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Master Answer Key" sheetId="1" r:id="rId3"/>
    <sheet state="visible" name="CS-Sophomore" sheetId="2" r:id="rId4"/>
    <sheet state="visible" name="CS-Sophomore-Correct-Items" sheetId="3" r:id="rId5"/>
    <sheet state="visible" name="CS-Sophomore-Tally" sheetId="4" r:id="rId6"/>
    <sheet state="visible" name="CS-Sophomore-Percentages" sheetId="5" r:id="rId7"/>
    <sheet state="visible" name="CS-Sophomore-Dataset" sheetId="6" r:id="rId8"/>
    <sheet state="visible" name="COMMATS" sheetId="7" r:id="rId9"/>
    <sheet state="visible" name="COMMATS-Correct-Items" sheetId="8" r:id="rId10"/>
    <sheet state="visible" name="COMMATS-Tally" sheetId="9" r:id="rId11"/>
    <sheet state="visible" name="COMMATS-Percentages" sheetId="10" r:id="rId12"/>
    <sheet state="visible" name="COMMATS-Dataset" sheetId="11" r:id="rId13"/>
    <sheet state="visible" name="CS-COMPRO" sheetId="12" r:id="rId14"/>
    <sheet state="visible" name="CS-COMPRO-Correct-Items" sheetId="13" r:id="rId15"/>
    <sheet state="visible" name="CS-COMPRO-Tally" sheetId="14" r:id="rId16"/>
    <sheet state="visible" name="CS-COMPRO-Percentages" sheetId="15" r:id="rId17"/>
    <sheet state="visible" name="CS-COMPRO-Dataset" sheetId="16" r:id="rId18"/>
    <sheet state="visible" name="CS-Junior" sheetId="17" r:id="rId19"/>
    <sheet state="visible" name="CS-Senior" sheetId="18" r:id="rId20"/>
    <sheet state="visible" name="CS-SeniorJunior" sheetId="19" r:id="rId21"/>
    <sheet state="visible" name="CS-SeniorJunior-Correct-Items" sheetId="20" r:id="rId22"/>
    <sheet state="visible" name="CS-SeniorJunior-Tally" sheetId="21" r:id="rId23"/>
    <sheet state="visible" name="CS-SeniorJunior-Percentages" sheetId="22" r:id="rId24"/>
    <sheet state="visible" name="CS-SeniorJunior-Dataset" sheetId="23" r:id="rId25"/>
    <sheet state="visible" name="ALL-Students" sheetId="24" r:id="rId26"/>
    <sheet state="visible" name="ALL-Students-Correct-Items" sheetId="25" r:id="rId27"/>
    <sheet state="visible" name="ALL-Student-Tally" sheetId="26" r:id="rId28"/>
    <sheet state="visible" name="ALL-Students-Percentages" sheetId="27" r:id="rId29"/>
    <sheet state="visible" name="ALL-Students-Dataset" sheetId="28" r:id="rId30"/>
    <sheet state="visible" name="Structural Results" sheetId="29" r:id="rId31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H4">
      <text>
        <t xml:space="preserve">Freshmen, but this is his 2nd degree
	-Tessie Limoanco</t>
      </text>
    </comment>
    <comment authorId="0" ref="G4">
      <text>
        <t xml:space="preserve">repeat Compro1
	-Tessie Limoanco</t>
      </text>
    </comment>
    <comment authorId="0" ref="L4">
      <text>
        <t xml:space="preserve">former label: 1UN-F paper
	-Tessie Limoanco</t>
      </text>
    </comment>
    <comment authorId="0" ref="K4">
      <text>
        <t xml:space="preserve">former label: 2UN-F paper
	-Tessie Limoanco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K14">
      <text>
        <t xml:space="preserve"># of students (or # of columns) where student's score for dtype is LESS 24 and student's score for constl is at least 15 .
For example: student 1. his score in dtype is 5 and his constl score is 20. So this will have a count of 1 in this cell. :)
	-Tessie Limoanco</t>
      </text>
    </comment>
    <comment authorId="0" ref="CK13">
      <text>
        <t xml:space="preserve"># of students (or # of columns) where student's score for dtype is at least 24 and student's score for constl is at least 15 .
For example: student 1. his score in dtype is 24 and his constl score is 20. So this will have a count of 1 in this cell. :)
	-Tessie Limoanco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8">
      <text>
        <t xml:space="preserve">Seems to be underfit</t>
      </text>
    </comment>
    <comment authorId="0" ref="A15">
      <text>
        <t xml:space="preserve">Seems to be overfit</t>
      </text>
    </comment>
  </commentList>
</comments>
</file>

<file path=xl/sharedStrings.xml><?xml version="1.0" encoding="utf-8"?>
<sst xmlns="http://schemas.openxmlformats.org/spreadsheetml/2006/main" count="71443" uniqueCount="624">
  <si>
    <t>Completed COMPRO1 and COMPRO2</t>
  </si>
  <si>
    <t>Index</t>
  </si>
  <si>
    <t>Age</t>
  </si>
  <si>
    <t>Total # of Items</t>
  </si>
  <si>
    <t>/25</t>
  </si>
  <si>
    <t>/14</t>
  </si>
  <si>
    <t>/24</t>
  </si>
  <si>
    <t>/50</t>
  </si>
  <si>
    <t>/39</t>
  </si>
  <si>
    <t>/4</t>
  </si>
  <si>
    <t>/27</t>
  </si>
  <si>
    <t>/35</t>
  </si>
  <si>
    <t>/31</t>
  </si>
  <si>
    <t>/83</t>
  </si>
  <si>
    <t>/12</t>
  </si>
  <si>
    <t>/10</t>
  </si>
  <si>
    <t>/5</t>
  </si>
  <si>
    <t>/11</t>
  </si>
  <si>
    <t>/30</t>
  </si>
  <si>
    <t>/20</t>
  </si>
  <si>
    <t>/16</t>
  </si>
  <si>
    <t>/7</t>
  </si>
  <si>
    <t>/34</t>
  </si>
  <si>
    <t>/6</t>
  </si>
  <si>
    <t>/28</t>
  </si>
  <si>
    <t>Soph</t>
  </si>
  <si>
    <t>Novice</t>
  </si>
  <si>
    <t>Average</t>
  </si>
  <si>
    <t>/1</t>
  </si>
  <si>
    <t>/23</t>
  </si>
  <si>
    <t>/8</t>
  </si>
  <si>
    <t>/9</t>
  </si>
  <si>
    <t>/13</t>
  </si>
  <si>
    <t>/53</t>
  </si>
  <si>
    <t>ITEM_ID</t>
  </si>
  <si>
    <t>RIGHT_ANS</t>
  </si>
  <si>
    <t>keyid</t>
  </si>
  <si>
    <t>vars</t>
  </si>
  <si>
    <t>constl</t>
  </si>
  <si>
    <t>opaspr</t>
  </si>
  <si>
    <t>dtype</t>
  </si>
  <si>
    <t>ampas</t>
  </si>
  <si>
    <t>assgn</t>
  </si>
  <si>
    <t>arith</t>
  </si>
  <si>
    <t>logrel</t>
  </si>
  <si>
    <t>block</t>
  </si>
  <si>
    <t>decl</t>
  </si>
  <si>
    <t>exprn</t>
  </si>
  <si>
    <t>lrvalue</t>
  </si>
  <si>
    <t>incdcr</t>
  </si>
  <si>
    <t>varscop</t>
  </si>
  <si>
    <t>fncpro</t>
  </si>
  <si>
    <t>init</t>
  </si>
  <si>
    <t>itcpt</t>
  </si>
  <si>
    <t>selcpt</t>
  </si>
  <si>
    <t>fncpar</t>
  </si>
  <si>
    <t>countit</t>
  </si>
  <si>
    <t>eventit</t>
  </si>
  <si>
    <t>multi</t>
  </si>
  <si>
    <t>nestit</t>
  </si>
  <si>
    <t>fncdef</t>
  </si>
  <si>
    <t>callfnc</t>
  </si>
  <si>
    <t>pasaddr</t>
  </si>
  <si>
    <t>stdio</t>
  </si>
  <si>
    <t>conti</t>
  </si>
  <si>
    <t>exitlp</t>
  </si>
  <si>
    <t>ID</t>
  </si>
  <si>
    <t>endlp</t>
  </si>
  <si>
    <t>beflp</t>
  </si>
  <si>
    <t>1Sp-M</t>
  </si>
  <si>
    <t>ifelse</t>
  </si>
  <si>
    <t>2Sp-M</t>
  </si>
  <si>
    <t>ifseri</t>
  </si>
  <si>
    <t>3Sp-M</t>
  </si>
  <si>
    <t>switch</t>
  </si>
  <si>
    <t>4Sp-M</t>
  </si>
  <si>
    <t>scanf</t>
  </si>
  <si>
    <t>5Sp-M</t>
  </si>
  <si>
    <t>printf</t>
  </si>
  <si>
    <t>break</t>
  </si>
  <si>
    <t>6Sp-M</t>
  </si>
  <si>
    <t>7Sp-F</t>
  </si>
  <si>
    <t>prepost</t>
  </si>
  <si>
    <t>8Sp-F</t>
  </si>
  <si>
    <t>elseif</t>
  </si>
  <si>
    <t>return</t>
  </si>
  <si>
    <t>9Sp-M</t>
  </si>
  <si>
    <t>10Sp-F</t>
  </si>
  <si>
    <t>default</t>
  </si>
  <si>
    <t>11Sp-F</t>
  </si>
  <si>
    <t>constr</t>
  </si>
  <si>
    <t>12Sp-M</t>
  </si>
  <si>
    <t>fncs</t>
  </si>
  <si>
    <t>sequen</t>
  </si>
  <si>
    <t>Tally Count Per Row</t>
  </si>
  <si>
    <t>13Sp-M</t>
  </si>
  <si>
    <t>14Sp-F</t>
  </si>
  <si>
    <t>15Sp-F</t>
  </si>
  <si>
    <t>16Sp-M</t>
  </si>
  <si>
    <t>17Sp-M</t>
  </si>
  <si>
    <t>18Sp-M</t>
  </si>
  <si>
    <t>P1</t>
  </si>
  <si>
    <t>b</t>
  </si>
  <si>
    <t>a</t>
  </si>
  <si>
    <t>P2</t>
  </si>
  <si>
    <t>P3</t>
  </si>
  <si>
    <t>P4</t>
  </si>
  <si>
    <t>P5</t>
  </si>
  <si>
    <t>P6</t>
  </si>
  <si>
    <t>d</t>
  </si>
  <si>
    <t>e</t>
  </si>
  <si>
    <t>c</t>
  </si>
  <si>
    <t>P7</t>
  </si>
  <si>
    <t>P8</t>
  </si>
  <si>
    <t>P9</t>
  </si>
  <si>
    <t>P10</t>
  </si>
  <si>
    <t>P11</t>
  </si>
  <si>
    <t>P12</t>
  </si>
  <si>
    <t>MP1</t>
  </si>
  <si>
    <t>MP2</t>
  </si>
  <si>
    <t>MP3</t>
  </si>
  <si>
    <t>MP4</t>
  </si>
  <si>
    <t>MP5</t>
  </si>
  <si>
    <t>MP6</t>
  </si>
  <si>
    <t>MP7</t>
  </si>
  <si>
    <t>MP8</t>
  </si>
  <si>
    <t>MP9</t>
  </si>
  <si>
    <t>MP10</t>
  </si>
  <si>
    <t>LP1</t>
  </si>
  <si>
    <t>LP2</t>
  </si>
  <si>
    <t>LP3</t>
  </si>
  <si>
    <t>LP4</t>
  </si>
  <si>
    <t>LP5</t>
  </si>
  <si>
    <t>LP6</t>
  </si>
  <si>
    <t>LP7</t>
  </si>
  <si>
    <t>LP8</t>
  </si>
  <si>
    <t>OLP1</t>
  </si>
  <si>
    <t>OLP2</t>
  </si>
  <si>
    <t>OLP3</t>
  </si>
  <si>
    <t>OLP4</t>
  </si>
  <si>
    <t>OLP5</t>
  </si>
  <si>
    <t>OLP6</t>
  </si>
  <si>
    <t>S1</t>
  </si>
  <si>
    <t>S2</t>
  </si>
  <si>
    <t>S3</t>
  </si>
  <si>
    <t>S4</t>
  </si>
  <si>
    <t>S5</t>
  </si>
  <si>
    <t>S6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</si>
  <si>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</si>
  <si>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</si>
  <si>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</si>
  <si>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</si>
  <si>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</si>
  <si>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</si>
  <si>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</si>
  <si>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</si>
  <si>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</si>
  <si>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</si>
  <si>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</si>
  <si>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</si>
  <si>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</si>
  <si>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</si>
  <si>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</si>
  <si>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</si>
  <si>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</si>
  <si>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</si>
  <si>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</si>
  <si>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</si>
  <si>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DO1</t>
  </si>
  <si>
    <t>DO2</t>
  </si>
  <si>
    <t>DO3</t>
  </si>
  <si>
    <t>DO4</t>
  </si>
  <si>
    <t>DO5</t>
  </si>
  <si>
    <t>DO6</t>
  </si>
  <si>
    <t>DO7</t>
  </si>
  <si>
    <t>DO8</t>
  </si>
  <si>
    <t>DO9</t>
  </si>
  <si>
    <t>DO10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</si>
  <si>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</si>
  <si>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</si>
  <si>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</si>
  <si>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</si>
  <si>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</si>
  <si>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</si>
  <si>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</si>
  <si>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</si>
  <si>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</si>
  <si>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</si>
  <si>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VD1</t>
  </si>
  <si>
    <t>VD2</t>
  </si>
  <si>
    <t>VD3</t>
  </si>
  <si>
    <t>VD4</t>
  </si>
  <si>
    <t>VD5</t>
  </si>
  <si>
    <t>VD6</t>
  </si>
  <si>
    <t>VD7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</si>
  <si>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</si>
  <si>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</si>
  <si>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</si>
  <si>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</si>
  <si>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</si>
  <si>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</si>
  <si>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</si>
  <si>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</si>
  <si>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</si>
  <si>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UD1</t>
  </si>
  <si>
    <t>PD1</t>
  </si>
  <si>
    <t>PD2</t>
  </si>
  <si>
    <t>K1</t>
  </si>
  <si>
    <t>K2</t>
  </si>
  <si>
    <t>K3</t>
  </si>
  <si>
    <t>K4</t>
  </si>
  <si>
    <t>ST1</t>
  </si>
  <si>
    <t>ST2</t>
  </si>
  <si>
    <t>ST3</t>
  </si>
  <si>
    <t>ST4</t>
  </si>
  <si>
    <t>ST5</t>
  </si>
  <si>
    <t>ST6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</si>
  <si>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</si>
  <si>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</si>
  <si>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</si>
  <si>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</si>
  <si>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</si>
  <si>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</si>
  <si>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</si>
  <si>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</si>
  <si>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</si>
  <si>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</si>
  <si>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O1</t>
  </si>
  <si>
    <t>O2</t>
  </si>
  <si>
    <t>O3</t>
  </si>
  <si>
    <t>O4</t>
  </si>
  <si>
    <t>O5</t>
  </si>
  <si>
    <t>AO1</t>
  </si>
  <si>
    <t>AO2</t>
  </si>
  <si>
    <t>AO3</t>
  </si>
  <si>
    <t>AO4</t>
  </si>
  <si>
    <t>AO5</t>
  </si>
  <si>
    <t>AO6</t>
  </si>
  <si>
    <t>AO7</t>
  </si>
  <si>
    <t>AE1</t>
  </si>
  <si>
    <t>AE2</t>
  </si>
  <si>
    <t>AE3</t>
  </si>
  <si>
    <t>AE4</t>
  </si>
  <si>
    <t>AE5</t>
  </si>
  <si>
    <t>AE6</t>
  </si>
  <si>
    <t>AE7</t>
  </si>
  <si>
    <t>AE8</t>
  </si>
  <si>
    <t>AE9</t>
  </si>
  <si>
    <t>AE10</t>
  </si>
  <si>
    <t>RO1</t>
  </si>
  <si>
    <t>RO2</t>
  </si>
  <si>
    <t>RO3</t>
  </si>
  <si>
    <t>RO4</t>
  </si>
  <si>
    <t>RO5</t>
  </si>
  <si>
    <t>RO6</t>
  </si>
  <si>
    <t>RO7</t>
  </si>
  <si>
    <t>RE1</t>
  </si>
  <si>
    <t>RE2</t>
  </si>
  <si>
    <t>RE3</t>
  </si>
  <si>
    <t>RE4</t>
  </si>
  <si>
    <t>RE5</t>
  </si>
  <si>
    <t>LO1</t>
  </si>
  <si>
    <t>LO2</t>
  </si>
  <si>
    <t>LO3</t>
  </si>
  <si>
    <t>LO4</t>
  </si>
  <si>
    <t>LO5</t>
  </si>
  <si>
    <t>LO6</t>
  </si>
  <si>
    <t>LE1</t>
  </si>
  <si>
    <t>LE2</t>
  </si>
  <si>
    <t>LE3</t>
  </si>
  <si>
    <t>LE4</t>
  </si>
  <si>
    <t>LE5</t>
  </si>
  <si>
    <t>ASO1</t>
  </si>
  <si>
    <t>ASO2</t>
  </si>
  <si>
    <t>ASO3</t>
  </si>
  <si>
    <t>ASO4</t>
  </si>
  <si>
    <t>ASO5</t>
  </si>
  <si>
    <t>ASE1</t>
  </si>
  <si>
    <t>ASE2</t>
  </si>
  <si>
    <t>ASE3</t>
  </si>
  <si>
    <t>ASE4</t>
  </si>
  <si>
    <t>ASE5</t>
  </si>
  <si>
    <t>ASE6</t>
  </si>
  <si>
    <t>ASE7</t>
  </si>
  <si>
    <t>OPA1</t>
  </si>
  <si>
    <t>OPA2</t>
  </si>
  <si>
    <t>OPA3</t>
  </si>
  <si>
    <t>OPA4</t>
  </si>
  <si>
    <t>OPA5</t>
  </si>
  <si>
    <t>OPA6</t>
  </si>
  <si>
    <t>OPA7</t>
  </si>
  <si>
    <t>OPA8</t>
  </si>
  <si>
    <t>OPA9</t>
  </si>
  <si>
    <t>OPA10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</si>
  <si>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</si>
  <si>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</si>
  <si>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</si>
  <si>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</si>
  <si>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</si>
  <si>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</si>
  <si>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</si>
  <si>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</si>
  <si>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</si>
  <si>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</si>
  <si>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SC1</t>
  </si>
  <si>
    <t>SC2</t>
  </si>
  <si>
    <t>SC3</t>
  </si>
  <si>
    <t>SC4</t>
  </si>
  <si>
    <t>SC5</t>
  </si>
  <si>
    <t>SC6</t>
  </si>
  <si>
    <t>PF1</t>
  </si>
  <si>
    <t>PF2</t>
  </si>
  <si>
    <t>PF3</t>
  </si>
  <si>
    <t>PF4</t>
  </si>
  <si>
    <t>PF5</t>
  </si>
  <si>
    <t>PF6</t>
  </si>
  <si>
    <t>PF7</t>
  </si>
  <si>
    <t>CE1</t>
  </si>
  <si>
    <t>CE2</t>
  </si>
  <si>
    <t>CE3</t>
  </si>
  <si>
    <t>CE4</t>
  </si>
  <si>
    <t>CE5</t>
  </si>
  <si>
    <t>CE6</t>
  </si>
  <si>
    <t>CE7</t>
  </si>
  <si>
    <t>SS1</t>
  </si>
  <si>
    <t>SS2</t>
  </si>
  <si>
    <t>SS3</t>
  </si>
  <si>
    <t>SS4</t>
  </si>
  <si>
    <t>SS5</t>
  </si>
  <si>
    <t>SS6</t>
  </si>
  <si>
    <t>SNGS1</t>
  </si>
  <si>
    <t>SNGS2</t>
  </si>
  <si>
    <t>SNGS3</t>
  </si>
  <si>
    <t>SNGS4</t>
  </si>
  <si>
    <t>SNGS5</t>
  </si>
  <si>
    <t>MW1</t>
  </si>
  <si>
    <t>MW2</t>
  </si>
  <si>
    <t>MW3</t>
  </si>
  <si>
    <t>MW4</t>
  </si>
  <si>
    <t>MW5</t>
  </si>
  <si>
    <t>MW6</t>
  </si>
  <si>
    <t>MW7</t>
  </si>
  <si>
    <t>MW8</t>
  </si>
  <si>
    <t>IF1</t>
  </si>
  <si>
    <t>IF2</t>
  </si>
  <si>
    <t>IF3</t>
  </si>
  <si>
    <t>IF4</t>
  </si>
  <si>
    <t>IF5</t>
  </si>
  <si>
    <t>IF6</t>
  </si>
  <si>
    <t>IELSE1</t>
  </si>
  <si>
    <t>IELSE2</t>
  </si>
  <si>
    <t>IELSE3</t>
  </si>
  <si>
    <t>IELSE4</t>
  </si>
  <si>
    <t>IELSE5</t>
  </si>
  <si>
    <t>IELSE6</t>
  </si>
  <si>
    <t>IELSE7</t>
  </si>
  <si>
    <t>IELSE8</t>
  </si>
  <si>
    <t>IELSEIF1</t>
  </si>
  <si>
    <t>IELSEIF2</t>
  </si>
  <si>
    <t>IELSEIF3</t>
  </si>
  <si>
    <t>IELSEIF4</t>
  </si>
  <si>
    <t>IELSEIF5</t>
  </si>
  <si>
    <t>IELSEIF6</t>
  </si>
  <si>
    <t>IELSEIF7</t>
  </si>
  <si>
    <t>IELSEIF8</t>
  </si>
  <si>
    <t>ISTMT1</t>
  </si>
  <si>
    <t>ISTMT2</t>
  </si>
  <si>
    <t>ISTMT3</t>
  </si>
  <si>
    <t>ISTMT4</t>
  </si>
  <si>
    <t>ISTMT5</t>
  </si>
  <si>
    <t>ISTMT6</t>
  </si>
  <si>
    <t>ISTMT7</t>
  </si>
  <si>
    <t>ISTMT8</t>
  </si>
  <si>
    <t>ISTMT9</t>
  </si>
  <si>
    <t>ISTMT10</t>
  </si>
  <si>
    <t>ISTMT11</t>
  </si>
  <si>
    <t>ISTMT12</t>
  </si>
  <si>
    <t>ISNGL1</t>
  </si>
  <si>
    <t>ISNGL2</t>
  </si>
  <si>
    <t>ISNGL3</t>
  </si>
  <si>
    <t>ISNGL4</t>
  </si>
  <si>
    <t>ISNGL5</t>
  </si>
  <si>
    <t>NITR1</t>
  </si>
  <si>
    <t>NITR2</t>
  </si>
  <si>
    <t>NITR3</t>
  </si>
  <si>
    <t>NITR4</t>
  </si>
  <si>
    <t>NITR5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</si>
  <si>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</si>
  <si>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</si>
  <si>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</si>
  <si>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</si>
  <si>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</si>
  <si>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</si>
  <si>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</si>
  <si>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</si>
  <si>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</si>
  <si>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</si>
  <si>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DOL1</t>
  </si>
  <si>
    <t>DOL2</t>
  </si>
  <si>
    <t>DOL3</t>
  </si>
  <si>
    <t>DOL4</t>
  </si>
  <si>
    <t>DOL5</t>
  </si>
  <si>
    <t>DOL6</t>
  </si>
  <si>
    <t>DOL7</t>
  </si>
  <si>
    <t>DOL8</t>
  </si>
  <si>
    <t>DOL9</t>
  </si>
  <si>
    <t>FOR1</t>
  </si>
  <si>
    <t>FOR2</t>
  </si>
  <si>
    <t>FOR3</t>
  </si>
  <si>
    <t>FOR4</t>
  </si>
  <si>
    <t>FOR5</t>
  </si>
  <si>
    <t>FOR6</t>
  </si>
  <si>
    <t>FOR7</t>
  </si>
  <si>
    <t>SW1</t>
  </si>
  <si>
    <t>SW2</t>
  </si>
  <si>
    <t>SW3</t>
  </si>
  <si>
    <t>SW4</t>
  </si>
  <si>
    <t>SW5</t>
  </si>
  <si>
    <t>SW6</t>
  </si>
  <si>
    <t>SW7</t>
  </si>
  <si>
    <t>SW8</t>
  </si>
  <si>
    <t>SW9</t>
  </si>
  <si>
    <t>SW10</t>
  </si>
  <si>
    <t>SW11</t>
  </si>
  <si>
    <t>DEF1</t>
  </si>
  <si>
    <t>DEF2</t>
  </si>
  <si>
    <t>DEF3</t>
  </si>
  <si>
    <t>DEF4</t>
  </si>
  <si>
    <t>f</t>
  </si>
  <si>
    <t>DEF5</t>
  </si>
  <si>
    <t>BRK1</t>
  </si>
  <si>
    <t>BRK2</t>
  </si>
  <si>
    <t>BRK3</t>
  </si>
  <si>
    <t>BRK4</t>
  </si>
  <si>
    <t>BRK5</t>
  </si>
  <si>
    <t>BRK6</t>
  </si>
  <si>
    <t>FNC1</t>
  </si>
  <si>
    <t>FNC2</t>
  </si>
  <si>
    <t>FNC3</t>
  </si>
  <si>
    <t>FNC4</t>
  </si>
  <si>
    <t>FNC5</t>
  </si>
  <si>
    <t>FNC6</t>
  </si>
  <si>
    <t>FNC7</t>
  </si>
  <si>
    <t>FNC8</t>
  </si>
  <si>
    <t>FNC9</t>
  </si>
  <si>
    <t>FNC10</t>
  </si>
  <si>
    <t>FNC11</t>
  </si>
  <si>
    <t>FP1</t>
  </si>
  <si>
    <t>FP2</t>
  </si>
  <si>
    <t>FP3</t>
  </si>
  <si>
    <t>FP4</t>
  </si>
  <si>
    <t>FP5</t>
  </si>
  <si>
    <t>FP6</t>
  </si>
  <si>
    <t>FP7</t>
  </si>
  <si>
    <t>FP8</t>
  </si>
  <si>
    <t>FP9</t>
  </si>
  <si>
    <t>FP10</t>
  </si>
  <si>
    <t>FP11</t>
  </si>
  <si>
    <t>FP12</t>
  </si>
  <si>
    <t>FR1</t>
  </si>
  <si>
    <t>FR2</t>
  </si>
  <si>
    <t>FR3</t>
  </si>
  <si>
    <t>FR4</t>
  </si>
  <si>
    <t>FR5</t>
  </si>
  <si>
    <t>FR6</t>
  </si>
  <si>
    <t>FR7</t>
  </si>
  <si>
    <t>FR8</t>
  </si>
  <si>
    <t>FR9</t>
  </si>
  <si>
    <t>FR10</t>
  </si>
  <si>
    <t>FR11</t>
  </si>
  <si>
    <t>FC1</t>
  </si>
  <si>
    <t>FC2</t>
  </si>
  <si>
    <t>FC3</t>
  </si>
  <si>
    <t>FC4</t>
  </si>
  <si>
    <t>FC5</t>
  </si>
  <si>
    <t>FC6</t>
  </si>
  <si>
    <t>FC7</t>
  </si>
  <si>
    <t>FC8</t>
  </si>
  <si>
    <t>FA1</t>
  </si>
  <si>
    <t>FA2</t>
  </si>
  <si>
    <t>FA3</t>
  </si>
  <si>
    <t>FA4</t>
  </si>
  <si>
    <t>FA5</t>
  </si>
  <si>
    <t>FA6</t>
  </si>
  <si>
    <t>FA7</t>
  </si>
  <si>
    <t>FFP1</t>
  </si>
  <si>
    <t>FFP2</t>
  </si>
  <si>
    <t>FFP3</t>
  </si>
  <si>
    <t>FFP4</t>
  </si>
  <si>
    <t>FFP5</t>
  </si>
  <si>
    <t>FFP6</t>
  </si>
  <si>
    <t>ES1</t>
  </si>
  <si>
    <t>ES2</t>
  </si>
  <si>
    <t>ES3</t>
  </si>
  <si>
    <t>ES4</t>
  </si>
  <si>
    <t>ES5</t>
  </si>
  <si>
    <t>ES6</t>
  </si>
  <si>
    <t>ES7</t>
  </si>
  <si>
    <t>TALLY PER ROW</t>
  </si>
  <si>
    <t>Junior</t>
  </si>
  <si>
    <t>Fresh</t>
  </si>
  <si>
    <t>NoMention</t>
  </si>
  <si>
    <t>1CM-F</t>
  </si>
  <si>
    <t>2CM-F</t>
  </si>
  <si>
    <t>3CM-F</t>
  </si>
  <si>
    <t>4CM-F</t>
  </si>
  <si>
    <t>5CM-F</t>
  </si>
  <si>
    <t>6CM-M</t>
  </si>
  <si>
    <t>7CM-F</t>
  </si>
  <si>
    <t>8CM-F</t>
  </si>
  <si>
    <t>9CM-M</t>
  </si>
  <si>
    <t>10CM-F</t>
  </si>
  <si>
    <t>11CM-M</t>
  </si>
  <si>
    <t>12CM-F</t>
  </si>
  <si>
    <t>13CM-F</t>
  </si>
  <si>
    <t>14CM-F</t>
  </si>
  <si>
    <t>15CM-M</t>
  </si>
  <si>
    <t>16CM-M</t>
  </si>
  <si>
    <t>17CM-F</t>
  </si>
  <si>
    <t>18CM-F</t>
  </si>
  <si>
    <t>19CM-F</t>
  </si>
  <si>
    <t>20CM-F</t>
  </si>
  <si>
    <t>21CM-F</t>
  </si>
  <si>
    <t>22CM-M</t>
  </si>
  <si>
    <t>23CM-F</t>
  </si>
  <si>
    <t>24CM-M</t>
  </si>
  <si>
    <t>25CM-F</t>
  </si>
  <si>
    <t>26CM-F</t>
  </si>
  <si>
    <t>27CM-F</t>
  </si>
  <si>
    <t>28CM-M</t>
  </si>
  <si>
    <t>29CM-M</t>
  </si>
  <si>
    <t>30CM-M</t>
  </si>
  <si>
    <t>31CM-M</t>
  </si>
  <si>
    <t>32CM-M</t>
  </si>
  <si>
    <t>33CM-F</t>
  </si>
  <si>
    <t>34CM-F</t>
  </si>
  <si>
    <t>35CM-M</t>
  </si>
  <si>
    <t>36CM-M</t>
  </si>
  <si>
    <t>37CM-M</t>
  </si>
  <si>
    <t>38CM-F</t>
  </si>
  <si>
    <t>39CM-M</t>
  </si>
  <si>
    <t>g</t>
  </si>
  <si>
    <t>#of students achieved the min.score needed.</t>
  </si>
  <si>
    <t>#items / concept</t>
  </si>
  <si>
    <t>Threshold to get Known</t>
  </si>
  <si>
    <t>Min. Score to achieve Threshod</t>
  </si>
  <si>
    <t>NotStated</t>
  </si>
  <si>
    <t>1CMP-M</t>
  </si>
  <si>
    <t>2CMP-F</t>
  </si>
  <si>
    <t>3CMP-F</t>
  </si>
  <si>
    <t>4CMP-F</t>
  </si>
  <si>
    <t>5CMP-M</t>
  </si>
  <si>
    <t>6CMP-M</t>
  </si>
  <si>
    <t>7CMP-M</t>
  </si>
  <si>
    <t>8CMP-F</t>
  </si>
  <si>
    <t>9CMP-F</t>
  </si>
  <si>
    <t>10CMP-F</t>
  </si>
  <si>
    <t>11CMP-F</t>
  </si>
  <si>
    <t>12CMP-M</t>
  </si>
  <si>
    <t>Expert</t>
  </si>
  <si>
    <t>1J-M</t>
  </si>
  <si>
    <t>2J-M</t>
  </si>
  <si>
    <t>Senior</t>
  </si>
  <si>
    <t>1Se-M</t>
  </si>
  <si>
    <t>2Se-F</t>
  </si>
  <si>
    <t>3Se-F</t>
  </si>
  <si>
    <t>4Se-M</t>
  </si>
  <si>
    <t>5Se-M</t>
  </si>
  <si>
    <t>6Se-M</t>
  </si>
  <si>
    <t>7Se-F</t>
  </si>
  <si>
    <t>8Se-F</t>
  </si>
  <si>
    <t>9Se-M</t>
  </si>
  <si>
    <t>keyid:</t>
  </si>
  <si>
    <t>K</t>
  </si>
  <si>
    <t>NotK</t>
  </si>
  <si>
    <t>&gt;=24</t>
  </si>
  <si>
    <t>&lt;24</t>
  </si>
  <si>
    <t>&gt;=15</t>
  </si>
  <si>
    <t>&lt;15</t>
  </si>
  <si>
    <t>mutli</t>
  </si>
  <si>
    <t>fnc</t>
  </si>
  <si>
    <t>assign</t>
  </si>
  <si>
    <t>elseifl</t>
  </si>
  <si>
    <t>Exam 2 Results</t>
  </si>
  <si>
    <t>Exam 1+2 Results</t>
  </si>
  <si>
    <t>Algorithm</t>
  </si>
  <si>
    <t>Test / Score 
Function</t>
  </si>
  <si>
    <t>Hamming 
Distance</t>
  </si>
  <si>
    <t>Structural 
Hamming 
Distance</t>
  </si>
  <si>
    <t>Cross 
Validation 
Error</t>
  </si>
  <si>
    <t>BN15a-B1 Cross 
Validation against:</t>
  </si>
  <si>
    <t>Cross Validation 
Error</t>
  </si>
  <si>
    <t>Hamming / Structured 
Distance from 
Expected = 0</t>
  </si>
  <si>
    <t>fast.iamb</t>
  </si>
  <si>
    <t>mi-adf</t>
  </si>
  <si>
    <t>Exam 2 dataset</t>
  </si>
  <si>
    <t>mi-sh</t>
  </si>
  <si>
    <t>Exam 1+2 dataset</t>
  </si>
  <si>
    <t>mi</t>
  </si>
  <si>
    <t>x2-adf</t>
  </si>
  <si>
    <t>x2</t>
  </si>
  <si>
    <t>gs</t>
  </si>
  <si>
    <t>N/A</t>
  </si>
  <si>
    <t>sp-mi</t>
  </si>
  <si>
    <t>sp-x2</t>
  </si>
  <si>
    <t>hc</t>
  </si>
  <si>
    <t>aic</t>
  </si>
  <si>
    <t>bde</t>
  </si>
  <si>
    <t>bdj</t>
  </si>
  <si>
    <t>bdla</t>
  </si>
  <si>
    <t>bds</t>
  </si>
  <si>
    <t>bic</t>
  </si>
  <si>
    <t>k2</t>
  </si>
  <si>
    <t>mbde</t>
  </si>
  <si>
    <t>iamb</t>
  </si>
  <si>
    <t>inter.iamb</t>
  </si>
  <si>
    <t>mmpc</t>
  </si>
  <si>
    <t>mc-mi</t>
  </si>
  <si>
    <t>mc-x2</t>
  </si>
  <si>
    <t>smc-mi</t>
  </si>
  <si>
    <t>smc-x2</t>
  </si>
  <si>
    <t>pc.stable</t>
  </si>
  <si>
    <t>si.hiton.pc</t>
  </si>
  <si>
    <t>tabu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</si>
</sst>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</font>
    <font>
      <b/>
    </font>
    <font>
      <b/>
      <color rgb="FF000000"/>
      <name val="Arial"/>
    </font>
    <font/>
    <font>
      <b/>
      <sz val="11.0"/>
      <color rgb="FF000000"/>
      <name val="Inconsolata"/>
    </font>
    <font>
      <color rgb="FF000000"/>
      <name val="Arial"/>
    </font>
    <font>
      <name val="Arial"/>
    </font>
    <font>
      <sz val="11.0"/>
      <color rgb="FF000000"/>
      <name val="Calibri"/>
    </font>
    <font>
      <sz val="11.0"/>
      <color rgb="FFF7981D"/>
      <name val="Inconsolata"/>
    </font>
    <font>
      <sz val="11.0"/>
      <color rgb="FF7E3794"/>
      <name val="Inconsolata"/>
    </font>
    <font>
      <sz val="11.0"/>
      <color rgb="FF000000"/>
      <name val="Inconsolata"/>
    </font>
    <font>
      <u/>
      <sz val="11.0"/>
      <color rgb="FF000000"/>
      <name val="Calibri"/>
    </font>
  </fonts>
  <fills count="11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000000"/>
        <bgColor rgb="FF000000"/>
      </patternFill>
    </fill>
    <fill>
      <patternFill patternType="solid">
        <fgColor rgb="FFD9D9D9"/>
        <bgColor rgb="FFD9D9D9"/>
      </patternFill>
    </fill>
    <fill>
      <patternFill patternType="solid">
        <fgColor rgb="FF00FF00"/>
        <bgColor rgb="FF00FF00"/>
      </patternFill>
    </fill>
    <fill>
      <patternFill patternType="solid">
        <fgColor rgb="FFCCCCCC"/>
        <bgColor rgb="FFCCCCCC"/>
      </patternFill>
    </fill>
    <fill>
      <patternFill patternType="solid">
        <fgColor rgb="FFB7B7B7"/>
        <bgColor rgb="FFB7B7B7"/>
      </patternFill>
    </fill>
    <fill>
      <patternFill patternType="solid">
        <fgColor rgb="FFD9EAD3"/>
        <bgColor rgb="FFD9EAD3"/>
      </patternFill>
    </fill>
    <fill>
      <patternFill patternType="solid">
        <fgColor rgb="FFFF0000"/>
        <bgColor rgb="FFFF0000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1" fillId="0" fontId="2" numFmtId="0" xfId="0" applyAlignment="1" applyBorder="1" applyFont="1">
      <alignment horizontal="center" readingOrder="0" vertical="bottom"/>
    </xf>
    <xf borderId="0" fillId="0" fontId="3" numFmtId="0" xfId="0" applyAlignment="1" applyFont="1">
      <alignment horizontal="center" readingOrder="0"/>
    </xf>
    <xf borderId="0" fillId="0" fontId="3" numFmtId="0" xfId="0" applyAlignment="1" applyFont="1">
      <alignment horizontal="center"/>
    </xf>
    <xf borderId="0" fillId="0" fontId="1" numFmtId="0" xfId="0" applyFont="1"/>
    <xf borderId="1" fillId="0" fontId="1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/>
    </xf>
    <xf borderId="1" fillId="0" fontId="1" numFmtId="0" xfId="0" applyAlignment="1" applyBorder="1" applyFont="1">
      <alignment horizontal="center"/>
    </xf>
    <xf borderId="1" fillId="0" fontId="3" numFmtId="0" xfId="0" applyAlignment="1" applyBorder="1" applyFont="1">
      <alignment readingOrder="0"/>
    </xf>
    <xf borderId="0" fillId="2" fontId="4" numFmtId="0" xfId="0" applyFill="1" applyFont="1"/>
    <xf borderId="1" fillId="0" fontId="1" numFmtId="0" xfId="0" applyAlignment="1" applyBorder="1" applyFont="1">
      <alignment horizontal="center" readingOrder="0" shrinkToFit="0" wrapText="1"/>
    </xf>
    <xf borderId="1" fillId="3" fontId="1" numFmtId="0" xfId="0" applyAlignment="1" applyBorder="1" applyFill="1" applyFont="1">
      <alignment horizontal="center" readingOrder="0"/>
    </xf>
    <xf borderId="1" fillId="0" fontId="5" numFmtId="0" xfId="0" applyAlignment="1" applyBorder="1" applyFont="1">
      <alignment horizontal="center" vertical="bottom"/>
    </xf>
    <xf borderId="1" fillId="0" fontId="5" numFmtId="0" xfId="0" applyAlignment="1" applyBorder="1" applyFont="1">
      <alignment horizontal="center" readingOrder="0" vertical="bottom"/>
    </xf>
    <xf borderId="1" fillId="0" fontId="6" numFmtId="0" xfId="0" applyAlignment="1" applyBorder="1" applyFont="1">
      <alignment horizontal="center" vertical="bottom"/>
    </xf>
    <xf borderId="1" fillId="0" fontId="6" numFmtId="0" xfId="0" applyAlignment="1" applyBorder="1" applyFont="1">
      <alignment horizontal="center" readingOrder="0" vertical="bottom"/>
    </xf>
    <xf borderId="1" fillId="4" fontId="6" numFmtId="0" xfId="0" applyAlignment="1" applyBorder="1" applyFill="1" applyFont="1">
      <alignment horizontal="center" vertical="bottom"/>
    </xf>
    <xf borderId="1" fillId="4" fontId="7" numFmtId="0" xfId="0" applyAlignment="1" applyBorder="1" applyFont="1">
      <alignment horizontal="center" vertical="bottom"/>
    </xf>
    <xf borderId="1" fillId="4" fontId="3" numFmtId="0" xfId="0" applyAlignment="1" applyBorder="1" applyFont="1">
      <alignment horizontal="center"/>
    </xf>
    <xf borderId="0" fillId="2" fontId="8" numFmtId="0" xfId="0" applyAlignment="1" applyFont="1">
      <alignment readingOrder="0"/>
    </xf>
    <xf borderId="0" fillId="2" fontId="9" numFmtId="0" xfId="0" applyAlignment="1" applyFont="1">
      <alignment readingOrder="0"/>
    </xf>
    <xf borderId="0" fillId="0" fontId="1" numFmtId="0" xfId="0" applyAlignment="1" applyFont="1">
      <alignment readingOrder="0"/>
    </xf>
    <xf borderId="1" fillId="0" fontId="3" numFmtId="0" xfId="0" applyAlignment="1" applyBorder="1" applyFont="1">
      <alignment horizontal="center" readingOrder="0" shrinkToFit="0" wrapText="1"/>
    </xf>
    <xf borderId="0" fillId="2" fontId="4" numFmtId="0" xfId="0" applyFont="1"/>
    <xf borderId="0" fillId="0" fontId="3" numFmtId="2" xfId="0" applyFont="1" applyNumberFormat="1"/>
    <xf borderId="1" fillId="5" fontId="1" numFmtId="0" xfId="0" applyAlignment="1" applyBorder="1" applyFill="1" applyFont="1">
      <alignment horizontal="center" readingOrder="0"/>
    </xf>
    <xf borderId="1" fillId="5" fontId="3" numFmtId="0" xfId="0" applyAlignment="1" applyBorder="1" applyFont="1">
      <alignment horizontal="center" readingOrder="0"/>
    </xf>
    <xf borderId="1" fillId="5" fontId="3" numFmtId="0" xfId="0" applyAlignment="1" applyBorder="1" applyFont="1">
      <alignment horizontal="center"/>
    </xf>
    <xf borderId="0" fillId="5" fontId="3" numFmtId="0" xfId="0" applyFont="1"/>
    <xf borderId="0" fillId="0" fontId="3" numFmtId="0" xfId="0" applyAlignment="1" applyFont="1">
      <alignment readingOrder="0"/>
    </xf>
    <xf borderId="1" fillId="3" fontId="3" numFmtId="0" xfId="0" applyAlignment="1" applyBorder="1" applyFont="1">
      <alignment horizontal="center" readingOrder="0"/>
    </xf>
    <xf borderId="1" fillId="3" fontId="3" numFmtId="0" xfId="0" applyAlignment="1" applyBorder="1" applyFont="1">
      <alignment horizontal="center"/>
    </xf>
    <xf borderId="0" fillId="3" fontId="3" numFmtId="0" xfId="0" applyFont="1"/>
    <xf borderId="0" fillId="2" fontId="10" numFmtId="0" xfId="0" applyFont="1"/>
    <xf borderId="1" fillId="6" fontId="1" numFmtId="0" xfId="0" applyAlignment="1" applyBorder="1" applyFill="1" applyFont="1">
      <alignment horizontal="center" readingOrder="0"/>
    </xf>
    <xf borderId="1" fillId="6" fontId="3" numFmtId="0" xfId="0" applyAlignment="1" applyBorder="1" applyFont="1">
      <alignment horizontal="center" readingOrder="0"/>
    </xf>
    <xf borderId="1" fillId="6" fontId="3" numFmtId="0" xfId="0" applyAlignment="1" applyBorder="1" applyFont="1">
      <alignment horizontal="center"/>
    </xf>
    <xf borderId="0" fillId="6" fontId="3" numFmtId="0" xfId="0" applyFont="1"/>
    <xf borderId="1" fillId="7" fontId="1" numFmtId="0" xfId="0" applyAlignment="1" applyBorder="1" applyFill="1" applyFont="1">
      <alignment horizontal="center" readingOrder="0"/>
    </xf>
    <xf borderId="1" fillId="7" fontId="3" numFmtId="0" xfId="0" applyAlignment="1" applyBorder="1" applyFont="1">
      <alignment horizontal="center" readingOrder="0"/>
    </xf>
    <xf borderId="1" fillId="7" fontId="3" numFmtId="0" xfId="0" applyAlignment="1" applyBorder="1" applyFont="1">
      <alignment horizontal="center"/>
    </xf>
    <xf borderId="0" fillId="7" fontId="3" numFmtId="0" xfId="0" applyFont="1"/>
    <xf borderId="1" fillId="0" fontId="2" numFmtId="0" xfId="0" applyAlignment="1" applyBorder="1" applyFont="1">
      <alignment horizontal="center" readingOrder="0" shrinkToFit="0" vertical="bottom" wrapText="1"/>
    </xf>
    <xf borderId="1" fillId="0" fontId="5" numFmtId="0" xfId="0" applyAlignment="1" applyBorder="1" applyFont="1">
      <alignment horizontal="center" readingOrder="0" shrinkToFit="0" vertical="bottom" wrapText="0"/>
    </xf>
    <xf borderId="0" fillId="0" fontId="1" numFmtId="2" xfId="0" applyAlignment="1" applyFont="1" applyNumberFormat="1">
      <alignment readingOrder="0"/>
    </xf>
    <xf borderId="0" fillId="2" fontId="4" numFmtId="2" xfId="0" applyFont="1" applyNumberFormat="1"/>
    <xf borderId="0" fillId="0" fontId="1" numFmtId="2" xfId="0" applyFont="1" applyNumberFormat="1"/>
    <xf borderId="1" fillId="8" fontId="3" numFmtId="0" xfId="0" applyAlignment="1" applyBorder="1" applyFill="1" applyFont="1">
      <alignment horizontal="center" readingOrder="0"/>
    </xf>
    <xf borderId="1" fillId="0" fontId="5" numFmtId="0" xfId="0" applyAlignment="1" applyBorder="1" applyFont="1">
      <alignment horizontal="center" shrinkToFit="0" vertical="bottom" wrapText="0"/>
    </xf>
    <xf borderId="1" fillId="8" fontId="1" numFmtId="0" xfId="0" applyAlignment="1" applyBorder="1" applyFont="1">
      <alignment horizontal="center" readingOrder="0"/>
    </xf>
    <xf borderId="1" fillId="8" fontId="3" numFmtId="0" xfId="0" applyAlignment="1" applyBorder="1" applyFont="1">
      <alignment horizontal="center"/>
    </xf>
    <xf borderId="0" fillId="2" fontId="4" numFmtId="2" xfId="0" applyAlignment="1" applyFont="1" applyNumberFormat="1">
      <alignment readingOrder="0"/>
    </xf>
    <xf borderId="1" fillId="2" fontId="1" numFmtId="0" xfId="0" applyAlignment="1" applyBorder="1" applyFont="1">
      <alignment horizontal="center" readingOrder="0"/>
    </xf>
    <xf borderId="0" fillId="2" fontId="3" numFmtId="0" xfId="0" applyAlignment="1" applyFont="1">
      <alignment horizontal="center" readingOrder="0"/>
    </xf>
    <xf borderId="1" fillId="2" fontId="1" numFmtId="0" xfId="0" applyAlignment="1" applyBorder="1" applyFont="1">
      <alignment readingOrder="0"/>
    </xf>
    <xf borderId="1" fillId="2" fontId="3" numFmtId="0" xfId="0" applyAlignment="1" applyBorder="1" applyFont="1">
      <alignment horizontal="center" readingOrder="0"/>
    </xf>
    <xf borderId="1" fillId="2" fontId="3" numFmtId="0" xfId="0" applyAlignment="1" applyBorder="1" applyFont="1">
      <alignment horizontal="center"/>
    </xf>
    <xf borderId="0" fillId="2" fontId="3" numFmtId="0" xfId="0" applyAlignment="1" applyFont="1">
      <alignment horizontal="center"/>
    </xf>
    <xf borderId="1" fillId="0" fontId="1" numFmtId="0" xfId="0" applyAlignment="1" applyBorder="1" applyFont="1">
      <alignment readingOrder="0"/>
    </xf>
    <xf borderId="1" fillId="0" fontId="1" numFmtId="0" xfId="0" applyBorder="1" applyFont="1"/>
    <xf borderId="1" fillId="0" fontId="3" numFmtId="0" xfId="0" applyBorder="1" applyFont="1"/>
    <xf borderId="0" fillId="6" fontId="1" numFmtId="0" xfId="0" applyAlignment="1" applyFont="1">
      <alignment readingOrder="0"/>
    </xf>
    <xf borderId="0" fillId="6" fontId="3" numFmtId="0" xfId="0" applyAlignment="1" applyFont="1">
      <alignment readingOrder="0"/>
    </xf>
    <xf borderId="1" fillId="9" fontId="3" numFmtId="0" xfId="0" applyAlignment="1" applyBorder="1" applyFill="1" applyFont="1">
      <alignment readingOrder="0"/>
    </xf>
    <xf borderId="2" fillId="9" fontId="1" numFmtId="0" xfId="0" applyAlignment="1" applyBorder="1" applyFont="1">
      <alignment horizontal="center" readingOrder="0"/>
    </xf>
    <xf borderId="3" fillId="0" fontId="3" numFmtId="0" xfId="0" applyBorder="1" applyFont="1"/>
    <xf borderId="1" fillId="9" fontId="3" numFmtId="0" xfId="0" applyBorder="1" applyFont="1"/>
    <xf borderId="1" fillId="9" fontId="1" numFmtId="0" xfId="0" applyAlignment="1" applyBorder="1" applyFont="1">
      <alignment readingOrder="0"/>
    </xf>
    <xf borderId="0" fillId="0" fontId="1" numFmtId="0" xfId="0" applyAlignment="1" applyFont="1">
      <alignment horizontal="center" readingOrder="0" vertical="center"/>
    </xf>
    <xf borderId="0" fillId="4" fontId="3" numFmtId="0" xfId="0" applyAlignment="1" applyFon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3" numFmtId="0" xfId="0" applyAlignment="1" applyFont="1">
      <alignment horizontal="center" readingOrder="0" vertical="center"/>
    </xf>
    <xf borderId="0" fillId="0" fontId="7" numFmtId="0" xfId="0" applyAlignment="1" applyFont="1">
      <alignment readingOrder="0" shrinkToFit="0" vertical="bottom" wrapText="0"/>
    </xf>
    <xf borderId="0" fillId="0" fontId="7" numFmtId="0" xfId="0" applyAlignment="1" applyFont="1">
      <alignment horizontal="right" readingOrder="0" shrinkToFit="0" vertical="bottom" wrapText="0"/>
    </xf>
    <xf borderId="0" fillId="4" fontId="3" numFmtId="0" xfId="0" applyFont="1"/>
    <xf borderId="0" fillId="10" fontId="1" numFmtId="0" xfId="0" applyAlignment="1" applyFill="1" applyFont="1">
      <alignment horizontal="center" readingOrder="0"/>
    </xf>
    <xf borderId="0" fillId="0" fontId="11" numFmtId="0" xfId="0" applyAlignment="1" applyFont="1">
      <alignment readingOrder="0" shrinkToFit="0" vertical="bottom" wrapText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2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20" Type="http://schemas.openxmlformats.org/officeDocument/2006/relationships/hyperlink" Target="http://si.hiton.pc" TargetMode="External"/><Relationship Id="rId22" Type="http://schemas.openxmlformats.org/officeDocument/2006/relationships/hyperlink" Target="http://si.hiton.pc" TargetMode="External"/><Relationship Id="rId21" Type="http://schemas.openxmlformats.org/officeDocument/2006/relationships/hyperlink" Target="http://si.hiton.pc" TargetMode="External"/><Relationship Id="rId24" Type="http://schemas.openxmlformats.org/officeDocument/2006/relationships/drawing" Target="../drawings/drawing29.xml"/><Relationship Id="rId23" Type="http://schemas.openxmlformats.org/officeDocument/2006/relationships/hyperlink" Target="http://si.hiton.pc" TargetMode="External"/><Relationship Id="rId1" Type="http://schemas.openxmlformats.org/officeDocument/2006/relationships/comments" Target="../comments3.xml"/><Relationship Id="rId2" Type="http://schemas.openxmlformats.org/officeDocument/2006/relationships/hyperlink" Target="http://si.hiton.pc" TargetMode="External"/><Relationship Id="rId3" Type="http://schemas.openxmlformats.org/officeDocument/2006/relationships/hyperlink" Target="http://si.hiton.pc" TargetMode="External"/><Relationship Id="rId4" Type="http://schemas.openxmlformats.org/officeDocument/2006/relationships/hyperlink" Target="http://si.hiton.pc" TargetMode="External"/><Relationship Id="rId9" Type="http://schemas.openxmlformats.org/officeDocument/2006/relationships/hyperlink" Target="http://si.hiton.pc" TargetMode="External"/><Relationship Id="rId25" Type="http://schemas.openxmlformats.org/officeDocument/2006/relationships/vmlDrawing" Target="../drawings/vmlDrawing3.vml"/><Relationship Id="rId5" Type="http://schemas.openxmlformats.org/officeDocument/2006/relationships/hyperlink" Target="http://si.hiton.pc" TargetMode="External"/><Relationship Id="rId6" Type="http://schemas.openxmlformats.org/officeDocument/2006/relationships/hyperlink" Target="http://si.hiton.pc" TargetMode="External"/><Relationship Id="rId7" Type="http://schemas.openxmlformats.org/officeDocument/2006/relationships/hyperlink" Target="http://si.hiton.pc" TargetMode="External"/><Relationship Id="rId8" Type="http://schemas.openxmlformats.org/officeDocument/2006/relationships/hyperlink" Target="http://si.hiton.pc" TargetMode="External"/><Relationship Id="rId11" Type="http://schemas.openxmlformats.org/officeDocument/2006/relationships/hyperlink" Target="http://si.hiton.pc" TargetMode="External"/><Relationship Id="rId10" Type="http://schemas.openxmlformats.org/officeDocument/2006/relationships/hyperlink" Target="http://si.hiton.pc" TargetMode="External"/><Relationship Id="rId13" Type="http://schemas.openxmlformats.org/officeDocument/2006/relationships/hyperlink" Target="http://si.hiton.pc" TargetMode="External"/><Relationship Id="rId12" Type="http://schemas.openxmlformats.org/officeDocument/2006/relationships/hyperlink" Target="http://si.hiton.pc" TargetMode="External"/><Relationship Id="rId15" Type="http://schemas.openxmlformats.org/officeDocument/2006/relationships/hyperlink" Target="http://si.hiton.pc" TargetMode="External"/><Relationship Id="rId14" Type="http://schemas.openxmlformats.org/officeDocument/2006/relationships/hyperlink" Target="http://si.hiton.pc" TargetMode="External"/><Relationship Id="rId17" Type="http://schemas.openxmlformats.org/officeDocument/2006/relationships/hyperlink" Target="http://si.hiton.pc" TargetMode="External"/><Relationship Id="rId16" Type="http://schemas.openxmlformats.org/officeDocument/2006/relationships/hyperlink" Target="http://si.hiton.pc" TargetMode="External"/><Relationship Id="rId19" Type="http://schemas.openxmlformats.org/officeDocument/2006/relationships/hyperlink" Target="http://si.hiton.pc" TargetMode="External"/><Relationship Id="rId18" Type="http://schemas.openxmlformats.org/officeDocument/2006/relationships/hyperlink" Target="http://si.hiton.p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9.71"/>
    <col customWidth="1" min="2" max="2" width="14.14"/>
    <col customWidth="1" min="3" max="3" width="11.14"/>
    <col customWidth="1" min="4" max="5" width="11.43"/>
    <col customWidth="1" min="6" max="6" width="10.86"/>
    <col customWidth="1" min="7" max="7" width="11.43"/>
    <col customWidth="1" min="8" max="8" width="10.57"/>
    <col customWidth="1" min="9" max="10" width="10.86"/>
    <col customWidth="1" min="11" max="11" width="10.57"/>
    <col customWidth="1" min="12" max="12" width="10.14"/>
    <col customWidth="1" min="13" max="13" width="9.43"/>
    <col customWidth="1" min="14" max="14" width="9.86"/>
    <col customWidth="1" min="15" max="15" width="11.14"/>
    <col customWidth="1" min="16" max="16" width="10.43"/>
    <col customWidth="1" min="17" max="17" width="10.57"/>
    <col customWidth="1" min="18" max="18" width="9.86"/>
    <col customWidth="1" min="19" max="19" width="10.43"/>
    <col customWidth="1" min="20" max="20" width="10.14"/>
    <col customWidth="1" min="21" max="21" width="10.29"/>
    <col customWidth="1" min="22" max="22" width="11.71"/>
    <col customWidth="1" min="23" max="23" width="11.0"/>
    <col customWidth="1" min="24" max="24" width="10.86"/>
    <col customWidth="1" min="25" max="25" width="11.71"/>
    <col customWidth="1" min="26" max="26" width="10.57"/>
    <col customWidth="1" min="27" max="27" width="10.43"/>
    <col customWidth="1" min="28" max="28" width="10.57"/>
    <col customWidth="1" min="29" max="29" width="12.14"/>
    <col customWidth="1" min="30" max="30" width="11.86"/>
    <col customWidth="1" min="31" max="31" width="10.71"/>
    <col customWidth="1" min="32" max="32" width="9.57"/>
    <col customWidth="1" min="33" max="33" width="9.86"/>
    <col customWidth="1" min="34" max="34" width="9.43"/>
    <col customWidth="1" min="35" max="35" width="11.14"/>
    <col customWidth="1" min="36" max="36" width="10.57"/>
    <col customWidth="1" min="37" max="37" width="11.0"/>
    <col customWidth="1" min="38" max="38" width="9.86"/>
    <col customWidth="1" min="39" max="39" width="10.29"/>
    <col customWidth="1" min="40" max="40" width="10.57"/>
    <col customWidth="1" min="41" max="41" width="10.43"/>
    <col customWidth="1" min="42" max="42" width="11.71"/>
    <col customWidth="1" min="43" max="43" width="9.29"/>
    <col customWidth="1" min="44" max="45" width="10.71"/>
    <col customWidth="1" min="46" max="46" width="10.0"/>
    <col customWidth="1" min="47" max="48" width="11.14"/>
  </cols>
  <sheetData>
    <row r="1">
      <c r="A1" s="2"/>
      <c r="B1" s="2" t="s">
        <v>1</v>
      </c>
      <c r="C1" s="2">
        <v>1.0</v>
      </c>
      <c r="D1" s="2">
        <v>2.0</v>
      </c>
      <c r="E1" s="2">
        <v>3.0</v>
      </c>
      <c r="F1" s="2">
        <v>4.0</v>
      </c>
      <c r="G1" s="2">
        <v>5.0</v>
      </c>
      <c r="H1" s="2">
        <v>6.0</v>
      </c>
      <c r="I1" s="2">
        <v>7.0</v>
      </c>
      <c r="J1" s="2">
        <v>8.0</v>
      </c>
      <c r="K1" s="2">
        <v>9.0</v>
      </c>
      <c r="L1" s="2">
        <v>10.0</v>
      </c>
      <c r="M1" s="2">
        <v>11.0</v>
      </c>
      <c r="N1" s="2">
        <v>12.0</v>
      </c>
      <c r="O1" s="2">
        <v>13.0</v>
      </c>
      <c r="P1" s="2">
        <v>14.0</v>
      </c>
      <c r="Q1" s="2">
        <v>15.0</v>
      </c>
      <c r="R1" s="2">
        <v>16.0</v>
      </c>
      <c r="S1" s="2">
        <v>17.0</v>
      </c>
      <c r="T1" s="2">
        <v>18.0</v>
      </c>
      <c r="U1" s="2">
        <v>19.0</v>
      </c>
      <c r="V1" s="6">
        <v>20.0</v>
      </c>
      <c r="W1" s="6">
        <v>21.0</v>
      </c>
      <c r="X1" s="6">
        <v>22.0</v>
      </c>
      <c r="Y1" s="6">
        <v>23.0</v>
      </c>
      <c r="Z1" s="6">
        <v>24.0</v>
      </c>
      <c r="AA1" s="6">
        <v>25.0</v>
      </c>
      <c r="AB1" s="6">
        <v>26.0</v>
      </c>
      <c r="AC1" s="6">
        <v>27.0</v>
      </c>
      <c r="AD1" s="6">
        <v>28.0</v>
      </c>
      <c r="AE1" s="6">
        <v>29.0</v>
      </c>
      <c r="AF1" s="6">
        <v>30.0</v>
      </c>
      <c r="AG1" s="6">
        <v>31.0</v>
      </c>
      <c r="AH1" s="6">
        <v>32.0</v>
      </c>
      <c r="AI1" s="6">
        <v>33.0</v>
      </c>
      <c r="AJ1" s="6">
        <v>34.0</v>
      </c>
      <c r="AK1" s="6">
        <v>35.0</v>
      </c>
      <c r="AL1" s="6">
        <v>36.0</v>
      </c>
      <c r="AM1" s="6">
        <v>37.0</v>
      </c>
      <c r="AN1" s="6">
        <v>38.0</v>
      </c>
      <c r="AO1" s="6">
        <v>39.0</v>
      </c>
      <c r="AP1" s="6">
        <v>40.0</v>
      </c>
      <c r="AQ1" s="6">
        <v>41.0</v>
      </c>
      <c r="AR1" s="6">
        <v>42.0</v>
      </c>
      <c r="AS1" s="6">
        <v>43.0</v>
      </c>
      <c r="AT1" s="6">
        <v>44.0</v>
      </c>
      <c r="AU1" s="6">
        <v>45.0</v>
      </c>
      <c r="AV1" s="6"/>
    </row>
    <row r="2">
      <c r="A2" s="2"/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6</v>
      </c>
      <c r="K2" s="2" t="s">
        <v>11</v>
      </c>
      <c r="L2" s="2" t="s">
        <v>12</v>
      </c>
      <c r="M2" s="2" t="s">
        <v>5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5</v>
      </c>
      <c r="S2" s="2" t="s">
        <v>17</v>
      </c>
      <c r="T2" s="2" t="s">
        <v>18</v>
      </c>
      <c r="U2" s="2" t="s">
        <v>4</v>
      </c>
      <c r="V2" s="6" t="s">
        <v>11</v>
      </c>
      <c r="W2" s="6" t="s">
        <v>19</v>
      </c>
      <c r="X2" s="6" t="s">
        <v>12</v>
      </c>
      <c r="Y2" s="6" t="s">
        <v>20</v>
      </c>
      <c r="Z2" s="6" t="s">
        <v>21</v>
      </c>
      <c r="AA2" s="6" t="s">
        <v>6</v>
      </c>
      <c r="AB2" s="6" t="s">
        <v>22</v>
      </c>
      <c r="AC2" s="6" t="s">
        <v>23</v>
      </c>
      <c r="AD2" s="6" t="s">
        <v>24</v>
      </c>
      <c r="AE2" s="9"/>
      <c r="AF2" s="6" t="s">
        <v>28</v>
      </c>
      <c r="AG2" s="6" t="s">
        <v>14</v>
      </c>
      <c r="AH2" s="6" t="s">
        <v>12</v>
      </c>
      <c r="AI2" s="6" t="s">
        <v>29</v>
      </c>
      <c r="AJ2" s="6" t="s">
        <v>30</v>
      </c>
      <c r="AK2" s="6" t="s">
        <v>24</v>
      </c>
      <c r="AL2" s="6" t="s">
        <v>17</v>
      </c>
      <c r="AM2" s="6" t="s">
        <v>20</v>
      </c>
      <c r="AN2" s="6" t="s">
        <v>5</v>
      </c>
      <c r="AO2" s="6" t="s">
        <v>21</v>
      </c>
      <c r="AP2" s="6" t="s">
        <v>14</v>
      </c>
      <c r="AQ2" s="6" t="s">
        <v>31</v>
      </c>
      <c r="AR2" s="6" t="s">
        <v>32</v>
      </c>
      <c r="AS2" s="6" t="s">
        <v>23</v>
      </c>
      <c r="AT2" s="6" t="s">
        <v>12</v>
      </c>
      <c r="AU2" s="6" t="s">
        <v>33</v>
      </c>
      <c r="AV2" s="6"/>
    </row>
    <row r="3">
      <c r="A3" s="2" t="s">
        <v>34</v>
      </c>
      <c r="B3" s="2" t="s">
        <v>35</v>
      </c>
      <c r="C3" s="2" t="s">
        <v>36</v>
      </c>
      <c r="D3" s="2" t="s">
        <v>37</v>
      </c>
      <c r="E3" s="2" t="s">
        <v>38</v>
      </c>
      <c r="F3" s="2" t="s">
        <v>39</v>
      </c>
      <c r="G3" s="2" t="s">
        <v>40</v>
      </c>
      <c r="H3" s="2" t="s">
        <v>41</v>
      </c>
      <c r="I3" s="2" t="s">
        <v>42</v>
      </c>
      <c r="J3" s="2" t="s">
        <v>43</v>
      </c>
      <c r="K3" s="2" t="s">
        <v>44</v>
      </c>
      <c r="L3" s="2" t="s">
        <v>45</v>
      </c>
      <c r="M3" s="2" t="s">
        <v>46</v>
      </c>
      <c r="N3" s="2" t="s">
        <v>47</v>
      </c>
      <c r="O3" s="2" t="s">
        <v>48</v>
      </c>
      <c r="P3" s="2" t="s">
        <v>49</v>
      </c>
      <c r="Q3" s="2" t="s">
        <v>50</v>
      </c>
      <c r="R3" s="2" t="s">
        <v>51</v>
      </c>
      <c r="S3" s="2" t="s">
        <v>52</v>
      </c>
      <c r="T3" s="2" t="s">
        <v>53</v>
      </c>
      <c r="U3" s="2" t="s">
        <v>54</v>
      </c>
      <c r="V3" s="6" t="s">
        <v>55</v>
      </c>
      <c r="W3" s="6" t="s">
        <v>56</v>
      </c>
      <c r="X3" s="6" t="s">
        <v>57</v>
      </c>
      <c r="Y3" s="6" t="s">
        <v>58</v>
      </c>
      <c r="Z3" s="6" t="s">
        <v>59</v>
      </c>
      <c r="AA3" s="6" t="s">
        <v>60</v>
      </c>
      <c r="AB3" s="6" t="s">
        <v>61</v>
      </c>
      <c r="AC3" s="6" t="s">
        <v>62</v>
      </c>
      <c r="AD3" s="6" t="s">
        <v>63</v>
      </c>
      <c r="AE3" s="6" t="s">
        <v>64</v>
      </c>
      <c r="AF3" s="6" t="s">
        <v>65</v>
      </c>
      <c r="AG3" s="6" t="s">
        <v>67</v>
      </c>
      <c r="AH3" s="6" t="s">
        <v>68</v>
      </c>
      <c r="AI3" s="6" t="s">
        <v>70</v>
      </c>
      <c r="AJ3" s="6" t="s">
        <v>72</v>
      </c>
      <c r="AK3" s="6" t="s">
        <v>74</v>
      </c>
      <c r="AL3" s="6" t="s">
        <v>76</v>
      </c>
      <c r="AM3" s="6" t="s">
        <v>78</v>
      </c>
      <c r="AN3" s="6" t="s">
        <v>79</v>
      </c>
      <c r="AO3" s="6" t="s">
        <v>82</v>
      </c>
      <c r="AP3" s="6" t="s">
        <v>84</v>
      </c>
      <c r="AQ3" s="6" t="s">
        <v>85</v>
      </c>
      <c r="AR3" s="6" t="s">
        <v>88</v>
      </c>
      <c r="AS3" s="6" t="s">
        <v>90</v>
      </c>
      <c r="AT3" s="6" t="s">
        <v>92</v>
      </c>
      <c r="AU3" s="6" t="s">
        <v>93</v>
      </c>
      <c r="AV3" s="12" t="s">
        <v>94</v>
      </c>
    </row>
    <row r="4">
      <c r="A4" s="13" t="s">
        <v>101</v>
      </c>
      <c r="B4" s="14" t="s">
        <v>102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5">
        <v>1.0</v>
      </c>
      <c r="N4" s="14"/>
      <c r="O4" s="14"/>
      <c r="P4" s="14"/>
      <c r="Q4" s="14"/>
      <c r="R4" s="14"/>
      <c r="S4" s="14"/>
      <c r="T4" s="14"/>
      <c r="U4" s="16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>
        <f t="shared" ref="AV4:AV7" si="1">SUM(C4:AU4)</f>
        <v>1</v>
      </c>
    </row>
    <row r="5">
      <c r="A5" s="13" t="s">
        <v>104</v>
      </c>
      <c r="B5" s="14" t="s">
        <v>103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6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7">
        <v>1.0</v>
      </c>
      <c r="AU5" s="8"/>
      <c r="AV5" s="8">
        <f t="shared" si="1"/>
        <v>1</v>
      </c>
    </row>
    <row r="6">
      <c r="A6" s="13" t="s">
        <v>105</v>
      </c>
      <c r="B6" s="14" t="s">
        <v>103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6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7">
        <v>1.0</v>
      </c>
      <c r="AU6" s="8"/>
      <c r="AV6" s="8">
        <f t="shared" si="1"/>
        <v>1</v>
      </c>
    </row>
    <row r="7">
      <c r="A7" s="13" t="s">
        <v>106</v>
      </c>
      <c r="B7" s="17" t="s">
        <v>103</v>
      </c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7">
        <v>1.0</v>
      </c>
      <c r="AU7" s="7">
        <v>1.0</v>
      </c>
      <c r="AV7" s="8">
        <f t="shared" si="1"/>
        <v>2</v>
      </c>
    </row>
    <row r="8">
      <c r="A8" s="13" t="s">
        <v>107</v>
      </c>
      <c r="B8" s="18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</row>
    <row r="9">
      <c r="A9" s="13" t="s">
        <v>108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</row>
    <row r="10">
      <c r="A10" s="13" t="s">
        <v>112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</row>
    <row r="11">
      <c r="A11" s="13" t="s">
        <v>113</v>
      </c>
      <c r="B11" s="7" t="s">
        <v>103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7">
        <v>1.0</v>
      </c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7">
        <v>1.0</v>
      </c>
      <c r="AU11" s="8"/>
      <c r="AV11" s="8">
        <f t="shared" ref="AV11:AV14" si="2">SUM(C11:AU11)</f>
        <v>2</v>
      </c>
    </row>
    <row r="12">
      <c r="A12" s="13" t="s">
        <v>114</v>
      </c>
      <c r="B12" s="7" t="s">
        <v>102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7">
        <v>1.0</v>
      </c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>
        <f t="shared" si="2"/>
        <v>1</v>
      </c>
    </row>
    <row r="13">
      <c r="A13" s="13" t="s">
        <v>115</v>
      </c>
      <c r="B13" s="7" t="s">
        <v>103</v>
      </c>
      <c r="C13" s="8"/>
      <c r="D13" s="8"/>
      <c r="E13" s="8"/>
      <c r="F13" s="8"/>
      <c r="G13" s="8"/>
      <c r="H13" s="8"/>
      <c r="I13" s="8"/>
      <c r="J13" s="8"/>
      <c r="K13" s="8"/>
      <c r="L13" s="7">
        <v>1.0</v>
      </c>
      <c r="M13" s="8"/>
      <c r="N13" s="8"/>
      <c r="O13" s="8"/>
      <c r="P13" s="8"/>
      <c r="Q13" s="7">
        <v>1.0</v>
      </c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>
        <f t="shared" si="2"/>
        <v>2</v>
      </c>
    </row>
    <row r="14">
      <c r="A14" s="13" t="s">
        <v>116</v>
      </c>
      <c r="B14" s="7" t="s">
        <v>102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7">
        <v>1.0</v>
      </c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7">
        <v>1.0</v>
      </c>
      <c r="AV14" s="8">
        <f t="shared" si="2"/>
        <v>2</v>
      </c>
    </row>
    <row r="15">
      <c r="A15" s="13" t="s">
        <v>117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</row>
    <row r="16">
      <c r="A16" s="13" t="s">
        <v>118</v>
      </c>
      <c r="B16" s="7" t="s">
        <v>103</v>
      </c>
      <c r="C16" s="8"/>
      <c r="D16" s="8"/>
      <c r="E16" s="7">
        <v>1.0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>
        <f t="shared" ref="AV16:AV66" si="3">SUM(C16:AU16)</f>
        <v>1</v>
      </c>
    </row>
    <row r="17">
      <c r="A17" s="13" t="s">
        <v>119</v>
      </c>
      <c r="B17" s="7" t="s">
        <v>103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7">
        <v>1.0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>
        <f t="shared" si="3"/>
        <v>1</v>
      </c>
    </row>
    <row r="18">
      <c r="A18" s="13" t="s">
        <v>120</v>
      </c>
      <c r="B18" s="7" t="s">
        <v>102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7">
        <v>1.0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>
        <f t="shared" si="3"/>
        <v>1</v>
      </c>
    </row>
    <row r="19">
      <c r="A19" s="13" t="s">
        <v>121</v>
      </c>
      <c r="B19" s="7" t="s">
        <v>102</v>
      </c>
      <c r="C19" s="8"/>
      <c r="D19" s="8"/>
      <c r="E19" s="7">
        <v>1.0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>
        <f t="shared" si="3"/>
        <v>1</v>
      </c>
    </row>
    <row r="20">
      <c r="A20" s="13" t="s">
        <v>122</v>
      </c>
      <c r="B20" s="7" t="s">
        <v>111</v>
      </c>
      <c r="C20" s="8"/>
      <c r="D20" s="8"/>
      <c r="E20" s="7">
        <v>1.0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>
        <f t="shared" si="3"/>
        <v>1</v>
      </c>
    </row>
    <row r="21">
      <c r="A21" s="13" t="s">
        <v>123</v>
      </c>
      <c r="B21" s="7" t="s">
        <v>103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7">
        <v>1.0</v>
      </c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>
        <f t="shared" si="3"/>
        <v>1</v>
      </c>
    </row>
    <row r="22">
      <c r="A22" s="13" t="s">
        <v>124</v>
      </c>
      <c r="B22" s="7" t="s">
        <v>102</v>
      </c>
      <c r="C22" s="8"/>
      <c r="D22" s="8"/>
      <c r="E22" s="7">
        <v>1.0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>
        <f t="shared" si="3"/>
        <v>1</v>
      </c>
    </row>
    <row r="23">
      <c r="A23" s="13" t="s">
        <v>125</v>
      </c>
      <c r="B23" s="7" t="s">
        <v>103</v>
      </c>
      <c r="C23" s="8"/>
      <c r="D23" s="8"/>
      <c r="E23" s="7">
        <v>1.0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7">
        <v>1.0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>
        <f t="shared" si="3"/>
        <v>2</v>
      </c>
    </row>
    <row r="24">
      <c r="A24" s="13" t="s">
        <v>126</v>
      </c>
      <c r="B24" s="7" t="s">
        <v>103</v>
      </c>
      <c r="C24" s="8"/>
      <c r="D24" s="8"/>
      <c r="E24" s="7">
        <v>1.0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>
        <f t="shared" si="3"/>
        <v>1</v>
      </c>
    </row>
    <row r="25">
      <c r="A25" s="13" t="s">
        <v>127</v>
      </c>
      <c r="B25" s="7" t="s">
        <v>103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7">
        <v>1.0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>
        <f t="shared" si="3"/>
        <v>1</v>
      </c>
    </row>
    <row r="26">
      <c r="A26" s="13" t="s">
        <v>128</v>
      </c>
      <c r="B26" s="7" t="s">
        <v>103</v>
      </c>
      <c r="C26" s="7">
        <v>1.0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>
        <f t="shared" si="3"/>
        <v>1</v>
      </c>
    </row>
    <row r="27">
      <c r="A27" s="13" t="s">
        <v>129</v>
      </c>
      <c r="B27" s="7" t="s">
        <v>103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7">
        <v>1.0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>
        <f t="shared" si="3"/>
        <v>1</v>
      </c>
    </row>
    <row r="28">
      <c r="A28" s="13" t="s">
        <v>130</v>
      </c>
      <c r="B28" s="7" t="s">
        <v>103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7">
        <v>1.0</v>
      </c>
      <c r="AE28" s="8"/>
      <c r="AF28" s="8"/>
      <c r="AG28" s="8"/>
      <c r="AH28" s="8"/>
      <c r="AI28" s="8"/>
      <c r="AJ28" s="8"/>
      <c r="AK28" s="8"/>
      <c r="AL28" s="7">
        <v>1.0</v>
      </c>
      <c r="AM28" s="7">
        <v>1.0</v>
      </c>
      <c r="AN28" s="8"/>
      <c r="AO28" s="8"/>
      <c r="AP28" s="8"/>
      <c r="AQ28" s="8"/>
      <c r="AR28" s="8"/>
      <c r="AS28" s="8"/>
      <c r="AT28" s="7">
        <v>1.0</v>
      </c>
      <c r="AU28" s="8"/>
      <c r="AV28" s="8">
        <f t="shared" si="3"/>
        <v>4</v>
      </c>
    </row>
    <row r="29">
      <c r="A29" s="13" t="s">
        <v>131</v>
      </c>
      <c r="B29" s="7" t="s">
        <v>103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7">
        <v>1.0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>
        <f t="shared" si="3"/>
        <v>1</v>
      </c>
    </row>
    <row r="30">
      <c r="A30" s="13" t="s">
        <v>132</v>
      </c>
      <c r="B30" s="7" t="s">
        <v>102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7">
        <v>1.0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>
        <f t="shared" si="3"/>
        <v>1</v>
      </c>
    </row>
    <row r="31">
      <c r="A31" s="13" t="s">
        <v>133</v>
      </c>
      <c r="B31" s="7" t="s">
        <v>103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7">
        <v>1.0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>
        <f t="shared" si="3"/>
        <v>1</v>
      </c>
    </row>
    <row r="32">
      <c r="A32" s="13" t="s">
        <v>134</v>
      </c>
      <c r="B32" s="7" t="s">
        <v>103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7">
        <v>1.0</v>
      </c>
      <c r="AU32" s="8"/>
      <c r="AV32" s="8">
        <f t="shared" si="3"/>
        <v>1</v>
      </c>
    </row>
    <row r="33">
      <c r="A33" s="13" t="s">
        <v>135</v>
      </c>
      <c r="B33" s="7" t="s">
        <v>103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7">
        <v>1.0</v>
      </c>
      <c r="W33" s="8"/>
      <c r="X33" s="8"/>
      <c r="Y33" s="8"/>
      <c r="Z33" s="8"/>
      <c r="AA33" s="8"/>
      <c r="AB33" s="8"/>
      <c r="AC33" s="7">
        <v>1.0</v>
      </c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7">
        <v>1.0</v>
      </c>
      <c r="AU33" s="8"/>
      <c r="AV33" s="8">
        <f t="shared" si="3"/>
        <v>3</v>
      </c>
    </row>
    <row r="34">
      <c r="A34" s="13" t="s">
        <v>136</v>
      </c>
      <c r="B34" s="7" t="s">
        <v>103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7">
        <v>1.0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>
        <f t="shared" si="3"/>
        <v>1</v>
      </c>
    </row>
    <row r="35">
      <c r="A35" s="13" t="s">
        <v>137</v>
      </c>
      <c r="B35" s="7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7">
        <v>1.0</v>
      </c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>
        <f t="shared" si="3"/>
        <v>1</v>
      </c>
    </row>
    <row r="36">
      <c r="A36" s="13" t="s">
        <v>138</v>
      </c>
      <c r="B36" s="7" t="s">
        <v>103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7">
        <v>1.0</v>
      </c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>
        <f t="shared" si="3"/>
        <v>1</v>
      </c>
    </row>
    <row r="37">
      <c r="A37" s="13" t="s">
        <v>139</v>
      </c>
      <c r="B37" s="7" t="s">
        <v>111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7">
        <v>1.0</v>
      </c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>
        <f t="shared" si="3"/>
        <v>1</v>
      </c>
    </row>
    <row r="38">
      <c r="A38" s="13" t="s">
        <v>140</v>
      </c>
      <c r="B38" s="7" t="s">
        <v>103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7">
        <v>1.0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>
        <f t="shared" si="3"/>
        <v>1</v>
      </c>
    </row>
    <row r="39">
      <c r="A39" s="13" t="s">
        <v>141</v>
      </c>
      <c r="B39" s="7" t="s">
        <v>103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7">
        <v>1.0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>
        <f t="shared" si="3"/>
        <v>1</v>
      </c>
    </row>
    <row r="40">
      <c r="A40" s="13" t="s">
        <v>142</v>
      </c>
      <c r="B40" s="7" t="s">
        <v>103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7">
        <v>1.0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>
        <f t="shared" si="3"/>
        <v>1</v>
      </c>
    </row>
    <row r="41">
      <c r="A41" s="13" t="s">
        <v>143</v>
      </c>
      <c r="B41" s="7" t="s">
        <v>102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7">
        <v>1.0</v>
      </c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>
        <f t="shared" si="3"/>
        <v>1</v>
      </c>
    </row>
    <row r="42">
      <c r="A42" s="13" t="s">
        <v>144</v>
      </c>
      <c r="B42" s="7" t="s">
        <v>102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7">
        <v>1.0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>
        <f t="shared" si="3"/>
        <v>1</v>
      </c>
    </row>
    <row r="43">
      <c r="A43" s="13" t="s">
        <v>145</v>
      </c>
      <c r="B43" s="7" t="s">
        <v>102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7">
        <v>1.0</v>
      </c>
      <c r="AE43" s="8"/>
      <c r="AF43" s="8"/>
      <c r="AG43" s="8"/>
      <c r="AH43" s="8"/>
      <c r="AI43" s="8"/>
      <c r="AJ43" s="8"/>
      <c r="AK43" s="8"/>
      <c r="AL43" s="8"/>
      <c r="AM43" s="7">
        <v>1.0</v>
      </c>
      <c r="AN43" s="8"/>
      <c r="AO43" s="8"/>
      <c r="AP43" s="8"/>
      <c r="AQ43" s="8"/>
      <c r="AR43" s="8"/>
      <c r="AS43" s="8"/>
      <c r="AT43" s="8"/>
      <c r="AU43" s="8"/>
      <c r="AV43" s="8">
        <f t="shared" si="3"/>
        <v>2</v>
      </c>
    </row>
    <row r="44">
      <c r="A44" s="13" t="s">
        <v>146</v>
      </c>
      <c r="B44" s="7" t="s">
        <v>103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7">
        <v>1.0</v>
      </c>
      <c r="AE44" s="8"/>
      <c r="AF44" s="8"/>
      <c r="AG44" s="8"/>
      <c r="AH44" s="8"/>
      <c r="AI44" s="8"/>
      <c r="AJ44" s="8"/>
      <c r="AK44" s="8"/>
      <c r="AL44" s="7">
        <v>1.0</v>
      </c>
      <c r="AM44" s="8"/>
      <c r="AN44" s="8"/>
      <c r="AO44" s="8"/>
      <c r="AP44" s="8"/>
      <c r="AQ44" s="8"/>
      <c r="AR44" s="8"/>
      <c r="AS44" s="8"/>
      <c r="AT44" s="8"/>
      <c r="AU44" s="8"/>
      <c r="AV44" s="8">
        <f t="shared" si="3"/>
        <v>2</v>
      </c>
    </row>
    <row r="45">
      <c r="A45" s="13" t="s">
        <v>147</v>
      </c>
      <c r="B45" s="7" t="s">
        <v>103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7">
        <v>1.0</v>
      </c>
      <c r="AE45" s="8"/>
      <c r="AF45" s="8"/>
      <c r="AG45" s="8"/>
      <c r="AH45" s="8"/>
      <c r="AI45" s="8"/>
      <c r="AJ45" s="8"/>
      <c r="AK45" s="8"/>
      <c r="AL45" s="7">
        <v>1.0</v>
      </c>
      <c r="AM45" s="7">
        <v>1.0</v>
      </c>
      <c r="AN45" s="8"/>
      <c r="AO45" s="8"/>
      <c r="AP45" s="8"/>
      <c r="AQ45" s="8"/>
      <c r="AR45" s="8"/>
      <c r="AS45" s="8"/>
      <c r="AT45" s="8"/>
      <c r="AU45" s="8"/>
      <c r="AV45" s="8">
        <f t="shared" si="3"/>
        <v>3</v>
      </c>
    </row>
    <row r="46">
      <c r="A46" s="13" t="s">
        <v>148</v>
      </c>
      <c r="B46" s="7" t="s">
        <v>103</v>
      </c>
      <c r="C46" s="8"/>
      <c r="D46" s="8"/>
      <c r="E46" s="7">
        <v>1.0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>
        <f t="shared" si="3"/>
        <v>1</v>
      </c>
    </row>
    <row r="47">
      <c r="A47" s="13" t="s">
        <v>149</v>
      </c>
      <c r="B47" s="7" t="s">
        <v>102</v>
      </c>
      <c r="C47" s="8"/>
      <c r="D47" s="7">
        <v>1.0</v>
      </c>
      <c r="E47" s="7">
        <v>1.0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>
        <f t="shared" si="3"/>
        <v>2</v>
      </c>
    </row>
    <row r="48">
      <c r="A48" s="13" t="s">
        <v>150</v>
      </c>
      <c r="B48" s="7" t="s">
        <v>102</v>
      </c>
      <c r="C48" s="8"/>
      <c r="D48" s="8"/>
      <c r="E48" s="7">
        <v>1.0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7">
        <v>1.0</v>
      </c>
      <c r="AM48" s="8"/>
      <c r="AN48" s="8"/>
      <c r="AO48" s="8"/>
      <c r="AP48" s="8"/>
      <c r="AQ48" s="8"/>
      <c r="AR48" s="8"/>
      <c r="AS48" s="8"/>
      <c r="AT48" s="8"/>
      <c r="AU48" s="8"/>
      <c r="AV48" s="8">
        <f t="shared" si="3"/>
        <v>2</v>
      </c>
    </row>
    <row r="49">
      <c r="A49" s="13" t="s">
        <v>151</v>
      </c>
      <c r="B49" s="7" t="s">
        <v>102</v>
      </c>
      <c r="C49" s="8"/>
      <c r="D49" s="8"/>
      <c r="E49" s="7">
        <v>1.0</v>
      </c>
      <c r="F49" s="8"/>
      <c r="G49" s="8"/>
      <c r="H49" s="8"/>
      <c r="I49" s="7">
        <v>1.0</v>
      </c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>
        <f t="shared" si="3"/>
        <v>2</v>
      </c>
    </row>
    <row r="50">
      <c r="A50" s="13" t="s">
        <v>152</v>
      </c>
      <c r="B50" s="7" t="s">
        <v>103</v>
      </c>
      <c r="C50" s="8"/>
      <c r="D50" s="8"/>
      <c r="E50" s="7">
        <v>1.0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>
        <f t="shared" si="3"/>
        <v>1</v>
      </c>
    </row>
    <row r="51">
      <c r="A51" s="13" t="s">
        <v>153</v>
      </c>
      <c r="B51" s="7" t="s">
        <v>102</v>
      </c>
      <c r="C51" s="8"/>
      <c r="D51" s="8"/>
      <c r="E51" s="8"/>
      <c r="F51" s="8"/>
      <c r="G51" s="7">
        <v>1.0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>
        <f t="shared" si="3"/>
        <v>1</v>
      </c>
    </row>
    <row r="52">
      <c r="A52" s="13" t="s">
        <v>154</v>
      </c>
      <c r="B52" s="7" t="s">
        <v>111</v>
      </c>
      <c r="C52" s="8"/>
      <c r="D52" s="8"/>
      <c r="E52" s="8"/>
      <c r="F52" s="8"/>
      <c r="G52" s="7">
        <v>1.0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>
        <f t="shared" si="3"/>
        <v>1</v>
      </c>
    </row>
    <row r="53">
      <c r="A53" s="13" t="s">
        <v>155</v>
      </c>
      <c r="B53" s="7" t="s">
        <v>102</v>
      </c>
      <c r="C53" s="8"/>
      <c r="D53" s="8"/>
      <c r="E53" s="8"/>
      <c r="F53" s="8"/>
      <c r="G53" s="7">
        <v>1.0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>
        <f t="shared" si="3"/>
        <v>1</v>
      </c>
    </row>
    <row r="54">
      <c r="A54" s="13" t="s">
        <v>156</v>
      </c>
      <c r="B54" s="7" t="s">
        <v>111</v>
      </c>
      <c r="C54" s="8"/>
      <c r="D54" s="8"/>
      <c r="E54" s="8"/>
      <c r="F54" s="8"/>
      <c r="G54" s="7">
        <v>1.0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>
        <f t="shared" si="3"/>
        <v>1</v>
      </c>
    </row>
    <row r="55">
      <c r="A55" s="13" t="s">
        <v>157</v>
      </c>
      <c r="B55" s="7" t="s">
        <v>103</v>
      </c>
      <c r="C55" s="8"/>
      <c r="D55" s="8"/>
      <c r="E55" s="7">
        <v>1.0</v>
      </c>
      <c r="F55" s="8"/>
      <c r="G55" s="7">
        <v>1.0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>
        <f t="shared" si="3"/>
        <v>2</v>
      </c>
    </row>
    <row r="56">
      <c r="A56" s="13" t="s">
        <v>158</v>
      </c>
      <c r="B56" s="7" t="s">
        <v>102</v>
      </c>
      <c r="C56" s="8"/>
      <c r="D56" s="8"/>
      <c r="E56" s="7">
        <v>1.0</v>
      </c>
      <c r="F56" s="8"/>
      <c r="G56" s="7">
        <v>1.0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>
        <f t="shared" si="3"/>
        <v>2</v>
      </c>
    </row>
    <row r="57">
      <c r="A57" s="13" t="s">
        <v>159</v>
      </c>
      <c r="B57" s="7" t="s">
        <v>109</v>
      </c>
      <c r="C57" s="8"/>
      <c r="D57" s="8"/>
      <c r="E57" s="7">
        <v>1.0</v>
      </c>
      <c r="F57" s="8"/>
      <c r="G57" s="7">
        <v>1.0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>
        <f t="shared" si="3"/>
        <v>2</v>
      </c>
    </row>
    <row r="58">
      <c r="A58" s="13" t="s">
        <v>160</v>
      </c>
      <c r="B58" s="7" t="s">
        <v>111</v>
      </c>
      <c r="C58" s="8"/>
      <c r="D58" s="8"/>
      <c r="E58" s="7">
        <v>1.0</v>
      </c>
      <c r="F58" s="8"/>
      <c r="G58" s="7">
        <v>1.0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>
        <f t="shared" si="3"/>
        <v>2</v>
      </c>
    </row>
    <row r="59">
      <c r="A59" s="13" t="s">
        <v>161</v>
      </c>
      <c r="B59" s="7" t="s">
        <v>102</v>
      </c>
      <c r="C59" s="8"/>
      <c r="D59" s="8"/>
      <c r="E59" s="8"/>
      <c r="F59" s="8"/>
      <c r="G59" s="7">
        <v>1.0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>
        <f t="shared" si="3"/>
        <v>1</v>
      </c>
    </row>
    <row r="60">
      <c r="A60" s="13" t="s">
        <v>162</v>
      </c>
      <c r="B60" s="7" t="s">
        <v>102</v>
      </c>
      <c r="C60" s="8"/>
      <c r="D60" s="8"/>
      <c r="E60" s="8"/>
      <c r="F60" s="8"/>
      <c r="G60" s="7">
        <v>1.0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>
        <f t="shared" si="3"/>
        <v>1</v>
      </c>
    </row>
    <row r="61">
      <c r="A61" s="13" t="s">
        <v>163</v>
      </c>
      <c r="B61" s="7" t="s">
        <v>109</v>
      </c>
      <c r="C61" s="8"/>
      <c r="D61" s="8"/>
      <c r="E61" s="8"/>
      <c r="F61" s="8"/>
      <c r="G61" s="7">
        <v>1.0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>
        <f t="shared" si="3"/>
        <v>1</v>
      </c>
    </row>
    <row r="62">
      <c r="A62" s="13" t="s">
        <v>164</v>
      </c>
      <c r="B62" s="7" t="s">
        <v>102</v>
      </c>
      <c r="C62" s="8"/>
      <c r="D62" s="8"/>
      <c r="E62" s="8"/>
      <c r="F62" s="8"/>
      <c r="G62" s="7">
        <v>1.0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>
        <f t="shared" si="3"/>
        <v>1</v>
      </c>
    </row>
    <row r="63">
      <c r="A63" s="13" t="s">
        <v>165</v>
      </c>
      <c r="B63" s="7" t="s">
        <v>103</v>
      </c>
      <c r="C63" s="8"/>
      <c r="D63" s="8"/>
      <c r="E63" s="8"/>
      <c r="F63" s="8"/>
      <c r="G63" s="7">
        <v>1.0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>
        <f t="shared" si="3"/>
        <v>1</v>
      </c>
    </row>
    <row r="64">
      <c r="A64" s="13" t="s">
        <v>166</v>
      </c>
      <c r="B64" s="7" t="s">
        <v>103</v>
      </c>
      <c r="C64" s="8"/>
      <c r="D64" s="8"/>
      <c r="E64" s="8"/>
      <c r="F64" s="8"/>
      <c r="G64" s="7">
        <v>1.0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>
        <f t="shared" si="3"/>
        <v>1</v>
      </c>
    </row>
    <row r="65">
      <c r="A65" s="13" t="s">
        <v>167</v>
      </c>
      <c r="B65" s="7" t="s">
        <v>102</v>
      </c>
      <c r="C65" s="8"/>
      <c r="D65" s="8"/>
      <c r="E65" s="8"/>
      <c r="F65" s="8"/>
      <c r="G65" s="7">
        <v>1.0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>
        <f t="shared" si="3"/>
        <v>1</v>
      </c>
    </row>
    <row r="66">
      <c r="A66" s="13" t="s">
        <v>168</v>
      </c>
      <c r="B66" s="7" t="s">
        <v>103</v>
      </c>
      <c r="C66" s="7">
        <v>1.0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>
        <f t="shared" si="3"/>
        <v>1</v>
      </c>
    </row>
    <row r="67">
      <c r="A67" s="13" t="s">
        <v>169</v>
      </c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</row>
    <row r="68">
      <c r="A68" s="13" t="s">
        <v>170</v>
      </c>
      <c r="B68" s="7" t="s">
        <v>102</v>
      </c>
      <c r="C68" s="8"/>
      <c r="D68" s="8"/>
      <c r="E68" s="7">
        <v>1.0</v>
      </c>
      <c r="F68" s="8"/>
      <c r="G68" s="7">
        <v>1.0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>
        <f t="shared" ref="AV68:AV110" si="4">SUM(C68:AU68)</f>
        <v>2</v>
      </c>
    </row>
    <row r="69">
      <c r="A69" s="13" t="s">
        <v>171</v>
      </c>
      <c r="B69" s="7" t="s">
        <v>102</v>
      </c>
      <c r="C69" s="8"/>
      <c r="D69" s="8"/>
      <c r="E69" s="7">
        <v>1.0</v>
      </c>
      <c r="F69" s="8"/>
      <c r="G69" s="7">
        <v>1.0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>
        <f t="shared" si="4"/>
        <v>2</v>
      </c>
    </row>
    <row r="70">
      <c r="A70" s="13" t="s">
        <v>172</v>
      </c>
      <c r="B70" s="7" t="s">
        <v>102</v>
      </c>
      <c r="C70" s="8"/>
      <c r="D70" s="8"/>
      <c r="E70" s="7">
        <v>1.0</v>
      </c>
      <c r="F70" s="8"/>
      <c r="G70" s="7">
        <v>1.0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>
        <f t="shared" si="4"/>
        <v>2</v>
      </c>
    </row>
    <row r="71">
      <c r="A71" s="13" t="s">
        <v>173</v>
      </c>
      <c r="B71" s="7" t="s">
        <v>103</v>
      </c>
      <c r="C71" s="8"/>
      <c r="D71" s="8"/>
      <c r="E71" s="7">
        <v>1.0</v>
      </c>
      <c r="F71" s="8"/>
      <c r="G71" s="7">
        <v>1.0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>
        <f t="shared" si="4"/>
        <v>2</v>
      </c>
    </row>
    <row r="72">
      <c r="A72" s="13" t="s">
        <v>174</v>
      </c>
      <c r="B72" s="7" t="s">
        <v>103</v>
      </c>
      <c r="C72" s="8"/>
      <c r="D72" s="8"/>
      <c r="E72" s="7">
        <v>1.0</v>
      </c>
      <c r="F72" s="8"/>
      <c r="G72" s="7">
        <v>1.0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>
        <f t="shared" si="4"/>
        <v>2</v>
      </c>
    </row>
    <row r="73">
      <c r="A73" s="13" t="s">
        <v>175</v>
      </c>
      <c r="B73" s="7" t="s">
        <v>103</v>
      </c>
      <c r="C73" s="8"/>
      <c r="D73" s="8"/>
      <c r="E73" s="7">
        <v>1.0</v>
      </c>
      <c r="F73" s="8"/>
      <c r="G73" s="7">
        <v>1.0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>
        <f t="shared" si="4"/>
        <v>2</v>
      </c>
    </row>
    <row r="74">
      <c r="A74" s="13" t="s">
        <v>176</v>
      </c>
      <c r="B74" s="7" t="s">
        <v>103</v>
      </c>
      <c r="C74" s="8"/>
      <c r="D74" s="7">
        <v>1.0</v>
      </c>
      <c r="E74" s="8"/>
      <c r="F74" s="8"/>
      <c r="G74" s="8"/>
      <c r="H74" s="8"/>
      <c r="I74" s="8"/>
      <c r="J74" s="8"/>
      <c r="K74" s="8"/>
      <c r="L74" s="8"/>
      <c r="M74" s="7">
        <v>1.0</v>
      </c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>
        <f t="shared" si="4"/>
        <v>2</v>
      </c>
    </row>
    <row r="75">
      <c r="A75" s="13" t="s">
        <v>177</v>
      </c>
      <c r="B75" s="7" t="s">
        <v>103</v>
      </c>
      <c r="C75" s="8"/>
      <c r="D75" s="7">
        <v>1.0</v>
      </c>
      <c r="E75" s="7">
        <v>1.0</v>
      </c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>
        <f t="shared" si="4"/>
        <v>2</v>
      </c>
    </row>
    <row r="76">
      <c r="A76" s="13" t="s">
        <v>178</v>
      </c>
      <c r="B76" s="7" t="s">
        <v>102</v>
      </c>
      <c r="C76" s="7">
        <v>1.0</v>
      </c>
      <c r="D76" s="7">
        <v>1.0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>
        <f t="shared" si="4"/>
        <v>2</v>
      </c>
    </row>
    <row r="77">
      <c r="A77" s="13" t="s">
        <v>179</v>
      </c>
      <c r="B77" s="7" t="s">
        <v>103</v>
      </c>
      <c r="C77" s="8"/>
      <c r="D77" s="8"/>
      <c r="E77" s="8"/>
      <c r="F77" s="8"/>
      <c r="G77" s="8"/>
      <c r="H77" s="8"/>
      <c r="I77" s="8"/>
      <c r="J77" s="8"/>
      <c r="K77" s="8"/>
      <c r="L77" s="7">
        <v>1.0</v>
      </c>
      <c r="M77" s="8"/>
      <c r="N77" s="8"/>
      <c r="O77" s="8"/>
      <c r="P77" s="8"/>
      <c r="Q77" s="7">
        <v>1.0</v>
      </c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>
        <f t="shared" si="4"/>
        <v>2</v>
      </c>
    </row>
    <row r="78">
      <c r="A78" s="13" t="s">
        <v>180</v>
      </c>
      <c r="B78" s="7" t="s">
        <v>103</v>
      </c>
      <c r="C78" s="8"/>
      <c r="D78" s="7">
        <v>1.0</v>
      </c>
      <c r="E78" s="8"/>
      <c r="F78" s="8"/>
      <c r="G78" s="8"/>
      <c r="H78" s="8"/>
      <c r="I78" s="8"/>
      <c r="J78" s="8"/>
      <c r="K78" s="8"/>
      <c r="L78" s="8"/>
      <c r="M78" s="7">
        <v>1.0</v>
      </c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>
        <f t="shared" si="4"/>
        <v>2</v>
      </c>
    </row>
    <row r="79">
      <c r="A79" s="13" t="s">
        <v>181</v>
      </c>
      <c r="B79" s="7" t="s">
        <v>103</v>
      </c>
      <c r="C79" s="8"/>
      <c r="D79" s="7">
        <v>1.0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>
        <f t="shared" si="4"/>
        <v>1</v>
      </c>
    </row>
    <row r="80">
      <c r="A80" s="13" t="s">
        <v>182</v>
      </c>
      <c r="B80" s="7" t="s">
        <v>103</v>
      </c>
      <c r="C80" s="7">
        <v>1.0</v>
      </c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>
        <f t="shared" si="4"/>
        <v>1</v>
      </c>
    </row>
    <row r="81">
      <c r="A81" s="13" t="s">
        <v>183</v>
      </c>
      <c r="B81" s="7" t="s">
        <v>102</v>
      </c>
      <c r="C81" s="7">
        <v>1.0</v>
      </c>
      <c r="D81" s="7">
        <v>1.0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>
        <f t="shared" si="4"/>
        <v>2</v>
      </c>
    </row>
    <row r="82">
      <c r="A82" s="13" t="s">
        <v>184</v>
      </c>
      <c r="B82" s="7" t="s">
        <v>102</v>
      </c>
      <c r="C82" s="8"/>
      <c r="D82" s="7">
        <v>1.0</v>
      </c>
      <c r="E82" s="7">
        <v>1.0</v>
      </c>
      <c r="F82" s="8"/>
      <c r="G82" s="8"/>
      <c r="H82" s="8"/>
      <c r="I82" s="8"/>
      <c r="J82" s="8"/>
      <c r="K82" s="8"/>
      <c r="L82" s="8"/>
      <c r="M82" s="7">
        <v>1.0</v>
      </c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>
        <f t="shared" si="4"/>
        <v>3</v>
      </c>
    </row>
    <row r="83">
      <c r="A83" s="13" t="s">
        <v>185</v>
      </c>
      <c r="B83" s="7" t="s">
        <v>102</v>
      </c>
      <c r="C83" s="7">
        <v>1.0</v>
      </c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>
        <f t="shared" si="4"/>
        <v>1</v>
      </c>
    </row>
    <row r="84">
      <c r="A84" s="13" t="s">
        <v>186</v>
      </c>
      <c r="B84" s="7" t="s">
        <v>103</v>
      </c>
      <c r="C84" s="7">
        <v>1.0</v>
      </c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>
        <f t="shared" si="4"/>
        <v>1</v>
      </c>
    </row>
    <row r="85">
      <c r="A85" s="13" t="s">
        <v>187</v>
      </c>
      <c r="B85" s="7" t="s">
        <v>103</v>
      </c>
      <c r="C85" s="7">
        <v>1.0</v>
      </c>
      <c r="D85" s="7">
        <v>1.0</v>
      </c>
      <c r="E85" s="8"/>
      <c r="F85" s="8"/>
      <c r="G85" s="8"/>
      <c r="H85" s="8"/>
      <c r="I85" s="7">
        <v>1.0</v>
      </c>
      <c r="J85" s="8"/>
      <c r="K85" s="8"/>
      <c r="L85" s="8"/>
      <c r="M85" s="7">
        <v>1.0</v>
      </c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>
        <f t="shared" si="4"/>
        <v>4</v>
      </c>
    </row>
    <row r="86">
      <c r="A86" s="13" t="s">
        <v>188</v>
      </c>
      <c r="B86" s="7" t="s">
        <v>103</v>
      </c>
      <c r="C86" s="7">
        <v>1.0</v>
      </c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>
        <f t="shared" si="4"/>
        <v>1</v>
      </c>
    </row>
    <row r="87">
      <c r="A87" s="13" t="s">
        <v>189</v>
      </c>
      <c r="B87" s="7" t="s">
        <v>103</v>
      </c>
      <c r="C87" s="8"/>
      <c r="D87" s="7">
        <v>1.0</v>
      </c>
      <c r="E87" s="8"/>
      <c r="F87" s="8"/>
      <c r="G87" s="8"/>
      <c r="H87" s="8"/>
      <c r="I87" s="8"/>
      <c r="J87" s="8"/>
      <c r="K87" s="8"/>
      <c r="L87" s="8"/>
      <c r="M87" s="7">
        <v>1.0</v>
      </c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>
        <f t="shared" si="4"/>
        <v>2</v>
      </c>
    </row>
    <row r="88">
      <c r="A88" s="13" t="s">
        <v>190</v>
      </c>
      <c r="B88" s="7" t="s">
        <v>103</v>
      </c>
      <c r="C88" s="8"/>
      <c r="D88" s="8"/>
      <c r="E88" s="8"/>
      <c r="F88" s="8"/>
      <c r="G88" s="7">
        <v>1.0</v>
      </c>
      <c r="H88" s="8"/>
      <c r="I88" s="8"/>
      <c r="J88" s="8"/>
      <c r="K88" s="8"/>
      <c r="L88" s="8"/>
      <c r="M88" s="7">
        <v>1.0</v>
      </c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>
        <f t="shared" si="4"/>
        <v>2</v>
      </c>
    </row>
    <row r="89">
      <c r="A89" s="13" t="s">
        <v>191</v>
      </c>
      <c r="B89" s="7" t="s">
        <v>103</v>
      </c>
      <c r="C89" s="8"/>
      <c r="D89" s="7">
        <v>1.0</v>
      </c>
      <c r="E89" s="8"/>
      <c r="F89" s="8"/>
      <c r="G89" s="7">
        <v>1.0</v>
      </c>
      <c r="H89" s="8"/>
      <c r="I89" s="8"/>
      <c r="J89" s="8"/>
      <c r="K89" s="8"/>
      <c r="L89" s="8"/>
      <c r="M89" s="7">
        <v>1.0</v>
      </c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>
        <f t="shared" si="4"/>
        <v>3</v>
      </c>
    </row>
    <row r="90">
      <c r="A90" s="13" t="s">
        <v>192</v>
      </c>
      <c r="B90" s="7" t="s">
        <v>103</v>
      </c>
      <c r="C90" s="8"/>
      <c r="D90" s="8"/>
      <c r="E90" s="8"/>
      <c r="F90" s="8"/>
      <c r="G90" s="8"/>
      <c r="H90" s="8"/>
      <c r="I90" s="8"/>
      <c r="J90" s="8"/>
      <c r="K90" s="8"/>
      <c r="L90" s="7">
        <v>1.0</v>
      </c>
      <c r="M90" s="8"/>
      <c r="N90" s="8"/>
      <c r="O90" s="8"/>
      <c r="P90" s="8"/>
      <c r="Q90" s="7">
        <v>1.0</v>
      </c>
      <c r="R90" s="8"/>
      <c r="S90" s="8"/>
      <c r="T90" s="8"/>
      <c r="U90" s="8"/>
      <c r="V90" s="8"/>
      <c r="W90" s="8"/>
      <c r="X90" s="8"/>
      <c r="Y90" s="8"/>
      <c r="Z90" s="8"/>
      <c r="AA90" s="7">
        <v>1.0</v>
      </c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>
        <f t="shared" si="4"/>
        <v>3</v>
      </c>
    </row>
    <row r="91">
      <c r="A91" s="13" t="s">
        <v>193</v>
      </c>
      <c r="B91" s="7" t="s">
        <v>102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7">
        <v>1.0</v>
      </c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>
        <f t="shared" si="4"/>
        <v>1</v>
      </c>
    </row>
    <row r="92">
      <c r="A92" s="13" t="s">
        <v>194</v>
      </c>
      <c r="B92" s="7" t="s">
        <v>103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7">
        <v>1.0</v>
      </c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>
        <f t="shared" si="4"/>
        <v>1</v>
      </c>
    </row>
    <row r="93">
      <c r="A93" s="13" t="s">
        <v>195</v>
      </c>
      <c r="B93" s="7" t="s">
        <v>102</v>
      </c>
      <c r="C93" s="7">
        <v>1.0</v>
      </c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>
        <f t="shared" si="4"/>
        <v>1</v>
      </c>
    </row>
    <row r="94">
      <c r="A94" s="13" t="s">
        <v>196</v>
      </c>
      <c r="B94" s="7" t="s">
        <v>102</v>
      </c>
      <c r="C94" s="7">
        <v>1.0</v>
      </c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>
        <f t="shared" si="4"/>
        <v>1</v>
      </c>
    </row>
    <row r="95">
      <c r="A95" s="13" t="s">
        <v>197</v>
      </c>
      <c r="B95" s="7" t="s">
        <v>103</v>
      </c>
      <c r="C95" s="7">
        <v>1.0</v>
      </c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>
        <f t="shared" si="4"/>
        <v>1</v>
      </c>
    </row>
    <row r="96">
      <c r="A96" s="13" t="s">
        <v>198</v>
      </c>
      <c r="B96" s="7" t="s">
        <v>102</v>
      </c>
      <c r="C96" s="7">
        <v>1.0</v>
      </c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>
        <f t="shared" si="4"/>
        <v>1</v>
      </c>
    </row>
    <row r="97">
      <c r="A97" s="13" t="s">
        <v>199</v>
      </c>
      <c r="B97" s="7" t="s">
        <v>103</v>
      </c>
      <c r="C97" s="7">
        <v>1.0</v>
      </c>
      <c r="D97" s="7">
        <v>1.0</v>
      </c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>
        <f t="shared" si="4"/>
        <v>2</v>
      </c>
    </row>
    <row r="98">
      <c r="A98" s="13" t="s">
        <v>200</v>
      </c>
      <c r="B98" s="7" t="s">
        <v>102</v>
      </c>
      <c r="C98" s="7">
        <v>1.0</v>
      </c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>
        <f t="shared" si="4"/>
        <v>1</v>
      </c>
    </row>
    <row r="99">
      <c r="A99" s="13" t="s">
        <v>201</v>
      </c>
      <c r="B99" s="7" t="s">
        <v>102</v>
      </c>
      <c r="C99" s="7">
        <v>1.0</v>
      </c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>
        <f t="shared" si="4"/>
        <v>1</v>
      </c>
    </row>
    <row r="100">
      <c r="A100" s="13" t="s">
        <v>202</v>
      </c>
      <c r="B100" s="7" t="s">
        <v>102</v>
      </c>
      <c r="C100" s="7">
        <v>1.0</v>
      </c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7">
        <v>1.0</v>
      </c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>
        <f t="shared" si="4"/>
        <v>2</v>
      </c>
    </row>
    <row r="101">
      <c r="A101" s="13" t="s">
        <v>203</v>
      </c>
      <c r="B101" s="7" t="s">
        <v>103</v>
      </c>
      <c r="C101" s="7">
        <v>1.0</v>
      </c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>
        <f t="shared" si="4"/>
        <v>1</v>
      </c>
    </row>
    <row r="102">
      <c r="A102" s="13" t="s">
        <v>204</v>
      </c>
      <c r="B102" s="7" t="s">
        <v>102</v>
      </c>
      <c r="C102" s="7">
        <v>1.0</v>
      </c>
      <c r="D102" s="8"/>
      <c r="E102" s="8"/>
      <c r="F102" s="8"/>
      <c r="G102" s="8"/>
      <c r="H102" s="8"/>
      <c r="I102" s="8"/>
      <c r="J102" s="8"/>
      <c r="K102" s="8"/>
      <c r="L102" s="8"/>
      <c r="M102" s="7">
        <v>1.0</v>
      </c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>
        <f t="shared" si="4"/>
        <v>2</v>
      </c>
    </row>
    <row r="103">
      <c r="A103" s="13" t="s">
        <v>205</v>
      </c>
      <c r="B103" s="7" t="s">
        <v>102</v>
      </c>
      <c r="C103" s="7">
        <v>1.0</v>
      </c>
      <c r="D103" s="7">
        <v>1.0</v>
      </c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>
        <f t="shared" si="4"/>
        <v>2</v>
      </c>
    </row>
    <row r="104">
      <c r="A104" s="13" t="s">
        <v>206</v>
      </c>
      <c r="B104" s="7" t="s">
        <v>102</v>
      </c>
      <c r="C104" s="7">
        <v>1.0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>
        <f t="shared" si="4"/>
        <v>1</v>
      </c>
    </row>
    <row r="105">
      <c r="A105" s="13" t="s">
        <v>207</v>
      </c>
      <c r="B105" s="7" t="s">
        <v>103</v>
      </c>
      <c r="C105" s="8"/>
      <c r="D105" s="8"/>
      <c r="E105" s="8"/>
      <c r="F105" s="8"/>
      <c r="G105" s="7">
        <v>1.0</v>
      </c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>
        <f t="shared" si="4"/>
        <v>1</v>
      </c>
    </row>
    <row r="106">
      <c r="A106" s="13" t="s">
        <v>208</v>
      </c>
      <c r="B106" s="7" t="s">
        <v>102</v>
      </c>
      <c r="C106" s="7">
        <v>1.0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>
        <f t="shared" si="4"/>
        <v>1</v>
      </c>
    </row>
    <row r="107">
      <c r="A107" s="13" t="s">
        <v>209</v>
      </c>
      <c r="B107" s="7" t="s">
        <v>103</v>
      </c>
      <c r="C107" s="7">
        <v>1.0</v>
      </c>
      <c r="D107" s="8"/>
      <c r="E107" s="8"/>
      <c r="F107" s="8"/>
      <c r="G107" s="7">
        <v>1.0</v>
      </c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>
        <f t="shared" si="4"/>
        <v>2</v>
      </c>
    </row>
    <row r="108">
      <c r="A108" s="13" t="s">
        <v>210</v>
      </c>
      <c r="B108" s="7" t="s">
        <v>102</v>
      </c>
      <c r="C108" s="7">
        <v>1.0</v>
      </c>
      <c r="D108" s="8"/>
      <c r="E108" s="8"/>
      <c r="F108" s="8"/>
      <c r="G108" s="8"/>
      <c r="H108" s="8"/>
      <c r="I108" s="8"/>
      <c r="J108" s="8"/>
      <c r="K108" s="8"/>
      <c r="L108" s="8"/>
      <c r="M108" s="7">
        <v>1.0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>
        <f t="shared" si="4"/>
        <v>2</v>
      </c>
    </row>
    <row r="109">
      <c r="A109" s="13" t="s">
        <v>211</v>
      </c>
      <c r="B109" s="7" t="s">
        <v>103</v>
      </c>
      <c r="C109" s="8"/>
      <c r="D109" s="8"/>
      <c r="E109" s="8"/>
      <c r="F109" s="7">
        <v>1.0</v>
      </c>
      <c r="G109" s="8"/>
      <c r="H109" s="8"/>
      <c r="I109" s="7">
        <v>1.0</v>
      </c>
      <c r="J109" s="7">
        <v>1.0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>
        <f t="shared" si="4"/>
        <v>3</v>
      </c>
    </row>
    <row r="110">
      <c r="A110" s="13" t="s">
        <v>212</v>
      </c>
      <c r="B110" s="7" t="s">
        <v>111</v>
      </c>
      <c r="C110" s="8"/>
      <c r="D110" s="8"/>
      <c r="E110" s="8"/>
      <c r="F110" s="7">
        <v>1.0</v>
      </c>
      <c r="G110" s="8"/>
      <c r="H110" s="8"/>
      <c r="I110" s="7">
        <v>1.0</v>
      </c>
      <c r="J110" s="7">
        <v>1.0</v>
      </c>
      <c r="K110" s="8"/>
      <c r="L110" s="8"/>
      <c r="M110" s="8"/>
      <c r="N110" s="8"/>
      <c r="O110" s="7">
        <v>1.0</v>
      </c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>
        <f t="shared" si="4"/>
        <v>4</v>
      </c>
    </row>
    <row r="111">
      <c r="A111" s="13" t="s">
        <v>213</v>
      </c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</row>
    <row r="112">
      <c r="A112" s="13" t="s">
        <v>214</v>
      </c>
      <c r="B112" s="7" t="s">
        <v>103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7">
        <v>1.0</v>
      </c>
      <c r="O112" s="8"/>
      <c r="P112" s="7">
        <v>1.0</v>
      </c>
      <c r="Q112" s="8"/>
      <c r="R112" s="8"/>
      <c r="S112" s="7">
        <v>1.0</v>
      </c>
      <c r="T112" s="7">
        <v>1.0</v>
      </c>
      <c r="U112" s="8"/>
      <c r="V112" s="8"/>
      <c r="W112" s="7">
        <v>1.0</v>
      </c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>
        <f>SUM(C112:AU112)</f>
        <v>5</v>
      </c>
    </row>
    <row r="113">
      <c r="A113" s="13" t="s">
        <v>215</v>
      </c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</row>
    <row r="114">
      <c r="A114" s="13" t="s">
        <v>216</v>
      </c>
      <c r="B114" s="7" t="s">
        <v>102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7">
        <v>1.0</v>
      </c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>
        <f t="shared" ref="AV114:AV204" si="5">SUM(C114:AU114)</f>
        <v>1</v>
      </c>
    </row>
    <row r="115">
      <c r="A115" s="13" t="s">
        <v>217</v>
      </c>
      <c r="B115" s="7" t="s">
        <v>103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7">
        <v>1.0</v>
      </c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>
        <f t="shared" si="5"/>
        <v>1</v>
      </c>
    </row>
    <row r="116">
      <c r="A116" s="13" t="s">
        <v>218</v>
      </c>
      <c r="B116" s="7" t="s">
        <v>103</v>
      </c>
      <c r="C116" s="8"/>
      <c r="D116" s="8"/>
      <c r="E116" s="8"/>
      <c r="F116" s="7">
        <v>1.0</v>
      </c>
      <c r="G116" s="8"/>
      <c r="H116" s="8"/>
      <c r="I116" s="8"/>
      <c r="J116" s="8"/>
      <c r="K116" s="8"/>
      <c r="L116" s="8"/>
      <c r="M116" s="8"/>
      <c r="N116" s="7">
        <v>1.0</v>
      </c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>
        <f t="shared" si="5"/>
        <v>2</v>
      </c>
    </row>
    <row r="117">
      <c r="A117" s="13" t="s">
        <v>219</v>
      </c>
      <c r="B117" s="7" t="s">
        <v>109</v>
      </c>
      <c r="C117" s="8"/>
      <c r="D117" s="8"/>
      <c r="E117" s="8"/>
      <c r="F117" s="7">
        <v>1.0</v>
      </c>
      <c r="G117" s="8"/>
      <c r="H117" s="8"/>
      <c r="I117" s="8"/>
      <c r="J117" s="7">
        <v>1.0</v>
      </c>
      <c r="K117" s="7">
        <v>1.0</v>
      </c>
      <c r="L117" s="8"/>
      <c r="M117" s="8"/>
      <c r="N117" s="7">
        <v>1.0</v>
      </c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>
        <f t="shared" si="5"/>
        <v>4</v>
      </c>
    </row>
    <row r="118">
      <c r="A118" s="13" t="s">
        <v>220</v>
      </c>
      <c r="B118" s="7" t="s">
        <v>102</v>
      </c>
      <c r="C118" s="8"/>
      <c r="D118" s="8"/>
      <c r="E118" s="8"/>
      <c r="F118" s="7">
        <v>1.0</v>
      </c>
      <c r="G118" s="8"/>
      <c r="H118" s="8"/>
      <c r="I118" s="8"/>
      <c r="J118" s="7">
        <v>1.0</v>
      </c>
      <c r="K118" s="7">
        <v>1.0</v>
      </c>
      <c r="L118" s="8"/>
      <c r="M118" s="8"/>
      <c r="N118" s="7">
        <v>1.0</v>
      </c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>
        <f t="shared" si="5"/>
        <v>4</v>
      </c>
    </row>
    <row r="119">
      <c r="A119" s="13" t="s">
        <v>221</v>
      </c>
      <c r="B119" s="7" t="s">
        <v>103</v>
      </c>
      <c r="C119" s="8"/>
      <c r="D119" s="8"/>
      <c r="E119" s="8"/>
      <c r="F119" s="8"/>
      <c r="G119" s="8"/>
      <c r="H119" s="8"/>
      <c r="I119" s="8"/>
      <c r="J119" s="8"/>
      <c r="K119" s="7">
        <v>1.0</v>
      </c>
      <c r="L119" s="8"/>
      <c r="M119" s="8"/>
      <c r="N119" s="7">
        <v>1.0</v>
      </c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>
        <f t="shared" si="5"/>
        <v>2</v>
      </c>
    </row>
    <row r="120">
      <c r="A120" s="13" t="s">
        <v>222</v>
      </c>
      <c r="B120" s="7" t="s">
        <v>109</v>
      </c>
      <c r="C120" s="8"/>
      <c r="D120" s="8"/>
      <c r="E120" s="8"/>
      <c r="F120" s="8"/>
      <c r="G120" s="8"/>
      <c r="H120" s="8"/>
      <c r="I120" s="8"/>
      <c r="J120" s="7">
        <v>1.0</v>
      </c>
      <c r="K120" s="7">
        <v>1.0</v>
      </c>
      <c r="L120" s="8"/>
      <c r="M120" s="8"/>
      <c r="N120" s="7">
        <v>1.0</v>
      </c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>
        <f t="shared" si="5"/>
        <v>3</v>
      </c>
    </row>
    <row r="121">
      <c r="A121" s="13" t="s">
        <v>223</v>
      </c>
      <c r="B121" s="7" t="s">
        <v>111</v>
      </c>
      <c r="C121" s="8"/>
      <c r="D121" s="8"/>
      <c r="E121" s="8"/>
      <c r="F121" s="7">
        <v>1.0</v>
      </c>
      <c r="G121" s="7">
        <v>1.0</v>
      </c>
      <c r="H121" s="8"/>
      <c r="I121" s="7">
        <v>1.0</v>
      </c>
      <c r="J121" s="7">
        <v>1.0</v>
      </c>
      <c r="K121" s="8"/>
      <c r="L121" s="8"/>
      <c r="M121" s="8"/>
      <c r="N121" s="7">
        <v>1.0</v>
      </c>
      <c r="O121" s="7">
        <v>1.0</v>
      </c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>
        <f t="shared" si="5"/>
        <v>6</v>
      </c>
    </row>
    <row r="122">
      <c r="A122" s="13" t="s">
        <v>224</v>
      </c>
      <c r="B122" s="7" t="s">
        <v>111</v>
      </c>
      <c r="C122" s="8"/>
      <c r="D122" s="8"/>
      <c r="E122" s="8"/>
      <c r="F122" s="8"/>
      <c r="G122" s="8"/>
      <c r="H122" s="8"/>
      <c r="I122" s="7">
        <v>1.0</v>
      </c>
      <c r="J122" s="7">
        <v>1.0</v>
      </c>
      <c r="K122" s="7">
        <v>1.0</v>
      </c>
      <c r="L122" s="8"/>
      <c r="M122" s="8"/>
      <c r="N122" s="7">
        <v>1.0</v>
      </c>
      <c r="O122" s="7">
        <v>1.0</v>
      </c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>
        <f t="shared" si="5"/>
        <v>5</v>
      </c>
    </row>
    <row r="123">
      <c r="A123" s="13" t="s">
        <v>225</v>
      </c>
      <c r="B123" s="7" t="s">
        <v>111</v>
      </c>
      <c r="C123" s="8"/>
      <c r="D123" s="8"/>
      <c r="E123" s="8"/>
      <c r="F123" s="7">
        <v>1.0</v>
      </c>
      <c r="G123" s="8"/>
      <c r="H123" s="8"/>
      <c r="I123" s="8"/>
      <c r="J123" s="8"/>
      <c r="K123" s="7">
        <v>1.0</v>
      </c>
      <c r="L123" s="8"/>
      <c r="M123" s="8"/>
      <c r="N123" s="7">
        <v>1.0</v>
      </c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>
        <f t="shared" si="5"/>
        <v>3</v>
      </c>
    </row>
    <row r="124">
      <c r="A124" s="13" t="s">
        <v>226</v>
      </c>
      <c r="B124" s="7" t="s">
        <v>102</v>
      </c>
      <c r="C124" s="8"/>
      <c r="D124" s="8"/>
      <c r="E124" s="8"/>
      <c r="F124" s="7">
        <v>1.0</v>
      </c>
      <c r="G124" s="8"/>
      <c r="H124" s="8"/>
      <c r="I124" s="8"/>
      <c r="J124" s="7">
        <v>1.0</v>
      </c>
      <c r="K124" s="8"/>
      <c r="L124" s="8"/>
      <c r="M124" s="8"/>
      <c r="N124" s="7">
        <v>1.0</v>
      </c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>
        <f t="shared" si="5"/>
        <v>3</v>
      </c>
    </row>
    <row r="125">
      <c r="A125" s="13" t="s">
        <v>227</v>
      </c>
      <c r="B125" s="7" t="s">
        <v>103</v>
      </c>
      <c r="C125" s="8"/>
      <c r="D125" s="8"/>
      <c r="E125" s="8"/>
      <c r="F125" s="8"/>
      <c r="G125" s="8"/>
      <c r="H125" s="7">
        <v>1.0</v>
      </c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>
        <f t="shared" si="5"/>
        <v>1</v>
      </c>
    </row>
    <row r="126">
      <c r="A126" s="13" t="s">
        <v>228</v>
      </c>
      <c r="B126" s="7" t="s">
        <v>103</v>
      </c>
      <c r="C126" s="8"/>
      <c r="D126" s="8"/>
      <c r="E126" s="8"/>
      <c r="F126" s="7">
        <v>1.0</v>
      </c>
      <c r="G126" s="8"/>
      <c r="H126" s="8"/>
      <c r="I126" s="8"/>
      <c r="J126" s="8"/>
      <c r="K126" s="8"/>
      <c r="L126" s="8"/>
      <c r="M126" s="8"/>
      <c r="N126" s="7">
        <v>1.0</v>
      </c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>
        <f t="shared" si="5"/>
        <v>2</v>
      </c>
    </row>
    <row r="127">
      <c r="A127" s="13" t="s">
        <v>229</v>
      </c>
      <c r="B127" s="7" t="s">
        <v>103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7">
        <v>1.0</v>
      </c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>
        <f t="shared" si="5"/>
        <v>1</v>
      </c>
    </row>
    <row r="128">
      <c r="A128" s="13" t="s">
        <v>230</v>
      </c>
      <c r="B128" s="7" t="s">
        <v>103</v>
      </c>
      <c r="C128" s="8"/>
      <c r="D128" s="8"/>
      <c r="E128" s="8"/>
      <c r="F128" s="7">
        <v>1.0</v>
      </c>
      <c r="G128" s="8"/>
      <c r="H128" s="8"/>
      <c r="I128" s="8"/>
      <c r="J128" s="8"/>
      <c r="K128" s="7">
        <v>1.0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>
        <f t="shared" si="5"/>
        <v>2</v>
      </c>
    </row>
    <row r="129">
      <c r="A129" s="13" t="s">
        <v>231</v>
      </c>
      <c r="B129" s="7" t="s">
        <v>102</v>
      </c>
      <c r="C129" s="8"/>
      <c r="D129" s="8"/>
      <c r="E129" s="8"/>
      <c r="F129" s="7">
        <v>1.0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>
        <f t="shared" si="5"/>
        <v>1</v>
      </c>
    </row>
    <row r="130">
      <c r="A130" s="13" t="s">
        <v>232</v>
      </c>
      <c r="B130" s="7" t="s">
        <v>102</v>
      </c>
      <c r="C130" s="8"/>
      <c r="D130" s="8"/>
      <c r="E130" s="8"/>
      <c r="F130" s="7">
        <v>1.0</v>
      </c>
      <c r="G130" s="8"/>
      <c r="H130" s="8"/>
      <c r="I130" s="8"/>
      <c r="J130" s="7">
        <v>1.0</v>
      </c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>
        <f t="shared" si="5"/>
        <v>2</v>
      </c>
    </row>
    <row r="131">
      <c r="A131" s="13" t="s">
        <v>233</v>
      </c>
      <c r="B131" s="7" t="s">
        <v>103</v>
      </c>
      <c r="C131" s="8"/>
      <c r="D131" s="8"/>
      <c r="E131" s="8"/>
      <c r="F131" s="7">
        <v>1.0</v>
      </c>
      <c r="G131" s="8"/>
      <c r="H131" s="8"/>
      <c r="I131" s="8"/>
      <c r="J131" s="7">
        <v>1.0</v>
      </c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>
        <f t="shared" si="5"/>
        <v>2</v>
      </c>
    </row>
    <row r="132">
      <c r="A132" s="13" t="s">
        <v>234</v>
      </c>
      <c r="B132" s="7" t="s">
        <v>102</v>
      </c>
      <c r="C132" s="8"/>
      <c r="D132" s="8"/>
      <c r="E132" s="8"/>
      <c r="F132" s="7">
        <v>1.0</v>
      </c>
      <c r="G132" s="8"/>
      <c r="H132" s="8"/>
      <c r="I132" s="8"/>
      <c r="J132" s="7">
        <v>1.0</v>
      </c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>
        <f t="shared" si="5"/>
        <v>2</v>
      </c>
    </row>
    <row r="133">
      <c r="A133" s="13" t="s">
        <v>235</v>
      </c>
      <c r="B133" s="7" t="s">
        <v>103</v>
      </c>
      <c r="C133" s="8"/>
      <c r="D133" s="8"/>
      <c r="E133" s="8"/>
      <c r="F133" s="7">
        <v>1.0</v>
      </c>
      <c r="G133" s="8"/>
      <c r="H133" s="8"/>
      <c r="I133" s="8"/>
      <c r="J133" s="7">
        <v>1.0</v>
      </c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>
        <f t="shared" si="5"/>
        <v>2</v>
      </c>
    </row>
    <row r="134">
      <c r="A134" s="13" t="s">
        <v>236</v>
      </c>
      <c r="B134" s="7" t="s">
        <v>103</v>
      </c>
      <c r="C134" s="8"/>
      <c r="D134" s="8"/>
      <c r="E134" s="8"/>
      <c r="F134" s="8"/>
      <c r="G134" s="8"/>
      <c r="H134" s="8"/>
      <c r="I134" s="7">
        <v>1.0</v>
      </c>
      <c r="J134" s="7">
        <v>1.0</v>
      </c>
      <c r="K134" s="8"/>
      <c r="L134" s="8"/>
      <c r="M134" s="8"/>
      <c r="N134" s="8"/>
      <c r="O134" s="8"/>
      <c r="P134" s="7">
        <v>1.0</v>
      </c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>
        <f t="shared" si="5"/>
        <v>3</v>
      </c>
    </row>
    <row r="135">
      <c r="A135" s="13" t="s">
        <v>237</v>
      </c>
      <c r="B135" s="7" t="s">
        <v>102</v>
      </c>
      <c r="C135" s="8"/>
      <c r="D135" s="8"/>
      <c r="E135" s="8"/>
      <c r="F135" s="7">
        <v>1.0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>
        <f t="shared" si="5"/>
        <v>1</v>
      </c>
    </row>
    <row r="136">
      <c r="A136" s="13" t="s">
        <v>238</v>
      </c>
      <c r="B136" s="7" t="s">
        <v>102</v>
      </c>
      <c r="C136" s="8"/>
      <c r="D136" s="8"/>
      <c r="E136" s="8"/>
      <c r="F136" s="7">
        <v>1.0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>
        <f t="shared" si="5"/>
        <v>1</v>
      </c>
    </row>
    <row r="137">
      <c r="A137" s="13" t="s">
        <v>239</v>
      </c>
      <c r="B137" s="7" t="s">
        <v>102</v>
      </c>
      <c r="C137" s="8"/>
      <c r="D137" s="8"/>
      <c r="E137" s="8"/>
      <c r="F137" s="7">
        <v>1.0</v>
      </c>
      <c r="G137" s="8"/>
      <c r="H137" s="8"/>
      <c r="I137" s="8"/>
      <c r="J137" s="8"/>
      <c r="K137" s="8"/>
      <c r="L137" s="8"/>
      <c r="M137" s="8"/>
      <c r="N137" s="7">
        <v>1.0</v>
      </c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>
        <f t="shared" si="5"/>
        <v>2</v>
      </c>
    </row>
    <row r="138">
      <c r="A138" s="13" t="s">
        <v>240</v>
      </c>
      <c r="B138" s="7" t="s">
        <v>102</v>
      </c>
      <c r="C138" s="8"/>
      <c r="D138" s="8"/>
      <c r="E138" s="8"/>
      <c r="F138" s="7">
        <v>1.0</v>
      </c>
      <c r="G138" s="7">
        <v>1.0</v>
      </c>
      <c r="H138" s="8"/>
      <c r="I138" s="8"/>
      <c r="J138" s="7">
        <v>1.0</v>
      </c>
      <c r="K138" s="8"/>
      <c r="L138" s="8"/>
      <c r="M138" s="8"/>
      <c r="N138" s="7">
        <v>1.0</v>
      </c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>
        <f t="shared" si="5"/>
        <v>4</v>
      </c>
    </row>
    <row r="139">
      <c r="A139" s="13" t="s">
        <v>241</v>
      </c>
      <c r="B139" s="7" t="s">
        <v>111</v>
      </c>
      <c r="C139" s="8"/>
      <c r="D139" s="8"/>
      <c r="E139" s="8"/>
      <c r="F139" s="7">
        <v>1.0</v>
      </c>
      <c r="G139" s="7">
        <v>1.0</v>
      </c>
      <c r="H139" s="8"/>
      <c r="I139" s="8"/>
      <c r="J139" s="7">
        <v>1.0</v>
      </c>
      <c r="K139" s="8"/>
      <c r="L139" s="8"/>
      <c r="M139" s="8"/>
      <c r="N139" s="7">
        <v>1.0</v>
      </c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>
        <f t="shared" si="5"/>
        <v>4</v>
      </c>
    </row>
    <row r="140">
      <c r="A140" s="13" t="s">
        <v>242</v>
      </c>
      <c r="B140" s="7" t="s">
        <v>103</v>
      </c>
      <c r="C140" s="8"/>
      <c r="D140" s="8"/>
      <c r="E140" s="8"/>
      <c r="F140" s="7">
        <v>1.0</v>
      </c>
      <c r="G140" s="8"/>
      <c r="H140" s="8"/>
      <c r="I140" s="7">
        <v>1.0</v>
      </c>
      <c r="J140" s="8"/>
      <c r="K140" s="8"/>
      <c r="L140" s="8"/>
      <c r="M140" s="8"/>
      <c r="N140" s="7">
        <v>1.0</v>
      </c>
      <c r="O140" s="7">
        <v>1.0</v>
      </c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>
        <f t="shared" si="5"/>
        <v>4</v>
      </c>
    </row>
    <row r="141">
      <c r="A141" s="13" t="s">
        <v>243</v>
      </c>
      <c r="B141" s="7" t="s">
        <v>110</v>
      </c>
      <c r="C141" s="8"/>
      <c r="D141" s="8"/>
      <c r="E141" s="8"/>
      <c r="F141" s="8"/>
      <c r="G141" s="8"/>
      <c r="H141" s="8"/>
      <c r="I141" s="7">
        <v>1.0</v>
      </c>
      <c r="J141" s="7">
        <v>1.0</v>
      </c>
      <c r="K141" s="8"/>
      <c r="L141" s="8"/>
      <c r="M141" s="8"/>
      <c r="N141" s="7">
        <v>1.0</v>
      </c>
      <c r="O141" s="8"/>
      <c r="P141" s="7">
        <v>1.0</v>
      </c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>
        <f t="shared" si="5"/>
        <v>4</v>
      </c>
    </row>
    <row r="142">
      <c r="A142" s="13" t="s">
        <v>244</v>
      </c>
      <c r="B142" s="7" t="s">
        <v>102</v>
      </c>
      <c r="C142" s="8"/>
      <c r="D142" s="8"/>
      <c r="E142" s="8"/>
      <c r="F142" s="7">
        <v>1.0</v>
      </c>
      <c r="G142" s="7">
        <v>1.0</v>
      </c>
      <c r="H142" s="8"/>
      <c r="I142" s="8"/>
      <c r="J142" s="7">
        <v>1.0</v>
      </c>
      <c r="K142" s="8"/>
      <c r="L142" s="8"/>
      <c r="M142" s="8"/>
      <c r="N142" s="7">
        <v>1.0</v>
      </c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>
        <f t="shared" si="5"/>
        <v>4</v>
      </c>
    </row>
    <row r="143">
      <c r="A143" s="13" t="s">
        <v>245</v>
      </c>
      <c r="B143" s="7" t="s">
        <v>102</v>
      </c>
      <c r="C143" s="8"/>
      <c r="D143" s="8"/>
      <c r="E143" s="8"/>
      <c r="F143" s="7">
        <v>1.0</v>
      </c>
      <c r="G143" s="7">
        <v>1.0</v>
      </c>
      <c r="H143" s="8"/>
      <c r="I143" s="8"/>
      <c r="J143" s="7">
        <v>1.0</v>
      </c>
      <c r="K143" s="8"/>
      <c r="L143" s="8"/>
      <c r="M143" s="8"/>
      <c r="N143" s="7">
        <v>1.0</v>
      </c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>
        <f t="shared" si="5"/>
        <v>4</v>
      </c>
    </row>
    <row r="144">
      <c r="A144" s="13" t="s">
        <v>246</v>
      </c>
      <c r="B144" s="7" t="s">
        <v>103</v>
      </c>
      <c r="C144" s="8"/>
      <c r="D144" s="8"/>
      <c r="E144" s="8"/>
      <c r="F144" s="7">
        <v>1.0</v>
      </c>
      <c r="G144" s="7">
        <v>1.0</v>
      </c>
      <c r="H144" s="8"/>
      <c r="I144" s="8"/>
      <c r="J144" s="7">
        <v>1.0</v>
      </c>
      <c r="K144" s="8"/>
      <c r="L144" s="8"/>
      <c r="M144" s="8"/>
      <c r="N144" s="7">
        <v>1.0</v>
      </c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>
        <f t="shared" si="5"/>
        <v>4</v>
      </c>
    </row>
    <row r="145">
      <c r="A145" s="13" t="s">
        <v>247</v>
      </c>
      <c r="B145" s="7" t="s">
        <v>111</v>
      </c>
      <c r="C145" s="8"/>
      <c r="D145" s="8"/>
      <c r="E145" s="8"/>
      <c r="F145" s="7">
        <v>1.0</v>
      </c>
      <c r="G145" s="7">
        <v>1.0</v>
      </c>
      <c r="H145" s="8"/>
      <c r="I145" s="8"/>
      <c r="J145" s="7">
        <v>1.0</v>
      </c>
      <c r="K145" s="8"/>
      <c r="L145" s="8"/>
      <c r="M145" s="8"/>
      <c r="N145" s="7">
        <v>1.0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>
        <f t="shared" si="5"/>
        <v>4</v>
      </c>
    </row>
    <row r="146">
      <c r="A146" s="13" t="s">
        <v>248</v>
      </c>
      <c r="B146" s="7" t="s">
        <v>102</v>
      </c>
      <c r="C146" s="8"/>
      <c r="D146" s="8"/>
      <c r="E146" s="8"/>
      <c r="F146" s="7">
        <v>1.0</v>
      </c>
      <c r="G146" s="7">
        <v>1.0</v>
      </c>
      <c r="H146" s="8"/>
      <c r="I146" s="8"/>
      <c r="J146" s="7">
        <v>1.0</v>
      </c>
      <c r="K146" s="8"/>
      <c r="L146" s="8"/>
      <c r="M146" s="8"/>
      <c r="N146" s="7">
        <v>1.0</v>
      </c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>
        <f t="shared" si="5"/>
        <v>4</v>
      </c>
    </row>
    <row r="147">
      <c r="A147" s="13" t="s">
        <v>249</v>
      </c>
      <c r="B147" s="7" t="s">
        <v>102</v>
      </c>
      <c r="C147" s="8"/>
      <c r="D147" s="8"/>
      <c r="E147" s="8"/>
      <c r="F147" s="7">
        <v>1.0</v>
      </c>
      <c r="G147" s="8"/>
      <c r="H147" s="8"/>
      <c r="I147" s="7">
        <v>1.0</v>
      </c>
      <c r="J147" s="8"/>
      <c r="K147" s="7">
        <v>1.0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>
        <f t="shared" si="5"/>
        <v>3</v>
      </c>
    </row>
    <row r="148">
      <c r="A148" s="13" t="s">
        <v>250</v>
      </c>
      <c r="B148" s="7" t="s">
        <v>102</v>
      </c>
      <c r="C148" s="8"/>
      <c r="D148" s="8"/>
      <c r="E148" s="8"/>
      <c r="F148" s="7">
        <v>1.0</v>
      </c>
      <c r="G148" s="8"/>
      <c r="H148" s="8"/>
      <c r="I148" s="7">
        <v>1.0</v>
      </c>
      <c r="J148" s="8"/>
      <c r="K148" s="7">
        <v>1.0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>
        <f t="shared" si="5"/>
        <v>3</v>
      </c>
    </row>
    <row r="149">
      <c r="A149" s="13" t="s">
        <v>251</v>
      </c>
      <c r="B149" s="7" t="s">
        <v>103</v>
      </c>
      <c r="C149" s="8"/>
      <c r="D149" s="8"/>
      <c r="E149" s="8"/>
      <c r="F149" s="7">
        <v>1.0</v>
      </c>
      <c r="G149" s="8"/>
      <c r="H149" s="8"/>
      <c r="I149" s="8"/>
      <c r="J149" s="8"/>
      <c r="K149" s="7">
        <v>1.0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>
        <f t="shared" si="5"/>
        <v>2</v>
      </c>
    </row>
    <row r="150">
      <c r="A150" s="13" t="s">
        <v>252</v>
      </c>
      <c r="B150" s="7" t="s">
        <v>102</v>
      </c>
      <c r="C150" s="8"/>
      <c r="D150" s="8"/>
      <c r="E150" s="8"/>
      <c r="F150" s="7">
        <v>1.0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>
        <f t="shared" si="5"/>
        <v>1</v>
      </c>
    </row>
    <row r="151">
      <c r="A151" s="13" t="s">
        <v>253</v>
      </c>
      <c r="B151" s="7" t="s">
        <v>102</v>
      </c>
      <c r="C151" s="8"/>
      <c r="D151" s="8"/>
      <c r="E151" s="8"/>
      <c r="F151" s="8"/>
      <c r="G151" s="8"/>
      <c r="H151" s="8"/>
      <c r="I151" s="8"/>
      <c r="J151" s="8"/>
      <c r="K151" s="7">
        <v>1.0</v>
      </c>
      <c r="L151" s="8"/>
      <c r="M151" s="8"/>
      <c r="N151" s="7">
        <v>1.0</v>
      </c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>
        <f t="shared" si="5"/>
        <v>2</v>
      </c>
    </row>
    <row r="152">
      <c r="A152" s="13" t="s">
        <v>254</v>
      </c>
      <c r="B152" s="7" t="s">
        <v>103</v>
      </c>
      <c r="C152" s="8"/>
      <c r="D152" s="8"/>
      <c r="E152" s="8"/>
      <c r="F152" s="8"/>
      <c r="G152" s="8"/>
      <c r="H152" s="8"/>
      <c r="I152" s="8"/>
      <c r="J152" s="8"/>
      <c r="K152" s="7">
        <v>1.0</v>
      </c>
      <c r="L152" s="8"/>
      <c r="M152" s="8"/>
      <c r="N152" s="7">
        <v>1.0</v>
      </c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>
        <f t="shared" si="5"/>
        <v>2</v>
      </c>
    </row>
    <row r="153">
      <c r="A153" s="13" t="s">
        <v>255</v>
      </c>
      <c r="B153" s="7" t="s">
        <v>109</v>
      </c>
      <c r="C153" s="8"/>
      <c r="D153" s="8"/>
      <c r="E153" s="8"/>
      <c r="F153" s="8"/>
      <c r="G153" s="8"/>
      <c r="H153" s="8"/>
      <c r="I153" s="8"/>
      <c r="J153" s="8"/>
      <c r="K153" s="7">
        <v>1.0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>
        <f t="shared" si="5"/>
        <v>1</v>
      </c>
    </row>
    <row r="154">
      <c r="A154" s="13" t="s">
        <v>256</v>
      </c>
      <c r="B154" s="7" t="s">
        <v>102</v>
      </c>
      <c r="C154" s="8"/>
      <c r="D154" s="8"/>
      <c r="E154" s="8"/>
      <c r="F154" s="8"/>
      <c r="G154" s="8"/>
      <c r="H154" s="8"/>
      <c r="I154" s="8"/>
      <c r="J154" s="8"/>
      <c r="K154" s="7">
        <v>1.0</v>
      </c>
      <c r="L154" s="8"/>
      <c r="M154" s="8"/>
      <c r="N154" s="7">
        <v>1.0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>
        <f t="shared" si="5"/>
        <v>2</v>
      </c>
    </row>
    <row r="155">
      <c r="A155" s="13" t="s">
        <v>257</v>
      </c>
      <c r="B155" s="7" t="s">
        <v>103</v>
      </c>
      <c r="C155" s="8"/>
      <c r="D155" s="8"/>
      <c r="E155" s="8"/>
      <c r="F155" s="8"/>
      <c r="G155" s="8"/>
      <c r="H155" s="8"/>
      <c r="I155" s="8"/>
      <c r="J155" s="8"/>
      <c r="K155" s="7">
        <v>1.0</v>
      </c>
      <c r="L155" s="8"/>
      <c r="M155" s="8"/>
      <c r="N155" s="7">
        <v>1.0</v>
      </c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>
        <f t="shared" si="5"/>
        <v>2</v>
      </c>
    </row>
    <row r="156">
      <c r="A156" s="13" t="s">
        <v>258</v>
      </c>
      <c r="B156" s="7" t="s">
        <v>103</v>
      </c>
      <c r="C156" s="8"/>
      <c r="D156" s="8"/>
      <c r="E156" s="8"/>
      <c r="F156" s="8"/>
      <c r="G156" s="8"/>
      <c r="H156" s="8"/>
      <c r="I156" s="8"/>
      <c r="J156" s="8"/>
      <c r="K156" s="7">
        <v>1.0</v>
      </c>
      <c r="L156" s="8"/>
      <c r="M156" s="8"/>
      <c r="N156" s="7">
        <v>1.0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>
        <f t="shared" si="5"/>
        <v>2</v>
      </c>
    </row>
    <row r="157">
      <c r="A157" s="13" t="s">
        <v>259</v>
      </c>
      <c r="B157" s="7" t="s">
        <v>103</v>
      </c>
      <c r="C157" s="8"/>
      <c r="D157" s="8"/>
      <c r="E157" s="8"/>
      <c r="F157" s="8"/>
      <c r="G157" s="8"/>
      <c r="H157" s="8"/>
      <c r="I157" s="8"/>
      <c r="J157" s="8"/>
      <c r="K157" s="7">
        <v>1.0</v>
      </c>
      <c r="L157" s="8"/>
      <c r="M157" s="8"/>
      <c r="N157" s="7">
        <v>1.0</v>
      </c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>
        <f t="shared" si="5"/>
        <v>2</v>
      </c>
    </row>
    <row r="158">
      <c r="A158" s="13" t="s">
        <v>260</v>
      </c>
      <c r="B158" s="7" t="s">
        <v>102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7">
        <v>1.0</v>
      </c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>
        <f t="shared" si="5"/>
        <v>1</v>
      </c>
    </row>
    <row r="159">
      <c r="A159" s="13" t="s">
        <v>261</v>
      </c>
      <c r="B159" s="7" t="s">
        <v>102</v>
      </c>
      <c r="C159" s="8"/>
      <c r="D159" s="8"/>
      <c r="E159" s="8"/>
      <c r="F159" s="8"/>
      <c r="G159" s="8"/>
      <c r="H159" s="8"/>
      <c r="I159" s="8"/>
      <c r="J159" s="8"/>
      <c r="K159" s="7">
        <v>1.0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>
        <f t="shared" si="5"/>
        <v>1</v>
      </c>
    </row>
    <row r="160">
      <c r="A160" s="13" t="s">
        <v>262</v>
      </c>
      <c r="B160" s="7" t="s">
        <v>102</v>
      </c>
      <c r="C160" s="8"/>
      <c r="D160" s="8"/>
      <c r="E160" s="8"/>
      <c r="F160" s="8"/>
      <c r="G160" s="8"/>
      <c r="H160" s="8"/>
      <c r="I160" s="8"/>
      <c r="J160" s="8"/>
      <c r="K160" s="7">
        <v>1.0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>
        <f t="shared" si="5"/>
        <v>1</v>
      </c>
    </row>
    <row r="161">
      <c r="A161" s="13" t="s">
        <v>263</v>
      </c>
      <c r="B161" s="7" t="s">
        <v>103</v>
      </c>
      <c r="C161" s="8"/>
      <c r="D161" s="8"/>
      <c r="E161" s="8"/>
      <c r="F161" s="7">
        <v>1.0</v>
      </c>
      <c r="G161" s="8"/>
      <c r="H161" s="8"/>
      <c r="I161" s="8"/>
      <c r="J161" s="8"/>
      <c r="K161" s="7">
        <v>1.0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>
        <f t="shared" si="5"/>
        <v>2</v>
      </c>
    </row>
    <row r="162">
      <c r="A162" s="13" t="s">
        <v>264</v>
      </c>
      <c r="B162" s="7" t="s">
        <v>102</v>
      </c>
      <c r="C162" s="8"/>
      <c r="D162" s="8"/>
      <c r="E162" s="8"/>
      <c r="F162" s="7">
        <v>1.0</v>
      </c>
      <c r="G162" s="8"/>
      <c r="H162" s="8"/>
      <c r="I162" s="8"/>
      <c r="J162" s="8"/>
      <c r="K162" s="7">
        <v>1.0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>
        <f t="shared" si="5"/>
        <v>2</v>
      </c>
    </row>
    <row r="163">
      <c r="A163" s="13" t="s">
        <v>265</v>
      </c>
      <c r="B163" s="7" t="s">
        <v>103</v>
      </c>
      <c r="C163" s="8"/>
      <c r="D163" s="8"/>
      <c r="E163" s="8"/>
      <c r="F163" s="8"/>
      <c r="G163" s="8"/>
      <c r="H163" s="8"/>
      <c r="I163" s="8"/>
      <c r="J163" s="8"/>
      <c r="K163" s="7">
        <v>1.0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>
        <f t="shared" si="5"/>
        <v>1</v>
      </c>
    </row>
    <row r="164">
      <c r="A164" s="13" t="s">
        <v>266</v>
      </c>
      <c r="B164" s="7" t="s">
        <v>109</v>
      </c>
      <c r="C164" s="8"/>
      <c r="D164" s="8"/>
      <c r="E164" s="8"/>
      <c r="F164" s="8"/>
      <c r="G164" s="8"/>
      <c r="H164" s="8"/>
      <c r="I164" s="8"/>
      <c r="J164" s="8"/>
      <c r="K164" s="7">
        <v>1.0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>
        <f t="shared" si="5"/>
        <v>1</v>
      </c>
    </row>
    <row r="165">
      <c r="A165" s="13" t="s">
        <v>267</v>
      </c>
      <c r="B165" s="7" t="s">
        <v>103</v>
      </c>
      <c r="C165" s="8"/>
      <c r="D165" s="8"/>
      <c r="E165" s="8"/>
      <c r="F165" s="8"/>
      <c r="G165" s="8"/>
      <c r="H165" s="8"/>
      <c r="I165" s="8"/>
      <c r="J165" s="8"/>
      <c r="K165" s="7">
        <v>1.0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>
        <f t="shared" si="5"/>
        <v>1</v>
      </c>
    </row>
    <row r="166">
      <c r="A166" s="13" t="s">
        <v>268</v>
      </c>
      <c r="B166" s="7" t="s">
        <v>102</v>
      </c>
      <c r="C166" s="8"/>
      <c r="D166" s="8"/>
      <c r="E166" s="8"/>
      <c r="F166" s="8"/>
      <c r="G166" s="8"/>
      <c r="H166" s="8"/>
      <c r="I166" s="8"/>
      <c r="J166" s="8"/>
      <c r="K166" s="7">
        <v>1.0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>
        <f t="shared" si="5"/>
        <v>1</v>
      </c>
    </row>
    <row r="167">
      <c r="A167" s="13" t="s">
        <v>269</v>
      </c>
      <c r="B167" s="7" t="s">
        <v>111</v>
      </c>
      <c r="C167" s="8"/>
      <c r="D167" s="8"/>
      <c r="E167" s="8"/>
      <c r="F167" s="8"/>
      <c r="G167" s="8"/>
      <c r="H167" s="8"/>
      <c r="I167" s="8"/>
      <c r="J167" s="8"/>
      <c r="K167" s="7">
        <v>1.0</v>
      </c>
      <c r="L167" s="8"/>
      <c r="M167" s="8"/>
      <c r="N167" s="7">
        <v>1.0</v>
      </c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>
        <f t="shared" si="5"/>
        <v>2</v>
      </c>
    </row>
    <row r="168">
      <c r="A168" s="13" t="s">
        <v>270</v>
      </c>
      <c r="B168" s="7" t="s">
        <v>103</v>
      </c>
      <c r="C168" s="8"/>
      <c r="D168" s="8"/>
      <c r="E168" s="8"/>
      <c r="F168" s="8"/>
      <c r="G168" s="8"/>
      <c r="H168" s="8"/>
      <c r="I168" s="8"/>
      <c r="J168" s="8"/>
      <c r="K168" s="7">
        <v>1.0</v>
      </c>
      <c r="L168" s="8"/>
      <c r="M168" s="8"/>
      <c r="N168" s="7">
        <v>1.0</v>
      </c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>
        <f t="shared" si="5"/>
        <v>2</v>
      </c>
    </row>
    <row r="169">
      <c r="A169" s="13" t="s">
        <v>271</v>
      </c>
      <c r="B169" s="7" t="s">
        <v>102</v>
      </c>
      <c r="C169" s="8"/>
      <c r="D169" s="8"/>
      <c r="E169" s="8"/>
      <c r="F169" s="8"/>
      <c r="G169" s="8"/>
      <c r="H169" s="8"/>
      <c r="I169" s="8"/>
      <c r="J169" s="8"/>
      <c r="K169" s="7">
        <v>1.0</v>
      </c>
      <c r="L169" s="8"/>
      <c r="M169" s="8"/>
      <c r="N169" s="7">
        <v>1.0</v>
      </c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>
        <f t="shared" si="5"/>
        <v>2</v>
      </c>
    </row>
    <row r="170">
      <c r="A170" s="13" t="s">
        <v>272</v>
      </c>
      <c r="B170" s="7" t="s">
        <v>103</v>
      </c>
      <c r="C170" s="8"/>
      <c r="D170" s="8"/>
      <c r="E170" s="8"/>
      <c r="F170" s="8"/>
      <c r="G170" s="8"/>
      <c r="H170" s="8"/>
      <c r="I170" s="7">
        <v>1.0</v>
      </c>
      <c r="J170" s="8"/>
      <c r="K170" s="8"/>
      <c r="L170" s="8"/>
      <c r="M170" s="8"/>
      <c r="N170" s="8"/>
      <c r="O170" s="7">
        <v>1.0</v>
      </c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>
        <f t="shared" si="5"/>
        <v>2</v>
      </c>
    </row>
    <row r="171">
      <c r="A171" s="13" t="s">
        <v>273</v>
      </c>
      <c r="B171" s="7" t="s">
        <v>103</v>
      </c>
      <c r="C171" s="8"/>
      <c r="D171" s="8"/>
      <c r="E171" s="8"/>
      <c r="F171" s="7">
        <v>1.0</v>
      </c>
      <c r="G171" s="8"/>
      <c r="H171" s="8"/>
      <c r="I171" s="7">
        <v>1.0</v>
      </c>
      <c r="J171" s="8"/>
      <c r="K171" s="8"/>
      <c r="L171" s="8"/>
      <c r="M171" s="8"/>
      <c r="N171" s="8"/>
      <c r="O171" s="7">
        <v>1.0</v>
      </c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>
        <f t="shared" si="5"/>
        <v>3</v>
      </c>
    </row>
    <row r="172">
      <c r="A172" s="13" t="s">
        <v>274</v>
      </c>
      <c r="B172" s="7" t="s">
        <v>102</v>
      </c>
      <c r="C172" s="8"/>
      <c r="D172" s="8"/>
      <c r="E172" s="8"/>
      <c r="F172" s="7">
        <v>1.0</v>
      </c>
      <c r="G172" s="8"/>
      <c r="H172" s="8"/>
      <c r="I172" s="7">
        <v>1.0</v>
      </c>
      <c r="J172" s="8"/>
      <c r="K172" s="7">
        <v>1.0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>
        <f t="shared" si="5"/>
        <v>3</v>
      </c>
    </row>
    <row r="173">
      <c r="A173" s="13" t="s">
        <v>275</v>
      </c>
      <c r="B173" s="7" t="s">
        <v>102</v>
      </c>
      <c r="C173" s="8"/>
      <c r="D173" s="8"/>
      <c r="E173" s="8"/>
      <c r="F173" s="8"/>
      <c r="G173" s="8"/>
      <c r="H173" s="8"/>
      <c r="I173" s="7">
        <v>1.0</v>
      </c>
      <c r="J173" s="8"/>
      <c r="K173" s="8"/>
      <c r="L173" s="8"/>
      <c r="M173" s="8"/>
      <c r="N173" s="8"/>
      <c r="O173" s="7">
        <v>1.0</v>
      </c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>
        <f t="shared" si="5"/>
        <v>2</v>
      </c>
    </row>
    <row r="174">
      <c r="A174" s="13" t="s">
        <v>276</v>
      </c>
      <c r="B174" s="7" t="s">
        <v>103</v>
      </c>
      <c r="C174" s="8"/>
      <c r="D174" s="8"/>
      <c r="E174" s="8"/>
      <c r="F174" s="8"/>
      <c r="G174" s="8"/>
      <c r="H174" s="8"/>
      <c r="I174" s="7">
        <v>1.0</v>
      </c>
      <c r="J174" s="8"/>
      <c r="K174" s="8"/>
      <c r="L174" s="8"/>
      <c r="M174" s="8"/>
      <c r="N174" s="8"/>
      <c r="O174" s="7">
        <v>1.0</v>
      </c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>
        <f t="shared" si="5"/>
        <v>2</v>
      </c>
    </row>
    <row r="175">
      <c r="A175" s="13" t="s">
        <v>277</v>
      </c>
      <c r="B175" s="7" t="s">
        <v>103</v>
      </c>
      <c r="C175" s="8"/>
      <c r="D175" s="8"/>
      <c r="E175" s="8"/>
      <c r="F175" s="8"/>
      <c r="G175" s="8"/>
      <c r="H175" s="8"/>
      <c r="I175" s="7">
        <v>1.0</v>
      </c>
      <c r="J175" s="8"/>
      <c r="K175" s="8"/>
      <c r="L175" s="8"/>
      <c r="M175" s="8"/>
      <c r="N175" s="7">
        <v>1.0</v>
      </c>
      <c r="O175" s="7">
        <v>1.0</v>
      </c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>
        <f t="shared" si="5"/>
        <v>3</v>
      </c>
    </row>
    <row r="176">
      <c r="A176" s="13" t="s">
        <v>278</v>
      </c>
      <c r="B176" s="7" t="s">
        <v>103</v>
      </c>
      <c r="C176" s="8"/>
      <c r="D176" s="8"/>
      <c r="E176" s="8"/>
      <c r="F176" s="8"/>
      <c r="G176" s="8"/>
      <c r="H176" s="8"/>
      <c r="I176" s="7">
        <v>1.0</v>
      </c>
      <c r="J176" s="8"/>
      <c r="K176" s="8"/>
      <c r="L176" s="8"/>
      <c r="M176" s="8"/>
      <c r="N176" s="7">
        <v>1.0</v>
      </c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7">
        <v>1.0</v>
      </c>
      <c r="AV176" s="8">
        <f t="shared" si="5"/>
        <v>3</v>
      </c>
    </row>
    <row r="177">
      <c r="A177" s="13" t="s">
        <v>279</v>
      </c>
      <c r="B177" s="7" t="s">
        <v>103</v>
      </c>
      <c r="C177" s="8"/>
      <c r="D177" s="8"/>
      <c r="E177" s="8"/>
      <c r="F177" s="8"/>
      <c r="G177" s="8"/>
      <c r="H177" s="8"/>
      <c r="I177" s="7">
        <v>1.0</v>
      </c>
      <c r="J177" s="8"/>
      <c r="K177" s="8"/>
      <c r="L177" s="8"/>
      <c r="M177" s="8"/>
      <c r="N177" s="7">
        <v>1.0</v>
      </c>
      <c r="O177" s="8"/>
      <c r="P177" s="8"/>
      <c r="Q177" s="8"/>
      <c r="R177" s="8"/>
      <c r="S177" s="7">
        <v>1.0</v>
      </c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>
        <f t="shared" si="5"/>
        <v>3</v>
      </c>
    </row>
    <row r="178">
      <c r="A178" s="13" t="s">
        <v>280</v>
      </c>
      <c r="B178" s="7" t="s">
        <v>102</v>
      </c>
      <c r="C178" s="8"/>
      <c r="D178" s="8"/>
      <c r="E178" s="8"/>
      <c r="F178" s="8"/>
      <c r="G178" s="8"/>
      <c r="H178" s="8"/>
      <c r="I178" s="7">
        <v>1.0</v>
      </c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7">
        <v>1.0</v>
      </c>
      <c r="AN178" s="8"/>
      <c r="AO178" s="8"/>
      <c r="AP178" s="8"/>
      <c r="AQ178" s="8"/>
      <c r="AR178" s="8"/>
      <c r="AS178" s="8"/>
      <c r="AT178" s="8"/>
      <c r="AU178" s="8"/>
      <c r="AV178" s="8">
        <f t="shared" si="5"/>
        <v>2</v>
      </c>
    </row>
    <row r="179">
      <c r="A179" s="13" t="s">
        <v>281</v>
      </c>
      <c r="B179" s="7" t="s">
        <v>102</v>
      </c>
      <c r="C179" s="8"/>
      <c r="D179" s="8"/>
      <c r="E179" s="8"/>
      <c r="F179" s="8"/>
      <c r="G179" s="8"/>
      <c r="H179" s="8"/>
      <c r="I179" s="7">
        <v>1.0</v>
      </c>
      <c r="J179" s="8"/>
      <c r="K179" s="7">
        <v>1.0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>
        <f t="shared" si="5"/>
        <v>2</v>
      </c>
    </row>
    <row r="180">
      <c r="A180" s="13" t="s">
        <v>282</v>
      </c>
      <c r="B180" s="7" t="s">
        <v>103</v>
      </c>
      <c r="C180" s="8"/>
      <c r="D180" s="8"/>
      <c r="E180" s="8"/>
      <c r="F180" s="8"/>
      <c r="G180" s="8"/>
      <c r="H180" s="8"/>
      <c r="I180" s="7">
        <v>1.0</v>
      </c>
      <c r="J180" s="8"/>
      <c r="K180" s="8"/>
      <c r="L180" s="8"/>
      <c r="M180" s="8"/>
      <c r="N180" s="8"/>
      <c r="O180" s="7">
        <v>1.0</v>
      </c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>
        <f t="shared" si="5"/>
        <v>2</v>
      </c>
    </row>
    <row r="181">
      <c r="A181" s="13" t="s">
        <v>283</v>
      </c>
      <c r="B181" s="7" t="s">
        <v>102</v>
      </c>
      <c r="C181" s="8"/>
      <c r="D181" s="8"/>
      <c r="E181" s="8"/>
      <c r="F181" s="8"/>
      <c r="G181" s="8"/>
      <c r="H181" s="8"/>
      <c r="I181" s="7">
        <v>1.0</v>
      </c>
      <c r="J181" s="8"/>
      <c r="K181" s="8"/>
      <c r="L181" s="8"/>
      <c r="M181" s="8"/>
      <c r="N181" s="8"/>
      <c r="O181" s="7">
        <v>1.0</v>
      </c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>
        <f t="shared" si="5"/>
        <v>2</v>
      </c>
    </row>
    <row r="182">
      <c r="A182" s="13" t="s">
        <v>284</v>
      </c>
      <c r="B182" s="7" t="s">
        <v>103</v>
      </c>
      <c r="C182" s="8"/>
      <c r="D182" s="8"/>
      <c r="E182" s="8"/>
      <c r="F182" s="7">
        <v>1.0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>
        <f t="shared" si="5"/>
        <v>1</v>
      </c>
    </row>
    <row r="183">
      <c r="A183" s="13" t="s">
        <v>285</v>
      </c>
      <c r="B183" s="7" t="s">
        <v>109</v>
      </c>
      <c r="C183" s="8"/>
      <c r="D183" s="8"/>
      <c r="E183" s="8"/>
      <c r="F183" s="7">
        <v>1.0</v>
      </c>
      <c r="G183" s="8"/>
      <c r="H183" s="8"/>
      <c r="I183" s="8"/>
      <c r="J183" s="7">
        <v>1.0</v>
      </c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>
        <f t="shared" si="5"/>
        <v>2</v>
      </c>
    </row>
    <row r="184">
      <c r="A184" s="13" t="s">
        <v>286</v>
      </c>
      <c r="B184" s="7" t="s">
        <v>103</v>
      </c>
      <c r="C184" s="8"/>
      <c r="D184" s="8"/>
      <c r="E184" s="8"/>
      <c r="F184" s="7">
        <v>1.0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>
        <f t="shared" si="5"/>
        <v>1</v>
      </c>
    </row>
    <row r="185">
      <c r="A185" s="13" t="s">
        <v>287</v>
      </c>
      <c r="B185" s="7" t="s">
        <v>102</v>
      </c>
      <c r="C185" s="8"/>
      <c r="D185" s="8"/>
      <c r="E185" s="8"/>
      <c r="F185" s="7">
        <v>1.0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>
        <f t="shared" si="5"/>
        <v>1</v>
      </c>
    </row>
    <row r="186">
      <c r="A186" s="13" t="s">
        <v>288</v>
      </c>
      <c r="B186" s="7" t="s">
        <v>111</v>
      </c>
      <c r="C186" s="8"/>
      <c r="D186" s="8"/>
      <c r="E186" s="8"/>
      <c r="F186" s="7">
        <v>1.0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>
        <f t="shared" si="5"/>
        <v>1</v>
      </c>
    </row>
    <row r="187">
      <c r="A187" s="13" t="s">
        <v>289</v>
      </c>
      <c r="B187" s="7" t="s">
        <v>102</v>
      </c>
      <c r="C187" s="8"/>
      <c r="D187" s="8"/>
      <c r="E187" s="8"/>
      <c r="F187" s="7">
        <v>1.0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>
        <f t="shared" si="5"/>
        <v>1</v>
      </c>
    </row>
    <row r="188">
      <c r="A188" s="13" t="s">
        <v>290</v>
      </c>
      <c r="B188" s="7" t="s">
        <v>103</v>
      </c>
      <c r="C188" s="8"/>
      <c r="D188" s="8"/>
      <c r="E188" s="8"/>
      <c r="F188" s="7">
        <v>1.0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>
        <f t="shared" si="5"/>
        <v>1</v>
      </c>
    </row>
    <row r="189">
      <c r="A189" s="13" t="s">
        <v>291</v>
      </c>
      <c r="B189" s="7" t="s">
        <v>102</v>
      </c>
      <c r="C189" s="8"/>
      <c r="D189" s="8"/>
      <c r="E189" s="8"/>
      <c r="F189" s="7">
        <v>1.0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>
        <f t="shared" si="5"/>
        <v>1</v>
      </c>
    </row>
    <row r="190">
      <c r="A190" s="13" t="s">
        <v>292</v>
      </c>
      <c r="B190" s="7" t="s">
        <v>102</v>
      </c>
      <c r="C190" s="8"/>
      <c r="D190" s="8"/>
      <c r="E190" s="8"/>
      <c r="F190" s="7">
        <v>1.0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>
        <f t="shared" si="5"/>
        <v>1</v>
      </c>
    </row>
    <row r="191">
      <c r="A191" s="13" t="s">
        <v>293</v>
      </c>
      <c r="B191" s="7" t="s">
        <v>109</v>
      </c>
      <c r="C191" s="8"/>
      <c r="D191" s="8"/>
      <c r="E191" s="8"/>
      <c r="F191" s="7">
        <v>1.0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>
        <f t="shared" si="5"/>
        <v>1</v>
      </c>
    </row>
    <row r="192">
      <c r="A192" s="13" t="s">
        <v>294</v>
      </c>
      <c r="B192" s="7" t="s">
        <v>102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7">
        <v>1.0</v>
      </c>
      <c r="AU192" s="8"/>
      <c r="AV192" s="8">
        <f t="shared" si="5"/>
        <v>1</v>
      </c>
    </row>
    <row r="193">
      <c r="A193" s="13" t="s">
        <v>295</v>
      </c>
      <c r="B193" s="7" t="s">
        <v>102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7">
        <v>1.0</v>
      </c>
      <c r="W193" s="8"/>
      <c r="X193" s="8"/>
      <c r="Y193" s="8"/>
      <c r="Z193" s="8"/>
      <c r="AA193" s="8"/>
      <c r="AB193" s="7">
        <v>1.0</v>
      </c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7">
        <v>1.0</v>
      </c>
      <c r="AU193" s="8"/>
      <c r="AV193" s="8">
        <f t="shared" si="5"/>
        <v>3</v>
      </c>
    </row>
    <row r="194">
      <c r="A194" s="13" t="s">
        <v>296</v>
      </c>
      <c r="B194" s="7" t="s">
        <v>102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7">
        <v>1.0</v>
      </c>
      <c r="AB194" s="7">
        <v>1.0</v>
      </c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7">
        <v>1.0</v>
      </c>
      <c r="AU194" s="8"/>
      <c r="AV194" s="8">
        <f t="shared" si="5"/>
        <v>3</v>
      </c>
    </row>
    <row r="195">
      <c r="A195" s="13" t="s">
        <v>297</v>
      </c>
      <c r="B195" s="7" t="s">
        <v>103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7">
        <v>1.0</v>
      </c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7">
        <v>1.0</v>
      </c>
      <c r="AU195" s="8"/>
      <c r="AV195" s="8">
        <f t="shared" si="5"/>
        <v>2</v>
      </c>
    </row>
    <row r="196">
      <c r="A196" s="13" t="s">
        <v>298</v>
      </c>
      <c r="B196" s="7" t="s">
        <v>103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7">
        <v>1.0</v>
      </c>
      <c r="AU196" s="8"/>
      <c r="AV196" s="8">
        <f t="shared" si="5"/>
        <v>1</v>
      </c>
    </row>
    <row r="197">
      <c r="A197" s="13" t="s">
        <v>299</v>
      </c>
      <c r="B197" s="7" t="s">
        <v>103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7">
        <v>1.0</v>
      </c>
      <c r="AU197" s="8"/>
      <c r="AV197" s="8">
        <f t="shared" si="5"/>
        <v>1</v>
      </c>
    </row>
    <row r="198">
      <c r="A198" s="13" t="s">
        <v>300</v>
      </c>
      <c r="B198" s="7" t="s">
        <v>103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7">
        <v>1.0</v>
      </c>
      <c r="R198" s="8"/>
      <c r="S198" s="8"/>
      <c r="T198" s="8"/>
      <c r="U198" s="8"/>
      <c r="V198" s="8"/>
      <c r="W198" s="8"/>
      <c r="X198" s="8"/>
      <c r="Y198" s="8"/>
      <c r="Z198" s="8"/>
      <c r="AA198" s="7">
        <v>1.0</v>
      </c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7">
        <v>1.0</v>
      </c>
      <c r="AU198" s="8"/>
      <c r="AV198" s="8">
        <f t="shared" si="5"/>
        <v>3</v>
      </c>
    </row>
    <row r="199">
      <c r="A199" s="13" t="s">
        <v>301</v>
      </c>
      <c r="B199" s="7" t="s">
        <v>103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7">
        <v>1.0</v>
      </c>
      <c r="S199" s="8"/>
      <c r="T199" s="8"/>
      <c r="U199" s="8"/>
      <c r="V199" s="7">
        <v>1.0</v>
      </c>
      <c r="W199" s="8"/>
      <c r="X199" s="8"/>
      <c r="Y199" s="8"/>
      <c r="Z199" s="8"/>
      <c r="AA199" s="7">
        <v>1.0</v>
      </c>
      <c r="AB199" s="7">
        <v>1.0</v>
      </c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7">
        <v>1.0</v>
      </c>
      <c r="AU199" s="8"/>
      <c r="AV199" s="8">
        <f t="shared" si="5"/>
        <v>5</v>
      </c>
    </row>
    <row r="200">
      <c r="A200" s="13" t="s">
        <v>302</v>
      </c>
      <c r="B200" s="7" t="s">
        <v>102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7">
        <v>1.0</v>
      </c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7">
        <v>1.0</v>
      </c>
      <c r="AU200" s="8"/>
      <c r="AV200" s="8">
        <f t="shared" si="5"/>
        <v>2</v>
      </c>
    </row>
    <row r="201">
      <c r="A201" s="13" t="s">
        <v>303</v>
      </c>
      <c r="B201" s="7" t="s">
        <v>102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7">
        <v>1.0</v>
      </c>
      <c r="S201" s="8"/>
      <c r="T201" s="8"/>
      <c r="U201" s="8"/>
      <c r="V201" s="8"/>
      <c r="W201" s="8"/>
      <c r="X201" s="8"/>
      <c r="Y201" s="8"/>
      <c r="Z201" s="8"/>
      <c r="AA201" s="7">
        <v>1.0</v>
      </c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7">
        <v>1.0</v>
      </c>
      <c r="AU201" s="8"/>
      <c r="AV201" s="8">
        <f t="shared" si="5"/>
        <v>3</v>
      </c>
    </row>
    <row r="202">
      <c r="A202" s="13" t="s">
        <v>304</v>
      </c>
      <c r="B202" s="7" t="s">
        <v>102</v>
      </c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7">
        <v>1.0</v>
      </c>
      <c r="AE202" s="8"/>
      <c r="AF202" s="8"/>
      <c r="AG202" s="8"/>
      <c r="AH202" s="8"/>
      <c r="AI202" s="8"/>
      <c r="AJ202" s="8"/>
      <c r="AK202" s="8"/>
      <c r="AL202" s="7">
        <v>1.0</v>
      </c>
      <c r="AM202" s="8"/>
      <c r="AN202" s="8"/>
      <c r="AO202" s="8"/>
      <c r="AP202" s="8"/>
      <c r="AQ202" s="8"/>
      <c r="AR202" s="8"/>
      <c r="AS202" s="8"/>
      <c r="AT202" s="8"/>
      <c r="AU202" s="8"/>
      <c r="AV202" s="8">
        <f t="shared" si="5"/>
        <v>2</v>
      </c>
    </row>
    <row r="203">
      <c r="A203" s="13" t="s">
        <v>305</v>
      </c>
      <c r="B203" s="7" t="s">
        <v>111</v>
      </c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7">
        <v>1.0</v>
      </c>
      <c r="AE203" s="8"/>
      <c r="AF203" s="8"/>
      <c r="AG203" s="8"/>
      <c r="AH203" s="8"/>
      <c r="AI203" s="8"/>
      <c r="AJ203" s="8"/>
      <c r="AK203" s="8"/>
      <c r="AL203" s="7">
        <v>1.0</v>
      </c>
      <c r="AM203" s="8"/>
      <c r="AN203" s="8"/>
      <c r="AO203" s="8"/>
      <c r="AP203" s="8"/>
      <c r="AQ203" s="8"/>
      <c r="AR203" s="8"/>
      <c r="AS203" s="8"/>
      <c r="AT203" s="8"/>
      <c r="AU203" s="8"/>
      <c r="AV203" s="8">
        <f t="shared" si="5"/>
        <v>2</v>
      </c>
    </row>
    <row r="204">
      <c r="A204" s="13" t="s">
        <v>306</v>
      </c>
      <c r="B204" s="7" t="s">
        <v>102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7">
        <v>1.0</v>
      </c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7">
        <v>1.0</v>
      </c>
      <c r="AM204" s="8"/>
      <c r="AN204" s="8"/>
      <c r="AO204" s="8"/>
      <c r="AP204" s="8"/>
      <c r="AQ204" s="8"/>
      <c r="AR204" s="8"/>
      <c r="AS204" s="7">
        <v>1.0</v>
      </c>
      <c r="AT204" s="8"/>
      <c r="AU204" s="7">
        <v>1.0</v>
      </c>
      <c r="AV204" s="8">
        <f t="shared" si="5"/>
        <v>4</v>
      </c>
    </row>
    <row r="205">
      <c r="A205" s="13" t="s">
        <v>307</v>
      </c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</row>
    <row r="206">
      <c r="A206" s="13" t="s">
        <v>308</v>
      </c>
      <c r="B206" s="7" t="s">
        <v>103</v>
      </c>
      <c r="C206" s="8"/>
      <c r="D206" s="8"/>
      <c r="E206" s="8"/>
      <c r="F206" s="8"/>
      <c r="G206" s="8"/>
      <c r="H206" s="7">
        <v>1.0</v>
      </c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7">
        <v>1.0</v>
      </c>
      <c r="AM206" s="8"/>
      <c r="AN206" s="8"/>
      <c r="AO206" s="8"/>
      <c r="AP206" s="8"/>
      <c r="AQ206" s="8"/>
      <c r="AR206" s="8"/>
      <c r="AS206" s="8"/>
      <c r="AT206" s="8"/>
      <c r="AU206" s="8"/>
      <c r="AV206" s="8">
        <f t="shared" ref="AV206:AV377" si="6">SUM(C206:AU206)</f>
        <v>2</v>
      </c>
    </row>
    <row r="207">
      <c r="A207" s="13" t="s">
        <v>309</v>
      </c>
      <c r="B207" s="7" t="s">
        <v>102</v>
      </c>
      <c r="C207" s="8"/>
      <c r="D207" s="8"/>
      <c r="E207" s="8"/>
      <c r="F207" s="8"/>
      <c r="G207" s="7">
        <v>1.0</v>
      </c>
      <c r="H207" s="7">
        <v>1.0</v>
      </c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7">
        <v>1.0</v>
      </c>
      <c r="AM207" s="8"/>
      <c r="AN207" s="8"/>
      <c r="AO207" s="8"/>
      <c r="AP207" s="8"/>
      <c r="AQ207" s="8"/>
      <c r="AR207" s="8"/>
      <c r="AS207" s="8"/>
      <c r="AT207" s="8"/>
      <c r="AU207" s="8"/>
      <c r="AV207" s="8">
        <f t="shared" si="6"/>
        <v>3</v>
      </c>
    </row>
    <row r="208">
      <c r="A208" s="13" t="s">
        <v>310</v>
      </c>
      <c r="B208" s="7" t="s">
        <v>102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7">
        <v>1.0</v>
      </c>
      <c r="AE208" s="8"/>
      <c r="AF208" s="8"/>
      <c r="AG208" s="8"/>
      <c r="AH208" s="8"/>
      <c r="AI208" s="8"/>
      <c r="AJ208" s="8"/>
      <c r="AK208" s="8"/>
      <c r="AL208" s="8"/>
      <c r="AM208" s="7">
        <v>1.0</v>
      </c>
      <c r="AN208" s="8"/>
      <c r="AO208" s="8"/>
      <c r="AP208" s="8"/>
      <c r="AQ208" s="8"/>
      <c r="AR208" s="8"/>
      <c r="AS208" s="8"/>
      <c r="AT208" s="8"/>
      <c r="AU208" s="8"/>
      <c r="AV208" s="8">
        <f t="shared" si="6"/>
        <v>2</v>
      </c>
    </row>
    <row r="209">
      <c r="A209" s="13" t="s">
        <v>311</v>
      </c>
      <c r="B209" s="7" t="s">
        <v>103</v>
      </c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7">
        <v>1.0</v>
      </c>
      <c r="AE209" s="8"/>
      <c r="AF209" s="8"/>
      <c r="AG209" s="8"/>
      <c r="AH209" s="8"/>
      <c r="AI209" s="8"/>
      <c r="AJ209" s="8"/>
      <c r="AK209" s="8"/>
      <c r="AL209" s="8"/>
      <c r="AM209" s="7">
        <v>1.0</v>
      </c>
      <c r="AN209" s="8"/>
      <c r="AO209" s="8"/>
      <c r="AP209" s="8"/>
      <c r="AQ209" s="8"/>
      <c r="AR209" s="8"/>
      <c r="AS209" s="8"/>
      <c r="AT209" s="8"/>
      <c r="AU209" s="8"/>
      <c r="AV209" s="8">
        <f t="shared" si="6"/>
        <v>2</v>
      </c>
    </row>
    <row r="210">
      <c r="A210" s="13" t="s">
        <v>312</v>
      </c>
      <c r="B210" s="7" t="s">
        <v>102</v>
      </c>
      <c r="C210" s="8"/>
      <c r="D210" s="8"/>
      <c r="E210" s="8"/>
      <c r="F210" s="8"/>
      <c r="G210" s="8"/>
      <c r="H210" s="7">
        <v>1.0</v>
      </c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7">
        <v>1.0</v>
      </c>
      <c r="AN210" s="8"/>
      <c r="AO210" s="8"/>
      <c r="AP210" s="8"/>
      <c r="AQ210" s="8"/>
      <c r="AR210" s="8"/>
      <c r="AS210" s="8"/>
      <c r="AT210" s="8"/>
      <c r="AU210" s="7">
        <v>1.0</v>
      </c>
      <c r="AV210" s="8">
        <f t="shared" si="6"/>
        <v>3</v>
      </c>
    </row>
    <row r="211">
      <c r="A211" s="13" t="s">
        <v>313</v>
      </c>
      <c r="B211" s="7" t="s">
        <v>102</v>
      </c>
      <c r="C211" s="8"/>
      <c r="D211" s="8"/>
      <c r="E211" s="8"/>
      <c r="F211" s="8"/>
      <c r="G211" s="8"/>
      <c r="H211" s="8"/>
      <c r="I211" s="8"/>
      <c r="J211" s="8"/>
      <c r="K211" s="7">
        <v>1.0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7">
        <v>1.0</v>
      </c>
      <c r="AN211" s="8"/>
      <c r="AO211" s="8"/>
      <c r="AP211" s="8"/>
      <c r="AQ211" s="8"/>
      <c r="AR211" s="8"/>
      <c r="AS211" s="8"/>
      <c r="AT211" s="8"/>
      <c r="AU211" s="8"/>
      <c r="AV211" s="8">
        <f t="shared" si="6"/>
        <v>2</v>
      </c>
    </row>
    <row r="212">
      <c r="A212" s="13" t="s">
        <v>314</v>
      </c>
      <c r="B212" s="7" t="s">
        <v>103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7">
        <v>1.0</v>
      </c>
      <c r="AN212" s="8"/>
      <c r="AO212" s="8"/>
      <c r="AP212" s="8"/>
      <c r="AQ212" s="8"/>
      <c r="AR212" s="8"/>
      <c r="AS212" s="8"/>
      <c r="AT212" s="8"/>
      <c r="AU212" s="8"/>
      <c r="AV212" s="8">
        <f t="shared" si="6"/>
        <v>1</v>
      </c>
    </row>
    <row r="213">
      <c r="A213" s="13" t="s">
        <v>315</v>
      </c>
      <c r="B213" s="7" t="s">
        <v>102</v>
      </c>
      <c r="C213" s="8"/>
      <c r="D213" s="8"/>
      <c r="E213" s="8"/>
      <c r="F213" s="8"/>
      <c r="G213" s="7">
        <v>1.0</v>
      </c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7">
        <v>1.0</v>
      </c>
      <c r="AN213" s="8"/>
      <c r="AO213" s="8"/>
      <c r="AP213" s="8"/>
      <c r="AQ213" s="8"/>
      <c r="AR213" s="8"/>
      <c r="AS213" s="8"/>
      <c r="AT213" s="8"/>
      <c r="AU213" s="8"/>
      <c r="AV213" s="8">
        <f t="shared" si="6"/>
        <v>2</v>
      </c>
    </row>
    <row r="214">
      <c r="A214" s="13" t="s">
        <v>316</v>
      </c>
      <c r="B214" s="7" t="s">
        <v>102</v>
      </c>
      <c r="C214" s="8"/>
      <c r="D214" s="8"/>
      <c r="E214" s="8"/>
      <c r="F214" s="8"/>
      <c r="G214" s="7">
        <v>1.0</v>
      </c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7">
        <v>1.0</v>
      </c>
      <c r="AN214" s="8"/>
      <c r="AO214" s="8"/>
      <c r="AP214" s="8"/>
      <c r="AQ214" s="8"/>
      <c r="AR214" s="8"/>
      <c r="AS214" s="8"/>
      <c r="AT214" s="8"/>
      <c r="AU214" s="8"/>
      <c r="AV214" s="8">
        <f t="shared" si="6"/>
        <v>2</v>
      </c>
    </row>
    <row r="215">
      <c r="A215" s="13" t="s">
        <v>317</v>
      </c>
      <c r="B215" s="7" t="s">
        <v>102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7">
        <v>1.0</v>
      </c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7">
        <v>1.0</v>
      </c>
      <c r="AQ215" s="8"/>
      <c r="AR215" s="8"/>
      <c r="AS215" s="8"/>
      <c r="AT215" s="8"/>
      <c r="AU215" s="7">
        <v>1.0</v>
      </c>
      <c r="AV215" s="8">
        <f t="shared" si="6"/>
        <v>3</v>
      </c>
    </row>
    <row r="216">
      <c r="A216" s="13" t="s">
        <v>318</v>
      </c>
      <c r="B216" s="7" t="s">
        <v>109</v>
      </c>
      <c r="C216" s="8"/>
      <c r="D216" s="8"/>
      <c r="E216" s="8"/>
      <c r="F216" s="8"/>
      <c r="G216" s="7">
        <v>1.0</v>
      </c>
      <c r="H216" s="8"/>
      <c r="I216" s="8"/>
      <c r="J216" s="8"/>
      <c r="K216" s="7">
        <v>1.0</v>
      </c>
      <c r="L216" s="8"/>
      <c r="M216" s="8"/>
      <c r="N216" s="7">
        <v>1.0</v>
      </c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>
        <f t="shared" si="6"/>
        <v>3</v>
      </c>
    </row>
    <row r="217">
      <c r="A217" s="13" t="s">
        <v>319</v>
      </c>
      <c r="B217" s="7" t="s">
        <v>103</v>
      </c>
      <c r="C217" s="8"/>
      <c r="D217" s="8"/>
      <c r="E217" s="8"/>
      <c r="F217" s="8"/>
      <c r="G217" s="8"/>
      <c r="H217" s="8"/>
      <c r="I217" s="8"/>
      <c r="J217" s="8"/>
      <c r="K217" s="7">
        <v>1.0</v>
      </c>
      <c r="L217" s="8"/>
      <c r="M217" s="8"/>
      <c r="N217" s="7">
        <v>1.0</v>
      </c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>
        <f t="shared" si="6"/>
        <v>2</v>
      </c>
    </row>
    <row r="218">
      <c r="A218" s="13" t="s">
        <v>320</v>
      </c>
      <c r="B218" s="7" t="s">
        <v>102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7">
        <v>1.0</v>
      </c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>
        <f t="shared" si="6"/>
        <v>1</v>
      </c>
    </row>
    <row r="219">
      <c r="A219" s="13" t="s">
        <v>321</v>
      </c>
      <c r="B219" s="7" t="s">
        <v>103</v>
      </c>
      <c r="C219" s="8"/>
      <c r="D219" s="8"/>
      <c r="E219" s="8"/>
      <c r="F219" s="8"/>
      <c r="G219" s="8"/>
      <c r="H219" s="8"/>
      <c r="I219" s="8"/>
      <c r="J219" s="8"/>
      <c r="K219" s="7">
        <v>1.0</v>
      </c>
      <c r="L219" s="8"/>
      <c r="M219" s="8"/>
      <c r="N219" s="7">
        <v>1.0</v>
      </c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>
        <f t="shared" si="6"/>
        <v>2</v>
      </c>
    </row>
    <row r="220">
      <c r="A220" s="13" t="s">
        <v>322</v>
      </c>
      <c r="B220" s="7" t="s">
        <v>111</v>
      </c>
      <c r="C220" s="8"/>
      <c r="D220" s="8"/>
      <c r="E220" s="8"/>
      <c r="F220" s="8"/>
      <c r="G220" s="8"/>
      <c r="H220" s="8"/>
      <c r="I220" s="8"/>
      <c r="J220" s="8"/>
      <c r="K220" s="7">
        <v>1.0</v>
      </c>
      <c r="L220" s="8"/>
      <c r="M220" s="8"/>
      <c r="N220" s="7">
        <v>1.0</v>
      </c>
      <c r="O220" s="8"/>
      <c r="P220" s="8"/>
      <c r="Q220" s="8"/>
      <c r="R220" s="8"/>
      <c r="S220" s="8"/>
      <c r="T220" s="8"/>
      <c r="U220" s="7">
        <v>1.0</v>
      </c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>
        <f t="shared" si="6"/>
        <v>3</v>
      </c>
    </row>
    <row r="221">
      <c r="A221" s="13" t="s">
        <v>323</v>
      </c>
      <c r="B221" s="7" t="s">
        <v>102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7">
        <v>1.0</v>
      </c>
      <c r="O221" s="8"/>
      <c r="P221" s="8"/>
      <c r="Q221" s="8"/>
      <c r="R221" s="8"/>
      <c r="S221" s="8"/>
      <c r="T221" s="7">
        <v>1.0</v>
      </c>
      <c r="U221" s="8"/>
      <c r="V221" s="8"/>
      <c r="W221" s="7">
        <v>1.0</v>
      </c>
      <c r="X221" s="7">
        <v>1.0</v>
      </c>
      <c r="Y221" s="8"/>
      <c r="Z221" s="8"/>
      <c r="AA221" s="8"/>
      <c r="AB221" s="8"/>
      <c r="AC221" s="8"/>
      <c r="AD221" s="8"/>
      <c r="AE221" s="8"/>
      <c r="AF221" s="8"/>
      <c r="AG221" s="8"/>
      <c r="AH221" s="7">
        <v>1.0</v>
      </c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>
        <f t="shared" si="6"/>
        <v>5</v>
      </c>
    </row>
    <row r="222">
      <c r="A222" s="13" t="s">
        <v>324</v>
      </c>
      <c r="B222" s="7" t="s">
        <v>102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7">
        <v>1.0</v>
      </c>
      <c r="U222" s="7">
        <v>1.0</v>
      </c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7">
        <v>1.0</v>
      </c>
      <c r="AT222" s="8"/>
      <c r="AU222" s="8"/>
      <c r="AV222" s="8">
        <f t="shared" si="6"/>
        <v>3</v>
      </c>
    </row>
    <row r="223">
      <c r="A223" s="13" t="s">
        <v>325</v>
      </c>
      <c r="B223" s="7" t="s">
        <v>103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7">
        <v>1.0</v>
      </c>
      <c r="U223" s="7">
        <v>1.0</v>
      </c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7">
        <v>1.0</v>
      </c>
      <c r="AT223" s="8"/>
      <c r="AU223" s="8"/>
      <c r="AV223" s="8">
        <f t="shared" si="6"/>
        <v>3</v>
      </c>
    </row>
    <row r="224">
      <c r="A224" s="13" t="s">
        <v>326</v>
      </c>
      <c r="B224" s="7" t="s">
        <v>103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7">
        <v>1.0</v>
      </c>
      <c r="V224" s="8"/>
      <c r="W224" s="8"/>
      <c r="X224" s="8"/>
      <c r="Y224" s="7">
        <v>1.0</v>
      </c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>
        <f t="shared" si="6"/>
        <v>2</v>
      </c>
    </row>
    <row r="225">
      <c r="A225" s="13" t="s">
        <v>327</v>
      </c>
      <c r="B225" s="7" t="s">
        <v>111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7">
        <v>1.0</v>
      </c>
      <c r="U225" s="7">
        <v>1.0</v>
      </c>
      <c r="V225" s="8"/>
      <c r="W225" s="8"/>
      <c r="X225" s="8"/>
      <c r="Y225" s="7">
        <v>1.0</v>
      </c>
      <c r="Z225" s="8"/>
      <c r="AA225" s="8"/>
      <c r="AB225" s="8"/>
      <c r="AC225" s="8"/>
      <c r="AD225" s="8"/>
      <c r="AE225" s="8"/>
      <c r="AF225" s="8"/>
      <c r="AG225" s="8"/>
      <c r="AH225" s="8"/>
      <c r="AI225" s="7">
        <v>1.0</v>
      </c>
      <c r="AJ225" s="7">
        <v>1.0</v>
      </c>
      <c r="AK225" s="7">
        <v>1.0</v>
      </c>
      <c r="AL225" s="8"/>
      <c r="AM225" s="8"/>
      <c r="AN225" s="8"/>
      <c r="AO225" s="8"/>
      <c r="AP225" s="7">
        <v>1.0</v>
      </c>
      <c r="AQ225" s="8"/>
      <c r="AR225" s="8"/>
      <c r="AS225" s="8"/>
      <c r="AT225" s="8"/>
      <c r="AU225" s="8"/>
      <c r="AV225" s="8">
        <f t="shared" si="6"/>
        <v>7</v>
      </c>
    </row>
    <row r="226">
      <c r="A226" s="13" t="s">
        <v>328</v>
      </c>
      <c r="B226" s="7" t="s">
        <v>109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7">
        <v>1.0</v>
      </c>
      <c r="U226" s="7">
        <v>1.0</v>
      </c>
      <c r="V226" s="8"/>
      <c r="W226" s="8"/>
      <c r="X226" s="8"/>
      <c r="Y226" s="7">
        <v>1.0</v>
      </c>
      <c r="Z226" s="8"/>
      <c r="AA226" s="8"/>
      <c r="AB226" s="8"/>
      <c r="AC226" s="8"/>
      <c r="AD226" s="8"/>
      <c r="AE226" s="8"/>
      <c r="AF226" s="8"/>
      <c r="AG226" s="8"/>
      <c r="AH226" s="8"/>
      <c r="AI226" s="7">
        <v>1.0</v>
      </c>
      <c r="AJ226" s="7">
        <v>1.0</v>
      </c>
      <c r="AK226" s="7">
        <v>1.0</v>
      </c>
      <c r="AL226" s="8"/>
      <c r="AM226" s="8"/>
      <c r="AN226" s="8"/>
      <c r="AO226" s="8"/>
      <c r="AP226" s="7">
        <v>1.0</v>
      </c>
      <c r="AQ226" s="8"/>
      <c r="AR226" s="8"/>
      <c r="AS226" s="8"/>
      <c r="AT226" s="8"/>
      <c r="AU226" s="8"/>
      <c r="AV226" s="8">
        <f t="shared" si="6"/>
        <v>7</v>
      </c>
    </row>
    <row r="227">
      <c r="A227" s="13" t="s">
        <v>329</v>
      </c>
      <c r="B227" s="7" t="s">
        <v>102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7">
        <v>1.0</v>
      </c>
      <c r="U227" s="7">
        <v>1.0</v>
      </c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7">
        <v>1.0</v>
      </c>
      <c r="AT227" s="8"/>
      <c r="AU227" s="8"/>
      <c r="AV227" s="8">
        <f t="shared" si="6"/>
        <v>3</v>
      </c>
    </row>
    <row r="228">
      <c r="A228" s="13" t="s">
        <v>330</v>
      </c>
      <c r="B228" s="7" t="s">
        <v>103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7">
        <v>1.0</v>
      </c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>
        <f t="shared" si="6"/>
        <v>1</v>
      </c>
    </row>
    <row r="229">
      <c r="A229" s="13" t="s">
        <v>331</v>
      </c>
      <c r="B229" s="7" t="s">
        <v>111</v>
      </c>
      <c r="C229" s="8"/>
      <c r="D229" s="8"/>
      <c r="E229" s="8"/>
      <c r="F229" s="8"/>
      <c r="G229" s="8"/>
      <c r="H229" s="8"/>
      <c r="I229" s="8"/>
      <c r="J229" s="8"/>
      <c r="K229" s="8"/>
      <c r="L229" s="7">
        <v>1.0</v>
      </c>
      <c r="M229" s="8"/>
      <c r="N229" s="7">
        <v>1.0</v>
      </c>
      <c r="O229" s="8"/>
      <c r="P229" s="8"/>
      <c r="Q229" s="8"/>
      <c r="R229" s="8"/>
      <c r="S229" s="8"/>
      <c r="T229" s="8"/>
      <c r="U229" s="7">
        <v>1.0</v>
      </c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7">
        <v>1.0</v>
      </c>
      <c r="AV229" s="8">
        <f t="shared" si="6"/>
        <v>4</v>
      </c>
    </row>
    <row r="230">
      <c r="A230" s="13" t="s">
        <v>332</v>
      </c>
      <c r="B230" s="7" t="s">
        <v>102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7">
        <v>1.0</v>
      </c>
      <c r="O230" s="8"/>
      <c r="P230" s="8"/>
      <c r="Q230" s="8"/>
      <c r="R230" s="8"/>
      <c r="S230" s="8"/>
      <c r="T230" s="8"/>
      <c r="U230" s="7">
        <v>1.0</v>
      </c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7">
        <v>1.0</v>
      </c>
      <c r="AN230" s="8"/>
      <c r="AO230" s="8"/>
      <c r="AP230" s="8"/>
      <c r="AQ230" s="8"/>
      <c r="AR230" s="8"/>
      <c r="AS230" s="8"/>
      <c r="AT230" s="8"/>
      <c r="AU230" s="8"/>
      <c r="AV230" s="8">
        <f t="shared" si="6"/>
        <v>3</v>
      </c>
    </row>
    <row r="231">
      <c r="A231" s="13" t="s">
        <v>333</v>
      </c>
      <c r="B231" s="7" t="s">
        <v>103</v>
      </c>
      <c r="C231" s="7">
        <v>1.0</v>
      </c>
      <c r="D231" s="7">
        <v>1.0</v>
      </c>
      <c r="E231" s="8"/>
      <c r="F231" s="8"/>
      <c r="G231" s="8"/>
      <c r="H231" s="8"/>
      <c r="I231" s="8"/>
      <c r="J231" s="8"/>
      <c r="K231" s="8"/>
      <c r="L231" s="7">
        <v>1.0</v>
      </c>
      <c r="M231" s="7">
        <v>1.0</v>
      </c>
      <c r="N231" s="7">
        <v>1.0</v>
      </c>
      <c r="O231" s="8"/>
      <c r="P231" s="8"/>
      <c r="Q231" s="8"/>
      <c r="R231" s="8"/>
      <c r="S231" s="8"/>
      <c r="T231" s="8"/>
      <c r="U231" s="7">
        <v>1.0</v>
      </c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7">
        <v>1.0</v>
      </c>
      <c r="AM231" s="7">
        <v>1.0</v>
      </c>
      <c r="AN231" s="8"/>
      <c r="AO231" s="8"/>
      <c r="AP231" s="8"/>
      <c r="AQ231" s="8"/>
      <c r="AR231" s="8"/>
      <c r="AS231" s="8"/>
      <c r="AT231" s="8"/>
      <c r="AU231" s="7">
        <v>1.0</v>
      </c>
      <c r="AV231" s="8">
        <f t="shared" si="6"/>
        <v>9</v>
      </c>
    </row>
    <row r="232">
      <c r="A232" s="13" t="s">
        <v>334</v>
      </c>
      <c r="B232" s="7" t="s">
        <v>103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7">
        <v>1.0</v>
      </c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>
        <f t="shared" si="6"/>
        <v>1</v>
      </c>
    </row>
    <row r="233">
      <c r="A233" s="13" t="s">
        <v>335</v>
      </c>
      <c r="B233" s="7" t="s">
        <v>103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7">
        <v>1.0</v>
      </c>
      <c r="Z233" s="8"/>
      <c r="AA233" s="8"/>
      <c r="AB233" s="8"/>
      <c r="AC233" s="8"/>
      <c r="AD233" s="8"/>
      <c r="AE233" s="8"/>
      <c r="AF233" s="8"/>
      <c r="AG233" s="8"/>
      <c r="AH233" s="8"/>
      <c r="AI233" s="7">
        <v>1.0</v>
      </c>
      <c r="AJ233" s="8"/>
      <c r="AK233" s="7">
        <v>1.0</v>
      </c>
      <c r="AL233" s="8"/>
      <c r="AM233" s="8"/>
      <c r="AN233" s="8"/>
      <c r="AO233" s="8"/>
      <c r="AP233" s="7">
        <v>1.0</v>
      </c>
      <c r="AQ233" s="8"/>
      <c r="AR233" s="8"/>
      <c r="AS233" s="8"/>
      <c r="AT233" s="8"/>
      <c r="AU233" s="8"/>
      <c r="AV233" s="8">
        <f t="shared" si="6"/>
        <v>4</v>
      </c>
    </row>
    <row r="234">
      <c r="A234" s="13" t="s">
        <v>336</v>
      </c>
      <c r="B234" s="7" t="s">
        <v>103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7">
        <v>1.0</v>
      </c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7">
        <v>1.0</v>
      </c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>
        <f t="shared" si="6"/>
        <v>2</v>
      </c>
    </row>
    <row r="235">
      <c r="A235" s="13" t="s">
        <v>337</v>
      </c>
      <c r="B235" s="7" t="s">
        <v>102</v>
      </c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7">
        <v>1.0</v>
      </c>
      <c r="V235" s="8"/>
      <c r="W235" s="8"/>
      <c r="X235" s="8"/>
      <c r="Y235" s="7">
        <v>1.0</v>
      </c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>
        <f t="shared" si="6"/>
        <v>2</v>
      </c>
    </row>
    <row r="236">
      <c r="A236" s="13" t="s">
        <v>338</v>
      </c>
      <c r="B236" s="7" t="s">
        <v>103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7">
        <v>1.0</v>
      </c>
      <c r="V236" s="8"/>
      <c r="W236" s="8"/>
      <c r="X236" s="8"/>
      <c r="Y236" s="7">
        <v>1.0</v>
      </c>
      <c r="Z236" s="8"/>
      <c r="AA236" s="8"/>
      <c r="AB236" s="8"/>
      <c r="AC236" s="8"/>
      <c r="AD236" s="8"/>
      <c r="AE236" s="8"/>
      <c r="AF236" s="8"/>
      <c r="AG236" s="8"/>
      <c r="AH236" s="8"/>
      <c r="AI236" s="7">
        <v>1.0</v>
      </c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>
        <f t="shared" si="6"/>
        <v>3</v>
      </c>
    </row>
    <row r="237">
      <c r="A237" s="13" t="s">
        <v>339</v>
      </c>
      <c r="B237" s="7" t="s">
        <v>102</v>
      </c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7">
        <v>1.0</v>
      </c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7">
        <v>1.0</v>
      </c>
      <c r="AL237" s="8"/>
      <c r="AM237" s="8"/>
      <c r="AN237" s="8"/>
      <c r="AO237" s="8"/>
      <c r="AP237" s="8"/>
      <c r="AQ237" s="8"/>
      <c r="AR237" s="7">
        <v>1.0</v>
      </c>
      <c r="AS237" s="8"/>
      <c r="AT237" s="8"/>
      <c r="AU237" s="8"/>
      <c r="AV237" s="8">
        <f t="shared" si="6"/>
        <v>3</v>
      </c>
    </row>
    <row r="238">
      <c r="A238" s="13" t="s">
        <v>340</v>
      </c>
      <c r="B238" s="7" t="s">
        <v>103</v>
      </c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7">
        <v>1.0</v>
      </c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7">
        <v>1.0</v>
      </c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>
        <f t="shared" si="6"/>
        <v>2</v>
      </c>
    </row>
    <row r="239">
      <c r="A239" s="13" t="s">
        <v>341</v>
      </c>
      <c r="B239" s="7" t="s">
        <v>102</v>
      </c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7">
        <v>1.0</v>
      </c>
      <c r="O239" s="8"/>
      <c r="P239" s="8"/>
      <c r="Q239" s="8"/>
      <c r="R239" s="8"/>
      <c r="S239" s="8"/>
      <c r="T239" s="8"/>
      <c r="U239" s="7">
        <v>1.0</v>
      </c>
      <c r="V239" s="8"/>
      <c r="W239" s="8"/>
      <c r="X239" s="8"/>
      <c r="Y239" s="7">
        <v>1.0</v>
      </c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7">
        <v>1.0</v>
      </c>
      <c r="AQ239" s="8"/>
      <c r="AR239" s="8"/>
      <c r="AS239" s="8"/>
      <c r="AT239" s="8"/>
      <c r="AU239" s="8"/>
      <c r="AV239" s="8">
        <f t="shared" si="6"/>
        <v>4</v>
      </c>
    </row>
    <row r="240">
      <c r="A240" s="13" t="s">
        <v>342</v>
      </c>
      <c r="B240" s="7" t="s">
        <v>103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7">
        <v>1.0</v>
      </c>
      <c r="O240" s="8"/>
      <c r="P240" s="8"/>
      <c r="Q240" s="8"/>
      <c r="R240" s="8"/>
      <c r="S240" s="8"/>
      <c r="T240" s="8"/>
      <c r="U240" s="7">
        <v>1.0</v>
      </c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7">
        <v>1.0</v>
      </c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>
        <f t="shared" si="6"/>
        <v>3</v>
      </c>
    </row>
    <row r="241">
      <c r="A241" s="13" t="s">
        <v>343</v>
      </c>
      <c r="B241" s="7" t="s">
        <v>102</v>
      </c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7">
        <v>1.0</v>
      </c>
      <c r="O241" s="8"/>
      <c r="P241" s="8"/>
      <c r="Q241" s="8"/>
      <c r="R241" s="8"/>
      <c r="S241" s="8"/>
      <c r="T241" s="8"/>
      <c r="U241" s="7">
        <v>1.0</v>
      </c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7">
        <v>1.0</v>
      </c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7">
        <v>1.0</v>
      </c>
      <c r="AV241" s="8">
        <f t="shared" si="6"/>
        <v>4</v>
      </c>
    </row>
    <row r="242">
      <c r="A242" s="13" t="s">
        <v>344</v>
      </c>
      <c r="B242" s="7" t="s">
        <v>103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7">
        <v>1.0</v>
      </c>
      <c r="O242" s="8"/>
      <c r="P242" s="8"/>
      <c r="Q242" s="8"/>
      <c r="R242" s="8"/>
      <c r="S242" s="8"/>
      <c r="T242" s="8"/>
      <c r="U242" s="7">
        <v>1.0</v>
      </c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7">
        <v>1.0</v>
      </c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7">
        <v>1.0</v>
      </c>
      <c r="AV242" s="8">
        <f t="shared" si="6"/>
        <v>4</v>
      </c>
    </row>
    <row r="243">
      <c r="A243" s="13" t="s">
        <v>345</v>
      </c>
      <c r="B243" s="7" t="s">
        <v>103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7">
        <v>1.0</v>
      </c>
      <c r="O243" s="8"/>
      <c r="P243" s="8"/>
      <c r="Q243" s="8"/>
      <c r="R243" s="8"/>
      <c r="S243" s="8"/>
      <c r="T243" s="8"/>
      <c r="U243" s="7">
        <v>1.0</v>
      </c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>
        <f t="shared" si="6"/>
        <v>2</v>
      </c>
    </row>
    <row r="244">
      <c r="A244" s="13" t="s">
        <v>346</v>
      </c>
      <c r="B244" s="7" t="s">
        <v>102</v>
      </c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7">
        <v>1.0</v>
      </c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>
        <f t="shared" si="6"/>
        <v>1</v>
      </c>
    </row>
    <row r="245">
      <c r="A245" s="13" t="s">
        <v>347</v>
      </c>
      <c r="B245" s="7" t="s">
        <v>103</v>
      </c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7">
        <v>1.0</v>
      </c>
      <c r="O245" s="8"/>
      <c r="P245" s="8"/>
      <c r="Q245" s="8"/>
      <c r="R245" s="8"/>
      <c r="S245" s="8"/>
      <c r="T245" s="8"/>
      <c r="U245" s="7">
        <v>1.0</v>
      </c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>
        <f t="shared" si="6"/>
        <v>2</v>
      </c>
    </row>
    <row r="246">
      <c r="A246" s="13" t="s">
        <v>348</v>
      </c>
      <c r="B246" s="7" t="s">
        <v>111</v>
      </c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7">
        <v>1.0</v>
      </c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7">
        <v>1.0</v>
      </c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7">
        <v>1.0</v>
      </c>
      <c r="AV246" s="8">
        <f t="shared" si="6"/>
        <v>3</v>
      </c>
    </row>
    <row r="247">
      <c r="A247" s="13" t="s">
        <v>349</v>
      </c>
      <c r="B247" s="7" t="s">
        <v>103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7">
        <v>1.0</v>
      </c>
      <c r="AJ247" s="8"/>
      <c r="AK247" s="8"/>
      <c r="AL247" s="8"/>
      <c r="AM247" s="8"/>
      <c r="AN247" s="8"/>
      <c r="AO247" s="8"/>
      <c r="AP247" s="7">
        <v>1.0</v>
      </c>
      <c r="AQ247" s="8"/>
      <c r="AR247" s="8"/>
      <c r="AS247" s="8"/>
      <c r="AT247" s="8"/>
      <c r="AU247" s="8"/>
      <c r="AV247" s="8">
        <f t="shared" si="6"/>
        <v>2</v>
      </c>
    </row>
    <row r="248">
      <c r="A248" s="13" t="s">
        <v>350</v>
      </c>
      <c r="B248" s="7" t="s">
        <v>103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7">
        <v>1.0</v>
      </c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>
        <f t="shared" si="6"/>
        <v>1</v>
      </c>
    </row>
    <row r="249">
      <c r="A249" s="13" t="s">
        <v>351</v>
      </c>
      <c r="B249" s="7" t="s">
        <v>102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7">
        <v>1.0</v>
      </c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7">
        <v>1.0</v>
      </c>
      <c r="AJ249" s="7">
        <v>1.0</v>
      </c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7">
        <v>1.0</v>
      </c>
      <c r="AV249" s="8">
        <f t="shared" si="6"/>
        <v>4</v>
      </c>
    </row>
    <row r="250">
      <c r="A250" s="13" t="s">
        <v>352</v>
      </c>
      <c r="B250" s="7" t="s">
        <v>103</v>
      </c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7">
        <v>1.0</v>
      </c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7">
        <v>1.0</v>
      </c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7">
        <v>1.0</v>
      </c>
      <c r="AV250" s="8">
        <f t="shared" si="6"/>
        <v>3</v>
      </c>
    </row>
    <row r="251">
      <c r="A251" s="13" t="s">
        <v>353</v>
      </c>
      <c r="B251" s="7" t="s">
        <v>103</v>
      </c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7">
        <v>1.0</v>
      </c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7">
        <v>1.0</v>
      </c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7">
        <v>1.0</v>
      </c>
      <c r="AV251" s="8">
        <f t="shared" si="6"/>
        <v>3</v>
      </c>
    </row>
    <row r="252">
      <c r="A252" s="13" t="s">
        <v>354</v>
      </c>
      <c r="B252" s="7" t="s">
        <v>109</v>
      </c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7">
        <v>1.0</v>
      </c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7">
        <v>1.0</v>
      </c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>
        <f t="shared" si="6"/>
        <v>2</v>
      </c>
    </row>
    <row r="253">
      <c r="A253" s="13" t="s">
        <v>355</v>
      </c>
      <c r="B253" s="7" t="s">
        <v>109</v>
      </c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7">
        <v>1.0</v>
      </c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7">
        <v>1.0</v>
      </c>
      <c r="AJ253" s="7">
        <v>1.0</v>
      </c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>
        <f t="shared" si="6"/>
        <v>3</v>
      </c>
    </row>
    <row r="254">
      <c r="A254" s="13" t="s">
        <v>356</v>
      </c>
      <c r="B254" s="7" t="s">
        <v>103</v>
      </c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7">
        <v>1.0</v>
      </c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7">
        <v>1.0</v>
      </c>
      <c r="AJ254" s="7">
        <v>1.0</v>
      </c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>
        <f t="shared" si="6"/>
        <v>3</v>
      </c>
    </row>
    <row r="255">
      <c r="A255" s="13" t="s">
        <v>357</v>
      </c>
      <c r="B255" s="7" t="s">
        <v>103</v>
      </c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7">
        <v>1.0</v>
      </c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7">
        <v>1.0</v>
      </c>
      <c r="AJ255" s="8"/>
      <c r="AK255" s="8"/>
      <c r="AL255" s="8"/>
      <c r="AM255" s="8"/>
      <c r="AN255" s="8"/>
      <c r="AO255" s="8"/>
      <c r="AP255" s="7">
        <v>1.0</v>
      </c>
      <c r="AQ255" s="8"/>
      <c r="AR255" s="8"/>
      <c r="AS255" s="8"/>
      <c r="AT255" s="8"/>
      <c r="AU255" s="7">
        <v>1.0</v>
      </c>
      <c r="AV255" s="8">
        <f t="shared" si="6"/>
        <v>4</v>
      </c>
    </row>
    <row r="256">
      <c r="A256" s="13" t="s">
        <v>358</v>
      </c>
      <c r="B256" s="7" t="s">
        <v>109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7">
        <v>1.0</v>
      </c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7">
        <v>1.0</v>
      </c>
      <c r="AJ256" s="8"/>
      <c r="AK256" s="8"/>
      <c r="AL256" s="8"/>
      <c r="AM256" s="8"/>
      <c r="AN256" s="8"/>
      <c r="AO256" s="8"/>
      <c r="AP256" s="7">
        <v>1.0</v>
      </c>
      <c r="AQ256" s="8"/>
      <c r="AR256" s="8"/>
      <c r="AS256" s="8"/>
      <c r="AT256" s="8"/>
      <c r="AU256" s="7">
        <v>1.0</v>
      </c>
      <c r="AV256" s="8">
        <f t="shared" si="6"/>
        <v>4</v>
      </c>
    </row>
    <row r="257">
      <c r="A257" s="13" t="s">
        <v>359</v>
      </c>
      <c r="B257" s="7" t="s">
        <v>111</v>
      </c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7">
        <v>1.0</v>
      </c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7">
        <v>1.0</v>
      </c>
      <c r="AJ257" s="8"/>
      <c r="AK257" s="8"/>
      <c r="AL257" s="8"/>
      <c r="AM257" s="8"/>
      <c r="AN257" s="8"/>
      <c r="AO257" s="8"/>
      <c r="AP257" s="7">
        <v>1.0</v>
      </c>
      <c r="AQ257" s="8"/>
      <c r="AR257" s="8"/>
      <c r="AS257" s="8"/>
      <c r="AT257" s="8"/>
      <c r="AU257" s="7">
        <v>1.0</v>
      </c>
      <c r="AV257" s="8">
        <f t="shared" si="6"/>
        <v>4</v>
      </c>
    </row>
    <row r="258">
      <c r="A258" s="13" t="s">
        <v>360</v>
      </c>
      <c r="B258" s="7" t="s">
        <v>103</v>
      </c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7">
        <v>1.0</v>
      </c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7">
        <v>1.0</v>
      </c>
      <c r="AJ258" s="8"/>
      <c r="AK258" s="8"/>
      <c r="AL258" s="8"/>
      <c r="AM258" s="8"/>
      <c r="AN258" s="8"/>
      <c r="AO258" s="8"/>
      <c r="AP258" s="7">
        <v>1.0</v>
      </c>
      <c r="AQ258" s="8"/>
      <c r="AR258" s="8"/>
      <c r="AS258" s="8"/>
      <c r="AT258" s="8"/>
      <c r="AU258" s="7">
        <v>1.0</v>
      </c>
      <c r="AV258" s="8">
        <f t="shared" si="6"/>
        <v>4</v>
      </c>
    </row>
    <row r="259">
      <c r="A259" s="13" t="s">
        <v>361</v>
      </c>
      <c r="B259" s="7" t="s">
        <v>111</v>
      </c>
      <c r="C259" s="8"/>
      <c r="D259" s="8"/>
      <c r="E259" s="8"/>
      <c r="F259" s="8"/>
      <c r="G259" s="8"/>
      <c r="H259" s="8"/>
      <c r="I259" s="8"/>
      <c r="J259" s="8"/>
      <c r="K259" s="8"/>
      <c r="L259" s="7">
        <v>1.0</v>
      </c>
      <c r="M259" s="8"/>
      <c r="N259" s="7">
        <v>1.0</v>
      </c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7">
        <v>1.0</v>
      </c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7">
        <v>1.0</v>
      </c>
      <c r="AV259" s="8">
        <f t="shared" si="6"/>
        <v>4</v>
      </c>
    </row>
    <row r="260">
      <c r="A260" s="13" t="s">
        <v>362</v>
      </c>
      <c r="B260" s="7" t="s">
        <v>102</v>
      </c>
      <c r="C260" s="8"/>
      <c r="D260" s="8"/>
      <c r="E260" s="8"/>
      <c r="F260" s="8"/>
      <c r="G260" s="8"/>
      <c r="H260" s="8"/>
      <c r="I260" s="8"/>
      <c r="J260" s="8"/>
      <c r="K260" s="8"/>
      <c r="L260" s="7">
        <v>1.0</v>
      </c>
      <c r="M260" s="8"/>
      <c r="N260" s="7">
        <v>1.0</v>
      </c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7">
        <v>1.0</v>
      </c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7">
        <v>1.0</v>
      </c>
      <c r="AV260" s="8">
        <f t="shared" si="6"/>
        <v>4</v>
      </c>
    </row>
    <row r="261">
      <c r="A261" s="13" t="s">
        <v>363</v>
      </c>
      <c r="B261" s="7" t="s">
        <v>109</v>
      </c>
      <c r="C261" s="8"/>
      <c r="D261" s="8"/>
      <c r="E261" s="8"/>
      <c r="F261" s="8"/>
      <c r="G261" s="8"/>
      <c r="H261" s="8"/>
      <c r="I261" s="8"/>
      <c r="J261" s="8"/>
      <c r="K261" s="8"/>
      <c r="L261" s="7">
        <v>1.0</v>
      </c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7">
        <v>1.0</v>
      </c>
      <c r="AJ261" s="8"/>
      <c r="AK261" s="8"/>
      <c r="AL261" s="8"/>
      <c r="AM261" s="8"/>
      <c r="AN261" s="8"/>
      <c r="AO261" s="8"/>
      <c r="AP261" s="7">
        <v>1.0</v>
      </c>
      <c r="AQ261" s="8"/>
      <c r="AR261" s="8"/>
      <c r="AS261" s="8"/>
      <c r="AT261" s="8"/>
      <c r="AU261" s="8"/>
      <c r="AV261" s="8">
        <f t="shared" si="6"/>
        <v>3</v>
      </c>
    </row>
    <row r="262">
      <c r="A262" s="13" t="s">
        <v>364</v>
      </c>
      <c r="B262" s="7" t="s">
        <v>102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7">
        <v>1.0</v>
      </c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7">
        <v>1.0</v>
      </c>
      <c r="AJ262" s="8"/>
      <c r="AK262" s="8"/>
      <c r="AL262" s="8"/>
      <c r="AM262" s="8"/>
      <c r="AN262" s="8"/>
      <c r="AO262" s="8"/>
      <c r="AP262" s="7">
        <v>1.0</v>
      </c>
      <c r="AQ262" s="8"/>
      <c r="AR262" s="8"/>
      <c r="AS262" s="8"/>
      <c r="AT262" s="8"/>
      <c r="AU262" s="8"/>
      <c r="AV262" s="8">
        <f t="shared" si="6"/>
        <v>3</v>
      </c>
    </row>
    <row r="263">
      <c r="A263" s="13" t="s">
        <v>365</v>
      </c>
      <c r="B263" s="7" t="s">
        <v>109</v>
      </c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7">
        <v>1.0</v>
      </c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7">
        <v>1.0</v>
      </c>
      <c r="AT263" s="8"/>
      <c r="AU263" s="8"/>
      <c r="AV263" s="8">
        <f t="shared" si="6"/>
        <v>2</v>
      </c>
    </row>
    <row r="264">
      <c r="A264" s="13" t="s">
        <v>366</v>
      </c>
      <c r="B264" s="7" t="s">
        <v>102</v>
      </c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7">
        <v>1.0</v>
      </c>
      <c r="X264" s="7">
        <v>1.0</v>
      </c>
      <c r="Y264" s="8"/>
      <c r="Z264" s="8"/>
      <c r="AA264" s="8"/>
      <c r="AB264" s="8"/>
      <c r="AC264" s="8"/>
      <c r="AD264" s="8"/>
      <c r="AE264" s="8"/>
      <c r="AF264" s="8"/>
      <c r="AG264" s="8"/>
      <c r="AH264" s="7">
        <v>1.0</v>
      </c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>
        <f t="shared" si="6"/>
        <v>3</v>
      </c>
    </row>
    <row r="265">
      <c r="A265" s="13" t="s">
        <v>367</v>
      </c>
      <c r="B265" s="7" t="s">
        <v>102</v>
      </c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7">
        <v>1.0</v>
      </c>
      <c r="Y265" s="8"/>
      <c r="Z265" s="8"/>
      <c r="AA265" s="8"/>
      <c r="AB265" s="8"/>
      <c r="AC265" s="8"/>
      <c r="AD265" s="8"/>
      <c r="AE265" s="8"/>
      <c r="AF265" s="8"/>
      <c r="AG265" s="8"/>
      <c r="AH265" s="7">
        <v>1.0</v>
      </c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>
        <f t="shared" si="6"/>
        <v>2</v>
      </c>
    </row>
    <row r="266">
      <c r="A266" s="13" t="s">
        <v>368</v>
      </c>
      <c r="B266" s="7" t="s">
        <v>103</v>
      </c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7">
        <v>1.0</v>
      </c>
      <c r="Y266" s="8"/>
      <c r="Z266" s="8"/>
      <c r="AA266" s="8"/>
      <c r="AB266" s="8"/>
      <c r="AC266" s="8"/>
      <c r="AD266" s="8"/>
      <c r="AE266" s="8"/>
      <c r="AF266" s="8"/>
      <c r="AG266" s="7">
        <v>1.0</v>
      </c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>
        <f t="shared" si="6"/>
        <v>2</v>
      </c>
    </row>
    <row r="267">
      <c r="A267" s="13" t="s">
        <v>369</v>
      </c>
      <c r="B267" s="7" t="s">
        <v>103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7">
        <v>1.0</v>
      </c>
      <c r="X267" s="7">
        <v>1.0</v>
      </c>
      <c r="Y267" s="8"/>
      <c r="Z267" s="8"/>
      <c r="AA267" s="8"/>
      <c r="AB267" s="8"/>
      <c r="AC267" s="8"/>
      <c r="AD267" s="8"/>
      <c r="AE267" s="8"/>
      <c r="AF267" s="8"/>
      <c r="AG267" s="7"/>
      <c r="AH267" s="7">
        <v>1.0</v>
      </c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>
        <f t="shared" si="6"/>
        <v>3</v>
      </c>
    </row>
    <row r="268">
      <c r="A268" s="13" t="s">
        <v>370</v>
      </c>
      <c r="B268" s="7" t="s">
        <v>103</v>
      </c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7">
        <v>1.0</v>
      </c>
      <c r="U268" s="8"/>
      <c r="V268" s="8"/>
      <c r="W268" s="7">
        <v>1.0</v>
      </c>
      <c r="X268" s="7">
        <v>1.0</v>
      </c>
      <c r="Y268" s="8"/>
      <c r="Z268" s="8"/>
      <c r="AA268" s="8"/>
      <c r="AB268" s="8"/>
      <c r="AC268" s="8"/>
      <c r="AD268" s="8"/>
      <c r="AE268" s="8"/>
      <c r="AF268" s="8"/>
      <c r="AG268" s="8"/>
      <c r="AH268" s="7">
        <v>1.0</v>
      </c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>
        <f t="shared" si="6"/>
        <v>4</v>
      </c>
    </row>
    <row r="269">
      <c r="A269" s="13" t="s">
        <v>371</v>
      </c>
      <c r="B269" s="7" t="s">
        <v>102</v>
      </c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7">
        <v>1.0</v>
      </c>
      <c r="U269" s="8"/>
      <c r="V269" s="8"/>
      <c r="W269" s="7">
        <v>1.0</v>
      </c>
      <c r="X269" s="7">
        <v>1.0</v>
      </c>
      <c r="Y269" s="8"/>
      <c r="Z269" s="8"/>
      <c r="AA269" s="8"/>
      <c r="AB269" s="8"/>
      <c r="AC269" s="8"/>
      <c r="AD269" s="8"/>
      <c r="AE269" s="8"/>
      <c r="AF269" s="8"/>
      <c r="AG269" s="8"/>
      <c r="AH269" s="7">
        <v>1.0</v>
      </c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>
        <f t="shared" si="6"/>
        <v>4</v>
      </c>
    </row>
    <row r="270">
      <c r="A270" s="13" t="s">
        <v>372</v>
      </c>
      <c r="B270" s="7" t="s">
        <v>102</v>
      </c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7">
        <v>1.0</v>
      </c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>
        <f t="shared" si="6"/>
        <v>1</v>
      </c>
    </row>
    <row r="271">
      <c r="A271" s="13" t="s">
        <v>373</v>
      </c>
      <c r="B271" s="7" t="s">
        <v>111</v>
      </c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7">
        <v>1.0</v>
      </c>
      <c r="X271" s="7">
        <v>1.0</v>
      </c>
      <c r="Y271" s="8"/>
      <c r="Z271" s="8"/>
      <c r="AA271" s="8"/>
      <c r="AB271" s="8"/>
      <c r="AC271" s="8"/>
      <c r="AD271" s="8"/>
      <c r="AE271" s="8"/>
      <c r="AF271" s="8"/>
      <c r="AG271" s="8"/>
      <c r="AH271" s="7">
        <v>1.0</v>
      </c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>
        <f t="shared" si="6"/>
        <v>3</v>
      </c>
    </row>
    <row r="272">
      <c r="A272" s="13" t="s">
        <v>374</v>
      </c>
      <c r="B272" s="7" t="s">
        <v>109</v>
      </c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7">
        <v>1.0</v>
      </c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>
        <f t="shared" si="6"/>
        <v>1</v>
      </c>
    </row>
    <row r="273">
      <c r="A273" s="13" t="s">
        <v>375</v>
      </c>
      <c r="B273" s="7" t="s">
        <v>103</v>
      </c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7">
        <v>1.0</v>
      </c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7">
        <v>1.0</v>
      </c>
      <c r="AG273" s="7">
        <v>1.0</v>
      </c>
      <c r="AH273" s="7">
        <v>1.0</v>
      </c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>
        <f t="shared" si="6"/>
        <v>4</v>
      </c>
    </row>
    <row r="274">
      <c r="A274" s="13" t="s">
        <v>376</v>
      </c>
      <c r="B274" s="7" t="s">
        <v>103</v>
      </c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7">
        <v>1.0</v>
      </c>
      <c r="U274" s="8"/>
      <c r="V274" s="8"/>
      <c r="W274" s="7">
        <v>1.0</v>
      </c>
      <c r="X274" s="7">
        <v>1.0</v>
      </c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>
        <f t="shared" si="6"/>
        <v>3</v>
      </c>
    </row>
    <row r="275">
      <c r="A275" s="13" t="s">
        <v>377</v>
      </c>
      <c r="B275" s="7" t="s">
        <v>103</v>
      </c>
      <c r="C275" s="8"/>
      <c r="D275" s="8"/>
      <c r="E275" s="8"/>
      <c r="F275" s="8"/>
      <c r="G275" s="7">
        <v>1.0</v>
      </c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7">
        <v>1.0</v>
      </c>
      <c r="U275" s="8"/>
      <c r="V275" s="8"/>
      <c r="W275" s="8"/>
      <c r="X275" s="7">
        <v>1.0</v>
      </c>
      <c r="Y275" s="8"/>
      <c r="Z275" s="8"/>
      <c r="AA275" s="8"/>
      <c r="AB275" s="8"/>
      <c r="AC275" s="8"/>
      <c r="AD275" s="8"/>
      <c r="AE275" s="8"/>
      <c r="AF275" s="8"/>
      <c r="AG275" s="8"/>
      <c r="AH275" s="7">
        <v>1.0</v>
      </c>
      <c r="AI275" s="8"/>
      <c r="AJ275" s="8"/>
      <c r="AK275" s="8"/>
      <c r="AL275" s="7">
        <v>1.0</v>
      </c>
      <c r="AM275" s="8"/>
      <c r="AN275" s="8"/>
      <c r="AO275" s="8"/>
      <c r="AP275" s="8"/>
      <c r="AQ275" s="8"/>
      <c r="AR275" s="8"/>
      <c r="AS275" s="8"/>
      <c r="AT275" s="8"/>
      <c r="AU275" s="8"/>
      <c r="AV275" s="8">
        <f t="shared" si="6"/>
        <v>5</v>
      </c>
    </row>
    <row r="276">
      <c r="A276" s="13" t="s">
        <v>378</v>
      </c>
      <c r="B276" s="7" t="s">
        <v>102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7">
        <v>1.0</v>
      </c>
      <c r="T276" s="8"/>
      <c r="U276" s="8"/>
      <c r="V276" s="8"/>
      <c r="W276" s="7">
        <v>1.0</v>
      </c>
      <c r="X276" s="7">
        <v>1.0</v>
      </c>
      <c r="Y276" s="8"/>
      <c r="Z276" s="8"/>
      <c r="AA276" s="8"/>
      <c r="AB276" s="8"/>
      <c r="AC276" s="8"/>
      <c r="AD276" s="8"/>
      <c r="AE276" s="8"/>
      <c r="AF276" s="8"/>
      <c r="AG276" s="8"/>
      <c r="AH276" s="7">
        <v>1.0</v>
      </c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>
        <f t="shared" si="6"/>
        <v>4</v>
      </c>
    </row>
    <row r="277">
      <c r="A277" s="13" t="s">
        <v>379</v>
      </c>
      <c r="B277" s="7" t="s">
        <v>110</v>
      </c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7">
        <v>1.0</v>
      </c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7">
        <v>1.0</v>
      </c>
      <c r="AI277" s="8"/>
      <c r="AJ277" s="8"/>
      <c r="AK277" s="8"/>
      <c r="AL277" s="8"/>
      <c r="AM277" s="7">
        <v>1.0</v>
      </c>
      <c r="AN277" s="8"/>
      <c r="AO277" s="8"/>
      <c r="AP277" s="8"/>
      <c r="AQ277" s="8"/>
      <c r="AR277" s="8"/>
      <c r="AS277" s="8"/>
      <c r="AT277" s="8"/>
      <c r="AU277" s="7">
        <v>1.0</v>
      </c>
      <c r="AV277" s="8">
        <f t="shared" si="6"/>
        <v>4</v>
      </c>
    </row>
    <row r="278">
      <c r="A278" s="13" t="s">
        <v>380</v>
      </c>
      <c r="B278" s="7" t="s">
        <v>102</v>
      </c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7">
        <v>1.0</v>
      </c>
      <c r="T278" s="8"/>
      <c r="U278" s="8"/>
      <c r="V278" s="8"/>
      <c r="W278" s="7">
        <v>1.0</v>
      </c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7">
        <v>1.0</v>
      </c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>
        <f t="shared" si="6"/>
        <v>3</v>
      </c>
    </row>
    <row r="279">
      <c r="A279" s="13" t="s">
        <v>381</v>
      </c>
      <c r="B279" s="7" t="s">
        <v>111</v>
      </c>
      <c r="C279" s="8"/>
      <c r="D279" s="8"/>
      <c r="E279" s="8"/>
      <c r="F279" s="8"/>
      <c r="G279" s="8"/>
      <c r="H279" s="8"/>
      <c r="I279" s="8"/>
      <c r="J279" s="8"/>
      <c r="K279" s="8"/>
      <c r="L279" s="7">
        <v>1.0</v>
      </c>
      <c r="M279" s="8"/>
      <c r="N279" s="8"/>
      <c r="O279" s="8"/>
      <c r="P279" s="8"/>
      <c r="Q279" s="8"/>
      <c r="R279" s="8"/>
      <c r="S279" s="8"/>
      <c r="T279" s="7">
        <v>1.0</v>
      </c>
      <c r="U279" s="8"/>
      <c r="V279" s="8"/>
      <c r="W279" s="7">
        <v>1.0</v>
      </c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7">
        <v>1.0</v>
      </c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7">
        <v>1.0</v>
      </c>
      <c r="AV279" s="8">
        <f t="shared" si="6"/>
        <v>5</v>
      </c>
    </row>
    <row r="280">
      <c r="A280" s="13" t="s">
        <v>382</v>
      </c>
      <c r="B280" s="7" t="s">
        <v>103</v>
      </c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7">
        <v>1.0</v>
      </c>
      <c r="U280" s="8"/>
      <c r="V280" s="8"/>
      <c r="W280" s="8"/>
      <c r="X280" s="8"/>
      <c r="Y280" s="8"/>
      <c r="Z280" s="7">
        <v>1.0</v>
      </c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>
        <f t="shared" si="6"/>
        <v>2</v>
      </c>
    </row>
    <row r="281">
      <c r="A281" s="13" t="s">
        <v>383</v>
      </c>
      <c r="B281" s="7" t="s">
        <v>103</v>
      </c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7">
        <v>1.0</v>
      </c>
      <c r="U281" s="8"/>
      <c r="V281" s="8"/>
      <c r="W281" s="8"/>
      <c r="X281" s="8"/>
      <c r="Y281" s="8"/>
      <c r="Z281" s="7">
        <v>1.0</v>
      </c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>
        <f t="shared" si="6"/>
        <v>2</v>
      </c>
    </row>
    <row r="282">
      <c r="A282" s="13" t="s">
        <v>384</v>
      </c>
      <c r="B282" s="7" t="s">
        <v>103</v>
      </c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7">
        <v>1.0</v>
      </c>
      <c r="U282" s="8"/>
      <c r="V282" s="8"/>
      <c r="W282" s="8"/>
      <c r="X282" s="8"/>
      <c r="Y282" s="8"/>
      <c r="Z282" s="7">
        <v>1.0</v>
      </c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>
        <f t="shared" si="6"/>
        <v>2</v>
      </c>
    </row>
    <row r="283">
      <c r="A283" s="13" t="s">
        <v>385</v>
      </c>
      <c r="B283" s="7" t="s">
        <v>109</v>
      </c>
      <c r="C283" s="8"/>
      <c r="D283" s="8"/>
      <c r="E283" s="8"/>
      <c r="F283" s="8"/>
      <c r="G283" s="8"/>
      <c r="H283" s="8"/>
      <c r="I283" s="8"/>
      <c r="J283" s="8"/>
      <c r="K283" s="8"/>
      <c r="L283" s="7">
        <v>1.0</v>
      </c>
      <c r="M283" s="8"/>
      <c r="N283" s="8"/>
      <c r="O283" s="8"/>
      <c r="P283" s="8"/>
      <c r="Q283" s="8"/>
      <c r="R283" s="8"/>
      <c r="S283" s="7">
        <v>1.0</v>
      </c>
      <c r="T283" s="7">
        <v>1.0</v>
      </c>
      <c r="U283" s="8"/>
      <c r="V283" s="8"/>
      <c r="W283" s="7">
        <v>1.0</v>
      </c>
      <c r="X283" s="7">
        <v>1.0</v>
      </c>
      <c r="Y283" s="8"/>
      <c r="Z283" s="7">
        <v>1.0</v>
      </c>
      <c r="AA283" s="8"/>
      <c r="AB283" s="8"/>
      <c r="AC283" s="8"/>
      <c r="AD283" s="8"/>
      <c r="AE283" s="8"/>
      <c r="AF283" s="8"/>
      <c r="AG283" s="7">
        <v>1.0</v>
      </c>
      <c r="AH283" s="7">
        <v>1.0</v>
      </c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7">
        <v>1.0</v>
      </c>
      <c r="AV283" s="8">
        <f t="shared" si="6"/>
        <v>9</v>
      </c>
    </row>
    <row r="284">
      <c r="A284" s="13" t="s">
        <v>386</v>
      </c>
      <c r="B284" s="7" t="s">
        <v>103</v>
      </c>
      <c r="C284" s="8"/>
      <c r="D284" s="8"/>
      <c r="E284" s="8"/>
      <c r="F284" s="8"/>
      <c r="G284" s="8"/>
      <c r="H284" s="8"/>
      <c r="I284" s="8"/>
      <c r="J284" s="8"/>
      <c r="K284" s="8"/>
      <c r="L284" s="7">
        <v>1.0</v>
      </c>
      <c r="M284" s="8"/>
      <c r="N284" s="8"/>
      <c r="O284" s="8"/>
      <c r="P284" s="8"/>
      <c r="Q284" s="8"/>
      <c r="R284" s="8"/>
      <c r="S284" s="7">
        <v>1.0</v>
      </c>
      <c r="T284" s="8"/>
      <c r="U284" s="8"/>
      <c r="V284" s="8"/>
      <c r="W284" s="7">
        <v>1.0</v>
      </c>
      <c r="X284" s="8"/>
      <c r="Y284" s="8"/>
      <c r="Z284" s="7">
        <v>1.0</v>
      </c>
      <c r="AA284" s="8"/>
      <c r="AB284" s="8"/>
      <c r="AC284" s="8"/>
      <c r="AD284" s="8"/>
      <c r="AE284" s="8"/>
      <c r="AF284" s="8"/>
      <c r="AG284" s="8"/>
      <c r="AH284" s="7">
        <v>1.0</v>
      </c>
      <c r="AI284" s="8"/>
      <c r="AJ284" s="8"/>
      <c r="AK284" s="8"/>
      <c r="AL284" s="8"/>
      <c r="AM284" s="7">
        <v>1.0</v>
      </c>
      <c r="AN284" s="8"/>
      <c r="AO284" s="8"/>
      <c r="AP284" s="8"/>
      <c r="AQ284" s="8"/>
      <c r="AR284" s="8"/>
      <c r="AS284" s="8"/>
      <c r="AT284" s="8"/>
      <c r="AU284" s="7">
        <v>1.0</v>
      </c>
      <c r="AV284" s="8">
        <f t="shared" si="6"/>
        <v>7</v>
      </c>
    </row>
    <row r="285">
      <c r="A285" s="13" t="s">
        <v>387</v>
      </c>
      <c r="B285" s="7" t="s">
        <v>102</v>
      </c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7">
        <v>1.0</v>
      </c>
      <c r="U285" s="8"/>
      <c r="V285" s="8"/>
      <c r="W285" s="8"/>
      <c r="X285" s="7">
        <v>1.0</v>
      </c>
      <c r="Y285" s="8"/>
      <c r="Z285" s="8"/>
      <c r="AA285" s="8"/>
      <c r="AB285" s="8"/>
      <c r="AC285" s="8"/>
      <c r="AD285" s="8"/>
      <c r="AE285" s="8"/>
      <c r="AF285" s="8"/>
      <c r="AG285" s="8"/>
      <c r="AH285" s="7">
        <v>1.0</v>
      </c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>
        <f t="shared" si="6"/>
        <v>3</v>
      </c>
    </row>
    <row r="286">
      <c r="A286" s="13" t="s">
        <v>388</v>
      </c>
      <c r="B286" s="7" t="s">
        <v>103</v>
      </c>
      <c r="C286" s="8"/>
      <c r="D286" s="8"/>
      <c r="E286" s="8"/>
      <c r="F286" s="8"/>
      <c r="G286" s="8"/>
      <c r="H286" s="8"/>
      <c r="I286" s="8"/>
      <c r="J286" s="8"/>
      <c r="K286" s="8"/>
      <c r="L286" s="7">
        <v>1.0</v>
      </c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7">
        <v>1.0</v>
      </c>
      <c r="Y286" s="8"/>
      <c r="Z286" s="8"/>
      <c r="AA286" s="8"/>
      <c r="AB286" s="8"/>
      <c r="AC286" s="8"/>
      <c r="AD286" s="8"/>
      <c r="AE286" s="8"/>
      <c r="AF286" s="8"/>
      <c r="AG286" s="8"/>
      <c r="AH286" s="7">
        <v>1.0</v>
      </c>
      <c r="AI286" s="8"/>
      <c r="AJ286" s="8"/>
      <c r="AK286" s="8"/>
      <c r="AL286" s="8"/>
      <c r="AM286" s="8"/>
      <c r="AN286" s="8"/>
      <c r="AO286" s="7">
        <v>1.0</v>
      </c>
      <c r="AP286" s="8"/>
      <c r="AQ286" s="8"/>
      <c r="AR286" s="8"/>
      <c r="AS286" s="8"/>
      <c r="AT286" s="8"/>
      <c r="AU286" s="7">
        <v>1.0</v>
      </c>
      <c r="AV286" s="8">
        <f t="shared" si="6"/>
        <v>5</v>
      </c>
    </row>
    <row r="287">
      <c r="A287" s="13" t="s">
        <v>389</v>
      </c>
      <c r="B287" s="7" t="s">
        <v>103</v>
      </c>
      <c r="C287" s="8"/>
      <c r="D287" s="8"/>
      <c r="E287" s="8"/>
      <c r="F287" s="8"/>
      <c r="G287" s="8"/>
      <c r="H287" s="8"/>
      <c r="I287" s="8"/>
      <c r="J287" s="8"/>
      <c r="K287" s="8"/>
      <c r="L287" s="7">
        <v>1.0</v>
      </c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7">
        <v>1.0</v>
      </c>
      <c r="Y287" s="8"/>
      <c r="Z287" s="8"/>
      <c r="AA287" s="8"/>
      <c r="AB287" s="8"/>
      <c r="AC287" s="8"/>
      <c r="AD287" s="8"/>
      <c r="AE287" s="8"/>
      <c r="AF287" s="8"/>
      <c r="AG287" s="8"/>
      <c r="AH287" s="7">
        <v>1.0</v>
      </c>
      <c r="AI287" s="8"/>
      <c r="AJ287" s="8"/>
      <c r="AK287" s="8"/>
      <c r="AL287" s="8"/>
      <c r="AM287" s="8"/>
      <c r="AN287" s="8"/>
      <c r="AO287" s="7">
        <v>1.0</v>
      </c>
      <c r="AP287" s="8"/>
      <c r="AQ287" s="8"/>
      <c r="AR287" s="8"/>
      <c r="AS287" s="8"/>
      <c r="AT287" s="8"/>
      <c r="AU287" s="7">
        <v>1.0</v>
      </c>
      <c r="AV287" s="8">
        <f t="shared" si="6"/>
        <v>5</v>
      </c>
    </row>
    <row r="288">
      <c r="A288" s="13" t="s">
        <v>390</v>
      </c>
      <c r="B288" s="7" t="s">
        <v>111</v>
      </c>
      <c r="C288" s="8"/>
      <c r="D288" s="8"/>
      <c r="E288" s="8"/>
      <c r="F288" s="8"/>
      <c r="G288" s="8"/>
      <c r="H288" s="8"/>
      <c r="I288" s="8"/>
      <c r="J288" s="8"/>
      <c r="K288" s="8"/>
      <c r="L288" s="7">
        <v>1.0</v>
      </c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7">
        <v>1.0</v>
      </c>
      <c r="Y288" s="8"/>
      <c r="Z288" s="8"/>
      <c r="AA288" s="8"/>
      <c r="AB288" s="8"/>
      <c r="AC288" s="8"/>
      <c r="AD288" s="8"/>
      <c r="AE288" s="8"/>
      <c r="AF288" s="8"/>
      <c r="AG288" s="8"/>
      <c r="AH288" s="7">
        <v>1.0</v>
      </c>
      <c r="AI288" s="8"/>
      <c r="AJ288" s="8"/>
      <c r="AK288" s="8"/>
      <c r="AL288" s="8"/>
      <c r="AM288" s="8"/>
      <c r="AN288" s="8"/>
      <c r="AO288" s="7">
        <v>1.0</v>
      </c>
      <c r="AP288" s="8"/>
      <c r="AQ288" s="8"/>
      <c r="AR288" s="8"/>
      <c r="AS288" s="8"/>
      <c r="AT288" s="8"/>
      <c r="AU288" s="7">
        <v>1.0</v>
      </c>
      <c r="AV288" s="8">
        <f t="shared" si="6"/>
        <v>5</v>
      </c>
    </row>
    <row r="289">
      <c r="A289" s="13" t="s">
        <v>391</v>
      </c>
      <c r="B289" s="7" t="s">
        <v>111</v>
      </c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7">
        <v>1.0</v>
      </c>
      <c r="U289" s="7">
        <v>1.0</v>
      </c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7">
        <v>1.0</v>
      </c>
      <c r="AT289" s="8"/>
      <c r="AU289" s="8"/>
      <c r="AV289" s="8">
        <f t="shared" si="6"/>
        <v>3</v>
      </c>
    </row>
    <row r="290">
      <c r="A290" s="13" t="s">
        <v>392</v>
      </c>
      <c r="B290" s="7" t="s">
        <v>102</v>
      </c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7">
        <v>1.0</v>
      </c>
      <c r="U290" s="8"/>
      <c r="V290" s="8"/>
      <c r="W290" s="8"/>
      <c r="X290" s="7">
        <v>1.0</v>
      </c>
      <c r="Y290" s="8"/>
      <c r="Z290" s="8"/>
      <c r="AA290" s="8"/>
      <c r="AB290" s="8"/>
      <c r="AC290" s="8"/>
      <c r="AD290" s="8"/>
      <c r="AE290" s="8"/>
      <c r="AF290" s="8"/>
      <c r="AG290" s="8"/>
      <c r="AH290" s="7">
        <v>1.0</v>
      </c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>
        <f t="shared" si="6"/>
        <v>3</v>
      </c>
    </row>
    <row r="291">
      <c r="A291" s="13" t="s">
        <v>393</v>
      </c>
      <c r="B291" s="7" t="s">
        <v>103</v>
      </c>
      <c r="C291" s="8"/>
      <c r="D291" s="8"/>
      <c r="E291" s="8"/>
      <c r="F291" s="8"/>
      <c r="G291" s="8"/>
      <c r="H291" s="8"/>
      <c r="I291" s="8"/>
      <c r="J291" s="8"/>
      <c r="K291" s="8"/>
      <c r="L291" s="7">
        <v>1.0</v>
      </c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7">
        <v>1.0</v>
      </c>
      <c r="Y291" s="8"/>
      <c r="Z291" s="8"/>
      <c r="AA291" s="8"/>
      <c r="AB291" s="8"/>
      <c r="AC291" s="8"/>
      <c r="AD291" s="8"/>
      <c r="AE291" s="8"/>
      <c r="AF291" s="8"/>
      <c r="AG291" s="8"/>
      <c r="AH291" s="7">
        <v>1.0</v>
      </c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7">
        <v>1.0</v>
      </c>
      <c r="AV291" s="8">
        <f t="shared" si="6"/>
        <v>4</v>
      </c>
    </row>
    <row r="292">
      <c r="A292" s="13" t="s">
        <v>394</v>
      </c>
      <c r="B292" s="7" t="s">
        <v>102</v>
      </c>
      <c r="C292" s="8"/>
      <c r="D292" s="8"/>
      <c r="E292" s="8"/>
      <c r="F292" s="8"/>
      <c r="G292" s="8"/>
      <c r="H292" s="8"/>
      <c r="I292" s="8"/>
      <c r="J292" s="8"/>
      <c r="K292" s="8"/>
      <c r="L292" s="7">
        <v>1.0</v>
      </c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7">
        <v>1.0</v>
      </c>
      <c r="Y292" s="8"/>
      <c r="Z292" s="8"/>
      <c r="AA292" s="8"/>
      <c r="AB292" s="8"/>
      <c r="AC292" s="8"/>
      <c r="AD292" s="8"/>
      <c r="AE292" s="8"/>
      <c r="AF292" s="8"/>
      <c r="AG292" s="8"/>
      <c r="AH292" s="7">
        <v>1.0</v>
      </c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7">
        <v>1.0</v>
      </c>
      <c r="AV292" s="8">
        <f t="shared" si="6"/>
        <v>4</v>
      </c>
    </row>
    <row r="293">
      <c r="A293" s="13" t="s">
        <v>395</v>
      </c>
      <c r="B293" s="7" t="s">
        <v>103</v>
      </c>
      <c r="C293" s="8"/>
      <c r="D293" s="8"/>
      <c r="E293" s="8"/>
      <c r="F293" s="8"/>
      <c r="G293" s="8"/>
      <c r="H293" s="8"/>
      <c r="I293" s="8"/>
      <c r="J293" s="8"/>
      <c r="K293" s="8"/>
      <c r="L293" s="7">
        <v>1.0</v>
      </c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7">
        <v>1.0</v>
      </c>
      <c r="Y293" s="8"/>
      <c r="Z293" s="8"/>
      <c r="AA293" s="8"/>
      <c r="AB293" s="8"/>
      <c r="AC293" s="8"/>
      <c r="AD293" s="8"/>
      <c r="AE293" s="8"/>
      <c r="AF293" s="8"/>
      <c r="AG293" s="8"/>
      <c r="AH293" s="7">
        <v>1.0</v>
      </c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7">
        <v>1.0</v>
      </c>
      <c r="AV293" s="8">
        <f t="shared" si="6"/>
        <v>4</v>
      </c>
    </row>
    <row r="294">
      <c r="A294" s="13" t="s">
        <v>396</v>
      </c>
      <c r="B294" s="7" t="s">
        <v>102</v>
      </c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7">
        <v>1.0</v>
      </c>
      <c r="O294" s="8"/>
      <c r="P294" s="8"/>
      <c r="Q294" s="8"/>
      <c r="R294" s="8"/>
      <c r="S294" s="8"/>
      <c r="T294" s="7">
        <v>1.0</v>
      </c>
      <c r="U294" s="8"/>
      <c r="V294" s="8"/>
      <c r="W294" s="8"/>
      <c r="X294" s="7">
        <v>1.0</v>
      </c>
      <c r="Y294" s="8"/>
      <c r="Z294" s="8"/>
      <c r="AA294" s="8"/>
      <c r="AB294" s="8"/>
      <c r="AC294" s="8"/>
      <c r="AD294" s="8"/>
      <c r="AE294" s="8"/>
      <c r="AF294" s="8"/>
      <c r="AG294" s="8"/>
      <c r="AH294" s="7">
        <v>1.0</v>
      </c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7">
        <v>1.0</v>
      </c>
      <c r="AV294" s="8">
        <f t="shared" si="6"/>
        <v>5</v>
      </c>
    </row>
    <row r="295">
      <c r="A295" s="13" t="s">
        <v>397</v>
      </c>
      <c r="B295" s="7" t="s">
        <v>102</v>
      </c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7">
        <v>1.0</v>
      </c>
      <c r="U295" s="8"/>
      <c r="V295" s="8"/>
      <c r="W295" s="8"/>
      <c r="X295" s="7">
        <v>1.0</v>
      </c>
      <c r="Y295" s="8"/>
      <c r="Z295" s="8"/>
      <c r="AA295" s="8"/>
      <c r="AB295" s="8"/>
      <c r="AC295" s="8"/>
      <c r="AD295" s="8"/>
      <c r="AE295" s="8"/>
      <c r="AF295" s="8"/>
      <c r="AG295" s="7">
        <v>1.0</v>
      </c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>
        <f t="shared" si="6"/>
        <v>3</v>
      </c>
    </row>
    <row r="296">
      <c r="A296" s="13" t="s">
        <v>398</v>
      </c>
      <c r="B296" s="7" t="s">
        <v>103</v>
      </c>
      <c r="C296" s="8"/>
      <c r="D296" s="8"/>
      <c r="E296" s="8"/>
      <c r="F296" s="8"/>
      <c r="G296" s="8"/>
      <c r="H296" s="8"/>
      <c r="I296" s="8"/>
      <c r="J296" s="8"/>
      <c r="K296" s="8"/>
      <c r="L296" s="7">
        <v>1.0</v>
      </c>
      <c r="M296" s="8"/>
      <c r="N296" s="7">
        <v>1.0</v>
      </c>
      <c r="O296" s="8"/>
      <c r="P296" s="8"/>
      <c r="Q296" s="8"/>
      <c r="R296" s="8"/>
      <c r="S296" s="7">
        <v>1.0</v>
      </c>
      <c r="T296" s="8"/>
      <c r="U296" s="8"/>
      <c r="V296" s="8"/>
      <c r="W296" s="8"/>
      <c r="X296" s="7">
        <v>1.0</v>
      </c>
      <c r="Y296" s="8"/>
      <c r="Z296" s="8"/>
      <c r="AA296" s="8"/>
      <c r="AB296" s="8"/>
      <c r="AC296" s="8"/>
      <c r="AD296" s="8"/>
      <c r="AE296" s="8"/>
      <c r="AF296" s="8"/>
      <c r="AG296" s="7">
        <v>1.0</v>
      </c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7">
        <v>1.0</v>
      </c>
      <c r="AV296" s="8">
        <f t="shared" si="6"/>
        <v>6</v>
      </c>
    </row>
    <row r="297">
      <c r="A297" s="13" t="s">
        <v>399</v>
      </c>
      <c r="B297" s="7" t="s">
        <v>102</v>
      </c>
      <c r="C297" s="8"/>
      <c r="D297" s="8"/>
      <c r="E297" s="8"/>
      <c r="F297" s="8"/>
      <c r="G297" s="8"/>
      <c r="H297" s="8"/>
      <c r="I297" s="8"/>
      <c r="J297" s="8"/>
      <c r="K297" s="8"/>
      <c r="L297" s="7">
        <v>1.0</v>
      </c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7">
        <v>1.0</v>
      </c>
      <c r="Y297" s="8"/>
      <c r="Z297" s="8"/>
      <c r="AA297" s="8"/>
      <c r="AB297" s="8"/>
      <c r="AC297" s="8"/>
      <c r="AD297" s="8"/>
      <c r="AE297" s="8"/>
      <c r="AF297" s="8"/>
      <c r="AG297" s="7">
        <v>1.0</v>
      </c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7">
        <v>1.0</v>
      </c>
      <c r="AV297" s="8">
        <f t="shared" si="6"/>
        <v>4</v>
      </c>
    </row>
    <row r="298">
      <c r="A298" s="13" t="s">
        <v>400</v>
      </c>
      <c r="B298" s="7" t="s">
        <v>102</v>
      </c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7">
        <v>1.0</v>
      </c>
      <c r="U298" s="8"/>
      <c r="V298" s="8"/>
      <c r="W298" s="8"/>
      <c r="X298" s="7">
        <v>1.0</v>
      </c>
      <c r="Y298" s="8"/>
      <c r="Z298" s="8"/>
      <c r="AA298" s="8"/>
      <c r="AB298" s="8"/>
      <c r="AC298" s="8"/>
      <c r="AD298" s="8"/>
      <c r="AE298" s="8"/>
      <c r="AF298" s="8"/>
      <c r="AG298" s="7">
        <v>1.0</v>
      </c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>
        <f t="shared" si="6"/>
        <v>3</v>
      </c>
    </row>
    <row r="299">
      <c r="A299" s="13" t="s">
        <v>401</v>
      </c>
      <c r="B299" s="7" t="s">
        <v>103</v>
      </c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7">
        <v>1.0</v>
      </c>
      <c r="O299" s="8"/>
      <c r="P299" s="8"/>
      <c r="Q299" s="8"/>
      <c r="R299" s="8"/>
      <c r="S299" s="8"/>
      <c r="T299" s="8"/>
      <c r="U299" s="8"/>
      <c r="V299" s="8"/>
      <c r="W299" s="8"/>
      <c r="X299" s="7">
        <v>1.0</v>
      </c>
      <c r="Y299" s="8"/>
      <c r="Z299" s="8"/>
      <c r="AA299" s="8"/>
      <c r="AB299" s="8"/>
      <c r="AC299" s="8"/>
      <c r="AD299" s="8"/>
      <c r="AE299" s="8"/>
      <c r="AF299" s="8"/>
      <c r="AG299" s="7">
        <v>1.0</v>
      </c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7">
        <v>1.0</v>
      </c>
      <c r="AV299" s="8">
        <f t="shared" si="6"/>
        <v>4</v>
      </c>
    </row>
    <row r="300">
      <c r="A300" s="13" t="s">
        <v>402</v>
      </c>
      <c r="B300" s="7" t="s">
        <v>102</v>
      </c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7">
        <v>1.0</v>
      </c>
      <c r="U300" s="8"/>
      <c r="V300" s="8"/>
      <c r="W300" s="8"/>
      <c r="X300" s="7">
        <v>1.0</v>
      </c>
      <c r="Y300" s="8"/>
      <c r="Z300" s="8"/>
      <c r="AA300" s="8"/>
      <c r="AB300" s="8"/>
      <c r="AC300" s="8"/>
      <c r="AD300" s="8"/>
      <c r="AE300" s="8"/>
      <c r="AF300" s="8"/>
      <c r="AG300" s="7">
        <v>1.0</v>
      </c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>
        <f t="shared" si="6"/>
        <v>3</v>
      </c>
    </row>
    <row r="301">
      <c r="A301" s="13" t="s">
        <v>403</v>
      </c>
      <c r="B301" s="7" t="s">
        <v>103</v>
      </c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7">
        <v>1.0</v>
      </c>
      <c r="Y301" s="8"/>
      <c r="Z301" s="8"/>
      <c r="AA301" s="8"/>
      <c r="AB301" s="8"/>
      <c r="AC301" s="8"/>
      <c r="AD301" s="8"/>
      <c r="AE301" s="8"/>
      <c r="AF301" s="8"/>
      <c r="AG301" s="7">
        <v>1.0</v>
      </c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>
        <f t="shared" si="6"/>
        <v>2</v>
      </c>
    </row>
    <row r="302">
      <c r="A302" s="13" t="s">
        <v>404</v>
      </c>
      <c r="B302" s="7" t="s">
        <v>109</v>
      </c>
      <c r="C302" s="8"/>
      <c r="D302" s="8"/>
      <c r="E302" s="8"/>
      <c r="F302" s="7">
        <v>1.0</v>
      </c>
      <c r="G302" s="8"/>
      <c r="H302" s="8"/>
      <c r="I302" s="7">
        <v>1.0</v>
      </c>
      <c r="J302" s="7">
        <v>1.0</v>
      </c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7">
        <v>1.0</v>
      </c>
      <c r="Y302" s="8"/>
      <c r="Z302" s="8"/>
      <c r="AA302" s="8"/>
      <c r="AB302" s="8"/>
      <c r="AC302" s="8"/>
      <c r="AD302" s="8"/>
      <c r="AE302" s="8"/>
      <c r="AF302" s="8"/>
      <c r="AG302" s="7">
        <v>1.0</v>
      </c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7">
        <v>1.0</v>
      </c>
      <c r="AV302" s="8">
        <f t="shared" si="6"/>
        <v>6</v>
      </c>
    </row>
    <row r="303">
      <c r="A303" s="13" t="s">
        <v>405</v>
      </c>
      <c r="B303" s="7" t="s">
        <v>103</v>
      </c>
      <c r="C303" s="8"/>
      <c r="D303" s="8"/>
      <c r="E303" s="8"/>
      <c r="F303" s="8"/>
      <c r="G303" s="8"/>
      <c r="H303" s="8"/>
      <c r="I303" s="7">
        <v>1.0</v>
      </c>
      <c r="J303" s="7">
        <v>1.0</v>
      </c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7">
        <v>1.0</v>
      </c>
      <c r="Y303" s="8"/>
      <c r="Z303" s="7">
        <v>1.0</v>
      </c>
      <c r="AA303" s="8"/>
      <c r="AB303" s="8"/>
      <c r="AC303" s="8"/>
      <c r="AD303" s="8"/>
      <c r="AE303" s="8"/>
      <c r="AF303" s="8"/>
      <c r="AG303" s="7">
        <v>1.0</v>
      </c>
      <c r="AH303" s="7">
        <v>1.0</v>
      </c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7">
        <v>1.0</v>
      </c>
      <c r="AV303" s="8">
        <f t="shared" si="6"/>
        <v>7</v>
      </c>
    </row>
    <row r="304">
      <c r="A304" s="13" t="s">
        <v>406</v>
      </c>
      <c r="B304" s="7" t="s">
        <v>109</v>
      </c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7">
        <v>1.0</v>
      </c>
      <c r="Q304" s="8"/>
      <c r="R304" s="8"/>
      <c r="S304" s="7">
        <v>1.0</v>
      </c>
      <c r="T304" s="8"/>
      <c r="U304" s="8"/>
      <c r="V304" s="8"/>
      <c r="W304" s="7">
        <v>1.0</v>
      </c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7">
        <v>1.0</v>
      </c>
      <c r="AI304" s="8"/>
      <c r="AJ304" s="8"/>
      <c r="AK304" s="8"/>
      <c r="AL304" s="8"/>
      <c r="AM304" s="8"/>
      <c r="AN304" s="8"/>
      <c r="AO304" s="7">
        <v>1.0</v>
      </c>
      <c r="AP304" s="8"/>
      <c r="AQ304" s="8"/>
      <c r="AR304" s="8"/>
      <c r="AS304" s="8"/>
      <c r="AT304" s="8"/>
      <c r="AU304" s="8"/>
      <c r="AV304" s="8">
        <f t="shared" si="6"/>
        <v>5</v>
      </c>
    </row>
    <row r="305">
      <c r="A305" s="13" t="s">
        <v>407</v>
      </c>
      <c r="B305" s="7" t="s">
        <v>103</v>
      </c>
      <c r="C305" s="8"/>
      <c r="D305" s="8"/>
      <c r="E305" s="8"/>
      <c r="F305" s="8"/>
      <c r="G305" s="7">
        <v>1.0</v>
      </c>
      <c r="H305" s="8"/>
      <c r="I305" s="8"/>
      <c r="J305" s="8"/>
      <c r="K305" s="8"/>
      <c r="L305" s="8"/>
      <c r="M305" s="8"/>
      <c r="N305" s="8"/>
      <c r="O305" s="8"/>
      <c r="P305" s="7">
        <v>1.0</v>
      </c>
      <c r="Q305" s="8"/>
      <c r="R305" s="8"/>
      <c r="S305" s="7">
        <v>1.0</v>
      </c>
      <c r="T305" s="8"/>
      <c r="U305" s="8"/>
      <c r="V305" s="8"/>
      <c r="W305" s="7">
        <v>1.0</v>
      </c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7">
        <v>1.0</v>
      </c>
      <c r="AI305" s="8"/>
      <c r="AJ305" s="8"/>
      <c r="AK305" s="8"/>
      <c r="AL305" s="8"/>
      <c r="AM305" s="8"/>
      <c r="AN305" s="8"/>
      <c r="AO305" s="7">
        <v>1.0</v>
      </c>
      <c r="AP305" s="8"/>
      <c r="AQ305" s="8"/>
      <c r="AR305" s="8"/>
      <c r="AS305" s="8"/>
      <c r="AT305" s="8"/>
      <c r="AU305" s="8"/>
      <c r="AV305" s="8">
        <f t="shared" si="6"/>
        <v>6</v>
      </c>
    </row>
    <row r="306">
      <c r="A306" s="13" t="s">
        <v>408</v>
      </c>
      <c r="B306" s="7" t="s">
        <v>102</v>
      </c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7">
        <v>1.0</v>
      </c>
      <c r="Q306" s="8"/>
      <c r="R306" s="8"/>
      <c r="S306" s="8"/>
      <c r="T306" s="8"/>
      <c r="U306" s="8"/>
      <c r="V306" s="8"/>
      <c r="W306" s="7">
        <v>1.0</v>
      </c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7">
        <v>1.0</v>
      </c>
      <c r="AI306" s="8"/>
      <c r="AJ306" s="8"/>
      <c r="AK306" s="8"/>
      <c r="AL306" s="8"/>
      <c r="AM306" s="8"/>
      <c r="AN306" s="8"/>
      <c r="AO306" s="7">
        <v>1.0</v>
      </c>
      <c r="AP306" s="8"/>
      <c r="AQ306" s="8"/>
      <c r="AR306" s="8"/>
      <c r="AS306" s="8"/>
      <c r="AT306" s="8"/>
      <c r="AU306" s="8"/>
      <c r="AV306" s="8">
        <f t="shared" si="6"/>
        <v>4</v>
      </c>
    </row>
    <row r="307">
      <c r="A307" s="13" t="s">
        <v>409</v>
      </c>
      <c r="B307" s="7" t="s">
        <v>103</v>
      </c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7">
        <v>1.0</v>
      </c>
      <c r="Q307" s="8"/>
      <c r="R307" s="8"/>
      <c r="S307" s="8"/>
      <c r="T307" s="8"/>
      <c r="U307" s="8"/>
      <c r="V307" s="8"/>
      <c r="W307" s="7">
        <v>1.0</v>
      </c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7">
        <v>1.0</v>
      </c>
      <c r="AI307" s="8"/>
      <c r="AJ307" s="8"/>
      <c r="AK307" s="8"/>
      <c r="AL307" s="8"/>
      <c r="AM307" s="8"/>
      <c r="AN307" s="8"/>
      <c r="AO307" s="7">
        <v>1.0</v>
      </c>
      <c r="AP307" s="8"/>
      <c r="AQ307" s="8"/>
      <c r="AR307" s="8"/>
      <c r="AS307" s="8"/>
      <c r="AT307" s="8"/>
      <c r="AU307" s="8"/>
      <c r="AV307" s="8">
        <f t="shared" si="6"/>
        <v>4</v>
      </c>
    </row>
    <row r="308">
      <c r="A308" s="13" t="s">
        <v>410</v>
      </c>
      <c r="B308" s="7" t="s">
        <v>111</v>
      </c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7">
        <v>1.0</v>
      </c>
      <c r="O308" s="8"/>
      <c r="P308" s="8"/>
      <c r="Q308" s="8"/>
      <c r="R308" s="8"/>
      <c r="S308" s="7">
        <v>1.0</v>
      </c>
      <c r="T308" s="8"/>
      <c r="U308" s="8"/>
      <c r="V308" s="8"/>
      <c r="W308" s="7">
        <v>1.0</v>
      </c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7">
        <v>1.0</v>
      </c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>
        <f t="shared" si="6"/>
        <v>4</v>
      </c>
    </row>
    <row r="309">
      <c r="A309" s="13" t="s">
        <v>411</v>
      </c>
      <c r="B309" s="7" t="s">
        <v>103</v>
      </c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7">
        <v>1.0</v>
      </c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>
        <f t="shared" si="6"/>
        <v>1</v>
      </c>
    </row>
    <row r="310">
      <c r="A310" s="13" t="s">
        <v>412</v>
      </c>
      <c r="B310" s="7" t="s">
        <v>102</v>
      </c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7">
        <v>1.0</v>
      </c>
      <c r="O310" s="8"/>
      <c r="P310" s="7">
        <v>1.0</v>
      </c>
      <c r="Q310" s="8"/>
      <c r="R310" s="8"/>
      <c r="S310" s="7">
        <v>1.0</v>
      </c>
      <c r="T310" s="8"/>
      <c r="U310" s="8"/>
      <c r="V310" s="8"/>
      <c r="W310" s="7">
        <v>1.0</v>
      </c>
      <c r="X310" s="8"/>
      <c r="Y310" s="8"/>
      <c r="Z310" s="7">
        <v>1.0</v>
      </c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>
        <f t="shared" si="6"/>
        <v>5</v>
      </c>
    </row>
    <row r="311">
      <c r="A311" s="13" t="s">
        <v>413</v>
      </c>
      <c r="B311" s="7" t="s">
        <v>103</v>
      </c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7">
        <v>1.0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7">
        <v>1.0</v>
      </c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7">
        <v>1.0</v>
      </c>
      <c r="AL311" s="8"/>
      <c r="AM311" s="8"/>
      <c r="AN311" s="7">
        <v>1.0</v>
      </c>
      <c r="AO311" s="8"/>
      <c r="AP311" s="8"/>
      <c r="AQ311" s="8"/>
      <c r="AR311" s="7">
        <v>1.0</v>
      </c>
      <c r="AS311" s="8"/>
      <c r="AT311" s="8"/>
      <c r="AU311" s="7">
        <v>1.0</v>
      </c>
      <c r="AV311" s="8">
        <f t="shared" si="6"/>
        <v>6</v>
      </c>
    </row>
    <row r="312">
      <c r="A312" s="13" t="s">
        <v>414</v>
      </c>
      <c r="B312" s="7" t="s">
        <v>103</v>
      </c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7">
        <v>1.0</v>
      </c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7">
        <v>1.0</v>
      </c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>
        <f t="shared" si="6"/>
        <v>2</v>
      </c>
    </row>
    <row r="313">
      <c r="A313" s="13" t="s">
        <v>415</v>
      </c>
      <c r="B313" s="7" t="s">
        <v>103</v>
      </c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7">
        <v>1.0</v>
      </c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7">
        <v>1.0</v>
      </c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>
        <f t="shared" si="6"/>
        <v>2</v>
      </c>
    </row>
    <row r="314">
      <c r="A314" s="13" t="s">
        <v>416</v>
      </c>
      <c r="B314" s="7" t="s">
        <v>103</v>
      </c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7">
        <v>1.0</v>
      </c>
      <c r="AL314" s="8"/>
      <c r="AM314" s="8"/>
      <c r="AN314" s="7">
        <v>1.0</v>
      </c>
      <c r="AO314" s="8"/>
      <c r="AP314" s="8"/>
      <c r="AQ314" s="8"/>
      <c r="AR314" s="7">
        <v>1.0</v>
      </c>
      <c r="AS314" s="8"/>
      <c r="AT314" s="8"/>
      <c r="AU314" s="7">
        <v>1.0</v>
      </c>
      <c r="AV314" s="8">
        <f t="shared" si="6"/>
        <v>4</v>
      </c>
    </row>
    <row r="315">
      <c r="A315" s="13" t="s">
        <v>417</v>
      </c>
      <c r="B315" s="7" t="s">
        <v>110</v>
      </c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7">
        <v>1.0</v>
      </c>
      <c r="AL315" s="8"/>
      <c r="AM315" s="8"/>
      <c r="AN315" s="7">
        <v>1.0</v>
      </c>
      <c r="AO315" s="8"/>
      <c r="AP315" s="8"/>
      <c r="AQ315" s="8"/>
      <c r="AR315" s="7">
        <v>1.0</v>
      </c>
      <c r="AS315" s="8"/>
      <c r="AT315" s="8"/>
      <c r="AU315" s="7">
        <v>1.0</v>
      </c>
      <c r="AV315" s="8">
        <f t="shared" si="6"/>
        <v>4</v>
      </c>
    </row>
    <row r="316">
      <c r="A316" s="13" t="s">
        <v>418</v>
      </c>
      <c r="B316" s="7" t="s">
        <v>103</v>
      </c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7">
        <v>1.0</v>
      </c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7">
        <v>1.0</v>
      </c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>
        <f t="shared" si="6"/>
        <v>2</v>
      </c>
    </row>
    <row r="317">
      <c r="A317" s="13" t="s">
        <v>419</v>
      </c>
      <c r="B317" s="7" t="s">
        <v>111</v>
      </c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7">
        <v>1.0</v>
      </c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7">
        <v>1.0</v>
      </c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>
        <f t="shared" si="6"/>
        <v>2</v>
      </c>
    </row>
    <row r="318">
      <c r="A318" s="13" t="s">
        <v>420</v>
      </c>
      <c r="B318" s="7" t="s">
        <v>103</v>
      </c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7">
        <v>1.0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7">
        <v>1.0</v>
      </c>
      <c r="AL318" s="8"/>
      <c r="AM318" s="8"/>
      <c r="AN318" s="7">
        <v>1.0</v>
      </c>
      <c r="AO318" s="8"/>
      <c r="AP318" s="8"/>
      <c r="AQ318" s="8"/>
      <c r="AR318" s="7">
        <v>1.0</v>
      </c>
      <c r="AS318" s="8"/>
      <c r="AT318" s="8"/>
      <c r="AU318" s="8"/>
      <c r="AV318" s="8">
        <f t="shared" si="6"/>
        <v>4</v>
      </c>
    </row>
    <row r="319">
      <c r="A319" s="13" t="s">
        <v>421</v>
      </c>
      <c r="B319" s="7" t="s">
        <v>111</v>
      </c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7">
        <v>1.0</v>
      </c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7">
        <v>1.0</v>
      </c>
      <c r="AL319" s="8"/>
      <c r="AM319" s="8"/>
      <c r="AN319" s="7">
        <v>1.0</v>
      </c>
      <c r="AO319" s="8"/>
      <c r="AP319" s="8"/>
      <c r="AQ319" s="8"/>
      <c r="AR319" s="7">
        <v>1.0</v>
      </c>
      <c r="AS319" s="8"/>
      <c r="AT319" s="8"/>
      <c r="AU319" s="8"/>
      <c r="AV319" s="8">
        <f t="shared" si="6"/>
        <v>4</v>
      </c>
    </row>
    <row r="320">
      <c r="A320" s="13" t="s">
        <v>422</v>
      </c>
      <c r="B320" s="7" t="s">
        <v>111</v>
      </c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7">
        <v>1.0</v>
      </c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7">
        <v>1.0</v>
      </c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>
        <f t="shared" si="6"/>
        <v>2</v>
      </c>
    </row>
    <row r="321">
      <c r="A321" s="13" t="s">
        <v>423</v>
      </c>
      <c r="B321" s="7" t="s">
        <v>111</v>
      </c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7">
        <v>1.0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7">
        <v>1.0</v>
      </c>
      <c r="AJ321" s="8"/>
      <c r="AK321" s="7">
        <v>1.0</v>
      </c>
      <c r="AL321" s="8"/>
      <c r="AM321" s="8"/>
      <c r="AN321" s="7">
        <v>1.0</v>
      </c>
      <c r="AO321" s="8"/>
      <c r="AP321" s="8"/>
      <c r="AQ321" s="8"/>
      <c r="AR321" s="7">
        <v>1.0</v>
      </c>
      <c r="AS321" s="8"/>
      <c r="AT321" s="8"/>
      <c r="AU321" s="7">
        <v>1.0</v>
      </c>
      <c r="AV321" s="8">
        <f t="shared" si="6"/>
        <v>6</v>
      </c>
    </row>
    <row r="322">
      <c r="A322" s="13" t="s">
        <v>424</v>
      </c>
      <c r="B322" s="7" t="s">
        <v>109</v>
      </c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7">
        <v>1.0</v>
      </c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7">
        <v>1.0</v>
      </c>
      <c r="AL322" s="8"/>
      <c r="AM322" s="8"/>
      <c r="AN322" s="7">
        <v>1.0</v>
      </c>
      <c r="AO322" s="8"/>
      <c r="AP322" s="8"/>
      <c r="AQ322" s="8"/>
      <c r="AR322" s="7">
        <v>1.0</v>
      </c>
      <c r="AS322" s="8"/>
      <c r="AT322" s="8"/>
      <c r="AU322" s="7">
        <v>1.0</v>
      </c>
      <c r="AV322" s="8">
        <f t="shared" si="6"/>
        <v>5</v>
      </c>
    </row>
    <row r="323">
      <c r="A323" s="13" t="s">
        <v>425</v>
      </c>
      <c r="B323" s="7" t="s">
        <v>109</v>
      </c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7">
        <v>1.0</v>
      </c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7">
        <v>1.0</v>
      </c>
      <c r="AL323" s="8"/>
      <c r="AM323" s="8"/>
      <c r="AN323" s="7">
        <v>1.0</v>
      </c>
      <c r="AO323" s="8"/>
      <c r="AP323" s="8"/>
      <c r="AQ323" s="8"/>
      <c r="AR323" s="7">
        <v>1.0</v>
      </c>
      <c r="AS323" s="8"/>
      <c r="AT323" s="8"/>
      <c r="AU323" s="7">
        <v>1.0</v>
      </c>
      <c r="AV323" s="8">
        <f t="shared" si="6"/>
        <v>5</v>
      </c>
    </row>
    <row r="324">
      <c r="A324" s="13" t="s">
        <v>426</v>
      </c>
      <c r="B324" s="7" t="s">
        <v>103</v>
      </c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7">
        <v>1.0</v>
      </c>
      <c r="AL324" s="8"/>
      <c r="AM324" s="8"/>
      <c r="AN324" s="8"/>
      <c r="AO324" s="8"/>
      <c r="AP324" s="8"/>
      <c r="AQ324" s="8"/>
      <c r="AR324" s="7">
        <v>1.0</v>
      </c>
      <c r="AS324" s="8"/>
      <c r="AT324" s="8"/>
      <c r="AU324" s="8"/>
      <c r="AV324" s="8">
        <f t="shared" si="6"/>
        <v>2</v>
      </c>
    </row>
    <row r="325">
      <c r="A325" s="13" t="s">
        <v>427</v>
      </c>
      <c r="B325" s="7" t="s">
        <v>109</v>
      </c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7">
        <v>1.0</v>
      </c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7">
        <v>1.0</v>
      </c>
      <c r="AJ325" s="8"/>
      <c r="AK325" s="7">
        <v>1.0</v>
      </c>
      <c r="AL325" s="8"/>
      <c r="AM325" s="8"/>
      <c r="AN325" s="7">
        <v>1.0</v>
      </c>
      <c r="AO325" s="8"/>
      <c r="AP325" s="8"/>
      <c r="AQ325" s="8"/>
      <c r="AR325" s="7">
        <v>1.0</v>
      </c>
      <c r="AS325" s="8"/>
      <c r="AT325" s="8"/>
      <c r="AU325" s="7">
        <v>1.0</v>
      </c>
      <c r="AV325" s="8">
        <f t="shared" si="6"/>
        <v>6</v>
      </c>
    </row>
    <row r="326">
      <c r="A326" s="13" t="s">
        <v>429</v>
      </c>
      <c r="B326" s="7" t="s">
        <v>103</v>
      </c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7">
        <v>1.0</v>
      </c>
      <c r="AL326" s="8"/>
      <c r="AM326" s="8"/>
      <c r="AN326" s="8"/>
      <c r="AO326" s="8"/>
      <c r="AP326" s="8"/>
      <c r="AQ326" s="8"/>
      <c r="AR326" s="7">
        <v>1.0</v>
      </c>
      <c r="AS326" s="8"/>
      <c r="AT326" s="8"/>
      <c r="AU326" s="8"/>
      <c r="AV326" s="8">
        <f t="shared" si="6"/>
        <v>2</v>
      </c>
    </row>
    <row r="327">
      <c r="A327" s="13" t="s">
        <v>430</v>
      </c>
      <c r="B327" s="7" t="s">
        <v>103</v>
      </c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7">
        <v>1.0</v>
      </c>
      <c r="AL327" s="8"/>
      <c r="AM327" s="8"/>
      <c r="AN327" s="7">
        <v>1.0</v>
      </c>
      <c r="AO327" s="8"/>
      <c r="AP327" s="8"/>
      <c r="AQ327" s="8"/>
      <c r="AR327" s="8"/>
      <c r="AS327" s="8"/>
      <c r="AT327" s="8"/>
      <c r="AU327" s="8"/>
      <c r="AV327" s="8">
        <f t="shared" si="6"/>
        <v>2</v>
      </c>
    </row>
    <row r="328">
      <c r="A328" s="13" t="s">
        <v>431</v>
      </c>
      <c r="B328" s="7" t="s">
        <v>109</v>
      </c>
      <c r="C328" s="8"/>
      <c r="D328" s="8"/>
      <c r="E328" s="8"/>
      <c r="F328" s="8"/>
      <c r="G328" s="8"/>
      <c r="H328" s="8"/>
      <c r="I328" s="8"/>
      <c r="J328" s="8"/>
      <c r="K328" s="8"/>
      <c r="L328" s="7">
        <v>1.0</v>
      </c>
      <c r="M328" s="8"/>
      <c r="N328" s="7">
        <v>1.0</v>
      </c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7">
        <v>1.0</v>
      </c>
      <c r="AL328" s="8"/>
      <c r="AM328" s="8"/>
      <c r="AN328" s="8"/>
      <c r="AO328" s="8"/>
      <c r="AP328" s="8"/>
      <c r="AQ328" s="8"/>
      <c r="AR328" s="8"/>
      <c r="AS328" s="8"/>
      <c r="AT328" s="8"/>
      <c r="AU328" s="7">
        <v>1.0</v>
      </c>
      <c r="AV328" s="8">
        <f t="shared" si="6"/>
        <v>4</v>
      </c>
    </row>
    <row r="329">
      <c r="A329" s="13" t="s">
        <v>432</v>
      </c>
      <c r="B329" s="7" t="s">
        <v>103</v>
      </c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7">
        <v>1.0</v>
      </c>
      <c r="AL329" s="8"/>
      <c r="AM329" s="8"/>
      <c r="AN329" s="7">
        <v>1.0</v>
      </c>
      <c r="AO329" s="8"/>
      <c r="AP329" s="8"/>
      <c r="AQ329" s="8"/>
      <c r="AR329" s="8"/>
      <c r="AS329" s="8"/>
      <c r="AT329" s="8"/>
      <c r="AU329" s="8"/>
      <c r="AV329" s="8">
        <f t="shared" si="6"/>
        <v>2</v>
      </c>
    </row>
    <row r="330">
      <c r="A330" s="13" t="s">
        <v>433</v>
      </c>
      <c r="B330" s="7" t="s">
        <v>102</v>
      </c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7">
        <v>1.0</v>
      </c>
      <c r="AL330" s="8"/>
      <c r="AM330" s="8"/>
      <c r="AN330" s="7">
        <v>1.0</v>
      </c>
      <c r="AO330" s="8"/>
      <c r="AP330" s="8"/>
      <c r="AQ330" s="8"/>
      <c r="AR330" s="8"/>
      <c r="AS330" s="8"/>
      <c r="AT330" s="8"/>
      <c r="AU330" s="8"/>
      <c r="AV330" s="8">
        <f t="shared" si="6"/>
        <v>2</v>
      </c>
    </row>
    <row r="331">
      <c r="A331" s="13" t="s">
        <v>434</v>
      </c>
      <c r="B331" s="7" t="s">
        <v>102</v>
      </c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7">
        <v>1.0</v>
      </c>
      <c r="AL331" s="8"/>
      <c r="AM331" s="8"/>
      <c r="AN331" s="7">
        <v>1.0</v>
      </c>
      <c r="AO331" s="8"/>
      <c r="AP331" s="8"/>
      <c r="AQ331" s="8"/>
      <c r="AR331" s="7">
        <v>1.0</v>
      </c>
      <c r="AS331" s="8"/>
      <c r="AT331" s="8"/>
      <c r="AU331" s="8"/>
      <c r="AV331" s="8">
        <f t="shared" si="6"/>
        <v>3</v>
      </c>
    </row>
    <row r="332">
      <c r="A332" s="13" t="s">
        <v>435</v>
      </c>
      <c r="B332" s="7" t="s">
        <v>111</v>
      </c>
      <c r="C332" s="8"/>
      <c r="D332" s="8"/>
      <c r="E332" s="8"/>
      <c r="F332" s="7">
        <v>1.0</v>
      </c>
      <c r="G332" s="8"/>
      <c r="H332" s="8"/>
      <c r="I332" s="8"/>
      <c r="J332" s="8"/>
      <c r="K332" s="8"/>
      <c r="L332" s="7">
        <v>1.0</v>
      </c>
      <c r="M332" s="8"/>
      <c r="N332" s="7">
        <v>1.0</v>
      </c>
      <c r="O332" s="8"/>
      <c r="P332" s="7">
        <v>1.0</v>
      </c>
      <c r="Q332" s="8"/>
      <c r="R332" s="8"/>
      <c r="S332" s="8"/>
      <c r="T332" s="7">
        <v>1.0</v>
      </c>
      <c r="U332" s="8"/>
      <c r="V332" s="8"/>
      <c r="W332" s="8"/>
      <c r="X332" s="7">
        <v>1.0</v>
      </c>
      <c r="Y332" s="8"/>
      <c r="Z332" s="8"/>
      <c r="AA332" s="8"/>
      <c r="AB332" s="8"/>
      <c r="AC332" s="8"/>
      <c r="AD332" s="8"/>
      <c r="AE332" s="8"/>
      <c r="AF332" s="8"/>
      <c r="AG332" s="8"/>
      <c r="AH332" s="7">
        <v>1.0</v>
      </c>
      <c r="AI332" s="8"/>
      <c r="AJ332" s="8"/>
      <c r="AK332" s="7">
        <v>1.0</v>
      </c>
      <c r="AL332" s="8"/>
      <c r="AM332" s="8"/>
      <c r="AN332" s="7">
        <v>1.0</v>
      </c>
      <c r="AO332" s="8"/>
      <c r="AP332" s="8"/>
      <c r="AQ332" s="8"/>
      <c r="AR332" s="8"/>
      <c r="AS332" s="8"/>
      <c r="AT332" s="8"/>
      <c r="AU332" s="7">
        <v>1.0</v>
      </c>
      <c r="AV332" s="8">
        <f t="shared" si="6"/>
        <v>10</v>
      </c>
    </row>
    <row r="333">
      <c r="A333" s="13" t="s">
        <v>436</v>
      </c>
      <c r="B333" s="7" t="s">
        <v>102</v>
      </c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7">
        <v>1.0</v>
      </c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>
        <f t="shared" si="6"/>
        <v>1</v>
      </c>
    </row>
    <row r="334">
      <c r="A334" s="13" t="s">
        <v>437</v>
      </c>
      <c r="B334" s="7" t="s">
        <v>102</v>
      </c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7">
        <v>1.0</v>
      </c>
      <c r="S334" s="8"/>
      <c r="T334" s="8"/>
      <c r="U334" s="8"/>
      <c r="V334" s="7">
        <v>1.0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7">
        <v>1.0</v>
      </c>
      <c r="AR334" s="8"/>
      <c r="AS334" s="8"/>
      <c r="AT334" s="8"/>
      <c r="AU334" s="8"/>
      <c r="AV334" s="8">
        <f t="shared" si="6"/>
        <v>3</v>
      </c>
    </row>
    <row r="335">
      <c r="A335" s="13" t="s">
        <v>438</v>
      </c>
      <c r="B335" s="7" t="s">
        <v>109</v>
      </c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7">
        <v>1.0</v>
      </c>
      <c r="S335" s="8"/>
      <c r="T335" s="8"/>
      <c r="U335" s="8"/>
      <c r="V335" s="7">
        <v>1.0</v>
      </c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7">
        <v>1.0</v>
      </c>
      <c r="AR335" s="8"/>
      <c r="AS335" s="8"/>
      <c r="AT335" s="8"/>
      <c r="AU335" s="8"/>
      <c r="AV335" s="8">
        <f t="shared" si="6"/>
        <v>3</v>
      </c>
    </row>
    <row r="336">
      <c r="A336" s="13" t="s">
        <v>439</v>
      </c>
      <c r="B336" s="7" t="s">
        <v>103</v>
      </c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7">
        <v>1.0</v>
      </c>
      <c r="S336" s="8"/>
      <c r="T336" s="8"/>
      <c r="U336" s="8"/>
      <c r="V336" s="7">
        <v>1.0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>
        <f t="shared" si="6"/>
        <v>2</v>
      </c>
    </row>
    <row r="337">
      <c r="A337" s="13" t="s">
        <v>440</v>
      </c>
      <c r="B337" s="7" t="s">
        <v>102</v>
      </c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7">
        <v>1.0</v>
      </c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7">
        <v>1.0</v>
      </c>
      <c r="AU337" s="8"/>
      <c r="AV337" s="8">
        <f t="shared" si="6"/>
        <v>2</v>
      </c>
    </row>
    <row r="338">
      <c r="A338" s="13" t="s">
        <v>441</v>
      </c>
      <c r="B338" s="7" t="s">
        <v>102</v>
      </c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7">
        <v>1.0</v>
      </c>
      <c r="S338" s="8"/>
      <c r="T338" s="8"/>
      <c r="U338" s="8"/>
      <c r="V338" s="7">
        <v>1.0</v>
      </c>
      <c r="W338" s="8"/>
      <c r="X338" s="8"/>
      <c r="Y338" s="8"/>
      <c r="Z338" s="8"/>
      <c r="AA338" s="7">
        <v>1.0</v>
      </c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7">
        <v>1.0</v>
      </c>
      <c r="AU338" s="8"/>
      <c r="AV338" s="8">
        <f t="shared" si="6"/>
        <v>4</v>
      </c>
    </row>
    <row r="339">
      <c r="A339" s="13" t="s">
        <v>442</v>
      </c>
      <c r="B339" s="7" t="s">
        <v>102</v>
      </c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7">
        <v>1.0</v>
      </c>
      <c r="S339" s="8"/>
      <c r="T339" s="8"/>
      <c r="U339" s="8"/>
      <c r="V339" s="7">
        <v>1.0</v>
      </c>
      <c r="W339" s="8"/>
      <c r="X339" s="8"/>
      <c r="Y339" s="8"/>
      <c r="Z339" s="8"/>
      <c r="AA339" s="7">
        <v>1.0</v>
      </c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7">
        <v>1.0</v>
      </c>
      <c r="AU339" s="8"/>
      <c r="AV339" s="8">
        <f t="shared" si="6"/>
        <v>4</v>
      </c>
    </row>
    <row r="340">
      <c r="A340" s="13" t="s">
        <v>443</v>
      </c>
      <c r="B340" s="7" t="s">
        <v>102</v>
      </c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7">
        <v>1.0</v>
      </c>
      <c r="S340" s="8"/>
      <c r="T340" s="8"/>
      <c r="U340" s="8"/>
      <c r="V340" s="7">
        <v>1.0</v>
      </c>
      <c r="W340" s="8"/>
      <c r="X340" s="8"/>
      <c r="Y340" s="8"/>
      <c r="Z340" s="8"/>
      <c r="AA340" s="7">
        <v>1.0</v>
      </c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>
        <f t="shared" si="6"/>
        <v>3</v>
      </c>
    </row>
    <row r="341">
      <c r="A341" s="13" t="s">
        <v>444</v>
      </c>
      <c r="B341" s="7" t="s">
        <v>111</v>
      </c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7">
        <v>1.0</v>
      </c>
      <c r="S341" s="8"/>
      <c r="T341" s="8"/>
      <c r="U341" s="8"/>
      <c r="V341" s="7">
        <v>1.0</v>
      </c>
      <c r="W341" s="8"/>
      <c r="X341" s="8"/>
      <c r="Y341" s="8"/>
      <c r="Z341" s="8"/>
      <c r="AA341" s="7">
        <v>1.0</v>
      </c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>
        <f t="shared" si="6"/>
        <v>3</v>
      </c>
    </row>
    <row r="342">
      <c r="A342" s="13" t="s">
        <v>445</v>
      </c>
      <c r="B342" s="7" t="s">
        <v>103</v>
      </c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7">
        <v>1.0</v>
      </c>
      <c r="S342" s="8"/>
      <c r="T342" s="8"/>
      <c r="U342" s="8"/>
      <c r="V342" s="7">
        <v>1.0</v>
      </c>
      <c r="W342" s="8"/>
      <c r="X342" s="8"/>
      <c r="Y342" s="8"/>
      <c r="Z342" s="8"/>
      <c r="AA342" s="7">
        <v>1.0</v>
      </c>
      <c r="AB342" s="7">
        <v>1.0</v>
      </c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>
        <f t="shared" si="6"/>
        <v>4</v>
      </c>
    </row>
    <row r="343">
      <c r="A343" s="13" t="s">
        <v>446</v>
      </c>
      <c r="B343" s="7" t="s">
        <v>103</v>
      </c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7">
        <v>1.0</v>
      </c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7">
        <v>1.0</v>
      </c>
      <c r="AU343" s="8"/>
      <c r="AV343" s="8">
        <f t="shared" si="6"/>
        <v>2</v>
      </c>
    </row>
    <row r="344">
      <c r="A344" s="13" t="s">
        <v>447</v>
      </c>
      <c r="B344" s="7" t="s">
        <v>109</v>
      </c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7">
        <v>1.0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>
        <f t="shared" si="6"/>
        <v>1</v>
      </c>
    </row>
    <row r="345">
      <c r="A345" s="13" t="s">
        <v>448</v>
      </c>
      <c r="B345" s="7" t="s">
        <v>102</v>
      </c>
      <c r="C345" s="8"/>
      <c r="D345" s="8"/>
      <c r="E345" s="8"/>
      <c r="F345" s="7">
        <v>1.0</v>
      </c>
      <c r="G345" s="8"/>
      <c r="H345" s="8"/>
      <c r="I345" s="8"/>
      <c r="J345" s="8"/>
      <c r="K345" s="8"/>
      <c r="L345" s="7">
        <v>1.0</v>
      </c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7">
        <v>1.0</v>
      </c>
      <c r="AC345" s="7">
        <v>1.0</v>
      </c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7">
        <v>1.0</v>
      </c>
      <c r="AV345" s="8">
        <f t="shared" si="6"/>
        <v>5</v>
      </c>
    </row>
    <row r="346">
      <c r="A346" s="13" t="s">
        <v>449</v>
      </c>
      <c r="B346" s="7" t="s">
        <v>102</v>
      </c>
      <c r="C346" s="8"/>
      <c r="D346" s="8"/>
      <c r="E346" s="8"/>
      <c r="F346" s="7">
        <v>1.0</v>
      </c>
      <c r="G346" s="8"/>
      <c r="H346" s="8"/>
      <c r="I346" s="8"/>
      <c r="J346" s="8"/>
      <c r="K346" s="8"/>
      <c r="L346" s="7">
        <v>1.0</v>
      </c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7">
        <v>1.0</v>
      </c>
      <c r="AC346" s="7">
        <v>1.0</v>
      </c>
      <c r="AD346" s="8"/>
      <c r="AE346" s="8"/>
      <c r="AF346" s="8"/>
      <c r="AG346" s="8"/>
      <c r="AH346" s="8"/>
      <c r="AI346" s="8"/>
      <c r="AJ346" s="8"/>
      <c r="AK346" s="8"/>
      <c r="AL346" s="8"/>
      <c r="AM346" s="7">
        <v>1.0</v>
      </c>
      <c r="AN346" s="8"/>
      <c r="AO346" s="8"/>
      <c r="AP346" s="8"/>
      <c r="AQ346" s="7">
        <v>1.0</v>
      </c>
      <c r="AR346" s="8"/>
      <c r="AS346" s="8"/>
      <c r="AT346" s="8"/>
      <c r="AU346" s="7">
        <v>1.0</v>
      </c>
      <c r="AV346" s="8">
        <f t="shared" si="6"/>
        <v>7</v>
      </c>
    </row>
    <row r="347">
      <c r="A347" s="13" t="s">
        <v>450</v>
      </c>
      <c r="B347" s="7" t="s">
        <v>102</v>
      </c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7">
        <v>1.0</v>
      </c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>
        <f t="shared" si="6"/>
        <v>1</v>
      </c>
    </row>
    <row r="348">
      <c r="A348" s="13" t="s">
        <v>451</v>
      </c>
      <c r="B348" s="7" t="s">
        <v>103</v>
      </c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7">
        <v>1.0</v>
      </c>
      <c r="W348" s="8"/>
      <c r="X348" s="8"/>
      <c r="Y348" s="8"/>
      <c r="Z348" s="8"/>
      <c r="AA348" s="8"/>
      <c r="AB348" s="7">
        <v>1.0</v>
      </c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>
        <f t="shared" si="6"/>
        <v>2</v>
      </c>
    </row>
    <row r="349">
      <c r="A349" s="13" t="s">
        <v>452</v>
      </c>
      <c r="B349" s="7" t="s">
        <v>102</v>
      </c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7">
        <v>1.0</v>
      </c>
      <c r="W349" s="8"/>
      <c r="X349" s="8"/>
      <c r="Y349" s="8"/>
      <c r="Z349" s="8"/>
      <c r="AA349" s="7">
        <v>1.0</v>
      </c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>
        <f t="shared" si="6"/>
        <v>2</v>
      </c>
    </row>
    <row r="350">
      <c r="A350" s="13" t="s">
        <v>453</v>
      </c>
      <c r="B350" s="7" t="s">
        <v>103</v>
      </c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7">
        <v>1.0</v>
      </c>
      <c r="W350" s="8"/>
      <c r="X350" s="8"/>
      <c r="Y350" s="8"/>
      <c r="Z350" s="8"/>
      <c r="AA350" s="7">
        <v>1.0</v>
      </c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>
        <f t="shared" si="6"/>
        <v>2</v>
      </c>
    </row>
    <row r="351">
      <c r="A351" s="13" t="s">
        <v>454</v>
      </c>
      <c r="B351" s="7" t="s">
        <v>103</v>
      </c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7">
        <v>1.0</v>
      </c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7">
        <v>1.0</v>
      </c>
      <c r="AU351" s="8"/>
      <c r="AV351" s="8">
        <f t="shared" si="6"/>
        <v>2</v>
      </c>
    </row>
    <row r="352">
      <c r="A352" s="13" t="s">
        <v>455</v>
      </c>
      <c r="B352" s="7" t="s">
        <v>102</v>
      </c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7">
        <v>1.0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7">
        <v>1.0</v>
      </c>
      <c r="AU352" s="8"/>
      <c r="AV352" s="8">
        <f t="shared" si="6"/>
        <v>2</v>
      </c>
    </row>
    <row r="353">
      <c r="A353" s="13" t="s">
        <v>456</v>
      </c>
      <c r="B353" s="7" t="s">
        <v>103</v>
      </c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7">
        <v>1.0</v>
      </c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>
        <f t="shared" si="6"/>
        <v>1</v>
      </c>
    </row>
    <row r="354">
      <c r="A354" s="13" t="s">
        <v>457</v>
      </c>
      <c r="B354" s="7" t="s">
        <v>103</v>
      </c>
      <c r="C354" s="8"/>
      <c r="D354" s="8"/>
      <c r="E354" s="8"/>
      <c r="F354" s="8"/>
      <c r="G354" s="8"/>
      <c r="H354" s="8"/>
      <c r="I354" s="8"/>
      <c r="J354" s="8"/>
      <c r="K354" s="8"/>
      <c r="L354" s="7">
        <v>1.0</v>
      </c>
      <c r="M354" s="8"/>
      <c r="N354" s="8"/>
      <c r="O354" s="8"/>
      <c r="P354" s="8"/>
      <c r="Q354" s="8"/>
      <c r="R354" s="8"/>
      <c r="S354" s="8"/>
      <c r="T354" s="8"/>
      <c r="U354" s="8"/>
      <c r="V354" s="7">
        <v>1.0</v>
      </c>
      <c r="W354" s="8"/>
      <c r="X354" s="8"/>
      <c r="Y354" s="8"/>
      <c r="Z354" s="8"/>
      <c r="AA354" s="7">
        <v>1.0</v>
      </c>
      <c r="AB354" s="7">
        <v>1.0</v>
      </c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7">
        <v>1.0</v>
      </c>
      <c r="AV354" s="8">
        <f t="shared" si="6"/>
        <v>5</v>
      </c>
    </row>
    <row r="355">
      <c r="A355" s="13" t="s">
        <v>458</v>
      </c>
      <c r="B355" s="7" t="s">
        <v>102</v>
      </c>
      <c r="C355" s="8"/>
      <c r="D355" s="8"/>
      <c r="E355" s="8"/>
      <c r="F355" s="8"/>
      <c r="G355" s="8"/>
      <c r="H355" s="8"/>
      <c r="I355" s="8"/>
      <c r="J355" s="8"/>
      <c r="K355" s="8"/>
      <c r="L355" s="7">
        <v>1.0</v>
      </c>
      <c r="M355" s="8"/>
      <c r="N355" s="8"/>
      <c r="O355" s="8"/>
      <c r="P355" s="8"/>
      <c r="Q355" s="8"/>
      <c r="R355" s="8"/>
      <c r="S355" s="8"/>
      <c r="T355" s="8"/>
      <c r="U355" s="8"/>
      <c r="V355" s="7">
        <v>1.0</v>
      </c>
      <c r="W355" s="8"/>
      <c r="X355" s="8"/>
      <c r="Y355" s="8"/>
      <c r="Z355" s="8"/>
      <c r="AA355" s="7">
        <v>1.0</v>
      </c>
      <c r="AB355" s="7">
        <v>1.0</v>
      </c>
      <c r="AC355" s="7">
        <v>1.0</v>
      </c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7">
        <v>1.0</v>
      </c>
      <c r="AV355" s="8">
        <f t="shared" si="6"/>
        <v>6</v>
      </c>
    </row>
    <row r="356">
      <c r="A356" s="13" t="s">
        <v>459</v>
      </c>
      <c r="B356" s="7" t="s">
        <v>109</v>
      </c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7">
        <v>1.0</v>
      </c>
      <c r="S356" s="8"/>
      <c r="T356" s="8"/>
      <c r="U356" s="8"/>
      <c r="V356" s="8"/>
      <c r="W356" s="8"/>
      <c r="X356" s="8"/>
      <c r="Y356" s="8"/>
      <c r="Z356" s="8"/>
      <c r="AA356" s="7">
        <v>1.0</v>
      </c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>
        <f t="shared" si="6"/>
        <v>2</v>
      </c>
    </row>
    <row r="357">
      <c r="A357" s="13" t="s">
        <v>460</v>
      </c>
      <c r="B357" s="7" t="s">
        <v>102</v>
      </c>
      <c r="C357" s="8"/>
      <c r="D357" s="8"/>
      <c r="E357" s="8"/>
      <c r="F357" s="7">
        <v>1.0</v>
      </c>
      <c r="G357" s="8"/>
      <c r="H357" s="8"/>
      <c r="I357" s="8"/>
      <c r="J357" s="8"/>
      <c r="K357" s="8"/>
      <c r="L357" s="7">
        <v>1.0</v>
      </c>
      <c r="M357" s="8"/>
      <c r="N357" s="8"/>
      <c r="O357" s="8"/>
      <c r="P357" s="8"/>
      <c r="Q357" s="8"/>
      <c r="R357" s="8"/>
      <c r="S357" s="8"/>
      <c r="T357" s="8"/>
      <c r="U357" s="8"/>
      <c r="V357" s="7">
        <v>1.0</v>
      </c>
      <c r="W357" s="8"/>
      <c r="X357" s="8"/>
      <c r="Y357" s="8"/>
      <c r="Z357" s="8"/>
      <c r="AA357" s="8"/>
      <c r="AB357" s="7">
        <v>1.0</v>
      </c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7">
        <v>1.0</v>
      </c>
      <c r="AR357" s="8"/>
      <c r="AS357" s="8"/>
      <c r="AT357" s="8"/>
      <c r="AU357" s="7">
        <v>1.0</v>
      </c>
      <c r="AV357" s="8">
        <f t="shared" si="6"/>
        <v>6</v>
      </c>
    </row>
    <row r="358">
      <c r="A358" s="13" t="s">
        <v>461</v>
      </c>
      <c r="B358" s="7" t="s">
        <v>111</v>
      </c>
      <c r="C358" s="8"/>
      <c r="D358" s="8"/>
      <c r="E358" s="8"/>
      <c r="F358" s="7">
        <v>1.0</v>
      </c>
      <c r="G358" s="8"/>
      <c r="H358" s="8"/>
      <c r="I358" s="8"/>
      <c r="J358" s="8"/>
      <c r="K358" s="8"/>
      <c r="L358" s="7">
        <v>1.0</v>
      </c>
      <c r="M358" s="8"/>
      <c r="N358" s="8"/>
      <c r="O358" s="8"/>
      <c r="P358" s="8"/>
      <c r="Q358" s="8"/>
      <c r="R358" s="7">
        <v>1.0</v>
      </c>
      <c r="S358" s="8"/>
      <c r="T358" s="8"/>
      <c r="U358" s="8"/>
      <c r="V358" s="7">
        <v>1.0</v>
      </c>
      <c r="W358" s="8"/>
      <c r="X358" s="8"/>
      <c r="Y358" s="8"/>
      <c r="Z358" s="8"/>
      <c r="AA358" s="7">
        <v>1.0</v>
      </c>
      <c r="AB358" s="7">
        <v>1.0</v>
      </c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7">
        <v>1.0</v>
      </c>
      <c r="AV358" s="8">
        <f t="shared" si="6"/>
        <v>7</v>
      </c>
    </row>
    <row r="359">
      <c r="A359" s="13" t="s">
        <v>462</v>
      </c>
      <c r="B359" s="7" t="s">
        <v>103</v>
      </c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7">
        <v>1.0</v>
      </c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7">
        <v>1.0</v>
      </c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7">
        <v>1.0</v>
      </c>
      <c r="AR359" s="8"/>
      <c r="AS359" s="8"/>
      <c r="AT359" s="8"/>
      <c r="AU359" s="8"/>
      <c r="AV359" s="8">
        <f t="shared" si="6"/>
        <v>3</v>
      </c>
    </row>
    <row r="360">
      <c r="A360" s="13" t="s">
        <v>463</v>
      </c>
      <c r="B360" s="7" t="s">
        <v>102</v>
      </c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7">
        <v>1.0</v>
      </c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7">
        <v>1.0</v>
      </c>
      <c r="AR360" s="8"/>
      <c r="AS360" s="8"/>
      <c r="AT360" s="7">
        <v>1.0</v>
      </c>
      <c r="AU360" s="8"/>
      <c r="AV360" s="8">
        <f t="shared" si="6"/>
        <v>3</v>
      </c>
    </row>
    <row r="361">
      <c r="A361" s="13" t="s">
        <v>464</v>
      </c>
      <c r="B361" s="7" t="s">
        <v>103</v>
      </c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7">
        <v>1.0</v>
      </c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7">
        <v>1.0</v>
      </c>
      <c r="AR361" s="8"/>
      <c r="AS361" s="8"/>
      <c r="AT361" s="7">
        <v>1.0</v>
      </c>
      <c r="AU361" s="8"/>
      <c r="AV361" s="8">
        <f t="shared" si="6"/>
        <v>3</v>
      </c>
    </row>
    <row r="362">
      <c r="A362" s="13" t="s">
        <v>465</v>
      </c>
      <c r="B362" s="7" t="s">
        <v>102</v>
      </c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7">
        <v>1.0</v>
      </c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7">
        <v>1.0</v>
      </c>
      <c r="AR362" s="8"/>
      <c r="AS362" s="8"/>
      <c r="AT362" s="7">
        <v>1.0</v>
      </c>
      <c r="AU362" s="8"/>
      <c r="AV362" s="8">
        <f t="shared" si="6"/>
        <v>3</v>
      </c>
    </row>
    <row r="363">
      <c r="A363" s="13" t="s">
        <v>466</v>
      </c>
      <c r="B363" s="7" t="s">
        <v>102</v>
      </c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7">
        <v>1.0</v>
      </c>
      <c r="AU363" s="8"/>
      <c r="AV363" s="8">
        <f t="shared" si="6"/>
        <v>1</v>
      </c>
    </row>
    <row r="364">
      <c r="A364" s="13" t="s">
        <v>467</v>
      </c>
      <c r="B364" s="7" t="s">
        <v>103</v>
      </c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7">
        <v>1.0</v>
      </c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7">
        <v>1.0</v>
      </c>
      <c r="AU364" s="8"/>
      <c r="AV364" s="8">
        <f t="shared" si="6"/>
        <v>2</v>
      </c>
    </row>
    <row r="365">
      <c r="A365" s="13" t="s">
        <v>468</v>
      </c>
      <c r="B365" s="7" t="s">
        <v>102</v>
      </c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7">
        <v>1.0</v>
      </c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7">
        <v>1.0</v>
      </c>
      <c r="AU365" s="8"/>
      <c r="AV365" s="8">
        <f t="shared" si="6"/>
        <v>2</v>
      </c>
    </row>
    <row r="366">
      <c r="A366" s="13" t="s">
        <v>469</v>
      </c>
      <c r="B366" s="7" t="s">
        <v>102</v>
      </c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7">
        <v>1.0</v>
      </c>
      <c r="S366" s="8"/>
      <c r="T366" s="8"/>
      <c r="U366" s="8"/>
      <c r="V366" s="7">
        <v>1.0</v>
      </c>
      <c r="W366" s="8"/>
      <c r="X366" s="8"/>
      <c r="Y366" s="8"/>
      <c r="Z366" s="8"/>
      <c r="AA366" s="7">
        <v>1.0</v>
      </c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7">
        <v>1.0</v>
      </c>
      <c r="AU366" s="8"/>
      <c r="AV366" s="8">
        <f t="shared" si="6"/>
        <v>4</v>
      </c>
    </row>
    <row r="367">
      <c r="A367" s="13" t="s">
        <v>470</v>
      </c>
      <c r="B367" s="7" t="s">
        <v>103</v>
      </c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7">
        <v>1.0</v>
      </c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>
        <f t="shared" si="6"/>
        <v>1</v>
      </c>
    </row>
    <row r="368">
      <c r="A368" s="13" t="s">
        <v>471</v>
      </c>
      <c r="B368" s="7" t="s">
        <v>103</v>
      </c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7">
        <v>1.0</v>
      </c>
      <c r="AC368" s="7">
        <v>1.0</v>
      </c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>
        <f t="shared" si="6"/>
        <v>2</v>
      </c>
    </row>
    <row r="369">
      <c r="A369" s="13" t="s">
        <v>472</v>
      </c>
      <c r="B369" s="7" t="s">
        <v>102</v>
      </c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7">
        <v>1.0</v>
      </c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>
        <f t="shared" si="6"/>
        <v>1</v>
      </c>
    </row>
    <row r="370">
      <c r="A370" s="13" t="s">
        <v>473</v>
      </c>
      <c r="B370" s="7" t="s">
        <v>103</v>
      </c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7">
        <v>1.0</v>
      </c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>
        <f t="shared" si="6"/>
        <v>1</v>
      </c>
    </row>
    <row r="371">
      <c r="A371" s="13" t="s">
        <v>474</v>
      </c>
      <c r="B371" s="7" t="s">
        <v>111</v>
      </c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7">
        <v>1.0</v>
      </c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>
        <f t="shared" si="6"/>
        <v>1</v>
      </c>
    </row>
    <row r="372">
      <c r="A372" s="13" t="s">
        <v>475</v>
      </c>
      <c r="B372" s="7" t="s">
        <v>103</v>
      </c>
      <c r="C372" s="8"/>
      <c r="D372" s="8"/>
      <c r="E372" s="8"/>
      <c r="F372" s="8"/>
      <c r="G372" s="8"/>
      <c r="H372" s="8"/>
      <c r="I372" s="8"/>
      <c r="J372" s="8"/>
      <c r="K372" s="8"/>
      <c r="L372" s="7">
        <v>1.0</v>
      </c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7">
        <v>1.0</v>
      </c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7">
        <v>1.0</v>
      </c>
      <c r="AU372" s="8"/>
      <c r="AV372" s="8">
        <f t="shared" si="6"/>
        <v>3</v>
      </c>
    </row>
    <row r="373">
      <c r="A373" s="13" t="s">
        <v>476</v>
      </c>
      <c r="B373" s="7" t="s">
        <v>103</v>
      </c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7">
        <v>1.0</v>
      </c>
      <c r="W373" s="8"/>
      <c r="X373" s="8"/>
      <c r="Y373" s="8"/>
      <c r="Z373" s="8"/>
      <c r="AA373" s="8"/>
      <c r="AB373" s="7">
        <v>1.0</v>
      </c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>
        <f t="shared" si="6"/>
        <v>2</v>
      </c>
    </row>
    <row r="374">
      <c r="A374" s="13" t="s">
        <v>477</v>
      </c>
      <c r="B374" s="7" t="s">
        <v>103</v>
      </c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7">
        <v>1.0</v>
      </c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>
        <f t="shared" si="6"/>
        <v>1</v>
      </c>
    </row>
    <row r="375">
      <c r="A375" s="13" t="s">
        <v>478</v>
      </c>
      <c r="B375" s="7" t="s">
        <v>111</v>
      </c>
      <c r="C375" s="8"/>
      <c r="D375" s="8"/>
      <c r="E375" s="8"/>
      <c r="F375" s="8"/>
      <c r="G375" s="8"/>
      <c r="H375" s="8"/>
      <c r="I375" s="8"/>
      <c r="J375" s="8"/>
      <c r="K375" s="8"/>
      <c r="L375" s="7">
        <v>1.0</v>
      </c>
      <c r="M375" s="8"/>
      <c r="N375" s="8"/>
      <c r="O375" s="8"/>
      <c r="P375" s="8"/>
      <c r="Q375" s="8"/>
      <c r="R375" s="8"/>
      <c r="S375" s="8"/>
      <c r="T375" s="8"/>
      <c r="U375" s="8"/>
      <c r="V375" s="7">
        <v>1.0</v>
      </c>
      <c r="W375" s="8"/>
      <c r="X375" s="8"/>
      <c r="Y375" s="8"/>
      <c r="Z375" s="8"/>
      <c r="AA375" s="8"/>
      <c r="AB375" s="7">
        <v>1.0</v>
      </c>
      <c r="AC375" s="7">
        <v>1.0</v>
      </c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7">
        <v>1.0</v>
      </c>
      <c r="AR375" s="8"/>
      <c r="AS375" s="8"/>
      <c r="AT375" s="8"/>
      <c r="AU375" s="7">
        <v>1.0</v>
      </c>
      <c r="AV375" s="8">
        <f t="shared" si="6"/>
        <v>6</v>
      </c>
    </row>
    <row r="376">
      <c r="A376" s="13" t="s">
        <v>479</v>
      </c>
      <c r="B376" s="7" t="s">
        <v>111</v>
      </c>
      <c r="C376" s="8"/>
      <c r="D376" s="8"/>
      <c r="E376" s="8"/>
      <c r="F376" s="8"/>
      <c r="G376" s="8"/>
      <c r="H376" s="8"/>
      <c r="I376" s="8"/>
      <c r="J376" s="8"/>
      <c r="K376" s="8"/>
      <c r="L376" s="7">
        <v>1.0</v>
      </c>
      <c r="M376" s="8"/>
      <c r="N376" s="8"/>
      <c r="O376" s="8"/>
      <c r="P376" s="8"/>
      <c r="Q376" s="8"/>
      <c r="R376" s="8"/>
      <c r="S376" s="8"/>
      <c r="T376" s="8"/>
      <c r="U376" s="8"/>
      <c r="V376" s="7">
        <v>1.0</v>
      </c>
      <c r="W376" s="8"/>
      <c r="X376" s="8"/>
      <c r="Y376" s="8"/>
      <c r="Z376" s="8"/>
      <c r="AA376" s="8"/>
      <c r="AB376" s="7">
        <v>1.0</v>
      </c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7">
        <v>1.0</v>
      </c>
      <c r="AV376" s="8">
        <f t="shared" si="6"/>
        <v>4</v>
      </c>
    </row>
    <row r="377">
      <c r="A377" s="13" t="s">
        <v>480</v>
      </c>
      <c r="B377" s="7" t="s">
        <v>103</v>
      </c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7">
        <v>1.0</v>
      </c>
      <c r="W377" s="8"/>
      <c r="X377" s="8"/>
      <c r="Y377" s="8"/>
      <c r="Z377" s="8"/>
      <c r="AA377" s="8"/>
      <c r="AB377" s="7">
        <v>1.0</v>
      </c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>
        <f t="shared" si="6"/>
        <v>2</v>
      </c>
    </row>
    <row r="378">
      <c r="A378" s="13" t="s">
        <v>481</v>
      </c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</row>
    <row r="379">
      <c r="A379" s="13" t="s">
        <v>482</v>
      </c>
      <c r="B379" s="7" t="s">
        <v>103</v>
      </c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7">
        <v>1.0</v>
      </c>
      <c r="W379" s="8"/>
      <c r="X379" s="8"/>
      <c r="Y379" s="8"/>
      <c r="Z379" s="8"/>
      <c r="AA379" s="8"/>
      <c r="AB379" s="7">
        <v>1.0</v>
      </c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>
        <f t="shared" ref="AV379:AV382" si="7">SUM(C379:AU379)</f>
        <v>2</v>
      </c>
    </row>
    <row r="380">
      <c r="A380" s="13" t="s">
        <v>483</v>
      </c>
      <c r="B380" s="7" t="s">
        <v>102</v>
      </c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7">
        <v>1.0</v>
      </c>
      <c r="W380" s="8"/>
      <c r="X380" s="8"/>
      <c r="Y380" s="8"/>
      <c r="Z380" s="8"/>
      <c r="AA380" s="8"/>
      <c r="AB380" s="7">
        <v>1.0</v>
      </c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>
        <f t="shared" si="7"/>
        <v>2</v>
      </c>
    </row>
    <row r="381">
      <c r="A381" s="13" t="s">
        <v>484</v>
      </c>
      <c r="B381" s="7" t="s">
        <v>102</v>
      </c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7">
        <v>1.0</v>
      </c>
      <c r="W381" s="8"/>
      <c r="X381" s="8"/>
      <c r="Y381" s="8"/>
      <c r="Z381" s="8"/>
      <c r="AA381" s="8"/>
      <c r="AB381" s="7">
        <v>1.0</v>
      </c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>
        <f t="shared" si="7"/>
        <v>2</v>
      </c>
    </row>
    <row r="382">
      <c r="A382" s="13" t="s">
        <v>485</v>
      </c>
      <c r="B382" s="7" t="s">
        <v>103</v>
      </c>
      <c r="C382" s="8"/>
      <c r="D382" s="8"/>
      <c r="E382" s="8"/>
      <c r="F382" s="8"/>
      <c r="G382" s="8"/>
      <c r="H382" s="8"/>
      <c r="I382" s="8"/>
      <c r="J382" s="8"/>
      <c r="K382" s="8"/>
      <c r="L382" s="7">
        <v>1.0</v>
      </c>
      <c r="M382" s="8"/>
      <c r="N382" s="8"/>
      <c r="O382" s="8"/>
      <c r="P382" s="8"/>
      <c r="Q382" s="7">
        <v>1.0</v>
      </c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>
        <f t="shared" si="7"/>
        <v>2</v>
      </c>
    </row>
    <row r="383">
      <c r="A383" s="13" t="s">
        <v>486</v>
      </c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</row>
    <row r="384">
      <c r="A384" s="13" t="s">
        <v>487</v>
      </c>
      <c r="B384" s="7" t="s">
        <v>103</v>
      </c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7">
        <v>1.0</v>
      </c>
      <c r="W384" s="8"/>
      <c r="X384" s="8"/>
      <c r="Y384" s="8"/>
      <c r="Z384" s="8"/>
      <c r="AA384" s="8"/>
      <c r="AB384" s="7">
        <v>1.0</v>
      </c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>
        <f t="shared" ref="AV384:AV387" si="8">SUM(C384:AU384)</f>
        <v>2</v>
      </c>
    </row>
    <row r="385">
      <c r="A385" s="13" t="s">
        <v>488</v>
      </c>
      <c r="B385" s="7" t="s">
        <v>103</v>
      </c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7">
        <v>1.0</v>
      </c>
      <c r="W385" s="8"/>
      <c r="X385" s="8"/>
      <c r="Y385" s="8"/>
      <c r="Z385" s="8"/>
      <c r="AA385" s="8"/>
      <c r="AB385" s="7">
        <v>1.0</v>
      </c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>
        <f t="shared" si="8"/>
        <v>2</v>
      </c>
    </row>
    <row r="386">
      <c r="A386" s="13" t="s">
        <v>489</v>
      </c>
      <c r="B386" s="7" t="s">
        <v>102</v>
      </c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7">
        <v>1.0</v>
      </c>
      <c r="W386" s="8"/>
      <c r="X386" s="8"/>
      <c r="Y386" s="8"/>
      <c r="Z386" s="8"/>
      <c r="AA386" s="8"/>
      <c r="AB386" s="7">
        <v>1.0</v>
      </c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>
        <f t="shared" si="8"/>
        <v>2</v>
      </c>
    </row>
    <row r="387">
      <c r="A387" s="13" t="s">
        <v>490</v>
      </c>
      <c r="B387" s="7" t="s">
        <v>103</v>
      </c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7">
        <v>1.0</v>
      </c>
      <c r="W387" s="8"/>
      <c r="X387" s="8"/>
      <c r="Y387" s="8"/>
      <c r="Z387" s="8"/>
      <c r="AA387" s="8"/>
      <c r="AB387" s="7">
        <v>1.0</v>
      </c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>
        <f t="shared" si="8"/>
        <v>2</v>
      </c>
    </row>
    <row r="388">
      <c r="A388" s="13" t="s">
        <v>491</v>
      </c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</row>
    <row r="389">
      <c r="A389" s="13" t="s">
        <v>492</v>
      </c>
      <c r="B389" s="7" t="s">
        <v>103</v>
      </c>
      <c r="C389" s="8"/>
      <c r="D389" s="8"/>
      <c r="E389" s="7">
        <v>1.0</v>
      </c>
      <c r="F389" s="8"/>
      <c r="G389" s="8"/>
      <c r="H389" s="8"/>
      <c r="I389" s="8"/>
      <c r="J389" s="8"/>
      <c r="K389" s="8"/>
      <c r="L389" s="8"/>
      <c r="M389" s="8"/>
      <c r="N389" s="7">
        <v>1.0</v>
      </c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>
        <f t="shared" ref="AV389:AV391" si="9">SUM(C389:AU389)</f>
        <v>2</v>
      </c>
    </row>
    <row r="390">
      <c r="A390" s="13" t="s">
        <v>493</v>
      </c>
      <c r="B390" s="7" t="s">
        <v>103</v>
      </c>
      <c r="C390" s="8"/>
      <c r="D390" s="8"/>
      <c r="E390" s="8"/>
      <c r="F390" s="8"/>
      <c r="G390" s="8"/>
      <c r="H390" s="8"/>
      <c r="I390" s="7">
        <v>1.0</v>
      </c>
      <c r="J390" s="8"/>
      <c r="K390" s="8"/>
      <c r="L390" s="8"/>
      <c r="M390" s="8"/>
      <c r="N390" s="7">
        <v>1.0</v>
      </c>
      <c r="O390" s="8"/>
      <c r="P390" s="7">
        <v>1.0</v>
      </c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>
        <f t="shared" si="9"/>
        <v>3</v>
      </c>
    </row>
    <row r="391">
      <c r="A391" s="13" t="s">
        <v>494</v>
      </c>
      <c r="B391" s="7" t="s">
        <v>103</v>
      </c>
      <c r="C391" s="8"/>
      <c r="D391" s="8"/>
      <c r="E391" s="8"/>
      <c r="F391" s="8"/>
      <c r="G391" s="8"/>
      <c r="H391" s="8"/>
      <c r="I391" s="7">
        <v>1.0</v>
      </c>
      <c r="J391" s="8"/>
      <c r="K391" s="8"/>
      <c r="L391" s="8"/>
      <c r="M391" s="8"/>
      <c r="N391" s="7">
        <v>1.0</v>
      </c>
      <c r="O391" s="7">
        <v>1.0</v>
      </c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>
        <f t="shared" si="9"/>
        <v>3</v>
      </c>
    </row>
    <row r="392">
      <c r="A392" s="13" t="s">
        <v>495</v>
      </c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</row>
    <row r="393">
      <c r="A393" s="13" t="s">
        <v>496</v>
      </c>
      <c r="B393" s="7" t="s">
        <v>103</v>
      </c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7">
        <v>1.0</v>
      </c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>
        <f t="shared" ref="AV393:AV394" si="10">SUM(C393:AU393)</f>
        <v>1</v>
      </c>
    </row>
    <row r="394">
      <c r="A394" s="13" t="s">
        <v>497</v>
      </c>
      <c r="B394" s="7" t="s">
        <v>103</v>
      </c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7">
        <v>1.0</v>
      </c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>
        <f t="shared" si="10"/>
        <v>1</v>
      </c>
    </row>
    <row r="396">
      <c r="B396" s="24" t="s">
        <v>498</v>
      </c>
      <c r="C396" s="8">
        <f t="shared" ref="C396:AV396" si="11">SUM(C4:C394)</f>
        <v>25</v>
      </c>
      <c r="D396" s="8">
        <f t="shared" si="11"/>
        <v>14</v>
      </c>
      <c r="E396" s="8">
        <f t="shared" si="11"/>
        <v>24</v>
      </c>
      <c r="F396" s="8">
        <f t="shared" si="11"/>
        <v>50</v>
      </c>
      <c r="G396" s="8">
        <f t="shared" si="11"/>
        <v>39</v>
      </c>
      <c r="H396" s="8">
        <f t="shared" si="11"/>
        <v>4</v>
      </c>
      <c r="I396" s="8">
        <f t="shared" si="11"/>
        <v>27</v>
      </c>
      <c r="J396" s="8">
        <f t="shared" si="11"/>
        <v>24</v>
      </c>
      <c r="K396" s="8">
        <f t="shared" si="11"/>
        <v>35</v>
      </c>
      <c r="L396" s="8">
        <f t="shared" si="11"/>
        <v>31</v>
      </c>
      <c r="M396" s="8">
        <f t="shared" si="11"/>
        <v>14</v>
      </c>
      <c r="N396" s="8">
        <f t="shared" si="11"/>
        <v>83</v>
      </c>
      <c r="O396" s="8">
        <f t="shared" si="11"/>
        <v>12</v>
      </c>
      <c r="P396" s="8">
        <f t="shared" si="11"/>
        <v>10</v>
      </c>
      <c r="Q396" s="8">
        <f t="shared" si="11"/>
        <v>5</v>
      </c>
      <c r="R396" s="8">
        <f t="shared" si="11"/>
        <v>14</v>
      </c>
      <c r="S396" s="8">
        <f t="shared" si="11"/>
        <v>11</v>
      </c>
      <c r="T396" s="8">
        <f t="shared" si="11"/>
        <v>30</v>
      </c>
      <c r="U396" s="8">
        <f t="shared" si="11"/>
        <v>25</v>
      </c>
      <c r="V396" s="8">
        <f t="shared" si="11"/>
        <v>35</v>
      </c>
      <c r="W396" s="8">
        <f t="shared" si="11"/>
        <v>20</v>
      </c>
      <c r="X396" s="8">
        <f t="shared" si="11"/>
        <v>31</v>
      </c>
      <c r="Y396" s="8">
        <f t="shared" si="11"/>
        <v>16</v>
      </c>
      <c r="Z396" s="8">
        <f t="shared" si="11"/>
        <v>7</v>
      </c>
      <c r="AA396" s="8">
        <f t="shared" si="11"/>
        <v>24</v>
      </c>
      <c r="AB396" s="8">
        <f t="shared" si="11"/>
        <v>34</v>
      </c>
      <c r="AC396" s="8">
        <f t="shared" si="11"/>
        <v>6</v>
      </c>
      <c r="AD396" s="8">
        <f t="shared" si="11"/>
        <v>28</v>
      </c>
      <c r="AE396" s="8">
        <f t="shared" si="11"/>
        <v>0</v>
      </c>
      <c r="AF396" s="8">
        <f t="shared" si="11"/>
        <v>1</v>
      </c>
      <c r="AG396" s="8">
        <f t="shared" si="11"/>
        <v>12</v>
      </c>
      <c r="AH396" s="8">
        <f t="shared" si="11"/>
        <v>31</v>
      </c>
      <c r="AI396" s="8">
        <f t="shared" si="11"/>
        <v>23</v>
      </c>
      <c r="AJ396" s="8">
        <f t="shared" si="11"/>
        <v>8</v>
      </c>
      <c r="AK396" s="8">
        <f t="shared" si="11"/>
        <v>28</v>
      </c>
      <c r="AL396" s="8">
        <f t="shared" si="11"/>
        <v>11</v>
      </c>
      <c r="AM396" s="8">
        <f t="shared" si="11"/>
        <v>16</v>
      </c>
      <c r="AN396" s="8">
        <f t="shared" si="11"/>
        <v>14</v>
      </c>
      <c r="AO396" s="8">
        <f t="shared" si="11"/>
        <v>7</v>
      </c>
      <c r="AP396" s="8">
        <f t="shared" si="11"/>
        <v>12</v>
      </c>
      <c r="AQ396" s="8">
        <f t="shared" si="11"/>
        <v>9</v>
      </c>
      <c r="AR396" s="8">
        <f t="shared" si="11"/>
        <v>13</v>
      </c>
      <c r="AS396" s="8">
        <f t="shared" si="11"/>
        <v>6</v>
      </c>
      <c r="AT396" s="8">
        <f t="shared" si="11"/>
        <v>31</v>
      </c>
      <c r="AU396" s="8">
        <f t="shared" si="11"/>
        <v>53</v>
      </c>
      <c r="AV396" s="8">
        <f t="shared" si="11"/>
        <v>953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4.43" defaultRowHeight="15.75"/>
  <cols>
    <col customWidth="1" min="1" max="1" width="10.43"/>
    <col customWidth="1" min="2" max="2" width="8.43"/>
    <col customWidth="1" min="3" max="3" width="8.0"/>
    <col customWidth="1" min="4" max="4" width="7.43"/>
    <col customWidth="1" min="5" max="5" width="6.86"/>
    <col customWidth="1" min="6" max="6" width="7.29"/>
    <col customWidth="1" min="7" max="7" width="7.43"/>
    <col customWidth="1" min="8" max="8" width="8.29"/>
    <col customWidth="1" min="9" max="9" width="7.57"/>
    <col customWidth="1" min="10" max="10" width="7.0"/>
    <col customWidth="1" min="11" max="13" width="7.43"/>
    <col customWidth="1" min="14" max="14" width="7.14"/>
    <col customWidth="1" min="15" max="15" width="8.0"/>
    <col customWidth="1" min="16" max="17" width="7.43"/>
    <col customWidth="1" min="18" max="18" width="8.14"/>
    <col customWidth="1" min="19" max="19" width="7.29"/>
    <col customWidth="1" min="20" max="20" width="7.71"/>
    <col customWidth="1" min="21" max="53" width="4.14"/>
  </cols>
  <sheetData>
    <row r="1">
      <c r="A1" s="1"/>
      <c r="B1" s="3" t="s">
        <v>0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>
      <c r="A2" s="6" t="s">
        <v>2</v>
      </c>
      <c r="B2" s="7">
        <v>17.0</v>
      </c>
      <c r="C2" s="7">
        <v>17.0</v>
      </c>
      <c r="D2" s="7">
        <v>19.0</v>
      </c>
      <c r="E2" s="7">
        <v>17.0</v>
      </c>
      <c r="F2" s="7">
        <v>18.0</v>
      </c>
      <c r="G2" s="7">
        <v>18.0</v>
      </c>
      <c r="H2" s="7">
        <v>18.0</v>
      </c>
      <c r="I2" s="7">
        <v>18.0</v>
      </c>
      <c r="J2" s="7">
        <v>16.0</v>
      </c>
      <c r="K2" s="7">
        <v>19.0</v>
      </c>
      <c r="L2" s="7">
        <v>17.0</v>
      </c>
      <c r="M2" s="7">
        <v>17.0</v>
      </c>
      <c r="N2" s="7">
        <v>17.0</v>
      </c>
      <c r="O2" s="7">
        <v>19.0</v>
      </c>
      <c r="P2" s="7">
        <v>17.0</v>
      </c>
      <c r="Q2" s="7">
        <v>18.0</v>
      </c>
      <c r="R2" s="7">
        <v>17.0</v>
      </c>
      <c r="S2" s="7">
        <v>17.0</v>
      </c>
      <c r="T2" s="8"/>
      <c r="U2" s="8"/>
      <c r="V2" s="8"/>
      <c r="W2" s="8"/>
      <c r="X2" s="8"/>
      <c r="Y2" s="8"/>
      <c r="Z2" s="8"/>
      <c r="AA2" s="8"/>
    </row>
    <row r="3">
      <c r="A3" s="6"/>
      <c r="B3" s="7" t="s">
        <v>25</v>
      </c>
      <c r="C3" s="7" t="s">
        <v>25</v>
      </c>
      <c r="D3" s="7" t="s">
        <v>25</v>
      </c>
      <c r="E3" s="7" t="s">
        <v>25</v>
      </c>
      <c r="F3" s="7" t="s">
        <v>25</v>
      </c>
      <c r="G3" s="7" t="s">
        <v>25</v>
      </c>
      <c r="H3" s="7" t="s">
        <v>25</v>
      </c>
      <c r="I3" s="7" t="s">
        <v>25</v>
      </c>
      <c r="J3" s="7" t="s">
        <v>25</v>
      </c>
      <c r="K3" s="7" t="s">
        <v>25</v>
      </c>
      <c r="L3" s="7" t="s">
        <v>25</v>
      </c>
      <c r="M3" s="7" t="s">
        <v>25</v>
      </c>
      <c r="N3" s="7" t="s">
        <v>25</v>
      </c>
      <c r="O3" s="7" t="s">
        <v>25</v>
      </c>
      <c r="P3" s="7" t="s">
        <v>25</v>
      </c>
      <c r="Q3" s="7" t="s">
        <v>25</v>
      </c>
      <c r="R3" s="7" t="s">
        <v>25</v>
      </c>
      <c r="S3" s="7" t="s">
        <v>25</v>
      </c>
      <c r="T3" s="8"/>
      <c r="U3" s="8"/>
      <c r="V3" s="8"/>
      <c r="W3" s="8"/>
      <c r="X3" s="8"/>
      <c r="Y3" s="8"/>
      <c r="Z3" s="8"/>
      <c r="AA3" s="8"/>
    </row>
    <row r="4">
      <c r="A4" s="6"/>
      <c r="B4" s="7" t="s">
        <v>26</v>
      </c>
      <c r="C4" s="7" t="s">
        <v>26</v>
      </c>
      <c r="D4" s="7" t="s">
        <v>26</v>
      </c>
      <c r="E4" s="7" t="s">
        <v>26</v>
      </c>
      <c r="F4" s="7" t="s">
        <v>27</v>
      </c>
      <c r="G4" s="7" t="s">
        <v>27</v>
      </c>
      <c r="H4" s="7" t="s">
        <v>27</v>
      </c>
      <c r="I4" s="7" t="s">
        <v>27</v>
      </c>
      <c r="J4" s="7" t="s">
        <v>27</v>
      </c>
      <c r="K4" s="7" t="s">
        <v>27</v>
      </c>
      <c r="L4" s="7" t="s">
        <v>26</v>
      </c>
      <c r="M4" s="10" t="s">
        <v>27</v>
      </c>
      <c r="N4" s="7" t="s">
        <v>27</v>
      </c>
      <c r="O4" s="7" t="s">
        <v>27</v>
      </c>
      <c r="P4" s="7" t="s">
        <v>27</v>
      </c>
      <c r="Q4" s="7" t="s">
        <v>27</v>
      </c>
      <c r="R4" s="7" t="s">
        <v>27</v>
      </c>
      <c r="S4" s="7" t="s">
        <v>27</v>
      </c>
      <c r="T4" s="8"/>
      <c r="U4" s="8"/>
      <c r="V4" s="8"/>
      <c r="W4" s="8"/>
      <c r="X4" s="8"/>
      <c r="Y4" s="8"/>
      <c r="Z4" s="8"/>
      <c r="AA4" s="8"/>
    </row>
    <row r="5">
      <c r="A5" s="6" t="s">
        <v>66</v>
      </c>
      <c r="B5" s="7" t="s">
        <v>69</v>
      </c>
      <c r="C5" s="7" t="s">
        <v>71</v>
      </c>
      <c r="D5" s="7" t="s">
        <v>73</v>
      </c>
      <c r="E5" s="7" t="s">
        <v>75</v>
      </c>
      <c r="F5" s="7" t="s">
        <v>77</v>
      </c>
      <c r="G5" s="7" t="s">
        <v>80</v>
      </c>
      <c r="H5" s="7" t="s">
        <v>81</v>
      </c>
      <c r="I5" s="7" t="s">
        <v>83</v>
      </c>
      <c r="J5" s="7" t="s">
        <v>86</v>
      </c>
      <c r="K5" s="7" t="s">
        <v>87</v>
      </c>
      <c r="L5" s="7" t="s">
        <v>89</v>
      </c>
      <c r="M5" s="10" t="s">
        <v>91</v>
      </c>
      <c r="N5" s="7" t="s">
        <v>95</v>
      </c>
      <c r="O5" s="7" t="s">
        <v>96</v>
      </c>
      <c r="P5" s="7" t="s">
        <v>97</v>
      </c>
      <c r="Q5" s="7" t="s">
        <v>98</v>
      </c>
      <c r="R5" s="7" t="s">
        <v>99</v>
      </c>
      <c r="S5" s="7" t="s">
        <v>100</v>
      </c>
      <c r="T5" s="8"/>
      <c r="U5" s="8"/>
      <c r="V5" s="8"/>
      <c r="W5" s="8"/>
      <c r="X5" s="8"/>
      <c r="Y5" s="8"/>
      <c r="Z5" s="8"/>
      <c r="AA5" s="8"/>
    </row>
    <row r="6">
      <c r="A6" s="6" t="s">
        <v>101</v>
      </c>
      <c r="B6" s="7" t="s">
        <v>102</v>
      </c>
      <c r="C6" s="7" t="s">
        <v>102</v>
      </c>
      <c r="D6" s="7" t="s">
        <v>102</v>
      </c>
      <c r="E6" s="7" t="s">
        <v>103</v>
      </c>
      <c r="F6" s="7" t="s">
        <v>103</v>
      </c>
      <c r="G6" s="7" t="s">
        <v>102</v>
      </c>
      <c r="H6" s="7" t="s">
        <v>103</v>
      </c>
      <c r="I6" s="7" t="s">
        <v>102</v>
      </c>
      <c r="J6" s="7" t="s">
        <v>102</v>
      </c>
      <c r="K6" s="7" t="s">
        <v>103</v>
      </c>
      <c r="L6" s="7" t="s">
        <v>103</v>
      </c>
      <c r="M6" s="7" t="s">
        <v>102</v>
      </c>
      <c r="N6" s="7" t="s">
        <v>102</v>
      </c>
      <c r="O6" s="7" t="s">
        <v>102</v>
      </c>
      <c r="P6" s="7" t="s">
        <v>102</v>
      </c>
      <c r="Q6" s="7" t="s">
        <v>102</v>
      </c>
      <c r="R6" s="7" t="s">
        <v>102</v>
      </c>
      <c r="S6" s="7" t="s">
        <v>102</v>
      </c>
      <c r="T6" s="8"/>
      <c r="U6" s="8"/>
      <c r="V6" s="8"/>
      <c r="W6" s="8"/>
      <c r="X6" s="8"/>
      <c r="Y6" s="8"/>
      <c r="Z6" s="8"/>
      <c r="AA6" s="8"/>
    </row>
    <row r="7">
      <c r="A7" s="6" t="s">
        <v>104</v>
      </c>
      <c r="B7" s="7" t="s">
        <v>103</v>
      </c>
      <c r="C7" s="7" t="s">
        <v>103</v>
      </c>
      <c r="D7" s="7" t="s">
        <v>103</v>
      </c>
      <c r="E7" s="7" t="s">
        <v>103</v>
      </c>
      <c r="F7" s="7" t="s">
        <v>103</v>
      </c>
      <c r="G7" s="7" t="s">
        <v>103</v>
      </c>
      <c r="H7" s="7" t="s">
        <v>103</v>
      </c>
      <c r="I7" s="7" t="s">
        <v>103</v>
      </c>
      <c r="J7" s="7" t="s">
        <v>103</v>
      </c>
      <c r="K7" s="7" t="s">
        <v>103</v>
      </c>
      <c r="L7" s="7" t="s">
        <v>103</v>
      </c>
      <c r="M7" s="7" t="s">
        <v>103</v>
      </c>
      <c r="N7" s="7" t="s">
        <v>103</v>
      </c>
      <c r="O7" s="7" t="s">
        <v>103</v>
      </c>
      <c r="P7" s="7" t="s">
        <v>103</v>
      </c>
      <c r="Q7" s="7" t="s">
        <v>103</v>
      </c>
      <c r="R7" s="7" t="s">
        <v>102</v>
      </c>
      <c r="S7" s="7" t="s">
        <v>103</v>
      </c>
      <c r="T7" s="8"/>
      <c r="U7" s="8"/>
      <c r="V7" s="8"/>
      <c r="W7" s="8"/>
      <c r="X7" s="8"/>
      <c r="Y7" s="8"/>
      <c r="Z7" s="8"/>
      <c r="AA7" s="8"/>
    </row>
    <row r="8">
      <c r="A8" s="6" t="s">
        <v>105</v>
      </c>
      <c r="B8" s="7" t="s">
        <v>103</v>
      </c>
      <c r="C8" s="7" t="s">
        <v>103</v>
      </c>
      <c r="D8" s="7" t="s">
        <v>103</v>
      </c>
      <c r="E8" s="7" t="s">
        <v>103</v>
      </c>
      <c r="F8" s="7" t="s">
        <v>103</v>
      </c>
      <c r="G8" s="7" t="s">
        <v>103</v>
      </c>
      <c r="H8" s="7" t="s">
        <v>103</v>
      </c>
      <c r="I8" s="7" t="s">
        <v>103</v>
      </c>
      <c r="J8" s="7" t="s">
        <v>102</v>
      </c>
      <c r="K8" s="7" t="s">
        <v>103</v>
      </c>
      <c r="L8" s="7" t="s">
        <v>103</v>
      </c>
      <c r="M8" s="7" t="s">
        <v>103</v>
      </c>
      <c r="N8" s="7" t="s">
        <v>103</v>
      </c>
      <c r="O8" s="7" t="s">
        <v>103</v>
      </c>
      <c r="P8" s="7" t="s">
        <v>103</v>
      </c>
      <c r="Q8" s="7" t="s">
        <v>103</v>
      </c>
      <c r="R8" s="7" t="s">
        <v>102</v>
      </c>
      <c r="S8" s="7" t="s">
        <v>103</v>
      </c>
      <c r="T8" s="8"/>
      <c r="U8" s="8"/>
      <c r="V8" s="8"/>
      <c r="W8" s="8"/>
      <c r="X8" s="8"/>
      <c r="Y8" s="8"/>
      <c r="Z8" s="8"/>
      <c r="AA8" s="8"/>
    </row>
    <row r="9">
      <c r="A9" s="6" t="s">
        <v>106</v>
      </c>
      <c r="B9" s="7" t="s">
        <v>103</v>
      </c>
      <c r="C9" s="7" t="s">
        <v>102</v>
      </c>
      <c r="D9" s="7" t="s">
        <v>102</v>
      </c>
      <c r="E9" s="7" t="s">
        <v>102</v>
      </c>
      <c r="F9" s="7" t="s">
        <v>103</v>
      </c>
      <c r="G9" s="7" t="s">
        <v>102</v>
      </c>
      <c r="H9" s="7" t="s">
        <v>103</v>
      </c>
      <c r="I9" s="7" t="s">
        <v>102</v>
      </c>
      <c r="J9" s="7" t="s">
        <v>102</v>
      </c>
      <c r="K9" s="7" t="s">
        <v>103</v>
      </c>
      <c r="L9" s="7" t="s">
        <v>103</v>
      </c>
      <c r="M9" s="7" t="s">
        <v>102</v>
      </c>
      <c r="N9" s="7" t="s">
        <v>102</v>
      </c>
      <c r="O9" s="7" t="s">
        <v>102</v>
      </c>
      <c r="P9" s="7" t="s">
        <v>103</v>
      </c>
      <c r="Q9" s="7" t="s">
        <v>103</v>
      </c>
      <c r="R9" s="7" t="s">
        <v>103</v>
      </c>
      <c r="S9" s="7" t="s">
        <v>103</v>
      </c>
      <c r="T9" s="8"/>
      <c r="U9" s="8"/>
      <c r="V9" s="8"/>
      <c r="W9" s="8"/>
      <c r="X9" s="8"/>
      <c r="Y9" s="8"/>
      <c r="Z9" s="8"/>
      <c r="AA9" s="8"/>
    </row>
    <row r="10">
      <c r="A10" s="6" t="s">
        <v>107</v>
      </c>
      <c r="B10" s="7" t="s">
        <v>103</v>
      </c>
      <c r="C10" s="7" t="s">
        <v>103</v>
      </c>
      <c r="D10" s="7" t="s">
        <v>103</v>
      </c>
      <c r="E10" s="7" t="s">
        <v>103</v>
      </c>
      <c r="F10" s="7" t="s">
        <v>103</v>
      </c>
      <c r="G10" s="7" t="s">
        <v>103</v>
      </c>
      <c r="H10" s="7" t="s">
        <v>103</v>
      </c>
      <c r="I10" s="7" t="s">
        <v>103</v>
      </c>
      <c r="J10" s="7" t="s">
        <v>103</v>
      </c>
      <c r="K10" s="7" t="s">
        <v>103</v>
      </c>
      <c r="L10" s="7" t="s">
        <v>103</v>
      </c>
      <c r="M10" s="7" t="s">
        <v>103</v>
      </c>
      <c r="N10" s="7" t="s">
        <v>103</v>
      </c>
      <c r="O10" s="7" t="s">
        <v>103</v>
      </c>
      <c r="P10" s="7" t="s">
        <v>103</v>
      </c>
      <c r="Q10" s="7" t="s">
        <v>103</v>
      </c>
      <c r="R10" s="7" t="s">
        <v>103</v>
      </c>
      <c r="S10" s="7" t="s">
        <v>103</v>
      </c>
      <c r="T10" s="8"/>
      <c r="U10" s="8"/>
      <c r="V10" s="8"/>
      <c r="W10" s="8"/>
      <c r="X10" s="8"/>
      <c r="Y10" s="8"/>
      <c r="Z10" s="8"/>
      <c r="AA10" s="8"/>
    </row>
    <row r="11">
      <c r="A11" s="6" t="s">
        <v>108</v>
      </c>
      <c r="B11" s="7" t="s">
        <v>109</v>
      </c>
      <c r="C11" s="7" t="s">
        <v>110</v>
      </c>
      <c r="D11" s="7" t="s">
        <v>111</v>
      </c>
      <c r="E11" s="7" t="s">
        <v>111</v>
      </c>
      <c r="F11" s="7" t="s">
        <v>109</v>
      </c>
      <c r="G11" s="7" t="s">
        <v>111</v>
      </c>
      <c r="H11" s="7" t="s">
        <v>110</v>
      </c>
      <c r="I11" s="7" t="s">
        <v>103</v>
      </c>
      <c r="J11" s="7" t="s">
        <v>109</v>
      </c>
      <c r="K11" s="7" t="s">
        <v>111</v>
      </c>
      <c r="L11" s="7" t="s">
        <v>109</v>
      </c>
      <c r="M11" s="7" t="s">
        <v>109</v>
      </c>
      <c r="N11" s="7" t="s">
        <v>111</v>
      </c>
      <c r="O11" s="7" t="s">
        <v>109</v>
      </c>
      <c r="P11" s="7" t="s">
        <v>109</v>
      </c>
      <c r="Q11" s="7" t="s">
        <v>109</v>
      </c>
      <c r="R11" s="8"/>
      <c r="S11" s="7" t="s">
        <v>111</v>
      </c>
      <c r="T11" s="8"/>
      <c r="U11" s="8"/>
      <c r="V11" s="8"/>
      <c r="W11" s="8"/>
      <c r="X11" s="8"/>
      <c r="Y11" s="8"/>
      <c r="Z11" s="8"/>
      <c r="AA11" s="8"/>
    </row>
    <row r="12">
      <c r="A12" s="6" t="s">
        <v>112</v>
      </c>
      <c r="B12" s="7" t="s">
        <v>103</v>
      </c>
      <c r="C12" s="7" t="s">
        <v>103</v>
      </c>
      <c r="D12" s="7" t="s">
        <v>103</v>
      </c>
      <c r="E12" s="7" t="s">
        <v>103</v>
      </c>
      <c r="F12" s="7" t="s">
        <v>103</v>
      </c>
      <c r="G12" s="7" t="s">
        <v>103</v>
      </c>
      <c r="H12" s="7" t="s">
        <v>103</v>
      </c>
      <c r="I12" s="7" t="s">
        <v>103</v>
      </c>
      <c r="J12" s="7" t="s">
        <v>103</v>
      </c>
      <c r="K12" s="7" t="s">
        <v>103</v>
      </c>
      <c r="L12" s="7" t="s">
        <v>103</v>
      </c>
      <c r="M12" s="7" t="s">
        <v>103</v>
      </c>
      <c r="N12" s="7" t="s">
        <v>103</v>
      </c>
      <c r="O12" s="7" t="s">
        <v>103</v>
      </c>
      <c r="P12" s="7" t="s">
        <v>103</v>
      </c>
      <c r="Q12" s="7" t="s">
        <v>103</v>
      </c>
      <c r="R12" s="7" t="s">
        <v>103</v>
      </c>
      <c r="S12" s="7" t="s">
        <v>103</v>
      </c>
      <c r="T12" s="8"/>
      <c r="U12" s="8"/>
      <c r="V12" s="8"/>
      <c r="W12" s="8"/>
      <c r="X12" s="8"/>
      <c r="Y12" s="8"/>
      <c r="Z12" s="8"/>
      <c r="AA12" s="8"/>
    </row>
    <row r="13">
      <c r="A13" s="6" t="s">
        <v>113</v>
      </c>
      <c r="B13" s="7" t="s">
        <v>103</v>
      </c>
      <c r="C13" s="7" t="s">
        <v>103</v>
      </c>
      <c r="D13" s="7" t="s">
        <v>103</v>
      </c>
      <c r="E13" s="7" t="s">
        <v>103</v>
      </c>
      <c r="F13" s="7" t="s">
        <v>103</v>
      </c>
      <c r="G13" s="7" t="s">
        <v>103</v>
      </c>
      <c r="H13" s="7" t="s">
        <v>103</v>
      </c>
      <c r="I13" s="7" t="s">
        <v>103</v>
      </c>
      <c r="J13" s="7" t="s">
        <v>103</v>
      </c>
      <c r="K13" s="7" t="s">
        <v>103</v>
      </c>
      <c r="L13" s="7" t="s">
        <v>103</v>
      </c>
      <c r="M13" s="7" t="s">
        <v>103</v>
      </c>
      <c r="N13" s="7" t="s">
        <v>103</v>
      </c>
      <c r="O13" s="7" t="s">
        <v>103</v>
      </c>
      <c r="P13" s="7" t="s">
        <v>103</v>
      </c>
      <c r="Q13" s="7" t="s">
        <v>103</v>
      </c>
      <c r="R13" s="7" t="s">
        <v>103</v>
      </c>
      <c r="S13" s="7" t="s">
        <v>103</v>
      </c>
      <c r="T13" s="8"/>
      <c r="U13" s="8"/>
      <c r="V13" s="8"/>
      <c r="W13" s="8"/>
      <c r="X13" s="8"/>
      <c r="Y13" s="8"/>
      <c r="Z13" s="8"/>
      <c r="AA13" s="8"/>
    </row>
    <row r="14">
      <c r="A14" s="6" t="s">
        <v>114</v>
      </c>
      <c r="B14" s="7" t="s">
        <v>103</v>
      </c>
      <c r="C14" s="7" t="s">
        <v>103</v>
      </c>
      <c r="D14" s="7" t="s">
        <v>103</v>
      </c>
      <c r="E14" s="7" t="s">
        <v>103</v>
      </c>
      <c r="F14" s="7" t="s">
        <v>103</v>
      </c>
      <c r="G14" s="7" t="s">
        <v>103</v>
      </c>
      <c r="H14" s="7" t="s">
        <v>103</v>
      </c>
      <c r="I14" s="7" t="s">
        <v>103</v>
      </c>
      <c r="J14" s="7" t="s">
        <v>103</v>
      </c>
      <c r="K14" s="7" t="s">
        <v>103</v>
      </c>
      <c r="L14" s="7" t="s">
        <v>103</v>
      </c>
      <c r="M14" s="7" t="s">
        <v>103</v>
      </c>
      <c r="N14" s="7" t="s">
        <v>102</v>
      </c>
      <c r="O14" s="7" t="s">
        <v>103</v>
      </c>
      <c r="P14" s="7" t="s">
        <v>103</v>
      </c>
      <c r="Q14" s="7" t="s">
        <v>103</v>
      </c>
      <c r="R14" s="7" t="s">
        <v>103</v>
      </c>
      <c r="S14" s="7" t="s">
        <v>102</v>
      </c>
      <c r="T14" s="8"/>
      <c r="U14" s="8"/>
      <c r="V14" s="8"/>
      <c r="W14" s="8"/>
      <c r="X14" s="8"/>
      <c r="Y14" s="8"/>
      <c r="Z14" s="8"/>
      <c r="AA14" s="8"/>
    </row>
    <row r="15">
      <c r="A15" s="6" t="s">
        <v>115</v>
      </c>
      <c r="B15" s="7" t="s">
        <v>102</v>
      </c>
      <c r="C15" s="7" t="s">
        <v>102</v>
      </c>
      <c r="D15" s="7" t="s">
        <v>102</v>
      </c>
      <c r="E15" s="7" t="s">
        <v>102</v>
      </c>
      <c r="F15" s="7" t="s">
        <v>102</v>
      </c>
      <c r="G15" s="7" t="s">
        <v>102</v>
      </c>
      <c r="H15" s="7" t="s">
        <v>103</v>
      </c>
      <c r="I15" s="7" t="s">
        <v>102</v>
      </c>
      <c r="J15" s="7" t="s">
        <v>102</v>
      </c>
      <c r="K15" s="7" t="s">
        <v>102</v>
      </c>
      <c r="L15" s="7" t="s">
        <v>102</v>
      </c>
      <c r="M15" s="7" t="s">
        <v>102</v>
      </c>
      <c r="N15" s="7" t="s">
        <v>103</v>
      </c>
      <c r="O15" s="7" t="s">
        <v>103</v>
      </c>
      <c r="P15" s="7" t="s">
        <v>103</v>
      </c>
      <c r="Q15" s="7" t="s">
        <v>103</v>
      </c>
      <c r="R15" s="7" t="s">
        <v>102</v>
      </c>
      <c r="S15" s="7" t="s">
        <v>103</v>
      </c>
      <c r="T15" s="8"/>
      <c r="U15" s="8"/>
      <c r="V15" s="8"/>
      <c r="W15" s="8"/>
      <c r="X15" s="8"/>
      <c r="Y15" s="8"/>
      <c r="Z15" s="8"/>
      <c r="AA15" s="8"/>
    </row>
    <row r="16">
      <c r="A16" s="6" t="s">
        <v>116</v>
      </c>
      <c r="B16" s="7" t="s">
        <v>102</v>
      </c>
      <c r="C16" s="7" t="s">
        <v>102</v>
      </c>
      <c r="D16" s="7" t="s">
        <v>102</v>
      </c>
      <c r="E16" s="7" t="s">
        <v>102</v>
      </c>
      <c r="F16" s="7" t="s">
        <v>102</v>
      </c>
      <c r="G16" s="7" t="s">
        <v>102</v>
      </c>
      <c r="H16" s="7" t="s">
        <v>102</v>
      </c>
      <c r="I16" s="7" t="s">
        <v>102</v>
      </c>
      <c r="J16" s="7" t="s">
        <v>102</v>
      </c>
      <c r="K16" s="7" t="s">
        <v>102</v>
      </c>
      <c r="L16" s="7" t="s">
        <v>102</v>
      </c>
      <c r="M16" s="7" t="s">
        <v>102</v>
      </c>
      <c r="N16" s="7" t="s">
        <v>102</v>
      </c>
      <c r="O16" s="7" t="s">
        <v>102</v>
      </c>
      <c r="P16" s="7" t="s">
        <v>103</v>
      </c>
      <c r="Q16" s="8"/>
      <c r="R16" s="7" t="s">
        <v>102</v>
      </c>
      <c r="S16" s="7" t="s">
        <v>102</v>
      </c>
      <c r="T16" s="8"/>
      <c r="U16" s="8"/>
      <c r="V16" s="8"/>
      <c r="W16" s="8"/>
      <c r="X16" s="8"/>
      <c r="Y16" s="8"/>
      <c r="Z16" s="8"/>
      <c r="AA16" s="8"/>
    </row>
    <row r="17">
      <c r="A17" s="6" t="s">
        <v>117</v>
      </c>
      <c r="B17" s="7" t="s">
        <v>103</v>
      </c>
      <c r="C17" s="7" t="s">
        <v>103</v>
      </c>
      <c r="D17" s="7" t="s">
        <v>103</v>
      </c>
      <c r="E17" s="7" t="s">
        <v>103</v>
      </c>
      <c r="F17" s="7" t="s">
        <v>103</v>
      </c>
      <c r="G17" s="7" t="s">
        <v>103</v>
      </c>
      <c r="H17" s="7" t="s">
        <v>103</v>
      </c>
      <c r="I17" s="7" t="s">
        <v>103</v>
      </c>
      <c r="J17" s="7" t="s">
        <v>103</v>
      </c>
      <c r="K17" s="7" t="s">
        <v>103</v>
      </c>
      <c r="L17" s="7" t="s">
        <v>103</v>
      </c>
      <c r="M17" s="7" t="s">
        <v>103</v>
      </c>
      <c r="N17" s="7" t="s">
        <v>103</v>
      </c>
      <c r="O17" s="7" t="s">
        <v>103</v>
      </c>
      <c r="P17" s="7" t="s">
        <v>103</v>
      </c>
      <c r="Q17" s="7" t="s">
        <v>103</v>
      </c>
      <c r="R17" s="7" t="s">
        <v>103</v>
      </c>
      <c r="S17" s="7" t="s">
        <v>103</v>
      </c>
      <c r="T17" s="8"/>
      <c r="U17" s="8"/>
      <c r="V17" s="8"/>
      <c r="W17" s="8"/>
      <c r="X17" s="8"/>
      <c r="Y17" s="8"/>
      <c r="Z17" s="8"/>
      <c r="AA17" s="8"/>
    </row>
    <row r="18">
      <c r="A18" s="6" t="s">
        <v>118</v>
      </c>
      <c r="B18" s="7" t="s">
        <v>103</v>
      </c>
      <c r="C18" s="7" t="s">
        <v>103</v>
      </c>
      <c r="D18" s="7" t="s">
        <v>103</v>
      </c>
      <c r="E18" s="7" t="s">
        <v>103</v>
      </c>
      <c r="F18" s="7" t="s">
        <v>103</v>
      </c>
      <c r="G18" s="7" t="s">
        <v>102</v>
      </c>
      <c r="H18" s="7" t="s">
        <v>103</v>
      </c>
      <c r="I18" s="7" t="s">
        <v>103</v>
      </c>
      <c r="J18" s="7" t="s">
        <v>103</v>
      </c>
      <c r="K18" s="7" t="s">
        <v>103</v>
      </c>
      <c r="L18" s="7" t="s">
        <v>103</v>
      </c>
      <c r="M18" s="7" t="s">
        <v>103</v>
      </c>
      <c r="N18" s="7" t="s">
        <v>103</v>
      </c>
      <c r="O18" s="7" t="s">
        <v>103</v>
      </c>
      <c r="P18" s="7" t="s">
        <v>103</v>
      </c>
      <c r="Q18" s="7" t="s">
        <v>103</v>
      </c>
      <c r="R18" s="7" t="s">
        <v>103</v>
      </c>
      <c r="S18" s="7" t="s">
        <v>103</v>
      </c>
      <c r="T18" s="8"/>
      <c r="U18" s="8"/>
      <c r="V18" s="8"/>
      <c r="W18" s="8"/>
      <c r="X18" s="8"/>
      <c r="Y18" s="8"/>
      <c r="Z18" s="8"/>
      <c r="AA18" s="8"/>
    </row>
    <row r="19">
      <c r="A19" s="6" t="s">
        <v>119</v>
      </c>
      <c r="B19" s="7" t="s">
        <v>103</v>
      </c>
      <c r="C19" s="7" t="s">
        <v>103</v>
      </c>
      <c r="D19" s="7" t="s">
        <v>103</v>
      </c>
      <c r="E19" s="7" t="s">
        <v>103</v>
      </c>
      <c r="F19" s="7" t="s">
        <v>103</v>
      </c>
      <c r="G19" s="7" t="s">
        <v>103</v>
      </c>
      <c r="H19" s="7" t="s">
        <v>103</v>
      </c>
      <c r="I19" s="7" t="s">
        <v>103</v>
      </c>
      <c r="J19" s="7" t="s">
        <v>103</v>
      </c>
      <c r="K19" s="7" t="s">
        <v>103</v>
      </c>
      <c r="L19" s="7" t="s">
        <v>103</v>
      </c>
      <c r="M19" s="7" t="s">
        <v>103</v>
      </c>
      <c r="N19" s="7" t="s">
        <v>103</v>
      </c>
      <c r="O19" s="7" t="s">
        <v>103</v>
      </c>
      <c r="P19" s="7" t="s">
        <v>103</v>
      </c>
      <c r="Q19" s="7" t="s">
        <v>103</v>
      </c>
      <c r="R19" s="7" t="s">
        <v>103</v>
      </c>
      <c r="S19" s="7" t="s">
        <v>103</v>
      </c>
      <c r="T19" s="8"/>
      <c r="U19" s="8"/>
      <c r="V19" s="8"/>
      <c r="W19" s="8"/>
      <c r="X19" s="8"/>
      <c r="Y19" s="8"/>
      <c r="Z19" s="8"/>
      <c r="AA19" s="8"/>
    </row>
    <row r="20">
      <c r="A20" s="6" t="s">
        <v>120</v>
      </c>
      <c r="B20" s="7" t="s">
        <v>103</v>
      </c>
      <c r="C20" s="7" t="s">
        <v>102</v>
      </c>
      <c r="D20" s="7" t="s">
        <v>102</v>
      </c>
      <c r="E20" s="7" t="s">
        <v>102</v>
      </c>
      <c r="F20" s="7" t="s">
        <v>103</v>
      </c>
      <c r="G20" s="7" t="s">
        <v>102</v>
      </c>
      <c r="H20" s="7" t="s">
        <v>103</v>
      </c>
      <c r="I20" s="7" t="s">
        <v>102</v>
      </c>
      <c r="J20" s="7" t="s">
        <v>102</v>
      </c>
      <c r="K20" s="7" t="s">
        <v>102</v>
      </c>
      <c r="L20" s="7" t="s">
        <v>102</v>
      </c>
      <c r="M20" s="7" t="s">
        <v>102</v>
      </c>
      <c r="N20" s="7" t="s">
        <v>102</v>
      </c>
      <c r="O20" s="7" t="s">
        <v>102</v>
      </c>
      <c r="P20" s="7" t="s">
        <v>102</v>
      </c>
      <c r="Q20" s="7" t="s">
        <v>102</v>
      </c>
      <c r="R20" s="7" t="s">
        <v>102</v>
      </c>
      <c r="S20" s="7" t="s">
        <v>102</v>
      </c>
      <c r="T20" s="8"/>
      <c r="U20" s="8"/>
      <c r="V20" s="8"/>
      <c r="W20" s="8"/>
      <c r="X20" s="8"/>
      <c r="Y20" s="8"/>
      <c r="Z20" s="8"/>
      <c r="AA20" s="8"/>
    </row>
    <row r="21">
      <c r="A21" s="6" t="s">
        <v>121</v>
      </c>
      <c r="B21" s="7" t="s">
        <v>102</v>
      </c>
      <c r="C21" s="7" t="s">
        <v>103</v>
      </c>
      <c r="D21" s="7" t="s">
        <v>102</v>
      </c>
      <c r="E21" s="7" t="s">
        <v>102</v>
      </c>
      <c r="F21" s="7" t="s">
        <v>103</v>
      </c>
      <c r="G21" s="7" t="s">
        <v>102</v>
      </c>
      <c r="H21" s="7" t="s">
        <v>102</v>
      </c>
      <c r="I21" s="7" t="s">
        <v>102</v>
      </c>
      <c r="J21" s="7" t="s">
        <v>102</v>
      </c>
      <c r="K21" s="7" t="s">
        <v>102</v>
      </c>
      <c r="L21" s="7" t="s">
        <v>102</v>
      </c>
      <c r="M21" s="7" t="s">
        <v>102</v>
      </c>
      <c r="N21" s="7" t="s">
        <v>102</v>
      </c>
      <c r="O21" s="7" t="s">
        <v>102</v>
      </c>
      <c r="P21" s="7" t="s">
        <v>102</v>
      </c>
      <c r="Q21" s="7" t="s">
        <v>102</v>
      </c>
      <c r="R21" s="7" t="s">
        <v>102</v>
      </c>
      <c r="S21" s="7" t="s">
        <v>102</v>
      </c>
      <c r="T21" s="8"/>
      <c r="U21" s="8"/>
      <c r="V21" s="8"/>
      <c r="W21" s="8"/>
      <c r="X21" s="8"/>
      <c r="Y21" s="8"/>
      <c r="Z21" s="8"/>
      <c r="AA21" s="8"/>
    </row>
    <row r="22">
      <c r="A22" s="6" t="s">
        <v>122</v>
      </c>
      <c r="B22" s="7" t="s">
        <v>111</v>
      </c>
      <c r="C22" s="7" t="s">
        <v>111</v>
      </c>
      <c r="D22" s="7" t="s">
        <v>111</v>
      </c>
      <c r="E22" s="7" t="s">
        <v>111</v>
      </c>
      <c r="F22" s="7" t="s">
        <v>103</v>
      </c>
      <c r="G22" s="7" t="s">
        <v>111</v>
      </c>
      <c r="H22" s="7" t="s">
        <v>111</v>
      </c>
      <c r="I22" s="7" t="s">
        <v>111</v>
      </c>
      <c r="J22" s="7" t="s">
        <v>111</v>
      </c>
      <c r="K22" s="7" t="s">
        <v>111</v>
      </c>
      <c r="L22" s="7" t="s">
        <v>111</v>
      </c>
      <c r="M22" s="7" t="s">
        <v>111</v>
      </c>
      <c r="N22" s="7" t="s">
        <v>111</v>
      </c>
      <c r="O22" s="7" t="s">
        <v>111</v>
      </c>
      <c r="P22" s="7" t="s">
        <v>111</v>
      </c>
      <c r="Q22" s="7" t="s">
        <v>111</v>
      </c>
      <c r="R22" s="7" t="s">
        <v>111</v>
      </c>
      <c r="S22" s="7" t="s">
        <v>111</v>
      </c>
      <c r="T22" s="8"/>
      <c r="U22" s="8"/>
      <c r="V22" s="8"/>
      <c r="W22" s="8"/>
      <c r="X22" s="8"/>
      <c r="Y22" s="8"/>
      <c r="Z22" s="8"/>
      <c r="AA22" s="8"/>
    </row>
    <row r="23">
      <c r="A23" s="6" t="s">
        <v>123</v>
      </c>
      <c r="B23" s="7" t="s">
        <v>103</v>
      </c>
      <c r="C23" s="7" t="s">
        <v>109</v>
      </c>
      <c r="D23" s="7" t="s">
        <v>103</v>
      </c>
      <c r="E23" s="7" t="s">
        <v>103</v>
      </c>
      <c r="F23" s="7" t="s">
        <v>103</v>
      </c>
      <c r="G23" s="7" t="s">
        <v>103</v>
      </c>
      <c r="H23" s="7" t="s">
        <v>109</v>
      </c>
      <c r="I23" s="7" t="s">
        <v>111</v>
      </c>
      <c r="J23" s="7" t="s">
        <v>103</v>
      </c>
      <c r="K23" s="7" t="s">
        <v>111</v>
      </c>
      <c r="L23" s="7" t="s">
        <v>102</v>
      </c>
      <c r="M23" s="7" t="s">
        <v>103</v>
      </c>
      <c r="N23" s="7" t="s">
        <v>103</v>
      </c>
      <c r="O23" s="7" t="s">
        <v>103</v>
      </c>
      <c r="P23" s="7" t="s">
        <v>103</v>
      </c>
      <c r="Q23" s="7" t="s">
        <v>103</v>
      </c>
      <c r="R23" s="7" t="s">
        <v>109</v>
      </c>
      <c r="S23" s="7" t="s">
        <v>103</v>
      </c>
      <c r="T23" s="8"/>
      <c r="U23" s="8"/>
      <c r="V23" s="8"/>
      <c r="W23" s="8"/>
      <c r="X23" s="8"/>
      <c r="Y23" s="8"/>
      <c r="Z23" s="8"/>
      <c r="AA23" s="8"/>
    </row>
    <row r="24">
      <c r="A24" s="6" t="s">
        <v>124</v>
      </c>
      <c r="B24" s="7" t="s">
        <v>102</v>
      </c>
      <c r="C24" s="7" t="s">
        <v>109</v>
      </c>
      <c r="D24" s="7" t="s">
        <v>102</v>
      </c>
      <c r="E24" s="7" t="s">
        <v>102</v>
      </c>
      <c r="F24" s="7" t="s">
        <v>102</v>
      </c>
      <c r="G24" s="7" t="s">
        <v>102</v>
      </c>
      <c r="H24" s="7" t="s">
        <v>102</v>
      </c>
      <c r="I24" s="7" t="s">
        <v>102</v>
      </c>
      <c r="J24" s="7" t="s">
        <v>102</v>
      </c>
      <c r="K24" s="7" t="s">
        <v>102</v>
      </c>
      <c r="L24" s="8"/>
      <c r="M24" s="7" t="s">
        <v>102</v>
      </c>
      <c r="N24" s="7" t="s">
        <v>102</v>
      </c>
      <c r="O24" s="7" t="s">
        <v>102</v>
      </c>
      <c r="P24" s="7" t="s">
        <v>102</v>
      </c>
      <c r="Q24" s="7" t="s">
        <v>102</v>
      </c>
      <c r="R24" s="7" t="s">
        <v>102</v>
      </c>
      <c r="S24" s="7" t="s">
        <v>102</v>
      </c>
      <c r="T24" s="8"/>
      <c r="U24" s="8"/>
      <c r="V24" s="8"/>
      <c r="W24" s="8"/>
      <c r="X24" s="8"/>
      <c r="Y24" s="8"/>
      <c r="Z24" s="8"/>
      <c r="AA24" s="8"/>
    </row>
    <row r="25">
      <c r="A25" s="6" t="s">
        <v>125</v>
      </c>
      <c r="B25" s="7" t="s">
        <v>103</v>
      </c>
      <c r="C25" s="7" t="s">
        <v>103</v>
      </c>
      <c r="D25" s="7" t="s">
        <v>103</v>
      </c>
      <c r="E25" s="7" t="s">
        <v>103</v>
      </c>
      <c r="F25" s="7" t="s">
        <v>103</v>
      </c>
      <c r="G25" s="7" t="s">
        <v>103</v>
      </c>
      <c r="H25" s="7" t="s">
        <v>103</v>
      </c>
      <c r="I25" s="7" t="s">
        <v>103</v>
      </c>
      <c r="J25" s="7" t="s">
        <v>103</v>
      </c>
      <c r="K25" s="7" t="s">
        <v>103</v>
      </c>
      <c r="L25" s="7" t="s">
        <v>103</v>
      </c>
      <c r="M25" s="7" t="s">
        <v>103</v>
      </c>
      <c r="N25" s="7" t="s">
        <v>103</v>
      </c>
      <c r="O25" s="7" t="s">
        <v>103</v>
      </c>
      <c r="P25" s="7" t="s">
        <v>103</v>
      </c>
      <c r="Q25" s="7" t="s">
        <v>103</v>
      </c>
      <c r="R25" s="7" t="s">
        <v>103</v>
      </c>
      <c r="S25" s="7" t="s">
        <v>103</v>
      </c>
      <c r="T25" s="8"/>
      <c r="U25" s="8"/>
      <c r="V25" s="8"/>
      <c r="W25" s="8"/>
      <c r="X25" s="8"/>
      <c r="Y25" s="8"/>
      <c r="Z25" s="8"/>
      <c r="AA25" s="8"/>
    </row>
    <row r="26">
      <c r="A26" s="6" t="s">
        <v>126</v>
      </c>
      <c r="B26" s="7" t="s">
        <v>103</v>
      </c>
      <c r="C26" s="7" t="s">
        <v>103</v>
      </c>
      <c r="D26" s="7" t="s">
        <v>103</v>
      </c>
      <c r="E26" s="7" t="s">
        <v>103</v>
      </c>
      <c r="F26" s="7" t="s">
        <v>111</v>
      </c>
      <c r="G26" s="7" t="s">
        <v>103</v>
      </c>
      <c r="H26" s="7" t="s">
        <v>103</v>
      </c>
      <c r="I26" s="7" t="s">
        <v>111</v>
      </c>
      <c r="J26" s="7" t="s">
        <v>103</v>
      </c>
      <c r="K26" s="7" t="s">
        <v>103</v>
      </c>
      <c r="L26" s="7" t="s">
        <v>103</v>
      </c>
      <c r="M26" s="7" t="s">
        <v>103</v>
      </c>
      <c r="N26" s="7" t="s">
        <v>103</v>
      </c>
      <c r="O26" s="7" t="s">
        <v>103</v>
      </c>
      <c r="P26" s="7" t="s">
        <v>111</v>
      </c>
      <c r="Q26" s="8"/>
      <c r="R26" s="7" t="s">
        <v>103</v>
      </c>
      <c r="S26" s="7" t="s">
        <v>103</v>
      </c>
      <c r="T26" s="8"/>
      <c r="U26" s="8"/>
      <c r="V26" s="8"/>
      <c r="W26" s="8"/>
      <c r="X26" s="8"/>
      <c r="Y26" s="8"/>
      <c r="Z26" s="8"/>
      <c r="AA26" s="8"/>
    </row>
    <row r="27">
      <c r="A27" s="6" t="s">
        <v>127</v>
      </c>
      <c r="B27" s="7" t="s">
        <v>103</v>
      </c>
      <c r="C27" s="7" t="s">
        <v>103</v>
      </c>
      <c r="D27" s="7" t="s">
        <v>103</v>
      </c>
      <c r="E27" s="7" t="s">
        <v>103</v>
      </c>
      <c r="F27" s="7" t="s">
        <v>103</v>
      </c>
      <c r="G27" s="7" t="s">
        <v>103</v>
      </c>
      <c r="H27" s="7" t="s">
        <v>103</v>
      </c>
      <c r="I27" s="7" t="s">
        <v>103</v>
      </c>
      <c r="J27" s="7" t="s">
        <v>103</v>
      </c>
      <c r="K27" s="7" t="s">
        <v>103</v>
      </c>
      <c r="L27" s="7" t="s">
        <v>103</v>
      </c>
      <c r="M27" s="7" t="s">
        <v>103</v>
      </c>
      <c r="N27" s="7" t="s">
        <v>103</v>
      </c>
      <c r="O27" s="7" t="s">
        <v>103</v>
      </c>
      <c r="P27" s="7" t="s">
        <v>103</v>
      </c>
      <c r="Q27" s="7" t="s">
        <v>103</v>
      </c>
      <c r="R27" s="7" t="s">
        <v>103</v>
      </c>
      <c r="S27" s="7" t="s">
        <v>103</v>
      </c>
      <c r="T27" s="8"/>
      <c r="U27" s="8"/>
      <c r="V27" s="8"/>
      <c r="W27" s="8"/>
      <c r="X27" s="8"/>
      <c r="Y27" s="8"/>
      <c r="Z27" s="8"/>
      <c r="AA27" s="8"/>
    </row>
    <row r="28">
      <c r="A28" s="6" t="s">
        <v>128</v>
      </c>
      <c r="B28" s="7" t="s">
        <v>102</v>
      </c>
      <c r="C28" s="7" t="s">
        <v>102</v>
      </c>
      <c r="D28" s="7" t="s">
        <v>103</v>
      </c>
      <c r="E28" s="7" t="s">
        <v>103</v>
      </c>
      <c r="F28" s="7" t="s">
        <v>103</v>
      </c>
      <c r="G28" s="8"/>
      <c r="H28" s="7" t="s">
        <v>102</v>
      </c>
      <c r="I28" s="7" t="s">
        <v>103</v>
      </c>
      <c r="J28" s="7" t="s">
        <v>102</v>
      </c>
      <c r="K28" s="7" t="s">
        <v>102</v>
      </c>
      <c r="L28" s="7" t="s">
        <v>102</v>
      </c>
      <c r="M28" s="7" t="s">
        <v>102</v>
      </c>
      <c r="N28" s="7" t="s">
        <v>102</v>
      </c>
      <c r="O28" s="7" t="s">
        <v>102</v>
      </c>
      <c r="P28" s="7" t="s">
        <v>102</v>
      </c>
      <c r="Q28" s="7" t="s">
        <v>103</v>
      </c>
      <c r="R28" s="7" t="s">
        <v>102</v>
      </c>
      <c r="S28" s="7" t="s">
        <v>102</v>
      </c>
      <c r="T28" s="8"/>
      <c r="U28" s="8"/>
      <c r="V28" s="8"/>
      <c r="W28" s="8"/>
      <c r="X28" s="8"/>
      <c r="Y28" s="8"/>
      <c r="Z28" s="8"/>
      <c r="AA28" s="8"/>
    </row>
    <row r="29">
      <c r="A29" s="6" t="s">
        <v>129</v>
      </c>
      <c r="B29" s="7" t="s">
        <v>103</v>
      </c>
      <c r="C29" s="7" t="s">
        <v>103</v>
      </c>
      <c r="D29" s="7" t="s">
        <v>103</v>
      </c>
      <c r="E29" s="7" t="s">
        <v>103</v>
      </c>
      <c r="F29" s="7" t="s">
        <v>103</v>
      </c>
      <c r="G29" s="8"/>
      <c r="H29" s="7" t="s">
        <v>103</v>
      </c>
      <c r="I29" s="7" t="s">
        <v>103</v>
      </c>
      <c r="J29" s="7" t="s">
        <v>103</v>
      </c>
      <c r="K29" s="7" t="s">
        <v>103</v>
      </c>
      <c r="L29" s="7" t="s">
        <v>103</v>
      </c>
      <c r="M29" s="7" t="s">
        <v>103</v>
      </c>
      <c r="N29" s="7" t="s">
        <v>111</v>
      </c>
      <c r="O29" s="7" t="s">
        <v>103</v>
      </c>
      <c r="P29" s="7" t="s">
        <v>103</v>
      </c>
      <c r="Q29" s="7" t="s">
        <v>103</v>
      </c>
      <c r="R29" s="7" t="s">
        <v>103</v>
      </c>
      <c r="S29" s="7" t="s">
        <v>103</v>
      </c>
      <c r="T29" s="8"/>
      <c r="U29" s="8"/>
      <c r="V29" s="8"/>
      <c r="W29" s="8"/>
      <c r="X29" s="8"/>
      <c r="Y29" s="8"/>
      <c r="Z29" s="8"/>
      <c r="AA29" s="8"/>
    </row>
    <row r="30">
      <c r="A30" s="6" t="s">
        <v>130</v>
      </c>
      <c r="B30" s="7" t="s">
        <v>103</v>
      </c>
      <c r="C30" s="7" t="s">
        <v>103</v>
      </c>
      <c r="D30" s="7" t="s">
        <v>103</v>
      </c>
      <c r="E30" s="7" t="s">
        <v>103</v>
      </c>
      <c r="F30" s="7" t="s">
        <v>102</v>
      </c>
      <c r="G30" s="7" t="s">
        <v>102</v>
      </c>
      <c r="H30" s="7" t="s">
        <v>103</v>
      </c>
      <c r="I30" s="7" t="s">
        <v>103</v>
      </c>
      <c r="J30" s="7" t="s">
        <v>103</v>
      </c>
      <c r="K30" s="7" t="s">
        <v>102</v>
      </c>
      <c r="L30" s="7" t="s">
        <v>102</v>
      </c>
      <c r="M30" s="7" t="s">
        <v>103</v>
      </c>
      <c r="N30" s="7" t="s">
        <v>102</v>
      </c>
      <c r="O30" s="7" t="s">
        <v>102</v>
      </c>
      <c r="P30" s="7" t="s">
        <v>102</v>
      </c>
      <c r="Q30" s="7" t="s">
        <v>103</v>
      </c>
      <c r="R30" s="7" t="s">
        <v>103</v>
      </c>
      <c r="S30" s="7" t="s">
        <v>103</v>
      </c>
      <c r="T30" s="8"/>
      <c r="U30" s="8"/>
      <c r="V30" s="8"/>
      <c r="W30" s="8"/>
      <c r="X30" s="8"/>
      <c r="Y30" s="8"/>
      <c r="Z30" s="8"/>
      <c r="AA30" s="8"/>
    </row>
    <row r="31">
      <c r="A31" s="6" t="s">
        <v>131</v>
      </c>
      <c r="B31" s="7" t="s">
        <v>103</v>
      </c>
      <c r="C31" s="7" t="s">
        <v>103</v>
      </c>
      <c r="D31" s="7" t="s">
        <v>103</v>
      </c>
      <c r="E31" s="7" t="s">
        <v>103</v>
      </c>
      <c r="F31" s="7" t="s">
        <v>103</v>
      </c>
      <c r="G31" s="7" t="s">
        <v>103</v>
      </c>
      <c r="H31" s="7" t="s">
        <v>103</v>
      </c>
      <c r="I31" s="7" t="s">
        <v>103</v>
      </c>
      <c r="J31" s="7" t="s">
        <v>103</v>
      </c>
      <c r="K31" s="7" t="s">
        <v>103</v>
      </c>
      <c r="L31" s="7" t="s">
        <v>103</v>
      </c>
      <c r="M31" s="7" t="s">
        <v>103</v>
      </c>
      <c r="N31" s="7" t="s">
        <v>103</v>
      </c>
      <c r="O31" s="7" t="s">
        <v>102</v>
      </c>
      <c r="P31" s="7" t="s">
        <v>103</v>
      </c>
      <c r="Q31" s="7" t="s">
        <v>103</v>
      </c>
      <c r="R31" s="7" t="s">
        <v>103</v>
      </c>
      <c r="S31" s="7" t="s">
        <v>103</v>
      </c>
      <c r="T31" s="8"/>
      <c r="U31" s="8"/>
      <c r="V31" s="8"/>
      <c r="W31" s="8"/>
      <c r="X31" s="8"/>
      <c r="Y31" s="8"/>
      <c r="Z31" s="8"/>
      <c r="AA31" s="8"/>
    </row>
    <row r="32">
      <c r="A32" s="6" t="s">
        <v>132</v>
      </c>
      <c r="B32" s="7" t="s">
        <v>102</v>
      </c>
      <c r="C32" s="7" t="s">
        <v>103</v>
      </c>
      <c r="D32" s="7" t="s">
        <v>102</v>
      </c>
      <c r="E32" s="7" t="s">
        <v>103</v>
      </c>
      <c r="F32" s="7" t="s">
        <v>102</v>
      </c>
      <c r="G32" s="7" t="s">
        <v>102</v>
      </c>
      <c r="H32" s="7" t="s">
        <v>102</v>
      </c>
      <c r="I32" s="7" t="s">
        <v>103</v>
      </c>
      <c r="J32" s="7" t="s">
        <v>102</v>
      </c>
      <c r="K32" s="7" t="s">
        <v>103</v>
      </c>
      <c r="L32" s="7" t="s">
        <v>103</v>
      </c>
      <c r="M32" s="7" t="s">
        <v>102</v>
      </c>
      <c r="N32" s="7" t="s">
        <v>102</v>
      </c>
      <c r="O32" s="7" t="s">
        <v>102</v>
      </c>
      <c r="P32" s="7" t="s">
        <v>103</v>
      </c>
      <c r="Q32" s="7" t="s">
        <v>102</v>
      </c>
      <c r="R32" s="7" t="s">
        <v>103</v>
      </c>
      <c r="S32" s="7" t="s">
        <v>102</v>
      </c>
      <c r="T32" s="8"/>
      <c r="U32" s="8"/>
      <c r="V32" s="8"/>
      <c r="W32" s="8"/>
      <c r="X32" s="8"/>
      <c r="Y32" s="8"/>
      <c r="Z32" s="8"/>
      <c r="AA32" s="8"/>
    </row>
    <row r="33">
      <c r="A33" s="6" t="s">
        <v>133</v>
      </c>
      <c r="B33" s="7" t="s">
        <v>102</v>
      </c>
      <c r="C33" s="7" t="s">
        <v>103</v>
      </c>
      <c r="D33" s="7" t="s">
        <v>103</v>
      </c>
      <c r="E33" s="7" t="s">
        <v>103</v>
      </c>
      <c r="F33" s="7" t="s">
        <v>103</v>
      </c>
      <c r="G33" s="7" t="s">
        <v>103</v>
      </c>
      <c r="H33" s="7" t="s">
        <v>103</v>
      </c>
      <c r="I33" s="7" t="s">
        <v>103</v>
      </c>
      <c r="J33" s="7" t="s">
        <v>103</v>
      </c>
      <c r="K33" s="7" t="s">
        <v>103</v>
      </c>
      <c r="L33" s="7" t="s">
        <v>103</v>
      </c>
      <c r="M33" s="7" t="s">
        <v>103</v>
      </c>
      <c r="N33" s="7" t="s">
        <v>103</v>
      </c>
      <c r="O33" s="7" t="s">
        <v>103</v>
      </c>
      <c r="P33" s="7" t="s">
        <v>103</v>
      </c>
      <c r="Q33" s="7" t="s">
        <v>103</v>
      </c>
      <c r="R33" s="7" t="s">
        <v>103</v>
      </c>
      <c r="S33" s="7" t="s">
        <v>103</v>
      </c>
      <c r="T33" s="8"/>
      <c r="U33" s="8"/>
      <c r="V33" s="8"/>
      <c r="W33" s="8"/>
      <c r="X33" s="8"/>
      <c r="Y33" s="8"/>
      <c r="Z33" s="8"/>
      <c r="AA33" s="8"/>
    </row>
    <row r="34">
      <c r="A34" s="6" t="s">
        <v>134</v>
      </c>
      <c r="B34" s="7" t="s">
        <v>103</v>
      </c>
      <c r="C34" s="7" t="s">
        <v>103</v>
      </c>
      <c r="D34" s="7" t="s">
        <v>103</v>
      </c>
      <c r="E34" s="7" t="s">
        <v>103</v>
      </c>
      <c r="F34" s="7" t="s">
        <v>103</v>
      </c>
      <c r="G34" s="7" t="s">
        <v>103</v>
      </c>
      <c r="H34" s="7" t="s">
        <v>103</v>
      </c>
      <c r="I34" s="7"/>
      <c r="J34" s="7" t="s">
        <v>103</v>
      </c>
      <c r="K34" s="7" t="s">
        <v>103</v>
      </c>
      <c r="L34" s="7" t="s">
        <v>103</v>
      </c>
      <c r="M34" s="7" t="s">
        <v>103</v>
      </c>
      <c r="N34" s="7" t="s">
        <v>103</v>
      </c>
      <c r="O34" s="7" t="s">
        <v>103</v>
      </c>
      <c r="P34" s="7" t="s">
        <v>103</v>
      </c>
      <c r="Q34" s="7" t="s">
        <v>103</v>
      </c>
      <c r="R34" s="7" t="s">
        <v>103</v>
      </c>
      <c r="S34" s="7" t="s">
        <v>103</v>
      </c>
      <c r="T34" s="8"/>
      <c r="U34" s="8"/>
      <c r="V34" s="8"/>
      <c r="W34" s="8"/>
      <c r="X34" s="8"/>
      <c r="Y34" s="8"/>
      <c r="Z34" s="8"/>
      <c r="AA34" s="8"/>
    </row>
    <row r="35">
      <c r="A35" s="6" t="s">
        <v>135</v>
      </c>
      <c r="B35" s="7"/>
      <c r="C35" s="7" t="s">
        <v>111</v>
      </c>
      <c r="D35" s="7" t="s">
        <v>103</v>
      </c>
      <c r="E35" s="7" t="s">
        <v>103</v>
      </c>
      <c r="F35" s="7" t="s">
        <v>103</v>
      </c>
      <c r="G35" s="7" t="s">
        <v>102</v>
      </c>
      <c r="H35" s="7" t="s">
        <v>103</v>
      </c>
      <c r="I35" s="7" t="s">
        <v>103</v>
      </c>
      <c r="J35" s="7" t="s">
        <v>103</v>
      </c>
      <c r="K35" s="7" t="s">
        <v>103</v>
      </c>
      <c r="L35" s="7" t="s">
        <v>111</v>
      </c>
      <c r="M35" s="7" t="s">
        <v>103</v>
      </c>
      <c r="N35" s="7" t="s">
        <v>103</v>
      </c>
      <c r="O35" s="7" t="s">
        <v>103</v>
      </c>
      <c r="P35" s="7" t="s">
        <v>102</v>
      </c>
      <c r="Q35" s="7" t="s">
        <v>103</v>
      </c>
      <c r="R35" s="7" t="s">
        <v>102</v>
      </c>
      <c r="S35" s="7" t="s">
        <v>103</v>
      </c>
      <c r="T35" s="8"/>
      <c r="U35" s="8"/>
      <c r="V35" s="8"/>
      <c r="W35" s="8"/>
      <c r="X35" s="8"/>
      <c r="Y35" s="8"/>
      <c r="Z35" s="8"/>
      <c r="AA35" s="8"/>
    </row>
    <row r="36">
      <c r="A36" s="6" t="s">
        <v>136</v>
      </c>
      <c r="B36" s="7" t="s">
        <v>103</v>
      </c>
      <c r="C36" s="7" t="s">
        <v>102</v>
      </c>
      <c r="D36" s="7" t="s">
        <v>103</v>
      </c>
      <c r="E36" s="7" t="s">
        <v>111</v>
      </c>
      <c r="F36" s="7" t="s">
        <v>103</v>
      </c>
      <c r="G36" s="7" t="s">
        <v>103</v>
      </c>
      <c r="H36" s="7" t="s">
        <v>111</v>
      </c>
      <c r="I36" s="7" t="s">
        <v>103</v>
      </c>
      <c r="J36" s="7" t="s">
        <v>103</v>
      </c>
      <c r="K36" s="7" t="s">
        <v>103</v>
      </c>
      <c r="L36" s="7" t="s">
        <v>103</v>
      </c>
      <c r="M36" s="7" t="s">
        <v>103</v>
      </c>
      <c r="N36" s="7" t="s">
        <v>103</v>
      </c>
      <c r="O36" s="7" t="s">
        <v>103</v>
      </c>
      <c r="P36" s="7" t="s">
        <v>103</v>
      </c>
      <c r="Q36" s="7" t="s">
        <v>103</v>
      </c>
      <c r="R36" s="7" t="s">
        <v>102</v>
      </c>
      <c r="S36" s="7" t="s">
        <v>103</v>
      </c>
      <c r="T36" s="8"/>
      <c r="U36" s="8"/>
      <c r="V36" s="8"/>
      <c r="W36" s="8"/>
      <c r="X36" s="8"/>
      <c r="Y36" s="8"/>
      <c r="Z36" s="8"/>
      <c r="AA36" s="8"/>
    </row>
    <row r="37">
      <c r="A37" s="6" t="s">
        <v>137</v>
      </c>
      <c r="B37" s="7" t="s">
        <v>111</v>
      </c>
      <c r="C37" s="7" t="s">
        <v>102</v>
      </c>
      <c r="D37" s="7" t="s">
        <v>102</v>
      </c>
      <c r="E37" s="7" t="s">
        <v>111</v>
      </c>
      <c r="F37" s="7" t="s">
        <v>111</v>
      </c>
      <c r="G37" s="7" t="s">
        <v>111</v>
      </c>
      <c r="H37" s="7" t="s">
        <v>102</v>
      </c>
      <c r="I37" s="7" t="s">
        <v>111</v>
      </c>
      <c r="J37" s="7" t="s">
        <v>111</v>
      </c>
      <c r="K37" s="7" t="s">
        <v>111</v>
      </c>
      <c r="L37" s="7" t="s">
        <v>111</v>
      </c>
      <c r="M37" s="7" t="s">
        <v>102</v>
      </c>
      <c r="N37" s="7" t="s">
        <v>111</v>
      </c>
      <c r="O37" s="7" t="s">
        <v>111</v>
      </c>
      <c r="P37" s="7" t="s">
        <v>111</v>
      </c>
      <c r="Q37" s="7" t="s">
        <v>111</v>
      </c>
      <c r="R37" s="7" t="s">
        <v>103</v>
      </c>
      <c r="S37" s="7" t="s">
        <v>111</v>
      </c>
      <c r="T37" s="8"/>
      <c r="U37" s="8"/>
      <c r="V37" s="8"/>
      <c r="W37" s="8"/>
      <c r="X37" s="8"/>
      <c r="Y37" s="8"/>
      <c r="Z37" s="8"/>
      <c r="AA37" s="8"/>
    </row>
    <row r="38">
      <c r="A38" s="6" t="s">
        <v>138</v>
      </c>
      <c r="B38" s="7" t="s">
        <v>103</v>
      </c>
      <c r="C38" s="7" t="s">
        <v>109</v>
      </c>
      <c r="D38" s="7" t="s">
        <v>103</v>
      </c>
      <c r="E38" s="7" t="s">
        <v>103</v>
      </c>
      <c r="F38" s="7" t="s">
        <v>103</v>
      </c>
      <c r="G38" s="7" t="s">
        <v>103</v>
      </c>
      <c r="H38" s="7" t="s">
        <v>103</v>
      </c>
      <c r="I38" s="7" t="s">
        <v>103</v>
      </c>
      <c r="J38" s="7" t="s">
        <v>103</v>
      </c>
      <c r="K38" s="7" t="s">
        <v>103</v>
      </c>
      <c r="L38" s="7" t="s">
        <v>103</v>
      </c>
      <c r="M38" s="7" t="s">
        <v>103</v>
      </c>
      <c r="N38" s="7" t="s">
        <v>103</v>
      </c>
      <c r="O38" s="7" t="s">
        <v>103</v>
      </c>
      <c r="P38" s="7" t="s">
        <v>103</v>
      </c>
      <c r="Q38" s="7" t="s">
        <v>103</v>
      </c>
      <c r="R38" s="7" t="s">
        <v>103</v>
      </c>
      <c r="S38" s="7" t="s">
        <v>103</v>
      </c>
      <c r="T38" s="8"/>
      <c r="U38" s="8"/>
      <c r="V38" s="8"/>
      <c r="W38" s="8"/>
      <c r="X38" s="8"/>
      <c r="Y38" s="8"/>
      <c r="Z38" s="8"/>
      <c r="AA38" s="8"/>
    </row>
    <row r="39">
      <c r="A39" s="6" t="s">
        <v>139</v>
      </c>
      <c r="B39" s="7" t="s">
        <v>111</v>
      </c>
      <c r="C39" s="7" t="s">
        <v>111</v>
      </c>
      <c r="D39" s="7" t="s">
        <v>111</v>
      </c>
      <c r="E39" s="7" t="s">
        <v>111</v>
      </c>
      <c r="F39" s="7" t="s">
        <v>111</v>
      </c>
      <c r="G39" s="7" t="s">
        <v>111</v>
      </c>
      <c r="H39" s="7" t="s">
        <v>111</v>
      </c>
      <c r="I39" s="7" t="s">
        <v>111</v>
      </c>
      <c r="J39" s="7" t="s">
        <v>109</v>
      </c>
      <c r="K39" s="7" t="s">
        <v>111</v>
      </c>
      <c r="L39" s="7" t="s">
        <v>111</v>
      </c>
      <c r="M39" s="7" t="s">
        <v>111</v>
      </c>
      <c r="N39" s="7" t="s">
        <v>103</v>
      </c>
      <c r="O39" s="7" t="s">
        <v>109</v>
      </c>
      <c r="P39" s="7" t="s">
        <v>103</v>
      </c>
      <c r="Q39" s="7" t="s">
        <v>111</v>
      </c>
      <c r="R39" s="7" t="s">
        <v>111</v>
      </c>
      <c r="S39" s="7" t="s">
        <v>103</v>
      </c>
      <c r="T39" s="8"/>
      <c r="U39" s="8"/>
      <c r="V39" s="8"/>
      <c r="W39" s="8"/>
      <c r="X39" s="8"/>
      <c r="Y39" s="8"/>
      <c r="Z39" s="8"/>
      <c r="AA39" s="8"/>
    </row>
    <row r="40">
      <c r="A40" s="6" t="s">
        <v>140</v>
      </c>
      <c r="B40" s="7" t="s">
        <v>103</v>
      </c>
      <c r="C40" s="7" t="s">
        <v>103</v>
      </c>
      <c r="D40" s="7" t="s">
        <v>103</v>
      </c>
      <c r="E40" s="3" t="s">
        <v>103</v>
      </c>
      <c r="F40" s="7" t="s">
        <v>103</v>
      </c>
      <c r="G40" s="7" t="s">
        <v>103</v>
      </c>
      <c r="H40" s="7" t="s">
        <v>103</v>
      </c>
      <c r="I40" s="7" t="s">
        <v>103</v>
      </c>
      <c r="J40" s="7" t="s">
        <v>103</v>
      </c>
      <c r="K40" s="7" t="s">
        <v>103</v>
      </c>
      <c r="L40" s="7" t="s">
        <v>103</v>
      </c>
      <c r="M40" s="7" t="s">
        <v>103</v>
      </c>
      <c r="N40" s="7" t="s">
        <v>103</v>
      </c>
      <c r="O40" s="7" t="s">
        <v>103</v>
      </c>
      <c r="P40" s="7" t="s">
        <v>103</v>
      </c>
      <c r="Q40" s="7" t="s">
        <v>103</v>
      </c>
      <c r="R40" s="7" t="s">
        <v>103</v>
      </c>
      <c r="S40" s="7" t="s">
        <v>103</v>
      </c>
      <c r="T40" s="8"/>
      <c r="U40" s="8"/>
      <c r="V40" s="8"/>
      <c r="W40" s="8"/>
      <c r="X40" s="8"/>
      <c r="Y40" s="8"/>
      <c r="Z40" s="8"/>
      <c r="AA40" s="8"/>
    </row>
    <row r="41">
      <c r="A41" s="6" t="s">
        <v>141</v>
      </c>
      <c r="B41" s="7" t="s">
        <v>103</v>
      </c>
      <c r="C41" s="7" t="s">
        <v>111</v>
      </c>
      <c r="D41" s="7" t="s">
        <v>103</v>
      </c>
      <c r="E41" s="7" t="s">
        <v>103</v>
      </c>
      <c r="F41" s="7" t="s">
        <v>103</v>
      </c>
      <c r="G41" s="7" t="s">
        <v>102</v>
      </c>
      <c r="H41" s="7" t="s">
        <v>111</v>
      </c>
      <c r="I41" s="7" t="s">
        <v>102</v>
      </c>
      <c r="J41" s="7" t="s">
        <v>103</v>
      </c>
      <c r="K41" s="7" t="s">
        <v>103</v>
      </c>
      <c r="L41" s="7" t="s">
        <v>111</v>
      </c>
      <c r="M41" s="7" t="s">
        <v>111</v>
      </c>
      <c r="N41" s="7" t="s">
        <v>111</v>
      </c>
      <c r="O41" s="7" t="s">
        <v>111</v>
      </c>
      <c r="P41" s="7" t="s">
        <v>103</v>
      </c>
      <c r="Q41" s="7" t="s">
        <v>103</v>
      </c>
      <c r="R41" s="7" t="s">
        <v>103</v>
      </c>
      <c r="S41" s="7" t="s">
        <v>103</v>
      </c>
      <c r="T41" s="8"/>
      <c r="U41" s="8"/>
      <c r="V41" s="8"/>
      <c r="W41" s="8"/>
      <c r="X41" s="8"/>
      <c r="Y41" s="8"/>
      <c r="Z41" s="8"/>
      <c r="AA41" s="8"/>
    </row>
    <row r="42">
      <c r="A42" s="6" t="s">
        <v>142</v>
      </c>
      <c r="B42" s="7" t="s">
        <v>103</v>
      </c>
      <c r="C42" s="7" t="s">
        <v>103</v>
      </c>
      <c r="D42" s="7" t="s">
        <v>103</v>
      </c>
      <c r="E42" s="7" t="s">
        <v>103</v>
      </c>
      <c r="F42" s="7" t="s">
        <v>103</v>
      </c>
      <c r="G42" s="7" t="s">
        <v>103</v>
      </c>
      <c r="H42" s="7" t="s">
        <v>103</v>
      </c>
      <c r="I42" s="7" t="s">
        <v>103</v>
      </c>
      <c r="J42" s="7" t="s">
        <v>103</v>
      </c>
      <c r="K42" s="7" t="s">
        <v>102</v>
      </c>
      <c r="L42" s="7" t="s">
        <v>111</v>
      </c>
      <c r="M42" s="7" t="s">
        <v>103</v>
      </c>
      <c r="N42" s="7" t="s">
        <v>103</v>
      </c>
      <c r="O42" s="7" t="s">
        <v>102</v>
      </c>
      <c r="P42" s="7" t="s">
        <v>103</v>
      </c>
      <c r="Q42" s="7" t="s">
        <v>103</v>
      </c>
      <c r="R42" s="7" t="s">
        <v>103</v>
      </c>
      <c r="S42" s="7" t="s">
        <v>103</v>
      </c>
      <c r="T42" s="8"/>
      <c r="U42" s="8"/>
      <c r="V42" s="8"/>
      <c r="W42" s="8"/>
      <c r="X42" s="8"/>
      <c r="Y42" s="8"/>
      <c r="Z42" s="8"/>
      <c r="AA42" s="8"/>
    </row>
    <row r="43">
      <c r="A43" s="6" t="s">
        <v>143</v>
      </c>
      <c r="B43" s="7" t="s">
        <v>102</v>
      </c>
      <c r="C43" s="7" t="s">
        <v>103</v>
      </c>
      <c r="D43" s="7" t="s">
        <v>103</v>
      </c>
      <c r="E43" s="7" t="s">
        <v>103</v>
      </c>
      <c r="F43" s="7" t="s">
        <v>103</v>
      </c>
      <c r="G43" s="7" t="s">
        <v>102</v>
      </c>
      <c r="H43" s="7" t="s">
        <v>102</v>
      </c>
      <c r="I43" s="7" t="s">
        <v>103</v>
      </c>
      <c r="J43" s="7" t="s">
        <v>102</v>
      </c>
      <c r="K43" s="7" t="s">
        <v>103</v>
      </c>
      <c r="L43" s="7" t="s">
        <v>103</v>
      </c>
      <c r="M43" s="7" t="s">
        <v>102</v>
      </c>
      <c r="N43" s="7" t="s">
        <v>102</v>
      </c>
      <c r="O43" s="7" t="s">
        <v>103</v>
      </c>
      <c r="P43" s="7" t="s">
        <v>102</v>
      </c>
      <c r="Q43" s="7" t="s">
        <v>102</v>
      </c>
      <c r="R43" s="7" t="s">
        <v>102</v>
      </c>
      <c r="S43" s="7" t="s">
        <v>102</v>
      </c>
      <c r="T43" s="8"/>
      <c r="U43" s="8"/>
      <c r="V43" s="8"/>
      <c r="W43" s="8"/>
      <c r="X43" s="8"/>
      <c r="Y43" s="8"/>
      <c r="Z43" s="8"/>
      <c r="AA43" s="8"/>
    </row>
    <row r="44">
      <c r="A44" s="6" t="s">
        <v>144</v>
      </c>
      <c r="B44" s="7" t="s">
        <v>102</v>
      </c>
      <c r="C44" s="7" t="s">
        <v>102</v>
      </c>
      <c r="D44" s="7" t="s">
        <v>102</v>
      </c>
      <c r="E44" s="7" t="s">
        <v>102</v>
      </c>
      <c r="F44" s="7" t="s">
        <v>102</v>
      </c>
      <c r="G44" s="7" t="s">
        <v>102</v>
      </c>
      <c r="H44" s="7" t="s">
        <v>102</v>
      </c>
      <c r="I44" s="7" t="s">
        <v>102</v>
      </c>
      <c r="J44" s="7" t="s">
        <v>102</v>
      </c>
      <c r="K44" s="7" t="s">
        <v>102</v>
      </c>
      <c r="L44" s="7" t="s">
        <v>102</v>
      </c>
      <c r="M44" s="7" t="s">
        <v>102</v>
      </c>
      <c r="N44" s="7" t="s">
        <v>102</v>
      </c>
      <c r="O44" s="7" t="s">
        <v>102</v>
      </c>
      <c r="P44" s="7" t="s">
        <v>102</v>
      </c>
      <c r="Q44" s="7" t="s">
        <v>102</v>
      </c>
      <c r="R44" s="7" t="s">
        <v>102</v>
      </c>
      <c r="S44" s="7" t="s">
        <v>102</v>
      </c>
      <c r="T44" s="8"/>
      <c r="U44" s="8"/>
      <c r="V44" s="8"/>
      <c r="W44" s="8"/>
      <c r="X44" s="8"/>
      <c r="Y44" s="8"/>
      <c r="Z44" s="8"/>
      <c r="AA44" s="8"/>
    </row>
    <row r="45">
      <c r="A45" s="6" t="s">
        <v>145</v>
      </c>
      <c r="B45" s="7" t="s">
        <v>102</v>
      </c>
      <c r="C45" s="7" t="s">
        <v>102</v>
      </c>
      <c r="D45" s="7" t="s">
        <v>102</v>
      </c>
      <c r="E45" s="7" t="s">
        <v>103</v>
      </c>
      <c r="F45" s="7" t="s">
        <v>102</v>
      </c>
      <c r="G45" s="7" t="s">
        <v>102</v>
      </c>
      <c r="H45" s="7" t="s">
        <v>102</v>
      </c>
      <c r="I45" s="7" t="s">
        <v>102</v>
      </c>
      <c r="J45" s="7" t="s">
        <v>102</v>
      </c>
      <c r="K45" s="7" t="s">
        <v>102</v>
      </c>
      <c r="L45" s="7" t="s">
        <v>102</v>
      </c>
      <c r="M45" s="7" t="s">
        <v>102</v>
      </c>
      <c r="N45" s="7" t="s">
        <v>102</v>
      </c>
      <c r="O45" s="7" t="s">
        <v>102</v>
      </c>
      <c r="P45" s="7" t="s">
        <v>103</v>
      </c>
      <c r="Q45" s="7" t="s">
        <v>102</v>
      </c>
      <c r="R45" s="7" t="s">
        <v>102</v>
      </c>
      <c r="S45" s="7" t="s">
        <v>102</v>
      </c>
      <c r="T45" s="8"/>
      <c r="U45" s="8"/>
      <c r="V45" s="8"/>
      <c r="W45" s="8"/>
      <c r="X45" s="8"/>
      <c r="Y45" s="8"/>
      <c r="Z45" s="8"/>
      <c r="AA45" s="8"/>
    </row>
    <row r="46">
      <c r="A46" s="6" t="s">
        <v>146</v>
      </c>
      <c r="B46" s="7" t="s">
        <v>103</v>
      </c>
      <c r="C46" s="7" t="s">
        <v>103</v>
      </c>
      <c r="D46" s="7" t="s">
        <v>103</v>
      </c>
      <c r="E46" s="7" t="s">
        <v>103</v>
      </c>
      <c r="F46" s="7" t="s">
        <v>103</v>
      </c>
      <c r="G46" s="7" t="s">
        <v>103</v>
      </c>
      <c r="H46" s="7" t="s">
        <v>103</v>
      </c>
      <c r="I46" s="7" t="s">
        <v>103</v>
      </c>
      <c r="J46" s="7" t="s">
        <v>103</v>
      </c>
      <c r="K46" s="7" t="s">
        <v>103</v>
      </c>
      <c r="L46" s="7" t="s">
        <v>103</v>
      </c>
      <c r="M46" s="7" t="s">
        <v>103</v>
      </c>
      <c r="N46" s="7" t="s">
        <v>103</v>
      </c>
      <c r="O46" s="7" t="s">
        <v>103</v>
      </c>
      <c r="P46" s="7" t="s">
        <v>103</v>
      </c>
      <c r="Q46" s="7" t="s">
        <v>103</v>
      </c>
      <c r="R46" s="7" t="s">
        <v>103</v>
      </c>
      <c r="S46" s="7" t="s">
        <v>103</v>
      </c>
      <c r="T46" s="8"/>
      <c r="U46" s="8"/>
      <c r="V46" s="8"/>
      <c r="W46" s="8"/>
      <c r="X46" s="8"/>
      <c r="Y46" s="8"/>
      <c r="Z46" s="8"/>
      <c r="AA46" s="8"/>
    </row>
    <row r="47">
      <c r="A47" s="6" t="s">
        <v>147</v>
      </c>
      <c r="B47" s="7" t="s">
        <v>103</v>
      </c>
      <c r="C47" s="7" t="s">
        <v>103</v>
      </c>
      <c r="D47" s="7" t="s">
        <v>103</v>
      </c>
      <c r="E47" s="7" t="s">
        <v>103</v>
      </c>
      <c r="F47" s="7" t="s">
        <v>103</v>
      </c>
      <c r="G47" s="7" t="s">
        <v>103</v>
      </c>
      <c r="H47" s="7" t="s">
        <v>103</v>
      </c>
      <c r="I47" s="7" t="s">
        <v>103</v>
      </c>
      <c r="J47" s="7" t="s">
        <v>103</v>
      </c>
      <c r="K47" s="7" t="s">
        <v>103</v>
      </c>
      <c r="L47" s="7" t="s">
        <v>103</v>
      </c>
      <c r="M47" s="7" t="s">
        <v>103</v>
      </c>
      <c r="N47" s="7" t="s">
        <v>103</v>
      </c>
      <c r="O47" s="7" t="s">
        <v>103</v>
      </c>
      <c r="P47" s="7" t="s">
        <v>103</v>
      </c>
      <c r="Q47" s="7" t="s">
        <v>103</v>
      </c>
      <c r="R47" s="7" t="s">
        <v>103</v>
      </c>
      <c r="S47" s="7" t="s">
        <v>103</v>
      </c>
      <c r="T47" s="8"/>
      <c r="U47" s="8"/>
      <c r="V47" s="8"/>
      <c r="W47" s="8"/>
      <c r="X47" s="8"/>
      <c r="Y47" s="8"/>
      <c r="Z47" s="8"/>
      <c r="AA47" s="8"/>
    </row>
    <row r="48">
      <c r="A48" s="6" t="s">
        <v>148</v>
      </c>
      <c r="B48" s="7" t="s">
        <v>103</v>
      </c>
      <c r="C48" s="7" t="s">
        <v>103</v>
      </c>
      <c r="D48" s="7" t="s">
        <v>103</v>
      </c>
      <c r="E48" s="7" t="s">
        <v>103</v>
      </c>
      <c r="F48" s="7" t="s">
        <v>103</v>
      </c>
      <c r="G48" s="7" t="s">
        <v>103</v>
      </c>
      <c r="H48" s="7" t="s">
        <v>103</v>
      </c>
      <c r="I48" s="7" t="s">
        <v>103</v>
      </c>
      <c r="J48" s="7" t="s">
        <v>103</v>
      </c>
      <c r="K48" s="7" t="s">
        <v>103</v>
      </c>
      <c r="L48" s="7" t="s">
        <v>103</v>
      </c>
      <c r="M48" s="7" t="s">
        <v>103</v>
      </c>
      <c r="N48" s="7" t="s">
        <v>103</v>
      </c>
      <c r="O48" s="7" t="s">
        <v>103</v>
      </c>
      <c r="P48" s="7" t="s">
        <v>103</v>
      </c>
      <c r="Q48" s="7" t="s">
        <v>103</v>
      </c>
      <c r="R48" s="7" t="s">
        <v>103</v>
      </c>
      <c r="S48" s="7" t="s">
        <v>103</v>
      </c>
      <c r="T48" s="8"/>
      <c r="U48" s="8"/>
      <c r="V48" s="8"/>
      <c r="W48" s="8"/>
      <c r="X48" s="8"/>
      <c r="Y48" s="8"/>
      <c r="Z48" s="8"/>
      <c r="AA48" s="8"/>
    </row>
    <row r="49">
      <c r="A49" s="6" t="s">
        <v>149</v>
      </c>
      <c r="B49" s="7" t="s">
        <v>103</v>
      </c>
      <c r="C49" s="7" t="s">
        <v>103</v>
      </c>
      <c r="D49" s="7" t="s">
        <v>103</v>
      </c>
      <c r="E49" s="7" t="s">
        <v>102</v>
      </c>
      <c r="F49" s="7" t="s">
        <v>103</v>
      </c>
      <c r="G49" s="7" t="s">
        <v>102</v>
      </c>
      <c r="H49" s="7" t="s">
        <v>102</v>
      </c>
      <c r="I49" s="7" t="s">
        <v>102</v>
      </c>
      <c r="J49" s="7" t="s">
        <v>102</v>
      </c>
      <c r="K49" s="7" t="s">
        <v>102</v>
      </c>
      <c r="L49" s="7" t="s">
        <v>102</v>
      </c>
      <c r="M49" s="7" t="s">
        <v>102</v>
      </c>
      <c r="N49" s="7" t="s">
        <v>102</v>
      </c>
      <c r="O49" s="7" t="s">
        <v>102</v>
      </c>
      <c r="P49" s="7" t="s">
        <v>102</v>
      </c>
      <c r="Q49" s="7" t="s">
        <v>102</v>
      </c>
      <c r="R49" s="7" t="s">
        <v>102</v>
      </c>
      <c r="S49" s="7" t="s">
        <v>102</v>
      </c>
      <c r="T49" s="8"/>
      <c r="U49" s="8"/>
      <c r="V49" s="8"/>
      <c r="W49" s="8"/>
      <c r="X49" s="8"/>
      <c r="Y49" s="8"/>
      <c r="Z49" s="8"/>
      <c r="AA49" s="8"/>
    </row>
    <row r="50">
      <c r="A50" s="6" t="s">
        <v>150</v>
      </c>
      <c r="B50" s="7" t="s">
        <v>102</v>
      </c>
      <c r="C50" s="7" t="s">
        <v>102</v>
      </c>
      <c r="D50" s="7" t="s">
        <v>102</v>
      </c>
      <c r="E50" s="7" t="s">
        <v>102</v>
      </c>
      <c r="F50" s="7" t="s">
        <v>102</v>
      </c>
      <c r="G50" s="7" t="s">
        <v>102</v>
      </c>
      <c r="H50" s="7" t="s">
        <v>102</v>
      </c>
      <c r="I50" s="7" t="s">
        <v>102</v>
      </c>
      <c r="J50" s="7" t="s">
        <v>102</v>
      </c>
      <c r="K50" s="7" t="s">
        <v>102</v>
      </c>
      <c r="L50" s="7" t="s">
        <v>102</v>
      </c>
      <c r="M50" s="7" t="s">
        <v>102</v>
      </c>
      <c r="N50" s="7" t="s">
        <v>102</v>
      </c>
      <c r="O50" s="7" t="s">
        <v>102</v>
      </c>
      <c r="P50" s="7" t="s">
        <v>102</v>
      </c>
      <c r="Q50" s="7" t="s">
        <v>102</v>
      </c>
      <c r="R50" s="7" t="s">
        <v>102</v>
      </c>
      <c r="S50" s="7" t="s">
        <v>102</v>
      </c>
      <c r="T50" s="8"/>
      <c r="U50" s="8"/>
      <c r="V50" s="8"/>
      <c r="W50" s="8"/>
      <c r="X50" s="8"/>
      <c r="Y50" s="8"/>
      <c r="Z50" s="8"/>
      <c r="AA50" s="8"/>
    </row>
    <row r="51">
      <c r="A51" s="6" t="s">
        <v>151</v>
      </c>
      <c r="B51" s="7" t="s">
        <v>102</v>
      </c>
      <c r="C51" s="7" t="s">
        <v>102</v>
      </c>
      <c r="D51" s="7" t="s">
        <v>102</v>
      </c>
      <c r="E51" s="7" t="s">
        <v>102</v>
      </c>
      <c r="F51" s="7"/>
      <c r="G51" s="7" t="s">
        <v>102</v>
      </c>
      <c r="H51" s="7" t="s">
        <v>102</v>
      </c>
      <c r="I51" s="7" t="s">
        <v>102</v>
      </c>
      <c r="J51" s="7" t="s">
        <v>102</v>
      </c>
      <c r="K51" s="7" t="s">
        <v>102</v>
      </c>
      <c r="L51" s="7" t="s">
        <v>102</v>
      </c>
      <c r="M51" s="7" t="s">
        <v>102</v>
      </c>
      <c r="N51" s="7" t="s">
        <v>102</v>
      </c>
      <c r="O51" s="7" t="s">
        <v>102</v>
      </c>
      <c r="P51" s="7" t="s">
        <v>102</v>
      </c>
      <c r="Q51" s="7" t="s">
        <v>102</v>
      </c>
      <c r="R51" s="7" t="s">
        <v>102</v>
      </c>
      <c r="S51" s="7" t="s">
        <v>102</v>
      </c>
      <c r="T51" s="8"/>
      <c r="U51" s="8"/>
      <c r="V51" s="8"/>
      <c r="W51" s="8"/>
      <c r="X51" s="8"/>
      <c r="Y51" s="8"/>
      <c r="Z51" s="8"/>
      <c r="AA51" s="8"/>
    </row>
    <row r="52">
      <c r="A52" s="6" t="s">
        <v>152</v>
      </c>
      <c r="B52" s="7" t="s">
        <v>102</v>
      </c>
      <c r="C52" s="7" t="s">
        <v>103</v>
      </c>
      <c r="D52" s="7" t="s">
        <v>102</v>
      </c>
      <c r="E52" s="7" t="s">
        <v>103</v>
      </c>
      <c r="F52" s="7" t="s">
        <v>103</v>
      </c>
      <c r="G52" s="7" t="s">
        <v>103</v>
      </c>
      <c r="H52" s="7" t="s">
        <v>103</v>
      </c>
      <c r="I52" s="7" t="s">
        <v>103</v>
      </c>
      <c r="J52" s="7" t="s">
        <v>103</v>
      </c>
      <c r="K52" s="7" t="s">
        <v>103</v>
      </c>
      <c r="L52" s="7" t="s">
        <v>103</v>
      </c>
      <c r="M52" s="7" t="s">
        <v>103</v>
      </c>
      <c r="N52" s="7" t="s">
        <v>103</v>
      </c>
      <c r="O52" s="7" t="s">
        <v>103</v>
      </c>
      <c r="P52" s="7" t="s">
        <v>103</v>
      </c>
      <c r="Q52" s="7" t="s">
        <v>103</v>
      </c>
      <c r="R52" s="7" t="s">
        <v>103</v>
      </c>
      <c r="S52" s="7" t="s">
        <v>103</v>
      </c>
      <c r="T52" s="8"/>
      <c r="U52" s="8"/>
      <c r="V52" s="8"/>
      <c r="W52" s="8"/>
      <c r="X52" s="8"/>
      <c r="Y52" s="8"/>
      <c r="Z52" s="8"/>
      <c r="AA52" s="8"/>
    </row>
    <row r="53">
      <c r="A53" s="6" t="s">
        <v>153</v>
      </c>
      <c r="B53" s="7" t="s">
        <v>102</v>
      </c>
      <c r="C53" s="7" t="s">
        <v>102</v>
      </c>
      <c r="D53" s="7" t="s">
        <v>102</v>
      </c>
      <c r="E53" s="7" t="s">
        <v>102</v>
      </c>
      <c r="F53" s="7" t="s">
        <v>102</v>
      </c>
      <c r="G53" s="7" t="s">
        <v>102</v>
      </c>
      <c r="H53" s="7" t="s">
        <v>102</v>
      </c>
      <c r="I53" s="7" t="s">
        <v>102</v>
      </c>
      <c r="J53" s="7" t="s">
        <v>102</v>
      </c>
      <c r="K53" s="7" t="s">
        <v>111</v>
      </c>
      <c r="L53" s="7" t="s">
        <v>102</v>
      </c>
      <c r="M53" s="7" t="s">
        <v>102</v>
      </c>
      <c r="N53" s="7" t="s">
        <v>102</v>
      </c>
      <c r="O53" s="7" t="s">
        <v>102</v>
      </c>
      <c r="P53" s="7" t="s">
        <v>102</v>
      </c>
      <c r="Q53" s="7" t="s">
        <v>102</v>
      </c>
      <c r="R53" s="7" t="s">
        <v>102</v>
      </c>
      <c r="S53" s="7" t="s">
        <v>102</v>
      </c>
      <c r="T53" s="8"/>
      <c r="U53" s="8"/>
      <c r="V53" s="8"/>
      <c r="W53" s="8"/>
      <c r="X53" s="8"/>
      <c r="Y53" s="8"/>
      <c r="Z53" s="8"/>
      <c r="AA53" s="8"/>
    </row>
    <row r="54">
      <c r="A54" s="6" t="s">
        <v>154</v>
      </c>
      <c r="B54" s="7" t="s">
        <v>111</v>
      </c>
      <c r="C54" s="7" t="s">
        <v>111</v>
      </c>
      <c r="D54" s="7" t="s">
        <v>111</v>
      </c>
      <c r="E54" s="7" t="s">
        <v>111</v>
      </c>
      <c r="F54" s="7" t="s">
        <v>111</v>
      </c>
      <c r="G54" s="7" t="s">
        <v>111</v>
      </c>
      <c r="H54" s="7" t="s">
        <v>111</v>
      </c>
      <c r="I54" s="7" t="s">
        <v>111</v>
      </c>
      <c r="J54" s="7" t="s">
        <v>111</v>
      </c>
      <c r="K54" s="7" t="s">
        <v>111</v>
      </c>
      <c r="L54" s="7" t="s">
        <v>111</v>
      </c>
      <c r="M54" s="7" t="s">
        <v>111</v>
      </c>
      <c r="N54" s="7" t="s">
        <v>111</v>
      </c>
      <c r="O54" s="7" t="s">
        <v>111</v>
      </c>
      <c r="P54" s="7" t="s">
        <v>111</v>
      </c>
      <c r="Q54" s="7" t="s">
        <v>111</v>
      </c>
      <c r="R54" s="7" t="s">
        <v>111</v>
      </c>
      <c r="S54" s="7" t="s">
        <v>111</v>
      </c>
      <c r="T54" s="8"/>
      <c r="U54" s="8"/>
      <c r="V54" s="8"/>
      <c r="W54" s="8"/>
      <c r="X54" s="8"/>
      <c r="Y54" s="8"/>
      <c r="Z54" s="8"/>
      <c r="AA54" s="8"/>
    </row>
    <row r="55">
      <c r="A55" s="6" t="s">
        <v>155</v>
      </c>
      <c r="B55" s="7" t="s">
        <v>102</v>
      </c>
      <c r="C55" s="7" t="s">
        <v>102</v>
      </c>
      <c r="D55" s="7" t="s">
        <v>102</v>
      </c>
      <c r="E55" s="7" t="s">
        <v>102</v>
      </c>
      <c r="F55" s="7" t="s">
        <v>102</v>
      </c>
      <c r="G55" s="7" t="s">
        <v>102</v>
      </c>
      <c r="H55" s="7" t="s">
        <v>102</v>
      </c>
      <c r="I55" s="7" t="s">
        <v>102</v>
      </c>
      <c r="J55" s="7" t="s">
        <v>102</v>
      </c>
      <c r="K55" s="7" t="s">
        <v>102</v>
      </c>
      <c r="L55" s="7" t="s">
        <v>102</v>
      </c>
      <c r="M55" s="7" t="s">
        <v>102</v>
      </c>
      <c r="N55" s="7" t="s">
        <v>102</v>
      </c>
      <c r="O55" s="7" t="s">
        <v>102</v>
      </c>
      <c r="P55" s="7" t="s">
        <v>102</v>
      </c>
      <c r="Q55" s="7" t="s">
        <v>102</v>
      </c>
      <c r="R55" s="7" t="s">
        <v>102</v>
      </c>
      <c r="S55" s="7" t="s">
        <v>102</v>
      </c>
      <c r="T55" s="8"/>
      <c r="U55" s="8"/>
      <c r="V55" s="8"/>
      <c r="W55" s="8"/>
      <c r="X55" s="8"/>
      <c r="Y55" s="8"/>
      <c r="Z55" s="8"/>
      <c r="AA55" s="8"/>
    </row>
    <row r="56">
      <c r="A56" s="6" t="s">
        <v>156</v>
      </c>
      <c r="B56" s="7" t="s">
        <v>111</v>
      </c>
      <c r="C56" s="7" t="s">
        <v>111</v>
      </c>
      <c r="D56" s="7" t="s">
        <v>111</v>
      </c>
      <c r="E56" s="7" t="s">
        <v>111</v>
      </c>
      <c r="F56" s="7" t="s">
        <v>111</v>
      </c>
      <c r="G56" s="7" t="s">
        <v>111</v>
      </c>
      <c r="H56" s="7" t="s">
        <v>111</v>
      </c>
      <c r="I56" s="7" t="s">
        <v>111</v>
      </c>
      <c r="J56" s="7" t="s">
        <v>111</v>
      </c>
      <c r="K56" s="7" t="s">
        <v>111</v>
      </c>
      <c r="L56" s="7" t="s">
        <v>111</v>
      </c>
      <c r="M56" s="7" t="s">
        <v>111</v>
      </c>
      <c r="N56" s="7" t="s">
        <v>111</v>
      </c>
      <c r="O56" s="7" t="s">
        <v>111</v>
      </c>
      <c r="P56" s="7" t="s">
        <v>111</v>
      </c>
      <c r="Q56" s="7" t="s">
        <v>111</v>
      </c>
      <c r="R56" s="7" t="s">
        <v>111</v>
      </c>
      <c r="S56" s="7" t="s">
        <v>111</v>
      </c>
      <c r="T56" s="8"/>
      <c r="U56" s="8"/>
      <c r="V56" s="8"/>
      <c r="W56" s="8"/>
      <c r="X56" s="8"/>
      <c r="Y56" s="8"/>
      <c r="Z56" s="8"/>
      <c r="AA56" s="8"/>
    </row>
    <row r="57">
      <c r="A57" s="6" t="s">
        <v>157</v>
      </c>
      <c r="B57" s="7" t="s">
        <v>103</v>
      </c>
      <c r="C57" s="7" t="s">
        <v>103</v>
      </c>
      <c r="D57" s="7" t="s">
        <v>103</v>
      </c>
      <c r="E57" s="7" t="s">
        <v>103</v>
      </c>
      <c r="F57" s="7" t="s">
        <v>103</v>
      </c>
      <c r="G57" s="7" t="s">
        <v>103</v>
      </c>
      <c r="H57" s="7" t="s">
        <v>103</v>
      </c>
      <c r="I57" s="7" t="s">
        <v>103</v>
      </c>
      <c r="J57" s="7" t="s">
        <v>103</v>
      </c>
      <c r="K57" s="7" t="s">
        <v>103</v>
      </c>
      <c r="L57" s="7" t="s">
        <v>103</v>
      </c>
      <c r="M57" s="7" t="s">
        <v>103</v>
      </c>
      <c r="N57" s="7" t="s">
        <v>103</v>
      </c>
      <c r="O57" s="7" t="s">
        <v>103</v>
      </c>
      <c r="P57" s="7" t="s">
        <v>103</v>
      </c>
      <c r="Q57" s="7" t="s">
        <v>103</v>
      </c>
      <c r="R57" s="7" t="s">
        <v>103</v>
      </c>
      <c r="S57" s="7" t="s">
        <v>103</v>
      </c>
      <c r="T57" s="8"/>
      <c r="U57" s="8"/>
      <c r="V57" s="8"/>
      <c r="W57" s="8"/>
      <c r="X57" s="8"/>
      <c r="Y57" s="8"/>
      <c r="Z57" s="8"/>
      <c r="AA57" s="8"/>
    </row>
    <row r="58">
      <c r="A58" s="6" t="s">
        <v>158</v>
      </c>
      <c r="B58" s="7" t="s">
        <v>102</v>
      </c>
      <c r="C58" s="7" t="s">
        <v>102</v>
      </c>
      <c r="D58" s="7" t="s">
        <v>102</v>
      </c>
      <c r="E58" s="7" t="s">
        <v>102</v>
      </c>
      <c r="F58" s="7" t="s">
        <v>102</v>
      </c>
      <c r="G58" s="7" t="s">
        <v>102</v>
      </c>
      <c r="H58" s="7" t="s">
        <v>102</v>
      </c>
      <c r="I58" s="7" t="s">
        <v>102</v>
      </c>
      <c r="J58" s="7" t="s">
        <v>102</v>
      </c>
      <c r="K58" s="7" t="s">
        <v>102</v>
      </c>
      <c r="L58" s="7" t="s">
        <v>102</v>
      </c>
      <c r="M58" s="7" t="s">
        <v>102</v>
      </c>
      <c r="N58" s="7" t="s">
        <v>102</v>
      </c>
      <c r="O58" s="7" t="s">
        <v>102</v>
      </c>
      <c r="P58" s="7" t="s">
        <v>102</v>
      </c>
      <c r="Q58" s="7" t="s">
        <v>102</v>
      </c>
      <c r="R58" s="7" t="s">
        <v>102</v>
      </c>
      <c r="S58" s="7" t="s">
        <v>102</v>
      </c>
      <c r="T58" s="8"/>
      <c r="U58" s="8"/>
      <c r="V58" s="8"/>
      <c r="W58" s="8"/>
      <c r="X58" s="8"/>
      <c r="Y58" s="8"/>
      <c r="Z58" s="8"/>
      <c r="AA58" s="8"/>
    </row>
    <row r="59">
      <c r="A59" s="6" t="s">
        <v>159</v>
      </c>
      <c r="B59" s="7" t="s">
        <v>109</v>
      </c>
      <c r="C59" s="7" t="s">
        <v>109</v>
      </c>
      <c r="D59" s="7" t="s">
        <v>109</v>
      </c>
      <c r="E59" s="7" t="s">
        <v>109</v>
      </c>
      <c r="F59" s="7" t="s">
        <v>111</v>
      </c>
      <c r="G59" s="7" t="s">
        <v>109</v>
      </c>
      <c r="H59" s="7" t="s">
        <v>111</v>
      </c>
      <c r="I59" s="7" t="s">
        <v>109</v>
      </c>
      <c r="J59" s="7" t="s">
        <v>109</v>
      </c>
      <c r="K59" s="7" t="s">
        <v>109</v>
      </c>
      <c r="L59" s="7" t="s">
        <v>109</v>
      </c>
      <c r="M59" s="7" t="s">
        <v>109</v>
      </c>
      <c r="N59" s="7" t="s">
        <v>109</v>
      </c>
      <c r="O59" s="7" t="s">
        <v>109</v>
      </c>
      <c r="P59" s="7" t="s">
        <v>109</v>
      </c>
      <c r="Q59" s="7" t="s">
        <v>109</v>
      </c>
      <c r="R59" s="7" t="s">
        <v>109</v>
      </c>
      <c r="S59" s="7" t="s">
        <v>109</v>
      </c>
      <c r="T59" s="8"/>
      <c r="U59" s="8"/>
      <c r="V59" s="8"/>
      <c r="W59" s="8"/>
      <c r="X59" s="8"/>
      <c r="Y59" s="8"/>
      <c r="Z59" s="8"/>
      <c r="AA59" s="8"/>
    </row>
    <row r="60">
      <c r="A60" s="6" t="s">
        <v>160</v>
      </c>
      <c r="B60" s="7" t="s">
        <v>111</v>
      </c>
      <c r="C60" s="7" t="s">
        <v>111</v>
      </c>
      <c r="D60" s="7" t="s">
        <v>111</v>
      </c>
      <c r="E60" s="7" t="s">
        <v>111</v>
      </c>
      <c r="F60" s="7" t="s">
        <v>109</v>
      </c>
      <c r="G60" s="7" t="s">
        <v>111</v>
      </c>
      <c r="H60" s="7" t="s">
        <v>109</v>
      </c>
      <c r="I60" s="7" t="s">
        <v>111</v>
      </c>
      <c r="J60" s="7" t="s">
        <v>111</v>
      </c>
      <c r="K60" s="7" t="s">
        <v>111</v>
      </c>
      <c r="L60" s="7" t="s">
        <v>111</v>
      </c>
      <c r="M60" s="7" t="s">
        <v>111</v>
      </c>
      <c r="N60" s="7" t="s">
        <v>111</v>
      </c>
      <c r="O60" s="7" t="s">
        <v>111</v>
      </c>
      <c r="P60" s="7" t="s">
        <v>111</v>
      </c>
      <c r="Q60" s="7" t="s">
        <v>111</v>
      </c>
      <c r="R60" s="7" t="s">
        <v>111</v>
      </c>
      <c r="S60" s="7" t="s">
        <v>111</v>
      </c>
      <c r="T60" s="8"/>
      <c r="U60" s="8"/>
      <c r="V60" s="8"/>
      <c r="W60" s="8"/>
      <c r="X60" s="8"/>
      <c r="Y60" s="8"/>
      <c r="Z60" s="8"/>
      <c r="AA60" s="8"/>
    </row>
    <row r="61">
      <c r="A61" s="6" t="s">
        <v>161</v>
      </c>
      <c r="B61" s="7" t="s">
        <v>102</v>
      </c>
      <c r="C61" s="7" t="s">
        <v>102</v>
      </c>
      <c r="D61" s="7" t="s">
        <v>102</v>
      </c>
      <c r="E61" s="7" t="s">
        <v>102</v>
      </c>
      <c r="F61" s="7" t="s">
        <v>102</v>
      </c>
      <c r="G61" s="7" t="s">
        <v>102</v>
      </c>
      <c r="H61" s="7" t="s">
        <v>102</v>
      </c>
      <c r="I61" s="7" t="s">
        <v>102</v>
      </c>
      <c r="J61" s="8"/>
      <c r="K61" s="7" t="s">
        <v>102</v>
      </c>
      <c r="L61" s="7" t="s">
        <v>102</v>
      </c>
      <c r="M61" s="7" t="s">
        <v>102</v>
      </c>
      <c r="N61" s="7" t="s">
        <v>102</v>
      </c>
      <c r="O61" s="7" t="s">
        <v>102</v>
      </c>
      <c r="P61" s="7" t="s">
        <v>102</v>
      </c>
      <c r="Q61" s="7" t="s">
        <v>102</v>
      </c>
      <c r="R61" s="7" t="s">
        <v>102</v>
      </c>
      <c r="S61" s="7" t="s">
        <v>102</v>
      </c>
      <c r="T61" s="8"/>
      <c r="U61" s="8"/>
      <c r="V61" s="8"/>
      <c r="W61" s="8"/>
      <c r="X61" s="8"/>
      <c r="Y61" s="8"/>
      <c r="Z61" s="8"/>
      <c r="AA61" s="8"/>
    </row>
    <row r="62">
      <c r="A62" s="6" t="s">
        <v>162</v>
      </c>
      <c r="B62" s="7" t="s">
        <v>102</v>
      </c>
      <c r="C62" s="7" t="s">
        <v>102</v>
      </c>
      <c r="D62" s="7" t="s">
        <v>102</v>
      </c>
      <c r="E62" s="7" t="s">
        <v>102</v>
      </c>
      <c r="F62" s="7" t="s">
        <v>102</v>
      </c>
      <c r="G62" s="7" t="s">
        <v>102</v>
      </c>
      <c r="H62" s="7" t="s">
        <v>102</v>
      </c>
      <c r="I62" s="7" t="s">
        <v>102</v>
      </c>
      <c r="J62" s="7" t="s">
        <v>102</v>
      </c>
      <c r="K62" s="7" t="s">
        <v>102</v>
      </c>
      <c r="L62" s="7" t="s">
        <v>102</v>
      </c>
      <c r="M62" s="7" t="s">
        <v>102</v>
      </c>
      <c r="N62" s="7" t="s">
        <v>102</v>
      </c>
      <c r="O62" s="7" t="s">
        <v>102</v>
      </c>
      <c r="P62" s="7" t="s">
        <v>102</v>
      </c>
      <c r="Q62" s="7" t="s">
        <v>102</v>
      </c>
      <c r="R62" s="7" t="s">
        <v>102</v>
      </c>
      <c r="S62" s="7" t="s">
        <v>102</v>
      </c>
      <c r="T62" s="8"/>
      <c r="U62" s="8"/>
      <c r="V62" s="8"/>
      <c r="W62" s="8"/>
      <c r="X62" s="8"/>
      <c r="Y62" s="8"/>
      <c r="Z62" s="8"/>
      <c r="AA62" s="8"/>
    </row>
    <row r="63">
      <c r="A63" s="6" t="s">
        <v>163</v>
      </c>
      <c r="B63" s="7" t="s">
        <v>109</v>
      </c>
      <c r="C63" s="7" t="s">
        <v>109</v>
      </c>
      <c r="D63" s="7" t="s">
        <v>109</v>
      </c>
      <c r="E63" s="7" t="s">
        <v>109</v>
      </c>
      <c r="F63" s="7" t="s">
        <v>109</v>
      </c>
      <c r="G63" s="7" t="s">
        <v>109</v>
      </c>
      <c r="H63" s="7" t="s">
        <v>109</v>
      </c>
      <c r="I63" s="7" t="s">
        <v>109</v>
      </c>
      <c r="J63" s="7" t="s">
        <v>109</v>
      </c>
      <c r="K63" s="7" t="s">
        <v>109</v>
      </c>
      <c r="L63" s="7" t="s">
        <v>109</v>
      </c>
      <c r="M63" s="7" t="s">
        <v>109</v>
      </c>
      <c r="N63" s="7" t="s">
        <v>109</v>
      </c>
      <c r="O63" s="7" t="s">
        <v>109</v>
      </c>
      <c r="P63" s="7" t="s">
        <v>109</v>
      </c>
      <c r="Q63" s="7" t="s">
        <v>109</v>
      </c>
      <c r="R63" s="7" t="s">
        <v>109</v>
      </c>
      <c r="S63" s="7" t="s">
        <v>109</v>
      </c>
      <c r="T63" s="8"/>
      <c r="U63" s="8"/>
      <c r="V63" s="8"/>
      <c r="W63" s="8"/>
      <c r="X63" s="8"/>
      <c r="Y63" s="8"/>
      <c r="Z63" s="8"/>
      <c r="AA63" s="8"/>
    </row>
    <row r="64">
      <c r="A64" s="6" t="s">
        <v>164</v>
      </c>
      <c r="B64" s="7" t="s">
        <v>102</v>
      </c>
      <c r="C64" s="7" t="s">
        <v>102</v>
      </c>
      <c r="D64" s="7" t="s">
        <v>102</v>
      </c>
      <c r="E64" s="7" t="s">
        <v>102</v>
      </c>
      <c r="F64" s="7" t="s">
        <v>102</v>
      </c>
      <c r="G64" s="7" t="s">
        <v>102</v>
      </c>
      <c r="H64" s="7" t="s">
        <v>102</v>
      </c>
      <c r="I64" s="8"/>
      <c r="J64" s="7" t="s">
        <v>102</v>
      </c>
      <c r="K64" s="7" t="s">
        <v>109</v>
      </c>
      <c r="L64" s="7" t="s">
        <v>102</v>
      </c>
      <c r="M64" s="7" t="s">
        <v>102</v>
      </c>
      <c r="N64" s="7" t="s">
        <v>102</v>
      </c>
      <c r="O64" s="7" t="s">
        <v>102</v>
      </c>
      <c r="P64" s="7" t="s">
        <v>102</v>
      </c>
      <c r="Q64" s="7" t="s">
        <v>102</v>
      </c>
      <c r="R64" s="7" t="s">
        <v>102</v>
      </c>
      <c r="S64" s="7" t="s">
        <v>102</v>
      </c>
      <c r="T64" s="8"/>
      <c r="U64" s="8"/>
      <c r="V64" s="8"/>
      <c r="W64" s="8"/>
      <c r="X64" s="8"/>
      <c r="Y64" s="8"/>
      <c r="Z64" s="8"/>
      <c r="AA64" s="8"/>
    </row>
    <row r="65">
      <c r="A65" s="6" t="s">
        <v>165</v>
      </c>
      <c r="B65" s="7" t="s">
        <v>103</v>
      </c>
      <c r="C65" s="7" t="s">
        <v>103</v>
      </c>
      <c r="D65" s="7" t="s">
        <v>103</v>
      </c>
      <c r="E65" s="7" t="s">
        <v>103</v>
      </c>
      <c r="F65" s="7" t="s">
        <v>103</v>
      </c>
      <c r="G65" s="7" t="s">
        <v>103</v>
      </c>
      <c r="H65" s="7" t="s">
        <v>103</v>
      </c>
      <c r="I65" s="8"/>
      <c r="J65" s="7" t="s">
        <v>103</v>
      </c>
      <c r="K65" s="7" t="s">
        <v>103</v>
      </c>
      <c r="L65" s="7" t="s">
        <v>103</v>
      </c>
      <c r="M65" s="7" t="s">
        <v>103</v>
      </c>
      <c r="N65" s="7" t="s">
        <v>103</v>
      </c>
      <c r="O65" s="7" t="s">
        <v>103</v>
      </c>
      <c r="P65" s="7" t="s">
        <v>103</v>
      </c>
      <c r="Q65" s="7" t="s">
        <v>103</v>
      </c>
      <c r="R65" s="7" t="s">
        <v>103</v>
      </c>
      <c r="S65" s="7" t="s">
        <v>103</v>
      </c>
      <c r="T65" s="8"/>
      <c r="U65" s="8"/>
      <c r="V65" s="8"/>
      <c r="W65" s="8"/>
      <c r="X65" s="8"/>
      <c r="Y65" s="8"/>
      <c r="Z65" s="8"/>
      <c r="AA65" s="8"/>
    </row>
    <row r="66">
      <c r="A66" s="6" t="s">
        <v>166</v>
      </c>
      <c r="B66" s="7" t="s">
        <v>103</v>
      </c>
      <c r="C66" s="7" t="s">
        <v>103</v>
      </c>
      <c r="D66" s="7" t="s">
        <v>103</v>
      </c>
      <c r="E66" s="7" t="s">
        <v>103</v>
      </c>
      <c r="F66" s="7" t="s">
        <v>103</v>
      </c>
      <c r="G66" s="7" t="s">
        <v>103</v>
      </c>
      <c r="H66" s="7" t="s">
        <v>103</v>
      </c>
      <c r="I66" s="8"/>
      <c r="J66" s="7" t="s">
        <v>103</v>
      </c>
      <c r="K66" s="7" t="s">
        <v>103</v>
      </c>
      <c r="L66" s="7" t="s">
        <v>103</v>
      </c>
      <c r="M66" s="7" t="s">
        <v>103</v>
      </c>
      <c r="N66" s="7" t="s">
        <v>103</v>
      </c>
      <c r="O66" s="7" t="s">
        <v>103</v>
      </c>
      <c r="P66" s="7" t="s">
        <v>103</v>
      </c>
      <c r="Q66" s="7" t="s">
        <v>103</v>
      </c>
      <c r="R66" s="7" t="s">
        <v>103</v>
      </c>
      <c r="S66" s="7" t="s">
        <v>103</v>
      </c>
      <c r="T66" s="8"/>
      <c r="U66" s="8"/>
      <c r="V66" s="8"/>
      <c r="W66" s="8"/>
      <c r="X66" s="8"/>
      <c r="Y66" s="8"/>
      <c r="Z66" s="8"/>
      <c r="AA66" s="8"/>
    </row>
    <row r="67">
      <c r="A67" s="6" t="s">
        <v>167</v>
      </c>
      <c r="B67" s="7" t="s">
        <v>102</v>
      </c>
      <c r="C67" s="7" t="s">
        <v>109</v>
      </c>
      <c r="D67" s="7" t="s">
        <v>102</v>
      </c>
      <c r="E67" s="7" t="s">
        <v>102</v>
      </c>
      <c r="F67" s="7" t="s">
        <v>102</v>
      </c>
      <c r="G67" s="7" t="s">
        <v>102</v>
      </c>
      <c r="H67" s="7" t="s">
        <v>102</v>
      </c>
      <c r="I67" s="8"/>
      <c r="J67" s="7" t="s">
        <v>102</v>
      </c>
      <c r="K67" s="7" t="s">
        <v>102</v>
      </c>
      <c r="L67" s="7" t="s">
        <v>103</v>
      </c>
      <c r="M67" s="7" t="s">
        <v>102</v>
      </c>
      <c r="N67" s="7" t="s">
        <v>103</v>
      </c>
      <c r="O67" s="7" t="s">
        <v>102</v>
      </c>
      <c r="P67" s="7" t="s">
        <v>102</v>
      </c>
      <c r="Q67" s="7" t="s">
        <v>103</v>
      </c>
      <c r="R67" s="7" t="s">
        <v>103</v>
      </c>
      <c r="S67" s="7" t="s">
        <v>103</v>
      </c>
      <c r="T67" s="8"/>
      <c r="U67" s="8"/>
      <c r="V67" s="8"/>
      <c r="W67" s="8"/>
      <c r="X67" s="8"/>
      <c r="Y67" s="8"/>
      <c r="Z67" s="8"/>
      <c r="AA67" s="8"/>
    </row>
    <row r="68">
      <c r="A68" s="6" t="s">
        <v>168</v>
      </c>
      <c r="B68" s="7" t="s">
        <v>103</v>
      </c>
      <c r="C68" s="7" t="s">
        <v>103</v>
      </c>
      <c r="D68" s="7" t="s">
        <v>103</v>
      </c>
      <c r="E68" s="7" t="s">
        <v>103</v>
      </c>
      <c r="F68" s="7" t="s">
        <v>102</v>
      </c>
      <c r="G68" s="7" t="s">
        <v>103</v>
      </c>
      <c r="H68" s="7" t="s">
        <v>103</v>
      </c>
      <c r="I68" s="8"/>
      <c r="J68" s="7" t="s">
        <v>103</v>
      </c>
      <c r="K68" s="7" t="s">
        <v>103</v>
      </c>
      <c r="L68" s="7" t="s">
        <v>103</v>
      </c>
      <c r="M68" s="7" t="s">
        <v>103</v>
      </c>
      <c r="N68" s="7" t="s">
        <v>103</v>
      </c>
      <c r="O68" s="7" t="s">
        <v>103</v>
      </c>
      <c r="P68" s="7" t="s">
        <v>103</v>
      </c>
      <c r="Q68" s="7" t="s">
        <v>103</v>
      </c>
      <c r="R68" s="7" t="s">
        <v>103</v>
      </c>
      <c r="S68" s="7" t="s">
        <v>103</v>
      </c>
      <c r="T68" s="8"/>
      <c r="U68" s="8"/>
      <c r="V68" s="8"/>
      <c r="W68" s="8"/>
      <c r="X68" s="8"/>
      <c r="Y68" s="8"/>
      <c r="Z68" s="8"/>
      <c r="AA68" s="8"/>
    </row>
    <row r="69">
      <c r="A69" s="6" t="s">
        <v>169</v>
      </c>
      <c r="B69" s="7" t="s">
        <v>103</v>
      </c>
      <c r="C69" s="7" t="s">
        <v>111</v>
      </c>
      <c r="D69" s="7" t="s">
        <v>103</v>
      </c>
      <c r="E69" s="7" t="s">
        <v>103</v>
      </c>
      <c r="F69" s="7" t="s">
        <v>102</v>
      </c>
      <c r="G69" s="7" t="s">
        <v>103</v>
      </c>
      <c r="H69" s="7" t="s">
        <v>103</v>
      </c>
      <c r="I69" s="8"/>
      <c r="J69" s="7" t="s">
        <v>103</v>
      </c>
      <c r="K69" s="7" t="s">
        <v>103</v>
      </c>
      <c r="L69" s="7" t="s">
        <v>111</v>
      </c>
      <c r="M69" s="7" t="s">
        <v>103</v>
      </c>
      <c r="N69" s="7" t="s">
        <v>103</v>
      </c>
      <c r="O69" s="7" t="s">
        <v>103</v>
      </c>
      <c r="P69" s="7" t="s">
        <v>111</v>
      </c>
      <c r="Q69" s="7" t="s">
        <v>103</v>
      </c>
      <c r="R69" s="7" t="s">
        <v>103</v>
      </c>
      <c r="S69" s="7" t="s">
        <v>103</v>
      </c>
      <c r="T69" s="8"/>
      <c r="U69" s="8"/>
      <c r="V69" s="8"/>
      <c r="W69" s="8"/>
      <c r="X69" s="8"/>
      <c r="Y69" s="8"/>
      <c r="Z69" s="8"/>
      <c r="AA69" s="8"/>
    </row>
    <row r="70">
      <c r="A70" s="6" t="s">
        <v>170</v>
      </c>
      <c r="B70" s="7" t="s">
        <v>102</v>
      </c>
      <c r="C70" s="7" t="s">
        <v>110</v>
      </c>
      <c r="D70" s="7" t="s">
        <v>102</v>
      </c>
      <c r="E70" s="7" t="s">
        <v>102</v>
      </c>
      <c r="F70" s="7" t="s">
        <v>103</v>
      </c>
      <c r="G70" s="7" t="s">
        <v>102</v>
      </c>
      <c r="H70" s="7" t="s">
        <v>103</v>
      </c>
      <c r="I70" s="8"/>
      <c r="J70" s="7" t="s">
        <v>102</v>
      </c>
      <c r="K70" s="7" t="s">
        <v>102</v>
      </c>
      <c r="L70" s="7" t="s">
        <v>102</v>
      </c>
      <c r="M70" s="7" t="s">
        <v>102</v>
      </c>
      <c r="N70" s="7" t="s">
        <v>102</v>
      </c>
      <c r="O70" s="7" t="s">
        <v>102</v>
      </c>
      <c r="P70" s="7" t="s">
        <v>102</v>
      </c>
      <c r="Q70" s="7" t="s">
        <v>102</v>
      </c>
      <c r="R70" s="7" t="s">
        <v>102</v>
      </c>
      <c r="S70" s="7" t="s">
        <v>102</v>
      </c>
      <c r="T70" s="8"/>
      <c r="U70" s="8"/>
      <c r="V70" s="8"/>
      <c r="W70" s="8"/>
      <c r="X70" s="8"/>
      <c r="Y70" s="8"/>
      <c r="Z70" s="8"/>
      <c r="AA70" s="8"/>
    </row>
    <row r="71">
      <c r="A71" s="6" t="s">
        <v>171</v>
      </c>
      <c r="B71" s="7" t="s">
        <v>102</v>
      </c>
      <c r="C71" s="7" t="s">
        <v>102</v>
      </c>
      <c r="D71" s="7" t="s">
        <v>103</v>
      </c>
      <c r="E71" s="7" t="s">
        <v>102</v>
      </c>
      <c r="F71" s="7" t="s">
        <v>102</v>
      </c>
      <c r="G71" s="7" t="s">
        <v>102</v>
      </c>
      <c r="H71" s="7" t="s">
        <v>102</v>
      </c>
      <c r="I71" s="8"/>
      <c r="J71" s="7" t="s">
        <v>102</v>
      </c>
      <c r="K71" s="7" t="s">
        <v>102</v>
      </c>
      <c r="L71" s="7" t="s">
        <v>102</v>
      </c>
      <c r="M71" s="7" t="s">
        <v>102</v>
      </c>
      <c r="N71" s="7" t="s">
        <v>102</v>
      </c>
      <c r="O71" s="7" t="s">
        <v>102</v>
      </c>
      <c r="P71" s="7" t="s">
        <v>102</v>
      </c>
      <c r="Q71" s="7" t="s">
        <v>102</v>
      </c>
      <c r="R71" s="7" t="s">
        <v>102</v>
      </c>
      <c r="S71" s="7" t="s">
        <v>102</v>
      </c>
      <c r="T71" s="8"/>
      <c r="U71" s="8"/>
      <c r="V71" s="8"/>
      <c r="W71" s="8"/>
      <c r="X71" s="8"/>
      <c r="Y71" s="8"/>
      <c r="Z71" s="8"/>
      <c r="AA71" s="8"/>
    </row>
    <row r="72">
      <c r="A72" s="6" t="s">
        <v>172</v>
      </c>
      <c r="B72" s="7" t="s">
        <v>103</v>
      </c>
      <c r="C72" s="7" t="s">
        <v>103</v>
      </c>
      <c r="D72" s="7" t="s">
        <v>102</v>
      </c>
      <c r="E72" s="7" t="s">
        <v>102</v>
      </c>
      <c r="F72" s="7" t="s">
        <v>103</v>
      </c>
      <c r="G72" s="7" t="s">
        <v>103</v>
      </c>
      <c r="H72" s="7" t="s">
        <v>103</v>
      </c>
      <c r="I72" s="8"/>
      <c r="J72" s="7" t="s">
        <v>102</v>
      </c>
      <c r="K72" s="7" t="s">
        <v>103</v>
      </c>
      <c r="L72" s="7" t="s">
        <v>103</v>
      </c>
      <c r="M72" s="7" t="s">
        <v>102</v>
      </c>
      <c r="N72" s="7" t="s">
        <v>103</v>
      </c>
      <c r="O72" s="7" t="s">
        <v>102</v>
      </c>
      <c r="P72" s="7" t="s">
        <v>103</v>
      </c>
      <c r="Q72" s="7" t="s">
        <v>103</v>
      </c>
      <c r="R72" s="7" t="s">
        <v>102</v>
      </c>
      <c r="S72" s="7" t="s">
        <v>103</v>
      </c>
      <c r="T72" s="8"/>
      <c r="U72" s="8"/>
      <c r="V72" s="8"/>
      <c r="W72" s="8"/>
      <c r="X72" s="8"/>
      <c r="Y72" s="8"/>
      <c r="Z72" s="8"/>
      <c r="AA72" s="8"/>
    </row>
    <row r="73">
      <c r="A73" s="6" t="s">
        <v>173</v>
      </c>
      <c r="B73" s="7" t="s">
        <v>103</v>
      </c>
      <c r="C73" s="7" t="s">
        <v>103</v>
      </c>
      <c r="D73" s="7" t="s">
        <v>103</v>
      </c>
      <c r="E73" s="7" t="s">
        <v>103</v>
      </c>
      <c r="F73" s="7" t="s">
        <v>103</v>
      </c>
      <c r="G73" s="7" t="s">
        <v>103</v>
      </c>
      <c r="H73" s="7" t="s">
        <v>102</v>
      </c>
      <c r="I73" s="8"/>
      <c r="J73" s="7" t="s">
        <v>103</v>
      </c>
      <c r="K73" s="7" t="s">
        <v>103</v>
      </c>
      <c r="L73" s="7" t="s">
        <v>103</v>
      </c>
      <c r="M73" s="7" t="s">
        <v>103</v>
      </c>
      <c r="N73" s="7" t="s">
        <v>103</v>
      </c>
      <c r="O73" s="7" t="s">
        <v>103</v>
      </c>
      <c r="P73" s="7" t="s">
        <v>103</v>
      </c>
      <c r="Q73" s="7" t="s">
        <v>103</v>
      </c>
      <c r="R73" s="7" t="s">
        <v>103</v>
      </c>
      <c r="S73" s="7" t="s">
        <v>103</v>
      </c>
      <c r="T73" s="8"/>
      <c r="U73" s="8"/>
      <c r="V73" s="8"/>
      <c r="W73" s="8"/>
      <c r="X73" s="8"/>
      <c r="Y73" s="8"/>
      <c r="Z73" s="8"/>
      <c r="AA73" s="8"/>
    </row>
    <row r="74">
      <c r="A74" s="6" t="s">
        <v>174</v>
      </c>
      <c r="B74" s="7" t="s">
        <v>103</v>
      </c>
      <c r="C74" s="7" t="s">
        <v>103</v>
      </c>
      <c r="D74" s="7" t="s">
        <v>103</v>
      </c>
      <c r="E74" s="7" t="s">
        <v>103</v>
      </c>
      <c r="F74" s="7" t="s">
        <v>103</v>
      </c>
      <c r="G74" s="7" t="s">
        <v>103</v>
      </c>
      <c r="H74" s="7" t="s">
        <v>103</v>
      </c>
      <c r="I74" s="8"/>
      <c r="J74" s="7" t="s">
        <v>103</v>
      </c>
      <c r="K74" s="7" t="s">
        <v>103</v>
      </c>
      <c r="L74" s="7" t="s">
        <v>103</v>
      </c>
      <c r="M74" s="7" t="s">
        <v>103</v>
      </c>
      <c r="N74" s="7" t="s">
        <v>103</v>
      </c>
      <c r="O74" s="7" t="s">
        <v>103</v>
      </c>
      <c r="P74" s="7" t="s">
        <v>102</v>
      </c>
      <c r="Q74" s="7" t="s">
        <v>102</v>
      </c>
      <c r="R74" s="7" t="s">
        <v>103</v>
      </c>
      <c r="S74" s="7" t="s">
        <v>103</v>
      </c>
      <c r="T74" s="8"/>
      <c r="U74" s="8"/>
      <c r="V74" s="8"/>
      <c r="W74" s="8"/>
      <c r="X74" s="8"/>
      <c r="Y74" s="8"/>
      <c r="Z74" s="8"/>
      <c r="AA74" s="8"/>
    </row>
    <row r="75">
      <c r="A75" s="6" t="s">
        <v>175</v>
      </c>
      <c r="B75" s="7" t="s">
        <v>103</v>
      </c>
      <c r="C75" s="7" t="s">
        <v>103</v>
      </c>
      <c r="D75" s="7" t="s">
        <v>103</v>
      </c>
      <c r="E75" s="7" t="s">
        <v>103</v>
      </c>
      <c r="F75" s="7" t="s">
        <v>103</v>
      </c>
      <c r="G75" s="7" t="s">
        <v>103</v>
      </c>
      <c r="H75" s="7" t="s">
        <v>103</v>
      </c>
      <c r="I75" s="8"/>
      <c r="J75" s="7" t="s">
        <v>103</v>
      </c>
      <c r="K75" s="7" t="s">
        <v>103</v>
      </c>
      <c r="L75" s="7" t="s">
        <v>103</v>
      </c>
      <c r="M75" s="7" t="s">
        <v>103</v>
      </c>
      <c r="N75" s="7" t="s">
        <v>103</v>
      </c>
      <c r="O75" s="7" t="s">
        <v>103</v>
      </c>
      <c r="P75" s="7" t="s">
        <v>103</v>
      </c>
      <c r="Q75" s="7" t="s">
        <v>103</v>
      </c>
      <c r="R75" s="7" t="s">
        <v>103</v>
      </c>
      <c r="S75" s="7" t="s">
        <v>103</v>
      </c>
      <c r="T75" s="8"/>
      <c r="U75" s="8"/>
      <c r="V75" s="8"/>
      <c r="W75" s="8"/>
      <c r="X75" s="8"/>
      <c r="Y75" s="8"/>
      <c r="Z75" s="8"/>
      <c r="AA75" s="8"/>
    </row>
    <row r="76">
      <c r="A76" s="6" t="s">
        <v>176</v>
      </c>
      <c r="B76" s="7" t="s">
        <v>103</v>
      </c>
      <c r="C76" s="7" t="s">
        <v>103</v>
      </c>
      <c r="D76" s="7" t="s">
        <v>103</v>
      </c>
      <c r="E76" s="7" t="s">
        <v>103</v>
      </c>
      <c r="F76" s="7" t="s">
        <v>103</v>
      </c>
      <c r="G76" s="7" t="s">
        <v>103</v>
      </c>
      <c r="H76" s="7" t="s">
        <v>103</v>
      </c>
      <c r="I76" s="8"/>
      <c r="J76" s="7" t="s">
        <v>103</v>
      </c>
      <c r="K76" s="7" t="s">
        <v>103</v>
      </c>
      <c r="L76" s="7" t="s">
        <v>103</v>
      </c>
      <c r="M76" s="7" t="s">
        <v>103</v>
      </c>
      <c r="N76" s="7" t="s">
        <v>103</v>
      </c>
      <c r="O76" s="7" t="s">
        <v>103</v>
      </c>
      <c r="P76" s="7" t="s">
        <v>103</v>
      </c>
      <c r="Q76" s="7" t="s">
        <v>103</v>
      </c>
      <c r="R76" s="7" t="s">
        <v>102</v>
      </c>
      <c r="S76" s="7" t="s">
        <v>103</v>
      </c>
      <c r="T76" s="8"/>
      <c r="U76" s="8"/>
      <c r="V76" s="8"/>
      <c r="W76" s="8"/>
      <c r="X76" s="8"/>
      <c r="Y76" s="8"/>
      <c r="Z76" s="8"/>
      <c r="AA76" s="8"/>
    </row>
    <row r="77">
      <c r="A77" s="6" t="s">
        <v>177</v>
      </c>
      <c r="B77" s="7" t="s">
        <v>103</v>
      </c>
      <c r="C77" s="7" t="s">
        <v>103</v>
      </c>
      <c r="D77" s="7" t="s">
        <v>103</v>
      </c>
      <c r="E77" s="7" t="s">
        <v>103</v>
      </c>
      <c r="F77" s="7" t="s">
        <v>103</v>
      </c>
      <c r="G77" s="7" t="s">
        <v>102</v>
      </c>
      <c r="H77" s="7" t="s">
        <v>103</v>
      </c>
      <c r="I77" s="8"/>
      <c r="J77" s="7" t="s">
        <v>103</v>
      </c>
      <c r="K77" s="7" t="s">
        <v>103</v>
      </c>
      <c r="L77" s="7" t="s">
        <v>103</v>
      </c>
      <c r="M77" s="7" t="s">
        <v>103</v>
      </c>
      <c r="N77" s="7" t="s">
        <v>103</v>
      </c>
      <c r="O77" s="7" t="s">
        <v>103</v>
      </c>
      <c r="P77" s="7" t="s">
        <v>103</v>
      </c>
      <c r="Q77" s="7" t="s">
        <v>103</v>
      </c>
      <c r="R77" s="7" t="s">
        <v>103</v>
      </c>
      <c r="S77" s="7" t="s">
        <v>103</v>
      </c>
      <c r="T77" s="8"/>
      <c r="U77" s="8"/>
      <c r="V77" s="8"/>
      <c r="W77" s="8"/>
      <c r="X77" s="8"/>
      <c r="Y77" s="8"/>
      <c r="Z77" s="8"/>
      <c r="AA77" s="8"/>
    </row>
    <row r="78">
      <c r="A78" s="6" t="s">
        <v>178</v>
      </c>
      <c r="B78" s="7" t="s">
        <v>103</v>
      </c>
      <c r="C78" s="7" t="s">
        <v>103</v>
      </c>
      <c r="D78" s="7" t="s">
        <v>102</v>
      </c>
      <c r="E78" s="7" t="s">
        <v>103</v>
      </c>
      <c r="F78" s="7" t="s">
        <v>102</v>
      </c>
      <c r="G78" s="7" t="s">
        <v>103</v>
      </c>
      <c r="H78" s="7" t="s">
        <v>102</v>
      </c>
      <c r="I78" s="8"/>
      <c r="J78" s="7" t="s">
        <v>102</v>
      </c>
      <c r="K78" s="7" t="s">
        <v>102</v>
      </c>
      <c r="L78" s="7" t="s">
        <v>102</v>
      </c>
      <c r="M78" s="7" t="s">
        <v>103</v>
      </c>
      <c r="N78" s="7" t="s">
        <v>102</v>
      </c>
      <c r="O78" s="7" t="s">
        <v>102</v>
      </c>
      <c r="P78" s="7" t="s">
        <v>102</v>
      </c>
      <c r="Q78" s="7" t="s">
        <v>102</v>
      </c>
      <c r="R78" s="7" t="s">
        <v>103</v>
      </c>
      <c r="S78" s="7" t="s">
        <v>102</v>
      </c>
      <c r="T78" s="8"/>
      <c r="U78" s="8"/>
      <c r="V78" s="8"/>
      <c r="W78" s="8"/>
      <c r="X78" s="8"/>
      <c r="Y78" s="8"/>
      <c r="Z78" s="8"/>
      <c r="AA78" s="8"/>
    </row>
    <row r="79">
      <c r="A79" s="6" t="s">
        <v>179</v>
      </c>
      <c r="B79" s="7" t="s">
        <v>102</v>
      </c>
      <c r="C79" s="7" t="s">
        <v>103</v>
      </c>
      <c r="D79" s="7" t="s">
        <v>103</v>
      </c>
      <c r="E79" s="7" t="s">
        <v>103</v>
      </c>
      <c r="F79" s="7" t="s">
        <v>103</v>
      </c>
      <c r="G79" s="7" t="s">
        <v>103</v>
      </c>
      <c r="H79" s="7" t="s">
        <v>103</v>
      </c>
      <c r="I79" s="8"/>
      <c r="J79" s="7" t="s">
        <v>103</v>
      </c>
      <c r="K79" s="7" t="s">
        <v>102</v>
      </c>
      <c r="L79" s="7" t="s">
        <v>103</v>
      </c>
      <c r="M79" s="7" t="s">
        <v>103</v>
      </c>
      <c r="N79" s="7" t="s">
        <v>103</v>
      </c>
      <c r="O79" s="7" t="s">
        <v>103</v>
      </c>
      <c r="P79" s="7" t="s">
        <v>103</v>
      </c>
      <c r="Q79" s="7" t="s">
        <v>103</v>
      </c>
      <c r="R79" s="7" t="s">
        <v>103</v>
      </c>
      <c r="S79" s="7" t="s">
        <v>103</v>
      </c>
      <c r="T79" s="8"/>
      <c r="U79" s="8"/>
      <c r="V79" s="8"/>
      <c r="W79" s="8"/>
      <c r="X79" s="8"/>
      <c r="Y79" s="8"/>
      <c r="Z79" s="8"/>
      <c r="AA79" s="8"/>
    </row>
    <row r="80">
      <c r="A80" s="6" t="s">
        <v>180</v>
      </c>
      <c r="B80" s="7" t="s">
        <v>102</v>
      </c>
      <c r="C80" s="7" t="s">
        <v>103</v>
      </c>
      <c r="D80" s="7" t="s">
        <v>102</v>
      </c>
      <c r="E80" s="7" t="s">
        <v>103</v>
      </c>
      <c r="F80" s="7" t="s">
        <v>103</v>
      </c>
      <c r="G80" s="7" t="s">
        <v>103</v>
      </c>
      <c r="H80" s="7" t="s">
        <v>103</v>
      </c>
      <c r="I80" s="7"/>
      <c r="J80" s="7" t="s">
        <v>103</v>
      </c>
      <c r="K80" s="7" t="s">
        <v>102</v>
      </c>
      <c r="L80" s="7" t="s">
        <v>103</v>
      </c>
      <c r="M80" s="7" t="s">
        <v>103</v>
      </c>
      <c r="N80" s="7" t="s">
        <v>103</v>
      </c>
      <c r="O80" s="7" t="s">
        <v>103</v>
      </c>
      <c r="P80" s="7" t="s">
        <v>103</v>
      </c>
      <c r="Q80" s="7" t="s">
        <v>103</v>
      </c>
      <c r="R80" s="7" t="s">
        <v>103</v>
      </c>
      <c r="S80" s="7" t="s">
        <v>103</v>
      </c>
      <c r="T80" s="8"/>
      <c r="U80" s="8"/>
      <c r="V80" s="8"/>
      <c r="W80" s="8"/>
      <c r="X80" s="8"/>
      <c r="Y80" s="8"/>
      <c r="Z80" s="8"/>
      <c r="AA80" s="8"/>
    </row>
    <row r="81">
      <c r="A81" s="6" t="s">
        <v>181</v>
      </c>
      <c r="B81" s="7" t="s">
        <v>103</v>
      </c>
      <c r="C81" s="7" t="s">
        <v>103</v>
      </c>
      <c r="D81" s="7" t="s">
        <v>103</v>
      </c>
      <c r="E81" s="7" t="s">
        <v>103</v>
      </c>
      <c r="F81" s="7" t="s">
        <v>103</v>
      </c>
      <c r="G81" s="7" t="s">
        <v>103</v>
      </c>
      <c r="H81" s="7" t="s">
        <v>103</v>
      </c>
      <c r="I81" s="7"/>
      <c r="J81" s="7" t="s">
        <v>103</v>
      </c>
      <c r="K81" s="7" t="s">
        <v>103</v>
      </c>
      <c r="L81" s="7" t="s">
        <v>103</v>
      </c>
      <c r="M81" s="7" t="s">
        <v>103</v>
      </c>
      <c r="N81" s="7" t="s">
        <v>103</v>
      </c>
      <c r="O81" s="7" t="s">
        <v>103</v>
      </c>
      <c r="P81" s="7" t="s">
        <v>103</v>
      </c>
      <c r="Q81" s="7" t="s">
        <v>103</v>
      </c>
      <c r="R81" s="7" t="s">
        <v>103</v>
      </c>
      <c r="S81" s="7" t="s">
        <v>103</v>
      </c>
      <c r="T81" s="8"/>
      <c r="U81" s="8"/>
      <c r="V81" s="8"/>
      <c r="W81" s="8"/>
      <c r="X81" s="8"/>
      <c r="Y81" s="8"/>
      <c r="Z81" s="8"/>
      <c r="AA81" s="8"/>
    </row>
    <row r="82">
      <c r="A82" s="6" t="s">
        <v>182</v>
      </c>
      <c r="B82" s="7" t="s">
        <v>103</v>
      </c>
      <c r="C82" s="7" t="s">
        <v>103</v>
      </c>
      <c r="D82" s="7" t="s">
        <v>103</v>
      </c>
      <c r="E82" s="7" t="s">
        <v>103</v>
      </c>
      <c r="F82" s="7" t="s">
        <v>103</v>
      </c>
      <c r="G82" s="7" t="s">
        <v>103</v>
      </c>
      <c r="H82" s="7" t="s">
        <v>103</v>
      </c>
      <c r="I82" s="7"/>
      <c r="J82" s="7" t="s">
        <v>103</v>
      </c>
      <c r="K82" s="7" t="s">
        <v>103</v>
      </c>
      <c r="L82" s="7" t="s">
        <v>103</v>
      </c>
      <c r="M82" s="7" t="s">
        <v>103</v>
      </c>
      <c r="N82" s="7" t="s">
        <v>103</v>
      </c>
      <c r="O82" s="7" t="s">
        <v>103</v>
      </c>
      <c r="P82" s="7" t="s">
        <v>103</v>
      </c>
      <c r="Q82" s="7" t="s">
        <v>103</v>
      </c>
      <c r="R82" s="7" t="s">
        <v>103</v>
      </c>
      <c r="S82" s="7" t="s">
        <v>103</v>
      </c>
      <c r="T82" s="8"/>
      <c r="U82" s="8"/>
      <c r="V82" s="8"/>
      <c r="W82" s="8"/>
      <c r="X82" s="8"/>
      <c r="Y82" s="8"/>
      <c r="Z82" s="8"/>
      <c r="AA82" s="8"/>
    </row>
    <row r="83">
      <c r="A83" s="6" t="s">
        <v>183</v>
      </c>
      <c r="B83" s="7" t="s">
        <v>102</v>
      </c>
      <c r="C83" s="7" t="s">
        <v>102</v>
      </c>
      <c r="D83" s="7" t="s">
        <v>102</v>
      </c>
      <c r="E83" s="7" t="s">
        <v>102</v>
      </c>
      <c r="F83" s="7" t="s">
        <v>102</v>
      </c>
      <c r="G83" s="7" t="s">
        <v>102</v>
      </c>
      <c r="H83" s="7" t="s">
        <v>102</v>
      </c>
      <c r="I83" s="7"/>
      <c r="J83" s="7" t="s">
        <v>102</v>
      </c>
      <c r="K83" s="7" t="s">
        <v>102</v>
      </c>
      <c r="L83" s="7" t="s">
        <v>102</v>
      </c>
      <c r="M83" s="7" t="s">
        <v>102</v>
      </c>
      <c r="N83" s="7" t="s">
        <v>102</v>
      </c>
      <c r="O83" s="7" t="s">
        <v>102</v>
      </c>
      <c r="P83" s="7" t="s">
        <v>102</v>
      </c>
      <c r="Q83" s="7" t="s">
        <v>102</v>
      </c>
      <c r="R83" s="7" t="s">
        <v>102</v>
      </c>
      <c r="S83" s="7" t="s">
        <v>102</v>
      </c>
      <c r="T83" s="8"/>
      <c r="U83" s="8"/>
      <c r="V83" s="8"/>
      <c r="W83" s="8"/>
      <c r="X83" s="8"/>
      <c r="Y83" s="8"/>
      <c r="Z83" s="8"/>
      <c r="AA83" s="8"/>
    </row>
    <row r="84">
      <c r="A84" s="6" t="s">
        <v>184</v>
      </c>
      <c r="B84" s="7" t="s">
        <v>102</v>
      </c>
      <c r="C84" s="7" t="s">
        <v>102</v>
      </c>
      <c r="D84" s="7" t="s">
        <v>102</v>
      </c>
      <c r="E84" s="7" t="s">
        <v>102</v>
      </c>
      <c r="F84" s="7" t="s">
        <v>102</v>
      </c>
      <c r="G84" s="7" t="s">
        <v>102</v>
      </c>
      <c r="H84" s="7" t="s">
        <v>102</v>
      </c>
      <c r="I84" s="7"/>
      <c r="J84" s="7" t="s">
        <v>102</v>
      </c>
      <c r="K84" s="7" t="s">
        <v>102</v>
      </c>
      <c r="L84" s="7" t="s">
        <v>102</v>
      </c>
      <c r="M84" s="7" t="s">
        <v>102</v>
      </c>
      <c r="N84" s="7" t="s">
        <v>102</v>
      </c>
      <c r="O84" s="7" t="s">
        <v>102</v>
      </c>
      <c r="P84" s="7" t="s">
        <v>102</v>
      </c>
      <c r="Q84" s="7" t="s">
        <v>102</v>
      </c>
      <c r="R84" s="7" t="s">
        <v>102</v>
      </c>
      <c r="S84" s="7" t="s">
        <v>102</v>
      </c>
      <c r="T84" s="8"/>
      <c r="U84" s="8"/>
      <c r="V84" s="8"/>
      <c r="W84" s="8"/>
      <c r="X84" s="8"/>
      <c r="Y84" s="8"/>
      <c r="Z84" s="8"/>
      <c r="AA84" s="8"/>
    </row>
    <row r="85">
      <c r="A85" s="6" t="s">
        <v>185</v>
      </c>
      <c r="B85" s="7" t="s">
        <v>102</v>
      </c>
      <c r="C85" s="7" t="s">
        <v>102</v>
      </c>
      <c r="D85" s="7" t="s">
        <v>102</v>
      </c>
      <c r="E85" s="7" t="s">
        <v>103</v>
      </c>
      <c r="F85" s="7" t="s">
        <v>102</v>
      </c>
      <c r="G85" s="7" t="s">
        <v>102</v>
      </c>
      <c r="H85" s="7" t="s">
        <v>102</v>
      </c>
      <c r="I85" s="7"/>
      <c r="J85" s="7" t="s">
        <v>111</v>
      </c>
      <c r="K85" s="7" t="s">
        <v>102</v>
      </c>
      <c r="L85" s="7" t="s">
        <v>102</v>
      </c>
      <c r="M85" s="7" t="s">
        <v>103</v>
      </c>
      <c r="N85" s="7" t="s">
        <v>102</v>
      </c>
      <c r="O85" s="7" t="s">
        <v>102</v>
      </c>
      <c r="P85" s="7" t="s">
        <v>102</v>
      </c>
      <c r="Q85" s="7" t="s">
        <v>103</v>
      </c>
      <c r="R85" s="7" t="s">
        <v>103</v>
      </c>
      <c r="S85" s="7" t="s">
        <v>102</v>
      </c>
      <c r="T85" s="8"/>
      <c r="U85" s="8"/>
      <c r="V85" s="8"/>
      <c r="W85" s="8"/>
      <c r="X85" s="8"/>
      <c r="Y85" s="8"/>
      <c r="Z85" s="8"/>
      <c r="AA85" s="8"/>
    </row>
    <row r="86">
      <c r="A86" s="6" t="s">
        <v>186</v>
      </c>
      <c r="B86" s="7" t="s">
        <v>103</v>
      </c>
      <c r="C86" s="7" t="s">
        <v>103</v>
      </c>
      <c r="D86" s="7" t="s">
        <v>103</v>
      </c>
      <c r="E86" s="7" t="s">
        <v>103</v>
      </c>
      <c r="F86" s="7" t="s">
        <v>102</v>
      </c>
      <c r="G86" s="7" t="s">
        <v>103</v>
      </c>
      <c r="H86" s="7" t="s">
        <v>103</v>
      </c>
      <c r="I86" s="7"/>
      <c r="J86" s="7" t="s">
        <v>103</v>
      </c>
      <c r="K86" s="7" t="s">
        <v>103</v>
      </c>
      <c r="L86" s="7" t="s">
        <v>103</v>
      </c>
      <c r="M86" s="7" t="s">
        <v>103</v>
      </c>
      <c r="N86" s="7" t="s">
        <v>103</v>
      </c>
      <c r="O86" s="7" t="s">
        <v>103</v>
      </c>
      <c r="P86" s="7" t="s">
        <v>103</v>
      </c>
      <c r="Q86" s="7" t="s">
        <v>102</v>
      </c>
      <c r="R86" s="7" t="s">
        <v>103</v>
      </c>
      <c r="S86" s="7" t="s">
        <v>103</v>
      </c>
      <c r="T86" s="8"/>
      <c r="U86" s="8"/>
      <c r="V86" s="8"/>
      <c r="W86" s="8"/>
      <c r="X86" s="8"/>
      <c r="Y86" s="8"/>
      <c r="Z86" s="8"/>
      <c r="AA86" s="8"/>
    </row>
    <row r="87">
      <c r="A87" s="6" t="s">
        <v>187</v>
      </c>
      <c r="B87" s="7" t="s">
        <v>103</v>
      </c>
      <c r="C87" s="7" t="s">
        <v>103</v>
      </c>
      <c r="D87" s="7" t="s">
        <v>103</v>
      </c>
      <c r="E87" s="7" t="s">
        <v>103</v>
      </c>
      <c r="F87" s="7" t="s">
        <v>103</v>
      </c>
      <c r="G87" s="7" t="s">
        <v>103</v>
      </c>
      <c r="H87" s="7" t="s">
        <v>103</v>
      </c>
      <c r="I87" s="7"/>
      <c r="J87" s="7" t="s">
        <v>103</v>
      </c>
      <c r="K87" s="7" t="s">
        <v>103</v>
      </c>
      <c r="L87" s="7" t="s">
        <v>102</v>
      </c>
      <c r="M87" s="7" t="s">
        <v>103</v>
      </c>
      <c r="N87" s="7" t="s">
        <v>103</v>
      </c>
      <c r="O87" s="7" t="s">
        <v>103</v>
      </c>
      <c r="P87" s="7" t="s">
        <v>103</v>
      </c>
      <c r="Q87" s="7" t="s">
        <v>103</v>
      </c>
      <c r="R87" s="7" t="s">
        <v>103</v>
      </c>
      <c r="S87" s="7" t="s">
        <v>103</v>
      </c>
      <c r="T87" s="8"/>
      <c r="U87" s="8"/>
      <c r="V87" s="8"/>
      <c r="W87" s="8"/>
      <c r="X87" s="8"/>
      <c r="Y87" s="8"/>
      <c r="Z87" s="8"/>
      <c r="AA87" s="8"/>
    </row>
    <row r="88">
      <c r="A88" s="6" t="s">
        <v>188</v>
      </c>
      <c r="B88" s="7" t="s">
        <v>103</v>
      </c>
      <c r="C88" s="7" t="s">
        <v>102</v>
      </c>
      <c r="D88" s="7" t="s">
        <v>102</v>
      </c>
      <c r="E88" s="7" t="s">
        <v>102</v>
      </c>
      <c r="F88" s="7" t="s">
        <v>102</v>
      </c>
      <c r="G88" s="7" t="s">
        <v>103</v>
      </c>
      <c r="H88" s="7" t="s">
        <v>102</v>
      </c>
      <c r="I88" s="7"/>
      <c r="J88" s="7" t="s">
        <v>102</v>
      </c>
      <c r="K88" s="7" t="s">
        <v>102</v>
      </c>
      <c r="L88" s="7" t="s">
        <v>102</v>
      </c>
      <c r="M88" s="7" t="s">
        <v>102</v>
      </c>
      <c r="N88" s="7" t="s">
        <v>103</v>
      </c>
      <c r="O88" s="7" t="s">
        <v>102</v>
      </c>
      <c r="P88" s="7" t="s">
        <v>102</v>
      </c>
      <c r="Q88" s="7" t="s">
        <v>103</v>
      </c>
      <c r="R88" s="7" t="s">
        <v>102</v>
      </c>
      <c r="S88" s="7" t="s">
        <v>103</v>
      </c>
      <c r="T88" s="8"/>
      <c r="U88" s="8"/>
      <c r="V88" s="8"/>
      <c r="W88" s="8"/>
      <c r="X88" s="8"/>
      <c r="Y88" s="8"/>
      <c r="Z88" s="8"/>
      <c r="AA88" s="8"/>
    </row>
    <row r="89">
      <c r="A89" s="6" t="s">
        <v>189</v>
      </c>
      <c r="B89" s="7" t="s">
        <v>103</v>
      </c>
      <c r="C89" s="7" t="s">
        <v>103</v>
      </c>
      <c r="D89" s="7" t="s">
        <v>103</v>
      </c>
      <c r="E89" s="7" t="s">
        <v>103</v>
      </c>
      <c r="F89" s="7" t="s">
        <v>103</v>
      </c>
      <c r="G89" s="7" t="s">
        <v>103</v>
      </c>
      <c r="H89" s="7" t="s">
        <v>103</v>
      </c>
      <c r="I89" s="7"/>
      <c r="J89" s="7" t="s">
        <v>103</v>
      </c>
      <c r="K89" s="7" t="s">
        <v>103</v>
      </c>
      <c r="L89" s="7" t="s">
        <v>103</v>
      </c>
      <c r="M89" s="7" t="s">
        <v>103</v>
      </c>
      <c r="N89" s="7" t="s">
        <v>103</v>
      </c>
      <c r="O89" s="7" t="s">
        <v>103</v>
      </c>
      <c r="P89" s="7" t="s">
        <v>103</v>
      </c>
      <c r="Q89" s="7" t="s">
        <v>103</v>
      </c>
      <c r="R89" s="7" t="s">
        <v>103</v>
      </c>
      <c r="S89" s="7" t="s">
        <v>103</v>
      </c>
      <c r="T89" s="8"/>
      <c r="U89" s="8"/>
      <c r="V89" s="8"/>
      <c r="W89" s="8"/>
      <c r="X89" s="8"/>
      <c r="Y89" s="8"/>
      <c r="Z89" s="8"/>
      <c r="AA89" s="8"/>
    </row>
    <row r="90">
      <c r="A90" s="6" t="s">
        <v>190</v>
      </c>
      <c r="B90" s="7" t="s">
        <v>103</v>
      </c>
      <c r="C90" s="7" t="s">
        <v>103</v>
      </c>
      <c r="D90" s="7" t="s">
        <v>103</v>
      </c>
      <c r="E90" s="7" t="s">
        <v>103</v>
      </c>
      <c r="F90" s="7" t="s">
        <v>103</v>
      </c>
      <c r="G90" s="7" t="s">
        <v>103</v>
      </c>
      <c r="H90" s="7" t="s">
        <v>103</v>
      </c>
      <c r="I90" s="7" t="s">
        <v>103</v>
      </c>
      <c r="J90" s="7" t="s">
        <v>103</v>
      </c>
      <c r="K90" s="7" t="s">
        <v>103</v>
      </c>
      <c r="L90" s="7" t="s">
        <v>103</v>
      </c>
      <c r="M90" s="7" t="s">
        <v>103</v>
      </c>
      <c r="N90" s="7" t="s">
        <v>103</v>
      </c>
      <c r="O90" s="7" t="s">
        <v>103</v>
      </c>
      <c r="P90" s="7" t="s">
        <v>103</v>
      </c>
      <c r="Q90" s="7" t="s">
        <v>103</v>
      </c>
      <c r="R90" s="7" t="s">
        <v>103</v>
      </c>
      <c r="S90" s="7" t="s">
        <v>103</v>
      </c>
      <c r="T90" s="8"/>
      <c r="U90" s="8"/>
      <c r="V90" s="8"/>
      <c r="W90" s="8"/>
      <c r="X90" s="8"/>
      <c r="Y90" s="8"/>
      <c r="Z90" s="8"/>
      <c r="AA90" s="8"/>
    </row>
    <row r="91">
      <c r="A91" s="6" t="s">
        <v>191</v>
      </c>
      <c r="B91" s="7" t="s">
        <v>103</v>
      </c>
      <c r="C91" s="7" t="s">
        <v>103</v>
      </c>
      <c r="D91" s="7" t="s">
        <v>103</v>
      </c>
      <c r="E91" s="7" t="s">
        <v>103</v>
      </c>
      <c r="F91" s="7" t="s">
        <v>103</v>
      </c>
      <c r="G91" s="7" t="s">
        <v>103</v>
      </c>
      <c r="H91" s="7" t="s">
        <v>103</v>
      </c>
      <c r="I91" s="7" t="s">
        <v>103</v>
      </c>
      <c r="J91" s="7" t="s">
        <v>103</v>
      </c>
      <c r="K91" s="7" t="s">
        <v>103</v>
      </c>
      <c r="L91" s="7" t="s">
        <v>103</v>
      </c>
      <c r="M91" s="7" t="s">
        <v>103</v>
      </c>
      <c r="N91" s="7" t="s">
        <v>102</v>
      </c>
      <c r="O91" s="7" t="s">
        <v>103</v>
      </c>
      <c r="P91" s="7" t="s">
        <v>103</v>
      </c>
      <c r="Q91" s="7" t="s">
        <v>103</v>
      </c>
      <c r="R91" s="7" t="s">
        <v>102</v>
      </c>
      <c r="S91" s="7" t="s">
        <v>103</v>
      </c>
      <c r="T91" s="8"/>
      <c r="U91" s="8"/>
      <c r="V91" s="8"/>
      <c r="W91" s="8"/>
      <c r="X91" s="8"/>
      <c r="Y91" s="8"/>
      <c r="Z91" s="8"/>
      <c r="AA91" s="8"/>
    </row>
    <row r="92">
      <c r="A92" s="6" t="s">
        <v>192</v>
      </c>
      <c r="B92" s="7" t="s">
        <v>103</v>
      </c>
      <c r="C92" s="7" t="s">
        <v>103</v>
      </c>
      <c r="D92" s="7" t="s">
        <v>102</v>
      </c>
      <c r="E92" s="7" t="s">
        <v>103</v>
      </c>
      <c r="F92" s="7" t="s">
        <v>103</v>
      </c>
      <c r="G92" s="7" t="s">
        <v>103</v>
      </c>
      <c r="H92" s="7" t="s">
        <v>103</v>
      </c>
      <c r="I92" s="7" t="s">
        <v>103</v>
      </c>
      <c r="J92" s="7" t="s">
        <v>103</v>
      </c>
      <c r="K92" s="7" t="s">
        <v>103</v>
      </c>
      <c r="L92" s="7" t="s">
        <v>103</v>
      </c>
      <c r="M92" s="7" t="s">
        <v>103</v>
      </c>
      <c r="N92" s="7" t="s">
        <v>103</v>
      </c>
      <c r="O92" s="7" t="s">
        <v>103</v>
      </c>
      <c r="P92" s="7" t="s">
        <v>103</v>
      </c>
      <c r="Q92" s="7" t="s">
        <v>103</v>
      </c>
      <c r="R92" s="7" t="s">
        <v>102</v>
      </c>
      <c r="S92" s="7" t="s">
        <v>103</v>
      </c>
      <c r="T92" s="8"/>
      <c r="U92" s="8"/>
      <c r="V92" s="8"/>
      <c r="W92" s="8"/>
      <c r="X92" s="8"/>
      <c r="Y92" s="8"/>
      <c r="Z92" s="8"/>
      <c r="AA92" s="8"/>
    </row>
    <row r="93">
      <c r="A93" s="6" t="s">
        <v>193</v>
      </c>
      <c r="B93" s="7" t="s">
        <v>102</v>
      </c>
      <c r="C93" s="7" t="s">
        <v>102</v>
      </c>
      <c r="D93" s="7" t="s">
        <v>102</v>
      </c>
      <c r="E93" s="7" t="s">
        <v>102</v>
      </c>
      <c r="F93" s="7" t="s">
        <v>102</v>
      </c>
      <c r="G93" s="7" t="s">
        <v>102</v>
      </c>
      <c r="H93" s="7" t="s">
        <v>102</v>
      </c>
      <c r="I93" s="7" t="s">
        <v>102</v>
      </c>
      <c r="J93" s="7" t="s">
        <v>102</v>
      </c>
      <c r="K93" s="7" t="s">
        <v>102</v>
      </c>
      <c r="L93" s="7" t="s">
        <v>102</v>
      </c>
      <c r="M93" s="7" t="s">
        <v>102</v>
      </c>
      <c r="N93" s="7" t="s">
        <v>102</v>
      </c>
      <c r="O93" s="7" t="s">
        <v>102</v>
      </c>
      <c r="P93" s="7" t="s">
        <v>102</v>
      </c>
      <c r="Q93" s="7" t="s">
        <v>102</v>
      </c>
      <c r="R93" s="7" t="s">
        <v>102</v>
      </c>
      <c r="S93" s="7" t="s">
        <v>111</v>
      </c>
      <c r="T93" s="8"/>
      <c r="U93" s="8"/>
      <c r="V93" s="8"/>
      <c r="W93" s="8"/>
      <c r="X93" s="8"/>
      <c r="Y93" s="8"/>
      <c r="Z93" s="8"/>
      <c r="AA93" s="8"/>
    </row>
    <row r="94">
      <c r="A94" s="6" t="s">
        <v>194</v>
      </c>
      <c r="B94" s="7" t="s">
        <v>103</v>
      </c>
      <c r="C94" s="7" t="s">
        <v>103</v>
      </c>
      <c r="D94" s="7" t="s">
        <v>103</v>
      </c>
      <c r="E94" s="7" t="s">
        <v>103</v>
      </c>
      <c r="F94" s="7" t="s">
        <v>103</v>
      </c>
      <c r="G94" s="7" t="s">
        <v>103</v>
      </c>
      <c r="H94" s="7" t="s">
        <v>103</v>
      </c>
      <c r="I94" s="7" t="s">
        <v>103</v>
      </c>
      <c r="J94" s="7" t="s">
        <v>103</v>
      </c>
      <c r="K94" s="7" t="s">
        <v>103</v>
      </c>
      <c r="L94" s="7" t="s">
        <v>103</v>
      </c>
      <c r="M94" s="7" t="s">
        <v>103</v>
      </c>
      <c r="N94" s="7" t="s">
        <v>103</v>
      </c>
      <c r="O94" s="7" t="s">
        <v>103</v>
      </c>
      <c r="P94" s="7" t="s">
        <v>103</v>
      </c>
      <c r="Q94" s="8"/>
      <c r="R94" s="7" t="s">
        <v>103</v>
      </c>
      <c r="S94" s="7" t="s">
        <v>103</v>
      </c>
      <c r="T94" s="8"/>
      <c r="U94" s="8"/>
      <c r="V94" s="8"/>
      <c r="W94" s="8"/>
      <c r="X94" s="8"/>
      <c r="Y94" s="8"/>
      <c r="Z94" s="8"/>
      <c r="AA94" s="8"/>
    </row>
    <row r="95">
      <c r="A95" s="6" t="s">
        <v>195</v>
      </c>
      <c r="B95" s="7" t="s">
        <v>102</v>
      </c>
      <c r="C95" s="7" t="s">
        <v>102</v>
      </c>
      <c r="D95" s="7" t="s">
        <v>102</v>
      </c>
      <c r="E95" s="7" t="s">
        <v>102</v>
      </c>
      <c r="F95" s="7" t="s">
        <v>103</v>
      </c>
      <c r="G95" s="7" t="s">
        <v>102</v>
      </c>
      <c r="H95" s="7" t="s">
        <v>102</v>
      </c>
      <c r="I95" s="7" t="s">
        <v>102</v>
      </c>
      <c r="J95" s="7" t="s">
        <v>103</v>
      </c>
      <c r="K95" s="7" t="s">
        <v>103</v>
      </c>
      <c r="L95" s="7" t="s">
        <v>102</v>
      </c>
      <c r="M95" s="7" t="s">
        <v>103</v>
      </c>
      <c r="N95" s="7" t="s">
        <v>102</v>
      </c>
      <c r="O95" s="7" t="s">
        <v>102</v>
      </c>
      <c r="P95" s="7" t="s">
        <v>102</v>
      </c>
      <c r="Q95" s="7" t="s">
        <v>102</v>
      </c>
      <c r="R95" s="7" t="s">
        <v>102</v>
      </c>
      <c r="S95" s="7" t="s">
        <v>103</v>
      </c>
      <c r="T95" s="8"/>
      <c r="U95" s="8"/>
      <c r="V95" s="8"/>
      <c r="W95" s="8"/>
      <c r="X95" s="8"/>
      <c r="Y95" s="8"/>
      <c r="Z95" s="8"/>
      <c r="AA95" s="8"/>
    </row>
    <row r="96">
      <c r="A96" s="6" t="s">
        <v>196</v>
      </c>
      <c r="B96" s="7" t="s">
        <v>102</v>
      </c>
      <c r="C96" s="7" t="s">
        <v>102</v>
      </c>
      <c r="D96" s="7" t="s">
        <v>102</v>
      </c>
      <c r="E96" s="7" t="s">
        <v>102</v>
      </c>
      <c r="F96" s="7" t="s">
        <v>102</v>
      </c>
      <c r="G96" s="7" t="s">
        <v>102</v>
      </c>
      <c r="H96" s="7" t="s">
        <v>102</v>
      </c>
      <c r="I96" s="7" t="s">
        <v>102</v>
      </c>
      <c r="J96" s="7" t="s">
        <v>102</v>
      </c>
      <c r="K96" s="7" t="s">
        <v>102</v>
      </c>
      <c r="L96" s="7" t="s">
        <v>102</v>
      </c>
      <c r="M96" s="7" t="s">
        <v>102</v>
      </c>
      <c r="N96" s="7" t="s">
        <v>102</v>
      </c>
      <c r="O96" s="7" t="s">
        <v>102</v>
      </c>
      <c r="P96" s="7" t="s">
        <v>102</v>
      </c>
      <c r="Q96" s="7" t="s">
        <v>102</v>
      </c>
      <c r="R96" s="7" t="s">
        <v>102</v>
      </c>
      <c r="S96" s="7" t="s">
        <v>102</v>
      </c>
      <c r="T96" s="8"/>
      <c r="U96" s="8"/>
      <c r="V96" s="8"/>
      <c r="W96" s="8"/>
      <c r="X96" s="8"/>
      <c r="Y96" s="8"/>
      <c r="Z96" s="8"/>
      <c r="AA96" s="8"/>
    </row>
    <row r="97">
      <c r="A97" s="6" t="s">
        <v>197</v>
      </c>
      <c r="B97" s="7" t="s">
        <v>103</v>
      </c>
      <c r="C97" s="7" t="s">
        <v>102</v>
      </c>
      <c r="D97" s="7" t="s">
        <v>102</v>
      </c>
      <c r="E97" s="7" t="s">
        <v>103</v>
      </c>
      <c r="F97" s="7" t="s">
        <v>103</v>
      </c>
      <c r="G97" s="7" t="s">
        <v>103</v>
      </c>
      <c r="H97" s="7" t="s">
        <v>102</v>
      </c>
      <c r="I97" s="7" t="s">
        <v>103</v>
      </c>
      <c r="J97" s="7" t="s">
        <v>111</v>
      </c>
      <c r="K97" s="7" t="s">
        <v>103</v>
      </c>
      <c r="L97" s="7" t="s">
        <v>103</v>
      </c>
      <c r="M97" s="7" t="s">
        <v>103</v>
      </c>
      <c r="N97" s="7" t="s">
        <v>103</v>
      </c>
      <c r="O97" s="7" t="s">
        <v>103</v>
      </c>
      <c r="P97" s="7" t="s">
        <v>103</v>
      </c>
      <c r="Q97" s="7" t="s">
        <v>103</v>
      </c>
      <c r="R97" s="7" t="s">
        <v>103</v>
      </c>
      <c r="S97" s="7" t="s">
        <v>103</v>
      </c>
      <c r="T97" s="8"/>
      <c r="U97" s="8"/>
      <c r="V97" s="8"/>
      <c r="W97" s="8"/>
      <c r="X97" s="8"/>
      <c r="Y97" s="8"/>
      <c r="Z97" s="8"/>
      <c r="AA97" s="8"/>
    </row>
    <row r="98">
      <c r="A98" s="6" t="s">
        <v>198</v>
      </c>
      <c r="B98" s="7" t="s">
        <v>102</v>
      </c>
      <c r="C98" s="7" t="s">
        <v>102</v>
      </c>
      <c r="D98" s="7" t="s">
        <v>102</v>
      </c>
      <c r="E98" s="7" t="s">
        <v>102</v>
      </c>
      <c r="F98" s="7" t="s">
        <v>102</v>
      </c>
      <c r="G98" s="7" t="s">
        <v>102</v>
      </c>
      <c r="H98" s="7" t="s">
        <v>102</v>
      </c>
      <c r="I98" s="7" t="s">
        <v>102</v>
      </c>
      <c r="J98" s="7" t="s">
        <v>103</v>
      </c>
      <c r="K98" s="7" t="s">
        <v>102</v>
      </c>
      <c r="L98" s="7" t="s">
        <v>102</v>
      </c>
      <c r="M98" s="7" t="s">
        <v>102</v>
      </c>
      <c r="N98" s="7" t="s">
        <v>102</v>
      </c>
      <c r="O98" s="7" t="s">
        <v>102</v>
      </c>
      <c r="P98" s="7" t="s">
        <v>102</v>
      </c>
      <c r="Q98" s="7" t="s">
        <v>102</v>
      </c>
      <c r="R98" s="7" t="s">
        <v>102</v>
      </c>
      <c r="S98" s="7" t="s">
        <v>102</v>
      </c>
      <c r="T98" s="8"/>
      <c r="U98" s="8"/>
      <c r="V98" s="8"/>
      <c r="W98" s="8"/>
      <c r="X98" s="8"/>
      <c r="Y98" s="8"/>
      <c r="Z98" s="8"/>
      <c r="AA98" s="8"/>
    </row>
    <row r="99">
      <c r="A99" s="6" t="s">
        <v>199</v>
      </c>
      <c r="B99" s="7" t="s">
        <v>103</v>
      </c>
      <c r="C99" s="7" t="s">
        <v>103</v>
      </c>
      <c r="D99" s="7" t="s">
        <v>103</v>
      </c>
      <c r="E99" s="7" t="s">
        <v>103</v>
      </c>
      <c r="F99" s="7" t="s">
        <v>103</v>
      </c>
      <c r="G99" s="7" t="s">
        <v>111</v>
      </c>
      <c r="H99" s="7" t="s">
        <v>102</v>
      </c>
      <c r="I99" s="7" t="s">
        <v>103</v>
      </c>
      <c r="J99" s="7" t="s">
        <v>102</v>
      </c>
      <c r="K99" s="7" t="s">
        <v>103</v>
      </c>
      <c r="L99" s="7" t="s">
        <v>111</v>
      </c>
      <c r="M99" s="7" t="s">
        <v>103</v>
      </c>
      <c r="N99" s="7" t="s">
        <v>103</v>
      </c>
      <c r="O99" s="7" t="s">
        <v>103</v>
      </c>
      <c r="P99" s="7" t="s">
        <v>103</v>
      </c>
      <c r="Q99" s="7" t="s">
        <v>103</v>
      </c>
      <c r="R99" s="7" t="s">
        <v>103</v>
      </c>
      <c r="S99" s="7" t="s">
        <v>103</v>
      </c>
      <c r="T99" s="8"/>
      <c r="U99" s="8"/>
      <c r="V99" s="8"/>
      <c r="W99" s="8"/>
      <c r="X99" s="8"/>
      <c r="Y99" s="8"/>
      <c r="Z99" s="8"/>
      <c r="AA99" s="8"/>
    </row>
    <row r="100">
      <c r="A100" s="6" t="s">
        <v>200</v>
      </c>
      <c r="B100" s="7" t="s">
        <v>102</v>
      </c>
      <c r="C100" s="7" t="s">
        <v>102</v>
      </c>
      <c r="D100" s="7" t="s">
        <v>102</v>
      </c>
      <c r="E100" s="7" t="s">
        <v>102</v>
      </c>
      <c r="F100" s="7" t="s">
        <v>102</v>
      </c>
      <c r="G100" s="7" t="s">
        <v>103</v>
      </c>
      <c r="H100" s="7" t="s">
        <v>102</v>
      </c>
      <c r="I100" s="7" t="s">
        <v>102</v>
      </c>
      <c r="J100" s="7" t="s">
        <v>102</v>
      </c>
      <c r="K100" s="7" t="s">
        <v>103</v>
      </c>
      <c r="L100" s="7" t="s">
        <v>102</v>
      </c>
      <c r="M100" s="7" t="s">
        <v>102</v>
      </c>
      <c r="N100" s="7" t="s">
        <v>102</v>
      </c>
      <c r="O100" s="7" t="s">
        <v>102</v>
      </c>
      <c r="P100" s="7" t="s">
        <v>102</v>
      </c>
      <c r="Q100" s="7" t="s">
        <v>102</v>
      </c>
      <c r="R100" s="7" t="s">
        <v>102</v>
      </c>
      <c r="S100" s="7" t="s">
        <v>102</v>
      </c>
      <c r="T100" s="8"/>
      <c r="U100" s="8"/>
      <c r="V100" s="8"/>
      <c r="W100" s="8"/>
      <c r="X100" s="8"/>
      <c r="Y100" s="8"/>
      <c r="Z100" s="8"/>
      <c r="AA100" s="8"/>
    </row>
    <row r="101">
      <c r="A101" s="6" t="s">
        <v>201</v>
      </c>
      <c r="B101" s="7" t="s">
        <v>102</v>
      </c>
      <c r="C101" s="7" t="s">
        <v>102</v>
      </c>
      <c r="D101" s="7" t="s">
        <v>102</v>
      </c>
      <c r="E101" s="7" t="s">
        <v>102</v>
      </c>
      <c r="F101" s="7" t="s">
        <v>103</v>
      </c>
      <c r="G101" s="7" t="s">
        <v>102</v>
      </c>
      <c r="H101" s="7" t="s">
        <v>102</v>
      </c>
      <c r="I101" s="7" t="s">
        <v>102</v>
      </c>
      <c r="J101" s="7" t="s">
        <v>102</v>
      </c>
      <c r="K101" s="7" t="s">
        <v>102</v>
      </c>
      <c r="L101" s="7" t="s">
        <v>102</v>
      </c>
      <c r="M101" s="7" t="s">
        <v>102</v>
      </c>
      <c r="N101" s="7" t="s">
        <v>102</v>
      </c>
      <c r="O101" s="7" t="s">
        <v>102</v>
      </c>
      <c r="P101" s="7" t="s">
        <v>102</v>
      </c>
      <c r="Q101" s="7" t="s">
        <v>102</v>
      </c>
      <c r="R101" s="7" t="s">
        <v>102</v>
      </c>
      <c r="S101" s="7" t="s">
        <v>102</v>
      </c>
      <c r="T101" s="8"/>
      <c r="U101" s="8"/>
      <c r="V101" s="8"/>
      <c r="W101" s="8"/>
      <c r="X101" s="8"/>
      <c r="Y101" s="8"/>
      <c r="Z101" s="8"/>
      <c r="AA101" s="8"/>
    </row>
    <row r="102">
      <c r="A102" s="6" t="s">
        <v>202</v>
      </c>
      <c r="B102" s="7" t="s">
        <v>103</v>
      </c>
      <c r="C102" s="7" t="s">
        <v>103</v>
      </c>
      <c r="D102" s="7" t="s">
        <v>103</v>
      </c>
      <c r="E102" s="7" t="s">
        <v>102</v>
      </c>
      <c r="F102" s="7" t="s">
        <v>103</v>
      </c>
      <c r="G102" s="7" t="s">
        <v>103</v>
      </c>
      <c r="H102" s="7" t="s">
        <v>103</v>
      </c>
      <c r="I102" s="7" t="s">
        <v>103</v>
      </c>
      <c r="J102" s="7" t="s">
        <v>103</v>
      </c>
      <c r="K102" s="7" t="s">
        <v>103</v>
      </c>
      <c r="L102" s="7" t="s">
        <v>103</v>
      </c>
      <c r="M102" s="7" t="s">
        <v>103</v>
      </c>
      <c r="N102" s="7" t="s">
        <v>103</v>
      </c>
      <c r="O102" s="7" t="s">
        <v>103</v>
      </c>
      <c r="P102" s="7" t="s">
        <v>103</v>
      </c>
      <c r="Q102" s="7" t="s">
        <v>103</v>
      </c>
      <c r="R102" s="7" t="s">
        <v>103</v>
      </c>
      <c r="S102" s="7" t="s">
        <v>103</v>
      </c>
      <c r="T102" s="8"/>
      <c r="U102" s="8"/>
      <c r="V102" s="8"/>
      <c r="W102" s="8"/>
      <c r="X102" s="8"/>
      <c r="Y102" s="8"/>
      <c r="Z102" s="8"/>
      <c r="AA102" s="8"/>
    </row>
    <row r="103">
      <c r="A103" s="6" t="s">
        <v>203</v>
      </c>
      <c r="B103" s="7" t="s">
        <v>103</v>
      </c>
      <c r="C103" s="7" t="s">
        <v>103</v>
      </c>
      <c r="D103" s="7" t="s">
        <v>103</v>
      </c>
      <c r="E103" s="7" t="s">
        <v>103</v>
      </c>
      <c r="F103" s="7" t="s">
        <v>103</v>
      </c>
      <c r="G103" s="7" t="s">
        <v>103</v>
      </c>
      <c r="H103" s="7" t="s">
        <v>103</v>
      </c>
      <c r="I103" s="7" t="s">
        <v>103</v>
      </c>
      <c r="J103" s="7" t="s">
        <v>103</v>
      </c>
      <c r="K103" s="7" t="s">
        <v>103</v>
      </c>
      <c r="L103" s="7" t="s">
        <v>103</v>
      </c>
      <c r="M103" s="7" t="s">
        <v>103</v>
      </c>
      <c r="N103" s="7" t="s">
        <v>103</v>
      </c>
      <c r="O103" s="7" t="s">
        <v>103</v>
      </c>
      <c r="P103" s="7" t="s">
        <v>103</v>
      </c>
      <c r="Q103" s="8"/>
      <c r="R103" s="7" t="s">
        <v>103</v>
      </c>
      <c r="S103" s="7" t="s">
        <v>103</v>
      </c>
      <c r="T103" s="8"/>
      <c r="U103" s="8"/>
      <c r="V103" s="8"/>
      <c r="W103" s="8"/>
      <c r="X103" s="8"/>
      <c r="Y103" s="8"/>
      <c r="Z103" s="8"/>
      <c r="AA103" s="8"/>
    </row>
    <row r="104">
      <c r="A104" s="6" t="s">
        <v>204</v>
      </c>
      <c r="B104" s="7" t="s">
        <v>102</v>
      </c>
      <c r="C104" s="7" t="s">
        <v>103</v>
      </c>
      <c r="D104" s="7" t="s">
        <v>102</v>
      </c>
      <c r="E104" s="7" t="s">
        <v>102</v>
      </c>
      <c r="F104" s="7" t="s">
        <v>102</v>
      </c>
      <c r="G104" s="7" t="s">
        <v>102</v>
      </c>
      <c r="H104" s="7" t="s">
        <v>102</v>
      </c>
      <c r="I104" s="7" t="s">
        <v>102</v>
      </c>
      <c r="J104" s="7" t="s">
        <v>102</v>
      </c>
      <c r="K104" s="7" t="s">
        <v>102</v>
      </c>
      <c r="L104" s="7" t="s">
        <v>102</v>
      </c>
      <c r="M104" s="7" t="s">
        <v>102</v>
      </c>
      <c r="N104" s="7" t="s">
        <v>102</v>
      </c>
      <c r="O104" s="7" t="s">
        <v>102</v>
      </c>
      <c r="P104" s="7" t="s">
        <v>102</v>
      </c>
      <c r="Q104" s="7" t="s">
        <v>102</v>
      </c>
      <c r="R104" s="7" t="s">
        <v>102</v>
      </c>
      <c r="S104" s="7" t="s">
        <v>102</v>
      </c>
      <c r="T104" s="8"/>
      <c r="U104" s="8"/>
      <c r="V104" s="8"/>
      <c r="W104" s="8"/>
      <c r="X104" s="8"/>
      <c r="Y104" s="8"/>
      <c r="Z104" s="8"/>
      <c r="AA104" s="8"/>
    </row>
    <row r="105">
      <c r="A105" s="6" t="s">
        <v>205</v>
      </c>
      <c r="B105" s="7" t="s">
        <v>103</v>
      </c>
      <c r="C105" s="7" t="s">
        <v>103</v>
      </c>
      <c r="D105" s="7" t="s">
        <v>102</v>
      </c>
      <c r="E105" s="7" t="s">
        <v>102</v>
      </c>
      <c r="F105" s="7" t="s">
        <v>103</v>
      </c>
      <c r="G105" s="7" t="s">
        <v>102</v>
      </c>
      <c r="H105" s="7" t="s">
        <v>102</v>
      </c>
      <c r="I105" s="7" t="s">
        <v>102</v>
      </c>
      <c r="J105" s="7" t="s">
        <v>102</v>
      </c>
      <c r="K105" s="7" t="s">
        <v>102</v>
      </c>
      <c r="L105" s="7" t="s">
        <v>103</v>
      </c>
      <c r="M105" s="7" t="s">
        <v>102</v>
      </c>
      <c r="N105" s="7" t="s">
        <v>102</v>
      </c>
      <c r="O105" s="7" t="s">
        <v>102</v>
      </c>
      <c r="P105" s="7" t="s">
        <v>102</v>
      </c>
      <c r="Q105" s="7" t="s">
        <v>102</v>
      </c>
      <c r="R105" s="7" t="s">
        <v>102</v>
      </c>
      <c r="S105" s="7" t="s">
        <v>102</v>
      </c>
      <c r="T105" s="8"/>
      <c r="U105" s="8"/>
      <c r="V105" s="8"/>
      <c r="W105" s="8"/>
      <c r="X105" s="8"/>
      <c r="Y105" s="8"/>
      <c r="Z105" s="8"/>
      <c r="AA105" s="8"/>
    </row>
    <row r="106">
      <c r="A106" s="6" t="s">
        <v>206</v>
      </c>
      <c r="B106" s="7" t="s">
        <v>102</v>
      </c>
      <c r="C106" s="7" t="s">
        <v>103</v>
      </c>
      <c r="D106" s="7" t="s">
        <v>102</v>
      </c>
      <c r="E106" s="7" t="s">
        <v>102</v>
      </c>
      <c r="F106" s="7" t="s">
        <v>103</v>
      </c>
      <c r="G106" s="7" t="s">
        <v>102</v>
      </c>
      <c r="H106" s="7" t="s">
        <v>102</v>
      </c>
      <c r="I106" s="7" t="s">
        <v>103</v>
      </c>
      <c r="J106" s="7" t="s">
        <v>103</v>
      </c>
      <c r="K106" s="7" t="s">
        <v>102</v>
      </c>
      <c r="L106" s="7" t="s">
        <v>102</v>
      </c>
      <c r="M106" s="7" t="s">
        <v>103</v>
      </c>
      <c r="N106" s="7" t="s">
        <v>102</v>
      </c>
      <c r="O106" s="7" t="s">
        <v>102</v>
      </c>
      <c r="P106" s="7" t="s">
        <v>102</v>
      </c>
      <c r="Q106" s="7" t="s">
        <v>103</v>
      </c>
      <c r="R106" s="7" t="s">
        <v>102</v>
      </c>
      <c r="S106" s="7" t="s">
        <v>102</v>
      </c>
      <c r="T106" s="8"/>
      <c r="U106" s="8"/>
      <c r="V106" s="8"/>
      <c r="W106" s="8"/>
      <c r="X106" s="8"/>
      <c r="Y106" s="8"/>
      <c r="Z106" s="8"/>
      <c r="AA106" s="8"/>
    </row>
    <row r="107">
      <c r="A107" s="6" t="s">
        <v>207</v>
      </c>
      <c r="B107" s="7" t="s">
        <v>103</v>
      </c>
      <c r="C107" s="7" t="s">
        <v>103</v>
      </c>
      <c r="D107" s="7" t="s">
        <v>103</v>
      </c>
      <c r="E107" s="7" t="s">
        <v>103</v>
      </c>
      <c r="F107" s="7" t="s">
        <v>102</v>
      </c>
      <c r="G107" s="7" t="s">
        <v>103</v>
      </c>
      <c r="H107" s="7" t="s">
        <v>103</v>
      </c>
      <c r="I107" s="7" t="s">
        <v>103</v>
      </c>
      <c r="J107" s="7" t="s">
        <v>103</v>
      </c>
      <c r="K107" s="7" t="s">
        <v>103</v>
      </c>
      <c r="L107" s="7" t="s">
        <v>103</v>
      </c>
      <c r="M107" s="7" t="s">
        <v>103</v>
      </c>
      <c r="N107" s="7" t="s">
        <v>103</v>
      </c>
      <c r="O107" s="7" t="s">
        <v>103</v>
      </c>
      <c r="P107" s="7" t="s">
        <v>103</v>
      </c>
      <c r="Q107" s="7" t="s">
        <v>103</v>
      </c>
      <c r="R107" s="7" t="s">
        <v>103</v>
      </c>
      <c r="S107" s="7" t="s">
        <v>103</v>
      </c>
      <c r="T107" s="8"/>
      <c r="U107" s="8"/>
      <c r="V107" s="8"/>
      <c r="W107" s="8"/>
      <c r="X107" s="8"/>
      <c r="Y107" s="8"/>
      <c r="Z107" s="8"/>
      <c r="AA107" s="8"/>
    </row>
    <row r="108">
      <c r="A108" s="6" t="s">
        <v>208</v>
      </c>
      <c r="B108" s="7" t="s">
        <v>102</v>
      </c>
      <c r="C108" s="7" t="s">
        <v>102</v>
      </c>
      <c r="D108" s="7" t="s">
        <v>102</v>
      </c>
      <c r="E108" s="7" t="s">
        <v>102</v>
      </c>
      <c r="F108" s="7" t="s">
        <v>102</v>
      </c>
      <c r="G108" s="7" t="s">
        <v>102</v>
      </c>
      <c r="H108" s="7" t="s">
        <v>102</v>
      </c>
      <c r="I108" s="7" t="s">
        <v>102</v>
      </c>
      <c r="J108" s="7" t="s">
        <v>102</v>
      </c>
      <c r="K108" s="7" t="s">
        <v>103</v>
      </c>
      <c r="L108" s="7" t="s">
        <v>102</v>
      </c>
      <c r="M108" s="7" t="s">
        <v>102</v>
      </c>
      <c r="N108" s="7" t="s">
        <v>102</v>
      </c>
      <c r="O108" s="7" t="s">
        <v>102</v>
      </c>
      <c r="P108" s="7" t="s">
        <v>102</v>
      </c>
      <c r="Q108" s="7" t="s">
        <v>102</v>
      </c>
      <c r="R108" s="7" t="s">
        <v>102</v>
      </c>
      <c r="S108" s="7" t="s">
        <v>102</v>
      </c>
      <c r="T108" s="8"/>
      <c r="U108" s="8"/>
      <c r="V108" s="8"/>
      <c r="W108" s="8"/>
      <c r="X108" s="8"/>
      <c r="Y108" s="8"/>
      <c r="Z108" s="8"/>
      <c r="AA108" s="8"/>
    </row>
    <row r="109">
      <c r="A109" s="6" t="s">
        <v>209</v>
      </c>
      <c r="B109" s="7" t="s">
        <v>103</v>
      </c>
      <c r="C109" s="7" t="s">
        <v>103</v>
      </c>
      <c r="D109" s="7" t="s">
        <v>103</v>
      </c>
      <c r="E109" s="7" t="s">
        <v>103</v>
      </c>
      <c r="F109" s="7" t="s">
        <v>103</v>
      </c>
      <c r="G109" s="7" t="s">
        <v>103</v>
      </c>
      <c r="H109" s="7" t="s">
        <v>103</v>
      </c>
      <c r="I109" s="7" t="s">
        <v>103</v>
      </c>
      <c r="J109" s="7" t="s">
        <v>103</v>
      </c>
      <c r="K109" s="7" t="s">
        <v>103</v>
      </c>
      <c r="L109" s="7" t="s">
        <v>103</v>
      </c>
      <c r="M109" s="7" t="s">
        <v>103</v>
      </c>
      <c r="N109" s="7" t="s">
        <v>103</v>
      </c>
      <c r="O109" s="7" t="s">
        <v>102</v>
      </c>
      <c r="P109" s="7" t="s">
        <v>103</v>
      </c>
      <c r="Q109" s="7" t="s">
        <v>103</v>
      </c>
      <c r="R109" s="7" t="s">
        <v>103</v>
      </c>
      <c r="S109" s="7" t="s">
        <v>103</v>
      </c>
      <c r="T109" s="8"/>
      <c r="U109" s="8"/>
      <c r="V109" s="8"/>
      <c r="W109" s="8"/>
      <c r="X109" s="8"/>
      <c r="Y109" s="8"/>
      <c r="Z109" s="8"/>
      <c r="AA109" s="8"/>
    </row>
    <row r="110">
      <c r="A110" s="6" t="s">
        <v>210</v>
      </c>
      <c r="B110" s="7" t="s">
        <v>102</v>
      </c>
      <c r="C110" s="7" t="s">
        <v>102</v>
      </c>
      <c r="D110" s="7" t="s">
        <v>102</v>
      </c>
      <c r="E110" s="7" t="s">
        <v>102</v>
      </c>
      <c r="F110" s="7" t="s">
        <v>102</v>
      </c>
      <c r="G110" s="7" t="s">
        <v>102</v>
      </c>
      <c r="H110" s="7" t="s">
        <v>102</v>
      </c>
      <c r="I110" s="7" t="s">
        <v>102</v>
      </c>
      <c r="J110" s="7" t="s">
        <v>102</v>
      </c>
      <c r="K110" s="7" t="s">
        <v>102</v>
      </c>
      <c r="L110" s="7" t="s">
        <v>102</v>
      </c>
      <c r="M110" s="7" t="s">
        <v>102</v>
      </c>
      <c r="N110" s="7" t="s">
        <v>102</v>
      </c>
      <c r="O110" s="7" t="s">
        <v>102</v>
      </c>
      <c r="P110" s="7" t="s">
        <v>102</v>
      </c>
      <c r="Q110" s="7" t="s">
        <v>102</v>
      </c>
      <c r="R110" s="7" t="s">
        <v>103</v>
      </c>
      <c r="S110" s="7" t="s">
        <v>102</v>
      </c>
      <c r="T110" s="8"/>
      <c r="U110" s="8"/>
      <c r="V110" s="8"/>
      <c r="W110" s="8"/>
      <c r="X110" s="8"/>
      <c r="Y110" s="8"/>
      <c r="Z110" s="8"/>
      <c r="AA110" s="8"/>
    </row>
    <row r="111">
      <c r="A111" s="6" t="s">
        <v>211</v>
      </c>
      <c r="B111" s="7" t="s">
        <v>103</v>
      </c>
      <c r="C111" s="7" t="s">
        <v>110</v>
      </c>
      <c r="D111" s="7" t="s">
        <v>103</v>
      </c>
      <c r="E111" s="7" t="s">
        <v>103</v>
      </c>
      <c r="F111" s="7" t="s">
        <v>103</v>
      </c>
      <c r="G111" s="7" t="s">
        <v>103</v>
      </c>
      <c r="H111" s="7" t="s">
        <v>110</v>
      </c>
      <c r="I111" s="7" t="s">
        <v>103</v>
      </c>
      <c r="J111" s="7" t="s">
        <v>103</v>
      </c>
      <c r="K111" s="7" t="s">
        <v>110</v>
      </c>
      <c r="L111" s="7" t="s">
        <v>103</v>
      </c>
      <c r="M111" s="7" t="s">
        <v>103</v>
      </c>
      <c r="N111" s="7" t="s">
        <v>103</v>
      </c>
      <c r="O111" s="7" t="s">
        <v>103</v>
      </c>
      <c r="P111" s="7" t="s">
        <v>103</v>
      </c>
      <c r="Q111" s="7" t="s">
        <v>103</v>
      </c>
      <c r="R111" s="7" t="s">
        <v>103</v>
      </c>
      <c r="S111" s="7" t="s">
        <v>103</v>
      </c>
      <c r="T111" s="8"/>
      <c r="U111" s="8"/>
      <c r="V111" s="8"/>
      <c r="W111" s="8"/>
      <c r="X111" s="8"/>
      <c r="Y111" s="8"/>
      <c r="Z111" s="8"/>
      <c r="AA111" s="8"/>
    </row>
    <row r="112">
      <c r="A112" s="6" t="s">
        <v>212</v>
      </c>
      <c r="B112" s="7" t="s">
        <v>111</v>
      </c>
      <c r="C112" s="7" t="s">
        <v>110</v>
      </c>
      <c r="D112" s="7" t="s">
        <v>102</v>
      </c>
      <c r="E112" s="7" t="s">
        <v>111</v>
      </c>
      <c r="F112" s="7" t="s">
        <v>103</v>
      </c>
      <c r="G112" s="7" t="s">
        <v>111</v>
      </c>
      <c r="H112" s="7" t="s">
        <v>111</v>
      </c>
      <c r="I112" s="7" t="s">
        <v>110</v>
      </c>
      <c r="J112" s="7" t="s">
        <v>111</v>
      </c>
      <c r="K112" s="7" t="s">
        <v>111</v>
      </c>
      <c r="L112" s="7" t="s">
        <v>111</v>
      </c>
      <c r="M112" s="7" t="s">
        <v>111</v>
      </c>
      <c r="N112" s="7" t="s">
        <v>111</v>
      </c>
      <c r="O112" s="7" t="s">
        <v>111</v>
      </c>
      <c r="P112" s="7" t="s">
        <v>111</v>
      </c>
      <c r="Q112" s="7" t="s">
        <v>111</v>
      </c>
      <c r="R112" s="7" t="s">
        <v>111</v>
      </c>
      <c r="S112" s="7" t="s">
        <v>111</v>
      </c>
      <c r="T112" s="8"/>
      <c r="U112" s="8"/>
      <c r="V112" s="8"/>
      <c r="W112" s="8"/>
      <c r="X112" s="8"/>
      <c r="Y112" s="8"/>
      <c r="Z112" s="8"/>
      <c r="AA112" s="8"/>
    </row>
    <row r="113">
      <c r="A113" s="6" t="s">
        <v>213</v>
      </c>
      <c r="B113" s="7" t="s">
        <v>102</v>
      </c>
      <c r="C113" s="7" t="s">
        <v>102</v>
      </c>
      <c r="D113" s="7" t="s">
        <v>102</v>
      </c>
      <c r="E113" s="7" t="s">
        <v>102</v>
      </c>
      <c r="F113" s="7" t="s">
        <v>102</v>
      </c>
      <c r="G113" s="7" t="s">
        <v>102</v>
      </c>
      <c r="H113" s="7" t="s">
        <v>102</v>
      </c>
      <c r="I113" s="7" t="s">
        <v>102</v>
      </c>
      <c r="J113" s="7" t="s">
        <v>102</v>
      </c>
      <c r="K113" s="7" t="s">
        <v>102</v>
      </c>
      <c r="L113" s="7" t="s">
        <v>102</v>
      </c>
      <c r="M113" s="7" t="s">
        <v>102</v>
      </c>
      <c r="N113" s="7" t="s">
        <v>102</v>
      </c>
      <c r="O113" s="7" t="s">
        <v>102</v>
      </c>
      <c r="P113" s="7" t="s">
        <v>102</v>
      </c>
      <c r="Q113" s="7" t="s">
        <v>102</v>
      </c>
      <c r="R113" s="7" t="s">
        <v>102</v>
      </c>
      <c r="S113" s="7" t="s">
        <v>102</v>
      </c>
      <c r="T113" s="8"/>
      <c r="U113" s="8"/>
      <c r="V113" s="8"/>
      <c r="W113" s="8"/>
      <c r="X113" s="8"/>
      <c r="Y113" s="8"/>
      <c r="Z113" s="8"/>
      <c r="AA113" s="8"/>
    </row>
    <row r="114">
      <c r="A114" s="6" t="s">
        <v>214</v>
      </c>
      <c r="B114" s="7" t="s">
        <v>103</v>
      </c>
      <c r="C114" s="7" t="s">
        <v>103</v>
      </c>
      <c r="D114" s="7" t="s">
        <v>103</v>
      </c>
      <c r="E114" s="7" t="s">
        <v>103</v>
      </c>
      <c r="F114" s="7" t="s">
        <v>103</v>
      </c>
      <c r="G114" s="7" t="s">
        <v>103</v>
      </c>
      <c r="H114" s="7" t="s">
        <v>103</v>
      </c>
      <c r="I114" s="7" t="s">
        <v>103</v>
      </c>
      <c r="J114" s="7" t="s">
        <v>103</v>
      </c>
      <c r="K114" s="7" t="s">
        <v>103</v>
      </c>
      <c r="L114" s="7" t="s">
        <v>103</v>
      </c>
      <c r="M114" s="7" t="s">
        <v>103</v>
      </c>
      <c r="N114" s="7" t="s">
        <v>102</v>
      </c>
      <c r="O114" s="7" t="s">
        <v>103</v>
      </c>
      <c r="P114" s="7" t="s">
        <v>103</v>
      </c>
      <c r="Q114" s="7" t="s">
        <v>103</v>
      </c>
      <c r="R114" s="7" t="s">
        <v>103</v>
      </c>
      <c r="S114" s="7" t="s">
        <v>103</v>
      </c>
      <c r="T114" s="8"/>
      <c r="U114" s="8"/>
      <c r="V114" s="8"/>
      <c r="W114" s="8"/>
      <c r="X114" s="8"/>
      <c r="Y114" s="8"/>
      <c r="Z114" s="8"/>
      <c r="AA114" s="8"/>
    </row>
    <row r="115">
      <c r="A115" s="6" t="s">
        <v>215</v>
      </c>
      <c r="B115" s="7" t="s">
        <v>103</v>
      </c>
      <c r="C115" s="7" t="s">
        <v>103</v>
      </c>
      <c r="D115" s="7" t="s">
        <v>103</v>
      </c>
      <c r="E115" s="7" t="s">
        <v>103</v>
      </c>
      <c r="F115" s="7" t="s">
        <v>103</v>
      </c>
      <c r="G115" s="7" t="s">
        <v>103</v>
      </c>
      <c r="H115" s="7" t="s">
        <v>103</v>
      </c>
      <c r="I115" s="7" t="s">
        <v>103</v>
      </c>
      <c r="J115" s="7" t="s">
        <v>103</v>
      </c>
      <c r="K115" s="7" t="s">
        <v>103</v>
      </c>
      <c r="L115" s="7" t="s">
        <v>103</v>
      </c>
      <c r="M115" s="7" t="s">
        <v>103</v>
      </c>
      <c r="N115" s="7" t="s">
        <v>103</v>
      </c>
      <c r="O115" s="7" t="s">
        <v>103</v>
      </c>
      <c r="P115" s="7" t="s">
        <v>103</v>
      </c>
      <c r="Q115" s="7" t="s">
        <v>103</v>
      </c>
      <c r="R115" s="7" t="s">
        <v>103</v>
      </c>
      <c r="S115" s="7" t="s">
        <v>103</v>
      </c>
      <c r="T115" s="8"/>
      <c r="U115" s="8"/>
      <c r="V115" s="8"/>
      <c r="W115" s="8"/>
      <c r="X115" s="8"/>
      <c r="Y115" s="8"/>
      <c r="Z115" s="8"/>
      <c r="AA115" s="8"/>
    </row>
    <row r="116">
      <c r="A116" s="6" t="s">
        <v>216</v>
      </c>
      <c r="B116" s="7" t="s">
        <v>102</v>
      </c>
      <c r="C116" s="7" t="s">
        <v>102</v>
      </c>
      <c r="D116" s="7" t="s">
        <v>102</v>
      </c>
      <c r="E116" s="7" t="s">
        <v>102</v>
      </c>
      <c r="F116" s="7" t="s">
        <v>102</v>
      </c>
      <c r="G116" s="7" t="s">
        <v>102</v>
      </c>
      <c r="H116" s="7" t="s">
        <v>102</v>
      </c>
      <c r="I116" s="7" t="s">
        <v>102</v>
      </c>
      <c r="J116" s="7" t="s">
        <v>102</v>
      </c>
      <c r="K116" s="7" t="s">
        <v>103</v>
      </c>
      <c r="L116" s="7" t="s">
        <v>102</v>
      </c>
      <c r="M116" s="7" t="s">
        <v>102</v>
      </c>
      <c r="N116" s="7" t="s">
        <v>102</v>
      </c>
      <c r="O116" s="7" t="s">
        <v>102</v>
      </c>
      <c r="P116" s="7" t="s">
        <v>102</v>
      </c>
      <c r="Q116" s="7" t="s">
        <v>102</v>
      </c>
      <c r="R116" s="7" t="s">
        <v>103</v>
      </c>
      <c r="S116" s="7" t="s">
        <v>102</v>
      </c>
      <c r="T116" s="8"/>
      <c r="U116" s="8"/>
      <c r="V116" s="8"/>
      <c r="W116" s="8"/>
      <c r="X116" s="8"/>
      <c r="Y116" s="8"/>
      <c r="Z116" s="8"/>
      <c r="AA116" s="8"/>
    </row>
    <row r="117">
      <c r="A117" s="6" t="s">
        <v>217</v>
      </c>
      <c r="B117" s="7" t="s">
        <v>111</v>
      </c>
      <c r="C117" s="7" t="s">
        <v>103</v>
      </c>
      <c r="D117" s="7" t="s">
        <v>103</v>
      </c>
      <c r="E117" s="7" t="s">
        <v>103</v>
      </c>
      <c r="F117" s="7" t="s">
        <v>103</v>
      </c>
      <c r="G117" s="7" t="s">
        <v>103</v>
      </c>
      <c r="H117" s="7" t="s">
        <v>103</v>
      </c>
      <c r="I117" s="7" t="s">
        <v>103</v>
      </c>
      <c r="J117" s="7" t="s">
        <v>103</v>
      </c>
      <c r="K117" s="7" t="s">
        <v>103</v>
      </c>
      <c r="L117" s="7" t="s">
        <v>103</v>
      </c>
      <c r="M117" s="7" t="s">
        <v>103</v>
      </c>
      <c r="N117" s="7" t="s">
        <v>103</v>
      </c>
      <c r="O117" s="7" t="s">
        <v>103</v>
      </c>
      <c r="P117" s="7" t="s">
        <v>103</v>
      </c>
      <c r="Q117" s="7" t="s">
        <v>103</v>
      </c>
      <c r="R117" s="7" t="s">
        <v>103</v>
      </c>
      <c r="S117" s="7" t="s">
        <v>103</v>
      </c>
      <c r="T117" s="8"/>
      <c r="U117" s="8"/>
      <c r="V117" s="8"/>
      <c r="W117" s="8"/>
      <c r="X117" s="8"/>
      <c r="Y117" s="8"/>
      <c r="Z117" s="8"/>
      <c r="AA117" s="8"/>
    </row>
    <row r="118">
      <c r="A118" s="6" t="s">
        <v>218</v>
      </c>
      <c r="B118" s="7" t="s">
        <v>103</v>
      </c>
      <c r="C118" s="7" t="s">
        <v>103</v>
      </c>
      <c r="D118" s="7" t="s">
        <v>103</v>
      </c>
      <c r="E118" s="7" t="s">
        <v>103</v>
      </c>
      <c r="F118" s="7" t="s">
        <v>103</v>
      </c>
      <c r="G118" s="7" t="s">
        <v>102</v>
      </c>
      <c r="H118" s="7" t="s">
        <v>103</v>
      </c>
      <c r="I118" s="7" t="s">
        <v>103</v>
      </c>
      <c r="J118" s="7" t="s">
        <v>103</v>
      </c>
      <c r="K118" s="7" t="s">
        <v>103</v>
      </c>
      <c r="L118" s="7" t="s">
        <v>103</v>
      </c>
      <c r="M118" s="7" t="s">
        <v>103</v>
      </c>
      <c r="N118" s="7" t="s">
        <v>103</v>
      </c>
      <c r="O118" s="7" t="s">
        <v>103</v>
      </c>
      <c r="P118" s="7" t="s">
        <v>103</v>
      </c>
      <c r="Q118" s="7" t="s">
        <v>103</v>
      </c>
      <c r="R118" s="7" t="s">
        <v>103</v>
      </c>
      <c r="S118" s="7" t="s">
        <v>103</v>
      </c>
      <c r="T118" s="8"/>
      <c r="U118" s="8"/>
      <c r="V118" s="8"/>
      <c r="W118" s="8"/>
      <c r="X118" s="8"/>
      <c r="Y118" s="8"/>
      <c r="Z118" s="8"/>
      <c r="AA118" s="8"/>
    </row>
    <row r="119">
      <c r="A119" s="6" t="s">
        <v>219</v>
      </c>
      <c r="B119" s="7" t="s">
        <v>109</v>
      </c>
      <c r="C119" s="7" t="s">
        <v>109</v>
      </c>
      <c r="D119" s="7" t="s">
        <v>109</v>
      </c>
      <c r="E119" s="7" t="s">
        <v>109</v>
      </c>
      <c r="F119" s="7" t="s">
        <v>109</v>
      </c>
      <c r="G119" s="7" t="s">
        <v>109</v>
      </c>
      <c r="H119" s="7" t="s">
        <v>109</v>
      </c>
      <c r="I119" s="7" t="s">
        <v>109</v>
      </c>
      <c r="J119" s="7" t="s">
        <v>109</v>
      </c>
      <c r="K119" s="7" t="s">
        <v>109</v>
      </c>
      <c r="L119" s="7" t="s">
        <v>109</v>
      </c>
      <c r="M119" s="7" t="s">
        <v>109</v>
      </c>
      <c r="N119" s="7" t="s">
        <v>109</v>
      </c>
      <c r="O119" s="7" t="s">
        <v>109</v>
      </c>
      <c r="P119" s="7" t="s">
        <v>110</v>
      </c>
      <c r="Q119" s="7" t="s">
        <v>109</v>
      </c>
      <c r="R119" s="7" t="s">
        <v>109</v>
      </c>
      <c r="S119" s="7" t="s">
        <v>109</v>
      </c>
      <c r="T119" s="8"/>
      <c r="U119" s="8"/>
      <c r="V119" s="8"/>
      <c r="W119" s="8"/>
      <c r="X119" s="8"/>
      <c r="Y119" s="8"/>
      <c r="Z119" s="8"/>
      <c r="AA119" s="8"/>
    </row>
    <row r="120">
      <c r="A120" s="6" t="s">
        <v>220</v>
      </c>
      <c r="B120" s="7" t="s">
        <v>102</v>
      </c>
      <c r="C120" s="7" t="s">
        <v>102</v>
      </c>
      <c r="D120" s="7" t="s">
        <v>102</v>
      </c>
      <c r="E120" s="7" t="s">
        <v>102</v>
      </c>
      <c r="F120" s="7" t="s">
        <v>102</v>
      </c>
      <c r="G120" s="7" t="s">
        <v>102</v>
      </c>
      <c r="H120" s="7" t="s">
        <v>102</v>
      </c>
      <c r="I120" s="7" t="s">
        <v>102</v>
      </c>
      <c r="J120" s="7" t="s">
        <v>102</v>
      </c>
      <c r="K120" s="7" t="s">
        <v>102</v>
      </c>
      <c r="L120" s="7" t="s">
        <v>102</v>
      </c>
      <c r="M120" s="7" t="s">
        <v>102</v>
      </c>
      <c r="N120" s="7" t="s">
        <v>102</v>
      </c>
      <c r="O120" s="7" t="s">
        <v>102</v>
      </c>
      <c r="P120" s="7" t="s">
        <v>102</v>
      </c>
      <c r="Q120" s="7" t="s">
        <v>102</v>
      </c>
      <c r="R120" s="7" t="s">
        <v>102</v>
      </c>
      <c r="S120" s="7" t="s">
        <v>102</v>
      </c>
      <c r="T120" s="8"/>
      <c r="U120" s="8"/>
      <c r="V120" s="8"/>
      <c r="W120" s="8"/>
      <c r="X120" s="8"/>
      <c r="Y120" s="8"/>
      <c r="Z120" s="8"/>
      <c r="AA120" s="8"/>
    </row>
    <row r="121">
      <c r="A121" s="6" t="s">
        <v>221</v>
      </c>
      <c r="B121" s="7" t="s">
        <v>103</v>
      </c>
      <c r="C121" s="7" t="s">
        <v>102</v>
      </c>
      <c r="D121" s="7" t="s">
        <v>103</v>
      </c>
      <c r="E121" s="7" t="s">
        <v>103</v>
      </c>
      <c r="F121" s="7" t="s">
        <v>103</v>
      </c>
      <c r="G121" s="7" t="s">
        <v>103</v>
      </c>
      <c r="H121" s="7" t="s">
        <v>102</v>
      </c>
      <c r="I121" s="7" t="s">
        <v>103</v>
      </c>
      <c r="J121" s="8"/>
      <c r="K121" s="7" t="s">
        <v>103</v>
      </c>
      <c r="L121" s="7" t="s">
        <v>102</v>
      </c>
      <c r="M121" s="7" t="s">
        <v>103</v>
      </c>
      <c r="N121" s="7" t="s">
        <v>103</v>
      </c>
      <c r="O121" s="7" t="s">
        <v>103</v>
      </c>
      <c r="P121" s="7" t="s">
        <v>103</v>
      </c>
      <c r="Q121" s="7"/>
      <c r="R121" s="7" t="s">
        <v>103</v>
      </c>
      <c r="S121" s="7" t="s">
        <v>103</v>
      </c>
      <c r="T121" s="8"/>
      <c r="U121" s="8"/>
      <c r="V121" s="8"/>
      <c r="W121" s="8"/>
      <c r="X121" s="8"/>
      <c r="Y121" s="8"/>
      <c r="Z121" s="8"/>
      <c r="AA121" s="8"/>
    </row>
    <row r="122">
      <c r="A122" s="6" t="s">
        <v>222</v>
      </c>
      <c r="B122" s="7" t="s">
        <v>102</v>
      </c>
      <c r="C122" s="7" t="s">
        <v>102</v>
      </c>
      <c r="D122" s="7" t="s">
        <v>102</v>
      </c>
      <c r="E122" s="7" t="s">
        <v>109</v>
      </c>
      <c r="F122" s="7" t="s">
        <v>109</v>
      </c>
      <c r="G122" s="7" t="s">
        <v>109</v>
      </c>
      <c r="H122" s="7" t="s">
        <v>109</v>
      </c>
      <c r="I122" s="7" t="s">
        <v>102</v>
      </c>
      <c r="J122" s="7" t="s">
        <v>109</v>
      </c>
      <c r="K122" s="7" t="s">
        <v>109</v>
      </c>
      <c r="L122" s="7" t="s">
        <v>109</v>
      </c>
      <c r="M122" s="7" t="s">
        <v>109</v>
      </c>
      <c r="N122" s="7" t="s">
        <v>109</v>
      </c>
      <c r="O122" s="7" t="s">
        <v>109</v>
      </c>
      <c r="P122" s="7" t="s">
        <v>109</v>
      </c>
      <c r="Q122" s="7" t="s">
        <v>102</v>
      </c>
      <c r="R122" s="7" t="s">
        <v>109</v>
      </c>
      <c r="S122" s="7" t="s">
        <v>102</v>
      </c>
      <c r="T122" s="8"/>
      <c r="U122" s="8"/>
      <c r="V122" s="8"/>
      <c r="W122" s="8"/>
      <c r="X122" s="8"/>
      <c r="Y122" s="8"/>
      <c r="Z122" s="8"/>
      <c r="AA122" s="8"/>
    </row>
    <row r="123">
      <c r="A123" s="6" t="s">
        <v>223</v>
      </c>
      <c r="B123" s="7" t="s">
        <v>111</v>
      </c>
      <c r="C123" s="7" t="s">
        <v>111</v>
      </c>
      <c r="D123" s="7" t="s">
        <v>111</v>
      </c>
      <c r="E123" s="7" t="s">
        <v>111</v>
      </c>
      <c r="F123" s="7" t="s">
        <v>111</v>
      </c>
      <c r="G123" s="7" t="s">
        <v>111</v>
      </c>
      <c r="H123" s="7" t="s">
        <v>111</v>
      </c>
      <c r="I123" s="7" t="s">
        <v>111</v>
      </c>
      <c r="J123" s="7" t="s">
        <v>111</v>
      </c>
      <c r="K123" s="7" t="s">
        <v>111</v>
      </c>
      <c r="L123" s="7" t="s">
        <v>111</v>
      </c>
      <c r="M123" s="7" t="s">
        <v>111</v>
      </c>
      <c r="N123" s="7" t="s">
        <v>111</v>
      </c>
      <c r="O123" s="7" t="s">
        <v>111</v>
      </c>
      <c r="P123" s="7" t="s">
        <v>111</v>
      </c>
      <c r="Q123" s="7" t="s">
        <v>111</v>
      </c>
      <c r="R123" s="7" t="s">
        <v>111</v>
      </c>
      <c r="S123" s="7" t="s">
        <v>111</v>
      </c>
      <c r="T123" s="8"/>
      <c r="U123" s="8"/>
      <c r="V123" s="8"/>
      <c r="W123" s="8"/>
      <c r="X123" s="8"/>
      <c r="Y123" s="8"/>
      <c r="Z123" s="8"/>
      <c r="AA123" s="8"/>
    </row>
    <row r="124">
      <c r="A124" s="6" t="s">
        <v>224</v>
      </c>
      <c r="B124" s="7" t="s">
        <v>111</v>
      </c>
      <c r="C124" s="7" t="s">
        <v>111</v>
      </c>
      <c r="D124" s="7" t="s">
        <v>111</v>
      </c>
      <c r="E124" s="7" t="s">
        <v>111</v>
      </c>
      <c r="F124" s="7" t="s">
        <v>111</v>
      </c>
      <c r="G124" s="7" t="s">
        <v>102</v>
      </c>
      <c r="H124" s="7" t="s">
        <v>111</v>
      </c>
      <c r="I124" s="7" t="s">
        <v>111</v>
      </c>
      <c r="J124" s="7" t="s">
        <v>111</v>
      </c>
      <c r="K124" s="7" t="s">
        <v>111</v>
      </c>
      <c r="L124" s="7" t="s">
        <v>111</v>
      </c>
      <c r="M124" s="7" t="s">
        <v>111</v>
      </c>
      <c r="N124" s="7" t="s">
        <v>111</v>
      </c>
      <c r="O124" s="7" t="s">
        <v>111</v>
      </c>
      <c r="P124" s="7" t="s">
        <v>102</v>
      </c>
      <c r="Q124" s="7" t="s">
        <v>111</v>
      </c>
      <c r="R124" s="7" t="s">
        <v>111</v>
      </c>
      <c r="S124" s="7" t="s">
        <v>111</v>
      </c>
      <c r="T124" s="8"/>
      <c r="U124" s="8"/>
      <c r="V124" s="8"/>
      <c r="W124" s="8"/>
      <c r="X124" s="8"/>
      <c r="Y124" s="8"/>
      <c r="Z124" s="8"/>
      <c r="AA124" s="8"/>
    </row>
    <row r="125">
      <c r="A125" s="6" t="s">
        <v>225</v>
      </c>
      <c r="B125" s="7" t="s">
        <v>102</v>
      </c>
      <c r="C125" s="7" t="s">
        <v>102</v>
      </c>
      <c r="D125" s="7" t="s">
        <v>102</v>
      </c>
      <c r="E125" s="7" t="s">
        <v>111</v>
      </c>
      <c r="F125" s="7" t="s">
        <v>111</v>
      </c>
      <c r="G125" s="7" t="s">
        <v>109</v>
      </c>
      <c r="H125" s="7" t="s">
        <v>109</v>
      </c>
      <c r="I125" s="7" t="s">
        <v>103</v>
      </c>
      <c r="J125" s="7" t="s">
        <v>109</v>
      </c>
      <c r="K125" s="7" t="s">
        <v>103</v>
      </c>
      <c r="L125" s="7" t="s">
        <v>111</v>
      </c>
      <c r="M125" s="7" t="s">
        <v>102</v>
      </c>
      <c r="N125" s="7" t="s">
        <v>111</v>
      </c>
      <c r="O125" s="7" t="s">
        <v>111</v>
      </c>
      <c r="P125" s="7" t="s">
        <v>102</v>
      </c>
      <c r="Q125" s="7" t="s">
        <v>102</v>
      </c>
      <c r="R125" s="7" t="s">
        <v>111</v>
      </c>
      <c r="S125" s="7" t="s">
        <v>111</v>
      </c>
      <c r="T125" s="8"/>
      <c r="U125" s="8"/>
      <c r="V125" s="8"/>
      <c r="W125" s="8"/>
      <c r="X125" s="8"/>
      <c r="Y125" s="8"/>
      <c r="Z125" s="8"/>
      <c r="AA125" s="8"/>
    </row>
    <row r="126">
      <c r="A126" s="6" t="s">
        <v>226</v>
      </c>
      <c r="B126" s="7" t="s">
        <v>102</v>
      </c>
      <c r="C126" s="7" t="s">
        <v>102</v>
      </c>
      <c r="D126" s="7" t="s">
        <v>111</v>
      </c>
      <c r="E126" s="7" t="s">
        <v>102</v>
      </c>
      <c r="F126" s="7" t="s">
        <v>102</v>
      </c>
      <c r="G126" s="7" t="s">
        <v>102</v>
      </c>
      <c r="H126" s="7" t="s">
        <v>111</v>
      </c>
      <c r="I126" s="7" t="s">
        <v>102</v>
      </c>
      <c r="J126" s="7" t="s">
        <v>102</v>
      </c>
      <c r="K126" s="7" t="s">
        <v>102</v>
      </c>
      <c r="L126" s="7" t="s">
        <v>102</v>
      </c>
      <c r="M126" s="7" t="s">
        <v>102</v>
      </c>
      <c r="N126" s="7" t="s">
        <v>102</v>
      </c>
      <c r="O126" s="7" t="s">
        <v>102</v>
      </c>
      <c r="P126" s="7" t="s">
        <v>102</v>
      </c>
      <c r="Q126" s="7" t="s">
        <v>102</v>
      </c>
      <c r="R126" s="7" t="s">
        <v>102</v>
      </c>
      <c r="S126" s="7" t="s">
        <v>102</v>
      </c>
      <c r="T126" s="8"/>
      <c r="U126" s="8"/>
      <c r="V126" s="8"/>
      <c r="W126" s="8"/>
      <c r="X126" s="8"/>
      <c r="Y126" s="8"/>
      <c r="Z126" s="8"/>
      <c r="AA126" s="8"/>
    </row>
    <row r="127">
      <c r="A127" s="6" t="s">
        <v>227</v>
      </c>
      <c r="B127" s="7" t="s">
        <v>103</v>
      </c>
      <c r="C127" s="7" t="s">
        <v>103</v>
      </c>
      <c r="D127" s="7" t="s">
        <v>103</v>
      </c>
      <c r="E127" s="7" t="s">
        <v>103</v>
      </c>
      <c r="F127" s="7" t="s">
        <v>103</v>
      </c>
      <c r="G127" s="7" t="s">
        <v>103</v>
      </c>
      <c r="H127" s="7" t="s">
        <v>103</v>
      </c>
      <c r="I127" s="7" t="s">
        <v>103</v>
      </c>
      <c r="J127" s="7" t="s">
        <v>103</v>
      </c>
      <c r="K127" s="7" t="s">
        <v>103</v>
      </c>
      <c r="L127" s="7" t="s">
        <v>103</v>
      </c>
      <c r="M127" s="7" t="s">
        <v>103</v>
      </c>
      <c r="N127" s="7" t="s">
        <v>103</v>
      </c>
      <c r="O127" s="7" t="s">
        <v>103</v>
      </c>
      <c r="P127" s="7" t="s">
        <v>103</v>
      </c>
      <c r="Q127" s="7" t="s">
        <v>103</v>
      </c>
      <c r="R127" s="7" t="s">
        <v>103</v>
      </c>
      <c r="S127" s="7" t="s">
        <v>103</v>
      </c>
      <c r="T127" s="8"/>
      <c r="U127" s="8"/>
      <c r="V127" s="8"/>
      <c r="W127" s="8"/>
      <c r="X127" s="8"/>
      <c r="Y127" s="8"/>
      <c r="Z127" s="8"/>
      <c r="AA127" s="8"/>
    </row>
    <row r="128">
      <c r="A128" s="6" t="s">
        <v>228</v>
      </c>
      <c r="B128" s="7" t="s">
        <v>103</v>
      </c>
      <c r="C128" s="7" t="s">
        <v>103</v>
      </c>
      <c r="D128" s="7" t="s">
        <v>103</v>
      </c>
      <c r="E128" s="7" t="s">
        <v>103</v>
      </c>
      <c r="F128" s="7" t="s">
        <v>103</v>
      </c>
      <c r="G128" s="7" t="s">
        <v>103</v>
      </c>
      <c r="H128" s="7" t="s">
        <v>103</v>
      </c>
      <c r="I128" s="7" t="s">
        <v>103</v>
      </c>
      <c r="J128" s="7" t="s">
        <v>103</v>
      </c>
      <c r="K128" s="7" t="s">
        <v>103</v>
      </c>
      <c r="L128" s="7" t="s">
        <v>103</v>
      </c>
      <c r="M128" s="7" t="s">
        <v>103</v>
      </c>
      <c r="N128" s="7" t="s">
        <v>103</v>
      </c>
      <c r="O128" s="7" t="s">
        <v>103</v>
      </c>
      <c r="P128" s="7" t="s">
        <v>103</v>
      </c>
      <c r="Q128" s="7" t="s">
        <v>103</v>
      </c>
      <c r="R128" s="7" t="s">
        <v>103</v>
      </c>
      <c r="S128" s="7" t="s">
        <v>103</v>
      </c>
      <c r="T128" s="8"/>
      <c r="U128" s="8"/>
      <c r="V128" s="8"/>
      <c r="W128" s="8"/>
      <c r="X128" s="8"/>
      <c r="Y128" s="8"/>
      <c r="Z128" s="8"/>
      <c r="AA128" s="8"/>
    </row>
    <row r="129">
      <c r="A129" s="6" t="s">
        <v>229</v>
      </c>
      <c r="B129" s="7" t="s">
        <v>103</v>
      </c>
      <c r="C129" s="7" t="s">
        <v>103</v>
      </c>
      <c r="D129" s="7" t="s">
        <v>103</v>
      </c>
      <c r="E129" s="7" t="s">
        <v>103</v>
      </c>
      <c r="F129" s="7" t="s">
        <v>103</v>
      </c>
      <c r="G129" s="7" t="s">
        <v>111</v>
      </c>
      <c r="H129" s="7" t="s">
        <v>103</v>
      </c>
      <c r="I129" s="7" t="s">
        <v>103</v>
      </c>
      <c r="J129" s="7" t="s">
        <v>103</v>
      </c>
      <c r="K129" s="7" t="s">
        <v>103</v>
      </c>
      <c r="L129" s="7" t="s">
        <v>103</v>
      </c>
      <c r="M129" s="7" t="s">
        <v>103</v>
      </c>
      <c r="N129" s="7" t="s">
        <v>103</v>
      </c>
      <c r="O129" s="7" t="s">
        <v>103</v>
      </c>
      <c r="P129" s="7" t="s">
        <v>103</v>
      </c>
      <c r="Q129" s="7" t="s">
        <v>103</v>
      </c>
      <c r="R129" s="7" t="s">
        <v>103</v>
      </c>
      <c r="S129" s="7" t="s">
        <v>103</v>
      </c>
      <c r="T129" s="8"/>
      <c r="U129" s="8"/>
      <c r="V129" s="8"/>
      <c r="W129" s="8"/>
      <c r="X129" s="8"/>
      <c r="Y129" s="8"/>
      <c r="Z129" s="8"/>
      <c r="AA129" s="8"/>
    </row>
    <row r="130">
      <c r="A130" s="6" t="s">
        <v>230</v>
      </c>
      <c r="B130" s="7" t="s">
        <v>103</v>
      </c>
      <c r="C130" s="7" t="s">
        <v>103</v>
      </c>
      <c r="D130" s="7" t="s">
        <v>103</v>
      </c>
      <c r="E130" s="7" t="s">
        <v>103</v>
      </c>
      <c r="F130" s="7" t="s">
        <v>103</v>
      </c>
      <c r="G130" s="7" t="s">
        <v>103</v>
      </c>
      <c r="H130" s="7" t="s">
        <v>103</v>
      </c>
      <c r="I130" s="7" t="s">
        <v>103</v>
      </c>
      <c r="J130" s="7" t="s">
        <v>103</v>
      </c>
      <c r="K130" s="7" t="s">
        <v>103</v>
      </c>
      <c r="L130" s="7" t="s">
        <v>111</v>
      </c>
      <c r="M130" s="7" t="s">
        <v>103</v>
      </c>
      <c r="N130" s="7" t="s">
        <v>103</v>
      </c>
      <c r="O130" s="7" t="s">
        <v>103</v>
      </c>
      <c r="P130" s="7" t="s">
        <v>103</v>
      </c>
      <c r="Q130" s="7" t="s">
        <v>103</v>
      </c>
      <c r="R130" s="7" t="s">
        <v>103</v>
      </c>
      <c r="S130" s="7" t="s">
        <v>103</v>
      </c>
      <c r="T130" s="8"/>
      <c r="U130" s="8"/>
      <c r="V130" s="8"/>
      <c r="W130" s="8"/>
      <c r="X130" s="8"/>
      <c r="Y130" s="8"/>
      <c r="Z130" s="8"/>
      <c r="AA130" s="8"/>
    </row>
    <row r="131">
      <c r="A131" s="6" t="s">
        <v>231</v>
      </c>
      <c r="B131" s="7" t="s">
        <v>102</v>
      </c>
      <c r="C131" s="7" t="s">
        <v>103</v>
      </c>
      <c r="D131" s="7" t="s">
        <v>102</v>
      </c>
      <c r="E131" s="7" t="s">
        <v>103</v>
      </c>
      <c r="F131" s="7" t="s">
        <v>102</v>
      </c>
      <c r="G131" s="7" t="s">
        <v>102</v>
      </c>
      <c r="H131" s="7" t="s">
        <v>102</v>
      </c>
      <c r="I131" s="7" t="s">
        <v>103</v>
      </c>
      <c r="J131" s="7" t="s">
        <v>102</v>
      </c>
      <c r="K131" s="7" t="s">
        <v>103</v>
      </c>
      <c r="L131" s="7" t="s">
        <v>102</v>
      </c>
      <c r="M131" s="7" t="s">
        <v>103</v>
      </c>
      <c r="N131" s="7" t="s">
        <v>103</v>
      </c>
      <c r="O131" s="7" t="s">
        <v>103</v>
      </c>
      <c r="P131" s="7" t="s">
        <v>103</v>
      </c>
      <c r="Q131" s="7" t="s">
        <v>102</v>
      </c>
      <c r="R131" s="7" t="s">
        <v>102</v>
      </c>
      <c r="S131" s="7" t="s">
        <v>102</v>
      </c>
      <c r="T131" s="8"/>
      <c r="U131" s="8"/>
      <c r="V131" s="8"/>
      <c r="W131" s="8"/>
      <c r="X131" s="8"/>
      <c r="Y131" s="8"/>
      <c r="Z131" s="8"/>
      <c r="AA131" s="8"/>
    </row>
    <row r="132">
      <c r="A132" s="6" t="s">
        <v>232</v>
      </c>
      <c r="B132" s="7" t="s">
        <v>102</v>
      </c>
      <c r="C132" s="7" t="s">
        <v>102</v>
      </c>
      <c r="D132" s="7" t="s">
        <v>102</v>
      </c>
      <c r="E132" s="7" t="s">
        <v>102</v>
      </c>
      <c r="F132" s="7" t="s">
        <v>102</v>
      </c>
      <c r="G132" s="7" t="s">
        <v>102</v>
      </c>
      <c r="H132" s="7" t="s">
        <v>102</v>
      </c>
      <c r="I132" s="7" t="s">
        <v>102</v>
      </c>
      <c r="J132" s="7" t="s">
        <v>102</v>
      </c>
      <c r="K132" s="7" t="s">
        <v>102</v>
      </c>
      <c r="L132" s="7" t="s">
        <v>102</v>
      </c>
      <c r="M132" s="7" t="s">
        <v>102</v>
      </c>
      <c r="N132" s="7" t="s">
        <v>102</v>
      </c>
      <c r="O132" s="7" t="s">
        <v>102</v>
      </c>
      <c r="P132" s="7" t="s">
        <v>102</v>
      </c>
      <c r="Q132" s="7" t="s">
        <v>102</v>
      </c>
      <c r="R132" s="7" t="s">
        <v>102</v>
      </c>
      <c r="S132" s="7" t="s">
        <v>102</v>
      </c>
      <c r="T132" s="8"/>
      <c r="U132" s="8"/>
      <c r="V132" s="8"/>
      <c r="W132" s="8"/>
      <c r="X132" s="8"/>
      <c r="Y132" s="8"/>
      <c r="Z132" s="8"/>
      <c r="AA132" s="8"/>
    </row>
    <row r="133">
      <c r="A133" s="6" t="s">
        <v>233</v>
      </c>
      <c r="B133" s="7" t="s">
        <v>103</v>
      </c>
      <c r="C133" s="7" t="s">
        <v>103</v>
      </c>
      <c r="D133" s="7" t="s">
        <v>103</v>
      </c>
      <c r="E133" s="7" t="s">
        <v>102</v>
      </c>
      <c r="F133" s="7" t="s">
        <v>103</v>
      </c>
      <c r="G133" s="7" t="s">
        <v>103</v>
      </c>
      <c r="H133" s="7" t="s">
        <v>103</v>
      </c>
      <c r="I133" s="7" t="s">
        <v>103</v>
      </c>
      <c r="J133" s="7" t="s">
        <v>103</v>
      </c>
      <c r="K133" s="7" t="s">
        <v>102</v>
      </c>
      <c r="L133" s="7" t="s">
        <v>103</v>
      </c>
      <c r="M133" s="7" t="s">
        <v>103</v>
      </c>
      <c r="N133" s="7" t="s">
        <v>103</v>
      </c>
      <c r="O133" s="7" t="s">
        <v>103</v>
      </c>
      <c r="P133" s="7" t="s">
        <v>103</v>
      </c>
      <c r="Q133" s="7" t="s">
        <v>102</v>
      </c>
      <c r="R133" s="7" t="s">
        <v>103</v>
      </c>
      <c r="S133" s="7" t="s">
        <v>103</v>
      </c>
      <c r="T133" s="8"/>
      <c r="U133" s="8"/>
      <c r="V133" s="8"/>
      <c r="W133" s="8"/>
      <c r="X133" s="8"/>
      <c r="Y133" s="8"/>
      <c r="Z133" s="8"/>
      <c r="AA133" s="8"/>
    </row>
    <row r="134">
      <c r="A134" s="6" t="s">
        <v>234</v>
      </c>
      <c r="B134" s="7" t="s">
        <v>102</v>
      </c>
      <c r="C134" s="7" t="s">
        <v>102</v>
      </c>
      <c r="D134" s="7" t="s">
        <v>102</v>
      </c>
      <c r="E134" s="7" t="s">
        <v>102</v>
      </c>
      <c r="F134" s="7" t="s">
        <v>102</v>
      </c>
      <c r="G134" s="7" t="s">
        <v>102</v>
      </c>
      <c r="H134" s="7" t="s">
        <v>102</v>
      </c>
      <c r="I134" s="7" t="s">
        <v>102</v>
      </c>
      <c r="J134" s="7" t="s">
        <v>102</v>
      </c>
      <c r="K134" s="7" t="s">
        <v>102</v>
      </c>
      <c r="L134" s="7" t="s">
        <v>102</v>
      </c>
      <c r="M134" s="7" t="s">
        <v>102</v>
      </c>
      <c r="N134" s="7" t="s">
        <v>102</v>
      </c>
      <c r="O134" s="7" t="s">
        <v>102</v>
      </c>
      <c r="P134" s="7" t="s">
        <v>102</v>
      </c>
      <c r="Q134" s="7" t="s">
        <v>102</v>
      </c>
      <c r="R134" s="7" t="s">
        <v>102</v>
      </c>
      <c r="S134" s="7" t="s">
        <v>102</v>
      </c>
      <c r="T134" s="8"/>
      <c r="U134" s="8"/>
      <c r="V134" s="8"/>
      <c r="W134" s="8"/>
      <c r="X134" s="8"/>
      <c r="Y134" s="8"/>
      <c r="Z134" s="8"/>
      <c r="AA134" s="8"/>
    </row>
    <row r="135">
      <c r="A135" s="6" t="s">
        <v>235</v>
      </c>
      <c r="B135" s="7" t="s">
        <v>102</v>
      </c>
      <c r="C135" s="7" t="s">
        <v>102</v>
      </c>
      <c r="D135" s="7" t="s">
        <v>103</v>
      </c>
      <c r="E135" s="7" t="s">
        <v>103</v>
      </c>
      <c r="F135" s="7" t="s">
        <v>103</v>
      </c>
      <c r="G135" s="7" t="s">
        <v>102</v>
      </c>
      <c r="H135" s="7" t="s">
        <v>103</v>
      </c>
      <c r="I135" s="7" t="s">
        <v>102</v>
      </c>
      <c r="J135" s="7" t="s">
        <v>111</v>
      </c>
      <c r="K135" s="7" t="s">
        <v>103</v>
      </c>
      <c r="L135" s="7" t="s">
        <v>102</v>
      </c>
      <c r="M135" s="7" t="s">
        <v>103</v>
      </c>
      <c r="N135" s="7" t="s">
        <v>103</v>
      </c>
      <c r="O135" s="7" t="s">
        <v>103</v>
      </c>
      <c r="P135" s="7" t="s">
        <v>103</v>
      </c>
      <c r="Q135" s="7" t="s">
        <v>103</v>
      </c>
      <c r="R135" s="7" t="s">
        <v>103</v>
      </c>
      <c r="S135" s="7" t="s">
        <v>102</v>
      </c>
      <c r="T135" s="8"/>
      <c r="U135" s="8"/>
      <c r="V135" s="8"/>
      <c r="W135" s="8"/>
      <c r="X135" s="8"/>
      <c r="Y135" s="8"/>
      <c r="Z135" s="8"/>
      <c r="AA135" s="8"/>
    </row>
    <row r="136">
      <c r="A136" s="6" t="s">
        <v>236</v>
      </c>
      <c r="B136" s="7" t="s">
        <v>103</v>
      </c>
      <c r="C136" s="7" t="s">
        <v>103</v>
      </c>
      <c r="D136" s="7" t="s">
        <v>103</v>
      </c>
      <c r="E136" s="7" t="s">
        <v>103</v>
      </c>
      <c r="F136" s="7" t="s">
        <v>103</v>
      </c>
      <c r="G136" s="7" t="s">
        <v>103</v>
      </c>
      <c r="H136" s="7" t="s">
        <v>103</v>
      </c>
      <c r="I136" s="7" t="s">
        <v>103</v>
      </c>
      <c r="J136" s="7" t="s">
        <v>103</v>
      </c>
      <c r="K136" s="7" t="s">
        <v>103</v>
      </c>
      <c r="L136" s="7" t="s">
        <v>103</v>
      </c>
      <c r="M136" s="7" t="s">
        <v>103</v>
      </c>
      <c r="N136" s="7" t="s">
        <v>103</v>
      </c>
      <c r="O136" s="7" t="s">
        <v>103</v>
      </c>
      <c r="P136" s="7" t="s">
        <v>103</v>
      </c>
      <c r="Q136" s="8"/>
      <c r="R136" s="7" t="s">
        <v>103</v>
      </c>
      <c r="S136" s="7" t="s">
        <v>103</v>
      </c>
      <c r="T136" s="8"/>
      <c r="U136" s="8"/>
      <c r="V136" s="8"/>
      <c r="W136" s="8"/>
      <c r="X136" s="8"/>
      <c r="Y136" s="8"/>
      <c r="Z136" s="8"/>
      <c r="AA136" s="8"/>
    </row>
    <row r="137">
      <c r="A137" s="6" t="s">
        <v>237</v>
      </c>
      <c r="B137" s="7" t="s">
        <v>102</v>
      </c>
      <c r="C137" s="7" t="s">
        <v>102</v>
      </c>
      <c r="D137" s="7" t="s">
        <v>102</v>
      </c>
      <c r="E137" s="7" t="s">
        <v>102</v>
      </c>
      <c r="F137" s="7" t="s">
        <v>102</v>
      </c>
      <c r="G137" s="7" t="s">
        <v>102</v>
      </c>
      <c r="H137" s="7" t="s">
        <v>102</v>
      </c>
      <c r="I137" s="7" t="s">
        <v>102</v>
      </c>
      <c r="J137" s="7" t="s">
        <v>102</v>
      </c>
      <c r="K137" s="7" t="s">
        <v>102</v>
      </c>
      <c r="L137" s="7" t="s">
        <v>102</v>
      </c>
      <c r="M137" s="7" t="s">
        <v>102</v>
      </c>
      <c r="N137" s="7" t="s">
        <v>102</v>
      </c>
      <c r="O137" s="7" t="s">
        <v>102</v>
      </c>
      <c r="P137" s="7" t="s">
        <v>102</v>
      </c>
      <c r="Q137" s="7" t="s">
        <v>102</v>
      </c>
      <c r="R137" s="7" t="s">
        <v>102</v>
      </c>
      <c r="S137" s="7" t="s">
        <v>102</v>
      </c>
      <c r="T137" s="8"/>
      <c r="U137" s="8"/>
      <c r="V137" s="8"/>
      <c r="W137" s="8"/>
      <c r="X137" s="8"/>
      <c r="Y137" s="8"/>
      <c r="Z137" s="8"/>
      <c r="AA137" s="8"/>
    </row>
    <row r="138">
      <c r="A138" s="6" t="s">
        <v>238</v>
      </c>
      <c r="B138" s="7" t="s">
        <v>102</v>
      </c>
      <c r="C138" s="7" t="s">
        <v>102</v>
      </c>
      <c r="D138" s="7" t="s">
        <v>102</v>
      </c>
      <c r="E138" s="7" t="s">
        <v>102</v>
      </c>
      <c r="F138" s="7" t="s">
        <v>102</v>
      </c>
      <c r="G138" s="7" t="s">
        <v>102</v>
      </c>
      <c r="H138" s="7" t="s">
        <v>102</v>
      </c>
      <c r="I138" s="7" t="s">
        <v>102</v>
      </c>
      <c r="J138" s="7" t="s">
        <v>103</v>
      </c>
      <c r="K138" s="7" t="s">
        <v>103</v>
      </c>
      <c r="L138" s="7" t="s">
        <v>102</v>
      </c>
      <c r="M138" s="7" t="s">
        <v>102</v>
      </c>
      <c r="N138" s="7" t="s">
        <v>102</v>
      </c>
      <c r="O138" s="7" t="s">
        <v>102</v>
      </c>
      <c r="P138" s="7" t="s">
        <v>102</v>
      </c>
      <c r="Q138" s="7" t="s">
        <v>102</v>
      </c>
      <c r="R138" s="7" t="s">
        <v>102</v>
      </c>
      <c r="S138" s="7" t="s">
        <v>102</v>
      </c>
      <c r="T138" s="8"/>
      <c r="U138" s="8"/>
      <c r="V138" s="8"/>
      <c r="W138" s="8"/>
      <c r="X138" s="8"/>
      <c r="Y138" s="8"/>
      <c r="Z138" s="8"/>
      <c r="AA138" s="8"/>
    </row>
    <row r="139">
      <c r="A139" s="6" t="s">
        <v>239</v>
      </c>
      <c r="B139" s="7" t="s">
        <v>102</v>
      </c>
      <c r="C139" s="7" t="s">
        <v>102</v>
      </c>
      <c r="D139" s="7" t="s">
        <v>102</v>
      </c>
      <c r="E139" s="7" t="s">
        <v>103</v>
      </c>
      <c r="F139" s="7" t="s">
        <v>102</v>
      </c>
      <c r="G139" s="7" t="s">
        <v>102</v>
      </c>
      <c r="H139" s="7" t="s">
        <v>103</v>
      </c>
      <c r="I139" s="7" t="s">
        <v>102</v>
      </c>
      <c r="J139" s="7" t="s">
        <v>102</v>
      </c>
      <c r="K139" s="7" t="s">
        <v>102</v>
      </c>
      <c r="L139" s="7" t="s">
        <v>103</v>
      </c>
      <c r="M139" s="7" t="s">
        <v>102</v>
      </c>
      <c r="N139" s="7" t="s">
        <v>103</v>
      </c>
      <c r="O139" s="7" t="s">
        <v>103</v>
      </c>
      <c r="P139" s="7" t="s">
        <v>103</v>
      </c>
      <c r="Q139" s="7" t="s">
        <v>102</v>
      </c>
      <c r="R139" s="8"/>
      <c r="S139" s="7" t="s">
        <v>102</v>
      </c>
      <c r="T139" s="8"/>
      <c r="U139" s="8"/>
      <c r="V139" s="8"/>
      <c r="W139" s="8"/>
      <c r="X139" s="8"/>
      <c r="Y139" s="8"/>
      <c r="Z139" s="8"/>
      <c r="AA139" s="8"/>
    </row>
    <row r="140">
      <c r="A140" s="6" t="s">
        <v>240</v>
      </c>
      <c r="B140" s="7" t="s">
        <v>102</v>
      </c>
      <c r="C140" s="7" t="s">
        <v>103</v>
      </c>
      <c r="D140" s="7" t="s">
        <v>102</v>
      </c>
      <c r="E140" s="7" t="s">
        <v>102</v>
      </c>
      <c r="F140" s="7" t="s">
        <v>102</v>
      </c>
      <c r="G140" s="7" t="s">
        <v>102</v>
      </c>
      <c r="H140" s="7" t="s">
        <v>102</v>
      </c>
      <c r="I140" s="7" t="s">
        <v>102</v>
      </c>
      <c r="J140" s="7" t="s">
        <v>102</v>
      </c>
      <c r="K140" s="7" t="s">
        <v>102</v>
      </c>
      <c r="L140" s="7" t="s">
        <v>102</v>
      </c>
      <c r="M140" s="7" t="s">
        <v>102</v>
      </c>
      <c r="N140" s="7" t="s">
        <v>102</v>
      </c>
      <c r="O140" s="7" t="s">
        <v>102</v>
      </c>
      <c r="P140" s="7" t="s">
        <v>102</v>
      </c>
      <c r="Q140" s="7" t="s">
        <v>102</v>
      </c>
      <c r="R140" s="7" t="s">
        <v>102</v>
      </c>
      <c r="S140" s="7" t="s">
        <v>102</v>
      </c>
      <c r="T140" s="8"/>
      <c r="U140" s="8"/>
      <c r="V140" s="8"/>
      <c r="W140" s="8"/>
      <c r="X140" s="8"/>
      <c r="Y140" s="8"/>
      <c r="Z140" s="8"/>
      <c r="AA140" s="8"/>
    </row>
    <row r="141">
      <c r="A141" s="6" t="s">
        <v>241</v>
      </c>
      <c r="B141" s="7" t="s">
        <v>111</v>
      </c>
      <c r="C141" s="7" t="s">
        <v>111</v>
      </c>
      <c r="D141" s="7" t="s">
        <v>111</v>
      </c>
      <c r="E141" s="7" t="s">
        <v>111</v>
      </c>
      <c r="F141" s="7" t="s">
        <v>111</v>
      </c>
      <c r="G141" s="7" t="s">
        <v>103</v>
      </c>
      <c r="H141" s="7" t="s">
        <v>111</v>
      </c>
      <c r="I141" s="7" t="s">
        <v>111</v>
      </c>
      <c r="J141" s="7" t="s">
        <v>111</v>
      </c>
      <c r="K141" s="7" t="s">
        <v>111</v>
      </c>
      <c r="L141" s="7" t="s">
        <v>111</v>
      </c>
      <c r="M141" s="7" t="s">
        <v>111</v>
      </c>
      <c r="N141" s="7" t="s">
        <v>111</v>
      </c>
      <c r="O141" s="7" t="s">
        <v>111</v>
      </c>
      <c r="P141" s="7" t="s">
        <v>111</v>
      </c>
      <c r="Q141" s="7" t="s">
        <v>111</v>
      </c>
      <c r="R141" s="7" t="s">
        <v>111</v>
      </c>
      <c r="S141" s="7" t="s">
        <v>111</v>
      </c>
      <c r="T141" s="8"/>
      <c r="U141" s="8"/>
      <c r="V141" s="8"/>
      <c r="W141" s="8"/>
      <c r="X141" s="8"/>
      <c r="Y141" s="8"/>
      <c r="Z141" s="8"/>
      <c r="AA141" s="8"/>
    </row>
    <row r="142">
      <c r="A142" s="6" t="s">
        <v>242</v>
      </c>
      <c r="B142" s="7" t="s">
        <v>103</v>
      </c>
      <c r="C142" s="7" t="s">
        <v>103</v>
      </c>
      <c r="D142" s="7" t="s">
        <v>103</v>
      </c>
      <c r="E142" s="7" t="s">
        <v>103</v>
      </c>
      <c r="F142" s="7" t="s">
        <v>103</v>
      </c>
      <c r="G142" s="7" t="s">
        <v>103</v>
      </c>
      <c r="H142" s="7" t="s">
        <v>103</v>
      </c>
      <c r="I142" s="7" t="s">
        <v>103</v>
      </c>
      <c r="J142" s="7" t="s">
        <v>103</v>
      </c>
      <c r="K142" s="7" t="s">
        <v>103</v>
      </c>
      <c r="L142" s="7" t="s">
        <v>103</v>
      </c>
      <c r="M142" s="7" t="s">
        <v>103</v>
      </c>
      <c r="N142" s="7" t="s">
        <v>103</v>
      </c>
      <c r="O142" s="7" t="s">
        <v>103</v>
      </c>
      <c r="P142" s="7" t="s">
        <v>103</v>
      </c>
      <c r="Q142" s="7" t="s">
        <v>103</v>
      </c>
      <c r="R142" s="7" t="s">
        <v>103</v>
      </c>
      <c r="S142" s="7" t="s">
        <v>103</v>
      </c>
      <c r="T142" s="8"/>
      <c r="U142" s="8"/>
      <c r="V142" s="8"/>
      <c r="W142" s="8"/>
      <c r="X142" s="8"/>
      <c r="Y142" s="8"/>
      <c r="Z142" s="8"/>
      <c r="AA142" s="8"/>
    </row>
    <row r="143">
      <c r="A143" s="6" t="s">
        <v>243</v>
      </c>
      <c r="B143" s="7" t="s">
        <v>103</v>
      </c>
      <c r="C143" s="7" t="s">
        <v>110</v>
      </c>
      <c r="D143" s="7" t="s">
        <v>110</v>
      </c>
      <c r="E143" s="7" t="s">
        <v>110</v>
      </c>
      <c r="F143" s="7" t="s">
        <v>110</v>
      </c>
      <c r="G143" s="7" t="s">
        <v>110</v>
      </c>
      <c r="H143" s="7" t="s">
        <v>103</v>
      </c>
      <c r="I143" s="7" t="s">
        <v>110</v>
      </c>
      <c r="J143" s="7" t="s">
        <v>111</v>
      </c>
      <c r="K143" s="7" t="s">
        <v>110</v>
      </c>
      <c r="L143" s="7" t="s">
        <v>103</v>
      </c>
      <c r="M143" s="7" t="s">
        <v>110</v>
      </c>
      <c r="N143" s="7" t="s">
        <v>110</v>
      </c>
      <c r="O143" s="7" t="s">
        <v>110</v>
      </c>
      <c r="P143" s="7" t="s">
        <v>103</v>
      </c>
      <c r="Q143" s="7" t="s">
        <v>110</v>
      </c>
      <c r="R143" s="7" t="s">
        <v>110</v>
      </c>
      <c r="S143" s="7" t="s">
        <v>102</v>
      </c>
      <c r="T143" s="8"/>
      <c r="U143" s="8"/>
      <c r="V143" s="8"/>
      <c r="W143" s="8"/>
      <c r="X143" s="8"/>
      <c r="Y143" s="8"/>
      <c r="Z143" s="8"/>
      <c r="AA143" s="8"/>
    </row>
    <row r="144">
      <c r="A144" s="6" t="s">
        <v>244</v>
      </c>
      <c r="B144" s="7" t="s">
        <v>102</v>
      </c>
      <c r="C144" s="7" t="s">
        <v>103</v>
      </c>
      <c r="D144" s="7" t="s">
        <v>102</v>
      </c>
      <c r="E144" s="7" t="s">
        <v>102</v>
      </c>
      <c r="F144" s="7" t="s">
        <v>102</v>
      </c>
      <c r="G144" s="7" t="s">
        <v>102</v>
      </c>
      <c r="H144" s="7" t="s">
        <v>102</v>
      </c>
      <c r="I144" s="7" t="s">
        <v>102</v>
      </c>
      <c r="J144" s="7" t="s">
        <v>102</v>
      </c>
      <c r="K144" s="7" t="s">
        <v>102</v>
      </c>
      <c r="L144" s="7" t="s">
        <v>102</v>
      </c>
      <c r="M144" s="7" t="s">
        <v>102</v>
      </c>
      <c r="N144" s="7" t="s">
        <v>102</v>
      </c>
      <c r="O144" s="7" t="s">
        <v>102</v>
      </c>
      <c r="P144" s="7" t="s">
        <v>103</v>
      </c>
      <c r="Q144" s="7" t="s">
        <v>102</v>
      </c>
      <c r="R144" s="7" t="s">
        <v>102</v>
      </c>
      <c r="S144" s="7" t="s">
        <v>102</v>
      </c>
      <c r="T144" s="8"/>
      <c r="U144" s="8"/>
      <c r="V144" s="8"/>
      <c r="W144" s="8"/>
      <c r="X144" s="8"/>
      <c r="Y144" s="8"/>
      <c r="Z144" s="8"/>
      <c r="AA144" s="8"/>
    </row>
    <row r="145">
      <c r="A145" s="6" t="s">
        <v>245</v>
      </c>
      <c r="B145" s="7" t="s">
        <v>102</v>
      </c>
      <c r="C145" s="7" t="s">
        <v>102</v>
      </c>
      <c r="D145" s="7" t="s">
        <v>102</v>
      </c>
      <c r="E145" s="7" t="s">
        <v>102</v>
      </c>
      <c r="F145" s="7" t="s">
        <v>102</v>
      </c>
      <c r="G145" s="7" t="s">
        <v>102</v>
      </c>
      <c r="H145" s="7" t="s">
        <v>102</v>
      </c>
      <c r="I145" s="7" t="s">
        <v>102</v>
      </c>
      <c r="J145" s="7" t="s">
        <v>102</v>
      </c>
      <c r="K145" s="7" t="s">
        <v>102</v>
      </c>
      <c r="L145" s="7" t="s">
        <v>102</v>
      </c>
      <c r="M145" s="7" t="s">
        <v>102</v>
      </c>
      <c r="N145" s="7" t="s">
        <v>102</v>
      </c>
      <c r="O145" s="7" t="s">
        <v>102</v>
      </c>
      <c r="P145" s="7" t="s">
        <v>103</v>
      </c>
      <c r="Q145" s="7" t="s">
        <v>102</v>
      </c>
      <c r="R145" s="7" t="s">
        <v>102</v>
      </c>
      <c r="S145" s="7" t="s">
        <v>102</v>
      </c>
      <c r="T145" s="8"/>
      <c r="U145" s="8"/>
      <c r="V145" s="8"/>
      <c r="W145" s="8"/>
      <c r="X145" s="8"/>
      <c r="Y145" s="8"/>
      <c r="Z145" s="8"/>
      <c r="AA145" s="8"/>
    </row>
    <row r="146">
      <c r="A146" s="6" t="s">
        <v>246</v>
      </c>
      <c r="B146" s="7" t="s">
        <v>103</v>
      </c>
      <c r="C146" s="7" t="s">
        <v>103</v>
      </c>
      <c r="D146" s="7" t="s">
        <v>102</v>
      </c>
      <c r="E146" s="7" t="s">
        <v>103</v>
      </c>
      <c r="F146" s="7" t="s">
        <v>103</v>
      </c>
      <c r="G146" s="7" t="s">
        <v>103</v>
      </c>
      <c r="H146" s="7" t="s">
        <v>103</v>
      </c>
      <c r="I146" s="7" t="s">
        <v>103</v>
      </c>
      <c r="J146" s="7" t="s">
        <v>103</v>
      </c>
      <c r="K146" s="7" t="s">
        <v>111</v>
      </c>
      <c r="L146" s="7" t="s">
        <v>103</v>
      </c>
      <c r="M146" s="7" t="s">
        <v>103</v>
      </c>
      <c r="N146" s="7" t="s">
        <v>103</v>
      </c>
      <c r="O146" s="7" t="s">
        <v>103</v>
      </c>
      <c r="P146" s="7" t="s">
        <v>103</v>
      </c>
      <c r="Q146" s="7" t="s">
        <v>103</v>
      </c>
      <c r="R146" s="7" t="s">
        <v>103</v>
      </c>
      <c r="S146" s="7" t="s">
        <v>103</v>
      </c>
      <c r="T146" s="8"/>
      <c r="U146" s="8"/>
      <c r="V146" s="8"/>
      <c r="W146" s="8"/>
      <c r="X146" s="8"/>
      <c r="Y146" s="8"/>
      <c r="Z146" s="8"/>
      <c r="AA146" s="8"/>
    </row>
    <row r="147">
      <c r="A147" s="6" t="s">
        <v>247</v>
      </c>
      <c r="B147" s="7" t="s">
        <v>111</v>
      </c>
      <c r="C147" s="7" t="s">
        <v>109</v>
      </c>
      <c r="D147" s="7" t="s">
        <v>111</v>
      </c>
      <c r="E147" s="7" t="s">
        <v>111</v>
      </c>
      <c r="F147" s="7" t="s">
        <v>111</v>
      </c>
      <c r="G147" s="7" t="s">
        <v>111</v>
      </c>
      <c r="H147" s="7" t="s">
        <v>111</v>
      </c>
      <c r="I147" s="7" t="s">
        <v>109</v>
      </c>
      <c r="J147" s="7" t="s">
        <v>111</v>
      </c>
      <c r="K147" s="7" t="s">
        <v>111</v>
      </c>
      <c r="L147" s="7" t="s">
        <v>111</v>
      </c>
      <c r="M147" s="7" t="s">
        <v>111</v>
      </c>
      <c r="N147" s="7" t="s">
        <v>111</v>
      </c>
      <c r="O147" s="7" t="s">
        <v>111</v>
      </c>
      <c r="P147" s="7" t="s">
        <v>111</v>
      </c>
      <c r="Q147" s="7" t="s">
        <v>111</v>
      </c>
      <c r="R147" s="7" t="s">
        <v>111</v>
      </c>
      <c r="S147" s="7" t="s">
        <v>111</v>
      </c>
      <c r="T147" s="8"/>
      <c r="U147" s="8"/>
      <c r="V147" s="8"/>
      <c r="W147" s="8"/>
      <c r="X147" s="8"/>
      <c r="Y147" s="8"/>
      <c r="Z147" s="8"/>
      <c r="AA147" s="8"/>
    </row>
    <row r="148">
      <c r="A148" s="6" t="s">
        <v>248</v>
      </c>
      <c r="B148" s="7" t="s">
        <v>102</v>
      </c>
      <c r="C148" s="7" t="s">
        <v>111</v>
      </c>
      <c r="D148" s="7" t="s">
        <v>102</v>
      </c>
      <c r="E148" s="7" t="s">
        <v>102</v>
      </c>
      <c r="F148" s="7" t="s">
        <v>102</v>
      </c>
      <c r="G148" s="7" t="s">
        <v>111</v>
      </c>
      <c r="H148" s="7" t="s">
        <v>102</v>
      </c>
      <c r="I148" s="7" t="s">
        <v>102</v>
      </c>
      <c r="J148" s="7" t="s">
        <v>102</v>
      </c>
      <c r="K148" s="7" t="s">
        <v>102</v>
      </c>
      <c r="L148" s="7" t="s">
        <v>111</v>
      </c>
      <c r="M148" s="7" t="s">
        <v>102</v>
      </c>
      <c r="N148" s="7" t="s">
        <v>102</v>
      </c>
      <c r="O148" s="7" t="s">
        <v>102</v>
      </c>
      <c r="P148" s="7" t="s">
        <v>102</v>
      </c>
      <c r="Q148" s="7" t="s">
        <v>102</v>
      </c>
      <c r="R148" s="7" t="s">
        <v>103</v>
      </c>
      <c r="S148" s="7" t="s">
        <v>102</v>
      </c>
      <c r="T148" s="8"/>
      <c r="U148" s="8"/>
      <c r="V148" s="8"/>
      <c r="W148" s="8"/>
      <c r="X148" s="8"/>
      <c r="Y148" s="8"/>
      <c r="Z148" s="8"/>
      <c r="AA148" s="8"/>
    </row>
    <row r="149">
      <c r="A149" s="6" t="s">
        <v>249</v>
      </c>
      <c r="B149" s="7" t="s">
        <v>102</v>
      </c>
      <c r="C149" s="7" t="s">
        <v>103</v>
      </c>
      <c r="D149" s="7" t="s">
        <v>102</v>
      </c>
      <c r="E149" s="7" t="s">
        <v>102</v>
      </c>
      <c r="F149" s="7" t="s">
        <v>102</v>
      </c>
      <c r="G149" s="7" t="s">
        <v>102</v>
      </c>
      <c r="H149" s="7" t="s">
        <v>102</v>
      </c>
      <c r="I149" s="7" t="s">
        <v>102</v>
      </c>
      <c r="J149" s="7" t="s">
        <v>102</v>
      </c>
      <c r="K149" s="7" t="s">
        <v>102</v>
      </c>
      <c r="L149" s="7" t="s">
        <v>102</v>
      </c>
      <c r="M149" s="7" t="s">
        <v>102</v>
      </c>
      <c r="N149" s="7" t="s">
        <v>102</v>
      </c>
      <c r="O149" s="7" t="s">
        <v>102</v>
      </c>
      <c r="P149" s="7" t="s">
        <v>102</v>
      </c>
      <c r="Q149" s="7" t="s">
        <v>102</v>
      </c>
      <c r="R149" s="7" t="s">
        <v>102</v>
      </c>
      <c r="S149" s="7" t="s">
        <v>102</v>
      </c>
      <c r="T149" s="8"/>
      <c r="U149" s="8"/>
      <c r="V149" s="8"/>
      <c r="W149" s="8"/>
      <c r="X149" s="8"/>
      <c r="Y149" s="8"/>
      <c r="Z149" s="8"/>
      <c r="AA149" s="8"/>
    </row>
    <row r="150">
      <c r="A150" s="6" t="s">
        <v>250</v>
      </c>
      <c r="B150" s="7" t="s">
        <v>102</v>
      </c>
      <c r="C150" s="7" t="s">
        <v>103</v>
      </c>
      <c r="D150" s="7" t="s">
        <v>102</v>
      </c>
      <c r="E150" s="7" t="s">
        <v>102</v>
      </c>
      <c r="F150" s="7" t="s">
        <v>102</v>
      </c>
      <c r="G150" s="7" t="s">
        <v>102</v>
      </c>
      <c r="H150" s="7" t="s">
        <v>102</v>
      </c>
      <c r="I150" s="7" t="s">
        <v>102</v>
      </c>
      <c r="J150" s="7" t="s">
        <v>102</v>
      </c>
      <c r="K150" s="7" t="s">
        <v>102</v>
      </c>
      <c r="L150" s="7" t="s">
        <v>102</v>
      </c>
      <c r="M150" s="7" t="s">
        <v>102</v>
      </c>
      <c r="N150" s="7" t="s">
        <v>102</v>
      </c>
      <c r="O150" s="7" t="s">
        <v>102</v>
      </c>
      <c r="P150" s="7" t="s">
        <v>102</v>
      </c>
      <c r="Q150" s="7" t="s">
        <v>102</v>
      </c>
      <c r="R150" s="7" t="s">
        <v>102</v>
      </c>
      <c r="S150" s="7" t="s">
        <v>102</v>
      </c>
      <c r="T150" s="8"/>
      <c r="U150" s="8"/>
      <c r="V150" s="8"/>
      <c r="W150" s="8"/>
      <c r="X150" s="8"/>
      <c r="Y150" s="8"/>
      <c r="Z150" s="8"/>
      <c r="AA150" s="8"/>
    </row>
    <row r="151">
      <c r="A151" s="6" t="s">
        <v>251</v>
      </c>
      <c r="B151" s="7" t="s">
        <v>103</v>
      </c>
      <c r="C151" s="7" t="s">
        <v>103</v>
      </c>
      <c r="D151" s="7" t="s">
        <v>103</v>
      </c>
      <c r="E151" s="7" t="s">
        <v>102</v>
      </c>
      <c r="F151" s="7" t="s">
        <v>103</v>
      </c>
      <c r="G151" s="7" t="s">
        <v>103</v>
      </c>
      <c r="H151" s="7" t="s">
        <v>103</v>
      </c>
      <c r="I151" s="7" t="s">
        <v>103</v>
      </c>
      <c r="J151" s="7" t="s">
        <v>103</v>
      </c>
      <c r="K151" s="7" t="s">
        <v>103</v>
      </c>
      <c r="L151" s="7" t="s">
        <v>103</v>
      </c>
      <c r="M151" s="7" t="s">
        <v>103</v>
      </c>
      <c r="N151" s="7" t="s">
        <v>103</v>
      </c>
      <c r="O151" s="7" t="s">
        <v>103</v>
      </c>
      <c r="P151" s="7" t="s">
        <v>103</v>
      </c>
      <c r="Q151" s="7" t="s">
        <v>103</v>
      </c>
      <c r="R151" s="7" t="s">
        <v>103</v>
      </c>
      <c r="S151" s="7" t="s">
        <v>103</v>
      </c>
      <c r="T151" s="8"/>
      <c r="U151" s="8"/>
      <c r="V151" s="8"/>
      <c r="W151" s="8"/>
      <c r="X151" s="8"/>
      <c r="Y151" s="8"/>
      <c r="Z151" s="8"/>
      <c r="AA151" s="8"/>
    </row>
    <row r="152">
      <c r="A152" s="6" t="s">
        <v>252</v>
      </c>
      <c r="B152" s="7" t="s">
        <v>102</v>
      </c>
      <c r="C152" s="7" t="s">
        <v>103</v>
      </c>
      <c r="D152" s="7" t="s">
        <v>102</v>
      </c>
      <c r="E152" s="7" t="s">
        <v>103</v>
      </c>
      <c r="F152" s="7" t="s">
        <v>102</v>
      </c>
      <c r="G152" s="7" t="s">
        <v>111</v>
      </c>
      <c r="H152" s="7" t="s">
        <v>102</v>
      </c>
      <c r="I152" s="7" t="s">
        <v>102</v>
      </c>
      <c r="J152" s="7" t="s">
        <v>102</v>
      </c>
      <c r="K152" s="7" t="s">
        <v>102</v>
      </c>
      <c r="L152" s="7" t="s">
        <v>103</v>
      </c>
      <c r="M152" s="7" t="s">
        <v>102</v>
      </c>
      <c r="N152" s="7" t="s">
        <v>102</v>
      </c>
      <c r="O152" s="7" t="s">
        <v>102</v>
      </c>
      <c r="P152" s="7" t="s">
        <v>102</v>
      </c>
      <c r="Q152" s="7" t="s">
        <v>102</v>
      </c>
      <c r="R152" s="7" t="s">
        <v>102</v>
      </c>
      <c r="S152" s="7" t="s">
        <v>102</v>
      </c>
      <c r="T152" s="8"/>
      <c r="U152" s="8"/>
      <c r="V152" s="8"/>
      <c r="W152" s="8"/>
      <c r="X152" s="8"/>
      <c r="Y152" s="8"/>
      <c r="Z152" s="8"/>
      <c r="AA152" s="8"/>
    </row>
    <row r="153">
      <c r="A153" s="6" t="s">
        <v>253</v>
      </c>
      <c r="B153" s="7" t="s">
        <v>102</v>
      </c>
      <c r="C153" s="7" t="s">
        <v>102</v>
      </c>
      <c r="D153" s="7" t="s">
        <v>102</v>
      </c>
      <c r="E153" s="7" t="s">
        <v>102</v>
      </c>
      <c r="F153" s="7" t="s">
        <v>102</v>
      </c>
      <c r="G153" s="7" t="s">
        <v>102</v>
      </c>
      <c r="H153" s="7" t="s">
        <v>102</v>
      </c>
      <c r="I153" s="7" t="s">
        <v>102</v>
      </c>
      <c r="J153" s="7" t="s">
        <v>102</v>
      </c>
      <c r="K153" s="7" t="s">
        <v>102</v>
      </c>
      <c r="L153" s="7" t="s">
        <v>102</v>
      </c>
      <c r="M153" s="7" t="s">
        <v>102</v>
      </c>
      <c r="N153" s="7" t="s">
        <v>102</v>
      </c>
      <c r="O153" s="7" t="s">
        <v>102</v>
      </c>
      <c r="P153" s="7" t="s">
        <v>103</v>
      </c>
      <c r="Q153" s="7" t="s">
        <v>102</v>
      </c>
      <c r="R153" s="7" t="s">
        <v>102</v>
      </c>
      <c r="S153" s="7" t="s">
        <v>102</v>
      </c>
      <c r="T153" s="8"/>
      <c r="U153" s="8"/>
      <c r="V153" s="8"/>
      <c r="W153" s="8"/>
      <c r="X153" s="8"/>
      <c r="Y153" s="8"/>
      <c r="Z153" s="8"/>
      <c r="AA153" s="8"/>
    </row>
    <row r="154">
      <c r="A154" s="6" t="s">
        <v>254</v>
      </c>
      <c r="B154" s="7" t="s">
        <v>103</v>
      </c>
      <c r="C154" s="7" t="s">
        <v>102</v>
      </c>
      <c r="D154" s="7" t="s">
        <v>102</v>
      </c>
      <c r="E154" s="7" t="s">
        <v>103</v>
      </c>
      <c r="F154" s="7" t="s">
        <v>102</v>
      </c>
      <c r="G154" s="7" t="s">
        <v>103</v>
      </c>
      <c r="H154" s="7" t="s">
        <v>102</v>
      </c>
      <c r="I154" s="7" t="s">
        <v>103</v>
      </c>
      <c r="J154" s="7" t="s">
        <v>103</v>
      </c>
      <c r="K154" s="7" t="s">
        <v>103</v>
      </c>
      <c r="L154" s="7" t="s">
        <v>103</v>
      </c>
      <c r="M154" s="7" t="s">
        <v>103</v>
      </c>
      <c r="N154" s="7" t="s">
        <v>103</v>
      </c>
      <c r="O154" s="7" t="s">
        <v>103</v>
      </c>
      <c r="P154" s="7" t="s">
        <v>103</v>
      </c>
      <c r="Q154" s="7" t="s">
        <v>103</v>
      </c>
      <c r="R154" s="7" t="s">
        <v>103</v>
      </c>
      <c r="S154" s="7" t="s">
        <v>103</v>
      </c>
      <c r="T154" s="8"/>
      <c r="U154" s="8"/>
      <c r="V154" s="8"/>
      <c r="W154" s="8"/>
      <c r="X154" s="8"/>
      <c r="Y154" s="8"/>
      <c r="Z154" s="8"/>
      <c r="AA154" s="8"/>
    </row>
    <row r="155">
      <c r="A155" s="6" t="s">
        <v>255</v>
      </c>
      <c r="B155" s="7" t="s">
        <v>102</v>
      </c>
      <c r="C155" s="7" t="s">
        <v>102</v>
      </c>
      <c r="D155" s="7" t="s">
        <v>102</v>
      </c>
      <c r="E155" s="7" t="s">
        <v>109</v>
      </c>
      <c r="F155" s="7" t="s">
        <v>102</v>
      </c>
      <c r="G155" s="7" t="s">
        <v>102</v>
      </c>
      <c r="H155" s="7" t="s">
        <v>102</v>
      </c>
      <c r="I155" s="7" t="s">
        <v>102</v>
      </c>
      <c r="J155" s="7" t="s">
        <v>109</v>
      </c>
      <c r="K155" s="7" t="s">
        <v>102</v>
      </c>
      <c r="L155" s="7" t="s">
        <v>102</v>
      </c>
      <c r="M155" s="7" t="s">
        <v>102</v>
      </c>
      <c r="N155" s="7" t="s">
        <v>109</v>
      </c>
      <c r="O155" s="7" t="s">
        <v>102</v>
      </c>
      <c r="P155" s="7" t="s">
        <v>102</v>
      </c>
      <c r="Q155" s="7" t="s">
        <v>109</v>
      </c>
      <c r="R155" s="7" t="s">
        <v>102</v>
      </c>
      <c r="S155" s="7" t="s">
        <v>102</v>
      </c>
      <c r="T155" s="8"/>
      <c r="U155" s="8"/>
      <c r="V155" s="8"/>
      <c r="W155" s="8"/>
      <c r="X155" s="8"/>
      <c r="Y155" s="8"/>
      <c r="Z155" s="8"/>
      <c r="AA155" s="8"/>
    </row>
    <row r="156">
      <c r="A156" s="6" t="s">
        <v>256</v>
      </c>
      <c r="B156" s="7" t="s">
        <v>111</v>
      </c>
      <c r="C156" s="7" t="s">
        <v>102</v>
      </c>
      <c r="D156" s="7" t="s">
        <v>102</v>
      </c>
      <c r="E156" s="7" t="s">
        <v>102</v>
      </c>
      <c r="F156" s="7" t="s">
        <v>102</v>
      </c>
      <c r="G156" s="7" t="s">
        <v>102</v>
      </c>
      <c r="H156" s="7" t="s">
        <v>103</v>
      </c>
      <c r="I156" s="7" t="s">
        <v>102</v>
      </c>
      <c r="J156" s="7" t="s">
        <v>102</v>
      </c>
      <c r="K156" s="7" t="s">
        <v>102</v>
      </c>
      <c r="L156" s="7" t="s">
        <v>102</v>
      </c>
      <c r="M156" s="7" t="s">
        <v>102</v>
      </c>
      <c r="N156" s="7" t="s">
        <v>102</v>
      </c>
      <c r="O156" s="7" t="s">
        <v>102</v>
      </c>
      <c r="P156" s="7" t="s">
        <v>102</v>
      </c>
      <c r="Q156" s="7" t="s">
        <v>102</v>
      </c>
      <c r="R156" s="7" t="s">
        <v>102</v>
      </c>
      <c r="S156" s="7" t="s">
        <v>103</v>
      </c>
      <c r="T156" s="8"/>
      <c r="U156" s="8"/>
      <c r="V156" s="8"/>
      <c r="W156" s="8"/>
      <c r="X156" s="8"/>
      <c r="Y156" s="8"/>
      <c r="Z156" s="8"/>
      <c r="AA156" s="8"/>
    </row>
    <row r="157">
      <c r="A157" s="6" t="s">
        <v>257</v>
      </c>
      <c r="B157" s="7" t="s">
        <v>103</v>
      </c>
      <c r="C157" s="7" t="s">
        <v>111</v>
      </c>
      <c r="D157" s="7" t="s">
        <v>103</v>
      </c>
      <c r="E157" s="7" t="s">
        <v>103</v>
      </c>
      <c r="F157" s="7" t="s">
        <v>103</v>
      </c>
      <c r="G157" s="7" t="s">
        <v>103</v>
      </c>
      <c r="H157" s="7" t="s">
        <v>103</v>
      </c>
      <c r="I157" s="7" t="s">
        <v>103</v>
      </c>
      <c r="J157" s="7" t="s">
        <v>103</v>
      </c>
      <c r="K157" s="7" t="s">
        <v>103</v>
      </c>
      <c r="L157" s="7" t="s">
        <v>103</v>
      </c>
      <c r="M157" s="7" t="s">
        <v>103</v>
      </c>
      <c r="N157" s="7" t="s">
        <v>103</v>
      </c>
      <c r="O157" s="7" t="s">
        <v>103</v>
      </c>
      <c r="P157" s="7" t="s">
        <v>103</v>
      </c>
      <c r="Q157" s="8"/>
      <c r="R157" s="7" t="s">
        <v>103</v>
      </c>
      <c r="S157" s="7" t="s">
        <v>111</v>
      </c>
      <c r="T157" s="8"/>
      <c r="U157" s="8"/>
      <c r="V157" s="8"/>
      <c r="W157" s="8"/>
      <c r="X157" s="8"/>
      <c r="Y157" s="8"/>
      <c r="Z157" s="8"/>
      <c r="AA157" s="8"/>
    </row>
    <row r="158">
      <c r="A158" s="6" t="s">
        <v>258</v>
      </c>
      <c r="B158" s="7" t="s">
        <v>103</v>
      </c>
      <c r="C158" s="7" t="s">
        <v>102</v>
      </c>
      <c r="D158" s="7" t="s">
        <v>103</v>
      </c>
      <c r="E158" s="7" t="s">
        <v>102</v>
      </c>
      <c r="F158" s="7" t="s">
        <v>103</v>
      </c>
      <c r="G158" s="7" t="s">
        <v>103</v>
      </c>
      <c r="H158" s="7" t="s">
        <v>103</v>
      </c>
      <c r="I158" s="7" t="s">
        <v>102</v>
      </c>
      <c r="J158" s="7" t="s">
        <v>103</v>
      </c>
      <c r="K158" s="7" t="s">
        <v>102</v>
      </c>
      <c r="L158" s="7" t="s">
        <v>111</v>
      </c>
      <c r="M158" s="7" t="s">
        <v>103</v>
      </c>
      <c r="N158" s="7" t="s">
        <v>103</v>
      </c>
      <c r="O158" s="7" t="s">
        <v>103</v>
      </c>
      <c r="P158" s="7" t="s">
        <v>103</v>
      </c>
      <c r="Q158" s="7" t="s">
        <v>103</v>
      </c>
      <c r="R158" s="7" t="s">
        <v>102</v>
      </c>
      <c r="S158" s="7" t="s">
        <v>103</v>
      </c>
      <c r="T158" s="8"/>
      <c r="U158" s="8"/>
      <c r="V158" s="8"/>
      <c r="W158" s="8"/>
      <c r="X158" s="8"/>
      <c r="Y158" s="8"/>
      <c r="Z158" s="8"/>
      <c r="AA158" s="8"/>
    </row>
    <row r="159">
      <c r="A159" s="6" t="s">
        <v>259</v>
      </c>
      <c r="B159" s="7" t="s">
        <v>103</v>
      </c>
      <c r="C159" s="7" t="s">
        <v>103</v>
      </c>
      <c r="D159" s="7" t="s">
        <v>103</v>
      </c>
      <c r="E159" s="7" t="s">
        <v>103</v>
      </c>
      <c r="F159" s="7" t="s">
        <v>103</v>
      </c>
      <c r="G159" s="7" t="s">
        <v>103</v>
      </c>
      <c r="H159" s="7" t="s">
        <v>103</v>
      </c>
      <c r="I159" s="7" t="s">
        <v>103</v>
      </c>
      <c r="J159" s="7" t="s">
        <v>103</v>
      </c>
      <c r="K159" s="7" t="s">
        <v>103</v>
      </c>
      <c r="L159" s="7" t="s">
        <v>103</v>
      </c>
      <c r="M159" s="7" t="s">
        <v>103</v>
      </c>
      <c r="N159" s="7" t="s">
        <v>103</v>
      </c>
      <c r="O159" s="7" t="s">
        <v>103</v>
      </c>
      <c r="P159" s="7" t="s">
        <v>103</v>
      </c>
      <c r="Q159" s="7" t="s">
        <v>103</v>
      </c>
      <c r="R159" s="7" t="s">
        <v>103</v>
      </c>
      <c r="S159" s="7" t="s">
        <v>103</v>
      </c>
      <c r="T159" s="8"/>
      <c r="U159" s="8"/>
      <c r="V159" s="8"/>
      <c r="W159" s="8"/>
      <c r="X159" s="8"/>
      <c r="Y159" s="8"/>
      <c r="Z159" s="8"/>
      <c r="AA159" s="8"/>
    </row>
    <row r="160">
      <c r="A160" s="6" t="s">
        <v>260</v>
      </c>
      <c r="B160" s="7" t="s">
        <v>102</v>
      </c>
      <c r="C160" s="7" t="s">
        <v>103</v>
      </c>
      <c r="D160" s="7" t="s">
        <v>102</v>
      </c>
      <c r="E160" s="7" t="s">
        <v>102</v>
      </c>
      <c r="F160" s="7" t="s">
        <v>102</v>
      </c>
      <c r="G160" s="7" t="s">
        <v>102</v>
      </c>
      <c r="H160" s="7" t="s">
        <v>102</v>
      </c>
      <c r="I160" s="7" t="s">
        <v>102</v>
      </c>
      <c r="J160" s="7" t="s">
        <v>102</v>
      </c>
      <c r="K160" s="7" t="s">
        <v>102</v>
      </c>
      <c r="L160" s="7" t="s">
        <v>102</v>
      </c>
      <c r="M160" s="7" t="s">
        <v>102</v>
      </c>
      <c r="N160" s="7" t="s">
        <v>102</v>
      </c>
      <c r="O160" s="7" t="s">
        <v>102</v>
      </c>
      <c r="P160" s="7" t="s">
        <v>102</v>
      </c>
      <c r="Q160" s="7" t="s">
        <v>102</v>
      </c>
      <c r="R160" s="7" t="s">
        <v>102</v>
      </c>
      <c r="S160" s="7" t="s">
        <v>102</v>
      </c>
      <c r="T160" s="8"/>
      <c r="U160" s="8"/>
      <c r="V160" s="8"/>
      <c r="W160" s="8"/>
      <c r="X160" s="8"/>
      <c r="Y160" s="8"/>
      <c r="Z160" s="8"/>
      <c r="AA160" s="8"/>
    </row>
    <row r="161">
      <c r="A161" s="6" t="s">
        <v>261</v>
      </c>
      <c r="B161" s="7" t="s">
        <v>102</v>
      </c>
      <c r="C161" s="7" t="s">
        <v>102</v>
      </c>
      <c r="D161" s="7" t="s">
        <v>102</v>
      </c>
      <c r="E161" s="7" t="s">
        <v>102</v>
      </c>
      <c r="F161" s="7" t="s">
        <v>102</v>
      </c>
      <c r="G161" s="7" t="s">
        <v>102</v>
      </c>
      <c r="H161" s="7" t="s">
        <v>102</v>
      </c>
      <c r="I161" s="7" t="s">
        <v>102</v>
      </c>
      <c r="J161" s="7" t="s">
        <v>102</v>
      </c>
      <c r="K161" s="7" t="s">
        <v>102</v>
      </c>
      <c r="L161" s="7" t="s">
        <v>102</v>
      </c>
      <c r="M161" s="7" t="s">
        <v>102</v>
      </c>
      <c r="N161" s="7" t="s">
        <v>102</v>
      </c>
      <c r="O161" s="7" t="s">
        <v>102</v>
      </c>
      <c r="P161" s="7" t="s">
        <v>102</v>
      </c>
      <c r="Q161" s="7" t="s">
        <v>102</v>
      </c>
      <c r="R161" s="7" t="s">
        <v>102</v>
      </c>
      <c r="S161" s="7" t="s">
        <v>102</v>
      </c>
      <c r="T161" s="8"/>
      <c r="U161" s="8"/>
      <c r="V161" s="8"/>
      <c r="W161" s="8"/>
      <c r="X161" s="8"/>
      <c r="Y161" s="8"/>
      <c r="Z161" s="8"/>
      <c r="AA161" s="8"/>
    </row>
    <row r="162">
      <c r="A162" s="6" t="s">
        <v>262</v>
      </c>
      <c r="B162" s="7" t="s">
        <v>102</v>
      </c>
      <c r="C162" s="7" t="s">
        <v>102</v>
      </c>
      <c r="D162" s="7" t="s">
        <v>102</v>
      </c>
      <c r="E162" s="7" t="s">
        <v>102</v>
      </c>
      <c r="F162" s="7" t="s">
        <v>102</v>
      </c>
      <c r="G162" s="7" t="s">
        <v>102</v>
      </c>
      <c r="H162" s="7" t="s">
        <v>102</v>
      </c>
      <c r="I162" s="7" t="s">
        <v>102</v>
      </c>
      <c r="J162" s="7" t="s">
        <v>102</v>
      </c>
      <c r="K162" s="7" t="s">
        <v>102</v>
      </c>
      <c r="L162" s="7" t="s">
        <v>102</v>
      </c>
      <c r="M162" s="7" t="s">
        <v>102</v>
      </c>
      <c r="N162" s="7" t="s">
        <v>102</v>
      </c>
      <c r="O162" s="7" t="s">
        <v>102</v>
      </c>
      <c r="P162" s="7" t="s">
        <v>102</v>
      </c>
      <c r="Q162" s="7" t="s">
        <v>102</v>
      </c>
      <c r="R162" s="7" t="s">
        <v>102</v>
      </c>
      <c r="S162" s="7" t="s">
        <v>102</v>
      </c>
      <c r="T162" s="8"/>
      <c r="U162" s="8"/>
      <c r="V162" s="8"/>
      <c r="W162" s="8"/>
      <c r="X162" s="8"/>
      <c r="Y162" s="8"/>
      <c r="Z162" s="8"/>
      <c r="AA162" s="8"/>
    </row>
    <row r="163">
      <c r="A163" s="6" t="s">
        <v>263</v>
      </c>
      <c r="B163" s="7" t="s">
        <v>103</v>
      </c>
      <c r="C163" s="7" t="s">
        <v>103</v>
      </c>
      <c r="D163" s="7" t="s">
        <v>103</v>
      </c>
      <c r="E163" s="7" t="s">
        <v>111</v>
      </c>
      <c r="F163" s="7" t="s">
        <v>103</v>
      </c>
      <c r="G163" s="7" t="s">
        <v>111</v>
      </c>
      <c r="H163" s="7" t="s">
        <v>103</v>
      </c>
      <c r="I163" s="7" t="s">
        <v>103</v>
      </c>
      <c r="J163" s="7" t="s">
        <v>111</v>
      </c>
      <c r="K163" s="7" t="s">
        <v>103</v>
      </c>
      <c r="L163" s="7" t="s">
        <v>111</v>
      </c>
      <c r="M163" s="7" t="s">
        <v>103</v>
      </c>
      <c r="N163" s="7" t="s">
        <v>103</v>
      </c>
      <c r="O163" s="7" t="s">
        <v>103</v>
      </c>
      <c r="P163" s="7" t="s">
        <v>103</v>
      </c>
      <c r="Q163" s="7" t="s">
        <v>103</v>
      </c>
      <c r="R163" s="7" t="s">
        <v>103</v>
      </c>
      <c r="S163" s="7" t="s">
        <v>103</v>
      </c>
      <c r="T163" s="8"/>
      <c r="U163" s="8"/>
      <c r="V163" s="8"/>
      <c r="W163" s="8"/>
      <c r="X163" s="8"/>
      <c r="Y163" s="8"/>
      <c r="Z163" s="8"/>
      <c r="AA163" s="8"/>
    </row>
    <row r="164">
      <c r="A164" s="6" t="s">
        <v>264</v>
      </c>
      <c r="B164" s="7" t="s">
        <v>102</v>
      </c>
      <c r="C164" s="7" t="s">
        <v>102</v>
      </c>
      <c r="D164" s="7" t="s">
        <v>102</v>
      </c>
      <c r="E164" s="7" t="s">
        <v>111</v>
      </c>
      <c r="F164" s="7" t="s">
        <v>102</v>
      </c>
      <c r="G164" s="7" t="s">
        <v>111</v>
      </c>
      <c r="H164" s="7" t="s">
        <v>102</v>
      </c>
      <c r="I164" s="7" t="s">
        <v>102</v>
      </c>
      <c r="J164" s="7" t="s">
        <v>111</v>
      </c>
      <c r="K164" s="7" t="s">
        <v>102</v>
      </c>
      <c r="L164" s="7" t="s">
        <v>111</v>
      </c>
      <c r="M164" s="7" t="s">
        <v>102</v>
      </c>
      <c r="N164" s="7" t="s">
        <v>102</v>
      </c>
      <c r="O164" s="7" t="s">
        <v>102</v>
      </c>
      <c r="P164" s="7" t="s">
        <v>102</v>
      </c>
      <c r="Q164" s="7" t="s">
        <v>102</v>
      </c>
      <c r="R164" s="7" t="s">
        <v>102</v>
      </c>
      <c r="S164" s="7" t="s">
        <v>102</v>
      </c>
      <c r="T164" s="8"/>
      <c r="U164" s="8"/>
      <c r="V164" s="8"/>
      <c r="W164" s="8"/>
      <c r="X164" s="8"/>
      <c r="Y164" s="8"/>
      <c r="Z164" s="8"/>
      <c r="AA164" s="8"/>
    </row>
    <row r="165">
      <c r="A165" s="6" t="s">
        <v>265</v>
      </c>
      <c r="B165" s="7" t="s">
        <v>103</v>
      </c>
      <c r="C165" s="7" t="s">
        <v>103</v>
      </c>
      <c r="D165" s="7" t="s">
        <v>103</v>
      </c>
      <c r="E165" s="7" t="s">
        <v>103</v>
      </c>
      <c r="F165" s="7" t="s">
        <v>103</v>
      </c>
      <c r="G165" s="7" t="s">
        <v>103</v>
      </c>
      <c r="H165" s="7" t="s">
        <v>103</v>
      </c>
      <c r="I165" s="7" t="s">
        <v>103</v>
      </c>
      <c r="J165" s="7" t="s">
        <v>103</v>
      </c>
      <c r="K165" s="7" t="s">
        <v>103</v>
      </c>
      <c r="L165" s="7" t="s">
        <v>103</v>
      </c>
      <c r="M165" s="7" t="s">
        <v>103</v>
      </c>
      <c r="N165" s="7" t="s">
        <v>103</v>
      </c>
      <c r="O165" s="8"/>
      <c r="P165" s="7" t="s">
        <v>103</v>
      </c>
      <c r="Q165" s="7" t="s">
        <v>103</v>
      </c>
      <c r="R165" s="7" t="s">
        <v>111</v>
      </c>
      <c r="S165" s="7" t="s">
        <v>103</v>
      </c>
      <c r="T165" s="8"/>
      <c r="U165" s="8"/>
      <c r="V165" s="8"/>
      <c r="W165" s="8"/>
      <c r="X165" s="8"/>
      <c r="Y165" s="8"/>
      <c r="Z165" s="8"/>
      <c r="AA165" s="8"/>
    </row>
    <row r="166">
      <c r="A166" s="6" t="s">
        <v>266</v>
      </c>
      <c r="B166" s="7" t="s">
        <v>109</v>
      </c>
      <c r="C166" s="7" t="s">
        <v>109</v>
      </c>
      <c r="D166" s="7" t="s">
        <v>102</v>
      </c>
      <c r="E166" s="7" t="s">
        <v>109</v>
      </c>
      <c r="F166" s="7" t="s">
        <v>109</v>
      </c>
      <c r="G166" s="7" t="s">
        <v>102</v>
      </c>
      <c r="H166" s="7" t="s">
        <v>102</v>
      </c>
      <c r="I166" s="7" t="s">
        <v>102</v>
      </c>
      <c r="J166" s="7" t="s">
        <v>109</v>
      </c>
      <c r="K166" s="7" t="s">
        <v>102</v>
      </c>
      <c r="L166" s="7" t="s">
        <v>109</v>
      </c>
      <c r="M166" s="7" t="s">
        <v>109</v>
      </c>
      <c r="N166" s="7" t="s">
        <v>109</v>
      </c>
      <c r="O166" s="7" t="s">
        <v>102</v>
      </c>
      <c r="P166" s="7" t="s">
        <v>102</v>
      </c>
      <c r="Q166" s="7" t="s">
        <v>109</v>
      </c>
      <c r="R166" s="7" t="s">
        <v>102</v>
      </c>
      <c r="S166" s="7" t="s">
        <v>109</v>
      </c>
      <c r="T166" s="8"/>
      <c r="U166" s="8"/>
      <c r="V166" s="8"/>
      <c r="W166" s="8"/>
      <c r="X166" s="8"/>
      <c r="Y166" s="8"/>
      <c r="Z166" s="8"/>
      <c r="AA166" s="8"/>
    </row>
    <row r="167">
      <c r="A167" s="6" t="s">
        <v>267</v>
      </c>
      <c r="B167" s="7" t="s">
        <v>103</v>
      </c>
      <c r="C167" s="7" t="s">
        <v>103</v>
      </c>
      <c r="D167" s="7" t="s">
        <v>103</v>
      </c>
      <c r="E167" s="7" t="s">
        <v>103</v>
      </c>
      <c r="F167" s="7" t="s">
        <v>103</v>
      </c>
      <c r="G167" s="7" t="s">
        <v>103</v>
      </c>
      <c r="H167" s="7" t="s">
        <v>103</v>
      </c>
      <c r="I167" s="7" t="s">
        <v>103</v>
      </c>
      <c r="J167" s="7" t="s">
        <v>103</v>
      </c>
      <c r="K167" s="7" t="s">
        <v>103</v>
      </c>
      <c r="L167" s="7" t="s">
        <v>103</v>
      </c>
      <c r="M167" s="7" t="s">
        <v>103</v>
      </c>
      <c r="N167" s="7" t="s">
        <v>103</v>
      </c>
      <c r="O167" s="7" t="s">
        <v>103</v>
      </c>
      <c r="P167" s="7" t="s">
        <v>103</v>
      </c>
      <c r="Q167" s="7" t="s">
        <v>103</v>
      </c>
      <c r="R167" s="7" t="s">
        <v>103</v>
      </c>
      <c r="S167" s="7" t="s">
        <v>103</v>
      </c>
      <c r="T167" s="8"/>
      <c r="U167" s="8"/>
      <c r="V167" s="8"/>
      <c r="W167" s="8"/>
      <c r="X167" s="8"/>
      <c r="Y167" s="8"/>
      <c r="Z167" s="8"/>
      <c r="AA167" s="8"/>
    </row>
    <row r="168">
      <c r="A168" s="6" t="s">
        <v>268</v>
      </c>
      <c r="B168" s="7" t="s">
        <v>102</v>
      </c>
      <c r="C168" s="7" t="s">
        <v>102</v>
      </c>
      <c r="D168" s="7" t="s">
        <v>103</v>
      </c>
      <c r="E168" s="7" t="s">
        <v>102</v>
      </c>
      <c r="F168" s="7" t="s">
        <v>102</v>
      </c>
      <c r="G168" s="7" t="s">
        <v>102</v>
      </c>
      <c r="H168" s="7" t="s">
        <v>102</v>
      </c>
      <c r="I168" s="7" t="s">
        <v>102</v>
      </c>
      <c r="J168" s="7" t="s">
        <v>102</v>
      </c>
      <c r="K168" s="7" t="s">
        <v>102</v>
      </c>
      <c r="L168" s="7" t="s">
        <v>102</v>
      </c>
      <c r="M168" s="7" t="s">
        <v>102</v>
      </c>
      <c r="N168" s="7" t="s">
        <v>102</v>
      </c>
      <c r="O168" s="7" t="s">
        <v>102</v>
      </c>
      <c r="P168" s="7" t="s">
        <v>102</v>
      </c>
      <c r="Q168" s="7" t="s">
        <v>102</v>
      </c>
      <c r="R168" s="7" t="s">
        <v>102</v>
      </c>
      <c r="S168" s="7" t="s">
        <v>102</v>
      </c>
      <c r="T168" s="8"/>
      <c r="U168" s="8"/>
      <c r="V168" s="8"/>
      <c r="W168" s="8"/>
      <c r="X168" s="8"/>
      <c r="Y168" s="8"/>
      <c r="Z168" s="8"/>
      <c r="AA168" s="8"/>
    </row>
    <row r="169">
      <c r="A169" s="6" t="s">
        <v>269</v>
      </c>
      <c r="B169" s="7" t="s">
        <v>111</v>
      </c>
      <c r="C169" s="7" t="s">
        <v>111</v>
      </c>
      <c r="D169" s="7" t="s">
        <v>103</v>
      </c>
      <c r="E169" s="7" t="s">
        <v>103</v>
      </c>
      <c r="F169" s="7" t="s">
        <v>103</v>
      </c>
      <c r="G169" s="7" t="s">
        <v>111</v>
      </c>
      <c r="H169" s="7" t="s">
        <v>103</v>
      </c>
      <c r="I169" s="7" t="s">
        <v>103</v>
      </c>
      <c r="J169" s="7" t="s">
        <v>111</v>
      </c>
      <c r="K169" s="7" t="s">
        <v>111</v>
      </c>
      <c r="L169" s="7" t="s">
        <v>111</v>
      </c>
      <c r="M169" s="7" t="s">
        <v>102</v>
      </c>
      <c r="N169" s="7" t="s">
        <v>111</v>
      </c>
      <c r="O169" s="7" t="s">
        <v>111</v>
      </c>
      <c r="P169" s="7" t="s">
        <v>111</v>
      </c>
      <c r="Q169" s="7" t="s">
        <v>111</v>
      </c>
      <c r="R169" s="7" t="s">
        <v>111</v>
      </c>
      <c r="S169" s="7" t="s">
        <v>111</v>
      </c>
      <c r="T169" s="8"/>
      <c r="U169" s="8"/>
      <c r="V169" s="8"/>
      <c r="W169" s="8"/>
      <c r="X169" s="8"/>
      <c r="Y169" s="8"/>
      <c r="Z169" s="8"/>
      <c r="AA169" s="8"/>
    </row>
    <row r="170">
      <c r="A170" s="6" t="s">
        <v>270</v>
      </c>
      <c r="B170" s="7" t="s">
        <v>103</v>
      </c>
      <c r="C170" s="7" t="s">
        <v>103</v>
      </c>
      <c r="D170" s="7" t="s">
        <v>103</v>
      </c>
      <c r="E170" s="7" t="s">
        <v>103</v>
      </c>
      <c r="F170" s="7" t="s">
        <v>103</v>
      </c>
      <c r="G170" s="7" t="s">
        <v>103</v>
      </c>
      <c r="H170" s="7" t="s">
        <v>103</v>
      </c>
      <c r="I170" s="7" t="s">
        <v>103</v>
      </c>
      <c r="J170" s="7" t="s">
        <v>103</v>
      </c>
      <c r="K170" s="7" t="s">
        <v>103</v>
      </c>
      <c r="L170" s="7" t="s">
        <v>103</v>
      </c>
      <c r="M170" s="7" t="s">
        <v>103</v>
      </c>
      <c r="N170" s="7" t="s">
        <v>103</v>
      </c>
      <c r="O170" s="7" t="s">
        <v>103</v>
      </c>
      <c r="P170" s="7" t="s">
        <v>103</v>
      </c>
      <c r="Q170" s="7" t="s">
        <v>103</v>
      </c>
      <c r="R170" s="7" t="s">
        <v>103</v>
      </c>
      <c r="S170" s="7" t="s">
        <v>103</v>
      </c>
      <c r="T170" s="8"/>
      <c r="U170" s="8"/>
      <c r="V170" s="8"/>
      <c r="W170" s="8"/>
      <c r="X170" s="8"/>
      <c r="Y170" s="8"/>
      <c r="Z170" s="8"/>
      <c r="AA170" s="8"/>
    </row>
    <row r="171">
      <c r="A171" s="6" t="s">
        <v>271</v>
      </c>
      <c r="B171" s="7" t="s">
        <v>102</v>
      </c>
      <c r="C171" s="7" t="s">
        <v>102</v>
      </c>
      <c r="D171" s="7" t="s">
        <v>102</v>
      </c>
      <c r="E171" s="7" t="s">
        <v>103</v>
      </c>
      <c r="F171" s="7" t="s">
        <v>102</v>
      </c>
      <c r="G171" s="7" t="s">
        <v>102</v>
      </c>
      <c r="H171" s="7" t="s">
        <v>102</v>
      </c>
      <c r="I171" s="7" t="s">
        <v>102</v>
      </c>
      <c r="J171" s="7" t="s">
        <v>102</v>
      </c>
      <c r="K171" s="7" t="s">
        <v>102</v>
      </c>
      <c r="L171" s="7" t="s">
        <v>102</v>
      </c>
      <c r="M171" s="7" t="s">
        <v>102</v>
      </c>
      <c r="N171" s="7" t="s">
        <v>102</v>
      </c>
      <c r="O171" s="7" t="s">
        <v>102</v>
      </c>
      <c r="P171" s="7" t="s">
        <v>102</v>
      </c>
      <c r="Q171" s="7" t="s">
        <v>102</v>
      </c>
      <c r="R171" s="7" t="s">
        <v>102</v>
      </c>
      <c r="S171" s="7" t="s">
        <v>102</v>
      </c>
      <c r="T171" s="8"/>
      <c r="U171" s="8"/>
      <c r="V171" s="8"/>
      <c r="W171" s="8"/>
      <c r="X171" s="8"/>
      <c r="Y171" s="8"/>
      <c r="Z171" s="8"/>
      <c r="AA171" s="8"/>
    </row>
    <row r="172">
      <c r="A172" s="6" t="s">
        <v>272</v>
      </c>
      <c r="B172" s="7" t="s">
        <v>103</v>
      </c>
      <c r="C172" s="7" t="s">
        <v>103</v>
      </c>
      <c r="D172" s="7" t="s">
        <v>103</v>
      </c>
      <c r="E172" s="7" t="s">
        <v>103</v>
      </c>
      <c r="F172" s="7" t="s">
        <v>103</v>
      </c>
      <c r="G172" s="7" t="s">
        <v>103</v>
      </c>
      <c r="H172" s="7" t="s">
        <v>103</v>
      </c>
      <c r="I172" s="7" t="s">
        <v>103</v>
      </c>
      <c r="J172" s="7" t="s">
        <v>103</v>
      </c>
      <c r="K172" s="7" t="s">
        <v>103</v>
      </c>
      <c r="L172" s="7" t="s">
        <v>103</v>
      </c>
      <c r="M172" s="7" t="s">
        <v>102</v>
      </c>
      <c r="N172" s="7" t="s">
        <v>103</v>
      </c>
      <c r="O172" s="7" t="s">
        <v>103</v>
      </c>
      <c r="P172" s="7" t="s">
        <v>103</v>
      </c>
      <c r="Q172" s="7" t="s">
        <v>103</v>
      </c>
      <c r="R172" s="7" t="s">
        <v>103</v>
      </c>
      <c r="S172" s="7" t="s">
        <v>102</v>
      </c>
      <c r="T172" s="8"/>
      <c r="U172" s="8"/>
      <c r="V172" s="8"/>
      <c r="W172" s="8"/>
      <c r="X172" s="8"/>
      <c r="Y172" s="8"/>
      <c r="Z172" s="8"/>
      <c r="AA172" s="8"/>
    </row>
    <row r="173">
      <c r="A173" s="6" t="s">
        <v>273</v>
      </c>
      <c r="B173" s="7" t="s">
        <v>103</v>
      </c>
      <c r="C173" s="7" t="s">
        <v>103</v>
      </c>
      <c r="D173" s="7" t="s">
        <v>103</v>
      </c>
      <c r="E173" s="7" t="s">
        <v>103</v>
      </c>
      <c r="F173" s="7" t="s">
        <v>102</v>
      </c>
      <c r="G173" s="7" t="s">
        <v>103</v>
      </c>
      <c r="H173" s="7" t="s">
        <v>103</v>
      </c>
      <c r="I173" s="7" t="s">
        <v>103</v>
      </c>
      <c r="J173" s="7" t="s">
        <v>103</v>
      </c>
      <c r="K173" s="7" t="s">
        <v>103</v>
      </c>
      <c r="L173" s="7" t="s">
        <v>103</v>
      </c>
      <c r="M173" s="7" t="s">
        <v>103</v>
      </c>
      <c r="N173" s="7" t="s">
        <v>103</v>
      </c>
      <c r="O173" s="7" t="s">
        <v>103</v>
      </c>
      <c r="P173" s="7" t="s">
        <v>103</v>
      </c>
      <c r="Q173" s="7" t="s">
        <v>102</v>
      </c>
      <c r="R173" s="7" t="s">
        <v>103</v>
      </c>
      <c r="S173" s="7" t="s">
        <v>102</v>
      </c>
      <c r="T173" s="8"/>
      <c r="U173" s="8"/>
      <c r="V173" s="8"/>
      <c r="W173" s="8"/>
      <c r="X173" s="8"/>
      <c r="Y173" s="8"/>
      <c r="Z173" s="8"/>
      <c r="AA173" s="8"/>
    </row>
    <row r="174">
      <c r="A174" s="6" t="s">
        <v>274</v>
      </c>
      <c r="B174" s="7" t="s">
        <v>102</v>
      </c>
      <c r="C174" s="7" t="s">
        <v>102</v>
      </c>
      <c r="D174" s="7" t="s">
        <v>102</v>
      </c>
      <c r="E174" s="7" t="s">
        <v>102</v>
      </c>
      <c r="F174" s="7" t="s">
        <v>102</v>
      </c>
      <c r="G174" s="7" t="s">
        <v>102</v>
      </c>
      <c r="H174" s="7" t="s">
        <v>102</v>
      </c>
      <c r="I174" s="7" t="s">
        <v>102</v>
      </c>
      <c r="J174" s="7" t="s">
        <v>102</v>
      </c>
      <c r="K174" s="7" t="s">
        <v>102</v>
      </c>
      <c r="L174" s="7" t="s">
        <v>102</v>
      </c>
      <c r="M174" s="7" t="s">
        <v>102</v>
      </c>
      <c r="N174" s="7" t="s">
        <v>102</v>
      </c>
      <c r="O174" s="7" t="s">
        <v>102</v>
      </c>
      <c r="P174" s="7" t="s">
        <v>102</v>
      </c>
      <c r="Q174" s="7" t="s">
        <v>102</v>
      </c>
      <c r="R174" s="7" t="s">
        <v>102</v>
      </c>
      <c r="S174" s="7" t="s">
        <v>102</v>
      </c>
      <c r="T174" s="8"/>
      <c r="U174" s="8"/>
      <c r="V174" s="8"/>
      <c r="W174" s="8"/>
      <c r="X174" s="8"/>
      <c r="Y174" s="8"/>
      <c r="Z174" s="8"/>
      <c r="AA174" s="8"/>
    </row>
    <row r="175">
      <c r="A175" s="6" t="s">
        <v>275</v>
      </c>
      <c r="B175" s="7" t="s">
        <v>102</v>
      </c>
      <c r="C175" s="7" t="s">
        <v>102</v>
      </c>
      <c r="D175" s="7" t="s">
        <v>102</v>
      </c>
      <c r="E175" s="7" t="s">
        <v>103</v>
      </c>
      <c r="F175" s="7" t="s">
        <v>102</v>
      </c>
      <c r="G175" s="7" t="s">
        <v>102</v>
      </c>
      <c r="H175" s="7" t="s">
        <v>102</v>
      </c>
      <c r="I175" s="7" t="s">
        <v>102</v>
      </c>
      <c r="J175" s="7" t="s">
        <v>102</v>
      </c>
      <c r="K175" s="7" t="s">
        <v>102</v>
      </c>
      <c r="L175" s="7" t="s">
        <v>102</v>
      </c>
      <c r="M175" s="7" t="s">
        <v>102</v>
      </c>
      <c r="N175" s="7" t="s">
        <v>102</v>
      </c>
      <c r="O175" s="7" t="s">
        <v>102</v>
      </c>
      <c r="P175" s="7" t="s">
        <v>102</v>
      </c>
      <c r="Q175" s="7" t="s">
        <v>102</v>
      </c>
      <c r="R175" s="7" t="s">
        <v>102</v>
      </c>
      <c r="S175" s="7" t="s">
        <v>102</v>
      </c>
      <c r="T175" s="8"/>
      <c r="U175" s="8"/>
      <c r="V175" s="8"/>
      <c r="W175" s="8"/>
      <c r="X175" s="8"/>
      <c r="Y175" s="8"/>
      <c r="Z175" s="8"/>
      <c r="AA175" s="8"/>
    </row>
    <row r="176">
      <c r="A176" s="6" t="s">
        <v>276</v>
      </c>
      <c r="B176" s="7" t="s">
        <v>103</v>
      </c>
      <c r="C176" s="7" t="s">
        <v>103</v>
      </c>
      <c r="D176" s="7" t="s">
        <v>103</v>
      </c>
      <c r="E176" s="7" t="s">
        <v>103</v>
      </c>
      <c r="F176" s="7" t="s">
        <v>103</v>
      </c>
      <c r="G176" s="7" t="s">
        <v>103</v>
      </c>
      <c r="H176" s="7" t="s">
        <v>103</v>
      </c>
      <c r="I176" s="7" t="s">
        <v>103</v>
      </c>
      <c r="J176" s="7" t="s">
        <v>103</v>
      </c>
      <c r="K176" s="7" t="s">
        <v>103</v>
      </c>
      <c r="L176" s="7" t="s">
        <v>103</v>
      </c>
      <c r="M176" s="7" t="s">
        <v>103</v>
      </c>
      <c r="N176" s="7" t="s">
        <v>103</v>
      </c>
      <c r="O176" s="7" t="s">
        <v>103</v>
      </c>
      <c r="P176" s="7" t="s">
        <v>103</v>
      </c>
      <c r="Q176" s="7" t="s">
        <v>103</v>
      </c>
      <c r="R176" s="7" t="s">
        <v>103</v>
      </c>
      <c r="S176" s="7" t="s">
        <v>103</v>
      </c>
      <c r="T176" s="8"/>
      <c r="U176" s="8"/>
      <c r="V176" s="8"/>
      <c r="W176" s="8"/>
      <c r="X176" s="8"/>
      <c r="Y176" s="8"/>
      <c r="Z176" s="8"/>
      <c r="AA176" s="8"/>
    </row>
    <row r="177">
      <c r="A177" s="6" t="s">
        <v>277</v>
      </c>
      <c r="B177" s="7" t="s">
        <v>103</v>
      </c>
      <c r="C177" s="7" t="s">
        <v>103</v>
      </c>
      <c r="D177" s="7" t="s">
        <v>103</v>
      </c>
      <c r="E177" s="7" t="s">
        <v>102</v>
      </c>
      <c r="F177" s="7" t="s">
        <v>103</v>
      </c>
      <c r="G177" s="7" t="s">
        <v>103</v>
      </c>
      <c r="H177" s="7" t="s">
        <v>103</v>
      </c>
      <c r="I177" s="7" t="s">
        <v>103</v>
      </c>
      <c r="J177" s="7" t="s">
        <v>103</v>
      </c>
      <c r="K177" s="7" t="s">
        <v>103</v>
      </c>
      <c r="L177" s="7" t="s">
        <v>103</v>
      </c>
      <c r="M177" s="7" t="s">
        <v>103</v>
      </c>
      <c r="N177" s="7" t="s">
        <v>103</v>
      </c>
      <c r="O177" s="7" t="s">
        <v>103</v>
      </c>
      <c r="P177" s="7" t="s">
        <v>103</v>
      </c>
      <c r="Q177" s="7" t="s">
        <v>103</v>
      </c>
      <c r="R177" s="7" t="s">
        <v>103</v>
      </c>
      <c r="S177" s="7" t="s">
        <v>103</v>
      </c>
      <c r="T177" s="8"/>
      <c r="U177" s="8"/>
      <c r="V177" s="8"/>
      <c r="W177" s="8"/>
      <c r="X177" s="8"/>
      <c r="Y177" s="8"/>
      <c r="Z177" s="8"/>
      <c r="AA177" s="8"/>
    </row>
    <row r="178">
      <c r="A178" s="6" t="s">
        <v>278</v>
      </c>
      <c r="B178" s="7" t="s">
        <v>103</v>
      </c>
      <c r="C178" s="7" t="s">
        <v>103</v>
      </c>
      <c r="D178" s="7" t="s">
        <v>103</v>
      </c>
      <c r="E178" s="7" t="s">
        <v>103</v>
      </c>
      <c r="F178" s="7" t="s">
        <v>103</v>
      </c>
      <c r="G178" s="7" t="s">
        <v>103</v>
      </c>
      <c r="H178" s="7" t="s">
        <v>103</v>
      </c>
      <c r="I178" s="7" t="s">
        <v>103</v>
      </c>
      <c r="J178" s="7" t="s">
        <v>103</v>
      </c>
      <c r="K178" s="7" t="s">
        <v>103</v>
      </c>
      <c r="L178" s="7" t="s">
        <v>103</v>
      </c>
      <c r="M178" s="7" t="s">
        <v>103</v>
      </c>
      <c r="N178" s="7" t="s">
        <v>103</v>
      </c>
      <c r="O178" s="7" t="s">
        <v>103</v>
      </c>
      <c r="P178" s="7" t="s">
        <v>103</v>
      </c>
      <c r="Q178" s="7" t="s">
        <v>103</v>
      </c>
      <c r="R178" s="7" t="s">
        <v>103</v>
      </c>
      <c r="S178" s="7" t="s">
        <v>103</v>
      </c>
      <c r="T178" s="8"/>
      <c r="U178" s="8"/>
      <c r="V178" s="8"/>
      <c r="W178" s="8"/>
      <c r="X178" s="8"/>
      <c r="Y178" s="8"/>
      <c r="Z178" s="8"/>
      <c r="AA178" s="8"/>
    </row>
    <row r="179">
      <c r="A179" s="6" t="s">
        <v>279</v>
      </c>
      <c r="B179" s="7" t="s">
        <v>103</v>
      </c>
      <c r="C179" s="7" t="s">
        <v>103</v>
      </c>
      <c r="D179" s="7" t="s">
        <v>103</v>
      </c>
      <c r="E179" s="7" t="s">
        <v>103</v>
      </c>
      <c r="F179" s="7" t="s">
        <v>103</v>
      </c>
      <c r="G179" s="7" t="s">
        <v>103</v>
      </c>
      <c r="H179" s="7" t="s">
        <v>103</v>
      </c>
      <c r="I179" s="7" t="s">
        <v>103</v>
      </c>
      <c r="J179" s="7" t="s">
        <v>103</v>
      </c>
      <c r="K179" s="7" t="s">
        <v>103</v>
      </c>
      <c r="L179" s="7" t="s">
        <v>103</v>
      </c>
      <c r="M179" s="7" t="s">
        <v>103</v>
      </c>
      <c r="N179" s="7" t="s">
        <v>103</v>
      </c>
      <c r="O179" s="7" t="s">
        <v>103</v>
      </c>
      <c r="P179" s="7" t="s">
        <v>103</v>
      </c>
      <c r="Q179" s="8"/>
      <c r="R179" s="7" t="s">
        <v>103</v>
      </c>
      <c r="S179" s="7" t="s">
        <v>103</v>
      </c>
      <c r="T179" s="8"/>
      <c r="U179" s="8"/>
      <c r="V179" s="8"/>
      <c r="W179" s="8"/>
      <c r="X179" s="8"/>
      <c r="Y179" s="8"/>
      <c r="Z179" s="8"/>
      <c r="AA179" s="8"/>
    </row>
    <row r="180">
      <c r="A180" s="6" t="s">
        <v>280</v>
      </c>
      <c r="B180" s="7" t="s">
        <v>102</v>
      </c>
      <c r="C180" s="7" t="s">
        <v>102</v>
      </c>
      <c r="D180" s="7" t="s">
        <v>102</v>
      </c>
      <c r="E180" s="7" t="s">
        <v>102</v>
      </c>
      <c r="F180" s="7" t="s">
        <v>102</v>
      </c>
      <c r="G180" s="7" t="s">
        <v>102</v>
      </c>
      <c r="H180" s="7" t="s">
        <v>102</v>
      </c>
      <c r="I180" s="7" t="s">
        <v>102</v>
      </c>
      <c r="J180" s="7" t="s">
        <v>102</v>
      </c>
      <c r="K180" s="7" t="s">
        <v>102</v>
      </c>
      <c r="L180" s="7" t="s">
        <v>102</v>
      </c>
      <c r="M180" s="7" t="s">
        <v>102</v>
      </c>
      <c r="N180" s="7" t="s">
        <v>102</v>
      </c>
      <c r="O180" s="7" t="s">
        <v>102</v>
      </c>
      <c r="P180" s="7" t="s">
        <v>102</v>
      </c>
      <c r="Q180" s="7" t="s">
        <v>102</v>
      </c>
      <c r="R180" s="7" t="s">
        <v>102</v>
      </c>
      <c r="S180" s="7" t="s">
        <v>102</v>
      </c>
      <c r="T180" s="8"/>
      <c r="U180" s="8"/>
      <c r="V180" s="8"/>
      <c r="W180" s="8"/>
      <c r="X180" s="8"/>
      <c r="Y180" s="8"/>
      <c r="Z180" s="8"/>
      <c r="AA180" s="8"/>
    </row>
    <row r="181">
      <c r="A181" s="6" t="s">
        <v>281</v>
      </c>
      <c r="B181" s="7" t="s">
        <v>102</v>
      </c>
      <c r="C181" s="7" t="s">
        <v>103</v>
      </c>
      <c r="D181" s="7" t="s">
        <v>103</v>
      </c>
      <c r="E181" s="7" t="s">
        <v>102</v>
      </c>
      <c r="F181" s="7" t="s">
        <v>102</v>
      </c>
      <c r="G181" s="7" t="s">
        <v>102</v>
      </c>
      <c r="H181" s="7" t="s">
        <v>102</v>
      </c>
      <c r="I181" s="7" t="s">
        <v>102</v>
      </c>
      <c r="J181" s="7" t="s">
        <v>102</v>
      </c>
      <c r="K181" s="7" t="s">
        <v>102</v>
      </c>
      <c r="L181" s="7" t="s">
        <v>102</v>
      </c>
      <c r="M181" s="7" t="s">
        <v>102</v>
      </c>
      <c r="N181" s="7" t="s">
        <v>102</v>
      </c>
      <c r="O181" s="7" t="s">
        <v>102</v>
      </c>
      <c r="P181" s="7" t="s">
        <v>102</v>
      </c>
      <c r="Q181" s="7" t="s">
        <v>102</v>
      </c>
      <c r="R181" s="7" t="s">
        <v>102</v>
      </c>
      <c r="S181" s="7" t="s">
        <v>102</v>
      </c>
      <c r="T181" s="8"/>
      <c r="U181" s="8"/>
      <c r="V181" s="8"/>
      <c r="W181" s="8"/>
      <c r="X181" s="8"/>
      <c r="Y181" s="8"/>
      <c r="Z181" s="8"/>
      <c r="AA181" s="8"/>
    </row>
    <row r="182">
      <c r="A182" s="6" t="s">
        <v>282</v>
      </c>
      <c r="B182" s="7" t="s">
        <v>103</v>
      </c>
      <c r="C182" s="7" t="s">
        <v>103</v>
      </c>
      <c r="D182" s="7" t="s">
        <v>103</v>
      </c>
      <c r="E182" s="7" t="s">
        <v>103</v>
      </c>
      <c r="F182" s="7" t="s">
        <v>102</v>
      </c>
      <c r="G182" s="7" t="s">
        <v>103</v>
      </c>
      <c r="H182" s="7" t="s">
        <v>103</v>
      </c>
      <c r="I182" s="7" t="s">
        <v>103</v>
      </c>
      <c r="J182" s="7" t="s">
        <v>103</v>
      </c>
      <c r="K182" s="7" t="s">
        <v>103</v>
      </c>
      <c r="L182" s="7" t="s">
        <v>103</v>
      </c>
      <c r="M182" s="7" t="s">
        <v>103</v>
      </c>
      <c r="N182" s="7" t="s">
        <v>103</v>
      </c>
      <c r="O182" s="7" t="s">
        <v>103</v>
      </c>
      <c r="P182" s="7" t="s">
        <v>103</v>
      </c>
      <c r="Q182" s="7" t="s">
        <v>103</v>
      </c>
      <c r="R182" s="7" t="s">
        <v>103</v>
      </c>
      <c r="S182" s="7" t="s">
        <v>103</v>
      </c>
      <c r="T182" s="8"/>
      <c r="U182" s="8"/>
      <c r="V182" s="8"/>
      <c r="W182" s="8"/>
      <c r="X182" s="8"/>
      <c r="Y182" s="8"/>
      <c r="Z182" s="8"/>
      <c r="AA182" s="8"/>
    </row>
    <row r="183">
      <c r="A183" s="6" t="s">
        <v>283</v>
      </c>
      <c r="B183" s="7" t="s">
        <v>102</v>
      </c>
      <c r="C183" s="7" t="s">
        <v>102</v>
      </c>
      <c r="D183" s="7" t="s">
        <v>102</v>
      </c>
      <c r="E183" s="7" t="s">
        <v>102</v>
      </c>
      <c r="F183" s="7" t="s">
        <v>102</v>
      </c>
      <c r="G183" s="7" t="s">
        <v>102</v>
      </c>
      <c r="H183" s="7" t="s">
        <v>102</v>
      </c>
      <c r="I183" s="7" t="s">
        <v>102</v>
      </c>
      <c r="J183" s="7" t="s">
        <v>102</v>
      </c>
      <c r="K183" s="7" t="s">
        <v>102</v>
      </c>
      <c r="L183" s="7" t="s">
        <v>102</v>
      </c>
      <c r="M183" s="7" t="s">
        <v>102</v>
      </c>
      <c r="N183" s="7" t="s">
        <v>102</v>
      </c>
      <c r="O183" s="7" t="s">
        <v>102</v>
      </c>
      <c r="P183" s="7" t="s">
        <v>102</v>
      </c>
      <c r="Q183" s="7" t="s">
        <v>102</v>
      </c>
      <c r="R183" s="7" t="s">
        <v>102</v>
      </c>
      <c r="S183" s="7" t="s">
        <v>102</v>
      </c>
      <c r="T183" s="8"/>
      <c r="U183" s="8"/>
      <c r="V183" s="8"/>
      <c r="W183" s="8"/>
      <c r="X183" s="8"/>
      <c r="Y183" s="8"/>
      <c r="Z183" s="8"/>
      <c r="AA183" s="8"/>
    </row>
    <row r="184">
      <c r="A184" s="6" t="s">
        <v>284</v>
      </c>
      <c r="B184" s="7" t="s">
        <v>111</v>
      </c>
      <c r="C184" s="7" t="s">
        <v>111</v>
      </c>
      <c r="D184" s="7" t="s">
        <v>103</v>
      </c>
      <c r="E184" s="7" t="s">
        <v>103</v>
      </c>
      <c r="F184" s="7" t="s">
        <v>102</v>
      </c>
      <c r="G184" s="7" t="s">
        <v>111</v>
      </c>
      <c r="H184" s="7" t="s">
        <v>103</v>
      </c>
      <c r="I184" s="7" t="s">
        <v>102</v>
      </c>
      <c r="J184" s="7" t="s">
        <v>103</v>
      </c>
      <c r="K184" s="7" t="s">
        <v>103</v>
      </c>
      <c r="L184" s="7" t="s">
        <v>103</v>
      </c>
      <c r="M184" s="7" t="s">
        <v>103</v>
      </c>
      <c r="N184" s="7" t="s">
        <v>103</v>
      </c>
      <c r="O184" s="7" t="s">
        <v>103</v>
      </c>
      <c r="P184" s="7" t="s">
        <v>103</v>
      </c>
      <c r="Q184" s="7" t="s">
        <v>103</v>
      </c>
      <c r="R184" s="7" t="s">
        <v>103</v>
      </c>
      <c r="S184" s="7" t="s">
        <v>103</v>
      </c>
      <c r="T184" s="8"/>
      <c r="U184" s="8"/>
      <c r="V184" s="8"/>
      <c r="W184" s="8"/>
      <c r="X184" s="8"/>
      <c r="Y184" s="8"/>
      <c r="Z184" s="8"/>
      <c r="AA184" s="8"/>
    </row>
    <row r="185">
      <c r="A185" s="6" t="s">
        <v>285</v>
      </c>
      <c r="B185" s="7" t="s">
        <v>109</v>
      </c>
      <c r="C185" s="7" t="s">
        <v>109</v>
      </c>
      <c r="D185" s="7" t="s">
        <v>109</v>
      </c>
      <c r="E185" s="7" t="s">
        <v>109</v>
      </c>
      <c r="F185" s="7" t="s">
        <v>109</v>
      </c>
      <c r="G185" s="7" t="s">
        <v>110</v>
      </c>
      <c r="H185" s="7" t="s">
        <v>109</v>
      </c>
      <c r="I185" s="7" t="s">
        <v>109</v>
      </c>
      <c r="J185" s="7" t="s">
        <v>111</v>
      </c>
      <c r="K185" s="7" t="s">
        <v>109</v>
      </c>
      <c r="L185" s="7" t="s">
        <v>109</v>
      </c>
      <c r="M185" s="7" t="s">
        <v>109</v>
      </c>
      <c r="N185" s="7" t="s">
        <v>109</v>
      </c>
      <c r="O185" s="7" t="s">
        <v>109</v>
      </c>
      <c r="P185" s="7" t="s">
        <v>109</v>
      </c>
      <c r="Q185" s="7" t="s">
        <v>109</v>
      </c>
      <c r="R185" s="7" t="s">
        <v>111</v>
      </c>
      <c r="S185" s="7" t="s">
        <v>109</v>
      </c>
      <c r="T185" s="8"/>
      <c r="U185" s="8"/>
      <c r="V185" s="8"/>
      <c r="W185" s="8"/>
      <c r="X185" s="8"/>
      <c r="Y185" s="8"/>
      <c r="Z185" s="8"/>
      <c r="AA185" s="8"/>
    </row>
    <row r="186">
      <c r="A186" s="6" t="s">
        <v>286</v>
      </c>
      <c r="B186" s="7" t="s">
        <v>103</v>
      </c>
      <c r="C186" s="7" t="s">
        <v>111</v>
      </c>
      <c r="D186" s="7" t="s">
        <v>103</v>
      </c>
      <c r="E186" s="7" t="s">
        <v>103</v>
      </c>
      <c r="F186" s="7" t="s">
        <v>103</v>
      </c>
      <c r="G186" s="7" t="s">
        <v>103</v>
      </c>
      <c r="H186" s="7" t="s">
        <v>103</v>
      </c>
      <c r="I186" s="7" t="s">
        <v>103</v>
      </c>
      <c r="J186" s="7" t="s">
        <v>103</v>
      </c>
      <c r="K186" s="7" t="s">
        <v>103</v>
      </c>
      <c r="L186" s="7" t="s">
        <v>103</v>
      </c>
      <c r="M186" s="7" t="s">
        <v>103</v>
      </c>
      <c r="N186" s="7" t="s">
        <v>103</v>
      </c>
      <c r="O186" s="7" t="s">
        <v>103</v>
      </c>
      <c r="P186" s="7" t="s">
        <v>103</v>
      </c>
      <c r="Q186" s="8"/>
      <c r="R186" s="7" t="s">
        <v>103</v>
      </c>
      <c r="S186" s="7" t="s">
        <v>103</v>
      </c>
      <c r="T186" s="8"/>
      <c r="U186" s="8"/>
      <c r="V186" s="8"/>
      <c r="W186" s="8"/>
      <c r="X186" s="8"/>
      <c r="Y186" s="8"/>
      <c r="Z186" s="8"/>
      <c r="AA186" s="8"/>
    </row>
    <row r="187">
      <c r="A187" s="6" t="s">
        <v>287</v>
      </c>
      <c r="B187" s="7" t="s">
        <v>102</v>
      </c>
      <c r="C187" s="7" t="s">
        <v>102</v>
      </c>
      <c r="D187" s="7" t="s">
        <v>102</v>
      </c>
      <c r="E187" s="7" t="s">
        <v>102</v>
      </c>
      <c r="F187" s="7" t="s">
        <v>102</v>
      </c>
      <c r="G187" s="7" t="s">
        <v>102</v>
      </c>
      <c r="H187" s="7" t="s">
        <v>102</v>
      </c>
      <c r="I187" s="7" t="s">
        <v>102</v>
      </c>
      <c r="J187" s="8"/>
      <c r="K187" s="7" t="s">
        <v>102</v>
      </c>
      <c r="L187" s="7" t="s">
        <v>102</v>
      </c>
      <c r="M187" s="7" t="s">
        <v>102</v>
      </c>
      <c r="N187" s="7" t="s">
        <v>102</v>
      </c>
      <c r="O187" s="7" t="s">
        <v>102</v>
      </c>
      <c r="P187" s="7" t="s">
        <v>102</v>
      </c>
      <c r="Q187" s="8"/>
      <c r="R187" s="7" t="s">
        <v>102</v>
      </c>
      <c r="S187" s="7" t="s">
        <v>102</v>
      </c>
      <c r="T187" s="8"/>
      <c r="U187" s="8"/>
      <c r="V187" s="8"/>
      <c r="W187" s="8"/>
      <c r="X187" s="8"/>
      <c r="Y187" s="8"/>
      <c r="Z187" s="8"/>
      <c r="AA187" s="8"/>
    </row>
    <row r="188">
      <c r="A188" s="6" t="s">
        <v>288</v>
      </c>
      <c r="B188" s="7" t="s">
        <v>111</v>
      </c>
      <c r="C188" s="7" t="s">
        <v>111</v>
      </c>
      <c r="D188" s="7" t="s">
        <v>111</v>
      </c>
      <c r="E188" s="7" t="s">
        <v>111</v>
      </c>
      <c r="F188" s="7" t="s">
        <v>111</v>
      </c>
      <c r="G188" s="7" t="s">
        <v>111</v>
      </c>
      <c r="H188" s="7" t="s">
        <v>111</v>
      </c>
      <c r="I188" s="7" t="s">
        <v>111</v>
      </c>
      <c r="J188" s="7" t="s">
        <v>111</v>
      </c>
      <c r="K188" s="7" t="s">
        <v>111</v>
      </c>
      <c r="L188" s="7" t="s">
        <v>111</v>
      </c>
      <c r="M188" s="7" t="s">
        <v>111</v>
      </c>
      <c r="N188" s="7" t="s">
        <v>111</v>
      </c>
      <c r="O188" s="7" t="s">
        <v>111</v>
      </c>
      <c r="P188" s="7" t="s">
        <v>111</v>
      </c>
      <c r="Q188" s="8"/>
      <c r="R188" s="7" t="s">
        <v>111</v>
      </c>
      <c r="S188" s="7" t="s">
        <v>111</v>
      </c>
      <c r="T188" s="8"/>
      <c r="U188" s="8"/>
      <c r="V188" s="8"/>
      <c r="W188" s="8"/>
      <c r="X188" s="8"/>
      <c r="Y188" s="8"/>
      <c r="Z188" s="8"/>
      <c r="AA188" s="8"/>
    </row>
    <row r="189">
      <c r="A189" s="6" t="s">
        <v>289</v>
      </c>
      <c r="B189" s="7" t="s">
        <v>102</v>
      </c>
      <c r="C189" s="7" t="s">
        <v>102</v>
      </c>
      <c r="D189" s="7" t="s">
        <v>102</v>
      </c>
      <c r="E189" s="7" t="s">
        <v>102</v>
      </c>
      <c r="F189" s="7" t="s">
        <v>102</v>
      </c>
      <c r="G189" s="7" t="s">
        <v>102</v>
      </c>
      <c r="H189" s="7" t="s">
        <v>102</v>
      </c>
      <c r="I189" s="7" t="s">
        <v>102</v>
      </c>
      <c r="J189" s="7" t="s">
        <v>102</v>
      </c>
      <c r="K189" s="7" t="s">
        <v>102</v>
      </c>
      <c r="L189" s="7" t="s">
        <v>102</v>
      </c>
      <c r="M189" s="7" t="s">
        <v>102</v>
      </c>
      <c r="N189" s="7" t="s">
        <v>102</v>
      </c>
      <c r="O189" s="7" t="s">
        <v>102</v>
      </c>
      <c r="P189" s="7" t="s">
        <v>102</v>
      </c>
      <c r="Q189" s="7" t="s">
        <v>102</v>
      </c>
      <c r="R189" s="7" t="s">
        <v>102</v>
      </c>
      <c r="S189" s="7" t="s">
        <v>102</v>
      </c>
      <c r="T189" s="8"/>
      <c r="U189" s="8"/>
      <c r="V189" s="8"/>
      <c r="W189" s="8"/>
      <c r="X189" s="8"/>
      <c r="Y189" s="8"/>
      <c r="Z189" s="8"/>
      <c r="AA189" s="8"/>
    </row>
    <row r="190">
      <c r="A190" s="6" t="s">
        <v>290</v>
      </c>
      <c r="B190" s="7" t="s">
        <v>103</v>
      </c>
      <c r="C190" s="7" t="s">
        <v>103</v>
      </c>
      <c r="D190" s="7" t="s">
        <v>103</v>
      </c>
      <c r="E190" s="7"/>
      <c r="F190" s="7" t="s">
        <v>103</v>
      </c>
      <c r="G190" s="7" t="s">
        <v>103</v>
      </c>
      <c r="H190" s="7" t="s">
        <v>103</v>
      </c>
      <c r="I190" s="7" t="s">
        <v>103</v>
      </c>
      <c r="J190" s="7" t="s">
        <v>103</v>
      </c>
      <c r="K190" s="7" t="s">
        <v>103</v>
      </c>
      <c r="L190" s="7" t="s">
        <v>103</v>
      </c>
      <c r="M190" s="7" t="s">
        <v>103</v>
      </c>
      <c r="N190" s="7" t="s">
        <v>103</v>
      </c>
      <c r="O190" s="7" t="s">
        <v>103</v>
      </c>
      <c r="P190" s="7" t="s">
        <v>103</v>
      </c>
      <c r="Q190" s="7" t="s">
        <v>103</v>
      </c>
      <c r="R190" s="7" t="s">
        <v>103</v>
      </c>
      <c r="S190" s="7" t="s">
        <v>103</v>
      </c>
      <c r="T190" s="8"/>
      <c r="U190" s="8"/>
      <c r="V190" s="8"/>
      <c r="W190" s="8"/>
      <c r="X190" s="8"/>
      <c r="Y190" s="8"/>
      <c r="Z190" s="8"/>
      <c r="AA190" s="8"/>
    </row>
    <row r="191">
      <c r="A191" s="6" t="s">
        <v>291</v>
      </c>
      <c r="B191" s="7" t="s">
        <v>102</v>
      </c>
      <c r="C191" s="7" t="s">
        <v>102</v>
      </c>
      <c r="D191" s="7" t="s">
        <v>102</v>
      </c>
      <c r="E191" s="7"/>
      <c r="F191" s="7" t="s">
        <v>102</v>
      </c>
      <c r="G191" s="7" t="s">
        <v>102</v>
      </c>
      <c r="H191" s="7" t="s">
        <v>102</v>
      </c>
      <c r="I191" s="7" t="s">
        <v>102</v>
      </c>
      <c r="J191" s="7" t="s">
        <v>102</v>
      </c>
      <c r="K191" s="7" t="s">
        <v>102</v>
      </c>
      <c r="L191" s="7" t="s">
        <v>102</v>
      </c>
      <c r="M191" s="7" t="s">
        <v>102</v>
      </c>
      <c r="N191" s="7" t="s">
        <v>102</v>
      </c>
      <c r="O191" s="7" t="s">
        <v>102</v>
      </c>
      <c r="P191" s="7" t="s">
        <v>102</v>
      </c>
      <c r="Q191" s="7" t="s">
        <v>102</v>
      </c>
      <c r="R191" s="7" t="s">
        <v>102</v>
      </c>
      <c r="S191" s="7" t="s">
        <v>102</v>
      </c>
      <c r="T191" s="8"/>
      <c r="U191" s="8"/>
      <c r="V191" s="8"/>
      <c r="W191" s="8"/>
      <c r="X191" s="8"/>
      <c r="Y191" s="8"/>
      <c r="Z191" s="8"/>
      <c r="AA191" s="8"/>
    </row>
    <row r="192">
      <c r="A192" s="6" t="s">
        <v>292</v>
      </c>
      <c r="B192" s="7" t="s">
        <v>102</v>
      </c>
      <c r="C192" s="7" t="s">
        <v>102</v>
      </c>
      <c r="D192" s="7" t="s">
        <v>102</v>
      </c>
      <c r="E192" s="7"/>
      <c r="F192" s="7" t="s">
        <v>102</v>
      </c>
      <c r="G192" s="7" t="s">
        <v>102</v>
      </c>
      <c r="H192" s="7" t="s">
        <v>102</v>
      </c>
      <c r="I192" s="7" t="s">
        <v>102</v>
      </c>
      <c r="J192" s="7" t="s">
        <v>102</v>
      </c>
      <c r="K192" s="7" t="s">
        <v>102</v>
      </c>
      <c r="L192" s="7" t="s">
        <v>102</v>
      </c>
      <c r="M192" s="7" t="s">
        <v>102</v>
      </c>
      <c r="N192" s="7" t="s">
        <v>102</v>
      </c>
      <c r="O192" s="7" t="s">
        <v>102</v>
      </c>
      <c r="P192" s="7" t="s">
        <v>102</v>
      </c>
      <c r="Q192" s="7" t="s">
        <v>102</v>
      </c>
      <c r="R192" s="7" t="s">
        <v>102</v>
      </c>
      <c r="S192" s="7" t="s">
        <v>102</v>
      </c>
      <c r="T192" s="8"/>
      <c r="U192" s="8"/>
      <c r="V192" s="8"/>
      <c r="W192" s="8"/>
      <c r="X192" s="8"/>
      <c r="Y192" s="8"/>
      <c r="Z192" s="8"/>
      <c r="AA192" s="8"/>
    </row>
    <row r="193">
      <c r="A193" s="6" t="s">
        <v>293</v>
      </c>
      <c r="B193" s="7" t="s">
        <v>102</v>
      </c>
      <c r="C193" s="7" t="s">
        <v>102</v>
      </c>
      <c r="D193" s="7" t="s">
        <v>102</v>
      </c>
      <c r="E193" s="7"/>
      <c r="F193" s="7" t="s">
        <v>102</v>
      </c>
      <c r="G193" s="7" t="s">
        <v>102</v>
      </c>
      <c r="H193" s="7" t="s">
        <v>102</v>
      </c>
      <c r="I193" s="7" t="s">
        <v>102</v>
      </c>
      <c r="J193" s="7" t="s">
        <v>102</v>
      </c>
      <c r="K193" s="7" t="s">
        <v>102</v>
      </c>
      <c r="L193" s="7" t="s">
        <v>102</v>
      </c>
      <c r="M193" s="7" t="s">
        <v>109</v>
      </c>
      <c r="N193" s="7" t="s">
        <v>102</v>
      </c>
      <c r="O193" s="7" t="s">
        <v>102</v>
      </c>
      <c r="P193" s="7" t="s">
        <v>102</v>
      </c>
      <c r="Q193" s="7" t="s">
        <v>109</v>
      </c>
      <c r="R193" s="7" t="s">
        <v>102</v>
      </c>
      <c r="S193" s="7" t="s">
        <v>109</v>
      </c>
      <c r="T193" s="8"/>
      <c r="U193" s="8"/>
      <c r="V193" s="8"/>
      <c r="W193" s="8"/>
      <c r="X193" s="8"/>
      <c r="Y193" s="8"/>
      <c r="Z193" s="8"/>
      <c r="AA193" s="8"/>
    </row>
    <row r="194">
      <c r="A194" s="6" t="s">
        <v>294</v>
      </c>
      <c r="B194" s="7" t="s">
        <v>102</v>
      </c>
      <c r="C194" s="7" t="s">
        <v>103</v>
      </c>
      <c r="D194" s="7" t="s">
        <v>102</v>
      </c>
      <c r="E194" s="7"/>
      <c r="F194" s="7" t="s">
        <v>102</v>
      </c>
      <c r="G194" s="7" t="s">
        <v>102</v>
      </c>
      <c r="H194" s="7" t="s">
        <v>102</v>
      </c>
      <c r="I194" s="7" t="s">
        <v>102</v>
      </c>
      <c r="J194" s="7" t="s">
        <v>102</v>
      </c>
      <c r="K194" s="7" t="s">
        <v>103</v>
      </c>
      <c r="L194" s="7" t="s">
        <v>102</v>
      </c>
      <c r="M194" s="7" t="s">
        <v>103</v>
      </c>
      <c r="N194" s="7" t="s">
        <v>102</v>
      </c>
      <c r="O194" s="7" t="s">
        <v>102</v>
      </c>
      <c r="P194" s="7" t="s">
        <v>102</v>
      </c>
      <c r="Q194" s="7" t="s">
        <v>102</v>
      </c>
      <c r="R194" s="7" t="s">
        <v>102</v>
      </c>
      <c r="S194" s="7" t="s">
        <v>102</v>
      </c>
      <c r="T194" s="8"/>
      <c r="U194" s="8"/>
      <c r="V194" s="8"/>
      <c r="W194" s="8"/>
      <c r="X194" s="8"/>
      <c r="Y194" s="8"/>
      <c r="Z194" s="8"/>
      <c r="AA194" s="8"/>
    </row>
    <row r="195">
      <c r="A195" s="6" t="s">
        <v>295</v>
      </c>
      <c r="B195" s="7" t="s">
        <v>102</v>
      </c>
      <c r="C195" s="7" t="s">
        <v>102</v>
      </c>
      <c r="D195" s="7" t="s">
        <v>102</v>
      </c>
      <c r="E195" s="7"/>
      <c r="F195" s="7" t="s">
        <v>102</v>
      </c>
      <c r="G195" s="7" t="s">
        <v>102</v>
      </c>
      <c r="H195" s="7" t="s">
        <v>102</v>
      </c>
      <c r="I195" s="7" t="s">
        <v>102</v>
      </c>
      <c r="J195" s="7" t="s">
        <v>102</v>
      </c>
      <c r="K195" s="7" t="s">
        <v>102</v>
      </c>
      <c r="L195" s="7" t="s">
        <v>102</v>
      </c>
      <c r="M195" s="7" t="s">
        <v>102</v>
      </c>
      <c r="N195" s="7" t="s">
        <v>102</v>
      </c>
      <c r="O195" s="7" t="s">
        <v>102</v>
      </c>
      <c r="P195" s="7" t="s">
        <v>102</v>
      </c>
      <c r="Q195" s="7" t="s">
        <v>102</v>
      </c>
      <c r="R195" s="7" t="s">
        <v>102</v>
      </c>
      <c r="S195" s="7" t="s">
        <v>102</v>
      </c>
      <c r="T195" s="8"/>
      <c r="U195" s="8"/>
      <c r="V195" s="8"/>
      <c r="W195" s="8"/>
      <c r="X195" s="8"/>
      <c r="Y195" s="8"/>
      <c r="Z195" s="8"/>
      <c r="AA195" s="8"/>
    </row>
    <row r="196">
      <c r="A196" s="6" t="s">
        <v>296</v>
      </c>
      <c r="B196" s="7" t="s">
        <v>102</v>
      </c>
      <c r="C196" s="7" t="s">
        <v>102</v>
      </c>
      <c r="D196" s="7" t="s">
        <v>102</v>
      </c>
      <c r="E196" s="7"/>
      <c r="F196" s="7" t="s">
        <v>102</v>
      </c>
      <c r="G196" s="7" t="s">
        <v>102</v>
      </c>
      <c r="H196" s="7" t="s">
        <v>102</v>
      </c>
      <c r="I196" s="7" t="s">
        <v>102</v>
      </c>
      <c r="J196" s="7" t="s">
        <v>102</v>
      </c>
      <c r="K196" s="7" t="s">
        <v>102</v>
      </c>
      <c r="L196" s="7" t="s">
        <v>102</v>
      </c>
      <c r="M196" s="7" t="s">
        <v>102</v>
      </c>
      <c r="N196" s="7" t="s">
        <v>102</v>
      </c>
      <c r="O196" s="7" t="s">
        <v>102</v>
      </c>
      <c r="P196" s="7" t="s">
        <v>102</v>
      </c>
      <c r="Q196" s="7" t="s">
        <v>102</v>
      </c>
      <c r="R196" s="7" t="s">
        <v>103</v>
      </c>
      <c r="S196" s="7" t="s">
        <v>102</v>
      </c>
      <c r="T196" s="8"/>
      <c r="U196" s="8"/>
      <c r="V196" s="8"/>
      <c r="W196" s="8"/>
      <c r="X196" s="8"/>
      <c r="Y196" s="8"/>
      <c r="Z196" s="8"/>
      <c r="AA196" s="8"/>
    </row>
    <row r="197">
      <c r="A197" s="6" t="s">
        <v>297</v>
      </c>
      <c r="B197" s="7" t="s">
        <v>103</v>
      </c>
      <c r="C197" s="7" t="s">
        <v>103</v>
      </c>
      <c r="D197" s="7" t="s">
        <v>102</v>
      </c>
      <c r="E197" s="7"/>
      <c r="F197" s="7" t="s">
        <v>103</v>
      </c>
      <c r="G197" s="7" t="s">
        <v>103</v>
      </c>
      <c r="H197" s="7" t="s">
        <v>103</v>
      </c>
      <c r="I197" s="7" t="s">
        <v>103</v>
      </c>
      <c r="J197" s="7" t="s">
        <v>103</v>
      </c>
      <c r="K197" s="7" t="s">
        <v>103</v>
      </c>
      <c r="L197" s="7" t="s">
        <v>103</v>
      </c>
      <c r="M197" s="7" t="s">
        <v>103</v>
      </c>
      <c r="N197" s="7" t="s">
        <v>103</v>
      </c>
      <c r="O197" s="7" t="s">
        <v>103</v>
      </c>
      <c r="P197" s="7" t="s">
        <v>103</v>
      </c>
      <c r="Q197" s="7" t="s">
        <v>103</v>
      </c>
      <c r="R197" s="7" t="s">
        <v>103</v>
      </c>
      <c r="S197" s="7" t="s">
        <v>103</v>
      </c>
      <c r="T197" s="8"/>
      <c r="U197" s="8"/>
      <c r="V197" s="8"/>
      <c r="W197" s="8"/>
      <c r="X197" s="8"/>
      <c r="Y197" s="8"/>
      <c r="Z197" s="8"/>
      <c r="AA197" s="8"/>
    </row>
    <row r="198">
      <c r="A198" s="6" t="s">
        <v>298</v>
      </c>
      <c r="B198" s="7" t="s">
        <v>103</v>
      </c>
      <c r="C198" s="7" t="s">
        <v>103</v>
      </c>
      <c r="D198" s="7" t="s">
        <v>103</v>
      </c>
      <c r="E198" s="7"/>
      <c r="F198" s="7" t="s">
        <v>103</v>
      </c>
      <c r="G198" s="7" t="s">
        <v>103</v>
      </c>
      <c r="H198" s="7" t="s">
        <v>103</v>
      </c>
      <c r="I198" s="7" t="s">
        <v>103</v>
      </c>
      <c r="J198" s="7" t="s">
        <v>103</v>
      </c>
      <c r="K198" s="7" t="s">
        <v>103</v>
      </c>
      <c r="L198" s="7" t="s">
        <v>103</v>
      </c>
      <c r="M198" s="7" t="s">
        <v>103</v>
      </c>
      <c r="N198" s="7" t="s">
        <v>103</v>
      </c>
      <c r="O198" s="7" t="s">
        <v>103</v>
      </c>
      <c r="P198" s="7" t="s">
        <v>103</v>
      </c>
      <c r="Q198" s="7" t="s">
        <v>103</v>
      </c>
      <c r="R198" s="7" t="s">
        <v>102</v>
      </c>
      <c r="S198" s="7" t="s">
        <v>103</v>
      </c>
      <c r="T198" s="8"/>
      <c r="U198" s="8"/>
      <c r="V198" s="8"/>
      <c r="W198" s="8"/>
      <c r="X198" s="8"/>
      <c r="Y198" s="8"/>
      <c r="Z198" s="8"/>
      <c r="AA198" s="8"/>
    </row>
    <row r="199">
      <c r="A199" s="6" t="s">
        <v>299</v>
      </c>
      <c r="B199" s="7" t="s">
        <v>103</v>
      </c>
      <c r="C199" s="7" t="s">
        <v>103</v>
      </c>
      <c r="D199" s="7" t="s">
        <v>103</v>
      </c>
      <c r="E199" s="7"/>
      <c r="F199" s="7" t="s">
        <v>103</v>
      </c>
      <c r="G199" s="7" t="s">
        <v>103</v>
      </c>
      <c r="H199" s="7" t="s">
        <v>103</v>
      </c>
      <c r="I199" s="7" t="s">
        <v>103</v>
      </c>
      <c r="J199" s="7" t="s">
        <v>103</v>
      </c>
      <c r="K199" s="7" t="s">
        <v>103</v>
      </c>
      <c r="L199" s="7" t="s">
        <v>103</v>
      </c>
      <c r="M199" s="7" t="s">
        <v>103</v>
      </c>
      <c r="N199" s="7" t="s">
        <v>103</v>
      </c>
      <c r="O199" s="7" t="s">
        <v>103</v>
      </c>
      <c r="P199" s="7" t="s">
        <v>103</v>
      </c>
      <c r="Q199" s="7" t="s">
        <v>103</v>
      </c>
      <c r="R199" s="7" t="s">
        <v>103</v>
      </c>
      <c r="S199" s="7" t="s">
        <v>103</v>
      </c>
      <c r="T199" s="8"/>
      <c r="U199" s="8"/>
      <c r="V199" s="8"/>
      <c r="W199" s="8"/>
      <c r="X199" s="8"/>
      <c r="Y199" s="8"/>
      <c r="Z199" s="8"/>
      <c r="AA199" s="8"/>
    </row>
    <row r="200">
      <c r="A200" s="6" t="s">
        <v>300</v>
      </c>
      <c r="B200" s="7" t="s">
        <v>103</v>
      </c>
      <c r="C200" s="7" t="s">
        <v>103</v>
      </c>
      <c r="D200" s="7" t="s">
        <v>102</v>
      </c>
      <c r="E200" s="7"/>
      <c r="F200" s="7" t="s">
        <v>103</v>
      </c>
      <c r="G200" s="7" t="s">
        <v>103</v>
      </c>
      <c r="H200" s="7" t="s">
        <v>103</v>
      </c>
      <c r="I200" s="7" t="s">
        <v>103</v>
      </c>
      <c r="J200" s="7" t="s">
        <v>103</v>
      </c>
      <c r="K200" s="7" t="s">
        <v>103</v>
      </c>
      <c r="L200" s="7" t="s">
        <v>103</v>
      </c>
      <c r="M200" s="7" t="s">
        <v>103</v>
      </c>
      <c r="N200" s="7" t="s">
        <v>103</v>
      </c>
      <c r="O200" s="7" t="s">
        <v>103</v>
      </c>
      <c r="P200" s="7" t="s">
        <v>103</v>
      </c>
      <c r="Q200" s="7" t="s">
        <v>103</v>
      </c>
      <c r="R200" s="7" t="s">
        <v>103</v>
      </c>
      <c r="S200" s="7" t="s">
        <v>103</v>
      </c>
      <c r="T200" s="8"/>
      <c r="U200" s="8"/>
      <c r="V200" s="8"/>
      <c r="W200" s="8"/>
      <c r="X200" s="8"/>
      <c r="Y200" s="8"/>
      <c r="Z200" s="8"/>
      <c r="AA200" s="8"/>
    </row>
    <row r="201">
      <c r="A201" s="6" t="s">
        <v>301</v>
      </c>
      <c r="B201" s="7" t="s">
        <v>103</v>
      </c>
      <c r="C201" s="7" t="s">
        <v>103</v>
      </c>
      <c r="D201" s="7" t="s">
        <v>103</v>
      </c>
      <c r="E201" s="7"/>
      <c r="F201" s="7" t="s">
        <v>102</v>
      </c>
      <c r="G201" s="7" t="s">
        <v>103</v>
      </c>
      <c r="H201" s="7" t="s">
        <v>103</v>
      </c>
      <c r="I201" s="7" t="s">
        <v>103</v>
      </c>
      <c r="J201" s="7" t="s">
        <v>103</v>
      </c>
      <c r="K201" s="7" t="s">
        <v>103</v>
      </c>
      <c r="L201" s="7" t="s">
        <v>103</v>
      </c>
      <c r="M201" s="7" t="s">
        <v>103</v>
      </c>
      <c r="N201" s="7" t="s">
        <v>103</v>
      </c>
      <c r="O201" s="7" t="s">
        <v>103</v>
      </c>
      <c r="P201" s="7" t="s">
        <v>103</v>
      </c>
      <c r="Q201" s="7" t="s">
        <v>103</v>
      </c>
      <c r="R201" s="7" t="s">
        <v>103</v>
      </c>
      <c r="S201" s="7" t="s">
        <v>103</v>
      </c>
      <c r="T201" s="8"/>
      <c r="U201" s="8"/>
      <c r="V201" s="8"/>
      <c r="W201" s="8"/>
      <c r="X201" s="8"/>
      <c r="Y201" s="8"/>
      <c r="Z201" s="8"/>
      <c r="AA201" s="8"/>
    </row>
    <row r="202">
      <c r="A202" s="6" t="s">
        <v>302</v>
      </c>
      <c r="B202" s="7" t="s">
        <v>102</v>
      </c>
      <c r="C202" s="7" t="s">
        <v>102</v>
      </c>
      <c r="D202" s="7" t="s">
        <v>111</v>
      </c>
      <c r="E202" s="7"/>
      <c r="F202" s="7" t="s">
        <v>103</v>
      </c>
      <c r="G202" s="7" t="s">
        <v>102</v>
      </c>
      <c r="H202" s="7" t="s">
        <v>103</v>
      </c>
      <c r="I202" s="7" t="s">
        <v>102</v>
      </c>
      <c r="J202" s="7" t="s">
        <v>102</v>
      </c>
      <c r="K202" s="7" t="s">
        <v>102</v>
      </c>
      <c r="L202" s="7" t="s">
        <v>102</v>
      </c>
      <c r="M202" s="7" t="s">
        <v>102</v>
      </c>
      <c r="N202" s="7" t="s">
        <v>102</v>
      </c>
      <c r="O202" s="7" t="s">
        <v>102</v>
      </c>
      <c r="P202" s="7" t="s">
        <v>102</v>
      </c>
      <c r="Q202" s="7" t="s">
        <v>102</v>
      </c>
      <c r="R202" s="7" t="s">
        <v>102</v>
      </c>
      <c r="S202" s="7" t="s">
        <v>102</v>
      </c>
      <c r="T202" s="8"/>
      <c r="U202" s="8"/>
      <c r="V202" s="8"/>
      <c r="W202" s="8"/>
      <c r="X202" s="8"/>
      <c r="Y202" s="8"/>
      <c r="Z202" s="8"/>
      <c r="AA202" s="8"/>
    </row>
    <row r="203">
      <c r="A203" s="6" t="s">
        <v>303</v>
      </c>
      <c r="B203" s="7" t="s">
        <v>103</v>
      </c>
      <c r="C203" s="7" t="s">
        <v>102</v>
      </c>
      <c r="D203" s="7" t="s">
        <v>102</v>
      </c>
      <c r="E203" s="7"/>
      <c r="F203" s="7" t="s">
        <v>103</v>
      </c>
      <c r="G203" s="7" t="s">
        <v>102</v>
      </c>
      <c r="H203" s="7" t="s">
        <v>102</v>
      </c>
      <c r="I203" s="7" t="s">
        <v>103</v>
      </c>
      <c r="J203" s="7" t="s">
        <v>102</v>
      </c>
      <c r="K203" s="7" t="s">
        <v>102</v>
      </c>
      <c r="L203" s="7" t="s">
        <v>102</v>
      </c>
      <c r="M203" s="7" t="s">
        <v>102</v>
      </c>
      <c r="N203" s="7" t="s">
        <v>102</v>
      </c>
      <c r="O203" s="7" t="s">
        <v>102</v>
      </c>
      <c r="P203" s="7" t="s">
        <v>102</v>
      </c>
      <c r="Q203" s="7" t="s">
        <v>102</v>
      </c>
      <c r="R203" s="7" t="s">
        <v>102</v>
      </c>
      <c r="S203" s="7" t="s">
        <v>102</v>
      </c>
      <c r="T203" s="8"/>
      <c r="U203" s="8"/>
      <c r="V203" s="8"/>
      <c r="W203" s="8"/>
      <c r="X203" s="8"/>
      <c r="Y203" s="8"/>
      <c r="Z203" s="8"/>
      <c r="AA203" s="8"/>
    </row>
    <row r="204">
      <c r="A204" s="6" t="s">
        <v>304</v>
      </c>
      <c r="B204" s="7" t="s">
        <v>102</v>
      </c>
      <c r="C204" s="7" t="s">
        <v>102</v>
      </c>
      <c r="D204" s="7" t="s">
        <v>102</v>
      </c>
      <c r="E204" s="7"/>
      <c r="F204" s="7" t="s">
        <v>102</v>
      </c>
      <c r="G204" s="7" t="s">
        <v>102</v>
      </c>
      <c r="H204" s="7" t="s">
        <v>102</v>
      </c>
      <c r="I204" s="7" t="s">
        <v>102</v>
      </c>
      <c r="J204" s="7" t="s">
        <v>102</v>
      </c>
      <c r="K204" s="7" t="s">
        <v>102</v>
      </c>
      <c r="L204" s="7" t="s">
        <v>111</v>
      </c>
      <c r="M204" s="7" t="s">
        <v>102</v>
      </c>
      <c r="N204" s="7" t="s">
        <v>102</v>
      </c>
      <c r="O204" s="7" t="s">
        <v>102</v>
      </c>
      <c r="P204" s="7" t="s">
        <v>103</v>
      </c>
      <c r="Q204" s="7" t="s">
        <v>102</v>
      </c>
      <c r="R204" s="7" t="s">
        <v>102</v>
      </c>
      <c r="S204" s="7" t="s">
        <v>102</v>
      </c>
      <c r="T204" s="8"/>
      <c r="U204" s="8"/>
      <c r="V204" s="8"/>
      <c r="W204" s="8"/>
      <c r="X204" s="8"/>
      <c r="Y204" s="8"/>
      <c r="Z204" s="8"/>
      <c r="AA204" s="8"/>
    </row>
    <row r="205">
      <c r="A205" s="6" t="s">
        <v>305</v>
      </c>
      <c r="B205" s="7" t="s">
        <v>111</v>
      </c>
      <c r="C205" s="7" t="s">
        <v>111</v>
      </c>
      <c r="D205" s="7" t="s">
        <v>111</v>
      </c>
      <c r="E205" s="7"/>
      <c r="F205" s="7" t="s">
        <v>111</v>
      </c>
      <c r="G205" s="7" t="s">
        <v>111</v>
      </c>
      <c r="H205" s="7" t="s">
        <v>111</v>
      </c>
      <c r="I205" s="7" t="s">
        <v>111</v>
      </c>
      <c r="J205" s="7" t="s">
        <v>111</v>
      </c>
      <c r="K205" s="7" t="s">
        <v>111</v>
      </c>
      <c r="L205" s="7" t="s">
        <v>109</v>
      </c>
      <c r="M205" s="7" t="s">
        <v>111</v>
      </c>
      <c r="N205" s="7" t="s">
        <v>111</v>
      </c>
      <c r="O205" s="7" t="s">
        <v>111</v>
      </c>
      <c r="P205" s="7" t="s">
        <v>111</v>
      </c>
      <c r="Q205" s="7" t="s">
        <v>111</v>
      </c>
      <c r="R205" s="7" t="s">
        <v>111</v>
      </c>
      <c r="S205" s="7" t="s">
        <v>111</v>
      </c>
      <c r="T205" s="8"/>
      <c r="U205" s="8"/>
      <c r="V205" s="8"/>
      <c r="W205" s="8"/>
      <c r="X205" s="8"/>
      <c r="Y205" s="8"/>
      <c r="Z205" s="8"/>
      <c r="AA205" s="8"/>
    </row>
    <row r="206">
      <c r="A206" s="6" t="s">
        <v>306</v>
      </c>
      <c r="B206" s="7" t="s">
        <v>102</v>
      </c>
      <c r="C206" s="7" t="s">
        <v>103</v>
      </c>
      <c r="D206" s="7" t="s">
        <v>102</v>
      </c>
      <c r="E206" s="7" t="s">
        <v>103</v>
      </c>
      <c r="F206" s="7" t="s">
        <v>102</v>
      </c>
      <c r="G206" s="7" t="s">
        <v>102</v>
      </c>
      <c r="H206" s="7" t="s">
        <v>102</v>
      </c>
      <c r="I206" s="7" t="s">
        <v>103</v>
      </c>
      <c r="J206" s="7" t="s">
        <v>102</v>
      </c>
      <c r="K206" s="7" t="s">
        <v>102</v>
      </c>
      <c r="L206" s="7" t="s">
        <v>102</v>
      </c>
      <c r="M206" s="7" t="s">
        <v>102</v>
      </c>
      <c r="N206" s="7" t="s">
        <v>102</v>
      </c>
      <c r="O206" s="7" t="s">
        <v>102</v>
      </c>
      <c r="P206" s="7" t="s">
        <v>102</v>
      </c>
      <c r="Q206" s="7" t="s">
        <v>102</v>
      </c>
      <c r="R206" s="7" t="s">
        <v>102</v>
      </c>
      <c r="S206" s="7" t="s">
        <v>102</v>
      </c>
      <c r="T206" s="8"/>
      <c r="U206" s="8"/>
      <c r="V206" s="8"/>
      <c r="W206" s="8"/>
      <c r="X206" s="8"/>
      <c r="Y206" s="8"/>
      <c r="Z206" s="8"/>
      <c r="AA206" s="8"/>
    </row>
    <row r="207">
      <c r="A207" s="6" t="s">
        <v>307</v>
      </c>
      <c r="B207" s="7" t="s">
        <v>103</v>
      </c>
      <c r="C207" s="7" t="s">
        <v>103</v>
      </c>
      <c r="D207" s="7" t="s">
        <v>103</v>
      </c>
      <c r="E207" s="7" t="s">
        <v>102</v>
      </c>
      <c r="F207" s="7" t="s">
        <v>103</v>
      </c>
      <c r="G207" s="7" t="s">
        <v>103</v>
      </c>
      <c r="H207" s="7" t="s">
        <v>103</v>
      </c>
      <c r="I207" s="7" t="s">
        <v>103</v>
      </c>
      <c r="J207" s="7" t="s">
        <v>103</v>
      </c>
      <c r="K207" s="7" t="s">
        <v>103</v>
      </c>
      <c r="L207" s="7" t="s">
        <v>103</v>
      </c>
      <c r="M207" s="7" t="s">
        <v>103</v>
      </c>
      <c r="N207" s="7" t="s">
        <v>102</v>
      </c>
      <c r="O207" s="7" t="s">
        <v>103</v>
      </c>
      <c r="P207" s="7" t="s">
        <v>103</v>
      </c>
      <c r="Q207" s="7" t="s">
        <v>102</v>
      </c>
      <c r="R207" s="7" t="s">
        <v>103</v>
      </c>
      <c r="S207" s="7" t="s">
        <v>103</v>
      </c>
      <c r="T207" s="8"/>
      <c r="U207" s="8"/>
      <c r="V207" s="8"/>
      <c r="W207" s="8"/>
      <c r="X207" s="8"/>
      <c r="Y207" s="8"/>
      <c r="Z207" s="8"/>
      <c r="AA207" s="8"/>
    </row>
    <row r="208">
      <c r="A208" s="6" t="s">
        <v>308</v>
      </c>
      <c r="B208" s="7" t="s">
        <v>103</v>
      </c>
      <c r="C208" s="7" t="s">
        <v>103</v>
      </c>
      <c r="D208" s="7" t="s">
        <v>103</v>
      </c>
      <c r="E208" s="7" t="s">
        <v>103</v>
      </c>
      <c r="F208" s="7" t="s">
        <v>103</v>
      </c>
      <c r="G208" s="7" t="s">
        <v>103</v>
      </c>
      <c r="H208" s="7" t="s">
        <v>103</v>
      </c>
      <c r="I208" s="7" t="s">
        <v>103</v>
      </c>
      <c r="J208" s="7" t="s">
        <v>103</v>
      </c>
      <c r="K208" s="7" t="s">
        <v>103</v>
      </c>
      <c r="L208" s="7" t="s">
        <v>103</v>
      </c>
      <c r="M208" s="7" t="s">
        <v>103</v>
      </c>
      <c r="N208" s="7" t="s">
        <v>103</v>
      </c>
      <c r="O208" s="7" t="s">
        <v>103</v>
      </c>
      <c r="P208" s="7" t="s">
        <v>103</v>
      </c>
      <c r="Q208" s="7" t="s">
        <v>103</v>
      </c>
      <c r="R208" s="7" t="s">
        <v>103</v>
      </c>
      <c r="S208" s="7" t="s">
        <v>103</v>
      </c>
      <c r="T208" s="8"/>
      <c r="U208" s="8"/>
      <c r="V208" s="8"/>
      <c r="W208" s="8"/>
      <c r="X208" s="8"/>
      <c r="Y208" s="8"/>
      <c r="Z208" s="8"/>
      <c r="AA208" s="8"/>
    </row>
    <row r="209">
      <c r="A209" s="6" t="s">
        <v>309</v>
      </c>
      <c r="B209" s="7" t="s">
        <v>102</v>
      </c>
      <c r="C209" s="7" t="s">
        <v>102</v>
      </c>
      <c r="D209" s="7" t="s">
        <v>102</v>
      </c>
      <c r="E209" s="7" t="s">
        <v>102</v>
      </c>
      <c r="F209" s="7" t="s">
        <v>102</v>
      </c>
      <c r="G209" s="7" t="s">
        <v>102</v>
      </c>
      <c r="H209" s="7" t="s">
        <v>102</v>
      </c>
      <c r="I209" s="7" t="s">
        <v>102</v>
      </c>
      <c r="J209" s="7" t="s">
        <v>102</v>
      </c>
      <c r="K209" s="7" t="s">
        <v>102</v>
      </c>
      <c r="L209" s="7" t="s">
        <v>102</v>
      </c>
      <c r="M209" s="7" t="s">
        <v>102</v>
      </c>
      <c r="N209" s="7" t="s">
        <v>102</v>
      </c>
      <c r="O209" s="7" t="s">
        <v>102</v>
      </c>
      <c r="P209" s="7" t="s">
        <v>102</v>
      </c>
      <c r="Q209" s="7" t="s">
        <v>102</v>
      </c>
      <c r="R209" s="7" t="s">
        <v>102</v>
      </c>
      <c r="S209" s="7" t="s">
        <v>102</v>
      </c>
      <c r="T209" s="8"/>
      <c r="U209" s="8"/>
      <c r="V209" s="8"/>
      <c r="W209" s="8"/>
      <c r="X209" s="8"/>
      <c r="Y209" s="8"/>
      <c r="Z209" s="8"/>
      <c r="AA209" s="8"/>
    </row>
    <row r="210">
      <c r="A210" s="6" t="s">
        <v>310</v>
      </c>
      <c r="B210" s="7" t="s">
        <v>102</v>
      </c>
      <c r="C210" s="7" t="s">
        <v>102</v>
      </c>
      <c r="D210" s="7" t="s">
        <v>102</v>
      </c>
      <c r="E210" s="7" t="s">
        <v>103</v>
      </c>
      <c r="F210" s="7" t="s">
        <v>102</v>
      </c>
      <c r="G210" s="7" t="s">
        <v>102</v>
      </c>
      <c r="H210" s="7" t="s">
        <v>102</v>
      </c>
      <c r="I210" s="7" t="s">
        <v>102</v>
      </c>
      <c r="J210" s="7" t="s">
        <v>102</v>
      </c>
      <c r="K210" s="7" t="s">
        <v>102</v>
      </c>
      <c r="L210" s="7" t="s">
        <v>103</v>
      </c>
      <c r="M210" s="7" t="s">
        <v>102</v>
      </c>
      <c r="N210" s="7" t="s">
        <v>102</v>
      </c>
      <c r="O210" s="7" t="s">
        <v>102</v>
      </c>
      <c r="P210" s="7" t="s">
        <v>103</v>
      </c>
      <c r="Q210" s="7" t="s">
        <v>102</v>
      </c>
      <c r="R210" s="7" t="s">
        <v>102</v>
      </c>
      <c r="S210" s="7" t="s">
        <v>102</v>
      </c>
      <c r="T210" s="8"/>
      <c r="U210" s="8"/>
      <c r="V210" s="8"/>
      <c r="W210" s="8"/>
      <c r="X210" s="8"/>
      <c r="Y210" s="8"/>
      <c r="Z210" s="8"/>
      <c r="AA210" s="8"/>
    </row>
    <row r="211">
      <c r="A211" s="6" t="s">
        <v>311</v>
      </c>
      <c r="B211" s="7" t="s">
        <v>103</v>
      </c>
      <c r="C211" s="7" t="s">
        <v>103</v>
      </c>
      <c r="D211" s="7" t="s">
        <v>103</v>
      </c>
      <c r="E211" s="7" t="s">
        <v>103</v>
      </c>
      <c r="F211" s="7" t="s">
        <v>103</v>
      </c>
      <c r="G211" s="7" t="s">
        <v>103</v>
      </c>
      <c r="H211" s="7" t="s">
        <v>103</v>
      </c>
      <c r="I211" s="7" t="s">
        <v>103</v>
      </c>
      <c r="J211" s="7" t="s">
        <v>103</v>
      </c>
      <c r="K211" s="7" t="s">
        <v>103</v>
      </c>
      <c r="L211" s="7" t="s">
        <v>103</v>
      </c>
      <c r="M211" s="7" t="s">
        <v>103</v>
      </c>
      <c r="N211" s="7" t="s">
        <v>103</v>
      </c>
      <c r="O211" s="7" t="s">
        <v>103</v>
      </c>
      <c r="P211" s="7" t="s">
        <v>103</v>
      </c>
      <c r="Q211" s="7" t="s">
        <v>103</v>
      </c>
      <c r="R211" s="7" t="s">
        <v>103</v>
      </c>
      <c r="S211" s="7" t="s">
        <v>103</v>
      </c>
      <c r="T211" s="8"/>
      <c r="U211" s="8"/>
      <c r="V211" s="8"/>
      <c r="W211" s="8"/>
      <c r="X211" s="8"/>
      <c r="Y211" s="8"/>
      <c r="Z211" s="8"/>
      <c r="AA211" s="8"/>
    </row>
    <row r="212">
      <c r="A212" s="6" t="s">
        <v>312</v>
      </c>
      <c r="B212" s="7" t="s">
        <v>103</v>
      </c>
      <c r="C212" s="7" t="s">
        <v>103</v>
      </c>
      <c r="D212" s="7" t="s">
        <v>102</v>
      </c>
      <c r="E212" s="7" t="s">
        <v>102</v>
      </c>
      <c r="F212" s="7" t="s">
        <v>102</v>
      </c>
      <c r="G212" s="7" t="s">
        <v>102</v>
      </c>
      <c r="H212" s="7" t="s">
        <v>102</v>
      </c>
      <c r="I212" s="7" t="s">
        <v>102</v>
      </c>
      <c r="J212" s="7" t="s">
        <v>102</v>
      </c>
      <c r="K212" s="7" t="s">
        <v>102</v>
      </c>
      <c r="L212" s="7" t="s">
        <v>103</v>
      </c>
      <c r="M212" s="7" t="s">
        <v>102</v>
      </c>
      <c r="N212" s="7" t="s">
        <v>102</v>
      </c>
      <c r="O212" s="7" t="s">
        <v>102</v>
      </c>
      <c r="P212" s="7" t="s">
        <v>102</v>
      </c>
      <c r="Q212" s="7" t="s">
        <v>102</v>
      </c>
      <c r="R212" s="7" t="s">
        <v>102</v>
      </c>
      <c r="S212" s="7" t="s">
        <v>102</v>
      </c>
      <c r="T212" s="8"/>
      <c r="U212" s="8"/>
      <c r="V212" s="8"/>
      <c r="W212" s="8"/>
      <c r="X212" s="8"/>
      <c r="Y212" s="8"/>
      <c r="Z212" s="8"/>
      <c r="AA212" s="8"/>
    </row>
    <row r="213">
      <c r="A213" s="6" t="s">
        <v>313</v>
      </c>
      <c r="B213" s="7" t="s">
        <v>102</v>
      </c>
      <c r="C213" s="7" t="s">
        <v>102</v>
      </c>
      <c r="D213" s="7" t="s">
        <v>102</v>
      </c>
      <c r="E213" s="7" t="s">
        <v>102</v>
      </c>
      <c r="F213" s="7" t="s">
        <v>102</v>
      </c>
      <c r="G213" s="7" t="s">
        <v>111</v>
      </c>
      <c r="H213" s="7" t="s">
        <v>102</v>
      </c>
      <c r="I213" s="7" t="s">
        <v>102</v>
      </c>
      <c r="J213" s="7" t="s">
        <v>111</v>
      </c>
      <c r="K213" s="7" t="s">
        <v>111</v>
      </c>
      <c r="L213" s="7" t="s">
        <v>111</v>
      </c>
      <c r="M213" s="7" t="s">
        <v>102</v>
      </c>
      <c r="N213" s="7" t="s">
        <v>102</v>
      </c>
      <c r="O213" s="7" t="s">
        <v>102</v>
      </c>
      <c r="P213" s="7" t="s">
        <v>111</v>
      </c>
      <c r="Q213" s="7" t="s">
        <v>102</v>
      </c>
      <c r="R213" s="7" t="s">
        <v>102</v>
      </c>
      <c r="S213" s="7" t="s">
        <v>102</v>
      </c>
      <c r="T213" s="8"/>
      <c r="U213" s="8"/>
      <c r="V213" s="8"/>
      <c r="W213" s="8"/>
      <c r="X213" s="8"/>
      <c r="Y213" s="8"/>
      <c r="Z213" s="8"/>
      <c r="AA213" s="8"/>
    </row>
    <row r="214">
      <c r="A214" s="6" t="s">
        <v>314</v>
      </c>
      <c r="B214" s="7" t="s">
        <v>103</v>
      </c>
      <c r="C214" s="7" t="s">
        <v>103</v>
      </c>
      <c r="D214" s="7" t="s">
        <v>103</v>
      </c>
      <c r="E214" s="7" t="s">
        <v>103</v>
      </c>
      <c r="F214" s="7" t="s">
        <v>103</v>
      </c>
      <c r="G214" s="7" t="s">
        <v>103</v>
      </c>
      <c r="H214" s="7" t="s">
        <v>103</v>
      </c>
      <c r="I214" s="7" t="s">
        <v>103</v>
      </c>
      <c r="J214" s="7" t="s">
        <v>103</v>
      </c>
      <c r="K214" s="7" t="s">
        <v>103</v>
      </c>
      <c r="L214" s="7" t="s">
        <v>103</v>
      </c>
      <c r="M214" s="7" t="s">
        <v>103</v>
      </c>
      <c r="N214" s="7" t="s">
        <v>103</v>
      </c>
      <c r="O214" s="7" t="s">
        <v>103</v>
      </c>
      <c r="P214" s="7" t="s">
        <v>103</v>
      </c>
      <c r="Q214" s="7" t="s">
        <v>103</v>
      </c>
      <c r="R214" s="7" t="s">
        <v>103</v>
      </c>
      <c r="S214" s="7" t="s">
        <v>103</v>
      </c>
      <c r="T214" s="8"/>
      <c r="U214" s="8"/>
      <c r="V214" s="8"/>
      <c r="W214" s="8"/>
      <c r="X214" s="8"/>
      <c r="Y214" s="8"/>
      <c r="Z214" s="8"/>
      <c r="AA214" s="8"/>
    </row>
    <row r="215">
      <c r="A215" s="6" t="s">
        <v>315</v>
      </c>
      <c r="B215" s="7" t="s">
        <v>103</v>
      </c>
      <c r="C215" s="7" t="s">
        <v>102</v>
      </c>
      <c r="D215" s="7" t="s">
        <v>103</v>
      </c>
      <c r="E215" s="7" t="s">
        <v>102</v>
      </c>
      <c r="F215" s="7" t="s">
        <v>103</v>
      </c>
      <c r="G215" s="7" t="s">
        <v>102</v>
      </c>
      <c r="H215" s="7" t="s">
        <v>103</v>
      </c>
      <c r="I215" s="7" t="s">
        <v>102</v>
      </c>
      <c r="J215" s="7" t="s">
        <v>102</v>
      </c>
      <c r="K215" s="7" t="s">
        <v>103</v>
      </c>
      <c r="L215" s="7" t="s">
        <v>102</v>
      </c>
      <c r="M215" s="7" t="s">
        <v>102</v>
      </c>
      <c r="N215" s="7" t="s">
        <v>102</v>
      </c>
      <c r="O215" s="7" t="s">
        <v>102</v>
      </c>
      <c r="P215" s="7" t="s">
        <v>102</v>
      </c>
      <c r="Q215" s="7" t="s">
        <v>102</v>
      </c>
      <c r="R215" s="7" t="s">
        <v>102</v>
      </c>
      <c r="S215" s="7" t="s">
        <v>103</v>
      </c>
      <c r="T215" s="8"/>
      <c r="U215" s="8"/>
      <c r="V215" s="8"/>
      <c r="W215" s="8"/>
      <c r="X215" s="8"/>
      <c r="Y215" s="8"/>
      <c r="Z215" s="8"/>
      <c r="AA215" s="8"/>
    </row>
    <row r="216">
      <c r="A216" s="6" t="s">
        <v>316</v>
      </c>
      <c r="B216" s="7" t="s">
        <v>102</v>
      </c>
      <c r="C216" s="7" t="s">
        <v>102</v>
      </c>
      <c r="D216" s="7" t="s">
        <v>102</v>
      </c>
      <c r="E216" s="7" t="s">
        <v>102</v>
      </c>
      <c r="F216" s="7" t="s">
        <v>103</v>
      </c>
      <c r="G216" s="7" t="s">
        <v>102</v>
      </c>
      <c r="H216" s="7" t="s">
        <v>103</v>
      </c>
      <c r="I216" s="7" t="s">
        <v>102</v>
      </c>
      <c r="J216" s="7" t="s">
        <v>102</v>
      </c>
      <c r="K216" s="7" t="s">
        <v>102</v>
      </c>
      <c r="L216" s="7" t="s">
        <v>103</v>
      </c>
      <c r="M216" s="7" t="s">
        <v>102</v>
      </c>
      <c r="N216" s="7" t="s">
        <v>102</v>
      </c>
      <c r="O216" s="7" t="s">
        <v>102</v>
      </c>
      <c r="P216" s="7" t="s">
        <v>102</v>
      </c>
      <c r="Q216" s="7" t="s">
        <v>102</v>
      </c>
      <c r="R216" s="7" t="s">
        <v>102</v>
      </c>
      <c r="S216" s="7" t="s">
        <v>102</v>
      </c>
      <c r="T216" s="8"/>
      <c r="U216" s="8"/>
      <c r="V216" s="8"/>
      <c r="W216" s="8"/>
      <c r="X216" s="8"/>
      <c r="Y216" s="8"/>
      <c r="Z216" s="8"/>
      <c r="AA216" s="8"/>
    </row>
    <row r="217">
      <c r="A217" s="6" t="s">
        <v>317</v>
      </c>
      <c r="B217" s="7" t="s">
        <v>102</v>
      </c>
      <c r="C217" s="7" t="s">
        <v>102</v>
      </c>
      <c r="D217" s="7" t="s">
        <v>102</v>
      </c>
      <c r="E217" s="7" t="s">
        <v>102</v>
      </c>
      <c r="F217" s="7" t="s">
        <v>102</v>
      </c>
      <c r="G217" s="7" t="s">
        <v>102</v>
      </c>
      <c r="H217" s="7" t="s">
        <v>102</v>
      </c>
      <c r="I217" s="7" t="s">
        <v>102</v>
      </c>
      <c r="J217" s="7" t="s">
        <v>102</v>
      </c>
      <c r="K217" s="7" t="s">
        <v>102</v>
      </c>
      <c r="L217" s="7" t="s">
        <v>102</v>
      </c>
      <c r="M217" s="7" t="s">
        <v>102</v>
      </c>
      <c r="N217" s="7" t="s">
        <v>102</v>
      </c>
      <c r="O217" s="7" t="s">
        <v>102</v>
      </c>
      <c r="P217" s="7" t="s">
        <v>102</v>
      </c>
      <c r="Q217" s="7" t="s">
        <v>102</v>
      </c>
      <c r="R217" s="7" t="s">
        <v>102</v>
      </c>
      <c r="S217" s="7" t="s">
        <v>102</v>
      </c>
      <c r="T217" s="8"/>
      <c r="U217" s="8"/>
      <c r="V217" s="8"/>
      <c r="W217" s="8"/>
      <c r="X217" s="8"/>
      <c r="Y217" s="8"/>
      <c r="Z217" s="8"/>
      <c r="AA217" s="8"/>
    </row>
    <row r="218">
      <c r="A218" s="6" t="s">
        <v>318</v>
      </c>
      <c r="B218" s="7" t="s">
        <v>110</v>
      </c>
      <c r="C218" s="7" t="s">
        <v>109</v>
      </c>
      <c r="D218" s="7" t="s">
        <v>109</v>
      </c>
      <c r="E218" s="7" t="s">
        <v>109</v>
      </c>
      <c r="F218" s="7" t="s">
        <v>109</v>
      </c>
      <c r="G218" s="7" t="s">
        <v>110</v>
      </c>
      <c r="H218" s="7" t="s">
        <v>109</v>
      </c>
      <c r="I218" s="7" t="s">
        <v>109</v>
      </c>
      <c r="J218" s="7" t="s">
        <v>109</v>
      </c>
      <c r="K218" s="7" t="s">
        <v>109</v>
      </c>
      <c r="L218" s="7" t="s">
        <v>109</v>
      </c>
      <c r="M218" s="7" t="s">
        <v>109</v>
      </c>
      <c r="N218" s="7" t="s">
        <v>109</v>
      </c>
      <c r="O218" s="7" t="s">
        <v>109</v>
      </c>
      <c r="P218" s="7" t="s">
        <v>109</v>
      </c>
      <c r="Q218" s="7" t="s">
        <v>109</v>
      </c>
      <c r="R218" s="7" t="s">
        <v>109</v>
      </c>
      <c r="S218" s="7" t="s">
        <v>109</v>
      </c>
      <c r="T218" s="8"/>
      <c r="U218" s="8"/>
      <c r="V218" s="8"/>
      <c r="W218" s="8"/>
      <c r="X218" s="8"/>
      <c r="Y218" s="8"/>
      <c r="Z218" s="8"/>
      <c r="AA218" s="8"/>
    </row>
    <row r="219">
      <c r="A219" s="6" t="s">
        <v>319</v>
      </c>
      <c r="B219" s="7" t="s">
        <v>103</v>
      </c>
      <c r="C219" s="7" t="s">
        <v>103</v>
      </c>
      <c r="D219" s="7" t="s">
        <v>102</v>
      </c>
      <c r="E219" s="7" t="s">
        <v>103</v>
      </c>
      <c r="F219" s="7" t="s">
        <v>103</v>
      </c>
      <c r="G219" s="7" t="s">
        <v>102</v>
      </c>
      <c r="H219" s="7" t="s">
        <v>103</v>
      </c>
      <c r="I219" s="7" t="s">
        <v>103</v>
      </c>
      <c r="J219" s="7" t="s">
        <v>103</v>
      </c>
      <c r="K219" s="7" t="s">
        <v>103</v>
      </c>
      <c r="L219" s="7" t="s">
        <v>103</v>
      </c>
      <c r="M219" s="7" t="s">
        <v>103</v>
      </c>
      <c r="N219" s="7" t="s">
        <v>103</v>
      </c>
      <c r="O219" s="7" t="s">
        <v>103</v>
      </c>
      <c r="P219" s="7" t="s">
        <v>103</v>
      </c>
      <c r="Q219" s="7" t="s">
        <v>103</v>
      </c>
      <c r="R219" s="7" t="s">
        <v>103</v>
      </c>
      <c r="S219" s="7" t="s">
        <v>103</v>
      </c>
      <c r="T219" s="8"/>
      <c r="U219" s="8"/>
      <c r="V219" s="8"/>
      <c r="W219" s="8"/>
      <c r="X219" s="8"/>
      <c r="Y219" s="8"/>
      <c r="Z219" s="8"/>
      <c r="AA219" s="8"/>
    </row>
    <row r="220">
      <c r="A220" s="6" t="s">
        <v>320</v>
      </c>
      <c r="B220" s="7" t="s">
        <v>102</v>
      </c>
      <c r="C220" s="7" t="s">
        <v>103</v>
      </c>
      <c r="D220" s="7" t="s">
        <v>102</v>
      </c>
      <c r="E220" s="7" t="s">
        <v>103</v>
      </c>
      <c r="F220" s="7" t="s">
        <v>102</v>
      </c>
      <c r="G220" s="7" t="s">
        <v>103</v>
      </c>
      <c r="H220" s="7" t="s">
        <v>102</v>
      </c>
      <c r="I220" s="7" t="s">
        <v>103</v>
      </c>
      <c r="J220" s="7" t="s">
        <v>102</v>
      </c>
      <c r="K220" s="7" t="s">
        <v>102</v>
      </c>
      <c r="L220" s="7" t="s">
        <v>102</v>
      </c>
      <c r="M220" s="7" t="s">
        <v>102</v>
      </c>
      <c r="N220" s="7" t="s">
        <v>102</v>
      </c>
      <c r="O220" s="7" t="s">
        <v>102</v>
      </c>
      <c r="P220" s="7" t="s">
        <v>103</v>
      </c>
      <c r="Q220" s="7" t="s">
        <v>103</v>
      </c>
      <c r="R220" s="7" t="s">
        <v>103</v>
      </c>
      <c r="S220" s="7" t="s">
        <v>102</v>
      </c>
      <c r="T220" s="8"/>
      <c r="U220" s="8"/>
      <c r="V220" s="8"/>
      <c r="W220" s="8"/>
      <c r="X220" s="8"/>
      <c r="Y220" s="8"/>
      <c r="Z220" s="8"/>
      <c r="AA220" s="8"/>
    </row>
    <row r="221">
      <c r="A221" s="6" t="s">
        <v>321</v>
      </c>
      <c r="B221" s="7" t="s">
        <v>103</v>
      </c>
      <c r="C221" s="7" t="s">
        <v>103</v>
      </c>
      <c r="D221" s="7" t="s">
        <v>103</v>
      </c>
      <c r="E221" s="7" t="s">
        <v>103</v>
      </c>
      <c r="F221" s="7" t="s">
        <v>103</v>
      </c>
      <c r="G221" s="7" t="s">
        <v>111</v>
      </c>
      <c r="H221" s="7" t="s">
        <v>103</v>
      </c>
      <c r="I221" s="7" t="s">
        <v>103</v>
      </c>
      <c r="J221" s="7" t="s">
        <v>103</v>
      </c>
      <c r="K221" s="7" t="s">
        <v>103</v>
      </c>
      <c r="L221" s="7" t="s">
        <v>103</v>
      </c>
      <c r="M221" s="7" t="s">
        <v>103</v>
      </c>
      <c r="N221" s="7" t="s">
        <v>102</v>
      </c>
      <c r="O221" s="7" t="s">
        <v>103</v>
      </c>
      <c r="P221" s="7" t="s">
        <v>103</v>
      </c>
      <c r="Q221" s="7" t="s">
        <v>103</v>
      </c>
      <c r="R221" s="7" t="s">
        <v>103</v>
      </c>
      <c r="S221" s="7" t="s">
        <v>103</v>
      </c>
      <c r="T221" s="8"/>
      <c r="U221" s="8"/>
      <c r="V221" s="8"/>
      <c r="W221" s="8"/>
      <c r="X221" s="8"/>
      <c r="Y221" s="8"/>
      <c r="Z221" s="8"/>
      <c r="AA221" s="8"/>
    </row>
    <row r="222">
      <c r="A222" s="6" t="s">
        <v>322</v>
      </c>
      <c r="B222" s="7" t="s">
        <v>111</v>
      </c>
      <c r="C222" s="7" t="s">
        <v>109</v>
      </c>
      <c r="D222" s="7" t="s">
        <v>111</v>
      </c>
      <c r="E222" s="7" t="s">
        <v>109</v>
      </c>
      <c r="F222" s="7" t="s">
        <v>109</v>
      </c>
      <c r="G222" s="7" t="s">
        <v>102</v>
      </c>
      <c r="H222" s="7" t="s">
        <v>102</v>
      </c>
      <c r="I222" s="7" t="s">
        <v>111</v>
      </c>
      <c r="J222" s="7" t="s">
        <v>111</v>
      </c>
      <c r="K222" s="7" t="s">
        <v>111</v>
      </c>
      <c r="L222" s="7" t="s">
        <v>109</v>
      </c>
      <c r="M222" s="7" t="s">
        <v>111</v>
      </c>
      <c r="N222" s="7" t="s">
        <v>111</v>
      </c>
      <c r="O222" s="7" t="s">
        <v>111</v>
      </c>
      <c r="P222" s="7" t="s">
        <v>111</v>
      </c>
      <c r="Q222" s="7" t="s">
        <v>111</v>
      </c>
      <c r="R222" s="7" t="s">
        <v>111</v>
      </c>
      <c r="S222" s="7" t="s">
        <v>111</v>
      </c>
      <c r="T222" s="8"/>
      <c r="U222" s="8"/>
      <c r="V222" s="8"/>
      <c r="W222" s="8"/>
      <c r="X222" s="8"/>
      <c r="Y222" s="8"/>
      <c r="Z222" s="8"/>
      <c r="AA222" s="8"/>
    </row>
    <row r="223">
      <c r="A223" s="6" t="s">
        <v>323</v>
      </c>
      <c r="B223" s="7" t="s">
        <v>102</v>
      </c>
      <c r="C223" s="7" t="s">
        <v>103</v>
      </c>
      <c r="D223" s="7" t="s">
        <v>102</v>
      </c>
      <c r="E223" s="7" t="s">
        <v>102</v>
      </c>
      <c r="F223" s="7" t="s">
        <v>102</v>
      </c>
      <c r="G223" s="7" t="s">
        <v>102</v>
      </c>
      <c r="H223" s="7" t="s">
        <v>102</v>
      </c>
      <c r="I223" s="7" t="s">
        <v>102</v>
      </c>
      <c r="J223" s="7" t="s">
        <v>102</v>
      </c>
      <c r="K223" s="7" t="s">
        <v>102</v>
      </c>
      <c r="L223" s="7" t="s">
        <v>102</v>
      </c>
      <c r="M223" s="7" t="s">
        <v>102</v>
      </c>
      <c r="N223" s="7" t="s">
        <v>102</v>
      </c>
      <c r="O223" s="7" t="s">
        <v>102</v>
      </c>
      <c r="P223" s="7" t="s">
        <v>102</v>
      </c>
      <c r="Q223" s="7" t="s">
        <v>102</v>
      </c>
      <c r="R223" s="7" t="s">
        <v>102</v>
      </c>
      <c r="S223" s="7" t="s">
        <v>102</v>
      </c>
      <c r="T223" s="8"/>
      <c r="U223" s="8"/>
      <c r="V223" s="8"/>
      <c r="W223" s="8"/>
      <c r="X223" s="8"/>
      <c r="Y223" s="8"/>
      <c r="Z223" s="8"/>
      <c r="AA223" s="8"/>
    </row>
    <row r="224">
      <c r="A224" s="6" t="s">
        <v>324</v>
      </c>
      <c r="B224" s="7" t="s">
        <v>103</v>
      </c>
      <c r="C224" s="7" t="s">
        <v>109</v>
      </c>
      <c r="D224" s="7" t="s">
        <v>103</v>
      </c>
      <c r="E224" s="7" t="s">
        <v>102</v>
      </c>
      <c r="F224" s="7" t="s">
        <v>102</v>
      </c>
      <c r="G224" s="7" t="s">
        <v>102</v>
      </c>
      <c r="H224" s="7" t="s">
        <v>103</v>
      </c>
      <c r="I224" s="7" t="s">
        <v>111</v>
      </c>
      <c r="J224" s="7" t="s">
        <v>103</v>
      </c>
      <c r="K224" s="7" t="s">
        <v>103</v>
      </c>
      <c r="L224" s="7" t="s">
        <v>103</v>
      </c>
      <c r="M224" s="7" t="s">
        <v>102</v>
      </c>
      <c r="N224" s="7" t="s">
        <v>102</v>
      </c>
      <c r="O224" s="7" t="s">
        <v>103</v>
      </c>
      <c r="P224" s="7" t="s">
        <v>102</v>
      </c>
      <c r="Q224" s="7" t="s">
        <v>103</v>
      </c>
      <c r="R224" s="7" t="s">
        <v>102</v>
      </c>
      <c r="S224" s="7" t="s">
        <v>102</v>
      </c>
      <c r="T224" s="8"/>
      <c r="U224" s="8"/>
      <c r="V224" s="8"/>
      <c r="W224" s="8"/>
      <c r="X224" s="8"/>
      <c r="Y224" s="8"/>
      <c r="Z224" s="8"/>
      <c r="AA224" s="8"/>
    </row>
    <row r="225">
      <c r="A225" s="6" t="s">
        <v>325</v>
      </c>
      <c r="B225" s="7" t="s">
        <v>103</v>
      </c>
      <c r="C225" s="7" t="s">
        <v>109</v>
      </c>
      <c r="D225" s="7" t="s">
        <v>103</v>
      </c>
      <c r="E225" s="7" t="s">
        <v>103</v>
      </c>
      <c r="F225" s="7" t="s">
        <v>103</v>
      </c>
      <c r="G225" s="7" t="s">
        <v>103</v>
      </c>
      <c r="H225" s="7" t="s">
        <v>103</v>
      </c>
      <c r="I225" s="7" t="s">
        <v>103</v>
      </c>
      <c r="J225" s="7" t="s">
        <v>103</v>
      </c>
      <c r="K225" s="7" t="s">
        <v>103</v>
      </c>
      <c r="L225" s="7" t="s">
        <v>103</v>
      </c>
      <c r="M225" s="7" t="s">
        <v>103</v>
      </c>
      <c r="N225" s="7" t="s">
        <v>103</v>
      </c>
      <c r="O225" s="7" t="s">
        <v>103</v>
      </c>
      <c r="P225" s="7" t="s">
        <v>103</v>
      </c>
      <c r="Q225" s="7" t="s">
        <v>103</v>
      </c>
      <c r="R225" s="7" t="s">
        <v>103</v>
      </c>
      <c r="S225" s="7" t="s">
        <v>103</v>
      </c>
      <c r="T225" s="8"/>
      <c r="U225" s="8"/>
      <c r="V225" s="8"/>
      <c r="W225" s="8"/>
      <c r="X225" s="8"/>
      <c r="Y225" s="8"/>
      <c r="Z225" s="8"/>
      <c r="AA225" s="8"/>
    </row>
    <row r="226">
      <c r="A226" s="6" t="s">
        <v>326</v>
      </c>
      <c r="B226" s="7" t="s">
        <v>103</v>
      </c>
      <c r="C226" s="7" t="s">
        <v>103</v>
      </c>
      <c r="D226" s="7" t="s">
        <v>103</v>
      </c>
      <c r="E226" s="7" t="s">
        <v>103</v>
      </c>
      <c r="F226" s="7" t="s">
        <v>103</v>
      </c>
      <c r="G226" s="7" t="s">
        <v>103</v>
      </c>
      <c r="H226" s="7" t="s">
        <v>103</v>
      </c>
      <c r="I226" s="7" t="s">
        <v>103</v>
      </c>
      <c r="J226" s="7" t="s">
        <v>103</v>
      </c>
      <c r="K226" s="7" t="s">
        <v>103</v>
      </c>
      <c r="L226" s="7" t="s">
        <v>103</v>
      </c>
      <c r="M226" s="7" t="s">
        <v>103</v>
      </c>
      <c r="N226" s="7" t="s">
        <v>103</v>
      </c>
      <c r="O226" s="7" t="s">
        <v>103</v>
      </c>
      <c r="P226" s="7" t="s">
        <v>103</v>
      </c>
      <c r="Q226" s="7" t="s">
        <v>103</v>
      </c>
      <c r="R226" s="7" t="s">
        <v>103</v>
      </c>
      <c r="S226" s="7" t="s">
        <v>103</v>
      </c>
      <c r="T226" s="8"/>
      <c r="U226" s="8"/>
      <c r="V226" s="8"/>
      <c r="W226" s="8"/>
      <c r="X226" s="8"/>
      <c r="Y226" s="8"/>
      <c r="Z226" s="8"/>
      <c r="AA226" s="8"/>
    </row>
    <row r="227">
      <c r="A227" s="6" t="s">
        <v>327</v>
      </c>
      <c r="B227" s="7" t="s">
        <v>111</v>
      </c>
      <c r="C227" s="7" t="s">
        <v>109</v>
      </c>
      <c r="D227" s="7" t="s">
        <v>111</v>
      </c>
      <c r="E227" s="7" t="s">
        <v>111</v>
      </c>
      <c r="F227" s="7" t="s">
        <v>111</v>
      </c>
      <c r="G227" s="7" t="s">
        <v>111</v>
      </c>
      <c r="H227" s="7" t="s">
        <v>111</v>
      </c>
      <c r="I227" s="7" t="s">
        <v>111</v>
      </c>
      <c r="J227" s="7" t="s">
        <v>111</v>
      </c>
      <c r="K227" s="7" t="s">
        <v>111</v>
      </c>
      <c r="L227" s="7" t="s">
        <v>111</v>
      </c>
      <c r="M227" s="7" t="s">
        <v>111</v>
      </c>
      <c r="N227" s="7" t="s">
        <v>111</v>
      </c>
      <c r="O227" s="7" t="s">
        <v>111</v>
      </c>
      <c r="P227" s="7" t="s">
        <v>111</v>
      </c>
      <c r="Q227" s="7" t="s">
        <v>111</v>
      </c>
      <c r="R227" s="7" t="s">
        <v>102</v>
      </c>
      <c r="S227" s="7" t="s">
        <v>111</v>
      </c>
      <c r="T227" s="8"/>
      <c r="U227" s="8"/>
      <c r="V227" s="8"/>
      <c r="W227" s="8"/>
      <c r="X227" s="8"/>
      <c r="Y227" s="8"/>
      <c r="Z227" s="8"/>
      <c r="AA227" s="8"/>
    </row>
    <row r="228">
      <c r="A228" s="6" t="s">
        <v>328</v>
      </c>
      <c r="B228" s="7" t="s">
        <v>109</v>
      </c>
      <c r="C228" s="7" t="s">
        <v>110</v>
      </c>
      <c r="D228" s="7" t="s">
        <v>109</v>
      </c>
      <c r="E228" s="7" t="s">
        <v>109</v>
      </c>
      <c r="F228" s="7" t="s">
        <v>109</v>
      </c>
      <c r="G228" s="7" t="s">
        <v>109</v>
      </c>
      <c r="H228" s="7" t="s">
        <v>109</v>
      </c>
      <c r="I228" s="7" t="s">
        <v>109</v>
      </c>
      <c r="J228" s="7" t="s">
        <v>109</v>
      </c>
      <c r="K228" s="7" t="s">
        <v>109</v>
      </c>
      <c r="L228" s="7" t="s">
        <v>109</v>
      </c>
      <c r="M228" s="7" t="s">
        <v>109</v>
      </c>
      <c r="N228" s="7" t="s">
        <v>109</v>
      </c>
      <c r="O228" s="7" t="s">
        <v>109</v>
      </c>
      <c r="P228" s="7" t="s">
        <v>109</v>
      </c>
      <c r="Q228" s="7" t="s">
        <v>109</v>
      </c>
      <c r="R228" s="7" t="s">
        <v>109</v>
      </c>
      <c r="S228" s="7" t="s">
        <v>109</v>
      </c>
      <c r="T228" s="8"/>
      <c r="U228" s="8"/>
      <c r="V228" s="8"/>
      <c r="W228" s="8"/>
      <c r="X228" s="8"/>
      <c r="Y228" s="8"/>
      <c r="Z228" s="8"/>
      <c r="AA228" s="8"/>
    </row>
    <row r="229">
      <c r="A229" s="6" t="s">
        <v>329</v>
      </c>
      <c r="B229" s="7" t="s">
        <v>109</v>
      </c>
      <c r="C229" s="7" t="s">
        <v>102</v>
      </c>
      <c r="D229" s="7" t="s">
        <v>102</v>
      </c>
      <c r="E229" s="7" t="s">
        <v>102</v>
      </c>
      <c r="F229" s="7" t="s">
        <v>102</v>
      </c>
      <c r="G229" s="7" t="s">
        <v>102</v>
      </c>
      <c r="H229" s="7" t="s">
        <v>111</v>
      </c>
      <c r="I229" s="7" t="s">
        <v>103</v>
      </c>
      <c r="J229" s="7" t="s">
        <v>102</v>
      </c>
      <c r="K229" s="7" t="s">
        <v>102</v>
      </c>
      <c r="L229" s="7" t="s">
        <v>102</v>
      </c>
      <c r="M229" s="7" t="s">
        <v>102</v>
      </c>
      <c r="N229" s="7" t="s">
        <v>102</v>
      </c>
      <c r="O229" s="7" t="s">
        <v>102</v>
      </c>
      <c r="P229" s="7" t="s">
        <v>102</v>
      </c>
      <c r="Q229" s="7" t="s">
        <v>102</v>
      </c>
      <c r="R229" s="7" t="s">
        <v>109</v>
      </c>
      <c r="S229" s="7" t="s">
        <v>102</v>
      </c>
      <c r="T229" s="8"/>
      <c r="U229" s="8"/>
      <c r="V229" s="8"/>
      <c r="W229" s="8"/>
      <c r="X229" s="8"/>
      <c r="Y229" s="8"/>
      <c r="Z229" s="8"/>
      <c r="AA229" s="8"/>
    </row>
    <row r="230">
      <c r="A230" s="6" t="s">
        <v>330</v>
      </c>
      <c r="B230" s="7" t="s">
        <v>103</v>
      </c>
      <c r="C230" s="7" t="s">
        <v>103</v>
      </c>
      <c r="D230" s="7" t="s">
        <v>103</v>
      </c>
      <c r="E230" s="7" t="s">
        <v>103</v>
      </c>
      <c r="F230" s="7" t="s">
        <v>103</v>
      </c>
      <c r="G230" s="7"/>
      <c r="H230" s="7" t="s">
        <v>103</v>
      </c>
      <c r="I230" s="7" t="s">
        <v>103</v>
      </c>
      <c r="J230" s="7" t="s">
        <v>103</v>
      </c>
      <c r="K230" s="7" t="s">
        <v>103</v>
      </c>
      <c r="L230" s="7" t="s">
        <v>103</v>
      </c>
      <c r="M230" s="7" t="s">
        <v>103</v>
      </c>
      <c r="N230" s="7" t="s">
        <v>103</v>
      </c>
      <c r="O230" s="7" t="s">
        <v>103</v>
      </c>
      <c r="P230" s="7" t="s">
        <v>103</v>
      </c>
      <c r="Q230" s="7" t="s">
        <v>103</v>
      </c>
      <c r="R230" s="7" t="s">
        <v>103</v>
      </c>
      <c r="S230" s="7" t="s">
        <v>103</v>
      </c>
      <c r="T230" s="8"/>
      <c r="U230" s="8"/>
      <c r="V230" s="8"/>
      <c r="W230" s="8"/>
      <c r="X230" s="8"/>
      <c r="Y230" s="8"/>
      <c r="Z230" s="8"/>
      <c r="AA230" s="8"/>
    </row>
    <row r="231">
      <c r="A231" s="6" t="s">
        <v>331</v>
      </c>
      <c r="B231" s="7" t="s">
        <v>111</v>
      </c>
      <c r="C231" s="7" t="s">
        <v>102</v>
      </c>
      <c r="D231" s="7" t="s">
        <v>111</v>
      </c>
      <c r="E231" s="7" t="s">
        <v>111</v>
      </c>
      <c r="F231" s="7" t="s">
        <v>111</v>
      </c>
      <c r="G231" s="7" t="s">
        <v>111</v>
      </c>
      <c r="H231" s="7" t="s">
        <v>111</v>
      </c>
      <c r="I231" s="7" t="s">
        <v>111</v>
      </c>
      <c r="J231" s="7" t="s">
        <v>111</v>
      </c>
      <c r="K231" s="7" t="s">
        <v>111</v>
      </c>
      <c r="L231" s="7" t="s">
        <v>111</v>
      </c>
      <c r="M231" s="7" t="s">
        <v>111</v>
      </c>
      <c r="N231" s="7" t="s">
        <v>111</v>
      </c>
      <c r="O231" s="7" t="s">
        <v>111</v>
      </c>
      <c r="P231" s="7" t="s">
        <v>111</v>
      </c>
      <c r="Q231" s="7" t="s">
        <v>111</v>
      </c>
      <c r="R231" s="7" t="s">
        <v>111</v>
      </c>
      <c r="S231" s="7" t="s">
        <v>111</v>
      </c>
      <c r="T231" s="8"/>
      <c r="U231" s="8"/>
      <c r="V231" s="8"/>
      <c r="W231" s="8"/>
      <c r="X231" s="8"/>
      <c r="Y231" s="8"/>
      <c r="Z231" s="8"/>
      <c r="AA231" s="8"/>
    </row>
    <row r="232">
      <c r="A232" s="6" t="s">
        <v>332</v>
      </c>
      <c r="B232" s="7" t="s">
        <v>102</v>
      </c>
      <c r="C232" s="7" t="s">
        <v>102</v>
      </c>
      <c r="D232" s="7" t="s">
        <v>102</v>
      </c>
      <c r="E232" s="7" t="s">
        <v>102</v>
      </c>
      <c r="F232" s="7" t="s">
        <v>102</v>
      </c>
      <c r="G232" s="7" t="s">
        <v>102</v>
      </c>
      <c r="H232" s="7" t="s">
        <v>102</v>
      </c>
      <c r="I232" s="7" t="s">
        <v>102</v>
      </c>
      <c r="J232" s="7" t="s">
        <v>102</v>
      </c>
      <c r="K232" s="7" t="s">
        <v>102</v>
      </c>
      <c r="L232" s="7" t="s">
        <v>102</v>
      </c>
      <c r="M232" s="7" t="s">
        <v>102</v>
      </c>
      <c r="N232" s="7" t="s">
        <v>102</v>
      </c>
      <c r="O232" s="7" t="s">
        <v>102</v>
      </c>
      <c r="P232" s="7" t="s">
        <v>102</v>
      </c>
      <c r="Q232" s="7" t="s">
        <v>102</v>
      </c>
      <c r="R232" s="7" t="s">
        <v>102</v>
      </c>
      <c r="S232" s="7" t="s">
        <v>102</v>
      </c>
      <c r="T232" s="8"/>
      <c r="U232" s="8"/>
      <c r="V232" s="8"/>
      <c r="W232" s="8"/>
      <c r="X232" s="8"/>
      <c r="Y232" s="8"/>
      <c r="Z232" s="8"/>
      <c r="AA232" s="8"/>
    </row>
    <row r="233">
      <c r="A233" s="6" t="s">
        <v>333</v>
      </c>
      <c r="B233" s="7" t="s">
        <v>103</v>
      </c>
      <c r="C233" s="7" t="s">
        <v>103</v>
      </c>
      <c r="D233" s="7" t="s">
        <v>103</v>
      </c>
      <c r="E233" s="7" t="s">
        <v>103</v>
      </c>
      <c r="F233" s="7" t="s">
        <v>103</v>
      </c>
      <c r="G233" s="7" t="s">
        <v>103</v>
      </c>
      <c r="H233" s="7" t="s">
        <v>103</v>
      </c>
      <c r="I233" s="7" t="s">
        <v>103</v>
      </c>
      <c r="J233" s="7" t="s">
        <v>103</v>
      </c>
      <c r="K233" s="7" t="s">
        <v>103</v>
      </c>
      <c r="L233" s="7" t="s">
        <v>103</v>
      </c>
      <c r="M233" s="7" t="s">
        <v>103</v>
      </c>
      <c r="N233" s="7" t="s">
        <v>103</v>
      </c>
      <c r="O233" s="7" t="s">
        <v>103</v>
      </c>
      <c r="P233" s="7" t="s">
        <v>103</v>
      </c>
      <c r="Q233" s="7" t="s">
        <v>103</v>
      </c>
      <c r="R233" s="7" t="s">
        <v>103</v>
      </c>
      <c r="S233" s="7" t="s">
        <v>103</v>
      </c>
      <c r="T233" s="8"/>
      <c r="U233" s="8"/>
      <c r="V233" s="8"/>
      <c r="W233" s="8"/>
      <c r="X233" s="8"/>
      <c r="Y233" s="8"/>
      <c r="Z233" s="8"/>
      <c r="AA233" s="8"/>
    </row>
    <row r="234">
      <c r="A234" s="6" t="s">
        <v>334</v>
      </c>
      <c r="B234" s="7" t="s">
        <v>103</v>
      </c>
      <c r="C234" s="7" t="s">
        <v>103</v>
      </c>
      <c r="D234" s="7" t="s">
        <v>103</v>
      </c>
      <c r="E234" s="7" t="s">
        <v>103</v>
      </c>
      <c r="F234" s="7" t="s">
        <v>102</v>
      </c>
      <c r="G234" s="7" t="s">
        <v>103</v>
      </c>
      <c r="H234" s="7" t="s">
        <v>103</v>
      </c>
      <c r="I234" s="7" t="s">
        <v>103</v>
      </c>
      <c r="J234" s="7" t="s">
        <v>103</v>
      </c>
      <c r="K234" s="7" t="s">
        <v>103</v>
      </c>
      <c r="L234" s="7" t="s">
        <v>103</v>
      </c>
      <c r="M234" s="7" t="s">
        <v>103</v>
      </c>
      <c r="N234" s="7" t="s">
        <v>103</v>
      </c>
      <c r="O234" s="7" t="s">
        <v>103</v>
      </c>
      <c r="P234" s="7" t="s">
        <v>103</v>
      </c>
      <c r="Q234" s="7" t="s">
        <v>103</v>
      </c>
      <c r="R234" s="7" t="s">
        <v>103</v>
      </c>
      <c r="S234" s="7" t="s">
        <v>103</v>
      </c>
      <c r="T234" s="8"/>
      <c r="U234" s="8"/>
      <c r="V234" s="8"/>
      <c r="W234" s="8"/>
      <c r="X234" s="8"/>
      <c r="Y234" s="8"/>
      <c r="Z234" s="8"/>
      <c r="AA234" s="8"/>
    </row>
    <row r="235">
      <c r="A235" s="6" t="s">
        <v>335</v>
      </c>
      <c r="B235" s="7" t="s">
        <v>109</v>
      </c>
      <c r="C235" s="7" t="s">
        <v>103</v>
      </c>
      <c r="D235" s="7" t="s">
        <v>103</v>
      </c>
      <c r="E235" s="7" t="s">
        <v>111</v>
      </c>
      <c r="F235" s="7" t="s">
        <v>103</v>
      </c>
      <c r="G235" s="7" t="s">
        <v>103</v>
      </c>
      <c r="H235" s="7" t="s">
        <v>103</v>
      </c>
      <c r="I235" s="7" t="s">
        <v>103</v>
      </c>
      <c r="J235" s="7" t="s">
        <v>103</v>
      </c>
      <c r="K235" s="7" t="s">
        <v>103</v>
      </c>
      <c r="L235" s="7" t="s">
        <v>103</v>
      </c>
      <c r="M235" s="7" t="s">
        <v>103</v>
      </c>
      <c r="N235" s="7" t="s">
        <v>103</v>
      </c>
      <c r="O235" s="7" t="s">
        <v>103</v>
      </c>
      <c r="P235" s="7" t="s">
        <v>103</v>
      </c>
      <c r="Q235" s="7" t="s">
        <v>103</v>
      </c>
      <c r="R235" s="7" t="s">
        <v>103</v>
      </c>
      <c r="S235" s="7" t="s">
        <v>103</v>
      </c>
      <c r="T235" s="8"/>
      <c r="U235" s="8"/>
      <c r="V235" s="8"/>
      <c r="W235" s="8"/>
      <c r="X235" s="8"/>
      <c r="Y235" s="8"/>
      <c r="Z235" s="8"/>
      <c r="AA235" s="8"/>
    </row>
    <row r="236">
      <c r="A236" s="6" t="s">
        <v>336</v>
      </c>
      <c r="B236" s="7" t="s">
        <v>103</v>
      </c>
      <c r="C236" s="7" t="s">
        <v>103</v>
      </c>
      <c r="D236" s="7" t="s">
        <v>103</v>
      </c>
      <c r="E236" s="7" t="s">
        <v>103</v>
      </c>
      <c r="F236" s="7" t="s">
        <v>103</v>
      </c>
      <c r="G236" s="7" t="s">
        <v>103</v>
      </c>
      <c r="H236" s="7" t="s">
        <v>103</v>
      </c>
      <c r="I236" s="7" t="s">
        <v>102</v>
      </c>
      <c r="J236" s="7" t="s">
        <v>103</v>
      </c>
      <c r="K236" s="7" t="s">
        <v>103</v>
      </c>
      <c r="L236" s="7" t="s">
        <v>103</v>
      </c>
      <c r="M236" s="7" t="s">
        <v>103</v>
      </c>
      <c r="N236" s="7" t="s">
        <v>103</v>
      </c>
      <c r="O236" s="7" t="s">
        <v>103</v>
      </c>
      <c r="P236" s="7" t="s">
        <v>103</v>
      </c>
      <c r="Q236" s="7" t="s">
        <v>103</v>
      </c>
      <c r="R236" s="7" t="s">
        <v>103</v>
      </c>
      <c r="S236" s="7" t="s">
        <v>103</v>
      </c>
      <c r="T236" s="8"/>
      <c r="U236" s="8"/>
      <c r="V236" s="8"/>
      <c r="W236" s="8"/>
      <c r="X236" s="8"/>
      <c r="Y236" s="8"/>
      <c r="Z236" s="8"/>
      <c r="AA236" s="8"/>
    </row>
    <row r="237">
      <c r="A237" s="6" t="s">
        <v>337</v>
      </c>
      <c r="B237" s="7" t="s">
        <v>103</v>
      </c>
      <c r="C237" s="7" t="s">
        <v>103</v>
      </c>
      <c r="D237" s="7" t="s">
        <v>102</v>
      </c>
      <c r="E237" s="7" t="s">
        <v>102</v>
      </c>
      <c r="F237" s="7" t="s">
        <v>102</v>
      </c>
      <c r="G237" s="7" t="s">
        <v>103</v>
      </c>
      <c r="H237" s="7" t="s">
        <v>103</v>
      </c>
      <c r="I237" s="7" t="s">
        <v>103</v>
      </c>
      <c r="J237" s="7" t="s">
        <v>103</v>
      </c>
      <c r="K237" s="7" t="s">
        <v>102</v>
      </c>
      <c r="L237" s="7" t="s">
        <v>111</v>
      </c>
      <c r="M237" s="7" t="s">
        <v>102</v>
      </c>
      <c r="N237" s="7" t="s">
        <v>103</v>
      </c>
      <c r="O237" s="7" t="s">
        <v>103</v>
      </c>
      <c r="P237" s="8"/>
      <c r="Q237" s="7" t="s">
        <v>103</v>
      </c>
      <c r="R237" s="7" t="s">
        <v>103</v>
      </c>
      <c r="S237" s="7" t="s">
        <v>103</v>
      </c>
      <c r="T237" s="8"/>
      <c r="U237" s="8"/>
      <c r="V237" s="8"/>
      <c r="W237" s="8"/>
      <c r="X237" s="8"/>
      <c r="Y237" s="8"/>
      <c r="Z237" s="8"/>
      <c r="AA237" s="8"/>
    </row>
    <row r="238">
      <c r="A238" s="6" t="s">
        <v>338</v>
      </c>
      <c r="B238" s="7" t="s">
        <v>103</v>
      </c>
      <c r="C238" s="7" t="s">
        <v>103</v>
      </c>
      <c r="D238" s="7" t="s">
        <v>103</v>
      </c>
      <c r="E238" s="7" t="s">
        <v>103</v>
      </c>
      <c r="F238" s="7" t="s">
        <v>103</v>
      </c>
      <c r="G238" s="7" t="s">
        <v>111</v>
      </c>
      <c r="H238" s="7" t="s">
        <v>103</v>
      </c>
      <c r="I238" s="7" t="s">
        <v>102</v>
      </c>
      <c r="J238" s="7" t="s">
        <v>103</v>
      </c>
      <c r="K238" s="7" t="s">
        <v>103</v>
      </c>
      <c r="L238" s="7" t="s">
        <v>103</v>
      </c>
      <c r="M238" s="7" t="s">
        <v>103</v>
      </c>
      <c r="N238" s="7" t="s">
        <v>103</v>
      </c>
      <c r="O238" s="7" t="s">
        <v>103</v>
      </c>
      <c r="P238" s="7" t="s">
        <v>103</v>
      </c>
      <c r="Q238" s="7" t="s">
        <v>103</v>
      </c>
      <c r="R238" s="7" t="s">
        <v>103</v>
      </c>
      <c r="S238" s="7" t="s">
        <v>103</v>
      </c>
      <c r="T238" s="8"/>
      <c r="U238" s="8"/>
      <c r="V238" s="8"/>
      <c r="W238" s="8"/>
      <c r="X238" s="8"/>
      <c r="Y238" s="8"/>
      <c r="Z238" s="8"/>
      <c r="AA238" s="8"/>
    </row>
    <row r="239">
      <c r="A239" s="6" t="s">
        <v>339</v>
      </c>
      <c r="B239" s="7" t="s">
        <v>103</v>
      </c>
      <c r="C239" s="7" t="s">
        <v>103</v>
      </c>
      <c r="D239" s="7" t="s">
        <v>102</v>
      </c>
      <c r="E239" s="7" t="s">
        <v>103</v>
      </c>
      <c r="F239" s="7" t="s">
        <v>102</v>
      </c>
      <c r="G239" s="7" t="s">
        <v>102</v>
      </c>
      <c r="H239" s="7" t="s">
        <v>103</v>
      </c>
      <c r="I239" s="7" t="s">
        <v>102</v>
      </c>
      <c r="J239" s="7" t="s">
        <v>102</v>
      </c>
      <c r="K239" s="7" t="s">
        <v>102</v>
      </c>
      <c r="L239" s="7" t="s">
        <v>103</v>
      </c>
      <c r="M239" s="7" t="s">
        <v>102</v>
      </c>
      <c r="N239" s="7" t="s">
        <v>102</v>
      </c>
      <c r="O239" s="7" t="s">
        <v>102</v>
      </c>
      <c r="P239" s="7" t="s">
        <v>102</v>
      </c>
      <c r="Q239" s="7" t="s">
        <v>103</v>
      </c>
      <c r="R239" s="7" t="s">
        <v>103</v>
      </c>
      <c r="S239" s="7" t="s">
        <v>102</v>
      </c>
      <c r="T239" s="8"/>
      <c r="U239" s="8"/>
      <c r="V239" s="8"/>
      <c r="W239" s="8"/>
      <c r="X239" s="8"/>
      <c r="Y239" s="8"/>
      <c r="Z239" s="8"/>
      <c r="AA239" s="8"/>
    </row>
    <row r="240">
      <c r="A240" s="6" t="s">
        <v>340</v>
      </c>
      <c r="B240" s="7" t="s">
        <v>103</v>
      </c>
      <c r="C240" s="7" t="s">
        <v>103</v>
      </c>
      <c r="D240" s="7" t="s">
        <v>103</v>
      </c>
      <c r="E240" s="7" t="s">
        <v>102</v>
      </c>
      <c r="F240" s="7" t="s">
        <v>103</v>
      </c>
      <c r="G240" s="7" t="s">
        <v>103</v>
      </c>
      <c r="H240" s="7" t="s">
        <v>103</v>
      </c>
      <c r="I240" s="7" t="s">
        <v>103</v>
      </c>
      <c r="J240" s="7" t="s">
        <v>103</v>
      </c>
      <c r="K240" s="7" t="s">
        <v>103</v>
      </c>
      <c r="L240" s="7" t="s">
        <v>103</v>
      </c>
      <c r="M240" s="7" t="s">
        <v>103</v>
      </c>
      <c r="N240" s="7" t="s">
        <v>103</v>
      </c>
      <c r="O240" s="7" t="s">
        <v>103</v>
      </c>
      <c r="P240" s="7" t="s">
        <v>103</v>
      </c>
      <c r="Q240" s="7" t="s">
        <v>103</v>
      </c>
      <c r="R240" s="7" t="s">
        <v>102</v>
      </c>
      <c r="S240" s="7" t="s">
        <v>103</v>
      </c>
      <c r="T240" s="8"/>
      <c r="U240" s="8"/>
      <c r="V240" s="8"/>
      <c r="W240" s="8"/>
      <c r="X240" s="8"/>
      <c r="Y240" s="8"/>
      <c r="Z240" s="8"/>
      <c r="AA240" s="8"/>
    </row>
    <row r="241">
      <c r="A241" s="6" t="s">
        <v>341</v>
      </c>
      <c r="B241" s="7" t="s">
        <v>102</v>
      </c>
      <c r="C241" s="7" t="s">
        <v>102</v>
      </c>
      <c r="D241" s="7" t="s">
        <v>102</v>
      </c>
      <c r="E241" s="7" t="s">
        <v>102</v>
      </c>
      <c r="F241" s="7" t="s">
        <v>102</v>
      </c>
      <c r="G241" s="7" t="s">
        <v>102</v>
      </c>
      <c r="H241" s="7" t="s">
        <v>102</v>
      </c>
      <c r="I241" s="7" t="s">
        <v>102</v>
      </c>
      <c r="J241" s="7" t="s">
        <v>102</v>
      </c>
      <c r="K241" s="7" t="s">
        <v>102</v>
      </c>
      <c r="L241" s="7" t="s">
        <v>102</v>
      </c>
      <c r="M241" s="7" t="s">
        <v>102</v>
      </c>
      <c r="N241" s="7" t="s">
        <v>102</v>
      </c>
      <c r="O241" s="7" t="s">
        <v>102</v>
      </c>
      <c r="P241" s="7" t="s">
        <v>102</v>
      </c>
      <c r="Q241" s="7" t="s">
        <v>102</v>
      </c>
      <c r="R241" s="7" t="s">
        <v>102</v>
      </c>
      <c r="S241" s="7" t="s">
        <v>102</v>
      </c>
      <c r="T241" s="8"/>
      <c r="U241" s="8"/>
      <c r="V241" s="8"/>
      <c r="W241" s="8"/>
      <c r="X241" s="8"/>
      <c r="Y241" s="8"/>
      <c r="Z241" s="8"/>
      <c r="AA241" s="8"/>
    </row>
    <row r="242">
      <c r="A242" s="6" t="s">
        <v>342</v>
      </c>
      <c r="B242" s="7" t="s">
        <v>103</v>
      </c>
      <c r="C242" s="7" t="s">
        <v>103</v>
      </c>
      <c r="D242" s="7" t="s">
        <v>103</v>
      </c>
      <c r="E242" s="7" t="s">
        <v>103</v>
      </c>
      <c r="F242" s="7" t="s">
        <v>103</v>
      </c>
      <c r="G242" s="7" t="s">
        <v>103</v>
      </c>
      <c r="H242" s="7" t="s">
        <v>103</v>
      </c>
      <c r="I242" s="7" t="s">
        <v>103</v>
      </c>
      <c r="J242" s="7" t="s">
        <v>103</v>
      </c>
      <c r="K242" s="7" t="s">
        <v>103</v>
      </c>
      <c r="L242" s="7" t="s">
        <v>103</v>
      </c>
      <c r="M242" s="7" t="s">
        <v>103</v>
      </c>
      <c r="N242" s="7" t="s">
        <v>103</v>
      </c>
      <c r="O242" s="7" t="s">
        <v>103</v>
      </c>
      <c r="P242" s="7" t="s">
        <v>103</v>
      </c>
      <c r="Q242" s="7" t="s">
        <v>103</v>
      </c>
      <c r="R242" s="7" t="s">
        <v>103</v>
      </c>
      <c r="S242" s="7" t="s">
        <v>103</v>
      </c>
      <c r="T242" s="8"/>
      <c r="U242" s="8"/>
      <c r="V242" s="8"/>
      <c r="W242" s="8"/>
      <c r="X242" s="8"/>
      <c r="Y242" s="8"/>
      <c r="Z242" s="8"/>
      <c r="AA242" s="8"/>
    </row>
    <row r="243">
      <c r="A243" s="6" t="s">
        <v>343</v>
      </c>
      <c r="B243" s="7" t="s">
        <v>102</v>
      </c>
      <c r="C243" s="7" t="s">
        <v>102</v>
      </c>
      <c r="D243" s="7" t="s">
        <v>102</v>
      </c>
      <c r="E243" s="7" t="s">
        <v>102</v>
      </c>
      <c r="F243" s="7" t="s">
        <v>103</v>
      </c>
      <c r="G243" s="7" t="s">
        <v>102</v>
      </c>
      <c r="H243" s="7" t="s">
        <v>102</v>
      </c>
      <c r="I243" s="7" t="s">
        <v>102</v>
      </c>
      <c r="J243" s="7" t="s">
        <v>102</v>
      </c>
      <c r="K243" s="7" t="s">
        <v>102</v>
      </c>
      <c r="L243" s="7" t="s">
        <v>102</v>
      </c>
      <c r="M243" s="7" t="s">
        <v>102</v>
      </c>
      <c r="N243" s="7" t="s">
        <v>102</v>
      </c>
      <c r="O243" s="7" t="s">
        <v>102</v>
      </c>
      <c r="P243" s="7" t="s">
        <v>102</v>
      </c>
      <c r="Q243" s="7" t="s">
        <v>102</v>
      </c>
      <c r="R243" s="7" t="s">
        <v>102</v>
      </c>
      <c r="S243" s="8"/>
      <c r="T243" s="8"/>
      <c r="U243" s="8"/>
      <c r="V243" s="8"/>
      <c r="W243" s="8"/>
      <c r="X243" s="8"/>
      <c r="Y243" s="8"/>
      <c r="Z243" s="8"/>
      <c r="AA243" s="8"/>
    </row>
    <row r="244">
      <c r="A244" s="6" t="s">
        <v>344</v>
      </c>
      <c r="B244" s="7" t="s">
        <v>102</v>
      </c>
      <c r="C244" s="7" t="s">
        <v>103</v>
      </c>
      <c r="D244" s="7" t="s">
        <v>103</v>
      </c>
      <c r="E244" s="7" t="s">
        <v>103</v>
      </c>
      <c r="F244" s="7" t="s">
        <v>103</v>
      </c>
      <c r="G244" s="7" t="s">
        <v>103</v>
      </c>
      <c r="H244" s="7" t="s">
        <v>103</v>
      </c>
      <c r="I244" s="7" t="s">
        <v>103</v>
      </c>
      <c r="J244" s="7" t="s">
        <v>103</v>
      </c>
      <c r="K244" s="7" t="s">
        <v>103</v>
      </c>
      <c r="L244" s="7" t="s">
        <v>103</v>
      </c>
      <c r="M244" s="7" t="s">
        <v>103</v>
      </c>
      <c r="N244" s="7" t="s">
        <v>103</v>
      </c>
      <c r="O244" s="7" t="s">
        <v>102</v>
      </c>
      <c r="P244" s="7" t="s">
        <v>103</v>
      </c>
      <c r="Q244" s="7" t="s">
        <v>103</v>
      </c>
      <c r="R244" s="7" t="s">
        <v>103</v>
      </c>
      <c r="S244" s="7" t="s">
        <v>103</v>
      </c>
      <c r="T244" s="8"/>
      <c r="U244" s="8"/>
      <c r="V244" s="8"/>
      <c r="W244" s="8"/>
      <c r="X244" s="8"/>
      <c r="Y244" s="8"/>
      <c r="Z244" s="8"/>
      <c r="AA244" s="8"/>
    </row>
    <row r="245">
      <c r="A245" s="6" t="s">
        <v>345</v>
      </c>
      <c r="B245" s="7" t="s">
        <v>103</v>
      </c>
      <c r="C245" s="7" t="s">
        <v>103</v>
      </c>
      <c r="D245" s="7" t="s">
        <v>103</v>
      </c>
      <c r="E245" s="7" t="s">
        <v>103</v>
      </c>
      <c r="F245" s="7" t="s">
        <v>103</v>
      </c>
      <c r="G245" s="7" t="s">
        <v>103</v>
      </c>
      <c r="H245" s="7" t="s">
        <v>103</v>
      </c>
      <c r="I245" s="7" t="s">
        <v>103</v>
      </c>
      <c r="J245" s="7" t="s">
        <v>103</v>
      </c>
      <c r="K245" s="7" t="s">
        <v>103</v>
      </c>
      <c r="L245" s="7" t="s">
        <v>103</v>
      </c>
      <c r="M245" s="7" t="s">
        <v>103</v>
      </c>
      <c r="N245" s="7" t="s">
        <v>103</v>
      </c>
      <c r="O245" s="7" t="s">
        <v>103</v>
      </c>
      <c r="P245" s="7" t="s">
        <v>103</v>
      </c>
      <c r="Q245" s="7" t="s">
        <v>102</v>
      </c>
      <c r="R245" s="7" t="s">
        <v>103</v>
      </c>
      <c r="S245" s="7" t="s">
        <v>103</v>
      </c>
      <c r="T245" s="8"/>
      <c r="U245" s="8"/>
      <c r="V245" s="8"/>
      <c r="W245" s="8"/>
      <c r="X245" s="8"/>
      <c r="Y245" s="8"/>
      <c r="Z245" s="8"/>
      <c r="AA245" s="8"/>
    </row>
    <row r="246">
      <c r="A246" s="6" t="s">
        <v>346</v>
      </c>
      <c r="B246" s="7" t="s">
        <v>102</v>
      </c>
      <c r="C246" s="7" t="s">
        <v>102</v>
      </c>
      <c r="D246" s="7" t="s">
        <v>102</v>
      </c>
      <c r="E246" s="7" t="s">
        <v>102</v>
      </c>
      <c r="F246" s="7" t="s">
        <v>102</v>
      </c>
      <c r="G246" s="7" t="s">
        <v>102</v>
      </c>
      <c r="H246" s="7" t="s">
        <v>102</v>
      </c>
      <c r="I246" s="7" t="s">
        <v>102</v>
      </c>
      <c r="J246" s="7" t="s">
        <v>102</v>
      </c>
      <c r="K246" s="7" t="s">
        <v>102</v>
      </c>
      <c r="L246" s="7" t="s">
        <v>102</v>
      </c>
      <c r="M246" s="7" t="s">
        <v>102</v>
      </c>
      <c r="N246" s="7" t="s">
        <v>102</v>
      </c>
      <c r="O246" s="7" t="s">
        <v>102</v>
      </c>
      <c r="P246" s="7" t="s">
        <v>102</v>
      </c>
      <c r="Q246" s="7" t="s">
        <v>102</v>
      </c>
      <c r="R246" s="7" t="s">
        <v>102</v>
      </c>
      <c r="S246" s="7" t="s">
        <v>102</v>
      </c>
      <c r="T246" s="8"/>
      <c r="U246" s="8"/>
      <c r="V246" s="8"/>
      <c r="W246" s="8"/>
      <c r="X246" s="8"/>
      <c r="Y246" s="8"/>
      <c r="Z246" s="8"/>
      <c r="AA246" s="8"/>
    </row>
    <row r="247">
      <c r="A247" s="6" t="s">
        <v>347</v>
      </c>
      <c r="B247" s="7" t="s">
        <v>103</v>
      </c>
      <c r="C247" s="7" t="s">
        <v>103</v>
      </c>
      <c r="D247" s="7" t="s">
        <v>103</v>
      </c>
      <c r="E247" s="7" t="s">
        <v>103</v>
      </c>
      <c r="F247" s="7" t="s">
        <v>103</v>
      </c>
      <c r="G247" s="7" t="s">
        <v>103</v>
      </c>
      <c r="H247" s="7" t="s">
        <v>103</v>
      </c>
      <c r="I247" s="7" t="s">
        <v>103</v>
      </c>
      <c r="J247" s="7" t="s">
        <v>103</v>
      </c>
      <c r="K247" s="7" t="s">
        <v>103</v>
      </c>
      <c r="L247" s="7" t="s">
        <v>103</v>
      </c>
      <c r="M247" s="7" t="s">
        <v>103</v>
      </c>
      <c r="N247" s="7" t="s">
        <v>103</v>
      </c>
      <c r="O247" s="7" t="s">
        <v>103</v>
      </c>
      <c r="P247" s="7" t="s">
        <v>103</v>
      </c>
      <c r="Q247" s="7" t="s">
        <v>103</v>
      </c>
      <c r="R247" s="7" t="s">
        <v>103</v>
      </c>
      <c r="S247" s="7" t="s">
        <v>103</v>
      </c>
      <c r="T247" s="8"/>
      <c r="U247" s="8"/>
      <c r="V247" s="8"/>
      <c r="W247" s="8"/>
      <c r="X247" s="8"/>
      <c r="Y247" s="8"/>
      <c r="Z247" s="8"/>
      <c r="AA247" s="8"/>
    </row>
    <row r="248">
      <c r="A248" s="6" t="s">
        <v>348</v>
      </c>
      <c r="B248" s="7" t="s">
        <v>111</v>
      </c>
      <c r="C248" s="7" t="s">
        <v>103</v>
      </c>
      <c r="D248" s="7" t="s">
        <v>111</v>
      </c>
      <c r="E248" s="7" t="s">
        <v>103</v>
      </c>
      <c r="F248" s="7" t="s">
        <v>111</v>
      </c>
      <c r="G248" s="7" t="s">
        <v>111</v>
      </c>
      <c r="H248" s="7" t="s">
        <v>111</v>
      </c>
      <c r="I248" s="7" t="s">
        <v>111</v>
      </c>
      <c r="J248" s="7" t="s">
        <v>111</v>
      </c>
      <c r="K248" s="7" t="s">
        <v>111</v>
      </c>
      <c r="L248" s="7" t="s">
        <v>103</v>
      </c>
      <c r="M248" s="7" t="s">
        <v>111</v>
      </c>
      <c r="N248" s="7" t="s">
        <v>111</v>
      </c>
      <c r="O248" s="7" t="s">
        <v>111</v>
      </c>
      <c r="P248" s="7" t="s">
        <v>111</v>
      </c>
      <c r="Q248" s="7" t="s">
        <v>111</v>
      </c>
      <c r="R248" s="7" t="s">
        <v>111</v>
      </c>
      <c r="S248" s="7" t="s">
        <v>111</v>
      </c>
      <c r="T248" s="8"/>
      <c r="U248" s="8"/>
      <c r="V248" s="8"/>
      <c r="W248" s="8"/>
      <c r="X248" s="8"/>
      <c r="Y248" s="8"/>
      <c r="Z248" s="8"/>
      <c r="AA248" s="8"/>
    </row>
    <row r="249">
      <c r="A249" s="6" t="s">
        <v>349</v>
      </c>
      <c r="B249" s="7" t="s">
        <v>103</v>
      </c>
      <c r="C249" s="7" t="s">
        <v>103</v>
      </c>
      <c r="D249" s="7" t="s">
        <v>103</v>
      </c>
      <c r="E249" s="7" t="s">
        <v>102</v>
      </c>
      <c r="F249" s="7" t="s">
        <v>103</v>
      </c>
      <c r="G249" s="7" t="s">
        <v>111</v>
      </c>
      <c r="H249" s="7" t="s">
        <v>103</v>
      </c>
      <c r="I249" s="7" t="s">
        <v>103</v>
      </c>
      <c r="J249" s="7" t="s">
        <v>103</v>
      </c>
      <c r="K249" s="7" t="s">
        <v>103</v>
      </c>
      <c r="L249" s="7" t="s">
        <v>103</v>
      </c>
      <c r="M249" s="7" t="s">
        <v>103</v>
      </c>
      <c r="N249" s="7" t="s">
        <v>103</v>
      </c>
      <c r="O249" s="7" t="s">
        <v>103</v>
      </c>
      <c r="P249" s="7" t="s">
        <v>103</v>
      </c>
      <c r="Q249" s="7" t="s">
        <v>103</v>
      </c>
      <c r="R249" s="7" t="s">
        <v>103</v>
      </c>
      <c r="S249" s="7" t="s">
        <v>103</v>
      </c>
      <c r="T249" s="8"/>
      <c r="U249" s="8"/>
      <c r="V249" s="8"/>
      <c r="W249" s="8"/>
      <c r="X249" s="8"/>
      <c r="Y249" s="8"/>
      <c r="Z249" s="8"/>
      <c r="AA249" s="8"/>
    </row>
    <row r="250">
      <c r="A250" s="6" t="s">
        <v>350</v>
      </c>
      <c r="B250" s="7" t="s">
        <v>103</v>
      </c>
      <c r="C250" s="7" t="s">
        <v>103</v>
      </c>
      <c r="D250" s="7" t="s">
        <v>103</v>
      </c>
      <c r="E250" s="7" t="s">
        <v>103</v>
      </c>
      <c r="F250" s="7" t="s">
        <v>103</v>
      </c>
      <c r="G250" s="7" t="s">
        <v>103</v>
      </c>
      <c r="H250" s="7" t="s">
        <v>103</v>
      </c>
      <c r="I250" s="7" t="s">
        <v>103</v>
      </c>
      <c r="J250" s="7" t="s">
        <v>103</v>
      </c>
      <c r="K250" s="7" t="s">
        <v>103</v>
      </c>
      <c r="L250" s="7" t="s">
        <v>103</v>
      </c>
      <c r="M250" s="7" t="s">
        <v>103</v>
      </c>
      <c r="N250" s="7" t="s">
        <v>103</v>
      </c>
      <c r="O250" s="7" t="s">
        <v>103</v>
      </c>
      <c r="P250" s="7" t="s">
        <v>103</v>
      </c>
      <c r="Q250" s="7" t="s">
        <v>103</v>
      </c>
      <c r="R250" s="7" t="s">
        <v>103</v>
      </c>
      <c r="S250" s="7" t="s">
        <v>103</v>
      </c>
      <c r="T250" s="8"/>
      <c r="U250" s="8"/>
      <c r="V250" s="8"/>
      <c r="W250" s="8"/>
      <c r="X250" s="8"/>
      <c r="Y250" s="8"/>
      <c r="Z250" s="8"/>
      <c r="AA250" s="8"/>
    </row>
    <row r="251">
      <c r="A251" s="6" t="s">
        <v>351</v>
      </c>
      <c r="B251" s="7" t="s">
        <v>102</v>
      </c>
      <c r="C251" s="7" t="s">
        <v>102</v>
      </c>
      <c r="D251" s="7" t="s">
        <v>102</v>
      </c>
      <c r="E251" s="7" t="s">
        <v>102</v>
      </c>
      <c r="F251" s="7" t="s">
        <v>102</v>
      </c>
      <c r="G251" s="7" t="s">
        <v>102</v>
      </c>
      <c r="H251" s="7" t="s">
        <v>102</v>
      </c>
      <c r="I251" s="7" t="s">
        <v>102</v>
      </c>
      <c r="J251" s="7" t="s">
        <v>102</v>
      </c>
      <c r="K251" s="7" t="s">
        <v>102</v>
      </c>
      <c r="L251" s="7" t="s">
        <v>102</v>
      </c>
      <c r="M251" s="7" t="s">
        <v>102</v>
      </c>
      <c r="N251" s="7" t="s">
        <v>102</v>
      </c>
      <c r="O251" s="7" t="s">
        <v>102</v>
      </c>
      <c r="P251" s="7" t="s">
        <v>102</v>
      </c>
      <c r="Q251" s="7" t="s">
        <v>102</v>
      </c>
      <c r="R251" s="7" t="s">
        <v>102</v>
      </c>
      <c r="S251" s="7" t="s">
        <v>102</v>
      </c>
      <c r="T251" s="8"/>
      <c r="U251" s="8"/>
      <c r="V251" s="8"/>
      <c r="W251" s="8"/>
      <c r="X251" s="8"/>
      <c r="Y251" s="8"/>
      <c r="Z251" s="8"/>
      <c r="AA251" s="8"/>
    </row>
    <row r="252">
      <c r="A252" s="6" t="s">
        <v>352</v>
      </c>
      <c r="B252" s="7" t="s">
        <v>103</v>
      </c>
      <c r="C252" s="7" t="s">
        <v>103</v>
      </c>
      <c r="D252" s="7" t="s">
        <v>103</v>
      </c>
      <c r="E252" s="7" t="s">
        <v>103</v>
      </c>
      <c r="F252" s="7" t="s">
        <v>103</v>
      </c>
      <c r="G252" s="7" t="s">
        <v>103</v>
      </c>
      <c r="H252" s="7" t="s">
        <v>103</v>
      </c>
      <c r="I252" s="7" t="s">
        <v>103</v>
      </c>
      <c r="J252" s="7" t="s">
        <v>103</v>
      </c>
      <c r="K252" s="7" t="s">
        <v>103</v>
      </c>
      <c r="L252" s="7" t="s">
        <v>103</v>
      </c>
      <c r="M252" s="7" t="s">
        <v>103</v>
      </c>
      <c r="N252" s="7" t="s">
        <v>103</v>
      </c>
      <c r="O252" s="7" t="s">
        <v>103</v>
      </c>
      <c r="P252" s="7" t="s">
        <v>103</v>
      </c>
      <c r="Q252" s="7" t="s">
        <v>103</v>
      </c>
      <c r="R252" s="7" t="s">
        <v>103</v>
      </c>
      <c r="S252" s="7" t="s">
        <v>103</v>
      </c>
      <c r="T252" s="8"/>
      <c r="U252" s="8"/>
      <c r="V252" s="8"/>
      <c r="W252" s="8"/>
      <c r="X252" s="8"/>
      <c r="Y252" s="8"/>
      <c r="Z252" s="8"/>
      <c r="AA252" s="8"/>
    </row>
    <row r="253">
      <c r="A253" s="6" t="s">
        <v>353</v>
      </c>
      <c r="B253" s="7" t="s">
        <v>103</v>
      </c>
      <c r="C253" s="7" t="s">
        <v>103</v>
      </c>
      <c r="D253" s="7" t="s">
        <v>102</v>
      </c>
      <c r="E253" s="7" t="s">
        <v>103</v>
      </c>
      <c r="F253" s="7" t="s">
        <v>103</v>
      </c>
      <c r="G253" s="7" t="s">
        <v>103</v>
      </c>
      <c r="H253" s="7" t="s">
        <v>103</v>
      </c>
      <c r="I253" s="7" t="s">
        <v>103</v>
      </c>
      <c r="J253" s="7" t="s">
        <v>103</v>
      </c>
      <c r="K253" s="7" t="s">
        <v>103</v>
      </c>
      <c r="L253" s="7" t="s">
        <v>103</v>
      </c>
      <c r="M253" s="7" t="s">
        <v>103</v>
      </c>
      <c r="N253" s="7" t="s">
        <v>103</v>
      </c>
      <c r="O253" s="7" t="s">
        <v>103</v>
      </c>
      <c r="P253" s="7" t="s">
        <v>103</v>
      </c>
      <c r="Q253" s="7" t="s">
        <v>103</v>
      </c>
      <c r="R253" s="7" t="s">
        <v>103</v>
      </c>
      <c r="S253" s="7" t="s">
        <v>103</v>
      </c>
      <c r="T253" s="8"/>
      <c r="U253" s="8"/>
      <c r="V253" s="8"/>
      <c r="W253" s="8"/>
      <c r="X253" s="8"/>
      <c r="Y253" s="8"/>
      <c r="Z253" s="8"/>
      <c r="AA253" s="8"/>
    </row>
    <row r="254">
      <c r="A254" s="6" t="s">
        <v>354</v>
      </c>
      <c r="B254" s="7" t="s">
        <v>109</v>
      </c>
      <c r="C254" s="7" t="s">
        <v>109</v>
      </c>
      <c r="D254" s="7" t="s">
        <v>109</v>
      </c>
      <c r="E254" s="7" t="s">
        <v>109</v>
      </c>
      <c r="F254" s="7" t="s">
        <v>109</v>
      </c>
      <c r="G254" s="7" t="s">
        <v>109</v>
      </c>
      <c r="H254" s="7" t="s">
        <v>109</v>
      </c>
      <c r="I254" s="7" t="s">
        <v>109</v>
      </c>
      <c r="J254" s="7" t="s">
        <v>109</v>
      </c>
      <c r="K254" s="7" t="s">
        <v>109</v>
      </c>
      <c r="L254" s="7" t="s">
        <v>109</v>
      </c>
      <c r="M254" s="7" t="s">
        <v>109</v>
      </c>
      <c r="N254" s="7" t="s">
        <v>109</v>
      </c>
      <c r="O254" s="7" t="s">
        <v>109</v>
      </c>
      <c r="P254" s="7" t="s">
        <v>109</v>
      </c>
      <c r="Q254" s="7" t="s">
        <v>109</v>
      </c>
      <c r="R254" s="7" t="s">
        <v>109</v>
      </c>
      <c r="S254" s="7" t="s">
        <v>109</v>
      </c>
      <c r="T254" s="8"/>
      <c r="U254" s="8"/>
      <c r="V254" s="8"/>
      <c r="W254" s="8"/>
      <c r="X254" s="8"/>
      <c r="Y254" s="8"/>
      <c r="Z254" s="8"/>
      <c r="AA254" s="8"/>
    </row>
    <row r="255">
      <c r="A255" s="6" t="s">
        <v>355</v>
      </c>
      <c r="B255" s="7" t="s">
        <v>102</v>
      </c>
      <c r="C255" s="7" t="s">
        <v>109</v>
      </c>
      <c r="D255" s="7" t="s">
        <v>109</v>
      </c>
      <c r="E255" s="7" t="s">
        <v>103</v>
      </c>
      <c r="F255" s="7" t="s">
        <v>109</v>
      </c>
      <c r="G255" s="7" t="s">
        <v>103</v>
      </c>
      <c r="H255" s="7" t="s">
        <v>109</v>
      </c>
      <c r="I255" s="7" t="s">
        <v>109</v>
      </c>
      <c r="J255" s="7" t="s">
        <v>109</v>
      </c>
      <c r="K255" s="7" t="s">
        <v>103</v>
      </c>
      <c r="L255" s="7" t="s">
        <v>109</v>
      </c>
      <c r="M255" s="7" t="s">
        <v>109</v>
      </c>
      <c r="N255" s="7" t="s">
        <v>109</v>
      </c>
      <c r="O255" s="7" t="s">
        <v>109</v>
      </c>
      <c r="P255" s="7" t="s">
        <v>109</v>
      </c>
      <c r="Q255" s="7" t="s">
        <v>109</v>
      </c>
      <c r="R255" s="7" t="s">
        <v>103</v>
      </c>
      <c r="S255" s="7" t="s">
        <v>111</v>
      </c>
      <c r="T255" s="8"/>
      <c r="U255" s="8"/>
      <c r="V255" s="8"/>
      <c r="W255" s="8"/>
      <c r="X255" s="8"/>
      <c r="Y255" s="8"/>
      <c r="Z255" s="8"/>
      <c r="AA255" s="8"/>
    </row>
    <row r="256">
      <c r="A256" s="6" t="s">
        <v>356</v>
      </c>
      <c r="B256" s="7" t="s">
        <v>103</v>
      </c>
      <c r="C256" s="7" t="s">
        <v>103</v>
      </c>
      <c r="D256" s="7" t="s">
        <v>103</v>
      </c>
      <c r="E256" s="7" t="s">
        <v>103</v>
      </c>
      <c r="F256" s="7" t="s">
        <v>103</v>
      </c>
      <c r="G256" s="7" t="s">
        <v>103</v>
      </c>
      <c r="H256" s="7" t="s">
        <v>103</v>
      </c>
      <c r="I256" s="7" t="s">
        <v>109</v>
      </c>
      <c r="J256" s="7" t="s">
        <v>103</v>
      </c>
      <c r="K256" s="7" t="s">
        <v>103</v>
      </c>
      <c r="L256" s="7" t="s">
        <v>103</v>
      </c>
      <c r="M256" s="7" t="s">
        <v>103</v>
      </c>
      <c r="N256" s="7" t="s">
        <v>103</v>
      </c>
      <c r="O256" s="7" t="s">
        <v>103</v>
      </c>
      <c r="P256" s="7" t="s">
        <v>103</v>
      </c>
      <c r="Q256" s="7" t="s">
        <v>103</v>
      </c>
      <c r="R256" s="7" t="s">
        <v>103</v>
      </c>
      <c r="S256" s="7" t="s">
        <v>103</v>
      </c>
      <c r="T256" s="8"/>
      <c r="U256" s="8"/>
      <c r="V256" s="8"/>
      <c r="W256" s="8"/>
      <c r="X256" s="8"/>
      <c r="Y256" s="8"/>
      <c r="Z256" s="8"/>
      <c r="AA256" s="8"/>
    </row>
    <row r="257">
      <c r="A257" s="6" t="s">
        <v>357</v>
      </c>
      <c r="B257" s="7" t="s">
        <v>103</v>
      </c>
      <c r="C257" s="7" t="s">
        <v>103</v>
      </c>
      <c r="D257" s="7" t="s">
        <v>103</v>
      </c>
      <c r="E257" s="7" t="s">
        <v>103</v>
      </c>
      <c r="F257" s="7" t="s">
        <v>103</v>
      </c>
      <c r="G257" s="7" t="s">
        <v>103</v>
      </c>
      <c r="H257" s="7" t="s">
        <v>103</v>
      </c>
      <c r="I257" s="7" t="s">
        <v>103</v>
      </c>
      <c r="J257" s="7" t="s">
        <v>103</v>
      </c>
      <c r="K257" s="7" t="s">
        <v>103</v>
      </c>
      <c r="L257" s="7" t="s">
        <v>103</v>
      </c>
      <c r="M257" s="7" t="s">
        <v>103</v>
      </c>
      <c r="N257" s="7" t="s">
        <v>103</v>
      </c>
      <c r="O257" s="7" t="s">
        <v>103</v>
      </c>
      <c r="P257" s="7" t="s">
        <v>103</v>
      </c>
      <c r="Q257" s="7" t="s">
        <v>103</v>
      </c>
      <c r="R257" s="7" t="s">
        <v>103</v>
      </c>
      <c r="S257" s="7" t="s">
        <v>103</v>
      </c>
      <c r="T257" s="8"/>
      <c r="U257" s="8"/>
      <c r="V257" s="8"/>
      <c r="W257" s="8"/>
      <c r="X257" s="8"/>
      <c r="Y257" s="8"/>
      <c r="Z257" s="8"/>
      <c r="AA257" s="8"/>
    </row>
    <row r="258">
      <c r="A258" s="6" t="s">
        <v>358</v>
      </c>
      <c r="B258" s="7" t="s">
        <v>109</v>
      </c>
      <c r="C258" s="7" t="s">
        <v>109</v>
      </c>
      <c r="D258" s="7" t="s">
        <v>109</v>
      </c>
      <c r="E258" s="7" t="s">
        <v>109</v>
      </c>
      <c r="F258" s="7" t="s">
        <v>109</v>
      </c>
      <c r="G258" s="7" t="s">
        <v>109</v>
      </c>
      <c r="H258" s="7" t="s">
        <v>109</v>
      </c>
      <c r="I258" s="7" t="s">
        <v>109</v>
      </c>
      <c r="J258" s="7" t="s">
        <v>109</v>
      </c>
      <c r="K258" s="7" t="s">
        <v>109</v>
      </c>
      <c r="L258" s="7" t="s">
        <v>109</v>
      </c>
      <c r="M258" s="7" t="s">
        <v>109</v>
      </c>
      <c r="N258" s="7" t="s">
        <v>109</v>
      </c>
      <c r="O258" s="7" t="s">
        <v>109</v>
      </c>
      <c r="P258" s="7" t="s">
        <v>109</v>
      </c>
      <c r="Q258" s="7" t="s">
        <v>109</v>
      </c>
      <c r="R258" s="7" t="s">
        <v>109</v>
      </c>
      <c r="S258" s="7" t="s">
        <v>109</v>
      </c>
      <c r="T258" s="8"/>
      <c r="U258" s="8"/>
      <c r="V258" s="8"/>
      <c r="W258" s="8"/>
      <c r="X258" s="8"/>
      <c r="Y258" s="8"/>
      <c r="Z258" s="8"/>
      <c r="AA258" s="8"/>
    </row>
    <row r="259">
      <c r="A259" s="6" t="s">
        <v>359</v>
      </c>
      <c r="B259" s="7" t="s">
        <v>111</v>
      </c>
      <c r="C259" s="7" t="s">
        <v>111</v>
      </c>
      <c r="D259" s="7" t="s">
        <v>111</v>
      </c>
      <c r="E259" s="7" t="s">
        <v>111</v>
      </c>
      <c r="F259" s="7" t="s">
        <v>111</v>
      </c>
      <c r="G259" s="7" t="s">
        <v>111</v>
      </c>
      <c r="H259" s="7" t="s">
        <v>111</v>
      </c>
      <c r="I259" s="7" t="s">
        <v>111</v>
      </c>
      <c r="J259" s="7" t="s">
        <v>111</v>
      </c>
      <c r="K259" s="7" t="s">
        <v>111</v>
      </c>
      <c r="L259" s="7" t="s">
        <v>111</v>
      </c>
      <c r="M259" s="7" t="s">
        <v>111</v>
      </c>
      <c r="N259" s="7" t="s">
        <v>111</v>
      </c>
      <c r="O259" s="7" t="s">
        <v>111</v>
      </c>
      <c r="P259" s="7" t="s">
        <v>111</v>
      </c>
      <c r="Q259" s="7" t="s">
        <v>111</v>
      </c>
      <c r="R259" s="7" t="s">
        <v>111</v>
      </c>
      <c r="S259" s="7" t="s">
        <v>111</v>
      </c>
      <c r="T259" s="8"/>
      <c r="U259" s="8"/>
      <c r="V259" s="8"/>
      <c r="W259" s="8"/>
      <c r="X259" s="8"/>
      <c r="Y259" s="8"/>
      <c r="Z259" s="8"/>
      <c r="AA259" s="8"/>
    </row>
    <row r="260">
      <c r="A260" s="6" t="s">
        <v>360</v>
      </c>
      <c r="B260" s="7" t="s">
        <v>103</v>
      </c>
      <c r="C260" s="7" t="s">
        <v>103</v>
      </c>
      <c r="D260" s="7" t="s">
        <v>103</v>
      </c>
      <c r="E260" s="7" t="s">
        <v>103</v>
      </c>
      <c r="F260" s="7" t="s">
        <v>103</v>
      </c>
      <c r="G260" s="7" t="s">
        <v>103</v>
      </c>
      <c r="H260" s="7" t="s">
        <v>103</v>
      </c>
      <c r="I260" s="7" t="s">
        <v>103</v>
      </c>
      <c r="J260" s="7" t="s">
        <v>103</v>
      </c>
      <c r="K260" s="7" t="s">
        <v>103</v>
      </c>
      <c r="L260" s="7" t="s">
        <v>103</v>
      </c>
      <c r="M260" s="7" t="s">
        <v>103</v>
      </c>
      <c r="N260" s="7" t="s">
        <v>103</v>
      </c>
      <c r="O260" s="7" t="s">
        <v>103</v>
      </c>
      <c r="P260" s="7" t="s">
        <v>103</v>
      </c>
      <c r="Q260" s="7" t="s">
        <v>103</v>
      </c>
      <c r="R260" s="7" t="s">
        <v>103</v>
      </c>
      <c r="S260" s="7" t="s">
        <v>103</v>
      </c>
      <c r="T260" s="8"/>
      <c r="U260" s="8"/>
      <c r="V260" s="8"/>
      <c r="W260" s="8"/>
      <c r="X260" s="8"/>
      <c r="Y260" s="8"/>
      <c r="Z260" s="8"/>
      <c r="AA260" s="8"/>
    </row>
    <row r="261">
      <c r="A261" s="6" t="s">
        <v>361</v>
      </c>
      <c r="B261" s="7" t="s">
        <v>111</v>
      </c>
      <c r="C261" s="7" t="s">
        <v>111</v>
      </c>
      <c r="D261" s="7" t="s">
        <v>111</v>
      </c>
      <c r="E261" s="7" t="s">
        <v>111</v>
      </c>
      <c r="F261" s="7" t="s">
        <v>111</v>
      </c>
      <c r="G261" s="7" t="s">
        <v>111</v>
      </c>
      <c r="H261" s="7" t="s">
        <v>111</v>
      </c>
      <c r="I261" s="7" t="s">
        <v>111</v>
      </c>
      <c r="J261" s="7" t="s">
        <v>111</v>
      </c>
      <c r="K261" s="7" t="s">
        <v>111</v>
      </c>
      <c r="L261" s="7" t="s">
        <v>103</v>
      </c>
      <c r="M261" s="7" t="s">
        <v>103</v>
      </c>
      <c r="N261" s="7" t="s">
        <v>111</v>
      </c>
      <c r="O261" s="7" t="s">
        <v>111</v>
      </c>
      <c r="P261" s="7" t="s">
        <v>111</v>
      </c>
      <c r="Q261" s="7" t="s">
        <v>111</v>
      </c>
      <c r="R261" s="7" t="s">
        <v>111</v>
      </c>
      <c r="S261" s="7" t="s">
        <v>111</v>
      </c>
      <c r="T261" s="8"/>
      <c r="U261" s="8"/>
      <c r="V261" s="8"/>
      <c r="W261" s="8"/>
      <c r="X261" s="8"/>
      <c r="Y261" s="8"/>
      <c r="Z261" s="8"/>
      <c r="AA261" s="8"/>
    </row>
    <row r="262">
      <c r="A262" s="6" t="s">
        <v>362</v>
      </c>
      <c r="B262" s="7" t="s">
        <v>102</v>
      </c>
      <c r="C262" s="7" t="s">
        <v>102</v>
      </c>
      <c r="D262" s="7" t="s">
        <v>102</v>
      </c>
      <c r="E262" s="7" t="s">
        <v>102</v>
      </c>
      <c r="F262" s="7" t="s">
        <v>102</v>
      </c>
      <c r="G262" s="7" t="s">
        <v>102</v>
      </c>
      <c r="H262" s="7" t="s">
        <v>102</v>
      </c>
      <c r="I262" s="7" t="s">
        <v>102</v>
      </c>
      <c r="J262" s="7" t="s">
        <v>102</v>
      </c>
      <c r="K262" s="7" t="s">
        <v>102</v>
      </c>
      <c r="L262" s="7" t="s">
        <v>103</v>
      </c>
      <c r="M262" s="7" t="s">
        <v>102</v>
      </c>
      <c r="N262" s="7" t="s">
        <v>102</v>
      </c>
      <c r="O262" s="7" t="s">
        <v>102</v>
      </c>
      <c r="P262" s="7" t="s">
        <v>102</v>
      </c>
      <c r="Q262" s="7" t="s">
        <v>102</v>
      </c>
      <c r="R262" s="7" t="s">
        <v>102</v>
      </c>
      <c r="S262" s="7" t="s">
        <v>102</v>
      </c>
      <c r="T262" s="8"/>
      <c r="U262" s="8"/>
      <c r="V262" s="8"/>
      <c r="W262" s="8"/>
      <c r="X262" s="8"/>
      <c r="Y262" s="8"/>
      <c r="Z262" s="8"/>
      <c r="AA262" s="8"/>
    </row>
    <row r="263">
      <c r="A263" s="6" t="s">
        <v>363</v>
      </c>
      <c r="B263" s="7" t="s">
        <v>102</v>
      </c>
      <c r="C263" s="7" t="s">
        <v>103</v>
      </c>
      <c r="D263" s="7" t="s">
        <v>110</v>
      </c>
      <c r="E263" s="7" t="s">
        <v>102</v>
      </c>
      <c r="F263" s="7" t="s">
        <v>102</v>
      </c>
      <c r="G263" s="7" t="s">
        <v>109</v>
      </c>
      <c r="H263" s="7" t="s">
        <v>102</v>
      </c>
      <c r="I263" s="7" t="s">
        <v>109</v>
      </c>
      <c r="J263" s="7" t="s">
        <v>102</v>
      </c>
      <c r="K263" s="7" t="s">
        <v>109</v>
      </c>
      <c r="L263" s="7" t="s">
        <v>102</v>
      </c>
      <c r="M263" s="7" t="s">
        <v>109</v>
      </c>
      <c r="N263" s="7" t="s">
        <v>102</v>
      </c>
      <c r="O263" s="7" t="s">
        <v>109</v>
      </c>
      <c r="P263" s="7" t="s">
        <v>102</v>
      </c>
      <c r="Q263" s="7" t="s">
        <v>102</v>
      </c>
      <c r="R263" s="7" t="s">
        <v>102</v>
      </c>
      <c r="S263" s="7" t="s">
        <v>102</v>
      </c>
      <c r="T263" s="8"/>
      <c r="U263" s="8"/>
      <c r="V263" s="8"/>
      <c r="W263" s="8"/>
      <c r="X263" s="8"/>
      <c r="Y263" s="8"/>
      <c r="Z263" s="8"/>
      <c r="AA263" s="8"/>
    </row>
    <row r="264">
      <c r="A264" s="6" t="s">
        <v>364</v>
      </c>
      <c r="B264" s="7" t="s">
        <v>102</v>
      </c>
      <c r="C264" s="7" t="s">
        <v>111</v>
      </c>
      <c r="D264" s="7" t="s">
        <v>102</v>
      </c>
      <c r="E264" s="7" t="s">
        <v>109</v>
      </c>
      <c r="F264" s="7" t="s">
        <v>102</v>
      </c>
      <c r="G264" s="7" t="s">
        <v>102</v>
      </c>
      <c r="H264" s="7" t="s">
        <v>102</v>
      </c>
      <c r="I264" s="7" t="s">
        <v>110</v>
      </c>
      <c r="J264" s="7" t="s">
        <v>109</v>
      </c>
      <c r="K264" s="7" t="s">
        <v>102</v>
      </c>
      <c r="L264" s="7" t="s">
        <v>102</v>
      </c>
      <c r="M264" s="7" t="s">
        <v>102</v>
      </c>
      <c r="N264" s="7" t="s">
        <v>102</v>
      </c>
      <c r="O264" s="7" t="s">
        <v>102</v>
      </c>
      <c r="P264" s="7" t="s">
        <v>109</v>
      </c>
      <c r="Q264" s="7" t="s">
        <v>102</v>
      </c>
      <c r="R264" s="7" t="s">
        <v>102</v>
      </c>
      <c r="S264" s="7" t="s">
        <v>111</v>
      </c>
      <c r="T264" s="8"/>
      <c r="U264" s="8"/>
      <c r="V264" s="8"/>
      <c r="W264" s="8"/>
      <c r="X264" s="8"/>
      <c r="Y264" s="8"/>
      <c r="Z264" s="8"/>
      <c r="AA264" s="8"/>
    </row>
    <row r="265">
      <c r="A265" s="6" t="s">
        <v>365</v>
      </c>
      <c r="B265" s="7" t="s">
        <v>109</v>
      </c>
      <c r="C265" s="7" t="s">
        <v>109</v>
      </c>
      <c r="D265" s="7" t="s">
        <v>109</v>
      </c>
      <c r="E265" s="7" t="s">
        <v>109</v>
      </c>
      <c r="F265" s="7" t="s">
        <v>109</v>
      </c>
      <c r="G265" s="7" t="s">
        <v>109</v>
      </c>
      <c r="H265" s="7" t="s">
        <v>109</v>
      </c>
      <c r="I265" s="7" t="s">
        <v>109</v>
      </c>
      <c r="J265" s="7" t="s">
        <v>109</v>
      </c>
      <c r="K265" s="7" t="s">
        <v>109</v>
      </c>
      <c r="L265" s="7" t="s">
        <v>109</v>
      </c>
      <c r="M265" s="7" t="s">
        <v>109</v>
      </c>
      <c r="N265" s="7" t="s">
        <v>109</v>
      </c>
      <c r="O265" s="7" t="s">
        <v>109</v>
      </c>
      <c r="P265" s="7" t="s">
        <v>109</v>
      </c>
      <c r="Q265" s="7" t="s">
        <v>109</v>
      </c>
      <c r="R265" s="7" t="s">
        <v>109</v>
      </c>
      <c r="S265" s="7" t="s">
        <v>109</v>
      </c>
      <c r="T265" s="8"/>
      <c r="U265" s="8"/>
      <c r="V265" s="8"/>
      <c r="W265" s="8"/>
      <c r="X265" s="8"/>
      <c r="Y265" s="8"/>
      <c r="Z265" s="8"/>
      <c r="AA265" s="8"/>
    </row>
    <row r="266">
      <c r="A266" s="6" t="s">
        <v>366</v>
      </c>
      <c r="B266" s="7" t="s">
        <v>102</v>
      </c>
      <c r="C266" s="7" t="s">
        <v>103</v>
      </c>
      <c r="D266" s="7" t="s">
        <v>102</v>
      </c>
      <c r="E266" s="7" t="s">
        <v>103</v>
      </c>
      <c r="F266" s="7" t="s">
        <v>102</v>
      </c>
      <c r="G266" s="7" t="s">
        <v>111</v>
      </c>
      <c r="H266" s="7" t="s">
        <v>102</v>
      </c>
      <c r="I266" s="7" t="s">
        <v>102</v>
      </c>
      <c r="J266" s="7" t="s">
        <v>102</v>
      </c>
      <c r="K266" s="7" t="s">
        <v>102</v>
      </c>
      <c r="L266" s="7" t="s">
        <v>103</v>
      </c>
      <c r="M266" s="7" t="s">
        <v>102</v>
      </c>
      <c r="N266" s="7" t="s">
        <v>102</v>
      </c>
      <c r="O266" s="7" t="s">
        <v>102</v>
      </c>
      <c r="P266" s="7" t="s">
        <v>103</v>
      </c>
      <c r="Q266" s="7" t="s">
        <v>102</v>
      </c>
      <c r="R266" s="7" t="s">
        <v>102</v>
      </c>
      <c r="S266" s="7" t="s">
        <v>102</v>
      </c>
      <c r="T266" s="8"/>
      <c r="U266" s="8"/>
      <c r="V266" s="8"/>
      <c r="W266" s="8"/>
      <c r="X266" s="8"/>
      <c r="Y266" s="8"/>
      <c r="Z266" s="8"/>
      <c r="AA266" s="8"/>
    </row>
    <row r="267">
      <c r="A267" s="6" t="s">
        <v>367</v>
      </c>
      <c r="B267" s="7" t="s">
        <v>102</v>
      </c>
      <c r="C267" s="7" t="s">
        <v>102</v>
      </c>
      <c r="D267" s="7" t="s">
        <v>102</v>
      </c>
      <c r="E267" s="7" t="s">
        <v>102</v>
      </c>
      <c r="F267" s="7" t="s">
        <v>102</v>
      </c>
      <c r="G267" s="7" t="s">
        <v>111</v>
      </c>
      <c r="H267" s="7" t="s">
        <v>102</v>
      </c>
      <c r="I267" s="7" t="s">
        <v>102</v>
      </c>
      <c r="J267" s="7" t="s">
        <v>102</v>
      </c>
      <c r="K267" s="7" t="s">
        <v>102</v>
      </c>
      <c r="L267" s="7" t="s">
        <v>102</v>
      </c>
      <c r="M267" s="7" t="s">
        <v>102</v>
      </c>
      <c r="N267" s="7" t="s">
        <v>102</v>
      </c>
      <c r="O267" s="7" t="s">
        <v>102</v>
      </c>
      <c r="P267" s="7" t="s">
        <v>102</v>
      </c>
      <c r="Q267" s="7" t="s">
        <v>102</v>
      </c>
      <c r="R267" s="7" t="s">
        <v>102</v>
      </c>
      <c r="S267" s="7" t="s">
        <v>102</v>
      </c>
      <c r="T267" s="8"/>
      <c r="U267" s="8"/>
      <c r="V267" s="8"/>
      <c r="W267" s="8"/>
      <c r="X267" s="8"/>
      <c r="Y267" s="8"/>
      <c r="Z267" s="8"/>
      <c r="AA267" s="8"/>
    </row>
    <row r="268">
      <c r="A268" s="6" t="s">
        <v>368</v>
      </c>
      <c r="B268" s="7" t="s">
        <v>103</v>
      </c>
      <c r="C268" s="7" t="s">
        <v>102</v>
      </c>
      <c r="D268" s="7" t="s">
        <v>103</v>
      </c>
      <c r="E268" s="7" t="s">
        <v>103</v>
      </c>
      <c r="F268" s="7" t="s">
        <v>103</v>
      </c>
      <c r="G268" s="7" t="s">
        <v>111</v>
      </c>
      <c r="H268" s="7" t="s">
        <v>103</v>
      </c>
      <c r="I268" s="7" t="s">
        <v>103</v>
      </c>
      <c r="J268" s="7" t="s">
        <v>103</v>
      </c>
      <c r="K268" s="7" t="s">
        <v>103</v>
      </c>
      <c r="L268" s="7" t="s">
        <v>103</v>
      </c>
      <c r="M268" s="7" t="s">
        <v>103</v>
      </c>
      <c r="N268" s="7" t="s">
        <v>103</v>
      </c>
      <c r="O268" s="7" t="s">
        <v>103</v>
      </c>
      <c r="P268" s="7" t="s">
        <v>103</v>
      </c>
      <c r="Q268" s="7" t="s">
        <v>103</v>
      </c>
      <c r="R268" s="7" t="s">
        <v>103</v>
      </c>
      <c r="S268" s="7" t="s">
        <v>103</v>
      </c>
      <c r="T268" s="8"/>
      <c r="U268" s="8"/>
      <c r="V268" s="8"/>
      <c r="W268" s="8"/>
      <c r="X268" s="8"/>
      <c r="Y268" s="8"/>
      <c r="Z268" s="8"/>
      <c r="AA268" s="8"/>
    </row>
    <row r="269">
      <c r="A269" s="6" t="s">
        <v>369</v>
      </c>
      <c r="B269" s="7" t="s">
        <v>103</v>
      </c>
      <c r="C269" s="7" t="s">
        <v>103</v>
      </c>
      <c r="D269" s="7" t="s">
        <v>103</v>
      </c>
      <c r="E269" s="7" t="s">
        <v>103</v>
      </c>
      <c r="F269" s="7" t="s">
        <v>103</v>
      </c>
      <c r="G269" s="7" t="s">
        <v>102</v>
      </c>
      <c r="H269" s="7" t="s">
        <v>103</v>
      </c>
      <c r="I269" s="7" t="s">
        <v>103</v>
      </c>
      <c r="J269" s="7" t="s">
        <v>103</v>
      </c>
      <c r="K269" s="7" t="s">
        <v>103</v>
      </c>
      <c r="L269" s="7" t="s">
        <v>103</v>
      </c>
      <c r="M269" s="7" t="s">
        <v>103</v>
      </c>
      <c r="N269" s="7" t="s">
        <v>103</v>
      </c>
      <c r="O269" s="7" t="s">
        <v>103</v>
      </c>
      <c r="P269" s="7" t="s">
        <v>103</v>
      </c>
      <c r="Q269" s="7" t="s">
        <v>103</v>
      </c>
      <c r="R269" s="7" t="s">
        <v>103</v>
      </c>
      <c r="S269" s="7" t="s">
        <v>103</v>
      </c>
      <c r="T269" s="8"/>
      <c r="U269" s="8"/>
      <c r="V269" s="8"/>
      <c r="W269" s="8"/>
      <c r="X269" s="8"/>
      <c r="Y269" s="8"/>
      <c r="Z269" s="8"/>
      <c r="AA269" s="8"/>
    </row>
    <row r="270">
      <c r="A270" s="6" t="s">
        <v>370</v>
      </c>
      <c r="B270" s="7" t="s">
        <v>103</v>
      </c>
      <c r="C270" s="7" t="s">
        <v>103</v>
      </c>
      <c r="D270" s="7" t="s">
        <v>103</v>
      </c>
      <c r="E270" s="7" t="s">
        <v>103</v>
      </c>
      <c r="F270" s="7" t="s">
        <v>103</v>
      </c>
      <c r="G270" s="7" t="s">
        <v>103</v>
      </c>
      <c r="H270" s="7" t="s">
        <v>103</v>
      </c>
      <c r="I270" s="7" t="s">
        <v>103</v>
      </c>
      <c r="J270" s="7" t="s">
        <v>103</v>
      </c>
      <c r="K270" s="7" t="s">
        <v>103</v>
      </c>
      <c r="L270" s="7" t="s">
        <v>103</v>
      </c>
      <c r="M270" s="7" t="s">
        <v>103</v>
      </c>
      <c r="N270" s="7" t="s">
        <v>103</v>
      </c>
      <c r="O270" s="7" t="s">
        <v>103</v>
      </c>
      <c r="P270" s="7" t="s">
        <v>103</v>
      </c>
      <c r="Q270" s="7" t="s">
        <v>103</v>
      </c>
      <c r="R270" s="7" t="s">
        <v>103</v>
      </c>
      <c r="S270" s="7" t="s">
        <v>103</v>
      </c>
      <c r="T270" s="8"/>
      <c r="U270" s="8"/>
      <c r="V270" s="8"/>
      <c r="W270" s="8"/>
      <c r="X270" s="8"/>
      <c r="Y270" s="8"/>
      <c r="Z270" s="8"/>
      <c r="AA270" s="8"/>
    </row>
    <row r="271">
      <c r="A271" s="6" t="s">
        <v>371</v>
      </c>
      <c r="B271" s="7" t="s">
        <v>103</v>
      </c>
      <c r="C271" s="7" t="s">
        <v>102</v>
      </c>
      <c r="D271" s="7" t="s">
        <v>103</v>
      </c>
      <c r="E271" s="7" t="s">
        <v>103</v>
      </c>
      <c r="F271" s="7" t="s">
        <v>102</v>
      </c>
      <c r="G271" s="7" t="s">
        <v>102</v>
      </c>
      <c r="H271" s="7" t="s">
        <v>103</v>
      </c>
      <c r="I271" s="7" t="s">
        <v>102</v>
      </c>
      <c r="J271" s="7" t="s">
        <v>103</v>
      </c>
      <c r="K271" s="7" t="s">
        <v>102</v>
      </c>
      <c r="L271" s="7" t="s">
        <v>102</v>
      </c>
      <c r="M271" s="7" t="s">
        <v>102</v>
      </c>
      <c r="N271" s="7" t="s">
        <v>102</v>
      </c>
      <c r="O271" s="7" t="s">
        <v>102</v>
      </c>
      <c r="P271" s="7" t="s">
        <v>102</v>
      </c>
      <c r="Q271" s="7" t="s">
        <v>102</v>
      </c>
      <c r="R271" s="7" t="s">
        <v>102</v>
      </c>
      <c r="S271" s="7" t="s">
        <v>102</v>
      </c>
      <c r="T271" s="8"/>
      <c r="U271" s="8"/>
      <c r="V271" s="8"/>
      <c r="W271" s="8"/>
      <c r="X271" s="8"/>
      <c r="Y271" s="8"/>
      <c r="Z271" s="8"/>
      <c r="AA271" s="8"/>
    </row>
    <row r="272">
      <c r="A272" s="6" t="s">
        <v>372</v>
      </c>
      <c r="B272" s="7" t="s">
        <v>102</v>
      </c>
      <c r="C272" s="7" t="s">
        <v>102</v>
      </c>
      <c r="D272" s="7" t="s">
        <v>103</v>
      </c>
      <c r="E272" s="7" t="s">
        <v>102</v>
      </c>
      <c r="F272" s="7" t="s">
        <v>103</v>
      </c>
      <c r="G272" s="7" t="s">
        <v>102</v>
      </c>
      <c r="H272" s="7" t="s">
        <v>103</v>
      </c>
      <c r="I272" s="7" t="s">
        <v>102</v>
      </c>
      <c r="J272" s="7" t="s">
        <v>102</v>
      </c>
      <c r="K272" s="7" t="s">
        <v>103</v>
      </c>
      <c r="L272" s="7" t="s">
        <v>102</v>
      </c>
      <c r="M272" s="7" t="s">
        <v>102</v>
      </c>
      <c r="N272" s="7" t="s">
        <v>102</v>
      </c>
      <c r="O272" s="7" t="s">
        <v>102</v>
      </c>
      <c r="P272" s="7" t="s">
        <v>102</v>
      </c>
      <c r="Q272" s="7" t="s">
        <v>103</v>
      </c>
      <c r="R272" s="7" t="s">
        <v>102</v>
      </c>
      <c r="S272" s="7" t="s">
        <v>102</v>
      </c>
      <c r="T272" s="8"/>
      <c r="U272" s="8"/>
      <c r="V272" s="8"/>
      <c r="W272" s="8"/>
      <c r="X272" s="8"/>
      <c r="Y272" s="8"/>
      <c r="Z272" s="8"/>
      <c r="AA272" s="8"/>
    </row>
    <row r="273">
      <c r="A273" s="6" t="s">
        <v>373</v>
      </c>
      <c r="B273" s="7" t="s">
        <v>111</v>
      </c>
      <c r="C273" s="7" t="s">
        <v>111</v>
      </c>
      <c r="D273" s="7" t="s">
        <v>111</v>
      </c>
      <c r="E273" s="7" t="s">
        <v>111</v>
      </c>
      <c r="F273" s="7" t="s">
        <v>111</v>
      </c>
      <c r="G273" s="7" t="s">
        <v>111</v>
      </c>
      <c r="H273" s="7" t="s">
        <v>111</v>
      </c>
      <c r="I273" s="7" t="s">
        <v>103</v>
      </c>
      <c r="J273" s="7" t="s">
        <v>111</v>
      </c>
      <c r="K273" s="7" t="s">
        <v>109</v>
      </c>
      <c r="L273" s="7" t="s">
        <v>111</v>
      </c>
      <c r="M273" s="7" t="s">
        <v>111</v>
      </c>
      <c r="N273" s="7" t="s">
        <v>111</v>
      </c>
      <c r="O273" s="7" t="s">
        <v>111</v>
      </c>
      <c r="P273" s="7" t="s">
        <v>102</v>
      </c>
      <c r="Q273" s="7" t="s">
        <v>111</v>
      </c>
      <c r="R273" s="7" t="s">
        <v>103</v>
      </c>
      <c r="S273" s="7" t="s">
        <v>111</v>
      </c>
      <c r="T273" s="8"/>
      <c r="U273" s="8"/>
      <c r="V273" s="8"/>
      <c r="W273" s="8"/>
      <c r="X273" s="8"/>
      <c r="Y273" s="8"/>
      <c r="Z273" s="8"/>
      <c r="AA273" s="8"/>
    </row>
    <row r="274">
      <c r="A274" s="6" t="s">
        <v>374</v>
      </c>
      <c r="B274" s="7" t="s">
        <v>109</v>
      </c>
      <c r="C274" s="7" t="s">
        <v>111</v>
      </c>
      <c r="D274" s="7" t="s">
        <v>109</v>
      </c>
      <c r="E274" s="7" t="s">
        <v>109</v>
      </c>
      <c r="F274" s="7" t="s">
        <v>109</v>
      </c>
      <c r="G274" s="7" t="s">
        <v>109</v>
      </c>
      <c r="H274" s="7" t="s">
        <v>109</v>
      </c>
      <c r="I274" s="7" t="s">
        <v>109</v>
      </c>
      <c r="J274" s="7" t="s">
        <v>109</v>
      </c>
      <c r="K274" s="7" t="s">
        <v>109</v>
      </c>
      <c r="L274" s="7" t="s">
        <v>109</v>
      </c>
      <c r="M274" s="7" t="s">
        <v>109</v>
      </c>
      <c r="N274" s="7" t="s">
        <v>109</v>
      </c>
      <c r="O274" s="7" t="s">
        <v>109</v>
      </c>
      <c r="P274" s="7" t="s">
        <v>109</v>
      </c>
      <c r="Q274" s="7" t="s">
        <v>109</v>
      </c>
      <c r="R274" s="7" t="s">
        <v>109</v>
      </c>
      <c r="S274" s="7" t="s">
        <v>109</v>
      </c>
      <c r="T274" s="8"/>
      <c r="U274" s="8"/>
      <c r="V274" s="8"/>
      <c r="W274" s="8"/>
      <c r="X274" s="8"/>
      <c r="Y274" s="8"/>
      <c r="Z274" s="8"/>
      <c r="AA274" s="8"/>
    </row>
    <row r="275">
      <c r="A275" s="6" t="s">
        <v>375</v>
      </c>
      <c r="B275" s="7" t="s">
        <v>103</v>
      </c>
      <c r="C275" s="7" t="s">
        <v>103</v>
      </c>
      <c r="D275" s="7" t="s">
        <v>103</v>
      </c>
      <c r="E275" s="7" t="s">
        <v>103</v>
      </c>
      <c r="F275" s="7" t="s">
        <v>103</v>
      </c>
      <c r="G275" s="7" t="s">
        <v>103</v>
      </c>
      <c r="H275" s="7" t="s">
        <v>103</v>
      </c>
      <c r="I275" s="7" t="s">
        <v>103</v>
      </c>
      <c r="J275" s="7" t="s">
        <v>103</v>
      </c>
      <c r="K275" s="7" t="s">
        <v>103</v>
      </c>
      <c r="L275" s="7" t="s">
        <v>103</v>
      </c>
      <c r="M275" s="7" t="s">
        <v>103</v>
      </c>
      <c r="N275" s="7" t="s">
        <v>103</v>
      </c>
      <c r="O275" s="7" t="s">
        <v>103</v>
      </c>
      <c r="P275" s="7" t="s">
        <v>103</v>
      </c>
      <c r="Q275" s="7" t="s">
        <v>103</v>
      </c>
      <c r="R275" s="7" t="s">
        <v>103</v>
      </c>
      <c r="S275" s="7" t="s">
        <v>103</v>
      </c>
      <c r="T275" s="8"/>
      <c r="U275" s="8"/>
      <c r="V275" s="8"/>
      <c r="W275" s="8"/>
      <c r="X275" s="8"/>
      <c r="Y275" s="8"/>
      <c r="Z275" s="8"/>
      <c r="AA275" s="8"/>
    </row>
    <row r="276">
      <c r="A276" s="6" t="s">
        <v>376</v>
      </c>
      <c r="B276" s="7" t="s">
        <v>103</v>
      </c>
      <c r="C276" s="7" t="s">
        <v>103</v>
      </c>
      <c r="D276" s="7" t="s">
        <v>103</v>
      </c>
      <c r="E276" s="7" t="s">
        <v>103</v>
      </c>
      <c r="F276" s="7" t="s">
        <v>103</v>
      </c>
      <c r="G276" s="7" t="s">
        <v>103</v>
      </c>
      <c r="H276" s="7" t="s">
        <v>103</v>
      </c>
      <c r="I276" s="7" t="s">
        <v>103</v>
      </c>
      <c r="J276" s="7" t="s">
        <v>103</v>
      </c>
      <c r="K276" s="7" t="s">
        <v>103</v>
      </c>
      <c r="L276" s="7" t="s">
        <v>103</v>
      </c>
      <c r="M276" s="7" t="s">
        <v>103</v>
      </c>
      <c r="N276" s="7" t="s">
        <v>103</v>
      </c>
      <c r="O276" s="7" t="s">
        <v>103</v>
      </c>
      <c r="P276" s="7" t="s">
        <v>103</v>
      </c>
      <c r="Q276" s="7" t="s">
        <v>103</v>
      </c>
      <c r="R276" s="7" t="s">
        <v>103</v>
      </c>
      <c r="S276" s="7" t="s">
        <v>103</v>
      </c>
      <c r="T276" s="8"/>
      <c r="U276" s="8"/>
      <c r="V276" s="8"/>
      <c r="W276" s="8"/>
      <c r="X276" s="8"/>
      <c r="Y276" s="8"/>
      <c r="Z276" s="8"/>
      <c r="AA276" s="8"/>
    </row>
    <row r="277">
      <c r="A277" s="6" t="s">
        <v>377</v>
      </c>
      <c r="B277" s="7" t="s">
        <v>103</v>
      </c>
      <c r="C277" s="7" t="s">
        <v>103</v>
      </c>
      <c r="D277" s="7" t="s">
        <v>103</v>
      </c>
      <c r="E277" s="7" t="s">
        <v>103</v>
      </c>
      <c r="F277" s="7" t="s">
        <v>103</v>
      </c>
      <c r="G277" s="7" t="s">
        <v>103</v>
      </c>
      <c r="H277" s="7" t="s">
        <v>103</v>
      </c>
      <c r="I277" s="7" t="s">
        <v>103</v>
      </c>
      <c r="J277" s="7" t="s">
        <v>103</v>
      </c>
      <c r="K277" s="7" t="s">
        <v>103</v>
      </c>
      <c r="L277" s="7" t="s">
        <v>103</v>
      </c>
      <c r="M277" s="7" t="s">
        <v>103</v>
      </c>
      <c r="N277" s="7" t="s">
        <v>103</v>
      </c>
      <c r="O277" s="7" t="s">
        <v>103</v>
      </c>
      <c r="P277" s="7" t="s">
        <v>103</v>
      </c>
      <c r="Q277" s="7" t="s">
        <v>103</v>
      </c>
      <c r="R277" s="7" t="s">
        <v>103</v>
      </c>
      <c r="S277" s="7" t="s">
        <v>103</v>
      </c>
      <c r="T277" s="8"/>
      <c r="U277" s="8"/>
      <c r="V277" s="8"/>
      <c r="W277" s="8"/>
      <c r="X277" s="8"/>
      <c r="Y277" s="8"/>
      <c r="Z277" s="8"/>
      <c r="AA277" s="8"/>
    </row>
    <row r="278">
      <c r="A278" s="6" t="s">
        <v>378</v>
      </c>
      <c r="B278" s="7" t="s">
        <v>103</v>
      </c>
      <c r="C278" s="7" t="s">
        <v>103</v>
      </c>
      <c r="D278" s="7" t="s">
        <v>103</v>
      </c>
      <c r="E278" s="7" t="s">
        <v>102</v>
      </c>
      <c r="F278" s="7" t="s">
        <v>103</v>
      </c>
      <c r="G278" s="7" t="s">
        <v>103</v>
      </c>
      <c r="H278" s="7" t="s">
        <v>102</v>
      </c>
      <c r="I278" s="7" t="s">
        <v>103</v>
      </c>
      <c r="J278" s="7" t="s">
        <v>102</v>
      </c>
      <c r="K278" s="7" t="s">
        <v>102</v>
      </c>
      <c r="L278" s="7" t="s">
        <v>103</v>
      </c>
      <c r="M278" s="7" t="s">
        <v>102</v>
      </c>
      <c r="N278" s="7" t="s">
        <v>102</v>
      </c>
      <c r="O278" s="7" t="s">
        <v>102</v>
      </c>
      <c r="P278" s="7" t="s">
        <v>103</v>
      </c>
      <c r="Q278" s="7" t="s">
        <v>102</v>
      </c>
      <c r="R278" s="7" t="s">
        <v>102</v>
      </c>
      <c r="S278" s="7" t="s">
        <v>102</v>
      </c>
      <c r="T278" s="8"/>
      <c r="U278" s="8"/>
      <c r="V278" s="8"/>
      <c r="W278" s="8"/>
      <c r="X278" s="8"/>
      <c r="Y278" s="8"/>
      <c r="Z278" s="8"/>
      <c r="AA278" s="8"/>
    </row>
    <row r="279">
      <c r="A279" s="6" t="s">
        <v>379</v>
      </c>
      <c r="B279" s="7" t="s">
        <v>102</v>
      </c>
      <c r="C279" s="7" t="s">
        <v>102</v>
      </c>
      <c r="D279" s="7" t="s">
        <v>102</v>
      </c>
      <c r="E279" s="7" t="s">
        <v>102</v>
      </c>
      <c r="F279" s="7" t="s">
        <v>102</v>
      </c>
      <c r="G279" s="7" t="s">
        <v>103</v>
      </c>
      <c r="H279" s="7" t="s">
        <v>102</v>
      </c>
      <c r="I279" s="7" t="s">
        <v>102</v>
      </c>
      <c r="J279" s="7" t="s">
        <v>102</v>
      </c>
      <c r="K279" s="7" t="s">
        <v>102</v>
      </c>
      <c r="L279" s="7" t="s">
        <v>102</v>
      </c>
      <c r="M279" s="7" t="s">
        <v>102</v>
      </c>
      <c r="N279" s="7" t="s">
        <v>103</v>
      </c>
      <c r="O279" s="7" t="s">
        <v>102</v>
      </c>
      <c r="P279" s="7" t="s">
        <v>102</v>
      </c>
      <c r="Q279" s="7" t="s">
        <v>103</v>
      </c>
      <c r="R279" s="7" t="s">
        <v>102</v>
      </c>
      <c r="S279" s="7" t="s">
        <v>103</v>
      </c>
      <c r="T279" s="8"/>
      <c r="U279" s="8"/>
      <c r="V279" s="8"/>
      <c r="W279" s="8"/>
      <c r="X279" s="8"/>
      <c r="Y279" s="8"/>
      <c r="Z279" s="8"/>
      <c r="AA279" s="8"/>
    </row>
    <row r="280">
      <c r="A280" s="6" t="s">
        <v>380</v>
      </c>
      <c r="B280" s="7" t="s">
        <v>102</v>
      </c>
      <c r="C280" s="7" t="s">
        <v>102</v>
      </c>
      <c r="D280" s="7" t="s">
        <v>102</v>
      </c>
      <c r="E280" s="7" t="s">
        <v>102</v>
      </c>
      <c r="F280" s="7" t="s">
        <v>102</v>
      </c>
      <c r="G280" s="7" t="s">
        <v>102</v>
      </c>
      <c r="H280" s="7" t="s">
        <v>102</v>
      </c>
      <c r="I280" s="7" t="s">
        <v>102</v>
      </c>
      <c r="J280" s="7" t="s">
        <v>102</v>
      </c>
      <c r="K280" s="7" t="s">
        <v>102</v>
      </c>
      <c r="L280" s="7" t="s">
        <v>102</v>
      </c>
      <c r="M280" s="7" t="s">
        <v>102</v>
      </c>
      <c r="N280" s="7" t="s">
        <v>102</v>
      </c>
      <c r="O280" s="7" t="s">
        <v>102</v>
      </c>
      <c r="P280" s="7" t="s">
        <v>102</v>
      </c>
      <c r="Q280" s="7" t="s">
        <v>102</v>
      </c>
      <c r="R280" s="7" t="s">
        <v>102</v>
      </c>
      <c r="S280" s="7" t="s">
        <v>102</v>
      </c>
      <c r="T280" s="8"/>
      <c r="U280" s="8"/>
      <c r="V280" s="8"/>
      <c r="W280" s="8"/>
      <c r="X280" s="8"/>
      <c r="Y280" s="8"/>
      <c r="Z280" s="8"/>
      <c r="AA280" s="8"/>
    </row>
    <row r="281">
      <c r="A281" s="6" t="s">
        <v>381</v>
      </c>
      <c r="B281" s="7" t="s">
        <v>111</v>
      </c>
      <c r="C281" s="7" t="s">
        <v>111</v>
      </c>
      <c r="D281" s="7" t="s">
        <v>111</v>
      </c>
      <c r="E281" s="7" t="s">
        <v>111</v>
      </c>
      <c r="F281" s="7" t="s">
        <v>111</v>
      </c>
      <c r="G281" s="7" t="s">
        <v>111</v>
      </c>
      <c r="H281" s="7" t="s">
        <v>111</v>
      </c>
      <c r="I281" s="7" t="s">
        <v>111</v>
      </c>
      <c r="J281" s="7" t="s">
        <v>111</v>
      </c>
      <c r="K281" s="7" t="s">
        <v>111</v>
      </c>
      <c r="L281" s="7" t="s">
        <v>111</v>
      </c>
      <c r="M281" s="7" t="s">
        <v>111</v>
      </c>
      <c r="N281" s="7" t="s">
        <v>111</v>
      </c>
      <c r="O281" s="7" t="s">
        <v>111</v>
      </c>
      <c r="P281" s="7" t="s">
        <v>111</v>
      </c>
      <c r="Q281" s="7" t="s">
        <v>111</v>
      </c>
      <c r="R281" s="7" t="s">
        <v>111</v>
      </c>
      <c r="S281" s="7" t="s">
        <v>111</v>
      </c>
      <c r="T281" s="8"/>
      <c r="U281" s="8"/>
      <c r="V281" s="8"/>
      <c r="W281" s="8"/>
      <c r="X281" s="8"/>
      <c r="Y281" s="8"/>
      <c r="Z281" s="8"/>
      <c r="AA281" s="8"/>
    </row>
    <row r="282">
      <c r="A282" s="6" t="s">
        <v>382</v>
      </c>
      <c r="B282" s="7" t="s">
        <v>103</v>
      </c>
      <c r="C282" s="7" t="s">
        <v>103</v>
      </c>
      <c r="D282" s="7" t="s">
        <v>103</v>
      </c>
      <c r="E282" s="7" t="s">
        <v>103</v>
      </c>
      <c r="F282" s="7" t="s">
        <v>103</v>
      </c>
      <c r="G282" s="7" t="s">
        <v>103</v>
      </c>
      <c r="H282" s="7" t="s">
        <v>103</v>
      </c>
      <c r="I282" s="7" t="s">
        <v>103</v>
      </c>
      <c r="J282" s="7" t="s">
        <v>103</v>
      </c>
      <c r="K282" s="7" t="s">
        <v>103</v>
      </c>
      <c r="L282" s="7" t="s">
        <v>103</v>
      </c>
      <c r="M282" s="7" t="s">
        <v>103</v>
      </c>
      <c r="N282" s="7" t="s">
        <v>103</v>
      </c>
      <c r="O282" s="7" t="s">
        <v>103</v>
      </c>
      <c r="P282" s="7" t="s">
        <v>103</v>
      </c>
      <c r="Q282" s="7" t="s">
        <v>103</v>
      </c>
      <c r="R282" s="7" t="s">
        <v>103</v>
      </c>
      <c r="S282" s="7" t="s">
        <v>103</v>
      </c>
      <c r="T282" s="8"/>
      <c r="U282" s="8"/>
      <c r="V282" s="8"/>
      <c r="W282" s="8"/>
      <c r="X282" s="8"/>
      <c r="Y282" s="8"/>
      <c r="Z282" s="8"/>
      <c r="AA282" s="8"/>
    </row>
    <row r="283">
      <c r="A283" s="6" t="s">
        <v>383</v>
      </c>
      <c r="B283" s="7" t="s">
        <v>103</v>
      </c>
      <c r="C283" s="7" t="s">
        <v>103</v>
      </c>
      <c r="D283" s="7" t="s">
        <v>103</v>
      </c>
      <c r="E283" s="7" t="s">
        <v>103</v>
      </c>
      <c r="F283" s="7" t="s">
        <v>102</v>
      </c>
      <c r="G283" s="7" t="s">
        <v>103</v>
      </c>
      <c r="H283" s="7" t="s">
        <v>103</v>
      </c>
      <c r="I283" s="7" t="s">
        <v>103</v>
      </c>
      <c r="J283" s="7" t="s">
        <v>103</v>
      </c>
      <c r="K283" s="7" t="s">
        <v>103</v>
      </c>
      <c r="L283" s="7" t="s">
        <v>103</v>
      </c>
      <c r="M283" s="7" t="s">
        <v>103</v>
      </c>
      <c r="N283" s="7" t="s">
        <v>103</v>
      </c>
      <c r="O283" s="7" t="s">
        <v>103</v>
      </c>
      <c r="P283" s="7" t="s">
        <v>103</v>
      </c>
      <c r="Q283" s="7" t="s">
        <v>103</v>
      </c>
      <c r="R283" s="7" t="s">
        <v>103</v>
      </c>
      <c r="S283" s="7" t="s">
        <v>103</v>
      </c>
      <c r="T283" s="8"/>
      <c r="U283" s="8"/>
      <c r="V283" s="8"/>
      <c r="W283" s="8"/>
      <c r="X283" s="8"/>
      <c r="Y283" s="8"/>
      <c r="Z283" s="8"/>
      <c r="AA283" s="8"/>
    </row>
    <row r="284">
      <c r="A284" s="6" t="s">
        <v>384</v>
      </c>
      <c r="B284" s="7" t="s">
        <v>103</v>
      </c>
      <c r="C284" s="7" t="s">
        <v>103</v>
      </c>
      <c r="D284" s="7" t="s">
        <v>103</v>
      </c>
      <c r="E284" s="7" t="s">
        <v>103</v>
      </c>
      <c r="F284" s="7" t="s">
        <v>103</v>
      </c>
      <c r="G284" s="7" t="s">
        <v>103</v>
      </c>
      <c r="H284" s="7" t="s">
        <v>103</v>
      </c>
      <c r="I284" s="7" t="s">
        <v>103</v>
      </c>
      <c r="J284" s="7" t="s">
        <v>103</v>
      </c>
      <c r="K284" s="7" t="s">
        <v>103</v>
      </c>
      <c r="L284" s="7" t="s">
        <v>103</v>
      </c>
      <c r="M284" s="7" t="s">
        <v>103</v>
      </c>
      <c r="N284" s="7" t="s">
        <v>103</v>
      </c>
      <c r="O284" s="7" t="s">
        <v>103</v>
      </c>
      <c r="P284" s="7" t="s">
        <v>103</v>
      </c>
      <c r="Q284" s="7" t="s">
        <v>103</v>
      </c>
      <c r="R284" s="7" t="s">
        <v>103</v>
      </c>
      <c r="S284" s="7" t="s">
        <v>103</v>
      </c>
      <c r="T284" s="8"/>
      <c r="U284" s="8"/>
      <c r="V284" s="8"/>
      <c r="W284" s="8"/>
      <c r="X284" s="8"/>
      <c r="Y284" s="8"/>
      <c r="Z284" s="8"/>
      <c r="AA284" s="8"/>
    </row>
    <row r="285">
      <c r="A285" s="6" t="s">
        <v>385</v>
      </c>
      <c r="B285" s="7" t="s">
        <v>111</v>
      </c>
      <c r="C285" s="7" t="s">
        <v>110</v>
      </c>
      <c r="D285" s="7" t="s">
        <v>111</v>
      </c>
      <c r="E285" s="7" t="s">
        <v>109</v>
      </c>
      <c r="F285" s="7" t="s">
        <v>109</v>
      </c>
      <c r="G285" s="7" t="s">
        <v>102</v>
      </c>
      <c r="H285" s="7" t="s">
        <v>102</v>
      </c>
      <c r="I285" s="7" t="s">
        <v>109</v>
      </c>
      <c r="J285" s="7" t="s">
        <v>109</v>
      </c>
      <c r="K285" s="7" t="s">
        <v>109</v>
      </c>
      <c r="L285" s="7" t="s">
        <v>110</v>
      </c>
      <c r="M285" s="7" t="s">
        <v>109</v>
      </c>
      <c r="N285" s="7" t="s">
        <v>109</v>
      </c>
      <c r="O285" s="7" t="s">
        <v>109</v>
      </c>
      <c r="P285" s="7" t="s">
        <v>103</v>
      </c>
      <c r="Q285" s="7" t="s">
        <v>102</v>
      </c>
      <c r="R285" s="7" t="s">
        <v>109</v>
      </c>
      <c r="S285" s="7" t="s">
        <v>109</v>
      </c>
      <c r="T285" s="8"/>
      <c r="U285" s="8"/>
      <c r="V285" s="8"/>
      <c r="W285" s="8"/>
      <c r="X285" s="8"/>
      <c r="Y285" s="8"/>
      <c r="Z285" s="8"/>
      <c r="AA285" s="8"/>
    </row>
    <row r="286">
      <c r="A286" s="6" t="s">
        <v>386</v>
      </c>
      <c r="B286" s="7" t="s">
        <v>103</v>
      </c>
      <c r="C286" s="7" t="s">
        <v>103</v>
      </c>
      <c r="D286" s="7" t="s">
        <v>103</v>
      </c>
      <c r="E286" s="7" t="s">
        <v>103</v>
      </c>
      <c r="F286" s="7" t="s">
        <v>103</v>
      </c>
      <c r="G286" s="7" t="s">
        <v>103</v>
      </c>
      <c r="H286" s="7" t="s">
        <v>103</v>
      </c>
      <c r="I286" s="7" t="s">
        <v>103</v>
      </c>
      <c r="J286" s="7" t="s">
        <v>103</v>
      </c>
      <c r="K286" s="7" t="s">
        <v>103</v>
      </c>
      <c r="L286" s="7" t="s">
        <v>103</v>
      </c>
      <c r="M286" s="7" t="s">
        <v>103</v>
      </c>
      <c r="N286" s="7" t="s">
        <v>103</v>
      </c>
      <c r="O286" s="7" t="s">
        <v>103</v>
      </c>
      <c r="P286" s="7" t="s">
        <v>103</v>
      </c>
      <c r="Q286" s="7" t="s">
        <v>102</v>
      </c>
      <c r="R286" s="7" t="s">
        <v>103</v>
      </c>
      <c r="S286" s="7" t="s">
        <v>102</v>
      </c>
      <c r="T286" s="8"/>
      <c r="U286" s="8"/>
      <c r="V286" s="8"/>
      <c r="W286" s="8"/>
      <c r="X286" s="8"/>
      <c r="Y286" s="8"/>
      <c r="Z286" s="8"/>
      <c r="AA286" s="8"/>
    </row>
    <row r="287">
      <c r="A287" s="6" t="s">
        <v>387</v>
      </c>
      <c r="B287" s="7" t="s">
        <v>102</v>
      </c>
      <c r="C287" s="7" t="s">
        <v>102</v>
      </c>
      <c r="D287" s="7" t="s">
        <v>102</v>
      </c>
      <c r="E287" s="7" t="s">
        <v>102</v>
      </c>
      <c r="F287" s="7" t="s">
        <v>102</v>
      </c>
      <c r="G287" s="7" t="s">
        <v>102</v>
      </c>
      <c r="H287" s="7" t="s">
        <v>102</v>
      </c>
      <c r="I287" s="7" t="s">
        <v>102</v>
      </c>
      <c r="J287" s="7" t="s">
        <v>102</v>
      </c>
      <c r="K287" s="7" t="s">
        <v>102</v>
      </c>
      <c r="L287" s="7" t="s">
        <v>102</v>
      </c>
      <c r="M287" s="7" t="s">
        <v>102</v>
      </c>
      <c r="N287" s="7" t="s">
        <v>102</v>
      </c>
      <c r="O287" s="7" t="s">
        <v>102</v>
      </c>
      <c r="P287" s="7" t="s">
        <v>102</v>
      </c>
      <c r="Q287" s="7" t="s">
        <v>102</v>
      </c>
      <c r="R287" s="7" t="s">
        <v>102</v>
      </c>
      <c r="S287" s="7" t="s">
        <v>102</v>
      </c>
      <c r="T287" s="8"/>
      <c r="U287" s="8"/>
      <c r="V287" s="8"/>
      <c r="W287" s="8"/>
      <c r="X287" s="8"/>
      <c r="Y287" s="8"/>
      <c r="Z287" s="8"/>
      <c r="AA287" s="8"/>
    </row>
    <row r="288">
      <c r="A288" s="6" t="s">
        <v>388</v>
      </c>
      <c r="B288" s="7" t="s">
        <v>103</v>
      </c>
      <c r="C288" s="7" t="s">
        <v>103</v>
      </c>
      <c r="D288" s="7" t="s">
        <v>103</v>
      </c>
      <c r="E288" s="7" t="s">
        <v>103</v>
      </c>
      <c r="F288" s="7" t="s">
        <v>102</v>
      </c>
      <c r="G288" s="7" t="s">
        <v>103</v>
      </c>
      <c r="H288" s="7" t="s">
        <v>103</v>
      </c>
      <c r="I288" s="7" t="s">
        <v>103</v>
      </c>
      <c r="J288" s="7" t="s">
        <v>103</v>
      </c>
      <c r="K288" s="7" t="s">
        <v>103</v>
      </c>
      <c r="L288" s="7" t="s">
        <v>103</v>
      </c>
      <c r="M288" s="7" t="s">
        <v>103</v>
      </c>
      <c r="N288" s="7" t="s">
        <v>103</v>
      </c>
      <c r="O288" s="7" t="s">
        <v>103</v>
      </c>
      <c r="P288" s="7" t="s">
        <v>103</v>
      </c>
      <c r="Q288" s="7" t="s">
        <v>103</v>
      </c>
      <c r="R288" s="7" t="s">
        <v>103</v>
      </c>
      <c r="S288" s="7" t="s">
        <v>103</v>
      </c>
      <c r="T288" s="8"/>
      <c r="U288" s="8"/>
      <c r="V288" s="8"/>
      <c r="W288" s="8"/>
      <c r="X288" s="8"/>
      <c r="Y288" s="8"/>
      <c r="Z288" s="8"/>
      <c r="AA288" s="8"/>
    </row>
    <row r="289">
      <c r="A289" s="6" t="s">
        <v>389</v>
      </c>
      <c r="B289" s="7" t="s">
        <v>103</v>
      </c>
      <c r="C289" s="7" t="s">
        <v>103</v>
      </c>
      <c r="D289" s="7" t="s">
        <v>103</v>
      </c>
      <c r="E289" s="7" t="s">
        <v>103</v>
      </c>
      <c r="F289" s="7" t="s">
        <v>103</v>
      </c>
      <c r="G289" s="7" t="s">
        <v>103</v>
      </c>
      <c r="H289" s="7" t="s">
        <v>103</v>
      </c>
      <c r="I289" s="7" t="s">
        <v>103</v>
      </c>
      <c r="J289" s="7" t="s">
        <v>102</v>
      </c>
      <c r="K289" s="7" t="s">
        <v>103</v>
      </c>
      <c r="L289" s="7" t="s">
        <v>103</v>
      </c>
      <c r="M289" s="7" t="s">
        <v>103</v>
      </c>
      <c r="N289" s="7" t="s">
        <v>103</v>
      </c>
      <c r="O289" s="7" t="s">
        <v>102</v>
      </c>
      <c r="P289" s="7" t="s">
        <v>103</v>
      </c>
      <c r="Q289" s="7" t="s">
        <v>103</v>
      </c>
      <c r="R289" s="7" t="s">
        <v>103</v>
      </c>
      <c r="S289" s="7" t="s">
        <v>103</v>
      </c>
      <c r="T289" s="8"/>
      <c r="U289" s="8"/>
      <c r="V289" s="8"/>
      <c r="W289" s="8"/>
      <c r="X289" s="8"/>
      <c r="Y289" s="8"/>
      <c r="Z289" s="8"/>
      <c r="AA289" s="8"/>
    </row>
    <row r="290">
      <c r="A290" s="6" t="s">
        <v>390</v>
      </c>
      <c r="B290" s="7" t="s">
        <v>111</v>
      </c>
      <c r="C290" s="7" t="s">
        <v>111</v>
      </c>
      <c r="D290" s="7" t="s">
        <v>111</v>
      </c>
      <c r="E290" s="7" t="s">
        <v>109</v>
      </c>
      <c r="F290" s="7" t="s">
        <v>111</v>
      </c>
      <c r="G290" s="7" t="s">
        <v>111</v>
      </c>
      <c r="H290" s="7" t="s">
        <v>111</v>
      </c>
      <c r="I290" s="7" t="s">
        <v>111</v>
      </c>
      <c r="J290" s="7" t="s">
        <v>111</v>
      </c>
      <c r="K290" s="7" t="s">
        <v>111</v>
      </c>
      <c r="L290" s="7" t="s">
        <v>111</v>
      </c>
      <c r="M290" s="7" t="s">
        <v>111</v>
      </c>
      <c r="N290" s="7" t="s">
        <v>111</v>
      </c>
      <c r="O290" s="7" t="s">
        <v>111</v>
      </c>
      <c r="P290" s="7" t="s">
        <v>111</v>
      </c>
      <c r="Q290" s="7" t="s">
        <v>111</v>
      </c>
      <c r="R290" s="7" t="s">
        <v>111</v>
      </c>
      <c r="S290" s="7" t="s">
        <v>111</v>
      </c>
      <c r="T290" s="8"/>
      <c r="U290" s="8"/>
      <c r="V290" s="8"/>
      <c r="W290" s="8"/>
      <c r="X290" s="8"/>
      <c r="Y290" s="8"/>
      <c r="Z290" s="8"/>
      <c r="AA290" s="8"/>
    </row>
    <row r="291">
      <c r="A291" s="6" t="s">
        <v>391</v>
      </c>
      <c r="B291" s="7" t="s">
        <v>111</v>
      </c>
      <c r="C291" s="7" t="s">
        <v>111</v>
      </c>
      <c r="D291" s="7" t="s">
        <v>111</v>
      </c>
      <c r="E291" s="7" t="s">
        <v>111</v>
      </c>
      <c r="F291" s="7" t="s">
        <v>111</v>
      </c>
      <c r="G291" s="7" t="s">
        <v>111</v>
      </c>
      <c r="H291" s="7" t="s">
        <v>111</v>
      </c>
      <c r="I291" s="7" t="s">
        <v>111</v>
      </c>
      <c r="J291" s="7" t="s">
        <v>111</v>
      </c>
      <c r="K291" s="7" t="s">
        <v>111</v>
      </c>
      <c r="L291" s="7" t="s">
        <v>111</v>
      </c>
      <c r="M291" s="7" t="s">
        <v>111</v>
      </c>
      <c r="N291" s="7" t="s">
        <v>111</v>
      </c>
      <c r="O291" s="7" t="s">
        <v>111</v>
      </c>
      <c r="P291" s="7" t="s">
        <v>111</v>
      </c>
      <c r="Q291" s="7" t="s">
        <v>111</v>
      </c>
      <c r="R291" s="7" t="s">
        <v>111</v>
      </c>
      <c r="S291" s="7" t="s">
        <v>111</v>
      </c>
      <c r="T291" s="8"/>
      <c r="U291" s="8"/>
      <c r="V291" s="8"/>
      <c r="W291" s="8"/>
      <c r="X291" s="8"/>
      <c r="Y291" s="8"/>
      <c r="Z291" s="8"/>
      <c r="AA291" s="8"/>
    </row>
    <row r="292">
      <c r="A292" s="6" t="s">
        <v>392</v>
      </c>
      <c r="B292" s="7" t="s">
        <v>102</v>
      </c>
      <c r="C292" s="7" t="s">
        <v>102</v>
      </c>
      <c r="D292" s="7" t="s">
        <v>102</v>
      </c>
      <c r="E292" s="7" t="s">
        <v>102</v>
      </c>
      <c r="F292" s="7" t="s">
        <v>102</v>
      </c>
      <c r="G292" s="7" t="s">
        <v>102</v>
      </c>
      <c r="H292" s="7" t="s">
        <v>103</v>
      </c>
      <c r="I292" s="7" t="s">
        <v>102</v>
      </c>
      <c r="J292" s="7" t="s">
        <v>102</v>
      </c>
      <c r="K292" s="7" t="s">
        <v>102</v>
      </c>
      <c r="L292" s="7" t="s">
        <v>102</v>
      </c>
      <c r="M292" s="7" t="s">
        <v>102</v>
      </c>
      <c r="N292" s="7" t="s">
        <v>102</v>
      </c>
      <c r="O292" s="7" t="s">
        <v>102</v>
      </c>
      <c r="P292" s="7" t="s">
        <v>102</v>
      </c>
      <c r="Q292" s="7" t="s">
        <v>102</v>
      </c>
      <c r="R292" s="7" t="s">
        <v>102</v>
      </c>
      <c r="S292" s="7" t="s">
        <v>102</v>
      </c>
      <c r="T292" s="8"/>
      <c r="U292" s="8"/>
      <c r="V292" s="8"/>
      <c r="W292" s="8"/>
      <c r="X292" s="8"/>
      <c r="Y292" s="8"/>
      <c r="Z292" s="8"/>
      <c r="AA292" s="8"/>
    </row>
    <row r="293">
      <c r="A293" s="6" t="s">
        <v>393</v>
      </c>
      <c r="B293" s="7" t="s">
        <v>103</v>
      </c>
      <c r="C293" s="7" t="s">
        <v>103</v>
      </c>
      <c r="D293" s="7" t="s">
        <v>103</v>
      </c>
      <c r="E293" s="7" t="s">
        <v>103</v>
      </c>
      <c r="F293" s="7" t="s">
        <v>103</v>
      </c>
      <c r="G293" s="7" t="s">
        <v>103</v>
      </c>
      <c r="H293" s="7" t="s">
        <v>103</v>
      </c>
      <c r="I293" s="7" t="s">
        <v>103</v>
      </c>
      <c r="J293" s="7" t="s">
        <v>103</v>
      </c>
      <c r="K293" s="7" t="s">
        <v>103</v>
      </c>
      <c r="L293" s="7" t="s">
        <v>103</v>
      </c>
      <c r="M293" s="7" t="s">
        <v>103</v>
      </c>
      <c r="N293" s="7" t="s">
        <v>103</v>
      </c>
      <c r="O293" s="7" t="s">
        <v>103</v>
      </c>
      <c r="P293" s="7" t="s">
        <v>103</v>
      </c>
      <c r="Q293" s="7" t="s">
        <v>103</v>
      </c>
      <c r="R293" s="7" t="s">
        <v>103</v>
      </c>
      <c r="S293" s="7" t="s">
        <v>103</v>
      </c>
      <c r="T293" s="8"/>
      <c r="U293" s="8"/>
      <c r="V293" s="8"/>
      <c r="W293" s="8"/>
      <c r="X293" s="8"/>
      <c r="Y293" s="8"/>
      <c r="Z293" s="8"/>
      <c r="AA293" s="8"/>
    </row>
    <row r="294">
      <c r="A294" s="6" t="s">
        <v>394</v>
      </c>
      <c r="B294" s="7" t="s">
        <v>102</v>
      </c>
      <c r="C294" s="7" t="s">
        <v>102</v>
      </c>
      <c r="D294" s="7" t="s">
        <v>102</v>
      </c>
      <c r="E294" s="7" t="s">
        <v>102</v>
      </c>
      <c r="F294" s="7" t="s">
        <v>102</v>
      </c>
      <c r="G294" s="7" t="s">
        <v>102</v>
      </c>
      <c r="H294" s="7" t="s">
        <v>102</v>
      </c>
      <c r="I294" s="7" t="s">
        <v>102</v>
      </c>
      <c r="J294" s="7" t="s">
        <v>102</v>
      </c>
      <c r="K294" s="7" t="s">
        <v>102</v>
      </c>
      <c r="L294" s="7" t="s">
        <v>102</v>
      </c>
      <c r="M294" s="7" t="s">
        <v>102</v>
      </c>
      <c r="N294" s="7" t="s">
        <v>102</v>
      </c>
      <c r="O294" s="7" t="s">
        <v>102</v>
      </c>
      <c r="P294" s="7" t="s">
        <v>102</v>
      </c>
      <c r="Q294" s="7" t="s">
        <v>102</v>
      </c>
      <c r="R294" s="7" t="s">
        <v>102</v>
      </c>
      <c r="S294" s="7" t="s">
        <v>102</v>
      </c>
      <c r="T294" s="8"/>
      <c r="U294" s="8"/>
      <c r="V294" s="8"/>
      <c r="W294" s="8"/>
      <c r="X294" s="8"/>
      <c r="Y294" s="8"/>
      <c r="Z294" s="8"/>
      <c r="AA294" s="8"/>
    </row>
    <row r="295">
      <c r="A295" s="6" t="s">
        <v>395</v>
      </c>
      <c r="B295" s="7" t="s">
        <v>103</v>
      </c>
      <c r="C295" s="7" t="s">
        <v>102</v>
      </c>
      <c r="D295" s="7" t="s">
        <v>102</v>
      </c>
      <c r="E295" s="7" t="s">
        <v>103</v>
      </c>
      <c r="F295" s="7" t="s">
        <v>103</v>
      </c>
      <c r="G295" s="7" t="s">
        <v>102</v>
      </c>
      <c r="H295" s="7" t="s">
        <v>103</v>
      </c>
      <c r="I295" s="7" t="s">
        <v>103</v>
      </c>
      <c r="J295" s="7" t="s">
        <v>103</v>
      </c>
      <c r="K295" s="7" t="s">
        <v>103</v>
      </c>
      <c r="L295" s="7" t="s">
        <v>103</v>
      </c>
      <c r="M295" s="7" t="s">
        <v>102</v>
      </c>
      <c r="N295" s="7" t="s">
        <v>102</v>
      </c>
      <c r="O295" s="7" t="s">
        <v>102</v>
      </c>
      <c r="P295" s="7" t="s">
        <v>102</v>
      </c>
      <c r="Q295" s="7" t="s">
        <v>102</v>
      </c>
      <c r="R295" s="7" t="s">
        <v>103</v>
      </c>
      <c r="S295" s="7" t="s">
        <v>103</v>
      </c>
      <c r="T295" s="8"/>
      <c r="U295" s="8"/>
      <c r="V295" s="8"/>
      <c r="W295" s="8"/>
      <c r="X295" s="8"/>
      <c r="Y295" s="8"/>
      <c r="Z295" s="8"/>
      <c r="AA295" s="8"/>
    </row>
    <row r="296">
      <c r="A296" s="6" t="s">
        <v>396</v>
      </c>
      <c r="B296" s="7" t="s">
        <v>103</v>
      </c>
      <c r="C296" s="7" t="s">
        <v>102</v>
      </c>
      <c r="D296" s="7" t="s">
        <v>103</v>
      </c>
      <c r="E296" s="7" t="s">
        <v>103</v>
      </c>
      <c r="F296" s="7" t="s">
        <v>102</v>
      </c>
      <c r="G296" s="7" t="s">
        <v>102</v>
      </c>
      <c r="H296" s="7" t="s">
        <v>102</v>
      </c>
      <c r="I296" s="7" t="s">
        <v>102</v>
      </c>
      <c r="J296" s="7" t="s">
        <v>102</v>
      </c>
      <c r="K296" s="7" t="s">
        <v>102</v>
      </c>
      <c r="L296" s="7" t="s">
        <v>102</v>
      </c>
      <c r="M296" s="7" t="s">
        <v>102</v>
      </c>
      <c r="N296" s="7" t="s">
        <v>102</v>
      </c>
      <c r="O296" s="7" t="s">
        <v>102</v>
      </c>
      <c r="P296" s="7" t="s">
        <v>102</v>
      </c>
      <c r="Q296" s="7" t="s">
        <v>102</v>
      </c>
      <c r="R296" s="7" t="s">
        <v>102</v>
      </c>
      <c r="S296" s="7" t="s">
        <v>102</v>
      </c>
      <c r="T296" s="8"/>
      <c r="U296" s="8"/>
      <c r="V296" s="8"/>
      <c r="W296" s="8"/>
      <c r="X296" s="8"/>
      <c r="Y296" s="8"/>
      <c r="Z296" s="8"/>
      <c r="AA296" s="8"/>
    </row>
    <row r="297">
      <c r="A297" s="6" t="s">
        <v>397</v>
      </c>
      <c r="B297" s="7" t="s">
        <v>102</v>
      </c>
      <c r="C297" s="7" t="s">
        <v>102</v>
      </c>
      <c r="D297" s="7" t="s">
        <v>102</v>
      </c>
      <c r="E297" s="7" t="s">
        <v>102</v>
      </c>
      <c r="F297" s="7" t="s">
        <v>102</v>
      </c>
      <c r="G297" s="7" t="s">
        <v>102</v>
      </c>
      <c r="H297" s="7" t="s">
        <v>102</v>
      </c>
      <c r="I297" s="7" t="s">
        <v>102</v>
      </c>
      <c r="J297" s="7" t="s">
        <v>102</v>
      </c>
      <c r="K297" s="7" t="s">
        <v>102</v>
      </c>
      <c r="L297" s="7" t="s">
        <v>102</v>
      </c>
      <c r="M297" s="7" t="s">
        <v>102</v>
      </c>
      <c r="N297" s="7" t="s">
        <v>102</v>
      </c>
      <c r="O297" s="7" t="s">
        <v>102</v>
      </c>
      <c r="P297" s="7" t="s">
        <v>102</v>
      </c>
      <c r="Q297" s="7" t="s">
        <v>102</v>
      </c>
      <c r="R297" s="7" t="s">
        <v>102</v>
      </c>
      <c r="S297" s="7" t="s">
        <v>102</v>
      </c>
      <c r="T297" s="8"/>
      <c r="U297" s="8"/>
      <c r="V297" s="8"/>
      <c r="W297" s="8"/>
      <c r="X297" s="8"/>
      <c r="Y297" s="8"/>
      <c r="Z297" s="8"/>
      <c r="AA297" s="8"/>
    </row>
    <row r="298">
      <c r="A298" s="6" t="s">
        <v>398</v>
      </c>
      <c r="B298" s="7" t="s">
        <v>103</v>
      </c>
      <c r="C298" s="7" t="s">
        <v>103</v>
      </c>
      <c r="D298" s="7" t="s">
        <v>103</v>
      </c>
      <c r="E298" s="7" t="s">
        <v>103</v>
      </c>
      <c r="F298" s="7" t="s">
        <v>103</v>
      </c>
      <c r="G298" s="7" t="s">
        <v>103</v>
      </c>
      <c r="H298" s="7" t="s">
        <v>103</v>
      </c>
      <c r="I298" s="7" t="s">
        <v>103</v>
      </c>
      <c r="J298" s="7" t="s">
        <v>103</v>
      </c>
      <c r="K298" s="7" t="s">
        <v>103</v>
      </c>
      <c r="L298" s="7" t="s">
        <v>103</v>
      </c>
      <c r="M298" s="7" t="s">
        <v>103</v>
      </c>
      <c r="N298" s="7" t="s">
        <v>103</v>
      </c>
      <c r="O298" s="7" t="s">
        <v>103</v>
      </c>
      <c r="P298" s="7" t="s">
        <v>103</v>
      </c>
      <c r="Q298" s="7" t="s">
        <v>103</v>
      </c>
      <c r="R298" s="7" t="s">
        <v>103</v>
      </c>
      <c r="S298" s="7" t="s">
        <v>103</v>
      </c>
      <c r="T298" s="8"/>
      <c r="U298" s="8"/>
      <c r="V298" s="8"/>
      <c r="W298" s="8"/>
      <c r="X298" s="8"/>
      <c r="Y298" s="8"/>
      <c r="Z298" s="8"/>
      <c r="AA298" s="8"/>
    </row>
    <row r="299">
      <c r="A299" s="6" t="s">
        <v>399</v>
      </c>
      <c r="B299" s="7" t="s">
        <v>102</v>
      </c>
      <c r="C299" s="7" t="s">
        <v>111</v>
      </c>
      <c r="D299" s="7" t="s">
        <v>102</v>
      </c>
      <c r="E299" s="7" t="s">
        <v>102</v>
      </c>
      <c r="F299" s="7" t="s">
        <v>111</v>
      </c>
      <c r="G299" s="7" t="s">
        <v>111</v>
      </c>
      <c r="H299" s="7" t="s">
        <v>111</v>
      </c>
      <c r="I299" s="7" t="s">
        <v>111</v>
      </c>
      <c r="J299" s="7" t="s">
        <v>102</v>
      </c>
      <c r="K299" s="7" t="s">
        <v>102</v>
      </c>
      <c r="L299" s="7" t="s">
        <v>102</v>
      </c>
      <c r="M299" s="7" t="s">
        <v>102</v>
      </c>
      <c r="N299" s="7" t="s">
        <v>102</v>
      </c>
      <c r="O299" s="7" t="s">
        <v>102</v>
      </c>
      <c r="P299" s="7" t="s">
        <v>102</v>
      </c>
      <c r="Q299" s="7" t="s">
        <v>102</v>
      </c>
      <c r="R299" s="7" t="s">
        <v>102</v>
      </c>
      <c r="S299" s="7" t="s">
        <v>111</v>
      </c>
      <c r="T299" s="8"/>
      <c r="U299" s="8"/>
      <c r="V299" s="8"/>
      <c r="W299" s="8"/>
      <c r="X299" s="8"/>
      <c r="Y299" s="8"/>
      <c r="Z299" s="8"/>
      <c r="AA299" s="8"/>
    </row>
    <row r="300">
      <c r="A300" s="6" t="s">
        <v>400</v>
      </c>
      <c r="B300" s="7" t="s">
        <v>102</v>
      </c>
      <c r="C300" s="7" t="s">
        <v>102</v>
      </c>
      <c r="D300" s="7" t="s">
        <v>102</v>
      </c>
      <c r="E300" s="7" t="s">
        <v>102</v>
      </c>
      <c r="F300" s="7" t="s">
        <v>102</v>
      </c>
      <c r="G300" s="7" t="s">
        <v>102</v>
      </c>
      <c r="H300" s="7" t="s">
        <v>102</v>
      </c>
      <c r="I300" s="7" t="s">
        <v>102</v>
      </c>
      <c r="J300" s="7" t="s">
        <v>102</v>
      </c>
      <c r="K300" s="7" t="s">
        <v>103</v>
      </c>
      <c r="L300" s="7" t="s">
        <v>102</v>
      </c>
      <c r="M300" s="7" t="s">
        <v>102</v>
      </c>
      <c r="N300" s="7" t="s">
        <v>102</v>
      </c>
      <c r="O300" s="7" t="s">
        <v>102</v>
      </c>
      <c r="P300" s="7" t="s">
        <v>102</v>
      </c>
      <c r="Q300" s="7" t="s">
        <v>102</v>
      </c>
      <c r="R300" s="7" t="s">
        <v>102</v>
      </c>
      <c r="S300" s="7" t="s">
        <v>102</v>
      </c>
      <c r="T300" s="8"/>
      <c r="U300" s="8"/>
      <c r="V300" s="8"/>
      <c r="W300" s="8"/>
      <c r="X300" s="8"/>
      <c r="Y300" s="8"/>
      <c r="Z300" s="8"/>
      <c r="AA300" s="8"/>
    </row>
    <row r="301">
      <c r="A301" s="6" t="s">
        <v>401</v>
      </c>
      <c r="B301" s="7" t="s">
        <v>102</v>
      </c>
      <c r="C301" s="7" t="s">
        <v>103</v>
      </c>
      <c r="D301" s="7" t="s">
        <v>103</v>
      </c>
      <c r="E301" s="7" t="s">
        <v>102</v>
      </c>
      <c r="F301" s="7" t="s">
        <v>102</v>
      </c>
      <c r="G301" s="7" t="s">
        <v>103</v>
      </c>
      <c r="H301" s="7" t="s">
        <v>103</v>
      </c>
      <c r="I301" s="7" t="s">
        <v>102</v>
      </c>
      <c r="J301" s="7" t="s">
        <v>102</v>
      </c>
      <c r="K301" s="7" t="s">
        <v>102</v>
      </c>
      <c r="L301" s="7" t="s">
        <v>102</v>
      </c>
      <c r="M301" s="7" t="s">
        <v>102</v>
      </c>
      <c r="N301" s="7" t="s">
        <v>102</v>
      </c>
      <c r="O301" s="7" t="s">
        <v>103</v>
      </c>
      <c r="P301" s="7" t="s">
        <v>103</v>
      </c>
      <c r="Q301" s="7" t="s">
        <v>103</v>
      </c>
      <c r="R301" s="7" t="s">
        <v>102</v>
      </c>
      <c r="S301" s="7" t="s">
        <v>103</v>
      </c>
      <c r="T301" s="8"/>
      <c r="U301" s="8"/>
      <c r="V301" s="8"/>
      <c r="W301" s="8"/>
      <c r="X301" s="8"/>
      <c r="Y301" s="8"/>
      <c r="Z301" s="8"/>
      <c r="AA301" s="8"/>
    </row>
    <row r="302">
      <c r="A302" s="6" t="s">
        <v>402</v>
      </c>
      <c r="B302" s="7" t="s">
        <v>102</v>
      </c>
      <c r="C302" s="7" t="s">
        <v>102</v>
      </c>
      <c r="D302" s="7" t="s">
        <v>102</v>
      </c>
      <c r="E302" s="7" t="s">
        <v>102</v>
      </c>
      <c r="F302" s="7" t="s">
        <v>102</v>
      </c>
      <c r="G302" s="7" t="s">
        <v>102</v>
      </c>
      <c r="H302" s="7" t="s">
        <v>102</v>
      </c>
      <c r="I302" s="7" t="s">
        <v>102</v>
      </c>
      <c r="J302" s="7" t="s">
        <v>102</v>
      </c>
      <c r="K302" s="7" t="s">
        <v>102</v>
      </c>
      <c r="L302" s="7" t="s">
        <v>102</v>
      </c>
      <c r="M302" s="7" t="s">
        <v>102</v>
      </c>
      <c r="N302" s="7" t="s">
        <v>102</v>
      </c>
      <c r="O302" s="7" t="s">
        <v>102</v>
      </c>
      <c r="P302" s="7" t="s">
        <v>102</v>
      </c>
      <c r="Q302" s="7" t="s">
        <v>102</v>
      </c>
      <c r="R302" s="7" t="s">
        <v>102</v>
      </c>
      <c r="S302" s="7" t="s">
        <v>102</v>
      </c>
      <c r="T302" s="8"/>
      <c r="U302" s="8"/>
      <c r="V302" s="8"/>
      <c r="W302" s="8"/>
      <c r="X302" s="8"/>
      <c r="Y302" s="8"/>
      <c r="Z302" s="8"/>
      <c r="AA302" s="8"/>
    </row>
    <row r="303">
      <c r="A303" s="6" t="s">
        <v>403</v>
      </c>
      <c r="B303" s="7" t="s">
        <v>103</v>
      </c>
      <c r="C303" s="7" t="s">
        <v>103</v>
      </c>
      <c r="D303" s="7" t="s">
        <v>103</v>
      </c>
      <c r="E303" s="7" t="s">
        <v>103</v>
      </c>
      <c r="F303" s="7" t="s">
        <v>103</v>
      </c>
      <c r="G303" s="7" t="s">
        <v>103</v>
      </c>
      <c r="H303" s="7" t="s">
        <v>103</v>
      </c>
      <c r="I303" s="7" t="s">
        <v>103</v>
      </c>
      <c r="J303" s="7" t="s">
        <v>103</v>
      </c>
      <c r="K303" s="7" t="s">
        <v>103</v>
      </c>
      <c r="L303" s="7" t="s">
        <v>103</v>
      </c>
      <c r="M303" s="7" t="s">
        <v>103</v>
      </c>
      <c r="N303" s="7" t="s">
        <v>103</v>
      </c>
      <c r="O303" s="7" t="s">
        <v>103</v>
      </c>
      <c r="P303" s="7" t="s">
        <v>103</v>
      </c>
      <c r="Q303" s="7" t="s">
        <v>103</v>
      </c>
      <c r="R303" s="7" t="s">
        <v>103</v>
      </c>
      <c r="S303" s="7" t="s">
        <v>103</v>
      </c>
      <c r="T303" s="8"/>
      <c r="U303" s="8"/>
      <c r="V303" s="8"/>
      <c r="W303" s="8"/>
      <c r="X303" s="8"/>
      <c r="Y303" s="8"/>
      <c r="Z303" s="8"/>
      <c r="AA303" s="8"/>
    </row>
    <row r="304">
      <c r="A304" s="6" t="s">
        <v>404</v>
      </c>
      <c r="B304" s="7" t="s">
        <v>109</v>
      </c>
      <c r="C304" s="7" t="s">
        <v>109</v>
      </c>
      <c r="D304" s="7" t="s">
        <v>109</v>
      </c>
      <c r="E304" s="7" t="s">
        <v>103</v>
      </c>
      <c r="F304" s="7" t="s">
        <v>109</v>
      </c>
      <c r="G304" s="7" t="s">
        <v>109</v>
      </c>
      <c r="H304" s="7" t="s">
        <v>109</v>
      </c>
      <c r="I304" s="7" t="s">
        <v>109</v>
      </c>
      <c r="J304" s="7" t="s">
        <v>109</v>
      </c>
      <c r="K304" s="7" t="s">
        <v>109</v>
      </c>
      <c r="L304" s="7" t="s">
        <v>109</v>
      </c>
      <c r="M304" s="7" t="s">
        <v>109</v>
      </c>
      <c r="N304" s="7" t="s">
        <v>109</v>
      </c>
      <c r="O304" s="7" t="s">
        <v>109</v>
      </c>
      <c r="P304" s="7" t="s">
        <v>111</v>
      </c>
      <c r="Q304" s="7" t="s">
        <v>103</v>
      </c>
      <c r="R304" s="7" t="s">
        <v>103</v>
      </c>
      <c r="S304" s="7" t="s">
        <v>109</v>
      </c>
      <c r="T304" s="8"/>
      <c r="U304" s="8"/>
      <c r="V304" s="8"/>
      <c r="W304" s="8"/>
      <c r="X304" s="8"/>
      <c r="Y304" s="8"/>
      <c r="Z304" s="8"/>
      <c r="AA304" s="8"/>
    </row>
    <row r="305">
      <c r="A305" s="6" t="s">
        <v>405</v>
      </c>
      <c r="B305" s="7" t="s">
        <v>103</v>
      </c>
      <c r="C305" s="7" t="s">
        <v>103</v>
      </c>
      <c r="D305" s="7" t="s">
        <v>111</v>
      </c>
      <c r="E305" s="7" t="s">
        <v>111</v>
      </c>
      <c r="F305" s="7" t="s">
        <v>103</v>
      </c>
      <c r="G305" s="7" t="s">
        <v>111</v>
      </c>
      <c r="H305" s="7" t="s">
        <v>111</v>
      </c>
      <c r="I305" s="7" t="s">
        <v>111</v>
      </c>
      <c r="J305" s="7" t="s">
        <v>111</v>
      </c>
      <c r="K305" s="7" t="s">
        <v>111</v>
      </c>
      <c r="L305" s="7" t="s">
        <v>111</v>
      </c>
      <c r="M305" s="7" t="s">
        <v>111</v>
      </c>
      <c r="N305" s="7" t="s">
        <v>109</v>
      </c>
      <c r="O305" s="7" t="s">
        <v>111</v>
      </c>
      <c r="P305" s="7" t="s">
        <v>102</v>
      </c>
      <c r="Q305" s="7" t="s">
        <v>103</v>
      </c>
      <c r="R305" s="7" t="s">
        <v>111</v>
      </c>
      <c r="S305" s="7" t="s">
        <v>109</v>
      </c>
      <c r="T305" s="8"/>
      <c r="U305" s="8"/>
      <c r="V305" s="8"/>
      <c r="W305" s="8"/>
      <c r="X305" s="8"/>
      <c r="Y305" s="8"/>
      <c r="Z305" s="8"/>
      <c r="AA305" s="8"/>
    </row>
    <row r="306">
      <c r="A306" s="6" t="s">
        <v>406</v>
      </c>
      <c r="B306" s="7" t="s">
        <v>109</v>
      </c>
      <c r="C306" s="7" t="s">
        <v>109</v>
      </c>
      <c r="D306" s="7" t="s">
        <v>109</v>
      </c>
      <c r="E306" s="7" t="s">
        <v>109</v>
      </c>
      <c r="F306" s="7" t="s">
        <v>109</v>
      </c>
      <c r="G306" s="7" t="s">
        <v>111</v>
      </c>
      <c r="H306" s="7" t="s">
        <v>109</v>
      </c>
      <c r="I306" s="7" t="s">
        <v>109</v>
      </c>
      <c r="J306" s="7" t="s">
        <v>109</v>
      </c>
      <c r="K306" s="7" t="s">
        <v>109</v>
      </c>
      <c r="L306" s="7" t="s">
        <v>109</v>
      </c>
      <c r="M306" s="7" t="s">
        <v>109</v>
      </c>
      <c r="N306" s="7" t="s">
        <v>109</v>
      </c>
      <c r="O306" s="7" t="s">
        <v>109</v>
      </c>
      <c r="P306" s="7" t="s">
        <v>109</v>
      </c>
      <c r="Q306" s="7" t="s">
        <v>109</v>
      </c>
      <c r="R306" s="7" t="s">
        <v>109</v>
      </c>
      <c r="S306" s="7" t="s">
        <v>109</v>
      </c>
      <c r="T306" s="8"/>
      <c r="U306" s="8"/>
      <c r="V306" s="8"/>
      <c r="W306" s="8"/>
      <c r="X306" s="8"/>
      <c r="Y306" s="8"/>
      <c r="Z306" s="8"/>
      <c r="AA306" s="8"/>
    </row>
    <row r="307">
      <c r="A307" s="6" t="s">
        <v>407</v>
      </c>
      <c r="B307" s="7" t="s">
        <v>103</v>
      </c>
      <c r="C307" s="7" t="s">
        <v>103</v>
      </c>
      <c r="D307" s="7" t="s">
        <v>103</v>
      </c>
      <c r="E307" s="7" t="s">
        <v>111</v>
      </c>
      <c r="F307" s="7" t="s">
        <v>102</v>
      </c>
      <c r="G307" s="7" t="s">
        <v>103</v>
      </c>
      <c r="H307" s="7" t="s">
        <v>103</v>
      </c>
      <c r="I307" s="7" t="s">
        <v>103</v>
      </c>
      <c r="J307" s="7" t="s">
        <v>103</v>
      </c>
      <c r="K307" s="7" t="s">
        <v>103</v>
      </c>
      <c r="L307" s="7" t="s">
        <v>103</v>
      </c>
      <c r="M307" s="7" t="s">
        <v>103</v>
      </c>
      <c r="N307" s="7" t="s">
        <v>103</v>
      </c>
      <c r="O307" s="7" t="s">
        <v>103</v>
      </c>
      <c r="P307" s="7" t="s">
        <v>103</v>
      </c>
      <c r="Q307" s="7" t="s">
        <v>103</v>
      </c>
      <c r="R307" s="7" t="s">
        <v>103</v>
      </c>
      <c r="S307" s="7" t="s">
        <v>103</v>
      </c>
      <c r="T307" s="8"/>
      <c r="U307" s="8"/>
      <c r="V307" s="8"/>
      <c r="W307" s="8"/>
      <c r="X307" s="8"/>
      <c r="Y307" s="8"/>
      <c r="Z307" s="8"/>
      <c r="AA307" s="8"/>
    </row>
    <row r="308">
      <c r="A308" s="6" t="s">
        <v>408</v>
      </c>
      <c r="B308" s="7" t="s">
        <v>102</v>
      </c>
      <c r="C308" s="7" t="s">
        <v>102</v>
      </c>
      <c r="D308" s="7" t="s">
        <v>102</v>
      </c>
      <c r="E308" s="7" t="s">
        <v>102</v>
      </c>
      <c r="F308" s="7" t="s">
        <v>102</v>
      </c>
      <c r="G308" s="7" t="s">
        <v>102</v>
      </c>
      <c r="H308" s="7" t="s">
        <v>102</v>
      </c>
      <c r="I308" s="7" t="s">
        <v>102</v>
      </c>
      <c r="J308" s="7" t="s">
        <v>102</v>
      </c>
      <c r="K308" s="7" t="s">
        <v>102</v>
      </c>
      <c r="L308" s="7" t="s">
        <v>103</v>
      </c>
      <c r="M308" s="7" t="s">
        <v>103</v>
      </c>
      <c r="N308" s="7" t="s">
        <v>102</v>
      </c>
      <c r="O308" s="7" t="s">
        <v>102</v>
      </c>
      <c r="P308" s="7" t="s">
        <v>102</v>
      </c>
      <c r="Q308" s="7" t="s">
        <v>102</v>
      </c>
      <c r="R308" s="7" t="s">
        <v>102</v>
      </c>
      <c r="S308" s="7" t="s">
        <v>102</v>
      </c>
      <c r="T308" s="8"/>
      <c r="U308" s="8"/>
      <c r="V308" s="8"/>
      <c r="W308" s="8"/>
      <c r="X308" s="8"/>
      <c r="Y308" s="8"/>
      <c r="Z308" s="8"/>
      <c r="AA308" s="8"/>
    </row>
    <row r="309">
      <c r="A309" s="6" t="s">
        <v>409</v>
      </c>
      <c r="B309" s="7" t="s">
        <v>102</v>
      </c>
      <c r="C309" s="7" t="s">
        <v>103</v>
      </c>
      <c r="D309" s="7" t="s">
        <v>103</v>
      </c>
      <c r="E309" s="7" t="s">
        <v>103</v>
      </c>
      <c r="F309" s="7" t="s">
        <v>103</v>
      </c>
      <c r="G309" s="7" t="s">
        <v>103</v>
      </c>
      <c r="H309" s="7" t="s">
        <v>103</v>
      </c>
      <c r="I309" s="7" t="s">
        <v>103</v>
      </c>
      <c r="J309" s="7" t="s">
        <v>103</v>
      </c>
      <c r="K309" s="7" t="s">
        <v>103</v>
      </c>
      <c r="L309" s="7" t="s">
        <v>103</v>
      </c>
      <c r="M309" s="7" t="s">
        <v>103</v>
      </c>
      <c r="N309" s="7" t="s">
        <v>103</v>
      </c>
      <c r="O309" s="7" t="s">
        <v>103</v>
      </c>
      <c r="P309" s="7" t="s">
        <v>103</v>
      </c>
      <c r="Q309" s="7" t="s">
        <v>103</v>
      </c>
      <c r="R309" s="7" t="s">
        <v>103</v>
      </c>
      <c r="S309" s="7" t="s">
        <v>103</v>
      </c>
      <c r="T309" s="8"/>
      <c r="U309" s="8"/>
      <c r="V309" s="8"/>
      <c r="W309" s="8"/>
      <c r="X309" s="8"/>
      <c r="Y309" s="8"/>
      <c r="Z309" s="8"/>
      <c r="AA309" s="8"/>
    </row>
    <row r="310">
      <c r="A310" s="6" t="s">
        <v>410</v>
      </c>
      <c r="B310" s="7" t="s">
        <v>111</v>
      </c>
      <c r="C310" s="7" t="s">
        <v>111</v>
      </c>
      <c r="D310" s="7" t="s">
        <v>111</v>
      </c>
      <c r="E310" s="7" t="s">
        <v>103</v>
      </c>
      <c r="F310" s="7" t="s">
        <v>111</v>
      </c>
      <c r="G310" s="7" t="s">
        <v>111</v>
      </c>
      <c r="H310" s="7" t="s">
        <v>111</v>
      </c>
      <c r="I310" s="7" t="s">
        <v>111</v>
      </c>
      <c r="J310" s="7" t="s">
        <v>111</v>
      </c>
      <c r="K310" s="7" t="s">
        <v>111</v>
      </c>
      <c r="L310" s="7" t="s">
        <v>111</v>
      </c>
      <c r="M310" s="7" t="s">
        <v>111</v>
      </c>
      <c r="N310" s="7" t="s">
        <v>111</v>
      </c>
      <c r="O310" s="7" t="s">
        <v>111</v>
      </c>
      <c r="P310" s="7" t="s">
        <v>111</v>
      </c>
      <c r="Q310" s="7" t="s">
        <v>111</v>
      </c>
      <c r="R310" s="7" t="s">
        <v>111</v>
      </c>
      <c r="S310" s="7" t="s">
        <v>111</v>
      </c>
      <c r="T310" s="8"/>
      <c r="U310" s="8"/>
      <c r="V310" s="8"/>
      <c r="W310" s="8"/>
      <c r="X310" s="8"/>
      <c r="Y310" s="8"/>
      <c r="Z310" s="8"/>
      <c r="AA310" s="8"/>
    </row>
    <row r="311">
      <c r="A311" s="6" t="s">
        <v>411</v>
      </c>
      <c r="B311" s="7" t="s">
        <v>102</v>
      </c>
      <c r="C311" s="7" t="s">
        <v>103</v>
      </c>
      <c r="D311" s="7" t="s">
        <v>102</v>
      </c>
      <c r="E311" s="7" t="s">
        <v>111</v>
      </c>
      <c r="F311" s="7" t="s">
        <v>103</v>
      </c>
      <c r="G311" s="7" t="s">
        <v>102</v>
      </c>
      <c r="H311" s="7" t="s">
        <v>102</v>
      </c>
      <c r="I311" s="7" t="s">
        <v>103</v>
      </c>
      <c r="J311" s="7" t="s">
        <v>103</v>
      </c>
      <c r="K311" s="7" t="s">
        <v>103</v>
      </c>
      <c r="L311" s="7" t="s">
        <v>103</v>
      </c>
      <c r="M311" s="7" t="s">
        <v>102</v>
      </c>
      <c r="N311" s="7" t="s">
        <v>103</v>
      </c>
      <c r="O311" s="7" t="s">
        <v>102</v>
      </c>
      <c r="P311" s="7" t="s">
        <v>103</v>
      </c>
      <c r="Q311" s="7" t="s">
        <v>102</v>
      </c>
      <c r="R311" s="7" t="s">
        <v>102</v>
      </c>
      <c r="S311" s="7" t="s">
        <v>102</v>
      </c>
      <c r="T311" s="8"/>
      <c r="U311" s="8"/>
      <c r="V311" s="8"/>
      <c r="W311" s="8"/>
      <c r="X311" s="8"/>
      <c r="Y311" s="8"/>
      <c r="Z311" s="8"/>
      <c r="AA311" s="8"/>
    </row>
    <row r="312">
      <c r="A312" s="6" t="s">
        <v>412</v>
      </c>
      <c r="B312" s="7" t="s">
        <v>109</v>
      </c>
      <c r="C312" s="7" t="s">
        <v>109</v>
      </c>
      <c r="D312" s="7" t="s">
        <v>109</v>
      </c>
      <c r="E312" s="7" t="s">
        <v>102</v>
      </c>
      <c r="F312" s="7" t="s">
        <v>102</v>
      </c>
      <c r="G312" s="7" t="s">
        <v>109</v>
      </c>
      <c r="H312" s="7" t="s">
        <v>102</v>
      </c>
      <c r="I312" s="7" t="s">
        <v>109</v>
      </c>
      <c r="J312" s="7" t="s">
        <v>110</v>
      </c>
      <c r="K312" s="7" t="s">
        <v>102</v>
      </c>
      <c r="L312" s="7" t="s">
        <v>109</v>
      </c>
      <c r="M312" s="7" t="s">
        <v>109</v>
      </c>
      <c r="N312" s="7" t="s">
        <v>109</v>
      </c>
      <c r="O312" s="7" t="s">
        <v>109</v>
      </c>
      <c r="P312" s="7" t="s">
        <v>102</v>
      </c>
      <c r="Q312" s="7" t="s">
        <v>102</v>
      </c>
      <c r="R312" s="7" t="s">
        <v>109</v>
      </c>
      <c r="S312" s="7" t="s">
        <v>109</v>
      </c>
      <c r="T312" s="8"/>
      <c r="U312" s="8"/>
      <c r="V312" s="8"/>
      <c r="W312" s="8"/>
      <c r="X312" s="8"/>
      <c r="Y312" s="8"/>
      <c r="Z312" s="8"/>
      <c r="AA312" s="8"/>
    </row>
    <row r="313">
      <c r="A313" s="6" t="s">
        <v>413</v>
      </c>
      <c r="B313" s="7" t="s">
        <v>103</v>
      </c>
      <c r="C313" s="7" t="s">
        <v>103</v>
      </c>
      <c r="D313" s="7" t="s">
        <v>103</v>
      </c>
      <c r="E313" s="7" t="s">
        <v>103</v>
      </c>
      <c r="F313" s="7" t="s">
        <v>103</v>
      </c>
      <c r="G313" s="7" t="s">
        <v>103</v>
      </c>
      <c r="H313" s="7" t="s">
        <v>103</v>
      </c>
      <c r="I313" s="7" t="s">
        <v>103</v>
      </c>
      <c r="J313" s="7" t="s">
        <v>103</v>
      </c>
      <c r="K313" s="7" t="s">
        <v>103</v>
      </c>
      <c r="L313" s="7" t="s">
        <v>103</v>
      </c>
      <c r="M313" s="7" t="s">
        <v>103</v>
      </c>
      <c r="N313" s="7" t="s">
        <v>103</v>
      </c>
      <c r="O313" s="7" t="s">
        <v>103</v>
      </c>
      <c r="P313" s="7" t="s">
        <v>103</v>
      </c>
      <c r="Q313" s="7" t="s">
        <v>103</v>
      </c>
      <c r="R313" s="7" t="s">
        <v>103</v>
      </c>
      <c r="S313" s="7" t="s">
        <v>103</v>
      </c>
      <c r="T313" s="8"/>
      <c r="U313" s="8"/>
      <c r="V313" s="8"/>
      <c r="W313" s="8"/>
      <c r="X313" s="8"/>
      <c r="Y313" s="8"/>
      <c r="Z313" s="8"/>
      <c r="AA313" s="8"/>
    </row>
    <row r="314">
      <c r="A314" s="6" t="s">
        <v>414</v>
      </c>
      <c r="B314" s="7" t="s">
        <v>103</v>
      </c>
      <c r="C314" s="7" t="s">
        <v>103</v>
      </c>
      <c r="D314" s="7" t="s">
        <v>103</v>
      </c>
      <c r="E314" s="7" t="s">
        <v>102</v>
      </c>
      <c r="F314" s="7" t="s">
        <v>103</v>
      </c>
      <c r="G314" s="7" t="s">
        <v>103</v>
      </c>
      <c r="H314" s="7" t="s">
        <v>103</v>
      </c>
      <c r="I314" s="7" t="s">
        <v>103</v>
      </c>
      <c r="J314" s="7" t="s">
        <v>103</v>
      </c>
      <c r="K314" s="7" t="s">
        <v>102</v>
      </c>
      <c r="L314" s="7" t="s">
        <v>103</v>
      </c>
      <c r="M314" s="7" t="s">
        <v>103</v>
      </c>
      <c r="N314" s="7" t="s">
        <v>103</v>
      </c>
      <c r="O314" s="7" t="s">
        <v>103</v>
      </c>
      <c r="P314" s="7" t="s">
        <v>103</v>
      </c>
      <c r="Q314" s="7" t="s">
        <v>103</v>
      </c>
      <c r="R314" s="7" t="s">
        <v>103</v>
      </c>
      <c r="S314" s="7" t="s">
        <v>103</v>
      </c>
      <c r="T314" s="8"/>
      <c r="U314" s="8"/>
      <c r="V314" s="8"/>
      <c r="W314" s="8"/>
      <c r="X314" s="8"/>
      <c r="Y314" s="8"/>
      <c r="Z314" s="8"/>
      <c r="AA314" s="8"/>
    </row>
    <row r="315">
      <c r="A315" s="6" t="s">
        <v>415</v>
      </c>
      <c r="B315" s="7" t="s">
        <v>103</v>
      </c>
      <c r="C315" s="7" t="s">
        <v>103</v>
      </c>
      <c r="D315" s="7" t="s">
        <v>103</v>
      </c>
      <c r="E315" s="7" t="s">
        <v>103</v>
      </c>
      <c r="F315" s="7" t="s">
        <v>103</v>
      </c>
      <c r="G315" s="7" t="s">
        <v>103</v>
      </c>
      <c r="H315" s="7" t="s">
        <v>103</v>
      </c>
      <c r="I315" s="7" t="s">
        <v>102</v>
      </c>
      <c r="J315" s="7" t="s">
        <v>103</v>
      </c>
      <c r="K315" s="7" t="s">
        <v>103</v>
      </c>
      <c r="L315" s="7" t="s">
        <v>103</v>
      </c>
      <c r="M315" s="7" t="s">
        <v>103</v>
      </c>
      <c r="N315" s="7" t="s">
        <v>103</v>
      </c>
      <c r="O315" s="7" t="s">
        <v>103</v>
      </c>
      <c r="P315" s="7" t="s">
        <v>103</v>
      </c>
      <c r="Q315" s="7" t="s">
        <v>103</v>
      </c>
      <c r="R315" s="7" t="s">
        <v>103</v>
      </c>
      <c r="S315" s="7" t="s">
        <v>103</v>
      </c>
      <c r="T315" s="8"/>
      <c r="U315" s="8"/>
      <c r="V315" s="8"/>
      <c r="W315" s="8"/>
      <c r="X315" s="8"/>
      <c r="Y315" s="8"/>
      <c r="Z315" s="8"/>
      <c r="AA315" s="8"/>
    </row>
    <row r="316">
      <c r="A316" s="6" t="s">
        <v>416</v>
      </c>
      <c r="B316" s="7" t="s">
        <v>103</v>
      </c>
      <c r="C316" s="7" t="s">
        <v>103</v>
      </c>
      <c r="D316" s="7" t="s">
        <v>103</v>
      </c>
      <c r="E316" s="7" t="s">
        <v>103</v>
      </c>
      <c r="F316" s="7" t="s">
        <v>103</v>
      </c>
      <c r="G316" s="7" t="s">
        <v>103</v>
      </c>
      <c r="H316" s="7" t="s">
        <v>103</v>
      </c>
      <c r="I316" s="7" t="s">
        <v>103</v>
      </c>
      <c r="J316" s="7" t="s">
        <v>103</v>
      </c>
      <c r="K316" s="7" t="s">
        <v>103</v>
      </c>
      <c r="L316" s="7" t="s">
        <v>103</v>
      </c>
      <c r="M316" s="7" t="s">
        <v>103</v>
      </c>
      <c r="N316" s="7" t="s">
        <v>103</v>
      </c>
      <c r="O316" s="7" t="s">
        <v>103</v>
      </c>
      <c r="P316" s="7" t="s">
        <v>103</v>
      </c>
      <c r="Q316" s="7" t="s">
        <v>103</v>
      </c>
      <c r="R316" s="7" t="s">
        <v>103</v>
      </c>
      <c r="S316" s="7" t="s">
        <v>103</v>
      </c>
      <c r="T316" s="8"/>
      <c r="U316" s="8"/>
      <c r="V316" s="8"/>
      <c r="W316" s="8"/>
      <c r="X316" s="8"/>
      <c r="Y316" s="8"/>
      <c r="Z316" s="8"/>
      <c r="AA316" s="8"/>
    </row>
    <row r="317">
      <c r="A317" s="6" t="s">
        <v>417</v>
      </c>
      <c r="B317" s="7" t="s">
        <v>110</v>
      </c>
      <c r="C317" s="7" t="s">
        <v>110</v>
      </c>
      <c r="D317" s="7" t="s">
        <v>110</v>
      </c>
      <c r="E317" s="7" t="s">
        <v>111</v>
      </c>
      <c r="F317" s="7" t="s">
        <v>110</v>
      </c>
      <c r="G317" s="7" t="s">
        <v>110</v>
      </c>
      <c r="H317" s="7" t="s">
        <v>110</v>
      </c>
      <c r="I317" s="7" t="s">
        <v>110</v>
      </c>
      <c r="J317" s="7" t="s">
        <v>110</v>
      </c>
      <c r="K317" s="7" t="s">
        <v>110</v>
      </c>
      <c r="L317" s="7" t="s">
        <v>110</v>
      </c>
      <c r="M317" s="7" t="s">
        <v>110</v>
      </c>
      <c r="N317" s="7" t="s">
        <v>110</v>
      </c>
      <c r="O317" s="7" t="s">
        <v>110</v>
      </c>
      <c r="P317" s="7" t="s">
        <v>110</v>
      </c>
      <c r="Q317" s="7" t="s">
        <v>110</v>
      </c>
      <c r="R317" s="7" t="s">
        <v>110</v>
      </c>
      <c r="S317" s="7" t="s">
        <v>110</v>
      </c>
      <c r="T317" s="8"/>
      <c r="U317" s="8"/>
      <c r="V317" s="8"/>
      <c r="W317" s="8"/>
      <c r="X317" s="8"/>
      <c r="Y317" s="8"/>
      <c r="Z317" s="8"/>
      <c r="AA317" s="8"/>
    </row>
    <row r="318">
      <c r="A318" s="6" t="s">
        <v>418</v>
      </c>
      <c r="B318" s="7" t="s">
        <v>102</v>
      </c>
      <c r="C318" s="7" t="s">
        <v>103</v>
      </c>
      <c r="D318" s="7" t="s">
        <v>102</v>
      </c>
      <c r="E318" s="7" t="s">
        <v>102</v>
      </c>
      <c r="F318" s="7" t="s">
        <v>103</v>
      </c>
      <c r="G318" s="7" t="s">
        <v>103</v>
      </c>
      <c r="H318" s="7" t="s">
        <v>103</v>
      </c>
      <c r="I318" s="7" t="s">
        <v>102</v>
      </c>
      <c r="J318" s="7" t="s">
        <v>111</v>
      </c>
      <c r="K318" s="7" t="s">
        <v>103</v>
      </c>
      <c r="L318" s="7" t="s">
        <v>103</v>
      </c>
      <c r="M318" s="7" t="s">
        <v>103</v>
      </c>
      <c r="N318" s="7" t="s">
        <v>103</v>
      </c>
      <c r="O318" s="7" t="s">
        <v>103</v>
      </c>
      <c r="P318" s="7" t="s">
        <v>103</v>
      </c>
      <c r="Q318" s="7" t="s">
        <v>103</v>
      </c>
      <c r="R318" s="7" t="s">
        <v>103</v>
      </c>
      <c r="S318" s="7" t="s">
        <v>103</v>
      </c>
      <c r="T318" s="8"/>
      <c r="U318" s="8"/>
      <c r="V318" s="8"/>
      <c r="W318" s="8"/>
      <c r="X318" s="8"/>
      <c r="Y318" s="8"/>
      <c r="Z318" s="8"/>
      <c r="AA318" s="8"/>
    </row>
    <row r="319">
      <c r="A319" s="6" t="s">
        <v>419</v>
      </c>
      <c r="B319" s="7" t="s">
        <v>111</v>
      </c>
      <c r="C319" s="7" t="s">
        <v>111</v>
      </c>
      <c r="D319" s="7" t="s">
        <v>111</v>
      </c>
      <c r="E319" s="7" t="s">
        <v>111</v>
      </c>
      <c r="F319" s="7" t="s">
        <v>111</v>
      </c>
      <c r="G319" s="7" t="s">
        <v>111</v>
      </c>
      <c r="H319" s="7" t="s">
        <v>111</v>
      </c>
      <c r="I319" s="7" t="s">
        <v>111</v>
      </c>
      <c r="J319" s="7" t="s">
        <v>111</v>
      </c>
      <c r="K319" s="7" t="s">
        <v>111</v>
      </c>
      <c r="L319" s="7" t="s">
        <v>111</v>
      </c>
      <c r="M319" s="7" t="s">
        <v>111</v>
      </c>
      <c r="N319" s="7" t="s">
        <v>111</v>
      </c>
      <c r="O319" s="7" t="s">
        <v>111</v>
      </c>
      <c r="P319" s="7" t="s">
        <v>111</v>
      </c>
      <c r="Q319" s="7" t="s">
        <v>111</v>
      </c>
      <c r="R319" s="7" t="s">
        <v>111</v>
      </c>
      <c r="S319" s="7" t="s">
        <v>111</v>
      </c>
      <c r="T319" s="8"/>
      <c r="U319" s="8"/>
      <c r="V319" s="8"/>
      <c r="W319" s="8"/>
      <c r="X319" s="8"/>
      <c r="Y319" s="8"/>
      <c r="Z319" s="8"/>
      <c r="AA319" s="8"/>
    </row>
    <row r="320">
      <c r="A320" s="6" t="s">
        <v>420</v>
      </c>
      <c r="B320" s="7" t="s">
        <v>103</v>
      </c>
      <c r="C320" s="7" t="s">
        <v>103</v>
      </c>
      <c r="D320" s="7" t="s">
        <v>103</v>
      </c>
      <c r="E320" s="7" t="s">
        <v>103</v>
      </c>
      <c r="F320" s="7" t="s">
        <v>103</v>
      </c>
      <c r="G320" s="7" t="s">
        <v>103</v>
      </c>
      <c r="H320" s="7" t="s">
        <v>103</v>
      </c>
      <c r="I320" s="7" t="s">
        <v>103</v>
      </c>
      <c r="J320" s="7" t="s">
        <v>103</v>
      </c>
      <c r="K320" s="7" t="s">
        <v>103</v>
      </c>
      <c r="L320" s="7" t="s">
        <v>103</v>
      </c>
      <c r="M320" s="7" t="s">
        <v>103</v>
      </c>
      <c r="N320" s="7" t="s">
        <v>103</v>
      </c>
      <c r="O320" s="7" t="s">
        <v>103</v>
      </c>
      <c r="P320" s="7" t="s">
        <v>103</v>
      </c>
      <c r="Q320" s="7" t="s">
        <v>103</v>
      </c>
      <c r="R320" s="7" t="s">
        <v>103</v>
      </c>
      <c r="S320" s="7" t="s">
        <v>103</v>
      </c>
      <c r="T320" s="8"/>
      <c r="U320" s="8"/>
      <c r="V320" s="8"/>
      <c r="W320" s="8"/>
      <c r="X320" s="8"/>
      <c r="Y320" s="8"/>
      <c r="Z320" s="8"/>
      <c r="AA320" s="8"/>
    </row>
    <row r="321">
      <c r="A321" s="6" t="s">
        <v>421</v>
      </c>
      <c r="B321" s="7" t="s">
        <v>102</v>
      </c>
      <c r="C321" s="7" t="s">
        <v>102</v>
      </c>
      <c r="D321" s="7" t="s">
        <v>111</v>
      </c>
      <c r="E321" s="7" t="s">
        <v>111</v>
      </c>
      <c r="F321" s="7" t="s">
        <v>111</v>
      </c>
      <c r="G321" s="7" t="s">
        <v>111</v>
      </c>
      <c r="H321" s="7" t="s">
        <v>102</v>
      </c>
      <c r="I321" s="7" t="s">
        <v>111</v>
      </c>
      <c r="J321" s="7" t="s">
        <v>111</v>
      </c>
      <c r="K321" s="7" t="s">
        <v>111</v>
      </c>
      <c r="L321" s="7" t="s">
        <v>102</v>
      </c>
      <c r="M321" s="7" t="s">
        <v>111</v>
      </c>
      <c r="N321" s="7" t="s">
        <v>111</v>
      </c>
      <c r="O321" s="7" t="s">
        <v>111</v>
      </c>
      <c r="P321" s="7" t="s">
        <v>111</v>
      </c>
      <c r="Q321" s="7" t="s">
        <v>111</v>
      </c>
      <c r="R321" s="7" t="s">
        <v>111</v>
      </c>
      <c r="S321" s="7" t="s">
        <v>111</v>
      </c>
      <c r="T321" s="8"/>
      <c r="U321" s="8"/>
      <c r="V321" s="8"/>
      <c r="W321" s="8"/>
      <c r="X321" s="8"/>
      <c r="Y321" s="8"/>
      <c r="Z321" s="8"/>
      <c r="AA321" s="8"/>
    </row>
    <row r="322">
      <c r="A322" s="6" t="s">
        <v>422</v>
      </c>
      <c r="B322" s="7" t="s">
        <v>111</v>
      </c>
      <c r="C322" s="7" t="s">
        <v>111</v>
      </c>
      <c r="D322" s="7" t="s">
        <v>111</v>
      </c>
      <c r="E322" s="7" t="s">
        <v>111</v>
      </c>
      <c r="F322" s="7" t="s">
        <v>111</v>
      </c>
      <c r="G322" s="7" t="s">
        <v>111</v>
      </c>
      <c r="H322" s="7" t="s">
        <v>111</v>
      </c>
      <c r="I322" s="7" t="s">
        <v>111</v>
      </c>
      <c r="J322" s="7" t="s">
        <v>111</v>
      </c>
      <c r="K322" s="7" t="s">
        <v>111</v>
      </c>
      <c r="L322" s="7" t="s">
        <v>111</v>
      </c>
      <c r="M322" s="7" t="s">
        <v>111</v>
      </c>
      <c r="N322" s="7" t="s">
        <v>111</v>
      </c>
      <c r="O322" s="7" t="s">
        <v>111</v>
      </c>
      <c r="P322" s="7" t="s">
        <v>111</v>
      </c>
      <c r="Q322" s="7" t="s">
        <v>111</v>
      </c>
      <c r="R322" s="7" t="s">
        <v>111</v>
      </c>
      <c r="S322" s="7" t="s">
        <v>111</v>
      </c>
      <c r="T322" s="8"/>
      <c r="U322" s="8"/>
      <c r="V322" s="8"/>
      <c r="W322" s="8"/>
      <c r="X322" s="8"/>
      <c r="Y322" s="8"/>
      <c r="Z322" s="8"/>
      <c r="AA322" s="8"/>
    </row>
    <row r="323">
      <c r="A323" s="6" t="s">
        <v>423</v>
      </c>
      <c r="B323" s="7" t="s">
        <v>102</v>
      </c>
      <c r="C323" s="7" t="s">
        <v>103</v>
      </c>
      <c r="D323" s="7" t="s">
        <v>111</v>
      </c>
      <c r="E323" s="7" t="s">
        <v>111</v>
      </c>
      <c r="F323" s="7" t="s">
        <v>111</v>
      </c>
      <c r="G323" s="7" t="s">
        <v>111</v>
      </c>
      <c r="H323" s="7" t="s">
        <v>111</v>
      </c>
      <c r="I323" s="7" t="s">
        <v>111</v>
      </c>
      <c r="J323" s="7" t="s">
        <v>111</v>
      </c>
      <c r="K323" s="7" t="s">
        <v>111</v>
      </c>
      <c r="L323" s="7" t="s">
        <v>109</v>
      </c>
      <c r="M323" s="7" t="s">
        <v>111</v>
      </c>
      <c r="N323" s="7" t="s">
        <v>111</v>
      </c>
      <c r="O323" s="7" t="s">
        <v>111</v>
      </c>
      <c r="P323" s="7" t="s">
        <v>102</v>
      </c>
      <c r="Q323" s="7" t="s">
        <v>111</v>
      </c>
      <c r="R323" s="7" t="s">
        <v>111</v>
      </c>
      <c r="S323" s="7" t="s">
        <v>111</v>
      </c>
      <c r="T323" s="8"/>
      <c r="U323" s="8"/>
      <c r="V323" s="8"/>
      <c r="W323" s="8"/>
      <c r="X323" s="8"/>
      <c r="Y323" s="8"/>
      <c r="Z323" s="8"/>
      <c r="AA323" s="8"/>
    </row>
    <row r="324">
      <c r="A324" s="6" t="s">
        <v>424</v>
      </c>
      <c r="B324" s="7" t="s">
        <v>109</v>
      </c>
      <c r="C324" s="7" t="s">
        <v>109</v>
      </c>
      <c r="D324" s="7" t="s">
        <v>109</v>
      </c>
      <c r="E324" s="7" t="s">
        <v>109</v>
      </c>
      <c r="F324" s="7" t="s">
        <v>109</v>
      </c>
      <c r="G324" s="7" t="s">
        <v>109</v>
      </c>
      <c r="H324" s="7" t="s">
        <v>109</v>
      </c>
      <c r="I324" s="7" t="s">
        <v>109</v>
      </c>
      <c r="J324" s="7" t="s">
        <v>109</v>
      </c>
      <c r="K324" s="7" t="s">
        <v>109</v>
      </c>
      <c r="L324" s="7" t="s">
        <v>109</v>
      </c>
      <c r="M324" s="7" t="s">
        <v>109</v>
      </c>
      <c r="N324" s="7" t="s">
        <v>109</v>
      </c>
      <c r="O324" s="7" t="s">
        <v>109</v>
      </c>
      <c r="P324" s="7" t="s">
        <v>109</v>
      </c>
      <c r="Q324" s="7" t="s">
        <v>109</v>
      </c>
      <c r="R324" s="7" t="s">
        <v>109</v>
      </c>
      <c r="S324" s="7" t="s">
        <v>109</v>
      </c>
      <c r="T324" s="8"/>
      <c r="U324" s="8"/>
      <c r="V324" s="8"/>
      <c r="W324" s="8"/>
      <c r="X324" s="8"/>
      <c r="Y324" s="8"/>
      <c r="Z324" s="8"/>
      <c r="AA324" s="8"/>
    </row>
    <row r="325">
      <c r="A325" s="6" t="s">
        <v>425</v>
      </c>
      <c r="B325" s="7" t="s">
        <v>109</v>
      </c>
      <c r="C325" s="7" t="s">
        <v>103</v>
      </c>
      <c r="D325" s="7" t="s">
        <v>109</v>
      </c>
      <c r="E325" s="7" t="s">
        <v>111</v>
      </c>
      <c r="F325" s="7" t="s">
        <v>109</v>
      </c>
      <c r="G325" s="7" t="s">
        <v>109</v>
      </c>
      <c r="H325" s="7" t="s">
        <v>111</v>
      </c>
      <c r="I325" s="7" t="s">
        <v>109</v>
      </c>
      <c r="J325" s="7" t="s">
        <v>109</v>
      </c>
      <c r="K325" s="7" t="s">
        <v>109</v>
      </c>
      <c r="L325" s="7" t="s">
        <v>109</v>
      </c>
      <c r="M325" s="7" t="s">
        <v>109</v>
      </c>
      <c r="N325" s="7" t="s">
        <v>109</v>
      </c>
      <c r="O325" s="7" t="s">
        <v>109</v>
      </c>
      <c r="P325" s="7" t="s">
        <v>109</v>
      </c>
      <c r="Q325" s="7" t="s">
        <v>103</v>
      </c>
      <c r="R325" s="7" t="s">
        <v>103</v>
      </c>
      <c r="S325" s="7" t="s">
        <v>109</v>
      </c>
      <c r="T325" s="8"/>
      <c r="U325" s="8"/>
      <c r="V325" s="8"/>
      <c r="W325" s="8"/>
      <c r="X325" s="8"/>
      <c r="Y325" s="8"/>
      <c r="Z325" s="8"/>
      <c r="AA325" s="8"/>
    </row>
    <row r="326">
      <c r="A326" s="6" t="s">
        <v>426</v>
      </c>
      <c r="B326" s="7" t="s">
        <v>103</v>
      </c>
      <c r="C326" s="7" t="s">
        <v>102</v>
      </c>
      <c r="D326" s="7" t="s">
        <v>103</v>
      </c>
      <c r="E326" s="7" t="s">
        <v>103</v>
      </c>
      <c r="F326" s="7" t="s">
        <v>103</v>
      </c>
      <c r="G326" s="7" t="s">
        <v>111</v>
      </c>
      <c r="H326" s="7" t="s">
        <v>103</v>
      </c>
      <c r="I326" s="7" t="s">
        <v>103</v>
      </c>
      <c r="J326" s="7" t="s">
        <v>103</v>
      </c>
      <c r="K326" s="7" t="s">
        <v>103</v>
      </c>
      <c r="L326" s="7" t="s">
        <v>103</v>
      </c>
      <c r="M326" s="7" t="s">
        <v>103</v>
      </c>
      <c r="N326" s="7" t="s">
        <v>103</v>
      </c>
      <c r="O326" s="7" t="s">
        <v>103</v>
      </c>
      <c r="P326" s="7" t="s">
        <v>103</v>
      </c>
      <c r="Q326" s="7" t="s">
        <v>103</v>
      </c>
      <c r="R326" s="7" t="s">
        <v>103</v>
      </c>
      <c r="S326" s="7" t="s">
        <v>103</v>
      </c>
      <c r="T326" s="8"/>
      <c r="U326" s="8"/>
      <c r="V326" s="8"/>
      <c r="W326" s="8"/>
      <c r="X326" s="8"/>
      <c r="Y326" s="8"/>
      <c r="Z326" s="8"/>
      <c r="AA326" s="8"/>
    </row>
    <row r="327">
      <c r="A327" s="6" t="s">
        <v>427</v>
      </c>
      <c r="B327" s="7" t="s">
        <v>109</v>
      </c>
      <c r="C327" s="7" t="s">
        <v>109</v>
      </c>
      <c r="D327" s="7" t="s">
        <v>110</v>
      </c>
      <c r="E327" s="7" t="s">
        <v>109</v>
      </c>
      <c r="F327" s="7" t="s">
        <v>110</v>
      </c>
      <c r="G327" s="7" t="s">
        <v>109</v>
      </c>
      <c r="H327" s="7" t="s">
        <v>109</v>
      </c>
      <c r="I327" s="7" t="s">
        <v>110</v>
      </c>
      <c r="J327" s="7" t="s">
        <v>109</v>
      </c>
      <c r="K327" s="7" t="s">
        <v>109</v>
      </c>
      <c r="L327" s="7" t="s">
        <v>109</v>
      </c>
      <c r="M327" s="7" t="s">
        <v>109</v>
      </c>
      <c r="N327" s="7" t="s">
        <v>109</v>
      </c>
      <c r="O327" s="7" t="s">
        <v>109</v>
      </c>
      <c r="P327" s="7" t="s">
        <v>428</v>
      </c>
      <c r="Q327" s="7" t="s">
        <v>109</v>
      </c>
      <c r="R327" s="7" t="s">
        <v>109</v>
      </c>
      <c r="S327" s="7" t="s">
        <v>109</v>
      </c>
      <c r="T327" s="8"/>
      <c r="U327" s="8"/>
      <c r="V327" s="8"/>
      <c r="W327" s="8"/>
      <c r="X327" s="8"/>
      <c r="Y327" s="8"/>
      <c r="Z327" s="8"/>
      <c r="AA327" s="8"/>
    </row>
    <row r="328">
      <c r="A328" s="6" t="s">
        <v>429</v>
      </c>
      <c r="B328" s="7" t="s">
        <v>102</v>
      </c>
      <c r="C328" s="7" t="s">
        <v>103</v>
      </c>
      <c r="D328" s="7" t="s">
        <v>103</v>
      </c>
      <c r="E328" s="7" t="s">
        <v>102</v>
      </c>
      <c r="F328" s="7" t="s">
        <v>103</v>
      </c>
      <c r="G328" s="7" t="s">
        <v>103</v>
      </c>
      <c r="H328" s="7" t="s">
        <v>103</v>
      </c>
      <c r="I328" s="7" t="s">
        <v>103</v>
      </c>
      <c r="J328" s="7" t="s">
        <v>103</v>
      </c>
      <c r="K328" s="7" t="s">
        <v>103</v>
      </c>
      <c r="L328" s="7" t="s">
        <v>103</v>
      </c>
      <c r="M328" s="7" t="s">
        <v>103</v>
      </c>
      <c r="N328" s="7" t="s">
        <v>103</v>
      </c>
      <c r="O328" s="7" t="s">
        <v>103</v>
      </c>
      <c r="P328" s="7" t="s">
        <v>103</v>
      </c>
      <c r="Q328" s="7" t="s">
        <v>102</v>
      </c>
      <c r="R328" s="7" t="s">
        <v>103</v>
      </c>
      <c r="S328" s="7" t="s">
        <v>103</v>
      </c>
      <c r="T328" s="8"/>
      <c r="U328" s="8"/>
      <c r="V328" s="8"/>
      <c r="W328" s="8"/>
      <c r="X328" s="8"/>
      <c r="Y328" s="8"/>
      <c r="Z328" s="8"/>
      <c r="AA328" s="8"/>
    </row>
    <row r="329">
      <c r="A329" s="6" t="s">
        <v>430</v>
      </c>
      <c r="B329" s="7" t="s">
        <v>103</v>
      </c>
      <c r="C329" s="7" t="s">
        <v>103</v>
      </c>
      <c r="D329" s="7" t="s">
        <v>103</v>
      </c>
      <c r="E329" s="7" t="s">
        <v>103</v>
      </c>
      <c r="F329" s="7" t="s">
        <v>103</v>
      </c>
      <c r="G329" s="7" t="s">
        <v>103</v>
      </c>
      <c r="H329" s="7" t="s">
        <v>103</v>
      </c>
      <c r="I329" s="7" t="s">
        <v>103</v>
      </c>
      <c r="J329" s="7" t="s">
        <v>103</v>
      </c>
      <c r="K329" s="7" t="s">
        <v>103</v>
      </c>
      <c r="L329" s="7" t="s">
        <v>103</v>
      </c>
      <c r="M329" s="7" t="s">
        <v>103</v>
      </c>
      <c r="N329" s="7" t="s">
        <v>103</v>
      </c>
      <c r="O329" s="7" t="s">
        <v>103</v>
      </c>
      <c r="P329" s="7" t="s">
        <v>102</v>
      </c>
      <c r="Q329" s="7" t="s">
        <v>103</v>
      </c>
      <c r="R329" s="7" t="s">
        <v>103</v>
      </c>
      <c r="S329" s="7" t="s">
        <v>103</v>
      </c>
      <c r="T329" s="8"/>
      <c r="U329" s="8"/>
      <c r="V329" s="8"/>
      <c r="W329" s="8"/>
      <c r="X329" s="8"/>
      <c r="Y329" s="8"/>
      <c r="Z329" s="8"/>
      <c r="AA329" s="8"/>
    </row>
    <row r="330">
      <c r="A330" s="6" t="s">
        <v>431</v>
      </c>
      <c r="B330" s="7" t="s">
        <v>109</v>
      </c>
      <c r="C330" s="7" t="s">
        <v>109</v>
      </c>
      <c r="D330" s="7" t="s">
        <v>109</v>
      </c>
      <c r="E330" s="7" t="s">
        <v>109</v>
      </c>
      <c r="F330" s="7" t="s">
        <v>109</v>
      </c>
      <c r="G330" s="7" t="s">
        <v>109</v>
      </c>
      <c r="H330" s="7" t="s">
        <v>109</v>
      </c>
      <c r="I330" s="7" t="s">
        <v>109</v>
      </c>
      <c r="J330" s="7" t="s">
        <v>109</v>
      </c>
      <c r="K330" s="7" t="s">
        <v>109</v>
      </c>
      <c r="L330" s="7" t="s">
        <v>109</v>
      </c>
      <c r="M330" s="7" t="s">
        <v>109</v>
      </c>
      <c r="N330" s="7" t="s">
        <v>109</v>
      </c>
      <c r="O330" s="7" t="s">
        <v>109</v>
      </c>
      <c r="P330" s="7" t="s">
        <v>109</v>
      </c>
      <c r="Q330" s="7" t="s">
        <v>109</v>
      </c>
      <c r="R330" s="7" t="s">
        <v>109</v>
      </c>
      <c r="S330" s="7" t="s">
        <v>109</v>
      </c>
      <c r="T330" s="8"/>
      <c r="U330" s="8"/>
      <c r="V330" s="8"/>
      <c r="W330" s="8"/>
      <c r="X330" s="8"/>
      <c r="Y330" s="8"/>
      <c r="Z330" s="8"/>
      <c r="AA330" s="8"/>
    </row>
    <row r="331">
      <c r="A331" s="6" t="s">
        <v>432</v>
      </c>
      <c r="B331" s="7" t="s">
        <v>103</v>
      </c>
      <c r="C331" s="7" t="s">
        <v>103</v>
      </c>
      <c r="D331" s="7" t="s">
        <v>103</v>
      </c>
      <c r="E331" s="7" t="s">
        <v>103</v>
      </c>
      <c r="F331" s="7" t="s">
        <v>103</v>
      </c>
      <c r="G331" s="7" t="s">
        <v>103</v>
      </c>
      <c r="H331" s="7" t="s">
        <v>103</v>
      </c>
      <c r="I331" s="7" t="s">
        <v>103</v>
      </c>
      <c r="J331" s="7" t="s">
        <v>103</v>
      </c>
      <c r="K331" s="7" t="s">
        <v>103</v>
      </c>
      <c r="L331" s="7" t="s">
        <v>103</v>
      </c>
      <c r="M331" s="7" t="s">
        <v>103</v>
      </c>
      <c r="N331" s="7" t="s">
        <v>103</v>
      </c>
      <c r="O331" s="7" t="s">
        <v>103</v>
      </c>
      <c r="P331" s="7" t="s">
        <v>103</v>
      </c>
      <c r="Q331" s="7" t="s">
        <v>103</v>
      </c>
      <c r="R331" s="7" t="s">
        <v>103</v>
      </c>
      <c r="S331" s="7" t="s">
        <v>103</v>
      </c>
      <c r="T331" s="8"/>
      <c r="U331" s="8"/>
      <c r="V331" s="8"/>
      <c r="W331" s="8"/>
      <c r="X331" s="8"/>
      <c r="Y331" s="8"/>
      <c r="Z331" s="8"/>
      <c r="AA331" s="8"/>
    </row>
    <row r="332">
      <c r="A332" s="6" t="s">
        <v>433</v>
      </c>
      <c r="B332" s="7" t="s">
        <v>102</v>
      </c>
      <c r="C332" s="7" t="s">
        <v>103</v>
      </c>
      <c r="D332" s="7" t="s">
        <v>102</v>
      </c>
      <c r="E332" s="7" t="s">
        <v>102</v>
      </c>
      <c r="F332" s="7" t="s">
        <v>102</v>
      </c>
      <c r="G332" s="7" t="s">
        <v>102</v>
      </c>
      <c r="H332" s="7" t="s">
        <v>102</v>
      </c>
      <c r="I332" s="7" t="s">
        <v>102</v>
      </c>
      <c r="J332" s="7" t="s">
        <v>102</v>
      </c>
      <c r="K332" s="7" t="s">
        <v>102</v>
      </c>
      <c r="L332" s="7" t="s">
        <v>102</v>
      </c>
      <c r="M332" s="7" t="s">
        <v>102</v>
      </c>
      <c r="N332" s="7" t="s">
        <v>102</v>
      </c>
      <c r="O332" s="7" t="s">
        <v>102</v>
      </c>
      <c r="P332" s="7" t="s">
        <v>103</v>
      </c>
      <c r="Q332" s="7" t="s">
        <v>102</v>
      </c>
      <c r="R332" s="7" t="s">
        <v>102</v>
      </c>
      <c r="S332" s="7" t="s">
        <v>102</v>
      </c>
      <c r="T332" s="8"/>
      <c r="U332" s="8"/>
      <c r="V332" s="8"/>
      <c r="W332" s="8"/>
      <c r="X332" s="8"/>
      <c r="Y332" s="8"/>
      <c r="Z332" s="8"/>
      <c r="AA332" s="8"/>
    </row>
    <row r="333">
      <c r="A333" s="6" t="s">
        <v>434</v>
      </c>
      <c r="B333" s="7" t="s">
        <v>102</v>
      </c>
      <c r="C333" s="7" t="s">
        <v>103</v>
      </c>
      <c r="D333" s="7" t="s">
        <v>102</v>
      </c>
      <c r="E333" s="7" t="s">
        <v>102</v>
      </c>
      <c r="F333" s="7" t="s">
        <v>102</v>
      </c>
      <c r="G333" s="7" t="s">
        <v>102</v>
      </c>
      <c r="H333" s="7" t="s">
        <v>103</v>
      </c>
      <c r="I333" s="7" t="s">
        <v>102</v>
      </c>
      <c r="J333" s="7" t="s">
        <v>102</v>
      </c>
      <c r="K333" s="7" t="s">
        <v>103</v>
      </c>
      <c r="L333" s="7" t="s">
        <v>102</v>
      </c>
      <c r="M333" s="7" t="s">
        <v>102</v>
      </c>
      <c r="N333" s="7" t="s">
        <v>102</v>
      </c>
      <c r="O333" s="7" t="s">
        <v>102</v>
      </c>
      <c r="P333" s="7" t="s">
        <v>102</v>
      </c>
      <c r="Q333" s="7" t="s">
        <v>102</v>
      </c>
      <c r="R333" s="7" t="s">
        <v>102</v>
      </c>
      <c r="S333" s="7" t="s">
        <v>102</v>
      </c>
      <c r="T333" s="8"/>
      <c r="U333" s="8"/>
      <c r="V333" s="8"/>
      <c r="W333" s="8"/>
      <c r="X333" s="8"/>
      <c r="Y333" s="8"/>
      <c r="Z333" s="8"/>
      <c r="AA333" s="8"/>
    </row>
    <row r="334">
      <c r="A334" s="6" t="s">
        <v>435</v>
      </c>
      <c r="B334" s="7" t="s">
        <v>109</v>
      </c>
      <c r="C334" s="7" t="s">
        <v>102</v>
      </c>
      <c r="D334" s="7" t="s">
        <v>111</v>
      </c>
      <c r="E334" s="7" t="s">
        <v>110</v>
      </c>
      <c r="F334" s="7" t="s">
        <v>111</v>
      </c>
      <c r="G334" s="7" t="s">
        <v>103</v>
      </c>
      <c r="H334" s="7" t="s">
        <v>111</v>
      </c>
      <c r="I334" s="7" t="s">
        <v>111</v>
      </c>
      <c r="J334" s="7" t="s">
        <v>111</v>
      </c>
      <c r="K334" s="7" t="s">
        <v>111</v>
      </c>
      <c r="L334" s="7" t="s">
        <v>110</v>
      </c>
      <c r="M334" s="7" t="s">
        <v>110</v>
      </c>
      <c r="N334" s="7" t="s">
        <v>103</v>
      </c>
      <c r="O334" s="7" t="s">
        <v>103</v>
      </c>
      <c r="P334" s="7" t="s">
        <v>111</v>
      </c>
      <c r="Q334" s="7" t="s">
        <v>110</v>
      </c>
      <c r="R334" s="7" t="s">
        <v>103</v>
      </c>
      <c r="S334" s="7" t="s">
        <v>103</v>
      </c>
      <c r="T334" s="8"/>
      <c r="U334" s="8"/>
      <c r="V334" s="8"/>
      <c r="W334" s="8"/>
      <c r="X334" s="8"/>
      <c r="Y334" s="8"/>
      <c r="Z334" s="8"/>
      <c r="AA334" s="8"/>
    </row>
    <row r="335">
      <c r="A335" s="6" t="s">
        <v>436</v>
      </c>
      <c r="B335" s="7" t="s">
        <v>102</v>
      </c>
      <c r="C335" s="7" t="s">
        <v>103</v>
      </c>
      <c r="D335" s="7" t="s">
        <v>111</v>
      </c>
      <c r="E335" s="7" t="s">
        <v>103</v>
      </c>
      <c r="F335" s="7" t="s">
        <v>103</v>
      </c>
      <c r="G335" s="7" t="s">
        <v>111</v>
      </c>
      <c r="H335" s="7" t="s">
        <v>102</v>
      </c>
      <c r="I335" s="7" t="s">
        <v>102</v>
      </c>
      <c r="J335" s="7" t="s">
        <v>102</v>
      </c>
      <c r="K335" s="7" t="s">
        <v>102</v>
      </c>
      <c r="L335" s="7" t="s">
        <v>102</v>
      </c>
      <c r="M335" s="7" t="s">
        <v>102</v>
      </c>
      <c r="N335" s="7" t="s">
        <v>102</v>
      </c>
      <c r="O335" s="7" t="s">
        <v>102</v>
      </c>
      <c r="P335" s="7" t="s">
        <v>102</v>
      </c>
      <c r="Q335" s="7" t="s">
        <v>103</v>
      </c>
      <c r="R335" s="7" t="s">
        <v>102</v>
      </c>
      <c r="S335" s="7" t="s">
        <v>102</v>
      </c>
      <c r="T335" s="8"/>
      <c r="U335" s="8"/>
      <c r="V335" s="8"/>
      <c r="W335" s="8"/>
      <c r="X335" s="8"/>
      <c r="Y335" s="8"/>
      <c r="Z335" s="8"/>
      <c r="AA335" s="8"/>
    </row>
    <row r="336">
      <c r="A336" s="6" t="s">
        <v>437</v>
      </c>
      <c r="B336" s="7" t="s">
        <v>102</v>
      </c>
      <c r="C336" s="7" t="s">
        <v>102</v>
      </c>
      <c r="D336" s="7" t="s">
        <v>102</v>
      </c>
      <c r="E336" s="7" t="s">
        <v>102</v>
      </c>
      <c r="F336" s="7" t="s">
        <v>102</v>
      </c>
      <c r="G336" s="7" t="s">
        <v>102</v>
      </c>
      <c r="H336" s="7" t="s">
        <v>111</v>
      </c>
      <c r="I336" s="7" t="s">
        <v>102</v>
      </c>
      <c r="J336" s="7" t="s">
        <v>102</v>
      </c>
      <c r="K336" s="7" t="s">
        <v>111</v>
      </c>
      <c r="L336" s="7" t="s">
        <v>102</v>
      </c>
      <c r="M336" s="7" t="s">
        <v>102</v>
      </c>
      <c r="N336" s="7" t="s">
        <v>102</v>
      </c>
      <c r="O336" s="7" t="s">
        <v>102</v>
      </c>
      <c r="P336" s="7" t="s">
        <v>102</v>
      </c>
      <c r="Q336" s="7" t="s">
        <v>103</v>
      </c>
      <c r="R336" s="7" t="s">
        <v>102</v>
      </c>
      <c r="S336" s="7" t="s">
        <v>102</v>
      </c>
      <c r="T336" s="8"/>
      <c r="U336" s="8"/>
      <c r="V336" s="8"/>
      <c r="W336" s="8"/>
      <c r="X336" s="8"/>
      <c r="Y336" s="8"/>
      <c r="Z336" s="8"/>
      <c r="AA336" s="8"/>
    </row>
    <row r="337">
      <c r="A337" s="6" t="s">
        <v>438</v>
      </c>
      <c r="B337" s="7" t="s">
        <v>109</v>
      </c>
      <c r="C337" s="7" t="s">
        <v>111</v>
      </c>
      <c r="D337" s="7" t="s">
        <v>109</v>
      </c>
      <c r="E337" s="7" t="s">
        <v>103</v>
      </c>
      <c r="F337" s="7" t="s">
        <v>111</v>
      </c>
      <c r="G337" s="7" t="s">
        <v>109</v>
      </c>
      <c r="H337" s="7" t="s">
        <v>109</v>
      </c>
      <c r="I337" s="7" t="s">
        <v>109</v>
      </c>
      <c r="J337" s="7" t="s">
        <v>109</v>
      </c>
      <c r="K337" s="7" t="s">
        <v>111</v>
      </c>
      <c r="L337" s="7" t="s">
        <v>109</v>
      </c>
      <c r="M337" s="7" t="s">
        <v>109</v>
      </c>
      <c r="N337" s="7" t="s">
        <v>109</v>
      </c>
      <c r="O337" s="7" t="s">
        <v>109</v>
      </c>
      <c r="P337" s="7" t="s">
        <v>102</v>
      </c>
      <c r="Q337" s="8"/>
      <c r="R337" s="7" t="s">
        <v>109</v>
      </c>
      <c r="S337" s="7" t="s">
        <v>109</v>
      </c>
      <c r="T337" s="8"/>
      <c r="U337" s="8"/>
      <c r="V337" s="8"/>
      <c r="W337" s="8"/>
      <c r="X337" s="8"/>
      <c r="Y337" s="8"/>
      <c r="Z337" s="8"/>
      <c r="AA337" s="8"/>
    </row>
    <row r="338">
      <c r="A338" s="6" t="s">
        <v>439</v>
      </c>
      <c r="B338" s="7" t="s">
        <v>103</v>
      </c>
      <c r="C338" s="7" t="s">
        <v>103</v>
      </c>
      <c r="D338" s="7" t="s">
        <v>103</v>
      </c>
      <c r="E338" s="7" t="s">
        <v>103</v>
      </c>
      <c r="F338" s="7" t="s">
        <v>103</v>
      </c>
      <c r="G338" s="7" t="s">
        <v>102</v>
      </c>
      <c r="H338" s="7" t="s">
        <v>103</v>
      </c>
      <c r="I338" s="7" t="s">
        <v>103</v>
      </c>
      <c r="J338" s="7" t="s">
        <v>103</v>
      </c>
      <c r="K338" s="7" t="s">
        <v>103</v>
      </c>
      <c r="L338" s="7" t="s">
        <v>103</v>
      </c>
      <c r="M338" s="7" t="s">
        <v>103</v>
      </c>
      <c r="N338" s="7" t="s">
        <v>102</v>
      </c>
      <c r="O338" s="7" t="s">
        <v>102</v>
      </c>
      <c r="P338" s="7" t="s">
        <v>103</v>
      </c>
      <c r="Q338" s="7" t="s">
        <v>103</v>
      </c>
      <c r="R338" s="7" t="s">
        <v>103</v>
      </c>
      <c r="S338" s="7" t="s">
        <v>103</v>
      </c>
      <c r="T338" s="8"/>
      <c r="U338" s="8"/>
      <c r="V338" s="8"/>
      <c r="W338" s="8"/>
      <c r="X338" s="8"/>
      <c r="Y338" s="8"/>
      <c r="Z338" s="8"/>
      <c r="AA338" s="8"/>
    </row>
    <row r="339">
      <c r="A339" s="6" t="s">
        <v>440</v>
      </c>
      <c r="B339" s="7" t="s">
        <v>102</v>
      </c>
      <c r="C339" s="7" t="s">
        <v>102</v>
      </c>
      <c r="D339" s="7" t="s">
        <v>103</v>
      </c>
      <c r="E339" s="7" t="s">
        <v>102</v>
      </c>
      <c r="F339" s="7" t="s">
        <v>103</v>
      </c>
      <c r="G339" s="7" t="s">
        <v>102</v>
      </c>
      <c r="H339" s="7" t="s">
        <v>103</v>
      </c>
      <c r="I339" s="7" t="s">
        <v>102</v>
      </c>
      <c r="J339" s="7" t="s">
        <v>102</v>
      </c>
      <c r="K339" s="7" t="s">
        <v>103</v>
      </c>
      <c r="L339" s="7" t="s">
        <v>102</v>
      </c>
      <c r="M339" s="7" t="s">
        <v>102</v>
      </c>
      <c r="N339" s="7" t="s">
        <v>102</v>
      </c>
      <c r="O339" s="7" t="s">
        <v>102</v>
      </c>
      <c r="P339" s="7" t="s">
        <v>103</v>
      </c>
      <c r="Q339" s="7" t="s">
        <v>103</v>
      </c>
      <c r="R339" s="7" t="s">
        <v>102</v>
      </c>
      <c r="S339" s="7" t="s">
        <v>102</v>
      </c>
      <c r="T339" s="8"/>
      <c r="U339" s="8"/>
      <c r="V339" s="8"/>
      <c r="W339" s="8"/>
      <c r="X339" s="8"/>
      <c r="Y339" s="8"/>
      <c r="Z339" s="8"/>
      <c r="AA339" s="8"/>
    </row>
    <row r="340">
      <c r="A340" s="6" t="s">
        <v>441</v>
      </c>
      <c r="B340" s="7" t="s">
        <v>102</v>
      </c>
      <c r="C340" s="7" t="s">
        <v>102</v>
      </c>
      <c r="D340" s="7" t="s">
        <v>102</v>
      </c>
      <c r="E340" s="7" t="s">
        <v>103</v>
      </c>
      <c r="F340" s="7" t="s">
        <v>102</v>
      </c>
      <c r="G340" s="7" t="s">
        <v>102</v>
      </c>
      <c r="H340" s="7" t="s">
        <v>103</v>
      </c>
      <c r="I340" s="7" t="s">
        <v>102</v>
      </c>
      <c r="J340" s="7" t="s">
        <v>103</v>
      </c>
      <c r="K340" s="7" t="s">
        <v>103</v>
      </c>
      <c r="L340" s="7" t="s">
        <v>102</v>
      </c>
      <c r="M340" s="7" t="s">
        <v>102</v>
      </c>
      <c r="N340" s="7" t="s">
        <v>102</v>
      </c>
      <c r="O340" s="7" t="s">
        <v>102</v>
      </c>
      <c r="P340" s="7" t="s">
        <v>102</v>
      </c>
      <c r="Q340" s="7" t="s">
        <v>103</v>
      </c>
      <c r="R340" s="7" t="s">
        <v>102</v>
      </c>
      <c r="S340" s="7" t="s">
        <v>102</v>
      </c>
      <c r="T340" s="8"/>
      <c r="U340" s="8"/>
      <c r="V340" s="8"/>
      <c r="W340" s="8"/>
      <c r="X340" s="8"/>
      <c r="Y340" s="8"/>
      <c r="Z340" s="8"/>
      <c r="AA340" s="8"/>
    </row>
    <row r="341">
      <c r="A341" s="6" t="s">
        <v>442</v>
      </c>
      <c r="B341" s="7" t="s">
        <v>102</v>
      </c>
      <c r="C341" s="7" t="s">
        <v>102</v>
      </c>
      <c r="D341" s="7" t="s">
        <v>102</v>
      </c>
      <c r="E341" s="7" t="s">
        <v>103</v>
      </c>
      <c r="F341" s="7" t="s">
        <v>102</v>
      </c>
      <c r="G341" s="7" t="s">
        <v>102</v>
      </c>
      <c r="H341" s="7" t="s">
        <v>102</v>
      </c>
      <c r="I341" s="7" t="s">
        <v>102</v>
      </c>
      <c r="J341" s="7" t="s">
        <v>102</v>
      </c>
      <c r="K341" s="7" t="s">
        <v>102</v>
      </c>
      <c r="L341" s="7" t="s">
        <v>102</v>
      </c>
      <c r="M341" s="7" t="s">
        <v>102</v>
      </c>
      <c r="N341" s="7" t="s">
        <v>102</v>
      </c>
      <c r="O341" s="7" t="s">
        <v>102</v>
      </c>
      <c r="P341" s="7" t="s">
        <v>102</v>
      </c>
      <c r="Q341" s="7" t="s">
        <v>102</v>
      </c>
      <c r="R341" s="7" t="s">
        <v>102</v>
      </c>
      <c r="S341" s="7" t="s">
        <v>102</v>
      </c>
      <c r="T341" s="8"/>
      <c r="U341" s="8"/>
      <c r="V341" s="8"/>
      <c r="W341" s="8"/>
      <c r="X341" s="8"/>
      <c r="Y341" s="8"/>
      <c r="Z341" s="8"/>
      <c r="AA341" s="8"/>
    </row>
    <row r="342">
      <c r="A342" s="6" t="s">
        <v>443</v>
      </c>
      <c r="B342" s="7" t="s">
        <v>102</v>
      </c>
      <c r="C342" s="7" t="s">
        <v>102</v>
      </c>
      <c r="D342" s="7" t="s">
        <v>102</v>
      </c>
      <c r="E342" s="7" t="s">
        <v>103</v>
      </c>
      <c r="F342" s="7" t="s">
        <v>102</v>
      </c>
      <c r="G342" s="7" t="s">
        <v>102</v>
      </c>
      <c r="H342" s="7" t="s">
        <v>102</v>
      </c>
      <c r="I342" s="7" t="s">
        <v>102</v>
      </c>
      <c r="J342" s="7" t="s">
        <v>102</v>
      </c>
      <c r="K342" s="7" t="s">
        <v>103</v>
      </c>
      <c r="L342" s="7" t="s">
        <v>102</v>
      </c>
      <c r="M342" s="7" t="s">
        <v>102</v>
      </c>
      <c r="N342" s="7" t="s">
        <v>102</v>
      </c>
      <c r="O342" s="7" t="s">
        <v>102</v>
      </c>
      <c r="P342" s="7" t="s">
        <v>102</v>
      </c>
      <c r="Q342" s="7" t="s">
        <v>102</v>
      </c>
      <c r="R342" s="7" t="s">
        <v>102</v>
      </c>
      <c r="S342" s="7" t="s">
        <v>102</v>
      </c>
      <c r="T342" s="8"/>
      <c r="U342" s="8"/>
      <c r="V342" s="8"/>
      <c r="W342" s="8"/>
      <c r="X342" s="8"/>
      <c r="Y342" s="8"/>
      <c r="Z342" s="8"/>
      <c r="AA342" s="8"/>
    </row>
    <row r="343">
      <c r="A343" s="6" t="s">
        <v>444</v>
      </c>
      <c r="B343" s="7" t="s">
        <v>111</v>
      </c>
      <c r="C343" s="7" t="s">
        <v>111</v>
      </c>
      <c r="D343" s="7" t="s">
        <v>111</v>
      </c>
      <c r="E343" s="7" t="s">
        <v>102</v>
      </c>
      <c r="F343" s="7" t="s">
        <v>111</v>
      </c>
      <c r="G343" s="7" t="s">
        <v>102</v>
      </c>
      <c r="H343" s="7" t="s">
        <v>111</v>
      </c>
      <c r="I343" s="7" t="s">
        <v>111</v>
      </c>
      <c r="J343" s="7" t="s">
        <v>111</v>
      </c>
      <c r="K343" s="7" t="s">
        <v>111</v>
      </c>
      <c r="L343" s="7" t="s">
        <v>111</v>
      </c>
      <c r="M343" s="7" t="s">
        <v>111</v>
      </c>
      <c r="N343" s="7" t="s">
        <v>111</v>
      </c>
      <c r="O343" s="7" t="s">
        <v>111</v>
      </c>
      <c r="P343" s="7" t="s">
        <v>111</v>
      </c>
      <c r="Q343" s="7" t="s">
        <v>111</v>
      </c>
      <c r="R343" s="7" t="s">
        <v>111</v>
      </c>
      <c r="S343" s="7" t="s">
        <v>111</v>
      </c>
      <c r="T343" s="8"/>
      <c r="U343" s="8"/>
      <c r="V343" s="8"/>
      <c r="W343" s="8"/>
      <c r="X343" s="8"/>
      <c r="Y343" s="8"/>
      <c r="Z343" s="8"/>
      <c r="AA343" s="8"/>
    </row>
    <row r="344">
      <c r="A344" s="6" t="s">
        <v>445</v>
      </c>
      <c r="B344" s="7" t="s">
        <v>103</v>
      </c>
      <c r="C344" s="7" t="s">
        <v>103</v>
      </c>
      <c r="D344" s="7" t="s">
        <v>103</v>
      </c>
      <c r="E344" s="7" t="s">
        <v>103</v>
      </c>
      <c r="F344" s="7" t="s">
        <v>103</v>
      </c>
      <c r="G344" s="7" t="s">
        <v>103</v>
      </c>
      <c r="H344" s="7" t="s">
        <v>103</v>
      </c>
      <c r="I344" s="7" t="s">
        <v>103</v>
      </c>
      <c r="J344" s="7" t="s">
        <v>103</v>
      </c>
      <c r="K344" s="7" t="s">
        <v>103</v>
      </c>
      <c r="L344" s="7" t="s">
        <v>103</v>
      </c>
      <c r="M344" s="7" t="s">
        <v>103</v>
      </c>
      <c r="N344" s="7" t="s">
        <v>103</v>
      </c>
      <c r="O344" s="7" t="s">
        <v>103</v>
      </c>
      <c r="P344" s="7" t="s">
        <v>103</v>
      </c>
      <c r="Q344" s="7" t="s">
        <v>103</v>
      </c>
      <c r="R344" s="7" t="s">
        <v>103</v>
      </c>
      <c r="S344" s="7" t="s">
        <v>103</v>
      </c>
      <c r="T344" s="8"/>
      <c r="U344" s="8"/>
      <c r="V344" s="8"/>
      <c r="W344" s="8"/>
      <c r="X344" s="8"/>
      <c r="Y344" s="8"/>
      <c r="Z344" s="8"/>
      <c r="AA344" s="8"/>
    </row>
    <row r="345">
      <c r="A345" s="6" t="s">
        <v>446</v>
      </c>
      <c r="B345" s="7" t="s">
        <v>103</v>
      </c>
      <c r="C345" s="7" t="s">
        <v>102</v>
      </c>
      <c r="D345" s="7" t="s">
        <v>103</v>
      </c>
      <c r="E345" s="7" t="s">
        <v>103</v>
      </c>
      <c r="F345" s="7" t="s">
        <v>103</v>
      </c>
      <c r="G345" s="7" t="s">
        <v>103</v>
      </c>
      <c r="H345" s="7" t="s">
        <v>103</v>
      </c>
      <c r="I345" s="7" t="s">
        <v>103</v>
      </c>
      <c r="J345" s="7" t="s">
        <v>103</v>
      </c>
      <c r="K345" s="7" t="s">
        <v>103</v>
      </c>
      <c r="L345" s="7" t="s">
        <v>103</v>
      </c>
      <c r="M345" s="7" t="s">
        <v>103</v>
      </c>
      <c r="N345" s="7" t="s">
        <v>103</v>
      </c>
      <c r="O345" s="7" t="s">
        <v>103</v>
      </c>
      <c r="P345" s="7" t="s">
        <v>103</v>
      </c>
      <c r="Q345" s="7" t="s">
        <v>103</v>
      </c>
      <c r="R345" s="7" t="s">
        <v>103</v>
      </c>
      <c r="S345" s="7" t="s">
        <v>103</v>
      </c>
      <c r="T345" s="8"/>
      <c r="U345" s="8"/>
      <c r="V345" s="8"/>
      <c r="W345" s="8"/>
      <c r="X345" s="8"/>
      <c r="Y345" s="8"/>
      <c r="Z345" s="8"/>
      <c r="AA345" s="8"/>
    </row>
    <row r="346">
      <c r="A346" s="6" t="s">
        <v>447</v>
      </c>
      <c r="B346" s="7" t="s">
        <v>109</v>
      </c>
      <c r="C346" s="7" t="s">
        <v>109</v>
      </c>
      <c r="D346" s="7" t="s">
        <v>103</v>
      </c>
      <c r="E346" s="7" t="s">
        <v>102</v>
      </c>
      <c r="F346" s="7" t="s">
        <v>109</v>
      </c>
      <c r="G346" s="7" t="s">
        <v>109</v>
      </c>
      <c r="H346" s="7" t="s">
        <v>103</v>
      </c>
      <c r="I346" s="7" t="s">
        <v>103</v>
      </c>
      <c r="J346" s="7" t="s">
        <v>103</v>
      </c>
      <c r="K346" s="7" t="s">
        <v>103</v>
      </c>
      <c r="L346" s="7" t="s">
        <v>109</v>
      </c>
      <c r="M346" s="7" t="s">
        <v>109</v>
      </c>
      <c r="N346" s="7" t="s">
        <v>109</v>
      </c>
      <c r="O346" s="7" t="s">
        <v>109</v>
      </c>
      <c r="P346" s="7" t="s">
        <v>109</v>
      </c>
      <c r="Q346" s="7" t="s">
        <v>109</v>
      </c>
      <c r="R346" s="7" t="s">
        <v>109</v>
      </c>
      <c r="S346" s="7" t="s">
        <v>102</v>
      </c>
      <c r="T346" s="8"/>
      <c r="U346" s="8"/>
      <c r="V346" s="8"/>
      <c r="W346" s="8"/>
      <c r="X346" s="8"/>
      <c r="Y346" s="8"/>
      <c r="Z346" s="8"/>
      <c r="AA346" s="8"/>
    </row>
    <row r="347">
      <c r="A347" s="6" t="s">
        <v>448</v>
      </c>
      <c r="B347" s="7" t="s">
        <v>102</v>
      </c>
      <c r="C347" s="7" t="s">
        <v>110</v>
      </c>
      <c r="D347" s="7" t="s">
        <v>102</v>
      </c>
      <c r="E347" s="7" t="s">
        <v>103</v>
      </c>
      <c r="F347" s="7" t="s">
        <v>103</v>
      </c>
      <c r="G347" s="7" t="s">
        <v>102</v>
      </c>
      <c r="H347" s="7" t="s">
        <v>103</v>
      </c>
      <c r="I347" s="7" t="s">
        <v>102</v>
      </c>
      <c r="J347" s="7" t="s">
        <v>102</v>
      </c>
      <c r="K347" s="7" t="s">
        <v>102</v>
      </c>
      <c r="L347" s="7" t="s">
        <v>111</v>
      </c>
      <c r="M347" s="7" t="s">
        <v>102</v>
      </c>
      <c r="N347" s="7" t="s">
        <v>102</v>
      </c>
      <c r="O347" s="7" t="s">
        <v>102</v>
      </c>
      <c r="P347" s="7" t="s">
        <v>103</v>
      </c>
      <c r="Q347" s="7" t="s">
        <v>111</v>
      </c>
      <c r="R347" s="7" t="s">
        <v>102</v>
      </c>
      <c r="S347" s="7" t="s">
        <v>111</v>
      </c>
      <c r="T347" s="8"/>
      <c r="U347" s="8"/>
      <c r="V347" s="8"/>
      <c r="W347" s="8"/>
      <c r="X347" s="8"/>
      <c r="Y347" s="8"/>
      <c r="Z347" s="8"/>
      <c r="AA347" s="8"/>
    </row>
    <row r="348">
      <c r="A348" s="6" t="s">
        <v>449</v>
      </c>
      <c r="B348" s="7" t="s">
        <v>102</v>
      </c>
      <c r="C348" s="7" t="s">
        <v>110</v>
      </c>
      <c r="D348" s="7" t="s">
        <v>111</v>
      </c>
      <c r="E348" s="7" t="s">
        <v>102</v>
      </c>
      <c r="F348" s="7" t="s">
        <v>103</v>
      </c>
      <c r="G348" s="7" t="s">
        <v>102</v>
      </c>
      <c r="H348" s="7" t="s">
        <v>102</v>
      </c>
      <c r="I348" s="7" t="s">
        <v>102</v>
      </c>
      <c r="J348" s="7" t="s">
        <v>102</v>
      </c>
      <c r="K348" s="7" t="s">
        <v>109</v>
      </c>
      <c r="L348" s="7" t="s">
        <v>111</v>
      </c>
      <c r="M348" s="7" t="s">
        <v>111</v>
      </c>
      <c r="N348" s="7" t="s">
        <v>102</v>
      </c>
      <c r="O348" s="7" t="s">
        <v>102</v>
      </c>
      <c r="P348" s="7" t="s">
        <v>111</v>
      </c>
      <c r="Q348" s="7" t="s">
        <v>111</v>
      </c>
      <c r="R348" s="7" t="s">
        <v>102</v>
      </c>
      <c r="S348" s="7" t="s">
        <v>111</v>
      </c>
      <c r="T348" s="8"/>
      <c r="U348" s="8"/>
      <c r="V348" s="8"/>
      <c r="W348" s="8"/>
      <c r="X348" s="8"/>
      <c r="Y348" s="8"/>
      <c r="Z348" s="8"/>
      <c r="AA348" s="8"/>
    </row>
    <row r="349">
      <c r="A349" s="6" t="s">
        <v>450</v>
      </c>
      <c r="B349" s="7" t="s">
        <v>102</v>
      </c>
      <c r="C349" s="7" t="s">
        <v>102</v>
      </c>
      <c r="D349" s="7" t="s">
        <v>102</v>
      </c>
      <c r="E349" s="7" t="s">
        <v>102</v>
      </c>
      <c r="F349" s="7" t="s">
        <v>102</v>
      </c>
      <c r="G349" s="7" t="s">
        <v>102</v>
      </c>
      <c r="H349" s="7" t="s">
        <v>102</v>
      </c>
      <c r="I349" s="7" t="s">
        <v>102</v>
      </c>
      <c r="J349" s="7" t="s">
        <v>102</v>
      </c>
      <c r="K349" s="7" t="s">
        <v>102</v>
      </c>
      <c r="L349" s="7" t="s">
        <v>102</v>
      </c>
      <c r="M349" s="7" t="s">
        <v>102</v>
      </c>
      <c r="N349" s="7" t="s">
        <v>102</v>
      </c>
      <c r="O349" s="7" t="s">
        <v>102</v>
      </c>
      <c r="P349" s="7" t="s">
        <v>102</v>
      </c>
      <c r="Q349" s="7" t="s">
        <v>102</v>
      </c>
      <c r="R349" s="7" t="s">
        <v>102</v>
      </c>
      <c r="S349" s="7" t="s">
        <v>102</v>
      </c>
      <c r="T349" s="8"/>
      <c r="U349" s="8"/>
      <c r="V349" s="8"/>
      <c r="W349" s="8"/>
      <c r="X349" s="8"/>
      <c r="Y349" s="8"/>
      <c r="Z349" s="8"/>
      <c r="AA349" s="8"/>
    </row>
    <row r="350">
      <c r="A350" s="6" t="s">
        <v>451</v>
      </c>
      <c r="B350" s="7" t="s">
        <v>103</v>
      </c>
      <c r="C350" s="7" t="s">
        <v>103</v>
      </c>
      <c r="D350" s="7" t="s">
        <v>103</v>
      </c>
      <c r="E350" s="7" t="s">
        <v>103</v>
      </c>
      <c r="F350" s="7" t="s">
        <v>103</v>
      </c>
      <c r="G350" s="7" t="s">
        <v>103</v>
      </c>
      <c r="H350" s="7" t="s">
        <v>103</v>
      </c>
      <c r="I350" s="7" t="s">
        <v>103</v>
      </c>
      <c r="J350" s="7" t="s">
        <v>103</v>
      </c>
      <c r="K350" s="7" t="s">
        <v>103</v>
      </c>
      <c r="L350" s="7" t="s">
        <v>103</v>
      </c>
      <c r="M350" s="7" t="s">
        <v>103</v>
      </c>
      <c r="N350" s="7" t="s">
        <v>103</v>
      </c>
      <c r="O350" s="7" t="s">
        <v>103</v>
      </c>
      <c r="P350" s="7" t="s">
        <v>103</v>
      </c>
      <c r="Q350" s="7" t="s">
        <v>103</v>
      </c>
      <c r="R350" s="7" t="s">
        <v>103</v>
      </c>
      <c r="S350" s="7" t="s">
        <v>103</v>
      </c>
      <c r="T350" s="8"/>
      <c r="U350" s="8"/>
      <c r="V350" s="8"/>
      <c r="W350" s="8"/>
      <c r="X350" s="8"/>
      <c r="Y350" s="8"/>
      <c r="Z350" s="8"/>
      <c r="AA350" s="8"/>
    </row>
    <row r="351">
      <c r="A351" s="6" t="s">
        <v>452</v>
      </c>
      <c r="B351" s="7" t="s">
        <v>102</v>
      </c>
      <c r="C351" s="7" t="s">
        <v>103</v>
      </c>
      <c r="D351" s="7" t="s">
        <v>102</v>
      </c>
      <c r="E351" s="7" t="s">
        <v>102</v>
      </c>
      <c r="F351" s="7" t="s">
        <v>103</v>
      </c>
      <c r="G351" s="7" t="s">
        <v>102</v>
      </c>
      <c r="H351" s="7" t="s">
        <v>102</v>
      </c>
      <c r="I351" s="7" t="s">
        <v>102</v>
      </c>
      <c r="J351" s="7" t="s">
        <v>102</v>
      </c>
      <c r="K351" s="7" t="s">
        <v>103</v>
      </c>
      <c r="L351" s="7" t="s">
        <v>103</v>
      </c>
      <c r="M351" s="7" t="s">
        <v>102</v>
      </c>
      <c r="N351" s="7" t="s">
        <v>102</v>
      </c>
      <c r="O351" s="7" t="s">
        <v>102</v>
      </c>
      <c r="P351" s="7" t="s">
        <v>102</v>
      </c>
      <c r="Q351" s="7" t="s">
        <v>102</v>
      </c>
      <c r="R351" s="7" t="s">
        <v>102</v>
      </c>
      <c r="S351" s="7" t="s">
        <v>102</v>
      </c>
      <c r="T351" s="8"/>
      <c r="U351" s="8"/>
      <c r="V351" s="8"/>
      <c r="W351" s="8"/>
      <c r="X351" s="8"/>
      <c r="Y351" s="8"/>
      <c r="Z351" s="8"/>
      <c r="AA351" s="8"/>
    </row>
    <row r="352">
      <c r="A352" s="6" t="s">
        <v>453</v>
      </c>
      <c r="B352" s="7" t="s">
        <v>102</v>
      </c>
      <c r="C352" s="7" t="s">
        <v>103</v>
      </c>
      <c r="D352" s="7" t="s">
        <v>103</v>
      </c>
      <c r="E352" s="7" t="s">
        <v>103</v>
      </c>
      <c r="F352" s="7" t="s">
        <v>103</v>
      </c>
      <c r="G352" s="7" t="s">
        <v>103</v>
      </c>
      <c r="H352" s="7" t="s">
        <v>103</v>
      </c>
      <c r="I352" s="7" t="s">
        <v>102</v>
      </c>
      <c r="J352" s="7" t="s">
        <v>103</v>
      </c>
      <c r="K352" s="7" t="s">
        <v>103</v>
      </c>
      <c r="L352" s="7" t="s">
        <v>103</v>
      </c>
      <c r="M352" s="7" t="s">
        <v>103</v>
      </c>
      <c r="N352" s="7" t="s">
        <v>103</v>
      </c>
      <c r="O352" s="7" t="s">
        <v>103</v>
      </c>
      <c r="P352" s="7" t="s">
        <v>103</v>
      </c>
      <c r="Q352" s="7" t="s">
        <v>103</v>
      </c>
      <c r="R352" s="7" t="s">
        <v>103</v>
      </c>
      <c r="S352" s="7" t="s">
        <v>103</v>
      </c>
      <c r="T352" s="8"/>
      <c r="U352" s="8"/>
      <c r="V352" s="8"/>
      <c r="W352" s="8"/>
      <c r="X352" s="8"/>
      <c r="Y352" s="8"/>
      <c r="Z352" s="8"/>
      <c r="AA352" s="8"/>
    </row>
    <row r="353">
      <c r="A353" s="6" t="s">
        <v>454</v>
      </c>
      <c r="B353" s="7" t="s">
        <v>103</v>
      </c>
      <c r="C353" s="7" t="s">
        <v>103</v>
      </c>
      <c r="D353" s="7" t="s">
        <v>103</v>
      </c>
      <c r="E353" s="7" t="s">
        <v>103</v>
      </c>
      <c r="F353" s="7" t="s">
        <v>103</v>
      </c>
      <c r="G353" s="7" t="s">
        <v>103</v>
      </c>
      <c r="H353" s="7" t="s">
        <v>103</v>
      </c>
      <c r="I353" s="7" t="s">
        <v>103</v>
      </c>
      <c r="J353" s="7" t="s">
        <v>103</v>
      </c>
      <c r="K353" s="7" t="s">
        <v>103</v>
      </c>
      <c r="L353" s="7" t="s">
        <v>103</v>
      </c>
      <c r="M353" s="7" t="s">
        <v>103</v>
      </c>
      <c r="N353" s="7" t="s">
        <v>103</v>
      </c>
      <c r="O353" s="7" t="s">
        <v>103</v>
      </c>
      <c r="P353" s="7" t="s">
        <v>103</v>
      </c>
      <c r="Q353" s="7" t="s">
        <v>103</v>
      </c>
      <c r="R353" s="7" t="s">
        <v>103</v>
      </c>
      <c r="S353" s="7" t="s">
        <v>103</v>
      </c>
      <c r="T353" s="8"/>
      <c r="U353" s="8"/>
      <c r="V353" s="8"/>
      <c r="W353" s="8"/>
      <c r="X353" s="8"/>
      <c r="Y353" s="8"/>
      <c r="Z353" s="8"/>
      <c r="AA353" s="8"/>
    </row>
    <row r="354">
      <c r="A354" s="6" t="s">
        <v>455</v>
      </c>
      <c r="B354" s="7" t="s">
        <v>102</v>
      </c>
      <c r="C354" s="7" t="s">
        <v>102</v>
      </c>
      <c r="D354" s="7" t="s">
        <v>102</v>
      </c>
      <c r="E354" s="7" t="s">
        <v>102</v>
      </c>
      <c r="F354" s="7" t="s">
        <v>102</v>
      </c>
      <c r="G354" s="7" t="s">
        <v>102</v>
      </c>
      <c r="H354" s="7" t="s">
        <v>102</v>
      </c>
      <c r="I354" s="7" t="s">
        <v>102</v>
      </c>
      <c r="J354" s="7" t="s">
        <v>102</v>
      </c>
      <c r="K354" s="7" t="s">
        <v>102</v>
      </c>
      <c r="L354" s="7" t="s">
        <v>102</v>
      </c>
      <c r="M354" s="7" t="s">
        <v>102</v>
      </c>
      <c r="N354" s="7" t="s">
        <v>102</v>
      </c>
      <c r="O354" s="7" t="s">
        <v>102</v>
      </c>
      <c r="P354" s="7" t="s">
        <v>102</v>
      </c>
      <c r="Q354" s="7" t="s">
        <v>102</v>
      </c>
      <c r="R354" s="7" t="s">
        <v>102</v>
      </c>
      <c r="S354" s="7" t="s">
        <v>102</v>
      </c>
      <c r="T354" s="8"/>
      <c r="U354" s="8"/>
      <c r="V354" s="8"/>
      <c r="W354" s="8"/>
      <c r="X354" s="8"/>
      <c r="Y354" s="8"/>
      <c r="Z354" s="8"/>
      <c r="AA354" s="8"/>
    </row>
    <row r="355">
      <c r="A355" s="6" t="s">
        <v>456</v>
      </c>
      <c r="B355" s="7" t="s">
        <v>103</v>
      </c>
      <c r="C355" s="7" t="s">
        <v>103</v>
      </c>
      <c r="D355" s="7" t="s">
        <v>103</v>
      </c>
      <c r="E355" s="7" t="s">
        <v>103</v>
      </c>
      <c r="F355" s="7" t="s">
        <v>103</v>
      </c>
      <c r="G355" s="7" t="s">
        <v>102</v>
      </c>
      <c r="H355" s="7" t="s">
        <v>103</v>
      </c>
      <c r="I355" s="7" t="s">
        <v>103</v>
      </c>
      <c r="J355" s="7" t="s">
        <v>103</v>
      </c>
      <c r="K355" s="7" t="s">
        <v>103</v>
      </c>
      <c r="L355" s="7" t="s">
        <v>103</v>
      </c>
      <c r="M355" s="7" t="s">
        <v>103</v>
      </c>
      <c r="N355" s="7" t="s">
        <v>103</v>
      </c>
      <c r="O355" s="7" t="s">
        <v>103</v>
      </c>
      <c r="P355" s="7" t="s">
        <v>103</v>
      </c>
      <c r="Q355" s="7" t="s">
        <v>103</v>
      </c>
      <c r="R355" s="7" t="s">
        <v>103</v>
      </c>
      <c r="S355" s="7" t="s">
        <v>103</v>
      </c>
      <c r="T355" s="8"/>
      <c r="U355" s="8"/>
      <c r="V355" s="8"/>
      <c r="W355" s="8"/>
      <c r="X355" s="8"/>
      <c r="Y355" s="8"/>
      <c r="Z355" s="8"/>
      <c r="AA355" s="8"/>
    </row>
    <row r="356">
      <c r="A356" s="6" t="s">
        <v>457</v>
      </c>
      <c r="B356" s="7" t="s">
        <v>103</v>
      </c>
      <c r="C356" s="7" t="s">
        <v>110</v>
      </c>
      <c r="D356" s="7" t="s">
        <v>103</v>
      </c>
      <c r="E356" s="7" t="s">
        <v>103</v>
      </c>
      <c r="F356" s="7" t="s">
        <v>102</v>
      </c>
      <c r="G356" s="7" t="s">
        <v>103</v>
      </c>
      <c r="H356" s="7" t="s">
        <v>103</v>
      </c>
      <c r="I356" s="7" t="s">
        <v>103</v>
      </c>
      <c r="J356" s="7" t="s">
        <v>103</v>
      </c>
      <c r="K356" s="7" t="s">
        <v>103</v>
      </c>
      <c r="L356" s="7" t="s">
        <v>103</v>
      </c>
      <c r="M356" s="7" t="s">
        <v>103</v>
      </c>
      <c r="N356" s="7" t="s">
        <v>103</v>
      </c>
      <c r="O356" s="7" t="s">
        <v>103</v>
      </c>
      <c r="P356" s="7" t="s">
        <v>103</v>
      </c>
      <c r="Q356" s="7" t="s">
        <v>103</v>
      </c>
      <c r="R356" s="7" t="s">
        <v>103</v>
      </c>
      <c r="S356" s="7" t="s">
        <v>103</v>
      </c>
      <c r="T356" s="8"/>
      <c r="U356" s="8"/>
      <c r="V356" s="8"/>
      <c r="W356" s="8"/>
      <c r="X356" s="8"/>
      <c r="Y356" s="8"/>
      <c r="Z356" s="8"/>
      <c r="AA356" s="8"/>
    </row>
    <row r="357">
      <c r="A357" s="6" t="s">
        <v>458</v>
      </c>
      <c r="B357" s="7" t="s">
        <v>102</v>
      </c>
      <c r="C357" s="7" t="s">
        <v>111</v>
      </c>
      <c r="D357" s="7" t="s">
        <v>102</v>
      </c>
      <c r="E357" s="7" t="s">
        <v>103</v>
      </c>
      <c r="F357" s="7" t="s">
        <v>111</v>
      </c>
      <c r="G357" s="7" t="s">
        <v>109</v>
      </c>
      <c r="H357" s="7" t="s">
        <v>103</v>
      </c>
      <c r="I357" s="7" t="s">
        <v>102</v>
      </c>
      <c r="J357" s="7" t="s">
        <v>102</v>
      </c>
      <c r="K357" s="7" t="s">
        <v>102</v>
      </c>
      <c r="L357" s="7" t="s">
        <v>102</v>
      </c>
      <c r="M357" s="7" t="s">
        <v>102</v>
      </c>
      <c r="N357" s="7" t="s">
        <v>102</v>
      </c>
      <c r="O357" s="7" t="s">
        <v>102</v>
      </c>
      <c r="P357" s="7" t="s">
        <v>102</v>
      </c>
      <c r="Q357" s="7" t="s">
        <v>102</v>
      </c>
      <c r="R357" s="7" t="s">
        <v>109</v>
      </c>
      <c r="S357" s="7" t="s">
        <v>102</v>
      </c>
      <c r="T357" s="8"/>
      <c r="U357" s="8"/>
      <c r="V357" s="8"/>
      <c r="W357" s="8"/>
      <c r="X357" s="8"/>
      <c r="Y357" s="8"/>
      <c r="Z357" s="8"/>
      <c r="AA357" s="8"/>
    </row>
    <row r="358">
      <c r="A358" s="6" t="s">
        <v>459</v>
      </c>
      <c r="B358" s="7" t="s">
        <v>109</v>
      </c>
      <c r="C358" s="7" t="s">
        <v>103</v>
      </c>
      <c r="D358" s="7" t="s">
        <v>109</v>
      </c>
      <c r="E358" s="7" t="s">
        <v>102</v>
      </c>
      <c r="F358" s="7" t="s">
        <v>109</v>
      </c>
      <c r="G358" s="7" t="s">
        <v>109</v>
      </c>
      <c r="H358" s="7" t="s">
        <v>109</v>
      </c>
      <c r="I358" s="7" t="s">
        <v>109</v>
      </c>
      <c r="J358" s="7" t="s">
        <v>109</v>
      </c>
      <c r="K358" s="7" t="s">
        <v>109</v>
      </c>
      <c r="L358" s="7" t="s">
        <v>109</v>
      </c>
      <c r="M358" s="7" t="s">
        <v>109</v>
      </c>
      <c r="N358" s="7" t="s">
        <v>109</v>
      </c>
      <c r="O358" s="7" t="s">
        <v>109</v>
      </c>
      <c r="P358" s="7" t="s">
        <v>109</v>
      </c>
      <c r="Q358" s="7" t="s">
        <v>109</v>
      </c>
      <c r="R358" s="7" t="s">
        <v>109</v>
      </c>
      <c r="S358" s="7" t="s">
        <v>109</v>
      </c>
      <c r="T358" s="8"/>
      <c r="U358" s="8"/>
      <c r="V358" s="8"/>
      <c r="W358" s="8"/>
      <c r="X358" s="8"/>
      <c r="Y358" s="8"/>
      <c r="Z358" s="8"/>
      <c r="AA358" s="8"/>
    </row>
    <row r="359">
      <c r="A359" s="6" t="s">
        <v>460</v>
      </c>
      <c r="B359" s="7" t="s">
        <v>102</v>
      </c>
      <c r="C359" s="7" t="s">
        <v>110</v>
      </c>
      <c r="D359" s="7" t="s">
        <v>102</v>
      </c>
      <c r="E359" s="7" t="s">
        <v>103</v>
      </c>
      <c r="F359" s="7" t="s">
        <v>102</v>
      </c>
      <c r="G359" s="7" t="s">
        <v>102</v>
      </c>
      <c r="H359" s="7" t="s">
        <v>102</v>
      </c>
      <c r="I359" s="7" t="s">
        <v>102</v>
      </c>
      <c r="J359" s="7" t="s">
        <v>102</v>
      </c>
      <c r="K359" s="7" t="s">
        <v>109</v>
      </c>
      <c r="L359" s="7" t="s">
        <v>102</v>
      </c>
      <c r="M359" s="7" t="s">
        <v>102</v>
      </c>
      <c r="N359" s="7" t="s">
        <v>102</v>
      </c>
      <c r="O359" s="7" t="s">
        <v>102</v>
      </c>
      <c r="P359" s="7" t="s">
        <v>103</v>
      </c>
      <c r="Q359" s="7" t="s">
        <v>102</v>
      </c>
      <c r="R359" s="7" t="s">
        <v>102</v>
      </c>
      <c r="S359" s="7" t="s">
        <v>103</v>
      </c>
      <c r="T359" s="8"/>
      <c r="U359" s="8"/>
      <c r="V359" s="8"/>
      <c r="W359" s="8"/>
      <c r="X359" s="8"/>
      <c r="Y359" s="8"/>
      <c r="Z359" s="8"/>
      <c r="AA359" s="8"/>
    </row>
    <row r="360">
      <c r="A360" s="6" t="s">
        <v>461</v>
      </c>
      <c r="B360" s="7" t="s">
        <v>102</v>
      </c>
      <c r="C360" s="7" t="s">
        <v>102</v>
      </c>
      <c r="D360" s="7" t="s">
        <v>111</v>
      </c>
      <c r="E360" s="7" t="s">
        <v>111</v>
      </c>
      <c r="F360" s="7" t="s">
        <v>102</v>
      </c>
      <c r="G360" s="7" t="s">
        <v>111</v>
      </c>
      <c r="H360" s="7" t="s">
        <v>111</v>
      </c>
      <c r="I360" s="7" t="s">
        <v>111</v>
      </c>
      <c r="J360" s="7" t="s">
        <v>111</v>
      </c>
      <c r="K360" s="7" t="s">
        <v>111</v>
      </c>
      <c r="L360" s="7" t="s">
        <v>111</v>
      </c>
      <c r="M360" s="7" t="s">
        <v>111</v>
      </c>
      <c r="N360" s="7" t="s">
        <v>111</v>
      </c>
      <c r="O360" s="7" t="s">
        <v>111</v>
      </c>
      <c r="P360" s="7" t="s">
        <v>111</v>
      </c>
      <c r="Q360" s="7" t="s">
        <v>111</v>
      </c>
      <c r="R360" s="7" t="s">
        <v>111</v>
      </c>
      <c r="S360" s="7" t="s">
        <v>111</v>
      </c>
      <c r="T360" s="8"/>
      <c r="U360" s="8"/>
      <c r="V360" s="8"/>
      <c r="W360" s="8"/>
      <c r="X360" s="8"/>
      <c r="Y360" s="8"/>
      <c r="Z360" s="8"/>
      <c r="AA360" s="8"/>
    </row>
    <row r="361">
      <c r="A361" s="6" t="s">
        <v>462</v>
      </c>
      <c r="B361" s="7" t="s">
        <v>103</v>
      </c>
      <c r="C361" s="7" t="s">
        <v>103</v>
      </c>
      <c r="D361" s="7" t="s">
        <v>103</v>
      </c>
      <c r="E361" s="7" t="s">
        <v>103</v>
      </c>
      <c r="F361" s="7" t="s">
        <v>103</v>
      </c>
      <c r="G361" s="7" t="s">
        <v>103</v>
      </c>
      <c r="H361" s="7" t="s">
        <v>103</v>
      </c>
      <c r="I361" s="7" t="s">
        <v>103</v>
      </c>
      <c r="J361" s="7" t="s">
        <v>103</v>
      </c>
      <c r="K361" s="7" t="s">
        <v>103</v>
      </c>
      <c r="L361" s="7" t="s">
        <v>103</v>
      </c>
      <c r="M361" s="7" t="s">
        <v>103</v>
      </c>
      <c r="N361" s="7" t="s">
        <v>103</v>
      </c>
      <c r="O361" s="7" t="s">
        <v>103</v>
      </c>
      <c r="P361" s="7" t="s">
        <v>103</v>
      </c>
      <c r="Q361" s="7" t="s">
        <v>103</v>
      </c>
      <c r="R361" s="7" t="s">
        <v>103</v>
      </c>
      <c r="S361" s="7" t="s">
        <v>103</v>
      </c>
      <c r="T361" s="8"/>
      <c r="U361" s="8"/>
      <c r="V361" s="8"/>
      <c r="W361" s="8"/>
      <c r="X361" s="8"/>
      <c r="Y361" s="8"/>
      <c r="Z361" s="8"/>
      <c r="AA361" s="8"/>
    </row>
    <row r="362">
      <c r="A362" s="6" t="s">
        <v>463</v>
      </c>
      <c r="B362" s="7" t="s">
        <v>103</v>
      </c>
      <c r="C362" s="7" t="s">
        <v>102</v>
      </c>
      <c r="D362" s="7" t="s">
        <v>103</v>
      </c>
      <c r="E362" s="7" t="s">
        <v>103</v>
      </c>
      <c r="F362" s="7" t="s">
        <v>102</v>
      </c>
      <c r="G362" s="7" t="s">
        <v>102</v>
      </c>
      <c r="H362" s="7" t="s">
        <v>103</v>
      </c>
      <c r="I362" s="7" t="s">
        <v>103</v>
      </c>
      <c r="J362" s="7" t="s">
        <v>102</v>
      </c>
      <c r="K362" s="7" t="s">
        <v>102</v>
      </c>
      <c r="L362" s="7" t="s">
        <v>102</v>
      </c>
      <c r="M362" s="7" t="s">
        <v>103</v>
      </c>
      <c r="N362" s="7" t="s">
        <v>102</v>
      </c>
      <c r="O362" s="7" t="s">
        <v>102</v>
      </c>
      <c r="P362" s="7" t="s">
        <v>102</v>
      </c>
      <c r="Q362" s="7" t="s">
        <v>103</v>
      </c>
      <c r="R362" s="7" t="s">
        <v>103</v>
      </c>
      <c r="S362" s="7" t="s">
        <v>103</v>
      </c>
      <c r="T362" s="8"/>
      <c r="U362" s="8"/>
      <c r="V362" s="8"/>
      <c r="W362" s="8"/>
      <c r="X362" s="8"/>
      <c r="Y362" s="8"/>
      <c r="Z362" s="8"/>
      <c r="AA362" s="8"/>
    </row>
    <row r="363">
      <c r="A363" s="6" t="s">
        <v>464</v>
      </c>
      <c r="B363" s="7" t="s">
        <v>111</v>
      </c>
      <c r="C363" s="7" t="s">
        <v>103</v>
      </c>
      <c r="D363" s="7" t="s">
        <v>111</v>
      </c>
      <c r="E363" s="7" t="s">
        <v>103</v>
      </c>
      <c r="F363" s="7" t="s">
        <v>103</v>
      </c>
      <c r="G363" s="7" t="s">
        <v>103</v>
      </c>
      <c r="H363" s="7" t="s">
        <v>103</v>
      </c>
      <c r="I363" s="7" t="s">
        <v>103</v>
      </c>
      <c r="J363" s="7" t="s">
        <v>103</v>
      </c>
      <c r="K363" s="7" t="s">
        <v>103</v>
      </c>
      <c r="L363" s="7" t="s">
        <v>103</v>
      </c>
      <c r="M363" s="7" t="s">
        <v>103</v>
      </c>
      <c r="N363" s="7" t="s">
        <v>103</v>
      </c>
      <c r="O363" s="7" t="s">
        <v>103</v>
      </c>
      <c r="P363" s="7" t="s">
        <v>103</v>
      </c>
      <c r="Q363" s="7" t="s">
        <v>103</v>
      </c>
      <c r="R363" s="7" t="s">
        <v>103</v>
      </c>
      <c r="S363" s="7" t="s">
        <v>103</v>
      </c>
      <c r="T363" s="8"/>
      <c r="U363" s="8"/>
      <c r="V363" s="8"/>
      <c r="W363" s="8"/>
      <c r="X363" s="8"/>
      <c r="Y363" s="8"/>
      <c r="Z363" s="8"/>
      <c r="AA363" s="8"/>
    </row>
    <row r="364">
      <c r="A364" s="6" t="s">
        <v>465</v>
      </c>
      <c r="B364" s="7" t="s">
        <v>103</v>
      </c>
      <c r="C364" s="7" t="s">
        <v>102</v>
      </c>
      <c r="D364" s="7" t="s">
        <v>102</v>
      </c>
      <c r="E364" s="7" t="s">
        <v>103</v>
      </c>
      <c r="F364" s="7" t="s">
        <v>102</v>
      </c>
      <c r="G364" s="7" t="s">
        <v>102</v>
      </c>
      <c r="H364" s="7" t="s">
        <v>103</v>
      </c>
      <c r="I364" s="7" t="s">
        <v>102</v>
      </c>
      <c r="J364" s="7" t="s">
        <v>102</v>
      </c>
      <c r="K364" s="7" t="s">
        <v>103</v>
      </c>
      <c r="L364" s="7" t="s">
        <v>102</v>
      </c>
      <c r="M364" s="7" t="s">
        <v>102</v>
      </c>
      <c r="N364" s="7" t="s">
        <v>102</v>
      </c>
      <c r="O364" s="7" t="s">
        <v>102</v>
      </c>
      <c r="P364" s="7" t="s">
        <v>102</v>
      </c>
      <c r="Q364" s="7" t="s">
        <v>102</v>
      </c>
      <c r="R364" s="7" t="s">
        <v>102</v>
      </c>
      <c r="S364" s="7" t="s">
        <v>102</v>
      </c>
      <c r="T364" s="8"/>
      <c r="U364" s="8"/>
      <c r="V364" s="8"/>
      <c r="W364" s="8"/>
      <c r="X364" s="8"/>
      <c r="Y364" s="8"/>
      <c r="Z364" s="8"/>
      <c r="AA364" s="8"/>
    </row>
    <row r="365">
      <c r="A365" s="6" t="s">
        <v>466</v>
      </c>
      <c r="B365" s="7" t="s">
        <v>102</v>
      </c>
      <c r="C365" s="7" t="s">
        <v>102</v>
      </c>
      <c r="D365" s="7" t="s">
        <v>102</v>
      </c>
      <c r="E365" s="7" t="s">
        <v>102</v>
      </c>
      <c r="F365" s="7" t="s">
        <v>102</v>
      </c>
      <c r="G365" s="7" t="s">
        <v>102</v>
      </c>
      <c r="H365" s="7" t="s">
        <v>102</v>
      </c>
      <c r="I365" s="7" t="s">
        <v>102</v>
      </c>
      <c r="J365" s="7" t="s">
        <v>102</v>
      </c>
      <c r="K365" s="7" t="s">
        <v>103</v>
      </c>
      <c r="L365" s="7" t="s">
        <v>102</v>
      </c>
      <c r="M365" s="7" t="s">
        <v>102</v>
      </c>
      <c r="N365" s="7" t="s">
        <v>102</v>
      </c>
      <c r="O365" s="7" t="s">
        <v>102</v>
      </c>
      <c r="P365" s="7" t="s">
        <v>102</v>
      </c>
      <c r="Q365" s="7" t="s">
        <v>102</v>
      </c>
      <c r="R365" s="7" t="s">
        <v>102</v>
      </c>
      <c r="S365" s="7" t="s">
        <v>102</v>
      </c>
      <c r="T365" s="8"/>
      <c r="U365" s="8"/>
      <c r="V365" s="8"/>
      <c r="W365" s="8"/>
      <c r="X365" s="8"/>
      <c r="Y365" s="8"/>
      <c r="Z365" s="8"/>
      <c r="AA365" s="8"/>
    </row>
    <row r="366">
      <c r="A366" s="6" t="s">
        <v>467</v>
      </c>
      <c r="B366" s="7" t="s">
        <v>103</v>
      </c>
      <c r="C366" s="7" t="s">
        <v>103</v>
      </c>
      <c r="D366" s="7" t="s">
        <v>103</v>
      </c>
      <c r="E366" s="7" t="s">
        <v>103</v>
      </c>
      <c r="F366" s="7" t="s">
        <v>103</v>
      </c>
      <c r="G366" s="7" t="s">
        <v>103</v>
      </c>
      <c r="H366" s="7" t="s">
        <v>103</v>
      </c>
      <c r="I366" s="7" t="s">
        <v>103</v>
      </c>
      <c r="J366" s="7" t="s">
        <v>103</v>
      </c>
      <c r="K366" s="7" t="s">
        <v>103</v>
      </c>
      <c r="L366" s="7" t="s">
        <v>103</v>
      </c>
      <c r="M366" s="7" t="s">
        <v>103</v>
      </c>
      <c r="N366" s="7" t="s">
        <v>103</v>
      </c>
      <c r="O366" s="7" t="s">
        <v>103</v>
      </c>
      <c r="P366" s="7" t="s">
        <v>103</v>
      </c>
      <c r="Q366" s="7" t="s">
        <v>103</v>
      </c>
      <c r="R366" s="7" t="s">
        <v>103</v>
      </c>
      <c r="S366" s="7" t="s">
        <v>103</v>
      </c>
      <c r="T366" s="8"/>
      <c r="U366" s="8"/>
      <c r="V366" s="8"/>
      <c r="W366" s="8"/>
      <c r="X366" s="8"/>
      <c r="Y366" s="8"/>
      <c r="Z366" s="8"/>
      <c r="AA366" s="8"/>
    </row>
    <row r="367">
      <c r="A367" s="6" t="s">
        <v>468</v>
      </c>
      <c r="B367" s="7" t="s">
        <v>102</v>
      </c>
      <c r="C367" s="7" t="s">
        <v>102</v>
      </c>
      <c r="D367" s="7" t="s">
        <v>103</v>
      </c>
      <c r="E367" s="7" t="s">
        <v>103</v>
      </c>
      <c r="F367" s="7" t="s">
        <v>102</v>
      </c>
      <c r="G367" s="7" t="s">
        <v>102</v>
      </c>
      <c r="H367" s="7" t="s">
        <v>102</v>
      </c>
      <c r="I367" s="7" t="s">
        <v>102</v>
      </c>
      <c r="J367" s="7" t="s">
        <v>102</v>
      </c>
      <c r="K367" s="7" t="s">
        <v>102</v>
      </c>
      <c r="L367" s="7" t="s">
        <v>102</v>
      </c>
      <c r="M367" s="7" t="s">
        <v>102</v>
      </c>
      <c r="N367" s="7" t="s">
        <v>102</v>
      </c>
      <c r="O367" s="7" t="s">
        <v>102</v>
      </c>
      <c r="P367" s="7" t="s">
        <v>102</v>
      </c>
      <c r="Q367" s="7" t="s">
        <v>102</v>
      </c>
      <c r="R367" s="7" t="s">
        <v>102</v>
      </c>
      <c r="S367" s="7" t="s">
        <v>102</v>
      </c>
      <c r="T367" s="8"/>
      <c r="U367" s="8"/>
      <c r="V367" s="8"/>
      <c r="W367" s="8"/>
      <c r="X367" s="8"/>
      <c r="Y367" s="8"/>
      <c r="Z367" s="8"/>
      <c r="AA367" s="8"/>
    </row>
    <row r="368">
      <c r="A368" s="6" t="s">
        <v>469</v>
      </c>
      <c r="B368" s="7" t="s">
        <v>102</v>
      </c>
      <c r="C368" s="7" t="s">
        <v>102</v>
      </c>
      <c r="D368" s="7" t="s">
        <v>102</v>
      </c>
      <c r="E368" s="7" t="s">
        <v>102</v>
      </c>
      <c r="F368" s="7" t="s">
        <v>102</v>
      </c>
      <c r="G368" s="7" t="s">
        <v>102</v>
      </c>
      <c r="H368" s="7" t="s">
        <v>102</v>
      </c>
      <c r="I368" s="7" t="s">
        <v>102</v>
      </c>
      <c r="J368" s="7" t="s">
        <v>102</v>
      </c>
      <c r="K368" s="7" t="s">
        <v>102</v>
      </c>
      <c r="L368" s="7" t="s">
        <v>102</v>
      </c>
      <c r="M368" s="7" t="s">
        <v>102</v>
      </c>
      <c r="N368" s="7" t="s">
        <v>102</v>
      </c>
      <c r="O368" s="7" t="s">
        <v>102</v>
      </c>
      <c r="P368" s="7" t="s">
        <v>102</v>
      </c>
      <c r="Q368" s="7" t="s">
        <v>102</v>
      </c>
      <c r="R368" s="7" t="s">
        <v>102</v>
      </c>
      <c r="S368" s="7" t="s">
        <v>102</v>
      </c>
      <c r="T368" s="8"/>
      <c r="U368" s="8"/>
      <c r="V368" s="8"/>
      <c r="W368" s="8"/>
      <c r="X368" s="8"/>
      <c r="Y368" s="8"/>
      <c r="Z368" s="8"/>
      <c r="AA368" s="8"/>
    </row>
    <row r="369">
      <c r="A369" s="6" t="s">
        <v>470</v>
      </c>
      <c r="B369" s="7" t="s">
        <v>103</v>
      </c>
      <c r="C369" s="7" t="s">
        <v>103</v>
      </c>
      <c r="D369" s="7" t="s">
        <v>103</v>
      </c>
      <c r="E369" s="7" t="s">
        <v>103</v>
      </c>
      <c r="F369" s="7" t="s">
        <v>103</v>
      </c>
      <c r="G369" s="7" t="s">
        <v>103</v>
      </c>
      <c r="H369" s="7" t="s">
        <v>103</v>
      </c>
      <c r="I369" s="7" t="s">
        <v>103</v>
      </c>
      <c r="J369" s="7" t="s">
        <v>103</v>
      </c>
      <c r="K369" s="7" t="s">
        <v>103</v>
      </c>
      <c r="L369" s="7" t="s">
        <v>103</v>
      </c>
      <c r="M369" s="7" t="s">
        <v>103</v>
      </c>
      <c r="N369" s="7" t="s">
        <v>103</v>
      </c>
      <c r="O369" s="7" t="s">
        <v>103</v>
      </c>
      <c r="P369" s="7" t="s">
        <v>103</v>
      </c>
      <c r="Q369" s="7" t="s">
        <v>102</v>
      </c>
      <c r="R369" s="7" t="s">
        <v>103</v>
      </c>
      <c r="S369" s="7" t="s">
        <v>103</v>
      </c>
      <c r="T369" s="8"/>
      <c r="U369" s="8"/>
      <c r="V369" s="8"/>
      <c r="W369" s="8"/>
      <c r="X369" s="8"/>
      <c r="Y369" s="8"/>
      <c r="Z369" s="8"/>
      <c r="AA369" s="8"/>
    </row>
    <row r="370">
      <c r="A370" s="6" t="s">
        <v>471</v>
      </c>
      <c r="B370" s="7" t="s">
        <v>103</v>
      </c>
      <c r="C370" s="7" t="s">
        <v>103</v>
      </c>
      <c r="D370" s="7" t="s">
        <v>103</v>
      </c>
      <c r="E370" s="7" t="s">
        <v>103</v>
      </c>
      <c r="F370" s="7" t="s">
        <v>103</v>
      </c>
      <c r="G370" s="7" t="s">
        <v>102</v>
      </c>
      <c r="H370" s="7" t="s">
        <v>103</v>
      </c>
      <c r="I370" s="7" t="s">
        <v>111</v>
      </c>
      <c r="J370" s="7" t="s">
        <v>111</v>
      </c>
      <c r="K370" s="7" t="s">
        <v>102</v>
      </c>
      <c r="L370" s="7" t="s">
        <v>103</v>
      </c>
      <c r="M370" s="8"/>
      <c r="N370" s="7" t="s">
        <v>103</v>
      </c>
      <c r="O370" s="7" t="s">
        <v>103</v>
      </c>
      <c r="P370" s="7" t="s">
        <v>103</v>
      </c>
      <c r="Q370" s="7" t="s">
        <v>103</v>
      </c>
      <c r="R370" s="7" t="s">
        <v>102</v>
      </c>
      <c r="S370" s="7" t="s">
        <v>102</v>
      </c>
      <c r="T370" s="8"/>
      <c r="U370" s="8"/>
      <c r="V370" s="8"/>
      <c r="W370" s="8"/>
      <c r="X370" s="8"/>
      <c r="Y370" s="8"/>
      <c r="Z370" s="8"/>
      <c r="AA370" s="8"/>
    </row>
    <row r="371">
      <c r="A371" s="6" t="s">
        <v>472</v>
      </c>
      <c r="B371" s="7" t="s">
        <v>102</v>
      </c>
      <c r="C371" s="7" t="s">
        <v>103</v>
      </c>
      <c r="D371" s="7" t="s">
        <v>103</v>
      </c>
      <c r="E371" s="7" t="s">
        <v>102</v>
      </c>
      <c r="F371" s="7" t="s">
        <v>103</v>
      </c>
      <c r="G371" s="7" t="s">
        <v>103</v>
      </c>
      <c r="H371" s="7" t="s">
        <v>103</v>
      </c>
      <c r="I371" s="7" t="s">
        <v>102</v>
      </c>
      <c r="J371" s="7" t="s">
        <v>103</v>
      </c>
      <c r="K371" s="7" t="s">
        <v>102</v>
      </c>
      <c r="L371" s="7" t="s">
        <v>102</v>
      </c>
      <c r="M371" s="7" t="s">
        <v>102</v>
      </c>
      <c r="N371" s="7" t="s">
        <v>102</v>
      </c>
      <c r="O371" s="7" t="s">
        <v>102</v>
      </c>
      <c r="P371" s="7" t="s">
        <v>102</v>
      </c>
      <c r="Q371" s="7" t="s">
        <v>102</v>
      </c>
      <c r="R371" s="7" t="s">
        <v>102</v>
      </c>
      <c r="S371" s="7" t="s">
        <v>103</v>
      </c>
      <c r="T371" s="8"/>
      <c r="U371" s="8"/>
      <c r="V371" s="8"/>
      <c r="W371" s="8"/>
      <c r="X371" s="8"/>
      <c r="Y371" s="8"/>
      <c r="Z371" s="8"/>
      <c r="AA371" s="8"/>
    </row>
    <row r="372">
      <c r="A372" s="6" t="s">
        <v>473</v>
      </c>
      <c r="B372" s="7" t="s">
        <v>102</v>
      </c>
      <c r="C372" s="7" t="s">
        <v>102</v>
      </c>
      <c r="D372" s="7" t="s">
        <v>103</v>
      </c>
      <c r="E372" s="7" t="s">
        <v>103</v>
      </c>
      <c r="F372" s="7" t="s">
        <v>102</v>
      </c>
      <c r="G372" s="7" t="s">
        <v>102</v>
      </c>
      <c r="H372" s="7" t="s">
        <v>102</v>
      </c>
      <c r="I372" s="7" t="s">
        <v>102</v>
      </c>
      <c r="J372" s="7" t="s">
        <v>103</v>
      </c>
      <c r="K372" s="7" t="s">
        <v>103</v>
      </c>
      <c r="L372" s="7" t="s">
        <v>102</v>
      </c>
      <c r="M372" s="7" t="s">
        <v>102</v>
      </c>
      <c r="N372" s="7" t="s">
        <v>102</v>
      </c>
      <c r="O372" s="7" t="s">
        <v>102</v>
      </c>
      <c r="P372" s="7" t="s">
        <v>102</v>
      </c>
      <c r="Q372" s="7" t="s">
        <v>102</v>
      </c>
      <c r="R372" s="7" t="s">
        <v>102</v>
      </c>
      <c r="S372" s="7" t="s">
        <v>102</v>
      </c>
      <c r="T372" s="8"/>
      <c r="U372" s="8"/>
      <c r="V372" s="8"/>
      <c r="W372" s="8"/>
      <c r="X372" s="8"/>
      <c r="Y372" s="8"/>
      <c r="Z372" s="8"/>
      <c r="AA372" s="8"/>
    </row>
    <row r="373">
      <c r="A373" s="6" t="s">
        <v>474</v>
      </c>
      <c r="B373" s="7" t="s">
        <v>111</v>
      </c>
      <c r="C373" s="7" t="s">
        <v>111</v>
      </c>
      <c r="D373" s="7" t="s">
        <v>111</v>
      </c>
      <c r="E373" s="7" t="s">
        <v>109</v>
      </c>
      <c r="F373" s="7" t="s">
        <v>111</v>
      </c>
      <c r="G373" s="7" t="s">
        <v>111</v>
      </c>
      <c r="H373" s="7" t="s">
        <v>111</v>
      </c>
      <c r="I373" s="7" t="s">
        <v>111</v>
      </c>
      <c r="J373" s="7" t="s">
        <v>111</v>
      </c>
      <c r="K373" s="7" t="s">
        <v>111</v>
      </c>
      <c r="L373" s="7" t="s">
        <v>111</v>
      </c>
      <c r="M373" s="7" t="s">
        <v>111</v>
      </c>
      <c r="N373" s="7" t="s">
        <v>111</v>
      </c>
      <c r="O373" s="7" t="s">
        <v>111</v>
      </c>
      <c r="P373" s="7" t="s">
        <v>111</v>
      </c>
      <c r="Q373" s="7" t="s">
        <v>111</v>
      </c>
      <c r="R373" s="7" t="s">
        <v>111</v>
      </c>
      <c r="S373" s="7" t="s">
        <v>111</v>
      </c>
      <c r="T373" s="8"/>
      <c r="U373" s="8"/>
      <c r="V373" s="8"/>
      <c r="W373" s="8"/>
      <c r="X373" s="8"/>
      <c r="Y373" s="8"/>
      <c r="Z373" s="8"/>
      <c r="AA373" s="8"/>
    </row>
    <row r="374">
      <c r="A374" s="6" t="s">
        <v>475</v>
      </c>
      <c r="B374" s="7" t="s">
        <v>103</v>
      </c>
      <c r="C374" s="7" t="s">
        <v>103</v>
      </c>
      <c r="D374" s="7" t="s">
        <v>103</v>
      </c>
      <c r="E374" s="7" t="s">
        <v>103</v>
      </c>
      <c r="F374" s="7" t="s">
        <v>103</v>
      </c>
      <c r="G374" s="7" t="s">
        <v>103</v>
      </c>
      <c r="H374" s="7" t="s">
        <v>103</v>
      </c>
      <c r="I374" s="7" t="s">
        <v>103</v>
      </c>
      <c r="J374" s="7" t="s">
        <v>103</v>
      </c>
      <c r="K374" s="7" t="s">
        <v>103</v>
      </c>
      <c r="L374" s="7" t="s">
        <v>103</v>
      </c>
      <c r="M374" s="7" t="s">
        <v>103</v>
      </c>
      <c r="N374" s="7" t="s">
        <v>103</v>
      </c>
      <c r="O374" s="7" t="s">
        <v>103</v>
      </c>
      <c r="P374" s="7" t="s">
        <v>103</v>
      </c>
      <c r="Q374" s="7" t="s">
        <v>103</v>
      </c>
      <c r="R374" s="7" t="s">
        <v>103</v>
      </c>
      <c r="S374" s="7" t="s">
        <v>103</v>
      </c>
      <c r="T374" s="8"/>
      <c r="U374" s="8"/>
      <c r="V374" s="8"/>
      <c r="W374" s="8"/>
      <c r="X374" s="8"/>
      <c r="Y374" s="8"/>
      <c r="Z374" s="8"/>
      <c r="AA374" s="8"/>
    </row>
    <row r="375">
      <c r="A375" s="6" t="s">
        <v>476</v>
      </c>
      <c r="B375" s="7" t="s">
        <v>103</v>
      </c>
      <c r="C375" s="7" t="s">
        <v>103</v>
      </c>
      <c r="D375" s="7" t="s">
        <v>103</v>
      </c>
      <c r="E375" s="7" t="s">
        <v>103</v>
      </c>
      <c r="F375" s="7" t="s">
        <v>103</v>
      </c>
      <c r="G375" s="7" t="s">
        <v>102</v>
      </c>
      <c r="H375" s="7" t="s">
        <v>103</v>
      </c>
      <c r="I375" s="7" t="s">
        <v>103</v>
      </c>
      <c r="J375" s="7" t="s">
        <v>103</v>
      </c>
      <c r="K375" s="7" t="s">
        <v>103</v>
      </c>
      <c r="L375" s="7" t="s">
        <v>103</v>
      </c>
      <c r="M375" s="7" t="s">
        <v>111</v>
      </c>
      <c r="N375" s="7" t="s">
        <v>103</v>
      </c>
      <c r="O375" s="7" t="s">
        <v>103</v>
      </c>
      <c r="P375" s="7" t="s">
        <v>103</v>
      </c>
      <c r="Q375" s="7" t="s">
        <v>102</v>
      </c>
      <c r="R375" s="7" t="s">
        <v>102</v>
      </c>
      <c r="S375" s="7" t="s">
        <v>103</v>
      </c>
      <c r="T375" s="8"/>
      <c r="U375" s="8"/>
      <c r="V375" s="8"/>
      <c r="W375" s="8"/>
      <c r="X375" s="8"/>
      <c r="Y375" s="8"/>
      <c r="Z375" s="8"/>
      <c r="AA375" s="8"/>
    </row>
    <row r="376">
      <c r="A376" s="6" t="s">
        <v>477</v>
      </c>
      <c r="B376" s="7" t="s">
        <v>103</v>
      </c>
      <c r="C376" s="7" t="s">
        <v>103</v>
      </c>
      <c r="D376" s="7" t="s">
        <v>102</v>
      </c>
      <c r="E376" s="7" t="s">
        <v>103</v>
      </c>
      <c r="F376" s="7" t="s">
        <v>103</v>
      </c>
      <c r="G376" s="7" t="s">
        <v>103</v>
      </c>
      <c r="H376" s="7" t="s">
        <v>103</v>
      </c>
      <c r="I376" s="7" t="s">
        <v>103</v>
      </c>
      <c r="J376" s="7" t="s">
        <v>103</v>
      </c>
      <c r="K376" s="7" t="s">
        <v>103</v>
      </c>
      <c r="L376" s="7" t="s">
        <v>103</v>
      </c>
      <c r="M376" s="7" t="s">
        <v>103</v>
      </c>
      <c r="N376" s="7" t="s">
        <v>103</v>
      </c>
      <c r="O376" s="7" t="s">
        <v>103</v>
      </c>
      <c r="P376" s="7" t="s">
        <v>103</v>
      </c>
      <c r="Q376" s="7" t="s">
        <v>103</v>
      </c>
      <c r="R376" s="7" t="s">
        <v>103</v>
      </c>
      <c r="S376" s="7" t="s">
        <v>103</v>
      </c>
      <c r="T376" s="8"/>
      <c r="U376" s="8"/>
      <c r="V376" s="8"/>
      <c r="W376" s="8"/>
      <c r="X376" s="8"/>
      <c r="Y376" s="8"/>
      <c r="Z376" s="8"/>
      <c r="AA376" s="8"/>
    </row>
    <row r="377">
      <c r="A377" s="6" t="s">
        <v>478</v>
      </c>
      <c r="B377" s="7" t="s">
        <v>111</v>
      </c>
      <c r="C377" s="7" t="s">
        <v>102</v>
      </c>
      <c r="D377" s="7" t="s">
        <v>111</v>
      </c>
      <c r="E377" s="7" t="s">
        <v>111</v>
      </c>
      <c r="F377" s="7" t="s">
        <v>111</v>
      </c>
      <c r="G377" s="7" t="s">
        <v>111</v>
      </c>
      <c r="H377" s="7" t="s">
        <v>111</v>
      </c>
      <c r="I377" s="7" t="s">
        <v>111</v>
      </c>
      <c r="J377" s="7" t="s">
        <v>111</v>
      </c>
      <c r="K377" s="7" t="s">
        <v>111</v>
      </c>
      <c r="L377" s="7" t="s">
        <v>111</v>
      </c>
      <c r="M377" s="7" t="s">
        <v>111</v>
      </c>
      <c r="N377" s="7" t="s">
        <v>111</v>
      </c>
      <c r="O377" s="7" t="s">
        <v>111</v>
      </c>
      <c r="P377" s="7" t="s">
        <v>111</v>
      </c>
      <c r="Q377" s="7" t="s">
        <v>111</v>
      </c>
      <c r="R377" s="7" t="s">
        <v>111</v>
      </c>
      <c r="S377" s="7" t="s">
        <v>111</v>
      </c>
      <c r="T377" s="8"/>
      <c r="U377" s="8"/>
      <c r="V377" s="8"/>
      <c r="W377" s="8"/>
      <c r="X377" s="8"/>
      <c r="Y377" s="8"/>
      <c r="Z377" s="8"/>
      <c r="AA377" s="8"/>
    </row>
    <row r="378">
      <c r="A378" s="6" t="s">
        <v>479</v>
      </c>
      <c r="B378" s="7" t="s">
        <v>111</v>
      </c>
      <c r="C378" s="7" t="s">
        <v>102</v>
      </c>
      <c r="D378" s="7" t="s">
        <v>111</v>
      </c>
      <c r="E378" s="7" t="s">
        <v>111</v>
      </c>
      <c r="F378" s="7" t="s">
        <v>102</v>
      </c>
      <c r="G378" s="7" t="s">
        <v>111</v>
      </c>
      <c r="H378" s="7" t="s">
        <v>111</v>
      </c>
      <c r="I378" s="7" t="s">
        <v>111</v>
      </c>
      <c r="J378" s="7" t="s">
        <v>111</v>
      </c>
      <c r="K378" s="7" t="s">
        <v>111</v>
      </c>
      <c r="L378" s="7" t="s">
        <v>111</v>
      </c>
      <c r="M378" s="7" t="s">
        <v>111</v>
      </c>
      <c r="N378" s="7" t="s">
        <v>111</v>
      </c>
      <c r="O378" s="7" t="s">
        <v>111</v>
      </c>
      <c r="P378" s="7" t="s">
        <v>111</v>
      </c>
      <c r="Q378" s="7" t="s">
        <v>111</v>
      </c>
      <c r="R378" s="7" t="s">
        <v>111</v>
      </c>
      <c r="S378" s="7" t="s">
        <v>111</v>
      </c>
      <c r="T378" s="8"/>
      <c r="U378" s="8"/>
      <c r="V378" s="8"/>
      <c r="W378" s="8"/>
      <c r="X378" s="8"/>
      <c r="Y378" s="8"/>
      <c r="Z378" s="8"/>
      <c r="AA378" s="8"/>
    </row>
    <row r="379">
      <c r="A379" s="6" t="s">
        <v>480</v>
      </c>
      <c r="B379" s="7" t="s">
        <v>103</v>
      </c>
      <c r="C379" s="7" t="s">
        <v>103</v>
      </c>
      <c r="D379" s="7" t="s">
        <v>103</v>
      </c>
      <c r="E379" s="7" t="s">
        <v>103</v>
      </c>
      <c r="F379" s="7" t="s">
        <v>103</v>
      </c>
      <c r="G379" s="7" t="s">
        <v>103</v>
      </c>
      <c r="H379" s="7" t="s">
        <v>103</v>
      </c>
      <c r="I379" s="7" t="s">
        <v>103</v>
      </c>
      <c r="J379" s="7" t="s">
        <v>103</v>
      </c>
      <c r="K379" s="7" t="s">
        <v>103</v>
      </c>
      <c r="L379" s="7" t="s">
        <v>103</v>
      </c>
      <c r="M379" s="7" t="s">
        <v>103</v>
      </c>
      <c r="N379" s="7" t="s">
        <v>103</v>
      </c>
      <c r="O379" s="7" t="s">
        <v>103</v>
      </c>
      <c r="P379" s="7" t="s">
        <v>103</v>
      </c>
      <c r="Q379" s="7" t="s">
        <v>102</v>
      </c>
      <c r="R379" s="7" t="s">
        <v>103</v>
      </c>
      <c r="S379" s="7" t="s">
        <v>103</v>
      </c>
      <c r="T379" s="8"/>
      <c r="U379" s="8"/>
      <c r="V379" s="8"/>
      <c r="W379" s="8"/>
      <c r="X379" s="8"/>
      <c r="Y379" s="8"/>
      <c r="Z379" s="8"/>
      <c r="AA379" s="8"/>
    </row>
    <row r="380">
      <c r="A380" s="6" t="s">
        <v>481</v>
      </c>
      <c r="B380" s="7" t="s">
        <v>103</v>
      </c>
      <c r="C380" s="7" t="s">
        <v>102</v>
      </c>
      <c r="D380" s="7" t="s">
        <v>103</v>
      </c>
      <c r="E380" s="7" t="s">
        <v>102</v>
      </c>
      <c r="F380" s="7" t="s">
        <v>103</v>
      </c>
      <c r="G380" s="7" t="s">
        <v>102</v>
      </c>
      <c r="H380" s="7" t="s">
        <v>103</v>
      </c>
      <c r="I380" s="7" t="s">
        <v>102</v>
      </c>
      <c r="J380" s="7" t="s">
        <v>102</v>
      </c>
      <c r="K380" s="7" t="s">
        <v>102</v>
      </c>
      <c r="L380" s="7" t="s">
        <v>103</v>
      </c>
      <c r="M380" s="7" t="s">
        <v>103</v>
      </c>
      <c r="N380" s="7" t="s">
        <v>102</v>
      </c>
      <c r="O380" s="7" t="s">
        <v>103</v>
      </c>
      <c r="P380" s="7" t="s">
        <v>103</v>
      </c>
      <c r="Q380" s="7" t="s">
        <v>102</v>
      </c>
      <c r="R380" s="7" t="s">
        <v>103</v>
      </c>
      <c r="S380" s="7" t="s">
        <v>102</v>
      </c>
      <c r="T380" s="8"/>
      <c r="U380" s="8"/>
      <c r="V380" s="8"/>
      <c r="W380" s="8"/>
      <c r="X380" s="8"/>
      <c r="Y380" s="8"/>
      <c r="Z380" s="8"/>
      <c r="AA380" s="8"/>
    </row>
    <row r="381">
      <c r="A381" s="6" t="s">
        <v>482</v>
      </c>
      <c r="B381" s="7" t="s">
        <v>103</v>
      </c>
      <c r="C381" s="7" t="s">
        <v>103</v>
      </c>
      <c r="D381" s="7" t="s">
        <v>103</v>
      </c>
      <c r="E381" s="7" t="s">
        <v>103</v>
      </c>
      <c r="F381" s="7" t="s">
        <v>103</v>
      </c>
      <c r="G381" s="7" t="s">
        <v>103</v>
      </c>
      <c r="H381" s="7" t="s">
        <v>103</v>
      </c>
      <c r="I381" s="7" t="s">
        <v>103</v>
      </c>
      <c r="J381" s="7" t="s">
        <v>103</v>
      </c>
      <c r="K381" s="7" t="s">
        <v>103</v>
      </c>
      <c r="L381" s="7" t="s">
        <v>103</v>
      </c>
      <c r="M381" s="7" t="s">
        <v>103</v>
      </c>
      <c r="N381" s="7" t="s">
        <v>103</v>
      </c>
      <c r="O381" s="7" t="s">
        <v>103</v>
      </c>
      <c r="P381" s="7" t="s">
        <v>103</v>
      </c>
      <c r="Q381" s="7" t="s">
        <v>103</v>
      </c>
      <c r="R381" s="7" t="s">
        <v>103</v>
      </c>
      <c r="S381" s="7" t="s">
        <v>103</v>
      </c>
      <c r="T381" s="8"/>
      <c r="U381" s="8"/>
      <c r="V381" s="8"/>
      <c r="W381" s="8"/>
      <c r="X381" s="8"/>
      <c r="Y381" s="8"/>
      <c r="Z381" s="8"/>
      <c r="AA381" s="8"/>
    </row>
    <row r="382">
      <c r="A382" s="6" t="s">
        <v>483</v>
      </c>
      <c r="B382" s="7" t="s">
        <v>102</v>
      </c>
      <c r="C382" s="7" t="s">
        <v>111</v>
      </c>
      <c r="D382" s="7" t="s">
        <v>102</v>
      </c>
      <c r="E382" s="7" t="s">
        <v>111</v>
      </c>
      <c r="F382" s="7" t="s">
        <v>103</v>
      </c>
      <c r="G382" s="7" t="s">
        <v>102</v>
      </c>
      <c r="H382" s="7" t="s">
        <v>102</v>
      </c>
      <c r="I382" s="7" t="s">
        <v>102</v>
      </c>
      <c r="J382" s="7" t="s">
        <v>102</v>
      </c>
      <c r="K382" s="7" t="s">
        <v>102</v>
      </c>
      <c r="L382" s="7" t="s">
        <v>102</v>
      </c>
      <c r="M382" s="7" t="s">
        <v>102</v>
      </c>
      <c r="N382" s="7" t="s">
        <v>102</v>
      </c>
      <c r="O382" s="7" t="s">
        <v>102</v>
      </c>
      <c r="P382" s="7" t="s">
        <v>102</v>
      </c>
      <c r="Q382" s="7" t="s">
        <v>103</v>
      </c>
      <c r="R382" s="7" t="s">
        <v>102</v>
      </c>
      <c r="S382" s="7" t="s">
        <v>102</v>
      </c>
      <c r="T382" s="8"/>
      <c r="U382" s="8"/>
      <c r="V382" s="8"/>
      <c r="W382" s="8"/>
      <c r="X382" s="8"/>
      <c r="Y382" s="8"/>
      <c r="Z382" s="8"/>
      <c r="AA382" s="8"/>
    </row>
    <row r="383">
      <c r="A383" s="6" t="s">
        <v>484</v>
      </c>
      <c r="B383" s="7" t="s">
        <v>102</v>
      </c>
      <c r="C383" s="7" t="s">
        <v>111</v>
      </c>
      <c r="D383" s="7" t="s">
        <v>102</v>
      </c>
      <c r="E383" s="7" t="s">
        <v>111</v>
      </c>
      <c r="F383" s="7" t="s">
        <v>102</v>
      </c>
      <c r="G383" s="7" t="s">
        <v>102</v>
      </c>
      <c r="H383" s="7" t="s">
        <v>102</v>
      </c>
      <c r="I383" s="7" t="s">
        <v>102</v>
      </c>
      <c r="J383" s="7" t="s">
        <v>111</v>
      </c>
      <c r="K383" s="7" t="s">
        <v>102</v>
      </c>
      <c r="L383" s="7" t="s">
        <v>102</v>
      </c>
      <c r="M383" s="7" t="s">
        <v>102</v>
      </c>
      <c r="N383" s="7" t="s">
        <v>102</v>
      </c>
      <c r="O383" s="7" t="s">
        <v>102</v>
      </c>
      <c r="P383" s="7" t="s">
        <v>102</v>
      </c>
      <c r="Q383" s="7" t="s">
        <v>102</v>
      </c>
      <c r="R383" s="7" t="s">
        <v>111</v>
      </c>
      <c r="S383" s="7" t="s">
        <v>102</v>
      </c>
      <c r="T383" s="8"/>
      <c r="U383" s="8"/>
      <c r="V383" s="8"/>
      <c r="W383" s="8"/>
      <c r="X383" s="8"/>
      <c r="Y383" s="8"/>
      <c r="Z383" s="8"/>
      <c r="AA383" s="8"/>
    </row>
    <row r="384">
      <c r="A384" s="6" t="s">
        <v>485</v>
      </c>
      <c r="B384" s="7" t="s">
        <v>103</v>
      </c>
      <c r="C384" s="7" t="s">
        <v>103</v>
      </c>
      <c r="D384" s="7" t="s">
        <v>102</v>
      </c>
      <c r="E384" s="7" t="s">
        <v>103</v>
      </c>
      <c r="F384" s="7" t="s">
        <v>103</v>
      </c>
      <c r="G384" s="7" t="s">
        <v>103</v>
      </c>
      <c r="H384" s="7" t="s">
        <v>103</v>
      </c>
      <c r="I384" s="7" t="s">
        <v>103</v>
      </c>
      <c r="J384" s="7" t="s">
        <v>103</v>
      </c>
      <c r="K384" s="7" t="s">
        <v>103</v>
      </c>
      <c r="L384" s="7" t="s">
        <v>103</v>
      </c>
      <c r="M384" s="7" t="s">
        <v>103</v>
      </c>
      <c r="N384" s="7" t="s">
        <v>103</v>
      </c>
      <c r="O384" s="7" t="s">
        <v>103</v>
      </c>
      <c r="P384" s="7" t="s">
        <v>103</v>
      </c>
      <c r="Q384" s="7" t="s">
        <v>103</v>
      </c>
      <c r="R384" s="7" t="s">
        <v>103</v>
      </c>
      <c r="S384" s="7" t="s">
        <v>103</v>
      </c>
      <c r="T384" s="8"/>
      <c r="U384" s="8"/>
      <c r="V384" s="8"/>
      <c r="W384" s="8"/>
      <c r="X384" s="8"/>
      <c r="Y384" s="8"/>
      <c r="Z384" s="8"/>
      <c r="AA384" s="8"/>
    </row>
    <row r="385">
      <c r="A385" s="6" t="s">
        <v>486</v>
      </c>
      <c r="B385" s="7" t="s">
        <v>103</v>
      </c>
      <c r="C385" s="7" t="s">
        <v>103</v>
      </c>
      <c r="D385" s="7" t="s">
        <v>103</v>
      </c>
      <c r="E385" s="7" t="s">
        <v>103</v>
      </c>
      <c r="F385" s="7" t="s">
        <v>103</v>
      </c>
      <c r="G385" s="7" t="s">
        <v>103</v>
      </c>
      <c r="H385" s="7" t="s">
        <v>103</v>
      </c>
      <c r="I385" s="7" t="s">
        <v>103</v>
      </c>
      <c r="J385" s="7" t="s">
        <v>103</v>
      </c>
      <c r="K385" s="7" t="s">
        <v>103</v>
      </c>
      <c r="L385" s="7" t="s">
        <v>103</v>
      </c>
      <c r="M385" s="7" t="s">
        <v>103</v>
      </c>
      <c r="N385" s="7" t="s">
        <v>103</v>
      </c>
      <c r="O385" s="7" t="s">
        <v>103</v>
      </c>
      <c r="P385" s="7" t="s">
        <v>103</v>
      </c>
      <c r="Q385" s="7" t="s">
        <v>103</v>
      </c>
      <c r="R385" s="7" t="s">
        <v>103</v>
      </c>
      <c r="S385" s="7" t="s">
        <v>103</v>
      </c>
      <c r="T385" s="8"/>
      <c r="U385" s="8"/>
      <c r="V385" s="8"/>
      <c r="W385" s="8"/>
      <c r="X385" s="8"/>
      <c r="Y385" s="8"/>
      <c r="Z385" s="8"/>
      <c r="AA385" s="8"/>
    </row>
    <row r="386">
      <c r="A386" s="6" t="s">
        <v>487</v>
      </c>
      <c r="B386" s="7" t="s">
        <v>103</v>
      </c>
      <c r="C386" s="7" t="s">
        <v>103</v>
      </c>
      <c r="D386" s="7" t="s">
        <v>103</v>
      </c>
      <c r="E386" s="7" t="s">
        <v>103</v>
      </c>
      <c r="F386" s="7" t="s">
        <v>103</v>
      </c>
      <c r="G386" s="7" t="s">
        <v>103</v>
      </c>
      <c r="H386" s="7" t="s">
        <v>103</v>
      </c>
      <c r="I386" s="7" t="s">
        <v>103</v>
      </c>
      <c r="J386" s="7" t="s">
        <v>103</v>
      </c>
      <c r="K386" s="7" t="s">
        <v>103</v>
      </c>
      <c r="L386" s="7" t="s">
        <v>103</v>
      </c>
      <c r="M386" s="7" t="s">
        <v>103</v>
      </c>
      <c r="N386" s="7" t="s">
        <v>103</v>
      </c>
      <c r="O386" s="7" t="s">
        <v>103</v>
      </c>
      <c r="P386" s="7" t="s">
        <v>103</v>
      </c>
      <c r="Q386" s="7" t="s">
        <v>103</v>
      </c>
      <c r="R386" s="7" t="s">
        <v>103</v>
      </c>
      <c r="S386" s="7" t="s">
        <v>103</v>
      </c>
      <c r="T386" s="8"/>
      <c r="U386" s="8"/>
      <c r="V386" s="8"/>
      <c r="W386" s="8"/>
      <c r="X386" s="8"/>
      <c r="Y386" s="8"/>
      <c r="Z386" s="8"/>
      <c r="AA386" s="8"/>
    </row>
    <row r="387">
      <c r="A387" s="6" t="s">
        <v>488</v>
      </c>
      <c r="B387" s="7" t="s">
        <v>103</v>
      </c>
      <c r="C387" s="7" t="s">
        <v>103</v>
      </c>
      <c r="D387" s="7" t="s">
        <v>103</v>
      </c>
      <c r="E387" s="7" t="s">
        <v>103</v>
      </c>
      <c r="F387" s="7" t="s">
        <v>103</v>
      </c>
      <c r="G387" s="7" t="s">
        <v>103</v>
      </c>
      <c r="H387" s="7" t="s">
        <v>103</v>
      </c>
      <c r="I387" s="7" t="s">
        <v>103</v>
      </c>
      <c r="J387" s="7" t="s">
        <v>103</v>
      </c>
      <c r="K387" s="7" t="s">
        <v>103</v>
      </c>
      <c r="L387" s="7" t="s">
        <v>103</v>
      </c>
      <c r="M387" s="7" t="s">
        <v>103</v>
      </c>
      <c r="N387" s="7" t="s">
        <v>103</v>
      </c>
      <c r="O387" s="7" t="s">
        <v>103</v>
      </c>
      <c r="P387" s="7" t="s">
        <v>103</v>
      </c>
      <c r="Q387" s="7" t="s">
        <v>103</v>
      </c>
      <c r="R387" s="7" t="s">
        <v>103</v>
      </c>
      <c r="S387" s="7" t="s">
        <v>103</v>
      </c>
      <c r="T387" s="8"/>
      <c r="U387" s="8"/>
      <c r="V387" s="8"/>
      <c r="W387" s="8"/>
      <c r="X387" s="8"/>
      <c r="Y387" s="8"/>
      <c r="Z387" s="8"/>
      <c r="AA387" s="8"/>
    </row>
    <row r="388">
      <c r="A388" s="6" t="s">
        <v>489</v>
      </c>
      <c r="B388" s="7" t="s">
        <v>103</v>
      </c>
      <c r="C388" s="7" t="s">
        <v>103</v>
      </c>
      <c r="D388" s="7" t="s">
        <v>103</v>
      </c>
      <c r="E388" s="7" t="s">
        <v>102</v>
      </c>
      <c r="F388" s="7" t="s">
        <v>103</v>
      </c>
      <c r="G388" s="7" t="s">
        <v>103</v>
      </c>
      <c r="H388" s="7" t="s">
        <v>103</v>
      </c>
      <c r="I388" s="7" t="s">
        <v>111</v>
      </c>
      <c r="J388" s="7" t="s">
        <v>103</v>
      </c>
      <c r="K388" s="7" t="s">
        <v>103</v>
      </c>
      <c r="L388" s="7" t="s">
        <v>103</v>
      </c>
      <c r="M388" s="7" t="s">
        <v>103</v>
      </c>
      <c r="N388" s="7" t="s">
        <v>103</v>
      </c>
      <c r="O388" s="7" t="s">
        <v>103</v>
      </c>
      <c r="P388" s="7" t="s">
        <v>102</v>
      </c>
      <c r="Q388" s="7" t="s">
        <v>103</v>
      </c>
      <c r="R388" s="7" t="s">
        <v>102</v>
      </c>
      <c r="S388" s="7" t="s">
        <v>103</v>
      </c>
      <c r="T388" s="8"/>
      <c r="U388" s="8"/>
      <c r="V388" s="8"/>
      <c r="W388" s="8"/>
      <c r="X388" s="8"/>
      <c r="Y388" s="8"/>
      <c r="Z388" s="8"/>
      <c r="AA388" s="8"/>
    </row>
    <row r="389">
      <c r="A389" s="6" t="s">
        <v>490</v>
      </c>
      <c r="B389" s="7" t="s">
        <v>103</v>
      </c>
      <c r="C389" s="7" t="s">
        <v>103</v>
      </c>
      <c r="D389" s="7" t="s">
        <v>103</v>
      </c>
      <c r="E389" s="7" t="s">
        <v>103</v>
      </c>
      <c r="F389" s="7" t="s">
        <v>103</v>
      </c>
      <c r="G389" s="7" t="s">
        <v>103</v>
      </c>
      <c r="H389" s="7" t="s">
        <v>103</v>
      </c>
      <c r="I389" s="7" t="s">
        <v>103</v>
      </c>
      <c r="J389" s="7" t="s">
        <v>103</v>
      </c>
      <c r="K389" s="7" t="s">
        <v>103</v>
      </c>
      <c r="L389" s="7" t="s">
        <v>103</v>
      </c>
      <c r="M389" s="7" t="s">
        <v>103</v>
      </c>
      <c r="N389" s="7" t="s">
        <v>103</v>
      </c>
      <c r="O389" s="7" t="s">
        <v>103</v>
      </c>
      <c r="P389" s="7" t="s">
        <v>103</v>
      </c>
      <c r="Q389" s="7" t="s">
        <v>103</v>
      </c>
      <c r="R389" s="7" t="s">
        <v>103</v>
      </c>
      <c r="S389" s="7" t="s">
        <v>103</v>
      </c>
      <c r="T389" s="8"/>
      <c r="U389" s="8"/>
      <c r="V389" s="8"/>
      <c r="W389" s="8"/>
      <c r="X389" s="8"/>
      <c r="Y389" s="8"/>
      <c r="Z389" s="8"/>
      <c r="AA389" s="8"/>
    </row>
    <row r="390">
      <c r="A390" s="6" t="s">
        <v>491</v>
      </c>
      <c r="B390" s="7" t="s">
        <v>103</v>
      </c>
      <c r="C390" s="7" t="s">
        <v>103</v>
      </c>
      <c r="D390" s="7" t="s">
        <v>103</v>
      </c>
      <c r="E390" s="7" t="s">
        <v>103</v>
      </c>
      <c r="F390" s="7" t="s">
        <v>103</v>
      </c>
      <c r="G390" s="7" t="s">
        <v>103</v>
      </c>
      <c r="H390" s="7" t="s">
        <v>103</v>
      </c>
      <c r="I390" s="7" t="s">
        <v>103</v>
      </c>
      <c r="J390" s="7" t="s">
        <v>103</v>
      </c>
      <c r="K390" s="7" t="s">
        <v>103</v>
      </c>
      <c r="L390" s="7" t="s">
        <v>103</v>
      </c>
      <c r="M390" s="7" t="s">
        <v>103</v>
      </c>
      <c r="N390" s="7" t="s">
        <v>103</v>
      </c>
      <c r="O390" s="7" t="s">
        <v>103</v>
      </c>
      <c r="P390" s="7" t="s">
        <v>103</v>
      </c>
      <c r="Q390" s="7" t="s">
        <v>103</v>
      </c>
      <c r="R390" s="7" t="s">
        <v>103</v>
      </c>
      <c r="S390" s="7" t="s">
        <v>103</v>
      </c>
      <c r="T390" s="8"/>
      <c r="U390" s="8"/>
      <c r="V390" s="8"/>
      <c r="W390" s="8"/>
      <c r="X390" s="8"/>
      <c r="Y390" s="8"/>
      <c r="Z390" s="8"/>
      <c r="AA390" s="8"/>
    </row>
    <row r="391">
      <c r="A391" s="6" t="s">
        <v>492</v>
      </c>
      <c r="B391" s="7" t="s">
        <v>103</v>
      </c>
      <c r="C391" s="7" t="s">
        <v>103</v>
      </c>
      <c r="D391" s="7" t="s">
        <v>102</v>
      </c>
      <c r="E391" s="7" t="s">
        <v>103</v>
      </c>
      <c r="F391" s="7" t="s">
        <v>103</v>
      </c>
      <c r="G391" s="7" t="s">
        <v>103</v>
      </c>
      <c r="H391" s="7" t="s">
        <v>103</v>
      </c>
      <c r="I391" s="7" t="s">
        <v>103</v>
      </c>
      <c r="J391" s="7" t="s">
        <v>103</v>
      </c>
      <c r="K391" s="7" t="s">
        <v>103</v>
      </c>
      <c r="L391" s="7" t="s">
        <v>102</v>
      </c>
      <c r="M391" s="7" t="s">
        <v>102</v>
      </c>
      <c r="N391" s="7" t="s">
        <v>103</v>
      </c>
      <c r="O391" s="7" t="s">
        <v>103</v>
      </c>
      <c r="P391" s="7" t="s">
        <v>103</v>
      </c>
      <c r="Q391" s="7" t="s">
        <v>103</v>
      </c>
      <c r="R391" s="7" t="s">
        <v>103</v>
      </c>
      <c r="S391" s="7" t="s">
        <v>103</v>
      </c>
      <c r="T391" s="8"/>
      <c r="U391" s="8"/>
      <c r="V391" s="8"/>
      <c r="W391" s="8"/>
      <c r="X391" s="8"/>
      <c r="Y391" s="8"/>
      <c r="Z391" s="8"/>
      <c r="AA391" s="8"/>
    </row>
    <row r="392">
      <c r="A392" s="6" t="s">
        <v>493</v>
      </c>
      <c r="B392" s="7" t="s">
        <v>103</v>
      </c>
      <c r="C392" s="7" t="s">
        <v>103</v>
      </c>
      <c r="D392" s="7" t="s">
        <v>103</v>
      </c>
      <c r="E392" s="7" t="s">
        <v>103</v>
      </c>
      <c r="F392" s="7" t="s">
        <v>103</v>
      </c>
      <c r="G392" s="7" t="s">
        <v>102</v>
      </c>
      <c r="H392" s="7" t="s">
        <v>103</v>
      </c>
      <c r="I392" s="7" t="s">
        <v>103</v>
      </c>
      <c r="J392" s="7" t="s">
        <v>103</v>
      </c>
      <c r="K392" s="7" t="s">
        <v>103</v>
      </c>
      <c r="L392" s="7" t="s">
        <v>103</v>
      </c>
      <c r="M392" s="7" t="s">
        <v>103</v>
      </c>
      <c r="N392" s="7" t="s">
        <v>103</v>
      </c>
      <c r="O392" s="7" t="s">
        <v>103</v>
      </c>
      <c r="P392" s="7" t="s">
        <v>103</v>
      </c>
      <c r="Q392" s="7" t="s">
        <v>103</v>
      </c>
      <c r="R392" s="7" t="s">
        <v>103</v>
      </c>
      <c r="S392" s="7" t="s">
        <v>103</v>
      </c>
      <c r="T392" s="8"/>
      <c r="U392" s="8"/>
      <c r="V392" s="8"/>
      <c r="W392" s="8"/>
      <c r="X392" s="8"/>
      <c r="Y392" s="8"/>
      <c r="Z392" s="8"/>
      <c r="AA392" s="8"/>
    </row>
    <row r="393">
      <c r="A393" s="6" t="s">
        <v>494</v>
      </c>
      <c r="B393" s="7" t="s">
        <v>103</v>
      </c>
      <c r="C393" s="7" t="s">
        <v>102</v>
      </c>
      <c r="D393" s="7" t="s">
        <v>103</v>
      </c>
      <c r="E393" s="7" t="s">
        <v>103</v>
      </c>
      <c r="F393" s="7" t="s">
        <v>102</v>
      </c>
      <c r="G393" s="7" t="s">
        <v>103</v>
      </c>
      <c r="H393" s="7" t="s">
        <v>103</v>
      </c>
      <c r="I393" s="7" t="s">
        <v>103</v>
      </c>
      <c r="J393" s="7" t="s">
        <v>103</v>
      </c>
      <c r="K393" s="7" t="s">
        <v>103</v>
      </c>
      <c r="L393" s="7" t="s">
        <v>103</v>
      </c>
      <c r="M393" s="7" t="s">
        <v>102</v>
      </c>
      <c r="N393" s="7" t="s">
        <v>103</v>
      </c>
      <c r="O393" s="7" t="s">
        <v>103</v>
      </c>
      <c r="P393" s="7" t="s">
        <v>102</v>
      </c>
      <c r="Q393" s="7" t="s">
        <v>103</v>
      </c>
      <c r="R393" s="7" t="s">
        <v>103</v>
      </c>
      <c r="S393" s="7" t="s">
        <v>103</v>
      </c>
      <c r="T393" s="8"/>
      <c r="U393" s="8"/>
      <c r="V393" s="8"/>
      <c r="W393" s="8"/>
      <c r="X393" s="8"/>
      <c r="Y393" s="8"/>
      <c r="Z393" s="8"/>
      <c r="AA393" s="8"/>
    </row>
    <row r="394">
      <c r="A394" s="6" t="s">
        <v>495</v>
      </c>
      <c r="B394" s="7" t="s">
        <v>102</v>
      </c>
      <c r="C394" s="7" t="s">
        <v>102</v>
      </c>
      <c r="D394" s="7" t="s">
        <v>102</v>
      </c>
      <c r="E394" s="7" t="s">
        <v>102</v>
      </c>
      <c r="F394" s="7" t="s">
        <v>102</v>
      </c>
      <c r="G394" s="7" t="s">
        <v>102</v>
      </c>
      <c r="H394" s="7" t="s">
        <v>102</v>
      </c>
      <c r="I394" s="7" t="s">
        <v>102</v>
      </c>
      <c r="J394" s="7" t="s">
        <v>102</v>
      </c>
      <c r="K394" s="7" t="s">
        <v>102</v>
      </c>
      <c r="L394" s="7" t="s">
        <v>102</v>
      </c>
      <c r="M394" s="7" t="s">
        <v>102</v>
      </c>
      <c r="N394" s="7" t="s">
        <v>102</v>
      </c>
      <c r="O394" s="7" t="s">
        <v>102</v>
      </c>
      <c r="P394" s="7" t="s">
        <v>102</v>
      </c>
      <c r="Q394" s="7" t="s">
        <v>102</v>
      </c>
      <c r="R394" s="7" t="s">
        <v>102</v>
      </c>
      <c r="S394" s="7" t="s">
        <v>102</v>
      </c>
      <c r="T394" s="8"/>
      <c r="U394" s="8"/>
      <c r="V394" s="8"/>
      <c r="W394" s="8"/>
      <c r="X394" s="8"/>
      <c r="Y394" s="8"/>
      <c r="Z394" s="8"/>
      <c r="AA394" s="8"/>
    </row>
    <row r="395">
      <c r="A395" s="6" t="s">
        <v>496</v>
      </c>
      <c r="B395" s="7" t="s">
        <v>103</v>
      </c>
      <c r="C395" s="7" t="s">
        <v>103</v>
      </c>
      <c r="D395" s="7" t="s">
        <v>103</v>
      </c>
      <c r="E395" s="7" t="s">
        <v>103</v>
      </c>
      <c r="F395" s="7" t="s">
        <v>103</v>
      </c>
      <c r="G395" s="7" t="s">
        <v>103</v>
      </c>
      <c r="H395" s="7" t="s">
        <v>103</v>
      </c>
      <c r="I395" s="7" t="s">
        <v>103</v>
      </c>
      <c r="J395" s="7" t="s">
        <v>103</v>
      </c>
      <c r="K395" s="7" t="s">
        <v>103</v>
      </c>
      <c r="L395" s="7" t="s">
        <v>103</v>
      </c>
      <c r="M395" s="7" t="s">
        <v>103</v>
      </c>
      <c r="N395" s="7" t="s">
        <v>103</v>
      </c>
      <c r="O395" s="7" t="s">
        <v>103</v>
      </c>
      <c r="P395" s="7" t="s">
        <v>103</v>
      </c>
      <c r="Q395" s="7" t="s">
        <v>103</v>
      </c>
      <c r="R395" s="7" t="s">
        <v>103</v>
      </c>
      <c r="S395" s="7" t="s">
        <v>103</v>
      </c>
      <c r="T395" s="8"/>
      <c r="U395" s="8"/>
      <c r="V395" s="8"/>
      <c r="W395" s="8"/>
      <c r="X395" s="8"/>
      <c r="Y395" s="8"/>
      <c r="Z395" s="8"/>
      <c r="AA395" s="8"/>
    </row>
    <row r="396">
      <c r="A396" s="6" t="s">
        <v>497</v>
      </c>
      <c r="B396" s="7" t="s">
        <v>102</v>
      </c>
      <c r="C396" s="7" t="s">
        <v>103</v>
      </c>
      <c r="D396" s="7" t="s">
        <v>103</v>
      </c>
      <c r="E396" s="7" t="s">
        <v>103</v>
      </c>
      <c r="F396" s="7" t="s">
        <v>103</v>
      </c>
      <c r="G396" s="7" t="s">
        <v>103</v>
      </c>
      <c r="H396" s="7" t="s">
        <v>103</v>
      </c>
      <c r="I396" s="7" t="s">
        <v>103</v>
      </c>
      <c r="J396" s="7" t="s">
        <v>103</v>
      </c>
      <c r="K396" s="7" t="s">
        <v>103</v>
      </c>
      <c r="L396" s="7" t="s">
        <v>102</v>
      </c>
      <c r="M396" s="7" t="s">
        <v>103</v>
      </c>
      <c r="N396" s="7" t="s">
        <v>103</v>
      </c>
      <c r="O396" s="7" t="s">
        <v>103</v>
      </c>
      <c r="P396" s="7" t="s">
        <v>103</v>
      </c>
      <c r="Q396" s="7" t="s">
        <v>103</v>
      </c>
      <c r="R396" s="7" t="s">
        <v>103</v>
      </c>
      <c r="S396" s="7" t="s">
        <v>103</v>
      </c>
      <c r="T396" s="8"/>
      <c r="U396" s="8"/>
      <c r="V396" s="8"/>
      <c r="W396" s="8"/>
      <c r="X396" s="8"/>
      <c r="Y396" s="8"/>
      <c r="Z396" s="8"/>
      <c r="AA396" s="8"/>
    </row>
    <row r="397">
      <c r="A397" s="5"/>
    </row>
    <row r="398">
      <c r="A398" s="5"/>
    </row>
    <row r="399">
      <c r="A399" s="5"/>
    </row>
    <row r="400">
      <c r="A400" s="5"/>
    </row>
    <row r="401">
      <c r="A401" s="5"/>
    </row>
    <row r="402">
      <c r="A402" s="5"/>
    </row>
    <row r="403">
      <c r="A403" s="5"/>
    </row>
    <row r="404">
      <c r="A404" s="5"/>
    </row>
    <row r="405">
      <c r="A405" s="5"/>
    </row>
    <row r="406">
      <c r="A406" s="5"/>
    </row>
    <row r="407">
      <c r="A407" s="5"/>
    </row>
    <row r="408">
      <c r="A408" s="5"/>
    </row>
    <row r="409">
      <c r="A409" s="5"/>
    </row>
    <row r="410">
      <c r="A410" s="5"/>
    </row>
    <row r="411">
      <c r="A411" s="5"/>
    </row>
    <row r="412">
      <c r="A412" s="5"/>
    </row>
    <row r="413">
      <c r="A413" s="5"/>
    </row>
    <row r="414">
      <c r="A414" s="5"/>
    </row>
    <row r="415">
      <c r="A415" s="5"/>
    </row>
    <row r="416">
      <c r="A416" s="5"/>
    </row>
    <row r="417">
      <c r="A417" s="5"/>
    </row>
    <row r="418">
      <c r="A418" s="5"/>
    </row>
    <row r="419">
      <c r="A419" s="5"/>
    </row>
    <row r="420">
      <c r="A420" s="5"/>
    </row>
    <row r="421">
      <c r="A421" s="5"/>
    </row>
    <row r="422">
      <c r="A422" s="5"/>
    </row>
    <row r="423">
      <c r="A423" s="5"/>
    </row>
    <row r="424">
      <c r="A424" s="5"/>
    </row>
    <row r="425">
      <c r="A425" s="5"/>
    </row>
    <row r="426">
      <c r="A426" s="5"/>
    </row>
    <row r="427">
      <c r="A427" s="5"/>
    </row>
    <row r="428">
      <c r="A428" s="5"/>
    </row>
    <row r="429">
      <c r="A429" s="5"/>
    </row>
    <row r="430">
      <c r="A430" s="5"/>
    </row>
    <row r="431">
      <c r="A431" s="5"/>
    </row>
    <row r="432">
      <c r="A432" s="5"/>
    </row>
    <row r="433">
      <c r="A433" s="5"/>
    </row>
    <row r="434">
      <c r="A434" s="5"/>
    </row>
    <row r="435">
      <c r="A435" s="5"/>
    </row>
    <row r="436">
      <c r="A436" s="5"/>
    </row>
    <row r="437">
      <c r="A437" s="5"/>
    </row>
    <row r="438">
      <c r="A438" s="5"/>
    </row>
    <row r="439">
      <c r="A439" s="5"/>
    </row>
    <row r="440">
      <c r="A440" s="5"/>
    </row>
    <row r="441">
      <c r="A441" s="5"/>
    </row>
    <row r="442">
      <c r="A442" s="5"/>
    </row>
    <row r="443">
      <c r="A443" s="5"/>
    </row>
    <row r="444">
      <c r="A444" s="5"/>
    </row>
    <row r="445">
      <c r="A445" s="5"/>
    </row>
    <row r="446">
      <c r="A446" s="5"/>
    </row>
    <row r="447">
      <c r="A447" s="5"/>
    </row>
    <row r="448">
      <c r="A448" s="5"/>
    </row>
    <row r="449">
      <c r="A449" s="5"/>
    </row>
    <row r="450">
      <c r="A450" s="5"/>
    </row>
    <row r="451">
      <c r="A451" s="5"/>
    </row>
    <row r="452">
      <c r="A452" s="5"/>
    </row>
    <row r="453">
      <c r="A453" s="5"/>
    </row>
    <row r="454">
      <c r="A454" s="5"/>
    </row>
    <row r="455">
      <c r="A455" s="5"/>
    </row>
    <row r="456">
      <c r="A456" s="5"/>
    </row>
    <row r="457">
      <c r="A457" s="5"/>
    </row>
    <row r="458">
      <c r="A458" s="5"/>
    </row>
    <row r="459">
      <c r="A459" s="5"/>
    </row>
    <row r="460">
      <c r="A460" s="5"/>
    </row>
    <row r="461">
      <c r="A461" s="5"/>
    </row>
    <row r="462">
      <c r="A462" s="5"/>
    </row>
    <row r="463">
      <c r="A463" s="5"/>
    </row>
    <row r="464">
      <c r="A464" s="5"/>
    </row>
    <row r="465">
      <c r="A465" s="5"/>
    </row>
    <row r="466">
      <c r="A466" s="5"/>
    </row>
    <row r="467">
      <c r="A467" s="5"/>
    </row>
    <row r="468">
      <c r="A468" s="5"/>
    </row>
    <row r="469">
      <c r="A469" s="5"/>
    </row>
    <row r="470">
      <c r="A470" s="5"/>
    </row>
    <row r="471">
      <c r="A471" s="5"/>
    </row>
    <row r="472">
      <c r="A472" s="5"/>
    </row>
    <row r="473">
      <c r="A473" s="5"/>
    </row>
    <row r="474">
      <c r="A474" s="5"/>
    </row>
    <row r="475">
      <c r="A475" s="5"/>
    </row>
    <row r="476">
      <c r="A476" s="5"/>
    </row>
    <row r="477">
      <c r="A477" s="5"/>
    </row>
    <row r="478">
      <c r="A478" s="5"/>
    </row>
    <row r="479">
      <c r="A479" s="5"/>
    </row>
    <row r="480">
      <c r="A480" s="5"/>
    </row>
    <row r="481">
      <c r="A481" s="5"/>
    </row>
    <row r="482">
      <c r="A482" s="5"/>
    </row>
    <row r="483">
      <c r="A483" s="5"/>
    </row>
    <row r="484">
      <c r="A484" s="5"/>
    </row>
    <row r="485">
      <c r="A485" s="5"/>
    </row>
    <row r="486">
      <c r="A486" s="5"/>
    </row>
    <row r="487">
      <c r="A487" s="5"/>
    </row>
    <row r="488">
      <c r="A488" s="5"/>
    </row>
    <row r="489">
      <c r="A489" s="5"/>
    </row>
    <row r="490">
      <c r="A490" s="5"/>
    </row>
    <row r="491">
      <c r="A491" s="5"/>
    </row>
    <row r="492">
      <c r="A492" s="5"/>
    </row>
    <row r="493">
      <c r="A493" s="5"/>
    </row>
    <row r="494">
      <c r="A494" s="5"/>
    </row>
    <row r="495">
      <c r="A495" s="5"/>
    </row>
    <row r="496">
      <c r="A496" s="5"/>
    </row>
    <row r="497">
      <c r="A497" s="5"/>
    </row>
    <row r="498">
      <c r="A498" s="5"/>
    </row>
    <row r="499">
      <c r="A499" s="5"/>
    </row>
    <row r="500">
      <c r="A500" s="5"/>
    </row>
    <row r="501">
      <c r="A501" s="5"/>
    </row>
    <row r="502">
      <c r="A502" s="5"/>
    </row>
    <row r="503">
      <c r="A503" s="5"/>
    </row>
    <row r="504">
      <c r="A504" s="5"/>
    </row>
    <row r="505">
      <c r="A505" s="5"/>
    </row>
    <row r="506">
      <c r="A506" s="5"/>
    </row>
    <row r="507">
      <c r="A507" s="5"/>
    </row>
    <row r="508">
      <c r="A508" s="5"/>
    </row>
    <row r="509">
      <c r="A509" s="5"/>
    </row>
    <row r="510">
      <c r="A510" s="5"/>
    </row>
    <row r="511">
      <c r="A511" s="5"/>
    </row>
    <row r="512">
      <c r="A512" s="5"/>
    </row>
    <row r="513">
      <c r="A513" s="5"/>
    </row>
    <row r="514">
      <c r="A514" s="5"/>
    </row>
    <row r="515">
      <c r="A515" s="5"/>
    </row>
    <row r="516">
      <c r="A516" s="5"/>
    </row>
    <row r="517">
      <c r="A517" s="5"/>
    </row>
    <row r="518">
      <c r="A518" s="5"/>
    </row>
    <row r="519">
      <c r="A519" s="5"/>
    </row>
    <row r="520">
      <c r="A520" s="5"/>
    </row>
    <row r="521">
      <c r="A521" s="5"/>
    </row>
    <row r="522">
      <c r="A522" s="5"/>
    </row>
    <row r="523">
      <c r="A523" s="5"/>
    </row>
    <row r="524">
      <c r="A524" s="5"/>
    </row>
    <row r="525">
      <c r="A525" s="5"/>
    </row>
    <row r="526">
      <c r="A526" s="5"/>
    </row>
    <row r="527">
      <c r="A527" s="5"/>
    </row>
    <row r="528">
      <c r="A528" s="5"/>
    </row>
    <row r="529">
      <c r="A529" s="5"/>
    </row>
    <row r="530">
      <c r="A530" s="5"/>
    </row>
    <row r="531">
      <c r="A531" s="5"/>
    </row>
    <row r="532">
      <c r="A532" s="5"/>
    </row>
    <row r="533">
      <c r="A533" s="5"/>
    </row>
    <row r="534">
      <c r="A534" s="5"/>
    </row>
    <row r="535">
      <c r="A535" s="5"/>
    </row>
    <row r="536">
      <c r="A536" s="5"/>
    </row>
    <row r="537">
      <c r="A537" s="5"/>
    </row>
    <row r="538">
      <c r="A538" s="5"/>
    </row>
    <row r="539">
      <c r="A539" s="5"/>
    </row>
    <row r="540">
      <c r="A540" s="5"/>
    </row>
    <row r="541">
      <c r="A541" s="5"/>
    </row>
    <row r="542">
      <c r="A542" s="5"/>
    </row>
    <row r="543">
      <c r="A543" s="5"/>
    </row>
    <row r="544">
      <c r="A544" s="5"/>
    </row>
    <row r="545">
      <c r="A545" s="5"/>
    </row>
    <row r="546">
      <c r="A546" s="5"/>
    </row>
    <row r="547">
      <c r="A547" s="5"/>
    </row>
    <row r="548">
      <c r="A548" s="5"/>
    </row>
    <row r="549">
      <c r="A549" s="5"/>
    </row>
    <row r="550">
      <c r="A550" s="5"/>
    </row>
    <row r="551">
      <c r="A551" s="5"/>
    </row>
    <row r="552">
      <c r="A552" s="5"/>
    </row>
    <row r="553">
      <c r="A553" s="5"/>
    </row>
    <row r="554">
      <c r="A554" s="5"/>
    </row>
    <row r="555">
      <c r="A555" s="5"/>
    </row>
    <row r="556">
      <c r="A556" s="5"/>
    </row>
    <row r="557">
      <c r="A557" s="5"/>
    </row>
    <row r="558">
      <c r="A558" s="5"/>
    </row>
    <row r="559">
      <c r="A559" s="5"/>
    </row>
    <row r="560">
      <c r="A560" s="5"/>
    </row>
    <row r="561">
      <c r="A561" s="5"/>
    </row>
    <row r="562">
      <c r="A562" s="5"/>
    </row>
    <row r="563">
      <c r="A563" s="5"/>
    </row>
    <row r="564">
      <c r="A564" s="5"/>
    </row>
    <row r="565">
      <c r="A565" s="5"/>
    </row>
    <row r="566">
      <c r="A566" s="5"/>
    </row>
    <row r="567">
      <c r="A567" s="5"/>
    </row>
    <row r="568">
      <c r="A568" s="5"/>
    </row>
    <row r="569">
      <c r="A569" s="5"/>
    </row>
    <row r="570">
      <c r="A570" s="5"/>
    </row>
    <row r="571">
      <c r="A571" s="5"/>
    </row>
    <row r="572">
      <c r="A572" s="5"/>
    </row>
    <row r="573">
      <c r="A573" s="5"/>
    </row>
    <row r="574">
      <c r="A574" s="5"/>
    </row>
    <row r="575">
      <c r="A575" s="5"/>
    </row>
    <row r="576">
      <c r="A576" s="5"/>
    </row>
    <row r="577">
      <c r="A577" s="5"/>
    </row>
    <row r="578">
      <c r="A578" s="5"/>
    </row>
    <row r="579">
      <c r="A579" s="5"/>
    </row>
    <row r="580">
      <c r="A580" s="5"/>
    </row>
    <row r="581">
      <c r="A581" s="5"/>
    </row>
    <row r="582">
      <c r="A582" s="5"/>
    </row>
    <row r="583">
      <c r="A583" s="5"/>
    </row>
    <row r="584">
      <c r="A584" s="5"/>
    </row>
    <row r="585">
      <c r="A585" s="5"/>
    </row>
    <row r="586">
      <c r="A586" s="5"/>
    </row>
    <row r="587">
      <c r="A587" s="5"/>
    </row>
    <row r="588">
      <c r="A588" s="5"/>
    </row>
    <row r="589">
      <c r="A589" s="5"/>
    </row>
    <row r="590">
      <c r="A590" s="5"/>
    </row>
    <row r="591">
      <c r="A591" s="5"/>
    </row>
    <row r="592">
      <c r="A592" s="5"/>
    </row>
    <row r="593">
      <c r="A593" s="5"/>
    </row>
    <row r="594">
      <c r="A594" s="5"/>
    </row>
    <row r="595">
      <c r="A595" s="5"/>
    </row>
    <row r="596">
      <c r="A596" s="5"/>
    </row>
    <row r="597">
      <c r="A597" s="5"/>
    </row>
    <row r="598">
      <c r="A598" s="5"/>
    </row>
    <row r="599">
      <c r="A599" s="5"/>
    </row>
    <row r="600">
      <c r="A600" s="5"/>
    </row>
    <row r="601">
      <c r="A601" s="5"/>
    </row>
    <row r="602">
      <c r="A602" s="5"/>
    </row>
    <row r="603">
      <c r="A603" s="5"/>
    </row>
    <row r="604">
      <c r="A604" s="5"/>
    </row>
    <row r="605">
      <c r="A605" s="5"/>
    </row>
    <row r="606">
      <c r="A606" s="5"/>
    </row>
    <row r="607">
      <c r="A607" s="5"/>
    </row>
    <row r="608">
      <c r="A608" s="5"/>
    </row>
    <row r="609">
      <c r="A609" s="5"/>
    </row>
    <row r="610">
      <c r="A610" s="5"/>
    </row>
    <row r="611">
      <c r="A611" s="5"/>
    </row>
    <row r="612">
      <c r="A612" s="5"/>
    </row>
    <row r="613">
      <c r="A613" s="5"/>
    </row>
    <row r="614">
      <c r="A614" s="5"/>
    </row>
    <row r="615">
      <c r="A615" s="5"/>
    </row>
    <row r="616">
      <c r="A616" s="5"/>
    </row>
    <row r="617">
      <c r="A617" s="5"/>
    </row>
    <row r="618">
      <c r="A618" s="5"/>
    </row>
    <row r="619">
      <c r="A619" s="5"/>
    </row>
    <row r="620">
      <c r="A620" s="5"/>
    </row>
    <row r="621">
      <c r="A621" s="5"/>
    </row>
    <row r="622">
      <c r="A622" s="5"/>
    </row>
    <row r="623">
      <c r="A623" s="5"/>
    </row>
    <row r="624">
      <c r="A624" s="5"/>
    </row>
    <row r="625">
      <c r="A625" s="5"/>
    </row>
    <row r="626">
      <c r="A626" s="5"/>
    </row>
    <row r="627">
      <c r="A627" s="5"/>
    </row>
    <row r="628">
      <c r="A628" s="5"/>
    </row>
    <row r="629">
      <c r="A629" s="5"/>
    </row>
    <row r="630">
      <c r="A630" s="5"/>
    </row>
    <row r="631">
      <c r="A631" s="5"/>
    </row>
    <row r="632">
      <c r="A632" s="5"/>
    </row>
    <row r="633">
      <c r="A633" s="5"/>
    </row>
    <row r="634">
      <c r="A634" s="5"/>
    </row>
    <row r="635">
      <c r="A635" s="5"/>
    </row>
    <row r="636">
      <c r="A636" s="5"/>
    </row>
    <row r="637">
      <c r="A637" s="5"/>
    </row>
    <row r="638">
      <c r="A638" s="5"/>
    </row>
    <row r="639">
      <c r="A639" s="5"/>
    </row>
    <row r="640">
      <c r="A640" s="5"/>
    </row>
    <row r="641">
      <c r="A641" s="5"/>
    </row>
    <row r="642">
      <c r="A642" s="5"/>
    </row>
    <row r="643">
      <c r="A643" s="5"/>
    </row>
    <row r="644">
      <c r="A644" s="5"/>
    </row>
    <row r="645">
      <c r="A645" s="5"/>
    </row>
    <row r="646">
      <c r="A646" s="5"/>
    </row>
    <row r="647">
      <c r="A647" s="5"/>
    </row>
    <row r="648">
      <c r="A648" s="5"/>
    </row>
    <row r="649">
      <c r="A649" s="5"/>
    </row>
    <row r="650">
      <c r="A650" s="5"/>
    </row>
    <row r="651">
      <c r="A651" s="5"/>
    </row>
    <row r="652">
      <c r="A652" s="5"/>
    </row>
    <row r="653">
      <c r="A653" s="5"/>
    </row>
    <row r="654">
      <c r="A654" s="5"/>
    </row>
    <row r="655">
      <c r="A655" s="5"/>
    </row>
    <row r="656">
      <c r="A656" s="5"/>
    </row>
    <row r="657">
      <c r="A657" s="5"/>
    </row>
    <row r="658">
      <c r="A658" s="5"/>
    </row>
    <row r="659">
      <c r="A659" s="5"/>
    </row>
    <row r="660">
      <c r="A660" s="5"/>
    </row>
    <row r="661">
      <c r="A661" s="5"/>
    </row>
    <row r="662">
      <c r="A662" s="5"/>
    </row>
    <row r="663">
      <c r="A663" s="5"/>
    </row>
    <row r="664">
      <c r="A664" s="5"/>
    </row>
    <row r="665">
      <c r="A665" s="5"/>
    </row>
    <row r="666">
      <c r="A666" s="5"/>
    </row>
    <row r="667">
      <c r="A667" s="5"/>
    </row>
    <row r="668">
      <c r="A668" s="5"/>
    </row>
    <row r="669">
      <c r="A669" s="5"/>
    </row>
    <row r="670">
      <c r="A670" s="5"/>
    </row>
    <row r="671">
      <c r="A671" s="5"/>
    </row>
    <row r="672">
      <c r="A672" s="5"/>
    </row>
    <row r="673">
      <c r="A673" s="5"/>
    </row>
    <row r="674">
      <c r="A674" s="5"/>
    </row>
    <row r="675">
      <c r="A675" s="5"/>
    </row>
    <row r="676">
      <c r="A676" s="5"/>
    </row>
    <row r="677">
      <c r="A677" s="5"/>
    </row>
    <row r="678">
      <c r="A678" s="5"/>
    </row>
    <row r="679">
      <c r="A679" s="5"/>
    </row>
    <row r="680">
      <c r="A680" s="5"/>
    </row>
    <row r="681">
      <c r="A681" s="5"/>
    </row>
    <row r="682">
      <c r="A682" s="5"/>
    </row>
    <row r="683">
      <c r="A683" s="5"/>
    </row>
    <row r="684">
      <c r="A684" s="5"/>
    </row>
    <row r="685">
      <c r="A685" s="5"/>
    </row>
    <row r="686">
      <c r="A686" s="5"/>
    </row>
    <row r="687">
      <c r="A687" s="5"/>
    </row>
    <row r="688">
      <c r="A688" s="5"/>
    </row>
    <row r="689">
      <c r="A689" s="5"/>
    </row>
    <row r="690">
      <c r="A690" s="5"/>
    </row>
    <row r="691">
      <c r="A691" s="5"/>
    </row>
    <row r="692">
      <c r="A692" s="5"/>
    </row>
    <row r="693">
      <c r="A693" s="5"/>
    </row>
    <row r="694">
      <c r="A694" s="5"/>
    </row>
    <row r="695">
      <c r="A695" s="5"/>
    </row>
    <row r="696">
      <c r="A696" s="5"/>
    </row>
    <row r="697">
      <c r="A697" s="5"/>
    </row>
    <row r="698">
      <c r="A698" s="5"/>
    </row>
    <row r="699">
      <c r="A699" s="5"/>
    </row>
    <row r="700">
      <c r="A700" s="5"/>
    </row>
    <row r="701">
      <c r="A701" s="5"/>
    </row>
    <row r="702">
      <c r="A702" s="5"/>
    </row>
    <row r="703">
      <c r="A703" s="5"/>
    </row>
    <row r="704">
      <c r="A704" s="5"/>
    </row>
    <row r="705">
      <c r="A705" s="5"/>
    </row>
    <row r="706">
      <c r="A706" s="5"/>
    </row>
    <row r="707">
      <c r="A707" s="5"/>
    </row>
    <row r="708">
      <c r="A708" s="5"/>
    </row>
    <row r="709">
      <c r="A709" s="5"/>
    </row>
    <row r="710">
      <c r="A710" s="5"/>
    </row>
    <row r="711">
      <c r="A711" s="5"/>
    </row>
    <row r="712">
      <c r="A712" s="5"/>
    </row>
    <row r="713">
      <c r="A713" s="5"/>
    </row>
    <row r="714">
      <c r="A714" s="5"/>
    </row>
    <row r="715">
      <c r="A715" s="5"/>
    </row>
    <row r="716">
      <c r="A716" s="5"/>
    </row>
    <row r="717">
      <c r="A717" s="5"/>
    </row>
    <row r="718">
      <c r="A718" s="5"/>
    </row>
    <row r="719">
      <c r="A719" s="5"/>
    </row>
    <row r="720">
      <c r="A720" s="5"/>
    </row>
    <row r="721">
      <c r="A721" s="5"/>
    </row>
    <row r="722">
      <c r="A722" s="5"/>
    </row>
    <row r="723">
      <c r="A723" s="5"/>
    </row>
    <row r="724">
      <c r="A724" s="5"/>
    </row>
    <row r="725">
      <c r="A725" s="5"/>
    </row>
    <row r="726">
      <c r="A726" s="5"/>
    </row>
    <row r="727">
      <c r="A727" s="5"/>
    </row>
    <row r="728">
      <c r="A728" s="5"/>
    </row>
    <row r="729">
      <c r="A729" s="5"/>
    </row>
    <row r="730">
      <c r="A730" s="5"/>
    </row>
    <row r="731">
      <c r="A731" s="5"/>
    </row>
    <row r="732">
      <c r="A732" s="5"/>
    </row>
    <row r="733">
      <c r="A733" s="5"/>
    </row>
    <row r="734">
      <c r="A734" s="5"/>
    </row>
    <row r="735">
      <c r="A735" s="5"/>
    </row>
    <row r="736">
      <c r="A736" s="5"/>
    </row>
    <row r="737">
      <c r="A737" s="5"/>
    </row>
    <row r="738">
      <c r="A738" s="5"/>
    </row>
    <row r="739">
      <c r="A739" s="5"/>
    </row>
    <row r="740">
      <c r="A740" s="5"/>
    </row>
    <row r="741">
      <c r="A741" s="5"/>
    </row>
    <row r="742">
      <c r="A742" s="5"/>
    </row>
    <row r="743">
      <c r="A743" s="5"/>
    </row>
    <row r="744">
      <c r="A744" s="5"/>
    </row>
    <row r="745">
      <c r="A745" s="5"/>
    </row>
    <row r="746">
      <c r="A746" s="5"/>
    </row>
    <row r="747">
      <c r="A747" s="5"/>
    </row>
    <row r="748">
      <c r="A748" s="5"/>
    </row>
    <row r="749">
      <c r="A749" s="5"/>
    </row>
    <row r="750">
      <c r="A750" s="5"/>
    </row>
    <row r="751">
      <c r="A751" s="5"/>
    </row>
    <row r="752">
      <c r="A752" s="5"/>
    </row>
    <row r="753">
      <c r="A753" s="5"/>
    </row>
    <row r="754">
      <c r="A754" s="5"/>
    </row>
    <row r="755">
      <c r="A755" s="5"/>
    </row>
    <row r="756">
      <c r="A756" s="5"/>
    </row>
    <row r="757">
      <c r="A757" s="5"/>
    </row>
    <row r="758">
      <c r="A758" s="5"/>
    </row>
    <row r="759">
      <c r="A759" s="5"/>
    </row>
    <row r="760">
      <c r="A760" s="5"/>
    </row>
    <row r="761">
      <c r="A761" s="5"/>
    </row>
    <row r="762">
      <c r="A762" s="5"/>
    </row>
    <row r="763">
      <c r="A763" s="5"/>
    </row>
    <row r="764">
      <c r="A764" s="5"/>
    </row>
    <row r="765">
      <c r="A765" s="5"/>
    </row>
    <row r="766">
      <c r="A766" s="5"/>
    </row>
    <row r="767">
      <c r="A767" s="5"/>
    </row>
    <row r="768">
      <c r="A768" s="5"/>
    </row>
    <row r="769">
      <c r="A769" s="5"/>
    </row>
    <row r="770">
      <c r="A770" s="5"/>
    </row>
    <row r="771">
      <c r="A771" s="5"/>
    </row>
    <row r="772">
      <c r="A772" s="5"/>
    </row>
    <row r="773">
      <c r="A773" s="5"/>
    </row>
    <row r="774">
      <c r="A774" s="5"/>
    </row>
    <row r="775">
      <c r="A775" s="5"/>
    </row>
    <row r="776">
      <c r="A776" s="5"/>
    </row>
    <row r="777">
      <c r="A777" s="5"/>
    </row>
    <row r="778">
      <c r="A778" s="5"/>
    </row>
    <row r="779">
      <c r="A779" s="5"/>
    </row>
    <row r="780">
      <c r="A780" s="5"/>
    </row>
    <row r="781">
      <c r="A781" s="5"/>
    </row>
    <row r="782">
      <c r="A782" s="5"/>
    </row>
    <row r="783">
      <c r="A783" s="5"/>
    </row>
    <row r="784">
      <c r="A784" s="5"/>
    </row>
    <row r="785">
      <c r="A785" s="5"/>
    </row>
    <row r="786">
      <c r="A786" s="5"/>
    </row>
    <row r="787">
      <c r="A787" s="5"/>
    </row>
    <row r="788">
      <c r="A788" s="5"/>
    </row>
    <row r="789">
      <c r="A789" s="5"/>
    </row>
    <row r="790">
      <c r="A790" s="5"/>
    </row>
    <row r="791">
      <c r="A791" s="5"/>
    </row>
    <row r="792">
      <c r="A792" s="5"/>
    </row>
    <row r="793">
      <c r="A793" s="5"/>
    </row>
    <row r="794">
      <c r="A794" s="5"/>
    </row>
    <row r="795">
      <c r="A795" s="5"/>
    </row>
    <row r="796">
      <c r="A796" s="5"/>
    </row>
    <row r="797">
      <c r="A797" s="5"/>
    </row>
    <row r="798">
      <c r="A798" s="5"/>
    </row>
    <row r="799">
      <c r="A799" s="5"/>
    </row>
    <row r="800">
      <c r="A800" s="5"/>
    </row>
    <row r="801">
      <c r="A801" s="5"/>
    </row>
    <row r="802">
      <c r="A802" s="5"/>
    </row>
    <row r="803">
      <c r="A803" s="5"/>
    </row>
    <row r="804">
      <c r="A804" s="5"/>
    </row>
    <row r="805">
      <c r="A805" s="5"/>
    </row>
    <row r="806">
      <c r="A806" s="5"/>
    </row>
    <row r="807">
      <c r="A807" s="5"/>
    </row>
    <row r="808">
      <c r="A808" s="5"/>
    </row>
    <row r="809">
      <c r="A809" s="5"/>
    </row>
    <row r="810">
      <c r="A810" s="5"/>
    </row>
    <row r="811">
      <c r="A811" s="5"/>
    </row>
    <row r="812">
      <c r="A812" s="5"/>
    </row>
    <row r="813">
      <c r="A813" s="5"/>
    </row>
    <row r="814">
      <c r="A814" s="5"/>
    </row>
    <row r="815">
      <c r="A815" s="5"/>
    </row>
    <row r="816">
      <c r="A816" s="5"/>
    </row>
    <row r="817">
      <c r="A817" s="5"/>
    </row>
    <row r="818">
      <c r="A818" s="5"/>
    </row>
    <row r="819">
      <c r="A819" s="5"/>
    </row>
    <row r="820">
      <c r="A820" s="5"/>
    </row>
    <row r="821">
      <c r="A821" s="5"/>
    </row>
    <row r="822">
      <c r="A822" s="5"/>
    </row>
    <row r="823">
      <c r="A823" s="5"/>
    </row>
    <row r="824">
      <c r="A824" s="5"/>
    </row>
    <row r="825">
      <c r="A825" s="5"/>
    </row>
    <row r="826">
      <c r="A826" s="5"/>
    </row>
    <row r="827">
      <c r="A827" s="5"/>
    </row>
    <row r="828">
      <c r="A828" s="5"/>
    </row>
    <row r="829">
      <c r="A829" s="5"/>
    </row>
    <row r="830">
      <c r="A830" s="5"/>
    </row>
    <row r="831">
      <c r="A831" s="5"/>
    </row>
    <row r="832">
      <c r="A832" s="5"/>
    </row>
    <row r="833">
      <c r="A833" s="5"/>
    </row>
    <row r="834">
      <c r="A834" s="5"/>
    </row>
    <row r="835">
      <c r="A835" s="5"/>
    </row>
    <row r="836">
      <c r="A836" s="5"/>
    </row>
    <row r="837">
      <c r="A837" s="5"/>
    </row>
    <row r="838">
      <c r="A838" s="5"/>
    </row>
    <row r="839">
      <c r="A839" s="5"/>
    </row>
    <row r="840">
      <c r="A840" s="5"/>
    </row>
    <row r="841">
      <c r="A841" s="5"/>
    </row>
    <row r="842">
      <c r="A842" s="5"/>
    </row>
    <row r="843">
      <c r="A843" s="5"/>
    </row>
    <row r="844">
      <c r="A844" s="5"/>
    </row>
    <row r="845">
      <c r="A845" s="5"/>
    </row>
    <row r="846">
      <c r="A846" s="5"/>
    </row>
    <row r="847">
      <c r="A847" s="5"/>
    </row>
    <row r="848">
      <c r="A848" s="5"/>
    </row>
    <row r="849">
      <c r="A849" s="5"/>
    </row>
    <row r="850">
      <c r="A850" s="5"/>
    </row>
    <row r="851">
      <c r="A851" s="5"/>
    </row>
    <row r="852">
      <c r="A852" s="5"/>
    </row>
    <row r="853">
      <c r="A853" s="5"/>
    </row>
    <row r="854">
      <c r="A854" s="5"/>
    </row>
    <row r="855">
      <c r="A855" s="5"/>
    </row>
    <row r="856">
      <c r="A856" s="5"/>
    </row>
    <row r="857">
      <c r="A857" s="5"/>
    </row>
    <row r="858">
      <c r="A858" s="5"/>
    </row>
    <row r="859">
      <c r="A859" s="5"/>
    </row>
    <row r="860">
      <c r="A860" s="5"/>
    </row>
    <row r="861">
      <c r="A861" s="5"/>
    </row>
    <row r="862">
      <c r="A862" s="5"/>
    </row>
    <row r="863">
      <c r="A863" s="5"/>
    </row>
    <row r="864">
      <c r="A864" s="5"/>
    </row>
    <row r="865">
      <c r="A865" s="5"/>
    </row>
    <row r="866">
      <c r="A866" s="5"/>
    </row>
    <row r="867">
      <c r="A867" s="5"/>
    </row>
    <row r="868">
      <c r="A868" s="5"/>
    </row>
    <row r="869">
      <c r="A869" s="5"/>
    </row>
    <row r="870">
      <c r="A870" s="5"/>
    </row>
    <row r="871">
      <c r="A871" s="5"/>
    </row>
    <row r="872">
      <c r="A872" s="5"/>
    </row>
    <row r="873">
      <c r="A873" s="5"/>
    </row>
    <row r="874">
      <c r="A874" s="5"/>
    </row>
    <row r="875">
      <c r="A875" s="5"/>
    </row>
    <row r="876">
      <c r="A876" s="5"/>
    </row>
    <row r="877">
      <c r="A877" s="5"/>
    </row>
    <row r="878">
      <c r="A878" s="5"/>
    </row>
    <row r="879">
      <c r="A879" s="5"/>
    </row>
    <row r="880">
      <c r="A880" s="5"/>
    </row>
    <row r="881">
      <c r="A881" s="5"/>
    </row>
    <row r="882">
      <c r="A882" s="5"/>
    </row>
    <row r="883">
      <c r="A883" s="5"/>
    </row>
    <row r="884">
      <c r="A884" s="5"/>
    </row>
    <row r="885">
      <c r="A885" s="5"/>
    </row>
    <row r="886">
      <c r="A886" s="5"/>
    </row>
    <row r="887">
      <c r="A887" s="5"/>
    </row>
    <row r="888">
      <c r="A888" s="5"/>
    </row>
    <row r="889">
      <c r="A889" s="5"/>
    </row>
    <row r="890">
      <c r="A890" s="5"/>
    </row>
    <row r="891">
      <c r="A891" s="5"/>
    </row>
    <row r="892">
      <c r="A892" s="5"/>
    </row>
    <row r="893">
      <c r="A893" s="5"/>
    </row>
    <row r="894">
      <c r="A894" s="5"/>
    </row>
    <row r="895">
      <c r="A895" s="5"/>
    </row>
    <row r="896">
      <c r="A896" s="5"/>
    </row>
    <row r="897">
      <c r="A897" s="5"/>
    </row>
    <row r="898">
      <c r="A898" s="5"/>
    </row>
    <row r="899">
      <c r="A899" s="5"/>
    </row>
    <row r="900">
      <c r="A900" s="5"/>
    </row>
    <row r="901">
      <c r="A901" s="5"/>
    </row>
    <row r="902">
      <c r="A902" s="5"/>
    </row>
    <row r="903">
      <c r="A903" s="5"/>
    </row>
    <row r="904">
      <c r="A904" s="5"/>
    </row>
    <row r="905">
      <c r="A905" s="5"/>
    </row>
    <row r="906">
      <c r="A906" s="5"/>
    </row>
    <row r="907">
      <c r="A907" s="5"/>
    </row>
    <row r="908">
      <c r="A908" s="5"/>
    </row>
    <row r="909">
      <c r="A909" s="5"/>
    </row>
    <row r="910">
      <c r="A910" s="5"/>
    </row>
    <row r="911">
      <c r="A911" s="5"/>
    </row>
    <row r="912">
      <c r="A912" s="5"/>
    </row>
    <row r="913">
      <c r="A913" s="5"/>
    </row>
    <row r="914">
      <c r="A914" s="5"/>
    </row>
    <row r="915">
      <c r="A915" s="5"/>
    </row>
    <row r="916">
      <c r="A916" s="5"/>
    </row>
    <row r="917">
      <c r="A917" s="5"/>
    </row>
    <row r="918">
      <c r="A918" s="5"/>
    </row>
    <row r="919">
      <c r="A919" s="5"/>
    </row>
    <row r="920">
      <c r="A920" s="5"/>
    </row>
    <row r="921">
      <c r="A921" s="5"/>
    </row>
    <row r="922">
      <c r="A922" s="5"/>
    </row>
    <row r="923">
      <c r="A923" s="5"/>
    </row>
    <row r="924">
      <c r="A924" s="5"/>
    </row>
    <row r="925">
      <c r="A925" s="5"/>
    </row>
    <row r="926">
      <c r="A926" s="5"/>
    </row>
    <row r="927">
      <c r="A927" s="5"/>
    </row>
    <row r="928">
      <c r="A928" s="5"/>
    </row>
    <row r="929">
      <c r="A929" s="5"/>
    </row>
    <row r="930">
      <c r="A930" s="5"/>
    </row>
    <row r="931">
      <c r="A931" s="5"/>
    </row>
    <row r="932">
      <c r="A932" s="5"/>
    </row>
    <row r="933">
      <c r="A933" s="5"/>
    </row>
    <row r="934">
      <c r="A934" s="5"/>
    </row>
    <row r="935">
      <c r="A935" s="5"/>
    </row>
    <row r="936">
      <c r="A936" s="5"/>
    </row>
    <row r="937">
      <c r="A937" s="5"/>
    </row>
    <row r="938">
      <c r="A938" s="5"/>
    </row>
    <row r="939">
      <c r="A939" s="5"/>
    </row>
    <row r="940">
      <c r="A940" s="5"/>
    </row>
    <row r="941">
      <c r="A941" s="5"/>
    </row>
    <row r="942">
      <c r="A942" s="5"/>
    </row>
    <row r="943">
      <c r="A943" s="5"/>
    </row>
    <row r="944">
      <c r="A944" s="5"/>
    </row>
    <row r="945">
      <c r="A945" s="5"/>
    </row>
    <row r="946">
      <c r="A946" s="5"/>
    </row>
    <row r="947">
      <c r="A947" s="5"/>
    </row>
    <row r="948">
      <c r="A948" s="5"/>
    </row>
    <row r="949">
      <c r="A949" s="5"/>
    </row>
    <row r="950">
      <c r="A950" s="5"/>
    </row>
    <row r="951">
      <c r="A951" s="5"/>
    </row>
    <row r="952">
      <c r="A952" s="5"/>
    </row>
    <row r="953">
      <c r="A953" s="5"/>
    </row>
    <row r="954">
      <c r="A954" s="5"/>
    </row>
    <row r="955">
      <c r="A955" s="5"/>
    </row>
    <row r="956">
      <c r="A956" s="5"/>
    </row>
    <row r="957">
      <c r="A957" s="5"/>
    </row>
    <row r="958">
      <c r="A958" s="5"/>
    </row>
    <row r="959">
      <c r="A959" s="5"/>
    </row>
    <row r="960">
      <c r="A960" s="5"/>
    </row>
    <row r="961">
      <c r="A961" s="5"/>
    </row>
    <row r="962">
      <c r="A962" s="5"/>
    </row>
    <row r="963">
      <c r="A963" s="5"/>
    </row>
    <row r="964">
      <c r="A964" s="5"/>
    </row>
    <row r="965">
      <c r="A965" s="5"/>
    </row>
    <row r="966">
      <c r="A966" s="5"/>
    </row>
    <row r="967">
      <c r="A967" s="5"/>
    </row>
    <row r="968">
      <c r="A968" s="5"/>
    </row>
    <row r="969">
      <c r="A969" s="5"/>
    </row>
    <row r="970">
      <c r="A970" s="5"/>
    </row>
    <row r="971">
      <c r="A971" s="5"/>
    </row>
    <row r="972">
      <c r="A972" s="5"/>
    </row>
    <row r="973">
      <c r="A973" s="5"/>
    </row>
    <row r="974">
      <c r="A974" s="5"/>
    </row>
    <row r="975">
      <c r="A975" s="5"/>
    </row>
    <row r="976">
      <c r="A976" s="5"/>
    </row>
    <row r="977">
      <c r="A977" s="5"/>
    </row>
    <row r="978">
      <c r="A978" s="5"/>
    </row>
    <row r="979">
      <c r="A979" s="5"/>
    </row>
    <row r="980">
      <c r="A980" s="5"/>
    </row>
    <row r="981">
      <c r="A981" s="5"/>
    </row>
    <row r="982">
      <c r="A982" s="5"/>
    </row>
    <row r="983">
      <c r="A983" s="5"/>
    </row>
    <row r="984">
      <c r="A984" s="5"/>
    </row>
    <row r="985">
      <c r="A985" s="5"/>
    </row>
    <row r="986">
      <c r="A986" s="5"/>
    </row>
    <row r="987">
      <c r="A987" s="5"/>
    </row>
    <row r="988">
      <c r="A988" s="5"/>
    </row>
    <row r="989">
      <c r="A989" s="5"/>
    </row>
    <row r="990">
      <c r="A990" s="5"/>
    </row>
    <row r="991">
      <c r="A991" s="5"/>
    </row>
    <row r="992">
      <c r="A992" s="5"/>
    </row>
    <row r="993">
      <c r="A993" s="5"/>
    </row>
    <row r="994">
      <c r="A994" s="5"/>
    </row>
    <row r="995">
      <c r="A995" s="5"/>
    </row>
    <row r="996">
      <c r="A996" s="5"/>
    </row>
    <row r="997">
      <c r="A997" s="5"/>
    </row>
    <row r="998">
      <c r="A998" s="5"/>
    </row>
    <row r="999">
      <c r="A999" s="5"/>
    </row>
    <row r="1000">
      <c r="A1000" s="5"/>
    </row>
    <row r="1001">
      <c r="A1001" s="5"/>
    </row>
    <row r="1002">
      <c r="A1002" s="5"/>
    </row>
    <row r="1003">
      <c r="A1003" s="5"/>
    </row>
    <row r="1004">
      <c r="A1004" s="5"/>
    </row>
  </sheetData>
  <mergeCells count="1">
    <mergeCell ref="B1:F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14"/>
    <col customWidth="1" min="2" max="2" width="6.14"/>
    <col customWidth="1" min="3" max="7" width="6.71"/>
    <col customWidth="1" min="8" max="9" width="6.29"/>
    <col customWidth="1" min="10" max="10" width="6.71"/>
    <col customWidth="1" min="11" max="11" width="7.29"/>
    <col customWidth="1" min="12" max="12" width="7.14"/>
    <col customWidth="1" min="13" max="14" width="7.71"/>
    <col customWidth="1" min="15" max="16" width="7.29"/>
    <col customWidth="1" min="17" max="19" width="7.71"/>
  </cols>
  <sheetData>
    <row r="1">
      <c r="A1" s="5" t="str">
        <f t="array" ref="A1:A392">'CS-Sophomore'!A5:A396</f>
        <v>ID</v>
      </c>
      <c r="B1" s="11" t="str">
        <f t="array" ref="B1:S1">'CS-Sophomore'!B5:S5</f>
        <v>1Sp-M</v>
      </c>
      <c r="C1" s="5" t="s">
        <v>71</v>
      </c>
      <c r="D1" s="5" t="s">
        <v>73</v>
      </c>
      <c r="E1" s="5" t="s">
        <v>75</v>
      </c>
      <c r="F1" s="5" t="s">
        <v>77</v>
      </c>
      <c r="G1" s="5" t="s">
        <v>80</v>
      </c>
      <c r="H1" s="5" t="s">
        <v>81</v>
      </c>
      <c r="I1" s="5" t="s">
        <v>83</v>
      </c>
      <c r="J1" s="5" t="s">
        <v>86</v>
      </c>
      <c r="K1" s="5" t="s">
        <v>87</v>
      </c>
      <c r="L1" s="5" t="s">
        <v>89</v>
      </c>
      <c r="M1" s="5" t="s">
        <v>91</v>
      </c>
      <c r="N1" s="5" t="s">
        <v>95</v>
      </c>
      <c r="O1" s="5" t="s">
        <v>96</v>
      </c>
      <c r="P1" s="5" t="s">
        <v>97</v>
      </c>
      <c r="Q1" s="5" t="s">
        <v>98</v>
      </c>
      <c r="R1" s="5" t="s">
        <v>99</v>
      </c>
      <c r="S1" s="5" t="s">
        <v>100</v>
      </c>
      <c r="T1" s="5"/>
      <c r="U1" s="5"/>
      <c r="V1" s="5"/>
      <c r="W1" s="5"/>
      <c r="X1" s="5"/>
      <c r="Y1" s="5"/>
      <c r="Z1" s="5"/>
    </row>
    <row r="2">
      <c r="A2" s="5" t="s">
        <v>101</v>
      </c>
      <c r="B2">
        <f>IF('CS-Sophomore'!B6='Master Answer Key'!$B4, 1, 0)</f>
        <v>1</v>
      </c>
      <c r="C2">
        <f>IF('CS-Sophomore'!C6='Master Answer Key'!$B4, 1, 0)</f>
        <v>1</v>
      </c>
      <c r="D2">
        <f>IF('CS-Sophomore'!D6='Master Answer Key'!$B4, 1, 0)</f>
        <v>1</v>
      </c>
      <c r="E2">
        <f>IF('CS-Sophomore'!E6='Master Answer Key'!$B4, 1, 0)</f>
        <v>0</v>
      </c>
      <c r="F2">
        <f>IF('CS-Sophomore'!F6='Master Answer Key'!$B4, 1, 0)</f>
        <v>0</v>
      </c>
      <c r="G2">
        <f>IF('CS-Sophomore'!G6='Master Answer Key'!$B4, 1, 0)</f>
        <v>1</v>
      </c>
      <c r="H2">
        <f>IF('CS-Sophomore'!H6='Master Answer Key'!$B4, 1, 0)</f>
        <v>0</v>
      </c>
      <c r="I2">
        <f>IF('CS-Sophomore'!I6='Master Answer Key'!$B4, 1, 0)</f>
        <v>1</v>
      </c>
      <c r="J2">
        <f>IF('CS-Sophomore'!J6='Master Answer Key'!$B4, 1, 0)</f>
        <v>1</v>
      </c>
      <c r="K2">
        <f>IF('CS-Sophomore'!K6='Master Answer Key'!$B4, 1, 0)</f>
        <v>0</v>
      </c>
      <c r="L2">
        <f>IF('CS-Sophomore'!L6='Master Answer Key'!$B4, 1, 0)</f>
        <v>0</v>
      </c>
      <c r="M2">
        <f>IF('CS-Sophomore'!M6='Master Answer Key'!$B4, 1, 0)</f>
        <v>1</v>
      </c>
      <c r="N2">
        <f>IF('CS-Sophomore'!N6='Master Answer Key'!$B4, 1, 0)</f>
        <v>1</v>
      </c>
      <c r="O2">
        <f>IF('CS-Sophomore'!O6='Master Answer Key'!$B4, 1, 0)</f>
        <v>1</v>
      </c>
      <c r="P2">
        <f>IF('CS-Sophomore'!P6='Master Answer Key'!$B4, 1, 0)</f>
        <v>1</v>
      </c>
      <c r="Q2">
        <f>IF('CS-Sophomore'!Q6='Master Answer Key'!$B4, 1, 0)</f>
        <v>1</v>
      </c>
      <c r="R2">
        <f>IF('CS-Sophomore'!R6='Master Answer Key'!$B4, 1, 0)</f>
        <v>1</v>
      </c>
      <c r="S2">
        <f>IF('CS-Sophomore'!S6='Master Answer Key'!$B4, 1, 0)</f>
        <v>1</v>
      </c>
    </row>
    <row r="3">
      <c r="A3" s="5" t="s">
        <v>104</v>
      </c>
      <c r="B3">
        <f>IF('CS-Sophomore'!B7='Master Answer Key'!$B5, 1, 0)</f>
        <v>1</v>
      </c>
      <c r="C3">
        <f>IF('CS-Sophomore'!C7='Master Answer Key'!$B5, 1, 0)</f>
        <v>1</v>
      </c>
      <c r="D3">
        <f>IF('CS-Sophomore'!D7='Master Answer Key'!$B5, 1, 0)</f>
        <v>1</v>
      </c>
      <c r="E3">
        <f>IF('CS-Sophomore'!E7='Master Answer Key'!$B5, 1, 0)</f>
        <v>1</v>
      </c>
      <c r="F3">
        <f>IF('CS-Sophomore'!F7='Master Answer Key'!$B5, 1, 0)</f>
        <v>1</v>
      </c>
      <c r="G3">
        <f>IF('CS-Sophomore'!G7='Master Answer Key'!$B5, 1, 0)</f>
        <v>1</v>
      </c>
      <c r="H3">
        <f>IF('CS-Sophomore'!H7='Master Answer Key'!$B5, 1, 0)</f>
        <v>1</v>
      </c>
      <c r="I3">
        <f>IF('CS-Sophomore'!I7='Master Answer Key'!$B5, 1, 0)</f>
        <v>1</v>
      </c>
      <c r="J3">
        <f>IF('CS-Sophomore'!J7='Master Answer Key'!$B5, 1, 0)</f>
        <v>1</v>
      </c>
      <c r="K3">
        <f>IF('CS-Sophomore'!K7='Master Answer Key'!$B5, 1, 0)</f>
        <v>1</v>
      </c>
      <c r="L3">
        <f>IF('CS-Sophomore'!L7='Master Answer Key'!$B5, 1, 0)</f>
        <v>1</v>
      </c>
      <c r="M3">
        <f>IF('CS-Sophomore'!M7='Master Answer Key'!$B5, 1, 0)</f>
        <v>1</v>
      </c>
      <c r="N3">
        <f>IF('CS-Sophomore'!N7='Master Answer Key'!$B5, 1, 0)</f>
        <v>1</v>
      </c>
      <c r="O3">
        <f>IF('CS-Sophomore'!O7='Master Answer Key'!$B5, 1, 0)</f>
        <v>1</v>
      </c>
      <c r="P3">
        <f>IF('CS-Sophomore'!P7='Master Answer Key'!$B5, 1, 0)</f>
        <v>1</v>
      </c>
      <c r="Q3">
        <f>IF('CS-Sophomore'!Q7='Master Answer Key'!$B5, 1, 0)</f>
        <v>1</v>
      </c>
      <c r="R3">
        <f>IF('CS-Sophomore'!R7='Master Answer Key'!$B5, 1, 0)</f>
        <v>0</v>
      </c>
      <c r="S3">
        <f>IF('CS-Sophomore'!S7='Master Answer Key'!$B5, 1, 0)</f>
        <v>1</v>
      </c>
    </row>
    <row r="4">
      <c r="A4" s="5" t="s">
        <v>105</v>
      </c>
      <c r="B4">
        <f>IF('CS-Sophomore'!B8='Master Answer Key'!$B6, 1, 0)</f>
        <v>1</v>
      </c>
      <c r="C4">
        <f>IF('CS-Sophomore'!C8='Master Answer Key'!$B6, 1, 0)</f>
        <v>1</v>
      </c>
      <c r="D4">
        <f>IF('CS-Sophomore'!D8='Master Answer Key'!$B6, 1, 0)</f>
        <v>1</v>
      </c>
      <c r="E4">
        <f>IF('CS-Sophomore'!E8='Master Answer Key'!$B6, 1, 0)</f>
        <v>1</v>
      </c>
      <c r="F4">
        <f>IF('CS-Sophomore'!F8='Master Answer Key'!$B6, 1, 0)</f>
        <v>1</v>
      </c>
      <c r="G4">
        <f>IF('CS-Sophomore'!G8='Master Answer Key'!$B6, 1, 0)</f>
        <v>1</v>
      </c>
      <c r="H4">
        <f>IF('CS-Sophomore'!H8='Master Answer Key'!$B6, 1, 0)</f>
        <v>1</v>
      </c>
      <c r="I4">
        <f>IF('CS-Sophomore'!I8='Master Answer Key'!$B6, 1, 0)</f>
        <v>1</v>
      </c>
      <c r="J4">
        <f>IF('CS-Sophomore'!J8='Master Answer Key'!$B6, 1, 0)</f>
        <v>0</v>
      </c>
      <c r="K4">
        <f>IF('CS-Sophomore'!K8='Master Answer Key'!$B6, 1, 0)</f>
        <v>1</v>
      </c>
      <c r="L4">
        <f>IF('CS-Sophomore'!L8='Master Answer Key'!$B6, 1, 0)</f>
        <v>1</v>
      </c>
      <c r="M4">
        <f>IF('CS-Sophomore'!M8='Master Answer Key'!$B6, 1, 0)</f>
        <v>1</v>
      </c>
      <c r="N4">
        <f>IF('CS-Sophomore'!N8='Master Answer Key'!$B6, 1, 0)</f>
        <v>1</v>
      </c>
      <c r="O4">
        <f>IF('CS-Sophomore'!O8='Master Answer Key'!$B6, 1, 0)</f>
        <v>1</v>
      </c>
      <c r="P4">
        <f>IF('CS-Sophomore'!P8='Master Answer Key'!$B6, 1, 0)</f>
        <v>1</v>
      </c>
      <c r="Q4">
        <f>IF('CS-Sophomore'!Q8='Master Answer Key'!$B6, 1, 0)</f>
        <v>1</v>
      </c>
      <c r="R4">
        <f>IF('CS-Sophomore'!R8='Master Answer Key'!$B6, 1, 0)</f>
        <v>0</v>
      </c>
      <c r="S4">
        <f>IF('CS-Sophomore'!S8='Master Answer Key'!$B6, 1, 0)</f>
        <v>1</v>
      </c>
    </row>
    <row r="5">
      <c r="A5" s="5" t="s">
        <v>106</v>
      </c>
      <c r="B5">
        <f>IF('CS-Sophomore'!B9='Master Answer Key'!$B7, 1, 0)</f>
        <v>1</v>
      </c>
      <c r="C5">
        <f>IF('CS-Sophomore'!C9='Master Answer Key'!$B7, 1, 0)</f>
        <v>0</v>
      </c>
      <c r="D5">
        <f>IF('CS-Sophomore'!D9='Master Answer Key'!$B7, 1, 0)</f>
        <v>0</v>
      </c>
      <c r="E5">
        <f>IF('CS-Sophomore'!E9='Master Answer Key'!$B7, 1, 0)</f>
        <v>0</v>
      </c>
      <c r="F5">
        <f>IF('CS-Sophomore'!F9='Master Answer Key'!$B7, 1, 0)</f>
        <v>1</v>
      </c>
      <c r="G5">
        <f>IF('CS-Sophomore'!G9='Master Answer Key'!$B7, 1, 0)</f>
        <v>0</v>
      </c>
      <c r="H5">
        <f>IF('CS-Sophomore'!H9='Master Answer Key'!$B7, 1, 0)</f>
        <v>1</v>
      </c>
      <c r="I5">
        <f>IF('CS-Sophomore'!I9='Master Answer Key'!$B7, 1, 0)</f>
        <v>0</v>
      </c>
      <c r="J5">
        <f>IF('CS-Sophomore'!J9='Master Answer Key'!$B7, 1, 0)</f>
        <v>0</v>
      </c>
      <c r="K5">
        <f>IF('CS-Sophomore'!K9='Master Answer Key'!$B7, 1, 0)</f>
        <v>1</v>
      </c>
      <c r="L5">
        <f>IF('CS-Sophomore'!L9='Master Answer Key'!$B7, 1, 0)</f>
        <v>1</v>
      </c>
      <c r="M5">
        <f>IF('CS-Sophomore'!M9='Master Answer Key'!$B7, 1, 0)</f>
        <v>0</v>
      </c>
      <c r="N5">
        <f>IF('CS-Sophomore'!N9='Master Answer Key'!$B7, 1, 0)</f>
        <v>0</v>
      </c>
      <c r="O5">
        <f>IF('CS-Sophomore'!O9='Master Answer Key'!$B7, 1, 0)</f>
        <v>0</v>
      </c>
      <c r="P5">
        <f>IF('CS-Sophomore'!P9='Master Answer Key'!$B7, 1, 0)</f>
        <v>1</v>
      </c>
      <c r="Q5">
        <f>IF('CS-Sophomore'!Q9='Master Answer Key'!$B7, 1, 0)</f>
        <v>1</v>
      </c>
      <c r="R5">
        <f>IF('CS-Sophomore'!R9='Master Answer Key'!$B7, 1, 0)</f>
        <v>1</v>
      </c>
      <c r="S5">
        <f>IF('CS-Sophomore'!S9='Master Answer Key'!$B7, 1, 0)</f>
        <v>1</v>
      </c>
    </row>
    <row r="6">
      <c r="A6" s="5" t="s">
        <v>107</v>
      </c>
      <c r="B6">
        <f>IF('CS-Sophomore'!B10='Master Answer Key'!$B8, 1, 0)</f>
        <v>0</v>
      </c>
      <c r="C6">
        <f>IF('CS-Sophomore'!C10='Master Answer Key'!$B8, 1, 0)</f>
        <v>0</v>
      </c>
      <c r="D6">
        <f>IF('CS-Sophomore'!D10='Master Answer Key'!$B8, 1, 0)</f>
        <v>0</v>
      </c>
      <c r="E6">
        <f>IF('CS-Sophomore'!E10='Master Answer Key'!$B8, 1, 0)</f>
        <v>0</v>
      </c>
      <c r="F6">
        <f>IF('CS-Sophomore'!F10='Master Answer Key'!$B8, 1, 0)</f>
        <v>0</v>
      </c>
      <c r="G6">
        <f>IF('CS-Sophomore'!G10='Master Answer Key'!$B8, 1, 0)</f>
        <v>0</v>
      </c>
      <c r="H6">
        <f>IF('CS-Sophomore'!H10='Master Answer Key'!$B8, 1, 0)</f>
        <v>0</v>
      </c>
      <c r="I6">
        <f>IF('CS-Sophomore'!I10='Master Answer Key'!$B8, 1, 0)</f>
        <v>0</v>
      </c>
      <c r="J6">
        <f>IF('CS-Sophomore'!J10='Master Answer Key'!$B8, 1, 0)</f>
        <v>0</v>
      </c>
      <c r="K6">
        <f>IF('CS-Sophomore'!K10='Master Answer Key'!$B8, 1, 0)</f>
        <v>0</v>
      </c>
      <c r="L6">
        <f>IF('CS-Sophomore'!L10='Master Answer Key'!$B8, 1, 0)</f>
        <v>0</v>
      </c>
      <c r="M6">
        <f>IF('CS-Sophomore'!M10='Master Answer Key'!$B8, 1, 0)</f>
        <v>0</v>
      </c>
      <c r="N6">
        <f>IF('CS-Sophomore'!N10='Master Answer Key'!$B8, 1, 0)</f>
        <v>0</v>
      </c>
      <c r="O6">
        <f>IF('CS-Sophomore'!O10='Master Answer Key'!$B8, 1, 0)</f>
        <v>0</v>
      </c>
      <c r="P6">
        <f>IF('CS-Sophomore'!P10='Master Answer Key'!$B8, 1, 0)</f>
        <v>0</v>
      </c>
      <c r="Q6">
        <f>IF('CS-Sophomore'!Q10='Master Answer Key'!$B8, 1, 0)</f>
        <v>0</v>
      </c>
      <c r="R6">
        <f>IF('CS-Sophomore'!R10='Master Answer Key'!$B8, 1, 0)</f>
        <v>0</v>
      </c>
      <c r="S6">
        <f>IF('CS-Sophomore'!S10='Master Answer Key'!$B8, 1, 0)</f>
        <v>0</v>
      </c>
      <c r="T6" s="21" t="str">
        <f>'CS-Sophomore'!U10</f>
        <v/>
      </c>
    </row>
    <row r="7">
      <c r="A7" s="5" t="s">
        <v>108</v>
      </c>
      <c r="B7">
        <f>IF('CS-Sophomore'!B11='Master Answer Key'!$B9, 1, 0)</f>
        <v>0</v>
      </c>
      <c r="C7">
        <f>IF('CS-Sophomore'!C11='Master Answer Key'!$B9, 1, 0)</f>
        <v>0</v>
      </c>
      <c r="D7">
        <f>IF('CS-Sophomore'!D11='Master Answer Key'!$B9, 1, 0)</f>
        <v>0</v>
      </c>
      <c r="E7">
        <f>IF('CS-Sophomore'!E11='Master Answer Key'!$B9, 1, 0)</f>
        <v>0</v>
      </c>
      <c r="F7">
        <f>IF('CS-Sophomore'!F11='Master Answer Key'!$B9, 1, 0)</f>
        <v>0</v>
      </c>
      <c r="G7">
        <f>IF('CS-Sophomore'!G11='Master Answer Key'!$B9, 1, 0)</f>
        <v>0</v>
      </c>
      <c r="H7">
        <f>IF('CS-Sophomore'!H11='Master Answer Key'!$B9, 1, 0)</f>
        <v>0</v>
      </c>
      <c r="I7">
        <f>IF('CS-Sophomore'!I11='Master Answer Key'!$B9, 1, 0)</f>
        <v>0</v>
      </c>
      <c r="J7">
        <f>IF('CS-Sophomore'!J11='Master Answer Key'!$B9, 1, 0)</f>
        <v>0</v>
      </c>
      <c r="K7">
        <f>IF('CS-Sophomore'!K11='Master Answer Key'!$B9, 1, 0)</f>
        <v>0</v>
      </c>
      <c r="L7">
        <f>IF('CS-Sophomore'!L11='Master Answer Key'!$B9, 1, 0)</f>
        <v>0</v>
      </c>
      <c r="M7">
        <f>IF('CS-Sophomore'!M11='Master Answer Key'!$B9, 1, 0)</f>
        <v>0</v>
      </c>
      <c r="N7">
        <f>IF('CS-Sophomore'!N11='Master Answer Key'!$B9, 1, 0)</f>
        <v>0</v>
      </c>
      <c r="O7">
        <f>IF('CS-Sophomore'!O11='Master Answer Key'!$B9, 1, 0)</f>
        <v>0</v>
      </c>
      <c r="P7">
        <f>IF('CS-Sophomore'!P11='Master Answer Key'!$B9, 1, 0)</f>
        <v>0</v>
      </c>
      <c r="Q7">
        <f>IF('CS-Sophomore'!Q11='Master Answer Key'!$B9, 1, 0)</f>
        <v>0</v>
      </c>
      <c r="R7">
        <f>IF('CS-Sophomore'!R11='Master Answer Key'!$B9, 1, 0)</f>
        <v>1</v>
      </c>
      <c r="S7">
        <f>IF('CS-Sophomore'!S11='Master Answer Key'!$B9, 1, 0)</f>
        <v>0</v>
      </c>
      <c r="T7" s="22" t="str">
        <f>'Master Answer Key'!$B8</f>
        <v/>
      </c>
    </row>
    <row r="8">
      <c r="A8" s="5" t="s">
        <v>112</v>
      </c>
      <c r="B8">
        <f>IF('CS-Sophomore'!B12='Master Answer Key'!$B10, 1, 0)</f>
        <v>0</v>
      </c>
      <c r="C8">
        <f>IF('CS-Sophomore'!C12='Master Answer Key'!$B10, 1, 0)</f>
        <v>0</v>
      </c>
      <c r="D8">
        <f>IF('CS-Sophomore'!D12='Master Answer Key'!$B10, 1, 0)</f>
        <v>0</v>
      </c>
      <c r="E8">
        <f>IF('CS-Sophomore'!E12='Master Answer Key'!$B10, 1, 0)</f>
        <v>0</v>
      </c>
      <c r="F8">
        <f>IF('CS-Sophomore'!F12='Master Answer Key'!$B10, 1, 0)</f>
        <v>0</v>
      </c>
      <c r="G8">
        <f>IF('CS-Sophomore'!G12='Master Answer Key'!$B10, 1, 0)</f>
        <v>0</v>
      </c>
      <c r="H8">
        <f>IF('CS-Sophomore'!H12='Master Answer Key'!$B10, 1, 0)</f>
        <v>0</v>
      </c>
      <c r="I8">
        <f>IF('CS-Sophomore'!I12='Master Answer Key'!$B10, 1, 0)</f>
        <v>0</v>
      </c>
      <c r="J8">
        <f>IF('CS-Sophomore'!J12='Master Answer Key'!$B10, 1, 0)</f>
        <v>0</v>
      </c>
      <c r="K8">
        <f>IF('CS-Sophomore'!K12='Master Answer Key'!$B10, 1, 0)</f>
        <v>0</v>
      </c>
      <c r="L8">
        <f>IF('CS-Sophomore'!L12='Master Answer Key'!$B10, 1, 0)</f>
        <v>0</v>
      </c>
      <c r="M8">
        <f>IF('CS-Sophomore'!M12='Master Answer Key'!$B10, 1, 0)</f>
        <v>0</v>
      </c>
      <c r="N8">
        <f>IF('CS-Sophomore'!N12='Master Answer Key'!$B10, 1, 0)</f>
        <v>0</v>
      </c>
      <c r="O8">
        <f>IF('CS-Sophomore'!O12='Master Answer Key'!$B10, 1, 0)</f>
        <v>0</v>
      </c>
      <c r="P8">
        <f>IF('CS-Sophomore'!P12='Master Answer Key'!$B10, 1, 0)</f>
        <v>0</v>
      </c>
      <c r="Q8">
        <f>IF('CS-Sophomore'!Q12='Master Answer Key'!$B10, 1, 0)</f>
        <v>0</v>
      </c>
      <c r="R8">
        <f>IF('CS-Sophomore'!R12='Master Answer Key'!$B10, 1, 0)</f>
        <v>0</v>
      </c>
      <c r="S8">
        <f>IF('CS-Sophomore'!S12='Master Answer Key'!$B10, 1, 0)</f>
        <v>0</v>
      </c>
    </row>
    <row r="9">
      <c r="A9" s="5" t="s">
        <v>113</v>
      </c>
      <c r="B9">
        <f>IF('CS-Sophomore'!B13='Master Answer Key'!$B11, 1, 0)</f>
        <v>1</v>
      </c>
      <c r="C9">
        <f>IF('CS-Sophomore'!C13='Master Answer Key'!$B11, 1, 0)</f>
        <v>1</v>
      </c>
      <c r="D9">
        <f>IF('CS-Sophomore'!D13='Master Answer Key'!$B11, 1, 0)</f>
        <v>1</v>
      </c>
      <c r="E9">
        <f>IF('CS-Sophomore'!E13='Master Answer Key'!$B11, 1, 0)</f>
        <v>1</v>
      </c>
      <c r="F9">
        <f>IF('CS-Sophomore'!F13='Master Answer Key'!$B11, 1, 0)</f>
        <v>1</v>
      </c>
      <c r="G9">
        <f>IF('CS-Sophomore'!G13='Master Answer Key'!$B11, 1, 0)</f>
        <v>1</v>
      </c>
      <c r="H9">
        <f>IF('CS-Sophomore'!H13='Master Answer Key'!$B11, 1, 0)</f>
        <v>1</v>
      </c>
      <c r="I9">
        <f>IF('CS-Sophomore'!I13='Master Answer Key'!$B11, 1, 0)</f>
        <v>1</v>
      </c>
      <c r="J9">
        <f>IF('CS-Sophomore'!J13='Master Answer Key'!$B11, 1, 0)</f>
        <v>1</v>
      </c>
      <c r="K9">
        <f>IF('CS-Sophomore'!K13='Master Answer Key'!$B11, 1, 0)</f>
        <v>1</v>
      </c>
      <c r="L9">
        <f>IF('CS-Sophomore'!L13='Master Answer Key'!$B11, 1, 0)</f>
        <v>1</v>
      </c>
      <c r="M9">
        <f>IF('CS-Sophomore'!M13='Master Answer Key'!$B11, 1, 0)</f>
        <v>1</v>
      </c>
      <c r="N9">
        <f>IF('CS-Sophomore'!N13='Master Answer Key'!$B11, 1, 0)</f>
        <v>1</v>
      </c>
      <c r="O9">
        <f>IF('CS-Sophomore'!O13='Master Answer Key'!$B11, 1, 0)</f>
        <v>1</v>
      </c>
      <c r="P9">
        <f>IF('CS-Sophomore'!P13='Master Answer Key'!$B11, 1, 0)</f>
        <v>1</v>
      </c>
      <c r="Q9">
        <f>IF('CS-Sophomore'!Q13='Master Answer Key'!$B11, 1, 0)</f>
        <v>1</v>
      </c>
      <c r="R9">
        <f>IF('CS-Sophomore'!R13='Master Answer Key'!$B11, 1, 0)</f>
        <v>1</v>
      </c>
      <c r="S9">
        <f>IF('CS-Sophomore'!S13='Master Answer Key'!$B11, 1, 0)</f>
        <v>1</v>
      </c>
    </row>
    <row r="10">
      <c r="A10" s="5" t="s">
        <v>114</v>
      </c>
      <c r="B10">
        <f>IF('CS-Sophomore'!B14='Master Answer Key'!$B12, 1, 0)</f>
        <v>0</v>
      </c>
      <c r="C10">
        <f>IF('CS-Sophomore'!C14='Master Answer Key'!$B12, 1, 0)</f>
        <v>0</v>
      </c>
      <c r="D10">
        <f>IF('CS-Sophomore'!D14='Master Answer Key'!$B12, 1, 0)</f>
        <v>0</v>
      </c>
      <c r="E10">
        <f>IF('CS-Sophomore'!E14='Master Answer Key'!$B12, 1, 0)</f>
        <v>0</v>
      </c>
      <c r="F10">
        <f>IF('CS-Sophomore'!F14='Master Answer Key'!$B12, 1, 0)</f>
        <v>0</v>
      </c>
      <c r="G10">
        <f>IF('CS-Sophomore'!G14='Master Answer Key'!$B12, 1, 0)</f>
        <v>0</v>
      </c>
      <c r="H10">
        <f>IF('CS-Sophomore'!H14='Master Answer Key'!$B12, 1, 0)</f>
        <v>0</v>
      </c>
      <c r="I10">
        <f>IF('CS-Sophomore'!I14='Master Answer Key'!$B12, 1, 0)</f>
        <v>0</v>
      </c>
      <c r="J10">
        <f>IF('CS-Sophomore'!J14='Master Answer Key'!$B12, 1, 0)</f>
        <v>0</v>
      </c>
      <c r="K10">
        <f>IF('CS-Sophomore'!K14='Master Answer Key'!$B12, 1, 0)</f>
        <v>0</v>
      </c>
      <c r="L10">
        <f>IF('CS-Sophomore'!L14='Master Answer Key'!$B12, 1, 0)</f>
        <v>0</v>
      </c>
      <c r="M10">
        <f>IF('CS-Sophomore'!M14='Master Answer Key'!$B12, 1, 0)</f>
        <v>0</v>
      </c>
      <c r="N10">
        <f>IF('CS-Sophomore'!N14='Master Answer Key'!$B12, 1, 0)</f>
        <v>1</v>
      </c>
      <c r="O10">
        <f>IF('CS-Sophomore'!O14='Master Answer Key'!$B12, 1, 0)</f>
        <v>0</v>
      </c>
      <c r="P10">
        <f>IF('CS-Sophomore'!P14='Master Answer Key'!$B12, 1, 0)</f>
        <v>0</v>
      </c>
      <c r="Q10">
        <f>IF('CS-Sophomore'!Q14='Master Answer Key'!$B12, 1, 0)</f>
        <v>0</v>
      </c>
      <c r="R10">
        <f>IF('CS-Sophomore'!R14='Master Answer Key'!$B12, 1, 0)</f>
        <v>0</v>
      </c>
      <c r="S10">
        <f>IF('CS-Sophomore'!S14='Master Answer Key'!$B12, 1, 0)</f>
        <v>1</v>
      </c>
    </row>
    <row r="11">
      <c r="A11" s="5" t="s">
        <v>115</v>
      </c>
      <c r="B11">
        <f>IF('CS-Sophomore'!B15='Master Answer Key'!$B13, 1, 0)</f>
        <v>0</v>
      </c>
      <c r="C11">
        <f>IF('CS-Sophomore'!C15='Master Answer Key'!$B13, 1, 0)</f>
        <v>0</v>
      </c>
      <c r="D11">
        <f>IF('CS-Sophomore'!D15='Master Answer Key'!$B13, 1, 0)</f>
        <v>0</v>
      </c>
      <c r="E11">
        <f>IF('CS-Sophomore'!E15='Master Answer Key'!$B13, 1, 0)</f>
        <v>0</v>
      </c>
      <c r="F11">
        <f>IF('CS-Sophomore'!F15='Master Answer Key'!$B13, 1, 0)</f>
        <v>0</v>
      </c>
      <c r="G11">
        <f>IF('CS-Sophomore'!G15='Master Answer Key'!$B13, 1, 0)</f>
        <v>0</v>
      </c>
      <c r="H11">
        <f>IF('CS-Sophomore'!H15='Master Answer Key'!$B13, 1, 0)</f>
        <v>1</v>
      </c>
      <c r="I11">
        <f>IF('CS-Sophomore'!I15='Master Answer Key'!$B13, 1, 0)</f>
        <v>0</v>
      </c>
      <c r="J11">
        <f>IF('CS-Sophomore'!J15='Master Answer Key'!$B13, 1, 0)</f>
        <v>0</v>
      </c>
      <c r="K11">
        <f>IF('CS-Sophomore'!K15='Master Answer Key'!$B13, 1, 0)</f>
        <v>0</v>
      </c>
      <c r="L11">
        <f>IF('CS-Sophomore'!L15='Master Answer Key'!$B13, 1, 0)</f>
        <v>0</v>
      </c>
      <c r="M11">
        <f>IF('CS-Sophomore'!M15='Master Answer Key'!$B13, 1, 0)</f>
        <v>0</v>
      </c>
      <c r="N11">
        <f>IF('CS-Sophomore'!N15='Master Answer Key'!$B13, 1, 0)</f>
        <v>1</v>
      </c>
      <c r="O11">
        <f>IF('CS-Sophomore'!O15='Master Answer Key'!$B13, 1, 0)</f>
        <v>1</v>
      </c>
      <c r="P11">
        <f>IF('CS-Sophomore'!P15='Master Answer Key'!$B13, 1, 0)</f>
        <v>1</v>
      </c>
      <c r="Q11">
        <f>IF('CS-Sophomore'!Q15='Master Answer Key'!$B13, 1, 0)</f>
        <v>1</v>
      </c>
      <c r="R11">
        <f>IF('CS-Sophomore'!R15='Master Answer Key'!$B13, 1, 0)</f>
        <v>0</v>
      </c>
      <c r="S11">
        <f>IF('CS-Sophomore'!S15='Master Answer Key'!$B13, 1, 0)</f>
        <v>1</v>
      </c>
    </row>
    <row r="12">
      <c r="A12" s="5" t="s">
        <v>116</v>
      </c>
      <c r="B12">
        <f>IF('CS-Sophomore'!B16='Master Answer Key'!$B14, 1, 0)</f>
        <v>1</v>
      </c>
      <c r="C12">
        <f>IF('CS-Sophomore'!C16='Master Answer Key'!$B14, 1, 0)</f>
        <v>1</v>
      </c>
      <c r="D12">
        <f>IF('CS-Sophomore'!D16='Master Answer Key'!$B14, 1, 0)</f>
        <v>1</v>
      </c>
      <c r="E12">
        <f>IF('CS-Sophomore'!E16='Master Answer Key'!$B14, 1, 0)</f>
        <v>1</v>
      </c>
      <c r="F12">
        <f>IF('CS-Sophomore'!F16='Master Answer Key'!$B14, 1, 0)</f>
        <v>1</v>
      </c>
      <c r="G12">
        <f>IF('CS-Sophomore'!G16='Master Answer Key'!$B14, 1, 0)</f>
        <v>1</v>
      </c>
      <c r="H12">
        <f>IF('CS-Sophomore'!H16='Master Answer Key'!$B14, 1, 0)</f>
        <v>1</v>
      </c>
      <c r="I12">
        <f>IF('CS-Sophomore'!I16='Master Answer Key'!$B14, 1, 0)</f>
        <v>1</v>
      </c>
      <c r="J12">
        <f>IF('CS-Sophomore'!J16='Master Answer Key'!$B14, 1, 0)</f>
        <v>1</v>
      </c>
      <c r="K12">
        <f>IF('CS-Sophomore'!K16='Master Answer Key'!$B14, 1, 0)</f>
        <v>1</v>
      </c>
      <c r="L12">
        <f>IF('CS-Sophomore'!L16='Master Answer Key'!$B14, 1, 0)</f>
        <v>1</v>
      </c>
      <c r="M12">
        <f>IF('CS-Sophomore'!M16='Master Answer Key'!$B14, 1, 0)</f>
        <v>1</v>
      </c>
      <c r="N12">
        <f>IF('CS-Sophomore'!N16='Master Answer Key'!$B14, 1, 0)</f>
        <v>1</v>
      </c>
      <c r="O12">
        <f>IF('CS-Sophomore'!O16='Master Answer Key'!$B14, 1, 0)</f>
        <v>1</v>
      </c>
      <c r="P12">
        <f>IF('CS-Sophomore'!P16='Master Answer Key'!$B14, 1, 0)</f>
        <v>0</v>
      </c>
      <c r="Q12">
        <f>IF('CS-Sophomore'!Q16='Master Answer Key'!$B14, 1, 0)</f>
        <v>0</v>
      </c>
      <c r="R12">
        <f>IF('CS-Sophomore'!R16='Master Answer Key'!$B14, 1, 0)</f>
        <v>1</v>
      </c>
      <c r="S12">
        <f>IF('CS-Sophomore'!S16='Master Answer Key'!$B14, 1, 0)</f>
        <v>1</v>
      </c>
    </row>
    <row r="13">
      <c r="A13" s="5" t="s">
        <v>117</v>
      </c>
      <c r="B13">
        <f>IF('CS-Sophomore'!B17='Master Answer Key'!$B15, 1, 0)</f>
        <v>0</v>
      </c>
      <c r="C13">
        <f>IF('CS-Sophomore'!C17='Master Answer Key'!$B15, 1, 0)</f>
        <v>0</v>
      </c>
      <c r="D13">
        <f>IF('CS-Sophomore'!D17='Master Answer Key'!$B15, 1, 0)</f>
        <v>0</v>
      </c>
      <c r="E13">
        <f>IF('CS-Sophomore'!E17='Master Answer Key'!$B15, 1, 0)</f>
        <v>0</v>
      </c>
      <c r="F13">
        <f>IF('CS-Sophomore'!F17='Master Answer Key'!$B15, 1, 0)</f>
        <v>0</v>
      </c>
      <c r="G13">
        <f>IF('CS-Sophomore'!G17='Master Answer Key'!$B15, 1, 0)</f>
        <v>0</v>
      </c>
      <c r="H13">
        <f>IF('CS-Sophomore'!H17='Master Answer Key'!$B15, 1, 0)</f>
        <v>0</v>
      </c>
      <c r="I13">
        <f>IF('CS-Sophomore'!I17='Master Answer Key'!$B15, 1, 0)</f>
        <v>0</v>
      </c>
      <c r="J13">
        <f>IF('CS-Sophomore'!J17='Master Answer Key'!$B15, 1, 0)</f>
        <v>0</v>
      </c>
      <c r="K13">
        <f>IF('CS-Sophomore'!K17='Master Answer Key'!$B15, 1, 0)</f>
        <v>0</v>
      </c>
      <c r="L13">
        <f>IF('CS-Sophomore'!L17='Master Answer Key'!$B15, 1, 0)</f>
        <v>0</v>
      </c>
      <c r="M13">
        <f>IF('CS-Sophomore'!M17='Master Answer Key'!$B15, 1, 0)</f>
        <v>0</v>
      </c>
      <c r="N13">
        <f>IF('CS-Sophomore'!N17='Master Answer Key'!$B15, 1, 0)</f>
        <v>0</v>
      </c>
      <c r="O13">
        <f>IF('CS-Sophomore'!O17='Master Answer Key'!$B15, 1, 0)</f>
        <v>0</v>
      </c>
      <c r="P13">
        <f>IF('CS-Sophomore'!P17='Master Answer Key'!$B15, 1, 0)</f>
        <v>0</v>
      </c>
      <c r="Q13">
        <f>IF('CS-Sophomore'!Q17='Master Answer Key'!$B15, 1, 0)</f>
        <v>0</v>
      </c>
      <c r="R13">
        <f>IF('CS-Sophomore'!R17='Master Answer Key'!$B15, 1, 0)</f>
        <v>0</v>
      </c>
      <c r="S13">
        <f>IF('CS-Sophomore'!S17='Master Answer Key'!$B15, 1, 0)</f>
        <v>0</v>
      </c>
    </row>
    <row r="14">
      <c r="A14" s="5" t="s">
        <v>118</v>
      </c>
      <c r="B14">
        <f>IF('CS-Sophomore'!B18='Master Answer Key'!$B16, 1, 0)</f>
        <v>1</v>
      </c>
      <c r="C14">
        <f>IF('CS-Sophomore'!C18='Master Answer Key'!$B16, 1, 0)</f>
        <v>1</v>
      </c>
      <c r="D14">
        <f>IF('CS-Sophomore'!D18='Master Answer Key'!$B16, 1, 0)</f>
        <v>1</v>
      </c>
      <c r="E14">
        <f>IF('CS-Sophomore'!E18='Master Answer Key'!$B16, 1, 0)</f>
        <v>1</v>
      </c>
      <c r="F14">
        <f>IF('CS-Sophomore'!F18='Master Answer Key'!$B16, 1, 0)</f>
        <v>1</v>
      </c>
      <c r="G14">
        <f>IF('CS-Sophomore'!G18='Master Answer Key'!$B16, 1, 0)</f>
        <v>0</v>
      </c>
      <c r="H14">
        <f>IF('CS-Sophomore'!H18='Master Answer Key'!$B16, 1, 0)</f>
        <v>1</v>
      </c>
      <c r="I14">
        <f>IF('CS-Sophomore'!I18='Master Answer Key'!$B16, 1, 0)</f>
        <v>1</v>
      </c>
      <c r="J14">
        <f>IF('CS-Sophomore'!J18='Master Answer Key'!$B16, 1, 0)</f>
        <v>1</v>
      </c>
      <c r="K14">
        <f>IF('CS-Sophomore'!K18='Master Answer Key'!$B16, 1, 0)</f>
        <v>1</v>
      </c>
      <c r="L14">
        <f>IF('CS-Sophomore'!L18='Master Answer Key'!$B16, 1, 0)</f>
        <v>1</v>
      </c>
      <c r="M14">
        <f>IF('CS-Sophomore'!M18='Master Answer Key'!$B16, 1, 0)</f>
        <v>1</v>
      </c>
      <c r="N14">
        <f>IF('CS-Sophomore'!N18='Master Answer Key'!$B16, 1, 0)</f>
        <v>1</v>
      </c>
      <c r="O14">
        <f>IF('CS-Sophomore'!O18='Master Answer Key'!$B16, 1, 0)</f>
        <v>1</v>
      </c>
      <c r="P14">
        <f>IF('CS-Sophomore'!P18='Master Answer Key'!$B16, 1, 0)</f>
        <v>1</v>
      </c>
      <c r="Q14">
        <f>IF('CS-Sophomore'!Q18='Master Answer Key'!$B16, 1, 0)</f>
        <v>1</v>
      </c>
      <c r="R14">
        <f>IF('CS-Sophomore'!R18='Master Answer Key'!$B16, 1, 0)</f>
        <v>1</v>
      </c>
      <c r="S14">
        <f>IF('CS-Sophomore'!S18='Master Answer Key'!$B16, 1, 0)</f>
        <v>1</v>
      </c>
    </row>
    <row r="15">
      <c r="A15" s="5" t="s">
        <v>119</v>
      </c>
      <c r="B15">
        <f>IF('CS-Sophomore'!B19='Master Answer Key'!$B17, 1, 0)</f>
        <v>1</v>
      </c>
      <c r="C15">
        <f>IF('CS-Sophomore'!C19='Master Answer Key'!$B17, 1, 0)</f>
        <v>1</v>
      </c>
      <c r="D15">
        <f>IF('CS-Sophomore'!D19='Master Answer Key'!$B17, 1, 0)</f>
        <v>1</v>
      </c>
      <c r="E15">
        <f>IF('CS-Sophomore'!E19='Master Answer Key'!$B17, 1, 0)</f>
        <v>1</v>
      </c>
      <c r="F15">
        <f>IF('CS-Sophomore'!F19='Master Answer Key'!$B17, 1, 0)</f>
        <v>1</v>
      </c>
      <c r="G15">
        <f>IF('CS-Sophomore'!G19='Master Answer Key'!$B17, 1, 0)</f>
        <v>1</v>
      </c>
      <c r="H15">
        <f>IF('CS-Sophomore'!H19='Master Answer Key'!$B17, 1, 0)</f>
        <v>1</v>
      </c>
      <c r="I15">
        <f>IF('CS-Sophomore'!I19='Master Answer Key'!$B17, 1, 0)</f>
        <v>1</v>
      </c>
      <c r="J15">
        <f>IF('CS-Sophomore'!J19='Master Answer Key'!$B17, 1, 0)</f>
        <v>1</v>
      </c>
      <c r="K15">
        <f>IF('CS-Sophomore'!K19='Master Answer Key'!$B17, 1, 0)</f>
        <v>1</v>
      </c>
      <c r="L15">
        <f>IF('CS-Sophomore'!L19='Master Answer Key'!$B17, 1, 0)</f>
        <v>1</v>
      </c>
      <c r="M15">
        <f>IF('CS-Sophomore'!M19='Master Answer Key'!$B17, 1, 0)</f>
        <v>1</v>
      </c>
      <c r="N15">
        <f>IF('CS-Sophomore'!N19='Master Answer Key'!$B17, 1, 0)</f>
        <v>1</v>
      </c>
      <c r="O15">
        <f>IF('CS-Sophomore'!O19='Master Answer Key'!$B17, 1, 0)</f>
        <v>1</v>
      </c>
      <c r="P15">
        <f>IF('CS-Sophomore'!P19='Master Answer Key'!$B17, 1, 0)</f>
        <v>1</v>
      </c>
      <c r="Q15">
        <f>IF('CS-Sophomore'!Q19='Master Answer Key'!$B17, 1, 0)</f>
        <v>1</v>
      </c>
      <c r="R15">
        <f>IF('CS-Sophomore'!R19='Master Answer Key'!$B17, 1, 0)</f>
        <v>1</v>
      </c>
      <c r="S15">
        <f>IF('CS-Sophomore'!S19='Master Answer Key'!$B17, 1, 0)</f>
        <v>1</v>
      </c>
    </row>
    <row r="16">
      <c r="A16" s="5" t="s">
        <v>120</v>
      </c>
      <c r="B16">
        <f>IF('CS-Sophomore'!B20='Master Answer Key'!$B18, 1, 0)</f>
        <v>0</v>
      </c>
      <c r="C16">
        <f>IF('CS-Sophomore'!C20='Master Answer Key'!$B18, 1, 0)</f>
        <v>1</v>
      </c>
      <c r="D16">
        <f>IF('CS-Sophomore'!D20='Master Answer Key'!$B18, 1, 0)</f>
        <v>1</v>
      </c>
      <c r="E16">
        <f>IF('CS-Sophomore'!E20='Master Answer Key'!$B18, 1, 0)</f>
        <v>1</v>
      </c>
      <c r="F16">
        <f>IF('CS-Sophomore'!F20='Master Answer Key'!$B18, 1, 0)</f>
        <v>0</v>
      </c>
      <c r="G16">
        <f>IF('CS-Sophomore'!G20='Master Answer Key'!$B18, 1, 0)</f>
        <v>1</v>
      </c>
      <c r="H16">
        <f>IF('CS-Sophomore'!H20='Master Answer Key'!$B18, 1, 0)</f>
        <v>0</v>
      </c>
      <c r="I16">
        <f>IF('CS-Sophomore'!I20='Master Answer Key'!$B18, 1, 0)</f>
        <v>1</v>
      </c>
      <c r="J16">
        <f>IF('CS-Sophomore'!J20='Master Answer Key'!$B18, 1, 0)</f>
        <v>1</v>
      </c>
      <c r="K16">
        <f>IF('CS-Sophomore'!K20='Master Answer Key'!$B18, 1, 0)</f>
        <v>1</v>
      </c>
      <c r="L16">
        <f>IF('CS-Sophomore'!L20='Master Answer Key'!$B18, 1, 0)</f>
        <v>1</v>
      </c>
      <c r="M16">
        <f>IF('CS-Sophomore'!M20='Master Answer Key'!$B18, 1, 0)</f>
        <v>1</v>
      </c>
      <c r="N16">
        <f>IF('CS-Sophomore'!N20='Master Answer Key'!$B18, 1, 0)</f>
        <v>1</v>
      </c>
      <c r="O16">
        <f>IF('CS-Sophomore'!O20='Master Answer Key'!$B18, 1, 0)</f>
        <v>1</v>
      </c>
      <c r="P16">
        <f>IF('CS-Sophomore'!P20='Master Answer Key'!$B18, 1, 0)</f>
        <v>1</v>
      </c>
      <c r="Q16">
        <f>IF('CS-Sophomore'!Q20='Master Answer Key'!$B18, 1, 0)</f>
        <v>1</v>
      </c>
      <c r="R16">
        <f>IF('CS-Sophomore'!R20='Master Answer Key'!$B18, 1, 0)</f>
        <v>1</v>
      </c>
      <c r="S16">
        <f>IF('CS-Sophomore'!S20='Master Answer Key'!$B18, 1, 0)</f>
        <v>1</v>
      </c>
    </row>
    <row r="17">
      <c r="A17" s="5" t="s">
        <v>121</v>
      </c>
      <c r="B17">
        <f>IF('CS-Sophomore'!B21='Master Answer Key'!$B19, 1, 0)</f>
        <v>1</v>
      </c>
      <c r="C17">
        <f>IF('CS-Sophomore'!C21='Master Answer Key'!$B19, 1, 0)</f>
        <v>0</v>
      </c>
      <c r="D17">
        <f>IF('CS-Sophomore'!D21='Master Answer Key'!$B19, 1, 0)</f>
        <v>1</v>
      </c>
      <c r="E17">
        <f>IF('CS-Sophomore'!E21='Master Answer Key'!$B19, 1, 0)</f>
        <v>1</v>
      </c>
      <c r="F17">
        <f>IF('CS-Sophomore'!F21='Master Answer Key'!$B19, 1, 0)</f>
        <v>0</v>
      </c>
      <c r="G17">
        <f>IF('CS-Sophomore'!G21='Master Answer Key'!$B19, 1, 0)</f>
        <v>1</v>
      </c>
      <c r="H17">
        <f>IF('CS-Sophomore'!H21='Master Answer Key'!$B19, 1, 0)</f>
        <v>1</v>
      </c>
      <c r="I17">
        <f>IF('CS-Sophomore'!I21='Master Answer Key'!$B19, 1, 0)</f>
        <v>1</v>
      </c>
      <c r="J17">
        <f>IF('CS-Sophomore'!J21='Master Answer Key'!$B19, 1, 0)</f>
        <v>1</v>
      </c>
      <c r="K17">
        <f>IF('CS-Sophomore'!K21='Master Answer Key'!$B19, 1, 0)</f>
        <v>1</v>
      </c>
      <c r="L17">
        <f>IF('CS-Sophomore'!L21='Master Answer Key'!$B19, 1, 0)</f>
        <v>1</v>
      </c>
      <c r="M17">
        <f>IF('CS-Sophomore'!M21='Master Answer Key'!$B19, 1, 0)</f>
        <v>1</v>
      </c>
      <c r="N17">
        <f>IF('CS-Sophomore'!N21='Master Answer Key'!$B19, 1, 0)</f>
        <v>1</v>
      </c>
      <c r="O17">
        <f>IF('CS-Sophomore'!O21='Master Answer Key'!$B19, 1, 0)</f>
        <v>1</v>
      </c>
      <c r="P17">
        <f>IF('CS-Sophomore'!P21='Master Answer Key'!$B19, 1, 0)</f>
        <v>1</v>
      </c>
      <c r="Q17">
        <f>IF('CS-Sophomore'!Q21='Master Answer Key'!$B19, 1, 0)</f>
        <v>1</v>
      </c>
      <c r="R17">
        <f>IF('CS-Sophomore'!R21='Master Answer Key'!$B19, 1, 0)</f>
        <v>1</v>
      </c>
      <c r="S17">
        <f>IF('CS-Sophomore'!S21='Master Answer Key'!$B19, 1, 0)</f>
        <v>1</v>
      </c>
    </row>
    <row r="18">
      <c r="A18" s="5" t="s">
        <v>122</v>
      </c>
      <c r="B18">
        <f>IF('CS-Sophomore'!B22='Master Answer Key'!$B20, 1, 0)</f>
        <v>1</v>
      </c>
      <c r="C18">
        <f>IF('CS-Sophomore'!C22='Master Answer Key'!$B20, 1, 0)</f>
        <v>1</v>
      </c>
      <c r="D18">
        <f>IF('CS-Sophomore'!D22='Master Answer Key'!$B20, 1, 0)</f>
        <v>1</v>
      </c>
      <c r="E18">
        <f>IF('CS-Sophomore'!E22='Master Answer Key'!$B20, 1, 0)</f>
        <v>1</v>
      </c>
      <c r="F18">
        <f>IF('CS-Sophomore'!F22='Master Answer Key'!$B20, 1, 0)</f>
        <v>0</v>
      </c>
      <c r="G18">
        <f>IF('CS-Sophomore'!G22='Master Answer Key'!$B20, 1, 0)</f>
        <v>1</v>
      </c>
      <c r="H18">
        <f>IF('CS-Sophomore'!H22='Master Answer Key'!$B20, 1, 0)</f>
        <v>1</v>
      </c>
      <c r="I18">
        <f>IF('CS-Sophomore'!I22='Master Answer Key'!$B20, 1, 0)</f>
        <v>1</v>
      </c>
      <c r="J18">
        <f>IF('CS-Sophomore'!J22='Master Answer Key'!$B20, 1, 0)</f>
        <v>1</v>
      </c>
      <c r="K18">
        <f>IF('CS-Sophomore'!K22='Master Answer Key'!$B20, 1, 0)</f>
        <v>1</v>
      </c>
      <c r="L18">
        <f>IF('CS-Sophomore'!L22='Master Answer Key'!$B20, 1, 0)</f>
        <v>1</v>
      </c>
      <c r="M18">
        <f>IF('CS-Sophomore'!M22='Master Answer Key'!$B20, 1, 0)</f>
        <v>1</v>
      </c>
      <c r="N18">
        <f>IF('CS-Sophomore'!N22='Master Answer Key'!$B20, 1, 0)</f>
        <v>1</v>
      </c>
      <c r="O18">
        <f>IF('CS-Sophomore'!O22='Master Answer Key'!$B20, 1, 0)</f>
        <v>1</v>
      </c>
      <c r="P18">
        <f>IF('CS-Sophomore'!P22='Master Answer Key'!$B20, 1, 0)</f>
        <v>1</v>
      </c>
      <c r="Q18">
        <f>IF('CS-Sophomore'!Q22='Master Answer Key'!$B20, 1, 0)</f>
        <v>1</v>
      </c>
      <c r="R18">
        <f>IF('CS-Sophomore'!R22='Master Answer Key'!$B20, 1, 0)</f>
        <v>1</v>
      </c>
      <c r="S18">
        <f>IF('CS-Sophomore'!S22='Master Answer Key'!$B20, 1, 0)</f>
        <v>1</v>
      </c>
    </row>
    <row r="19">
      <c r="A19" s="5" t="s">
        <v>123</v>
      </c>
      <c r="B19">
        <f>IF('CS-Sophomore'!B23='Master Answer Key'!$B21, 1, 0)</f>
        <v>1</v>
      </c>
      <c r="C19">
        <f>IF('CS-Sophomore'!C23='Master Answer Key'!$B21, 1, 0)</f>
        <v>0</v>
      </c>
      <c r="D19">
        <f>IF('CS-Sophomore'!D23='Master Answer Key'!$B21, 1, 0)</f>
        <v>1</v>
      </c>
      <c r="E19">
        <f>IF('CS-Sophomore'!E23='Master Answer Key'!$B21, 1, 0)</f>
        <v>1</v>
      </c>
      <c r="F19">
        <f>IF('CS-Sophomore'!F23='Master Answer Key'!$B21, 1, 0)</f>
        <v>1</v>
      </c>
      <c r="G19">
        <f>IF('CS-Sophomore'!G23='Master Answer Key'!$B21, 1, 0)</f>
        <v>1</v>
      </c>
      <c r="H19">
        <f>IF('CS-Sophomore'!H23='Master Answer Key'!$B21, 1, 0)</f>
        <v>0</v>
      </c>
      <c r="I19">
        <f>IF('CS-Sophomore'!I23='Master Answer Key'!$B21, 1, 0)</f>
        <v>0</v>
      </c>
      <c r="J19">
        <f>IF('CS-Sophomore'!J23='Master Answer Key'!$B21, 1, 0)</f>
        <v>1</v>
      </c>
      <c r="K19">
        <f>IF('CS-Sophomore'!K23='Master Answer Key'!$B21, 1, 0)</f>
        <v>0</v>
      </c>
      <c r="L19">
        <f>IF('CS-Sophomore'!L23='Master Answer Key'!$B21, 1, 0)</f>
        <v>0</v>
      </c>
      <c r="M19">
        <f>IF('CS-Sophomore'!M23='Master Answer Key'!$B21, 1, 0)</f>
        <v>1</v>
      </c>
      <c r="N19">
        <f>IF('CS-Sophomore'!N23='Master Answer Key'!$B21, 1, 0)</f>
        <v>1</v>
      </c>
      <c r="O19">
        <f>IF('CS-Sophomore'!O23='Master Answer Key'!$B21, 1, 0)</f>
        <v>1</v>
      </c>
      <c r="P19">
        <f>IF('CS-Sophomore'!P23='Master Answer Key'!$B21, 1, 0)</f>
        <v>1</v>
      </c>
      <c r="Q19">
        <f>IF('CS-Sophomore'!Q23='Master Answer Key'!$B21, 1, 0)</f>
        <v>1</v>
      </c>
      <c r="R19">
        <f>IF('CS-Sophomore'!R23='Master Answer Key'!$B21, 1, 0)</f>
        <v>0</v>
      </c>
      <c r="S19">
        <f>IF('CS-Sophomore'!S23='Master Answer Key'!$B21, 1, 0)</f>
        <v>1</v>
      </c>
    </row>
    <row r="20">
      <c r="A20" s="5" t="s">
        <v>124</v>
      </c>
      <c r="B20">
        <f>IF('CS-Sophomore'!B24='Master Answer Key'!$B22, 1, 0)</f>
        <v>1</v>
      </c>
      <c r="C20">
        <f>IF('CS-Sophomore'!C24='Master Answer Key'!$B22, 1, 0)</f>
        <v>0</v>
      </c>
      <c r="D20">
        <f>IF('CS-Sophomore'!D24='Master Answer Key'!$B22, 1, 0)</f>
        <v>1</v>
      </c>
      <c r="E20">
        <f>IF('CS-Sophomore'!E24='Master Answer Key'!$B22, 1, 0)</f>
        <v>1</v>
      </c>
      <c r="F20">
        <f>IF('CS-Sophomore'!F24='Master Answer Key'!$B22, 1, 0)</f>
        <v>1</v>
      </c>
      <c r="G20">
        <f>IF('CS-Sophomore'!G24='Master Answer Key'!$B22, 1, 0)</f>
        <v>1</v>
      </c>
      <c r="H20">
        <f>IF('CS-Sophomore'!H24='Master Answer Key'!$B22, 1, 0)</f>
        <v>1</v>
      </c>
      <c r="I20">
        <f>IF('CS-Sophomore'!I24='Master Answer Key'!$B22, 1, 0)</f>
        <v>1</v>
      </c>
      <c r="J20">
        <f>IF('CS-Sophomore'!J24='Master Answer Key'!$B22, 1, 0)</f>
        <v>1</v>
      </c>
      <c r="K20">
        <f>IF('CS-Sophomore'!K24='Master Answer Key'!$B22, 1, 0)</f>
        <v>1</v>
      </c>
      <c r="L20">
        <f>IF('CS-Sophomore'!L24='Master Answer Key'!$B22, 1, 0)</f>
        <v>0</v>
      </c>
      <c r="M20">
        <f>IF('CS-Sophomore'!M24='Master Answer Key'!$B22, 1, 0)</f>
        <v>1</v>
      </c>
      <c r="N20">
        <f>IF('CS-Sophomore'!N24='Master Answer Key'!$B22, 1, 0)</f>
        <v>1</v>
      </c>
      <c r="O20">
        <f>IF('CS-Sophomore'!O24='Master Answer Key'!$B22, 1, 0)</f>
        <v>1</v>
      </c>
      <c r="P20">
        <f>IF('CS-Sophomore'!P24='Master Answer Key'!$B22, 1, 0)</f>
        <v>1</v>
      </c>
      <c r="Q20">
        <f>IF('CS-Sophomore'!Q24='Master Answer Key'!$B22, 1, 0)</f>
        <v>1</v>
      </c>
      <c r="R20">
        <f>IF('CS-Sophomore'!R24='Master Answer Key'!$B22, 1, 0)</f>
        <v>1</v>
      </c>
      <c r="S20">
        <f>IF('CS-Sophomore'!S24='Master Answer Key'!$B22, 1, 0)</f>
        <v>1</v>
      </c>
    </row>
    <row r="21">
      <c r="A21" s="5" t="s">
        <v>125</v>
      </c>
      <c r="B21">
        <f>IF('CS-Sophomore'!B25='Master Answer Key'!$B23, 1, 0)</f>
        <v>1</v>
      </c>
      <c r="C21">
        <f>IF('CS-Sophomore'!C25='Master Answer Key'!$B23, 1, 0)</f>
        <v>1</v>
      </c>
      <c r="D21">
        <f>IF('CS-Sophomore'!D25='Master Answer Key'!$B23, 1, 0)</f>
        <v>1</v>
      </c>
      <c r="E21">
        <f>IF('CS-Sophomore'!E25='Master Answer Key'!$B23, 1, 0)</f>
        <v>1</v>
      </c>
      <c r="F21">
        <f>IF('CS-Sophomore'!F25='Master Answer Key'!$B23, 1, 0)</f>
        <v>1</v>
      </c>
      <c r="G21">
        <f>IF('CS-Sophomore'!G25='Master Answer Key'!$B23, 1, 0)</f>
        <v>1</v>
      </c>
      <c r="H21">
        <f>IF('CS-Sophomore'!H25='Master Answer Key'!$B23, 1, 0)</f>
        <v>1</v>
      </c>
      <c r="I21">
        <f>IF('CS-Sophomore'!I25='Master Answer Key'!$B23, 1, 0)</f>
        <v>1</v>
      </c>
      <c r="J21">
        <f>IF('CS-Sophomore'!J25='Master Answer Key'!$B23, 1, 0)</f>
        <v>1</v>
      </c>
      <c r="K21">
        <f>IF('CS-Sophomore'!K25='Master Answer Key'!$B23, 1, 0)</f>
        <v>1</v>
      </c>
      <c r="L21">
        <f>IF('CS-Sophomore'!L25='Master Answer Key'!$B23, 1, 0)</f>
        <v>1</v>
      </c>
      <c r="M21">
        <f>IF('CS-Sophomore'!M25='Master Answer Key'!$B23, 1, 0)</f>
        <v>1</v>
      </c>
      <c r="N21">
        <f>IF('CS-Sophomore'!N25='Master Answer Key'!$B23, 1, 0)</f>
        <v>1</v>
      </c>
      <c r="O21">
        <f>IF('CS-Sophomore'!O25='Master Answer Key'!$B23, 1, 0)</f>
        <v>1</v>
      </c>
      <c r="P21">
        <f>IF('CS-Sophomore'!P25='Master Answer Key'!$B23, 1, 0)</f>
        <v>1</v>
      </c>
      <c r="Q21">
        <f>IF('CS-Sophomore'!Q25='Master Answer Key'!$B23, 1, 0)</f>
        <v>1</v>
      </c>
      <c r="R21">
        <f>IF('CS-Sophomore'!R25='Master Answer Key'!$B23, 1, 0)</f>
        <v>1</v>
      </c>
      <c r="S21">
        <f>IF('CS-Sophomore'!S25='Master Answer Key'!$B23, 1, 0)</f>
        <v>1</v>
      </c>
    </row>
    <row r="22">
      <c r="A22" s="5" t="s">
        <v>126</v>
      </c>
      <c r="B22">
        <f>IF('CS-Sophomore'!B26='Master Answer Key'!$B24, 1, 0)</f>
        <v>1</v>
      </c>
      <c r="C22">
        <f>IF('CS-Sophomore'!C26='Master Answer Key'!$B24, 1, 0)</f>
        <v>1</v>
      </c>
      <c r="D22">
        <f>IF('CS-Sophomore'!D26='Master Answer Key'!$B24, 1, 0)</f>
        <v>1</v>
      </c>
      <c r="E22">
        <f>IF('CS-Sophomore'!E26='Master Answer Key'!$B24, 1, 0)</f>
        <v>1</v>
      </c>
      <c r="F22">
        <f>IF('CS-Sophomore'!F26='Master Answer Key'!$B24, 1, 0)</f>
        <v>0</v>
      </c>
      <c r="G22">
        <f>IF('CS-Sophomore'!G26='Master Answer Key'!$B24, 1, 0)</f>
        <v>1</v>
      </c>
      <c r="H22">
        <f>IF('CS-Sophomore'!H26='Master Answer Key'!$B24, 1, 0)</f>
        <v>1</v>
      </c>
      <c r="I22">
        <f>IF('CS-Sophomore'!I26='Master Answer Key'!$B24, 1, 0)</f>
        <v>0</v>
      </c>
      <c r="J22">
        <f>IF('CS-Sophomore'!J26='Master Answer Key'!$B24, 1, 0)</f>
        <v>1</v>
      </c>
      <c r="K22">
        <f>IF('CS-Sophomore'!K26='Master Answer Key'!$B24, 1, 0)</f>
        <v>1</v>
      </c>
      <c r="L22">
        <f>IF('CS-Sophomore'!L26='Master Answer Key'!$B24, 1, 0)</f>
        <v>1</v>
      </c>
      <c r="M22">
        <f>IF('CS-Sophomore'!M26='Master Answer Key'!$B24, 1, 0)</f>
        <v>1</v>
      </c>
      <c r="N22">
        <f>IF('CS-Sophomore'!N26='Master Answer Key'!$B24, 1, 0)</f>
        <v>1</v>
      </c>
      <c r="O22">
        <f>IF('CS-Sophomore'!O26='Master Answer Key'!$B24, 1, 0)</f>
        <v>1</v>
      </c>
      <c r="P22">
        <f>IF('CS-Sophomore'!P26='Master Answer Key'!$B24, 1, 0)</f>
        <v>0</v>
      </c>
      <c r="Q22">
        <f>IF('CS-Sophomore'!Q26='Master Answer Key'!$B24, 1, 0)</f>
        <v>0</v>
      </c>
      <c r="R22">
        <f>IF('CS-Sophomore'!R26='Master Answer Key'!$B24, 1, 0)</f>
        <v>1</v>
      </c>
      <c r="S22">
        <f>IF('CS-Sophomore'!S26='Master Answer Key'!$B24, 1, 0)</f>
        <v>1</v>
      </c>
    </row>
    <row r="23">
      <c r="A23" s="5" t="s">
        <v>127</v>
      </c>
      <c r="B23">
        <f>IF('CS-Sophomore'!B27='Master Answer Key'!$B25, 1, 0)</f>
        <v>1</v>
      </c>
      <c r="C23">
        <f>IF('CS-Sophomore'!C27='Master Answer Key'!$B25, 1, 0)</f>
        <v>1</v>
      </c>
      <c r="D23">
        <f>IF('CS-Sophomore'!D27='Master Answer Key'!$B25, 1, 0)</f>
        <v>1</v>
      </c>
      <c r="E23">
        <f>IF('CS-Sophomore'!E27='Master Answer Key'!$B25, 1, 0)</f>
        <v>1</v>
      </c>
      <c r="F23">
        <f>IF('CS-Sophomore'!F27='Master Answer Key'!$B25, 1, 0)</f>
        <v>1</v>
      </c>
      <c r="G23">
        <f>IF('CS-Sophomore'!G27='Master Answer Key'!$B25, 1, 0)</f>
        <v>1</v>
      </c>
      <c r="H23">
        <f>IF('CS-Sophomore'!H27='Master Answer Key'!$B25, 1, 0)</f>
        <v>1</v>
      </c>
      <c r="I23">
        <f>IF('CS-Sophomore'!I27='Master Answer Key'!$B25, 1, 0)</f>
        <v>1</v>
      </c>
      <c r="J23">
        <f>IF('CS-Sophomore'!J27='Master Answer Key'!$B25, 1, 0)</f>
        <v>1</v>
      </c>
      <c r="K23">
        <f>IF('CS-Sophomore'!K27='Master Answer Key'!$B25, 1, 0)</f>
        <v>1</v>
      </c>
      <c r="L23">
        <f>IF('CS-Sophomore'!L27='Master Answer Key'!$B25, 1, 0)</f>
        <v>1</v>
      </c>
      <c r="M23">
        <f>IF('CS-Sophomore'!M27='Master Answer Key'!$B25, 1, 0)</f>
        <v>1</v>
      </c>
      <c r="N23">
        <f>IF('CS-Sophomore'!N27='Master Answer Key'!$B25, 1, 0)</f>
        <v>1</v>
      </c>
      <c r="O23">
        <f>IF('CS-Sophomore'!O27='Master Answer Key'!$B25, 1, 0)</f>
        <v>1</v>
      </c>
      <c r="P23">
        <f>IF('CS-Sophomore'!P27='Master Answer Key'!$B25, 1, 0)</f>
        <v>1</v>
      </c>
      <c r="Q23">
        <f>IF('CS-Sophomore'!Q27='Master Answer Key'!$B25, 1, 0)</f>
        <v>1</v>
      </c>
      <c r="R23">
        <f>IF('CS-Sophomore'!R27='Master Answer Key'!$B25, 1, 0)</f>
        <v>1</v>
      </c>
      <c r="S23">
        <f>IF('CS-Sophomore'!S27='Master Answer Key'!$B25, 1, 0)</f>
        <v>1</v>
      </c>
    </row>
    <row r="24">
      <c r="A24" s="5" t="s">
        <v>128</v>
      </c>
      <c r="B24">
        <f>IF('CS-Sophomore'!B28='Master Answer Key'!$B26, 1, 0)</f>
        <v>0</v>
      </c>
      <c r="C24">
        <f>IF('CS-Sophomore'!C28='Master Answer Key'!$B26, 1, 0)</f>
        <v>0</v>
      </c>
      <c r="D24">
        <f>IF('CS-Sophomore'!D28='Master Answer Key'!$B26, 1, 0)</f>
        <v>1</v>
      </c>
      <c r="E24">
        <f>IF('CS-Sophomore'!E28='Master Answer Key'!$B26, 1, 0)</f>
        <v>1</v>
      </c>
      <c r="F24">
        <f>IF('CS-Sophomore'!F28='Master Answer Key'!$B26, 1, 0)</f>
        <v>1</v>
      </c>
      <c r="G24">
        <f>IF('CS-Sophomore'!G28='Master Answer Key'!$B26, 1, 0)</f>
        <v>0</v>
      </c>
      <c r="H24">
        <f>IF('CS-Sophomore'!H28='Master Answer Key'!$B26, 1, 0)</f>
        <v>0</v>
      </c>
      <c r="I24">
        <f>IF('CS-Sophomore'!I28='Master Answer Key'!$B26, 1, 0)</f>
        <v>1</v>
      </c>
      <c r="J24">
        <f>IF('CS-Sophomore'!J28='Master Answer Key'!$B26, 1, 0)</f>
        <v>0</v>
      </c>
      <c r="K24">
        <f>IF('CS-Sophomore'!K28='Master Answer Key'!$B26, 1, 0)</f>
        <v>0</v>
      </c>
      <c r="L24">
        <f>IF('CS-Sophomore'!L28='Master Answer Key'!$B26, 1, 0)</f>
        <v>0</v>
      </c>
      <c r="M24">
        <f>IF('CS-Sophomore'!M28='Master Answer Key'!$B26, 1, 0)</f>
        <v>0</v>
      </c>
      <c r="N24">
        <f>IF('CS-Sophomore'!N28='Master Answer Key'!$B26, 1, 0)</f>
        <v>0</v>
      </c>
      <c r="O24">
        <f>IF('CS-Sophomore'!O28='Master Answer Key'!$B26, 1, 0)</f>
        <v>0</v>
      </c>
      <c r="P24">
        <f>IF('CS-Sophomore'!P28='Master Answer Key'!$B26, 1, 0)</f>
        <v>0</v>
      </c>
      <c r="Q24">
        <f>IF('CS-Sophomore'!Q28='Master Answer Key'!$B26, 1, 0)</f>
        <v>1</v>
      </c>
      <c r="R24">
        <f>IF('CS-Sophomore'!R28='Master Answer Key'!$B26, 1, 0)</f>
        <v>0</v>
      </c>
      <c r="S24">
        <f>IF('CS-Sophomore'!S28='Master Answer Key'!$B26, 1, 0)</f>
        <v>0</v>
      </c>
    </row>
    <row r="25">
      <c r="A25" s="5" t="s">
        <v>129</v>
      </c>
      <c r="B25">
        <f>IF('CS-Sophomore'!B29='Master Answer Key'!$B27, 1, 0)</f>
        <v>1</v>
      </c>
      <c r="C25">
        <f>IF('CS-Sophomore'!C29='Master Answer Key'!$B27, 1, 0)</f>
        <v>1</v>
      </c>
      <c r="D25">
        <f>IF('CS-Sophomore'!D29='Master Answer Key'!$B27, 1, 0)</f>
        <v>1</v>
      </c>
      <c r="E25">
        <f>IF('CS-Sophomore'!E29='Master Answer Key'!$B27, 1, 0)</f>
        <v>1</v>
      </c>
      <c r="F25">
        <f>IF('CS-Sophomore'!F29='Master Answer Key'!$B27, 1, 0)</f>
        <v>1</v>
      </c>
      <c r="G25">
        <f>IF('CS-Sophomore'!G29='Master Answer Key'!$B27, 1, 0)</f>
        <v>0</v>
      </c>
      <c r="H25">
        <f>IF('CS-Sophomore'!H29='Master Answer Key'!$B27, 1, 0)</f>
        <v>1</v>
      </c>
      <c r="I25">
        <f>IF('CS-Sophomore'!I29='Master Answer Key'!$B27, 1, 0)</f>
        <v>1</v>
      </c>
      <c r="J25">
        <f>IF('CS-Sophomore'!J29='Master Answer Key'!$B27, 1, 0)</f>
        <v>1</v>
      </c>
      <c r="K25">
        <f>IF('CS-Sophomore'!K29='Master Answer Key'!$B27, 1, 0)</f>
        <v>1</v>
      </c>
      <c r="L25">
        <f>IF('CS-Sophomore'!L29='Master Answer Key'!$B27, 1, 0)</f>
        <v>1</v>
      </c>
      <c r="M25">
        <f>IF('CS-Sophomore'!M29='Master Answer Key'!$B27, 1, 0)</f>
        <v>1</v>
      </c>
      <c r="N25">
        <f>IF('CS-Sophomore'!N29='Master Answer Key'!$B27, 1, 0)</f>
        <v>0</v>
      </c>
      <c r="O25">
        <f>IF('CS-Sophomore'!O29='Master Answer Key'!$B27, 1, 0)</f>
        <v>1</v>
      </c>
      <c r="P25">
        <f>IF('CS-Sophomore'!P29='Master Answer Key'!$B27, 1, 0)</f>
        <v>1</v>
      </c>
      <c r="Q25">
        <f>IF('CS-Sophomore'!Q29='Master Answer Key'!$B27, 1, 0)</f>
        <v>1</v>
      </c>
      <c r="R25">
        <f>IF('CS-Sophomore'!R29='Master Answer Key'!$B27, 1, 0)</f>
        <v>1</v>
      </c>
      <c r="S25">
        <f>IF('CS-Sophomore'!S29='Master Answer Key'!$B27, 1, 0)</f>
        <v>1</v>
      </c>
    </row>
    <row r="26">
      <c r="A26" s="5" t="s">
        <v>130</v>
      </c>
      <c r="B26">
        <f>IF('CS-Sophomore'!B30='Master Answer Key'!$B28, 1, 0)</f>
        <v>1</v>
      </c>
      <c r="C26">
        <f>IF('CS-Sophomore'!C30='Master Answer Key'!$B28, 1, 0)</f>
        <v>1</v>
      </c>
      <c r="D26">
        <f>IF('CS-Sophomore'!D30='Master Answer Key'!$B28, 1, 0)</f>
        <v>1</v>
      </c>
      <c r="E26">
        <f>IF('CS-Sophomore'!E30='Master Answer Key'!$B28, 1, 0)</f>
        <v>1</v>
      </c>
      <c r="F26">
        <f>IF('CS-Sophomore'!F30='Master Answer Key'!$B28, 1, 0)</f>
        <v>0</v>
      </c>
      <c r="G26">
        <f>IF('CS-Sophomore'!G30='Master Answer Key'!$B28, 1, 0)</f>
        <v>0</v>
      </c>
      <c r="H26">
        <f>IF('CS-Sophomore'!H30='Master Answer Key'!$B28, 1, 0)</f>
        <v>1</v>
      </c>
      <c r="I26">
        <f>IF('CS-Sophomore'!I30='Master Answer Key'!$B28, 1, 0)</f>
        <v>1</v>
      </c>
      <c r="J26">
        <f>IF('CS-Sophomore'!J30='Master Answer Key'!$B28, 1, 0)</f>
        <v>1</v>
      </c>
      <c r="K26">
        <f>IF('CS-Sophomore'!K30='Master Answer Key'!$B28, 1, 0)</f>
        <v>0</v>
      </c>
      <c r="L26">
        <f>IF('CS-Sophomore'!L30='Master Answer Key'!$B28, 1, 0)</f>
        <v>0</v>
      </c>
      <c r="M26">
        <f>IF('CS-Sophomore'!M30='Master Answer Key'!$B28, 1, 0)</f>
        <v>1</v>
      </c>
      <c r="N26">
        <f>IF('CS-Sophomore'!N30='Master Answer Key'!$B28, 1, 0)</f>
        <v>0</v>
      </c>
      <c r="O26">
        <f>IF('CS-Sophomore'!O30='Master Answer Key'!$B28, 1, 0)</f>
        <v>0</v>
      </c>
      <c r="P26">
        <f>IF('CS-Sophomore'!P30='Master Answer Key'!$B28, 1, 0)</f>
        <v>0</v>
      </c>
      <c r="Q26">
        <f>IF('CS-Sophomore'!Q30='Master Answer Key'!$B28, 1, 0)</f>
        <v>1</v>
      </c>
      <c r="R26">
        <f>IF('CS-Sophomore'!R30='Master Answer Key'!$B28, 1, 0)</f>
        <v>1</v>
      </c>
      <c r="S26">
        <f>IF('CS-Sophomore'!S30='Master Answer Key'!$B28, 1, 0)</f>
        <v>1</v>
      </c>
    </row>
    <row r="27">
      <c r="A27" s="5" t="s">
        <v>131</v>
      </c>
      <c r="B27">
        <f>IF('CS-Sophomore'!B31='Master Answer Key'!$B29, 1, 0)</f>
        <v>1</v>
      </c>
      <c r="C27">
        <f>IF('CS-Sophomore'!C31='Master Answer Key'!$B29, 1, 0)</f>
        <v>1</v>
      </c>
      <c r="D27">
        <f>IF('CS-Sophomore'!D31='Master Answer Key'!$B29, 1, 0)</f>
        <v>1</v>
      </c>
      <c r="E27">
        <f>IF('CS-Sophomore'!E31='Master Answer Key'!$B29, 1, 0)</f>
        <v>1</v>
      </c>
      <c r="F27">
        <f>IF('CS-Sophomore'!F31='Master Answer Key'!$B29, 1, 0)</f>
        <v>1</v>
      </c>
      <c r="G27">
        <f>IF('CS-Sophomore'!G31='Master Answer Key'!$B29, 1, 0)</f>
        <v>1</v>
      </c>
      <c r="H27">
        <f>IF('CS-Sophomore'!H31='Master Answer Key'!$B29, 1, 0)</f>
        <v>1</v>
      </c>
      <c r="I27">
        <f>IF('CS-Sophomore'!I31='Master Answer Key'!$B29, 1, 0)</f>
        <v>1</v>
      </c>
      <c r="J27">
        <f>IF('CS-Sophomore'!J31='Master Answer Key'!$B29, 1, 0)</f>
        <v>1</v>
      </c>
      <c r="K27">
        <f>IF('CS-Sophomore'!K31='Master Answer Key'!$B29, 1, 0)</f>
        <v>1</v>
      </c>
      <c r="L27">
        <f>IF('CS-Sophomore'!L31='Master Answer Key'!$B29, 1, 0)</f>
        <v>1</v>
      </c>
      <c r="M27">
        <f>IF('CS-Sophomore'!M31='Master Answer Key'!$B29, 1, 0)</f>
        <v>1</v>
      </c>
      <c r="N27">
        <f>IF('CS-Sophomore'!N31='Master Answer Key'!$B29, 1, 0)</f>
        <v>1</v>
      </c>
      <c r="O27">
        <f>IF('CS-Sophomore'!O31='Master Answer Key'!$B29, 1, 0)</f>
        <v>0</v>
      </c>
      <c r="P27">
        <f>IF('CS-Sophomore'!P31='Master Answer Key'!$B29, 1, 0)</f>
        <v>1</v>
      </c>
      <c r="Q27">
        <f>IF('CS-Sophomore'!Q31='Master Answer Key'!$B29, 1, 0)</f>
        <v>1</v>
      </c>
      <c r="R27">
        <f>IF('CS-Sophomore'!R31='Master Answer Key'!$B29, 1, 0)</f>
        <v>1</v>
      </c>
      <c r="S27">
        <f>IF('CS-Sophomore'!S31='Master Answer Key'!$B29, 1, 0)</f>
        <v>1</v>
      </c>
    </row>
    <row r="28">
      <c r="A28" s="5" t="s">
        <v>132</v>
      </c>
      <c r="B28">
        <f>IF('CS-Sophomore'!B32='Master Answer Key'!$B30, 1, 0)</f>
        <v>1</v>
      </c>
      <c r="C28">
        <f>IF('CS-Sophomore'!C32='Master Answer Key'!$B30, 1, 0)</f>
        <v>0</v>
      </c>
      <c r="D28">
        <f>IF('CS-Sophomore'!D32='Master Answer Key'!$B30, 1, 0)</f>
        <v>1</v>
      </c>
      <c r="E28">
        <f>IF('CS-Sophomore'!E32='Master Answer Key'!$B30, 1, 0)</f>
        <v>0</v>
      </c>
      <c r="F28">
        <f>IF('CS-Sophomore'!F32='Master Answer Key'!$B30, 1, 0)</f>
        <v>1</v>
      </c>
      <c r="G28">
        <f>IF('CS-Sophomore'!G32='Master Answer Key'!$B30, 1, 0)</f>
        <v>1</v>
      </c>
      <c r="H28">
        <f>IF('CS-Sophomore'!H32='Master Answer Key'!$B30, 1, 0)</f>
        <v>1</v>
      </c>
      <c r="I28">
        <f>IF('CS-Sophomore'!I32='Master Answer Key'!$B30, 1, 0)</f>
        <v>0</v>
      </c>
      <c r="J28">
        <f>IF('CS-Sophomore'!J32='Master Answer Key'!$B30, 1, 0)</f>
        <v>1</v>
      </c>
      <c r="K28">
        <f>IF('CS-Sophomore'!K32='Master Answer Key'!$B30, 1, 0)</f>
        <v>0</v>
      </c>
      <c r="L28">
        <f>IF('CS-Sophomore'!L32='Master Answer Key'!$B30, 1, 0)</f>
        <v>0</v>
      </c>
      <c r="M28">
        <f>IF('CS-Sophomore'!M32='Master Answer Key'!$B30, 1, 0)</f>
        <v>1</v>
      </c>
      <c r="N28">
        <f>IF('CS-Sophomore'!N32='Master Answer Key'!$B30, 1, 0)</f>
        <v>1</v>
      </c>
      <c r="O28">
        <f>IF('CS-Sophomore'!O32='Master Answer Key'!$B30, 1, 0)</f>
        <v>1</v>
      </c>
      <c r="P28">
        <f>IF('CS-Sophomore'!P32='Master Answer Key'!$B30, 1, 0)</f>
        <v>0</v>
      </c>
      <c r="Q28">
        <f>IF('CS-Sophomore'!Q32='Master Answer Key'!$B30, 1, 0)</f>
        <v>1</v>
      </c>
      <c r="R28">
        <f>IF('CS-Sophomore'!R32='Master Answer Key'!$B30, 1, 0)</f>
        <v>0</v>
      </c>
      <c r="S28">
        <f>IF('CS-Sophomore'!S32='Master Answer Key'!$B30, 1, 0)</f>
        <v>1</v>
      </c>
    </row>
    <row r="29">
      <c r="A29" s="5" t="s">
        <v>133</v>
      </c>
      <c r="B29">
        <f>IF('CS-Sophomore'!B33='Master Answer Key'!$B31, 1, 0)</f>
        <v>0</v>
      </c>
      <c r="C29">
        <f>IF('CS-Sophomore'!C33='Master Answer Key'!$B31, 1, 0)</f>
        <v>1</v>
      </c>
      <c r="D29">
        <f>IF('CS-Sophomore'!D33='Master Answer Key'!$B31, 1, 0)</f>
        <v>1</v>
      </c>
      <c r="E29">
        <f>IF('CS-Sophomore'!E33='Master Answer Key'!$B31, 1, 0)</f>
        <v>1</v>
      </c>
      <c r="F29">
        <f>IF('CS-Sophomore'!F33='Master Answer Key'!$B31, 1, 0)</f>
        <v>1</v>
      </c>
      <c r="G29">
        <f>IF('CS-Sophomore'!G33='Master Answer Key'!$B31, 1, 0)</f>
        <v>1</v>
      </c>
      <c r="H29">
        <f>IF('CS-Sophomore'!H33='Master Answer Key'!$B31, 1, 0)</f>
        <v>1</v>
      </c>
      <c r="I29">
        <f>IF('CS-Sophomore'!I33='Master Answer Key'!$B31, 1, 0)</f>
        <v>1</v>
      </c>
      <c r="J29">
        <f>IF('CS-Sophomore'!J33='Master Answer Key'!$B31, 1, 0)</f>
        <v>1</v>
      </c>
      <c r="K29">
        <f>IF('CS-Sophomore'!K33='Master Answer Key'!$B31, 1, 0)</f>
        <v>1</v>
      </c>
      <c r="L29">
        <f>IF('CS-Sophomore'!L33='Master Answer Key'!$B31, 1, 0)</f>
        <v>1</v>
      </c>
      <c r="M29">
        <f>IF('CS-Sophomore'!M33='Master Answer Key'!$B31, 1, 0)</f>
        <v>1</v>
      </c>
      <c r="N29">
        <f>IF('CS-Sophomore'!N33='Master Answer Key'!$B31, 1, 0)</f>
        <v>1</v>
      </c>
      <c r="O29">
        <f>IF('CS-Sophomore'!O33='Master Answer Key'!$B31, 1, 0)</f>
        <v>1</v>
      </c>
      <c r="P29">
        <f>IF('CS-Sophomore'!P33='Master Answer Key'!$B31, 1, 0)</f>
        <v>1</v>
      </c>
      <c r="Q29">
        <f>IF('CS-Sophomore'!Q33='Master Answer Key'!$B31, 1, 0)</f>
        <v>1</v>
      </c>
      <c r="R29">
        <f>IF('CS-Sophomore'!R33='Master Answer Key'!$B31, 1, 0)</f>
        <v>1</v>
      </c>
      <c r="S29">
        <f>IF('CS-Sophomore'!S33='Master Answer Key'!$B31, 1, 0)</f>
        <v>1</v>
      </c>
    </row>
    <row r="30">
      <c r="A30" s="5" t="s">
        <v>134</v>
      </c>
      <c r="B30">
        <f>IF('CS-Sophomore'!B34='Master Answer Key'!$B32, 1, 0)</f>
        <v>1</v>
      </c>
      <c r="C30">
        <f>IF('CS-Sophomore'!C34='Master Answer Key'!$B32, 1, 0)</f>
        <v>1</v>
      </c>
      <c r="D30">
        <f>IF('CS-Sophomore'!D34='Master Answer Key'!$B32, 1, 0)</f>
        <v>1</v>
      </c>
      <c r="E30">
        <f>IF('CS-Sophomore'!E34='Master Answer Key'!$B32, 1, 0)</f>
        <v>1</v>
      </c>
      <c r="F30">
        <f>IF('CS-Sophomore'!F34='Master Answer Key'!$B32, 1, 0)</f>
        <v>1</v>
      </c>
      <c r="G30">
        <f>IF('CS-Sophomore'!G34='Master Answer Key'!$B32, 1, 0)</f>
        <v>1</v>
      </c>
      <c r="H30">
        <f>IF('CS-Sophomore'!H34='Master Answer Key'!$B32, 1, 0)</f>
        <v>1</v>
      </c>
      <c r="I30">
        <f>IF('CS-Sophomore'!I34='Master Answer Key'!$B32, 1, 0)</f>
        <v>0</v>
      </c>
      <c r="J30">
        <f>IF('CS-Sophomore'!J34='Master Answer Key'!$B32, 1, 0)</f>
        <v>1</v>
      </c>
      <c r="K30">
        <f>IF('CS-Sophomore'!K34='Master Answer Key'!$B32, 1, 0)</f>
        <v>1</v>
      </c>
      <c r="L30">
        <f>IF('CS-Sophomore'!L34='Master Answer Key'!$B32, 1, 0)</f>
        <v>1</v>
      </c>
      <c r="M30">
        <f>IF('CS-Sophomore'!M34='Master Answer Key'!$B32, 1, 0)</f>
        <v>1</v>
      </c>
      <c r="N30">
        <f>IF('CS-Sophomore'!N34='Master Answer Key'!$B32, 1, 0)</f>
        <v>1</v>
      </c>
      <c r="O30">
        <f>IF('CS-Sophomore'!O34='Master Answer Key'!$B32, 1, 0)</f>
        <v>1</v>
      </c>
      <c r="P30">
        <f>IF('CS-Sophomore'!P34='Master Answer Key'!$B32, 1, 0)</f>
        <v>1</v>
      </c>
      <c r="Q30">
        <f>IF('CS-Sophomore'!Q34='Master Answer Key'!$B32, 1, 0)</f>
        <v>1</v>
      </c>
      <c r="R30">
        <f>IF('CS-Sophomore'!R34='Master Answer Key'!$B32, 1, 0)</f>
        <v>1</v>
      </c>
      <c r="S30">
        <f>IF('CS-Sophomore'!S34='Master Answer Key'!$B32, 1, 0)</f>
        <v>1</v>
      </c>
    </row>
    <row r="31">
      <c r="A31" s="5" t="s">
        <v>135</v>
      </c>
      <c r="B31">
        <f>IF('CS-Sophomore'!B35='Master Answer Key'!$B33, 1, 0)</f>
        <v>0</v>
      </c>
      <c r="C31">
        <f>IF('CS-Sophomore'!C35='Master Answer Key'!$B33, 1, 0)</f>
        <v>0</v>
      </c>
      <c r="D31">
        <f>IF('CS-Sophomore'!D35='Master Answer Key'!$B33, 1, 0)</f>
        <v>1</v>
      </c>
      <c r="E31">
        <f>IF('CS-Sophomore'!E35='Master Answer Key'!$B33, 1, 0)</f>
        <v>1</v>
      </c>
      <c r="F31">
        <f>IF('CS-Sophomore'!F35='Master Answer Key'!$B33, 1, 0)</f>
        <v>1</v>
      </c>
      <c r="G31">
        <f>IF('CS-Sophomore'!G35='Master Answer Key'!$B33, 1, 0)</f>
        <v>0</v>
      </c>
      <c r="H31">
        <f>IF('CS-Sophomore'!H35='Master Answer Key'!$B33, 1, 0)</f>
        <v>1</v>
      </c>
      <c r="I31">
        <f>IF('CS-Sophomore'!I35='Master Answer Key'!$B33, 1, 0)</f>
        <v>1</v>
      </c>
      <c r="J31">
        <f>IF('CS-Sophomore'!J35='Master Answer Key'!$B33, 1, 0)</f>
        <v>1</v>
      </c>
      <c r="K31">
        <f>IF('CS-Sophomore'!K35='Master Answer Key'!$B33, 1, 0)</f>
        <v>1</v>
      </c>
      <c r="L31">
        <f>IF('CS-Sophomore'!L35='Master Answer Key'!$B33, 1, 0)</f>
        <v>0</v>
      </c>
      <c r="M31">
        <f>IF('CS-Sophomore'!M35='Master Answer Key'!$B33, 1, 0)</f>
        <v>1</v>
      </c>
      <c r="N31">
        <f>IF('CS-Sophomore'!N35='Master Answer Key'!$B33, 1, 0)</f>
        <v>1</v>
      </c>
      <c r="O31">
        <f>IF('CS-Sophomore'!O35='Master Answer Key'!$B33, 1, 0)</f>
        <v>1</v>
      </c>
      <c r="P31">
        <f>IF('CS-Sophomore'!P35='Master Answer Key'!$B33, 1, 0)</f>
        <v>0</v>
      </c>
      <c r="Q31">
        <f>IF('CS-Sophomore'!Q35='Master Answer Key'!$B33, 1, 0)</f>
        <v>1</v>
      </c>
      <c r="R31">
        <f>IF('CS-Sophomore'!R35='Master Answer Key'!$B33, 1, 0)</f>
        <v>0</v>
      </c>
      <c r="S31">
        <f>IF('CS-Sophomore'!S35='Master Answer Key'!$B33, 1, 0)</f>
        <v>1</v>
      </c>
    </row>
    <row r="32">
      <c r="A32" s="5" t="s">
        <v>136</v>
      </c>
      <c r="B32">
        <f>IF('CS-Sophomore'!B36='Master Answer Key'!$B34, 1, 0)</f>
        <v>1</v>
      </c>
      <c r="C32">
        <f>IF('CS-Sophomore'!C36='Master Answer Key'!$B34, 1, 0)</f>
        <v>0</v>
      </c>
      <c r="D32">
        <f>IF('CS-Sophomore'!D36='Master Answer Key'!$B34, 1, 0)</f>
        <v>1</v>
      </c>
      <c r="E32">
        <f>IF('CS-Sophomore'!E36='Master Answer Key'!$B34, 1, 0)</f>
        <v>0</v>
      </c>
      <c r="F32">
        <f>IF('CS-Sophomore'!F36='Master Answer Key'!$B34, 1, 0)</f>
        <v>1</v>
      </c>
      <c r="G32">
        <f>IF('CS-Sophomore'!G36='Master Answer Key'!$B34, 1, 0)</f>
        <v>1</v>
      </c>
      <c r="H32">
        <f>IF('CS-Sophomore'!H36='Master Answer Key'!$B34, 1, 0)</f>
        <v>0</v>
      </c>
      <c r="I32">
        <f>IF('CS-Sophomore'!I36='Master Answer Key'!$B34, 1, 0)</f>
        <v>1</v>
      </c>
      <c r="J32">
        <f>IF('CS-Sophomore'!J36='Master Answer Key'!$B34, 1, 0)</f>
        <v>1</v>
      </c>
      <c r="K32">
        <f>IF('CS-Sophomore'!K36='Master Answer Key'!$B34, 1, 0)</f>
        <v>1</v>
      </c>
      <c r="L32">
        <f>IF('CS-Sophomore'!L36='Master Answer Key'!$B34, 1, 0)</f>
        <v>1</v>
      </c>
      <c r="M32">
        <f>IF('CS-Sophomore'!M36='Master Answer Key'!$B34, 1, 0)</f>
        <v>1</v>
      </c>
      <c r="N32">
        <f>IF('CS-Sophomore'!N36='Master Answer Key'!$B34, 1, 0)</f>
        <v>1</v>
      </c>
      <c r="O32">
        <f>IF('CS-Sophomore'!O36='Master Answer Key'!$B34, 1, 0)</f>
        <v>1</v>
      </c>
      <c r="P32">
        <f>IF('CS-Sophomore'!P36='Master Answer Key'!$B34, 1, 0)</f>
        <v>1</v>
      </c>
      <c r="Q32">
        <f>IF('CS-Sophomore'!Q36='Master Answer Key'!$B34, 1, 0)</f>
        <v>1</v>
      </c>
      <c r="R32">
        <f>IF('CS-Sophomore'!R36='Master Answer Key'!$B34, 1, 0)</f>
        <v>0</v>
      </c>
      <c r="S32">
        <f>IF('CS-Sophomore'!S36='Master Answer Key'!$B34, 1, 0)</f>
        <v>1</v>
      </c>
    </row>
    <row r="33">
      <c r="A33" s="5" t="s">
        <v>137</v>
      </c>
      <c r="B33">
        <f>IF('CS-Sophomore'!B37='Master Answer Key'!$B35, 1, 0)</f>
        <v>1</v>
      </c>
      <c r="C33">
        <f>IF('CS-Sophomore'!C37='Master Answer Key'!$B35, 1, 0)</f>
        <v>0</v>
      </c>
      <c r="D33">
        <f>IF('CS-Sophomore'!D37='Master Answer Key'!$B35, 1, 0)</f>
        <v>0</v>
      </c>
      <c r="E33">
        <f>IF('CS-Sophomore'!E37='Master Answer Key'!$B35, 1, 0)</f>
        <v>1</v>
      </c>
      <c r="F33">
        <f>IF('CS-Sophomore'!F37='Master Answer Key'!$B35, 1, 0)</f>
        <v>1</v>
      </c>
      <c r="G33">
        <f>IF('CS-Sophomore'!G37='Master Answer Key'!$B35, 1, 0)</f>
        <v>1</v>
      </c>
      <c r="H33">
        <f>IF('CS-Sophomore'!H37='Master Answer Key'!$B35, 1, 0)</f>
        <v>0</v>
      </c>
      <c r="I33">
        <f>IF('CS-Sophomore'!I37='Master Answer Key'!$B35, 1, 0)</f>
        <v>1</v>
      </c>
      <c r="J33">
        <f>IF('CS-Sophomore'!J37='Master Answer Key'!$B35, 1, 0)</f>
        <v>1</v>
      </c>
      <c r="K33">
        <f>IF('CS-Sophomore'!K37='Master Answer Key'!$B35, 1, 0)</f>
        <v>1</v>
      </c>
      <c r="L33">
        <f>IF('CS-Sophomore'!L37='Master Answer Key'!$B35, 1, 0)</f>
        <v>1</v>
      </c>
      <c r="M33">
        <f>IF('CS-Sophomore'!M37='Master Answer Key'!$B35, 1, 0)</f>
        <v>0</v>
      </c>
      <c r="N33">
        <f>IF('CS-Sophomore'!N37='Master Answer Key'!$B35, 1, 0)</f>
        <v>1</v>
      </c>
      <c r="O33">
        <f>IF('CS-Sophomore'!O37='Master Answer Key'!$B35, 1, 0)</f>
        <v>1</v>
      </c>
      <c r="P33">
        <f>IF('CS-Sophomore'!P37='Master Answer Key'!$B35, 1, 0)</f>
        <v>1</v>
      </c>
      <c r="Q33">
        <f>IF('CS-Sophomore'!Q37='Master Answer Key'!$B35, 1, 0)</f>
        <v>1</v>
      </c>
      <c r="R33">
        <f>IF('CS-Sophomore'!R37='Master Answer Key'!$B35, 1, 0)</f>
        <v>0</v>
      </c>
      <c r="S33">
        <f>IF('CS-Sophomore'!S37='Master Answer Key'!$B35, 1, 0)</f>
        <v>1</v>
      </c>
    </row>
    <row r="34">
      <c r="A34" s="5" t="s">
        <v>138</v>
      </c>
      <c r="B34">
        <f>IF('CS-Sophomore'!B38='Master Answer Key'!$B36, 1, 0)</f>
        <v>1</v>
      </c>
      <c r="C34">
        <f>IF('CS-Sophomore'!C38='Master Answer Key'!$B36, 1, 0)</f>
        <v>0</v>
      </c>
      <c r="D34">
        <f>IF('CS-Sophomore'!D38='Master Answer Key'!$B36, 1, 0)</f>
        <v>1</v>
      </c>
      <c r="E34">
        <f>IF('CS-Sophomore'!E38='Master Answer Key'!$B36, 1, 0)</f>
        <v>1</v>
      </c>
      <c r="F34">
        <f>IF('CS-Sophomore'!F38='Master Answer Key'!$B36, 1, 0)</f>
        <v>1</v>
      </c>
      <c r="G34">
        <f>IF('CS-Sophomore'!G38='Master Answer Key'!$B36, 1, 0)</f>
        <v>1</v>
      </c>
      <c r="H34">
        <f>IF('CS-Sophomore'!H38='Master Answer Key'!$B36, 1, 0)</f>
        <v>1</v>
      </c>
      <c r="I34">
        <f>IF('CS-Sophomore'!I38='Master Answer Key'!$B36, 1, 0)</f>
        <v>1</v>
      </c>
      <c r="J34">
        <f>IF('CS-Sophomore'!J38='Master Answer Key'!$B36, 1, 0)</f>
        <v>1</v>
      </c>
      <c r="K34">
        <f>IF('CS-Sophomore'!K38='Master Answer Key'!$B36, 1, 0)</f>
        <v>1</v>
      </c>
      <c r="L34">
        <f>IF('CS-Sophomore'!L38='Master Answer Key'!$B36, 1, 0)</f>
        <v>1</v>
      </c>
      <c r="M34">
        <f>IF('CS-Sophomore'!M38='Master Answer Key'!$B36, 1, 0)</f>
        <v>1</v>
      </c>
      <c r="N34">
        <f>IF('CS-Sophomore'!N38='Master Answer Key'!$B36, 1, 0)</f>
        <v>1</v>
      </c>
      <c r="O34">
        <f>IF('CS-Sophomore'!O38='Master Answer Key'!$B36, 1, 0)</f>
        <v>1</v>
      </c>
      <c r="P34">
        <f>IF('CS-Sophomore'!P38='Master Answer Key'!$B36, 1, 0)</f>
        <v>1</v>
      </c>
      <c r="Q34">
        <f>IF('CS-Sophomore'!Q38='Master Answer Key'!$B36, 1, 0)</f>
        <v>1</v>
      </c>
      <c r="R34">
        <f>IF('CS-Sophomore'!R38='Master Answer Key'!$B36, 1, 0)</f>
        <v>1</v>
      </c>
      <c r="S34">
        <f>IF('CS-Sophomore'!S38='Master Answer Key'!$B36, 1, 0)</f>
        <v>1</v>
      </c>
    </row>
    <row r="35">
      <c r="A35" s="5" t="s">
        <v>139</v>
      </c>
      <c r="B35">
        <f>IF('CS-Sophomore'!B39='Master Answer Key'!$B37, 1, 0)</f>
        <v>1</v>
      </c>
      <c r="C35">
        <f>IF('CS-Sophomore'!C39='Master Answer Key'!$B37, 1, 0)</f>
        <v>1</v>
      </c>
      <c r="D35">
        <f>IF('CS-Sophomore'!D39='Master Answer Key'!$B37, 1, 0)</f>
        <v>1</v>
      </c>
      <c r="E35">
        <f>IF('CS-Sophomore'!E39='Master Answer Key'!$B37, 1, 0)</f>
        <v>1</v>
      </c>
      <c r="F35">
        <f>IF('CS-Sophomore'!F39='Master Answer Key'!$B37, 1, 0)</f>
        <v>1</v>
      </c>
      <c r="G35">
        <f>IF('CS-Sophomore'!G39='Master Answer Key'!$B37, 1, 0)</f>
        <v>1</v>
      </c>
      <c r="H35">
        <f>IF('CS-Sophomore'!H39='Master Answer Key'!$B37, 1, 0)</f>
        <v>1</v>
      </c>
      <c r="I35">
        <f>IF('CS-Sophomore'!I39='Master Answer Key'!$B37, 1, 0)</f>
        <v>1</v>
      </c>
      <c r="J35">
        <f>IF('CS-Sophomore'!J39='Master Answer Key'!$B37, 1, 0)</f>
        <v>0</v>
      </c>
      <c r="K35">
        <f>IF('CS-Sophomore'!K39='Master Answer Key'!$B37, 1, 0)</f>
        <v>1</v>
      </c>
      <c r="L35">
        <f>IF('CS-Sophomore'!L39='Master Answer Key'!$B37, 1, 0)</f>
        <v>1</v>
      </c>
      <c r="M35">
        <f>IF('CS-Sophomore'!M39='Master Answer Key'!$B37, 1, 0)</f>
        <v>1</v>
      </c>
      <c r="N35">
        <f>IF('CS-Sophomore'!N39='Master Answer Key'!$B37, 1, 0)</f>
        <v>0</v>
      </c>
      <c r="O35">
        <f>IF('CS-Sophomore'!O39='Master Answer Key'!$B37, 1, 0)</f>
        <v>0</v>
      </c>
      <c r="P35">
        <f>IF('CS-Sophomore'!P39='Master Answer Key'!$B37, 1, 0)</f>
        <v>0</v>
      </c>
      <c r="Q35">
        <f>IF('CS-Sophomore'!Q39='Master Answer Key'!$B37, 1, 0)</f>
        <v>1</v>
      </c>
      <c r="R35">
        <f>IF('CS-Sophomore'!R39='Master Answer Key'!$B37, 1, 0)</f>
        <v>1</v>
      </c>
      <c r="S35">
        <f>IF('CS-Sophomore'!S39='Master Answer Key'!$B37, 1, 0)</f>
        <v>0</v>
      </c>
    </row>
    <row r="36">
      <c r="A36" s="5" t="s">
        <v>140</v>
      </c>
      <c r="B36">
        <f>IF('CS-Sophomore'!B40='Master Answer Key'!$B38, 1, 0)</f>
        <v>1</v>
      </c>
      <c r="C36">
        <f>IF('CS-Sophomore'!C40='Master Answer Key'!$B38, 1, 0)</f>
        <v>1</v>
      </c>
      <c r="D36">
        <f>IF('CS-Sophomore'!D40='Master Answer Key'!$B38, 1, 0)</f>
        <v>1</v>
      </c>
      <c r="E36">
        <f>IF('CS-Sophomore'!E40='Master Answer Key'!$B38, 1, 0)</f>
        <v>1</v>
      </c>
      <c r="F36">
        <f>IF('CS-Sophomore'!F40='Master Answer Key'!$B38, 1, 0)</f>
        <v>1</v>
      </c>
      <c r="G36">
        <f>IF('CS-Sophomore'!G40='Master Answer Key'!$B38, 1, 0)</f>
        <v>1</v>
      </c>
      <c r="H36">
        <f>IF('CS-Sophomore'!H40='Master Answer Key'!$B38, 1, 0)</f>
        <v>1</v>
      </c>
      <c r="I36">
        <f>IF('CS-Sophomore'!I40='Master Answer Key'!$B38, 1, 0)</f>
        <v>1</v>
      </c>
      <c r="J36">
        <f>IF('CS-Sophomore'!J40='Master Answer Key'!$B38, 1, 0)</f>
        <v>1</v>
      </c>
      <c r="K36">
        <f>IF('CS-Sophomore'!K40='Master Answer Key'!$B38, 1, 0)</f>
        <v>1</v>
      </c>
      <c r="L36">
        <f>IF('CS-Sophomore'!L40='Master Answer Key'!$B38, 1, 0)</f>
        <v>1</v>
      </c>
      <c r="M36">
        <f>IF('CS-Sophomore'!M40='Master Answer Key'!$B38, 1, 0)</f>
        <v>1</v>
      </c>
      <c r="N36">
        <f>IF('CS-Sophomore'!N40='Master Answer Key'!$B38, 1, 0)</f>
        <v>1</v>
      </c>
      <c r="O36">
        <f>IF('CS-Sophomore'!O40='Master Answer Key'!$B38, 1, 0)</f>
        <v>1</v>
      </c>
      <c r="P36">
        <f>IF('CS-Sophomore'!P40='Master Answer Key'!$B38, 1, 0)</f>
        <v>1</v>
      </c>
      <c r="Q36">
        <f>IF('CS-Sophomore'!Q40='Master Answer Key'!$B38, 1, 0)</f>
        <v>1</v>
      </c>
      <c r="R36">
        <f>IF('CS-Sophomore'!R40='Master Answer Key'!$B38, 1, 0)</f>
        <v>1</v>
      </c>
      <c r="S36">
        <f>IF('CS-Sophomore'!S40='Master Answer Key'!$B38, 1, 0)</f>
        <v>1</v>
      </c>
    </row>
    <row r="37">
      <c r="A37" s="5" t="s">
        <v>141</v>
      </c>
      <c r="B37">
        <f>IF('CS-Sophomore'!B41='Master Answer Key'!$B39, 1, 0)</f>
        <v>1</v>
      </c>
      <c r="C37">
        <f>IF('CS-Sophomore'!C41='Master Answer Key'!$B39, 1, 0)</f>
        <v>0</v>
      </c>
      <c r="D37">
        <f>IF('CS-Sophomore'!D41='Master Answer Key'!$B39, 1, 0)</f>
        <v>1</v>
      </c>
      <c r="E37">
        <f>IF('CS-Sophomore'!E41='Master Answer Key'!$B39, 1, 0)</f>
        <v>1</v>
      </c>
      <c r="F37">
        <f>IF('CS-Sophomore'!F41='Master Answer Key'!$B39, 1, 0)</f>
        <v>1</v>
      </c>
      <c r="G37">
        <f>IF('CS-Sophomore'!G41='Master Answer Key'!$B39, 1, 0)</f>
        <v>0</v>
      </c>
      <c r="H37">
        <f>IF('CS-Sophomore'!H41='Master Answer Key'!$B39, 1, 0)</f>
        <v>0</v>
      </c>
      <c r="I37">
        <f>IF('CS-Sophomore'!I41='Master Answer Key'!$B39, 1, 0)</f>
        <v>0</v>
      </c>
      <c r="J37">
        <f>IF('CS-Sophomore'!J41='Master Answer Key'!$B39, 1, 0)</f>
        <v>1</v>
      </c>
      <c r="K37">
        <f>IF('CS-Sophomore'!K41='Master Answer Key'!$B39, 1, 0)</f>
        <v>1</v>
      </c>
      <c r="L37">
        <f>IF('CS-Sophomore'!L41='Master Answer Key'!$B39, 1, 0)</f>
        <v>0</v>
      </c>
      <c r="M37">
        <f>IF('CS-Sophomore'!M41='Master Answer Key'!$B39, 1, 0)</f>
        <v>0</v>
      </c>
      <c r="N37">
        <f>IF('CS-Sophomore'!N41='Master Answer Key'!$B39, 1, 0)</f>
        <v>0</v>
      </c>
      <c r="O37">
        <f>IF('CS-Sophomore'!O41='Master Answer Key'!$B39, 1, 0)</f>
        <v>0</v>
      </c>
      <c r="P37">
        <f>IF('CS-Sophomore'!P41='Master Answer Key'!$B39, 1, 0)</f>
        <v>1</v>
      </c>
      <c r="Q37">
        <f>IF('CS-Sophomore'!Q41='Master Answer Key'!$B39, 1, 0)</f>
        <v>1</v>
      </c>
      <c r="R37">
        <f>IF('CS-Sophomore'!R41='Master Answer Key'!$B39, 1, 0)</f>
        <v>1</v>
      </c>
      <c r="S37">
        <f>IF('CS-Sophomore'!S41='Master Answer Key'!$B39, 1, 0)</f>
        <v>1</v>
      </c>
    </row>
    <row r="38">
      <c r="A38" s="5" t="s">
        <v>142</v>
      </c>
      <c r="B38">
        <f>IF('CS-Sophomore'!B42='Master Answer Key'!$B40, 1, 0)</f>
        <v>1</v>
      </c>
      <c r="C38">
        <f>IF('CS-Sophomore'!C42='Master Answer Key'!$B40, 1, 0)</f>
        <v>1</v>
      </c>
      <c r="D38">
        <f>IF('CS-Sophomore'!D42='Master Answer Key'!$B40, 1, 0)</f>
        <v>1</v>
      </c>
      <c r="E38">
        <f>IF('CS-Sophomore'!E42='Master Answer Key'!$B40, 1, 0)</f>
        <v>1</v>
      </c>
      <c r="F38">
        <f>IF('CS-Sophomore'!F42='Master Answer Key'!$B40, 1, 0)</f>
        <v>1</v>
      </c>
      <c r="G38">
        <f>IF('CS-Sophomore'!G42='Master Answer Key'!$B40, 1, 0)</f>
        <v>1</v>
      </c>
      <c r="H38">
        <f>IF('CS-Sophomore'!H42='Master Answer Key'!$B40, 1, 0)</f>
        <v>1</v>
      </c>
      <c r="I38">
        <f>IF('CS-Sophomore'!I42='Master Answer Key'!$B40, 1, 0)</f>
        <v>1</v>
      </c>
      <c r="J38">
        <f>IF('CS-Sophomore'!J42='Master Answer Key'!$B40, 1, 0)</f>
        <v>1</v>
      </c>
      <c r="K38">
        <f>IF('CS-Sophomore'!K42='Master Answer Key'!$B40, 1, 0)</f>
        <v>0</v>
      </c>
      <c r="L38">
        <f>IF('CS-Sophomore'!L42='Master Answer Key'!$B40, 1, 0)</f>
        <v>0</v>
      </c>
      <c r="M38">
        <f>IF('CS-Sophomore'!M42='Master Answer Key'!$B40, 1, 0)</f>
        <v>1</v>
      </c>
      <c r="N38">
        <f>IF('CS-Sophomore'!N42='Master Answer Key'!$B40, 1, 0)</f>
        <v>1</v>
      </c>
      <c r="O38">
        <f>IF('CS-Sophomore'!O42='Master Answer Key'!$B40, 1, 0)</f>
        <v>0</v>
      </c>
      <c r="P38">
        <f>IF('CS-Sophomore'!P42='Master Answer Key'!$B40, 1, 0)</f>
        <v>1</v>
      </c>
      <c r="Q38">
        <f>IF('CS-Sophomore'!Q42='Master Answer Key'!$B40, 1, 0)</f>
        <v>1</v>
      </c>
      <c r="R38">
        <f>IF('CS-Sophomore'!R42='Master Answer Key'!$B40, 1, 0)</f>
        <v>1</v>
      </c>
      <c r="S38">
        <f>IF('CS-Sophomore'!S42='Master Answer Key'!$B40, 1, 0)</f>
        <v>1</v>
      </c>
    </row>
    <row r="39">
      <c r="A39" s="5" t="s">
        <v>143</v>
      </c>
      <c r="B39">
        <f>IF('CS-Sophomore'!B43='Master Answer Key'!$B41, 1, 0)</f>
        <v>1</v>
      </c>
      <c r="C39">
        <f>IF('CS-Sophomore'!C43='Master Answer Key'!$B41, 1, 0)</f>
        <v>0</v>
      </c>
      <c r="D39">
        <f>IF('CS-Sophomore'!D43='Master Answer Key'!$B41, 1, 0)</f>
        <v>0</v>
      </c>
      <c r="E39">
        <f>IF('CS-Sophomore'!E43='Master Answer Key'!$B41, 1, 0)</f>
        <v>0</v>
      </c>
      <c r="F39">
        <f>IF('CS-Sophomore'!F43='Master Answer Key'!$B41, 1, 0)</f>
        <v>0</v>
      </c>
      <c r="G39">
        <f>IF('CS-Sophomore'!G43='Master Answer Key'!$B41, 1, 0)</f>
        <v>1</v>
      </c>
      <c r="H39">
        <f>IF('CS-Sophomore'!H43='Master Answer Key'!$B41, 1, 0)</f>
        <v>1</v>
      </c>
      <c r="I39">
        <f>IF('CS-Sophomore'!I43='Master Answer Key'!$B41, 1, 0)</f>
        <v>0</v>
      </c>
      <c r="J39">
        <f>IF('CS-Sophomore'!J43='Master Answer Key'!$B41, 1, 0)</f>
        <v>1</v>
      </c>
      <c r="K39">
        <f>IF('CS-Sophomore'!K43='Master Answer Key'!$B41, 1, 0)</f>
        <v>0</v>
      </c>
      <c r="L39">
        <f>IF('CS-Sophomore'!L43='Master Answer Key'!$B41, 1, 0)</f>
        <v>0</v>
      </c>
      <c r="M39">
        <f>IF('CS-Sophomore'!M43='Master Answer Key'!$B41, 1, 0)</f>
        <v>1</v>
      </c>
      <c r="N39">
        <f>IF('CS-Sophomore'!N43='Master Answer Key'!$B41, 1, 0)</f>
        <v>1</v>
      </c>
      <c r="O39">
        <f>IF('CS-Sophomore'!O43='Master Answer Key'!$B41, 1, 0)</f>
        <v>0</v>
      </c>
      <c r="P39">
        <f>IF('CS-Sophomore'!P43='Master Answer Key'!$B41, 1, 0)</f>
        <v>1</v>
      </c>
      <c r="Q39">
        <f>IF('CS-Sophomore'!Q43='Master Answer Key'!$B41, 1, 0)</f>
        <v>1</v>
      </c>
      <c r="R39">
        <f>IF('CS-Sophomore'!R43='Master Answer Key'!$B41, 1, 0)</f>
        <v>1</v>
      </c>
      <c r="S39">
        <f>IF('CS-Sophomore'!S43='Master Answer Key'!$B41, 1, 0)</f>
        <v>1</v>
      </c>
    </row>
    <row r="40">
      <c r="A40" s="5" t="s">
        <v>144</v>
      </c>
      <c r="B40">
        <f>IF('CS-Sophomore'!B44='Master Answer Key'!$B42, 1, 0)</f>
        <v>1</v>
      </c>
      <c r="C40">
        <f>IF('CS-Sophomore'!C44='Master Answer Key'!$B42, 1, 0)</f>
        <v>1</v>
      </c>
      <c r="D40">
        <f>IF('CS-Sophomore'!D44='Master Answer Key'!$B42, 1, 0)</f>
        <v>1</v>
      </c>
      <c r="E40">
        <f>IF('CS-Sophomore'!E44='Master Answer Key'!$B42, 1, 0)</f>
        <v>1</v>
      </c>
      <c r="F40">
        <f>IF('CS-Sophomore'!F44='Master Answer Key'!$B42, 1, 0)</f>
        <v>1</v>
      </c>
      <c r="G40">
        <f>IF('CS-Sophomore'!G44='Master Answer Key'!$B42, 1, 0)</f>
        <v>1</v>
      </c>
      <c r="H40">
        <f>IF('CS-Sophomore'!H44='Master Answer Key'!$B42, 1, 0)</f>
        <v>1</v>
      </c>
      <c r="I40">
        <f>IF('CS-Sophomore'!I44='Master Answer Key'!$B42, 1, 0)</f>
        <v>1</v>
      </c>
      <c r="J40">
        <f>IF('CS-Sophomore'!J44='Master Answer Key'!$B42, 1, 0)</f>
        <v>1</v>
      </c>
      <c r="K40">
        <f>IF('CS-Sophomore'!K44='Master Answer Key'!$B42, 1, 0)</f>
        <v>1</v>
      </c>
      <c r="L40">
        <f>IF('CS-Sophomore'!L44='Master Answer Key'!$B42, 1, 0)</f>
        <v>1</v>
      </c>
      <c r="M40">
        <f>IF('CS-Sophomore'!M44='Master Answer Key'!$B42, 1, 0)</f>
        <v>1</v>
      </c>
      <c r="N40">
        <f>IF('CS-Sophomore'!N44='Master Answer Key'!$B42, 1, 0)</f>
        <v>1</v>
      </c>
      <c r="O40">
        <f>IF('CS-Sophomore'!O44='Master Answer Key'!$B42, 1, 0)</f>
        <v>1</v>
      </c>
      <c r="P40">
        <f>IF('CS-Sophomore'!P44='Master Answer Key'!$B42, 1, 0)</f>
        <v>1</v>
      </c>
      <c r="Q40">
        <f>IF('CS-Sophomore'!Q44='Master Answer Key'!$B42, 1, 0)</f>
        <v>1</v>
      </c>
      <c r="R40">
        <f>IF('CS-Sophomore'!R44='Master Answer Key'!$B42, 1, 0)</f>
        <v>1</v>
      </c>
      <c r="S40">
        <f>IF('CS-Sophomore'!S44='Master Answer Key'!$B42, 1, 0)</f>
        <v>1</v>
      </c>
    </row>
    <row r="41">
      <c r="A41" s="5" t="s">
        <v>145</v>
      </c>
      <c r="B41">
        <f>IF('CS-Sophomore'!B45='Master Answer Key'!$B43, 1, 0)</f>
        <v>1</v>
      </c>
      <c r="C41">
        <f>IF('CS-Sophomore'!C45='Master Answer Key'!$B43, 1, 0)</f>
        <v>1</v>
      </c>
      <c r="D41">
        <f>IF('CS-Sophomore'!D45='Master Answer Key'!$B43, 1, 0)</f>
        <v>1</v>
      </c>
      <c r="E41">
        <f>IF('CS-Sophomore'!E45='Master Answer Key'!$B43, 1, 0)</f>
        <v>0</v>
      </c>
      <c r="F41">
        <f>IF('CS-Sophomore'!F45='Master Answer Key'!$B43, 1, 0)</f>
        <v>1</v>
      </c>
      <c r="G41">
        <f>IF('CS-Sophomore'!G45='Master Answer Key'!$B43, 1, 0)</f>
        <v>1</v>
      </c>
      <c r="H41">
        <f>IF('CS-Sophomore'!H45='Master Answer Key'!$B43, 1, 0)</f>
        <v>1</v>
      </c>
      <c r="I41">
        <f>IF('CS-Sophomore'!I45='Master Answer Key'!$B43, 1, 0)</f>
        <v>1</v>
      </c>
      <c r="J41">
        <f>IF('CS-Sophomore'!J45='Master Answer Key'!$B43, 1, 0)</f>
        <v>1</v>
      </c>
      <c r="K41">
        <f>IF('CS-Sophomore'!K45='Master Answer Key'!$B43, 1, 0)</f>
        <v>1</v>
      </c>
      <c r="L41">
        <f>IF('CS-Sophomore'!L45='Master Answer Key'!$B43, 1, 0)</f>
        <v>1</v>
      </c>
      <c r="M41">
        <f>IF('CS-Sophomore'!M45='Master Answer Key'!$B43, 1, 0)</f>
        <v>1</v>
      </c>
      <c r="N41">
        <f>IF('CS-Sophomore'!N45='Master Answer Key'!$B43, 1, 0)</f>
        <v>1</v>
      </c>
      <c r="O41">
        <f>IF('CS-Sophomore'!O45='Master Answer Key'!$B43, 1, 0)</f>
        <v>1</v>
      </c>
      <c r="P41">
        <f>IF('CS-Sophomore'!P45='Master Answer Key'!$B43, 1, 0)</f>
        <v>0</v>
      </c>
      <c r="Q41">
        <f>IF('CS-Sophomore'!Q45='Master Answer Key'!$B43, 1, 0)</f>
        <v>1</v>
      </c>
      <c r="R41">
        <f>IF('CS-Sophomore'!R45='Master Answer Key'!$B43, 1, 0)</f>
        <v>1</v>
      </c>
      <c r="S41">
        <f>IF('CS-Sophomore'!S45='Master Answer Key'!$B43, 1, 0)</f>
        <v>1</v>
      </c>
    </row>
    <row r="42">
      <c r="A42" s="5" t="s">
        <v>146</v>
      </c>
      <c r="B42">
        <f>IF('CS-Sophomore'!B46='Master Answer Key'!$B44, 1, 0)</f>
        <v>1</v>
      </c>
      <c r="C42">
        <f>IF('CS-Sophomore'!C46='Master Answer Key'!$B44, 1, 0)</f>
        <v>1</v>
      </c>
      <c r="D42">
        <f>IF('CS-Sophomore'!D46='Master Answer Key'!$B44, 1, 0)</f>
        <v>1</v>
      </c>
      <c r="E42">
        <f>IF('CS-Sophomore'!E46='Master Answer Key'!$B44, 1, 0)</f>
        <v>1</v>
      </c>
      <c r="F42">
        <f>IF('CS-Sophomore'!F46='Master Answer Key'!$B44, 1, 0)</f>
        <v>1</v>
      </c>
      <c r="G42">
        <f>IF('CS-Sophomore'!G46='Master Answer Key'!$B44, 1, 0)</f>
        <v>1</v>
      </c>
      <c r="H42">
        <f>IF('CS-Sophomore'!H46='Master Answer Key'!$B44, 1, 0)</f>
        <v>1</v>
      </c>
      <c r="I42">
        <f>IF('CS-Sophomore'!I46='Master Answer Key'!$B44, 1, 0)</f>
        <v>1</v>
      </c>
      <c r="J42">
        <f>IF('CS-Sophomore'!J46='Master Answer Key'!$B44, 1, 0)</f>
        <v>1</v>
      </c>
      <c r="K42">
        <f>IF('CS-Sophomore'!K46='Master Answer Key'!$B44, 1, 0)</f>
        <v>1</v>
      </c>
      <c r="L42">
        <f>IF('CS-Sophomore'!L46='Master Answer Key'!$B44, 1, 0)</f>
        <v>1</v>
      </c>
      <c r="M42">
        <f>IF('CS-Sophomore'!M46='Master Answer Key'!$B44, 1, 0)</f>
        <v>1</v>
      </c>
      <c r="N42">
        <f>IF('CS-Sophomore'!N46='Master Answer Key'!$B44, 1, 0)</f>
        <v>1</v>
      </c>
      <c r="O42">
        <f>IF('CS-Sophomore'!O46='Master Answer Key'!$B44, 1, 0)</f>
        <v>1</v>
      </c>
      <c r="P42">
        <f>IF('CS-Sophomore'!P46='Master Answer Key'!$B44, 1, 0)</f>
        <v>1</v>
      </c>
      <c r="Q42">
        <f>IF('CS-Sophomore'!Q46='Master Answer Key'!$B44, 1, 0)</f>
        <v>1</v>
      </c>
      <c r="R42">
        <f>IF('CS-Sophomore'!R46='Master Answer Key'!$B44, 1, 0)</f>
        <v>1</v>
      </c>
      <c r="S42">
        <f>IF('CS-Sophomore'!S46='Master Answer Key'!$B44, 1, 0)</f>
        <v>1</v>
      </c>
    </row>
    <row r="43">
      <c r="A43" s="5" t="s">
        <v>147</v>
      </c>
      <c r="B43">
        <f>IF('CS-Sophomore'!B47='Master Answer Key'!$B45, 1, 0)</f>
        <v>1</v>
      </c>
      <c r="C43">
        <f>IF('CS-Sophomore'!C47='Master Answer Key'!$B45, 1, 0)</f>
        <v>1</v>
      </c>
      <c r="D43">
        <f>IF('CS-Sophomore'!D47='Master Answer Key'!$B45, 1, 0)</f>
        <v>1</v>
      </c>
      <c r="E43">
        <f>IF('CS-Sophomore'!E47='Master Answer Key'!$B45, 1, 0)</f>
        <v>1</v>
      </c>
      <c r="F43">
        <f>IF('CS-Sophomore'!F47='Master Answer Key'!$B45, 1, 0)</f>
        <v>1</v>
      </c>
      <c r="G43">
        <f>IF('CS-Sophomore'!G47='Master Answer Key'!$B45, 1, 0)</f>
        <v>1</v>
      </c>
      <c r="H43">
        <f>IF('CS-Sophomore'!H47='Master Answer Key'!$B45, 1, 0)</f>
        <v>1</v>
      </c>
      <c r="I43">
        <f>IF('CS-Sophomore'!I47='Master Answer Key'!$B45, 1, 0)</f>
        <v>1</v>
      </c>
      <c r="J43">
        <f>IF('CS-Sophomore'!J47='Master Answer Key'!$B45, 1, 0)</f>
        <v>1</v>
      </c>
      <c r="K43">
        <f>IF('CS-Sophomore'!K47='Master Answer Key'!$B45, 1, 0)</f>
        <v>1</v>
      </c>
      <c r="L43">
        <f>IF('CS-Sophomore'!L47='Master Answer Key'!$B45, 1, 0)</f>
        <v>1</v>
      </c>
      <c r="M43">
        <f>IF('CS-Sophomore'!M47='Master Answer Key'!$B45, 1, 0)</f>
        <v>1</v>
      </c>
      <c r="N43">
        <f>IF('CS-Sophomore'!N47='Master Answer Key'!$B45, 1, 0)</f>
        <v>1</v>
      </c>
      <c r="O43">
        <f>IF('CS-Sophomore'!O47='Master Answer Key'!$B45, 1, 0)</f>
        <v>1</v>
      </c>
      <c r="P43">
        <f>IF('CS-Sophomore'!P47='Master Answer Key'!$B45, 1, 0)</f>
        <v>1</v>
      </c>
      <c r="Q43">
        <f>IF('CS-Sophomore'!Q47='Master Answer Key'!$B45, 1, 0)</f>
        <v>1</v>
      </c>
      <c r="R43">
        <f>IF('CS-Sophomore'!R47='Master Answer Key'!$B45, 1, 0)</f>
        <v>1</v>
      </c>
      <c r="S43">
        <f>IF('CS-Sophomore'!S47='Master Answer Key'!$B45, 1, 0)</f>
        <v>1</v>
      </c>
    </row>
    <row r="44">
      <c r="A44" s="5" t="s">
        <v>148</v>
      </c>
      <c r="B44">
        <f>IF('CS-Sophomore'!B48='Master Answer Key'!$B46, 1, 0)</f>
        <v>1</v>
      </c>
      <c r="C44">
        <f>IF('CS-Sophomore'!C48='Master Answer Key'!$B46, 1, 0)</f>
        <v>1</v>
      </c>
      <c r="D44">
        <f>IF('CS-Sophomore'!D48='Master Answer Key'!$B46, 1, 0)</f>
        <v>1</v>
      </c>
      <c r="E44">
        <f>IF('CS-Sophomore'!E48='Master Answer Key'!$B46, 1, 0)</f>
        <v>1</v>
      </c>
      <c r="F44">
        <f>IF('CS-Sophomore'!F48='Master Answer Key'!$B46, 1, 0)</f>
        <v>1</v>
      </c>
      <c r="G44">
        <f>IF('CS-Sophomore'!G48='Master Answer Key'!$B46, 1, 0)</f>
        <v>1</v>
      </c>
      <c r="H44">
        <f>IF('CS-Sophomore'!H48='Master Answer Key'!$B46, 1, 0)</f>
        <v>1</v>
      </c>
      <c r="I44">
        <f>IF('CS-Sophomore'!I48='Master Answer Key'!$B46, 1, 0)</f>
        <v>1</v>
      </c>
      <c r="J44">
        <f>IF('CS-Sophomore'!J48='Master Answer Key'!$B46, 1, 0)</f>
        <v>1</v>
      </c>
      <c r="K44">
        <f>IF('CS-Sophomore'!K48='Master Answer Key'!$B46, 1, 0)</f>
        <v>1</v>
      </c>
      <c r="L44">
        <f>IF('CS-Sophomore'!L48='Master Answer Key'!$B46, 1, 0)</f>
        <v>1</v>
      </c>
      <c r="M44">
        <f>IF('CS-Sophomore'!M48='Master Answer Key'!$B46, 1, 0)</f>
        <v>1</v>
      </c>
      <c r="N44">
        <f>IF('CS-Sophomore'!N48='Master Answer Key'!$B46, 1, 0)</f>
        <v>1</v>
      </c>
      <c r="O44">
        <f>IF('CS-Sophomore'!O48='Master Answer Key'!$B46, 1, 0)</f>
        <v>1</v>
      </c>
      <c r="P44">
        <f>IF('CS-Sophomore'!P48='Master Answer Key'!$B46, 1, 0)</f>
        <v>1</v>
      </c>
      <c r="Q44">
        <f>IF('CS-Sophomore'!Q48='Master Answer Key'!$B46, 1, 0)</f>
        <v>1</v>
      </c>
      <c r="R44">
        <f>IF('CS-Sophomore'!R48='Master Answer Key'!$B46, 1, 0)</f>
        <v>1</v>
      </c>
      <c r="S44">
        <f>IF('CS-Sophomore'!S48='Master Answer Key'!$B46, 1, 0)</f>
        <v>1</v>
      </c>
    </row>
    <row r="45">
      <c r="A45" s="5" t="s">
        <v>149</v>
      </c>
      <c r="B45">
        <f>IF('CS-Sophomore'!B49='Master Answer Key'!$B47, 1, 0)</f>
        <v>0</v>
      </c>
      <c r="C45">
        <f>IF('CS-Sophomore'!C49='Master Answer Key'!$B47, 1, 0)</f>
        <v>0</v>
      </c>
      <c r="D45">
        <f>IF('CS-Sophomore'!D49='Master Answer Key'!$B47, 1, 0)</f>
        <v>0</v>
      </c>
      <c r="E45">
        <f>IF('CS-Sophomore'!E49='Master Answer Key'!$B47, 1, 0)</f>
        <v>1</v>
      </c>
      <c r="F45">
        <f>IF('CS-Sophomore'!F49='Master Answer Key'!$B47, 1, 0)</f>
        <v>0</v>
      </c>
      <c r="G45">
        <f>IF('CS-Sophomore'!G49='Master Answer Key'!$B47, 1, 0)</f>
        <v>1</v>
      </c>
      <c r="H45">
        <f>IF('CS-Sophomore'!H49='Master Answer Key'!$B47, 1, 0)</f>
        <v>1</v>
      </c>
      <c r="I45">
        <f>IF('CS-Sophomore'!I49='Master Answer Key'!$B47, 1, 0)</f>
        <v>1</v>
      </c>
      <c r="J45">
        <f>IF('CS-Sophomore'!J49='Master Answer Key'!$B47, 1, 0)</f>
        <v>1</v>
      </c>
      <c r="K45">
        <f>IF('CS-Sophomore'!K49='Master Answer Key'!$B47, 1, 0)</f>
        <v>1</v>
      </c>
      <c r="L45">
        <f>IF('CS-Sophomore'!L49='Master Answer Key'!$B47, 1, 0)</f>
        <v>1</v>
      </c>
      <c r="M45">
        <f>IF('CS-Sophomore'!M49='Master Answer Key'!$B47, 1, 0)</f>
        <v>1</v>
      </c>
      <c r="N45">
        <f>IF('CS-Sophomore'!N49='Master Answer Key'!$B47, 1, 0)</f>
        <v>1</v>
      </c>
      <c r="O45">
        <f>IF('CS-Sophomore'!O49='Master Answer Key'!$B47, 1, 0)</f>
        <v>1</v>
      </c>
      <c r="P45">
        <f>IF('CS-Sophomore'!P49='Master Answer Key'!$B47, 1, 0)</f>
        <v>1</v>
      </c>
      <c r="Q45">
        <f>IF('CS-Sophomore'!Q49='Master Answer Key'!$B47, 1, 0)</f>
        <v>1</v>
      </c>
      <c r="R45">
        <f>IF('CS-Sophomore'!R49='Master Answer Key'!$B47, 1, 0)</f>
        <v>1</v>
      </c>
      <c r="S45">
        <f>IF('CS-Sophomore'!S49='Master Answer Key'!$B47, 1, 0)</f>
        <v>1</v>
      </c>
    </row>
    <row r="46">
      <c r="A46" s="5" t="s">
        <v>150</v>
      </c>
      <c r="B46">
        <f>IF('CS-Sophomore'!B50='Master Answer Key'!$B48, 1, 0)</f>
        <v>1</v>
      </c>
      <c r="C46">
        <f>IF('CS-Sophomore'!C50='Master Answer Key'!$B48, 1, 0)</f>
        <v>1</v>
      </c>
      <c r="D46">
        <f>IF('CS-Sophomore'!D50='Master Answer Key'!$B48, 1, 0)</f>
        <v>1</v>
      </c>
      <c r="E46">
        <f>IF('CS-Sophomore'!E50='Master Answer Key'!$B48, 1, 0)</f>
        <v>1</v>
      </c>
      <c r="F46">
        <f>IF('CS-Sophomore'!F50='Master Answer Key'!$B48, 1, 0)</f>
        <v>1</v>
      </c>
      <c r="G46">
        <f>IF('CS-Sophomore'!G50='Master Answer Key'!$B48, 1, 0)</f>
        <v>1</v>
      </c>
      <c r="H46">
        <f>IF('CS-Sophomore'!H50='Master Answer Key'!$B48, 1, 0)</f>
        <v>1</v>
      </c>
      <c r="I46">
        <f>IF('CS-Sophomore'!I50='Master Answer Key'!$B48, 1, 0)</f>
        <v>1</v>
      </c>
      <c r="J46">
        <f>IF('CS-Sophomore'!J50='Master Answer Key'!$B48, 1, 0)</f>
        <v>1</v>
      </c>
      <c r="K46">
        <f>IF('CS-Sophomore'!K50='Master Answer Key'!$B48, 1, 0)</f>
        <v>1</v>
      </c>
      <c r="L46">
        <f>IF('CS-Sophomore'!L50='Master Answer Key'!$B48, 1, 0)</f>
        <v>1</v>
      </c>
      <c r="M46">
        <f>IF('CS-Sophomore'!M50='Master Answer Key'!$B48, 1, 0)</f>
        <v>1</v>
      </c>
      <c r="N46">
        <f>IF('CS-Sophomore'!N50='Master Answer Key'!$B48, 1, 0)</f>
        <v>1</v>
      </c>
      <c r="O46">
        <f>IF('CS-Sophomore'!O50='Master Answer Key'!$B48, 1, 0)</f>
        <v>1</v>
      </c>
      <c r="P46">
        <f>IF('CS-Sophomore'!P50='Master Answer Key'!$B48, 1, 0)</f>
        <v>1</v>
      </c>
      <c r="Q46">
        <f>IF('CS-Sophomore'!Q50='Master Answer Key'!$B48, 1, 0)</f>
        <v>1</v>
      </c>
      <c r="R46">
        <f>IF('CS-Sophomore'!R50='Master Answer Key'!$B48, 1, 0)</f>
        <v>1</v>
      </c>
      <c r="S46">
        <f>IF('CS-Sophomore'!S50='Master Answer Key'!$B48, 1, 0)</f>
        <v>1</v>
      </c>
    </row>
    <row r="47">
      <c r="A47" s="5" t="s">
        <v>151</v>
      </c>
      <c r="B47">
        <f>IF('CS-Sophomore'!B51='Master Answer Key'!$B49, 1, 0)</f>
        <v>1</v>
      </c>
      <c r="C47">
        <f>IF('CS-Sophomore'!C51='Master Answer Key'!$B49, 1, 0)</f>
        <v>1</v>
      </c>
      <c r="D47">
        <f>IF('CS-Sophomore'!D51='Master Answer Key'!$B49, 1, 0)</f>
        <v>1</v>
      </c>
      <c r="E47">
        <f>IF('CS-Sophomore'!E51='Master Answer Key'!$B49, 1, 0)</f>
        <v>1</v>
      </c>
      <c r="F47">
        <f>IF('CS-Sophomore'!F51='Master Answer Key'!$B49, 1, 0)</f>
        <v>0</v>
      </c>
      <c r="G47">
        <f>IF('CS-Sophomore'!G51='Master Answer Key'!$B49, 1, 0)</f>
        <v>1</v>
      </c>
      <c r="H47">
        <f>IF('CS-Sophomore'!H51='Master Answer Key'!$B49, 1, 0)</f>
        <v>1</v>
      </c>
      <c r="I47">
        <f>IF('CS-Sophomore'!I51='Master Answer Key'!$B49, 1, 0)</f>
        <v>1</v>
      </c>
      <c r="J47">
        <f>IF('CS-Sophomore'!J51='Master Answer Key'!$B49, 1, 0)</f>
        <v>1</v>
      </c>
      <c r="K47">
        <f>IF('CS-Sophomore'!K51='Master Answer Key'!$B49, 1, 0)</f>
        <v>1</v>
      </c>
      <c r="L47">
        <f>IF('CS-Sophomore'!L51='Master Answer Key'!$B49, 1, 0)</f>
        <v>1</v>
      </c>
      <c r="M47">
        <f>IF('CS-Sophomore'!M51='Master Answer Key'!$B49, 1, 0)</f>
        <v>1</v>
      </c>
      <c r="N47">
        <f>IF('CS-Sophomore'!N51='Master Answer Key'!$B49, 1, 0)</f>
        <v>1</v>
      </c>
      <c r="O47">
        <f>IF('CS-Sophomore'!O51='Master Answer Key'!$B49, 1, 0)</f>
        <v>1</v>
      </c>
      <c r="P47">
        <f>IF('CS-Sophomore'!P51='Master Answer Key'!$B49, 1, 0)</f>
        <v>1</v>
      </c>
      <c r="Q47">
        <f>IF('CS-Sophomore'!Q51='Master Answer Key'!$B49, 1, 0)</f>
        <v>1</v>
      </c>
      <c r="R47">
        <f>IF('CS-Sophomore'!R51='Master Answer Key'!$B49, 1, 0)</f>
        <v>1</v>
      </c>
      <c r="S47">
        <f>IF('CS-Sophomore'!S51='Master Answer Key'!$B49, 1, 0)</f>
        <v>1</v>
      </c>
    </row>
    <row r="48">
      <c r="A48" s="5" t="s">
        <v>152</v>
      </c>
      <c r="B48">
        <f>IF('CS-Sophomore'!B52='Master Answer Key'!$B50, 1, 0)</f>
        <v>0</v>
      </c>
      <c r="C48">
        <f>IF('CS-Sophomore'!C52='Master Answer Key'!$B50, 1, 0)</f>
        <v>1</v>
      </c>
      <c r="D48">
        <f>IF('CS-Sophomore'!D52='Master Answer Key'!$B50, 1, 0)</f>
        <v>0</v>
      </c>
      <c r="E48">
        <f>IF('CS-Sophomore'!E52='Master Answer Key'!$B50, 1, 0)</f>
        <v>1</v>
      </c>
      <c r="F48">
        <f>IF('CS-Sophomore'!F52='Master Answer Key'!$B50, 1, 0)</f>
        <v>1</v>
      </c>
      <c r="G48">
        <f>IF('CS-Sophomore'!G52='Master Answer Key'!$B50, 1, 0)</f>
        <v>1</v>
      </c>
      <c r="H48">
        <f>IF('CS-Sophomore'!H52='Master Answer Key'!$B50, 1, 0)</f>
        <v>1</v>
      </c>
      <c r="I48">
        <f>IF('CS-Sophomore'!I52='Master Answer Key'!$B50, 1, 0)</f>
        <v>1</v>
      </c>
      <c r="J48">
        <f>IF('CS-Sophomore'!J52='Master Answer Key'!$B50, 1, 0)</f>
        <v>1</v>
      </c>
      <c r="K48">
        <f>IF('CS-Sophomore'!K52='Master Answer Key'!$B50, 1, 0)</f>
        <v>1</v>
      </c>
      <c r="L48">
        <f>IF('CS-Sophomore'!L52='Master Answer Key'!$B50, 1, 0)</f>
        <v>1</v>
      </c>
      <c r="M48">
        <f>IF('CS-Sophomore'!M52='Master Answer Key'!$B50, 1, 0)</f>
        <v>1</v>
      </c>
      <c r="N48">
        <f>IF('CS-Sophomore'!N52='Master Answer Key'!$B50, 1, 0)</f>
        <v>1</v>
      </c>
      <c r="O48">
        <f>IF('CS-Sophomore'!O52='Master Answer Key'!$B50, 1, 0)</f>
        <v>1</v>
      </c>
      <c r="P48">
        <f>IF('CS-Sophomore'!P52='Master Answer Key'!$B50, 1, 0)</f>
        <v>1</v>
      </c>
      <c r="Q48">
        <f>IF('CS-Sophomore'!Q52='Master Answer Key'!$B50, 1, 0)</f>
        <v>1</v>
      </c>
      <c r="R48">
        <f>IF('CS-Sophomore'!R52='Master Answer Key'!$B50, 1, 0)</f>
        <v>1</v>
      </c>
      <c r="S48">
        <f>IF('CS-Sophomore'!S52='Master Answer Key'!$B50, 1, 0)</f>
        <v>1</v>
      </c>
    </row>
    <row r="49">
      <c r="A49" s="5" t="s">
        <v>153</v>
      </c>
      <c r="B49">
        <f>IF('CS-Sophomore'!B53='Master Answer Key'!$B51, 1, 0)</f>
        <v>1</v>
      </c>
      <c r="C49">
        <f>IF('CS-Sophomore'!C53='Master Answer Key'!$B51, 1, 0)</f>
        <v>1</v>
      </c>
      <c r="D49">
        <f>IF('CS-Sophomore'!D53='Master Answer Key'!$B51, 1, 0)</f>
        <v>1</v>
      </c>
      <c r="E49">
        <f>IF('CS-Sophomore'!E53='Master Answer Key'!$B51, 1, 0)</f>
        <v>1</v>
      </c>
      <c r="F49">
        <f>IF('CS-Sophomore'!F53='Master Answer Key'!$B51, 1, 0)</f>
        <v>1</v>
      </c>
      <c r="G49">
        <f>IF('CS-Sophomore'!G53='Master Answer Key'!$B51, 1, 0)</f>
        <v>1</v>
      </c>
      <c r="H49">
        <f>IF('CS-Sophomore'!H53='Master Answer Key'!$B51, 1, 0)</f>
        <v>1</v>
      </c>
      <c r="I49">
        <f>IF('CS-Sophomore'!I53='Master Answer Key'!$B51, 1, 0)</f>
        <v>1</v>
      </c>
      <c r="J49">
        <f>IF('CS-Sophomore'!J53='Master Answer Key'!$B51, 1, 0)</f>
        <v>1</v>
      </c>
      <c r="K49">
        <f>IF('CS-Sophomore'!K53='Master Answer Key'!$B51, 1, 0)</f>
        <v>0</v>
      </c>
      <c r="L49">
        <f>IF('CS-Sophomore'!L53='Master Answer Key'!$B51, 1, 0)</f>
        <v>1</v>
      </c>
      <c r="M49">
        <f>IF('CS-Sophomore'!M53='Master Answer Key'!$B51, 1, 0)</f>
        <v>1</v>
      </c>
      <c r="N49">
        <f>IF('CS-Sophomore'!N53='Master Answer Key'!$B51, 1, 0)</f>
        <v>1</v>
      </c>
      <c r="O49">
        <f>IF('CS-Sophomore'!O53='Master Answer Key'!$B51, 1, 0)</f>
        <v>1</v>
      </c>
      <c r="P49">
        <f>IF('CS-Sophomore'!P53='Master Answer Key'!$B51, 1, 0)</f>
        <v>1</v>
      </c>
      <c r="Q49">
        <f>IF('CS-Sophomore'!Q53='Master Answer Key'!$B51, 1, 0)</f>
        <v>1</v>
      </c>
      <c r="R49">
        <f>IF('CS-Sophomore'!R53='Master Answer Key'!$B51, 1, 0)</f>
        <v>1</v>
      </c>
      <c r="S49">
        <f>IF('CS-Sophomore'!S53='Master Answer Key'!$B51, 1, 0)</f>
        <v>1</v>
      </c>
    </row>
    <row r="50">
      <c r="A50" s="5" t="s">
        <v>154</v>
      </c>
      <c r="B50">
        <f>IF('CS-Sophomore'!B54='Master Answer Key'!$B52, 1, 0)</f>
        <v>1</v>
      </c>
      <c r="C50">
        <f>IF('CS-Sophomore'!C54='Master Answer Key'!$B52, 1, 0)</f>
        <v>1</v>
      </c>
      <c r="D50">
        <f>IF('CS-Sophomore'!D54='Master Answer Key'!$B52, 1, 0)</f>
        <v>1</v>
      </c>
      <c r="E50">
        <f>IF('CS-Sophomore'!E54='Master Answer Key'!$B52, 1, 0)</f>
        <v>1</v>
      </c>
      <c r="F50">
        <f>IF('CS-Sophomore'!F54='Master Answer Key'!$B52, 1, 0)</f>
        <v>1</v>
      </c>
      <c r="G50">
        <f>IF('CS-Sophomore'!G54='Master Answer Key'!$B52, 1, 0)</f>
        <v>1</v>
      </c>
      <c r="H50">
        <f>IF('CS-Sophomore'!H54='Master Answer Key'!$B52, 1, 0)</f>
        <v>1</v>
      </c>
      <c r="I50">
        <f>IF('CS-Sophomore'!I54='Master Answer Key'!$B52, 1, 0)</f>
        <v>1</v>
      </c>
      <c r="J50">
        <f>IF('CS-Sophomore'!J54='Master Answer Key'!$B52, 1, 0)</f>
        <v>1</v>
      </c>
      <c r="K50">
        <f>IF('CS-Sophomore'!K54='Master Answer Key'!$B52, 1, 0)</f>
        <v>1</v>
      </c>
      <c r="L50">
        <f>IF('CS-Sophomore'!L54='Master Answer Key'!$B52, 1, 0)</f>
        <v>1</v>
      </c>
      <c r="M50">
        <f>IF('CS-Sophomore'!M54='Master Answer Key'!$B52, 1, 0)</f>
        <v>1</v>
      </c>
      <c r="N50">
        <f>IF('CS-Sophomore'!N54='Master Answer Key'!$B52, 1, 0)</f>
        <v>1</v>
      </c>
      <c r="O50">
        <f>IF('CS-Sophomore'!O54='Master Answer Key'!$B52, 1, 0)</f>
        <v>1</v>
      </c>
      <c r="P50">
        <f>IF('CS-Sophomore'!P54='Master Answer Key'!$B52, 1, 0)</f>
        <v>1</v>
      </c>
      <c r="Q50">
        <f>IF('CS-Sophomore'!Q54='Master Answer Key'!$B52, 1, 0)</f>
        <v>1</v>
      </c>
      <c r="R50">
        <f>IF('CS-Sophomore'!R54='Master Answer Key'!$B52, 1, 0)</f>
        <v>1</v>
      </c>
      <c r="S50">
        <f>IF('CS-Sophomore'!S54='Master Answer Key'!$B52, 1, 0)</f>
        <v>1</v>
      </c>
    </row>
    <row r="51">
      <c r="A51" s="5" t="s">
        <v>155</v>
      </c>
      <c r="B51">
        <f>IF('CS-Sophomore'!B55='Master Answer Key'!$B53, 1, 0)</f>
        <v>1</v>
      </c>
      <c r="C51">
        <f>IF('CS-Sophomore'!C55='Master Answer Key'!$B53, 1, 0)</f>
        <v>1</v>
      </c>
      <c r="D51">
        <f>IF('CS-Sophomore'!D55='Master Answer Key'!$B53, 1, 0)</f>
        <v>1</v>
      </c>
      <c r="E51">
        <f>IF('CS-Sophomore'!E55='Master Answer Key'!$B53, 1, 0)</f>
        <v>1</v>
      </c>
      <c r="F51">
        <f>IF('CS-Sophomore'!F55='Master Answer Key'!$B53, 1, 0)</f>
        <v>1</v>
      </c>
      <c r="G51">
        <f>IF('CS-Sophomore'!G55='Master Answer Key'!$B53, 1, 0)</f>
        <v>1</v>
      </c>
      <c r="H51">
        <f>IF('CS-Sophomore'!H55='Master Answer Key'!$B53, 1, 0)</f>
        <v>1</v>
      </c>
      <c r="I51">
        <f>IF('CS-Sophomore'!I55='Master Answer Key'!$B53, 1, 0)</f>
        <v>1</v>
      </c>
      <c r="J51">
        <f>IF('CS-Sophomore'!J55='Master Answer Key'!$B53, 1, 0)</f>
        <v>1</v>
      </c>
      <c r="K51">
        <f>IF('CS-Sophomore'!K55='Master Answer Key'!$B53, 1, 0)</f>
        <v>1</v>
      </c>
      <c r="L51">
        <f>IF('CS-Sophomore'!L55='Master Answer Key'!$B53, 1, 0)</f>
        <v>1</v>
      </c>
      <c r="M51">
        <f>IF('CS-Sophomore'!M55='Master Answer Key'!$B53, 1, 0)</f>
        <v>1</v>
      </c>
      <c r="N51">
        <f>IF('CS-Sophomore'!N55='Master Answer Key'!$B53, 1, 0)</f>
        <v>1</v>
      </c>
      <c r="O51">
        <f>IF('CS-Sophomore'!O55='Master Answer Key'!$B53, 1, 0)</f>
        <v>1</v>
      </c>
      <c r="P51">
        <f>IF('CS-Sophomore'!P55='Master Answer Key'!$B53, 1, 0)</f>
        <v>1</v>
      </c>
      <c r="Q51">
        <f>IF('CS-Sophomore'!Q55='Master Answer Key'!$B53, 1, 0)</f>
        <v>1</v>
      </c>
      <c r="R51">
        <f>IF('CS-Sophomore'!R55='Master Answer Key'!$B53, 1, 0)</f>
        <v>1</v>
      </c>
      <c r="S51">
        <f>IF('CS-Sophomore'!S55='Master Answer Key'!$B53, 1, 0)</f>
        <v>1</v>
      </c>
    </row>
    <row r="52">
      <c r="A52" s="5" t="s">
        <v>156</v>
      </c>
      <c r="B52">
        <f>IF('CS-Sophomore'!B56='Master Answer Key'!$B54, 1, 0)</f>
        <v>1</v>
      </c>
      <c r="C52">
        <f>IF('CS-Sophomore'!C56='Master Answer Key'!$B54, 1, 0)</f>
        <v>1</v>
      </c>
      <c r="D52">
        <f>IF('CS-Sophomore'!D56='Master Answer Key'!$B54, 1, 0)</f>
        <v>1</v>
      </c>
      <c r="E52">
        <f>IF('CS-Sophomore'!E56='Master Answer Key'!$B54, 1, 0)</f>
        <v>1</v>
      </c>
      <c r="F52">
        <f>IF('CS-Sophomore'!F56='Master Answer Key'!$B54, 1, 0)</f>
        <v>1</v>
      </c>
      <c r="G52">
        <f>IF('CS-Sophomore'!G56='Master Answer Key'!$B54, 1, 0)</f>
        <v>1</v>
      </c>
      <c r="H52">
        <f>IF('CS-Sophomore'!H56='Master Answer Key'!$B54, 1, 0)</f>
        <v>1</v>
      </c>
      <c r="I52">
        <f>IF('CS-Sophomore'!I56='Master Answer Key'!$B54, 1, 0)</f>
        <v>1</v>
      </c>
      <c r="J52">
        <f>IF('CS-Sophomore'!J56='Master Answer Key'!$B54, 1, 0)</f>
        <v>1</v>
      </c>
      <c r="K52">
        <f>IF('CS-Sophomore'!K56='Master Answer Key'!$B54, 1, 0)</f>
        <v>1</v>
      </c>
      <c r="L52">
        <f>IF('CS-Sophomore'!L56='Master Answer Key'!$B54, 1, 0)</f>
        <v>1</v>
      </c>
      <c r="M52">
        <f>IF('CS-Sophomore'!M56='Master Answer Key'!$B54, 1, 0)</f>
        <v>1</v>
      </c>
      <c r="N52">
        <f>IF('CS-Sophomore'!N56='Master Answer Key'!$B54, 1, 0)</f>
        <v>1</v>
      </c>
      <c r="O52">
        <f>IF('CS-Sophomore'!O56='Master Answer Key'!$B54, 1, 0)</f>
        <v>1</v>
      </c>
      <c r="P52">
        <f>IF('CS-Sophomore'!P56='Master Answer Key'!$B54, 1, 0)</f>
        <v>1</v>
      </c>
      <c r="Q52">
        <f>IF('CS-Sophomore'!Q56='Master Answer Key'!$B54, 1, 0)</f>
        <v>1</v>
      </c>
      <c r="R52">
        <f>IF('CS-Sophomore'!R56='Master Answer Key'!$B54, 1, 0)</f>
        <v>1</v>
      </c>
      <c r="S52">
        <f>IF('CS-Sophomore'!S56='Master Answer Key'!$B54, 1, 0)</f>
        <v>1</v>
      </c>
    </row>
    <row r="53">
      <c r="A53" s="5" t="s">
        <v>157</v>
      </c>
      <c r="B53">
        <f>IF('CS-Sophomore'!B57='Master Answer Key'!$B55, 1, 0)</f>
        <v>1</v>
      </c>
      <c r="C53">
        <f>IF('CS-Sophomore'!C57='Master Answer Key'!$B55, 1, 0)</f>
        <v>1</v>
      </c>
      <c r="D53">
        <f>IF('CS-Sophomore'!D57='Master Answer Key'!$B55, 1, 0)</f>
        <v>1</v>
      </c>
      <c r="E53">
        <f>IF('CS-Sophomore'!E57='Master Answer Key'!$B55, 1, 0)</f>
        <v>1</v>
      </c>
      <c r="F53">
        <f>IF('CS-Sophomore'!F57='Master Answer Key'!$B55, 1, 0)</f>
        <v>1</v>
      </c>
      <c r="G53">
        <f>IF('CS-Sophomore'!G57='Master Answer Key'!$B55, 1, 0)</f>
        <v>1</v>
      </c>
      <c r="H53">
        <f>IF('CS-Sophomore'!H57='Master Answer Key'!$B55, 1, 0)</f>
        <v>1</v>
      </c>
      <c r="I53">
        <f>IF('CS-Sophomore'!I57='Master Answer Key'!$B55, 1, 0)</f>
        <v>1</v>
      </c>
      <c r="J53">
        <f>IF('CS-Sophomore'!J57='Master Answer Key'!$B55, 1, 0)</f>
        <v>1</v>
      </c>
      <c r="K53">
        <f>IF('CS-Sophomore'!K57='Master Answer Key'!$B55, 1, 0)</f>
        <v>1</v>
      </c>
      <c r="L53">
        <f>IF('CS-Sophomore'!L57='Master Answer Key'!$B55, 1, 0)</f>
        <v>1</v>
      </c>
      <c r="M53">
        <f>IF('CS-Sophomore'!M57='Master Answer Key'!$B55, 1, 0)</f>
        <v>1</v>
      </c>
      <c r="N53">
        <f>IF('CS-Sophomore'!N57='Master Answer Key'!$B55, 1, 0)</f>
        <v>1</v>
      </c>
      <c r="O53">
        <f>IF('CS-Sophomore'!O57='Master Answer Key'!$B55, 1, 0)</f>
        <v>1</v>
      </c>
      <c r="P53">
        <f>IF('CS-Sophomore'!P57='Master Answer Key'!$B55, 1, 0)</f>
        <v>1</v>
      </c>
      <c r="Q53">
        <f>IF('CS-Sophomore'!Q57='Master Answer Key'!$B55, 1, 0)</f>
        <v>1</v>
      </c>
      <c r="R53">
        <f>IF('CS-Sophomore'!R57='Master Answer Key'!$B55, 1, 0)</f>
        <v>1</v>
      </c>
      <c r="S53">
        <f>IF('CS-Sophomore'!S57='Master Answer Key'!$B55, 1, 0)</f>
        <v>1</v>
      </c>
    </row>
    <row r="54">
      <c r="A54" s="5" t="s">
        <v>158</v>
      </c>
      <c r="B54">
        <f>IF('CS-Sophomore'!B58='Master Answer Key'!$B56, 1, 0)</f>
        <v>1</v>
      </c>
      <c r="C54">
        <f>IF('CS-Sophomore'!C58='Master Answer Key'!$B56, 1, 0)</f>
        <v>1</v>
      </c>
      <c r="D54">
        <f>IF('CS-Sophomore'!D58='Master Answer Key'!$B56, 1, 0)</f>
        <v>1</v>
      </c>
      <c r="E54">
        <f>IF('CS-Sophomore'!E58='Master Answer Key'!$B56, 1, 0)</f>
        <v>1</v>
      </c>
      <c r="F54">
        <f>IF('CS-Sophomore'!F58='Master Answer Key'!$B56, 1, 0)</f>
        <v>1</v>
      </c>
      <c r="G54">
        <f>IF('CS-Sophomore'!G58='Master Answer Key'!$B56, 1, 0)</f>
        <v>1</v>
      </c>
      <c r="H54">
        <f>IF('CS-Sophomore'!H58='Master Answer Key'!$B56, 1, 0)</f>
        <v>1</v>
      </c>
      <c r="I54">
        <f>IF('CS-Sophomore'!I58='Master Answer Key'!$B56, 1, 0)</f>
        <v>1</v>
      </c>
      <c r="J54">
        <f>IF('CS-Sophomore'!J58='Master Answer Key'!$B56, 1, 0)</f>
        <v>1</v>
      </c>
      <c r="K54">
        <f>IF('CS-Sophomore'!K58='Master Answer Key'!$B56, 1, 0)</f>
        <v>1</v>
      </c>
      <c r="L54">
        <f>IF('CS-Sophomore'!L58='Master Answer Key'!$B56, 1, 0)</f>
        <v>1</v>
      </c>
      <c r="M54">
        <f>IF('CS-Sophomore'!M58='Master Answer Key'!$B56, 1, 0)</f>
        <v>1</v>
      </c>
      <c r="N54">
        <f>IF('CS-Sophomore'!N58='Master Answer Key'!$B56, 1, 0)</f>
        <v>1</v>
      </c>
      <c r="O54">
        <f>IF('CS-Sophomore'!O58='Master Answer Key'!$B56, 1, 0)</f>
        <v>1</v>
      </c>
      <c r="P54">
        <f>IF('CS-Sophomore'!P58='Master Answer Key'!$B56, 1, 0)</f>
        <v>1</v>
      </c>
      <c r="Q54">
        <f>IF('CS-Sophomore'!Q58='Master Answer Key'!$B56, 1, 0)</f>
        <v>1</v>
      </c>
      <c r="R54">
        <f>IF('CS-Sophomore'!R58='Master Answer Key'!$B56, 1, 0)</f>
        <v>1</v>
      </c>
      <c r="S54">
        <f>IF('CS-Sophomore'!S58='Master Answer Key'!$B56, 1, 0)</f>
        <v>1</v>
      </c>
    </row>
    <row r="55">
      <c r="A55" s="5" t="s">
        <v>159</v>
      </c>
      <c r="B55">
        <f>IF('CS-Sophomore'!B59='Master Answer Key'!$B57, 1, 0)</f>
        <v>1</v>
      </c>
      <c r="C55">
        <f>IF('CS-Sophomore'!C59='Master Answer Key'!$B57, 1, 0)</f>
        <v>1</v>
      </c>
      <c r="D55">
        <f>IF('CS-Sophomore'!D59='Master Answer Key'!$B57, 1, 0)</f>
        <v>1</v>
      </c>
      <c r="E55">
        <f>IF('CS-Sophomore'!E59='Master Answer Key'!$B57, 1, 0)</f>
        <v>1</v>
      </c>
      <c r="F55">
        <f>IF('CS-Sophomore'!F59='Master Answer Key'!$B57, 1, 0)</f>
        <v>0</v>
      </c>
      <c r="G55">
        <f>IF('CS-Sophomore'!G59='Master Answer Key'!$B57, 1, 0)</f>
        <v>1</v>
      </c>
      <c r="H55">
        <f>IF('CS-Sophomore'!H59='Master Answer Key'!$B57, 1, 0)</f>
        <v>0</v>
      </c>
      <c r="I55">
        <f>IF('CS-Sophomore'!I59='Master Answer Key'!$B57, 1, 0)</f>
        <v>1</v>
      </c>
      <c r="J55">
        <f>IF('CS-Sophomore'!J59='Master Answer Key'!$B57, 1, 0)</f>
        <v>1</v>
      </c>
      <c r="K55">
        <f>IF('CS-Sophomore'!K59='Master Answer Key'!$B57, 1, 0)</f>
        <v>1</v>
      </c>
      <c r="L55">
        <f>IF('CS-Sophomore'!L59='Master Answer Key'!$B57, 1, 0)</f>
        <v>1</v>
      </c>
      <c r="M55">
        <f>IF('CS-Sophomore'!M59='Master Answer Key'!$B57, 1, 0)</f>
        <v>1</v>
      </c>
      <c r="N55">
        <f>IF('CS-Sophomore'!N59='Master Answer Key'!$B57, 1, 0)</f>
        <v>1</v>
      </c>
      <c r="O55">
        <f>IF('CS-Sophomore'!O59='Master Answer Key'!$B57, 1, 0)</f>
        <v>1</v>
      </c>
      <c r="P55">
        <f>IF('CS-Sophomore'!P59='Master Answer Key'!$B57, 1, 0)</f>
        <v>1</v>
      </c>
      <c r="Q55">
        <f>IF('CS-Sophomore'!Q59='Master Answer Key'!$B57, 1, 0)</f>
        <v>1</v>
      </c>
      <c r="R55">
        <f>IF('CS-Sophomore'!R59='Master Answer Key'!$B57, 1, 0)</f>
        <v>1</v>
      </c>
      <c r="S55">
        <f>IF('CS-Sophomore'!S59='Master Answer Key'!$B57, 1, 0)</f>
        <v>1</v>
      </c>
    </row>
    <row r="56">
      <c r="A56" s="5" t="s">
        <v>160</v>
      </c>
      <c r="B56">
        <f>IF('CS-Sophomore'!B60='Master Answer Key'!$B58, 1, 0)</f>
        <v>1</v>
      </c>
      <c r="C56">
        <f>IF('CS-Sophomore'!C60='Master Answer Key'!$B58, 1, 0)</f>
        <v>1</v>
      </c>
      <c r="D56">
        <f>IF('CS-Sophomore'!D60='Master Answer Key'!$B58, 1, 0)</f>
        <v>1</v>
      </c>
      <c r="E56">
        <f>IF('CS-Sophomore'!E60='Master Answer Key'!$B58, 1, 0)</f>
        <v>1</v>
      </c>
      <c r="F56">
        <f>IF('CS-Sophomore'!F60='Master Answer Key'!$B58, 1, 0)</f>
        <v>0</v>
      </c>
      <c r="G56">
        <f>IF('CS-Sophomore'!G60='Master Answer Key'!$B58, 1, 0)</f>
        <v>1</v>
      </c>
      <c r="H56">
        <f>IF('CS-Sophomore'!H60='Master Answer Key'!$B58, 1, 0)</f>
        <v>0</v>
      </c>
      <c r="I56">
        <f>IF('CS-Sophomore'!I60='Master Answer Key'!$B58, 1, 0)</f>
        <v>1</v>
      </c>
      <c r="J56">
        <f>IF('CS-Sophomore'!J60='Master Answer Key'!$B58, 1, 0)</f>
        <v>1</v>
      </c>
      <c r="K56">
        <f>IF('CS-Sophomore'!K60='Master Answer Key'!$B58, 1, 0)</f>
        <v>1</v>
      </c>
      <c r="L56">
        <f>IF('CS-Sophomore'!L60='Master Answer Key'!$B58, 1, 0)</f>
        <v>1</v>
      </c>
      <c r="M56">
        <f>IF('CS-Sophomore'!M60='Master Answer Key'!$B58, 1, 0)</f>
        <v>1</v>
      </c>
      <c r="N56">
        <f>IF('CS-Sophomore'!N60='Master Answer Key'!$B58, 1, 0)</f>
        <v>1</v>
      </c>
      <c r="O56">
        <f>IF('CS-Sophomore'!O60='Master Answer Key'!$B58, 1, 0)</f>
        <v>1</v>
      </c>
      <c r="P56">
        <f>IF('CS-Sophomore'!P60='Master Answer Key'!$B58, 1, 0)</f>
        <v>1</v>
      </c>
      <c r="Q56">
        <f>IF('CS-Sophomore'!Q60='Master Answer Key'!$B58, 1, 0)</f>
        <v>1</v>
      </c>
      <c r="R56">
        <f>IF('CS-Sophomore'!R60='Master Answer Key'!$B58, 1, 0)</f>
        <v>1</v>
      </c>
      <c r="S56">
        <f>IF('CS-Sophomore'!S60='Master Answer Key'!$B58, 1, 0)</f>
        <v>1</v>
      </c>
    </row>
    <row r="57">
      <c r="A57" s="5" t="s">
        <v>161</v>
      </c>
      <c r="B57">
        <f>IF('CS-Sophomore'!B61='Master Answer Key'!$B59, 1, 0)</f>
        <v>1</v>
      </c>
      <c r="C57">
        <f>IF('CS-Sophomore'!C61='Master Answer Key'!$B59, 1, 0)</f>
        <v>1</v>
      </c>
      <c r="D57">
        <f>IF('CS-Sophomore'!D61='Master Answer Key'!$B59, 1, 0)</f>
        <v>1</v>
      </c>
      <c r="E57">
        <f>IF('CS-Sophomore'!E61='Master Answer Key'!$B59, 1, 0)</f>
        <v>1</v>
      </c>
      <c r="F57">
        <f>IF('CS-Sophomore'!F61='Master Answer Key'!$B59, 1, 0)</f>
        <v>1</v>
      </c>
      <c r="G57">
        <f>IF('CS-Sophomore'!G61='Master Answer Key'!$B59, 1, 0)</f>
        <v>1</v>
      </c>
      <c r="H57">
        <f>IF('CS-Sophomore'!H61='Master Answer Key'!$B59, 1, 0)</f>
        <v>1</v>
      </c>
      <c r="I57">
        <f>IF('CS-Sophomore'!I61='Master Answer Key'!$B59, 1, 0)</f>
        <v>1</v>
      </c>
      <c r="J57">
        <f>IF('CS-Sophomore'!J61='Master Answer Key'!$B59, 1, 0)</f>
        <v>0</v>
      </c>
      <c r="K57">
        <f>IF('CS-Sophomore'!K61='Master Answer Key'!$B59, 1, 0)</f>
        <v>1</v>
      </c>
      <c r="L57">
        <f>IF('CS-Sophomore'!L61='Master Answer Key'!$B59, 1, 0)</f>
        <v>1</v>
      </c>
      <c r="M57">
        <f>IF('CS-Sophomore'!M61='Master Answer Key'!$B59, 1, 0)</f>
        <v>1</v>
      </c>
      <c r="N57">
        <f>IF('CS-Sophomore'!N61='Master Answer Key'!$B59, 1, 0)</f>
        <v>1</v>
      </c>
      <c r="O57">
        <f>IF('CS-Sophomore'!O61='Master Answer Key'!$B59, 1, 0)</f>
        <v>1</v>
      </c>
      <c r="P57">
        <f>IF('CS-Sophomore'!P61='Master Answer Key'!$B59, 1, 0)</f>
        <v>1</v>
      </c>
      <c r="Q57">
        <f>IF('CS-Sophomore'!Q61='Master Answer Key'!$B59, 1, 0)</f>
        <v>1</v>
      </c>
      <c r="R57">
        <f>IF('CS-Sophomore'!R61='Master Answer Key'!$B59, 1, 0)</f>
        <v>1</v>
      </c>
      <c r="S57">
        <f>IF('CS-Sophomore'!S61='Master Answer Key'!$B59, 1, 0)</f>
        <v>1</v>
      </c>
    </row>
    <row r="58">
      <c r="A58" s="5" t="s">
        <v>162</v>
      </c>
      <c r="B58">
        <f>IF('CS-Sophomore'!B62='Master Answer Key'!$B60, 1, 0)</f>
        <v>1</v>
      </c>
      <c r="C58">
        <f>IF('CS-Sophomore'!C62='Master Answer Key'!$B60, 1, 0)</f>
        <v>1</v>
      </c>
      <c r="D58">
        <f>IF('CS-Sophomore'!D62='Master Answer Key'!$B60, 1, 0)</f>
        <v>1</v>
      </c>
      <c r="E58">
        <f>IF('CS-Sophomore'!E62='Master Answer Key'!$B60, 1, 0)</f>
        <v>1</v>
      </c>
      <c r="F58">
        <f>IF('CS-Sophomore'!F62='Master Answer Key'!$B60, 1, 0)</f>
        <v>1</v>
      </c>
      <c r="G58">
        <f>IF('CS-Sophomore'!G62='Master Answer Key'!$B60, 1, 0)</f>
        <v>1</v>
      </c>
      <c r="H58">
        <f>IF('CS-Sophomore'!H62='Master Answer Key'!$B60, 1, 0)</f>
        <v>1</v>
      </c>
      <c r="I58">
        <f>IF('CS-Sophomore'!I62='Master Answer Key'!$B60, 1, 0)</f>
        <v>1</v>
      </c>
      <c r="J58">
        <f>IF('CS-Sophomore'!J62='Master Answer Key'!$B60, 1, 0)</f>
        <v>1</v>
      </c>
      <c r="K58">
        <f>IF('CS-Sophomore'!K62='Master Answer Key'!$B60, 1, 0)</f>
        <v>1</v>
      </c>
      <c r="L58">
        <f>IF('CS-Sophomore'!L62='Master Answer Key'!$B60, 1, 0)</f>
        <v>1</v>
      </c>
      <c r="M58">
        <f>IF('CS-Sophomore'!M62='Master Answer Key'!$B60, 1, 0)</f>
        <v>1</v>
      </c>
      <c r="N58">
        <f>IF('CS-Sophomore'!N62='Master Answer Key'!$B60, 1, 0)</f>
        <v>1</v>
      </c>
      <c r="O58">
        <f>IF('CS-Sophomore'!O62='Master Answer Key'!$B60, 1, 0)</f>
        <v>1</v>
      </c>
      <c r="P58">
        <f>IF('CS-Sophomore'!P62='Master Answer Key'!$B60, 1, 0)</f>
        <v>1</v>
      </c>
      <c r="Q58">
        <f>IF('CS-Sophomore'!Q62='Master Answer Key'!$B60, 1, 0)</f>
        <v>1</v>
      </c>
      <c r="R58">
        <f>IF('CS-Sophomore'!R62='Master Answer Key'!$B60, 1, 0)</f>
        <v>1</v>
      </c>
      <c r="S58">
        <f>IF('CS-Sophomore'!S62='Master Answer Key'!$B60, 1, 0)</f>
        <v>1</v>
      </c>
    </row>
    <row r="59">
      <c r="A59" s="5" t="s">
        <v>163</v>
      </c>
      <c r="B59">
        <f>IF('CS-Sophomore'!B63='Master Answer Key'!$B61, 1, 0)</f>
        <v>1</v>
      </c>
      <c r="C59">
        <f>IF('CS-Sophomore'!C63='Master Answer Key'!$B61, 1, 0)</f>
        <v>1</v>
      </c>
      <c r="D59">
        <f>IF('CS-Sophomore'!D63='Master Answer Key'!$B61, 1, 0)</f>
        <v>1</v>
      </c>
      <c r="E59">
        <f>IF('CS-Sophomore'!E63='Master Answer Key'!$B61, 1, 0)</f>
        <v>1</v>
      </c>
      <c r="F59">
        <f>IF('CS-Sophomore'!F63='Master Answer Key'!$B61, 1, 0)</f>
        <v>1</v>
      </c>
      <c r="G59">
        <f>IF('CS-Sophomore'!G63='Master Answer Key'!$B61, 1, 0)</f>
        <v>1</v>
      </c>
      <c r="H59">
        <f>IF('CS-Sophomore'!H63='Master Answer Key'!$B61, 1, 0)</f>
        <v>1</v>
      </c>
      <c r="I59">
        <f>IF('CS-Sophomore'!I63='Master Answer Key'!$B61, 1, 0)</f>
        <v>1</v>
      </c>
      <c r="J59">
        <f>IF('CS-Sophomore'!J63='Master Answer Key'!$B61, 1, 0)</f>
        <v>1</v>
      </c>
      <c r="K59">
        <f>IF('CS-Sophomore'!K63='Master Answer Key'!$B61, 1, 0)</f>
        <v>1</v>
      </c>
      <c r="L59">
        <f>IF('CS-Sophomore'!L63='Master Answer Key'!$B61, 1, 0)</f>
        <v>1</v>
      </c>
      <c r="M59">
        <f>IF('CS-Sophomore'!M63='Master Answer Key'!$B61, 1, 0)</f>
        <v>1</v>
      </c>
      <c r="N59">
        <f>IF('CS-Sophomore'!N63='Master Answer Key'!$B61, 1, 0)</f>
        <v>1</v>
      </c>
      <c r="O59">
        <f>IF('CS-Sophomore'!O63='Master Answer Key'!$B61, 1, 0)</f>
        <v>1</v>
      </c>
      <c r="P59">
        <f>IF('CS-Sophomore'!P63='Master Answer Key'!$B61, 1, 0)</f>
        <v>1</v>
      </c>
      <c r="Q59">
        <f>IF('CS-Sophomore'!Q63='Master Answer Key'!$B61, 1, 0)</f>
        <v>1</v>
      </c>
      <c r="R59">
        <f>IF('CS-Sophomore'!R63='Master Answer Key'!$B61, 1, 0)</f>
        <v>1</v>
      </c>
      <c r="S59">
        <f>IF('CS-Sophomore'!S63='Master Answer Key'!$B61, 1, 0)</f>
        <v>1</v>
      </c>
    </row>
    <row r="60">
      <c r="A60" s="5" t="s">
        <v>164</v>
      </c>
      <c r="B60">
        <f>IF('CS-Sophomore'!B64='Master Answer Key'!$B62, 1, 0)</f>
        <v>1</v>
      </c>
      <c r="C60">
        <f>IF('CS-Sophomore'!C64='Master Answer Key'!$B62, 1, 0)</f>
        <v>1</v>
      </c>
      <c r="D60">
        <f>IF('CS-Sophomore'!D64='Master Answer Key'!$B62, 1, 0)</f>
        <v>1</v>
      </c>
      <c r="E60">
        <f>IF('CS-Sophomore'!E64='Master Answer Key'!$B62, 1, 0)</f>
        <v>1</v>
      </c>
      <c r="F60">
        <f>IF('CS-Sophomore'!F64='Master Answer Key'!$B62, 1, 0)</f>
        <v>1</v>
      </c>
      <c r="G60">
        <f>IF('CS-Sophomore'!G64='Master Answer Key'!$B62, 1, 0)</f>
        <v>1</v>
      </c>
      <c r="H60">
        <f>IF('CS-Sophomore'!H64='Master Answer Key'!$B62, 1, 0)</f>
        <v>1</v>
      </c>
      <c r="I60">
        <f>IF('CS-Sophomore'!I64='Master Answer Key'!$B62, 1, 0)</f>
        <v>0</v>
      </c>
      <c r="J60">
        <f>IF('CS-Sophomore'!J64='Master Answer Key'!$B62, 1, 0)</f>
        <v>1</v>
      </c>
      <c r="K60">
        <f>IF('CS-Sophomore'!K64='Master Answer Key'!$B62, 1, 0)</f>
        <v>0</v>
      </c>
      <c r="L60">
        <f>IF('CS-Sophomore'!L64='Master Answer Key'!$B62, 1, 0)</f>
        <v>1</v>
      </c>
      <c r="M60">
        <f>IF('CS-Sophomore'!M64='Master Answer Key'!$B62, 1, 0)</f>
        <v>1</v>
      </c>
      <c r="N60">
        <f>IF('CS-Sophomore'!N64='Master Answer Key'!$B62, 1, 0)</f>
        <v>1</v>
      </c>
      <c r="O60">
        <f>IF('CS-Sophomore'!O64='Master Answer Key'!$B62, 1, 0)</f>
        <v>1</v>
      </c>
      <c r="P60">
        <f>IF('CS-Sophomore'!P64='Master Answer Key'!$B62, 1, 0)</f>
        <v>1</v>
      </c>
      <c r="Q60">
        <f>IF('CS-Sophomore'!Q64='Master Answer Key'!$B62, 1, 0)</f>
        <v>1</v>
      </c>
      <c r="R60">
        <f>IF('CS-Sophomore'!R64='Master Answer Key'!$B62, 1, 0)</f>
        <v>1</v>
      </c>
      <c r="S60">
        <f>IF('CS-Sophomore'!S64='Master Answer Key'!$B62, 1, 0)</f>
        <v>1</v>
      </c>
    </row>
    <row r="61">
      <c r="A61" s="5" t="s">
        <v>165</v>
      </c>
      <c r="B61">
        <f>IF('CS-Sophomore'!B65='Master Answer Key'!$B63, 1, 0)</f>
        <v>1</v>
      </c>
      <c r="C61">
        <f>IF('CS-Sophomore'!C65='Master Answer Key'!$B63, 1, 0)</f>
        <v>1</v>
      </c>
      <c r="D61">
        <f>IF('CS-Sophomore'!D65='Master Answer Key'!$B63, 1, 0)</f>
        <v>1</v>
      </c>
      <c r="E61">
        <f>IF('CS-Sophomore'!E65='Master Answer Key'!$B63, 1, 0)</f>
        <v>1</v>
      </c>
      <c r="F61">
        <f>IF('CS-Sophomore'!F65='Master Answer Key'!$B63, 1, 0)</f>
        <v>1</v>
      </c>
      <c r="G61">
        <f>IF('CS-Sophomore'!G65='Master Answer Key'!$B63, 1, 0)</f>
        <v>1</v>
      </c>
      <c r="H61">
        <f>IF('CS-Sophomore'!H65='Master Answer Key'!$B63, 1, 0)</f>
        <v>1</v>
      </c>
      <c r="I61">
        <f>IF('CS-Sophomore'!I65='Master Answer Key'!$B63, 1, 0)</f>
        <v>0</v>
      </c>
      <c r="J61">
        <f>IF('CS-Sophomore'!J65='Master Answer Key'!$B63, 1, 0)</f>
        <v>1</v>
      </c>
      <c r="K61">
        <f>IF('CS-Sophomore'!K65='Master Answer Key'!$B63, 1, 0)</f>
        <v>1</v>
      </c>
      <c r="L61">
        <f>IF('CS-Sophomore'!L65='Master Answer Key'!$B63, 1, 0)</f>
        <v>1</v>
      </c>
      <c r="M61">
        <f>IF('CS-Sophomore'!M65='Master Answer Key'!$B63, 1, 0)</f>
        <v>1</v>
      </c>
      <c r="N61">
        <f>IF('CS-Sophomore'!N65='Master Answer Key'!$B63, 1, 0)</f>
        <v>1</v>
      </c>
      <c r="O61">
        <f>IF('CS-Sophomore'!O65='Master Answer Key'!$B63, 1, 0)</f>
        <v>1</v>
      </c>
      <c r="P61">
        <f>IF('CS-Sophomore'!P65='Master Answer Key'!$B63, 1, 0)</f>
        <v>1</v>
      </c>
      <c r="Q61">
        <f>IF('CS-Sophomore'!Q65='Master Answer Key'!$B63, 1, 0)</f>
        <v>1</v>
      </c>
      <c r="R61">
        <f>IF('CS-Sophomore'!R65='Master Answer Key'!$B63, 1, 0)</f>
        <v>1</v>
      </c>
      <c r="S61">
        <f>IF('CS-Sophomore'!S65='Master Answer Key'!$B63, 1, 0)</f>
        <v>1</v>
      </c>
    </row>
    <row r="62">
      <c r="A62" s="5" t="s">
        <v>166</v>
      </c>
      <c r="B62">
        <f>IF('CS-Sophomore'!B66='Master Answer Key'!$B64, 1, 0)</f>
        <v>1</v>
      </c>
      <c r="C62">
        <f>IF('CS-Sophomore'!C66='Master Answer Key'!$B64, 1, 0)</f>
        <v>1</v>
      </c>
      <c r="D62">
        <f>IF('CS-Sophomore'!D66='Master Answer Key'!$B64, 1, 0)</f>
        <v>1</v>
      </c>
      <c r="E62">
        <f>IF('CS-Sophomore'!E66='Master Answer Key'!$B64, 1, 0)</f>
        <v>1</v>
      </c>
      <c r="F62">
        <f>IF('CS-Sophomore'!F66='Master Answer Key'!$B64, 1, 0)</f>
        <v>1</v>
      </c>
      <c r="G62">
        <f>IF('CS-Sophomore'!G66='Master Answer Key'!$B64, 1, 0)</f>
        <v>1</v>
      </c>
      <c r="H62">
        <f>IF('CS-Sophomore'!H66='Master Answer Key'!$B64, 1, 0)</f>
        <v>1</v>
      </c>
      <c r="I62">
        <f>IF('CS-Sophomore'!I66='Master Answer Key'!$B64, 1, 0)</f>
        <v>0</v>
      </c>
      <c r="J62">
        <f>IF('CS-Sophomore'!J66='Master Answer Key'!$B64, 1, 0)</f>
        <v>1</v>
      </c>
      <c r="K62">
        <f>IF('CS-Sophomore'!K66='Master Answer Key'!$B64, 1, 0)</f>
        <v>1</v>
      </c>
      <c r="L62">
        <f>IF('CS-Sophomore'!L66='Master Answer Key'!$B64, 1, 0)</f>
        <v>1</v>
      </c>
      <c r="M62">
        <f>IF('CS-Sophomore'!M66='Master Answer Key'!$B64, 1, 0)</f>
        <v>1</v>
      </c>
      <c r="N62">
        <f>IF('CS-Sophomore'!N66='Master Answer Key'!$B64, 1, 0)</f>
        <v>1</v>
      </c>
      <c r="O62">
        <f>IF('CS-Sophomore'!O66='Master Answer Key'!$B64, 1, 0)</f>
        <v>1</v>
      </c>
      <c r="P62">
        <f>IF('CS-Sophomore'!P66='Master Answer Key'!$B64, 1, 0)</f>
        <v>1</v>
      </c>
      <c r="Q62">
        <f>IF('CS-Sophomore'!Q66='Master Answer Key'!$B64, 1, 0)</f>
        <v>1</v>
      </c>
      <c r="R62">
        <f>IF('CS-Sophomore'!R66='Master Answer Key'!$B64, 1, 0)</f>
        <v>1</v>
      </c>
      <c r="S62">
        <f>IF('CS-Sophomore'!S66='Master Answer Key'!$B64, 1, 0)</f>
        <v>1</v>
      </c>
    </row>
    <row r="63">
      <c r="A63" s="5" t="s">
        <v>167</v>
      </c>
      <c r="B63">
        <f>IF('CS-Sophomore'!B67='Master Answer Key'!$B65, 1, 0)</f>
        <v>1</v>
      </c>
      <c r="C63">
        <f>IF('CS-Sophomore'!C67='Master Answer Key'!$B65, 1, 0)</f>
        <v>0</v>
      </c>
      <c r="D63">
        <f>IF('CS-Sophomore'!D67='Master Answer Key'!$B65, 1, 0)</f>
        <v>1</v>
      </c>
      <c r="E63">
        <f>IF('CS-Sophomore'!E67='Master Answer Key'!$B65, 1, 0)</f>
        <v>1</v>
      </c>
      <c r="F63">
        <f>IF('CS-Sophomore'!F67='Master Answer Key'!$B65, 1, 0)</f>
        <v>1</v>
      </c>
      <c r="G63">
        <f>IF('CS-Sophomore'!G67='Master Answer Key'!$B65, 1, 0)</f>
        <v>1</v>
      </c>
      <c r="H63">
        <f>IF('CS-Sophomore'!H67='Master Answer Key'!$B65, 1, 0)</f>
        <v>1</v>
      </c>
      <c r="I63">
        <f>IF('CS-Sophomore'!I67='Master Answer Key'!$B65, 1, 0)</f>
        <v>0</v>
      </c>
      <c r="J63">
        <f>IF('CS-Sophomore'!J67='Master Answer Key'!$B65, 1, 0)</f>
        <v>1</v>
      </c>
      <c r="K63">
        <f>IF('CS-Sophomore'!K67='Master Answer Key'!$B65, 1, 0)</f>
        <v>1</v>
      </c>
      <c r="L63">
        <f>IF('CS-Sophomore'!L67='Master Answer Key'!$B65, 1, 0)</f>
        <v>0</v>
      </c>
      <c r="M63">
        <f>IF('CS-Sophomore'!M67='Master Answer Key'!$B65, 1, 0)</f>
        <v>1</v>
      </c>
      <c r="N63">
        <f>IF('CS-Sophomore'!N67='Master Answer Key'!$B65, 1, 0)</f>
        <v>0</v>
      </c>
      <c r="O63">
        <f>IF('CS-Sophomore'!O67='Master Answer Key'!$B65, 1, 0)</f>
        <v>1</v>
      </c>
      <c r="P63">
        <f>IF('CS-Sophomore'!P67='Master Answer Key'!$B65, 1, 0)</f>
        <v>1</v>
      </c>
      <c r="Q63">
        <f>IF('CS-Sophomore'!Q67='Master Answer Key'!$B65, 1, 0)</f>
        <v>0</v>
      </c>
      <c r="R63">
        <f>IF('CS-Sophomore'!R67='Master Answer Key'!$B65, 1, 0)</f>
        <v>0</v>
      </c>
      <c r="S63">
        <f>IF('CS-Sophomore'!S67='Master Answer Key'!$B65, 1, 0)</f>
        <v>0</v>
      </c>
    </row>
    <row r="64">
      <c r="A64" s="5" t="s">
        <v>168</v>
      </c>
      <c r="B64">
        <f>IF('CS-Sophomore'!B68='Master Answer Key'!$B66, 1, 0)</f>
        <v>1</v>
      </c>
      <c r="C64">
        <f>IF('CS-Sophomore'!C68='Master Answer Key'!$B66, 1, 0)</f>
        <v>1</v>
      </c>
      <c r="D64">
        <f>IF('CS-Sophomore'!D68='Master Answer Key'!$B66, 1, 0)</f>
        <v>1</v>
      </c>
      <c r="E64">
        <f>IF('CS-Sophomore'!E68='Master Answer Key'!$B66, 1, 0)</f>
        <v>1</v>
      </c>
      <c r="F64">
        <f>IF('CS-Sophomore'!F68='Master Answer Key'!$B66, 1, 0)</f>
        <v>0</v>
      </c>
      <c r="G64">
        <f>IF('CS-Sophomore'!G68='Master Answer Key'!$B66, 1, 0)</f>
        <v>1</v>
      </c>
      <c r="H64">
        <f>IF('CS-Sophomore'!H68='Master Answer Key'!$B66, 1, 0)</f>
        <v>1</v>
      </c>
      <c r="I64">
        <f>IF('CS-Sophomore'!I68='Master Answer Key'!$B66, 1, 0)</f>
        <v>0</v>
      </c>
      <c r="J64">
        <f>IF('CS-Sophomore'!J68='Master Answer Key'!$B66, 1, 0)</f>
        <v>1</v>
      </c>
      <c r="K64">
        <f>IF('CS-Sophomore'!K68='Master Answer Key'!$B66, 1, 0)</f>
        <v>1</v>
      </c>
      <c r="L64">
        <f>IF('CS-Sophomore'!L68='Master Answer Key'!$B66, 1, 0)</f>
        <v>1</v>
      </c>
      <c r="M64">
        <f>IF('CS-Sophomore'!M68='Master Answer Key'!$B66, 1, 0)</f>
        <v>1</v>
      </c>
      <c r="N64">
        <f>IF('CS-Sophomore'!N68='Master Answer Key'!$B66, 1, 0)</f>
        <v>1</v>
      </c>
      <c r="O64">
        <f>IF('CS-Sophomore'!O68='Master Answer Key'!$B66, 1, 0)</f>
        <v>1</v>
      </c>
      <c r="P64">
        <f>IF('CS-Sophomore'!P68='Master Answer Key'!$B66, 1, 0)</f>
        <v>1</v>
      </c>
      <c r="Q64">
        <f>IF('CS-Sophomore'!Q68='Master Answer Key'!$B66, 1, 0)</f>
        <v>1</v>
      </c>
      <c r="R64">
        <f>IF('CS-Sophomore'!R68='Master Answer Key'!$B66, 1, 0)</f>
        <v>1</v>
      </c>
      <c r="S64">
        <f>IF('CS-Sophomore'!S68='Master Answer Key'!$B66, 1, 0)</f>
        <v>1</v>
      </c>
    </row>
    <row r="65">
      <c r="A65" s="5" t="s">
        <v>169</v>
      </c>
      <c r="B65">
        <f>IF('CS-Sophomore'!B69='Master Answer Key'!$B67, 1, 0)</f>
        <v>0</v>
      </c>
      <c r="C65">
        <f>IF('CS-Sophomore'!C69='Master Answer Key'!$B67, 1, 0)</f>
        <v>0</v>
      </c>
      <c r="D65">
        <f>IF('CS-Sophomore'!D69='Master Answer Key'!$B67, 1, 0)</f>
        <v>0</v>
      </c>
      <c r="E65">
        <f>IF('CS-Sophomore'!E69='Master Answer Key'!$B67, 1, 0)</f>
        <v>0</v>
      </c>
      <c r="F65">
        <f>IF('CS-Sophomore'!F69='Master Answer Key'!$B67, 1, 0)</f>
        <v>0</v>
      </c>
      <c r="G65">
        <f>IF('CS-Sophomore'!G69='Master Answer Key'!$B67, 1, 0)</f>
        <v>0</v>
      </c>
      <c r="H65">
        <f>IF('CS-Sophomore'!H69='Master Answer Key'!$B67, 1, 0)</f>
        <v>0</v>
      </c>
      <c r="I65">
        <f>IF('CS-Sophomore'!I69='Master Answer Key'!$B67, 1, 0)</f>
        <v>1</v>
      </c>
      <c r="J65">
        <f>IF('CS-Sophomore'!J69='Master Answer Key'!$B67, 1, 0)</f>
        <v>0</v>
      </c>
      <c r="K65">
        <f>IF('CS-Sophomore'!K69='Master Answer Key'!$B67, 1, 0)</f>
        <v>0</v>
      </c>
      <c r="L65">
        <f>IF('CS-Sophomore'!L69='Master Answer Key'!$B67, 1, 0)</f>
        <v>0</v>
      </c>
      <c r="M65">
        <f>IF('CS-Sophomore'!M69='Master Answer Key'!$B67, 1, 0)</f>
        <v>0</v>
      </c>
      <c r="N65">
        <f>IF('CS-Sophomore'!N69='Master Answer Key'!$B67, 1, 0)</f>
        <v>0</v>
      </c>
      <c r="O65">
        <f>IF('CS-Sophomore'!O69='Master Answer Key'!$B67, 1, 0)</f>
        <v>0</v>
      </c>
      <c r="P65">
        <f>IF('CS-Sophomore'!P69='Master Answer Key'!$B67, 1, 0)</f>
        <v>0</v>
      </c>
      <c r="Q65">
        <f>IF('CS-Sophomore'!Q69='Master Answer Key'!$B67, 1, 0)</f>
        <v>0</v>
      </c>
      <c r="R65">
        <f>IF('CS-Sophomore'!R69='Master Answer Key'!$B67, 1, 0)</f>
        <v>0</v>
      </c>
      <c r="S65">
        <f>IF('CS-Sophomore'!S69='Master Answer Key'!$B67, 1, 0)</f>
        <v>0</v>
      </c>
    </row>
    <row r="66">
      <c r="A66" s="5" t="s">
        <v>170</v>
      </c>
      <c r="B66">
        <f>IF('CS-Sophomore'!B70='Master Answer Key'!$B68, 1, 0)</f>
        <v>1</v>
      </c>
      <c r="C66">
        <f>IF('CS-Sophomore'!C70='Master Answer Key'!$B68, 1, 0)</f>
        <v>0</v>
      </c>
      <c r="D66">
        <f>IF('CS-Sophomore'!D70='Master Answer Key'!$B68, 1, 0)</f>
        <v>1</v>
      </c>
      <c r="E66">
        <f>IF('CS-Sophomore'!E70='Master Answer Key'!$B68, 1, 0)</f>
        <v>1</v>
      </c>
      <c r="F66">
        <f>IF('CS-Sophomore'!F70='Master Answer Key'!$B68, 1, 0)</f>
        <v>0</v>
      </c>
      <c r="G66">
        <f>IF('CS-Sophomore'!G70='Master Answer Key'!$B68, 1, 0)</f>
        <v>1</v>
      </c>
      <c r="H66">
        <f>IF('CS-Sophomore'!H70='Master Answer Key'!$B68, 1, 0)</f>
        <v>0</v>
      </c>
      <c r="I66">
        <f>IF('CS-Sophomore'!I70='Master Answer Key'!$B68, 1, 0)</f>
        <v>0</v>
      </c>
      <c r="J66">
        <f>IF('CS-Sophomore'!J70='Master Answer Key'!$B68, 1, 0)</f>
        <v>1</v>
      </c>
      <c r="K66">
        <f>IF('CS-Sophomore'!K70='Master Answer Key'!$B68, 1, 0)</f>
        <v>1</v>
      </c>
      <c r="L66">
        <f>IF('CS-Sophomore'!L70='Master Answer Key'!$B68, 1, 0)</f>
        <v>1</v>
      </c>
      <c r="M66">
        <f>IF('CS-Sophomore'!M70='Master Answer Key'!$B68, 1, 0)</f>
        <v>1</v>
      </c>
      <c r="N66">
        <f>IF('CS-Sophomore'!N70='Master Answer Key'!$B68, 1, 0)</f>
        <v>1</v>
      </c>
      <c r="O66">
        <f>IF('CS-Sophomore'!O70='Master Answer Key'!$B68, 1, 0)</f>
        <v>1</v>
      </c>
      <c r="P66">
        <f>IF('CS-Sophomore'!P70='Master Answer Key'!$B68, 1, 0)</f>
        <v>1</v>
      </c>
      <c r="Q66">
        <f>IF('CS-Sophomore'!Q70='Master Answer Key'!$B68, 1, 0)</f>
        <v>1</v>
      </c>
      <c r="R66">
        <f>IF('CS-Sophomore'!R70='Master Answer Key'!$B68, 1, 0)</f>
        <v>1</v>
      </c>
      <c r="S66">
        <f>IF('CS-Sophomore'!S70='Master Answer Key'!$B68, 1, 0)</f>
        <v>1</v>
      </c>
    </row>
    <row r="67">
      <c r="A67" s="5" t="s">
        <v>171</v>
      </c>
      <c r="B67">
        <f>IF('CS-Sophomore'!B71='Master Answer Key'!$B69, 1, 0)</f>
        <v>1</v>
      </c>
      <c r="C67">
        <f>IF('CS-Sophomore'!C71='Master Answer Key'!$B69, 1, 0)</f>
        <v>1</v>
      </c>
      <c r="D67">
        <f>IF('CS-Sophomore'!D71='Master Answer Key'!$B69, 1, 0)</f>
        <v>0</v>
      </c>
      <c r="E67">
        <f>IF('CS-Sophomore'!E71='Master Answer Key'!$B69, 1, 0)</f>
        <v>1</v>
      </c>
      <c r="F67">
        <f>IF('CS-Sophomore'!F71='Master Answer Key'!$B69, 1, 0)</f>
        <v>1</v>
      </c>
      <c r="G67">
        <f>IF('CS-Sophomore'!G71='Master Answer Key'!$B69, 1, 0)</f>
        <v>1</v>
      </c>
      <c r="H67">
        <f>IF('CS-Sophomore'!H71='Master Answer Key'!$B69, 1, 0)</f>
        <v>1</v>
      </c>
      <c r="I67">
        <f>IF('CS-Sophomore'!I71='Master Answer Key'!$B69, 1, 0)</f>
        <v>0</v>
      </c>
      <c r="J67">
        <f>IF('CS-Sophomore'!J71='Master Answer Key'!$B69, 1, 0)</f>
        <v>1</v>
      </c>
      <c r="K67">
        <f>IF('CS-Sophomore'!K71='Master Answer Key'!$B69, 1, 0)</f>
        <v>1</v>
      </c>
      <c r="L67">
        <f>IF('CS-Sophomore'!L71='Master Answer Key'!$B69, 1, 0)</f>
        <v>1</v>
      </c>
      <c r="M67">
        <f>IF('CS-Sophomore'!M71='Master Answer Key'!$B69, 1, 0)</f>
        <v>1</v>
      </c>
      <c r="N67">
        <f>IF('CS-Sophomore'!N71='Master Answer Key'!$B69, 1, 0)</f>
        <v>1</v>
      </c>
      <c r="O67">
        <f>IF('CS-Sophomore'!O71='Master Answer Key'!$B69, 1, 0)</f>
        <v>1</v>
      </c>
      <c r="P67">
        <f>IF('CS-Sophomore'!P71='Master Answer Key'!$B69, 1, 0)</f>
        <v>1</v>
      </c>
      <c r="Q67">
        <f>IF('CS-Sophomore'!Q71='Master Answer Key'!$B69, 1, 0)</f>
        <v>1</v>
      </c>
      <c r="R67">
        <f>IF('CS-Sophomore'!R71='Master Answer Key'!$B69, 1, 0)</f>
        <v>1</v>
      </c>
      <c r="S67">
        <f>IF('CS-Sophomore'!S71='Master Answer Key'!$B69, 1, 0)</f>
        <v>1</v>
      </c>
    </row>
    <row r="68">
      <c r="A68" s="5" t="s">
        <v>172</v>
      </c>
      <c r="B68">
        <f>IF('CS-Sophomore'!B72='Master Answer Key'!$B70, 1, 0)</f>
        <v>0</v>
      </c>
      <c r="C68">
        <f>IF('CS-Sophomore'!C72='Master Answer Key'!$B70, 1, 0)</f>
        <v>0</v>
      </c>
      <c r="D68">
        <f>IF('CS-Sophomore'!D72='Master Answer Key'!$B70, 1, 0)</f>
        <v>1</v>
      </c>
      <c r="E68">
        <f>IF('CS-Sophomore'!E72='Master Answer Key'!$B70, 1, 0)</f>
        <v>1</v>
      </c>
      <c r="F68">
        <f>IF('CS-Sophomore'!F72='Master Answer Key'!$B70, 1, 0)</f>
        <v>0</v>
      </c>
      <c r="G68">
        <f>IF('CS-Sophomore'!G72='Master Answer Key'!$B70, 1, 0)</f>
        <v>0</v>
      </c>
      <c r="H68">
        <f>IF('CS-Sophomore'!H72='Master Answer Key'!$B70, 1, 0)</f>
        <v>0</v>
      </c>
      <c r="I68">
        <f>IF('CS-Sophomore'!I72='Master Answer Key'!$B70, 1, 0)</f>
        <v>0</v>
      </c>
      <c r="J68">
        <f>IF('CS-Sophomore'!J72='Master Answer Key'!$B70, 1, 0)</f>
        <v>1</v>
      </c>
      <c r="K68">
        <f>IF('CS-Sophomore'!K72='Master Answer Key'!$B70, 1, 0)</f>
        <v>0</v>
      </c>
      <c r="L68">
        <f>IF('CS-Sophomore'!L72='Master Answer Key'!$B70, 1, 0)</f>
        <v>0</v>
      </c>
      <c r="M68">
        <f>IF('CS-Sophomore'!M72='Master Answer Key'!$B70, 1, 0)</f>
        <v>1</v>
      </c>
      <c r="N68">
        <f>IF('CS-Sophomore'!N72='Master Answer Key'!$B70, 1, 0)</f>
        <v>0</v>
      </c>
      <c r="O68">
        <f>IF('CS-Sophomore'!O72='Master Answer Key'!$B70, 1, 0)</f>
        <v>1</v>
      </c>
      <c r="P68">
        <f>IF('CS-Sophomore'!P72='Master Answer Key'!$B70, 1, 0)</f>
        <v>0</v>
      </c>
      <c r="Q68">
        <f>IF('CS-Sophomore'!Q72='Master Answer Key'!$B70, 1, 0)</f>
        <v>0</v>
      </c>
      <c r="R68">
        <f>IF('CS-Sophomore'!R72='Master Answer Key'!$B70, 1, 0)</f>
        <v>1</v>
      </c>
      <c r="S68">
        <f>IF('CS-Sophomore'!S72='Master Answer Key'!$B70, 1, 0)</f>
        <v>0</v>
      </c>
    </row>
    <row r="69">
      <c r="A69" s="5" t="s">
        <v>173</v>
      </c>
      <c r="B69">
        <f>IF('CS-Sophomore'!B73='Master Answer Key'!$B71, 1, 0)</f>
        <v>1</v>
      </c>
      <c r="C69">
        <f>IF('CS-Sophomore'!C73='Master Answer Key'!$B71, 1, 0)</f>
        <v>1</v>
      </c>
      <c r="D69">
        <f>IF('CS-Sophomore'!D73='Master Answer Key'!$B71, 1, 0)</f>
        <v>1</v>
      </c>
      <c r="E69">
        <f>IF('CS-Sophomore'!E73='Master Answer Key'!$B71, 1, 0)</f>
        <v>1</v>
      </c>
      <c r="F69">
        <f>IF('CS-Sophomore'!F73='Master Answer Key'!$B71, 1, 0)</f>
        <v>1</v>
      </c>
      <c r="G69">
        <f>IF('CS-Sophomore'!G73='Master Answer Key'!$B71, 1, 0)</f>
        <v>1</v>
      </c>
      <c r="H69">
        <f>IF('CS-Sophomore'!H73='Master Answer Key'!$B71, 1, 0)</f>
        <v>0</v>
      </c>
      <c r="I69">
        <f>IF('CS-Sophomore'!I73='Master Answer Key'!$B71, 1, 0)</f>
        <v>0</v>
      </c>
      <c r="J69">
        <f>IF('CS-Sophomore'!J73='Master Answer Key'!$B71, 1, 0)</f>
        <v>1</v>
      </c>
      <c r="K69">
        <f>IF('CS-Sophomore'!K73='Master Answer Key'!$B71, 1, 0)</f>
        <v>1</v>
      </c>
      <c r="L69">
        <f>IF('CS-Sophomore'!L73='Master Answer Key'!$B71, 1, 0)</f>
        <v>1</v>
      </c>
      <c r="M69">
        <f>IF('CS-Sophomore'!M73='Master Answer Key'!$B71, 1, 0)</f>
        <v>1</v>
      </c>
      <c r="N69">
        <f>IF('CS-Sophomore'!N73='Master Answer Key'!$B71, 1, 0)</f>
        <v>1</v>
      </c>
      <c r="O69">
        <f>IF('CS-Sophomore'!O73='Master Answer Key'!$B71, 1, 0)</f>
        <v>1</v>
      </c>
      <c r="P69">
        <f>IF('CS-Sophomore'!P73='Master Answer Key'!$B71, 1, 0)</f>
        <v>1</v>
      </c>
      <c r="Q69">
        <f>IF('CS-Sophomore'!Q73='Master Answer Key'!$B71, 1, 0)</f>
        <v>1</v>
      </c>
      <c r="R69">
        <f>IF('CS-Sophomore'!R73='Master Answer Key'!$B71, 1, 0)</f>
        <v>1</v>
      </c>
      <c r="S69">
        <f>IF('CS-Sophomore'!S73='Master Answer Key'!$B71, 1, 0)</f>
        <v>1</v>
      </c>
    </row>
    <row r="70">
      <c r="A70" s="5" t="s">
        <v>174</v>
      </c>
      <c r="B70">
        <f>IF('CS-Sophomore'!B74='Master Answer Key'!$B72, 1, 0)</f>
        <v>1</v>
      </c>
      <c r="C70">
        <f>IF('CS-Sophomore'!C74='Master Answer Key'!$B72, 1, 0)</f>
        <v>1</v>
      </c>
      <c r="D70">
        <f>IF('CS-Sophomore'!D74='Master Answer Key'!$B72, 1, 0)</f>
        <v>1</v>
      </c>
      <c r="E70">
        <f>IF('CS-Sophomore'!E74='Master Answer Key'!$B72, 1, 0)</f>
        <v>1</v>
      </c>
      <c r="F70">
        <f>IF('CS-Sophomore'!F74='Master Answer Key'!$B72, 1, 0)</f>
        <v>1</v>
      </c>
      <c r="G70">
        <f>IF('CS-Sophomore'!G74='Master Answer Key'!$B72, 1, 0)</f>
        <v>1</v>
      </c>
      <c r="H70">
        <f>IF('CS-Sophomore'!H74='Master Answer Key'!$B72, 1, 0)</f>
        <v>1</v>
      </c>
      <c r="I70">
        <f>IF('CS-Sophomore'!I74='Master Answer Key'!$B72, 1, 0)</f>
        <v>0</v>
      </c>
      <c r="J70">
        <f>IF('CS-Sophomore'!J74='Master Answer Key'!$B72, 1, 0)</f>
        <v>1</v>
      </c>
      <c r="K70">
        <f>IF('CS-Sophomore'!K74='Master Answer Key'!$B72, 1, 0)</f>
        <v>1</v>
      </c>
      <c r="L70">
        <f>IF('CS-Sophomore'!L74='Master Answer Key'!$B72, 1, 0)</f>
        <v>1</v>
      </c>
      <c r="M70">
        <f>IF('CS-Sophomore'!M74='Master Answer Key'!$B72, 1, 0)</f>
        <v>1</v>
      </c>
      <c r="N70">
        <f>IF('CS-Sophomore'!N74='Master Answer Key'!$B72, 1, 0)</f>
        <v>1</v>
      </c>
      <c r="O70">
        <f>IF('CS-Sophomore'!O74='Master Answer Key'!$B72, 1, 0)</f>
        <v>1</v>
      </c>
      <c r="P70">
        <f>IF('CS-Sophomore'!P74='Master Answer Key'!$B72, 1, 0)</f>
        <v>0</v>
      </c>
      <c r="Q70">
        <f>IF('CS-Sophomore'!Q74='Master Answer Key'!$B72, 1, 0)</f>
        <v>0</v>
      </c>
      <c r="R70">
        <f>IF('CS-Sophomore'!R74='Master Answer Key'!$B72, 1, 0)</f>
        <v>1</v>
      </c>
      <c r="S70">
        <f>IF('CS-Sophomore'!S74='Master Answer Key'!$B72, 1, 0)</f>
        <v>1</v>
      </c>
    </row>
    <row r="71">
      <c r="A71" s="5" t="s">
        <v>175</v>
      </c>
      <c r="B71">
        <f>IF('CS-Sophomore'!B75='Master Answer Key'!$B73, 1, 0)</f>
        <v>1</v>
      </c>
      <c r="C71">
        <f>IF('CS-Sophomore'!C75='Master Answer Key'!$B73, 1, 0)</f>
        <v>1</v>
      </c>
      <c r="D71">
        <f>IF('CS-Sophomore'!D75='Master Answer Key'!$B73, 1, 0)</f>
        <v>1</v>
      </c>
      <c r="E71">
        <f>IF('CS-Sophomore'!E75='Master Answer Key'!$B73, 1, 0)</f>
        <v>1</v>
      </c>
      <c r="F71">
        <f>IF('CS-Sophomore'!F75='Master Answer Key'!$B73, 1, 0)</f>
        <v>1</v>
      </c>
      <c r="G71">
        <f>IF('CS-Sophomore'!G75='Master Answer Key'!$B73, 1, 0)</f>
        <v>1</v>
      </c>
      <c r="H71">
        <f>IF('CS-Sophomore'!H75='Master Answer Key'!$B73, 1, 0)</f>
        <v>1</v>
      </c>
      <c r="I71">
        <f>IF('CS-Sophomore'!I75='Master Answer Key'!$B73, 1, 0)</f>
        <v>0</v>
      </c>
      <c r="J71">
        <f>IF('CS-Sophomore'!J75='Master Answer Key'!$B73, 1, 0)</f>
        <v>1</v>
      </c>
      <c r="K71">
        <f>IF('CS-Sophomore'!K75='Master Answer Key'!$B73, 1, 0)</f>
        <v>1</v>
      </c>
      <c r="L71">
        <f>IF('CS-Sophomore'!L75='Master Answer Key'!$B73, 1, 0)</f>
        <v>1</v>
      </c>
      <c r="M71">
        <f>IF('CS-Sophomore'!M75='Master Answer Key'!$B73, 1, 0)</f>
        <v>1</v>
      </c>
      <c r="N71">
        <f>IF('CS-Sophomore'!N75='Master Answer Key'!$B73, 1, 0)</f>
        <v>1</v>
      </c>
      <c r="O71">
        <f>IF('CS-Sophomore'!O75='Master Answer Key'!$B73, 1, 0)</f>
        <v>1</v>
      </c>
      <c r="P71">
        <f>IF('CS-Sophomore'!P75='Master Answer Key'!$B73, 1, 0)</f>
        <v>1</v>
      </c>
      <c r="Q71">
        <f>IF('CS-Sophomore'!Q75='Master Answer Key'!$B73, 1, 0)</f>
        <v>1</v>
      </c>
      <c r="R71">
        <f>IF('CS-Sophomore'!R75='Master Answer Key'!$B73, 1, 0)</f>
        <v>1</v>
      </c>
      <c r="S71">
        <f>IF('CS-Sophomore'!S75='Master Answer Key'!$B73, 1, 0)</f>
        <v>1</v>
      </c>
    </row>
    <row r="72">
      <c r="A72" s="5" t="s">
        <v>176</v>
      </c>
      <c r="B72">
        <f>IF('CS-Sophomore'!B76='Master Answer Key'!$B74, 1, 0)</f>
        <v>1</v>
      </c>
      <c r="C72">
        <f>IF('CS-Sophomore'!C76='Master Answer Key'!$B74, 1, 0)</f>
        <v>1</v>
      </c>
      <c r="D72">
        <f>IF('CS-Sophomore'!D76='Master Answer Key'!$B74, 1, 0)</f>
        <v>1</v>
      </c>
      <c r="E72">
        <f>IF('CS-Sophomore'!E76='Master Answer Key'!$B74, 1, 0)</f>
        <v>1</v>
      </c>
      <c r="F72">
        <f>IF('CS-Sophomore'!F76='Master Answer Key'!$B74, 1, 0)</f>
        <v>1</v>
      </c>
      <c r="G72">
        <f>IF('CS-Sophomore'!G76='Master Answer Key'!$B74, 1, 0)</f>
        <v>1</v>
      </c>
      <c r="H72">
        <f>IF('CS-Sophomore'!H76='Master Answer Key'!$B74, 1, 0)</f>
        <v>1</v>
      </c>
      <c r="I72">
        <f>IF('CS-Sophomore'!I76='Master Answer Key'!$B74, 1, 0)</f>
        <v>0</v>
      </c>
      <c r="J72">
        <f>IF('CS-Sophomore'!J76='Master Answer Key'!$B74, 1, 0)</f>
        <v>1</v>
      </c>
      <c r="K72">
        <f>IF('CS-Sophomore'!K76='Master Answer Key'!$B74, 1, 0)</f>
        <v>1</v>
      </c>
      <c r="L72">
        <f>IF('CS-Sophomore'!L76='Master Answer Key'!$B74, 1, 0)</f>
        <v>1</v>
      </c>
      <c r="M72">
        <f>IF('CS-Sophomore'!M76='Master Answer Key'!$B74, 1, 0)</f>
        <v>1</v>
      </c>
      <c r="N72">
        <f>IF('CS-Sophomore'!N76='Master Answer Key'!$B74, 1, 0)</f>
        <v>1</v>
      </c>
      <c r="O72">
        <f>IF('CS-Sophomore'!O76='Master Answer Key'!$B74, 1, 0)</f>
        <v>1</v>
      </c>
      <c r="P72">
        <f>IF('CS-Sophomore'!P76='Master Answer Key'!$B74, 1, 0)</f>
        <v>1</v>
      </c>
      <c r="Q72">
        <f>IF('CS-Sophomore'!Q76='Master Answer Key'!$B74, 1, 0)</f>
        <v>1</v>
      </c>
      <c r="R72">
        <f>IF('CS-Sophomore'!R76='Master Answer Key'!$B74, 1, 0)</f>
        <v>0</v>
      </c>
      <c r="S72">
        <f>IF('CS-Sophomore'!S76='Master Answer Key'!$B74, 1, 0)</f>
        <v>1</v>
      </c>
    </row>
    <row r="73">
      <c r="A73" s="5" t="s">
        <v>177</v>
      </c>
      <c r="B73">
        <f>IF('CS-Sophomore'!B77='Master Answer Key'!$B75, 1, 0)</f>
        <v>1</v>
      </c>
      <c r="C73">
        <f>IF('CS-Sophomore'!C77='Master Answer Key'!$B75, 1, 0)</f>
        <v>1</v>
      </c>
      <c r="D73">
        <f>IF('CS-Sophomore'!D77='Master Answer Key'!$B75, 1, 0)</f>
        <v>1</v>
      </c>
      <c r="E73">
        <f>IF('CS-Sophomore'!E77='Master Answer Key'!$B75, 1, 0)</f>
        <v>1</v>
      </c>
      <c r="F73">
        <f>IF('CS-Sophomore'!F77='Master Answer Key'!$B75, 1, 0)</f>
        <v>1</v>
      </c>
      <c r="G73">
        <f>IF('CS-Sophomore'!G77='Master Answer Key'!$B75, 1, 0)</f>
        <v>0</v>
      </c>
      <c r="H73">
        <f>IF('CS-Sophomore'!H77='Master Answer Key'!$B75, 1, 0)</f>
        <v>1</v>
      </c>
      <c r="I73">
        <f>IF('CS-Sophomore'!I77='Master Answer Key'!$B75, 1, 0)</f>
        <v>0</v>
      </c>
      <c r="J73">
        <f>IF('CS-Sophomore'!J77='Master Answer Key'!$B75, 1, 0)</f>
        <v>1</v>
      </c>
      <c r="K73">
        <f>IF('CS-Sophomore'!K77='Master Answer Key'!$B75, 1, 0)</f>
        <v>1</v>
      </c>
      <c r="L73">
        <f>IF('CS-Sophomore'!L77='Master Answer Key'!$B75, 1, 0)</f>
        <v>1</v>
      </c>
      <c r="M73">
        <f>IF('CS-Sophomore'!M77='Master Answer Key'!$B75, 1, 0)</f>
        <v>1</v>
      </c>
      <c r="N73">
        <f>IF('CS-Sophomore'!N77='Master Answer Key'!$B75, 1, 0)</f>
        <v>1</v>
      </c>
      <c r="O73">
        <f>IF('CS-Sophomore'!O77='Master Answer Key'!$B75, 1, 0)</f>
        <v>1</v>
      </c>
      <c r="P73">
        <f>IF('CS-Sophomore'!P77='Master Answer Key'!$B75, 1, 0)</f>
        <v>1</v>
      </c>
      <c r="Q73">
        <f>IF('CS-Sophomore'!Q77='Master Answer Key'!$B75, 1, 0)</f>
        <v>1</v>
      </c>
      <c r="R73">
        <f>IF('CS-Sophomore'!R77='Master Answer Key'!$B75, 1, 0)</f>
        <v>1</v>
      </c>
      <c r="S73">
        <f>IF('CS-Sophomore'!S77='Master Answer Key'!$B75, 1, 0)</f>
        <v>1</v>
      </c>
    </row>
    <row r="74">
      <c r="A74" s="5" t="s">
        <v>178</v>
      </c>
      <c r="B74">
        <f>IF('CS-Sophomore'!B78='Master Answer Key'!$B76, 1, 0)</f>
        <v>0</v>
      </c>
      <c r="C74">
        <f>IF('CS-Sophomore'!C78='Master Answer Key'!$B76, 1, 0)</f>
        <v>0</v>
      </c>
      <c r="D74">
        <f>IF('CS-Sophomore'!D78='Master Answer Key'!$B76, 1, 0)</f>
        <v>1</v>
      </c>
      <c r="E74">
        <f>IF('CS-Sophomore'!E78='Master Answer Key'!$B76, 1, 0)</f>
        <v>0</v>
      </c>
      <c r="F74">
        <f>IF('CS-Sophomore'!F78='Master Answer Key'!$B76, 1, 0)</f>
        <v>1</v>
      </c>
      <c r="G74">
        <f>IF('CS-Sophomore'!G78='Master Answer Key'!$B76, 1, 0)</f>
        <v>0</v>
      </c>
      <c r="H74">
        <f>IF('CS-Sophomore'!H78='Master Answer Key'!$B76, 1, 0)</f>
        <v>1</v>
      </c>
      <c r="I74">
        <f>IF('CS-Sophomore'!I78='Master Answer Key'!$B76, 1, 0)</f>
        <v>0</v>
      </c>
      <c r="J74">
        <f>IF('CS-Sophomore'!J78='Master Answer Key'!$B76, 1, 0)</f>
        <v>1</v>
      </c>
      <c r="K74">
        <f>IF('CS-Sophomore'!K78='Master Answer Key'!$B76, 1, 0)</f>
        <v>1</v>
      </c>
      <c r="L74">
        <f>IF('CS-Sophomore'!L78='Master Answer Key'!$B76, 1, 0)</f>
        <v>1</v>
      </c>
      <c r="M74">
        <f>IF('CS-Sophomore'!M78='Master Answer Key'!$B76, 1, 0)</f>
        <v>0</v>
      </c>
      <c r="N74">
        <f>IF('CS-Sophomore'!N78='Master Answer Key'!$B76, 1, 0)</f>
        <v>1</v>
      </c>
      <c r="O74">
        <f>IF('CS-Sophomore'!O78='Master Answer Key'!$B76, 1, 0)</f>
        <v>1</v>
      </c>
      <c r="P74">
        <f>IF('CS-Sophomore'!P78='Master Answer Key'!$B76, 1, 0)</f>
        <v>1</v>
      </c>
      <c r="Q74">
        <f>IF('CS-Sophomore'!Q78='Master Answer Key'!$B76, 1, 0)</f>
        <v>1</v>
      </c>
      <c r="R74">
        <f>IF('CS-Sophomore'!R78='Master Answer Key'!$B76, 1, 0)</f>
        <v>0</v>
      </c>
      <c r="S74">
        <f>IF('CS-Sophomore'!S78='Master Answer Key'!$B76, 1, 0)</f>
        <v>1</v>
      </c>
    </row>
    <row r="75">
      <c r="A75" s="5" t="s">
        <v>179</v>
      </c>
      <c r="B75">
        <f>IF('CS-Sophomore'!B79='Master Answer Key'!$B77, 1, 0)</f>
        <v>0</v>
      </c>
      <c r="C75">
        <f>IF('CS-Sophomore'!C79='Master Answer Key'!$B77, 1, 0)</f>
        <v>1</v>
      </c>
      <c r="D75">
        <f>IF('CS-Sophomore'!D79='Master Answer Key'!$B77, 1, 0)</f>
        <v>1</v>
      </c>
      <c r="E75">
        <f>IF('CS-Sophomore'!E79='Master Answer Key'!$B77, 1, 0)</f>
        <v>1</v>
      </c>
      <c r="F75">
        <f>IF('CS-Sophomore'!F79='Master Answer Key'!$B77, 1, 0)</f>
        <v>1</v>
      </c>
      <c r="G75">
        <f>IF('CS-Sophomore'!G79='Master Answer Key'!$B77, 1, 0)</f>
        <v>1</v>
      </c>
      <c r="H75">
        <f>IF('CS-Sophomore'!H79='Master Answer Key'!$B77, 1, 0)</f>
        <v>1</v>
      </c>
      <c r="I75">
        <f>IF('CS-Sophomore'!I79='Master Answer Key'!$B77, 1, 0)</f>
        <v>0</v>
      </c>
      <c r="J75">
        <f>IF('CS-Sophomore'!J79='Master Answer Key'!$B77, 1, 0)</f>
        <v>1</v>
      </c>
      <c r="K75">
        <f>IF('CS-Sophomore'!K79='Master Answer Key'!$B77, 1, 0)</f>
        <v>0</v>
      </c>
      <c r="L75">
        <f>IF('CS-Sophomore'!L79='Master Answer Key'!$B77, 1, 0)</f>
        <v>1</v>
      </c>
      <c r="M75">
        <f>IF('CS-Sophomore'!M79='Master Answer Key'!$B77, 1, 0)</f>
        <v>1</v>
      </c>
      <c r="N75">
        <f>IF('CS-Sophomore'!N79='Master Answer Key'!$B77, 1, 0)</f>
        <v>1</v>
      </c>
      <c r="O75">
        <f>IF('CS-Sophomore'!O79='Master Answer Key'!$B77, 1, 0)</f>
        <v>1</v>
      </c>
      <c r="P75">
        <f>IF('CS-Sophomore'!P79='Master Answer Key'!$B77, 1, 0)</f>
        <v>1</v>
      </c>
      <c r="Q75">
        <f>IF('CS-Sophomore'!Q79='Master Answer Key'!$B77, 1, 0)</f>
        <v>1</v>
      </c>
      <c r="R75">
        <f>IF('CS-Sophomore'!R79='Master Answer Key'!$B77, 1, 0)</f>
        <v>1</v>
      </c>
      <c r="S75">
        <f>IF('CS-Sophomore'!S79='Master Answer Key'!$B77, 1, 0)</f>
        <v>1</v>
      </c>
    </row>
    <row r="76">
      <c r="A76" s="5" t="s">
        <v>180</v>
      </c>
      <c r="B76">
        <f>IF('CS-Sophomore'!B80='Master Answer Key'!$B78, 1, 0)</f>
        <v>0</v>
      </c>
      <c r="C76">
        <f>IF('CS-Sophomore'!C80='Master Answer Key'!$B78, 1, 0)</f>
        <v>1</v>
      </c>
      <c r="D76">
        <f>IF('CS-Sophomore'!D80='Master Answer Key'!$B78, 1, 0)</f>
        <v>0</v>
      </c>
      <c r="E76">
        <f>IF('CS-Sophomore'!E80='Master Answer Key'!$B78, 1, 0)</f>
        <v>1</v>
      </c>
      <c r="F76">
        <f>IF('CS-Sophomore'!F80='Master Answer Key'!$B78, 1, 0)</f>
        <v>1</v>
      </c>
      <c r="G76">
        <f>IF('CS-Sophomore'!G80='Master Answer Key'!$B78, 1, 0)</f>
        <v>1</v>
      </c>
      <c r="H76">
        <f>IF('CS-Sophomore'!H80='Master Answer Key'!$B78, 1, 0)</f>
        <v>1</v>
      </c>
      <c r="I76">
        <f>IF('CS-Sophomore'!I80='Master Answer Key'!$B78, 1, 0)</f>
        <v>0</v>
      </c>
      <c r="J76">
        <f>IF('CS-Sophomore'!J80='Master Answer Key'!$B78, 1, 0)</f>
        <v>1</v>
      </c>
      <c r="K76">
        <f>IF('CS-Sophomore'!K80='Master Answer Key'!$B78, 1, 0)</f>
        <v>0</v>
      </c>
      <c r="L76">
        <f>IF('CS-Sophomore'!L80='Master Answer Key'!$B78, 1, 0)</f>
        <v>1</v>
      </c>
      <c r="M76">
        <f>IF('CS-Sophomore'!M80='Master Answer Key'!$B78, 1, 0)</f>
        <v>1</v>
      </c>
      <c r="N76">
        <f>IF('CS-Sophomore'!N80='Master Answer Key'!$B78, 1, 0)</f>
        <v>1</v>
      </c>
      <c r="O76">
        <f>IF('CS-Sophomore'!O80='Master Answer Key'!$B78, 1, 0)</f>
        <v>1</v>
      </c>
      <c r="P76">
        <f>IF('CS-Sophomore'!P80='Master Answer Key'!$B78, 1, 0)</f>
        <v>1</v>
      </c>
      <c r="Q76">
        <f>IF('CS-Sophomore'!Q80='Master Answer Key'!$B78, 1, 0)</f>
        <v>1</v>
      </c>
      <c r="R76">
        <f>IF('CS-Sophomore'!R80='Master Answer Key'!$B78, 1, 0)</f>
        <v>1</v>
      </c>
      <c r="S76">
        <f>IF('CS-Sophomore'!S80='Master Answer Key'!$B78, 1, 0)</f>
        <v>1</v>
      </c>
    </row>
    <row r="77">
      <c r="A77" s="5" t="s">
        <v>181</v>
      </c>
      <c r="B77">
        <f>IF('CS-Sophomore'!B81='Master Answer Key'!$B79, 1, 0)</f>
        <v>1</v>
      </c>
      <c r="C77">
        <f>IF('CS-Sophomore'!C81='Master Answer Key'!$B79, 1, 0)</f>
        <v>1</v>
      </c>
      <c r="D77">
        <f>IF('CS-Sophomore'!D81='Master Answer Key'!$B79, 1, 0)</f>
        <v>1</v>
      </c>
      <c r="E77">
        <f>IF('CS-Sophomore'!E81='Master Answer Key'!$B79, 1, 0)</f>
        <v>1</v>
      </c>
      <c r="F77">
        <f>IF('CS-Sophomore'!F81='Master Answer Key'!$B79, 1, 0)</f>
        <v>1</v>
      </c>
      <c r="G77">
        <f>IF('CS-Sophomore'!G81='Master Answer Key'!$B79, 1, 0)</f>
        <v>1</v>
      </c>
      <c r="H77">
        <f>IF('CS-Sophomore'!H81='Master Answer Key'!$B79, 1, 0)</f>
        <v>1</v>
      </c>
      <c r="I77">
        <f>IF('CS-Sophomore'!I81='Master Answer Key'!$B79, 1, 0)</f>
        <v>0</v>
      </c>
      <c r="J77">
        <f>IF('CS-Sophomore'!J81='Master Answer Key'!$B79, 1, 0)</f>
        <v>1</v>
      </c>
      <c r="K77">
        <f>IF('CS-Sophomore'!K81='Master Answer Key'!$B79, 1, 0)</f>
        <v>1</v>
      </c>
      <c r="L77">
        <f>IF('CS-Sophomore'!L81='Master Answer Key'!$B79, 1, 0)</f>
        <v>1</v>
      </c>
      <c r="M77">
        <f>IF('CS-Sophomore'!M81='Master Answer Key'!$B79, 1, 0)</f>
        <v>1</v>
      </c>
      <c r="N77">
        <f>IF('CS-Sophomore'!N81='Master Answer Key'!$B79, 1, 0)</f>
        <v>1</v>
      </c>
      <c r="O77">
        <f>IF('CS-Sophomore'!O81='Master Answer Key'!$B79, 1, 0)</f>
        <v>1</v>
      </c>
      <c r="P77">
        <f>IF('CS-Sophomore'!P81='Master Answer Key'!$B79, 1, 0)</f>
        <v>1</v>
      </c>
      <c r="Q77">
        <f>IF('CS-Sophomore'!Q81='Master Answer Key'!$B79, 1, 0)</f>
        <v>1</v>
      </c>
      <c r="R77">
        <f>IF('CS-Sophomore'!R81='Master Answer Key'!$B79, 1, 0)</f>
        <v>1</v>
      </c>
      <c r="S77">
        <f>IF('CS-Sophomore'!S81='Master Answer Key'!$B79, 1, 0)</f>
        <v>1</v>
      </c>
    </row>
    <row r="78">
      <c r="A78" s="5" t="s">
        <v>182</v>
      </c>
      <c r="B78">
        <f>IF('CS-Sophomore'!B82='Master Answer Key'!$B80, 1, 0)</f>
        <v>1</v>
      </c>
      <c r="C78">
        <f>IF('CS-Sophomore'!C82='Master Answer Key'!$B80, 1, 0)</f>
        <v>1</v>
      </c>
      <c r="D78">
        <f>IF('CS-Sophomore'!D82='Master Answer Key'!$B80, 1, 0)</f>
        <v>1</v>
      </c>
      <c r="E78">
        <f>IF('CS-Sophomore'!E82='Master Answer Key'!$B80, 1, 0)</f>
        <v>1</v>
      </c>
      <c r="F78">
        <f>IF('CS-Sophomore'!F82='Master Answer Key'!$B80, 1, 0)</f>
        <v>1</v>
      </c>
      <c r="G78">
        <f>IF('CS-Sophomore'!G82='Master Answer Key'!$B80, 1, 0)</f>
        <v>1</v>
      </c>
      <c r="H78">
        <f>IF('CS-Sophomore'!H82='Master Answer Key'!$B80, 1, 0)</f>
        <v>1</v>
      </c>
      <c r="I78">
        <f>IF('CS-Sophomore'!I82='Master Answer Key'!$B80, 1, 0)</f>
        <v>0</v>
      </c>
      <c r="J78">
        <f>IF('CS-Sophomore'!J82='Master Answer Key'!$B80, 1, 0)</f>
        <v>1</v>
      </c>
      <c r="K78">
        <f>IF('CS-Sophomore'!K82='Master Answer Key'!$B80, 1, 0)</f>
        <v>1</v>
      </c>
      <c r="L78">
        <f>IF('CS-Sophomore'!L82='Master Answer Key'!$B80, 1, 0)</f>
        <v>1</v>
      </c>
      <c r="M78">
        <f>IF('CS-Sophomore'!M82='Master Answer Key'!$B80, 1, 0)</f>
        <v>1</v>
      </c>
      <c r="N78">
        <f>IF('CS-Sophomore'!N82='Master Answer Key'!$B80, 1, 0)</f>
        <v>1</v>
      </c>
      <c r="O78">
        <f>IF('CS-Sophomore'!O82='Master Answer Key'!$B80, 1, 0)</f>
        <v>1</v>
      </c>
      <c r="P78">
        <f>IF('CS-Sophomore'!P82='Master Answer Key'!$B80, 1, 0)</f>
        <v>1</v>
      </c>
      <c r="Q78">
        <f>IF('CS-Sophomore'!Q82='Master Answer Key'!$B80, 1, 0)</f>
        <v>1</v>
      </c>
      <c r="R78">
        <f>IF('CS-Sophomore'!R82='Master Answer Key'!$B80, 1, 0)</f>
        <v>1</v>
      </c>
      <c r="S78">
        <f>IF('CS-Sophomore'!S82='Master Answer Key'!$B80, 1, 0)</f>
        <v>1</v>
      </c>
    </row>
    <row r="79">
      <c r="A79" s="5" t="s">
        <v>183</v>
      </c>
      <c r="B79">
        <f>IF('CS-Sophomore'!B83='Master Answer Key'!$B81, 1, 0)</f>
        <v>1</v>
      </c>
      <c r="C79">
        <f>IF('CS-Sophomore'!C83='Master Answer Key'!$B81, 1, 0)</f>
        <v>1</v>
      </c>
      <c r="D79">
        <f>IF('CS-Sophomore'!D83='Master Answer Key'!$B81, 1, 0)</f>
        <v>1</v>
      </c>
      <c r="E79">
        <f>IF('CS-Sophomore'!E83='Master Answer Key'!$B81, 1, 0)</f>
        <v>1</v>
      </c>
      <c r="F79">
        <f>IF('CS-Sophomore'!F83='Master Answer Key'!$B81, 1, 0)</f>
        <v>1</v>
      </c>
      <c r="G79">
        <f>IF('CS-Sophomore'!G83='Master Answer Key'!$B81, 1, 0)</f>
        <v>1</v>
      </c>
      <c r="H79">
        <f>IF('CS-Sophomore'!H83='Master Answer Key'!$B81, 1, 0)</f>
        <v>1</v>
      </c>
      <c r="I79">
        <f>IF('CS-Sophomore'!I83='Master Answer Key'!$B81, 1, 0)</f>
        <v>0</v>
      </c>
      <c r="J79">
        <f>IF('CS-Sophomore'!J83='Master Answer Key'!$B81, 1, 0)</f>
        <v>1</v>
      </c>
      <c r="K79">
        <f>IF('CS-Sophomore'!K83='Master Answer Key'!$B81, 1, 0)</f>
        <v>1</v>
      </c>
      <c r="L79">
        <f>IF('CS-Sophomore'!L83='Master Answer Key'!$B81, 1, 0)</f>
        <v>1</v>
      </c>
      <c r="M79">
        <f>IF('CS-Sophomore'!M83='Master Answer Key'!$B81, 1, 0)</f>
        <v>1</v>
      </c>
      <c r="N79">
        <f>IF('CS-Sophomore'!N83='Master Answer Key'!$B81, 1, 0)</f>
        <v>1</v>
      </c>
      <c r="O79">
        <f>IF('CS-Sophomore'!O83='Master Answer Key'!$B81, 1, 0)</f>
        <v>1</v>
      </c>
      <c r="P79">
        <f>IF('CS-Sophomore'!P83='Master Answer Key'!$B81, 1, 0)</f>
        <v>1</v>
      </c>
      <c r="Q79">
        <f>IF('CS-Sophomore'!Q83='Master Answer Key'!$B81, 1, 0)</f>
        <v>1</v>
      </c>
      <c r="R79">
        <f>IF('CS-Sophomore'!R83='Master Answer Key'!$B81, 1, 0)</f>
        <v>1</v>
      </c>
      <c r="S79">
        <f>IF('CS-Sophomore'!S83='Master Answer Key'!$B81, 1, 0)</f>
        <v>1</v>
      </c>
    </row>
    <row r="80">
      <c r="A80" s="5" t="s">
        <v>184</v>
      </c>
      <c r="B80">
        <f>IF('CS-Sophomore'!B84='Master Answer Key'!$B82, 1, 0)</f>
        <v>1</v>
      </c>
      <c r="C80">
        <f>IF('CS-Sophomore'!C84='Master Answer Key'!$B82, 1, 0)</f>
        <v>1</v>
      </c>
      <c r="D80">
        <f>IF('CS-Sophomore'!D84='Master Answer Key'!$B82, 1, 0)</f>
        <v>1</v>
      </c>
      <c r="E80">
        <f>IF('CS-Sophomore'!E84='Master Answer Key'!$B82, 1, 0)</f>
        <v>1</v>
      </c>
      <c r="F80">
        <f>IF('CS-Sophomore'!F84='Master Answer Key'!$B82, 1, 0)</f>
        <v>1</v>
      </c>
      <c r="G80">
        <f>IF('CS-Sophomore'!G84='Master Answer Key'!$B82, 1, 0)</f>
        <v>1</v>
      </c>
      <c r="H80">
        <f>IF('CS-Sophomore'!H84='Master Answer Key'!$B82, 1, 0)</f>
        <v>1</v>
      </c>
      <c r="I80">
        <f>IF('CS-Sophomore'!I84='Master Answer Key'!$B82, 1, 0)</f>
        <v>0</v>
      </c>
      <c r="J80">
        <f>IF('CS-Sophomore'!J84='Master Answer Key'!$B82, 1, 0)</f>
        <v>1</v>
      </c>
      <c r="K80">
        <f>IF('CS-Sophomore'!K84='Master Answer Key'!$B82, 1, 0)</f>
        <v>1</v>
      </c>
      <c r="L80">
        <f>IF('CS-Sophomore'!L84='Master Answer Key'!$B82, 1, 0)</f>
        <v>1</v>
      </c>
      <c r="M80">
        <f>IF('CS-Sophomore'!M84='Master Answer Key'!$B82, 1, 0)</f>
        <v>1</v>
      </c>
      <c r="N80">
        <f>IF('CS-Sophomore'!N84='Master Answer Key'!$B82, 1, 0)</f>
        <v>1</v>
      </c>
      <c r="O80">
        <f>IF('CS-Sophomore'!O84='Master Answer Key'!$B82, 1, 0)</f>
        <v>1</v>
      </c>
      <c r="P80">
        <f>IF('CS-Sophomore'!P84='Master Answer Key'!$B82, 1, 0)</f>
        <v>1</v>
      </c>
      <c r="Q80">
        <f>IF('CS-Sophomore'!Q84='Master Answer Key'!$B82, 1, 0)</f>
        <v>1</v>
      </c>
      <c r="R80">
        <f>IF('CS-Sophomore'!R84='Master Answer Key'!$B82, 1, 0)</f>
        <v>1</v>
      </c>
      <c r="S80">
        <f>IF('CS-Sophomore'!S84='Master Answer Key'!$B82, 1, 0)</f>
        <v>1</v>
      </c>
    </row>
    <row r="81">
      <c r="A81" s="5" t="s">
        <v>185</v>
      </c>
      <c r="B81">
        <f>IF('CS-Sophomore'!B85='Master Answer Key'!$B83, 1, 0)</f>
        <v>1</v>
      </c>
      <c r="C81">
        <f>IF('CS-Sophomore'!C85='Master Answer Key'!$B83, 1, 0)</f>
        <v>1</v>
      </c>
      <c r="D81">
        <f>IF('CS-Sophomore'!D85='Master Answer Key'!$B83, 1, 0)</f>
        <v>1</v>
      </c>
      <c r="E81">
        <f>IF('CS-Sophomore'!E85='Master Answer Key'!$B83, 1, 0)</f>
        <v>0</v>
      </c>
      <c r="F81">
        <f>IF('CS-Sophomore'!F85='Master Answer Key'!$B83, 1, 0)</f>
        <v>1</v>
      </c>
      <c r="G81">
        <f>IF('CS-Sophomore'!G85='Master Answer Key'!$B83, 1, 0)</f>
        <v>1</v>
      </c>
      <c r="H81">
        <f>IF('CS-Sophomore'!H85='Master Answer Key'!$B83, 1, 0)</f>
        <v>1</v>
      </c>
      <c r="I81">
        <f>IF('CS-Sophomore'!I85='Master Answer Key'!$B83, 1, 0)</f>
        <v>0</v>
      </c>
      <c r="J81">
        <f>IF('CS-Sophomore'!J85='Master Answer Key'!$B83, 1, 0)</f>
        <v>0</v>
      </c>
      <c r="K81">
        <f>IF('CS-Sophomore'!K85='Master Answer Key'!$B83, 1, 0)</f>
        <v>1</v>
      </c>
      <c r="L81">
        <f>IF('CS-Sophomore'!L85='Master Answer Key'!$B83, 1, 0)</f>
        <v>1</v>
      </c>
      <c r="M81">
        <f>IF('CS-Sophomore'!M85='Master Answer Key'!$B83, 1, 0)</f>
        <v>0</v>
      </c>
      <c r="N81">
        <f>IF('CS-Sophomore'!N85='Master Answer Key'!$B83, 1, 0)</f>
        <v>1</v>
      </c>
      <c r="O81">
        <f>IF('CS-Sophomore'!O85='Master Answer Key'!$B83, 1, 0)</f>
        <v>1</v>
      </c>
      <c r="P81">
        <f>IF('CS-Sophomore'!P85='Master Answer Key'!$B83, 1, 0)</f>
        <v>1</v>
      </c>
      <c r="Q81">
        <f>IF('CS-Sophomore'!Q85='Master Answer Key'!$B83, 1, 0)</f>
        <v>0</v>
      </c>
      <c r="R81">
        <f>IF('CS-Sophomore'!R85='Master Answer Key'!$B83, 1, 0)</f>
        <v>0</v>
      </c>
      <c r="S81">
        <f>IF('CS-Sophomore'!S85='Master Answer Key'!$B83, 1, 0)</f>
        <v>1</v>
      </c>
    </row>
    <row r="82">
      <c r="A82" s="5" t="s">
        <v>186</v>
      </c>
      <c r="B82">
        <f>IF('CS-Sophomore'!B86='Master Answer Key'!$B84, 1, 0)</f>
        <v>1</v>
      </c>
      <c r="C82">
        <f>IF('CS-Sophomore'!C86='Master Answer Key'!$B84, 1, 0)</f>
        <v>1</v>
      </c>
      <c r="D82">
        <f>IF('CS-Sophomore'!D86='Master Answer Key'!$B84, 1, 0)</f>
        <v>1</v>
      </c>
      <c r="E82">
        <f>IF('CS-Sophomore'!E86='Master Answer Key'!$B84, 1, 0)</f>
        <v>1</v>
      </c>
      <c r="F82">
        <f>IF('CS-Sophomore'!F86='Master Answer Key'!$B84, 1, 0)</f>
        <v>0</v>
      </c>
      <c r="G82">
        <f>IF('CS-Sophomore'!G86='Master Answer Key'!$B84, 1, 0)</f>
        <v>1</v>
      </c>
      <c r="H82">
        <f>IF('CS-Sophomore'!H86='Master Answer Key'!$B84, 1, 0)</f>
        <v>1</v>
      </c>
      <c r="I82">
        <f>IF('CS-Sophomore'!I86='Master Answer Key'!$B84, 1, 0)</f>
        <v>0</v>
      </c>
      <c r="J82">
        <f>IF('CS-Sophomore'!J86='Master Answer Key'!$B84, 1, 0)</f>
        <v>1</v>
      </c>
      <c r="K82">
        <f>IF('CS-Sophomore'!K86='Master Answer Key'!$B84, 1, 0)</f>
        <v>1</v>
      </c>
      <c r="L82">
        <f>IF('CS-Sophomore'!L86='Master Answer Key'!$B84, 1, 0)</f>
        <v>1</v>
      </c>
      <c r="M82">
        <f>IF('CS-Sophomore'!M86='Master Answer Key'!$B84, 1, 0)</f>
        <v>1</v>
      </c>
      <c r="N82">
        <f>IF('CS-Sophomore'!N86='Master Answer Key'!$B84, 1, 0)</f>
        <v>1</v>
      </c>
      <c r="O82">
        <f>IF('CS-Sophomore'!O86='Master Answer Key'!$B84, 1, 0)</f>
        <v>1</v>
      </c>
      <c r="P82">
        <f>IF('CS-Sophomore'!P86='Master Answer Key'!$B84, 1, 0)</f>
        <v>1</v>
      </c>
      <c r="Q82">
        <f>IF('CS-Sophomore'!Q86='Master Answer Key'!$B84, 1, 0)</f>
        <v>0</v>
      </c>
      <c r="R82">
        <f>IF('CS-Sophomore'!R86='Master Answer Key'!$B84, 1, 0)</f>
        <v>1</v>
      </c>
      <c r="S82">
        <f>IF('CS-Sophomore'!S86='Master Answer Key'!$B84, 1, 0)</f>
        <v>1</v>
      </c>
    </row>
    <row r="83">
      <c r="A83" s="5" t="s">
        <v>187</v>
      </c>
      <c r="B83">
        <f>IF('CS-Sophomore'!B87='Master Answer Key'!$B85, 1, 0)</f>
        <v>1</v>
      </c>
      <c r="C83">
        <f>IF('CS-Sophomore'!C87='Master Answer Key'!$B85, 1, 0)</f>
        <v>1</v>
      </c>
      <c r="D83">
        <f>IF('CS-Sophomore'!D87='Master Answer Key'!$B85, 1, 0)</f>
        <v>1</v>
      </c>
      <c r="E83">
        <f>IF('CS-Sophomore'!E87='Master Answer Key'!$B85, 1, 0)</f>
        <v>1</v>
      </c>
      <c r="F83">
        <f>IF('CS-Sophomore'!F87='Master Answer Key'!$B85, 1, 0)</f>
        <v>1</v>
      </c>
      <c r="G83">
        <f>IF('CS-Sophomore'!G87='Master Answer Key'!$B85, 1, 0)</f>
        <v>1</v>
      </c>
      <c r="H83">
        <f>IF('CS-Sophomore'!H87='Master Answer Key'!$B85, 1, 0)</f>
        <v>1</v>
      </c>
      <c r="I83">
        <f>IF('CS-Sophomore'!I87='Master Answer Key'!$B85, 1, 0)</f>
        <v>0</v>
      </c>
      <c r="J83">
        <f>IF('CS-Sophomore'!J87='Master Answer Key'!$B85, 1, 0)</f>
        <v>1</v>
      </c>
      <c r="K83">
        <f>IF('CS-Sophomore'!K87='Master Answer Key'!$B85, 1, 0)</f>
        <v>1</v>
      </c>
      <c r="L83">
        <f>IF('CS-Sophomore'!L87='Master Answer Key'!$B85, 1, 0)</f>
        <v>0</v>
      </c>
      <c r="M83">
        <f>IF('CS-Sophomore'!M87='Master Answer Key'!$B85, 1, 0)</f>
        <v>1</v>
      </c>
      <c r="N83">
        <f>IF('CS-Sophomore'!N87='Master Answer Key'!$B85, 1, 0)</f>
        <v>1</v>
      </c>
      <c r="O83">
        <f>IF('CS-Sophomore'!O87='Master Answer Key'!$B85, 1, 0)</f>
        <v>1</v>
      </c>
      <c r="P83">
        <f>IF('CS-Sophomore'!P87='Master Answer Key'!$B85, 1, 0)</f>
        <v>1</v>
      </c>
      <c r="Q83">
        <f>IF('CS-Sophomore'!Q87='Master Answer Key'!$B85, 1, 0)</f>
        <v>1</v>
      </c>
      <c r="R83">
        <f>IF('CS-Sophomore'!R87='Master Answer Key'!$B85, 1, 0)</f>
        <v>1</v>
      </c>
      <c r="S83">
        <f>IF('CS-Sophomore'!S87='Master Answer Key'!$B85, 1, 0)</f>
        <v>1</v>
      </c>
    </row>
    <row r="84">
      <c r="A84" s="5" t="s">
        <v>188</v>
      </c>
      <c r="B84">
        <f>IF('CS-Sophomore'!B88='Master Answer Key'!$B86, 1, 0)</f>
        <v>1</v>
      </c>
      <c r="C84">
        <f>IF('CS-Sophomore'!C88='Master Answer Key'!$B86, 1, 0)</f>
        <v>0</v>
      </c>
      <c r="D84">
        <f>IF('CS-Sophomore'!D88='Master Answer Key'!$B86, 1, 0)</f>
        <v>0</v>
      </c>
      <c r="E84">
        <f>IF('CS-Sophomore'!E88='Master Answer Key'!$B86, 1, 0)</f>
        <v>0</v>
      </c>
      <c r="F84">
        <f>IF('CS-Sophomore'!F88='Master Answer Key'!$B86, 1, 0)</f>
        <v>0</v>
      </c>
      <c r="G84">
        <f>IF('CS-Sophomore'!G88='Master Answer Key'!$B86, 1, 0)</f>
        <v>1</v>
      </c>
      <c r="H84">
        <f>IF('CS-Sophomore'!H88='Master Answer Key'!$B86, 1, 0)</f>
        <v>0</v>
      </c>
      <c r="I84">
        <f>IF('CS-Sophomore'!I88='Master Answer Key'!$B86, 1, 0)</f>
        <v>0</v>
      </c>
      <c r="J84">
        <f>IF('CS-Sophomore'!J88='Master Answer Key'!$B86, 1, 0)</f>
        <v>0</v>
      </c>
      <c r="K84">
        <f>IF('CS-Sophomore'!K88='Master Answer Key'!$B86, 1, 0)</f>
        <v>0</v>
      </c>
      <c r="L84">
        <f>IF('CS-Sophomore'!L88='Master Answer Key'!$B86, 1, 0)</f>
        <v>0</v>
      </c>
      <c r="M84">
        <f>IF('CS-Sophomore'!M88='Master Answer Key'!$B86, 1, 0)</f>
        <v>0</v>
      </c>
      <c r="N84">
        <f>IF('CS-Sophomore'!N88='Master Answer Key'!$B86, 1, 0)</f>
        <v>1</v>
      </c>
      <c r="O84">
        <f>IF('CS-Sophomore'!O88='Master Answer Key'!$B86, 1, 0)</f>
        <v>0</v>
      </c>
      <c r="P84">
        <f>IF('CS-Sophomore'!P88='Master Answer Key'!$B86, 1, 0)</f>
        <v>0</v>
      </c>
      <c r="Q84">
        <f>IF('CS-Sophomore'!Q88='Master Answer Key'!$B86, 1, 0)</f>
        <v>1</v>
      </c>
      <c r="R84">
        <f>IF('CS-Sophomore'!R88='Master Answer Key'!$B86, 1, 0)</f>
        <v>0</v>
      </c>
      <c r="S84">
        <f>IF('CS-Sophomore'!S88='Master Answer Key'!$B86, 1, 0)</f>
        <v>1</v>
      </c>
    </row>
    <row r="85">
      <c r="A85" s="5" t="s">
        <v>189</v>
      </c>
      <c r="B85">
        <f>IF('CS-Sophomore'!B89='Master Answer Key'!$B87, 1, 0)</f>
        <v>1</v>
      </c>
      <c r="C85">
        <f>IF('CS-Sophomore'!C89='Master Answer Key'!$B87, 1, 0)</f>
        <v>1</v>
      </c>
      <c r="D85">
        <f>IF('CS-Sophomore'!D89='Master Answer Key'!$B87, 1, 0)</f>
        <v>1</v>
      </c>
      <c r="E85">
        <f>IF('CS-Sophomore'!E89='Master Answer Key'!$B87, 1, 0)</f>
        <v>1</v>
      </c>
      <c r="F85">
        <f>IF('CS-Sophomore'!F89='Master Answer Key'!$B87, 1, 0)</f>
        <v>1</v>
      </c>
      <c r="G85">
        <f>IF('CS-Sophomore'!G89='Master Answer Key'!$B87, 1, 0)</f>
        <v>1</v>
      </c>
      <c r="H85">
        <f>IF('CS-Sophomore'!H89='Master Answer Key'!$B87, 1, 0)</f>
        <v>1</v>
      </c>
      <c r="I85">
        <f>IF('CS-Sophomore'!I89='Master Answer Key'!$B87, 1, 0)</f>
        <v>0</v>
      </c>
      <c r="J85">
        <f>IF('CS-Sophomore'!J89='Master Answer Key'!$B87, 1, 0)</f>
        <v>1</v>
      </c>
      <c r="K85">
        <f>IF('CS-Sophomore'!K89='Master Answer Key'!$B87, 1, 0)</f>
        <v>1</v>
      </c>
      <c r="L85">
        <f>IF('CS-Sophomore'!L89='Master Answer Key'!$B87, 1, 0)</f>
        <v>1</v>
      </c>
      <c r="M85">
        <f>IF('CS-Sophomore'!M89='Master Answer Key'!$B87, 1, 0)</f>
        <v>1</v>
      </c>
      <c r="N85">
        <f>IF('CS-Sophomore'!N89='Master Answer Key'!$B87, 1, 0)</f>
        <v>1</v>
      </c>
      <c r="O85">
        <f>IF('CS-Sophomore'!O89='Master Answer Key'!$B87, 1, 0)</f>
        <v>1</v>
      </c>
      <c r="P85">
        <f>IF('CS-Sophomore'!P89='Master Answer Key'!$B87, 1, 0)</f>
        <v>1</v>
      </c>
      <c r="Q85">
        <f>IF('CS-Sophomore'!Q89='Master Answer Key'!$B87, 1, 0)</f>
        <v>1</v>
      </c>
      <c r="R85">
        <f>IF('CS-Sophomore'!R89='Master Answer Key'!$B87, 1, 0)</f>
        <v>1</v>
      </c>
      <c r="S85">
        <f>IF('CS-Sophomore'!S89='Master Answer Key'!$B87, 1, 0)</f>
        <v>1</v>
      </c>
    </row>
    <row r="86">
      <c r="A86" s="5" t="s">
        <v>190</v>
      </c>
      <c r="B86">
        <f>IF('CS-Sophomore'!B90='Master Answer Key'!$B88, 1, 0)</f>
        <v>1</v>
      </c>
      <c r="C86">
        <f>IF('CS-Sophomore'!C90='Master Answer Key'!$B88, 1, 0)</f>
        <v>1</v>
      </c>
      <c r="D86">
        <f>IF('CS-Sophomore'!D90='Master Answer Key'!$B88, 1, 0)</f>
        <v>1</v>
      </c>
      <c r="E86">
        <f>IF('CS-Sophomore'!E90='Master Answer Key'!$B88, 1, 0)</f>
        <v>1</v>
      </c>
      <c r="F86">
        <f>IF('CS-Sophomore'!F90='Master Answer Key'!$B88, 1, 0)</f>
        <v>1</v>
      </c>
      <c r="G86">
        <f>IF('CS-Sophomore'!G90='Master Answer Key'!$B88, 1, 0)</f>
        <v>1</v>
      </c>
      <c r="H86">
        <f>IF('CS-Sophomore'!H90='Master Answer Key'!$B88, 1, 0)</f>
        <v>1</v>
      </c>
      <c r="I86">
        <f>IF('CS-Sophomore'!I90='Master Answer Key'!$B88, 1, 0)</f>
        <v>1</v>
      </c>
      <c r="J86">
        <f>IF('CS-Sophomore'!J90='Master Answer Key'!$B88, 1, 0)</f>
        <v>1</v>
      </c>
      <c r="K86">
        <f>IF('CS-Sophomore'!K90='Master Answer Key'!$B88, 1, 0)</f>
        <v>1</v>
      </c>
      <c r="L86">
        <f>IF('CS-Sophomore'!L90='Master Answer Key'!$B88, 1, 0)</f>
        <v>1</v>
      </c>
      <c r="M86">
        <f>IF('CS-Sophomore'!M90='Master Answer Key'!$B88, 1, 0)</f>
        <v>1</v>
      </c>
      <c r="N86">
        <f>IF('CS-Sophomore'!N90='Master Answer Key'!$B88, 1, 0)</f>
        <v>1</v>
      </c>
      <c r="O86">
        <f>IF('CS-Sophomore'!O90='Master Answer Key'!$B88, 1, 0)</f>
        <v>1</v>
      </c>
      <c r="P86">
        <f>IF('CS-Sophomore'!P90='Master Answer Key'!$B88, 1, 0)</f>
        <v>1</v>
      </c>
      <c r="Q86">
        <f>IF('CS-Sophomore'!Q90='Master Answer Key'!$B88, 1, 0)</f>
        <v>1</v>
      </c>
      <c r="R86">
        <f>IF('CS-Sophomore'!R90='Master Answer Key'!$B88, 1, 0)</f>
        <v>1</v>
      </c>
      <c r="S86">
        <f>IF('CS-Sophomore'!S90='Master Answer Key'!$B88, 1, 0)</f>
        <v>1</v>
      </c>
    </row>
    <row r="87">
      <c r="A87" s="5" t="s">
        <v>191</v>
      </c>
      <c r="B87">
        <f>IF('CS-Sophomore'!B91='Master Answer Key'!$B89, 1, 0)</f>
        <v>1</v>
      </c>
      <c r="C87">
        <f>IF('CS-Sophomore'!C91='Master Answer Key'!$B89, 1, 0)</f>
        <v>1</v>
      </c>
      <c r="D87">
        <f>IF('CS-Sophomore'!D91='Master Answer Key'!$B89, 1, 0)</f>
        <v>1</v>
      </c>
      <c r="E87">
        <f>IF('CS-Sophomore'!E91='Master Answer Key'!$B89, 1, 0)</f>
        <v>1</v>
      </c>
      <c r="F87">
        <f>IF('CS-Sophomore'!F91='Master Answer Key'!$B89, 1, 0)</f>
        <v>1</v>
      </c>
      <c r="G87">
        <f>IF('CS-Sophomore'!G91='Master Answer Key'!$B89, 1, 0)</f>
        <v>1</v>
      </c>
      <c r="H87">
        <f>IF('CS-Sophomore'!H91='Master Answer Key'!$B89, 1, 0)</f>
        <v>1</v>
      </c>
      <c r="I87">
        <f>IF('CS-Sophomore'!I91='Master Answer Key'!$B89, 1, 0)</f>
        <v>1</v>
      </c>
      <c r="J87">
        <f>IF('CS-Sophomore'!J91='Master Answer Key'!$B89, 1, 0)</f>
        <v>1</v>
      </c>
      <c r="K87">
        <f>IF('CS-Sophomore'!K91='Master Answer Key'!$B89, 1, 0)</f>
        <v>1</v>
      </c>
      <c r="L87">
        <f>IF('CS-Sophomore'!L91='Master Answer Key'!$B89, 1, 0)</f>
        <v>1</v>
      </c>
      <c r="M87">
        <f>IF('CS-Sophomore'!M91='Master Answer Key'!$B89, 1, 0)</f>
        <v>1</v>
      </c>
      <c r="N87">
        <f>IF('CS-Sophomore'!N91='Master Answer Key'!$B89, 1, 0)</f>
        <v>0</v>
      </c>
      <c r="O87">
        <f>IF('CS-Sophomore'!O91='Master Answer Key'!$B89, 1, 0)</f>
        <v>1</v>
      </c>
      <c r="P87">
        <f>IF('CS-Sophomore'!P91='Master Answer Key'!$B89, 1, 0)</f>
        <v>1</v>
      </c>
      <c r="Q87">
        <f>IF('CS-Sophomore'!Q91='Master Answer Key'!$B89, 1, 0)</f>
        <v>1</v>
      </c>
      <c r="R87">
        <f>IF('CS-Sophomore'!R91='Master Answer Key'!$B89, 1, 0)</f>
        <v>0</v>
      </c>
      <c r="S87">
        <f>IF('CS-Sophomore'!S91='Master Answer Key'!$B89, 1, 0)</f>
        <v>1</v>
      </c>
    </row>
    <row r="88">
      <c r="A88" s="5" t="s">
        <v>192</v>
      </c>
      <c r="B88">
        <f>IF('CS-Sophomore'!B92='Master Answer Key'!$B90, 1, 0)</f>
        <v>1</v>
      </c>
      <c r="C88">
        <f>IF('CS-Sophomore'!C92='Master Answer Key'!$B90, 1, 0)</f>
        <v>1</v>
      </c>
      <c r="D88">
        <f>IF('CS-Sophomore'!D92='Master Answer Key'!$B90, 1, 0)</f>
        <v>0</v>
      </c>
      <c r="E88">
        <f>IF('CS-Sophomore'!E92='Master Answer Key'!$B90, 1, 0)</f>
        <v>1</v>
      </c>
      <c r="F88">
        <f>IF('CS-Sophomore'!F92='Master Answer Key'!$B90, 1, 0)</f>
        <v>1</v>
      </c>
      <c r="G88">
        <f>IF('CS-Sophomore'!G92='Master Answer Key'!$B90, 1, 0)</f>
        <v>1</v>
      </c>
      <c r="H88">
        <f>IF('CS-Sophomore'!H92='Master Answer Key'!$B90, 1, 0)</f>
        <v>1</v>
      </c>
      <c r="I88">
        <f>IF('CS-Sophomore'!I92='Master Answer Key'!$B90, 1, 0)</f>
        <v>1</v>
      </c>
      <c r="J88">
        <f>IF('CS-Sophomore'!J92='Master Answer Key'!$B90, 1, 0)</f>
        <v>1</v>
      </c>
      <c r="K88">
        <f>IF('CS-Sophomore'!K92='Master Answer Key'!$B90, 1, 0)</f>
        <v>1</v>
      </c>
      <c r="L88">
        <f>IF('CS-Sophomore'!L92='Master Answer Key'!$B90, 1, 0)</f>
        <v>1</v>
      </c>
      <c r="M88">
        <f>IF('CS-Sophomore'!M92='Master Answer Key'!$B90, 1, 0)</f>
        <v>1</v>
      </c>
      <c r="N88">
        <f>IF('CS-Sophomore'!N92='Master Answer Key'!$B90, 1, 0)</f>
        <v>1</v>
      </c>
      <c r="O88">
        <f>IF('CS-Sophomore'!O92='Master Answer Key'!$B90, 1, 0)</f>
        <v>1</v>
      </c>
      <c r="P88">
        <f>IF('CS-Sophomore'!P92='Master Answer Key'!$B90, 1, 0)</f>
        <v>1</v>
      </c>
      <c r="Q88">
        <f>IF('CS-Sophomore'!Q92='Master Answer Key'!$B90, 1, 0)</f>
        <v>1</v>
      </c>
      <c r="R88">
        <f>IF('CS-Sophomore'!R92='Master Answer Key'!$B90, 1, 0)</f>
        <v>0</v>
      </c>
      <c r="S88">
        <f>IF('CS-Sophomore'!S92='Master Answer Key'!$B90, 1, 0)</f>
        <v>1</v>
      </c>
    </row>
    <row r="89">
      <c r="A89" s="5" t="s">
        <v>193</v>
      </c>
      <c r="B89">
        <f>IF('CS-Sophomore'!B93='Master Answer Key'!$B91, 1, 0)</f>
        <v>1</v>
      </c>
      <c r="C89">
        <f>IF('CS-Sophomore'!C93='Master Answer Key'!$B91, 1, 0)</f>
        <v>1</v>
      </c>
      <c r="D89">
        <f>IF('CS-Sophomore'!D93='Master Answer Key'!$B91, 1, 0)</f>
        <v>1</v>
      </c>
      <c r="E89">
        <f>IF('CS-Sophomore'!E93='Master Answer Key'!$B91, 1, 0)</f>
        <v>1</v>
      </c>
      <c r="F89">
        <f>IF('CS-Sophomore'!F93='Master Answer Key'!$B91, 1, 0)</f>
        <v>1</v>
      </c>
      <c r="G89">
        <f>IF('CS-Sophomore'!G93='Master Answer Key'!$B91, 1, 0)</f>
        <v>1</v>
      </c>
      <c r="H89">
        <f>IF('CS-Sophomore'!H93='Master Answer Key'!$B91, 1, 0)</f>
        <v>1</v>
      </c>
      <c r="I89">
        <f>IF('CS-Sophomore'!I93='Master Answer Key'!$B91, 1, 0)</f>
        <v>1</v>
      </c>
      <c r="J89">
        <f>IF('CS-Sophomore'!J93='Master Answer Key'!$B91, 1, 0)</f>
        <v>1</v>
      </c>
      <c r="K89">
        <f>IF('CS-Sophomore'!K93='Master Answer Key'!$B91, 1, 0)</f>
        <v>1</v>
      </c>
      <c r="L89">
        <f>IF('CS-Sophomore'!L93='Master Answer Key'!$B91, 1, 0)</f>
        <v>1</v>
      </c>
      <c r="M89">
        <f>IF('CS-Sophomore'!M93='Master Answer Key'!$B91, 1, 0)</f>
        <v>1</v>
      </c>
      <c r="N89">
        <f>IF('CS-Sophomore'!N93='Master Answer Key'!$B91, 1, 0)</f>
        <v>1</v>
      </c>
      <c r="O89">
        <f>IF('CS-Sophomore'!O93='Master Answer Key'!$B91, 1, 0)</f>
        <v>1</v>
      </c>
      <c r="P89">
        <f>IF('CS-Sophomore'!P93='Master Answer Key'!$B91, 1, 0)</f>
        <v>1</v>
      </c>
      <c r="Q89">
        <f>IF('CS-Sophomore'!Q93='Master Answer Key'!$B91, 1, 0)</f>
        <v>1</v>
      </c>
      <c r="R89">
        <f>IF('CS-Sophomore'!R93='Master Answer Key'!$B91, 1, 0)</f>
        <v>1</v>
      </c>
      <c r="S89">
        <f>IF('CS-Sophomore'!S93='Master Answer Key'!$B91, 1, 0)</f>
        <v>0</v>
      </c>
    </row>
    <row r="90">
      <c r="A90" s="5" t="s">
        <v>194</v>
      </c>
      <c r="B90">
        <f>IF('CS-Sophomore'!B94='Master Answer Key'!$B92, 1, 0)</f>
        <v>1</v>
      </c>
      <c r="C90">
        <f>IF('CS-Sophomore'!C94='Master Answer Key'!$B92, 1, 0)</f>
        <v>1</v>
      </c>
      <c r="D90">
        <f>IF('CS-Sophomore'!D94='Master Answer Key'!$B92, 1, 0)</f>
        <v>1</v>
      </c>
      <c r="E90">
        <f>IF('CS-Sophomore'!E94='Master Answer Key'!$B92, 1, 0)</f>
        <v>1</v>
      </c>
      <c r="F90">
        <f>IF('CS-Sophomore'!F94='Master Answer Key'!$B92, 1, 0)</f>
        <v>1</v>
      </c>
      <c r="G90">
        <f>IF('CS-Sophomore'!G94='Master Answer Key'!$B92, 1, 0)</f>
        <v>1</v>
      </c>
      <c r="H90">
        <f>IF('CS-Sophomore'!H94='Master Answer Key'!$B92, 1, 0)</f>
        <v>1</v>
      </c>
      <c r="I90">
        <f>IF('CS-Sophomore'!I94='Master Answer Key'!$B92, 1, 0)</f>
        <v>1</v>
      </c>
      <c r="J90">
        <f>IF('CS-Sophomore'!J94='Master Answer Key'!$B92, 1, 0)</f>
        <v>1</v>
      </c>
      <c r="K90">
        <f>IF('CS-Sophomore'!K94='Master Answer Key'!$B92, 1, 0)</f>
        <v>1</v>
      </c>
      <c r="L90">
        <f>IF('CS-Sophomore'!L94='Master Answer Key'!$B92, 1, 0)</f>
        <v>1</v>
      </c>
      <c r="M90">
        <f>IF('CS-Sophomore'!M94='Master Answer Key'!$B92, 1, 0)</f>
        <v>1</v>
      </c>
      <c r="N90">
        <f>IF('CS-Sophomore'!N94='Master Answer Key'!$B92, 1, 0)</f>
        <v>1</v>
      </c>
      <c r="O90">
        <f>IF('CS-Sophomore'!O94='Master Answer Key'!$B92, 1, 0)</f>
        <v>1</v>
      </c>
      <c r="P90">
        <f>IF('CS-Sophomore'!P94='Master Answer Key'!$B92, 1, 0)</f>
        <v>1</v>
      </c>
      <c r="Q90">
        <f>IF('CS-Sophomore'!Q94='Master Answer Key'!$B92, 1, 0)</f>
        <v>0</v>
      </c>
      <c r="R90">
        <f>IF('CS-Sophomore'!R94='Master Answer Key'!$B92, 1, 0)</f>
        <v>1</v>
      </c>
      <c r="S90">
        <f>IF('CS-Sophomore'!S94='Master Answer Key'!$B92, 1, 0)</f>
        <v>1</v>
      </c>
    </row>
    <row r="91">
      <c r="A91" s="5" t="s">
        <v>195</v>
      </c>
      <c r="B91">
        <f>IF('CS-Sophomore'!B95='Master Answer Key'!$B93, 1, 0)</f>
        <v>1</v>
      </c>
      <c r="C91">
        <f>IF('CS-Sophomore'!C95='Master Answer Key'!$B93, 1, 0)</f>
        <v>1</v>
      </c>
      <c r="D91">
        <f>IF('CS-Sophomore'!D95='Master Answer Key'!$B93, 1, 0)</f>
        <v>1</v>
      </c>
      <c r="E91">
        <f>IF('CS-Sophomore'!E95='Master Answer Key'!$B93, 1, 0)</f>
        <v>1</v>
      </c>
      <c r="F91">
        <f>IF('CS-Sophomore'!F95='Master Answer Key'!$B93, 1, 0)</f>
        <v>0</v>
      </c>
      <c r="G91">
        <f>IF('CS-Sophomore'!G95='Master Answer Key'!$B93, 1, 0)</f>
        <v>1</v>
      </c>
      <c r="H91">
        <f>IF('CS-Sophomore'!H95='Master Answer Key'!$B93, 1, 0)</f>
        <v>1</v>
      </c>
      <c r="I91">
        <f>IF('CS-Sophomore'!I95='Master Answer Key'!$B93, 1, 0)</f>
        <v>1</v>
      </c>
      <c r="J91">
        <f>IF('CS-Sophomore'!J95='Master Answer Key'!$B93, 1, 0)</f>
        <v>0</v>
      </c>
      <c r="K91">
        <f>IF('CS-Sophomore'!K95='Master Answer Key'!$B93, 1, 0)</f>
        <v>0</v>
      </c>
      <c r="L91">
        <f>IF('CS-Sophomore'!L95='Master Answer Key'!$B93, 1, 0)</f>
        <v>1</v>
      </c>
      <c r="M91">
        <f>IF('CS-Sophomore'!M95='Master Answer Key'!$B93, 1, 0)</f>
        <v>0</v>
      </c>
      <c r="N91">
        <f>IF('CS-Sophomore'!N95='Master Answer Key'!$B93, 1, 0)</f>
        <v>1</v>
      </c>
      <c r="O91">
        <f>IF('CS-Sophomore'!O95='Master Answer Key'!$B93, 1, 0)</f>
        <v>1</v>
      </c>
      <c r="P91">
        <f>IF('CS-Sophomore'!P95='Master Answer Key'!$B93, 1, 0)</f>
        <v>1</v>
      </c>
      <c r="Q91">
        <f>IF('CS-Sophomore'!Q95='Master Answer Key'!$B93, 1, 0)</f>
        <v>1</v>
      </c>
      <c r="R91">
        <f>IF('CS-Sophomore'!R95='Master Answer Key'!$B93, 1, 0)</f>
        <v>1</v>
      </c>
      <c r="S91">
        <f>IF('CS-Sophomore'!S95='Master Answer Key'!$B93, 1, 0)</f>
        <v>0</v>
      </c>
    </row>
    <row r="92">
      <c r="A92" s="5" t="s">
        <v>196</v>
      </c>
      <c r="B92">
        <f>IF('CS-Sophomore'!B96='Master Answer Key'!$B94, 1, 0)</f>
        <v>1</v>
      </c>
      <c r="C92">
        <f>IF('CS-Sophomore'!C96='Master Answer Key'!$B94, 1, 0)</f>
        <v>1</v>
      </c>
      <c r="D92">
        <f>IF('CS-Sophomore'!D96='Master Answer Key'!$B94, 1, 0)</f>
        <v>1</v>
      </c>
      <c r="E92">
        <f>IF('CS-Sophomore'!E96='Master Answer Key'!$B94, 1, 0)</f>
        <v>1</v>
      </c>
      <c r="F92">
        <f>IF('CS-Sophomore'!F96='Master Answer Key'!$B94, 1, 0)</f>
        <v>1</v>
      </c>
      <c r="G92">
        <f>IF('CS-Sophomore'!G96='Master Answer Key'!$B94, 1, 0)</f>
        <v>1</v>
      </c>
      <c r="H92">
        <f>IF('CS-Sophomore'!H96='Master Answer Key'!$B94, 1, 0)</f>
        <v>1</v>
      </c>
      <c r="I92">
        <f>IF('CS-Sophomore'!I96='Master Answer Key'!$B94, 1, 0)</f>
        <v>1</v>
      </c>
      <c r="J92">
        <f>IF('CS-Sophomore'!J96='Master Answer Key'!$B94, 1, 0)</f>
        <v>1</v>
      </c>
      <c r="K92">
        <f>IF('CS-Sophomore'!K96='Master Answer Key'!$B94, 1, 0)</f>
        <v>1</v>
      </c>
      <c r="L92">
        <f>IF('CS-Sophomore'!L96='Master Answer Key'!$B94, 1, 0)</f>
        <v>1</v>
      </c>
      <c r="M92">
        <f>IF('CS-Sophomore'!M96='Master Answer Key'!$B94, 1, 0)</f>
        <v>1</v>
      </c>
      <c r="N92">
        <f>IF('CS-Sophomore'!N96='Master Answer Key'!$B94, 1, 0)</f>
        <v>1</v>
      </c>
      <c r="O92">
        <f>IF('CS-Sophomore'!O96='Master Answer Key'!$B94, 1, 0)</f>
        <v>1</v>
      </c>
      <c r="P92">
        <f>IF('CS-Sophomore'!P96='Master Answer Key'!$B94, 1, 0)</f>
        <v>1</v>
      </c>
      <c r="Q92">
        <f>IF('CS-Sophomore'!Q96='Master Answer Key'!$B94, 1, 0)</f>
        <v>1</v>
      </c>
      <c r="R92">
        <f>IF('CS-Sophomore'!R96='Master Answer Key'!$B94, 1, 0)</f>
        <v>1</v>
      </c>
      <c r="S92">
        <f>IF('CS-Sophomore'!S96='Master Answer Key'!$B94, 1, 0)</f>
        <v>1</v>
      </c>
    </row>
    <row r="93">
      <c r="A93" s="5" t="s">
        <v>197</v>
      </c>
      <c r="B93">
        <f>IF('CS-Sophomore'!B97='Master Answer Key'!$B95, 1, 0)</f>
        <v>1</v>
      </c>
      <c r="C93">
        <f>IF('CS-Sophomore'!C97='Master Answer Key'!$B95, 1, 0)</f>
        <v>0</v>
      </c>
      <c r="D93">
        <f>IF('CS-Sophomore'!D97='Master Answer Key'!$B95, 1, 0)</f>
        <v>0</v>
      </c>
      <c r="E93">
        <f>IF('CS-Sophomore'!E97='Master Answer Key'!$B95, 1, 0)</f>
        <v>1</v>
      </c>
      <c r="F93">
        <f>IF('CS-Sophomore'!F97='Master Answer Key'!$B95, 1, 0)</f>
        <v>1</v>
      </c>
      <c r="G93">
        <f>IF('CS-Sophomore'!G97='Master Answer Key'!$B95, 1, 0)</f>
        <v>1</v>
      </c>
      <c r="H93">
        <f>IF('CS-Sophomore'!H97='Master Answer Key'!$B95, 1, 0)</f>
        <v>0</v>
      </c>
      <c r="I93">
        <f>IF('CS-Sophomore'!I97='Master Answer Key'!$B95, 1, 0)</f>
        <v>1</v>
      </c>
      <c r="J93">
        <f>IF('CS-Sophomore'!J97='Master Answer Key'!$B95, 1, 0)</f>
        <v>0</v>
      </c>
      <c r="K93">
        <f>IF('CS-Sophomore'!K97='Master Answer Key'!$B95, 1, 0)</f>
        <v>1</v>
      </c>
      <c r="L93">
        <f>IF('CS-Sophomore'!L97='Master Answer Key'!$B95, 1, 0)</f>
        <v>1</v>
      </c>
      <c r="M93">
        <f>IF('CS-Sophomore'!M97='Master Answer Key'!$B95, 1, 0)</f>
        <v>1</v>
      </c>
      <c r="N93">
        <f>IF('CS-Sophomore'!N97='Master Answer Key'!$B95, 1, 0)</f>
        <v>1</v>
      </c>
      <c r="O93">
        <f>IF('CS-Sophomore'!O97='Master Answer Key'!$B95, 1, 0)</f>
        <v>1</v>
      </c>
      <c r="P93">
        <f>IF('CS-Sophomore'!P97='Master Answer Key'!$B95, 1, 0)</f>
        <v>1</v>
      </c>
      <c r="Q93">
        <f>IF('CS-Sophomore'!Q97='Master Answer Key'!$B95, 1, 0)</f>
        <v>1</v>
      </c>
      <c r="R93">
        <f>IF('CS-Sophomore'!R97='Master Answer Key'!$B95, 1, 0)</f>
        <v>1</v>
      </c>
      <c r="S93">
        <f>IF('CS-Sophomore'!S97='Master Answer Key'!$B95, 1, 0)</f>
        <v>1</v>
      </c>
    </row>
    <row r="94">
      <c r="A94" s="5" t="s">
        <v>198</v>
      </c>
      <c r="B94">
        <f>IF('CS-Sophomore'!B98='Master Answer Key'!$B96, 1, 0)</f>
        <v>1</v>
      </c>
      <c r="C94">
        <f>IF('CS-Sophomore'!C98='Master Answer Key'!$B96, 1, 0)</f>
        <v>1</v>
      </c>
      <c r="D94">
        <f>IF('CS-Sophomore'!D98='Master Answer Key'!$B96, 1, 0)</f>
        <v>1</v>
      </c>
      <c r="E94">
        <f>IF('CS-Sophomore'!E98='Master Answer Key'!$B96, 1, 0)</f>
        <v>1</v>
      </c>
      <c r="F94">
        <f>IF('CS-Sophomore'!F98='Master Answer Key'!$B96, 1, 0)</f>
        <v>1</v>
      </c>
      <c r="G94">
        <f>IF('CS-Sophomore'!G98='Master Answer Key'!$B96, 1, 0)</f>
        <v>1</v>
      </c>
      <c r="H94">
        <f>IF('CS-Sophomore'!H98='Master Answer Key'!$B96, 1, 0)</f>
        <v>1</v>
      </c>
      <c r="I94">
        <f>IF('CS-Sophomore'!I98='Master Answer Key'!$B96, 1, 0)</f>
        <v>1</v>
      </c>
      <c r="J94">
        <f>IF('CS-Sophomore'!J98='Master Answer Key'!$B96, 1, 0)</f>
        <v>0</v>
      </c>
      <c r="K94">
        <f>IF('CS-Sophomore'!K98='Master Answer Key'!$B96, 1, 0)</f>
        <v>1</v>
      </c>
      <c r="L94">
        <f>IF('CS-Sophomore'!L98='Master Answer Key'!$B96, 1, 0)</f>
        <v>1</v>
      </c>
      <c r="M94">
        <f>IF('CS-Sophomore'!M98='Master Answer Key'!$B96, 1, 0)</f>
        <v>1</v>
      </c>
      <c r="N94">
        <f>IF('CS-Sophomore'!N98='Master Answer Key'!$B96, 1, 0)</f>
        <v>1</v>
      </c>
      <c r="O94">
        <f>IF('CS-Sophomore'!O98='Master Answer Key'!$B96, 1, 0)</f>
        <v>1</v>
      </c>
      <c r="P94">
        <f>IF('CS-Sophomore'!P98='Master Answer Key'!$B96, 1, 0)</f>
        <v>1</v>
      </c>
      <c r="Q94">
        <f>IF('CS-Sophomore'!Q98='Master Answer Key'!$B96, 1, 0)</f>
        <v>1</v>
      </c>
      <c r="R94">
        <f>IF('CS-Sophomore'!R98='Master Answer Key'!$B96, 1, 0)</f>
        <v>1</v>
      </c>
      <c r="S94">
        <f>IF('CS-Sophomore'!S98='Master Answer Key'!$B96, 1, 0)</f>
        <v>1</v>
      </c>
    </row>
    <row r="95">
      <c r="A95" s="5" t="s">
        <v>199</v>
      </c>
      <c r="B95">
        <f>IF('CS-Sophomore'!B99='Master Answer Key'!$B97, 1, 0)</f>
        <v>1</v>
      </c>
      <c r="C95">
        <f>IF('CS-Sophomore'!C99='Master Answer Key'!$B97, 1, 0)</f>
        <v>1</v>
      </c>
      <c r="D95">
        <f>IF('CS-Sophomore'!D99='Master Answer Key'!$B97, 1, 0)</f>
        <v>1</v>
      </c>
      <c r="E95">
        <f>IF('CS-Sophomore'!E99='Master Answer Key'!$B97, 1, 0)</f>
        <v>1</v>
      </c>
      <c r="F95">
        <f>IF('CS-Sophomore'!F99='Master Answer Key'!$B97, 1, 0)</f>
        <v>1</v>
      </c>
      <c r="G95">
        <f>IF('CS-Sophomore'!G99='Master Answer Key'!$B97, 1, 0)</f>
        <v>0</v>
      </c>
      <c r="H95">
        <f>IF('CS-Sophomore'!H99='Master Answer Key'!$B97, 1, 0)</f>
        <v>0</v>
      </c>
      <c r="I95">
        <f>IF('CS-Sophomore'!I99='Master Answer Key'!$B97, 1, 0)</f>
        <v>1</v>
      </c>
      <c r="J95">
        <f>IF('CS-Sophomore'!J99='Master Answer Key'!$B97, 1, 0)</f>
        <v>0</v>
      </c>
      <c r="K95">
        <f>IF('CS-Sophomore'!K99='Master Answer Key'!$B97, 1, 0)</f>
        <v>1</v>
      </c>
      <c r="L95">
        <f>IF('CS-Sophomore'!L99='Master Answer Key'!$B97, 1, 0)</f>
        <v>0</v>
      </c>
      <c r="M95">
        <f>IF('CS-Sophomore'!M99='Master Answer Key'!$B97, 1, 0)</f>
        <v>1</v>
      </c>
      <c r="N95">
        <f>IF('CS-Sophomore'!N99='Master Answer Key'!$B97, 1, 0)</f>
        <v>1</v>
      </c>
      <c r="O95">
        <f>IF('CS-Sophomore'!O99='Master Answer Key'!$B97, 1, 0)</f>
        <v>1</v>
      </c>
      <c r="P95">
        <f>IF('CS-Sophomore'!P99='Master Answer Key'!$B97, 1, 0)</f>
        <v>1</v>
      </c>
      <c r="Q95">
        <f>IF('CS-Sophomore'!Q99='Master Answer Key'!$B97, 1, 0)</f>
        <v>1</v>
      </c>
      <c r="R95">
        <f>IF('CS-Sophomore'!R99='Master Answer Key'!$B97, 1, 0)</f>
        <v>1</v>
      </c>
      <c r="S95">
        <f>IF('CS-Sophomore'!S99='Master Answer Key'!$B97, 1, 0)</f>
        <v>1</v>
      </c>
    </row>
    <row r="96">
      <c r="A96" s="5" t="s">
        <v>200</v>
      </c>
      <c r="B96">
        <f>IF('CS-Sophomore'!B100='Master Answer Key'!$B98, 1, 0)</f>
        <v>1</v>
      </c>
      <c r="C96">
        <f>IF('CS-Sophomore'!C100='Master Answer Key'!$B98, 1, 0)</f>
        <v>1</v>
      </c>
      <c r="D96">
        <f>IF('CS-Sophomore'!D100='Master Answer Key'!$B98, 1, 0)</f>
        <v>1</v>
      </c>
      <c r="E96">
        <f>IF('CS-Sophomore'!E100='Master Answer Key'!$B98, 1, 0)</f>
        <v>1</v>
      </c>
      <c r="F96">
        <f>IF('CS-Sophomore'!F100='Master Answer Key'!$B98, 1, 0)</f>
        <v>1</v>
      </c>
      <c r="G96">
        <f>IF('CS-Sophomore'!G100='Master Answer Key'!$B98, 1, 0)</f>
        <v>0</v>
      </c>
      <c r="H96">
        <f>IF('CS-Sophomore'!H100='Master Answer Key'!$B98, 1, 0)</f>
        <v>1</v>
      </c>
      <c r="I96">
        <f>IF('CS-Sophomore'!I100='Master Answer Key'!$B98, 1, 0)</f>
        <v>1</v>
      </c>
      <c r="J96">
        <f>IF('CS-Sophomore'!J100='Master Answer Key'!$B98, 1, 0)</f>
        <v>1</v>
      </c>
      <c r="K96">
        <f>IF('CS-Sophomore'!K100='Master Answer Key'!$B98, 1, 0)</f>
        <v>0</v>
      </c>
      <c r="L96">
        <f>IF('CS-Sophomore'!L100='Master Answer Key'!$B98, 1, 0)</f>
        <v>1</v>
      </c>
      <c r="M96">
        <f>IF('CS-Sophomore'!M100='Master Answer Key'!$B98, 1, 0)</f>
        <v>1</v>
      </c>
      <c r="N96">
        <f>IF('CS-Sophomore'!N100='Master Answer Key'!$B98, 1, 0)</f>
        <v>1</v>
      </c>
      <c r="O96">
        <f>IF('CS-Sophomore'!O100='Master Answer Key'!$B98, 1, 0)</f>
        <v>1</v>
      </c>
      <c r="P96">
        <f>IF('CS-Sophomore'!P100='Master Answer Key'!$B98, 1, 0)</f>
        <v>1</v>
      </c>
      <c r="Q96">
        <f>IF('CS-Sophomore'!Q100='Master Answer Key'!$B98, 1, 0)</f>
        <v>1</v>
      </c>
      <c r="R96">
        <f>IF('CS-Sophomore'!R100='Master Answer Key'!$B98, 1, 0)</f>
        <v>1</v>
      </c>
      <c r="S96">
        <f>IF('CS-Sophomore'!S100='Master Answer Key'!$B98, 1, 0)</f>
        <v>1</v>
      </c>
    </row>
    <row r="97">
      <c r="A97" s="5" t="s">
        <v>201</v>
      </c>
      <c r="B97">
        <f>IF('CS-Sophomore'!B101='Master Answer Key'!$B99, 1, 0)</f>
        <v>1</v>
      </c>
      <c r="C97">
        <f>IF('CS-Sophomore'!C101='Master Answer Key'!$B99, 1, 0)</f>
        <v>1</v>
      </c>
      <c r="D97">
        <f>IF('CS-Sophomore'!D101='Master Answer Key'!$B99, 1, 0)</f>
        <v>1</v>
      </c>
      <c r="E97">
        <f>IF('CS-Sophomore'!E101='Master Answer Key'!$B99, 1, 0)</f>
        <v>1</v>
      </c>
      <c r="F97">
        <f>IF('CS-Sophomore'!F101='Master Answer Key'!$B99, 1, 0)</f>
        <v>0</v>
      </c>
      <c r="G97">
        <f>IF('CS-Sophomore'!G101='Master Answer Key'!$B99, 1, 0)</f>
        <v>1</v>
      </c>
      <c r="H97">
        <f>IF('CS-Sophomore'!H101='Master Answer Key'!$B99, 1, 0)</f>
        <v>1</v>
      </c>
      <c r="I97">
        <f>IF('CS-Sophomore'!I101='Master Answer Key'!$B99, 1, 0)</f>
        <v>1</v>
      </c>
      <c r="J97">
        <f>IF('CS-Sophomore'!J101='Master Answer Key'!$B99, 1, 0)</f>
        <v>1</v>
      </c>
      <c r="K97">
        <f>IF('CS-Sophomore'!K101='Master Answer Key'!$B99, 1, 0)</f>
        <v>1</v>
      </c>
      <c r="L97">
        <f>IF('CS-Sophomore'!L101='Master Answer Key'!$B99, 1, 0)</f>
        <v>1</v>
      </c>
      <c r="M97">
        <f>IF('CS-Sophomore'!M101='Master Answer Key'!$B99, 1, 0)</f>
        <v>1</v>
      </c>
      <c r="N97">
        <f>IF('CS-Sophomore'!N101='Master Answer Key'!$B99, 1, 0)</f>
        <v>1</v>
      </c>
      <c r="O97">
        <f>IF('CS-Sophomore'!O101='Master Answer Key'!$B99, 1, 0)</f>
        <v>1</v>
      </c>
      <c r="P97">
        <f>IF('CS-Sophomore'!P101='Master Answer Key'!$B99, 1, 0)</f>
        <v>1</v>
      </c>
      <c r="Q97">
        <f>IF('CS-Sophomore'!Q101='Master Answer Key'!$B99, 1, 0)</f>
        <v>1</v>
      </c>
      <c r="R97">
        <f>IF('CS-Sophomore'!R101='Master Answer Key'!$B99, 1, 0)</f>
        <v>1</v>
      </c>
      <c r="S97">
        <f>IF('CS-Sophomore'!S101='Master Answer Key'!$B99, 1, 0)</f>
        <v>1</v>
      </c>
    </row>
    <row r="98">
      <c r="A98" s="5" t="s">
        <v>202</v>
      </c>
      <c r="B98">
        <f>IF('CS-Sophomore'!B102='Master Answer Key'!$B100, 1, 0)</f>
        <v>0</v>
      </c>
      <c r="C98">
        <f>IF('CS-Sophomore'!C102='Master Answer Key'!$B100, 1, 0)</f>
        <v>0</v>
      </c>
      <c r="D98">
        <f>IF('CS-Sophomore'!D102='Master Answer Key'!$B100, 1, 0)</f>
        <v>0</v>
      </c>
      <c r="E98">
        <f>IF('CS-Sophomore'!E102='Master Answer Key'!$B100, 1, 0)</f>
        <v>1</v>
      </c>
      <c r="F98">
        <f>IF('CS-Sophomore'!F102='Master Answer Key'!$B100, 1, 0)</f>
        <v>0</v>
      </c>
      <c r="G98">
        <f>IF('CS-Sophomore'!G102='Master Answer Key'!$B100, 1, 0)</f>
        <v>0</v>
      </c>
      <c r="H98">
        <f>IF('CS-Sophomore'!H102='Master Answer Key'!$B100, 1, 0)</f>
        <v>0</v>
      </c>
      <c r="I98">
        <f>IF('CS-Sophomore'!I102='Master Answer Key'!$B100, 1, 0)</f>
        <v>0</v>
      </c>
      <c r="J98">
        <f>IF('CS-Sophomore'!J102='Master Answer Key'!$B100, 1, 0)</f>
        <v>0</v>
      </c>
      <c r="K98">
        <f>IF('CS-Sophomore'!K102='Master Answer Key'!$B100, 1, 0)</f>
        <v>0</v>
      </c>
      <c r="L98">
        <f>IF('CS-Sophomore'!L102='Master Answer Key'!$B100, 1, 0)</f>
        <v>0</v>
      </c>
      <c r="M98">
        <f>IF('CS-Sophomore'!M102='Master Answer Key'!$B100, 1, 0)</f>
        <v>0</v>
      </c>
      <c r="N98">
        <f>IF('CS-Sophomore'!N102='Master Answer Key'!$B100, 1, 0)</f>
        <v>0</v>
      </c>
      <c r="O98">
        <f>IF('CS-Sophomore'!O102='Master Answer Key'!$B100, 1, 0)</f>
        <v>0</v>
      </c>
      <c r="P98">
        <f>IF('CS-Sophomore'!P102='Master Answer Key'!$B100, 1, 0)</f>
        <v>0</v>
      </c>
      <c r="Q98">
        <f>IF('CS-Sophomore'!Q102='Master Answer Key'!$B100, 1, 0)</f>
        <v>0</v>
      </c>
      <c r="R98">
        <f>IF('CS-Sophomore'!R102='Master Answer Key'!$B100, 1, 0)</f>
        <v>0</v>
      </c>
      <c r="S98">
        <f>IF('CS-Sophomore'!S102='Master Answer Key'!$B100, 1, 0)</f>
        <v>0</v>
      </c>
    </row>
    <row r="99">
      <c r="A99" s="5" t="s">
        <v>203</v>
      </c>
      <c r="B99">
        <f>IF('CS-Sophomore'!B103='Master Answer Key'!$B101, 1, 0)</f>
        <v>1</v>
      </c>
      <c r="C99">
        <f>IF('CS-Sophomore'!C103='Master Answer Key'!$B101, 1, 0)</f>
        <v>1</v>
      </c>
      <c r="D99">
        <f>IF('CS-Sophomore'!D103='Master Answer Key'!$B101, 1, 0)</f>
        <v>1</v>
      </c>
      <c r="E99">
        <f>IF('CS-Sophomore'!E103='Master Answer Key'!$B101, 1, 0)</f>
        <v>1</v>
      </c>
      <c r="F99">
        <f>IF('CS-Sophomore'!F103='Master Answer Key'!$B101, 1, 0)</f>
        <v>1</v>
      </c>
      <c r="G99">
        <f>IF('CS-Sophomore'!G103='Master Answer Key'!$B101, 1, 0)</f>
        <v>1</v>
      </c>
      <c r="H99">
        <f>IF('CS-Sophomore'!H103='Master Answer Key'!$B101, 1, 0)</f>
        <v>1</v>
      </c>
      <c r="I99">
        <f>IF('CS-Sophomore'!I103='Master Answer Key'!$B101, 1, 0)</f>
        <v>1</v>
      </c>
      <c r="J99">
        <f>IF('CS-Sophomore'!J103='Master Answer Key'!$B101, 1, 0)</f>
        <v>1</v>
      </c>
      <c r="K99">
        <f>IF('CS-Sophomore'!K103='Master Answer Key'!$B101, 1, 0)</f>
        <v>1</v>
      </c>
      <c r="L99">
        <f>IF('CS-Sophomore'!L103='Master Answer Key'!$B101, 1, 0)</f>
        <v>1</v>
      </c>
      <c r="M99">
        <f>IF('CS-Sophomore'!M103='Master Answer Key'!$B101, 1, 0)</f>
        <v>1</v>
      </c>
      <c r="N99">
        <f>IF('CS-Sophomore'!N103='Master Answer Key'!$B101, 1, 0)</f>
        <v>1</v>
      </c>
      <c r="O99">
        <f>IF('CS-Sophomore'!O103='Master Answer Key'!$B101, 1, 0)</f>
        <v>1</v>
      </c>
      <c r="P99">
        <f>IF('CS-Sophomore'!P103='Master Answer Key'!$B101, 1, 0)</f>
        <v>1</v>
      </c>
      <c r="Q99">
        <f>IF('CS-Sophomore'!Q103='Master Answer Key'!$B101, 1, 0)</f>
        <v>0</v>
      </c>
      <c r="R99">
        <f>IF('CS-Sophomore'!R103='Master Answer Key'!$B101, 1, 0)</f>
        <v>1</v>
      </c>
      <c r="S99">
        <f>IF('CS-Sophomore'!S103='Master Answer Key'!$B101, 1, 0)</f>
        <v>1</v>
      </c>
    </row>
    <row r="100">
      <c r="A100" s="5" t="s">
        <v>204</v>
      </c>
      <c r="B100">
        <f>IF('CS-Sophomore'!B104='Master Answer Key'!$B102, 1, 0)</f>
        <v>1</v>
      </c>
      <c r="C100">
        <f>IF('CS-Sophomore'!C104='Master Answer Key'!$B102, 1, 0)</f>
        <v>0</v>
      </c>
      <c r="D100">
        <f>IF('CS-Sophomore'!D104='Master Answer Key'!$B102, 1, 0)</f>
        <v>1</v>
      </c>
      <c r="E100">
        <f>IF('CS-Sophomore'!E104='Master Answer Key'!$B102, 1, 0)</f>
        <v>1</v>
      </c>
      <c r="F100">
        <f>IF('CS-Sophomore'!F104='Master Answer Key'!$B102, 1, 0)</f>
        <v>1</v>
      </c>
      <c r="G100">
        <f>IF('CS-Sophomore'!G104='Master Answer Key'!$B102, 1, 0)</f>
        <v>1</v>
      </c>
      <c r="H100">
        <f>IF('CS-Sophomore'!H104='Master Answer Key'!$B102, 1, 0)</f>
        <v>1</v>
      </c>
      <c r="I100">
        <f>IF('CS-Sophomore'!I104='Master Answer Key'!$B102, 1, 0)</f>
        <v>1</v>
      </c>
      <c r="J100">
        <f>IF('CS-Sophomore'!J104='Master Answer Key'!$B102, 1, 0)</f>
        <v>1</v>
      </c>
      <c r="K100">
        <f>IF('CS-Sophomore'!K104='Master Answer Key'!$B102, 1, 0)</f>
        <v>1</v>
      </c>
      <c r="L100">
        <f>IF('CS-Sophomore'!L104='Master Answer Key'!$B102, 1, 0)</f>
        <v>1</v>
      </c>
      <c r="M100">
        <f>IF('CS-Sophomore'!M104='Master Answer Key'!$B102, 1, 0)</f>
        <v>1</v>
      </c>
      <c r="N100">
        <f>IF('CS-Sophomore'!N104='Master Answer Key'!$B102, 1, 0)</f>
        <v>1</v>
      </c>
      <c r="O100">
        <f>IF('CS-Sophomore'!O104='Master Answer Key'!$B102, 1, 0)</f>
        <v>1</v>
      </c>
      <c r="P100">
        <f>IF('CS-Sophomore'!P104='Master Answer Key'!$B102, 1, 0)</f>
        <v>1</v>
      </c>
      <c r="Q100">
        <f>IF('CS-Sophomore'!Q104='Master Answer Key'!$B102, 1, 0)</f>
        <v>1</v>
      </c>
      <c r="R100">
        <f>IF('CS-Sophomore'!R104='Master Answer Key'!$B102, 1, 0)</f>
        <v>1</v>
      </c>
      <c r="S100">
        <f>IF('CS-Sophomore'!S104='Master Answer Key'!$B102, 1, 0)</f>
        <v>1</v>
      </c>
    </row>
    <row r="101">
      <c r="A101" s="5" t="s">
        <v>205</v>
      </c>
      <c r="B101">
        <f>IF('CS-Sophomore'!B105='Master Answer Key'!$B103, 1, 0)</f>
        <v>0</v>
      </c>
      <c r="C101">
        <f>IF('CS-Sophomore'!C105='Master Answer Key'!$B103, 1, 0)</f>
        <v>0</v>
      </c>
      <c r="D101">
        <f>IF('CS-Sophomore'!D105='Master Answer Key'!$B103, 1, 0)</f>
        <v>1</v>
      </c>
      <c r="E101">
        <f>IF('CS-Sophomore'!E105='Master Answer Key'!$B103, 1, 0)</f>
        <v>1</v>
      </c>
      <c r="F101">
        <f>IF('CS-Sophomore'!F105='Master Answer Key'!$B103, 1, 0)</f>
        <v>0</v>
      </c>
      <c r="G101">
        <f>IF('CS-Sophomore'!G105='Master Answer Key'!$B103, 1, 0)</f>
        <v>1</v>
      </c>
      <c r="H101">
        <f>IF('CS-Sophomore'!H105='Master Answer Key'!$B103, 1, 0)</f>
        <v>1</v>
      </c>
      <c r="I101">
        <f>IF('CS-Sophomore'!I105='Master Answer Key'!$B103, 1, 0)</f>
        <v>1</v>
      </c>
      <c r="J101">
        <f>IF('CS-Sophomore'!J105='Master Answer Key'!$B103, 1, 0)</f>
        <v>1</v>
      </c>
      <c r="K101">
        <f>IF('CS-Sophomore'!K105='Master Answer Key'!$B103, 1, 0)</f>
        <v>1</v>
      </c>
      <c r="L101">
        <f>IF('CS-Sophomore'!L105='Master Answer Key'!$B103, 1, 0)</f>
        <v>0</v>
      </c>
      <c r="M101">
        <f>IF('CS-Sophomore'!M105='Master Answer Key'!$B103, 1, 0)</f>
        <v>1</v>
      </c>
      <c r="N101">
        <f>IF('CS-Sophomore'!N105='Master Answer Key'!$B103, 1, 0)</f>
        <v>1</v>
      </c>
      <c r="O101">
        <f>IF('CS-Sophomore'!O105='Master Answer Key'!$B103, 1, 0)</f>
        <v>1</v>
      </c>
      <c r="P101">
        <f>IF('CS-Sophomore'!P105='Master Answer Key'!$B103, 1, 0)</f>
        <v>1</v>
      </c>
      <c r="Q101">
        <f>IF('CS-Sophomore'!Q105='Master Answer Key'!$B103, 1, 0)</f>
        <v>1</v>
      </c>
      <c r="R101">
        <f>IF('CS-Sophomore'!R105='Master Answer Key'!$B103, 1, 0)</f>
        <v>1</v>
      </c>
      <c r="S101">
        <f>IF('CS-Sophomore'!S105='Master Answer Key'!$B103, 1, 0)</f>
        <v>1</v>
      </c>
    </row>
    <row r="102">
      <c r="A102" s="5" t="s">
        <v>206</v>
      </c>
      <c r="B102">
        <f>IF('CS-Sophomore'!B106='Master Answer Key'!$B104, 1, 0)</f>
        <v>1</v>
      </c>
      <c r="C102">
        <f>IF('CS-Sophomore'!C106='Master Answer Key'!$B104, 1, 0)</f>
        <v>0</v>
      </c>
      <c r="D102">
        <f>IF('CS-Sophomore'!D106='Master Answer Key'!$B104, 1, 0)</f>
        <v>1</v>
      </c>
      <c r="E102">
        <f>IF('CS-Sophomore'!E106='Master Answer Key'!$B104, 1, 0)</f>
        <v>1</v>
      </c>
      <c r="F102">
        <f>IF('CS-Sophomore'!F106='Master Answer Key'!$B104, 1, 0)</f>
        <v>0</v>
      </c>
      <c r="G102">
        <f>IF('CS-Sophomore'!G106='Master Answer Key'!$B104, 1, 0)</f>
        <v>1</v>
      </c>
      <c r="H102">
        <f>IF('CS-Sophomore'!H106='Master Answer Key'!$B104, 1, 0)</f>
        <v>1</v>
      </c>
      <c r="I102">
        <f>IF('CS-Sophomore'!I106='Master Answer Key'!$B104, 1, 0)</f>
        <v>0</v>
      </c>
      <c r="J102">
        <f>IF('CS-Sophomore'!J106='Master Answer Key'!$B104, 1, 0)</f>
        <v>0</v>
      </c>
      <c r="K102">
        <f>IF('CS-Sophomore'!K106='Master Answer Key'!$B104, 1, 0)</f>
        <v>1</v>
      </c>
      <c r="L102">
        <f>IF('CS-Sophomore'!L106='Master Answer Key'!$B104, 1, 0)</f>
        <v>1</v>
      </c>
      <c r="M102">
        <f>IF('CS-Sophomore'!M106='Master Answer Key'!$B104, 1, 0)</f>
        <v>0</v>
      </c>
      <c r="N102">
        <f>IF('CS-Sophomore'!N106='Master Answer Key'!$B104, 1, 0)</f>
        <v>1</v>
      </c>
      <c r="O102">
        <f>IF('CS-Sophomore'!O106='Master Answer Key'!$B104, 1, 0)</f>
        <v>1</v>
      </c>
      <c r="P102">
        <f>IF('CS-Sophomore'!P106='Master Answer Key'!$B104, 1, 0)</f>
        <v>1</v>
      </c>
      <c r="Q102">
        <f>IF('CS-Sophomore'!Q106='Master Answer Key'!$B104, 1, 0)</f>
        <v>0</v>
      </c>
      <c r="R102">
        <f>IF('CS-Sophomore'!R106='Master Answer Key'!$B104, 1, 0)</f>
        <v>1</v>
      </c>
      <c r="S102">
        <f>IF('CS-Sophomore'!S106='Master Answer Key'!$B104, 1, 0)</f>
        <v>1</v>
      </c>
    </row>
    <row r="103">
      <c r="A103" s="5" t="s">
        <v>207</v>
      </c>
      <c r="B103">
        <f>IF('CS-Sophomore'!B107='Master Answer Key'!$B105, 1, 0)</f>
        <v>1</v>
      </c>
      <c r="C103">
        <f>IF('CS-Sophomore'!C107='Master Answer Key'!$B105, 1, 0)</f>
        <v>1</v>
      </c>
      <c r="D103">
        <f>IF('CS-Sophomore'!D107='Master Answer Key'!$B105, 1, 0)</f>
        <v>1</v>
      </c>
      <c r="E103">
        <f>IF('CS-Sophomore'!E107='Master Answer Key'!$B105, 1, 0)</f>
        <v>1</v>
      </c>
      <c r="F103">
        <f>IF('CS-Sophomore'!F107='Master Answer Key'!$B105, 1, 0)</f>
        <v>0</v>
      </c>
      <c r="G103">
        <f>IF('CS-Sophomore'!G107='Master Answer Key'!$B105, 1, 0)</f>
        <v>1</v>
      </c>
      <c r="H103">
        <f>IF('CS-Sophomore'!H107='Master Answer Key'!$B105, 1, 0)</f>
        <v>1</v>
      </c>
      <c r="I103">
        <f>IF('CS-Sophomore'!I107='Master Answer Key'!$B105, 1, 0)</f>
        <v>1</v>
      </c>
      <c r="J103">
        <f>IF('CS-Sophomore'!J107='Master Answer Key'!$B105, 1, 0)</f>
        <v>1</v>
      </c>
      <c r="K103">
        <f>IF('CS-Sophomore'!K107='Master Answer Key'!$B105, 1, 0)</f>
        <v>1</v>
      </c>
      <c r="L103">
        <f>IF('CS-Sophomore'!L107='Master Answer Key'!$B105, 1, 0)</f>
        <v>1</v>
      </c>
      <c r="M103">
        <f>IF('CS-Sophomore'!M107='Master Answer Key'!$B105, 1, 0)</f>
        <v>1</v>
      </c>
      <c r="N103">
        <f>IF('CS-Sophomore'!N107='Master Answer Key'!$B105, 1, 0)</f>
        <v>1</v>
      </c>
      <c r="O103">
        <f>IF('CS-Sophomore'!O107='Master Answer Key'!$B105, 1, 0)</f>
        <v>1</v>
      </c>
      <c r="P103">
        <f>IF('CS-Sophomore'!P107='Master Answer Key'!$B105, 1, 0)</f>
        <v>1</v>
      </c>
      <c r="Q103">
        <f>IF('CS-Sophomore'!Q107='Master Answer Key'!$B105, 1, 0)</f>
        <v>1</v>
      </c>
      <c r="R103">
        <f>IF('CS-Sophomore'!R107='Master Answer Key'!$B105, 1, 0)</f>
        <v>1</v>
      </c>
      <c r="S103">
        <f>IF('CS-Sophomore'!S107='Master Answer Key'!$B105, 1, 0)</f>
        <v>1</v>
      </c>
    </row>
    <row r="104">
      <c r="A104" s="5" t="s">
        <v>208</v>
      </c>
      <c r="B104">
        <f>IF('CS-Sophomore'!B108='Master Answer Key'!$B106, 1, 0)</f>
        <v>1</v>
      </c>
      <c r="C104">
        <f>IF('CS-Sophomore'!C108='Master Answer Key'!$B106, 1, 0)</f>
        <v>1</v>
      </c>
      <c r="D104">
        <f>IF('CS-Sophomore'!D108='Master Answer Key'!$B106, 1, 0)</f>
        <v>1</v>
      </c>
      <c r="E104">
        <f>IF('CS-Sophomore'!E108='Master Answer Key'!$B106, 1, 0)</f>
        <v>1</v>
      </c>
      <c r="F104">
        <f>IF('CS-Sophomore'!F108='Master Answer Key'!$B106, 1, 0)</f>
        <v>1</v>
      </c>
      <c r="G104">
        <f>IF('CS-Sophomore'!G108='Master Answer Key'!$B106, 1, 0)</f>
        <v>1</v>
      </c>
      <c r="H104">
        <f>IF('CS-Sophomore'!H108='Master Answer Key'!$B106, 1, 0)</f>
        <v>1</v>
      </c>
      <c r="I104">
        <f>IF('CS-Sophomore'!I108='Master Answer Key'!$B106, 1, 0)</f>
        <v>1</v>
      </c>
      <c r="J104">
        <f>IF('CS-Sophomore'!J108='Master Answer Key'!$B106, 1, 0)</f>
        <v>1</v>
      </c>
      <c r="K104">
        <f>IF('CS-Sophomore'!K108='Master Answer Key'!$B106, 1, 0)</f>
        <v>0</v>
      </c>
      <c r="L104">
        <f>IF('CS-Sophomore'!L108='Master Answer Key'!$B106, 1, 0)</f>
        <v>1</v>
      </c>
      <c r="M104">
        <f>IF('CS-Sophomore'!M108='Master Answer Key'!$B106, 1, 0)</f>
        <v>1</v>
      </c>
      <c r="N104">
        <f>IF('CS-Sophomore'!N108='Master Answer Key'!$B106, 1, 0)</f>
        <v>1</v>
      </c>
      <c r="O104">
        <f>IF('CS-Sophomore'!O108='Master Answer Key'!$B106, 1, 0)</f>
        <v>1</v>
      </c>
      <c r="P104">
        <f>IF('CS-Sophomore'!P108='Master Answer Key'!$B106, 1, 0)</f>
        <v>1</v>
      </c>
      <c r="Q104">
        <f>IF('CS-Sophomore'!Q108='Master Answer Key'!$B106, 1, 0)</f>
        <v>1</v>
      </c>
      <c r="R104">
        <f>IF('CS-Sophomore'!R108='Master Answer Key'!$B106, 1, 0)</f>
        <v>1</v>
      </c>
      <c r="S104">
        <f>IF('CS-Sophomore'!S108='Master Answer Key'!$B106, 1, 0)</f>
        <v>1</v>
      </c>
    </row>
    <row r="105">
      <c r="A105" s="5" t="s">
        <v>209</v>
      </c>
      <c r="B105">
        <f>IF('CS-Sophomore'!B109='Master Answer Key'!$B107, 1, 0)</f>
        <v>1</v>
      </c>
      <c r="C105">
        <f>IF('CS-Sophomore'!C109='Master Answer Key'!$B107, 1, 0)</f>
        <v>1</v>
      </c>
      <c r="D105">
        <f>IF('CS-Sophomore'!D109='Master Answer Key'!$B107, 1, 0)</f>
        <v>1</v>
      </c>
      <c r="E105">
        <f>IF('CS-Sophomore'!E109='Master Answer Key'!$B107, 1, 0)</f>
        <v>1</v>
      </c>
      <c r="F105">
        <f>IF('CS-Sophomore'!F109='Master Answer Key'!$B107, 1, 0)</f>
        <v>1</v>
      </c>
      <c r="G105">
        <f>IF('CS-Sophomore'!G109='Master Answer Key'!$B107, 1, 0)</f>
        <v>1</v>
      </c>
      <c r="H105">
        <f>IF('CS-Sophomore'!H109='Master Answer Key'!$B107, 1, 0)</f>
        <v>1</v>
      </c>
      <c r="I105">
        <f>IF('CS-Sophomore'!I109='Master Answer Key'!$B107, 1, 0)</f>
        <v>1</v>
      </c>
      <c r="J105">
        <f>IF('CS-Sophomore'!J109='Master Answer Key'!$B107, 1, 0)</f>
        <v>1</v>
      </c>
      <c r="K105">
        <f>IF('CS-Sophomore'!K109='Master Answer Key'!$B107, 1, 0)</f>
        <v>1</v>
      </c>
      <c r="L105">
        <f>IF('CS-Sophomore'!L109='Master Answer Key'!$B107, 1, 0)</f>
        <v>1</v>
      </c>
      <c r="M105">
        <f>IF('CS-Sophomore'!M109='Master Answer Key'!$B107, 1, 0)</f>
        <v>1</v>
      </c>
      <c r="N105">
        <f>IF('CS-Sophomore'!N109='Master Answer Key'!$B107, 1, 0)</f>
        <v>1</v>
      </c>
      <c r="O105">
        <f>IF('CS-Sophomore'!O109='Master Answer Key'!$B107, 1, 0)</f>
        <v>0</v>
      </c>
      <c r="P105">
        <f>IF('CS-Sophomore'!P109='Master Answer Key'!$B107, 1, 0)</f>
        <v>1</v>
      </c>
      <c r="Q105">
        <f>IF('CS-Sophomore'!Q109='Master Answer Key'!$B107, 1, 0)</f>
        <v>1</v>
      </c>
      <c r="R105">
        <f>IF('CS-Sophomore'!R109='Master Answer Key'!$B107, 1, 0)</f>
        <v>1</v>
      </c>
      <c r="S105">
        <f>IF('CS-Sophomore'!S109='Master Answer Key'!$B107, 1, 0)</f>
        <v>1</v>
      </c>
    </row>
    <row r="106">
      <c r="A106" s="5" t="s">
        <v>210</v>
      </c>
      <c r="B106">
        <f>IF('CS-Sophomore'!B110='Master Answer Key'!$B108, 1, 0)</f>
        <v>1</v>
      </c>
      <c r="C106">
        <f>IF('CS-Sophomore'!C110='Master Answer Key'!$B108, 1, 0)</f>
        <v>1</v>
      </c>
      <c r="D106">
        <f>IF('CS-Sophomore'!D110='Master Answer Key'!$B108, 1, 0)</f>
        <v>1</v>
      </c>
      <c r="E106">
        <f>IF('CS-Sophomore'!E110='Master Answer Key'!$B108, 1, 0)</f>
        <v>1</v>
      </c>
      <c r="F106">
        <f>IF('CS-Sophomore'!F110='Master Answer Key'!$B108, 1, 0)</f>
        <v>1</v>
      </c>
      <c r="G106">
        <f>IF('CS-Sophomore'!G110='Master Answer Key'!$B108, 1, 0)</f>
        <v>1</v>
      </c>
      <c r="H106">
        <f>IF('CS-Sophomore'!H110='Master Answer Key'!$B108, 1, 0)</f>
        <v>1</v>
      </c>
      <c r="I106">
        <f>IF('CS-Sophomore'!I110='Master Answer Key'!$B108, 1, 0)</f>
        <v>1</v>
      </c>
      <c r="J106">
        <f>IF('CS-Sophomore'!J110='Master Answer Key'!$B108, 1, 0)</f>
        <v>1</v>
      </c>
      <c r="K106">
        <f>IF('CS-Sophomore'!K110='Master Answer Key'!$B108, 1, 0)</f>
        <v>1</v>
      </c>
      <c r="L106">
        <f>IF('CS-Sophomore'!L110='Master Answer Key'!$B108, 1, 0)</f>
        <v>1</v>
      </c>
      <c r="M106">
        <f>IF('CS-Sophomore'!M110='Master Answer Key'!$B108, 1, 0)</f>
        <v>1</v>
      </c>
      <c r="N106">
        <f>IF('CS-Sophomore'!N110='Master Answer Key'!$B108, 1, 0)</f>
        <v>1</v>
      </c>
      <c r="O106">
        <f>IF('CS-Sophomore'!O110='Master Answer Key'!$B108, 1, 0)</f>
        <v>1</v>
      </c>
      <c r="P106">
        <f>IF('CS-Sophomore'!P110='Master Answer Key'!$B108, 1, 0)</f>
        <v>1</v>
      </c>
      <c r="Q106">
        <f>IF('CS-Sophomore'!Q110='Master Answer Key'!$B108, 1, 0)</f>
        <v>1</v>
      </c>
      <c r="R106">
        <f>IF('CS-Sophomore'!R110='Master Answer Key'!$B108, 1, 0)</f>
        <v>0</v>
      </c>
      <c r="S106">
        <f>IF('CS-Sophomore'!S110='Master Answer Key'!$B108, 1, 0)</f>
        <v>1</v>
      </c>
    </row>
    <row r="107">
      <c r="A107" s="5" t="s">
        <v>211</v>
      </c>
      <c r="B107">
        <f>IF('CS-Sophomore'!B111='Master Answer Key'!$B109, 1, 0)</f>
        <v>1</v>
      </c>
      <c r="C107">
        <f>IF('CS-Sophomore'!C111='Master Answer Key'!$B109, 1, 0)</f>
        <v>0</v>
      </c>
      <c r="D107">
        <f>IF('CS-Sophomore'!D111='Master Answer Key'!$B109, 1, 0)</f>
        <v>1</v>
      </c>
      <c r="E107">
        <f>IF('CS-Sophomore'!E111='Master Answer Key'!$B109, 1, 0)</f>
        <v>1</v>
      </c>
      <c r="F107">
        <f>IF('CS-Sophomore'!F111='Master Answer Key'!$B109, 1, 0)</f>
        <v>1</v>
      </c>
      <c r="G107">
        <f>IF('CS-Sophomore'!G111='Master Answer Key'!$B109, 1, 0)</f>
        <v>1</v>
      </c>
      <c r="H107">
        <f>IF('CS-Sophomore'!H111='Master Answer Key'!$B109, 1, 0)</f>
        <v>0</v>
      </c>
      <c r="I107">
        <f>IF('CS-Sophomore'!I111='Master Answer Key'!$B109, 1, 0)</f>
        <v>1</v>
      </c>
      <c r="J107">
        <f>IF('CS-Sophomore'!J111='Master Answer Key'!$B109, 1, 0)</f>
        <v>1</v>
      </c>
      <c r="K107">
        <f>IF('CS-Sophomore'!K111='Master Answer Key'!$B109, 1, 0)</f>
        <v>0</v>
      </c>
      <c r="L107">
        <f>IF('CS-Sophomore'!L111='Master Answer Key'!$B109, 1, 0)</f>
        <v>1</v>
      </c>
      <c r="M107">
        <f>IF('CS-Sophomore'!M111='Master Answer Key'!$B109, 1, 0)</f>
        <v>1</v>
      </c>
      <c r="N107">
        <f>IF('CS-Sophomore'!N111='Master Answer Key'!$B109, 1, 0)</f>
        <v>1</v>
      </c>
      <c r="O107">
        <f>IF('CS-Sophomore'!O111='Master Answer Key'!$B109, 1, 0)</f>
        <v>1</v>
      </c>
      <c r="P107">
        <f>IF('CS-Sophomore'!P111='Master Answer Key'!$B109, 1, 0)</f>
        <v>1</v>
      </c>
      <c r="Q107">
        <f>IF('CS-Sophomore'!Q111='Master Answer Key'!$B109, 1, 0)</f>
        <v>1</v>
      </c>
      <c r="R107">
        <f>IF('CS-Sophomore'!R111='Master Answer Key'!$B109, 1, 0)</f>
        <v>1</v>
      </c>
      <c r="S107">
        <f>IF('CS-Sophomore'!S111='Master Answer Key'!$B109, 1, 0)</f>
        <v>1</v>
      </c>
    </row>
    <row r="108">
      <c r="A108" s="5" t="s">
        <v>212</v>
      </c>
      <c r="B108">
        <f>IF('CS-Sophomore'!B112='Master Answer Key'!$B110, 1, 0)</f>
        <v>1</v>
      </c>
      <c r="C108">
        <f>IF('CS-Sophomore'!C112='Master Answer Key'!$B110, 1, 0)</f>
        <v>0</v>
      </c>
      <c r="D108">
        <f>IF('CS-Sophomore'!D112='Master Answer Key'!$B110, 1, 0)</f>
        <v>0</v>
      </c>
      <c r="E108">
        <f>IF('CS-Sophomore'!E112='Master Answer Key'!$B110, 1, 0)</f>
        <v>1</v>
      </c>
      <c r="F108">
        <f>IF('CS-Sophomore'!F112='Master Answer Key'!$B110, 1, 0)</f>
        <v>0</v>
      </c>
      <c r="G108">
        <f>IF('CS-Sophomore'!G112='Master Answer Key'!$B110, 1, 0)</f>
        <v>1</v>
      </c>
      <c r="H108">
        <f>IF('CS-Sophomore'!H112='Master Answer Key'!$B110, 1, 0)</f>
        <v>1</v>
      </c>
      <c r="I108">
        <f>IF('CS-Sophomore'!I112='Master Answer Key'!$B110, 1, 0)</f>
        <v>0</v>
      </c>
      <c r="J108">
        <f>IF('CS-Sophomore'!J112='Master Answer Key'!$B110, 1, 0)</f>
        <v>1</v>
      </c>
      <c r="K108">
        <f>IF('CS-Sophomore'!K112='Master Answer Key'!$B110, 1, 0)</f>
        <v>1</v>
      </c>
      <c r="L108">
        <f>IF('CS-Sophomore'!L112='Master Answer Key'!$B110, 1, 0)</f>
        <v>1</v>
      </c>
      <c r="M108">
        <f>IF('CS-Sophomore'!M112='Master Answer Key'!$B110, 1, 0)</f>
        <v>1</v>
      </c>
      <c r="N108">
        <f>IF('CS-Sophomore'!N112='Master Answer Key'!$B110, 1, 0)</f>
        <v>1</v>
      </c>
      <c r="O108">
        <f>IF('CS-Sophomore'!O112='Master Answer Key'!$B110, 1, 0)</f>
        <v>1</v>
      </c>
      <c r="P108">
        <f>IF('CS-Sophomore'!P112='Master Answer Key'!$B110, 1, 0)</f>
        <v>1</v>
      </c>
      <c r="Q108">
        <f>IF('CS-Sophomore'!Q112='Master Answer Key'!$B110, 1, 0)</f>
        <v>1</v>
      </c>
      <c r="R108">
        <f>IF('CS-Sophomore'!R112='Master Answer Key'!$B110, 1, 0)</f>
        <v>1</v>
      </c>
      <c r="S108">
        <f>IF('CS-Sophomore'!S112='Master Answer Key'!$B110, 1, 0)</f>
        <v>1</v>
      </c>
    </row>
    <row r="109">
      <c r="A109" s="5" t="s">
        <v>213</v>
      </c>
      <c r="B109">
        <f>IF('CS-Sophomore'!B113='Master Answer Key'!$B111, 1, 0)</f>
        <v>0</v>
      </c>
      <c r="C109">
        <f>IF('CS-Sophomore'!C113='Master Answer Key'!$B111, 1, 0)</f>
        <v>0</v>
      </c>
      <c r="D109">
        <f>IF('CS-Sophomore'!D113='Master Answer Key'!$B111, 1, 0)</f>
        <v>0</v>
      </c>
      <c r="E109">
        <f>IF('CS-Sophomore'!E113='Master Answer Key'!$B111, 1, 0)</f>
        <v>0</v>
      </c>
      <c r="F109">
        <f>IF('CS-Sophomore'!F113='Master Answer Key'!$B111, 1, 0)</f>
        <v>0</v>
      </c>
      <c r="G109">
        <f>IF('CS-Sophomore'!G113='Master Answer Key'!$B111, 1, 0)</f>
        <v>0</v>
      </c>
      <c r="H109">
        <f>IF('CS-Sophomore'!H113='Master Answer Key'!$B111, 1, 0)</f>
        <v>0</v>
      </c>
      <c r="I109">
        <f>IF('CS-Sophomore'!I113='Master Answer Key'!$B111, 1, 0)</f>
        <v>0</v>
      </c>
      <c r="J109">
        <f>IF('CS-Sophomore'!J113='Master Answer Key'!$B111, 1, 0)</f>
        <v>0</v>
      </c>
      <c r="K109">
        <f>IF('CS-Sophomore'!K113='Master Answer Key'!$B111, 1, 0)</f>
        <v>0</v>
      </c>
      <c r="L109">
        <f>IF('CS-Sophomore'!L113='Master Answer Key'!$B111, 1, 0)</f>
        <v>0</v>
      </c>
      <c r="M109">
        <f>IF('CS-Sophomore'!M113='Master Answer Key'!$B111, 1, 0)</f>
        <v>0</v>
      </c>
      <c r="N109">
        <f>IF('CS-Sophomore'!N113='Master Answer Key'!$B111, 1, 0)</f>
        <v>0</v>
      </c>
      <c r="O109">
        <f>IF('CS-Sophomore'!O113='Master Answer Key'!$B111, 1, 0)</f>
        <v>0</v>
      </c>
      <c r="P109">
        <f>IF('CS-Sophomore'!P113='Master Answer Key'!$B111, 1, 0)</f>
        <v>0</v>
      </c>
      <c r="Q109">
        <f>IF('CS-Sophomore'!Q113='Master Answer Key'!$B111, 1, 0)</f>
        <v>0</v>
      </c>
      <c r="R109">
        <f>IF('CS-Sophomore'!R113='Master Answer Key'!$B111, 1, 0)</f>
        <v>0</v>
      </c>
      <c r="S109">
        <f>IF('CS-Sophomore'!S113='Master Answer Key'!$B111, 1, 0)</f>
        <v>0</v>
      </c>
      <c r="T109" s="21"/>
    </row>
    <row r="110">
      <c r="A110" s="5" t="s">
        <v>214</v>
      </c>
      <c r="B110">
        <f>IF('CS-Sophomore'!B114='Master Answer Key'!$B112, 1, 0)</f>
        <v>1</v>
      </c>
      <c r="C110">
        <f>IF('CS-Sophomore'!C114='Master Answer Key'!$B112, 1, 0)</f>
        <v>1</v>
      </c>
      <c r="D110">
        <f>IF('CS-Sophomore'!D114='Master Answer Key'!$B112, 1, 0)</f>
        <v>1</v>
      </c>
      <c r="E110">
        <f>IF('CS-Sophomore'!E114='Master Answer Key'!$B112, 1, 0)</f>
        <v>1</v>
      </c>
      <c r="F110">
        <f>IF('CS-Sophomore'!F114='Master Answer Key'!$B112, 1, 0)</f>
        <v>1</v>
      </c>
      <c r="G110">
        <f>IF('CS-Sophomore'!G114='Master Answer Key'!$B112, 1, 0)</f>
        <v>1</v>
      </c>
      <c r="H110">
        <f>IF('CS-Sophomore'!H114='Master Answer Key'!$B112, 1, 0)</f>
        <v>1</v>
      </c>
      <c r="I110">
        <f>IF('CS-Sophomore'!I114='Master Answer Key'!$B112, 1, 0)</f>
        <v>1</v>
      </c>
      <c r="J110">
        <f>IF('CS-Sophomore'!J114='Master Answer Key'!$B112, 1, 0)</f>
        <v>1</v>
      </c>
      <c r="K110">
        <f>IF('CS-Sophomore'!K114='Master Answer Key'!$B112, 1, 0)</f>
        <v>1</v>
      </c>
      <c r="L110">
        <f>IF('CS-Sophomore'!L114='Master Answer Key'!$B112, 1, 0)</f>
        <v>1</v>
      </c>
      <c r="M110">
        <f>IF('CS-Sophomore'!M114='Master Answer Key'!$B112, 1, 0)</f>
        <v>1</v>
      </c>
      <c r="N110">
        <f>IF('CS-Sophomore'!N114='Master Answer Key'!$B112, 1, 0)</f>
        <v>0</v>
      </c>
      <c r="O110">
        <f>IF('CS-Sophomore'!O114='Master Answer Key'!$B112, 1, 0)</f>
        <v>1</v>
      </c>
      <c r="P110">
        <f>IF('CS-Sophomore'!P114='Master Answer Key'!$B112, 1, 0)</f>
        <v>1</v>
      </c>
      <c r="Q110">
        <f>IF('CS-Sophomore'!Q114='Master Answer Key'!$B112, 1, 0)</f>
        <v>1</v>
      </c>
      <c r="R110">
        <f>IF('CS-Sophomore'!R114='Master Answer Key'!$B112, 1, 0)</f>
        <v>1</v>
      </c>
      <c r="S110">
        <f>IF('CS-Sophomore'!S114='Master Answer Key'!$B112, 1, 0)</f>
        <v>1</v>
      </c>
      <c r="T110" s="35"/>
    </row>
    <row r="111">
      <c r="A111" s="5" t="s">
        <v>215</v>
      </c>
      <c r="B111">
        <f>IF('CS-Sophomore'!B115='Master Answer Key'!$B113, 1, 0)</f>
        <v>0</v>
      </c>
      <c r="C111">
        <f>IF('CS-Sophomore'!C115='Master Answer Key'!$B113, 1, 0)</f>
        <v>0</v>
      </c>
      <c r="D111">
        <f>IF('CS-Sophomore'!D115='Master Answer Key'!$B113, 1, 0)</f>
        <v>0</v>
      </c>
      <c r="E111">
        <f>IF('CS-Sophomore'!E115='Master Answer Key'!$B113, 1, 0)</f>
        <v>0</v>
      </c>
      <c r="F111">
        <f>IF('CS-Sophomore'!F115='Master Answer Key'!$B113, 1, 0)</f>
        <v>0</v>
      </c>
      <c r="G111">
        <f>IF('CS-Sophomore'!G115='Master Answer Key'!$B113, 1, 0)</f>
        <v>0</v>
      </c>
      <c r="H111">
        <f>IF('CS-Sophomore'!H115='Master Answer Key'!$B113, 1, 0)</f>
        <v>0</v>
      </c>
      <c r="I111">
        <f>IF('CS-Sophomore'!I115='Master Answer Key'!$B113, 1, 0)</f>
        <v>0</v>
      </c>
      <c r="J111">
        <f>IF('CS-Sophomore'!J115='Master Answer Key'!$B113, 1, 0)</f>
        <v>0</v>
      </c>
      <c r="K111">
        <f>IF('CS-Sophomore'!K115='Master Answer Key'!$B113, 1, 0)</f>
        <v>0</v>
      </c>
      <c r="L111">
        <f>IF('CS-Sophomore'!L115='Master Answer Key'!$B113, 1, 0)</f>
        <v>0</v>
      </c>
      <c r="M111">
        <f>IF('CS-Sophomore'!M115='Master Answer Key'!$B113, 1, 0)</f>
        <v>0</v>
      </c>
      <c r="N111">
        <f>IF('CS-Sophomore'!N115='Master Answer Key'!$B113, 1, 0)</f>
        <v>0</v>
      </c>
      <c r="O111">
        <f>IF('CS-Sophomore'!O115='Master Answer Key'!$B113, 1, 0)</f>
        <v>0</v>
      </c>
      <c r="P111">
        <f>IF('CS-Sophomore'!P115='Master Answer Key'!$B113, 1, 0)</f>
        <v>0</v>
      </c>
      <c r="Q111">
        <f>IF('CS-Sophomore'!Q115='Master Answer Key'!$B113, 1, 0)</f>
        <v>0</v>
      </c>
      <c r="R111">
        <f>IF('CS-Sophomore'!R115='Master Answer Key'!$B113, 1, 0)</f>
        <v>0</v>
      </c>
      <c r="S111">
        <f>IF('CS-Sophomore'!S115='Master Answer Key'!$B113, 1, 0)</f>
        <v>0</v>
      </c>
    </row>
    <row r="112">
      <c r="A112" s="5" t="s">
        <v>216</v>
      </c>
      <c r="B112">
        <f>IF('CS-Sophomore'!B116='Master Answer Key'!$B114, 1, 0)</f>
        <v>1</v>
      </c>
      <c r="C112">
        <f>IF('CS-Sophomore'!C116='Master Answer Key'!$B114, 1, 0)</f>
        <v>1</v>
      </c>
      <c r="D112">
        <f>IF('CS-Sophomore'!D116='Master Answer Key'!$B114, 1, 0)</f>
        <v>1</v>
      </c>
      <c r="E112">
        <f>IF('CS-Sophomore'!E116='Master Answer Key'!$B114, 1, 0)</f>
        <v>1</v>
      </c>
      <c r="F112">
        <f>IF('CS-Sophomore'!F116='Master Answer Key'!$B114, 1, 0)</f>
        <v>1</v>
      </c>
      <c r="G112">
        <f>IF('CS-Sophomore'!G116='Master Answer Key'!$B114, 1, 0)</f>
        <v>1</v>
      </c>
      <c r="H112">
        <f>IF('CS-Sophomore'!H116='Master Answer Key'!$B114, 1, 0)</f>
        <v>1</v>
      </c>
      <c r="I112">
        <f>IF('CS-Sophomore'!I116='Master Answer Key'!$B114, 1, 0)</f>
        <v>1</v>
      </c>
      <c r="J112">
        <f>IF('CS-Sophomore'!J116='Master Answer Key'!$B114, 1, 0)</f>
        <v>1</v>
      </c>
      <c r="K112">
        <f>IF('CS-Sophomore'!K116='Master Answer Key'!$B114, 1, 0)</f>
        <v>0</v>
      </c>
      <c r="L112">
        <f>IF('CS-Sophomore'!L116='Master Answer Key'!$B114, 1, 0)</f>
        <v>1</v>
      </c>
      <c r="M112">
        <f>IF('CS-Sophomore'!M116='Master Answer Key'!$B114, 1, 0)</f>
        <v>1</v>
      </c>
      <c r="N112">
        <f>IF('CS-Sophomore'!N116='Master Answer Key'!$B114, 1, 0)</f>
        <v>1</v>
      </c>
      <c r="O112">
        <f>IF('CS-Sophomore'!O116='Master Answer Key'!$B114, 1, 0)</f>
        <v>1</v>
      </c>
      <c r="P112">
        <f>IF('CS-Sophomore'!P116='Master Answer Key'!$B114, 1, 0)</f>
        <v>1</v>
      </c>
      <c r="Q112">
        <f>IF('CS-Sophomore'!Q116='Master Answer Key'!$B114, 1, 0)</f>
        <v>1</v>
      </c>
      <c r="R112">
        <f>IF('CS-Sophomore'!R116='Master Answer Key'!$B114, 1, 0)</f>
        <v>0</v>
      </c>
      <c r="S112">
        <f>IF('CS-Sophomore'!S116='Master Answer Key'!$B114, 1, 0)</f>
        <v>1</v>
      </c>
    </row>
    <row r="113">
      <c r="A113" s="5" t="s">
        <v>217</v>
      </c>
      <c r="B113">
        <f>IF('CS-Sophomore'!B117='Master Answer Key'!$B115, 1, 0)</f>
        <v>0</v>
      </c>
      <c r="C113">
        <f>IF('CS-Sophomore'!C117='Master Answer Key'!$B115, 1, 0)</f>
        <v>1</v>
      </c>
      <c r="D113">
        <f>IF('CS-Sophomore'!D117='Master Answer Key'!$B115, 1, 0)</f>
        <v>1</v>
      </c>
      <c r="E113">
        <f>IF('CS-Sophomore'!E117='Master Answer Key'!$B115, 1, 0)</f>
        <v>1</v>
      </c>
      <c r="F113">
        <f>IF('CS-Sophomore'!F117='Master Answer Key'!$B115, 1, 0)</f>
        <v>1</v>
      </c>
      <c r="G113">
        <f>IF('CS-Sophomore'!G117='Master Answer Key'!$B115, 1, 0)</f>
        <v>1</v>
      </c>
      <c r="H113">
        <f>IF('CS-Sophomore'!H117='Master Answer Key'!$B115, 1, 0)</f>
        <v>1</v>
      </c>
      <c r="I113">
        <f>IF('CS-Sophomore'!I117='Master Answer Key'!$B115, 1, 0)</f>
        <v>1</v>
      </c>
      <c r="J113">
        <f>IF('CS-Sophomore'!J117='Master Answer Key'!$B115, 1, 0)</f>
        <v>1</v>
      </c>
      <c r="K113">
        <f>IF('CS-Sophomore'!K117='Master Answer Key'!$B115, 1, 0)</f>
        <v>1</v>
      </c>
      <c r="L113">
        <f>IF('CS-Sophomore'!L117='Master Answer Key'!$B115, 1, 0)</f>
        <v>1</v>
      </c>
      <c r="M113">
        <f>IF('CS-Sophomore'!M117='Master Answer Key'!$B115, 1, 0)</f>
        <v>1</v>
      </c>
      <c r="N113">
        <f>IF('CS-Sophomore'!N117='Master Answer Key'!$B115, 1, 0)</f>
        <v>1</v>
      </c>
      <c r="O113">
        <f>IF('CS-Sophomore'!O117='Master Answer Key'!$B115, 1, 0)</f>
        <v>1</v>
      </c>
      <c r="P113">
        <f>IF('CS-Sophomore'!P117='Master Answer Key'!$B115, 1, 0)</f>
        <v>1</v>
      </c>
      <c r="Q113">
        <f>IF('CS-Sophomore'!Q117='Master Answer Key'!$B115, 1, 0)</f>
        <v>1</v>
      </c>
      <c r="R113">
        <f>IF('CS-Sophomore'!R117='Master Answer Key'!$B115, 1, 0)</f>
        <v>1</v>
      </c>
      <c r="S113">
        <f>IF('CS-Sophomore'!S117='Master Answer Key'!$B115, 1, 0)</f>
        <v>1</v>
      </c>
    </row>
    <row r="114">
      <c r="A114" s="5" t="s">
        <v>218</v>
      </c>
      <c r="B114">
        <f>IF('CS-Sophomore'!B118='Master Answer Key'!$B116, 1, 0)</f>
        <v>1</v>
      </c>
      <c r="C114">
        <f>IF('CS-Sophomore'!C118='Master Answer Key'!$B116, 1, 0)</f>
        <v>1</v>
      </c>
      <c r="D114">
        <f>IF('CS-Sophomore'!D118='Master Answer Key'!$B116, 1, 0)</f>
        <v>1</v>
      </c>
      <c r="E114">
        <f>IF('CS-Sophomore'!E118='Master Answer Key'!$B116, 1, 0)</f>
        <v>1</v>
      </c>
      <c r="F114">
        <f>IF('CS-Sophomore'!F118='Master Answer Key'!$B116, 1, 0)</f>
        <v>1</v>
      </c>
      <c r="G114">
        <f>IF('CS-Sophomore'!G118='Master Answer Key'!$B116, 1, 0)</f>
        <v>0</v>
      </c>
      <c r="H114">
        <f>IF('CS-Sophomore'!H118='Master Answer Key'!$B116, 1, 0)</f>
        <v>1</v>
      </c>
      <c r="I114">
        <f>IF('CS-Sophomore'!I118='Master Answer Key'!$B116, 1, 0)</f>
        <v>1</v>
      </c>
      <c r="J114">
        <f>IF('CS-Sophomore'!J118='Master Answer Key'!$B116, 1, 0)</f>
        <v>1</v>
      </c>
      <c r="K114">
        <f>IF('CS-Sophomore'!K118='Master Answer Key'!$B116, 1, 0)</f>
        <v>1</v>
      </c>
      <c r="L114">
        <f>IF('CS-Sophomore'!L118='Master Answer Key'!$B116, 1, 0)</f>
        <v>1</v>
      </c>
      <c r="M114">
        <f>IF('CS-Sophomore'!M118='Master Answer Key'!$B116, 1, 0)</f>
        <v>1</v>
      </c>
      <c r="N114">
        <f>IF('CS-Sophomore'!N118='Master Answer Key'!$B116, 1, 0)</f>
        <v>1</v>
      </c>
      <c r="O114">
        <f>IF('CS-Sophomore'!O118='Master Answer Key'!$B116, 1, 0)</f>
        <v>1</v>
      </c>
      <c r="P114">
        <f>IF('CS-Sophomore'!P118='Master Answer Key'!$B116, 1, 0)</f>
        <v>1</v>
      </c>
      <c r="Q114">
        <f>IF('CS-Sophomore'!Q118='Master Answer Key'!$B116, 1, 0)</f>
        <v>1</v>
      </c>
      <c r="R114">
        <f>IF('CS-Sophomore'!R118='Master Answer Key'!$B116, 1, 0)</f>
        <v>1</v>
      </c>
      <c r="S114">
        <f>IF('CS-Sophomore'!S118='Master Answer Key'!$B116, 1, 0)</f>
        <v>1</v>
      </c>
    </row>
    <row r="115">
      <c r="A115" s="5" t="s">
        <v>219</v>
      </c>
      <c r="B115">
        <f>IF('CS-Sophomore'!B119='Master Answer Key'!$B117, 1, 0)</f>
        <v>1</v>
      </c>
      <c r="C115">
        <f>IF('CS-Sophomore'!C119='Master Answer Key'!$B117, 1, 0)</f>
        <v>1</v>
      </c>
      <c r="D115">
        <f>IF('CS-Sophomore'!D119='Master Answer Key'!$B117, 1, 0)</f>
        <v>1</v>
      </c>
      <c r="E115">
        <f>IF('CS-Sophomore'!E119='Master Answer Key'!$B117, 1, 0)</f>
        <v>1</v>
      </c>
      <c r="F115">
        <f>IF('CS-Sophomore'!F119='Master Answer Key'!$B117, 1, 0)</f>
        <v>1</v>
      </c>
      <c r="G115">
        <f>IF('CS-Sophomore'!G119='Master Answer Key'!$B117, 1, 0)</f>
        <v>1</v>
      </c>
      <c r="H115">
        <f>IF('CS-Sophomore'!H119='Master Answer Key'!$B117, 1, 0)</f>
        <v>1</v>
      </c>
      <c r="I115">
        <f>IF('CS-Sophomore'!I119='Master Answer Key'!$B117, 1, 0)</f>
        <v>1</v>
      </c>
      <c r="J115">
        <f>IF('CS-Sophomore'!J119='Master Answer Key'!$B117, 1, 0)</f>
        <v>1</v>
      </c>
      <c r="K115">
        <f>IF('CS-Sophomore'!K119='Master Answer Key'!$B117, 1, 0)</f>
        <v>1</v>
      </c>
      <c r="L115">
        <f>IF('CS-Sophomore'!L119='Master Answer Key'!$B117, 1, 0)</f>
        <v>1</v>
      </c>
      <c r="M115">
        <f>IF('CS-Sophomore'!M119='Master Answer Key'!$B117, 1, 0)</f>
        <v>1</v>
      </c>
      <c r="N115">
        <f>IF('CS-Sophomore'!N119='Master Answer Key'!$B117, 1, 0)</f>
        <v>1</v>
      </c>
      <c r="O115">
        <f>IF('CS-Sophomore'!O119='Master Answer Key'!$B117, 1, 0)</f>
        <v>1</v>
      </c>
      <c r="P115">
        <f>IF('CS-Sophomore'!P119='Master Answer Key'!$B117, 1, 0)</f>
        <v>0</v>
      </c>
      <c r="Q115">
        <f>IF('CS-Sophomore'!Q119='Master Answer Key'!$B117, 1, 0)</f>
        <v>1</v>
      </c>
      <c r="R115">
        <f>IF('CS-Sophomore'!R119='Master Answer Key'!$B117, 1, 0)</f>
        <v>1</v>
      </c>
      <c r="S115">
        <f>IF('CS-Sophomore'!S119='Master Answer Key'!$B117, 1, 0)</f>
        <v>1</v>
      </c>
    </row>
    <row r="116">
      <c r="A116" s="5" t="s">
        <v>220</v>
      </c>
      <c r="B116">
        <f>IF('CS-Sophomore'!B120='Master Answer Key'!$B118, 1, 0)</f>
        <v>1</v>
      </c>
      <c r="C116">
        <f>IF('CS-Sophomore'!C120='Master Answer Key'!$B118, 1, 0)</f>
        <v>1</v>
      </c>
      <c r="D116">
        <f>IF('CS-Sophomore'!D120='Master Answer Key'!$B118, 1, 0)</f>
        <v>1</v>
      </c>
      <c r="E116">
        <f>IF('CS-Sophomore'!E120='Master Answer Key'!$B118, 1, 0)</f>
        <v>1</v>
      </c>
      <c r="F116">
        <f>IF('CS-Sophomore'!F120='Master Answer Key'!$B118, 1, 0)</f>
        <v>1</v>
      </c>
      <c r="G116">
        <f>IF('CS-Sophomore'!G120='Master Answer Key'!$B118, 1, 0)</f>
        <v>1</v>
      </c>
      <c r="H116">
        <f>IF('CS-Sophomore'!H120='Master Answer Key'!$B118, 1, 0)</f>
        <v>1</v>
      </c>
      <c r="I116">
        <f>IF('CS-Sophomore'!I120='Master Answer Key'!$B118, 1, 0)</f>
        <v>1</v>
      </c>
      <c r="J116">
        <f>IF('CS-Sophomore'!J120='Master Answer Key'!$B118, 1, 0)</f>
        <v>1</v>
      </c>
      <c r="K116">
        <f>IF('CS-Sophomore'!K120='Master Answer Key'!$B118, 1, 0)</f>
        <v>1</v>
      </c>
      <c r="L116">
        <f>IF('CS-Sophomore'!L120='Master Answer Key'!$B118, 1, 0)</f>
        <v>1</v>
      </c>
      <c r="M116">
        <f>IF('CS-Sophomore'!M120='Master Answer Key'!$B118, 1, 0)</f>
        <v>1</v>
      </c>
      <c r="N116">
        <f>IF('CS-Sophomore'!N120='Master Answer Key'!$B118, 1, 0)</f>
        <v>1</v>
      </c>
      <c r="O116">
        <f>IF('CS-Sophomore'!O120='Master Answer Key'!$B118, 1, 0)</f>
        <v>1</v>
      </c>
      <c r="P116">
        <f>IF('CS-Sophomore'!P120='Master Answer Key'!$B118, 1, 0)</f>
        <v>1</v>
      </c>
      <c r="Q116">
        <f>IF('CS-Sophomore'!Q120='Master Answer Key'!$B118, 1, 0)</f>
        <v>1</v>
      </c>
      <c r="R116">
        <f>IF('CS-Sophomore'!R120='Master Answer Key'!$B118, 1, 0)</f>
        <v>1</v>
      </c>
      <c r="S116">
        <f>IF('CS-Sophomore'!S120='Master Answer Key'!$B118, 1, 0)</f>
        <v>1</v>
      </c>
    </row>
    <row r="117">
      <c r="A117" s="5" t="s">
        <v>221</v>
      </c>
      <c r="B117">
        <f>IF('CS-Sophomore'!B121='Master Answer Key'!$B119, 1, 0)</f>
        <v>1</v>
      </c>
      <c r="C117">
        <f>IF('CS-Sophomore'!C121='Master Answer Key'!$B119, 1, 0)</f>
        <v>0</v>
      </c>
      <c r="D117">
        <f>IF('CS-Sophomore'!D121='Master Answer Key'!$B119, 1, 0)</f>
        <v>1</v>
      </c>
      <c r="E117">
        <f>IF('CS-Sophomore'!E121='Master Answer Key'!$B119, 1, 0)</f>
        <v>1</v>
      </c>
      <c r="F117">
        <f>IF('CS-Sophomore'!F121='Master Answer Key'!$B119, 1, 0)</f>
        <v>1</v>
      </c>
      <c r="G117">
        <f>IF('CS-Sophomore'!G121='Master Answer Key'!$B119, 1, 0)</f>
        <v>1</v>
      </c>
      <c r="H117">
        <f>IF('CS-Sophomore'!H121='Master Answer Key'!$B119, 1, 0)</f>
        <v>0</v>
      </c>
      <c r="I117">
        <f>IF('CS-Sophomore'!I121='Master Answer Key'!$B119, 1, 0)</f>
        <v>1</v>
      </c>
      <c r="J117">
        <f>IF('CS-Sophomore'!J121='Master Answer Key'!$B119, 1, 0)</f>
        <v>0</v>
      </c>
      <c r="K117">
        <f>IF('CS-Sophomore'!K121='Master Answer Key'!$B119, 1, 0)</f>
        <v>1</v>
      </c>
      <c r="L117">
        <f>IF('CS-Sophomore'!L121='Master Answer Key'!$B119, 1, 0)</f>
        <v>0</v>
      </c>
      <c r="M117">
        <f>IF('CS-Sophomore'!M121='Master Answer Key'!$B119, 1, 0)</f>
        <v>1</v>
      </c>
      <c r="N117">
        <f>IF('CS-Sophomore'!N121='Master Answer Key'!$B119, 1, 0)</f>
        <v>1</v>
      </c>
      <c r="O117">
        <f>IF('CS-Sophomore'!O121='Master Answer Key'!$B119, 1, 0)</f>
        <v>1</v>
      </c>
      <c r="P117">
        <f>IF('CS-Sophomore'!P121='Master Answer Key'!$B119, 1, 0)</f>
        <v>1</v>
      </c>
      <c r="Q117">
        <f>IF('CS-Sophomore'!Q121='Master Answer Key'!$B119, 1, 0)</f>
        <v>0</v>
      </c>
      <c r="R117">
        <f>IF('CS-Sophomore'!R121='Master Answer Key'!$B119, 1, 0)</f>
        <v>1</v>
      </c>
      <c r="S117">
        <f>IF('CS-Sophomore'!S121='Master Answer Key'!$B119, 1, 0)</f>
        <v>1</v>
      </c>
    </row>
    <row r="118">
      <c r="A118" s="5" t="s">
        <v>222</v>
      </c>
      <c r="B118">
        <f>IF('CS-Sophomore'!B122='Master Answer Key'!$B120, 1, 0)</f>
        <v>0</v>
      </c>
      <c r="C118">
        <f>IF('CS-Sophomore'!C122='Master Answer Key'!$B120, 1, 0)</f>
        <v>0</v>
      </c>
      <c r="D118">
        <f>IF('CS-Sophomore'!D122='Master Answer Key'!$B120, 1, 0)</f>
        <v>0</v>
      </c>
      <c r="E118">
        <f>IF('CS-Sophomore'!E122='Master Answer Key'!$B120, 1, 0)</f>
        <v>1</v>
      </c>
      <c r="F118">
        <f>IF('CS-Sophomore'!F122='Master Answer Key'!$B120, 1, 0)</f>
        <v>1</v>
      </c>
      <c r="G118">
        <f>IF('CS-Sophomore'!G122='Master Answer Key'!$B120, 1, 0)</f>
        <v>1</v>
      </c>
      <c r="H118">
        <f>IF('CS-Sophomore'!H122='Master Answer Key'!$B120, 1, 0)</f>
        <v>1</v>
      </c>
      <c r="I118">
        <f>IF('CS-Sophomore'!I122='Master Answer Key'!$B120, 1, 0)</f>
        <v>0</v>
      </c>
      <c r="J118">
        <f>IF('CS-Sophomore'!J122='Master Answer Key'!$B120, 1, 0)</f>
        <v>1</v>
      </c>
      <c r="K118">
        <f>IF('CS-Sophomore'!K122='Master Answer Key'!$B120, 1, 0)</f>
        <v>1</v>
      </c>
      <c r="L118">
        <f>IF('CS-Sophomore'!L122='Master Answer Key'!$B120, 1, 0)</f>
        <v>1</v>
      </c>
      <c r="M118">
        <f>IF('CS-Sophomore'!M122='Master Answer Key'!$B120, 1, 0)</f>
        <v>1</v>
      </c>
      <c r="N118">
        <f>IF('CS-Sophomore'!N122='Master Answer Key'!$B120, 1, 0)</f>
        <v>1</v>
      </c>
      <c r="O118">
        <f>IF('CS-Sophomore'!O122='Master Answer Key'!$B120, 1, 0)</f>
        <v>1</v>
      </c>
      <c r="P118">
        <f>IF('CS-Sophomore'!P122='Master Answer Key'!$B120, 1, 0)</f>
        <v>1</v>
      </c>
      <c r="Q118">
        <f>IF('CS-Sophomore'!Q122='Master Answer Key'!$B120, 1, 0)</f>
        <v>0</v>
      </c>
      <c r="R118">
        <f>IF('CS-Sophomore'!R122='Master Answer Key'!$B120, 1, 0)</f>
        <v>1</v>
      </c>
      <c r="S118">
        <f>IF('CS-Sophomore'!S122='Master Answer Key'!$B120, 1, 0)</f>
        <v>0</v>
      </c>
    </row>
    <row r="119">
      <c r="A119" s="5" t="s">
        <v>223</v>
      </c>
      <c r="B119">
        <f>IF('CS-Sophomore'!B123='Master Answer Key'!$B121, 1, 0)</f>
        <v>1</v>
      </c>
      <c r="C119">
        <f>IF('CS-Sophomore'!C123='Master Answer Key'!$B121, 1, 0)</f>
        <v>1</v>
      </c>
      <c r="D119">
        <f>IF('CS-Sophomore'!D123='Master Answer Key'!$B121, 1, 0)</f>
        <v>1</v>
      </c>
      <c r="E119">
        <f>IF('CS-Sophomore'!E123='Master Answer Key'!$B121, 1, 0)</f>
        <v>1</v>
      </c>
      <c r="F119">
        <f>IF('CS-Sophomore'!F123='Master Answer Key'!$B121, 1, 0)</f>
        <v>1</v>
      </c>
      <c r="G119">
        <f>IF('CS-Sophomore'!G123='Master Answer Key'!$B121, 1, 0)</f>
        <v>1</v>
      </c>
      <c r="H119">
        <f>IF('CS-Sophomore'!H123='Master Answer Key'!$B121, 1, 0)</f>
        <v>1</v>
      </c>
      <c r="I119">
        <f>IF('CS-Sophomore'!I123='Master Answer Key'!$B121, 1, 0)</f>
        <v>1</v>
      </c>
      <c r="J119">
        <f>IF('CS-Sophomore'!J123='Master Answer Key'!$B121, 1, 0)</f>
        <v>1</v>
      </c>
      <c r="K119">
        <f>IF('CS-Sophomore'!K123='Master Answer Key'!$B121, 1, 0)</f>
        <v>1</v>
      </c>
      <c r="L119">
        <f>IF('CS-Sophomore'!L123='Master Answer Key'!$B121, 1, 0)</f>
        <v>1</v>
      </c>
      <c r="M119">
        <f>IF('CS-Sophomore'!M123='Master Answer Key'!$B121, 1, 0)</f>
        <v>1</v>
      </c>
      <c r="N119">
        <f>IF('CS-Sophomore'!N123='Master Answer Key'!$B121, 1, 0)</f>
        <v>1</v>
      </c>
      <c r="O119">
        <f>IF('CS-Sophomore'!O123='Master Answer Key'!$B121, 1, 0)</f>
        <v>1</v>
      </c>
      <c r="P119">
        <f>IF('CS-Sophomore'!P123='Master Answer Key'!$B121, 1, 0)</f>
        <v>1</v>
      </c>
      <c r="Q119">
        <f>IF('CS-Sophomore'!Q123='Master Answer Key'!$B121, 1, 0)</f>
        <v>1</v>
      </c>
      <c r="R119">
        <f>IF('CS-Sophomore'!R123='Master Answer Key'!$B121, 1, 0)</f>
        <v>1</v>
      </c>
      <c r="S119">
        <f>IF('CS-Sophomore'!S123='Master Answer Key'!$B121, 1, 0)</f>
        <v>1</v>
      </c>
    </row>
    <row r="120">
      <c r="A120" s="5" t="s">
        <v>224</v>
      </c>
      <c r="B120">
        <f>IF('CS-Sophomore'!B124='Master Answer Key'!$B122, 1, 0)</f>
        <v>1</v>
      </c>
      <c r="C120">
        <f>IF('CS-Sophomore'!C124='Master Answer Key'!$B122, 1, 0)</f>
        <v>1</v>
      </c>
      <c r="D120">
        <f>IF('CS-Sophomore'!D124='Master Answer Key'!$B122, 1, 0)</f>
        <v>1</v>
      </c>
      <c r="E120">
        <f>IF('CS-Sophomore'!E124='Master Answer Key'!$B122, 1, 0)</f>
        <v>1</v>
      </c>
      <c r="F120">
        <f>IF('CS-Sophomore'!F124='Master Answer Key'!$B122, 1, 0)</f>
        <v>1</v>
      </c>
      <c r="G120">
        <f>IF('CS-Sophomore'!G124='Master Answer Key'!$B122, 1, 0)</f>
        <v>0</v>
      </c>
      <c r="H120">
        <f>IF('CS-Sophomore'!H124='Master Answer Key'!$B122, 1, 0)</f>
        <v>1</v>
      </c>
      <c r="I120">
        <f>IF('CS-Sophomore'!I124='Master Answer Key'!$B122, 1, 0)</f>
        <v>1</v>
      </c>
      <c r="J120">
        <f>IF('CS-Sophomore'!J124='Master Answer Key'!$B122, 1, 0)</f>
        <v>1</v>
      </c>
      <c r="K120">
        <f>IF('CS-Sophomore'!K124='Master Answer Key'!$B122, 1, 0)</f>
        <v>1</v>
      </c>
      <c r="L120">
        <f>IF('CS-Sophomore'!L124='Master Answer Key'!$B122, 1, 0)</f>
        <v>1</v>
      </c>
      <c r="M120">
        <f>IF('CS-Sophomore'!M124='Master Answer Key'!$B122, 1, 0)</f>
        <v>1</v>
      </c>
      <c r="N120">
        <f>IF('CS-Sophomore'!N124='Master Answer Key'!$B122, 1, 0)</f>
        <v>1</v>
      </c>
      <c r="O120">
        <f>IF('CS-Sophomore'!O124='Master Answer Key'!$B122, 1, 0)</f>
        <v>1</v>
      </c>
      <c r="P120">
        <f>IF('CS-Sophomore'!P124='Master Answer Key'!$B122, 1, 0)</f>
        <v>0</v>
      </c>
      <c r="Q120">
        <f>IF('CS-Sophomore'!Q124='Master Answer Key'!$B122, 1, 0)</f>
        <v>1</v>
      </c>
      <c r="R120">
        <f>IF('CS-Sophomore'!R124='Master Answer Key'!$B122, 1, 0)</f>
        <v>1</v>
      </c>
      <c r="S120">
        <f>IF('CS-Sophomore'!S124='Master Answer Key'!$B122, 1, 0)</f>
        <v>1</v>
      </c>
    </row>
    <row r="121">
      <c r="A121" s="5" t="s">
        <v>225</v>
      </c>
      <c r="B121">
        <f>IF('CS-Sophomore'!B125='Master Answer Key'!$B123, 1, 0)</f>
        <v>0</v>
      </c>
      <c r="C121">
        <f>IF('CS-Sophomore'!C125='Master Answer Key'!$B123, 1, 0)</f>
        <v>0</v>
      </c>
      <c r="D121">
        <f>IF('CS-Sophomore'!D125='Master Answer Key'!$B123, 1, 0)</f>
        <v>0</v>
      </c>
      <c r="E121">
        <f>IF('CS-Sophomore'!E125='Master Answer Key'!$B123, 1, 0)</f>
        <v>1</v>
      </c>
      <c r="F121">
        <f>IF('CS-Sophomore'!F125='Master Answer Key'!$B123, 1, 0)</f>
        <v>1</v>
      </c>
      <c r="G121">
        <f>IF('CS-Sophomore'!G125='Master Answer Key'!$B123, 1, 0)</f>
        <v>0</v>
      </c>
      <c r="H121">
        <f>IF('CS-Sophomore'!H125='Master Answer Key'!$B123, 1, 0)</f>
        <v>0</v>
      </c>
      <c r="I121">
        <f>IF('CS-Sophomore'!I125='Master Answer Key'!$B123, 1, 0)</f>
        <v>0</v>
      </c>
      <c r="J121">
        <f>IF('CS-Sophomore'!J125='Master Answer Key'!$B123, 1, 0)</f>
        <v>0</v>
      </c>
      <c r="K121">
        <f>IF('CS-Sophomore'!K125='Master Answer Key'!$B123, 1, 0)</f>
        <v>0</v>
      </c>
      <c r="L121">
        <f>IF('CS-Sophomore'!L125='Master Answer Key'!$B123, 1, 0)</f>
        <v>1</v>
      </c>
      <c r="M121">
        <f>IF('CS-Sophomore'!M125='Master Answer Key'!$B123, 1, 0)</f>
        <v>0</v>
      </c>
      <c r="N121">
        <f>IF('CS-Sophomore'!N125='Master Answer Key'!$B123, 1, 0)</f>
        <v>1</v>
      </c>
      <c r="O121">
        <f>IF('CS-Sophomore'!O125='Master Answer Key'!$B123, 1, 0)</f>
        <v>1</v>
      </c>
      <c r="P121">
        <f>IF('CS-Sophomore'!P125='Master Answer Key'!$B123, 1, 0)</f>
        <v>0</v>
      </c>
      <c r="Q121">
        <f>IF('CS-Sophomore'!Q125='Master Answer Key'!$B123, 1, 0)</f>
        <v>0</v>
      </c>
      <c r="R121">
        <f>IF('CS-Sophomore'!R125='Master Answer Key'!$B123, 1, 0)</f>
        <v>1</v>
      </c>
      <c r="S121">
        <f>IF('CS-Sophomore'!S125='Master Answer Key'!$B123, 1, 0)</f>
        <v>1</v>
      </c>
    </row>
    <row r="122">
      <c r="A122" s="5" t="s">
        <v>226</v>
      </c>
      <c r="B122">
        <f>IF('CS-Sophomore'!B126='Master Answer Key'!$B124, 1, 0)</f>
        <v>1</v>
      </c>
      <c r="C122">
        <f>IF('CS-Sophomore'!C126='Master Answer Key'!$B124, 1, 0)</f>
        <v>1</v>
      </c>
      <c r="D122">
        <f>IF('CS-Sophomore'!D126='Master Answer Key'!$B124, 1, 0)</f>
        <v>0</v>
      </c>
      <c r="E122">
        <f>IF('CS-Sophomore'!E126='Master Answer Key'!$B124, 1, 0)</f>
        <v>1</v>
      </c>
      <c r="F122">
        <f>IF('CS-Sophomore'!F126='Master Answer Key'!$B124, 1, 0)</f>
        <v>1</v>
      </c>
      <c r="G122">
        <f>IF('CS-Sophomore'!G126='Master Answer Key'!$B124, 1, 0)</f>
        <v>1</v>
      </c>
      <c r="H122">
        <f>IF('CS-Sophomore'!H126='Master Answer Key'!$B124, 1, 0)</f>
        <v>0</v>
      </c>
      <c r="I122">
        <f>IF('CS-Sophomore'!I126='Master Answer Key'!$B124, 1, 0)</f>
        <v>1</v>
      </c>
      <c r="J122">
        <f>IF('CS-Sophomore'!J126='Master Answer Key'!$B124, 1, 0)</f>
        <v>1</v>
      </c>
      <c r="K122">
        <f>IF('CS-Sophomore'!K126='Master Answer Key'!$B124, 1, 0)</f>
        <v>1</v>
      </c>
      <c r="L122">
        <f>IF('CS-Sophomore'!L126='Master Answer Key'!$B124, 1, 0)</f>
        <v>1</v>
      </c>
      <c r="M122">
        <f>IF('CS-Sophomore'!M126='Master Answer Key'!$B124, 1, 0)</f>
        <v>1</v>
      </c>
      <c r="N122">
        <f>IF('CS-Sophomore'!N126='Master Answer Key'!$B124, 1, 0)</f>
        <v>1</v>
      </c>
      <c r="O122">
        <f>IF('CS-Sophomore'!O126='Master Answer Key'!$B124, 1, 0)</f>
        <v>1</v>
      </c>
      <c r="P122">
        <f>IF('CS-Sophomore'!P126='Master Answer Key'!$B124, 1, 0)</f>
        <v>1</v>
      </c>
      <c r="Q122">
        <f>IF('CS-Sophomore'!Q126='Master Answer Key'!$B124, 1, 0)</f>
        <v>1</v>
      </c>
      <c r="R122">
        <f>IF('CS-Sophomore'!R126='Master Answer Key'!$B124, 1, 0)</f>
        <v>1</v>
      </c>
      <c r="S122">
        <f>IF('CS-Sophomore'!S126='Master Answer Key'!$B124, 1, 0)</f>
        <v>1</v>
      </c>
    </row>
    <row r="123">
      <c r="A123" s="5" t="s">
        <v>227</v>
      </c>
      <c r="B123">
        <f>IF('CS-Sophomore'!B127='Master Answer Key'!$B125, 1, 0)</f>
        <v>1</v>
      </c>
      <c r="C123">
        <f>IF('CS-Sophomore'!C127='Master Answer Key'!$B125, 1, 0)</f>
        <v>1</v>
      </c>
      <c r="D123">
        <f>IF('CS-Sophomore'!D127='Master Answer Key'!$B125, 1, 0)</f>
        <v>1</v>
      </c>
      <c r="E123">
        <f>IF('CS-Sophomore'!E127='Master Answer Key'!$B125, 1, 0)</f>
        <v>1</v>
      </c>
      <c r="F123">
        <f>IF('CS-Sophomore'!F127='Master Answer Key'!$B125, 1, 0)</f>
        <v>1</v>
      </c>
      <c r="G123">
        <f>IF('CS-Sophomore'!G127='Master Answer Key'!$B125, 1, 0)</f>
        <v>1</v>
      </c>
      <c r="H123">
        <f>IF('CS-Sophomore'!H127='Master Answer Key'!$B125, 1, 0)</f>
        <v>1</v>
      </c>
      <c r="I123">
        <f>IF('CS-Sophomore'!I127='Master Answer Key'!$B125, 1, 0)</f>
        <v>1</v>
      </c>
      <c r="J123">
        <f>IF('CS-Sophomore'!J127='Master Answer Key'!$B125, 1, 0)</f>
        <v>1</v>
      </c>
      <c r="K123">
        <f>IF('CS-Sophomore'!K127='Master Answer Key'!$B125, 1, 0)</f>
        <v>1</v>
      </c>
      <c r="L123">
        <f>IF('CS-Sophomore'!L127='Master Answer Key'!$B125, 1, 0)</f>
        <v>1</v>
      </c>
      <c r="M123">
        <f>IF('CS-Sophomore'!M127='Master Answer Key'!$B125, 1, 0)</f>
        <v>1</v>
      </c>
      <c r="N123">
        <f>IF('CS-Sophomore'!N127='Master Answer Key'!$B125, 1, 0)</f>
        <v>1</v>
      </c>
      <c r="O123">
        <f>IF('CS-Sophomore'!O127='Master Answer Key'!$B125, 1, 0)</f>
        <v>1</v>
      </c>
      <c r="P123">
        <f>IF('CS-Sophomore'!P127='Master Answer Key'!$B125, 1, 0)</f>
        <v>1</v>
      </c>
      <c r="Q123">
        <f>IF('CS-Sophomore'!Q127='Master Answer Key'!$B125, 1, 0)</f>
        <v>1</v>
      </c>
      <c r="R123">
        <f>IF('CS-Sophomore'!R127='Master Answer Key'!$B125, 1, 0)</f>
        <v>1</v>
      </c>
      <c r="S123">
        <f>IF('CS-Sophomore'!S127='Master Answer Key'!$B125, 1, 0)</f>
        <v>1</v>
      </c>
    </row>
    <row r="124">
      <c r="A124" s="5" t="s">
        <v>228</v>
      </c>
      <c r="B124">
        <f>IF('CS-Sophomore'!B128='Master Answer Key'!$B126, 1, 0)</f>
        <v>1</v>
      </c>
      <c r="C124">
        <f>IF('CS-Sophomore'!C128='Master Answer Key'!$B126, 1, 0)</f>
        <v>1</v>
      </c>
      <c r="D124">
        <f>IF('CS-Sophomore'!D128='Master Answer Key'!$B126, 1, 0)</f>
        <v>1</v>
      </c>
      <c r="E124">
        <f>IF('CS-Sophomore'!E128='Master Answer Key'!$B126, 1, 0)</f>
        <v>1</v>
      </c>
      <c r="F124">
        <f>IF('CS-Sophomore'!F128='Master Answer Key'!$B126, 1, 0)</f>
        <v>1</v>
      </c>
      <c r="G124">
        <f>IF('CS-Sophomore'!G128='Master Answer Key'!$B126, 1, 0)</f>
        <v>1</v>
      </c>
      <c r="H124">
        <f>IF('CS-Sophomore'!H128='Master Answer Key'!$B126, 1, 0)</f>
        <v>1</v>
      </c>
      <c r="I124">
        <f>IF('CS-Sophomore'!I128='Master Answer Key'!$B126, 1, 0)</f>
        <v>1</v>
      </c>
      <c r="J124">
        <f>IF('CS-Sophomore'!J128='Master Answer Key'!$B126, 1, 0)</f>
        <v>1</v>
      </c>
      <c r="K124">
        <f>IF('CS-Sophomore'!K128='Master Answer Key'!$B126, 1, 0)</f>
        <v>1</v>
      </c>
      <c r="L124">
        <f>IF('CS-Sophomore'!L128='Master Answer Key'!$B126, 1, 0)</f>
        <v>1</v>
      </c>
      <c r="M124">
        <f>IF('CS-Sophomore'!M128='Master Answer Key'!$B126, 1, 0)</f>
        <v>1</v>
      </c>
      <c r="N124">
        <f>IF('CS-Sophomore'!N128='Master Answer Key'!$B126, 1, 0)</f>
        <v>1</v>
      </c>
      <c r="O124">
        <f>IF('CS-Sophomore'!O128='Master Answer Key'!$B126, 1, 0)</f>
        <v>1</v>
      </c>
      <c r="P124">
        <f>IF('CS-Sophomore'!P128='Master Answer Key'!$B126, 1, 0)</f>
        <v>1</v>
      </c>
      <c r="Q124">
        <f>IF('CS-Sophomore'!Q128='Master Answer Key'!$B126, 1, 0)</f>
        <v>1</v>
      </c>
      <c r="R124">
        <f>IF('CS-Sophomore'!R128='Master Answer Key'!$B126, 1, 0)</f>
        <v>1</v>
      </c>
      <c r="S124">
        <f>IF('CS-Sophomore'!S128='Master Answer Key'!$B126, 1, 0)</f>
        <v>1</v>
      </c>
    </row>
    <row r="125">
      <c r="A125" s="5" t="s">
        <v>229</v>
      </c>
      <c r="B125">
        <f>IF('CS-Sophomore'!B129='Master Answer Key'!$B127, 1, 0)</f>
        <v>1</v>
      </c>
      <c r="C125">
        <f>IF('CS-Sophomore'!C129='Master Answer Key'!$B127, 1, 0)</f>
        <v>1</v>
      </c>
      <c r="D125">
        <f>IF('CS-Sophomore'!D129='Master Answer Key'!$B127, 1, 0)</f>
        <v>1</v>
      </c>
      <c r="E125">
        <f>IF('CS-Sophomore'!E129='Master Answer Key'!$B127, 1, 0)</f>
        <v>1</v>
      </c>
      <c r="F125">
        <f>IF('CS-Sophomore'!F129='Master Answer Key'!$B127, 1, 0)</f>
        <v>1</v>
      </c>
      <c r="G125">
        <f>IF('CS-Sophomore'!G129='Master Answer Key'!$B127, 1, 0)</f>
        <v>0</v>
      </c>
      <c r="H125">
        <f>IF('CS-Sophomore'!H129='Master Answer Key'!$B127, 1, 0)</f>
        <v>1</v>
      </c>
      <c r="I125">
        <f>IF('CS-Sophomore'!I129='Master Answer Key'!$B127, 1, 0)</f>
        <v>1</v>
      </c>
      <c r="J125">
        <f>IF('CS-Sophomore'!J129='Master Answer Key'!$B127, 1, 0)</f>
        <v>1</v>
      </c>
      <c r="K125">
        <f>IF('CS-Sophomore'!K129='Master Answer Key'!$B127, 1, 0)</f>
        <v>1</v>
      </c>
      <c r="L125">
        <f>IF('CS-Sophomore'!L129='Master Answer Key'!$B127, 1, 0)</f>
        <v>1</v>
      </c>
      <c r="M125">
        <f>IF('CS-Sophomore'!M129='Master Answer Key'!$B127, 1, 0)</f>
        <v>1</v>
      </c>
      <c r="N125">
        <f>IF('CS-Sophomore'!N129='Master Answer Key'!$B127, 1, 0)</f>
        <v>1</v>
      </c>
      <c r="O125">
        <f>IF('CS-Sophomore'!O129='Master Answer Key'!$B127, 1, 0)</f>
        <v>1</v>
      </c>
      <c r="P125">
        <f>IF('CS-Sophomore'!P129='Master Answer Key'!$B127, 1, 0)</f>
        <v>1</v>
      </c>
      <c r="Q125">
        <f>IF('CS-Sophomore'!Q129='Master Answer Key'!$B127, 1, 0)</f>
        <v>1</v>
      </c>
      <c r="R125">
        <f>IF('CS-Sophomore'!R129='Master Answer Key'!$B127, 1, 0)</f>
        <v>1</v>
      </c>
      <c r="S125">
        <f>IF('CS-Sophomore'!S129='Master Answer Key'!$B127, 1, 0)</f>
        <v>1</v>
      </c>
    </row>
    <row r="126">
      <c r="A126" s="5" t="s">
        <v>230</v>
      </c>
      <c r="B126">
        <f>IF('CS-Sophomore'!B130='Master Answer Key'!$B128, 1, 0)</f>
        <v>1</v>
      </c>
      <c r="C126">
        <f>IF('CS-Sophomore'!C130='Master Answer Key'!$B128, 1, 0)</f>
        <v>1</v>
      </c>
      <c r="D126">
        <f>IF('CS-Sophomore'!D130='Master Answer Key'!$B128, 1, 0)</f>
        <v>1</v>
      </c>
      <c r="E126">
        <f>IF('CS-Sophomore'!E130='Master Answer Key'!$B128, 1, 0)</f>
        <v>1</v>
      </c>
      <c r="F126">
        <f>IF('CS-Sophomore'!F130='Master Answer Key'!$B128, 1, 0)</f>
        <v>1</v>
      </c>
      <c r="G126">
        <f>IF('CS-Sophomore'!G130='Master Answer Key'!$B128, 1, 0)</f>
        <v>1</v>
      </c>
      <c r="H126">
        <f>IF('CS-Sophomore'!H130='Master Answer Key'!$B128, 1, 0)</f>
        <v>1</v>
      </c>
      <c r="I126">
        <f>IF('CS-Sophomore'!I130='Master Answer Key'!$B128, 1, 0)</f>
        <v>1</v>
      </c>
      <c r="J126">
        <f>IF('CS-Sophomore'!J130='Master Answer Key'!$B128, 1, 0)</f>
        <v>1</v>
      </c>
      <c r="K126">
        <f>IF('CS-Sophomore'!K130='Master Answer Key'!$B128, 1, 0)</f>
        <v>1</v>
      </c>
      <c r="L126">
        <f>IF('CS-Sophomore'!L130='Master Answer Key'!$B128, 1, 0)</f>
        <v>0</v>
      </c>
      <c r="M126">
        <f>IF('CS-Sophomore'!M130='Master Answer Key'!$B128, 1, 0)</f>
        <v>1</v>
      </c>
      <c r="N126">
        <f>IF('CS-Sophomore'!N130='Master Answer Key'!$B128, 1, 0)</f>
        <v>1</v>
      </c>
      <c r="O126">
        <f>IF('CS-Sophomore'!O130='Master Answer Key'!$B128, 1, 0)</f>
        <v>1</v>
      </c>
      <c r="P126">
        <f>IF('CS-Sophomore'!P130='Master Answer Key'!$B128, 1, 0)</f>
        <v>1</v>
      </c>
      <c r="Q126">
        <f>IF('CS-Sophomore'!Q130='Master Answer Key'!$B128, 1, 0)</f>
        <v>1</v>
      </c>
      <c r="R126">
        <f>IF('CS-Sophomore'!R130='Master Answer Key'!$B128, 1, 0)</f>
        <v>1</v>
      </c>
      <c r="S126">
        <f>IF('CS-Sophomore'!S130='Master Answer Key'!$B128, 1, 0)</f>
        <v>1</v>
      </c>
    </row>
    <row r="127">
      <c r="A127" s="5" t="s">
        <v>231</v>
      </c>
      <c r="B127">
        <f>IF('CS-Sophomore'!B131='Master Answer Key'!$B129, 1, 0)</f>
        <v>1</v>
      </c>
      <c r="C127">
        <f>IF('CS-Sophomore'!C131='Master Answer Key'!$B129, 1, 0)</f>
        <v>0</v>
      </c>
      <c r="D127">
        <f>IF('CS-Sophomore'!D131='Master Answer Key'!$B129, 1, 0)</f>
        <v>1</v>
      </c>
      <c r="E127">
        <f>IF('CS-Sophomore'!E131='Master Answer Key'!$B129, 1, 0)</f>
        <v>0</v>
      </c>
      <c r="F127">
        <f>IF('CS-Sophomore'!F131='Master Answer Key'!$B129, 1, 0)</f>
        <v>1</v>
      </c>
      <c r="G127">
        <f>IF('CS-Sophomore'!G131='Master Answer Key'!$B129, 1, 0)</f>
        <v>1</v>
      </c>
      <c r="H127">
        <f>IF('CS-Sophomore'!H131='Master Answer Key'!$B129, 1, 0)</f>
        <v>1</v>
      </c>
      <c r="I127">
        <f>IF('CS-Sophomore'!I131='Master Answer Key'!$B129, 1, 0)</f>
        <v>0</v>
      </c>
      <c r="J127">
        <f>IF('CS-Sophomore'!J131='Master Answer Key'!$B129, 1, 0)</f>
        <v>1</v>
      </c>
      <c r="K127">
        <f>IF('CS-Sophomore'!K131='Master Answer Key'!$B129, 1, 0)</f>
        <v>0</v>
      </c>
      <c r="L127">
        <f>IF('CS-Sophomore'!L131='Master Answer Key'!$B129, 1, 0)</f>
        <v>1</v>
      </c>
      <c r="M127">
        <f>IF('CS-Sophomore'!M131='Master Answer Key'!$B129, 1, 0)</f>
        <v>0</v>
      </c>
      <c r="N127">
        <f>IF('CS-Sophomore'!N131='Master Answer Key'!$B129, 1, 0)</f>
        <v>0</v>
      </c>
      <c r="O127">
        <f>IF('CS-Sophomore'!O131='Master Answer Key'!$B129, 1, 0)</f>
        <v>0</v>
      </c>
      <c r="P127">
        <f>IF('CS-Sophomore'!P131='Master Answer Key'!$B129, 1, 0)</f>
        <v>0</v>
      </c>
      <c r="Q127">
        <f>IF('CS-Sophomore'!Q131='Master Answer Key'!$B129, 1, 0)</f>
        <v>1</v>
      </c>
      <c r="R127">
        <f>IF('CS-Sophomore'!R131='Master Answer Key'!$B129, 1, 0)</f>
        <v>1</v>
      </c>
      <c r="S127">
        <f>IF('CS-Sophomore'!S131='Master Answer Key'!$B129, 1, 0)</f>
        <v>1</v>
      </c>
    </row>
    <row r="128">
      <c r="A128" s="5" t="s">
        <v>232</v>
      </c>
      <c r="B128">
        <f>IF('CS-Sophomore'!B132='Master Answer Key'!$B130, 1, 0)</f>
        <v>1</v>
      </c>
      <c r="C128">
        <f>IF('CS-Sophomore'!C132='Master Answer Key'!$B130, 1, 0)</f>
        <v>1</v>
      </c>
      <c r="D128">
        <f>IF('CS-Sophomore'!D132='Master Answer Key'!$B130, 1, 0)</f>
        <v>1</v>
      </c>
      <c r="E128">
        <f>IF('CS-Sophomore'!E132='Master Answer Key'!$B130, 1, 0)</f>
        <v>1</v>
      </c>
      <c r="F128">
        <f>IF('CS-Sophomore'!F132='Master Answer Key'!$B130, 1, 0)</f>
        <v>1</v>
      </c>
      <c r="G128">
        <f>IF('CS-Sophomore'!G132='Master Answer Key'!$B130, 1, 0)</f>
        <v>1</v>
      </c>
      <c r="H128">
        <f>IF('CS-Sophomore'!H132='Master Answer Key'!$B130, 1, 0)</f>
        <v>1</v>
      </c>
      <c r="I128">
        <f>IF('CS-Sophomore'!I132='Master Answer Key'!$B130, 1, 0)</f>
        <v>1</v>
      </c>
      <c r="J128">
        <f>IF('CS-Sophomore'!J132='Master Answer Key'!$B130, 1, 0)</f>
        <v>1</v>
      </c>
      <c r="K128">
        <f>IF('CS-Sophomore'!K132='Master Answer Key'!$B130, 1, 0)</f>
        <v>1</v>
      </c>
      <c r="L128">
        <f>IF('CS-Sophomore'!L132='Master Answer Key'!$B130, 1, 0)</f>
        <v>1</v>
      </c>
      <c r="M128">
        <f>IF('CS-Sophomore'!M132='Master Answer Key'!$B130, 1, 0)</f>
        <v>1</v>
      </c>
      <c r="N128">
        <f>IF('CS-Sophomore'!N132='Master Answer Key'!$B130, 1, 0)</f>
        <v>1</v>
      </c>
      <c r="O128">
        <f>IF('CS-Sophomore'!O132='Master Answer Key'!$B130, 1, 0)</f>
        <v>1</v>
      </c>
      <c r="P128">
        <f>IF('CS-Sophomore'!P132='Master Answer Key'!$B130, 1, 0)</f>
        <v>1</v>
      </c>
      <c r="Q128">
        <f>IF('CS-Sophomore'!Q132='Master Answer Key'!$B130, 1, 0)</f>
        <v>1</v>
      </c>
      <c r="R128">
        <f>IF('CS-Sophomore'!R132='Master Answer Key'!$B130, 1, 0)</f>
        <v>1</v>
      </c>
      <c r="S128">
        <f>IF('CS-Sophomore'!S132='Master Answer Key'!$B130, 1, 0)</f>
        <v>1</v>
      </c>
    </row>
    <row r="129">
      <c r="A129" s="5" t="s">
        <v>233</v>
      </c>
      <c r="B129">
        <f>IF('CS-Sophomore'!B133='Master Answer Key'!$B131, 1, 0)</f>
        <v>1</v>
      </c>
      <c r="C129">
        <f>IF('CS-Sophomore'!C133='Master Answer Key'!$B131, 1, 0)</f>
        <v>1</v>
      </c>
      <c r="D129">
        <f>IF('CS-Sophomore'!D133='Master Answer Key'!$B131, 1, 0)</f>
        <v>1</v>
      </c>
      <c r="E129">
        <f>IF('CS-Sophomore'!E133='Master Answer Key'!$B131, 1, 0)</f>
        <v>0</v>
      </c>
      <c r="F129">
        <f>IF('CS-Sophomore'!F133='Master Answer Key'!$B131, 1, 0)</f>
        <v>1</v>
      </c>
      <c r="G129">
        <f>IF('CS-Sophomore'!G133='Master Answer Key'!$B131, 1, 0)</f>
        <v>1</v>
      </c>
      <c r="H129">
        <f>IF('CS-Sophomore'!H133='Master Answer Key'!$B131, 1, 0)</f>
        <v>1</v>
      </c>
      <c r="I129">
        <f>IF('CS-Sophomore'!I133='Master Answer Key'!$B131, 1, 0)</f>
        <v>1</v>
      </c>
      <c r="J129">
        <f>IF('CS-Sophomore'!J133='Master Answer Key'!$B131, 1, 0)</f>
        <v>1</v>
      </c>
      <c r="K129">
        <f>IF('CS-Sophomore'!K133='Master Answer Key'!$B131, 1, 0)</f>
        <v>0</v>
      </c>
      <c r="L129">
        <f>IF('CS-Sophomore'!L133='Master Answer Key'!$B131, 1, 0)</f>
        <v>1</v>
      </c>
      <c r="M129">
        <f>IF('CS-Sophomore'!M133='Master Answer Key'!$B131, 1, 0)</f>
        <v>1</v>
      </c>
      <c r="N129">
        <f>IF('CS-Sophomore'!N133='Master Answer Key'!$B131, 1, 0)</f>
        <v>1</v>
      </c>
      <c r="O129">
        <f>IF('CS-Sophomore'!O133='Master Answer Key'!$B131, 1, 0)</f>
        <v>1</v>
      </c>
      <c r="P129">
        <f>IF('CS-Sophomore'!P133='Master Answer Key'!$B131, 1, 0)</f>
        <v>1</v>
      </c>
      <c r="Q129">
        <f>IF('CS-Sophomore'!Q133='Master Answer Key'!$B131, 1, 0)</f>
        <v>0</v>
      </c>
      <c r="R129">
        <f>IF('CS-Sophomore'!R133='Master Answer Key'!$B131, 1, 0)</f>
        <v>1</v>
      </c>
      <c r="S129">
        <f>IF('CS-Sophomore'!S133='Master Answer Key'!$B131, 1, 0)</f>
        <v>1</v>
      </c>
    </row>
    <row r="130">
      <c r="A130" s="5" t="s">
        <v>234</v>
      </c>
      <c r="B130">
        <f>IF('CS-Sophomore'!B134='Master Answer Key'!$B132, 1, 0)</f>
        <v>1</v>
      </c>
      <c r="C130">
        <f>IF('CS-Sophomore'!C134='Master Answer Key'!$B132, 1, 0)</f>
        <v>1</v>
      </c>
      <c r="D130">
        <f>IF('CS-Sophomore'!D134='Master Answer Key'!$B132, 1, 0)</f>
        <v>1</v>
      </c>
      <c r="E130">
        <f>IF('CS-Sophomore'!E134='Master Answer Key'!$B132, 1, 0)</f>
        <v>1</v>
      </c>
      <c r="F130">
        <f>IF('CS-Sophomore'!F134='Master Answer Key'!$B132, 1, 0)</f>
        <v>1</v>
      </c>
      <c r="G130">
        <f>IF('CS-Sophomore'!G134='Master Answer Key'!$B132, 1, 0)</f>
        <v>1</v>
      </c>
      <c r="H130">
        <f>IF('CS-Sophomore'!H134='Master Answer Key'!$B132, 1, 0)</f>
        <v>1</v>
      </c>
      <c r="I130">
        <f>IF('CS-Sophomore'!I134='Master Answer Key'!$B132, 1, 0)</f>
        <v>1</v>
      </c>
      <c r="J130">
        <f>IF('CS-Sophomore'!J134='Master Answer Key'!$B132, 1, 0)</f>
        <v>1</v>
      </c>
      <c r="K130">
        <f>IF('CS-Sophomore'!K134='Master Answer Key'!$B132, 1, 0)</f>
        <v>1</v>
      </c>
      <c r="L130">
        <f>IF('CS-Sophomore'!L134='Master Answer Key'!$B132, 1, 0)</f>
        <v>1</v>
      </c>
      <c r="M130">
        <f>IF('CS-Sophomore'!M134='Master Answer Key'!$B132, 1, 0)</f>
        <v>1</v>
      </c>
      <c r="N130">
        <f>IF('CS-Sophomore'!N134='Master Answer Key'!$B132, 1, 0)</f>
        <v>1</v>
      </c>
      <c r="O130">
        <f>IF('CS-Sophomore'!O134='Master Answer Key'!$B132, 1, 0)</f>
        <v>1</v>
      </c>
      <c r="P130">
        <f>IF('CS-Sophomore'!P134='Master Answer Key'!$B132, 1, 0)</f>
        <v>1</v>
      </c>
      <c r="Q130">
        <f>IF('CS-Sophomore'!Q134='Master Answer Key'!$B132, 1, 0)</f>
        <v>1</v>
      </c>
      <c r="R130">
        <f>IF('CS-Sophomore'!R134='Master Answer Key'!$B132, 1, 0)</f>
        <v>1</v>
      </c>
      <c r="S130">
        <f>IF('CS-Sophomore'!S134='Master Answer Key'!$B132, 1, 0)</f>
        <v>1</v>
      </c>
    </row>
    <row r="131">
      <c r="A131" s="5" t="s">
        <v>235</v>
      </c>
      <c r="B131">
        <f>IF('CS-Sophomore'!B135='Master Answer Key'!$B133, 1, 0)</f>
        <v>0</v>
      </c>
      <c r="C131">
        <f>IF('CS-Sophomore'!C135='Master Answer Key'!$B133, 1, 0)</f>
        <v>0</v>
      </c>
      <c r="D131">
        <f>IF('CS-Sophomore'!D135='Master Answer Key'!$B133, 1, 0)</f>
        <v>1</v>
      </c>
      <c r="E131">
        <f>IF('CS-Sophomore'!E135='Master Answer Key'!$B133, 1, 0)</f>
        <v>1</v>
      </c>
      <c r="F131">
        <f>IF('CS-Sophomore'!F135='Master Answer Key'!$B133, 1, 0)</f>
        <v>1</v>
      </c>
      <c r="G131">
        <f>IF('CS-Sophomore'!G135='Master Answer Key'!$B133, 1, 0)</f>
        <v>0</v>
      </c>
      <c r="H131">
        <f>IF('CS-Sophomore'!H135='Master Answer Key'!$B133, 1, 0)</f>
        <v>1</v>
      </c>
      <c r="I131">
        <f>IF('CS-Sophomore'!I135='Master Answer Key'!$B133, 1, 0)</f>
        <v>0</v>
      </c>
      <c r="J131">
        <f>IF('CS-Sophomore'!J135='Master Answer Key'!$B133, 1, 0)</f>
        <v>0</v>
      </c>
      <c r="K131">
        <f>IF('CS-Sophomore'!K135='Master Answer Key'!$B133, 1, 0)</f>
        <v>1</v>
      </c>
      <c r="L131">
        <f>IF('CS-Sophomore'!L135='Master Answer Key'!$B133, 1, 0)</f>
        <v>0</v>
      </c>
      <c r="M131">
        <f>IF('CS-Sophomore'!M135='Master Answer Key'!$B133, 1, 0)</f>
        <v>1</v>
      </c>
      <c r="N131">
        <f>IF('CS-Sophomore'!N135='Master Answer Key'!$B133, 1, 0)</f>
        <v>1</v>
      </c>
      <c r="O131">
        <f>IF('CS-Sophomore'!O135='Master Answer Key'!$B133, 1, 0)</f>
        <v>1</v>
      </c>
      <c r="P131">
        <f>IF('CS-Sophomore'!P135='Master Answer Key'!$B133, 1, 0)</f>
        <v>1</v>
      </c>
      <c r="Q131">
        <f>IF('CS-Sophomore'!Q135='Master Answer Key'!$B133, 1, 0)</f>
        <v>1</v>
      </c>
      <c r="R131">
        <f>IF('CS-Sophomore'!R135='Master Answer Key'!$B133, 1, 0)</f>
        <v>1</v>
      </c>
      <c r="S131">
        <f>IF('CS-Sophomore'!S135='Master Answer Key'!$B133, 1, 0)</f>
        <v>0</v>
      </c>
    </row>
    <row r="132">
      <c r="A132" s="5" t="s">
        <v>236</v>
      </c>
      <c r="B132">
        <f>IF('CS-Sophomore'!B136='Master Answer Key'!$B134, 1, 0)</f>
        <v>1</v>
      </c>
      <c r="C132">
        <f>IF('CS-Sophomore'!C136='Master Answer Key'!$B134, 1, 0)</f>
        <v>1</v>
      </c>
      <c r="D132">
        <f>IF('CS-Sophomore'!D136='Master Answer Key'!$B134, 1, 0)</f>
        <v>1</v>
      </c>
      <c r="E132">
        <f>IF('CS-Sophomore'!E136='Master Answer Key'!$B134, 1, 0)</f>
        <v>1</v>
      </c>
      <c r="F132">
        <f>IF('CS-Sophomore'!F136='Master Answer Key'!$B134, 1, 0)</f>
        <v>1</v>
      </c>
      <c r="G132">
        <f>IF('CS-Sophomore'!G136='Master Answer Key'!$B134, 1, 0)</f>
        <v>1</v>
      </c>
      <c r="H132">
        <f>IF('CS-Sophomore'!H136='Master Answer Key'!$B134, 1, 0)</f>
        <v>1</v>
      </c>
      <c r="I132">
        <f>IF('CS-Sophomore'!I136='Master Answer Key'!$B134, 1, 0)</f>
        <v>1</v>
      </c>
      <c r="J132">
        <f>IF('CS-Sophomore'!J136='Master Answer Key'!$B134, 1, 0)</f>
        <v>1</v>
      </c>
      <c r="K132">
        <f>IF('CS-Sophomore'!K136='Master Answer Key'!$B134, 1, 0)</f>
        <v>1</v>
      </c>
      <c r="L132">
        <f>IF('CS-Sophomore'!L136='Master Answer Key'!$B134, 1, 0)</f>
        <v>1</v>
      </c>
      <c r="M132">
        <f>IF('CS-Sophomore'!M136='Master Answer Key'!$B134, 1, 0)</f>
        <v>1</v>
      </c>
      <c r="N132">
        <f>IF('CS-Sophomore'!N136='Master Answer Key'!$B134, 1, 0)</f>
        <v>1</v>
      </c>
      <c r="O132">
        <f>IF('CS-Sophomore'!O136='Master Answer Key'!$B134, 1, 0)</f>
        <v>1</v>
      </c>
      <c r="P132">
        <f>IF('CS-Sophomore'!P136='Master Answer Key'!$B134, 1, 0)</f>
        <v>1</v>
      </c>
      <c r="Q132">
        <f>IF('CS-Sophomore'!Q136='Master Answer Key'!$B134, 1, 0)</f>
        <v>0</v>
      </c>
      <c r="R132">
        <f>IF('CS-Sophomore'!R136='Master Answer Key'!$B134, 1, 0)</f>
        <v>1</v>
      </c>
      <c r="S132">
        <f>IF('CS-Sophomore'!S136='Master Answer Key'!$B134, 1, 0)</f>
        <v>1</v>
      </c>
    </row>
    <row r="133">
      <c r="A133" s="5" t="s">
        <v>237</v>
      </c>
      <c r="B133">
        <f>IF('CS-Sophomore'!B137='Master Answer Key'!$B135, 1, 0)</f>
        <v>1</v>
      </c>
      <c r="C133">
        <f>IF('CS-Sophomore'!C137='Master Answer Key'!$B135, 1, 0)</f>
        <v>1</v>
      </c>
      <c r="D133">
        <f>IF('CS-Sophomore'!D137='Master Answer Key'!$B135, 1, 0)</f>
        <v>1</v>
      </c>
      <c r="E133">
        <f>IF('CS-Sophomore'!E137='Master Answer Key'!$B135, 1, 0)</f>
        <v>1</v>
      </c>
      <c r="F133">
        <f>IF('CS-Sophomore'!F137='Master Answer Key'!$B135, 1, 0)</f>
        <v>1</v>
      </c>
      <c r="G133">
        <f>IF('CS-Sophomore'!G137='Master Answer Key'!$B135, 1, 0)</f>
        <v>1</v>
      </c>
      <c r="H133">
        <f>IF('CS-Sophomore'!H137='Master Answer Key'!$B135, 1, 0)</f>
        <v>1</v>
      </c>
      <c r="I133">
        <f>IF('CS-Sophomore'!I137='Master Answer Key'!$B135, 1, 0)</f>
        <v>1</v>
      </c>
      <c r="J133">
        <f>IF('CS-Sophomore'!J137='Master Answer Key'!$B135, 1, 0)</f>
        <v>1</v>
      </c>
      <c r="K133">
        <f>IF('CS-Sophomore'!K137='Master Answer Key'!$B135, 1, 0)</f>
        <v>1</v>
      </c>
      <c r="L133">
        <f>IF('CS-Sophomore'!L137='Master Answer Key'!$B135, 1, 0)</f>
        <v>1</v>
      </c>
      <c r="M133">
        <f>IF('CS-Sophomore'!M137='Master Answer Key'!$B135, 1, 0)</f>
        <v>1</v>
      </c>
      <c r="N133">
        <f>IF('CS-Sophomore'!N137='Master Answer Key'!$B135, 1, 0)</f>
        <v>1</v>
      </c>
      <c r="O133">
        <f>IF('CS-Sophomore'!O137='Master Answer Key'!$B135, 1, 0)</f>
        <v>1</v>
      </c>
      <c r="P133">
        <f>IF('CS-Sophomore'!P137='Master Answer Key'!$B135, 1, 0)</f>
        <v>1</v>
      </c>
      <c r="Q133">
        <f>IF('CS-Sophomore'!Q137='Master Answer Key'!$B135, 1, 0)</f>
        <v>1</v>
      </c>
      <c r="R133">
        <f>IF('CS-Sophomore'!R137='Master Answer Key'!$B135, 1, 0)</f>
        <v>1</v>
      </c>
      <c r="S133">
        <f>IF('CS-Sophomore'!S137='Master Answer Key'!$B135, 1, 0)</f>
        <v>1</v>
      </c>
    </row>
    <row r="134">
      <c r="A134" s="5" t="s">
        <v>238</v>
      </c>
      <c r="B134">
        <f>IF('CS-Sophomore'!B138='Master Answer Key'!$B136, 1, 0)</f>
        <v>1</v>
      </c>
      <c r="C134">
        <f>IF('CS-Sophomore'!C138='Master Answer Key'!$B136, 1, 0)</f>
        <v>1</v>
      </c>
      <c r="D134">
        <f>IF('CS-Sophomore'!D138='Master Answer Key'!$B136, 1, 0)</f>
        <v>1</v>
      </c>
      <c r="E134">
        <f>IF('CS-Sophomore'!E138='Master Answer Key'!$B136, 1, 0)</f>
        <v>1</v>
      </c>
      <c r="F134">
        <f>IF('CS-Sophomore'!F138='Master Answer Key'!$B136, 1, 0)</f>
        <v>1</v>
      </c>
      <c r="G134">
        <f>IF('CS-Sophomore'!G138='Master Answer Key'!$B136, 1, 0)</f>
        <v>1</v>
      </c>
      <c r="H134">
        <f>IF('CS-Sophomore'!H138='Master Answer Key'!$B136, 1, 0)</f>
        <v>1</v>
      </c>
      <c r="I134">
        <f>IF('CS-Sophomore'!I138='Master Answer Key'!$B136, 1, 0)</f>
        <v>1</v>
      </c>
      <c r="J134">
        <f>IF('CS-Sophomore'!J138='Master Answer Key'!$B136, 1, 0)</f>
        <v>0</v>
      </c>
      <c r="K134">
        <f>IF('CS-Sophomore'!K138='Master Answer Key'!$B136, 1, 0)</f>
        <v>0</v>
      </c>
      <c r="L134">
        <f>IF('CS-Sophomore'!L138='Master Answer Key'!$B136, 1, 0)</f>
        <v>1</v>
      </c>
      <c r="M134">
        <f>IF('CS-Sophomore'!M138='Master Answer Key'!$B136, 1, 0)</f>
        <v>1</v>
      </c>
      <c r="N134">
        <f>IF('CS-Sophomore'!N138='Master Answer Key'!$B136, 1, 0)</f>
        <v>1</v>
      </c>
      <c r="O134">
        <f>IF('CS-Sophomore'!O138='Master Answer Key'!$B136, 1, 0)</f>
        <v>1</v>
      </c>
      <c r="P134">
        <f>IF('CS-Sophomore'!P138='Master Answer Key'!$B136, 1, 0)</f>
        <v>1</v>
      </c>
      <c r="Q134">
        <f>IF('CS-Sophomore'!Q138='Master Answer Key'!$B136, 1, 0)</f>
        <v>1</v>
      </c>
      <c r="R134">
        <f>IF('CS-Sophomore'!R138='Master Answer Key'!$B136, 1, 0)</f>
        <v>1</v>
      </c>
      <c r="S134">
        <f>IF('CS-Sophomore'!S138='Master Answer Key'!$B136, 1, 0)</f>
        <v>1</v>
      </c>
    </row>
    <row r="135">
      <c r="A135" s="5" t="s">
        <v>239</v>
      </c>
      <c r="B135">
        <f>IF('CS-Sophomore'!B139='Master Answer Key'!$B137, 1, 0)</f>
        <v>1</v>
      </c>
      <c r="C135">
        <f>IF('CS-Sophomore'!C139='Master Answer Key'!$B137, 1, 0)</f>
        <v>1</v>
      </c>
      <c r="D135">
        <f>IF('CS-Sophomore'!D139='Master Answer Key'!$B137, 1, 0)</f>
        <v>1</v>
      </c>
      <c r="E135">
        <f>IF('CS-Sophomore'!E139='Master Answer Key'!$B137, 1, 0)</f>
        <v>0</v>
      </c>
      <c r="F135">
        <f>IF('CS-Sophomore'!F139='Master Answer Key'!$B137, 1, 0)</f>
        <v>1</v>
      </c>
      <c r="G135">
        <f>IF('CS-Sophomore'!G139='Master Answer Key'!$B137, 1, 0)</f>
        <v>1</v>
      </c>
      <c r="H135">
        <f>IF('CS-Sophomore'!H139='Master Answer Key'!$B137, 1, 0)</f>
        <v>0</v>
      </c>
      <c r="I135">
        <f>IF('CS-Sophomore'!I139='Master Answer Key'!$B137, 1, 0)</f>
        <v>1</v>
      </c>
      <c r="J135">
        <f>IF('CS-Sophomore'!J139='Master Answer Key'!$B137, 1, 0)</f>
        <v>1</v>
      </c>
      <c r="K135">
        <f>IF('CS-Sophomore'!K139='Master Answer Key'!$B137, 1, 0)</f>
        <v>1</v>
      </c>
      <c r="L135">
        <f>IF('CS-Sophomore'!L139='Master Answer Key'!$B137, 1, 0)</f>
        <v>0</v>
      </c>
      <c r="M135">
        <f>IF('CS-Sophomore'!M139='Master Answer Key'!$B137, 1, 0)</f>
        <v>1</v>
      </c>
      <c r="N135">
        <f>IF('CS-Sophomore'!N139='Master Answer Key'!$B137, 1, 0)</f>
        <v>0</v>
      </c>
      <c r="O135">
        <f>IF('CS-Sophomore'!O139='Master Answer Key'!$B137, 1, 0)</f>
        <v>0</v>
      </c>
      <c r="P135">
        <f>IF('CS-Sophomore'!P139='Master Answer Key'!$B137, 1, 0)</f>
        <v>0</v>
      </c>
      <c r="Q135">
        <f>IF('CS-Sophomore'!Q139='Master Answer Key'!$B137, 1, 0)</f>
        <v>1</v>
      </c>
      <c r="R135">
        <f>IF('CS-Sophomore'!R139='Master Answer Key'!$B137, 1, 0)</f>
        <v>0</v>
      </c>
      <c r="S135">
        <f>IF('CS-Sophomore'!S139='Master Answer Key'!$B137, 1, 0)</f>
        <v>1</v>
      </c>
    </row>
    <row r="136">
      <c r="A136" s="5" t="s">
        <v>240</v>
      </c>
      <c r="B136">
        <f>IF('CS-Sophomore'!B140='Master Answer Key'!$B138, 1, 0)</f>
        <v>1</v>
      </c>
      <c r="C136">
        <f>IF('CS-Sophomore'!C140='Master Answer Key'!$B138, 1, 0)</f>
        <v>0</v>
      </c>
      <c r="D136">
        <f>IF('CS-Sophomore'!D140='Master Answer Key'!$B138, 1, 0)</f>
        <v>1</v>
      </c>
      <c r="E136">
        <f>IF('CS-Sophomore'!E140='Master Answer Key'!$B138, 1, 0)</f>
        <v>1</v>
      </c>
      <c r="F136">
        <f>IF('CS-Sophomore'!F140='Master Answer Key'!$B138, 1, 0)</f>
        <v>1</v>
      </c>
      <c r="G136">
        <f>IF('CS-Sophomore'!G140='Master Answer Key'!$B138, 1, 0)</f>
        <v>1</v>
      </c>
      <c r="H136">
        <f>IF('CS-Sophomore'!H140='Master Answer Key'!$B138, 1, 0)</f>
        <v>1</v>
      </c>
      <c r="I136">
        <f>IF('CS-Sophomore'!I140='Master Answer Key'!$B138, 1, 0)</f>
        <v>1</v>
      </c>
      <c r="J136">
        <f>IF('CS-Sophomore'!J140='Master Answer Key'!$B138, 1, 0)</f>
        <v>1</v>
      </c>
      <c r="K136">
        <f>IF('CS-Sophomore'!K140='Master Answer Key'!$B138, 1, 0)</f>
        <v>1</v>
      </c>
      <c r="L136">
        <f>IF('CS-Sophomore'!L140='Master Answer Key'!$B138, 1, 0)</f>
        <v>1</v>
      </c>
      <c r="M136">
        <f>IF('CS-Sophomore'!M140='Master Answer Key'!$B138, 1, 0)</f>
        <v>1</v>
      </c>
      <c r="N136">
        <f>IF('CS-Sophomore'!N140='Master Answer Key'!$B138, 1, 0)</f>
        <v>1</v>
      </c>
      <c r="O136">
        <f>IF('CS-Sophomore'!O140='Master Answer Key'!$B138, 1, 0)</f>
        <v>1</v>
      </c>
      <c r="P136">
        <f>IF('CS-Sophomore'!P140='Master Answer Key'!$B138, 1, 0)</f>
        <v>1</v>
      </c>
      <c r="Q136">
        <f>IF('CS-Sophomore'!Q140='Master Answer Key'!$B138, 1, 0)</f>
        <v>1</v>
      </c>
      <c r="R136">
        <f>IF('CS-Sophomore'!R140='Master Answer Key'!$B138, 1, 0)</f>
        <v>1</v>
      </c>
      <c r="S136">
        <f>IF('CS-Sophomore'!S140='Master Answer Key'!$B138, 1, 0)</f>
        <v>1</v>
      </c>
    </row>
    <row r="137">
      <c r="A137" s="5" t="s">
        <v>241</v>
      </c>
      <c r="B137">
        <f>IF('CS-Sophomore'!B141='Master Answer Key'!$B139, 1, 0)</f>
        <v>1</v>
      </c>
      <c r="C137">
        <f>IF('CS-Sophomore'!C141='Master Answer Key'!$B139, 1, 0)</f>
        <v>1</v>
      </c>
      <c r="D137">
        <f>IF('CS-Sophomore'!D141='Master Answer Key'!$B139, 1, 0)</f>
        <v>1</v>
      </c>
      <c r="E137">
        <f>IF('CS-Sophomore'!E141='Master Answer Key'!$B139, 1, 0)</f>
        <v>1</v>
      </c>
      <c r="F137">
        <f>IF('CS-Sophomore'!F141='Master Answer Key'!$B139, 1, 0)</f>
        <v>1</v>
      </c>
      <c r="G137">
        <f>IF('CS-Sophomore'!G141='Master Answer Key'!$B139, 1, 0)</f>
        <v>0</v>
      </c>
      <c r="H137">
        <f>IF('CS-Sophomore'!H141='Master Answer Key'!$B139, 1, 0)</f>
        <v>1</v>
      </c>
      <c r="I137">
        <f>IF('CS-Sophomore'!I141='Master Answer Key'!$B139, 1, 0)</f>
        <v>1</v>
      </c>
      <c r="J137">
        <f>IF('CS-Sophomore'!J141='Master Answer Key'!$B139, 1, 0)</f>
        <v>1</v>
      </c>
      <c r="K137">
        <f>IF('CS-Sophomore'!K141='Master Answer Key'!$B139, 1, 0)</f>
        <v>1</v>
      </c>
      <c r="L137">
        <f>IF('CS-Sophomore'!L141='Master Answer Key'!$B139, 1, 0)</f>
        <v>1</v>
      </c>
      <c r="M137">
        <f>IF('CS-Sophomore'!M141='Master Answer Key'!$B139, 1, 0)</f>
        <v>1</v>
      </c>
      <c r="N137">
        <f>IF('CS-Sophomore'!N141='Master Answer Key'!$B139, 1, 0)</f>
        <v>1</v>
      </c>
      <c r="O137">
        <f>IF('CS-Sophomore'!O141='Master Answer Key'!$B139, 1, 0)</f>
        <v>1</v>
      </c>
      <c r="P137">
        <f>IF('CS-Sophomore'!P141='Master Answer Key'!$B139, 1, 0)</f>
        <v>1</v>
      </c>
      <c r="Q137">
        <f>IF('CS-Sophomore'!Q141='Master Answer Key'!$B139, 1, 0)</f>
        <v>1</v>
      </c>
      <c r="R137">
        <f>IF('CS-Sophomore'!R141='Master Answer Key'!$B139, 1, 0)</f>
        <v>1</v>
      </c>
      <c r="S137">
        <f>IF('CS-Sophomore'!S141='Master Answer Key'!$B139, 1, 0)</f>
        <v>1</v>
      </c>
    </row>
    <row r="138">
      <c r="A138" s="5" t="s">
        <v>242</v>
      </c>
      <c r="B138">
        <f>IF('CS-Sophomore'!B142='Master Answer Key'!$B140, 1, 0)</f>
        <v>1</v>
      </c>
      <c r="C138">
        <f>IF('CS-Sophomore'!C142='Master Answer Key'!$B140, 1, 0)</f>
        <v>1</v>
      </c>
      <c r="D138">
        <f>IF('CS-Sophomore'!D142='Master Answer Key'!$B140, 1, 0)</f>
        <v>1</v>
      </c>
      <c r="E138">
        <f>IF('CS-Sophomore'!E142='Master Answer Key'!$B140, 1, 0)</f>
        <v>1</v>
      </c>
      <c r="F138">
        <f>IF('CS-Sophomore'!F142='Master Answer Key'!$B140, 1, 0)</f>
        <v>1</v>
      </c>
      <c r="G138">
        <f>IF('CS-Sophomore'!G142='Master Answer Key'!$B140, 1, 0)</f>
        <v>1</v>
      </c>
      <c r="H138">
        <f>IF('CS-Sophomore'!H142='Master Answer Key'!$B140, 1, 0)</f>
        <v>1</v>
      </c>
      <c r="I138">
        <f>IF('CS-Sophomore'!I142='Master Answer Key'!$B140, 1, 0)</f>
        <v>1</v>
      </c>
      <c r="J138">
        <f>IF('CS-Sophomore'!J142='Master Answer Key'!$B140, 1, 0)</f>
        <v>1</v>
      </c>
      <c r="K138">
        <f>IF('CS-Sophomore'!K142='Master Answer Key'!$B140, 1, 0)</f>
        <v>1</v>
      </c>
      <c r="L138">
        <f>IF('CS-Sophomore'!L142='Master Answer Key'!$B140, 1, 0)</f>
        <v>1</v>
      </c>
      <c r="M138">
        <f>IF('CS-Sophomore'!M142='Master Answer Key'!$B140, 1, 0)</f>
        <v>1</v>
      </c>
      <c r="N138">
        <f>IF('CS-Sophomore'!N142='Master Answer Key'!$B140, 1, 0)</f>
        <v>1</v>
      </c>
      <c r="O138">
        <f>IF('CS-Sophomore'!O142='Master Answer Key'!$B140, 1, 0)</f>
        <v>1</v>
      </c>
      <c r="P138">
        <f>IF('CS-Sophomore'!P142='Master Answer Key'!$B140, 1, 0)</f>
        <v>1</v>
      </c>
      <c r="Q138">
        <f>IF('CS-Sophomore'!Q142='Master Answer Key'!$B140, 1, 0)</f>
        <v>1</v>
      </c>
      <c r="R138">
        <f>IF('CS-Sophomore'!R142='Master Answer Key'!$B140, 1, 0)</f>
        <v>1</v>
      </c>
      <c r="S138">
        <f>IF('CS-Sophomore'!S142='Master Answer Key'!$B140, 1, 0)</f>
        <v>1</v>
      </c>
    </row>
    <row r="139">
      <c r="A139" s="5" t="s">
        <v>243</v>
      </c>
      <c r="B139">
        <f>IF('CS-Sophomore'!B143='Master Answer Key'!$B141, 1, 0)</f>
        <v>0</v>
      </c>
      <c r="C139">
        <f>IF('CS-Sophomore'!C143='Master Answer Key'!$B141, 1, 0)</f>
        <v>1</v>
      </c>
      <c r="D139">
        <f>IF('CS-Sophomore'!D143='Master Answer Key'!$B141, 1, 0)</f>
        <v>1</v>
      </c>
      <c r="E139">
        <f>IF('CS-Sophomore'!E143='Master Answer Key'!$B141, 1, 0)</f>
        <v>1</v>
      </c>
      <c r="F139">
        <f>IF('CS-Sophomore'!F143='Master Answer Key'!$B141, 1, 0)</f>
        <v>1</v>
      </c>
      <c r="G139">
        <f>IF('CS-Sophomore'!G143='Master Answer Key'!$B141, 1, 0)</f>
        <v>1</v>
      </c>
      <c r="H139">
        <f>IF('CS-Sophomore'!H143='Master Answer Key'!$B141, 1, 0)</f>
        <v>0</v>
      </c>
      <c r="I139">
        <f>IF('CS-Sophomore'!I143='Master Answer Key'!$B141, 1, 0)</f>
        <v>1</v>
      </c>
      <c r="J139">
        <f>IF('CS-Sophomore'!J143='Master Answer Key'!$B141, 1, 0)</f>
        <v>0</v>
      </c>
      <c r="K139">
        <f>IF('CS-Sophomore'!K143='Master Answer Key'!$B141, 1, 0)</f>
        <v>1</v>
      </c>
      <c r="L139">
        <f>IF('CS-Sophomore'!L143='Master Answer Key'!$B141, 1, 0)</f>
        <v>0</v>
      </c>
      <c r="M139">
        <f>IF('CS-Sophomore'!M143='Master Answer Key'!$B141, 1, 0)</f>
        <v>1</v>
      </c>
      <c r="N139">
        <f>IF('CS-Sophomore'!N143='Master Answer Key'!$B141, 1, 0)</f>
        <v>1</v>
      </c>
      <c r="O139">
        <f>IF('CS-Sophomore'!O143='Master Answer Key'!$B141, 1, 0)</f>
        <v>1</v>
      </c>
      <c r="P139">
        <f>IF('CS-Sophomore'!P143='Master Answer Key'!$B141, 1, 0)</f>
        <v>0</v>
      </c>
      <c r="Q139">
        <f>IF('CS-Sophomore'!Q143='Master Answer Key'!$B141, 1, 0)</f>
        <v>1</v>
      </c>
      <c r="R139">
        <f>IF('CS-Sophomore'!R143='Master Answer Key'!$B141, 1, 0)</f>
        <v>1</v>
      </c>
      <c r="S139">
        <f>IF('CS-Sophomore'!S143='Master Answer Key'!$B141, 1, 0)</f>
        <v>0</v>
      </c>
    </row>
    <row r="140">
      <c r="A140" s="5" t="s">
        <v>244</v>
      </c>
      <c r="B140">
        <f>IF('CS-Sophomore'!B144='Master Answer Key'!$B142, 1, 0)</f>
        <v>1</v>
      </c>
      <c r="C140">
        <f>IF('CS-Sophomore'!C144='Master Answer Key'!$B142, 1, 0)</f>
        <v>0</v>
      </c>
      <c r="D140">
        <f>IF('CS-Sophomore'!D144='Master Answer Key'!$B142, 1, 0)</f>
        <v>1</v>
      </c>
      <c r="E140">
        <f>IF('CS-Sophomore'!E144='Master Answer Key'!$B142, 1, 0)</f>
        <v>1</v>
      </c>
      <c r="F140">
        <f>IF('CS-Sophomore'!F144='Master Answer Key'!$B142, 1, 0)</f>
        <v>1</v>
      </c>
      <c r="G140">
        <f>IF('CS-Sophomore'!G144='Master Answer Key'!$B142, 1, 0)</f>
        <v>1</v>
      </c>
      <c r="H140">
        <f>IF('CS-Sophomore'!H144='Master Answer Key'!$B142, 1, 0)</f>
        <v>1</v>
      </c>
      <c r="I140">
        <f>IF('CS-Sophomore'!I144='Master Answer Key'!$B142, 1, 0)</f>
        <v>1</v>
      </c>
      <c r="J140">
        <f>IF('CS-Sophomore'!J144='Master Answer Key'!$B142, 1, 0)</f>
        <v>1</v>
      </c>
      <c r="K140">
        <f>IF('CS-Sophomore'!K144='Master Answer Key'!$B142, 1, 0)</f>
        <v>1</v>
      </c>
      <c r="L140">
        <f>IF('CS-Sophomore'!L144='Master Answer Key'!$B142, 1, 0)</f>
        <v>1</v>
      </c>
      <c r="M140">
        <f>IF('CS-Sophomore'!M144='Master Answer Key'!$B142, 1, 0)</f>
        <v>1</v>
      </c>
      <c r="N140">
        <f>IF('CS-Sophomore'!N144='Master Answer Key'!$B142, 1, 0)</f>
        <v>1</v>
      </c>
      <c r="O140">
        <f>IF('CS-Sophomore'!O144='Master Answer Key'!$B142, 1, 0)</f>
        <v>1</v>
      </c>
      <c r="P140">
        <f>IF('CS-Sophomore'!P144='Master Answer Key'!$B142, 1, 0)</f>
        <v>0</v>
      </c>
      <c r="Q140">
        <f>IF('CS-Sophomore'!Q144='Master Answer Key'!$B142, 1, 0)</f>
        <v>1</v>
      </c>
      <c r="R140">
        <f>IF('CS-Sophomore'!R144='Master Answer Key'!$B142, 1, 0)</f>
        <v>1</v>
      </c>
      <c r="S140">
        <f>IF('CS-Sophomore'!S144='Master Answer Key'!$B142, 1, 0)</f>
        <v>1</v>
      </c>
    </row>
    <row r="141">
      <c r="A141" s="5" t="s">
        <v>245</v>
      </c>
      <c r="B141">
        <f>IF('CS-Sophomore'!B145='Master Answer Key'!$B143, 1, 0)</f>
        <v>1</v>
      </c>
      <c r="C141">
        <f>IF('CS-Sophomore'!C145='Master Answer Key'!$B143, 1, 0)</f>
        <v>1</v>
      </c>
      <c r="D141">
        <f>IF('CS-Sophomore'!D145='Master Answer Key'!$B143, 1, 0)</f>
        <v>1</v>
      </c>
      <c r="E141">
        <f>IF('CS-Sophomore'!E145='Master Answer Key'!$B143, 1, 0)</f>
        <v>1</v>
      </c>
      <c r="F141">
        <f>IF('CS-Sophomore'!F145='Master Answer Key'!$B143, 1, 0)</f>
        <v>1</v>
      </c>
      <c r="G141">
        <f>IF('CS-Sophomore'!G145='Master Answer Key'!$B143, 1, 0)</f>
        <v>1</v>
      </c>
      <c r="H141">
        <f>IF('CS-Sophomore'!H145='Master Answer Key'!$B143, 1, 0)</f>
        <v>1</v>
      </c>
      <c r="I141">
        <f>IF('CS-Sophomore'!I145='Master Answer Key'!$B143, 1, 0)</f>
        <v>1</v>
      </c>
      <c r="J141">
        <f>IF('CS-Sophomore'!J145='Master Answer Key'!$B143, 1, 0)</f>
        <v>1</v>
      </c>
      <c r="K141">
        <f>IF('CS-Sophomore'!K145='Master Answer Key'!$B143, 1, 0)</f>
        <v>1</v>
      </c>
      <c r="L141">
        <f>IF('CS-Sophomore'!L145='Master Answer Key'!$B143, 1, 0)</f>
        <v>1</v>
      </c>
      <c r="M141">
        <f>IF('CS-Sophomore'!M145='Master Answer Key'!$B143, 1, 0)</f>
        <v>1</v>
      </c>
      <c r="N141">
        <f>IF('CS-Sophomore'!N145='Master Answer Key'!$B143, 1, 0)</f>
        <v>1</v>
      </c>
      <c r="O141">
        <f>IF('CS-Sophomore'!O145='Master Answer Key'!$B143, 1, 0)</f>
        <v>1</v>
      </c>
      <c r="P141">
        <f>IF('CS-Sophomore'!P145='Master Answer Key'!$B143, 1, 0)</f>
        <v>0</v>
      </c>
      <c r="Q141">
        <f>IF('CS-Sophomore'!Q145='Master Answer Key'!$B143, 1, 0)</f>
        <v>1</v>
      </c>
      <c r="R141">
        <f>IF('CS-Sophomore'!R145='Master Answer Key'!$B143, 1, 0)</f>
        <v>1</v>
      </c>
      <c r="S141">
        <f>IF('CS-Sophomore'!S145='Master Answer Key'!$B143, 1, 0)</f>
        <v>1</v>
      </c>
    </row>
    <row r="142">
      <c r="A142" s="5" t="s">
        <v>246</v>
      </c>
      <c r="B142">
        <f>IF('CS-Sophomore'!B146='Master Answer Key'!$B144, 1, 0)</f>
        <v>1</v>
      </c>
      <c r="C142">
        <f>IF('CS-Sophomore'!C146='Master Answer Key'!$B144, 1, 0)</f>
        <v>1</v>
      </c>
      <c r="D142">
        <f>IF('CS-Sophomore'!D146='Master Answer Key'!$B144, 1, 0)</f>
        <v>0</v>
      </c>
      <c r="E142">
        <f>IF('CS-Sophomore'!E146='Master Answer Key'!$B144, 1, 0)</f>
        <v>1</v>
      </c>
      <c r="F142">
        <f>IF('CS-Sophomore'!F146='Master Answer Key'!$B144, 1, 0)</f>
        <v>1</v>
      </c>
      <c r="G142">
        <f>IF('CS-Sophomore'!G146='Master Answer Key'!$B144, 1, 0)</f>
        <v>1</v>
      </c>
      <c r="H142">
        <f>IF('CS-Sophomore'!H146='Master Answer Key'!$B144, 1, 0)</f>
        <v>1</v>
      </c>
      <c r="I142">
        <f>IF('CS-Sophomore'!I146='Master Answer Key'!$B144, 1, 0)</f>
        <v>1</v>
      </c>
      <c r="J142">
        <f>IF('CS-Sophomore'!J146='Master Answer Key'!$B144, 1, 0)</f>
        <v>1</v>
      </c>
      <c r="K142">
        <f>IF('CS-Sophomore'!K146='Master Answer Key'!$B144, 1, 0)</f>
        <v>0</v>
      </c>
      <c r="L142">
        <f>IF('CS-Sophomore'!L146='Master Answer Key'!$B144, 1, 0)</f>
        <v>1</v>
      </c>
      <c r="M142">
        <f>IF('CS-Sophomore'!M146='Master Answer Key'!$B144, 1, 0)</f>
        <v>1</v>
      </c>
      <c r="N142">
        <f>IF('CS-Sophomore'!N146='Master Answer Key'!$B144, 1, 0)</f>
        <v>1</v>
      </c>
      <c r="O142">
        <f>IF('CS-Sophomore'!O146='Master Answer Key'!$B144, 1, 0)</f>
        <v>1</v>
      </c>
      <c r="P142">
        <f>IF('CS-Sophomore'!P146='Master Answer Key'!$B144, 1, 0)</f>
        <v>1</v>
      </c>
      <c r="Q142">
        <f>IF('CS-Sophomore'!Q146='Master Answer Key'!$B144, 1, 0)</f>
        <v>1</v>
      </c>
      <c r="R142">
        <f>IF('CS-Sophomore'!R146='Master Answer Key'!$B144, 1, 0)</f>
        <v>1</v>
      </c>
      <c r="S142">
        <f>IF('CS-Sophomore'!S146='Master Answer Key'!$B144, 1, 0)</f>
        <v>1</v>
      </c>
    </row>
    <row r="143">
      <c r="A143" s="5" t="s">
        <v>247</v>
      </c>
      <c r="B143">
        <f>IF('CS-Sophomore'!B147='Master Answer Key'!$B145, 1, 0)</f>
        <v>1</v>
      </c>
      <c r="C143">
        <f>IF('CS-Sophomore'!C147='Master Answer Key'!$B145, 1, 0)</f>
        <v>0</v>
      </c>
      <c r="D143">
        <f>IF('CS-Sophomore'!D147='Master Answer Key'!$B145, 1, 0)</f>
        <v>1</v>
      </c>
      <c r="E143">
        <f>IF('CS-Sophomore'!E147='Master Answer Key'!$B145, 1, 0)</f>
        <v>1</v>
      </c>
      <c r="F143">
        <f>IF('CS-Sophomore'!F147='Master Answer Key'!$B145, 1, 0)</f>
        <v>1</v>
      </c>
      <c r="G143">
        <f>IF('CS-Sophomore'!G147='Master Answer Key'!$B145, 1, 0)</f>
        <v>1</v>
      </c>
      <c r="H143">
        <f>IF('CS-Sophomore'!H147='Master Answer Key'!$B145, 1, 0)</f>
        <v>1</v>
      </c>
      <c r="I143">
        <f>IF('CS-Sophomore'!I147='Master Answer Key'!$B145, 1, 0)</f>
        <v>0</v>
      </c>
      <c r="J143">
        <f>IF('CS-Sophomore'!J147='Master Answer Key'!$B145, 1, 0)</f>
        <v>1</v>
      </c>
      <c r="K143">
        <f>IF('CS-Sophomore'!K147='Master Answer Key'!$B145, 1, 0)</f>
        <v>1</v>
      </c>
      <c r="L143">
        <f>IF('CS-Sophomore'!L147='Master Answer Key'!$B145, 1, 0)</f>
        <v>1</v>
      </c>
      <c r="M143">
        <f>IF('CS-Sophomore'!M147='Master Answer Key'!$B145, 1, 0)</f>
        <v>1</v>
      </c>
      <c r="N143">
        <f>IF('CS-Sophomore'!N147='Master Answer Key'!$B145, 1, 0)</f>
        <v>1</v>
      </c>
      <c r="O143">
        <f>IF('CS-Sophomore'!O147='Master Answer Key'!$B145, 1, 0)</f>
        <v>1</v>
      </c>
      <c r="P143">
        <f>IF('CS-Sophomore'!P147='Master Answer Key'!$B145, 1, 0)</f>
        <v>1</v>
      </c>
      <c r="Q143">
        <f>IF('CS-Sophomore'!Q147='Master Answer Key'!$B145, 1, 0)</f>
        <v>1</v>
      </c>
      <c r="R143">
        <f>IF('CS-Sophomore'!R147='Master Answer Key'!$B145, 1, 0)</f>
        <v>1</v>
      </c>
      <c r="S143">
        <f>IF('CS-Sophomore'!S147='Master Answer Key'!$B145, 1, 0)</f>
        <v>1</v>
      </c>
    </row>
    <row r="144">
      <c r="A144" s="5" t="s">
        <v>248</v>
      </c>
      <c r="B144">
        <f>IF('CS-Sophomore'!B148='Master Answer Key'!$B146, 1, 0)</f>
        <v>1</v>
      </c>
      <c r="C144">
        <f>IF('CS-Sophomore'!C148='Master Answer Key'!$B146, 1, 0)</f>
        <v>0</v>
      </c>
      <c r="D144">
        <f>IF('CS-Sophomore'!D148='Master Answer Key'!$B146, 1, 0)</f>
        <v>1</v>
      </c>
      <c r="E144">
        <f>IF('CS-Sophomore'!E148='Master Answer Key'!$B146, 1, 0)</f>
        <v>1</v>
      </c>
      <c r="F144">
        <f>IF('CS-Sophomore'!F148='Master Answer Key'!$B146, 1, 0)</f>
        <v>1</v>
      </c>
      <c r="G144">
        <f>IF('CS-Sophomore'!G148='Master Answer Key'!$B146, 1, 0)</f>
        <v>0</v>
      </c>
      <c r="H144">
        <f>IF('CS-Sophomore'!H148='Master Answer Key'!$B146, 1, 0)</f>
        <v>1</v>
      </c>
      <c r="I144">
        <f>IF('CS-Sophomore'!I148='Master Answer Key'!$B146, 1, 0)</f>
        <v>1</v>
      </c>
      <c r="J144">
        <f>IF('CS-Sophomore'!J148='Master Answer Key'!$B146, 1, 0)</f>
        <v>1</v>
      </c>
      <c r="K144">
        <f>IF('CS-Sophomore'!K148='Master Answer Key'!$B146, 1, 0)</f>
        <v>1</v>
      </c>
      <c r="L144">
        <f>IF('CS-Sophomore'!L148='Master Answer Key'!$B146, 1, 0)</f>
        <v>0</v>
      </c>
      <c r="M144">
        <f>IF('CS-Sophomore'!M148='Master Answer Key'!$B146, 1, 0)</f>
        <v>1</v>
      </c>
      <c r="N144">
        <f>IF('CS-Sophomore'!N148='Master Answer Key'!$B146, 1, 0)</f>
        <v>1</v>
      </c>
      <c r="O144">
        <f>IF('CS-Sophomore'!O148='Master Answer Key'!$B146, 1, 0)</f>
        <v>1</v>
      </c>
      <c r="P144">
        <f>IF('CS-Sophomore'!P148='Master Answer Key'!$B146, 1, 0)</f>
        <v>1</v>
      </c>
      <c r="Q144">
        <f>IF('CS-Sophomore'!Q148='Master Answer Key'!$B146, 1, 0)</f>
        <v>1</v>
      </c>
      <c r="R144">
        <f>IF('CS-Sophomore'!R148='Master Answer Key'!$B146, 1, 0)</f>
        <v>0</v>
      </c>
      <c r="S144">
        <f>IF('CS-Sophomore'!S148='Master Answer Key'!$B146, 1, 0)</f>
        <v>1</v>
      </c>
    </row>
    <row r="145">
      <c r="A145" s="5" t="s">
        <v>249</v>
      </c>
      <c r="B145">
        <f>IF('CS-Sophomore'!B149='Master Answer Key'!$B147, 1, 0)</f>
        <v>1</v>
      </c>
      <c r="C145">
        <f>IF('CS-Sophomore'!C149='Master Answer Key'!$B147, 1, 0)</f>
        <v>0</v>
      </c>
      <c r="D145">
        <f>IF('CS-Sophomore'!D149='Master Answer Key'!$B147, 1, 0)</f>
        <v>1</v>
      </c>
      <c r="E145">
        <f>IF('CS-Sophomore'!E149='Master Answer Key'!$B147, 1, 0)</f>
        <v>1</v>
      </c>
      <c r="F145">
        <f>IF('CS-Sophomore'!F149='Master Answer Key'!$B147, 1, 0)</f>
        <v>1</v>
      </c>
      <c r="G145">
        <f>IF('CS-Sophomore'!G149='Master Answer Key'!$B147, 1, 0)</f>
        <v>1</v>
      </c>
      <c r="H145">
        <f>IF('CS-Sophomore'!H149='Master Answer Key'!$B147, 1, 0)</f>
        <v>1</v>
      </c>
      <c r="I145">
        <f>IF('CS-Sophomore'!I149='Master Answer Key'!$B147, 1, 0)</f>
        <v>1</v>
      </c>
      <c r="J145">
        <f>IF('CS-Sophomore'!J149='Master Answer Key'!$B147, 1, 0)</f>
        <v>1</v>
      </c>
      <c r="K145">
        <f>IF('CS-Sophomore'!K149='Master Answer Key'!$B147, 1, 0)</f>
        <v>1</v>
      </c>
      <c r="L145">
        <f>IF('CS-Sophomore'!L149='Master Answer Key'!$B147, 1, 0)</f>
        <v>1</v>
      </c>
      <c r="M145">
        <f>IF('CS-Sophomore'!M149='Master Answer Key'!$B147, 1, 0)</f>
        <v>1</v>
      </c>
      <c r="N145">
        <f>IF('CS-Sophomore'!N149='Master Answer Key'!$B147, 1, 0)</f>
        <v>1</v>
      </c>
      <c r="O145">
        <f>IF('CS-Sophomore'!O149='Master Answer Key'!$B147, 1, 0)</f>
        <v>1</v>
      </c>
      <c r="P145">
        <f>IF('CS-Sophomore'!P149='Master Answer Key'!$B147, 1, 0)</f>
        <v>1</v>
      </c>
      <c r="Q145">
        <f>IF('CS-Sophomore'!Q149='Master Answer Key'!$B147, 1, 0)</f>
        <v>1</v>
      </c>
      <c r="R145">
        <f>IF('CS-Sophomore'!R149='Master Answer Key'!$B147, 1, 0)</f>
        <v>1</v>
      </c>
      <c r="S145">
        <f>IF('CS-Sophomore'!S149='Master Answer Key'!$B147, 1, 0)</f>
        <v>1</v>
      </c>
    </row>
    <row r="146">
      <c r="A146" s="5" t="s">
        <v>250</v>
      </c>
      <c r="B146">
        <f>IF('CS-Sophomore'!B150='Master Answer Key'!$B148, 1, 0)</f>
        <v>1</v>
      </c>
      <c r="C146">
        <f>IF('CS-Sophomore'!C150='Master Answer Key'!$B148, 1, 0)</f>
        <v>0</v>
      </c>
      <c r="D146">
        <f>IF('CS-Sophomore'!D150='Master Answer Key'!$B148, 1, 0)</f>
        <v>1</v>
      </c>
      <c r="E146">
        <f>IF('CS-Sophomore'!E150='Master Answer Key'!$B148, 1, 0)</f>
        <v>1</v>
      </c>
      <c r="F146">
        <f>IF('CS-Sophomore'!F150='Master Answer Key'!$B148, 1, 0)</f>
        <v>1</v>
      </c>
      <c r="G146">
        <f>IF('CS-Sophomore'!G150='Master Answer Key'!$B148, 1, 0)</f>
        <v>1</v>
      </c>
      <c r="H146">
        <f>IF('CS-Sophomore'!H150='Master Answer Key'!$B148, 1, 0)</f>
        <v>1</v>
      </c>
      <c r="I146">
        <f>IF('CS-Sophomore'!I150='Master Answer Key'!$B148, 1, 0)</f>
        <v>1</v>
      </c>
      <c r="J146">
        <f>IF('CS-Sophomore'!J150='Master Answer Key'!$B148, 1, 0)</f>
        <v>1</v>
      </c>
      <c r="K146">
        <f>IF('CS-Sophomore'!K150='Master Answer Key'!$B148, 1, 0)</f>
        <v>1</v>
      </c>
      <c r="L146">
        <f>IF('CS-Sophomore'!L150='Master Answer Key'!$B148, 1, 0)</f>
        <v>1</v>
      </c>
      <c r="M146">
        <f>IF('CS-Sophomore'!M150='Master Answer Key'!$B148, 1, 0)</f>
        <v>1</v>
      </c>
      <c r="N146">
        <f>IF('CS-Sophomore'!N150='Master Answer Key'!$B148, 1, 0)</f>
        <v>1</v>
      </c>
      <c r="O146">
        <f>IF('CS-Sophomore'!O150='Master Answer Key'!$B148, 1, 0)</f>
        <v>1</v>
      </c>
      <c r="P146">
        <f>IF('CS-Sophomore'!P150='Master Answer Key'!$B148, 1, 0)</f>
        <v>1</v>
      </c>
      <c r="Q146">
        <f>IF('CS-Sophomore'!Q150='Master Answer Key'!$B148, 1, 0)</f>
        <v>1</v>
      </c>
      <c r="R146">
        <f>IF('CS-Sophomore'!R150='Master Answer Key'!$B148, 1, 0)</f>
        <v>1</v>
      </c>
      <c r="S146">
        <f>IF('CS-Sophomore'!S150='Master Answer Key'!$B148, 1, 0)</f>
        <v>1</v>
      </c>
    </row>
    <row r="147">
      <c r="A147" s="5" t="s">
        <v>251</v>
      </c>
      <c r="B147">
        <f>IF('CS-Sophomore'!B151='Master Answer Key'!$B149, 1, 0)</f>
        <v>1</v>
      </c>
      <c r="C147">
        <f>IF('CS-Sophomore'!C151='Master Answer Key'!$B149, 1, 0)</f>
        <v>1</v>
      </c>
      <c r="D147">
        <f>IF('CS-Sophomore'!D151='Master Answer Key'!$B149, 1, 0)</f>
        <v>1</v>
      </c>
      <c r="E147">
        <f>IF('CS-Sophomore'!E151='Master Answer Key'!$B149, 1, 0)</f>
        <v>0</v>
      </c>
      <c r="F147">
        <f>IF('CS-Sophomore'!F151='Master Answer Key'!$B149, 1, 0)</f>
        <v>1</v>
      </c>
      <c r="G147">
        <f>IF('CS-Sophomore'!G151='Master Answer Key'!$B149, 1, 0)</f>
        <v>1</v>
      </c>
      <c r="H147">
        <f>IF('CS-Sophomore'!H151='Master Answer Key'!$B149, 1, 0)</f>
        <v>1</v>
      </c>
      <c r="I147">
        <f>IF('CS-Sophomore'!I151='Master Answer Key'!$B149, 1, 0)</f>
        <v>1</v>
      </c>
      <c r="J147">
        <f>IF('CS-Sophomore'!J151='Master Answer Key'!$B149, 1, 0)</f>
        <v>1</v>
      </c>
      <c r="K147">
        <f>IF('CS-Sophomore'!K151='Master Answer Key'!$B149, 1, 0)</f>
        <v>1</v>
      </c>
      <c r="L147">
        <f>IF('CS-Sophomore'!L151='Master Answer Key'!$B149, 1, 0)</f>
        <v>1</v>
      </c>
      <c r="M147">
        <f>IF('CS-Sophomore'!M151='Master Answer Key'!$B149, 1, 0)</f>
        <v>1</v>
      </c>
      <c r="N147">
        <f>IF('CS-Sophomore'!N151='Master Answer Key'!$B149, 1, 0)</f>
        <v>1</v>
      </c>
      <c r="O147">
        <f>IF('CS-Sophomore'!O151='Master Answer Key'!$B149, 1, 0)</f>
        <v>1</v>
      </c>
      <c r="P147">
        <f>IF('CS-Sophomore'!P151='Master Answer Key'!$B149, 1, 0)</f>
        <v>1</v>
      </c>
      <c r="Q147">
        <f>IF('CS-Sophomore'!Q151='Master Answer Key'!$B149, 1, 0)</f>
        <v>1</v>
      </c>
      <c r="R147">
        <f>IF('CS-Sophomore'!R151='Master Answer Key'!$B149, 1, 0)</f>
        <v>1</v>
      </c>
      <c r="S147">
        <f>IF('CS-Sophomore'!S151='Master Answer Key'!$B149, 1, 0)</f>
        <v>1</v>
      </c>
    </row>
    <row r="148">
      <c r="A148" s="5" t="s">
        <v>252</v>
      </c>
      <c r="B148">
        <f>IF('CS-Sophomore'!B152='Master Answer Key'!$B150, 1, 0)</f>
        <v>1</v>
      </c>
      <c r="C148">
        <f>IF('CS-Sophomore'!C152='Master Answer Key'!$B150, 1, 0)</f>
        <v>0</v>
      </c>
      <c r="D148">
        <f>IF('CS-Sophomore'!D152='Master Answer Key'!$B150, 1, 0)</f>
        <v>1</v>
      </c>
      <c r="E148">
        <f>IF('CS-Sophomore'!E152='Master Answer Key'!$B150, 1, 0)</f>
        <v>0</v>
      </c>
      <c r="F148">
        <f>IF('CS-Sophomore'!F152='Master Answer Key'!$B150, 1, 0)</f>
        <v>1</v>
      </c>
      <c r="G148">
        <f>IF('CS-Sophomore'!G152='Master Answer Key'!$B150, 1, 0)</f>
        <v>0</v>
      </c>
      <c r="H148">
        <f>IF('CS-Sophomore'!H152='Master Answer Key'!$B150, 1, 0)</f>
        <v>1</v>
      </c>
      <c r="I148">
        <f>IF('CS-Sophomore'!I152='Master Answer Key'!$B150, 1, 0)</f>
        <v>1</v>
      </c>
      <c r="J148">
        <f>IF('CS-Sophomore'!J152='Master Answer Key'!$B150, 1, 0)</f>
        <v>1</v>
      </c>
      <c r="K148">
        <f>IF('CS-Sophomore'!K152='Master Answer Key'!$B150, 1, 0)</f>
        <v>1</v>
      </c>
      <c r="L148">
        <f>IF('CS-Sophomore'!L152='Master Answer Key'!$B150, 1, 0)</f>
        <v>0</v>
      </c>
      <c r="M148">
        <f>IF('CS-Sophomore'!M152='Master Answer Key'!$B150, 1, 0)</f>
        <v>1</v>
      </c>
      <c r="N148">
        <f>IF('CS-Sophomore'!N152='Master Answer Key'!$B150, 1, 0)</f>
        <v>1</v>
      </c>
      <c r="O148">
        <f>IF('CS-Sophomore'!O152='Master Answer Key'!$B150, 1, 0)</f>
        <v>1</v>
      </c>
      <c r="P148">
        <f>IF('CS-Sophomore'!P152='Master Answer Key'!$B150, 1, 0)</f>
        <v>1</v>
      </c>
      <c r="Q148">
        <f>IF('CS-Sophomore'!Q152='Master Answer Key'!$B150, 1, 0)</f>
        <v>1</v>
      </c>
      <c r="R148">
        <f>IF('CS-Sophomore'!R152='Master Answer Key'!$B150, 1, 0)</f>
        <v>1</v>
      </c>
      <c r="S148">
        <f>IF('CS-Sophomore'!S152='Master Answer Key'!$B150, 1, 0)</f>
        <v>1</v>
      </c>
    </row>
    <row r="149">
      <c r="A149" s="5" t="s">
        <v>253</v>
      </c>
      <c r="B149">
        <f>IF('CS-Sophomore'!B153='Master Answer Key'!$B151, 1, 0)</f>
        <v>1</v>
      </c>
      <c r="C149">
        <f>IF('CS-Sophomore'!C153='Master Answer Key'!$B151, 1, 0)</f>
        <v>1</v>
      </c>
      <c r="D149">
        <f>IF('CS-Sophomore'!D153='Master Answer Key'!$B151, 1, 0)</f>
        <v>1</v>
      </c>
      <c r="E149">
        <f>IF('CS-Sophomore'!E153='Master Answer Key'!$B151, 1, 0)</f>
        <v>1</v>
      </c>
      <c r="F149">
        <f>IF('CS-Sophomore'!F153='Master Answer Key'!$B151, 1, 0)</f>
        <v>1</v>
      </c>
      <c r="G149">
        <f>IF('CS-Sophomore'!G153='Master Answer Key'!$B151, 1, 0)</f>
        <v>1</v>
      </c>
      <c r="H149">
        <f>IF('CS-Sophomore'!H153='Master Answer Key'!$B151, 1, 0)</f>
        <v>1</v>
      </c>
      <c r="I149">
        <f>IF('CS-Sophomore'!I153='Master Answer Key'!$B151, 1, 0)</f>
        <v>1</v>
      </c>
      <c r="J149">
        <f>IF('CS-Sophomore'!J153='Master Answer Key'!$B151, 1, 0)</f>
        <v>1</v>
      </c>
      <c r="K149">
        <f>IF('CS-Sophomore'!K153='Master Answer Key'!$B151, 1, 0)</f>
        <v>1</v>
      </c>
      <c r="L149">
        <f>IF('CS-Sophomore'!L153='Master Answer Key'!$B151, 1, 0)</f>
        <v>1</v>
      </c>
      <c r="M149">
        <f>IF('CS-Sophomore'!M153='Master Answer Key'!$B151, 1, 0)</f>
        <v>1</v>
      </c>
      <c r="N149">
        <f>IF('CS-Sophomore'!N153='Master Answer Key'!$B151, 1, 0)</f>
        <v>1</v>
      </c>
      <c r="O149">
        <f>IF('CS-Sophomore'!O153='Master Answer Key'!$B151, 1, 0)</f>
        <v>1</v>
      </c>
      <c r="P149">
        <f>IF('CS-Sophomore'!P153='Master Answer Key'!$B151, 1, 0)</f>
        <v>0</v>
      </c>
      <c r="Q149">
        <f>IF('CS-Sophomore'!Q153='Master Answer Key'!$B151, 1, 0)</f>
        <v>1</v>
      </c>
      <c r="R149">
        <f>IF('CS-Sophomore'!R153='Master Answer Key'!$B151, 1, 0)</f>
        <v>1</v>
      </c>
      <c r="S149">
        <f>IF('CS-Sophomore'!S153='Master Answer Key'!$B151, 1, 0)</f>
        <v>1</v>
      </c>
    </row>
    <row r="150">
      <c r="A150" s="5" t="s">
        <v>254</v>
      </c>
      <c r="B150">
        <f>IF('CS-Sophomore'!B154='Master Answer Key'!$B152, 1, 0)</f>
        <v>1</v>
      </c>
      <c r="C150">
        <f>IF('CS-Sophomore'!C154='Master Answer Key'!$B152, 1, 0)</f>
        <v>0</v>
      </c>
      <c r="D150">
        <f>IF('CS-Sophomore'!D154='Master Answer Key'!$B152, 1, 0)</f>
        <v>0</v>
      </c>
      <c r="E150">
        <f>IF('CS-Sophomore'!E154='Master Answer Key'!$B152, 1, 0)</f>
        <v>1</v>
      </c>
      <c r="F150">
        <f>IF('CS-Sophomore'!F154='Master Answer Key'!$B152, 1, 0)</f>
        <v>0</v>
      </c>
      <c r="G150">
        <f>IF('CS-Sophomore'!G154='Master Answer Key'!$B152, 1, 0)</f>
        <v>1</v>
      </c>
      <c r="H150">
        <f>IF('CS-Sophomore'!H154='Master Answer Key'!$B152, 1, 0)</f>
        <v>0</v>
      </c>
      <c r="I150">
        <f>IF('CS-Sophomore'!I154='Master Answer Key'!$B152, 1, 0)</f>
        <v>1</v>
      </c>
      <c r="J150">
        <f>IF('CS-Sophomore'!J154='Master Answer Key'!$B152, 1, 0)</f>
        <v>1</v>
      </c>
      <c r="K150">
        <f>IF('CS-Sophomore'!K154='Master Answer Key'!$B152, 1, 0)</f>
        <v>1</v>
      </c>
      <c r="L150">
        <f>IF('CS-Sophomore'!L154='Master Answer Key'!$B152, 1, 0)</f>
        <v>1</v>
      </c>
      <c r="M150">
        <f>IF('CS-Sophomore'!M154='Master Answer Key'!$B152, 1, 0)</f>
        <v>1</v>
      </c>
      <c r="N150">
        <f>IF('CS-Sophomore'!N154='Master Answer Key'!$B152, 1, 0)</f>
        <v>1</v>
      </c>
      <c r="O150">
        <f>IF('CS-Sophomore'!O154='Master Answer Key'!$B152, 1, 0)</f>
        <v>1</v>
      </c>
      <c r="P150">
        <f>IF('CS-Sophomore'!P154='Master Answer Key'!$B152, 1, 0)</f>
        <v>1</v>
      </c>
      <c r="Q150">
        <f>IF('CS-Sophomore'!Q154='Master Answer Key'!$B152, 1, 0)</f>
        <v>1</v>
      </c>
      <c r="R150">
        <f>IF('CS-Sophomore'!R154='Master Answer Key'!$B152, 1, 0)</f>
        <v>1</v>
      </c>
      <c r="S150">
        <f>IF('CS-Sophomore'!S154='Master Answer Key'!$B152, 1, 0)</f>
        <v>1</v>
      </c>
    </row>
    <row r="151">
      <c r="A151" s="5" t="s">
        <v>255</v>
      </c>
      <c r="B151">
        <f>IF('CS-Sophomore'!B155='Master Answer Key'!$B153, 1, 0)</f>
        <v>0</v>
      </c>
      <c r="C151">
        <f>IF('CS-Sophomore'!C155='Master Answer Key'!$B153, 1, 0)</f>
        <v>0</v>
      </c>
      <c r="D151">
        <f>IF('CS-Sophomore'!D155='Master Answer Key'!$B153, 1, 0)</f>
        <v>0</v>
      </c>
      <c r="E151">
        <f>IF('CS-Sophomore'!E155='Master Answer Key'!$B153, 1, 0)</f>
        <v>1</v>
      </c>
      <c r="F151">
        <f>IF('CS-Sophomore'!F155='Master Answer Key'!$B153, 1, 0)</f>
        <v>0</v>
      </c>
      <c r="G151">
        <f>IF('CS-Sophomore'!G155='Master Answer Key'!$B153, 1, 0)</f>
        <v>0</v>
      </c>
      <c r="H151">
        <f>IF('CS-Sophomore'!H155='Master Answer Key'!$B153, 1, 0)</f>
        <v>0</v>
      </c>
      <c r="I151">
        <f>IF('CS-Sophomore'!I155='Master Answer Key'!$B153, 1, 0)</f>
        <v>0</v>
      </c>
      <c r="J151">
        <f>IF('CS-Sophomore'!J155='Master Answer Key'!$B153, 1, 0)</f>
        <v>1</v>
      </c>
      <c r="K151">
        <f>IF('CS-Sophomore'!K155='Master Answer Key'!$B153, 1, 0)</f>
        <v>0</v>
      </c>
      <c r="L151">
        <f>IF('CS-Sophomore'!L155='Master Answer Key'!$B153, 1, 0)</f>
        <v>0</v>
      </c>
      <c r="M151">
        <f>IF('CS-Sophomore'!M155='Master Answer Key'!$B153, 1, 0)</f>
        <v>0</v>
      </c>
      <c r="N151">
        <f>IF('CS-Sophomore'!N155='Master Answer Key'!$B153, 1, 0)</f>
        <v>1</v>
      </c>
      <c r="O151">
        <f>IF('CS-Sophomore'!O155='Master Answer Key'!$B153, 1, 0)</f>
        <v>0</v>
      </c>
      <c r="P151">
        <f>IF('CS-Sophomore'!P155='Master Answer Key'!$B153, 1, 0)</f>
        <v>0</v>
      </c>
      <c r="Q151">
        <f>IF('CS-Sophomore'!Q155='Master Answer Key'!$B153, 1, 0)</f>
        <v>1</v>
      </c>
      <c r="R151">
        <f>IF('CS-Sophomore'!R155='Master Answer Key'!$B153, 1, 0)</f>
        <v>0</v>
      </c>
      <c r="S151">
        <f>IF('CS-Sophomore'!S155='Master Answer Key'!$B153, 1, 0)</f>
        <v>0</v>
      </c>
    </row>
    <row r="152">
      <c r="A152" s="5" t="s">
        <v>256</v>
      </c>
      <c r="B152">
        <f>IF('CS-Sophomore'!B156='Master Answer Key'!$B154, 1, 0)</f>
        <v>0</v>
      </c>
      <c r="C152">
        <f>IF('CS-Sophomore'!C156='Master Answer Key'!$B154, 1, 0)</f>
        <v>1</v>
      </c>
      <c r="D152">
        <f>IF('CS-Sophomore'!D156='Master Answer Key'!$B154, 1, 0)</f>
        <v>1</v>
      </c>
      <c r="E152">
        <f>IF('CS-Sophomore'!E156='Master Answer Key'!$B154, 1, 0)</f>
        <v>1</v>
      </c>
      <c r="F152">
        <f>IF('CS-Sophomore'!F156='Master Answer Key'!$B154, 1, 0)</f>
        <v>1</v>
      </c>
      <c r="G152">
        <f>IF('CS-Sophomore'!G156='Master Answer Key'!$B154, 1, 0)</f>
        <v>1</v>
      </c>
      <c r="H152">
        <f>IF('CS-Sophomore'!H156='Master Answer Key'!$B154, 1, 0)</f>
        <v>0</v>
      </c>
      <c r="I152">
        <f>IF('CS-Sophomore'!I156='Master Answer Key'!$B154, 1, 0)</f>
        <v>1</v>
      </c>
      <c r="J152">
        <f>IF('CS-Sophomore'!J156='Master Answer Key'!$B154, 1, 0)</f>
        <v>1</v>
      </c>
      <c r="K152">
        <f>IF('CS-Sophomore'!K156='Master Answer Key'!$B154, 1, 0)</f>
        <v>1</v>
      </c>
      <c r="L152">
        <f>IF('CS-Sophomore'!L156='Master Answer Key'!$B154, 1, 0)</f>
        <v>1</v>
      </c>
      <c r="M152">
        <f>IF('CS-Sophomore'!M156='Master Answer Key'!$B154, 1, 0)</f>
        <v>1</v>
      </c>
      <c r="N152">
        <f>IF('CS-Sophomore'!N156='Master Answer Key'!$B154, 1, 0)</f>
        <v>1</v>
      </c>
      <c r="O152">
        <f>IF('CS-Sophomore'!O156='Master Answer Key'!$B154, 1, 0)</f>
        <v>1</v>
      </c>
      <c r="P152">
        <f>IF('CS-Sophomore'!P156='Master Answer Key'!$B154, 1, 0)</f>
        <v>1</v>
      </c>
      <c r="Q152">
        <f>IF('CS-Sophomore'!Q156='Master Answer Key'!$B154, 1, 0)</f>
        <v>1</v>
      </c>
      <c r="R152">
        <f>IF('CS-Sophomore'!R156='Master Answer Key'!$B154, 1, 0)</f>
        <v>1</v>
      </c>
      <c r="S152">
        <f>IF('CS-Sophomore'!S156='Master Answer Key'!$B154, 1, 0)</f>
        <v>0</v>
      </c>
    </row>
    <row r="153">
      <c r="A153" s="5" t="s">
        <v>257</v>
      </c>
      <c r="B153">
        <f>IF('CS-Sophomore'!B157='Master Answer Key'!$B155, 1, 0)</f>
        <v>1</v>
      </c>
      <c r="C153">
        <f>IF('CS-Sophomore'!C157='Master Answer Key'!$B155, 1, 0)</f>
        <v>0</v>
      </c>
      <c r="D153">
        <f>IF('CS-Sophomore'!D157='Master Answer Key'!$B155, 1, 0)</f>
        <v>1</v>
      </c>
      <c r="E153">
        <f>IF('CS-Sophomore'!E157='Master Answer Key'!$B155, 1, 0)</f>
        <v>1</v>
      </c>
      <c r="F153">
        <f>IF('CS-Sophomore'!F157='Master Answer Key'!$B155, 1, 0)</f>
        <v>1</v>
      </c>
      <c r="G153">
        <f>IF('CS-Sophomore'!G157='Master Answer Key'!$B155, 1, 0)</f>
        <v>1</v>
      </c>
      <c r="H153">
        <f>IF('CS-Sophomore'!H157='Master Answer Key'!$B155, 1, 0)</f>
        <v>1</v>
      </c>
      <c r="I153">
        <f>IF('CS-Sophomore'!I157='Master Answer Key'!$B155, 1, 0)</f>
        <v>1</v>
      </c>
      <c r="J153">
        <f>IF('CS-Sophomore'!J157='Master Answer Key'!$B155, 1, 0)</f>
        <v>1</v>
      </c>
      <c r="K153">
        <f>IF('CS-Sophomore'!K157='Master Answer Key'!$B155, 1, 0)</f>
        <v>1</v>
      </c>
      <c r="L153">
        <f>IF('CS-Sophomore'!L157='Master Answer Key'!$B155, 1, 0)</f>
        <v>1</v>
      </c>
      <c r="M153">
        <f>IF('CS-Sophomore'!M157='Master Answer Key'!$B155, 1, 0)</f>
        <v>1</v>
      </c>
      <c r="N153">
        <f>IF('CS-Sophomore'!N157='Master Answer Key'!$B155, 1, 0)</f>
        <v>1</v>
      </c>
      <c r="O153">
        <f>IF('CS-Sophomore'!O157='Master Answer Key'!$B155, 1, 0)</f>
        <v>1</v>
      </c>
      <c r="P153">
        <f>IF('CS-Sophomore'!P157='Master Answer Key'!$B155, 1, 0)</f>
        <v>1</v>
      </c>
      <c r="Q153">
        <f>IF('CS-Sophomore'!Q157='Master Answer Key'!$B155, 1, 0)</f>
        <v>0</v>
      </c>
      <c r="R153">
        <f>IF('CS-Sophomore'!R157='Master Answer Key'!$B155, 1, 0)</f>
        <v>1</v>
      </c>
      <c r="S153">
        <f>IF('CS-Sophomore'!S157='Master Answer Key'!$B155, 1, 0)</f>
        <v>0</v>
      </c>
    </row>
    <row r="154">
      <c r="A154" s="5" t="s">
        <v>258</v>
      </c>
      <c r="B154">
        <f>IF('CS-Sophomore'!B158='Master Answer Key'!$B156, 1, 0)</f>
        <v>1</v>
      </c>
      <c r="C154">
        <f>IF('CS-Sophomore'!C158='Master Answer Key'!$B156, 1, 0)</f>
        <v>0</v>
      </c>
      <c r="D154">
        <f>IF('CS-Sophomore'!D158='Master Answer Key'!$B156, 1, 0)</f>
        <v>1</v>
      </c>
      <c r="E154">
        <f>IF('CS-Sophomore'!E158='Master Answer Key'!$B156, 1, 0)</f>
        <v>0</v>
      </c>
      <c r="F154">
        <f>IF('CS-Sophomore'!F158='Master Answer Key'!$B156, 1, 0)</f>
        <v>1</v>
      </c>
      <c r="G154">
        <f>IF('CS-Sophomore'!G158='Master Answer Key'!$B156, 1, 0)</f>
        <v>1</v>
      </c>
      <c r="H154">
        <f>IF('CS-Sophomore'!H158='Master Answer Key'!$B156, 1, 0)</f>
        <v>1</v>
      </c>
      <c r="I154">
        <f>IF('CS-Sophomore'!I158='Master Answer Key'!$B156, 1, 0)</f>
        <v>0</v>
      </c>
      <c r="J154">
        <f>IF('CS-Sophomore'!J158='Master Answer Key'!$B156, 1, 0)</f>
        <v>1</v>
      </c>
      <c r="K154">
        <f>IF('CS-Sophomore'!K158='Master Answer Key'!$B156, 1, 0)</f>
        <v>0</v>
      </c>
      <c r="L154">
        <f>IF('CS-Sophomore'!L158='Master Answer Key'!$B156, 1, 0)</f>
        <v>0</v>
      </c>
      <c r="M154">
        <f>IF('CS-Sophomore'!M158='Master Answer Key'!$B156, 1, 0)</f>
        <v>1</v>
      </c>
      <c r="N154">
        <f>IF('CS-Sophomore'!N158='Master Answer Key'!$B156, 1, 0)</f>
        <v>1</v>
      </c>
      <c r="O154">
        <f>IF('CS-Sophomore'!O158='Master Answer Key'!$B156, 1, 0)</f>
        <v>1</v>
      </c>
      <c r="P154">
        <f>IF('CS-Sophomore'!P158='Master Answer Key'!$B156, 1, 0)</f>
        <v>1</v>
      </c>
      <c r="Q154">
        <f>IF('CS-Sophomore'!Q158='Master Answer Key'!$B156, 1, 0)</f>
        <v>1</v>
      </c>
      <c r="R154">
        <f>IF('CS-Sophomore'!R158='Master Answer Key'!$B156, 1, 0)</f>
        <v>0</v>
      </c>
      <c r="S154">
        <f>IF('CS-Sophomore'!S158='Master Answer Key'!$B156, 1, 0)</f>
        <v>1</v>
      </c>
    </row>
    <row r="155">
      <c r="A155" s="5" t="s">
        <v>259</v>
      </c>
      <c r="B155">
        <f>IF('CS-Sophomore'!B159='Master Answer Key'!$B157, 1, 0)</f>
        <v>1</v>
      </c>
      <c r="C155">
        <f>IF('CS-Sophomore'!C159='Master Answer Key'!$B157, 1, 0)</f>
        <v>1</v>
      </c>
      <c r="D155">
        <f>IF('CS-Sophomore'!D159='Master Answer Key'!$B157, 1, 0)</f>
        <v>1</v>
      </c>
      <c r="E155">
        <f>IF('CS-Sophomore'!E159='Master Answer Key'!$B157, 1, 0)</f>
        <v>1</v>
      </c>
      <c r="F155">
        <f>IF('CS-Sophomore'!F159='Master Answer Key'!$B157, 1, 0)</f>
        <v>1</v>
      </c>
      <c r="G155">
        <f>IF('CS-Sophomore'!G159='Master Answer Key'!$B157, 1, 0)</f>
        <v>1</v>
      </c>
      <c r="H155">
        <f>IF('CS-Sophomore'!H159='Master Answer Key'!$B157, 1, 0)</f>
        <v>1</v>
      </c>
      <c r="I155">
        <f>IF('CS-Sophomore'!I159='Master Answer Key'!$B157, 1, 0)</f>
        <v>1</v>
      </c>
      <c r="J155">
        <f>IF('CS-Sophomore'!J159='Master Answer Key'!$B157, 1, 0)</f>
        <v>1</v>
      </c>
      <c r="K155">
        <f>IF('CS-Sophomore'!K159='Master Answer Key'!$B157, 1, 0)</f>
        <v>1</v>
      </c>
      <c r="L155">
        <f>IF('CS-Sophomore'!L159='Master Answer Key'!$B157, 1, 0)</f>
        <v>1</v>
      </c>
      <c r="M155">
        <f>IF('CS-Sophomore'!M159='Master Answer Key'!$B157, 1, 0)</f>
        <v>1</v>
      </c>
      <c r="N155">
        <f>IF('CS-Sophomore'!N159='Master Answer Key'!$B157, 1, 0)</f>
        <v>1</v>
      </c>
      <c r="O155">
        <f>IF('CS-Sophomore'!O159='Master Answer Key'!$B157, 1, 0)</f>
        <v>1</v>
      </c>
      <c r="P155">
        <f>IF('CS-Sophomore'!P159='Master Answer Key'!$B157, 1, 0)</f>
        <v>1</v>
      </c>
      <c r="Q155">
        <f>IF('CS-Sophomore'!Q159='Master Answer Key'!$B157, 1, 0)</f>
        <v>1</v>
      </c>
      <c r="R155">
        <f>IF('CS-Sophomore'!R159='Master Answer Key'!$B157, 1, 0)</f>
        <v>1</v>
      </c>
      <c r="S155">
        <f>IF('CS-Sophomore'!S159='Master Answer Key'!$B157, 1, 0)</f>
        <v>1</v>
      </c>
    </row>
    <row r="156">
      <c r="A156" s="5" t="s">
        <v>260</v>
      </c>
      <c r="B156">
        <f>IF('CS-Sophomore'!B160='Master Answer Key'!$B158, 1, 0)</f>
        <v>1</v>
      </c>
      <c r="C156">
        <f>IF('CS-Sophomore'!C160='Master Answer Key'!$B158, 1, 0)</f>
        <v>0</v>
      </c>
      <c r="D156">
        <f>IF('CS-Sophomore'!D160='Master Answer Key'!$B158, 1, 0)</f>
        <v>1</v>
      </c>
      <c r="E156">
        <f>IF('CS-Sophomore'!E160='Master Answer Key'!$B158, 1, 0)</f>
        <v>1</v>
      </c>
      <c r="F156">
        <f>IF('CS-Sophomore'!F160='Master Answer Key'!$B158, 1, 0)</f>
        <v>1</v>
      </c>
      <c r="G156">
        <f>IF('CS-Sophomore'!G160='Master Answer Key'!$B158, 1, 0)</f>
        <v>1</v>
      </c>
      <c r="H156">
        <f>IF('CS-Sophomore'!H160='Master Answer Key'!$B158, 1, 0)</f>
        <v>1</v>
      </c>
      <c r="I156">
        <f>IF('CS-Sophomore'!I160='Master Answer Key'!$B158, 1, 0)</f>
        <v>1</v>
      </c>
      <c r="J156">
        <f>IF('CS-Sophomore'!J160='Master Answer Key'!$B158, 1, 0)</f>
        <v>1</v>
      </c>
      <c r="K156">
        <f>IF('CS-Sophomore'!K160='Master Answer Key'!$B158, 1, 0)</f>
        <v>1</v>
      </c>
      <c r="L156">
        <f>IF('CS-Sophomore'!L160='Master Answer Key'!$B158, 1, 0)</f>
        <v>1</v>
      </c>
      <c r="M156">
        <f>IF('CS-Sophomore'!M160='Master Answer Key'!$B158, 1, 0)</f>
        <v>1</v>
      </c>
      <c r="N156">
        <f>IF('CS-Sophomore'!N160='Master Answer Key'!$B158, 1, 0)</f>
        <v>1</v>
      </c>
      <c r="O156">
        <f>IF('CS-Sophomore'!O160='Master Answer Key'!$B158, 1, 0)</f>
        <v>1</v>
      </c>
      <c r="P156">
        <f>IF('CS-Sophomore'!P160='Master Answer Key'!$B158, 1, 0)</f>
        <v>1</v>
      </c>
      <c r="Q156">
        <f>IF('CS-Sophomore'!Q160='Master Answer Key'!$B158, 1, 0)</f>
        <v>1</v>
      </c>
      <c r="R156">
        <f>IF('CS-Sophomore'!R160='Master Answer Key'!$B158, 1, 0)</f>
        <v>1</v>
      </c>
      <c r="S156">
        <f>IF('CS-Sophomore'!S160='Master Answer Key'!$B158, 1, 0)</f>
        <v>1</v>
      </c>
    </row>
    <row r="157">
      <c r="A157" s="5" t="s">
        <v>261</v>
      </c>
      <c r="B157">
        <f>IF('CS-Sophomore'!B161='Master Answer Key'!$B159, 1, 0)</f>
        <v>1</v>
      </c>
      <c r="C157">
        <f>IF('CS-Sophomore'!C161='Master Answer Key'!$B159, 1, 0)</f>
        <v>1</v>
      </c>
      <c r="D157">
        <f>IF('CS-Sophomore'!D161='Master Answer Key'!$B159, 1, 0)</f>
        <v>1</v>
      </c>
      <c r="E157">
        <f>IF('CS-Sophomore'!E161='Master Answer Key'!$B159, 1, 0)</f>
        <v>1</v>
      </c>
      <c r="F157">
        <f>IF('CS-Sophomore'!F161='Master Answer Key'!$B159, 1, 0)</f>
        <v>1</v>
      </c>
      <c r="G157">
        <f>IF('CS-Sophomore'!G161='Master Answer Key'!$B159, 1, 0)</f>
        <v>1</v>
      </c>
      <c r="H157">
        <f>IF('CS-Sophomore'!H161='Master Answer Key'!$B159, 1, 0)</f>
        <v>1</v>
      </c>
      <c r="I157">
        <f>IF('CS-Sophomore'!I161='Master Answer Key'!$B159, 1, 0)</f>
        <v>1</v>
      </c>
      <c r="J157">
        <f>IF('CS-Sophomore'!J161='Master Answer Key'!$B159, 1, 0)</f>
        <v>1</v>
      </c>
      <c r="K157">
        <f>IF('CS-Sophomore'!K161='Master Answer Key'!$B159, 1, 0)</f>
        <v>1</v>
      </c>
      <c r="L157">
        <f>IF('CS-Sophomore'!L161='Master Answer Key'!$B159, 1, 0)</f>
        <v>1</v>
      </c>
      <c r="M157">
        <f>IF('CS-Sophomore'!M161='Master Answer Key'!$B159, 1, 0)</f>
        <v>1</v>
      </c>
      <c r="N157">
        <f>IF('CS-Sophomore'!N161='Master Answer Key'!$B159, 1, 0)</f>
        <v>1</v>
      </c>
      <c r="O157">
        <f>IF('CS-Sophomore'!O161='Master Answer Key'!$B159, 1, 0)</f>
        <v>1</v>
      </c>
      <c r="P157">
        <f>IF('CS-Sophomore'!P161='Master Answer Key'!$B159, 1, 0)</f>
        <v>1</v>
      </c>
      <c r="Q157">
        <f>IF('CS-Sophomore'!Q161='Master Answer Key'!$B159, 1, 0)</f>
        <v>1</v>
      </c>
      <c r="R157">
        <f>IF('CS-Sophomore'!R161='Master Answer Key'!$B159, 1, 0)</f>
        <v>1</v>
      </c>
      <c r="S157">
        <f>IF('CS-Sophomore'!S161='Master Answer Key'!$B159, 1, 0)</f>
        <v>1</v>
      </c>
    </row>
    <row r="158">
      <c r="A158" s="5" t="s">
        <v>262</v>
      </c>
      <c r="B158">
        <f>IF('CS-Sophomore'!B162='Master Answer Key'!$B160, 1, 0)</f>
        <v>1</v>
      </c>
      <c r="C158">
        <f>IF('CS-Sophomore'!C162='Master Answer Key'!$B160, 1, 0)</f>
        <v>1</v>
      </c>
      <c r="D158">
        <f>IF('CS-Sophomore'!D162='Master Answer Key'!$B160, 1, 0)</f>
        <v>1</v>
      </c>
      <c r="E158">
        <f>IF('CS-Sophomore'!E162='Master Answer Key'!$B160, 1, 0)</f>
        <v>1</v>
      </c>
      <c r="F158">
        <f>IF('CS-Sophomore'!F162='Master Answer Key'!$B160, 1, 0)</f>
        <v>1</v>
      </c>
      <c r="G158">
        <f>IF('CS-Sophomore'!G162='Master Answer Key'!$B160, 1, 0)</f>
        <v>1</v>
      </c>
      <c r="H158">
        <f>IF('CS-Sophomore'!H162='Master Answer Key'!$B160, 1, 0)</f>
        <v>1</v>
      </c>
      <c r="I158">
        <f>IF('CS-Sophomore'!I162='Master Answer Key'!$B160, 1, 0)</f>
        <v>1</v>
      </c>
      <c r="J158">
        <f>IF('CS-Sophomore'!J162='Master Answer Key'!$B160, 1, 0)</f>
        <v>1</v>
      </c>
      <c r="K158">
        <f>IF('CS-Sophomore'!K162='Master Answer Key'!$B160, 1, 0)</f>
        <v>1</v>
      </c>
      <c r="L158">
        <f>IF('CS-Sophomore'!L162='Master Answer Key'!$B160, 1, 0)</f>
        <v>1</v>
      </c>
      <c r="M158">
        <f>IF('CS-Sophomore'!M162='Master Answer Key'!$B160, 1, 0)</f>
        <v>1</v>
      </c>
      <c r="N158">
        <f>IF('CS-Sophomore'!N162='Master Answer Key'!$B160, 1, 0)</f>
        <v>1</v>
      </c>
      <c r="O158">
        <f>IF('CS-Sophomore'!O162='Master Answer Key'!$B160, 1, 0)</f>
        <v>1</v>
      </c>
      <c r="P158">
        <f>IF('CS-Sophomore'!P162='Master Answer Key'!$B160, 1, 0)</f>
        <v>1</v>
      </c>
      <c r="Q158">
        <f>IF('CS-Sophomore'!Q162='Master Answer Key'!$B160, 1, 0)</f>
        <v>1</v>
      </c>
      <c r="R158">
        <f>IF('CS-Sophomore'!R162='Master Answer Key'!$B160, 1, 0)</f>
        <v>1</v>
      </c>
      <c r="S158">
        <f>IF('CS-Sophomore'!S162='Master Answer Key'!$B160, 1, 0)</f>
        <v>1</v>
      </c>
    </row>
    <row r="159">
      <c r="A159" s="5" t="s">
        <v>263</v>
      </c>
      <c r="B159">
        <f>IF('CS-Sophomore'!B163='Master Answer Key'!$B161, 1, 0)</f>
        <v>1</v>
      </c>
      <c r="C159">
        <f>IF('CS-Sophomore'!C163='Master Answer Key'!$B161, 1, 0)</f>
        <v>1</v>
      </c>
      <c r="D159">
        <f>IF('CS-Sophomore'!D163='Master Answer Key'!$B161, 1, 0)</f>
        <v>1</v>
      </c>
      <c r="E159">
        <f>IF('CS-Sophomore'!E163='Master Answer Key'!$B161, 1, 0)</f>
        <v>0</v>
      </c>
      <c r="F159">
        <f>IF('CS-Sophomore'!F163='Master Answer Key'!$B161, 1, 0)</f>
        <v>1</v>
      </c>
      <c r="G159">
        <f>IF('CS-Sophomore'!G163='Master Answer Key'!$B161, 1, 0)</f>
        <v>0</v>
      </c>
      <c r="H159">
        <f>IF('CS-Sophomore'!H163='Master Answer Key'!$B161, 1, 0)</f>
        <v>1</v>
      </c>
      <c r="I159">
        <f>IF('CS-Sophomore'!I163='Master Answer Key'!$B161, 1, 0)</f>
        <v>1</v>
      </c>
      <c r="J159">
        <f>IF('CS-Sophomore'!J163='Master Answer Key'!$B161, 1, 0)</f>
        <v>0</v>
      </c>
      <c r="K159">
        <f>IF('CS-Sophomore'!K163='Master Answer Key'!$B161, 1, 0)</f>
        <v>1</v>
      </c>
      <c r="L159">
        <f>IF('CS-Sophomore'!L163='Master Answer Key'!$B161, 1, 0)</f>
        <v>0</v>
      </c>
      <c r="M159">
        <f>IF('CS-Sophomore'!M163='Master Answer Key'!$B161, 1, 0)</f>
        <v>1</v>
      </c>
      <c r="N159">
        <f>IF('CS-Sophomore'!N163='Master Answer Key'!$B161, 1, 0)</f>
        <v>1</v>
      </c>
      <c r="O159">
        <f>IF('CS-Sophomore'!O163='Master Answer Key'!$B161, 1, 0)</f>
        <v>1</v>
      </c>
      <c r="P159">
        <f>IF('CS-Sophomore'!P163='Master Answer Key'!$B161, 1, 0)</f>
        <v>1</v>
      </c>
      <c r="Q159">
        <f>IF('CS-Sophomore'!Q163='Master Answer Key'!$B161, 1, 0)</f>
        <v>1</v>
      </c>
      <c r="R159">
        <f>IF('CS-Sophomore'!R163='Master Answer Key'!$B161, 1, 0)</f>
        <v>1</v>
      </c>
      <c r="S159">
        <f>IF('CS-Sophomore'!S163='Master Answer Key'!$B161, 1, 0)</f>
        <v>1</v>
      </c>
    </row>
    <row r="160">
      <c r="A160" s="5" t="s">
        <v>264</v>
      </c>
      <c r="B160">
        <f>IF('CS-Sophomore'!B164='Master Answer Key'!$B162, 1, 0)</f>
        <v>1</v>
      </c>
      <c r="C160">
        <f>IF('CS-Sophomore'!C164='Master Answer Key'!$B162, 1, 0)</f>
        <v>1</v>
      </c>
      <c r="D160">
        <f>IF('CS-Sophomore'!D164='Master Answer Key'!$B162, 1, 0)</f>
        <v>1</v>
      </c>
      <c r="E160">
        <f>IF('CS-Sophomore'!E164='Master Answer Key'!$B162, 1, 0)</f>
        <v>0</v>
      </c>
      <c r="F160">
        <f>IF('CS-Sophomore'!F164='Master Answer Key'!$B162, 1, 0)</f>
        <v>1</v>
      </c>
      <c r="G160">
        <f>IF('CS-Sophomore'!G164='Master Answer Key'!$B162, 1, 0)</f>
        <v>0</v>
      </c>
      <c r="H160">
        <f>IF('CS-Sophomore'!H164='Master Answer Key'!$B162, 1, 0)</f>
        <v>1</v>
      </c>
      <c r="I160">
        <f>IF('CS-Sophomore'!I164='Master Answer Key'!$B162, 1, 0)</f>
        <v>1</v>
      </c>
      <c r="J160">
        <f>IF('CS-Sophomore'!J164='Master Answer Key'!$B162, 1, 0)</f>
        <v>0</v>
      </c>
      <c r="K160">
        <f>IF('CS-Sophomore'!K164='Master Answer Key'!$B162, 1, 0)</f>
        <v>1</v>
      </c>
      <c r="L160">
        <f>IF('CS-Sophomore'!L164='Master Answer Key'!$B162, 1, 0)</f>
        <v>0</v>
      </c>
      <c r="M160">
        <f>IF('CS-Sophomore'!M164='Master Answer Key'!$B162, 1, 0)</f>
        <v>1</v>
      </c>
      <c r="N160">
        <f>IF('CS-Sophomore'!N164='Master Answer Key'!$B162, 1, 0)</f>
        <v>1</v>
      </c>
      <c r="O160">
        <f>IF('CS-Sophomore'!O164='Master Answer Key'!$B162, 1, 0)</f>
        <v>1</v>
      </c>
      <c r="P160">
        <f>IF('CS-Sophomore'!P164='Master Answer Key'!$B162, 1, 0)</f>
        <v>1</v>
      </c>
      <c r="Q160">
        <f>IF('CS-Sophomore'!Q164='Master Answer Key'!$B162, 1, 0)</f>
        <v>1</v>
      </c>
      <c r="R160">
        <f>IF('CS-Sophomore'!R164='Master Answer Key'!$B162, 1, 0)</f>
        <v>1</v>
      </c>
      <c r="S160">
        <f>IF('CS-Sophomore'!S164='Master Answer Key'!$B162, 1, 0)</f>
        <v>1</v>
      </c>
    </row>
    <row r="161">
      <c r="A161" s="5" t="s">
        <v>265</v>
      </c>
      <c r="B161">
        <f>IF('CS-Sophomore'!B165='Master Answer Key'!$B163, 1, 0)</f>
        <v>1</v>
      </c>
      <c r="C161">
        <f>IF('CS-Sophomore'!C165='Master Answer Key'!$B163, 1, 0)</f>
        <v>1</v>
      </c>
      <c r="D161">
        <f>IF('CS-Sophomore'!D165='Master Answer Key'!$B163, 1, 0)</f>
        <v>1</v>
      </c>
      <c r="E161">
        <f>IF('CS-Sophomore'!E165='Master Answer Key'!$B163, 1, 0)</f>
        <v>1</v>
      </c>
      <c r="F161">
        <f>IF('CS-Sophomore'!F165='Master Answer Key'!$B163, 1, 0)</f>
        <v>1</v>
      </c>
      <c r="G161">
        <f>IF('CS-Sophomore'!G165='Master Answer Key'!$B163, 1, 0)</f>
        <v>1</v>
      </c>
      <c r="H161">
        <f>IF('CS-Sophomore'!H165='Master Answer Key'!$B163, 1, 0)</f>
        <v>1</v>
      </c>
      <c r="I161">
        <f>IF('CS-Sophomore'!I165='Master Answer Key'!$B163, 1, 0)</f>
        <v>1</v>
      </c>
      <c r="J161">
        <f>IF('CS-Sophomore'!J165='Master Answer Key'!$B163, 1, 0)</f>
        <v>1</v>
      </c>
      <c r="K161">
        <f>IF('CS-Sophomore'!K165='Master Answer Key'!$B163, 1, 0)</f>
        <v>1</v>
      </c>
      <c r="L161">
        <f>IF('CS-Sophomore'!L165='Master Answer Key'!$B163, 1, 0)</f>
        <v>1</v>
      </c>
      <c r="M161">
        <f>IF('CS-Sophomore'!M165='Master Answer Key'!$B163, 1, 0)</f>
        <v>1</v>
      </c>
      <c r="N161">
        <f>IF('CS-Sophomore'!N165='Master Answer Key'!$B163, 1, 0)</f>
        <v>1</v>
      </c>
      <c r="O161">
        <f>IF('CS-Sophomore'!O165='Master Answer Key'!$B163, 1, 0)</f>
        <v>0</v>
      </c>
      <c r="P161">
        <f>IF('CS-Sophomore'!P165='Master Answer Key'!$B163, 1, 0)</f>
        <v>1</v>
      </c>
      <c r="Q161">
        <f>IF('CS-Sophomore'!Q165='Master Answer Key'!$B163, 1, 0)</f>
        <v>1</v>
      </c>
      <c r="R161">
        <f>IF('CS-Sophomore'!R165='Master Answer Key'!$B163, 1, 0)</f>
        <v>0</v>
      </c>
      <c r="S161">
        <f>IF('CS-Sophomore'!S165='Master Answer Key'!$B163, 1, 0)</f>
        <v>1</v>
      </c>
    </row>
    <row r="162">
      <c r="A162" s="5" t="s">
        <v>266</v>
      </c>
      <c r="B162">
        <f>IF('CS-Sophomore'!B166='Master Answer Key'!$B164, 1, 0)</f>
        <v>1</v>
      </c>
      <c r="C162">
        <f>IF('CS-Sophomore'!C166='Master Answer Key'!$B164, 1, 0)</f>
        <v>1</v>
      </c>
      <c r="D162">
        <f>IF('CS-Sophomore'!D166='Master Answer Key'!$B164, 1, 0)</f>
        <v>0</v>
      </c>
      <c r="E162">
        <f>IF('CS-Sophomore'!E166='Master Answer Key'!$B164, 1, 0)</f>
        <v>1</v>
      </c>
      <c r="F162">
        <f>IF('CS-Sophomore'!F166='Master Answer Key'!$B164, 1, 0)</f>
        <v>1</v>
      </c>
      <c r="G162">
        <f>IF('CS-Sophomore'!G166='Master Answer Key'!$B164, 1, 0)</f>
        <v>0</v>
      </c>
      <c r="H162">
        <f>IF('CS-Sophomore'!H166='Master Answer Key'!$B164, 1, 0)</f>
        <v>0</v>
      </c>
      <c r="I162">
        <f>IF('CS-Sophomore'!I166='Master Answer Key'!$B164, 1, 0)</f>
        <v>0</v>
      </c>
      <c r="J162">
        <f>IF('CS-Sophomore'!J166='Master Answer Key'!$B164, 1, 0)</f>
        <v>1</v>
      </c>
      <c r="K162">
        <f>IF('CS-Sophomore'!K166='Master Answer Key'!$B164, 1, 0)</f>
        <v>0</v>
      </c>
      <c r="L162">
        <f>IF('CS-Sophomore'!L166='Master Answer Key'!$B164, 1, 0)</f>
        <v>1</v>
      </c>
      <c r="M162">
        <f>IF('CS-Sophomore'!M166='Master Answer Key'!$B164, 1, 0)</f>
        <v>1</v>
      </c>
      <c r="N162">
        <f>IF('CS-Sophomore'!N166='Master Answer Key'!$B164, 1, 0)</f>
        <v>1</v>
      </c>
      <c r="O162">
        <f>IF('CS-Sophomore'!O166='Master Answer Key'!$B164, 1, 0)</f>
        <v>0</v>
      </c>
      <c r="P162">
        <f>IF('CS-Sophomore'!P166='Master Answer Key'!$B164, 1, 0)</f>
        <v>0</v>
      </c>
      <c r="Q162">
        <f>IF('CS-Sophomore'!Q166='Master Answer Key'!$B164, 1, 0)</f>
        <v>1</v>
      </c>
      <c r="R162">
        <f>IF('CS-Sophomore'!R166='Master Answer Key'!$B164, 1, 0)</f>
        <v>0</v>
      </c>
      <c r="S162">
        <f>IF('CS-Sophomore'!S166='Master Answer Key'!$B164, 1, 0)</f>
        <v>1</v>
      </c>
    </row>
    <row r="163">
      <c r="A163" s="5" t="s">
        <v>267</v>
      </c>
      <c r="B163">
        <f>IF('CS-Sophomore'!B167='Master Answer Key'!$B165, 1, 0)</f>
        <v>1</v>
      </c>
      <c r="C163">
        <f>IF('CS-Sophomore'!C167='Master Answer Key'!$B165, 1, 0)</f>
        <v>1</v>
      </c>
      <c r="D163">
        <f>IF('CS-Sophomore'!D167='Master Answer Key'!$B165, 1, 0)</f>
        <v>1</v>
      </c>
      <c r="E163">
        <f>IF('CS-Sophomore'!E167='Master Answer Key'!$B165, 1, 0)</f>
        <v>1</v>
      </c>
      <c r="F163">
        <f>IF('CS-Sophomore'!F167='Master Answer Key'!$B165, 1, 0)</f>
        <v>1</v>
      </c>
      <c r="G163">
        <f>IF('CS-Sophomore'!G167='Master Answer Key'!$B165, 1, 0)</f>
        <v>1</v>
      </c>
      <c r="H163">
        <f>IF('CS-Sophomore'!H167='Master Answer Key'!$B165, 1, 0)</f>
        <v>1</v>
      </c>
      <c r="I163">
        <f>IF('CS-Sophomore'!I167='Master Answer Key'!$B165, 1, 0)</f>
        <v>1</v>
      </c>
      <c r="J163">
        <f>IF('CS-Sophomore'!J167='Master Answer Key'!$B165, 1, 0)</f>
        <v>1</v>
      </c>
      <c r="K163">
        <f>IF('CS-Sophomore'!K167='Master Answer Key'!$B165, 1, 0)</f>
        <v>1</v>
      </c>
      <c r="L163">
        <f>IF('CS-Sophomore'!L167='Master Answer Key'!$B165, 1, 0)</f>
        <v>1</v>
      </c>
      <c r="M163">
        <f>IF('CS-Sophomore'!M167='Master Answer Key'!$B165, 1, 0)</f>
        <v>1</v>
      </c>
      <c r="N163">
        <f>IF('CS-Sophomore'!N167='Master Answer Key'!$B165, 1, 0)</f>
        <v>1</v>
      </c>
      <c r="O163">
        <f>IF('CS-Sophomore'!O167='Master Answer Key'!$B165, 1, 0)</f>
        <v>1</v>
      </c>
      <c r="P163">
        <f>IF('CS-Sophomore'!P167='Master Answer Key'!$B165, 1, 0)</f>
        <v>1</v>
      </c>
      <c r="Q163">
        <f>IF('CS-Sophomore'!Q167='Master Answer Key'!$B165, 1, 0)</f>
        <v>1</v>
      </c>
      <c r="R163">
        <f>IF('CS-Sophomore'!R167='Master Answer Key'!$B165, 1, 0)</f>
        <v>1</v>
      </c>
      <c r="S163">
        <f>IF('CS-Sophomore'!S167='Master Answer Key'!$B165, 1, 0)</f>
        <v>1</v>
      </c>
    </row>
    <row r="164">
      <c r="A164" s="5" t="s">
        <v>268</v>
      </c>
      <c r="B164">
        <f>IF('CS-Sophomore'!B168='Master Answer Key'!$B166, 1, 0)</f>
        <v>1</v>
      </c>
      <c r="C164">
        <f>IF('CS-Sophomore'!C168='Master Answer Key'!$B166, 1, 0)</f>
        <v>1</v>
      </c>
      <c r="D164">
        <f>IF('CS-Sophomore'!D168='Master Answer Key'!$B166, 1, 0)</f>
        <v>0</v>
      </c>
      <c r="E164">
        <f>IF('CS-Sophomore'!E168='Master Answer Key'!$B166, 1, 0)</f>
        <v>1</v>
      </c>
      <c r="F164">
        <f>IF('CS-Sophomore'!F168='Master Answer Key'!$B166, 1, 0)</f>
        <v>1</v>
      </c>
      <c r="G164">
        <f>IF('CS-Sophomore'!G168='Master Answer Key'!$B166, 1, 0)</f>
        <v>1</v>
      </c>
      <c r="H164">
        <f>IF('CS-Sophomore'!H168='Master Answer Key'!$B166, 1, 0)</f>
        <v>1</v>
      </c>
      <c r="I164">
        <f>IF('CS-Sophomore'!I168='Master Answer Key'!$B166, 1, 0)</f>
        <v>1</v>
      </c>
      <c r="J164">
        <f>IF('CS-Sophomore'!J168='Master Answer Key'!$B166, 1, 0)</f>
        <v>1</v>
      </c>
      <c r="K164">
        <f>IF('CS-Sophomore'!K168='Master Answer Key'!$B166, 1, 0)</f>
        <v>1</v>
      </c>
      <c r="L164">
        <f>IF('CS-Sophomore'!L168='Master Answer Key'!$B166, 1, 0)</f>
        <v>1</v>
      </c>
      <c r="M164">
        <f>IF('CS-Sophomore'!M168='Master Answer Key'!$B166, 1, 0)</f>
        <v>1</v>
      </c>
      <c r="N164">
        <f>IF('CS-Sophomore'!N168='Master Answer Key'!$B166, 1, 0)</f>
        <v>1</v>
      </c>
      <c r="O164">
        <f>IF('CS-Sophomore'!O168='Master Answer Key'!$B166, 1, 0)</f>
        <v>1</v>
      </c>
      <c r="P164">
        <f>IF('CS-Sophomore'!P168='Master Answer Key'!$B166, 1, 0)</f>
        <v>1</v>
      </c>
      <c r="Q164">
        <f>IF('CS-Sophomore'!Q168='Master Answer Key'!$B166, 1, 0)</f>
        <v>1</v>
      </c>
      <c r="R164">
        <f>IF('CS-Sophomore'!R168='Master Answer Key'!$B166, 1, 0)</f>
        <v>1</v>
      </c>
      <c r="S164">
        <f>IF('CS-Sophomore'!S168='Master Answer Key'!$B166, 1, 0)</f>
        <v>1</v>
      </c>
    </row>
    <row r="165">
      <c r="A165" s="5" t="s">
        <v>269</v>
      </c>
      <c r="B165">
        <f>IF('CS-Sophomore'!B169='Master Answer Key'!$B167, 1, 0)</f>
        <v>1</v>
      </c>
      <c r="C165">
        <f>IF('CS-Sophomore'!C169='Master Answer Key'!$B167, 1, 0)</f>
        <v>1</v>
      </c>
      <c r="D165">
        <f>IF('CS-Sophomore'!D169='Master Answer Key'!$B167, 1, 0)</f>
        <v>0</v>
      </c>
      <c r="E165">
        <f>IF('CS-Sophomore'!E169='Master Answer Key'!$B167, 1, 0)</f>
        <v>0</v>
      </c>
      <c r="F165">
        <f>IF('CS-Sophomore'!F169='Master Answer Key'!$B167, 1, 0)</f>
        <v>0</v>
      </c>
      <c r="G165">
        <f>IF('CS-Sophomore'!G169='Master Answer Key'!$B167, 1, 0)</f>
        <v>1</v>
      </c>
      <c r="H165">
        <f>IF('CS-Sophomore'!H169='Master Answer Key'!$B167, 1, 0)</f>
        <v>0</v>
      </c>
      <c r="I165">
        <f>IF('CS-Sophomore'!I169='Master Answer Key'!$B167, 1, 0)</f>
        <v>0</v>
      </c>
      <c r="J165">
        <f>IF('CS-Sophomore'!J169='Master Answer Key'!$B167, 1, 0)</f>
        <v>1</v>
      </c>
      <c r="K165">
        <f>IF('CS-Sophomore'!K169='Master Answer Key'!$B167, 1, 0)</f>
        <v>1</v>
      </c>
      <c r="L165">
        <f>IF('CS-Sophomore'!L169='Master Answer Key'!$B167, 1, 0)</f>
        <v>1</v>
      </c>
      <c r="M165">
        <f>IF('CS-Sophomore'!M169='Master Answer Key'!$B167, 1, 0)</f>
        <v>0</v>
      </c>
      <c r="N165">
        <f>IF('CS-Sophomore'!N169='Master Answer Key'!$B167, 1, 0)</f>
        <v>1</v>
      </c>
      <c r="O165">
        <f>IF('CS-Sophomore'!O169='Master Answer Key'!$B167, 1, 0)</f>
        <v>1</v>
      </c>
      <c r="P165">
        <f>IF('CS-Sophomore'!P169='Master Answer Key'!$B167, 1, 0)</f>
        <v>1</v>
      </c>
      <c r="Q165">
        <f>IF('CS-Sophomore'!Q169='Master Answer Key'!$B167, 1, 0)</f>
        <v>1</v>
      </c>
      <c r="R165">
        <f>IF('CS-Sophomore'!R169='Master Answer Key'!$B167, 1, 0)</f>
        <v>1</v>
      </c>
      <c r="S165">
        <f>IF('CS-Sophomore'!S169='Master Answer Key'!$B167, 1, 0)</f>
        <v>1</v>
      </c>
    </row>
    <row r="166">
      <c r="A166" s="5" t="s">
        <v>270</v>
      </c>
      <c r="B166">
        <f>IF('CS-Sophomore'!B170='Master Answer Key'!$B168, 1, 0)</f>
        <v>1</v>
      </c>
      <c r="C166">
        <f>IF('CS-Sophomore'!C170='Master Answer Key'!$B168, 1, 0)</f>
        <v>1</v>
      </c>
      <c r="D166">
        <f>IF('CS-Sophomore'!D170='Master Answer Key'!$B168, 1, 0)</f>
        <v>1</v>
      </c>
      <c r="E166">
        <f>IF('CS-Sophomore'!E170='Master Answer Key'!$B168, 1, 0)</f>
        <v>1</v>
      </c>
      <c r="F166">
        <f>IF('CS-Sophomore'!F170='Master Answer Key'!$B168, 1, 0)</f>
        <v>1</v>
      </c>
      <c r="G166">
        <f>IF('CS-Sophomore'!G170='Master Answer Key'!$B168, 1, 0)</f>
        <v>1</v>
      </c>
      <c r="H166">
        <f>IF('CS-Sophomore'!H170='Master Answer Key'!$B168, 1, 0)</f>
        <v>1</v>
      </c>
      <c r="I166">
        <f>IF('CS-Sophomore'!I170='Master Answer Key'!$B168, 1, 0)</f>
        <v>1</v>
      </c>
      <c r="J166">
        <f>IF('CS-Sophomore'!J170='Master Answer Key'!$B168, 1, 0)</f>
        <v>1</v>
      </c>
      <c r="K166">
        <f>IF('CS-Sophomore'!K170='Master Answer Key'!$B168, 1, 0)</f>
        <v>1</v>
      </c>
      <c r="L166">
        <f>IF('CS-Sophomore'!L170='Master Answer Key'!$B168, 1, 0)</f>
        <v>1</v>
      </c>
      <c r="M166">
        <f>IF('CS-Sophomore'!M170='Master Answer Key'!$B168, 1, 0)</f>
        <v>1</v>
      </c>
      <c r="N166">
        <f>IF('CS-Sophomore'!N170='Master Answer Key'!$B168, 1, 0)</f>
        <v>1</v>
      </c>
      <c r="O166">
        <f>IF('CS-Sophomore'!O170='Master Answer Key'!$B168, 1, 0)</f>
        <v>1</v>
      </c>
      <c r="P166">
        <f>IF('CS-Sophomore'!P170='Master Answer Key'!$B168, 1, 0)</f>
        <v>1</v>
      </c>
      <c r="Q166">
        <f>IF('CS-Sophomore'!Q170='Master Answer Key'!$B168, 1, 0)</f>
        <v>1</v>
      </c>
      <c r="R166">
        <f>IF('CS-Sophomore'!R170='Master Answer Key'!$B168, 1, 0)</f>
        <v>1</v>
      </c>
      <c r="S166">
        <f>IF('CS-Sophomore'!S170='Master Answer Key'!$B168, 1, 0)</f>
        <v>1</v>
      </c>
    </row>
    <row r="167">
      <c r="A167" s="5" t="s">
        <v>271</v>
      </c>
      <c r="B167">
        <f>IF('CS-Sophomore'!B171='Master Answer Key'!$B169, 1, 0)</f>
        <v>1</v>
      </c>
      <c r="C167">
        <f>IF('CS-Sophomore'!C171='Master Answer Key'!$B169, 1, 0)</f>
        <v>1</v>
      </c>
      <c r="D167">
        <f>IF('CS-Sophomore'!D171='Master Answer Key'!$B169, 1, 0)</f>
        <v>1</v>
      </c>
      <c r="E167">
        <f>IF('CS-Sophomore'!E171='Master Answer Key'!$B169, 1, 0)</f>
        <v>0</v>
      </c>
      <c r="F167">
        <f>IF('CS-Sophomore'!F171='Master Answer Key'!$B169, 1, 0)</f>
        <v>1</v>
      </c>
      <c r="G167">
        <f>IF('CS-Sophomore'!G171='Master Answer Key'!$B169, 1, 0)</f>
        <v>1</v>
      </c>
      <c r="H167">
        <f>IF('CS-Sophomore'!H171='Master Answer Key'!$B169, 1, 0)</f>
        <v>1</v>
      </c>
      <c r="I167">
        <f>IF('CS-Sophomore'!I171='Master Answer Key'!$B169, 1, 0)</f>
        <v>1</v>
      </c>
      <c r="J167">
        <f>IF('CS-Sophomore'!J171='Master Answer Key'!$B169, 1, 0)</f>
        <v>1</v>
      </c>
      <c r="K167">
        <f>IF('CS-Sophomore'!K171='Master Answer Key'!$B169, 1, 0)</f>
        <v>1</v>
      </c>
      <c r="L167">
        <f>IF('CS-Sophomore'!L171='Master Answer Key'!$B169, 1, 0)</f>
        <v>1</v>
      </c>
      <c r="M167">
        <f>IF('CS-Sophomore'!M171='Master Answer Key'!$B169, 1, 0)</f>
        <v>1</v>
      </c>
      <c r="N167">
        <f>IF('CS-Sophomore'!N171='Master Answer Key'!$B169, 1, 0)</f>
        <v>1</v>
      </c>
      <c r="O167">
        <f>IF('CS-Sophomore'!O171='Master Answer Key'!$B169, 1, 0)</f>
        <v>1</v>
      </c>
      <c r="P167">
        <f>IF('CS-Sophomore'!P171='Master Answer Key'!$B169, 1, 0)</f>
        <v>1</v>
      </c>
      <c r="Q167">
        <f>IF('CS-Sophomore'!Q171='Master Answer Key'!$B169, 1, 0)</f>
        <v>1</v>
      </c>
      <c r="R167">
        <f>IF('CS-Sophomore'!R171='Master Answer Key'!$B169, 1, 0)</f>
        <v>1</v>
      </c>
      <c r="S167">
        <f>IF('CS-Sophomore'!S171='Master Answer Key'!$B169, 1, 0)</f>
        <v>1</v>
      </c>
    </row>
    <row r="168">
      <c r="A168" s="5" t="s">
        <v>272</v>
      </c>
      <c r="B168">
        <f>IF('CS-Sophomore'!B172='Master Answer Key'!$B170, 1, 0)</f>
        <v>1</v>
      </c>
      <c r="C168">
        <f>IF('CS-Sophomore'!C172='Master Answer Key'!$B170, 1, 0)</f>
        <v>1</v>
      </c>
      <c r="D168">
        <f>IF('CS-Sophomore'!D172='Master Answer Key'!$B170, 1, 0)</f>
        <v>1</v>
      </c>
      <c r="E168">
        <f>IF('CS-Sophomore'!E172='Master Answer Key'!$B170, 1, 0)</f>
        <v>1</v>
      </c>
      <c r="F168">
        <f>IF('CS-Sophomore'!F172='Master Answer Key'!$B170, 1, 0)</f>
        <v>1</v>
      </c>
      <c r="G168">
        <f>IF('CS-Sophomore'!G172='Master Answer Key'!$B170, 1, 0)</f>
        <v>1</v>
      </c>
      <c r="H168">
        <f>IF('CS-Sophomore'!H172='Master Answer Key'!$B170, 1, 0)</f>
        <v>1</v>
      </c>
      <c r="I168">
        <f>IF('CS-Sophomore'!I172='Master Answer Key'!$B170, 1, 0)</f>
        <v>1</v>
      </c>
      <c r="J168">
        <f>IF('CS-Sophomore'!J172='Master Answer Key'!$B170, 1, 0)</f>
        <v>1</v>
      </c>
      <c r="K168">
        <f>IF('CS-Sophomore'!K172='Master Answer Key'!$B170, 1, 0)</f>
        <v>1</v>
      </c>
      <c r="L168">
        <f>IF('CS-Sophomore'!L172='Master Answer Key'!$B170, 1, 0)</f>
        <v>1</v>
      </c>
      <c r="M168">
        <f>IF('CS-Sophomore'!M172='Master Answer Key'!$B170, 1, 0)</f>
        <v>0</v>
      </c>
      <c r="N168">
        <f>IF('CS-Sophomore'!N172='Master Answer Key'!$B170, 1, 0)</f>
        <v>1</v>
      </c>
      <c r="O168">
        <f>IF('CS-Sophomore'!O172='Master Answer Key'!$B170, 1, 0)</f>
        <v>1</v>
      </c>
      <c r="P168">
        <f>IF('CS-Sophomore'!P172='Master Answer Key'!$B170, 1, 0)</f>
        <v>1</v>
      </c>
      <c r="Q168">
        <f>IF('CS-Sophomore'!Q172='Master Answer Key'!$B170, 1, 0)</f>
        <v>1</v>
      </c>
      <c r="R168">
        <f>IF('CS-Sophomore'!R172='Master Answer Key'!$B170, 1, 0)</f>
        <v>1</v>
      </c>
      <c r="S168">
        <f>IF('CS-Sophomore'!S172='Master Answer Key'!$B170, 1, 0)</f>
        <v>0</v>
      </c>
    </row>
    <row r="169">
      <c r="A169" s="5" t="s">
        <v>273</v>
      </c>
      <c r="B169">
        <f>IF('CS-Sophomore'!B173='Master Answer Key'!$B171, 1, 0)</f>
        <v>1</v>
      </c>
      <c r="C169">
        <f>IF('CS-Sophomore'!C173='Master Answer Key'!$B171, 1, 0)</f>
        <v>1</v>
      </c>
      <c r="D169">
        <f>IF('CS-Sophomore'!D173='Master Answer Key'!$B171, 1, 0)</f>
        <v>1</v>
      </c>
      <c r="E169">
        <f>IF('CS-Sophomore'!E173='Master Answer Key'!$B171, 1, 0)</f>
        <v>1</v>
      </c>
      <c r="F169">
        <f>IF('CS-Sophomore'!F173='Master Answer Key'!$B171, 1, 0)</f>
        <v>0</v>
      </c>
      <c r="G169">
        <f>IF('CS-Sophomore'!G173='Master Answer Key'!$B171, 1, 0)</f>
        <v>1</v>
      </c>
      <c r="H169">
        <f>IF('CS-Sophomore'!H173='Master Answer Key'!$B171, 1, 0)</f>
        <v>1</v>
      </c>
      <c r="I169">
        <f>IF('CS-Sophomore'!I173='Master Answer Key'!$B171, 1, 0)</f>
        <v>1</v>
      </c>
      <c r="J169">
        <f>IF('CS-Sophomore'!J173='Master Answer Key'!$B171, 1, 0)</f>
        <v>1</v>
      </c>
      <c r="K169">
        <f>IF('CS-Sophomore'!K173='Master Answer Key'!$B171, 1, 0)</f>
        <v>1</v>
      </c>
      <c r="L169">
        <f>IF('CS-Sophomore'!L173='Master Answer Key'!$B171, 1, 0)</f>
        <v>1</v>
      </c>
      <c r="M169">
        <f>IF('CS-Sophomore'!M173='Master Answer Key'!$B171, 1, 0)</f>
        <v>1</v>
      </c>
      <c r="N169">
        <f>IF('CS-Sophomore'!N173='Master Answer Key'!$B171, 1, 0)</f>
        <v>1</v>
      </c>
      <c r="O169">
        <f>IF('CS-Sophomore'!O173='Master Answer Key'!$B171, 1, 0)</f>
        <v>1</v>
      </c>
      <c r="P169">
        <f>IF('CS-Sophomore'!P173='Master Answer Key'!$B171, 1, 0)</f>
        <v>1</v>
      </c>
      <c r="Q169">
        <f>IF('CS-Sophomore'!Q173='Master Answer Key'!$B171, 1, 0)</f>
        <v>0</v>
      </c>
      <c r="R169">
        <f>IF('CS-Sophomore'!R173='Master Answer Key'!$B171, 1, 0)</f>
        <v>1</v>
      </c>
      <c r="S169">
        <f>IF('CS-Sophomore'!S173='Master Answer Key'!$B171, 1, 0)</f>
        <v>0</v>
      </c>
    </row>
    <row r="170">
      <c r="A170" s="5" t="s">
        <v>274</v>
      </c>
      <c r="B170">
        <f>IF('CS-Sophomore'!B174='Master Answer Key'!$B172, 1, 0)</f>
        <v>1</v>
      </c>
      <c r="C170">
        <f>IF('CS-Sophomore'!C174='Master Answer Key'!$B172, 1, 0)</f>
        <v>1</v>
      </c>
      <c r="D170">
        <f>IF('CS-Sophomore'!D174='Master Answer Key'!$B172, 1, 0)</f>
        <v>1</v>
      </c>
      <c r="E170">
        <f>IF('CS-Sophomore'!E174='Master Answer Key'!$B172, 1, 0)</f>
        <v>1</v>
      </c>
      <c r="F170">
        <f>IF('CS-Sophomore'!F174='Master Answer Key'!$B172, 1, 0)</f>
        <v>1</v>
      </c>
      <c r="G170">
        <f>IF('CS-Sophomore'!G174='Master Answer Key'!$B172, 1, 0)</f>
        <v>1</v>
      </c>
      <c r="H170">
        <f>IF('CS-Sophomore'!H174='Master Answer Key'!$B172, 1, 0)</f>
        <v>1</v>
      </c>
      <c r="I170">
        <f>IF('CS-Sophomore'!I174='Master Answer Key'!$B172, 1, 0)</f>
        <v>1</v>
      </c>
      <c r="J170">
        <f>IF('CS-Sophomore'!J174='Master Answer Key'!$B172, 1, 0)</f>
        <v>1</v>
      </c>
      <c r="K170">
        <f>IF('CS-Sophomore'!K174='Master Answer Key'!$B172, 1, 0)</f>
        <v>1</v>
      </c>
      <c r="L170">
        <f>IF('CS-Sophomore'!L174='Master Answer Key'!$B172, 1, 0)</f>
        <v>1</v>
      </c>
      <c r="M170">
        <f>IF('CS-Sophomore'!M174='Master Answer Key'!$B172, 1, 0)</f>
        <v>1</v>
      </c>
      <c r="N170">
        <f>IF('CS-Sophomore'!N174='Master Answer Key'!$B172, 1, 0)</f>
        <v>1</v>
      </c>
      <c r="O170">
        <f>IF('CS-Sophomore'!O174='Master Answer Key'!$B172, 1, 0)</f>
        <v>1</v>
      </c>
      <c r="P170">
        <f>IF('CS-Sophomore'!P174='Master Answer Key'!$B172, 1, 0)</f>
        <v>1</v>
      </c>
      <c r="Q170">
        <f>IF('CS-Sophomore'!Q174='Master Answer Key'!$B172, 1, 0)</f>
        <v>1</v>
      </c>
      <c r="R170">
        <f>IF('CS-Sophomore'!R174='Master Answer Key'!$B172, 1, 0)</f>
        <v>1</v>
      </c>
      <c r="S170">
        <f>IF('CS-Sophomore'!S174='Master Answer Key'!$B172, 1, 0)</f>
        <v>1</v>
      </c>
    </row>
    <row r="171">
      <c r="A171" s="5" t="s">
        <v>275</v>
      </c>
      <c r="B171">
        <f>IF('CS-Sophomore'!B175='Master Answer Key'!$B173, 1, 0)</f>
        <v>1</v>
      </c>
      <c r="C171">
        <f>IF('CS-Sophomore'!C175='Master Answer Key'!$B173, 1, 0)</f>
        <v>1</v>
      </c>
      <c r="D171">
        <f>IF('CS-Sophomore'!D175='Master Answer Key'!$B173, 1, 0)</f>
        <v>1</v>
      </c>
      <c r="E171">
        <f>IF('CS-Sophomore'!E175='Master Answer Key'!$B173, 1, 0)</f>
        <v>0</v>
      </c>
      <c r="F171">
        <f>IF('CS-Sophomore'!F175='Master Answer Key'!$B173, 1, 0)</f>
        <v>1</v>
      </c>
      <c r="G171">
        <f>IF('CS-Sophomore'!G175='Master Answer Key'!$B173, 1, 0)</f>
        <v>1</v>
      </c>
      <c r="H171">
        <f>IF('CS-Sophomore'!H175='Master Answer Key'!$B173, 1, 0)</f>
        <v>1</v>
      </c>
      <c r="I171">
        <f>IF('CS-Sophomore'!I175='Master Answer Key'!$B173, 1, 0)</f>
        <v>1</v>
      </c>
      <c r="J171">
        <f>IF('CS-Sophomore'!J175='Master Answer Key'!$B173, 1, 0)</f>
        <v>1</v>
      </c>
      <c r="K171">
        <f>IF('CS-Sophomore'!K175='Master Answer Key'!$B173, 1, 0)</f>
        <v>1</v>
      </c>
      <c r="L171">
        <f>IF('CS-Sophomore'!L175='Master Answer Key'!$B173, 1, 0)</f>
        <v>1</v>
      </c>
      <c r="M171">
        <f>IF('CS-Sophomore'!M175='Master Answer Key'!$B173, 1, 0)</f>
        <v>1</v>
      </c>
      <c r="N171">
        <f>IF('CS-Sophomore'!N175='Master Answer Key'!$B173, 1, 0)</f>
        <v>1</v>
      </c>
      <c r="O171">
        <f>IF('CS-Sophomore'!O175='Master Answer Key'!$B173, 1, 0)</f>
        <v>1</v>
      </c>
      <c r="P171">
        <f>IF('CS-Sophomore'!P175='Master Answer Key'!$B173, 1, 0)</f>
        <v>1</v>
      </c>
      <c r="Q171">
        <f>IF('CS-Sophomore'!Q175='Master Answer Key'!$B173, 1, 0)</f>
        <v>1</v>
      </c>
      <c r="R171">
        <f>IF('CS-Sophomore'!R175='Master Answer Key'!$B173, 1, 0)</f>
        <v>1</v>
      </c>
      <c r="S171">
        <f>IF('CS-Sophomore'!S175='Master Answer Key'!$B173, 1, 0)</f>
        <v>1</v>
      </c>
    </row>
    <row r="172">
      <c r="A172" s="5" t="s">
        <v>276</v>
      </c>
      <c r="B172">
        <f>IF('CS-Sophomore'!B176='Master Answer Key'!$B174, 1, 0)</f>
        <v>1</v>
      </c>
      <c r="C172">
        <f>IF('CS-Sophomore'!C176='Master Answer Key'!$B174, 1, 0)</f>
        <v>1</v>
      </c>
      <c r="D172">
        <f>IF('CS-Sophomore'!D176='Master Answer Key'!$B174, 1, 0)</f>
        <v>1</v>
      </c>
      <c r="E172">
        <f>IF('CS-Sophomore'!E176='Master Answer Key'!$B174, 1, 0)</f>
        <v>1</v>
      </c>
      <c r="F172">
        <f>IF('CS-Sophomore'!F176='Master Answer Key'!$B174, 1, 0)</f>
        <v>1</v>
      </c>
      <c r="G172">
        <f>IF('CS-Sophomore'!G176='Master Answer Key'!$B174, 1, 0)</f>
        <v>1</v>
      </c>
      <c r="H172">
        <f>IF('CS-Sophomore'!H176='Master Answer Key'!$B174, 1, 0)</f>
        <v>1</v>
      </c>
      <c r="I172">
        <f>IF('CS-Sophomore'!I176='Master Answer Key'!$B174, 1, 0)</f>
        <v>1</v>
      </c>
      <c r="J172">
        <f>IF('CS-Sophomore'!J176='Master Answer Key'!$B174, 1, 0)</f>
        <v>1</v>
      </c>
      <c r="K172">
        <f>IF('CS-Sophomore'!K176='Master Answer Key'!$B174, 1, 0)</f>
        <v>1</v>
      </c>
      <c r="L172">
        <f>IF('CS-Sophomore'!L176='Master Answer Key'!$B174, 1, 0)</f>
        <v>1</v>
      </c>
      <c r="M172">
        <f>IF('CS-Sophomore'!M176='Master Answer Key'!$B174, 1, 0)</f>
        <v>1</v>
      </c>
      <c r="N172">
        <f>IF('CS-Sophomore'!N176='Master Answer Key'!$B174, 1, 0)</f>
        <v>1</v>
      </c>
      <c r="O172">
        <f>IF('CS-Sophomore'!O176='Master Answer Key'!$B174, 1, 0)</f>
        <v>1</v>
      </c>
      <c r="P172">
        <f>IF('CS-Sophomore'!P176='Master Answer Key'!$B174, 1, 0)</f>
        <v>1</v>
      </c>
      <c r="Q172">
        <f>IF('CS-Sophomore'!Q176='Master Answer Key'!$B174, 1, 0)</f>
        <v>1</v>
      </c>
      <c r="R172">
        <f>IF('CS-Sophomore'!R176='Master Answer Key'!$B174, 1, 0)</f>
        <v>1</v>
      </c>
      <c r="S172">
        <f>IF('CS-Sophomore'!S176='Master Answer Key'!$B174, 1, 0)</f>
        <v>1</v>
      </c>
    </row>
    <row r="173">
      <c r="A173" s="5" t="s">
        <v>277</v>
      </c>
      <c r="B173">
        <f>IF('CS-Sophomore'!B177='Master Answer Key'!$B175, 1, 0)</f>
        <v>1</v>
      </c>
      <c r="C173">
        <f>IF('CS-Sophomore'!C177='Master Answer Key'!$B175, 1, 0)</f>
        <v>1</v>
      </c>
      <c r="D173">
        <f>IF('CS-Sophomore'!D177='Master Answer Key'!$B175, 1, 0)</f>
        <v>1</v>
      </c>
      <c r="E173">
        <f>IF('CS-Sophomore'!E177='Master Answer Key'!$B175, 1, 0)</f>
        <v>0</v>
      </c>
      <c r="F173">
        <f>IF('CS-Sophomore'!F177='Master Answer Key'!$B175, 1, 0)</f>
        <v>1</v>
      </c>
      <c r="G173">
        <f>IF('CS-Sophomore'!G177='Master Answer Key'!$B175, 1, 0)</f>
        <v>1</v>
      </c>
      <c r="H173">
        <f>IF('CS-Sophomore'!H177='Master Answer Key'!$B175, 1, 0)</f>
        <v>1</v>
      </c>
      <c r="I173">
        <f>IF('CS-Sophomore'!I177='Master Answer Key'!$B175, 1, 0)</f>
        <v>1</v>
      </c>
      <c r="J173">
        <f>IF('CS-Sophomore'!J177='Master Answer Key'!$B175, 1, 0)</f>
        <v>1</v>
      </c>
      <c r="K173">
        <f>IF('CS-Sophomore'!K177='Master Answer Key'!$B175, 1, 0)</f>
        <v>1</v>
      </c>
      <c r="L173">
        <f>IF('CS-Sophomore'!L177='Master Answer Key'!$B175, 1, 0)</f>
        <v>1</v>
      </c>
      <c r="M173">
        <f>IF('CS-Sophomore'!M177='Master Answer Key'!$B175, 1, 0)</f>
        <v>1</v>
      </c>
      <c r="N173">
        <f>IF('CS-Sophomore'!N177='Master Answer Key'!$B175, 1, 0)</f>
        <v>1</v>
      </c>
      <c r="O173">
        <f>IF('CS-Sophomore'!O177='Master Answer Key'!$B175, 1, 0)</f>
        <v>1</v>
      </c>
      <c r="P173">
        <f>IF('CS-Sophomore'!P177='Master Answer Key'!$B175, 1, 0)</f>
        <v>1</v>
      </c>
      <c r="Q173">
        <f>IF('CS-Sophomore'!Q177='Master Answer Key'!$B175, 1, 0)</f>
        <v>1</v>
      </c>
      <c r="R173">
        <f>IF('CS-Sophomore'!R177='Master Answer Key'!$B175, 1, 0)</f>
        <v>1</v>
      </c>
      <c r="S173">
        <f>IF('CS-Sophomore'!S177='Master Answer Key'!$B175, 1, 0)</f>
        <v>1</v>
      </c>
    </row>
    <row r="174">
      <c r="A174" s="5" t="s">
        <v>278</v>
      </c>
      <c r="B174">
        <f>IF('CS-Sophomore'!B178='Master Answer Key'!$B176, 1, 0)</f>
        <v>1</v>
      </c>
      <c r="C174">
        <f>IF('CS-Sophomore'!C178='Master Answer Key'!$B176, 1, 0)</f>
        <v>1</v>
      </c>
      <c r="D174">
        <f>IF('CS-Sophomore'!D178='Master Answer Key'!$B176, 1, 0)</f>
        <v>1</v>
      </c>
      <c r="E174">
        <f>IF('CS-Sophomore'!E178='Master Answer Key'!$B176, 1, 0)</f>
        <v>1</v>
      </c>
      <c r="F174">
        <f>IF('CS-Sophomore'!F178='Master Answer Key'!$B176, 1, 0)</f>
        <v>1</v>
      </c>
      <c r="G174">
        <f>IF('CS-Sophomore'!G178='Master Answer Key'!$B176, 1, 0)</f>
        <v>1</v>
      </c>
      <c r="H174">
        <f>IF('CS-Sophomore'!H178='Master Answer Key'!$B176, 1, 0)</f>
        <v>1</v>
      </c>
      <c r="I174">
        <f>IF('CS-Sophomore'!I178='Master Answer Key'!$B176, 1, 0)</f>
        <v>1</v>
      </c>
      <c r="J174">
        <f>IF('CS-Sophomore'!J178='Master Answer Key'!$B176, 1, 0)</f>
        <v>1</v>
      </c>
      <c r="K174">
        <f>IF('CS-Sophomore'!K178='Master Answer Key'!$B176, 1, 0)</f>
        <v>1</v>
      </c>
      <c r="L174">
        <f>IF('CS-Sophomore'!L178='Master Answer Key'!$B176, 1, 0)</f>
        <v>1</v>
      </c>
      <c r="M174">
        <f>IF('CS-Sophomore'!M178='Master Answer Key'!$B176, 1, 0)</f>
        <v>1</v>
      </c>
      <c r="N174">
        <f>IF('CS-Sophomore'!N178='Master Answer Key'!$B176, 1, 0)</f>
        <v>1</v>
      </c>
      <c r="O174">
        <f>IF('CS-Sophomore'!O178='Master Answer Key'!$B176, 1, 0)</f>
        <v>1</v>
      </c>
      <c r="P174">
        <f>IF('CS-Sophomore'!P178='Master Answer Key'!$B176, 1, 0)</f>
        <v>1</v>
      </c>
      <c r="Q174">
        <f>IF('CS-Sophomore'!Q178='Master Answer Key'!$B176, 1, 0)</f>
        <v>1</v>
      </c>
      <c r="R174">
        <f>IF('CS-Sophomore'!R178='Master Answer Key'!$B176, 1, 0)</f>
        <v>1</v>
      </c>
      <c r="S174">
        <f>IF('CS-Sophomore'!S178='Master Answer Key'!$B176, 1, 0)</f>
        <v>1</v>
      </c>
    </row>
    <row r="175">
      <c r="A175" s="5" t="s">
        <v>279</v>
      </c>
      <c r="B175">
        <f>IF('CS-Sophomore'!B179='Master Answer Key'!$B177, 1, 0)</f>
        <v>1</v>
      </c>
      <c r="C175">
        <f>IF('CS-Sophomore'!C179='Master Answer Key'!$B177, 1, 0)</f>
        <v>1</v>
      </c>
      <c r="D175">
        <f>IF('CS-Sophomore'!D179='Master Answer Key'!$B177, 1, 0)</f>
        <v>1</v>
      </c>
      <c r="E175">
        <f>IF('CS-Sophomore'!E179='Master Answer Key'!$B177, 1, 0)</f>
        <v>1</v>
      </c>
      <c r="F175">
        <f>IF('CS-Sophomore'!F179='Master Answer Key'!$B177, 1, 0)</f>
        <v>1</v>
      </c>
      <c r="G175">
        <f>IF('CS-Sophomore'!G179='Master Answer Key'!$B177, 1, 0)</f>
        <v>1</v>
      </c>
      <c r="H175">
        <f>IF('CS-Sophomore'!H179='Master Answer Key'!$B177, 1, 0)</f>
        <v>1</v>
      </c>
      <c r="I175">
        <f>IF('CS-Sophomore'!I179='Master Answer Key'!$B177, 1, 0)</f>
        <v>1</v>
      </c>
      <c r="J175">
        <f>IF('CS-Sophomore'!J179='Master Answer Key'!$B177, 1, 0)</f>
        <v>1</v>
      </c>
      <c r="K175">
        <f>IF('CS-Sophomore'!K179='Master Answer Key'!$B177, 1, 0)</f>
        <v>1</v>
      </c>
      <c r="L175">
        <f>IF('CS-Sophomore'!L179='Master Answer Key'!$B177, 1, 0)</f>
        <v>1</v>
      </c>
      <c r="M175">
        <f>IF('CS-Sophomore'!M179='Master Answer Key'!$B177, 1, 0)</f>
        <v>1</v>
      </c>
      <c r="N175">
        <f>IF('CS-Sophomore'!N179='Master Answer Key'!$B177, 1, 0)</f>
        <v>1</v>
      </c>
      <c r="O175">
        <f>IF('CS-Sophomore'!O179='Master Answer Key'!$B177, 1, 0)</f>
        <v>1</v>
      </c>
      <c r="P175">
        <f>IF('CS-Sophomore'!P179='Master Answer Key'!$B177, 1, 0)</f>
        <v>1</v>
      </c>
      <c r="Q175">
        <f>IF('CS-Sophomore'!Q179='Master Answer Key'!$B177, 1, 0)</f>
        <v>0</v>
      </c>
      <c r="R175">
        <f>IF('CS-Sophomore'!R179='Master Answer Key'!$B177, 1, 0)</f>
        <v>1</v>
      </c>
      <c r="S175">
        <f>IF('CS-Sophomore'!S179='Master Answer Key'!$B177, 1, 0)</f>
        <v>1</v>
      </c>
    </row>
    <row r="176">
      <c r="A176" s="5" t="s">
        <v>280</v>
      </c>
      <c r="B176">
        <f>IF('CS-Sophomore'!B180='Master Answer Key'!$B178, 1, 0)</f>
        <v>1</v>
      </c>
      <c r="C176">
        <f>IF('CS-Sophomore'!C180='Master Answer Key'!$B178, 1, 0)</f>
        <v>1</v>
      </c>
      <c r="D176">
        <f>IF('CS-Sophomore'!D180='Master Answer Key'!$B178, 1, 0)</f>
        <v>1</v>
      </c>
      <c r="E176">
        <f>IF('CS-Sophomore'!E180='Master Answer Key'!$B178, 1, 0)</f>
        <v>1</v>
      </c>
      <c r="F176">
        <f>IF('CS-Sophomore'!F180='Master Answer Key'!$B178, 1, 0)</f>
        <v>1</v>
      </c>
      <c r="G176">
        <f>IF('CS-Sophomore'!G180='Master Answer Key'!$B178, 1, 0)</f>
        <v>1</v>
      </c>
      <c r="H176">
        <f>IF('CS-Sophomore'!H180='Master Answer Key'!$B178, 1, 0)</f>
        <v>1</v>
      </c>
      <c r="I176">
        <f>IF('CS-Sophomore'!I180='Master Answer Key'!$B178, 1, 0)</f>
        <v>1</v>
      </c>
      <c r="J176">
        <f>IF('CS-Sophomore'!J180='Master Answer Key'!$B178, 1, 0)</f>
        <v>1</v>
      </c>
      <c r="K176">
        <f>IF('CS-Sophomore'!K180='Master Answer Key'!$B178, 1, 0)</f>
        <v>1</v>
      </c>
      <c r="L176">
        <f>IF('CS-Sophomore'!L180='Master Answer Key'!$B178, 1, 0)</f>
        <v>1</v>
      </c>
      <c r="M176">
        <f>IF('CS-Sophomore'!M180='Master Answer Key'!$B178, 1, 0)</f>
        <v>1</v>
      </c>
      <c r="N176">
        <f>IF('CS-Sophomore'!N180='Master Answer Key'!$B178, 1, 0)</f>
        <v>1</v>
      </c>
      <c r="O176">
        <f>IF('CS-Sophomore'!O180='Master Answer Key'!$B178, 1, 0)</f>
        <v>1</v>
      </c>
      <c r="P176">
        <f>IF('CS-Sophomore'!P180='Master Answer Key'!$B178, 1, 0)</f>
        <v>1</v>
      </c>
      <c r="Q176">
        <f>IF('CS-Sophomore'!Q180='Master Answer Key'!$B178, 1, 0)</f>
        <v>1</v>
      </c>
      <c r="R176">
        <f>IF('CS-Sophomore'!R180='Master Answer Key'!$B178, 1, 0)</f>
        <v>1</v>
      </c>
      <c r="S176">
        <f>IF('CS-Sophomore'!S180='Master Answer Key'!$B178, 1, 0)</f>
        <v>1</v>
      </c>
    </row>
    <row r="177">
      <c r="A177" s="5" t="s">
        <v>281</v>
      </c>
      <c r="B177">
        <f>IF('CS-Sophomore'!B181='Master Answer Key'!$B179, 1, 0)</f>
        <v>1</v>
      </c>
      <c r="C177">
        <f>IF('CS-Sophomore'!C181='Master Answer Key'!$B179, 1, 0)</f>
        <v>0</v>
      </c>
      <c r="D177">
        <f>IF('CS-Sophomore'!D181='Master Answer Key'!$B179, 1, 0)</f>
        <v>0</v>
      </c>
      <c r="E177">
        <f>IF('CS-Sophomore'!E181='Master Answer Key'!$B179, 1, 0)</f>
        <v>1</v>
      </c>
      <c r="F177">
        <f>IF('CS-Sophomore'!F181='Master Answer Key'!$B179, 1, 0)</f>
        <v>1</v>
      </c>
      <c r="G177">
        <f>IF('CS-Sophomore'!G181='Master Answer Key'!$B179, 1, 0)</f>
        <v>1</v>
      </c>
      <c r="H177">
        <f>IF('CS-Sophomore'!H181='Master Answer Key'!$B179, 1, 0)</f>
        <v>1</v>
      </c>
      <c r="I177">
        <f>IF('CS-Sophomore'!I181='Master Answer Key'!$B179, 1, 0)</f>
        <v>1</v>
      </c>
      <c r="J177">
        <f>IF('CS-Sophomore'!J181='Master Answer Key'!$B179, 1, 0)</f>
        <v>1</v>
      </c>
      <c r="K177">
        <f>IF('CS-Sophomore'!K181='Master Answer Key'!$B179, 1, 0)</f>
        <v>1</v>
      </c>
      <c r="L177">
        <f>IF('CS-Sophomore'!L181='Master Answer Key'!$B179, 1, 0)</f>
        <v>1</v>
      </c>
      <c r="M177">
        <f>IF('CS-Sophomore'!M181='Master Answer Key'!$B179, 1, 0)</f>
        <v>1</v>
      </c>
      <c r="N177">
        <f>IF('CS-Sophomore'!N181='Master Answer Key'!$B179, 1, 0)</f>
        <v>1</v>
      </c>
      <c r="O177">
        <f>IF('CS-Sophomore'!O181='Master Answer Key'!$B179, 1, 0)</f>
        <v>1</v>
      </c>
      <c r="P177">
        <f>IF('CS-Sophomore'!P181='Master Answer Key'!$B179, 1, 0)</f>
        <v>1</v>
      </c>
      <c r="Q177">
        <f>IF('CS-Sophomore'!Q181='Master Answer Key'!$B179, 1, 0)</f>
        <v>1</v>
      </c>
      <c r="R177">
        <f>IF('CS-Sophomore'!R181='Master Answer Key'!$B179, 1, 0)</f>
        <v>1</v>
      </c>
      <c r="S177">
        <f>IF('CS-Sophomore'!S181='Master Answer Key'!$B179, 1, 0)</f>
        <v>1</v>
      </c>
    </row>
    <row r="178">
      <c r="A178" s="5" t="s">
        <v>282</v>
      </c>
      <c r="B178">
        <f>IF('CS-Sophomore'!B182='Master Answer Key'!$B180, 1, 0)</f>
        <v>1</v>
      </c>
      <c r="C178">
        <f>IF('CS-Sophomore'!C182='Master Answer Key'!$B180, 1, 0)</f>
        <v>1</v>
      </c>
      <c r="D178">
        <f>IF('CS-Sophomore'!D182='Master Answer Key'!$B180, 1, 0)</f>
        <v>1</v>
      </c>
      <c r="E178">
        <f>IF('CS-Sophomore'!E182='Master Answer Key'!$B180, 1, 0)</f>
        <v>1</v>
      </c>
      <c r="F178">
        <f>IF('CS-Sophomore'!F182='Master Answer Key'!$B180, 1, 0)</f>
        <v>0</v>
      </c>
      <c r="G178">
        <f>IF('CS-Sophomore'!G182='Master Answer Key'!$B180, 1, 0)</f>
        <v>1</v>
      </c>
      <c r="H178">
        <f>IF('CS-Sophomore'!H182='Master Answer Key'!$B180, 1, 0)</f>
        <v>1</v>
      </c>
      <c r="I178">
        <f>IF('CS-Sophomore'!I182='Master Answer Key'!$B180, 1, 0)</f>
        <v>1</v>
      </c>
      <c r="J178">
        <f>IF('CS-Sophomore'!J182='Master Answer Key'!$B180, 1, 0)</f>
        <v>1</v>
      </c>
      <c r="K178">
        <f>IF('CS-Sophomore'!K182='Master Answer Key'!$B180, 1, 0)</f>
        <v>1</v>
      </c>
      <c r="L178">
        <f>IF('CS-Sophomore'!L182='Master Answer Key'!$B180, 1, 0)</f>
        <v>1</v>
      </c>
      <c r="M178">
        <f>IF('CS-Sophomore'!M182='Master Answer Key'!$B180, 1, 0)</f>
        <v>1</v>
      </c>
      <c r="N178">
        <f>IF('CS-Sophomore'!N182='Master Answer Key'!$B180, 1, 0)</f>
        <v>1</v>
      </c>
      <c r="O178">
        <f>IF('CS-Sophomore'!O182='Master Answer Key'!$B180, 1, 0)</f>
        <v>1</v>
      </c>
      <c r="P178">
        <f>IF('CS-Sophomore'!P182='Master Answer Key'!$B180, 1, 0)</f>
        <v>1</v>
      </c>
      <c r="Q178">
        <f>IF('CS-Sophomore'!Q182='Master Answer Key'!$B180, 1, 0)</f>
        <v>1</v>
      </c>
      <c r="R178">
        <f>IF('CS-Sophomore'!R182='Master Answer Key'!$B180, 1, 0)</f>
        <v>1</v>
      </c>
      <c r="S178">
        <f>IF('CS-Sophomore'!S182='Master Answer Key'!$B180, 1, 0)</f>
        <v>1</v>
      </c>
    </row>
    <row r="179">
      <c r="A179" s="5" t="s">
        <v>283</v>
      </c>
      <c r="B179">
        <f>IF('CS-Sophomore'!B183='Master Answer Key'!$B181, 1, 0)</f>
        <v>1</v>
      </c>
      <c r="C179">
        <f>IF('CS-Sophomore'!C183='Master Answer Key'!$B181, 1, 0)</f>
        <v>1</v>
      </c>
      <c r="D179">
        <f>IF('CS-Sophomore'!D183='Master Answer Key'!$B181, 1, 0)</f>
        <v>1</v>
      </c>
      <c r="E179">
        <f>IF('CS-Sophomore'!E183='Master Answer Key'!$B181, 1, 0)</f>
        <v>1</v>
      </c>
      <c r="F179">
        <f>IF('CS-Sophomore'!F183='Master Answer Key'!$B181, 1, 0)</f>
        <v>1</v>
      </c>
      <c r="G179">
        <f>IF('CS-Sophomore'!G183='Master Answer Key'!$B181, 1, 0)</f>
        <v>1</v>
      </c>
      <c r="H179">
        <f>IF('CS-Sophomore'!H183='Master Answer Key'!$B181, 1, 0)</f>
        <v>1</v>
      </c>
      <c r="I179">
        <f>IF('CS-Sophomore'!I183='Master Answer Key'!$B181, 1, 0)</f>
        <v>1</v>
      </c>
      <c r="J179">
        <f>IF('CS-Sophomore'!J183='Master Answer Key'!$B181, 1, 0)</f>
        <v>1</v>
      </c>
      <c r="K179">
        <f>IF('CS-Sophomore'!K183='Master Answer Key'!$B181, 1, 0)</f>
        <v>1</v>
      </c>
      <c r="L179">
        <f>IF('CS-Sophomore'!L183='Master Answer Key'!$B181, 1, 0)</f>
        <v>1</v>
      </c>
      <c r="M179">
        <f>IF('CS-Sophomore'!M183='Master Answer Key'!$B181, 1, 0)</f>
        <v>1</v>
      </c>
      <c r="N179">
        <f>IF('CS-Sophomore'!N183='Master Answer Key'!$B181, 1, 0)</f>
        <v>1</v>
      </c>
      <c r="O179">
        <f>IF('CS-Sophomore'!O183='Master Answer Key'!$B181, 1, 0)</f>
        <v>1</v>
      </c>
      <c r="P179">
        <f>IF('CS-Sophomore'!P183='Master Answer Key'!$B181, 1, 0)</f>
        <v>1</v>
      </c>
      <c r="Q179">
        <f>IF('CS-Sophomore'!Q183='Master Answer Key'!$B181, 1, 0)</f>
        <v>1</v>
      </c>
      <c r="R179">
        <f>IF('CS-Sophomore'!R183='Master Answer Key'!$B181, 1, 0)</f>
        <v>1</v>
      </c>
      <c r="S179">
        <f>IF('CS-Sophomore'!S183='Master Answer Key'!$B181, 1, 0)</f>
        <v>1</v>
      </c>
    </row>
    <row r="180">
      <c r="A180" s="5" t="s">
        <v>284</v>
      </c>
      <c r="B180">
        <f>IF('CS-Sophomore'!B184='Master Answer Key'!$B182, 1, 0)</f>
        <v>0</v>
      </c>
      <c r="C180">
        <f>IF('CS-Sophomore'!C184='Master Answer Key'!$B182, 1, 0)</f>
        <v>0</v>
      </c>
      <c r="D180">
        <f>IF('CS-Sophomore'!D184='Master Answer Key'!$B182, 1, 0)</f>
        <v>1</v>
      </c>
      <c r="E180">
        <f>IF('CS-Sophomore'!E184='Master Answer Key'!$B182, 1, 0)</f>
        <v>1</v>
      </c>
      <c r="F180">
        <f>IF('CS-Sophomore'!F184='Master Answer Key'!$B182, 1, 0)</f>
        <v>0</v>
      </c>
      <c r="G180">
        <f>IF('CS-Sophomore'!G184='Master Answer Key'!$B182, 1, 0)</f>
        <v>0</v>
      </c>
      <c r="H180">
        <f>IF('CS-Sophomore'!H184='Master Answer Key'!$B182, 1, 0)</f>
        <v>1</v>
      </c>
      <c r="I180">
        <f>IF('CS-Sophomore'!I184='Master Answer Key'!$B182, 1, 0)</f>
        <v>0</v>
      </c>
      <c r="J180">
        <f>IF('CS-Sophomore'!J184='Master Answer Key'!$B182, 1, 0)</f>
        <v>1</v>
      </c>
      <c r="K180">
        <f>IF('CS-Sophomore'!K184='Master Answer Key'!$B182, 1, 0)</f>
        <v>1</v>
      </c>
      <c r="L180">
        <f>IF('CS-Sophomore'!L184='Master Answer Key'!$B182, 1, 0)</f>
        <v>1</v>
      </c>
      <c r="M180">
        <f>IF('CS-Sophomore'!M184='Master Answer Key'!$B182, 1, 0)</f>
        <v>1</v>
      </c>
      <c r="N180">
        <f>IF('CS-Sophomore'!N184='Master Answer Key'!$B182, 1, 0)</f>
        <v>1</v>
      </c>
      <c r="O180">
        <f>IF('CS-Sophomore'!O184='Master Answer Key'!$B182, 1, 0)</f>
        <v>1</v>
      </c>
      <c r="P180">
        <f>IF('CS-Sophomore'!P184='Master Answer Key'!$B182, 1, 0)</f>
        <v>1</v>
      </c>
      <c r="Q180">
        <f>IF('CS-Sophomore'!Q184='Master Answer Key'!$B182, 1, 0)</f>
        <v>1</v>
      </c>
      <c r="R180">
        <f>IF('CS-Sophomore'!R184='Master Answer Key'!$B182, 1, 0)</f>
        <v>1</v>
      </c>
      <c r="S180">
        <f>IF('CS-Sophomore'!S184='Master Answer Key'!$B182, 1, 0)</f>
        <v>1</v>
      </c>
    </row>
    <row r="181">
      <c r="A181" s="5" t="s">
        <v>285</v>
      </c>
      <c r="B181">
        <f>IF('CS-Sophomore'!B185='Master Answer Key'!$B183, 1, 0)</f>
        <v>1</v>
      </c>
      <c r="C181">
        <f>IF('CS-Sophomore'!C185='Master Answer Key'!$B183, 1, 0)</f>
        <v>1</v>
      </c>
      <c r="D181">
        <f>IF('CS-Sophomore'!D185='Master Answer Key'!$B183, 1, 0)</f>
        <v>1</v>
      </c>
      <c r="E181">
        <f>IF('CS-Sophomore'!E185='Master Answer Key'!$B183, 1, 0)</f>
        <v>1</v>
      </c>
      <c r="F181">
        <f>IF('CS-Sophomore'!F185='Master Answer Key'!$B183, 1, 0)</f>
        <v>1</v>
      </c>
      <c r="G181">
        <f>IF('CS-Sophomore'!G185='Master Answer Key'!$B183, 1, 0)</f>
        <v>0</v>
      </c>
      <c r="H181">
        <f>IF('CS-Sophomore'!H185='Master Answer Key'!$B183, 1, 0)</f>
        <v>1</v>
      </c>
      <c r="I181">
        <f>IF('CS-Sophomore'!I185='Master Answer Key'!$B183, 1, 0)</f>
        <v>1</v>
      </c>
      <c r="J181">
        <f>IF('CS-Sophomore'!J185='Master Answer Key'!$B183, 1, 0)</f>
        <v>0</v>
      </c>
      <c r="K181">
        <f>IF('CS-Sophomore'!K185='Master Answer Key'!$B183, 1, 0)</f>
        <v>1</v>
      </c>
      <c r="L181">
        <f>IF('CS-Sophomore'!L185='Master Answer Key'!$B183, 1, 0)</f>
        <v>1</v>
      </c>
      <c r="M181">
        <f>IF('CS-Sophomore'!M185='Master Answer Key'!$B183, 1, 0)</f>
        <v>1</v>
      </c>
      <c r="N181">
        <f>IF('CS-Sophomore'!N185='Master Answer Key'!$B183, 1, 0)</f>
        <v>1</v>
      </c>
      <c r="O181">
        <f>IF('CS-Sophomore'!O185='Master Answer Key'!$B183, 1, 0)</f>
        <v>1</v>
      </c>
      <c r="P181">
        <f>IF('CS-Sophomore'!P185='Master Answer Key'!$B183, 1, 0)</f>
        <v>1</v>
      </c>
      <c r="Q181">
        <f>IF('CS-Sophomore'!Q185='Master Answer Key'!$B183, 1, 0)</f>
        <v>1</v>
      </c>
      <c r="R181">
        <f>IF('CS-Sophomore'!R185='Master Answer Key'!$B183, 1, 0)</f>
        <v>0</v>
      </c>
      <c r="S181">
        <f>IF('CS-Sophomore'!S185='Master Answer Key'!$B183, 1, 0)</f>
        <v>1</v>
      </c>
    </row>
    <row r="182">
      <c r="A182" s="5" t="s">
        <v>286</v>
      </c>
      <c r="B182">
        <f>IF('CS-Sophomore'!B186='Master Answer Key'!$B184, 1, 0)</f>
        <v>1</v>
      </c>
      <c r="C182">
        <f>IF('CS-Sophomore'!C186='Master Answer Key'!$B184, 1, 0)</f>
        <v>0</v>
      </c>
      <c r="D182">
        <f>IF('CS-Sophomore'!D186='Master Answer Key'!$B184, 1, 0)</f>
        <v>1</v>
      </c>
      <c r="E182">
        <f>IF('CS-Sophomore'!E186='Master Answer Key'!$B184, 1, 0)</f>
        <v>1</v>
      </c>
      <c r="F182">
        <f>IF('CS-Sophomore'!F186='Master Answer Key'!$B184, 1, 0)</f>
        <v>1</v>
      </c>
      <c r="G182">
        <f>IF('CS-Sophomore'!G186='Master Answer Key'!$B184, 1, 0)</f>
        <v>1</v>
      </c>
      <c r="H182">
        <f>IF('CS-Sophomore'!H186='Master Answer Key'!$B184, 1, 0)</f>
        <v>1</v>
      </c>
      <c r="I182">
        <f>IF('CS-Sophomore'!I186='Master Answer Key'!$B184, 1, 0)</f>
        <v>1</v>
      </c>
      <c r="J182">
        <f>IF('CS-Sophomore'!J186='Master Answer Key'!$B184, 1, 0)</f>
        <v>1</v>
      </c>
      <c r="K182">
        <f>IF('CS-Sophomore'!K186='Master Answer Key'!$B184, 1, 0)</f>
        <v>1</v>
      </c>
      <c r="L182">
        <f>IF('CS-Sophomore'!L186='Master Answer Key'!$B184, 1, 0)</f>
        <v>1</v>
      </c>
      <c r="M182">
        <f>IF('CS-Sophomore'!M186='Master Answer Key'!$B184, 1, 0)</f>
        <v>1</v>
      </c>
      <c r="N182">
        <f>IF('CS-Sophomore'!N186='Master Answer Key'!$B184, 1, 0)</f>
        <v>1</v>
      </c>
      <c r="O182">
        <f>IF('CS-Sophomore'!O186='Master Answer Key'!$B184, 1, 0)</f>
        <v>1</v>
      </c>
      <c r="P182">
        <f>IF('CS-Sophomore'!P186='Master Answer Key'!$B184, 1, 0)</f>
        <v>1</v>
      </c>
      <c r="Q182">
        <f>IF('CS-Sophomore'!Q186='Master Answer Key'!$B184, 1, 0)</f>
        <v>0</v>
      </c>
      <c r="R182">
        <f>IF('CS-Sophomore'!R186='Master Answer Key'!$B184, 1, 0)</f>
        <v>1</v>
      </c>
      <c r="S182">
        <f>IF('CS-Sophomore'!S186='Master Answer Key'!$B184, 1, 0)</f>
        <v>1</v>
      </c>
    </row>
    <row r="183">
      <c r="A183" s="5" t="s">
        <v>287</v>
      </c>
      <c r="B183">
        <f>IF('CS-Sophomore'!B187='Master Answer Key'!$B185, 1, 0)</f>
        <v>1</v>
      </c>
      <c r="C183">
        <f>IF('CS-Sophomore'!C187='Master Answer Key'!$B185, 1, 0)</f>
        <v>1</v>
      </c>
      <c r="D183">
        <f>IF('CS-Sophomore'!D187='Master Answer Key'!$B185, 1, 0)</f>
        <v>1</v>
      </c>
      <c r="E183">
        <f>IF('CS-Sophomore'!E187='Master Answer Key'!$B185, 1, 0)</f>
        <v>1</v>
      </c>
      <c r="F183">
        <f>IF('CS-Sophomore'!F187='Master Answer Key'!$B185, 1, 0)</f>
        <v>1</v>
      </c>
      <c r="G183">
        <f>IF('CS-Sophomore'!G187='Master Answer Key'!$B185, 1, 0)</f>
        <v>1</v>
      </c>
      <c r="H183">
        <f>IF('CS-Sophomore'!H187='Master Answer Key'!$B185, 1, 0)</f>
        <v>1</v>
      </c>
      <c r="I183">
        <f>IF('CS-Sophomore'!I187='Master Answer Key'!$B185, 1, 0)</f>
        <v>1</v>
      </c>
      <c r="J183">
        <f>IF('CS-Sophomore'!J187='Master Answer Key'!$B185, 1, 0)</f>
        <v>0</v>
      </c>
      <c r="K183">
        <f>IF('CS-Sophomore'!K187='Master Answer Key'!$B185, 1, 0)</f>
        <v>1</v>
      </c>
      <c r="L183">
        <f>IF('CS-Sophomore'!L187='Master Answer Key'!$B185, 1, 0)</f>
        <v>1</v>
      </c>
      <c r="M183">
        <f>IF('CS-Sophomore'!M187='Master Answer Key'!$B185, 1, 0)</f>
        <v>1</v>
      </c>
      <c r="N183">
        <f>IF('CS-Sophomore'!N187='Master Answer Key'!$B185, 1, 0)</f>
        <v>1</v>
      </c>
      <c r="O183">
        <f>IF('CS-Sophomore'!O187='Master Answer Key'!$B185, 1, 0)</f>
        <v>1</v>
      </c>
      <c r="P183">
        <f>IF('CS-Sophomore'!P187='Master Answer Key'!$B185, 1, 0)</f>
        <v>1</v>
      </c>
      <c r="Q183">
        <f>IF('CS-Sophomore'!Q187='Master Answer Key'!$B185, 1, 0)</f>
        <v>0</v>
      </c>
      <c r="R183">
        <f>IF('CS-Sophomore'!R187='Master Answer Key'!$B185, 1, 0)</f>
        <v>1</v>
      </c>
      <c r="S183">
        <f>IF('CS-Sophomore'!S187='Master Answer Key'!$B185, 1, 0)</f>
        <v>1</v>
      </c>
    </row>
    <row r="184">
      <c r="A184" s="5" t="s">
        <v>288</v>
      </c>
      <c r="B184">
        <f>IF('CS-Sophomore'!B188='Master Answer Key'!$B186, 1, 0)</f>
        <v>1</v>
      </c>
      <c r="C184">
        <f>IF('CS-Sophomore'!C188='Master Answer Key'!$B186, 1, 0)</f>
        <v>1</v>
      </c>
      <c r="D184">
        <f>IF('CS-Sophomore'!D188='Master Answer Key'!$B186, 1, 0)</f>
        <v>1</v>
      </c>
      <c r="E184">
        <f>IF('CS-Sophomore'!E188='Master Answer Key'!$B186, 1, 0)</f>
        <v>1</v>
      </c>
      <c r="F184">
        <f>IF('CS-Sophomore'!F188='Master Answer Key'!$B186, 1, 0)</f>
        <v>1</v>
      </c>
      <c r="G184">
        <f>IF('CS-Sophomore'!G188='Master Answer Key'!$B186, 1, 0)</f>
        <v>1</v>
      </c>
      <c r="H184">
        <f>IF('CS-Sophomore'!H188='Master Answer Key'!$B186, 1, 0)</f>
        <v>1</v>
      </c>
      <c r="I184">
        <f>IF('CS-Sophomore'!I188='Master Answer Key'!$B186, 1, 0)</f>
        <v>1</v>
      </c>
      <c r="J184">
        <f>IF('CS-Sophomore'!J188='Master Answer Key'!$B186, 1, 0)</f>
        <v>1</v>
      </c>
      <c r="K184">
        <f>IF('CS-Sophomore'!K188='Master Answer Key'!$B186, 1, 0)</f>
        <v>1</v>
      </c>
      <c r="L184">
        <f>IF('CS-Sophomore'!L188='Master Answer Key'!$B186, 1, 0)</f>
        <v>1</v>
      </c>
      <c r="M184">
        <f>IF('CS-Sophomore'!M188='Master Answer Key'!$B186, 1, 0)</f>
        <v>1</v>
      </c>
      <c r="N184">
        <f>IF('CS-Sophomore'!N188='Master Answer Key'!$B186, 1, 0)</f>
        <v>1</v>
      </c>
      <c r="O184">
        <f>IF('CS-Sophomore'!O188='Master Answer Key'!$B186, 1, 0)</f>
        <v>1</v>
      </c>
      <c r="P184">
        <f>IF('CS-Sophomore'!P188='Master Answer Key'!$B186, 1, 0)</f>
        <v>1</v>
      </c>
      <c r="Q184">
        <f>IF('CS-Sophomore'!Q188='Master Answer Key'!$B186, 1, 0)</f>
        <v>0</v>
      </c>
      <c r="R184">
        <f>IF('CS-Sophomore'!R188='Master Answer Key'!$B186, 1, 0)</f>
        <v>1</v>
      </c>
      <c r="S184">
        <f>IF('CS-Sophomore'!S188='Master Answer Key'!$B186, 1, 0)</f>
        <v>1</v>
      </c>
    </row>
    <row r="185">
      <c r="A185" s="5" t="s">
        <v>289</v>
      </c>
      <c r="B185">
        <f>IF('CS-Sophomore'!B189='Master Answer Key'!$B187, 1, 0)</f>
        <v>1</v>
      </c>
      <c r="C185">
        <f>IF('CS-Sophomore'!C189='Master Answer Key'!$B187, 1, 0)</f>
        <v>1</v>
      </c>
      <c r="D185">
        <f>IF('CS-Sophomore'!D189='Master Answer Key'!$B187, 1, 0)</f>
        <v>1</v>
      </c>
      <c r="E185">
        <f>IF('CS-Sophomore'!E189='Master Answer Key'!$B187, 1, 0)</f>
        <v>1</v>
      </c>
      <c r="F185">
        <f>IF('CS-Sophomore'!F189='Master Answer Key'!$B187, 1, 0)</f>
        <v>1</v>
      </c>
      <c r="G185">
        <f>IF('CS-Sophomore'!G189='Master Answer Key'!$B187, 1, 0)</f>
        <v>1</v>
      </c>
      <c r="H185">
        <f>IF('CS-Sophomore'!H189='Master Answer Key'!$B187, 1, 0)</f>
        <v>1</v>
      </c>
      <c r="I185">
        <f>IF('CS-Sophomore'!I189='Master Answer Key'!$B187, 1, 0)</f>
        <v>1</v>
      </c>
      <c r="J185">
        <f>IF('CS-Sophomore'!J189='Master Answer Key'!$B187, 1, 0)</f>
        <v>1</v>
      </c>
      <c r="K185">
        <f>IF('CS-Sophomore'!K189='Master Answer Key'!$B187, 1, 0)</f>
        <v>1</v>
      </c>
      <c r="L185">
        <f>IF('CS-Sophomore'!L189='Master Answer Key'!$B187, 1, 0)</f>
        <v>1</v>
      </c>
      <c r="M185">
        <f>IF('CS-Sophomore'!M189='Master Answer Key'!$B187, 1, 0)</f>
        <v>1</v>
      </c>
      <c r="N185">
        <f>IF('CS-Sophomore'!N189='Master Answer Key'!$B187, 1, 0)</f>
        <v>1</v>
      </c>
      <c r="O185">
        <f>IF('CS-Sophomore'!O189='Master Answer Key'!$B187, 1, 0)</f>
        <v>1</v>
      </c>
      <c r="P185">
        <f>IF('CS-Sophomore'!P189='Master Answer Key'!$B187, 1, 0)</f>
        <v>1</v>
      </c>
      <c r="Q185">
        <f>IF('CS-Sophomore'!Q189='Master Answer Key'!$B187, 1, 0)</f>
        <v>1</v>
      </c>
      <c r="R185">
        <f>IF('CS-Sophomore'!R189='Master Answer Key'!$B187, 1, 0)</f>
        <v>1</v>
      </c>
      <c r="S185">
        <f>IF('CS-Sophomore'!S189='Master Answer Key'!$B187, 1, 0)</f>
        <v>1</v>
      </c>
    </row>
    <row r="186">
      <c r="A186" s="5" t="s">
        <v>290</v>
      </c>
      <c r="B186">
        <f>IF('CS-Sophomore'!B190='Master Answer Key'!$B188, 1, 0)</f>
        <v>1</v>
      </c>
      <c r="C186">
        <f>IF('CS-Sophomore'!C190='Master Answer Key'!$B188, 1, 0)</f>
        <v>1</v>
      </c>
      <c r="D186">
        <f>IF('CS-Sophomore'!D190='Master Answer Key'!$B188, 1, 0)</f>
        <v>1</v>
      </c>
      <c r="E186">
        <f>IF('CS-Sophomore'!E190='Master Answer Key'!$B188, 1, 0)</f>
        <v>0</v>
      </c>
      <c r="F186">
        <f>IF('CS-Sophomore'!F190='Master Answer Key'!$B188, 1, 0)</f>
        <v>1</v>
      </c>
      <c r="G186">
        <f>IF('CS-Sophomore'!G190='Master Answer Key'!$B188, 1, 0)</f>
        <v>1</v>
      </c>
      <c r="H186">
        <f>IF('CS-Sophomore'!H190='Master Answer Key'!$B188, 1, 0)</f>
        <v>1</v>
      </c>
      <c r="I186">
        <f>IF('CS-Sophomore'!I190='Master Answer Key'!$B188, 1, 0)</f>
        <v>1</v>
      </c>
      <c r="J186">
        <f>IF('CS-Sophomore'!J190='Master Answer Key'!$B188, 1, 0)</f>
        <v>1</v>
      </c>
      <c r="K186">
        <f>IF('CS-Sophomore'!K190='Master Answer Key'!$B188, 1, 0)</f>
        <v>1</v>
      </c>
      <c r="L186">
        <f>IF('CS-Sophomore'!L190='Master Answer Key'!$B188, 1, 0)</f>
        <v>1</v>
      </c>
      <c r="M186">
        <f>IF('CS-Sophomore'!M190='Master Answer Key'!$B188, 1, 0)</f>
        <v>1</v>
      </c>
      <c r="N186">
        <f>IF('CS-Sophomore'!N190='Master Answer Key'!$B188, 1, 0)</f>
        <v>1</v>
      </c>
      <c r="O186">
        <f>IF('CS-Sophomore'!O190='Master Answer Key'!$B188, 1, 0)</f>
        <v>1</v>
      </c>
      <c r="P186">
        <f>IF('CS-Sophomore'!P190='Master Answer Key'!$B188, 1, 0)</f>
        <v>1</v>
      </c>
      <c r="Q186">
        <f>IF('CS-Sophomore'!Q190='Master Answer Key'!$B188, 1, 0)</f>
        <v>1</v>
      </c>
      <c r="R186">
        <f>IF('CS-Sophomore'!R190='Master Answer Key'!$B188, 1, 0)</f>
        <v>1</v>
      </c>
      <c r="S186">
        <f>IF('CS-Sophomore'!S190='Master Answer Key'!$B188, 1, 0)</f>
        <v>1</v>
      </c>
    </row>
    <row r="187">
      <c r="A187" s="5" t="s">
        <v>291</v>
      </c>
      <c r="B187">
        <f>IF('CS-Sophomore'!B191='Master Answer Key'!$B189, 1, 0)</f>
        <v>1</v>
      </c>
      <c r="C187">
        <f>IF('CS-Sophomore'!C191='Master Answer Key'!$B189, 1, 0)</f>
        <v>1</v>
      </c>
      <c r="D187">
        <f>IF('CS-Sophomore'!D191='Master Answer Key'!$B189, 1, 0)</f>
        <v>1</v>
      </c>
      <c r="E187">
        <f>IF('CS-Sophomore'!E191='Master Answer Key'!$B189, 1, 0)</f>
        <v>0</v>
      </c>
      <c r="F187">
        <f>IF('CS-Sophomore'!F191='Master Answer Key'!$B189, 1, 0)</f>
        <v>1</v>
      </c>
      <c r="G187">
        <f>IF('CS-Sophomore'!G191='Master Answer Key'!$B189, 1, 0)</f>
        <v>1</v>
      </c>
      <c r="H187">
        <f>IF('CS-Sophomore'!H191='Master Answer Key'!$B189, 1, 0)</f>
        <v>1</v>
      </c>
      <c r="I187">
        <f>IF('CS-Sophomore'!I191='Master Answer Key'!$B189, 1, 0)</f>
        <v>1</v>
      </c>
      <c r="J187">
        <f>IF('CS-Sophomore'!J191='Master Answer Key'!$B189, 1, 0)</f>
        <v>1</v>
      </c>
      <c r="K187">
        <f>IF('CS-Sophomore'!K191='Master Answer Key'!$B189, 1, 0)</f>
        <v>1</v>
      </c>
      <c r="L187">
        <f>IF('CS-Sophomore'!L191='Master Answer Key'!$B189, 1, 0)</f>
        <v>1</v>
      </c>
      <c r="M187">
        <f>IF('CS-Sophomore'!M191='Master Answer Key'!$B189, 1, 0)</f>
        <v>1</v>
      </c>
      <c r="N187">
        <f>IF('CS-Sophomore'!N191='Master Answer Key'!$B189, 1, 0)</f>
        <v>1</v>
      </c>
      <c r="O187">
        <f>IF('CS-Sophomore'!O191='Master Answer Key'!$B189, 1, 0)</f>
        <v>1</v>
      </c>
      <c r="P187">
        <f>IF('CS-Sophomore'!P191='Master Answer Key'!$B189, 1, 0)</f>
        <v>1</v>
      </c>
      <c r="Q187">
        <f>IF('CS-Sophomore'!Q191='Master Answer Key'!$B189, 1, 0)</f>
        <v>1</v>
      </c>
      <c r="R187">
        <f>IF('CS-Sophomore'!R191='Master Answer Key'!$B189, 1, 0)</f>
        <v>1</v>
      </c>
      <c r="S187">
        <f>IF('CS-Sophomore'!S191='Master Answer Key'!$B189, 1, 0)</f>
        <v>1</v>
      </c>
    </row>
    <row r="188">
      <c r="A188" s="5" t="s">
        <v>292</v>
      </c>
      <c r="B188">
        <f>IF('CS-Sophomore'!B192='Master Answer Key'!$B190, 1, 0)</f>
        <v>1</v>
      </c>
      <c r="C188">
        <f>IF('CS-Sophomore'!C192='Master Answer Key'!$B190, 1, 0)</f>
        <v>1</v>
      </c>
      <c r="D188">
        <f>IF('CS-Sophomore'!D192='Master Answer Key'!$B190, 1, 0)</f>
        <v>1</v>
      </c>
      <c r="E188">
        <f>IF('CS-Sophomore'!E192='Master Answer Key'!$B190, 1, 0)</f>
        <v>0</v>
      </c>
      <c r="F188">
        <f>IF('CS-Sophomore'!F192='Master Answer Key'!$B190, 1, 0)</f>
        <v>1</v>
      </c>
      <c r="G188">
        <f>IF('CS-Sophomore'!G192='Master Answer Key'!$B190, 1, 0)</f>
        <v>1</v>
      </c>
      <c r="H188">
        <f>IF('CS-Sophomore'!H192='Master Answer Key'!$B190, 1, 0)</f>
        <v>1</v>
      </c>
      <c r="I188">
        <f>IF('CS-Sophomore'!I192='Master Answer Key'!$B190, 1, 0)</f>
        <v>1</v>
      </c>
      <c r="J188">
        <f>IF('CS-Sophomore'!J192='Master Answer Key'!$B190, 1, 0)</f>
        <v>1</v>
      </c>
      <c r="K188">
        <f>IF('CS-Sophomore'!K192='Master Answer Key'!$B190, 1, 0)</f>
        <v>1</v>
      </c>
      <c r="L188">
        <f>IF('CS-Sophomore'!L192='Master Answer Key'!$B190, 1, 0)</f>
        <v>1</v>
      </c>
      <c r="M188">
        <f>IF('CS-Sophomore'!M192='Master Answer Key'!$B190, 1, 0)</f>
        <v>1</v>
      </c>
      <c r="N188">
        <f>IF('CS-Sophomore'!N192='Master Answer Key'!$B190, 1, 0)</f>
        <v>1</v>
      </c>
      <c r="O188">
        <f>IF('CS-Sophomore'!O192='Master Answer Key'!$B190, 1, 0)</f>
        <v>1</v>
      </c>
      <c r="P188">
        <f>IF('CS-Sophomore'!P192='Master Answer Key'!$B190, 1, 0)</f>
        <v>1</v>
      </c>
      <c r="Q188">
        <f>IF('CS-Sophomore'!Q192='Master Answer Key'!$B190, 1, 0)</f>
        <v>1</v>
      </c>
      <c r="R188">
        <f>IF('CS-Sophomore'!R192='Master Answer Key'!$B190, 1, 0)</f>
        <v>1</v>
      </c>
      <c r="S188">
        <f>IF('CS-Sophomore'!S192='Master Answer Key'!$B190, 1, 0)</f>
        <v>1</v>
      </c>
    </row>
    <row r="189">
      <c r="A189" s="5" t="s">
        <v>293</v>
      </c>
      <c r="B189">
        <f>IF('CS-Sophomore'!B193='Master Answer Key'!$B191, 1, 0)</f>
        <v>0</v>
      </c>
      <c r="C189">
        <f>IF('CS-Sophomore'!C193='Master Answer Key'!$B191, 1, 0)</f>
        <v>0</v>
      </c>
      <c r="D189">
        <f>IF('CS-Sophomore'!D193='Master Answer Key'!$B191, 1, 0)</f>
        <v>0</v>
      </c>
      <c r="E189">
        <f>IF('CS-Sophomore'!E193='Master Answer Key'!$B191, 1, 0)</f>
        <v>0</v>
      </c>
      <c r="F189">
        <f>IF('CS-Sophomore'!F193='Master Answer Key'!$B191, 1, 0)</f>
        <v>0</v>
      </c>
      <c r="G189">
        <f>IF('CS-Sophomore'!G193='Master Answer Key'!$B191, 1, 0)</f>
        <v>0</v>
      </c>
      <c r="H189">
        <f>IF('CS-Sophomore'!H193='Master Answer Key'!$B191, 1, 0)</f>
        <v>0</v>
      </c>
      <c r="I189">
        <f>IF('CS-Sophomore'!I193='Master Answer Key'!$B191, 1, 0)</f>
        <v>0</v>
      </c>
      <c r="J189">
        <f>IF('CS-Sophomore'!J193='Master Answer Key'!$B191, 1, 0)</f>
        <v>0</v>
      </c>
      <c r="K189">
        <f>IF('CS-Sophomore'!K193='Master Answer Key'!$B191, 1, 0)</f>
        <v>0</v>
      </c>
      <c r="L189">
        <f>IF('CS-Sophomore'!L193='Master Answer Key'!$B191, 1, 0)</f>
        <v>0</v>
      </c>
      <c r="M189">
        <f>IF('CS-Sophomore'!M193='Master Answer Key'!$B191, 1, 0)</f>
        <v>1</v>
      </c>
      <c r="N189">
        <f>IF('CS-Sophomore'!N193='Master Answer Key'!$B191, 1, 0)</f>
        <v>0</v>
      </c>
      <c r="O189">
        <f>IF('CS-Sophomore'!O193='Master Answer Key'!$B191, 1, 0)</f>
        <v>0</v>
      </c>
      <c r="P189">
        <f>IF('CS-Sophomore'!P193='Master Answer Key'!$B191, 1, 0)</f>
        <v>0</v>
      </c>
      <c r="Q189">
        <f>IF('CS-Sophomore'!Q193='Master Answer Key'!$B191, 1, 0)</f>
        <v>1</v>
      </c>
      <c r="R189">
        <f>IF('CS-Sophomore'!R193='Master Answer Key'!$B191, 1, 0)</f>
        <v>0</v>
      </c>
      <c r="S189">
        <f>IF('CS-Sophomore'!S193='Master Answer Key'!$B191, 1, 0)</f>
        <v>1</v>
      </c>
    </row>
    <row r="190">
      <c r="A190" s="5" t="s">
        <v>294</v>
      </c>
      <c r="B190">
        <f>IF('CS-Sophomore'!B194='Master Answer Key'!$B192, 1, 0)</f>
        <v>1</v>
      </c>
      <c r="C190">
        <f>IF('CS-Sophomore'!C194='Master Answer Key'!$B192, 1, 0)</f>
        <v>0</v>
      </c>
      <c r="D190">
        <f>IF('CS-Sophomore'!D194='Master Answer Key'!$B192, 1, 0)</f>
        <v>1</v>
      </c>
      <c r="E190">
        <f>IF('CS-Sophomore'!E194='Master Answer Key'!$B192, 1, 0)</f>
        <v>0</v>
      </c>
      <c r="F190">
        <f>IF('CS-Sophomore'!F194='Master Answer Key'!$B192, 1, 0)</f>
        <v>1</v>
      </c>
      <c r="G190">
        <f>IF('CS-Sophomore'!G194='Master Answer Key'!$B192, 1, 0)</f>
        <v>1</v>
      </c>
      <c r="H190">
        <f>IF('CS-Sophomore'!H194='Master Answer Key'!$B192, 1, 0)</f>
        <v>1</v>
      </c>
      <c r="I190">
        <f>IF('CS-Sophomore'!I194='Master Answer Key'!$B192, 1, 0)</f>
        <v>1</v>
      </c>
      <c r="J190">
        <f>IF('CS-Sophomore'!J194='Master Answer Key'!$B192, 1, 0)</f>
        <v>1</v>
      </c>
      <c r="K190">
        <f>IF('CS-Sophomore'!K194='Master Answer Key'!$B192, 1, 0)</f>
        <v>0</v>
      </c>
      <c r="L190">
        <f>IF('CS-Sophomore'!L194='Master Answer Key'!$B192, 1, 0)</f>
        <v>1</v>
      </c>
      <c r="M190">
        <f>IF('CS-Sophomore'!M194='Master Answer Key'!$B192, 1, 0)</f>
        <v>0</v>
      </c>
      <c r="N190">
        <f>IF('CS-Sophomore'!N194='Master Answer Key'!$B192, 1, 0)</f>
        <v>1</v>
      </c>
      <c r="O190">
        <f>IF('CS-Sophomore'!O194='Master Answer Key'!$B192, 1, 0)</f>
        <v>1</v>
      </c>
      <c r="P190">
        <f>IF('CS-Sophomore'!P194='Master Answer Key'!$B192, 1, 0)</f>
        <v>1</v>
      </c>
      <c r="Q190">
        <f>IF('CS-Sophomore'!Q194='Master Answer Key'!$B192, 1, 0)</f>
        <v>1</v>
      </c>
      <c r="R190">
        <f>IF('CS-Sophomore'!R194='Master Answer Key'!$B192, 1, 0)</f>
        <v>1</v>
      </c>
      <c r="S190">
        <f>IF('CS-Sophomore'!S194='Master Answer Key'!$B192, 1, 0)</f>
        <v>1</v>
      </c>
    </row>
    <row r="191">
      <c r="A191" s="5" t="s">
        <v>295</v>
      </c>
      <c r="B191">
        <f>IF('CS-Sophomore'!B195='Master Answer Key'!$B193, 1, 0)</f>
        <v>1</v>
      </c>
      <c r="C191">
        <f>IF('CS-Sophomore'!C195='Master Answer Key'!$B193, 1, 0)</f>
        <v>1</v>
      </c>
      <c r="D191">
        <f>IF('CS-Sophomore'!D195='Master Answer Key'!$B193, 1, 0)</f>
        <v>1</v>
      </c>
      <c r="E191">
        <f>IF('CS-Sophomore'!E195='Master Answer Key'!$B193, 1, 0)</f>
        <v>0</v>
      </c>
      <c r="F191">
        <f>IF('CS-Sophomore'!F195='Master Answer Key'!$B193, 1, 0)</f>
        <v>1</v>
      </c>
      <c r="G191">
        <f>IF('CS-Sophomore'!G195='Master Answer Key'!$B193, 1, 0)</f>
        <v>1</v>
      </c>
      <c r="H191">
        <f>IF('CS-Sophomore'!H195='Master Answer Key'!$B193, 1, 0)</f>
        <v>1</v>
      </c>
      <c r="I191">
        <f>IF('CS-Sophomore'!I195='Master Answer Key'!$B193, 1, 0)</f>
        <v>1</v>
      </c>
      <c r="J191">
        <f>IF('CS-Sophomore'!J195='Master Answer Key'!$B193, 1, 0)</f>
        <v>1</v>
      </c>
      <c r="K191">
        <f>IF('CS-Sophomore'!K195='Master Answer Key'!$B193, 1, 0)</f>
        <v>1</v>
      </c>
      <c r="L191">
        <f>IF('CS-Sophomore'!L195='Master Answer Key'!$B193, 1, 0)</f>
        <v>1</v>
      </c>
      <c r="M191">
        <f>IF('CS-Sophomore'!M195='Master Answer Key'!$B193, 1, 0)</f>
        <v>1</v>
      </c>
      <c r="N191">
        <f>IF('CS-Sophomore'!N195='Master Answer Key'!$B193, 1, 0)</f>
        <v>1</v>
      </c>
      <c r="O191">
        <f>IF('CS-Sophomore'!O195='Master Answer Key'!$B193, 1, 0)</f>
        <v>1</v>
      </c>
      <c r="P191">
        <f>IF('CS-Sophomore'!P195='Master Answer Key'!$B193, 1, 0)</f>
        <v>1</v>
      </c>
      <c r="Q191">
        <f>IF('CS-Sophomore'!Q195='Master Answer Key'!$B193, 1, 0)</f>
        <v>1</v>
      </c>
      <c r="R191">
        <f>IF('CS-Sophomore'!R195='Master Answer Key'!$B193, 1, 0)</f>
        <v>1</v>
      </c>
      <c r="S191">
        <f>IF('CS-Sophomore'!S195='Master Answer Key'!$B193, 1, 0)</f>
        <v>1</v>
      </c>
    </row>
    <row r="192">
      <c r="A192" s="5" t="s">
        <v>296</v>
      </c>
      <c r="B192">
        <f>IF('CS-Sophomore'!B196='Master Answer Key'!$B194, 1, 0)</f>
        <v>1</v>
      </c>
      <c r="C192">
        <f>IF('CS-Sophomore'!C196='Master Answer Key'!$B194, 1, 0)</f>
        <v>1</v>
      </c>
      <c r="D192">
        <f>IF('CS-Sophomore'!D196='Master Answer Key'!$B194, 1, 0)</f>
        <v>1</v>
      </c>
      <c r="E192">
        <f>IF('CS-Sophomore'!E196='Master Answer Key'!$B194, 1, 0)</f>
        <v>0</v>
      </c>
      <c r="F192">
        <f>IF('CS-Sophomore'!F196='Master Answer Key'!$B194, 1, 0)</f>
        <v>1</v>
      </c>
      <c r="G192">
        <f>IF('CS-Sophomore'!G196='Master Answer Key'!$B194, 1, 0)</f>
        <v>1</v>
      </c>
      <c r="H192">
        <f>IF('CS-Sophomore'!H196='Master Answer Key'!$B194, 1, 0)</f>
        <v>1</v>
      </c>
      <c r="I192">
        <f>IF('CS-Sophomore'!I196='Master Answer Key'!$B194, 1, 0)</f>
        <v>1</v>
      </c>
      <c r="J192">
        <f>IF('CS-Sophomore'!J196='Master Answer Key'!$B194, 1, 0)</f>
        <v>1</v>
      </c>
      <c r="K192">
        <f>IF('CS-Sophomore'!K196='Master Answer Key'!$B194, 1, 0)</f>
        <v>1</v>
      </c>
      <c r="L192">
        <f>IF('CS-Sophomore'!L196='Master Answer Key'!$B194, 1, 0)</f>
        <v>1</v>
      </c>
      <c r="M192">
        <f>IF('CS-Sophomore'!M196='Master Answer Key'!$B194, 1, 0)</f>
        <v>1</v>
      </c>
      <c r="N192">
        <f>IF('CS-Sophomore'!N196='Master Answer Key'!$B194, 1, 0)</f>
        <v>1</v>
      </c>
      <c r="O192">
        <f>IF('CS-Sophomore'!O196='Master Answer Key'!$B194, 1, 0)</f>
        <v>1</v>
      </c>
      <c r="P192">
        <f>IF('CS-Sophomore'!P196='Master Answer Key'!$B194, 1, 0)</f>
        <v>1</v>
      </c>
      <c r="Q192">
        <f>IF('CS-Sophomore'!Q196='Master Answer Key'!$B194, 1, 0)</f>
        <v>1</v>
      </c>
      <c r="R192">
        <f>IF('CS-Sophomore'!R196='Master Answer Key'!$B194, 1, 0)</f>
        <v>0</v>
      </c>
      <c r="S192">
        <f>IF('CS-Sophomore'!S196='Master Answer Key'!$B194, 1, 0)</f>
        <v>1</v>
      </c>
    </row>
    <row r="193">
      <c r="A193" s="5" t="s">
        <v>297</v>
      </c>
      <c r="B193">
        <f>IF('CS-Sophomore'!B197='Master Answer Key'!$B195, 1, 0)</f>
        <v>1</v>
      </c>
      <c r="C193">
        <f>IF('CS-Sophomore'!C197='Master Answer Key'!$B195, 1, 0)</f>
        <v>1</v>
      </c>
      <c r="D193">
        <f>IF('CS-Sophomore'!D197='Master Answer Key'!$B195, 1, 0)</f>
        <v>0</v>
      </c>
      <c r="E193">
        <f>IF('CS-Sophomore'!E197='Master Answer Key'!$B195, 1, 0)</f>
        <v>0</v>
      </c>
      <c r="F193">
        <f>IF('CS-Sophomore'!F197='Master Answer Key'!$B195, 1, 0)</f>
        <v>1</v>
      </c>
      <c r="G193">
        <f>IF('CS-Sophomore'!G197='Master Answer Key'!$B195, 1, 0)</f>
        <v>1</v>
      </c>
      <c r="H193">
        <f>IF('CS-Sophomore'!H197='Master Answer Key'!$B195, 1, 0)</f>
        <v>1</v>
      </c>
      <c r="I193">
        <f>IF('CS-Sophomore'!I197='Master Answer Key'!$B195, 1, 0)</f>
        <v>1</v>
      </c>
      <c r="J193">
        <f>IF('CS-Sophomore'!J197='Master Answer Key'!$B195, 1, 0)</f>
        <v>1</v>
      </c>
      <c r="K193">
        <f>IF('CS-Sophomore'!K197='Master Answer Key'!$B195, 1, 0)</f>
        <v>1</v>
      </c>
      <c r="L193">
        <f>IF('CS-Sophomore'!L197='Master Answer Key'!$B195, 1, 0)</f>
        <v>1</v>
      </c>
      <c r="M193">
        <f>IF('CS-Sophomore'!M197='Master Answer Key'!$B195, 1, 0)</f>
        <v>1</v>
      </c>
      <c r="N193">
        <f>IF('CS-Sophomore'!N197='Master Answer Key'!$B195, 1, 0)</f>
        <v>1</v>
      </c>
      <c r="O193">
        <f>IF('CS-Sophomore'!O197='Master Answer Key'!$B195, 1, 0)</f>
        <v>1</v>
      </c>
      <c r="P193">
        <f>IF('CS-Sophomore'!P197='Master Answer Key'!$B195, 1, 0)</f>
        <v>1</v>
      </c>
      <c r="Q193">
        <f>IF('CS-Sophomore'!Q197='Master Answer Key'!$B195, 1, 0)</f>
        <v>1</v>
      </c>
      <c r="R193">
        <f>IF('CS-Sophomore'!R197='Master Answer Key'!$B195, 1, 0)</f>
        <v>1</v>
      </c>
      <c r="S193">
        <f>IF('CS-Sophomore'!S197='Master Answer Key'!$B195, 1, 0)</f>
        <v>1</v>
      </c>
    </row>
    <row r="194">
      <c r="A194" s="5" t="s">
        <v>298</v>
      </c>
      <c r="B194">
        <f>IF('CS-Sophomore'!B198='Master Answer Key'!$B196, 1, 0)</f>
        <v>1</v>
      </c>
      <c r="C194">
        <f>IF('CS-Sophomore'!C198='Master Answer Key'!$B196, 1, 0)</f>
        <v>1</v>
      </c>
      <c r="D194">
        <f>IF('CS-Sophomore'!D198='Master Answer Key'!$B196, 1, 0)</f>
        <v>1</v>
      </c>
      <c r="E194">
        <f>IF('CS-Sophomore'!E198='Master Answer Key'!$B196, 1, 0)</f>
        <v>0</v>
      </c>
      <c r="F194">
        <f>IF('CS-Sophomore'!F198='Master Answer Key'!$B196, 1, 0)</f>
        <v>1</v>
      </c>
      <c r="G194">
        <f>IF('CS-Sophomore'!G198='Master Answer Key'!$B196, 1, 0)</f>
        <v>1</v>
      </c>
      <c r="H194">
        <f>IF('CS-Sophomore'!H198='Master Answer Key'!$B196, 1, 0)</f>
        <v>1</v>
      </c>
      <c r="I194">
        <f>IF('CS-Sophomore'!I198='Master Answer Key'!$B196, 1, 0)</f>
        <v>1</v>
      </c>
      <c r="J194">
        <f>IF('CS-Sophomore'!J198='Master Answer Key'!$B196, 1, 0)</f>
        <v>1</v>
      </c>
      <c r="K194">
        <f>IF('CS-Sophomore'!K198='Master Answer Key'!$B196, 1, 0)</f>
        <v>1</v>
      </c>
      <c r="L194">
        <f>IF('CS-Sophomore'!L198='Master Answer Key'!$B196, 1, 0)</f>
        <v>1</v>
      </c>
      <c r="M194">
        <f>IF('CS-Sophomore'!M198='Master Answer Key'!$B196, 1, 0)</f>
        <v>1</v>
      </c>
      <c r="N194">
        <f>IF('CS-Sophomore'!N198='Master Answer Key'!$B196, 1, 0)</f>
        <v>1</v>
      </c>
      <c r="O194">
        <f>IF('CS-Sophomore'!O198='Master Answer Key'!$B196, 1, 0)</f>
        <v>1</v>
      </c>
      <c r="P194">
        <f>IF('CS-Sophomore'!P198='Master Answer Key'!$B196, 1, 0)</f>
        <v>1</v>
      </c>
      <c r="Q194">
        <f>IF('CS-Sophomore'!Q198='Master Answer Key'!$B196, 1, 0)</f>
        <v>1</v>
      </c>
      <c r="R194">
        <f>IF('CS-Sophomore'!R198='Master Answer Key'!$B196, 1, 0)</f>
        <v>0</v>
      </c>
      <c r="S194">
        <f>IF('CS-Sophomore'!S198='Master Answer Key'!$B196, 1, 0)</f>
        <v>1</v>
      </c>
    </row>
    <row r="195">
      <c r="A195" s="5" t="s">
        <v>299</v>
      </c>
      <c r="B195">
        <f>IF('CS-Sophomore'!B199='Master Answer Key'!$B197, 1, 0)</f>
        <v>1</v>
      </c>
      <c r="C195">
        <f>IF('CS-Sophomore'!C199='Master Answer Key'!$B197, 1, 0)</f>
        <v>1</v>
      </c>
      <c r="D195">
        <f>IF('CS-Sophomore'!D199='Master Answer Key'!$B197, 1, 0)</f>
        <v>1</v>
      </c>
      <c r="E195">
        <f>IF('CS-Sophomore'!E199='Master Answer Key'!$B197, 1, 0)</f>
        <v>0</v>
      </c>
      <c r="F195">
        <f>IF('CS-Sophomore'!F199='Master Answer Key'!$B197, 1, 0)</f>
        <v>1</v>
      </c>
      <c r="G195">
        <f>IF('CS-Sophomore'!G199='Master Answer Key'!$B197, 1, 0)</f>
        <v>1</v>
      </c>
      <c r="H195">
        <f>IF('CS-Sophomore'!H199='Master Answer Key'!$B197, 1, 0)</f>
        <v>1</v>
      </c>
      <c r="I195">
        <f>IF('CS-Sophomore'!I199='Master Answer Key'!$B197, 1, 0)</f>
        <v>1</v>
      </c>
      <c r="J195">
        <f>IF('CS-Sophomore'!J199='Master Answer Key'!$B197, 1, 0)</f>
        <v>1</v>
      </c>
      <c r="K195">
        <f>IF('CS-Sophomore'!K199='Master Answer Key'!$B197, 1, 0)</f>
        <v>1</v>
      </c>
      <c r="L195">
        <f>IF('CS-Sophomore'!L199='Master Answer Key'!$B197, 1, 0)</f>
        <v>1</v>
      </c>
      <c r="M195">
        <f>IF('CS-Sophomore'!M199='Master Answer Key'!$B197, 1, 0)</f>
        <v>1</v>
      </c>
      <c r="N195">
        <f>IF('CS-Sophomore'!N199='Master Answer Key'!$B197, 1, 0)</f>
        <v>1</v>
      </c>
      <c r="O195">
        <f>IF('CS-Sophomore'!O199='Master Answer Key'!$B197, 1, 0)</f>
        <v>1</v>
      </c>
      <c r="P195">
        <f>IF('CS-Sophomore'!P199='Master Answer Key'!$B197, 1, 0)</f>
        <v>1</v>
      </c>
      <c r="Q195">
        <f>IF('CS-Sophomore'!Q199='Master Answer Key'!$B197, 1, 0)</f>
        <v>1</v>
      </c>
      <c r="R195">
        <f>IF('CS-Sophomore'!R199='Master Answer Key'!$B197, 1, 0)</f>
        <v>1</v>
      </c>
      <c r="S195">
        <f>IF('CS-Sophomore'!S199='Master Answer Key'!$B197, 1, 0)</f>
        <v>1</v>
      </c>
    </row>
    <row r="196">
      <c r="A196" s="5" t="s">
        <v>300</v>
      </c>
      <c r="B196">
        <f>IF('CS-Sophomore'!B200='Master Answer Key'!$B198, 1, 0)</f>
        <v>1</v>
      </c>
      <c r="C196">
        <f>IF('CS-Sophomore'!C200='Master Answer Key'!$B198, 1, 0)</f>
        <v>1</v>
      </c>
      <c r="D196">
        <f>IF('CS-Sophomore'!D200='Master Answer Key'!$B198, 1, 0)</f>
        <v>0</v>
      </c>
      <c r="E196">
        <f>IF('CS-Sophomore'!E200='Master Answer Key'!$B198, 1, 0)</f>
        <v>0</v>
      </c>
      <c r="F196">
        <f>IF('CS-Sophomore'!F200='Master Answer Key'!$B198, 1, 0)</f>
        <v>1</v>
      </c>
      <c r="G196">
        <f>IF('CS-Sophomore'!G200='Master Answer Key'!$B198, 1, 0)</f>
        <v>1</v>
      </c>
      <c r="H196">
        <f>IF('CS-Sophomore'!H200='Master Answer Key'!$B198, 1, 0)</f>
        <v>1</v>
      </c>
      <c r="I196">
        <f>IF('CS-Sophomore'!I200='Master Answer Key'!$B198, 1, 0)</f>
        <v>1</v>
      </c>
      <c r="J196">
        <f>IF('CS-Sophomore'!J200='Master Answer Key'!$B198, 1, 0)</f>
        <v>1</v>
      </c>
      <c r="K196">
        <f>IF('CS-Sophomore'!K200='Master Answer Key'!$B198, 1, 0)</f>
        <v>1</v>
      </c>
      <c r="L196">
        <f>IF('CS-Sophomore'!L200='Master Answer Key'!$B198, 1, 0)</f>
        <v>1</v>
      </c>
      <c r="M196">
        <f>IF('CS-Sophomore'!M200='Master Answer Key'!$B198, 1, 0)</f>
        <v>1</v>
      </c>
      <c r="N196">
        <f>IF('CS-Sophomore'!N200='Master Answer Key'!$B198, 1, 0)</f>
        <v>1</v>
      </c>
      <c r="O196">
        <f>IF('CS-Sophomore'!O200='Master Answer Key'!$B198, 1, 0)</f>
        <v>1</v>
      </c>
      <c r="P196">
        <f>IF('CS-Sophomore'!P200='Master Answer Key'!$B198, 1, 0)</f>
        <v>1</v>
      </c>
      <c r="Q196">
        <f>IF('CS-Sophomore'!Q200='Master Answer Key'!$B198, 1, 0)</f>
        <v>1</v>
      </c>
      <c r="R196">
        <f>IF('CS-Sophomore'!R200='Master Answer Key'!$B198, 1, 0)</f>
        <v>1</v>
      </c>
      <c r="S196">
        <f>IF('CS-Sophomore'!S200='Master Answer Key'!$B198, 1, 0)</f>
        <v>1</v>
      </c>
    </row>
    <row r="197">
      <c r="A197" s="5" t="s">
        <v>301</v>
      </c>
      <c r="B197">
        <f>IF('CS-Sophomore'!B201='Master Answer Key'!$B199, 1, 0)</f>
        <v>1</v>
      </c>
      <c r="C197">
        <f>IF('CS-Sophomore'!C201='Master Answer Key'!$B199, 1, 0)</f>
        <v>1</v>
      </c>
      <c r="D197">
        <f>IF('CS-Sophomore'!D201='Master Answer Key'!$B199, 1, 0)</f>
        <v>1</v>
      </c>
      <c r="E197">
        <f>IF('CS-Sophomore'!E201='Master Answer Key'!$B199, 1, 0)</f>
        <v>0</v>
      </c>
      <c r="F197">
        <f>IF('CS-Sophomore'!F201='Master Answer Key'!$B199, 1, 0)</f>
        <v>0</v>
      </c>
      <c r="G197">
        <f>IF('CS-Sophomore'!G201='Master Answer Key'!$B199, 1, 0)</f>
        <v>1</v>
      </c>
      <c r="H197">
        <f>IF('CS-Sophomore'!H201='Master Answer Key'!$B199, 1, 0)</f>
        <v>1</v>
      </c>
      <c r="I197">
        <f>IF('CS-Sophomore'!I201='Master Answer Key'!$B199, 1, 0)</f>
        <v>1</v>
      </c>
      <c r="J197">
        <f>IF('CS-Sophomore'!J201='Master Answer Key'!$B199, 1, 0)</f>
        <v>1</v>
      </c>
      <c r="K197">
        <f>IF('CS-Sophomore'!K201='Master Answer Key'!$B199, 1, 0)</f>
        <v>1</v>
      </c>
      <c r="L197">
        <f>IF('CS-Sophomore'!L201='Master Answer Key'!$B199, 1, 0)</f>
        <v>1</v>
      </c>
      <c r="M197">
        <f>IF('CS-Sophomore'!M201='Master Answer Key'!$B199, 1, 0)</f>
        <v>1</v>
      </c>
      <c r="N197">
        <f>IF('CS-Sophomore'!N201='Master Answer Key'!$B199, 1, 0)</f>
        <v>1</v>
      </c>
      <c r="O197">
        <f>IF('CS-Sophomore'!O201='Master Answer Key'!$B199, 1, 0)</f>
        <v>1</v>
      </c>
      <c r="P197">
        <f>IF('CS-Sophomore'!P201='Master Answer Key'!$B199, 1, 0)</f>
        <v>1</v>
      </c>
      <c r="Q197">
        <f>IF('CS-Sophomore'!Q201='Master Answer Key'!$B199, 1, 0)</f>
        <v>1</v>
      </c>
      <c r="R197">
        <f>IF('CS-Sophomore'!R201='Master Answer Key'!$B199, 1, 0)</f>
        <v>1</v>
      </c>
      <c r="S197">
        <f>IF('CS-Sophomore'!S201='Master Answer Key'!$B199, 1, 0)</f>
        <v>1</v>
      </c>
    </row>
    <row r="198">
      <c r="A198" s="5" t="s">
        <v>302</v>
      </c>
      <c r="B198">
        <f>IF('CS-Sophomore'!B202='Master Answer Key'!$B200, 1, 0)</f>
        <v>1</v>
      </c>
      <c r="C198">
        <f>IF('CS-Sophomore'!C202='Master Answer Key'!$B200, 1, 0)</f>
        <v>1</v>
      </c>
      <c r="D198">
        <f>IF('CS-Sophomore'!D202='Master Answer Key'!$B200, 1, 0)</f>
        <v>0</v>
      </c>
      <c r="E198">
        <f>IF('CS-Sophomore'!E202='Master Answer Key'!$B200, 1, 0)</f>
        <v>0</v>
      </c>
      <c r="F198">
        <f>IF('CS-Sophomore'!F202='Master Answer Key'!$B200, 1, 0)</f>
        <v>0</v>
      </c>
      <c r="G198">
        <f>IF('CS-Sophomore'!G202='Master Answer Key'!$B200, 1, 0)</f>
        <v>1</v>
      </c>
      <c r="H198">
        <f>IF('CS-Sophomore'!H202='Master Answer Key'!$B200, 1, 0)</f>
        <v>0</v>
      </c>
      <c r="I198">
        <f>IF('CS-Sophomore'!I202='Master Answer Key'!$B200, 1, 0)</f>
        <v>1</v>
      </c>
      <c r="J198">
        <f>IF('CS-Sophomore'!J202='Master Answer Key'!$B200, 1, 0)</f>
        <v>1</v>
      </c>
      <c r="K198">
        <f>IF('CS-Sophomore'!K202='Master Answer Key'!$B200, 1, 0)</f>
        <v>1</v>
      </c>
      <c r="L198">
        <f>IF('CS-Sophomore'!L202='Master Answer Key'!$B200, 1, 0)</f>
        <v>1</v>
      </c>
      <c r="M198">
        <f>IF('CS-Sophomore'!M202='Master Answer Key'!$B200, 1, 0)</f>
        <v>1</v>
      </c>
      <c r="N198">
        <f>IF('CS-Sophomore'!N202='Master Answer Key'!$B200, 1, 0)</f>
        <v>1</v>
      </c>
      <c r="O198">
        <f>IF('CS-Sophomore'!O202='Master Answer Key'!$B200, 1, 0)</f>
        <v>1</v>
      </c>
      <c r="P198">
        <f>IF('CS-Sophomore'!P202='Master Answer Key'!$B200, 1, 0)</f>
        <v>1</v>
      </c>
      <c r="Q198">
        <f>IF('CS-Sophomore'!Q202='Master Answer Key'!$B200, 1, 0)</f>
        <v>1</v>
      </c>
      <c r="R198">
        <f>IF('CS-Sophomore'!R202='Master Answer Key'!$B200, 1, 0)</f>
        <v>1</v>
      </c>
      <c r="S198">
        <f>IF('CS-Sophomore'!S202='Master Answer Key'!$B200, 1, 0)</f>
        <v>1</v>
      </c>
    </row>
    <row r="199">
      <c r="A199" s="5" t="s">
        <v>303</v>
      </c>
      <c r="B199">
        <f>IF('CS-Sophomore'!B203='Master Answer Key'!$B201, 1, 0)</f>
        <v>0</v>
      </c>
      <c r="C199">
        <f>IF('CS-Sophomore'!C203='Master Answer Key'!$B201, 1, 0)</f>
        <v>1</v>
      </c>
      <c r="D199">
        <f>IF('CS-Sophomore'!D203='Master Answer Key'!$B201, 1, 0)</f>
        <v>1</v>
      </c>
      <c r="E199">
        <f>IF('CS-Sophomore'!E203='Master Answer Key'!$B201, 1, 0)</f>
        <v>0</v>
      </c>
      <c r="F199">
        <f>IF('CS-Sophomore'!F203='Master Answer Key'!$B201, 1, 0)</f>
        <v>0</v>
      </c>
      <c r="G199">
        <f>IF('CS-Sophomore'!G203='Master Answer Key'!$B201, 1, 0)</f>
        <v>1</v>
      </c>
      <c r="H199">
        <f>IF('CS-Sophomore'!H203='Master Answer Key'!$B201, 1, 0)</f>
        <v>1</v>
      </c>
      <c r="I199">
        <f>IF('CS-Sophomore'!I203='Master Answer Key'!$B201, 1, 0)</f>
        <v>0</v>
      </c>
      <c r="J199">
        <f>IF('CS-Sophomore'!J203='Master Answer Key'!$B201, 1, 0)</f>
        <v>1</v>
      </c>
      <c r="K199">
        <f>IF('CS-Sophomore'!K203='Master Answer Key'!$B201, 1, 0)</f>
        <v>1</v>
      </c>
      <c r="L199">
        <f>IF('CS-Sophomore'!L203='Master Answer Key'!$B201, 1, 0)</f>
        <v>1</v>
      </c>
      <c r="M199">
        <f>IF('CS-Sophomore'!M203='Master Answer Key'!$B201, 1, 0)</f>
        <v>1</v>
      </c>
      <c r="N199">
        <f>IF('CS-Sophomore'!N203='Master Answer Key'!$B201, 1, 0)</f>
        <v>1</v>
      </c>
      <c r="O199">
        <f>IF('CS-Sophomore'!O203='Master Answer Key'!$B201, 1, 0)</f>
        <v>1</v>
      </c>
      <c r="P199">
        <f>IF('CS-Sophomore'!P203='Master Answer Key'!$B201, 1, 0)</f>
        <v>1</v>
      </c>
      <c r="Q199">
        <f>IF('CS-Sophomore'!Q203='Master Answer Key'!$B201, 1, 0)</f>
        <v>1</v>
      </c>
      <c r="R199">
        <f>IF('CS-Sophomore'!R203='Master Answer Key'!$B201, 1, 0)</f>
        <v>1</v>
      </c>
      <c r="S199">
        <f>IF('CS-Sophomore'!S203='Master Answer Key'!$B201, 1, 0)</f>
        <v>1</v>
      </c>
    </row>
    <row r="200">
      <c r="A200" s="5" t="s">
        <v>304</v>
      </c>
      <c r="B200">
        <f>IF('CS-Sophomore'!B204='Master Answer Key'!$B202, 1, 0)</f>
        <v>1</v>
      </c>
      <c r="C200">
        <f>IF('CS-Sophomore'!C204='Master Answer Key'!$B202, 1, 0)</f>
        <v>1</v>
      </c>
      <c r="D200">
        <f>IF('CS-Sophomore'!D204='Master Answer Key'!$B202, 1, 0)</f>
        <v>1</v>
      </c>
      <c r="E200">
        <f>IF('CS-Sophomore'!E204='Master Answer Key'!$B202, 1, 0)</f>
        <v>0</v>
      </c>
      <c r="F200">
        <f>IF('CS-Sophomore'!F204='Master Answer Key'!$B202, 1, 0)</f>
        <v>1</v>
      </c>
      <c r="G200">
        <f>IF('CS-Sophomore'!G204='Master Answer Key'!$B202, 1, 0)</f>
        <v>1</v>
      </c>
      <c r="H200">
        <f>IF('CS-Sophomore'!H204='Master Answer Key'!$B202, 1, 0)</f>
        <v>1</v>
      </c>
      <c r="I200">
        <f>IF('CS-Sophomore'!I204='Master Answer Key'!$B202, 1, 0)</f>
        <v>1</v>
      </c>
      <c r="J200">
        <f>IF('CS-Sophomore'!J204='Master Answer Key'!$B202, 1, 0)</f>
        <v>1</v>
      </c>
      <c r="K200">
        <f>IF('CS-Sophomore'!K204='Master Answer Key'!$B202, 1, 0)</f>
        <v>1</v>
      </c>
      <c r="L200">
        <f>IF('CS-Sophomore'!L204='Master Answer Key'!$B202, 1, 0)</f>
        <v>0</v>
      </c>
      <c r="M200">
        <f>IF('CS-Sophomore'!M204='Master Answer Key'!$B202, 1, 0)</f>
        <v>1</v>
      </c>
      <c r="N200">
        <f>IF('CS-Sophomore'!N204='Master Answer Key'!$B202, 1, 0)</f>
        <v>1</v>
      </c>
      <c r="O200">
        <f>IF('CS-Sophomore'!O204='Master Answer Key'!$B202, 1, 0)</f>
        <v>1</v>
      </c>
      <c r="P200">
        <f>IF('CS-Sophomore'!P204='Master Answer Key'!$B202, 1, 0)</f>
        <v>0</v>
      </c>
      <c r="Q200">
        <f>IF('CS-Sophomore'!Q204='Master Answer Key'!$B202, 1, 0)</f>
        <v>1</v>
      </c>
      <c r="R200">
        <f>IF('CS-Sophomore'!R204='Master Answer Key'!$B202, 1, 0)</f>
        <v>1</v>
      </c>
      <c r="S200">
        <f>IF('CS-Sophomore'!S204='Master Answer Key'!$B202, 1, 0)</f>
        <v>1</v>
      </c>
    </row>
    <row r="201">
      <c r="A201" s="5" t="s">
        <v>305</v>
      </c>
      <c r="B201">
        <f>IF('CS-Sophomore'!B205='Master Answer Key'!$B203, 1, 0)</f>
        <v>1</v>
      </c>
      <c r="C201">
        <f>IF('CS-Sophomore'!C205='Master Answer Key'!$B203, 1, 0)</f>
        <v>1</v>
      </c>
      <c r="D201">
        <f>IF('CS-Sophomore'!D205='Master Answer Key'!$B203, 1, 0)</f>
        <v>1</v>
      </c>
      <c r="E201">
        <f>IF('CS-Sophomore'!E205='Master Answer Key'!$B203, 1, 0)</f>
        <v>0</v>
      </c>
      <c r="F201">
        <f>IF('CS-Sophomore'!F205='Master Answer Key'!$B203, 1, 0)</f>
        <v>1</v>
      </c>
      <c r="G201">
        <f>IF('CS-Sophomore'!G205='Master Answer Key'!$B203, 1, 0)</f>
        <v>1</v>
      </c>
      <c r="H201">
        <f>IF('CS-Sophomore'!H205='Master Answer Key'!$B203, 1, 0)</f>
        <v>1</v>
      </c>
      <c r="I201">
        <f>IF('CS-Sophomore'!I205='Master Answer Key'!$B203, 1, 0)</f>
        <v>1</v>
      </c>
      <c r="J201">
        <f>IF('CS-Sophomore'!J205='Master Answer Key'!$B203, 1, 0)</f>
        <v>1</v>
      </c>
      <c r="K201">
        <f>IF('CS-Sophomore'!K205='Master Answer Key'!$B203, 1, 0)</f>
        <v>1</v>
      </c>
      <c r="L201">
        <f>IF('CS-Sophomore'!L205='Master Answer Key'!$B203, 1, 0)</f>
        <v>0</v>
      </c>
      <c r="M201">
        <f>IF('CS-Sophomore'!M205='Master Answer Key'!$B203, 1, 0)</f>
        <v>1</v>
      </c>
      <c r="N201">
        <f>IF('CS-Sophomore'!N205='Master Answer Key'!$B203, 1, 0)</f>
        <v>1</v>
      </c>
      <c r="O201">
        <f>IF('CS-Sophomore'!O205='Master Answer Key'!$B203, 1, 0)</f>
        <v>1</v>
      </c>
      <c r="P201">
        <f>IF('CS-Sophomore'!P205='Master Answer Key'!$B203, 1, 0)</f>
        <v>1</v>
      </c>
      <c r="Q201">
        <f>IF('CS-Sophomore'!Q205='Master Answer Key'!$B203, 1, 0)</f>
        <v>1</v>
      </c>
      <c r="R201">
        <f>IF('CS-Sophomore'!R205='Master Answer Key'!$B203, 1, 0)</f>
        <v>1</v>
      </c>
      <c r="S201">
        <f>IF('CS-Sophomore'!S205='Master Answer Key'!$B203, 1, 0)</f>
        <v>1</v>
      </c>
    </row>
    <row r="202">
      <c r="A202" s="5" t="s">
        <v>306</v>
      </c>
      <c r="B202">
        <f>IF('CS-Sophomore'!B206='Master Answer Key'!$B204, 1, 0)</f>
        <v>1</v>
      </c>
      <c r="C202">
        <f>IF('CS-Sophomore'!C206='Master Answer Key'!$B204, 1, 0)</f>
        <v>0</v>
      </c>
      <c r="D202">
        <f>IF('CS-Sophomore'!D206='Master Answer Key'!$B204, 1, 0)</f>
        <v>1</v>
      </c>
      <c r="E202">
        <f>IF('CS-Sophomore'!E206='Master Answer Key'!$B204, 1, 0)</f>
        <v>0</v>
      </c>
      <c r="F202">
        <f>IF('CS-Sophomore'!F206='Master Answer Key'!$B204, 1, 0)</f>
        <v>1</v>
      </c>
      <c r="G202">
        <f>IF('CS-Sophomore'!G206='Master Answer Key'!$B204, 1, 0)</f>
        <v>1</v>
      </c>
      <c r="H202">
        <f>IF('CS-Sophomore'!H206='Master Answer Key'!$B204, 1, 0)</f>
        <v>1</v>
      </c>
      <c r="I202">
        <f>IF('CS-Sophomore'!I206='Master Answer Key'!$B204, 1, 0)</f>
        <v>0</v>
      </c>
      <c r="J202">
        <f>IF('CS-Sophomore'!J206='Master Answer Key'!$B204, 1, 0)</f>
        <v>1</v>
      </c>
      <c r="K202">
        <f>IF('CS-Sophomore'!K206='Master Answer Key'!$B204, 1, 0)</f>
        <v>1</v>
      </c>
      <c r="L202">
        <f>IF('CS-Sophomore'!L206='Master Answer Key'!$B204, 1, 0)</f>
        <v>1</v>
      </c>
      <c r="M202">
        <f>IF('CS-Sophomore'!M206='Master Answer Key'!$B204, 1, 0)</f>
        <v>1</v>
      </c>
      <c r="N202">
        <f>IF('CS-Sophomore'!N206='Master Answer Key'!$B204, 1, 0)</f>
        <v>1</v>
      </c>
      <c r="O202">
        <f>IF('CS-Sophomore'!O206='Master Answer Key'!$B204, 1, 0)</f>
        <v>1</v>
      </c>
      <c r="P202">
        <f>IF('CS-Sophomore'!P206='Master Answer Key'!$B204, 1, 0)</f>
        <v>1</v>
      </c>
      <c r="Q202">
        <f>IF('CS-Sophomore'!Q206='Master Answer Key'!$B204, 1, 0)</f>
        <v>1</v>
      </c>
      <c r="R202">
        <f>IF('CS-Sophomore'!R206='Master Answer Key'!$B204, 1, 0)</f>
        <v>1</v>
      </c>
      <c r="S202">
        <f>IF('CS-Sophomore'!S206='Master Answer Key'!$B204, 1, 0)</f>
        <v>1</v>
      </c>
    </row>
    <row r="203">
      <c r="A203" s="5" t="s">
        <v>307</v>
      </c>
      <c r="B203">
        <f>IF('CS-Sophomore'!B207='Master Answer Key'!$B205, 1, 0)</f>
        <v>0</v>
      </c>
      <c r="C203">
        <f>IF('CS-Sophomore'!C207='Master Answer Key'!$B205, 1, 0)</f>
        <v>0</v>
      </c>
      <c r="D203">
        <f>IF('CS-Sophomore'!D207='Master Answer Key'!$B205, 1, 0)</f>
        <v>0</v>
      </c>
      <c r="E203">
        <f>IF('CS-Sophomore'!E207='Master Answer Key'!$B205, 1, 0)</f>
        <v>0</v>
      </c>
      <c r="F203">
        <f>IF('CS-Sophomore'!F207='Master Answer Key'!$B205, 1, 0)</f>
        <v>0</v>
      </c>
      <c r="G203">
        <f>IF('CS-Sophomore'!G207='Master Answer Key'!$B205, 1, 0)</f>
        <v>0</v>
      </c>
      <c r="H203">
        <f>IF('CS-Sophomore'!H207='Master Answer Key'!$B205, 1, 0)</f>
        <v>0</v>
      </c>
      <c r="I203">
        <f>IF('CS-Sophomore'!I207='Master Answer Key'!$B205, 1, 0)</f>
        <v>0</v>
      </c>
      <c r="J203">
        <f>IF('CS-Sophomore'!J207='Master Answer Key'!$B205, 1, 0)</f>
        <v>0</v>
      </c>
      <c r="K203">
        <f>IF('CS-Sophomore'!K207='Master Answer Key'!$B205, 1, 0)</f>
        <v>0</v>
      </c>
      <c r="L203">
        <f>IF('CS-Sophomore'!L207='Master Answer Key'!$B205, 1, 0)</f>
        <v>0</v>
      </c>
      <c r="M203">
        <f>IF('CS-Sophomore'!M207='Master Answer Key'!$B205, 1, 0)</f>
        <v>0</v>
      </c>
      <c r="N203">
        <f>IF('CS-Sophomore'!N207='Master Answer Key'!$B205, 1, 0)</f>
        <v>0</v>
      </c>
      <c r="O203">
        <f>IF('CS-Sophomore'!O207='Master Answer Key'!$B205, 1, 0)</f>
        <v>0</v>
      </c>
      <c r="P203">
        <f>IF('CS-Sophomore'!P207='Master Answer Key'!$B205, 1, 0)</f>
        <v>0</v>
      </c>
      <c r="Q203">
        <f>IF('CS-Sophomore'!Q207='Master Answer Key'!$B205, 1, 0)</f>
        <v>0</v>
      </c>
      <c r="R203">
        <f>IF('CS-Sophomore'!R207='Master Answer Key'!$B205, 1, 0)</f>
        <v>0</v>
      </c>
      <c r="S203">
        <f>IF('CS-Sophomore'!S207='Master Answer Key'!$B205, 1, 0)</f>
        <v>0</v>
      </c>
    </row>
    <row r="204">
      <c r="A204" s="5" t="s">
        <v>308</v>
      </c>
      <c r="B204">
        <f>IF('CS-Sophomore'!B208='Master Answer Key'!$B206, 1, 0)</f>
        <v>1</v>
      </c>
      <c r="C204">
        <f>IF('CS-Sophomore'!C208='Master Answer Key'!$B206, 1, 0)</f>
        <v>1</v>
      </c>
      <c r="D204">
        <f>IF('CS-Sophomore'!D208='Master Answer Key'!$B206, 1, 0)</f>
        <v>1</v>
      </c>
      <c r="E204">
        <f>IF('CS-Sophomore'!E208='Master Answer Key'!$B206, 1, 0)</f>
        <v>1</v>
      </c>
      <c r="F204">
        <f>IF('CS-Sophomore'!F208='Master Answer Key'!$B206, 1, 0)</f>
        <v>1</v>
      </c>
      <c r="G204">
        <f>IF('CS-Sophomore'!G208='Master Answer Key'!$B206, 1, 0)</f>
        <v>1</v>
      </c>
      <c r="H204">
        <f>IF('CS-Sophomore'!H208='Master Answer Key'!$B206, 1, 0)</f>
        <v>1</v>
      </c>
      <c r="I204">
        <f>IF('CS-Sophomore'!I208='Master Answer Key'!$B206, 1, 0)</f>
        <v>1</v>
      </c>
      <c r="J204">
        <f>IF('CS-Sophomore'!J208='Master Answer Key'!$B206, 1, 0)</f>
        <v>1</v>
      </c>
      <c r="K204">
        <f>IF('CS-Sophomore'!K208='Master Answer Key'!$B206, 1, 0)</f>
        <v>1</v>
      </c>
      <c r="L204">
        <f>IF('CS-Sophomore'!L208='Master Answer Key'!$B206, 1, 0)</f>
        <v>1</v>
      </c>
      <c r="M204">
        <f>IF('CS-Sophomore'!M208='Master Answer Key'!$B206, 1, 0)</f>
        <v>1</v>
      </c>
      <c r="N204">
        <f>IF('CS-Sophomore'!N208='Master Answer Key'!$B206, 1, 0)</f>
        <v>1</v>
      </c>
      <c r="O204">
        <f>IF('CS-Sophomore'!O208='Master Answer Key'!$B206, 1, 0)</f>
        <v>1</v>
      </c>
      <c r="P204">
        <f>IF('CS-Sophomore'!P208='Master Answer Key'!$B206, 1, 0)</f>
        <v>1</v>
      </c>
      <c r="Q204">
        <f>IF('CS-Sophomore'!Q208='Master Answer Key'!$B206, 1, 0)</f>
        <v>1</v>
      </c>
      <c r="R204">
        <f>IF('CS-Sophomore'!R208='Master Answer Key'!$B206, 1, 0)</f>
        <v>1</v>
      </c>
      <c r="S204">
        <f>IF('CS-Sophomore'!S208='Master Answer Key'!$B206, 1, 0)</f>
        <v>1</v>
      </c>
    </row>
    <row r="205">
      <c r="A205" s="5" t="s">
        <v>309</v>
      </c>
      <c r="B205">
        <f>IF('CS-Sophomore'!B209='Master Answer Key'!$B207, 1, 0)</f>
        <v>1</v>
      </c>
      <c r="C205">
        <f>IF('CS-Sophomore'!C209='Master Answer Key'!$B207, 1, 0)</f>
        <v>1</v>
      </c>
      <c r="D205">
        <f>IF('CS-Sophomore'!D209='Master Answer Key'!$B207, 1, 0)</f>
        <v>1</v>
      </c>
      <c r="E205">
        <f>IF('CS-Sophomore'!E209='Master Answer Key'!$B207, 1, 0)</f>
        <v>1</v>
      </c>
      <c r="F205">
        <f>IF('CS-Sophomore'!F209='Master Answer Key'!$B207, 1, 0)</f>
        <v>1</v>
      </c>
      <c r="G205">
        <f>IF('CS-Sophomore'!G209='Master Answer Key'!$B207, 1, 0)</f>
        <v>1</v>
      </c>
      <c r="H205">
        <f>IF('CS-Sophomore'!H209='Master Answer Key'!$B207, 1, 0)</f>
        <v>1</v>
      </c>
      <c r="I205">
        <f>IF('CS-Sophomore'!I209='Master Answer Key'!$B207, 1, 0)</f>
        <v>1</v>
      </c>
      <c r="J205">
        <f>IF('CS-Sophomore'!J209='Master Answer Key'!$B207, 1, 0)</f>
        <v>1</v>
      </c>
      <c r="K205">
        <f>IF('CS-Sophomore'!K209='Master Answer Key'!$B207, 1, 0)</f>
        <v>1</v>
      </c>
      <c r="L205">
        <f>IF('CS-Sophomore'!L209='Master Answer Key'!$B207, 1, 0)</f>
        <v>1</v>
      </c>
      <c r="M205">
        <f>IF('CS-Sophomore'!M209='Master Answer Key'!$B207, 1, 0)</f>
        <v>1</v>
      </c>
      <c r="N205">
        <f>IF('CS-Sophomore'!N209='Master Answer Key'!$B207, 1, 0)</f>
        <v>1</v>
      </c>
      <c r="O205">
        <f>IF('CS-Sophomore'!O209='Master Answer Key'!$B207, 1, 0)</f>
        <v>1</v>
      </c>
      <c r="P205">
        <f>IF('CS-Sophomore'!P209='Master Answer Key'!$B207, 1, 0)</f>
        <v>1</v>
      </c>
      <c r="Q205">
        <f>IF('CS-Sophomore'!Q209='Master Answer Key'!$B207, 1, 0)</f>
        <v>1</v>
      </c>
      <c r="R205">
        <f>IF('CS-Sophomore'!R209='Master Answer Key'!$B207, 1, 0)</f>
        <v>1</v>
      </c>
      <c r="S205">
        <f>IF('CS-Sophomore'!S209='Master Answer Key'!$B207, 1, 0)</f>
        <v>1</v>
      </c>
    </row>
    <row r="206">
      <c r="A206" s="5" t="s">
        <v>310</v>
      </c>
      <c r="B206">
        <f>IF('CS-Sophomore'!B210='Master Answer Key'!$B208, 1, 0)</f>
        <v>1</v>
      </c>
      <c r="C206">
        <f>IF('CS-Sophomore'!C210='Master Answer Key'!$B208, 1, 0)</f>
        <v>1</v>
      </c>
      <c r="D206">
        <f>IF('CS-Sophomore'!D210='Master Answer Key'!$B208, 1, 0)</f>
        <v>1</v>
      </c>
      <c r="E206">
        <f>IF('CS-Sophomore'!E210='Master Answer Key'!$B208, 1, 0)</f>
        <v>0</v>
      </c>
      <c r="F206">
        <f>IF('CS-Sophomore'!F210='Master Answer Key'!$B208, 1, 0)</f>
        <v>1</v>
      </c>
      <c r="G206">
        <f>IF('CS-Sophomore'!G210='Master Answer Key'!$B208, 1, 0)</f>
        <v>1</v>
      </c>
      <c r="H206">
        <f>IF('CS-Sophomore'!H210='Master Answer Key'!$B208, 1, 0)</f>
        <v>1</v>
      </c>
      <c r="I206">
        <f>IF('CS-Sophomore'!I210='Master Answer Key'!$B208, 1, 0)</f>
        <v>1</v>
      </c>
      <c r="J206">
        <f>IF('CS-Sophomore'!J210='Master Answer Key'!$B208, 1, 0)</f>
        <v>1</v>
      </c>
      <c r="K206">
        <f>IF('CS-Sophomore'!K210='Master Answer Key'!$B208, 1, 0)</f>
        <v>1</v>
      </c>
      <c r="L206">
        <f>IF('CS-Sophomore'!L210='Master Answer Key'!$B208, 1, 0)</f>
        <v>0</v>
      </c>
      <c r="M206">
        <f>IF('CS-Sophomore'!M210='Master Answer Key'!$B208, 1, 0)</f>
        <v>1</v>
      </c>
      <c r="N206">
        <f>IF('CS-Sophomore'!N210='Master Answer Key'!$B208, 1, 0)</f>
        <v>1</v>
      </c>
      <c r="O206">
        <f>IF('CS-Sophomore'!O210='Master Answer Key'!$B208, 1, 0)</f>
        <v>1</v>
      </c>
      <c r="P206">
        <f>IF('CS-Sophomore'!P210='Master Answer Key'!$B208, 1, 0)</f>
        <v>0</v>
      </c>
      <c r="Q206">
        <f>IF('CS-Sophomore'!Q210='Master Answer Key'!$B208, 1, 0)</f>
        <v>1</v>
      </c>
      <c r="R206">
        <f>IF('CS-Sophomore'!R210='Master Answer Key'!$B208, 1, 0)</f>
        <v>1</v>
      </c>
      <c r="S206">
        <f>IF('CS-Sophomore'!S210='Master Answer Key'!$B208, 1, 0)</f>
        <v>1</v>
      </c>
    </row>
    <row r="207">
      <c r="A207" s="5" t="s">
        <v>311</v>
      </c>
      <c r="B207">
        <f>IF('CS-Sophomore'!B211='Master Answer Key'!$B209, 1, 0)</f>
        <v>1</v>
      </c>
      <c r="C207">
        <f>IF('CS-Sophomore'!C211='Master Answer Key'!$B209, 1, 0)</f>
        <v>1</v>
      </c>
      <c r="D207">
        <f>IF('CS-Sophomore'!D211='Master Answer Key'!$B209, 1, 0)</f>
        <v>1</v>
      </c>
      <c r="E207">
        <f>IF('CS-Sophomore'!E211='Master Answer Key'!$B209, 1, 0)</f>
        <v>1</v>
      </c>
      <c r="F207">
        <f>IF('CS-Sophomore'!F211='Master Answer Key'!$B209, 1, 0)</f>
        <v>1</v>
      </c>
      <c r="G207">
        <f>IF('CS-Sophomore'!G211='Master Answer Key'!$B209, 1, 0)</f>
        <v>1</v>
      </c>
      <c r="H207">
        <f>IF('CS-Sophomore'!H211='Master Answer Key'!$B209, 1, 0)</f>
        <v>1</v>
      </c>
      <c r="I207">
        <f>IF('CS-Sophomore'!I211='Master Answer Key'!$B209, 1, 0)</f>
        <v>1</v>
      </c>
      <c r="J207">
        <f>IF('CS-Sophomore'!J211='Master Answer Key'!$B209, 1, 0)</f>
        <v>1</v>
      </c>
      <c r="K207">
        <f>IF('CS-Sophomore'!K211='Master Answer Key'!$B209, 1, 0)</f>
        <v>1</v>
      </c>
      <c r="L207">
        <f>IF('CS-Sophomore'!L211='Master Answer Key'!$B209, 1, 0)</f>
        <v>1</v>
      </c>
      <c r="M207">
        <f>IF('CS-Sophomore'!M211='Master Answer Key'!$B209, 1, 0)</f>
        <v>1</v>
      </c>
      <c r="N207">
        <f>IF('CS-Sophomore'!N211='Master Answer Key'!$B209, 1, 0)</f>
        <v>1</v>
      </c>
      <c r="O207">
        <f>IF('CS-Sophomore'!O211='Master Answer Key'!$B209, 1, 0)</f>
        <v>1</v>
      </c>
      <c r="P207">
        <f>IF('CS-Sophomore'!P211='Master Answer Key'!$B209, 1, 0)</f>
        <v>1</v>
      </c>
      <c r="Q207">
        <f>IF('CS-Sophomore'!Q211='Master Answer Key'!$B209, 1, 0)</f>
        <v>1</v>
      </c>
      <c r="R207">
        <f>IF('CS-Sophomore'!R211='Master Answer Key'!$B209, 1, 0)</f>
        <v>1</v>
      </c>
      <c r="S207">
        <f>IF('CS-Sophomore'!S211='Master Answer Key'!$B209, 1, 0)</f>
        <v>1</v>
      </c>
    </row>
    <row r="208">
      <c r="A208" s="5" t="s">
        <v>312</v>
      </c>
      <c r="B208">
        <f>IF('CS-Sophomore'!B212='Master Answer Key'!$B210, 1, 0)</f>
        <v>0</v>
      </c>
      <c r="C208">
        <f>IF('CS-Sophomore'!C212='Master Answer Key'!$B210, 1, 0)</f>
        <v>0</v>
      </c>
      <c r="D208">
        <f>IF('CS-Sophomore'!D212='Master Answer Key'!$B210, 1, 0)</f>
        <v>1</v>
      </c>
      <c r="E208">
        <f>IF('CS-Sophomore'!E212='Master Answer Key'!$B210, 1, 0)</f>
        <v>1</v>
      </c>
      <c r="F208">
        <f>IF('CS-Sophomore'!F212='Master Answer Key'!$B210, 1, 0)</f>
        <v>1</v>
      </c>
      <c r="G208">
        <f>IF('CS-Sophomore'!G212='Master Answer Key'!$B210, 1, 0)</f>
        <v>1</v>
      </c>
      <c r="H208">
        <f>IF('CS-Sophomore'!H212='Master Answer Key'!$B210, 1, 0)</f>
        <v>1</v>
      </c>
      <c r="I208">
        <f>IF('CS-Sophomore'!I212='Master Answer Key'!$B210, 1, 0)</f>
        <v>1</v>
      </c>
      <c r="J208">
        <f>IF('CS-Sophomore'!J212='Master Answer Key'!$B210, 1, 0)</f>
        <v>1</v>
      </c>
      <c r="K208">
        <f>IF('CS-Sophomore'!K212='Master Answer Key'!$B210, 1, 0)</f>
        <v>1</v>
      </c>
      <c r="L208">
        <f>IF('CS-Sophomore'!L212='Master Answer Key'!$B210, 1, 0)</f>
        <v>0</v>
      </c>
      <c r="M208">
        <f>IF('CS-Sophomore'!M212='Master Answer Key'!$B210, 1, 0)</f>
        <v>1</v>
      </c>
      <c r="N208">
        <f>IF('CS-Sophomore'!N212='Master Answer Key'!$B210, 1, 0)</f>
        <v>1</v>
      </c>
      <c r="O208">
        <f>IF('CS-Sophomore'!O212='Master Answer Key'!$B210, 1, 0)</f>
        <v>1</v>
      </c>
      <c r="P208">
        <f>IF('CS-Sophomore'!P212='Master Answer Key'!$B210, 1, 0)</f>
        <v>1</v>
      </c>
      <c r="Q208">
        <f>IF('CS-Sophomore'!Q212='Master Answer Key'!$B210, 1, 0)</f>
        <v>1</v>
      </c>
      <c r="R208">
        <f>IF('CS-Sophomore'!R212='Master Answer Key'!$B210, 1, 0)</f>
        <v>1</v>
      </c>
      <c r="S208">
        <f>IF('CS-Sophomore'!S212='Master Answer Key'!$B210, 1, 0)</f>
        <v>1</v>
      </c>
    </row>
    <row r="209">
      <c r="A209" s="5" t="s">
        <v>313</v>
      </c>
      <c r="B209">
        <f>IF('CS-Sophomore'!B213='Master Answer Key'!$B211, 1, 0)</f>
        <v>1</v>
      </c>
      <c r="C209">
        <f>IF('CS-Sophomore'!C213='Master Answer Key'!$B211, 1, 0)</f>
        <v>1</v>
      </c>
      <c r="D209">
        <f>IF('CS-Sophomore'!D213='Master Answer Key'!$B211, 1, 0)</f>
        <v>1</v>
      </c>
      <c r="E209">
        <f>IF('CS-Sophomore'!E213='Master Answer Key'!$B211, 1, 0)</f>
        <v>1</v>
      </c>
      <c r="F209">
        <f>IF('CS-Sophomore'!F213='Master Answer Key'!$B211, 1, 0)</f>
        <v>1</v>
      </c>
      <c r="G209">
        <f>IF('CS-Sophomore'!G213='Master Answer Key'!$B211, 1, 0)</f>
        <v>0</v>
      </c>
      <c r="H209">
        <f>IF('CS-Sophomore'!H213='Master Answer Key'!$B211, 1, 0)</f>
        <v>1</v>
      </c>
      <c r="I209">
        <f>IF('CS-Sophomore'!I213='Master Answer Key'!$B211, 1, 0)</f>
        <v>1</v>
      </c>
      <c r="J209">
        <f>IF('CS-Sophomore'!J213='Master Answer Key'!$B211, 1, 0)</f>
        <v>0</v>
      </c>
      <c r="K209">
        <f>IF('CS-Sophomore'!K213='Master Answer Key'!$B211, 1, 0)</f>
        <v>0</v>
      </c>
      <c r="L209">
        <f>IF('CS-Sophomore'!L213='Master Answer Key'!$B211, 1, 0)</f>
        <v>0</v>
      </c>
      <c r="M209">
        <f>IF('CS-Sophomore'!M213='Master Answer Key'!$B211, 1, 0)</f>
        <v>1</v>
      </c>
      <c r="N209">
        <f>IF('CS-Sophomore'!N213='Master Answer Key'!$B211, 1, 0)</f>
        <v>1</v>
      </c>
      <c r="O209">
        <f>IF('CS-Sophomore'!O213='Master Answer Key'!$B211, 1, 0)</f>
        <v>1</v>
      </c>
      <c r="P209">
        <f>IF('CS-Sophomore'!P213='Master Answer Key'!$B211, 1, 0)</f>
        <v>0</v>
      </c>
      <c r="Q209">
        <f>IF('CS-Sophomore'!Q213='Master Answer Key'!$B211, 1, 0)</f>
        <v>1</v>
      </c>
      <c r="R209">
        <f>IF('CS-Sophomore'!R213='Master Answer Key'!$B211, 1, 0)</f>
        <v>1</v>
      </c>
      <c r="S209">
        <f>IF('CS-Sophomore'!S213='Master Answer Key'!$B211, 1, 0)</f>
        <v>1</v>
      </c>
    </row>
    <row r="210">
      <c r="A210" s="5" t="s">
        <v>314</v>
      </c>
      <c r="B210">
        <f>IF('CS-Sophomore'!B214='Master Answer Key'!$B212, 1, 0)</f>
        <v>1</v>
      </c>
      <c r="C210">
        <f>IF('CS-Sophomore'!C214='Master Answer Key'!$B212, 1, 0)</f>
        <v>1</v>
      </c>
      <c r="D210">
        <f>IF('CS-Sophomore'!D214='Master Answer Key'!$B212, 1, 0)</f>
        <v>1</v>
      </c>
      <c r="E210">
        <f>IF('CS-Sophomore'!E214='Master Answer Key'!$B212, 1, 0)</f>
        <v>1</v>
      </c>
      <c r="F210">
        <f>IF('CS-Sophomore'!F214='Master Answer Key'!$B212, 1, 0)</f>
        <v>1</v>
      </c>
      <c r="G210">
        <f>IF('CS-Sophomore'!G214='Master Answer Key'!$B212, 1, 0)</f>
        <v>1</v>
      </c>
      <c r="H210">
        <f>IF('CS-Sophomore'!H214='Master Answer Key'!$B212, 1, 0)</f>
        <v>1</v>
      </c>
      <c r="I210">
        <f>IF('CS-Sophomore'!I214='Master Answer Key'!$B212, 1, 0)</f>
        <v>1</v>
      </c>
      <c r="J210">
        <f>IF('CS-Sophomore'!J214='Master Answer Key'!$B212, 1, 0)</f>
        <v>1</v>
      </c>
      <c r="K210">
        <f>IF('CS-Sophomore'!K214='Master Answer Key'!$B212, 1, 0)</f>
        <v>1</v>
      </c>
      <c r="L210">
        <f>IF('CS-Sophomore'!L214='Master Answer Key'!$B212, 1, 0)</f>
        <v>1</v>
      </c>
      <c r="M210">
        <f>IF('CS-Sophomore'!M214='Master Answer Key'!$B212, 1, 0)</f>
        <v>1</v>
      </c>
      <c r="N210">
        <f>IF('CS-Sophomore'!N214='Master Answer Key'!$B212, 1, 0)</f>
        <v>1</v>
      </c>
      <c r="O210">
        <f>IF('CS-Sophomore'!O214='Master Answer Key'!$B212, 1, 0)</f>
        <v>1</v>
      </c>
      <c r="P210">
        <f>IF('CS-Sophomore'!P214='Master Answer Key'!$B212, 1, 0)</f>
        <v>1</v>
      </c>
      <c r="Q210">
        <f>IF('CS-Sophomore'!Q214='Master Answer Key'!$B212, 1, 0)</f>
        <v>1</v>
      </c>
      <c r="R210">
        <f>IF('CS-Sophomore'!R214='Master Answer Key'!$B212, 1, 0)</f>
        <v>1</v>
      </c>
      <c r="S210">
        <f>IF('CS-Sophomore'!S214='Master Answer Key'!$B212, 1, 0)</f>
        <v>1</v>
      </c>
    </row>
    <row r="211">
      <c r="A211" s="5" t="s">
        <v>315</v>
      </c>
      <c r="B211">
        <f>IF('CS-Sophomore'!B215='Master Answer Key'!$B213, 1, 0)</f>
        <v>0</v>
      </c>
      <c r="C211">
        <f>IF('CS-Sophomore'!C215='Master Answer Key'!$B213, 1, 0)</f>
        <v>1</v>
      </c>
      <c r="D211">
        <f>IF('CS-Sophomore'!D215='Master Answer Key'!$B213, 1, 0)</f>
        <v>0</v>
      </c>
      <c r="E211">
        <f>IF('CS-Sophomore'!E215='Master Answer Key'!$B213, 1, 0)</f>
        <v>1</v>
      </c>
      <c r="F211">
        <f>IF('CS-Sophomore'!F215='Master Answer Key'!$B213, 1, 0)</f>
        <v>0</v>
      </c>
      <c r="G211">
        <f>IF('CS-Sophomore'!G215='Master Answer Key'!$B213, 1, 0)</f>
        <v>1</v>
      </c>
      <c r="H211">
        <f>IF('CS-Sophomore'!H215='Master Answer Key'!$B213, 1, 0)</f>
        <v>0</v>
      </c>
      <c r="I211">
        <f>IF('CS-Sophomore'!I215='Master Answer Key'!$B213, 1, 0)</f>
        <v>1</v>
      </c>
      <c r="J211">
        <f>IF('CS-Sophomore'!J215='Master Answer Key'!$B213, 1, 0)</f>
        <v>1</v>
      </c>
      <c r="K211">
        <f>IF('CS-Sophomore'!K215='Master Answer Key'!$B213, 1, 0)</f>
        <v>0</v>
      </c>
      <c r="L211">
        <f>IF('CS-Sophomore'!L215='Master Answer Key'!$B213, 1, 0)</f>
        <v>1</v>
      </c>
      <c r="M211">
        <f>IF('CS-Sophomore'!M215='Master Answer Key'!$B213, 1, 0)</f>
        <v>1</v>
      </c>
      <c r="N211">
        <f>IF('CS-Sophomore'!N215='Master Answer Key'!$B213, 1, 0)</f>
        <v>1</v>
      </c>
      <c r="O211">
        <f>IF('CS-Sophomore'!O215='Master Answer Key'!$B213, 1, 0)</f>
        <v>1</v>
      </c>
      <c r="P211">
        <f>IF('CS-Sophomore'!P215='Master Answer Key'!$B213, 1, 0)</f>
        <v>1</v>
      </c>
      <c r="Q211">
        <f>IF('CS-Sophomore'!Q215='Master Answer Key'!$B213, 1, 0)</f>
        <v>1</v>
      </c>
      <c r="R211">
        <f>IF('CS-Sophomore'!R215='Master Answer Key'!$B213, 1, 0)</f>
        <v>1</v>
      </c>
      <c r="S211">
        <f>IF('CS-Sophomore'!S215='Master Answer Key'!$B213, 1, 0)</f>
        <v>0</v>
      </c>
    </row>
    <row r="212">
      <c r="A212" s="5" t="s">
        <v>316</v>
      </c>
      <c r="B212">
        <f>IF('CS-Sophomore'!B216='Master Answer Key'!$B214, 1, 0)</f>
        <v>1</v>
      </c>
      <c r="C212">
        <f>IF('CS-Sophomore'!C216='Master Answer Key'!$B214, 1, 0)</f>
        <v>1</v>
      </c>
      <c r="D212">
        <f>IF('CS-Sophomore'!D216='Master Answer Key'!$B214, 1, 0)</f>
        <v>1</v>
      </c>
      <c r="E212">
        <f>IF('CS-Sophomore'!E216='Master Answer Key'!$B214, 1, 0)</f>
        <v>1</v>
      </c>
      <c r="F212">
        <f>IF('CS-Sophomore'!F216='Master Answer Key'!$B214, 1, 0)</f>
        <v>0</v>
      </c>
      <c r="G212">
        <f>IF('CS-Sophomore'!G216='Master Answer Key'!$B214, 1, 0)</f>
        <v>1</v>
      </c>
      <c r="H212">
        <f>IF('CS-Sophomore'!H216='Master Answer Key'!$B214, 1, 0)</f>
        <v>0</v>
      </c>
      <c r="I212">
        <f>IF('CS-Sophomore'!I216='Master Answer Key'!$B214, 1, 0)</f>
        <v>1</v>
      </c>
      <c r="J212">
        <f>IF('CS-Sophomore'!J216='Master Answer Key'!$B214, 1, 0)</f>
        <v>1</v>
      </c>
      <c r="K212">
        <f>IF('CS-Sophomore'!K216='Master Answer Key'!$B214, 1, 0)</f>
        <v>1</v>
      </c>
      <c r="L212">
        <f>IF('CS-Sophomore'!L216='Master Answer Key'!$B214, 1, 0)</f>
        <v>0</v>
      </c>
      <c r="M212">
        <f>IF('CS-Sophomore'!M216='Master Answer Key'!$B214, 1, 0)</f>
        <v>1</v>
      </c>
      <c r="N212">
        <f>IF('CS-Sophomore'!N216='Master Answer Key'!$B214, 1, 0)</f>
        <v>1</v>
      </c>
      <c r="O212">
        <f>IF('CS-Sophomore'!O216='Master Answer Key'!$B214, 1, 0)</f>
        <v>1</v>
      </c>
      <c r="P212">
        <f>IF('CS-Sophomore'!P216='Master Answer Key'!$B214, 1, 0)</f>
        <v>1</v>
      </c>
      <c r="Q212">
        <f>IF('CS-Sophomore'!Q216='Master Answer Key'!$B214, 1, 0)</f>
        <v>1</v>
      </c>
      <c r="R212">
        <f>IF('CS-Sophomore'!R216='Master Answer Key'!$B214, 1, 0)</f>
        <v>1</v>
      </c>
      <c r="S212">
        <f>IF('CS-Sophomore'!S216='Master Answer Key'!$B214, 1, 0)</f>
        <v>1</v>
      </c>
    </row>
    <row r="213">
      <c r="A213" s="5" t="s">
        <v>317</v>
      </c>
      <c r="B213">
        <f>IF('CS-Sophomore'!B217='Master Answer Key'!$B215, 1, 0)</f>
        <v>1</v>
      </c>
      <c r="C213">
        <f>IF('CS-Sophomore'!C217='Master Answer Key'!$B215, 1, 0)</f>
        <v>1</v>
      </c>
      <c r="D213">
        <f>IF('CS-Sophomore'!D217='Master Answer Key'!$B215, 1, 0)</f>
        <v>1</v>
      </c>
      <c r="E213">
        <f>IF('CS-Sophomore'!E217='Master Answer Key'!$B215, 1, 0)</f>
        <v>1</v>
      </c>
      <c r="F213">
        <f>IF('CS-Sophomore'!F217='Master Answer Key'!$B215, 1, 0)</f>
        <v>1</v>
      </c>
      <c r="G213">
        <f>IF('CS-Sophomore'!G217='Master Answer Key'!$B215, 1, 0)</f>
        <v>1</v>
      </c>
      <c r="H213">
        <f>IF('CS-Sophomore'!H217='Master Answer Key'!$B215, 1, 0)</f>
        <v>1</v>
      </c>
      <c r="I213">
        <f>IF('CS-Sophomore'!I217='Master Answer Key'!$B215, 1, 0)</f>
        <v>1</v>
      </c>
      <c r="J213">
        <f>IF('CS-Sophomore'!J217='Master Answer Key'!$B215, 1, 0)</f>
        <v>1</v>
      </c>
      <c r="K213">
        <f>IF('CS-Sophomore'!K217='Master Answer Key'!$B215, 1, 0)</f>
        <v>1</v>
      </c>
      <c r="L213">
        <f>IF('CS-Sophomore'!L217='Master Answer Key'!$B215, 1, 0)</f>
        <v>1</v>
      </c>
      <c r="M213">
        <f>IF('CS-Sophomore'!M217='Master Answer Key'!$B215, 1, 0)</f>
        <v>1</v>
      </c>
      <c r="N213">
        <f>IF('CS-Sophomore'!N217='Master Answer Key'!$B215, 1, 0)</f>
        <v>1</v>
      </c>
      <c r="O213">
        <f>IF('CS-Sophomore'!O217='Master Answer Key'!$B215, 1, 0)</f>
        <v>1</v>
      </c>
      <c r="P213">
        <f>IF('CS-Sophomore'!P217='Master Answer Key'!$B215, 1, 0)</f>
        <v>1</v>
      </c>
      <c r="Q213">
        <f>IF('CS-Sophomore'!Q217='Master Answer Key'!$B215, 1, 0)</f>
        <v>1</v>
      </c>
      <c r="R213">
        <f>IF('CS-Sophomore'!R217='Master Answer Key'!$B215, 1, 0)</f>
        <v>1</v>
      </c>
      <c r="S213">
        <f>IF('CS-Sophomore'!S217='Master Answer Key'!$B215, 1, 0)</f>
        <v>1</v>
      </c>
    </row>
    <row r="214">
      <c r="A214" s="5" t="s">
        <v>318</v>
      </c>
      <c r="B214">
        <f>IF('CS-Sophomore'!B218='Master Answer Key'!$B216, 1, 0)</f>
        <v>0</v>
      </c>
      <c r="C214">
        <f>IF('CS-Sophomore'!C218='Master Answer Key'!$B216, 1, 0)</f>
        <v>1</v>
      </c>
      <c r="D214">
        <f>IF('CS-Sophomore'!D218='Master Answer Key'!$B216, 1, 0)</f>
        <v>1</v>
      </c>
      <c r="E214">
        <f>IF('CS-Sophomore'!E218='Master Answer Key'!$B216, 1, 0)</f>
        <v>1</v>
      </c>
      <c r="F214">
        <f>IF('CS-Sophomore'!F218='Master Answer Key'!$B216, 1, 0)</f>
        <v>1</v>
      </c>
      <c r="G214">
        <f>IF('CS-Sophomore'!G218='Master Answer Key'!$B216, 1, 0)</f>
        <v>0</v>
      </c>
      <c r="H214">
        <f>IF('CS-Sophomore'!H218='Master Answer Key'!$B216, 1, 0)</f>
        <v>1</v>
      </c>
      <c r="I214">
        <f>IF('CS-Sophomore'!I218='Master Answer Key'!$B216, 1, 0)</f>
        <v>1</v>
      </c>
      <c r="J214">
        <f>IF('CS-Sophomore'!J218='Master Answer Key'!$B216, 1, 0)</f>
        <v>1</v>
      </c>
      <c r="K214">
        <f>IF('CS-Sophomore'!K218='Master Answer Key'!$B216, 1, 0)</f>
        <v>1</v>
      </c>
      <c r="L214">
        <f>IF('CS-Sophomore'!L218='Master Answer Key'!$B216, 1, 0)</f>
        <v>1</v>
      </c>
      <c r="M214">
        <f>IF('CS-Sophomore'!M218='Master Answer Key'!$B216, 1, 0)</f>
        <v>1</v>
      </c>
      <c r="N214">
        <f>IF('CS-Sophomore'!N218='Master Answer Key'!$B216, 1, 0)</f>
        <v>1</v>
      </c>
      <c r="O214">
        <f>IF('CS-Sophomore'!O218='Master Answer Key'!$B216, 1, 0)</f>
        <v>1</v>
      </c>
      <c r="P214">
        <f>IF('CS-Sophomore'!P218='Master Answer Key'!$B216, 1, 0)</f>
        <v>1</v>
      </c>
      <c r="Q214">
        <f>IF('CS-Sophomore'!Q218='Master Answer Key'!$B216, 1, 0)</f>
        <v>1</v>
      </c>
      <c r="R214">
        <f>IF('CS-Sophomore'!R218='Master Answer Key'!$B216, 1, 0)</f>
        <v>1</v>
      </c>
      <c r="S214">
        <f>IF('CS-Sophomore'!S218='Master Answer Key'!$B216, 1, 0)</f>
        <v>1</v>
      </c>
    </row>
    <row r="215">
      <c r="A215" s="5" t="s">
        <v>319</v>
      </c>
      <c r="B215">
        <f>IF('CS-Sophomore'!B219='Master Answer Key'!$B217, 1, 0)</f>
        <v>1</v>
      </c>
      <c r="C215">
        <f>IF('CS-Sophomore'!C219='Master Answer Key'!$B217, 1, 0)</f>
        <v>1</v>
      </c>
      <c r="D215">
        <f>IF('CS-Sophomore'!D219='Master Answer Key'!$B217, 1, 0)</f>
        <v>0</v>
      </c>
      <c r="E215">
        <f>IF('CS-Sophomore'!E219='Master Answer Key'!$B217, 1, 0)</f>
        <v>1</v>
      </c>
      <c r="F215">
        <f>IF('CS-Sophomore'!F219='Master Answer Key'!$B217, 1, 0)</f>
        <v>1</v>
      </c>
      <c r="G215">
        <f>IF('CS-Sophomore'!G219='Master Answer Key'!$B217, 1, 0)</f>
        <v>0</v>
      </c>
      <c r="H215">
        <f>IF('CS-Sophomore'!H219='Master Answer Key'!$B217, 1, 0)</f>
        <v>1</v>
      </c>
      <c r="I215">
        <f>IF('CS-Sophomore'!I219='Master Answer Key'!$B217, 1, 0)</f>
        <v>1</v>
      </c>
      <c r="J215">
        <f>IF('CS-Sophomore'!J219='Master Answer Key'!$B217, 1, 0)</f>
        <v>1</v>
      </c>
      <c r="K215">
        <f>IF('CS-Sophomore'!K219='Master Answer Key'!$B217, 1, 0)</f>
        <v>1</v>
      </c>
      <c r="L215">
        <f>IF('CS-Sophomore'!L219='Master Answer Key'!$B217, 1, 0)</f>
        <v>1</v>
      </c>
      <c r="M215">
        <f>IF('CS-Sophomore'!M219='Master Answer Key'!$B217, 1, 0)</f>
        <v>1</v>
      </c>
      <c r="N215">
        <f>IF('CS-Sophomore'!N219='Master Answer Key'!$B217, 1, 0)</f>
        <v>1</v>
      </c>
      <c r="O215">
        <f>IF('CS-Sophomore'!O219='Master Answer Key'!$B217, 1, 0)</f>
        <v>1</v>
      </c>
      <c r="P215">
        <f>IF('CS-Sophomore'!P219='Master Answer Key'!$B217, 1, 0)</f>
        <v>1</v>
      </c>
      <c r="Q215">
        <f>IF('CS-Sophomore'!Q219='Master Answer Key'!$B217, 1, 0)</f>
        <v>1</v>
      </c>
      <c r="R215">
        <f>IF('CS-Sophomore'!R219='Master Answer Key'!$B217, 1, 0)</f>
        <v>1</v>
      </c>
      <c r="S215">
        <f>IF('CS-Sophomore'!S219='Master Answer Key'!$B217, 1, 0)</f>
        <v>1</v>
      </c>
    </row>
    <row r="216">
      <c r="A216" s="5" t="s">
        <v>320</v>
      </c>
      <c r="B216">
        <f>IF('CS-Sophomore'!B220='Master Answer Key'!$B218, 1, 0)</f>
        <v>1</v>
      </c>
      <c r="C216">
        <f>IF('CS-Sophomore'!C220='Master Answer Key'!$B218, 1, 0)</f>
        <v>0</v>
      </c>
      <c r="D216">
        <f>IF('CS-Sophomore'!D220='Master Answer Key'!$B218, 1, 0)</f>
        <v>1</v>
      </c>
      <c r="E216">
        <f>IF('CS-Sophomore'!E220='Master Answer Key'!$B218, 1, 0)</f>
        <v>0</v>
      </c>
      <c r="F216">
        <f>IF('CS-Sophomore'!F220='Master Answer Key'!$B218, 1, 0)</f>
        <v>1</v>
      </c>
      <c r="G216">
        <f>IF('CS-Sophomore'!G220='Master Answer Key'!$B218, 1, 0)</f>
        <v>0</v>
      </c>
      <c r="H216">
        <f>IF('CS-Sophomore'!H220='Master Answer Key'!$B218, 1, 0)</f>
        <v>1</v>
      </c>
      <c r="I216">
        <f>IF('CS-Sophomore'!I220='Master Answer Key'!$B218, 1, 0)</f>
        <v>0</v>
      </c>
      <c r="J216">
        <f>IF('CS-Sophomore'!J220='Master Answer Key'!$B218, 1, 0)</f>
        <v>1</v>
      </c>
      <c r="K216">
        <f>IF('CS-Sophomore'!K220='Master Answer Key'!$B218, 1, 0)</f>
        <v>1</v>
      </c>
      <c r="L216">
        <f>IF('CS-Sophomore'!L220='Master Answer Key'!$B218, 1, 0)</f>
        <v>1</v>
      </c>
      <c r="M216">
        <f>IF('CS-Sophomore'!M220='Master Answer Key'!$B218, 1, 0)</f>
        <v>1</v>
      </c>
      <c r="N216">
        <f>IF('CS-Sophomore'!N220='Master Answer Key'!$B218, 1, 0)</f>
        <v>1</v>
      </c>
      <c r="O216">
        <f>IF('CS-Sophomore'!O220='Master Answer Key'!$B218, 1, 0)</f>
        <v>1</v>
      </c>
      <c r="P216">
        <f>IF('CS-Sophomore'!P220='Master Answer Key'!$B218, 1, 0)</f>
        <v>0</v>
      </c>
      <c r="Q216">
        <f>IF('CS-Sophomore'!Q220='Master Answer Key'!$B218, 1, 0)</f>
        <v>0</v>
      </c>
      <c r="R216">
        <f>IF('CS-Sophomore'!R220='Master Answer Key'!$B218, 1, 0)</f>
        <v>0</v>
      </c>
      <c r="S216">
        <f>IF('CS-Sophomore'!S220='Master Answer Key'!$B218, 1, 0)</f>
        <v>1</v>
      </c>
    </row>
    <row r="217">
      <c r="A217" s="5" t="s">
        <v>321</v>
      </c>
      <c r="B217">
        <f>IF('CS-Sophomore'!B221='Master Answer Key'!$B219, 1, 0)</f>
        <v>1</v>
      </c>
      <c r="C217">
        <f>IF('CS-Sophomore'!C221='Master Answer Key'!$B219, 1, 0)</f>
        <v>1</v>
      </c>
      <c r="D217">
        <f>IF('CS-Sophomore'!D221='Master Answer Key'!$B219, 1, 0)</f>
        <v>1</v>
      </c>
      <c r="E217">
        <f>IF('CS-Sophomore'!E221='Master Answer Key'!$B219, 1, 0)</f>
        <v>1</v>
      </c>
      <c r="F217">
        <f>IF('CS-Sophomore'!F221='Master Answer Key'!$B219, 1, 0)</f>
        <v>1</v>
      </c>
      <c r="G217">
        <f>IF('CS-Sophomore'!G221='Master Answer Key'!$B219, 1, 0)</f>
        <v>0</v>
      </c>
      <c r="H217">
        <f>IF('CS-Sophomore'!H221='Master Answer Key'!$B219, 1, 0)</f>
        <v>1</v>
      </c>
      <c r="I217">
        <f>IF('CS-Sophomore'!I221='Master Answer Key'!$B219, 1, 0)</f>
        <v>1</v>
      </c>
      <c r="J217">
        <f>IF('CS-Sophomore'!J221='Master Answer Key'!$B219, 1, 0)</f>
        <v>1</v>
      </c>
      <c r="K217">
        <f>IF('CS-Sophomore'!K221='Master Answer Key'!$B219, 1, 0)</f>
        <v>1</v>
      </c>
      <c r="L217">
        <f>IF('CS-Sophomore'!L221='Master Answer Key'!$B219, 1, 0)</f>
        <v>1</v>
      </c>
      <c r="M217">
        <f>IF('CS-Sophomore'!M221='Master Answer Key'!$B219, 1, 0)</f>
        <v>1</v>
      </c>
      <c r="N217">
        <f>IF('CS-Sophomore'!N221='Master Answer Key'!$B219, 1, 0)</f>
        <v>0</v>
      </c>
      <c r="O217">
        <f>IF('CS-Sophomore'!O221='Master Answer Key'!$B219, 1, 0)</f>
        <v>1</v>
      </c>
      <c r="P217">
        <f>IF('CS-Sophomore'!P221='Master Answer Key'!$B219, 1, 0)</f>
        <v>1</v>
      </c>
      <c r="Q217">
        <f>IF('CS-Sophomore'!Q221='Master Answer Key'!$B219, 1, 0)</f>
        <v>1</v>
      </c>
      <c r="R217">
        <f>IF('CS-Sophomore'!R221='Master Answer Key'!$B219, 1, 0)</f>
        <v>1</v>
      </c>
      <c r="S217">
        <f>IF('CS-Sophomore'!S221='Master Answer Key'!$B219, 1, 0)</f>
        <v>1</v>
      </c>
    </row>
    <row r="218">
      <c r="A218" s="5" t="s">
        <v>322</v>
      </c>
      <c r="B218">
        <f>IF('CS-Sophomore'!B222='Master Answer Key'!$B220, 1, 0)</f>
        <v>1</v>
      </c>
      <c r="C218">
        <f>IF('CS-Sophomore'!C222='Master Answer Key'!$B220, 1, 0)</f>
        <v>0</v>
      </c>
      <c r="D218">
        <f>IF('CS-Sophomore'!D222='Master Answer Key'!$B220, 1, 0)</f>
        <v>1</v>
      </c>
      <c r="E218">
        <f>IF('CS-Sophomore'!E222='Master Answer Key'!$B220, 1, 0)</f>
        <v>0</v>
      </c>
      <c r="F218">
        <f>IF('CS-Sophomore'!F222='Master Answer Key'!$B220, 1, 0)</f>
        <v>0</v>
      </c>
      <c r="G218">
        <f>IF('CS-Sophomore'!G222='Master Answer Key'!$B220, 1, 0)</f>
        <v>0</v>
      </c>
      <c r="H218">
        <f>IF('CS-Sophomore'!H222='Master Answer Key'!$B220, 1, 0)</f>
        <v>0</v>
      </c>
      <c r="I218">
        <f>IF('CS-Sophomore'!I222='Master Answer Key'!$B220, 1, 0)</f>
        <v>1</v>
      </c>
      <c r="J218">
        <f>IF('CS-Sophomore'!J222='Master Answer Key'!$B220, 1, 0)</f>
        <v>1</v>
      </c>
      <c r="K218">
        <f>IF('CS-Sophomore'!K222='Master Answer Key'!$B220, 1, 0)</f>
        <v>1</v>
      </c>
      <c r="L218">
        <f>IF('CS-Sophomore'!L222='Master Answer Key'!$B220, 1, 0)</f>
        <v>0</v>
      </c>
      <c r="M218">
        <f>IF('CS-Sophomore'!M222='Master Answer Key'!$B220, 1, 0)</f>
        <v>1</v>
      </c>
      <c r="N218">
        <f>IF('CS-Sophomore'!N222='Master Answer Key'!$B220, 1, 0)</f>
        <v>1</v>
      </c>
      <c r="O218">
        <f>IF('CS-Sophomore'!O222='Master Answer Key'!$B220, 1, 0)</f>
        <v>1</v>
      </c>
      <c r="P218">
        <f>IF('CS-Sophomore'!P222='Master Answer Key'!$B220, 1, 0)</f>
        <v>1</v>
      </c>
      <c r="Q218">
        <f>IF('CS-Sophomore'!Q222='Master Answer Key'!$B220, 1, 0)</f>
        <v>1</v>
      </c>
      <c r="R218">
        <f>IF('CS-Sophomore'!R222='Master Answer Key'!$B220, 1, 0)</f>
        <v>1</v>
      </c>
      <c r="S218">
        <f>IF('CS-Sophomore'!S222='Master Answer Key'!$B220, 1, 0)</f>
        <v>1</v>
      </c>
    </row>
    <row r="219">
      <c r="A219" s="5" t="s">
        <v>323</v>
      </c>
      <c r="B219">
        <f>IF('CS-Sophomore'!B223='Master Answer Key'!$B221, 1, 0)</f>
        <v>1</v>
      </c>
      <c r="C219">
        <f>IF('CS-Sophomore'!C223='Master Answer Key'!$B221, 1, 0)</f>
        <v>0</v>
      </c>
      <c r="D219">
        <f>IF('CS-Sophomore'!D223='Master Answer Key'!$B221, 1, 0)</f>
        <v>1</v>
      </c>
      <c r="E219">
        <f>IF('CS-Sophomore'!E223='Master Answer Key'!$B221, 1, 0)</f>
        <v>1</v>
      </c>
      <c r="F219">
        <f>IF('CS-Sophomore'!F223='Master Answer Key'!$B221, 1, 0)</f>
        <v>1</v>
      </c>
      <c r="G219">
        <f>IF('CS-Sophomore'!G223='Master Answer Key'!$B221, 1, 0)</f>
        <v>1</v>
      </c>
      <c r="H219">
        <f>IF('CS-Sophomore'!H223='Master Answer Key'!$B221, 1, 0)</f>
        <v>1</v>
      </c>
      <c r="I219">
        <f>IF('CS-Sophomore'!I223='Master Answer Key'!$B221, 1, 0)</f>
        <v>1</v>
      </c>
      <c r="J219">
        <f>IF('CS-Sophomore'!J223='Master Answer Key'!$B221, 1, 0)</f>
        <v>1</v>
      </c>
      <c r="K219">
        <f>IF('CS-Sophomore'!K223='Master Answer Key'!$B221, 1, 0)</f>
        <v>1</v>
      </c>
      <c r="L219">
        <f>IF('CS-Sophomore'!L223='Master Answer Key'!$B221, 1, 0)</f>
        <v>1</v>
      </c>
      <c r="M219">
        <f>IF('CS-Sophomore'!M223='Master Answer Key'!$B221, 1, 0)</f>
        <v>1</v>
      </c>
      <c r="N219">
        <f>IF('CS-Sophomore'!N223='Master Answer Key'!$B221, 1, 0)</f>
        <v>1</v>
      </c>
      <c r="O219">
        <f>IF('CS-Sophomore'!O223='Master Answer Key'!$B221, 1, 0)</f>
        <v>1</v>
      </c>
      <c r="P219">
        <f>IF('CS-Sophomore'!P223='Master Answer Key'!$B221, 1, 0)</f>
        <v>1</v>
      </c>
      <c r="Q219">
        <f>IF('CS-Sophomore'!Q223='Master Answer Key'!$B221, 1, 0)</f>
        <v>1</v>
      </c>
      <c r="R219">
        <f>IF('CS-Sophomore'!R223='Master Answer Key'!$B221, 1, 0)</f>
        <v>1</v>
      </c>
      <c r="S219">
        <f>IF('CS-Sophomore'!S223='Master Answer Key'!$B221, 1, 0)</f>
        <v>1</v>
      </c>
    </row>
    <row r="220">
      <c r="A220" s="5" t="s">
        <v>324</v>
      </c>
      <c r="B220">
        <f>IF('CS-Sophomore'!B224='Master Answer Key'!$B222, 1, 0)</f>
        <v>0</v>
      </c>
      <c r="C220">
        <f>IF('CS-Sophomore'!C224='Master Answer Key'!$B222, 1, 0)</f>
        <v>0</v>
      </c>
      <c r="D220">
        <f>IF('CS-Sophomore'!D224='Master Answer Key'!$B222, 1, 0)</f>
        <v>0</v>
      </c>
      <c r="E220">
        <f>IF('CS-Sophomore'!E224='Master Answer Key'!$B222, 1, 0)</f>
        <v>1</v>
      </c>
      <c r="F220">
        <f>IF('CS-Sophomore'!F224='Master Answer Key'!$B222, 1, 0)</f>
        <v>1</v>
      </c>
      <c r="G220">
        <f>IF('CS-Sophomore'!G224='Master Answer Key'!$B222, 1, 0)</f>
        <v>1</v>
      </c>
      <c r="H220">
        <f>IF('CS-Sophomore'!H224='Master Answer Key'!$B222, 1, 0)</f>
        <v>0</v>
      </c>
      <c r="I220">
        <f>IF('CS-Sophomore'!I224='Master Answer Key'!$B222, 1, 0)</f>
        <v>0</v>
      </c>
      <c r="J220">
        <f>IF('CS-Sophomore'!J224='Master Answer Key'!$B222, 1, 0)</f>
        <v>0</v>
      </c>
      <c r="K220">
        <f>IF('CS-Sophomore'!K224='Master Answer Key'!$B222, 1, 0)</f>
        <v>0</v>
      </c>
      <c r="L220">
        <f>IF('CS-Sophomore'!L224='Master Answer Key'!$B222, 1, 0)</f>
        <v>0</v>
      </c>
      <c r="M220">
        <f>IF('CS-Sophomore'!M224='Master Answer Key'!$B222, 1, 0)</f>
        <v>1</v>
      </c>
      <c r="N220">
        <f>IF('CS-Sophomore'!N224='Master Answer Key'!$B222, 1, 0)</f>
        <v>1</v>
      </c>
      <c r="O220">
        <f>IF('CS-Sophomore'!O224='Master Answer Key'!$B222, 1, 0)</f>
        <v>0</v>
      </c>
      <c r="P220">
        <f>IF('CS-Sophomore'!P224='Master Answer Key'!$B222, 1, 0)</f>
        <v>1</v>
      </c>
      <c r="Q220">
        <f>IF('CS-Sophomore'!Q224='Master Answer Key'!$B222, 1, 0)</f>
        <v>0</v>
      </c>
      <c r="R220">
        <f>IF('CS-Sophomore'!R224='Master Answer Key'!$B222, 1, 0)</f>
        <v>1</v>
      </c>
      <c r="S220">
        <f>IF('CS-Sophomore'!S224='Master Answer Key'!$B222, 1, 0)</f>
        <v>1</v>
      </c>
    </row>
    <row r="221">
      <c r="A221" s="5" t="s">
        <v>325</v>
      </c>
      <c r="B221">
        <f>IF('CS-Sophomore'!B225='Master Answer Key'!$B223, 1, 0)</f>
        <v>1</v>
      </c>
      <c r="C221">
        <f>IF('CS-Sophomore'!C225='Master Answer Key'!$B223, 1, 0)</f>
        <v>0</v>
      </c>
      <c r="D221">
        <f>IF('CS-Sophomore'!D225='Master Answer Key'!$B223, 1, 0)</f>
        <v>1</v>
      </c>
      <c r="E221">
        <f>IF('CS-Sophomore'!E225='Master Answer Key'!$B223, 1, 0)</f>
        <v>1</v>
      </c>
      <c r="F221">
        <f>IF('CS-Sophomore'!F225='Master Answer Key'!$B223, 1, 0)</f>
        <v>1</v>
      </c>
      <c r="G221">
        <f>IF('CS-Sophomore'!G225='Master Answer Key'!$B223, 1, 0)</f>
        <v>1</v>
      </c>
      <c r="H221">
        <f>IF('CS-Sophomore'!H225='Master Answer Key'!$B223, 1, 0)</f>
        <v>1</v>
      </c>
      <c r="I221">
        <f>IF('CS-Sophomore'!I225='Master Answer Key'!$B223, 1, 0)</f>
        <v>1</v>
      </c>
      <c r="J221">
        <f>IF('CS-Sophomore'!J225='Master Answer Key'!$B223, 1, 0)</f>
        <v>1</v>
      </c>
      <c r="K221">
        <f>IF('CS-Sophomore'!K225='Master Answer Key'!$B223, 1, 0)</f>
        <v>1</v>
      </c>
      <c r="L221">
        <f>IF('CS-Sophomore'!L225='Master Answer Key'!$B223, 1, 0)</f>
        <v>1</v>
      </c>
      <c r="M221">
        <f>IF('CS-Sophomore'!M225='Master Answer Key'!$B223, 1, 0)</f>
        <v>1</v>
      </c>
      <c r="N221">
        <f>IF('CS-Sophomore'!N225='Master Answer Key'!$B223, 1, 0)</f>
        <v>1</v>
      </c>
      <c r="O221">
        <f>IF('CS-Sophomore'!O225='Master Answer Key'!$B223, 1, 0)</f>
        <v>1</v>
      </c>
      <c r="P221">
        <f>IF('CS-Sophomore'!P225='Master Answer Key'!$B223, 1, 0)</f>
        <v>1</v>
      </c>
      <c r="Q221">
        <f>IF('CS-Sophomore'!Q225='Master Answer Key'!$B223, 1, 0)</f>
        <v>1</v>
      </c>
      <c r="R221">
        <f>IF('CS-Sophomore'!R225='Master Answer Key'!$B223, 1, 0)</f>
        <v>1</v>
      </c>
      <c r="S221">
        <f>IF('CS-Sophomore'!S225='Master Answer Key'!$B223, 1, 0)</f>
        <v>1</v>
      </c>
    </row>
    <row r="222">
      <c r="A222" s="5" t="s">
        <v>326</v>
      </c>
      <c r="B222">
        <f>IF('CS-Sophomore'!B226='Master Answer Key'!$B224, 1, 0)</f>
        <v>1</v>
      </c>
      <c r="C222">
        <f>IF('CS-Sophomore'!C226='Master Answer Key'!$B224, 1, 0)</f>
        <v>1</v>
      </c>
      <c r="D222">
        <f>IF('CS-Sophomore'!D226='Master Answer Key'!$B224, 1, 0)</f>
        <v>1</v>
      </c>
      <c r="E222">
        <f>IF('CS-Sophomore'!E226='Master Answer Key'!$B224, 1, 0)</f>
        <v>1</v>
      </c>
      <c r="F222">
        <f>IF('CS-Sophomore'!F226='Master Answer Key'!$B224, 1, 0)</f>
        <v>1</v>
      </c>
      <c r="G222">
        <f>IF('CS-Sophomore'!G226='Master Answer Key'!$B224, 1, 0)</f>
        <v>1</v>
      </c>
      <c r="H222">
        <f>IF('CS-Sophomore'!H226='Master Answer Key'!$B224, 1, 0)</f>
        <v>1</v>
      </c>
      <c r="I222">
        <f>IF('CS-Sophomore'!I226='Master Answer Key'!$B224, 1, 0)</f>
        <v>1</v>
      </c>
      <c r="J222">
        <f>IF('CS-Sophomore'!J226='Master Answer Key'!$B224, 1, 0)</f>
        <v>1</v>
      </c>
      <c r="K222">
        <f>IF('CS-Sophomore'!K226='Master Answer Key'!$B224, 1, 0)</f>
        <v>1</v>
      </c>
      <c r="L222">
        <f>IF('CS-Sophomore'!L226='Master Answer Key'!$B224, 1, 0)</f>
        <v>1</v>
      </c>
      <c r="M222">
        <f>IF('CS-Sophomore'!M226='Master Answer Key'!$B224, 1, 0)</f>
        <v>1</v>
      </c>
      <c r="N222">
        <f>IF('CS-Sophomore'!N226='Master Answer Key'!$B224, 1, 0)</f>
        <v>1</v>
      </c>
      <c r="O222">
        <f>IF('CS-Sophomore'!O226='Master Answer Key'!$B224, 1, 0)</f>
        <v>1</v>
      </c>
      <c r="P222">
        <f>IF('CS-Sophomore'!P226='Master Answer Key'!$B224, 1, 0)</f>
        <v>1</v>
      </c>
      <c r="Q222">
        <f>IF('CS-Sophomore'!Q226='Master Answer Key'!$B224, 1, 0)</f>
        <v>1</v>
      </c>
      <c r="R222">
        <f>IF('CS-Sophomore'!R226='Master Answer Key'!$B224, 1, 0)</f>
        <v>1</v>
      </c>
      <c r="S222">
        <f>IF('CS-Sophomore'!S226='Master Answer Key'!$B224, 1, 0)</f>
        <v>1</v>
      </c>
    </row>
    <row r="223">
      <c r="A223" s="5" t="s">
        <v>327</v>
      </c>
      <c r="B223">
        <f>IF('CS-Sophomore'!B227='Master Answer Key'!$B225, 1, 0)</f>
        <v>1</v>
      </c>
      <c r="C223">
        <f>IF('CS-Sophomore'!C227='Master Answer Key'!$B225, 1, 0)</f>
        <v>0</v>
      </c>
      <c r="D223">
        <f>IF('CS-Sophomore'!D227='Master Answer Key'!$B225, 1, 0)</f>
        <v>1</v>
      </c>
      <c r="E223">
        <f>IF('CS-Sophomore'!E227='Master Answer Key'!$B225, 1, 0)</f>
        <v>1</v>
      </c>
      <c r="F223">
        <f>IF('CS-Sophomore'!F227='Master Answer Key'!$B225, 1, 0)</f>
        <v>1</v>
      </c>
      <c r="G223">
        <f>IF('CS-Sophomore'!G227='Master Answer Key'!$B225, 1, 0)</f>
        <v>1</v>
      </c>
      <c r="H223">
        <f>IF('CS-Sophomore'!H227='Master Answer Key'!$B225, 1, 0)</f>
        <v>1</v>
      </c>
      <c r="I223">
        <f>IF('CS-Sophomore'!I227='Master Answer Key'!$B225, 1, 0)</f>
        <v>1</v>
      </c>
      <c r="J223">
        <f>IF('CS-Sophomore'!J227='Master Answer Key'!$B225, 1, 0)</f>
        <v>1</v>
      </c>
      <c r="K223">
        <f>IF('CS-Sophomore'!K227='Master Answer Key'!$B225, 1, 0)</f>
        <v>1</v>
      </c>
      <c r="L223">
        <f>IF('CS-Sophomore'!L227='Master Answer Key'!$B225, 1, 0)</f>
        <v>1</v>
      </c>
      <c r="M223">
        <f>IF('CS-Sophomore'!M227='Master Answer Key'!$B225, 1, 0)</f>
        <v>1</v>
      </c>
      <c r="N223">
        <f>IF('CS-Sophomore'!N227='Master Answer Key'!$B225, 1, 0)</f>
        <v>1</v>
      </c>
      <c r="O223">
        <f>IF('CS-Sophomore'!O227='Master Answer Key'!$B225, 1, 0)</f>
        <v>1</v>
      </c>
      <c r="P223">
        <f>IF('CS-Sophomore'!P227='Master Answer Key'!$B225, 1, 0)</f>
        <v>1</v>
      </c>
      <c r="Q223">
        <f>IF('CS-Sophomore'!Q227='Master Answer Key'!$B225, 1, 0)</f>
        <v>1</v>
      </c>
      <c r="R223">
        <f>IF('CS-Sophomore'!R227='Master Answer Key'!$B225, 1, 0)</f>
        <v>0</v>
      </c>
      <c r="S223">
        <f>IF('CS-Sophomore'!S227='Master Answer Key'!$B225, 1, 0)</f>
        <v>1</v>
      </c>
    </row>
    <row r="224">
      <c r="A224" s="5" t="s">
        <v>328</v>
      </c>
      <c r="B224">
        <f>IF('CS-Sophomore'!B228='Master Answer Key'!$B226, 1, 0)</f>
        <v>1</v>
      </c>
      <c r="C224">
        <f>IF('CS-Sophomore'!C228='Master Answer Key'!$B226, 1, 0)</f>
        <v>0</v>
      </c>
      <c r="D224">
        <f>IF('CS-Sophomore'!D228='Master Answer Key'!$B226, 1, 0)</f>
        <v>1</v>
      </c>
      <c r="E224">
        <f>IF('CS-Sophomore'!E228='Master Answer Key'!$B226, 1, 0)</f>
        <v>1</v>
      </c>
      <c r="F224">
        <f>IF('CS-Sophomore'!F228='Master Answer Key'!$B226, 1, 0)</f>
        <v>1</v>
      </c>
      <c r="G224">
        <f>IF('CS-Sophomore'!G228='Master Answer Key'!$B226, 1, 0)</f>
        <v>1</v>
      </c>
      <c r="H224">
        <f>IF('CS-Sophomore'!H228='Master Answer Key'!$B226, 1, 0)</f>
        <v>1</v>
      </c>
      <c r="I224">
        <f>IF('CS-Sophomore'!I228='Master Answer Key'!$B226, 1, 0)</f>
        <v>1</v>
      </c>
      <c r="J224">
        <f>IF('CS-Sophomore'!J228='Master Answer Key'!$B226, 1, 0)</f>
        <v>1</v>
      </c>
      <c r="K224">
        <f>IF('CS-Sophomore'!K228='Master Answer Key'!$B226, 1, 0)</f>
        <v>1</v>
      </c>
      <c r="L224">
        <f>IF('CS-Sophomore'!L228='Master Answer Key'!$B226, 1, 0)</f>
        <v>1</v>
      </c>
      <c r="M224">
        <f>IF('CS-Sophomore'!M228='Master Answer Key'!$B226, 1, 0)</f>
        <v>1</v>
      </c>
      <c r="N224">
        <f>IF('CS-Sophomore'!N228='Master Answer Key'!$B226, 1, 0)</f>
        <v>1</v>
      </c>
      <c r="O224">
        <f>IF('CS-Sophomore'!O228='Master Answer Key'!$B226, 1, 0)</f>
        <v>1</v>
      </c>
      <c r="P224">
        <f>IF('CS-Sophomore'!P228='Master Answer Key'!$B226, 1, 0)</f>
        <v>1</v>
      </c>
      <c r="Q224">
        <f>IF('CS-Sophomore'!Q228='Master Answer Key'!$B226, 1, 0)</f>
        <v>1</v>
      </c>
      <c r="R224">
        <f>IF('CS-Sophomore'!R228='Master Answer Key'!$B226, 1, 0)</f>
        <v>1</v>
      </c>
      <c r="S224">
        <f>IF('CS-Sophomore'!S228='Master Answer Key'!$B226, 1, 0)</f>
        <v>1</v>
      </c>
    </row>
    <row r="225">
      <c r="A225" s="5" t="s">
        <v>329</v>
      </c>
      <c r="B225">
        <f>IF('CS-Sophomore'!B229='Master Answer Key'!$B227, 1, 0)</f>
        <v>0</v>
      </c>
      <c r="C225">
        <f>IF('CS-Sophomore'!C229='Master Answer Key'!$B227, 1, 0)</f>
        <v>1</v>
      </c>
      <c r="D225">
        <f>IF('CS-Sophomore'!D229='Master Answer Key'!$B227, 1, 0)</f>
        <v>1</v>
      </c>
      <c r="E225">
        <f>IF('CS-Sophomore'!E229='Master Answer Key'!$B227, 1, 0)</f>
        <v>1</v>
      </c>
      <c r="F225">
        <f>IF('CS-Sophomore'!F229='Master Answer Key'!$B227, 1, 0)</f>
        <v>1</v>
      </c>
      <c r="G225">
        <f>IF('CS-Sophomore'!G229='Master Answer Key'!$B227, 1, 0)</f>
        <v>1</v>
      </c>
      <c r="H225">
        <f>IF('CS-Sophomore'!H229='Master Answer Key'!$B227, 1, 0)</f>
        <v>0</v>
      </c>
      <c r="I225">
        <f>IF('CS-Sophomore'!I229='Master Answer Key'!$B227, 1, 0)</f>
        <v>0</v>
      </c>
      <c r="J225">
        <f>IF('CS-Sophomore'!J229='Master Answer Key'!$B227, 1, 0)</f>
        <v>1</v>
      </c>
      <c r="K225">
        <f>IF('CS-Sophomore'!K229='Master Answer Key'!$B227, 1, 0)</f>
        <v>1</v>
      </c>
      <c r="L225">
        <f>IF('CS-Sophomore'!L229='Master Answer Key'!$B227, 1, 0)</f>
        <v>1</v>
      </c>
      <c r="M225">
        <f>IF('CS-Sophomore'!M229='Master Answer Key'!$B227, 1, 0)</f>
        <v>1</v>
      </c>
      <c r="N225">
        <f>IF('CS-Sophomore'!N229='Master Answer Key'!$B227, 1, 0)</f>
        <v>1</v>
      </c>
      <c r="O225">
        <f>IF('CS-Sophomore'!O229='Master Answer Key'!$B227, 1, 0)</f>
        <v>1</v>
      </c>
      <c r="P225">
        <f>IF('CS-Sophomore'!P229='Master Answer Key'!$B227, 1, 0)</f>
        <v>1</v>
      </c>
      <c r="Q225">
        <f>IF('CS-Sophomore'!Q229='Master Answer Key'!$B227, 1, 0)</f>
        <v>1</v>
      </c>
      <c r="R225">
        <f>IF('CS-Sophomore'!R229='Master Answer Key'!$B227, 1, 0)</f>
        <v>0</v>
      </c>
      <c r="S225">
        <f>IF('CS-Sophomore'!S229='Master Answer Key'!$B227, 1, 0)</f>
        <v>1</v>
      </c>
    </row>
    <row r="226">
      <c r="A226" s="5" t="s">
        <v>330</v>
      </c>
      <c r="B226">
        <f>IF('CS-Sophomore'!B230='Master Answer Key'!$B228, 1, 0)</f>
        <v>1</v>
      </c>
      <c r="C226">
        <f>IF('CS-Sophomore'!C230='Master Answer Key'!$B228, 1, 0)</f>
        <v>1</v>
      </c>
      <c r="D226">
        <f>IF('CS-Sophomore'!D230='Master Answer Key'!$B228, 1, 0)</f>
        <v>1</v>
      </c>
      <c r="E226">
        <f>IF('CS-Sophomore'!E230='Master Answer Key'!$B228, 1, 0)</f>
        <v>1</v>
      </c>
      <c r="F226">
        <f>IF('CS-Sophomore'!F230='Master Answer Key'!$B228, 1, 0)</f>
        <v>1</v>
      </c>
      <c r="G226">
        <f>IF('CS-Sophomore'!G230='Master Answer Key'!$B228, 1, 0)</f>
        <v>0</v>
      </c>
      <c r="H226">
        <f>IF('CS-Sophomore'!H230='Master Answer Key'!$B228, 1, 0)</f>
        <v>1</v>
      </c>
      <c r="I226">
        <f>IF('CS-Sophomore'!I230='Master Answer Key'!$B228, 1, 0)</f>
        <v>1</v>
      </c>
      <c r="J226">
        <f>IF('CS-Sophomore'!J230='Master Answer Key'!$B228, 1, 0)</f>
        <v>1</v>
      </c>
      <c r="K226">
        <f>IF('CS-Sophomore'!K230='Master Answer Key'!$B228, 1, 0)</f>
        <v>1</v>
      </c>
      <c r="L226">
        <f>IF('CS-Sophomore'!L230='Master Answer Key'!$B228, 1, 0)</f>
        <v>1</v>
      </c>
      <c r="M226">
        <f>IF('CS-Sophomore'!M230='Master Answer Key'!$B228, 1, 0)</f>
        <v>1</v>
      </c>
      <c r="N226">
        <f>IF('CS-Sophomore'!N230='Master Answer Key'!$B228, 1, 0)</f>
        <v>1</v>
      </c>
      <c r="O226">
        <f>IF('CS-Sophomore'!O230='Master Answer Key'!$B228, 1, 0)</f>
        <v>1</v>
      </c>
      <c r="P226">
        <f>IF('CS-Sophomore'!P230='Master Answer Key'!$B228, 1, 0)</f>
        <v>1</v>
      </c>
      <c r="Q226">
        <f>IF('CS-Sophomore'!Q230='Master Answer Key'!$B228, 1, 0)</f>
        <v>1</v>
      </c>
      <c r="R226">
        <f>IF('CS-Sophomore'!R230='Master Answer Key'!$B228, 1, 0)</f>
        <v>1</v>
      </c>
      <c r="S226">
        <f>IF('CS-Sophomore'!S230='Master Answer Key'!$B228, 1, 0)</f>
        <v>1</v>
      </c>
    </row>
    <row r="227">
      <c r="A227" s="5" t="s">
        <v>331</v>
      </c>
      <c r="B227">
        <f>IF('CS-Sophomore'!B231='Master Answer Key'!$B229, 1, 0)</f>
        <v>1</v>
      </c>
      <c r="C227">
        <f>IF('CS-Sophomore'!C231='Master Answer Key'!$B229, 1, 0)</f>
        <v>0</v>
      </c>
      <c r="D227">
        <f>IF('CS-Sophomore'!D231='Master Answer Key'!$B229, 1, 0)</f>
        <v>1</v>
      </c>
      <c r="E227">
        <f>IF('CS-Sophomore'!E231='Master Answer Key'!$B229, 1, 0)</f>
        <v>1</v>
      </c>
      <c r="F227">
        <f>IF('CS-Sophomore'!F231='Master Answer Key'!$B229, 1, 0)</f>
        <v>1</v>
      </c>
      <c r="G227">
        <f>IF('CS-Sophomore'!G231='Master Answer Key'!$B229, 1, 0)</f>
        <v>1</v>
      </c>
      <c r="H227">
        <f>IF('CS-Sophomore'!H231='Master Answer Key'!$B229, 1, 0)</f>
        <v>1</v>
      </c>
      <c r="I227">
        <f>IF('CS-Sophomore'!I231='Master Answer Key'!$B229, 1, 0)</f>
        <v>1</v>
      </c>
      <c r="J227">
        <f>IF('CS-Sophomore'!J231='Master Answer Key'!$B229, 1, 0)</f>
        <v>1</v>
      </c>
      <c r="K227">
        <f>IF('CS-Sophomore'!K231='Master Answer Key'!$B229, 1, 0)</f>
        <v>1</v>
      </c>
      <c r="L227">
        <f>IF('CS-Sophomore'!L231='Master Answer Key'!$B229, 1, 0)</f>
        <v>1</v>
      </c>
      <c r="M227">
        <f>IF('CS-Sophomore'!M231='Master Answer Key'!$B229, 1, 0)</f>
        <v>1</v>
      </c>
      <c r="N227">
        <f>IF('CS-Sophomore'!N231='Master Answer Key'!$B229, 1, 0)</f>
        <v>1</v>
      </c>
      <c r="O227">
        <f>IF('CS-Sophomore'!O231='Master Answer Key'!$B229, 1, 0)</f>
        <v>1</v>
      </c>
      <c r="P227">
        <f>IF('CS-Sophomore'!P231='Master Answer Key'!$B229, 1, 0)</f>
        <v>1</v>
      </c>
      <c r="Q227">
        <f>IF('CS-Sophomore'!Q231='Master Answer Key'!$B229, 1, 0)</f>
        <v>1</v>
      </c>
      <c r="R227">
        <f>IF('CS-Sophomore'!R231='Master Answer Key'!$B229, 1, 0)</f>
        <v>1</v>
      </c>
      <c r="S227">
        <f>IF('CS-Sophomore'!S231='Master Answer Key'!$B229, 1, 0)</f>
        <v>1</v>
      </c>
    </row>
    <row r="228">
      <c r="A228" s="5" t="s">
        <v>332</v>
      </c>
      <c r="B228">
        <f>IF('CS-Sophomore'!B232='Master Answer Key'!$B230, 1, 0)</f>
        <v>1</v>
      </c>
      <c r="C228">
        <f>IF('CS-Sophomore'!C232='Master Answer Key'!$B230, 1, 0)</f>
        <v>1</v>
      </c>
      <c r="D228">
        <f>IF('CS-Sophomore'!D232='Master Answer Key'!$B230, 1, 0)</f>
        <v>1</v>
      </c>
      <c r="E228">
        <f>IF('CS-Sophomore'!E232='Master Answer Key'!$B230, 1, 0)</f>
        <v>1</v>
      </c>
      <c r="F228">
        <f>IF('CS-Sophomore'!F232='Master Answer Key'!$B230, 1, 0)</f>
        <v>1</v>
      </c>
      <c r="G228">
        <f>IF('CS-Sophomore'!G232='Master Answer Key'!$B230, 1, 0)</f>
        <v>1</v>
      </c>
      <c r="H228">
        <f>IF('CS-Sophomore'!H232='Master Answer Key'!$B230, 1, 0)</f>
        <v>1</v>
      </c>
      <c r="I228">
        <f>IF('CS-Sophomore'!I232='Master Answer Key'!$B230, 1, 0)</f>
        <v>1</v>
      </c>
      <c r="J228">
        <f>IF('CS-Sophomore'!J232='Master Answer Key'!$B230, 1, 0)</f>
        <v>1</v>
      </c>
      <c r="K228">
        <f>IF('CS-Sophomore'!K232='Master Answer Key'!$B230, 1, 0)</f>
        <v>1</v>
      </c>
      <c r="L228">
        <f>IF('CS-Sophomore'!L232='Master Answer Key'!$B230, 1, 0)</f>
        <v>1</v>
      </c>
      <c r="M228">
        <f>IF('CS-Sophomore'!M232='Master Answer Key'!$B230, 1, 0)</f>
        <v>1</v>
      </c>
      <c r="N228">
        <f>IF('CS-Sophomore'!N232='Master Answer Key'!$B230, 1, 0)</f>
        <v>1</v>
      </c>
      <c r="O228">
        <f>IF('CS-Sophomore'!O232='Master Answer Key'!$B230, 1, 0)</f>
        <v>1</v>
      </c>
      <c r="P228">
        <f>IF('CS-Sophomore'!P232='Master Answer Key'!$B230, 1, 0)</f>
        <v>1</v>
      </c>
      <c r="Q228">
        <f>IF('CS-Sophomore'!Q232='Master Answer Key'!$B230, 1, 0)</f>
        <v>1</v>
      </c>
      <c r="R228">
        <f>IF('CS-Sophomore'!R232='Master Answer Key'!$B230, 1, 0)</f>
        <v>1</v>
      </c>
      <c r="S228">
        <f>IF('CS-Sophomore'!S232='Master Answer Key'!$B230, 1, 0)</f>
        <v>1</v>
      </c>
    </row>
    <row r="229">
      <c r="A229" s="5" t="s">
        <v>333</v>
      </c>
      <c r="B229">
        <f>IF('CS-Sophomore'!B233='Master Answer Key'!$B231, 1, 0)</f>
        <v>1</v>
      </c>
      <c r="C229">
        <f>IF('CS-Sophomore'!C233='Master Answer Key'!$B231, 1, 0)</f>
        <v>1</v>
      </c>
      <c r="D229">
        <f>IF('CS-Sophomore'!D233='Master Answer Key'!$B231, 1, 0)</f>
        <v>1</v>
      </c>
      <c r="E229">
        <f>IF('CS-Sophomore'!E233='Master Answer Key'!$B231, 1, 0)</f>
        <v>1</v>
      </c>
      <c r="F229">
        <f>IF('CS-Sophomore'!F233='Master Answer Key'!$B231, 1, 0)</f>
        <v>1</v>
      </c>
      <c r="G229">
        <f>IF('CS-Sophomore'!G233='Master Answer Key'!$B231, 1, 0)</f>
        <v>1</v>
      </c>
      <c r="H229">
        <f>IF('CS-Sophomore'!H233='Master Answer Key'!$B231, 1, 0)</f>
        <v>1</v>
      </c>
      <c r="I229">
        <f>IF('CS-Sophomore'!I233='Master Answer Key'!$B231, 1, 0)</f>
        <v>1</v>
      </c>
      <c r="J229">
        <f>IF('CS-Sophomore'!J233='Master Answer Key'!$B231, 1, 0)</f>
        <v>1</v>
      </c>
      <c r="K229">
        <f>IF('CS-Sophomore'!K233='Master Answer Key'!$B231, 1, 0)</f>
        <v>1</v>
      </c>
      <c r="L229">
        <f>IF('CS-Sophomore'!L233='Master Answer Key'!$B231, 1, 0)</f>
        <v>1</v>
      </c>
      <c r="M229">
        <f>IF('CS-Sophomore'!M233='Master Answer Key'!$B231, 1, 0)</f>
        <v>1</v>
      </c>
      <c r="N229">
        <f>IF('CS-Sophomore'!N233='Master Answer Key'!$B231, 1, 0)</f>
        <v>1</v>
      </c>
      <c r="O229">
        <f>IF('CS-Sophomore'!O233='Master Answer Key'!$B231, 1, 0)</f>
        <v>1</v>
      </c>
      <c r="P229">
        <f>IF('CS-Sophomore'!P233='Master Answer Key'!$B231, 1, 0)</f>
        <v>1</v>
      </c>
      <c r="Q229">
        <f>IF('CS-Sophomore'!Q233='Master Answer Key'!$B231, 1, 0)</f>
        <v>1</v>
      </c>
      <c r="R229">
        <f>IF('CS-Sophomore'!R233='Master Answer Key'!$B231, 1, 0)</f>
        <v>1</v>
      </c>
      <c r="S229">
        <f>IF('CS-Sophomore'!S233='Master Answer Key'!$B231, 1, 0)</f>
        <v>1</v>
      </c>
    </row>
    <row r="230">
      <c r="A230" s="5" t="s">
        <v>334</v>
      </c>
      <c r="B230">
        <f>IF('CS-Sophomore'!B234='Master Answer Key'!$B232, 1, 0)</f>
        <v>1</v>
      </c>
      <c r="C230">
        <f>IF('CS-Sophomore'!C234='Master Answer Key'!$B232, 1, 0)</f>
        <v>1</v>
      </c>
      <c r="D230">
        <f>IF('CS-Sophomore'!D234='Master Answer Key'!$B232, 1, 0)</f>
        <v>1</v>
      </c>
      <c r="E230">
        <f>IF('CS-Sophomore'!E234='Master Answer Key'!$B232, 1, 0)</f>
        <v>1</v>
      </c>
      <c r="F230">
        <f>IF('CS-Sophomore'!F234='Master Answer Key'!$B232, 1, 0)</f>
        <v>0</v>
      </c>
      <c r="G230">
        <f>IF('CS-Sophomore'!G234='Master Answer Key'!$B232, 1, 0)</f>
        <v>1</v>
      </c>
      <c r="H230">
        <f>IF('CS-Sophomore'!H234='Master Answer Key'!$B232, 1, 0)</f>
        <v>1</v>
      </c>
      <c r="I230">
        <f>IF('CS-Sophomore'!I234='Master Answer Key'!$B232, 1, 0)</f>
        <v>1</v>
      </c>
      <c r="J230">
        <f>IF('CS-Sophomore'!J234='Master Answer Key'!$B232, 1, 0)</f>
        <v>1</v>
      </c>
      <c r="K230">
        <f>IF('CS-Sophomore'!K234='Master Answer Key'!$B232, 1, 0)</f>
        <v>1</v>
      </c>
      <c r="L230">
        <f>IF('CS-Sophomore'!L234='Master Answer Key'!$B232, 1, 0)</f>
        <v>1</v>
      </c>
      <c r="M230">
        <f>IF('CS-Sophomore'!M234='Master Answer Key'!$B232, 1, 0)</f>
        <v>1</v>
      </c>
      <c r="N230">
        <f>IF('CS-Sophomore'!N234='Master Answer Key'!$B232, 1, 0)</f>
        <v>1</v>
      </c>
      <c r="O230">
        <f>IF('CS-Sophomore'!O234='Master Answer Key'!$B232, 1, 0)</f>
        <v>1</v>
      </c>
      <c r="P230">
        <f>IF('CS-Sophomore'!P234='Master Answer Key'!$B232, 1, 0)</f>
        <v>1</v>
      </c>
      <c r="Q230">
        <f>IF('CS-Sophomore'!Q234='Master Answer Key'!$B232, 1, 0)</f>
        <v>1</v>
      </c>
      <c r="R230">
        <f>IF('CS-Sophomore'!R234='Master Answer Key'!$B232, 1, 0)</f>
        <v>1</v>
      </c>
      <c r="S230">
        <f>IF('CS-Sophomore'!S234='Master Answer Key'!$B232, 1, 0)</f>
        <v>1</v>
      </c>
    </row>
    <row r="231">
      <c r="A231" s="5" t="s">
        <v>335</v>
      </c>
      <c r="B231">
        <f>IF('CS-Sophomore'!B235='Master Answer Key'!$B233, 1, 0)</f>
        <v>0</v>
      </c>
      <c r="C231">
        <f>IF('CS-Sophomore'!C235='Master Answer Key'!$B233, 1, 0)</f>
        <v>1</v>
      </c>
      <c r="D231">
        <f>IF('CS-Sophomore'!D235='Master Answer Key'!$B233, 1, 0)</f>
        <v>1</v>
      </c>
      <c r="E231">
        <f>IF('CS-Sophomore'!E235='Master Answer Key'!$B233, 1, 0)</f>
        <v>0</v>
      </c>
      <c r="F231">
        <f>IF('CS-Sophomore'!F235='Master Answer Key'!$B233, 1, 0)</f>
        <v>1</v>
      </c>
      <c r="G231">
        <f>IF('CS-Sophomore'!G235='Master Answer Key'!$B233, 1, 0)</f>
        <v>1</v>
      </c>
      <c r="H231">
        <f>IF('CS-Sophomore'!H235='Master Answer Key'!$B233, 1, 0)</f>
        <v>1</v>
      </c>
      <c r="I231">
        <f>IF('CS-Sophomore'!I235='Master Answer Key'!$B233, 1, 0)</f>
        <v>1</v>
      </c>
      <c r="J231">
        <f>IF('CS-Sophomore'!J235='Master Answer Key'!$B233, 1, 0)</f>
        <v>1</v>
      </c>
      <c r="K231">
        <f>IF('CS-Sophomore'!K235='Master Answer Key'!$B233, 1, 0)</f>
        <v>1</v>
      </c>
      <c r="L231">
        <f>IF('CS-Sophomore'!L235='Master Answer Key'!$B233, 1, 0)</f>
        <v>1</v>
      </c>
      <c r="M231">
        <f>IF('CS-Sophomore'!M235='Master Answer Key'!$B233, 1, 0)</f>
        <v>1</v>
      </c>
      <c r="N231">
        <f>IF('CS-Sophomore'!N235='Master Answer Key'!$B233, 1, 0)</f>
        <v>1</v>
      </c>
      <c r="O231">
        <f>IF('CS-Sophomore'!O235='Master Answer Key'!$B233, 1, 0)</f>
        <v>1</v>
      </c>
      <c r="P231">
        <f>IF('CS-Sophomore'!P235='Master Answer Key'!$B233, 1, 0)</f>
        <v>1</v>
      </c>
      <c r="Q231">
        <f>IF('CS-Sophomore'!Q235='Master Answer Key'!$B233, 1, 0)</f>
        <v>1</v>
      </c>
      <c r="R231">
        <f>IF('CS-Sophomore'!R235='Master Answer Key'!$B233, 1, 0)</f>
        <v>1</v>
      </c>
      <c r="S231">
        <f>IF('CS-Sophomore'!S235='Master Answer Key'!$B233, 1, 0)</f>
        <v>1</v>
      </c>
    </row>
    <row r="232">
      <c r="A232" s="5" t="s">
        <v>336</v>
      </c>
      <c r="B232">
        <f>IF('CS-Sophomore'!B236='Master Answer Key'!$B234, 1, 0)</f>
        <v>1</v>
      </c>
      <c r="C232">
        <f>IF('CS-Sophomore'!C236='Master Answer Key'!$B234, 1, 0)</f>
        <v>1</v>
      </c>
      <c r="D232">
        <f>IF('CS-Sophomore'!D236='Master Answer Key'!$B234, 1, 0)</f>
        <v>1</v>
      </c>
      <c r="E232">
        <f>IF('CS-Sophomore'!E236='Master Answer Key'!$B234, 1, 0)</f>
        <v>1</v>
      </c>
      <c r="F232">
        <f>IF('CS-Sophomore'!F236='Master Answer Key'!$B234, 1, 0)</f>
        <v>1</v>
      </c>
      <c r="G232">
        <f>IF('CS-Sophomore'!G236='Master Answer Key'!$B234, 1, 0)</f>
        <v>1</v>
      </c>
      <c r="H232">
        <f>IF('CS-Sophomore'!H236='Master Answer Key'!$B234, 1, 0)</f>
        <v>1</v>
      </c>
      <c r="I232">
        <f>IF('CS-Sophomore'!I236='Master Answer Key'!$B234, 1, 0)</f>
        <v>0</v>
      </c>
      <c r="J232">
        <f>IF('CS-Sophomore'!J236='Master Answer Key'!$B234, 1, 0)</f>
        <v>1</v>
      </c>
      <c r="K232">
        <f>IF('CS-Sophomore'!K236='Master Answer Key'!$B234, 1, 0)</f>
        <v>1</v>
      </c>
      <c r="L232">
        <f>IF('CS-Sophomore'!L236='Master Answer Key'!$B234, 1, 0)</f>
        <v>1</v>
      </c>
      <c r="M232">
        <f>IF('CS-Sophomore'!M236='Master Answer Key'!$B234, 1, 0)</f>
        <v>1</v>
      </c>
      <c r="N232">
        <f>IF('CS-Sophomore'!N236='Master Answer Key'!$B234, 1, 0)</f>
        <v>1</v>
      </c>
      <c r="O232">
        <f>IF('CS-Sophomore'!O236='Master Answer Key'!$B234, 1, 0)</f>
        <v>1</v>
      </c>
      <c r="P232">
        <f>IF('CS-Sophomore'!P236='Master Answer Key'!$B234, 1, 0)</f>
        <v>1</v>
      </c>
      <c r="Q232">
        <f>IF('CS-Sophomore'!Q236='Master Answer Key'!$B234, 1, 0)</f>
        <v>1</v>
      </c>
      <c r="R232">
        <f>IF('CS-Sophomore'!R236='Master Answer Key'!$B234, 1, 0)</f>
        <v>1</v>
      </c>
      <c r="S232">
        <f>IF('CS-Sophomore'!S236='Master Answer Key'!$B234, 1, 0)</f>
        <v>1</v>
      </c>
    </row>
    <row r="233">
      <c r="A233" s="5" t="s">
        <v>337</v>
      </c>
      <c r="B233">
        <f>IF('CS-Sophomore'!B237='Master Answer Key'!$B235, 1, 0)</f>
        <v>0</v>
      </c>
      <c r="C233">
        <f>IF('CS-Sophomore'!C237='Master Answer Key'!$B235, 1, 0)</f>
        <v>0</v>
      </c>
      <c r="D233">
        <f>IF('CS-Sophomore'!D237='Master Answer Key'!$B235, 1, 0)</f>
        <v>1</v>
      </c>
      <c r="E233">
        <f>IF('CS-Sophomore'!E237='Master Answer Key'!$B235, 1, 0)</f>
        <v>1</v>
      </c>
      <c r="F233">
        <f>IF('CS-Sophomore'!F237='Master Answer Key'!$B235, 1, 0)</f>
        <v>1</v>
      </c>
      <c r="G233">
        <f>IF('CS-Sophomore'!G237='Master Answer Key'!$B235, 1, 0)</f>
        <v>0</v>
      </c>
      <c r="H233">
        <f>IF('CS-Sophomore'!H237='Master Answer Key'!$B235, 1, 0)</f>
        <v>0</v>
      </c>
      <c r="I233">
        <f>IF('CS-Sophomore'!I237='Master Answer Key'!$B235, 1, 0)</f>
        <v>0</v>
      </c>
      <c r="J233">
        <f>IF('CS-Sophomore'!J237='Master Answer Key'!$B235, 1, 0)</f>
        <v>0</v>
      </c>
      <c r="K233">
        <f>IF('CS-Sophomore'!K237='Master Answer Key'!$B235, 1, 0)</f>
        <v>1</v>
      </c>
      <c r="L233">
        <f>IF('CS-Sophomore'!L237='Master Answer Key'!$B235, 1, 0)</f>
        <v>0</v>
      </c>
      <c r="M233">
        <f>IF('CS-Sophomore'!M237='Master Answer Key'!$B235, 1, 0)</f>
        <v>1</v>
      </c>
      <c r="N233">
        <f>IF('CS-Sophomore'!N237='Master Answer Key'!$B235, 1, 0)</f>
        <v>0</v>
      </c>
      <c r="O233">
        <f>IF('CS-Sophomore'!O237='Master Answer Key'!$B235, 1, 0)</f>
        <v>0</v>
      </c>
      <c r="P233">
        <f>IF('CS-Sophomore'!P237='Master Answer Key'!$B235, 1, 0)</f>
        <v>0</v>
      </c>
      <c r="Q233">
        <f>IF('CS-Sophomore'!Q237='Master Answer Key'!$B235, 1, 0)</f>
        <v>0</v>
      </c>
      <c r="R233">
        <f>IF('CS-Sophomore'!R237='Master Answer Key'!$B235, 1, 0)</f>
        <v>0</v>
      </c>
      <c r="S233">
        <f>IF('CS-Sophomore'!S237='Master Answer Key'!$B235, 1, 0)</f>
        <v>0</v>
      </c>
    </row>
    <row r="234">
      <c r="A234" s="5" t="s">
        <v>338</v>
      </c>
      <c r="B234">
        <f>IF('CS-Sophomore'!B238='Master Answer Key'!$B236, 1, 0)</f>
        <v>1</v>
      </c>
      <c r="C234">
        <f>IF('CS-Sophomore'!C238='Master Answer Key'!$B236, 1, 0)</f>
        <v>1</v>
      </c>
      <c r="D234">
        <f>IF('CS-Sophomore'!D238='Master Answer Key'!$B236, 1, 0)</f>
        <v>1</v>
      </c>
      <c r="E234">
        <f>IF('CS-Sophomore'!E238='Master Answer Key'!$B236, 1, 0)</f>
        <v>1</v>
      </c>
      <c r="F234">
        <f>IF('CS-Sophomore'!F238='Master Answer Key'!$B236, 1, 0)</f>
        <v>1</v>
      </c>
      <c r="G234">
        <f>IF('CS-Sophomore'!G238='Master Answer Key'!$B236, 1, 0)</f>
        <v>0</v>
      </c>
      <c r="H234">
        <f>IF('CS-Sophomore'!H238='Master Answer Key'!$B236, 1, 0)</f>
        <v>1</v>
      </c>
      <c r="I234">
        <f>IF('CS-Sophomore'!I238='Master Answer Key'!$B236, 1, 0)</f>
        <v>0</v>
      </c>
      <c r="J234">
        <f>IF('CS-Sophomore'!J238='Master Answer Key'!$B236, 1, 0)</f>
        <v>1</v>
      </c>
      <c r="K234">
        <f>IF('CS-Sophomore'!K238='Master Answer Key'!$B236, 1, 0)</f>
        <v>1</v>
      </c>
      <c r="L234">
        <f>IF('CS-Sophomore'!L238='Master Answer Key'!$B236, 1, 0)</f>
        <v>1</v>
      </c>
      <c r="M234">
        <f>IF('CS-Sophomore'!M238='Master Answer Key'!$B236, 1, 0)</f>
        <v>1</v>
      </c>
      <c r="N234">
        <f>IF('CS-Sophomore'!N238='Master Answer Key'!$B236, 1, 0)</f>
        <v>1</v>
      </c>
      <c r="O234">
        <f>IF('CS-Sophomore'!O238='Master Answer Key'!$B236, 1, 0)</f>
        <v>1</v>
      </c>
      <c r="P234">
        <f>IF('CS-Sophomore'!P238='Master Answer Key'!$B236, 1, 0)</f>
        <v>1</v>
      </c>
      <c r="Q234">
        <f>IF('CS-Sophomore'!Q238='Master Answer Key'!$B236, 1, 0)</f>
        <v>1</v>
      </c>
      <c r="R234">
        <f>IF('CS-Sophomore'!R238='Master Answer Key'!$B236, 1, 0)</f>
        <v>1</v>
      </c>
      <c r="S234">
        <f>IF('CS-Sophomore'!S238='Master Answer Key'!$B236, 1, 0)</f>
        <v>1</v>
      </c>
    </row>
    <row r="235">
      <c r="A235" s="5" t="s">
        <v>339</v>
      </c>
      <c r="B235">
        <f>IF('CS-Sophomore'!B239='Master Answer Key'!$B237, 1, 0)</f>
        <v>0</v>
      </c>
      <c r="C235">
        <f>IF('CS-Sophomore'!C239='Master Answer Key'!$B237, 1, 0)</f>
        <v>0</v>
      </c>
      <c r="D235">
        <f>IF('CS-Sophomore'!D239='Master Answer Key'!$B237, 1, 0)</f>
        <v>1</v>
      </c>
      <c r="E235">
        <f>IF('CS-Sophomore'!E239='Master Answer Key'!$B237, 1, 0)</f>
        <v>0</v>
      </c>
      <c r="F235">
        <f>IF('CS-Sophomore'!F239='Master Answer Key'!$B237, 1, 0)</f>
        <v>1</v>
      </c>
      <c r="G235">
        <f>IF('CS-Sophomore'!G239='Master Answer Key'!$B237, 1, 0)</f>
        <v>1</v>
      </c>
      <c r="H235">
        <f>IF('CS-Sophomore'!H239='Master Answer Key'!$B237, 1, 0)</f>
        <v>0</v>
      </c>
      <c r="I235">
        <f>IF('CS-Sophomore'!I239='Master Answer Key'!$B237, 1, 0)</f>
        <v>1</v>
      </c>
      <c r="J235">
        <f>IF('CS-Sophomore'!J239='Master Answer Key'!$B237, 1, 0)</f>
        <v>1</v>
      </c>
      <c r="K235">
        <f>IF('CS-Sophomore'!K239='Master Answer Key'!$B237, 1, 0)</f>
        <v>1</v>
      </c>
      <c r="L235">
        <f>IF('CS-Sophomore'!L239='Master Answer Key'!$B237, 1, 0)</f>
        <v>0</v>
      </c>
      <c r="M235">
        <f>IF('CS-Sophomore'!M239='Master Answer Key'!$B237, 1, 0)</f>
        <v>1</v>
      </c>
      <c r="N235">
        <f>IF('CS-Sophomore'!N239='Master Answer Key'!$B237, 1, 0)</f>
        <v>1</v>
      </c>
      <c r="O235">
        <f>IF('CS-Sophomore'!O239='Master Answer Key'!$B237, 1, 0)</f>
        <v>1</v>
      </c>
      <c r="P235">
        <f>IF('CS-Sophomore'!P239='Master Answer Key'!$B237, 1, 0)</f>
        <v>1</v>
      </c>
      <c r="Q235">
        <f>IF('CS-Sophomore'!Q239='Master Answer Key'!$B237, 1, 0)</f>
        <v>0</v>
      </c>
      <c r="R235">
        <f>IF('CS-Sophomore'!R239='Master Answer Key'!$B237, 1, 0)</f>
        <v>0</v>
      </c>
      <c r="S235">
        <f>IF('CS-Sophomore'!S239='Master Answer Key'!$B237, 1, 0)</f>
        <v>1</v>
      </c>
    </row>
    <row r="236">
      <c r="A236" s="5" t="s">
        <v>340</v>
      </c>
      <c r="B236">
        <f>IF('CS-Sophomore'!B240='Master Answer Key'!$B238, 1, 0)</f>
        <v>1</v>
      </c>
      <c r="C236">
        <f>IF('CS-Sophomore'!C240='Master Answer Key'!$B238, 1, 0)</f>
        <v>1</v>
      </c>
      <c r="D236">
        <f>IF('CS-Sophomore'!D240='Master Answer Key'!$B238, 1, 0)</f>
        <v>1</v>
      </c>
      <c r="E236">
        <f>IF('CS-Sophomore'!E240='Master Answer Key'!$B238, 1, 0)</f>
        <v>0</v>
      </c>
      <c r="F236">
        <f>IF('CS-Sophomore'!F240='Master Answer Key'!$B238, 1, 0)</f>
        <v>1</v>
      </c>
      <c r="G236">
        <f>IF('CS-Sophomore'!G240='Master Answer Key'!$B238, 1, 0)</f>
        <v>1</v>
      </c>
      <c r="H236">
        <f>IF('CS-Sophomore'!H240='Master Answer Key'!$B238, 1, 0)</f>
        <v>1</v>
      </c>
      <c r="I236">
        <f>IF('CS-Sophomore'!I240='Master Answer Key'!$B238, 1, 0)</f>
        <v>1</v>
      </c>
      <c r="J236">
        <f>IF('CS-Sophomore'!J240='Master Answer Key'!$B238, 1, 0)</f>
        <v>1</v>
      </c>
      <c r="K236">
        <f>IF('CS-Sophomore'!K240='Master Answer Key'!$B238, 1, 0)</f>
        <v>1</v>
      </c>
      <c r="L236">
        <f>IF('CS-Sophomore'!L240='Master Answer Key'!$B238, 1, 0)</f>
        <v>1</v>
      </c>
      <c r="M236">
        <f>IF('CS-Sophomore'!M240='Master Answer Key'!$B238, 1, 0)</f>
        <v>1</v>
      </c>
      <c r="N236">
        <f>IF('CS-Sophomore'!N240='Master Answer Key'!$B238, 1, 0)</f>
        <v>1</v>
      </c>
      <c r="O236">
        <f>IF('CS-Sophomore'!O240='Master Answer Key'!$B238, 1, 0)</f>
        <v>1</v>
      </c>
      <c r="P236">
        <f>IF('CS-Sophomore'!P240='Master Answer Key'!$B238, 1, 0)</f>
        <v>1</v>
      </c>
      <c r="Q236">
        <f>IF('CS-Sophomore'!Q240='Master Answer Key'!$B238, 1, 0)</f>
        <v>1</v>
      </c>
      <c r="R236">
        <f>IF('CS-Sophomore'!R240='Master Answer Key'!$B238, 1, 0)</f>
        <v>0</v>
      </c>
      <c r="S236">
        <f>IF('CS-Sophomore'!S240='Master Answer Key'!$B238, 1, 0)</f>
        <v>1</v>
      </c>
    </row>
    <row r="237">
      <c r="A237" s="5" t="s">
        <v>341</v>
      </c>
      <c r="B237">
        <f>IF('CS-Sophomore'!B241='Master Answer Key'!$B239, 1, 0)</f>
        <v>1</v>
      </c>
      <c r="C237">
        <f>IF('CS-Sophomore'!C241='Master Answer Key'!$B239, 1, 0)</f>
        <v>1</v>
      </c>
      <c r="D237">
        <f>IF('CS-Sophomore'!D241='Master Answer Key'!$B239, 1, 0)</f>
        <v>1</v>
      </c>
      <c r="E237">
        <f>IF('CS-Sophomore'!E241='Master Answer Key'!$B239, 1, 0)</f>
        <v>1</v>
      </c>
      <c r="F237">
        <f>IF('CS-Sophomore'!F241='Master Answer Key'!$B239, 1, 0)</f>
        <v>1</v>
      </c>
      <c r="G237">
        <f>IF('CS-Sophomore'!G241='Master Answer Key'!$B239, 1, 0)</f>
        <v>1</v>
      </c>
      <c r="H237">
        <f>IF('CS-Sophomore'!H241='Master Answer Key'!$B239, 1, 0)</f>
        <v>1</v>
      </c>
      <c r="I237">
        <f>IF('CS-Sophomore'!I241='Master Answer Key'!$B239, 1, 0)</f>
        <v>1</v>
      </c>
      <c r="J237">
        <f>IF('CS-Sophomore'!J241='Master Answer Key'!$B239, 1, 0)</f>
        <v>1</v>
      </c>
      <c r="K237">
        <f>IF('CS-Sophomore'!K241='Master Answer Key'!$B239, 1, 0)</f>
        <v>1</v>
      </c>
      <c r="L237">
        <f>IF('CS-Sophomore'!L241='Master Answer Key'!$B239, 1, 0)</f>
        <v>1</v>
      </c>
      <c r="M237">
        <f>IF('CS-Sophomore'!M241='Master Answer Key'!$B239, 1, 0)</f>
        <v>1</v>
      </c>
      <c r="N237">
        <f>IF('CS-Sophomore'!N241='Master Answer Key'!$B239, 1, 0)</f>
        <v>1</v>
      </c>
      <c r="O237">
        <f>IF('CS-Sophomore'!O241='Master Answer Key'!$B239, 1, 0)</f>
        <v>1</v>
      </c>
      <c r="P237">
        <f>IF('CS-Sophomore'!P241='Master Answer Key'!$B239, 1, 0)</f>
        <v>1</v>
      </c>
      <c r="Q237">
        <f>IF('CS-Sophomore'!Q241='Master Answer Key'!$B239, 1, 0)</f>
        <v>1</v>
      </c>
      <c r="R237">
        <f>IF('CS-Sophomore'!R241='Master Answer Key'!$B239, 1, 0)</f>
        <v>1</v>
      </c>
      <c r="S237">
        <f>IF('CS-Sophomore'!S241='Master Answer Key'!$B239, 1, 0)</f>
        <v>1</v>
      </c>
    </row>
    <row r="238">
      <c r="A238" s="5" t="s">
        <v>342</v>
      </c>
      <c r="B238">
        <f>IF('CS-Sophomore'!B242='Master Answer Key'!$B240, 1, 0)</f>
        <v>1</v>
      </c>
      <c r="C238">
        <f>IF('CS-Sophomore'!C242='Master Answer Key'!$B240, 1, 0)</f>
        <v>1</v>
      </c>
      <c r="D238">
        <f>IF('CS-Sophomore'!D242='Master Answer Key'!$B240, 1, 0)</f>
        <v>1</v>
      </c>
      <c r="E238">
        <f>IF('CS-Sophomore'!E242='Master Answer Key'!$B240, 1, 0)</f>
        <v>1</v>
      </c>
      <c r="F238">
        <f>IF('CS-Sophomore'!F242='Master Answer Key'!$B240, 1, 0)</f>
        <v>1</v>
      </c>
      <c r="G238">
        <f>IF('CS-Sophomore'!G242='Master Answer Key'!$B240, 1, 0)</f>
        <v>1</v>
      </c>
      <c r="H238">
        <f>IF('CS-Sophomore'!H242='Master Answer Key'!$B240, 1, 0)</f>
        <v>1</v>
      </c>
      <c r="I238">
        <f>IF('CS-Sophomore'!I242='Master Answer Key'!$B240, 1, 0)</f>
        <v>1</v>
      </c>
      <c r="J238">
        <f>IF('CS-Sophomore'!J242='Master Answer Key'!$B240, 1, 0)</f>
        <v>1</v>
      </c>
      <c r="K238">
        <f>IF('CS-Sophomore'!K242='Master Answer Key'!$B240, 1, 0)</f>
        <v>1</v>
      </c>
      <c r="L238">
        <f>IF('CS-Sophomore'!L242='Master Answer Key'!$B240, 1, 0)</f>
        <v>1</v>
      </c>
      <c r="M238">
        <f>IF('CS-Sophomore'!M242='Master Answer Key'!$B240, 1, 0)</f>
        <v>1</v>
      </c>
      <c r="N238">
        <f>IF('CS-Sophomore'!N242='Master Answer Key'!$B240, 1, 0)</f>
        <v>1</v>
      </c>
      <c r="O238">
        <f>IF('CS-Sophomore'!O242='Master Answer Key'!$B240, 1, 0)</f>
        <v>1</v>
      </c>
      <c r="P238">
        <f>IF('CS-Sophomore'!P242='Master Answer Key'!$B240, 1, 0)</f>
        <v>1</v>
      </c>
      <c r="Q238">
        <f>IF('CS-Sophomore'!Q242='Master Answer Key'!$B240, 1, 0)</f>
        <v>1</v>
      </c>
      <c r="R238">
        <f>IF('CS-Sophomore'!R242='Master Answer Key'!$B240, 1, 0)</f>
        <v>1</v>
      </c>
      <c r="S238">
        <f>IF('CS-Sophomore'!S242='Master Answer Key'!$B240, 1, 0)</f>
        <v>1</v>
      </c>
    </row>
    <row r="239">
      <c r="A239" s="5" t="s">
        <v>343</v>
      </c>
      <c r="B239">
        <f>IF('CS-Sophomore'!B243='Master Answer Key'!$B241, 1, 0)</f>
        <v>1</v>
      </c>
      <c r="C239">
        <f>IF('CS-Sophomore'!C243='Master Answer Key'!$B241, 1, 0)</f>
        <v>1</v>
      </c>
      <c r="D239">
        <f>IF('CS-Sophomore'!D243='Master Answer Key'!$B241, 1, 0)</f>
        <v>1</v>
      </c>
      <c r="E239">
        <f>IF('CS-Sophomore'!E243='Master Answer Key'!$B241, 1, 0)</f>
        <v>1</v>
      </c>
      <c r="F239">
        <f>IF('CS-Sophomore'!F243='Master Answer Key'!$B241, 1, 0)</f>
        <v>0</v>
      </c>
      <c r="G239">
        <f>IF('CS-Sophomore'!G243='Master Answer Key'!$B241, 1, 0)</f>
        <v>1</v>
      </c>
      <c r="H239">
        <f>IF('CS-Sophomore'!H243='Master Answer Key'!$B241, 1, 0)</f>
        <v>1</v>
      </c>
      <c r="I239">
        <f>IF('CS-Sophomore'!I243='Master Answer Key'!$B241, 1, 0)</f>
        <v>1</v>
      </c>
      <c r="J239">
        <f>IF('CS-Sophomore'!J243='Master Answer Key'!$B241, 1, 0)</f>
        <v>1</v>
      </c>
      <c r="K239">
        <f>IF('CS-Sophomore'!K243='Master Answer Key'!$B241, 1, 0)</f>
        <v>1</v>
      </c>
      <c r="L239">
        <f>IF('CS-Sophomore'!L243='Master Answer Key'!$B241, 1, 0)</f>
        <v>1</v>
      </c>
      <c r="M239">
        <f>IF('CS-Sophomore'!M243='Master Answer Key'!$B241, 1, 0)</f>
        <v>1</v>
      </c>
      <c r="N239">
        <f>IF('CS-Sophomore'!N243='Master Answer Key'!$B241, 1, 0)</f>
        <v>1</v>
      </c>
      <c r="O239">
        <f>IF('CS-Sophomore'!O243='Master Answer Key'!$B241, 1, 0)</f>
        <v>1</v>
      </c>
      <c r="P239">
        <f>IF('CS-Sophomore'!P243='Master Answer Key'!$B241, 1, 0)</f>
        <v>1</v>
      </c>
      <c r="Q239">
        <f>IF('CS-Sophomore'!Q243='Master Answer Key'!$B241, 1, 0)</f>
        <v>1</v>
      </c>
      <c r="R239">
        <f>IF('CS-Sophomore'!R243='Master Answer Key'!$B241, 1, 0)</f>
        <v>1</v>
      </c>
      <c r="S239">
        <f>IF('CS-Sophomore'!S243='Master Answer Key'!$B241, 1, 0)</f>
        <v>0</v>
      </c>
    </row>
    <row r="240">
      <c r="A240" s="5" t="s">
        <v>344</v>
      </c>
      <c r="B240">
        <f>IF('CS-Sophomore'!B244='Master Answer Key'!$B242, 1, 0)</f>
        <v>0</v>
      </c>
      <c r="C240">
        <f>IF('CS-Sophomore'!C244='Master Answer Key'!$B242, 1, 0)</f>
        <v>1</v>
      </c>
      <c r="D240">
        <f>IF('CS-Sophomore'!D244='Master Answer Key'!$B242, 1, 0)</f>
        <v>1</v>
      </c>
      <c r="E240">
        <f>IF('CS-Sophomore'!E244='Master Answer Key'!$B242, 1, 0)</f>
        <v>1</v>
      </c>
      <c r="F240">
        <f>IF('CS-Sophomore'!F244='Master Answer Key'!$B242, 1, 0)</f>
        <v>1</v>
      </c>
      <c r="G240">
        <f>IF('CS-Sophomore'!G244='Master Answer Key'!$B242, 1, 0)</f>
        <v>1</v>
      </c>
      <c r="H240">
        <f>IF('CS-Sophomore'!H244='Master Answer Key'!$B242, 1, 0)</f>
        <v>1</v>
      </c>
      <c r="I240">
        <f>IF('CS-Sophomore'!I244='Master Answer Key'!$B242, 1, 0)</f>
        <v>1</v>
      </c>
      <c r="J240">
        <f>IF('CS-Sophomore'!J244='Master Answer Key'!$B242, 1, 0)</f>
        <v>1</v>
      </c>
      <c r="K240">
        <f>IF('CS-Sophomore'!K244='Master Answer Key'!$B242, 1, 0)</f>
        <v>1</v>
      </c>
      <c r="L240">
        <f>IF('CS-Sophomore'!L244='Master Answer Key'!$B242, 1, 0)</f>
        <v>1</v>
      </c>
      <c r="M240">
        <f>IF('CS-Sophomore'!M244='Master Answer Key'!$B242, 1, 0)</f>
        <v>1</v>
      </c>
      <c r="N240">
        <f>IF('CS-Sophomore'!N244='Master Answer Key'!$B242, 1, 0)</f>
        <v>1</v>
      </c>
      <c r="O240">
        <f>IF('CS-Sophomore'!O244='Master Answer Key'!$B242, 1, 0)</f>
        <v>0</v>
      </c>
      <c r="P240">
        <f>IF('CS-Sophomore'!P244='Master Answer Key'!$B242, 1, 0)</f>
        <v>1</v>
      </c>
      <c r="Q240">
        <f>IF('CS-Sophomore'!Q244='Master Answer Key'!$B242, 1, 0)</f>
        <v>1</v>
      </c>
      <c r="R240">
        <f>IF('CS-Sophomore'!R244='Master Answer Key'!$B242, 1, 0)</f>
        <v>1</v>
      </c>
      <c r="S240">
        <f>IF('CS-Sophomore'!S244='Master Answer Key'!$B242, 1, 0)</f>
        <v>1</v>
      </c>
    </row>
    <row r="241">
      <c r="A241" s="5" t="s">
        <v>345</v>
      </c>
      <c r="B241">
        <f>IF('CS-Sophomore'!B245='Master Answer Key'!$B243, 1, 0)</f>
        <v>1</v>
      </c>
      <c r="C241">
        <f>IF('CS-Sophomore'!C245='Master Answer Key'!$B243, 1, 0)</f>
        <v>1</v>
      </c>
      <c r="D241">
        <f>IF('CS-Sophomore'!D245='Master Answer Key'!$B243, 1, 0)</f>
        <v>1</v>
      </c>
      <c r="E241">
        <f>IF('CS-Sophomore'!E245='Master Answer Key'!$B243, 1, 0)</f>
        <v>1</v>
      </c>
      <c r="F241">
        <f>IF('CS-Sophomore'!F245='Master Answer Key'!$B243, 1, 0)</f>
        <v>1</v>
      </c>
      <c r="G241">
        <f>IF('CS-Sophomore'!G245='Master Answer Key'!$B243, 1, 0)</f>
        <v>1</v>
      </c>
      <c r="H241">
        <f>IF('CS-Sophomore'!H245='Master Answer Key'!$B243, 1, 0)</f>
        <v>1</v>
      </c>
      <c r="I241">
        <f>IF('CS-Sophomore'!I245='Master Answer Key'!$B243, 1, 0)</f>
        <v>1</v>
      </c>
      <c r="J241">
        <f>IF('CS-Sophomore'!J245='Master Answer Key'!$B243, 1, 0)</f>
        <v>1</v>
      </c>
      <c r="K241">
        <f>IF('CS-Sophomore'!K245='Master Answer Key'!$B243, 1, 0)</f>
        <v>1</v>
      </c>
      <c r="L241">
        <f>IF('CS-Sophomore'!L245='Master Answer Key'!$B243, 1, 0)</f>
        <v>1</v>
      </c>
      <c r="M241">
        <f>IF('CS-Sophomore'!M245='Master Answer Key'!$B243, 1, 0)</f>
        <v>1</v>
      </c>
      <c r="N241">
        <f>IF('CS-Sophomore'!N245='Master Answer Key'!$B243, 1, 0)</f>
        <v>1</v>
      </c>
      <c r="O241">
        <f>IF('CS-Sophomore'!O245='Master Answer Key'!$B243, 1, 0)</f>
        <v>1</v>
      </c>
      <c r="P241">
        <f>IF('CS-Sophomore'!P245='Master Answer Key'!$B243, 1, 0)</f>
        <v>1</v>
      </c>
      <c r="Q241">
        <f>IF('CS-Sophomore'!Q245='Master Answer Key'!$B243, 1, 0)</f>
        <v>0</v>
      </c>
      <c r="R241">
        <f>IF('CS-Sophomore'!R245='Master Answer Key'!$B243, 1, 0)</f>
        <v>1</v>
      </c>
      <c r="S241">
        <f>IF('CS-Sophomore'!S245='Master Answer Key'!$B243, 1, 0)</f>
        <v>1</v>
      </c>
    </row>
    <row r="242">
      <c r="A242" s="5" t="s">
        <v>346</v>
      </c>
      <c r="B242">
        <f>IF('CS-Sophomore'!B246='Master Answer Key'!$B244, 1, 0)</f>
        <v>1</v>
      </c>
      <c r="C242">
        <f>IF('CS-Sophomore'!C246='Master Answer Key'!$B244, 1, 0)</f>
        <v>1</v>
      </c>
      <c r="D242">
        <f>IF('CS-Sophomore'!D246='Master Answer Key'!$B244, 1, 0)</f>
        <v>1</v>
      </c>
      <c r="E242">
        <f>IF('CS-Sophomore'!E246='Master Answer Key'!$B244, 1, 0)</f>
        <v>1</v>
      </c>
      <c r="F242">
        <f>IF('CS-Sophomore'!F246='Master Answer Key'!$B244, 1, 0)</f>
        <v>1</v>
      </c>
      <c r="G242">
        <f>IF('CS-Sophomore'!G246='Master Answer Key'!$B244, 1, 0)</f>
        <v>1</v>
      </c>
      <c r="H242">
        <f>IF('CS-Sophomore'!H246='Master Answer Key'!$B244, 1, 0)</f>
        <v>1</v>
      </c>
      <c r="I242">
        <f>IF('CS-Sophomore'!I246='Master Answer Key'!$B244, 1, 0)</f>
        <v>1</v>
      </c>
      <c r="J242">
        <f>IF('CS-Sophomore'!J246='Master Answer Key'!$B244, 1, 0)</f>
        <v>1</v>
      </c>
      <c r="K242">
        <f>IF('CS-Sophomore'!K246='Master Answer Key'!$B244, 1, 0)</f>
        <v>1</v>
      </c>
      <c r="L242">
        <f>IF('CS-Sophomore'!L246='Master Answer Key'!$B244, 1, 0)</f>
        <v>1</v>
      </c>
      <c r="M242">
        <f>IF('CS-Sophomore'!M246='Master Answer Key'!$B244, 1, 0)</f>
        <v>1</v>
      </c>
      <c r="N242">
        <f>IF('CS-Sophomore'!N246='Master Answer Key'!$B244, 1, 0)</f>
        <v>1</v>
      </c>
      <c r="O242">
        <f>IF('CS-Sophomore'!O246='Master Answer Key'!$B244, 1, 0)</f>
        <v>1</v>
      </c>
      <c r="P242">
        <f>IF('CS-Sophomore'!P246='Master Answer Key'!$B244, 1, 0)</f>
        <v>1</v>
      </c>
      <c r="Q242">
        <f>IF('CS-Sophomore'!Q246='Master Answer Key'!$B244, 1, 0)</f>
        <v>1</v>
      </c>
      <c r="R242">
        <f>IF('CS-Sophomore'!R246='Master Answer Key'!$B244, 1, 0)</f>
        <v>1</v>
      </c>
      <c r="S242">
        <f>IF('CS-Sophomore'!S246='Master Answer Key'!$B244, 1, 0)</f>
        <v>1</v>
      </c>
    </row>
    <row r="243">
      <c r="A243" s="5" t="s">
        <v>347</v>
      </c>
      <c r="B243">
        <f>IF('CS-Sophomore'!B247='Master Answer Key'!$B245, 1, 0)</f>
        <v>1</v>
      </c>
      <c r="C243">
        <f>IF('CS-Sophomore'!C247='Master Answer Key'!$B245, 1, 0)</f>
        <v>1</v>
      </c>
      <c r="D243">
        <f>IF('CS-Sophomore'!D247='Master Answer Key'!$B245, 1, 0)</f>
        <v>1</v>
      </c>
      <c r="E243">
        <f>IF('CS-Sophomore'!E247='Master Answer Key'!$B245, 1, 0)</f>
        <v>1</v>
      </c>
      <c r="F243">
        <f>IF('CS-Sophomore'!F247='Master Answer Key'!$B245, 1, 0)</f>
        <v>1</v>
      </c>
      <c r="G243">
        <f>IF('CS-Sophomore'!G247='Master Answer Key'!$B245, 1, 0)</f>
        <v>1</v>
      </c>
      <c r="H243">
        <f>IF('CS-Sophomore'!H247='Master Answer Key'!$B245, 1, 0)</f>
        <v>1</v>
      </c>
      <c r="I243">
        <f>IF('CS-Sophomore'!I247='Master Answer Key'!$B245, 1, 0)</f>
        <v>1</v>
      </c>
      <c r="J243">
        <f>IF('CS-Sophomore'!J247='Master Answer Key'!$B245, 1, 0)</f>
        <v>1</v>
      </c>
      <c r="K243">
        <f>IF('CS-Sophomore'!K247='Master Answer Key'!$B245, 1, 0)</f>
        <v>1</v>
      </c>
      <c r="L243">
        <f>IF('CS-Sophomore'!L247='Master Answer Key'!$B245, 1, 0)</f>
        <v>1</v>
      </c>
      <c r="M243">
        <f>IF('CS-Sophomore'!M247='Master Answer Key'!$B245, 1, 0)</f>
        <v>1</v>
      </c>
      <c r="N243">
        <f>IF('CS-Sophomore'!N247='Master Answer Key'!$B245, 1, 0)</f>
        <v>1</v>
      </c>
      <c r="O243">
        <f>IF('CS-Sophomore'!O247='Master Answer Key'!$B245, 1, 0)</f>
        <v>1</v>
      </c>
      <c r="P243">
        <f>IF('CS-Sophomore'!P247='Master Answer Key'!$B245, 1, 0)</f>
        <v>1</v>
      </c>
      <c r="Q243">
        <f>IF('CS-Sophomore'!Q247='Master Answer Key'!$B245, 1, 0)</f>
        <v>1</v>
      </c>
      <c r="R243">
        <f>IF('CS-Sophomore'!R247='Master Answer Key'!$B245, 1, 0)</f>
        <v>1</v>
      </c>
      <c r="S243">
        <f>IF('CS-Sophomore'!S247='Master Answer Key'!$B245, 1, 0)</f>
        <v>1</v>
      </c>
    </row>
    <row r="244">
      <c r="A244" s="5" t="s">
        <v>348</v>
      </c>
      <c r="B244">
        <f>IF('CS-Sophomore'!B248='Master Answer Key'!$B246, 1, 0)</f>
        <v>1</v>
      </c>
      <c r="C244">
        <f>IF('CS-Sophomore'!C248='Master Answer Key'!$B246, 1, 0)</f>
        <v>0</v>
      </c>
      <c r="D244">
        <f>IF('CS-Sophomore'!D248='Master Answer Key'!$B246, 1, 0)</f>
        <v>1</v>
      </c>
      <c r="E244">
        <f>IF('CS-Sophomore'!E248='Master Answer Key'!$B246, 1, 0)</f>
        <v>0</v>
      </c>
      <c r="F244">
        <f>IF('CS-Sophomore'!F248='Master Answer Key'!$B246, 1, 0)</f>
        <v>1</v>
      </c>
      <c r="G244">
        <f>IF('CS-Sophomore'!G248='Master Answer Key'!$B246, 1, 0)</f>
        <v>1</v>
      </c>
      <c r="H244">
        <f>IF('CS-Sophomore'!H248='Master Answer Key'!$B246, 1, 0)</f>
        <v>1</v>
      </c>
      <c r="I244">
        <f>IF('CS-Sophomore'!I248='Master Answer Key'!$B246, 1, 0)</f>
        <v>1</v>
      </c>
      <c r="J244">
        <f>IF('CS-Sophomore'!J248='Master Answer Key'!$B246, 1, 0)</f>
        <v>1</v>
      </c>
      <c r="K244">
        <f>IF('CS-Sophomore'!K248='Master Answer Key'!$B246, 1, 0)</f>
        <v>1</v>
      </c>
      <c r="L244">
        <f>IF('CS-Sophomore'!L248='Master Answer Key'!$B246, 1, 0)</f>
        <v>0</v>
      </c>
      <c r="M244">
        <f>IF('CS-Sophomore'!M248='Master Answer Key'!$B246, 1, 0)</f>
        <v>1</v>
      </c>
      <c r="N244">
        <f>IF('CS-Sophomore'!N248='Master Answer Key'!$B246, 1, 0)</f>
        <v>1</v>
      </c>
      <c r="O244">
        <f>IF('CS-Sophomore'!O248='Master Answer Key'!$B246, 1, 0)</f>
        <v>1</v>
      </c>
      <c r="P244">
        <f>IF('CS-Sophomore'!P248='Master Answer Key'!$B246, 1, 0)</f>
        <v>1</v>
      </c>
      <c r="Q244">
        <f>IF('CS-Sophomore'!Q248='Master Answer Key'!$B246, 1, 0)</f>
        <v>1</v>
      </c>
      <c r="R244">
        <f>IF('CS-Sophomore'!R248='Master Answer Key'!$B246, 1, 0)</f>
        <v>1</v>
      </c>
      <c r="S244">
        <f>IF('CS-Sophomore'!S248='Master Answer Key'!$B246, 1, 0)</f>
        <v>1</v>
      </c>
    </row>
    <row r="245">
      <c r="A245" s="5" t="s">
        <v>349</v>
      </c>
      <c r="B245">
        <f>IF('CS-Sophomore'!B249='Master Answer Key'!$B247, 1, 0)</f>
        <v>1</v>
      </c>
      <c r="C245">
        <f>IF('CS-Sophomore'!C249='Master Answer Key'!$B247, 1, 0)</f>
        <v>1</v>
      </c>
      <c r="D245">
        <f>IF('CS-Sophomore'!D249='Master Answer Key'!$B247, 1, 0)</f>
        <v>1</v>
      </c>
      <c r="E245">
        <f>IF('CS-Sophomore'!E249='Master Answer Key'!$B247, 1, 0)</f>
        <v>0</v>
      </c>
      <c r="F245">
        <f>IF('CS-Sophomore'!F249='Master Answer Key'!$B247, 1, 0)</f>
        <v>1</v>
      </c>
      <c r="G245">
        <f>IF('CS-Sophomore'!G249='Master Answer Key'!$B247, 1, 0)</f>
        <v>0</v>
      </c>
      <c r="H245">
        <f>IF('CS-Sophomore'!H249='Master Answer Key'!$B247, 1, 0)</f>
        <v>1</v>
      </c>
      <c r="I245">
        <f>IF('CS-Sophomore'!I249='Master Answer Key'!$B247, 1, 0)</f>
        <v>1</v>
      </c>
      <c r="J245">
        <f>IF('CS-Sophomore'!J249='Master Answer Key'!$B247, 1, 0)</f>
        <v>1</v>
      </c>
      <c r="K245">
        <f>IF('CS-Sophomore'!K249='Master Answer Key'!$B247, 1, 0)</f>
        <v>1</v>
      </c>
      <c r="L245">
        <f>IF('CS-Sophomore'!L249='Master Answer Key'!$B247, 1, 0)</f>
        <v>1</v>
      </c>
      <c r="M245">
        <f>IF('CS-Sophomore'!M249='Master Answer Key'!$B247, 1, 0)</f>
        <v>1</v>
      </c>
      <c r="N245">
        <f>IF('CS-Sophomore'!N249='Master Answer Key'!$B247, 1, 0)</f>
        <v>1</v>
      </c>
      <c r="O245">
        <f>IF('CS-Sophomore'!O249='Master Answer Key'!$B247, 1, 0)</f>
        <v>1</v>
      </c>
      <c r="P245">
        <f>IF('CS-Sophomore'!P249='Master Answer Key'!$B247, 1, 0)</f>
        <v>1</v>
      </c>
      <c r="Q245">
        <f>IF('CS-Sophomore'!Q249='Master Answer Key'!$B247, 1, 0)</f>
        <v>1</v>
      </c>
      <c r="R245">
        <f>IF('CS-Sophomore'!R249='Master Answer Key'!$B247, 1, 0)</f>
        <v>1</v>
      </c>
      <c r="S245">
        <f>IF('CS-Sophomore'!S249='Master Answer Key'!$B247, 1, 0)</f>
        <v>1</v>
      </c>
    </row>
    <row r="246">
      <c r="A246" s="5" t="s">
        <v>350</v>
      </c>
      <c r="B246">
        <f>IF('CS-Sophomore'!B250='Master Answer Key'!$B248, 1, 0)</f>
        <v>1</v>
      </c>
      <c r="C246">
        <f>IF('CS-Sophomore'!C250='Master Answer Key'!$B248, 1, 0)</f>
        <v>1</v>
      </c>
      <c r="D246">
        <f>IF('CS-Sophomore'!D250='Master Answer Key'!$B248, 1, 0)</f>
        <v>1</v>
      </c>
      <c r="E246">
        <f>IF('CS-Sophomore'!E250='Master Answer Key'!$B248, 1, 0)</f>
        <v>1</v>
      </c>
      <c r="F246">
        <f>IF('CS-Sophomore'!F250='Master Answer Key'!$B248, 1, 0)</f>
        <v>1</v>
      </c>
      <c r="G246">
        <f>IF('CS-Sophomore'!G250='Master Answer Key'!$B248, 1, 0)</f>
        <v>1</v>
      </c>
      <c r="H246">
        <f>IF('CS-Sophomore'!H250='Master Answer Key'!$B248, 1, 0)</f>
        <v>1</v>
      </c>
      <c r="I246">
        <f>IF('CS-Sophomore'!I250='Master Answer Key'!$B248, 1, 0)</f>
        <v>1</v>
      </c>
      <c r="J246">
        <f>IF('CS-Sophomore'!J250='Master Answer Key'!$B248, 1, 0)</f>
        <v>1</v>
      </c>
      <c r="K246">
        <f>IF('CS-Sophomore'!K250='Master Answer Key'!$B248, 1, 0)</f>
        <v>1</v>
      </c>
      <c r="L246">
        <f>IF('CS-Sophomore'!L250='Master Answer Key'!$B248, 1, 0)</f>
        <v>1</v>
      </c>
      <c r="M246">
        <f>IF('CS-Sophomore'!M250='Master Answer Key'!$B248, 1, 0)</f>
        <v>1</v>
      </c>
      <c r="N246">
        <f>IF('CS-Sophomore'!N250='Master Answer Key'!$B248, 1, 0)</f>
        <v>1</v>
      </c>
      <c r="O246">
        <f>IF('CS-Sophomore'!O250='Master Answer Key'!$B248, 1, 0)</f>
        <v>1</v>
      </c>
      <c r="P246">
        <f>IF('CS-Sophomore'!P250='Master Answer Key'!$B248, 1, 0)</f>
        <v>1</v>
      </c>
      <c r="Q246">
        <f>IF('CS-Sophomore'!Q250='Master Answer Key'!$B248, 1, 0)</f>
        <v>1</v>
      </c>
      <c r="R246">
        <f>IF('CS-Sophomore'!R250='Master Answer Key'!$B248, 1, 0)</f>
        <v>1</v>
      </c>
      <c r="S246">
        <f>IF('CS-Sophomore'!S250='Master Answer Key'!$B248, 1, 0)</f>
        <v>1</v>
      </c>
    </row>
    <row r="247">
      <c r="A247" s="5" t="s">
        <v>351</v>
      </c>
      <c r="B247">
        <f>IF('CS-Sophomore'!B251='Master Answer Key'!$B249, 1, 0)</f>
        <v>1</v>
      </c>
      <c r="C247">
        <f>IF('CS-Sophomore'!C251='Master Answer Key'!$B249, 1, 0)</f>
        <v>1</v>
      </c>
      <c r="D247">
        <f>IF('CS-Sophomore'!D251='Master Answer Key'!$B249, 1, 0)</f>
        <v>1</v>
      </c>
      <c r="E247">
        <f>IF('CS-Sophomore'!E251='Master Answer Key'!$B249, 1, 0)</f>
        <v>1</v>
      </c>
      <c r="F247">
        <f>IF('CS-Sophomore'!F251='Master Answer Key'!$B249, 1, 0)</f>
        <v>1</v>
      </c>
      <c r="G247">
        <f>IF('CS-Sophomore'!G251='Master Answer Key'!$B249, 1, 0)</f>
        <v>1</v>
      </c>
      <c r="H247">
        <f>IF('CS-Sophomore'!H251='Master Answer Key'!$B249, 1, 0)</f>
        <v>1</v>
      </c>
      <c r="I247">
        <f>IF('CS-Sophomore'!I251='Master Answer Key'!$B249, 1, 0)</f>
        <v>1</v>
      </c>
      <c r="J247">
        <f>IF('CS-Sophomore'!J251='Master Answer Key'!$B249, 1, 0)</f>
        <v>1</v>
      </c>
      <c r="K247">
        <f>IF('CS-Sophomore'!K251='Master Answer Key'!$B249, 1, 0)</f>
        <v>1</v>
      </c>
      <c r="L247">
        <f>IF('CS-Sophomore'!L251='Master Answer Key'!$B249, 1, 0)</f>
        <v>1</v>
      </c>
      <c r="M247">
        <f>IF('CS-Sophomore'!M251='Master Answer Key'!$B249, 1, 0)</f>
        <v>1</v>
      </c>
      <c r="N247">
        <f>IF('CS-Sophomore'!N251='Master Answer Key'!$B249, 1, 0)</f>
        <v>1</v>
      </c>
      <c r="O247">
        <f>IF('CS-Sophomore'!O251='Master Answer Key'!$B249, 1, 0)</f>
        <v>1</v>
      </c>
      <c r="P247">
        <f>IF('CS-Sophomore'!P251='Master Answer Key'!$B249, 1, 0)</f>
        <v>1</v>
      </c>
      <c r="Q247">
        <f>IF('CS-Sophomore'!Q251='Master Answer Key'!$B249, 1, 0)</f>
        <v>1</v>
      </c>
      <c r="R247">
        <f>IF('CS-Sophomore'!R251='Master Answer Key'!$B249, 1, 0)</f>
        <v>1</v>
      </c>
      <c r="S247">
        <f>IF('CS-Sophomore'!S251='Master Answer Key'!$B249, 1, 0)</f>
        <v>1</v>
      </c>
    </row>
    <row r="248">
      <c r="A248" s="5" t="s">
        <v>352</v>
      </c>
      <c r="B248">
        <f>IF('CS-Sophomore'!B252='Master Answer Key'!$B250, 1, 0)</f>
        <v>1</v>
      </c>
      <c r="C248">
        <f>IF('CS-Sophomore'!C252='Master Answer Key'!$B250, 1, 0)</f>
        <v>1</v>
      </c>
      <c r="D248">
        <f>IF('CS-Sophomore'!D252='Master Answer Key'!$B250, 1, 0)</f>
        <v>1</v>
      </c>
      <c r="E248">
        <f>IF('CS-Sophomore'!E252='Master Answer Key'!$B250, 1, 0)</f>
        <v>1</v>
      </c>
      <c r="F248">
        <f>IF('CS-Sophomore'!F252='Master Answer Key'!$B250, 1, 0)</f>
        <v>1</v>
      </c>
      <c r="G248">
        <f>IF('CS-Sophomore'!G252='Master Answer Key'!$B250, 1, 0)</f>
        <v>1</v>
      </c>
      <c r="H248">
        <f>IF('CS-Sophomore'!H252='Master Answer Key'!$B250, 1, 0)</f>
        <v>1</v>
      </c>
      <c r="I248">
        <f>IF('CS-Sophomore'!I252='Master Answer Key'!$B250, 1, 0)</f>
        <v>1</v>
      </c>
      <c r="J248">
        <f>IF('CS-Sophomore'!J252='Master Answer Key'!$B250, 1, 0)</f>
        <v>1</v>
      </c>
      <c r="K248">
        <f>IF('CS-Sophomore'!K252='Master Answer Key'!$B250, 1, 0)</f>
        <v>1</v>
      </c>
      <c r="L248">
        <f>IF('CS-Sophomore'!L252='Master Answer Key'!$B250, 1, 0)</f>
        <v>1</v>
      </c>
      <c r="M248">
        <f>IF('CS-Sophomore'!M252='Master Answer Key'!$B250, 1, 0)</f>
        <v>1</v>
      </c>
      <c r="N248">
        <f>IF('CS-Sophomore'!N252='Master Answer Key'!$B250, 1, 0)</f>
        <v>1</v>
      </c>
      <c r="O248">
        <f>IF('CS-Sophomore'!O252='Master Answer Key'!$B250, 1, 0)</f>
        <v>1</v>
      </c>
      <c r="P248">
        <f>IF('CS-Sophomore'!P252='Master Answer Key'!$B250, 1, 0)</f>
        <v>1</v>
      </c>
      <c r="Q248">
        <f>IF('CS-Sophomore'!Q252='Master Answer Key'!$B250, 1, 0)</f>
        <v>1</v>
      </c>
      <c r="R248">
        <f>IF('CS-Sophomore'!R252='Master Answer Key'!$B250, 1, 0)</f>
        <v>1</v>
      </c>
      <c r="S248">
        <f>IF('CS-Sophomore'!S252='Master Answer Key'!$B250, 1, 0)</f>
        <v>1</v>
      </c>
    </row>
    <row r="249">
      <c r="A249" s="5" t="s">
        <v>353</v>
      </c>
      <c r="B249">
        <f>IF('CS-Sophomore'!B253='Master Answer Key'!$B251, 1, 0)</f>
        <v>1</v>
      </c>
      <c r="C249">
        <f>IF('CS-Sophomore'!C253='Master Answer Key'!$B251, 1, 0)</f>
        <v>1</v>
      </c>
      <c r="D249">
        <f>IF('CS-Sophomore'!D253='Master Answer Key'!$B251, 1, 0)</f>
        <v>0</v>
      </c>
      <c r="E249">
        <f>IF('CS-Sophomore'!E253='Master Answer Key'!$B251, 1, 0)</f>
        <v>1</v>
      </c>
      <c r="F249">
        <f>IF('CS-Sophomore'!F253='Master Answer Key'!$B251, 1, 0)</f>
        <v>1</v>
      </c>
      <c r="G249">
        <f>IF('CS-Sophomore'!G253='Master Answer Key'!$B251, 1, 0)</f>
        <v>1</v>
      </c>
      <c r="H249">
        <f>IF('CS-Sophomore'!H253='Master Answer Key'!$B251, 1, 0)</f>
        <v>1</v>
      </c>
      <c r="I249">
        <f>IF('CS-Sophomore'!I253='Master Answer Key'!$B251, 1, 0)</f>
        <v>1</v>
      </c>
      <c r="J249">
        <f>IF('CS-Sophomore'!J253='Master Answer Key'!$B251, 1, 0)</f>
        <v>1</v>
      </c>
      <c r="K249">
        <f>IF('CS-Sophomore'!K253='Master Answer Key'!$B251, 1, 0)</f>
        <v>1</v>
      </c>
      <c r="L249">
        <f>IF('CS-Sophomore'!L253='Master Answer Key'!$B251, 1, 0)</f>
        <v>1</v>
      </c>
      <c r="M249">
        <f>IF('CS-Sophomore'!M253='Master Answer Key'!$B251, 1, 0)</f>
        <v>1</v>
      </c>
      <c r="N249">
        <f>IF('CS-Sophomore'!N253='Master Answer Key'!$B251, 1, 0)</f>
        <v>1</v>
      </c>
      <c r="O249">
        <f>IF('CS-Sophomore'!O253='Master Answer Key'!$B251, 1, 0)</f>
        <v>1</v>
      </c>
      <c r="P249">
        <f>IF('CS-Sophomore'!P253='Master Answer Key'!$B251, 1, 0)</f>
        <v>1</v>
      </c>
      <c r="Q249">
        <f>IF('CS-Sophomore'!Q253='Master Answer Key'!$B251, 1, 0)</f>
        <v>1</v>
      </c>
      <c r="R249">
        <f>IF('CS-Sophomore'!R253='Master Answer Key'!$B251, 1, 0)</f>
        <v>1</v>
      </c>
      <c r="S249">
        <f>IF('CS-Sophomore'!S253='Master Answer Key'!$B251, 1, 0)</f>
        <v>1</v>
      </c>
    </row>
    <row r="250">
      <c r="A250" s="5" t="s">
        <v>354</v>
      </c>
      <c r="B250">
        <f>IF('CS-Sophomore'!B254='Master Answer Key'!$B252, 1, 0)</f>
        <v>1</v>
      </c>
      <c r="C250">
        <f>IF('CS-Sophomore'!C254='Master Answer Key'!$B252, 1, 0)</f>
        <v>1</v>
      </c>
      <c r="D250">
        <f>IF('CS-Sophomore'!D254='Master Answer Key'!$B252, 1, 0)</f>
        <v>1</v>
      </c>
      <c r="E250">
        <f>IF('CS-Sophomore'!E254='Master Answer Key'!$B252, 1, 0)</f>
        <v>1</v>
      </c>
      <c r="F250">
        <f>IF('CS-Sophomore'!F254='Master Answer Key'!$B252, 1, 0)</f>
        <v>1</v>
      </c>
      <c r="G250">
        <f>IF('CS-Sophomore'!G254='Master Answer Key'!$B252, 1, 0)</f>
        <v>1</v>
      </c>
      <c r="H250">
        <f>IF('CS-Sophomore'!H254='Master Answer Key'!$B252, 1, 0)</f>
        <v>1</v>
      </c>
      <c r="I250">
        <f>IF('CS-Sophomore'!I254='Master Answer Key'!$B252, 1, 0)</f>
        <v>1</v>
      </c>
      <c r="J250">
        <f>IF('CS-Sophomore'!J254='Master Answer Key'!$B252, 1, 0)</f>
        <v>1</v>
      </c>
      <c r="K250">
        <f>IF('CS-Sophomore'!K254='Master Answer Key'!$B252, 1, 0)</f>
        <v>1</v>
      </c>
      <c r="L250">
        <f>IF('CS-Sophomore'!L254='Master Answer Key'!$B252, 1, 0)</f>
        <v>1</v>
      </c>
      <c r="M250">
        <f>IF('CS-Sophomore'!M254='Master Answer Key'!$B252, 1, 0)</f>
        <v>1</v>
      </c>
      <c r="N250">
        <f>IF('CS-Sophomore'!N254='Master Answer Key'!$B252, 1, 0)</f>
        <v>1</v>
      </c>
      <c r="O250">
        <f>IF('CS-Sophomore'!O254='Master Answer Key'!$B252, 1, 0)</f>
        <v>1</v>
      </c>
      <c r="P250">
        <f>IF('CS-Sophomore'!P254='Master Answer Key'!$B252, 1, 0)</f>
        <v>1</v>
      </c>
      <c r="Q250">
        <f>IF('CS-Sophomore'!Q254='Master Answer Key'!$B252, 1, 0)</f>
        <v>1</v>
      </c>
      <c r="R250">
        <f>IF('CS-Sophomore'!R254='Master Answer Key'!$B252, 1, 0)</f>
        <v>1</v>
      </c>
      <c r="S250">
        <f>IF('CS-Sophomore'!S254='Master Answer Key'!$B252, 1, 0)</f>
        <v>1</v>
      </c>
    </row>
    <row r="251">
      <c r="A251" s="5" t="s">
        <v>355</v>
      </c>
      <c r="B251">
        <f>IF('CS-Sophomore'!B255='Master Answer Key'!$B253, 1, 0)</f>
        <v>0</v>
      </c>
      <c r="C251">
        <f>IF('CS-Sophomore'!C255='Master Answer Key'!$B253, 1, 0)</f>
        <v>1</v>
      </c>
      <c r="D251">
        <f>IF('CS-Sophomore'!D255='Master Answer Key'!$B253, 1, 0)</f>
        <v>1</v>
      </c>
      <c r="E251">
        <f>IF('CS-Sophomore'!E255='Master Answer Key'!$B253, 1, 0)</f>
        <v>0</v>
      </c>
      <c r="F251">
        <f>IF('CS-Sophomore'!F255='Master Answer Key'!$B253, 1, 0)</f>
        <v>1</v>
      </c>
      <c r="G251">
        <f>IF('CS-Sophomore'!G255='Master Answer Key'!$B253, 1, 0)</f>
        <v>0</v>
      </c>
      <c r="H251">
        <f>IF('CS-Sophomore'!H255='Master Answer Key'!$B253, 1, 0)</f>
        <v>1</v>
      </c>
      <c r="I251">
        <f>IF('CS-Sophomore'!I255='Master Answer Key'!$B253, 1, 0)</f>
        <v>1</v>
      </c>
      <c r="J251">
        <f>IF('CS-Sophomore'!J255='Master Answer Key'!$B253, 1, 0)</f>
        <v>1</v>
      </c>
      <c r="K251">
        <f>IF('CS-Sophomore'!K255='Master Answer Key'!$B253, 1, 0)</f>
        <v>0</v>
      </c>
      <c r="L251">
        <f>IF('CS-Sophomore'!L255='Master Answer Key'!$B253, 1, 0)</f>
        <v>1</v>
      </c>
      <c r="M251">
        <f>IF('CS-Sophomore'!M255='Master Answer Key'!$B253, 1, 0)</f>
        <v>1</v>
      </c>
      <c r="N251">
        <f>IF('CS-Sophomore'!N255='Master Answer Key'!$B253, 1, 0)</f>
        <v>1</v>
      </c>
      <c r="O251">
        <f>IF('CS-Sophomore'!O255='Master Answer Key'!$B253, 1, 0)</f>
        <v>1</v>
      </c>
      <c r="P251">
        <f>IF('CS-Sophomore'!P255='Master Answer Key'!$B253, 1, 0)</f>
        <v>1</v>
      </c>
      <c r="Q251">
        <f>IF('CS-Sophomore'!Q255='Master Answer Key'!$B253, 1, 0)</f>
        <v>1</v>
      </c>
      <c r="R251">
        <f>IF('CS-Sophomore'!R255='Master Answer Key'!$B253, 1, 0)</f>
        <v>0</v>
      </c>
      <c r="S251">
        <f>IF('CS-Sophomore'!S255='Master Answer Key'!$B253, 1, 0)</f>
        <v>0</v>
      </c>
    </row>
    <row r="252">
      <c r="A252" s="5" t="s">
        <v>356</v>
      </c>
      <c r="B252">
        <f>IF('CS-Sophomore'!B256='Master Answer Key'!$B254, 1, 0)</f>
        <v>1</v>
      </c>
      <c r="C252">
        <f>IF('CS-Sophomore'!C256='Master Answer Key'!$B254, 1, 0)</f>
        <v>1</v>
      </c>
      <c r="D252">
        <f>IF('CS-Sophomore'!D256='Master Answer Key'!$B254, 1, 0)</f>
        <v>1</v>
      </c>
      <c r="E252">
        <f>IF('CS-Sophomore'!E256='Master Answer Key'!$B254, 1, 0)</f>
        <v>1</v>
      </c>
      <c r="F252">
        <f>IF('CS-Sophomore'!F256='Master Answer Key'!$B254, 1, 0)</f>
        <v>1</v>
      </c>
      <c r="G252">
        <f>IF('CS-Sophomore'!G256='Master Answer Key'!$B254, 1, 0)</f>
        <v>1</v>
      </c>
      <c r="H252">
        <f>IF('CS-Sophomore'!H256='Master Answer Key'!$B254, 1, 0)</f>
        <v>1</v>
      </c>
      <c r="I252">
        <f>IF('CS-Sophomore'!I256='Master Answer Key'!$B254, 1, 0)</f>
        <v>0</v>
      </c>
      <c r="J252">
        <f>IF('CS-Sophomore'!J256='Master Answer Key'!$B254, 1, 0)</f>
        <v>1</v>
      </c>
      <c r="K252">
        <f>IF('CS-Sophomore'!K256='Master Answer Key'!$B254, 1, 0)</f>
        <v>1</v>
      </c>
      <c r="L252">
        <f>IF('CS-Sophomore'!L256='Master Answer Key'!$B254, 1, 0)</f>
        <v>1</v>
      </c>
      <c r="M252">
        <f>IF('CS-Sophomore'!M256='Master Answer Key'!$B254, 1, 0)</f>
        <v>1</v>
      </c>
      <c r="N252">
        <f>IF('CS-Sophomore'!N256='Master Answer Key'!$B254, 1, 0)</f>
        <v>1</v>
      </c>
      <c r="O252">
        <f>IF('CS-Sophomore'!O256='Master Answer Key'!$B254, 1, 0)</f>
        <v>1</v>
      </c>
      <c r="P252">
        <f>IF('CS-Sophomore'!P256='Master Answer Key'!$B254, 1, 0)</f>
        <v>1</v>
      </c>
      <c r="Q252">
        <f>IF('CS-Sophomore'!Q256='Master Answer Key'!$B254, 1, 0)</f>
        <v>1</v>
      </c>
      <c r="R252">
        <f>IF('CS-Sophomore'!R256='Master Answer Key'!$B254, 1, 0)</f>
        <v>1</v>
      </c>
      <c r="S252">
        <f>IF('CS-Sophomore'!S256='Master Answer Key'!$B254, 1, 0)</f>
        <v>1</v>
      </c>
    </row>
    <row r="253">
      <c r="A253" s="5" t="s">
        <v>357</v>
      </c>
      <c r="B253">
        <f>IF('CS-Sophomore'!B257='Master Answer Key'!$B255, 1, 0)</f>
        <v>1</v>
      </c>
      <c r="C253">
        <f>IF('CS-Sophomore'!C257='Master Answer Key'!$B255, 1, 0)</f>
        <v>1</v>
      </c>
      <c r="D253">
        <f>IF('CS-Sophomore'!D257='Master Answer Key'!$B255, 1, 0)</f>
        <v>1</v>
      </c>
      <c r="E253">
        <f>IF('CS-Sophomore'!E257='Master Answer Key'!$B255, 1, 0)</f>
        <v>1</v>
      </c>
      <c r="F253">
        <f>IF('CS-Sophomore'!F257='Master Answer Key'!$B255, 1, 0)</f>
        <v>1</v>
      </c>
      <c r="G253">
        <f>IF('CS-Sophomore'!G257='Master Answer Key'!$B255, 1, 0)</f>
        <v>1</v>
      </c>
      <c r="H253">
        <f>IF('CS-Sophomore'!H257='Master Answer Key'!$B255, 1, 0)</f>
        <v>1</v>
      </c>
      <c r="I253">
        <f>IF('CS-Sophomore'!I257='Master Answer Key'!$B255, 1, 0)</f>
        <v>1</v>
      </c>
      <c r="J253">
        <f>IF('CS-Sophomore'!J257='Master Answer Key'!$B255, 1, 0)</f>
        <v>1</v>
      </c>
      <c r="K253">
        <f>IF('CS-Sophomore'!K257='Master Answer Key'!$B255, 1, 0)</f>
        <v>1</v>
      </c>
      <c r="L253">
        <f>IF('CS-Sophomore'!L257='Master Answer Key'!$B255, 1, 0)</f>
        <v>1</v>
      </c>
      <c r="M253">
        <f>IF('CS-Sophomore'!M257='Master Answer Key'!$B255, 1, 0)</f>
        <v>1</v>
      </c>
      <c r="N253">
        <f>IF('CS-Sophomore'!N257='Master Answer Key'!$B255, 1, 0)</f>
        <v>1</v>
      </c>
      <c r="O253">
        <f>IF('CS-Sophomore'!O257='Master Answer Key'!$B255, 1, 0)</f>
        <v>1</v>
      </c>
      <c r="P253">
        <f>IF('CS-Sophomore'!P257='Master Answer Key'!$B255, 1, 0)</f>
        <v>1</v>
      </c>
      <c r="Q253">
        <f>IF('CS-Sophomore'!Q257='Master Answer Key'!$B255, 1, 0)</f>
        <v>1</v>
      </c>
      <c r="R253">
        <f>IF('CS-Sophomore'!R257='Master Answer Key'!$B255, 1, 0)</f>
        <v>1</v>
      </c>
      <c r="S253">
        <f>IF('CS-Sophomore'!S257='Master Answer Key'!$B255, 1, 0)</f>
        <v>1</v>
      </c>
    </row>
    <row r="254">
      <c r="A254" s="5" t="s">
        <v>358</v>
      </c>
      <c r="B254">
        <f>IF('CS-Sophomore'!B258='Master Answer Key'!$B256, 1, 0)</f>
        <v>1</v>
      </c>
      <c r="C254">
        <f>IF('CS-Sophomore'!C258='Master Answer Key'!$B256, 1, 0)</f>
        <v>1</v>
      </c>
      <c r="D254">
        <f>IF('CS-Sophomore'!D258='Master Answer Key'!$B256, 1, 0)</f>
        <v>1</v>
      </c>
      <c r="E254">
        <f>IF('CS-Sophomore'!E258='Master Answer Key'!$B256, 1, 0)</f>
        <v>1</v>
      </c>
      <c r="F254">
        <f>IF('CS-Sophomore'!F258='Master Answer Key'!$B256, 1, 0)</f>
        <v>1</v>
      </c>
      <c r="G254">
        <f>IF('CS-Sophomore'!G258='Master Answer Key'!$B256, 1, 0)</f>
        <v>1</v>
      </c>
      <c r="H254">
        <f>IF('CS-Sophomore'!H258='Master Answer Key'!$B256, 1, 0)</f>
        <v>1</v>
      </c>
      <c r="I254">
        <f>IF('CS-Sophomore'!I258='Master Answer Key'!$B256, 1, 0)</f>
        <v>1</v>
      </c>
      <c r="J254">
        <f>IF('CS-Sophomore'!J258='Master Answer Key'!$B256, 1, 0)</f>
        <v>1</v>
      </c>
      <c r="K254">
        <f>IF('CS-Sophomore'!K258='Master Answer Key'!$B256, 1, 0)</f>
        <v>1</v>
      </c>
      <c r="L254">
        <f>IF('CS-Sophomore'!L258='Master Answer Key'!$B256, 1, 0)</f>
        <v>1</v>
      </c>
      <c r="M254">
        <f>IF('CS-Sophomore'!M258='Master Answer Key'!$B256, 1, 0)</f>
        <v>1</v>
      </c>
      <c r="N254">
        <f>IF('CS-Sophomore'!N258='Master Answer Key'!$B256, 1, 0)</f>
        <v>1</v>
      </c>
      <c r="O254">
        <f>IF('CS-Sophomore'!O258='Master Answer Key'!$B256, 1, 0)</f>
        <v>1</v>
      </c>
      <c r="P254">
        <f>IF('CS-Sophomore'!P258='Master Answer Key'!$B256, 1, 0)</f>
        <v>1</v>
      </c>
      <c r="Q254">
        <f>IF('CS-Sophomore'!Q258='Master Answer Key'!$B256, 1, 0)</f>
        <v>1</v>
      </c>
      <c r="R254">
        <f>IF('CS-Sophomore'!R258='Master Answer Key'!$B256, 1, 0)</f>
        <v>1</v>
      </c>
      <c r="S254">
        <f>IF('CS-Sophomore'!S258='Master Answer Key'!$B256, 1, 0)</f>
        <v>1</v>
      </c>
    </row>
    <row r="255">
      <c r="A255" s="5" t="s">
        <v>359</v>
      </c>
      <c r="B255">
        <f>IF('CS-Sophomore'!B259='Master Answer Key'!$B257, 1, 0)</f>
        <v>1</v>
      </c>
      <c r="C255">
        <f>IF('CS-Sophomore'!C259='Master Answer Key'!$B257, 1, 0)</f>
        <v>1</v>
      </c>
      <c r="D255">
        <f>IF('CS-Sophomore'!D259='Master Answer Key'!$B257, 1, 0)</f>
        <v>1</v>
      </c>
      <c r="E255">
        <f>IF('CS-Sophomore'!E259='Master Answer Key'!$B257, 1, 0)</f>
        <v>1</v>
      </c>
      <c r="F255">
        <f>IF('CS-Sophomore'!F259='Master Answer Key'!$B257, 1, 0)</f>
        <v>1</v>
      </c>
      <c r="G255">
        <f>IF('CS-Sophomore'!G259='Master Answer Key'!$B257, 1, 0)</f>
        <v>1</v>
      </c>
      <c r="H255">
        <f>IF('CS-Sophomore'!H259='Master Answer Key'!$B257, 1, 0)</f>
        <v>1</v>
      </c>
      <c r="I255">
        <f>IF('CS-Sophomore'!I259='Master Answer Key'!$B257, 1, 0)</f>
        <v>1</v>
      </c>
      <c r="J255">
        <f>IF('CS-Sophomore'!J259='Master Answer Key'!$B257, 1, 0)</f>
        <v>1</v>
      </c>
      <c r="K255">
        <f>IF('CS-Sophomore'!K259='Master Answer Key'!$B257, 1, 0)</f>
        <v>1</v>
      </c>
      <c r="L255">
        <f>IF('CS-Sophomore'!L259='Master Answer Key'!$B257, 1, 0)</f>
        <v>1</v>
      </c>
      <c r="M255">
        <f>IF('CS-Sophomore'!M259='Master Answer Key'!$B257, 1, 0)</f>
        <v>1</v>
      </c>
      <c r="N255">
        <f>IF('CS-Sophomore'!N259='Master Answer Key'!$B257, 1, 0)</f>
        <v>1</v>
      </c>
      <c r="O255">
        <f>IF('CS-Sophomore'!O259='Master Answer Key'!$B257, 1, 0)</f>
        <v>1</v>
      </c>
      <c r="P255">
        <f>IF('CS-Sophomore'!P259='Master Answer Key'!$B257, 1, 0)</f>
        <v>1</v>
      </c>
      <c r="Q255">
        <f>IF('CS-Sophomore'!Q259='Master Answer Key'!$B257, 1, 0)</f>
        <v>1</v>
      </c>
      <c r="R255">
        <f>IF('CS-Sophomore'!R259='Master Answer Key'!$B257, 1, 0)</f>
        <v>1</v>
      </c>
      <c r="S255">
        <f>IF('CS-Sophomore'!S259='Master Answer Key'!$B257, 1, 0)</f>
        <v>1</v>
      </c>
    </row>
    <row r="256">
      <c r="A256" s="5" t="s">
        <v>360</v>
      </c>
      <c r="B256">
        <f>IF('CS-Sophomore'!B260='Master Answer Key'!$B258, 1, 0)</f>
        <v>1</v>
      </c>
      <c r="C256">
        <f>IF('CS-Sophomore'!C260='Master Answer Key'!$B258, 1, 0)</f>
        <v>1</v>
      </c>
      <c r="D256">
        <f>IF('CS-Sophomore'!D260='Master Answer Key'!$B258, 1, 0)</f>
        <v>1</v>
      </c>
      <c r="E256">
        <f>IF('CS-Sophomore'!E260='Master Answer Key'!$B258, 1, 0)</f>
        <v>1</v>
      </c>
      <c r="F256">
        <f>IF('CS-Sophomore'!F260='Master Answer Key'!$B258, 1, 0)</f>
        <v>1</v>
      </c>
      <c r="G256">
        <f>IF('CS-Sophomore'!G260='Master Answer Key'!$B258, 1, 0)</f>
        <v>1</v>
      </c>
      <c r="H256">
        <f>IF('CS-Sophomore'!H260='Master Answer Key'!$B258, 1, 0)</f>
        <v>1</v>
      </c>
      <c r="I256">
        <f>IF('CS-Sophomore'!I260='Master Answer Key'!$B258, 1, 0)</f>
        <v>1</v>
      </c>
      <c r="J256">
        <f>IF('CS-Sophomore'!J260='Master Answer Key'!$B258, 1, 0)</f>
        <v>1</v>
      </c>
      <c r="K256">
        <f>IF('CS-Sophomore'!K260='Master Answer Key'!$B258, 1, 0)</f>
        <v>1</v>
      </c>
      <c r="L256">
        <f>IF('CS-Sophomore'!L260='Master Answer Key'!$B258, 1, 0)</f>
        <v>1</v>
      </c>
      <c r="M256">
        <f>IF('CS-Sophomore'!M260='Master Answer Key'!$B258, 1, 0)</f>
        <v>1</v>
      </c>
      <c r="N256">
        <f>IF('CS-Sophomore'!N260='Master Answer Key'!$B258, 1, 0)</f>
        <v>1</v>
      </c>
      <c r="O256">
        <f>IF('CS-Sophomore'!O260='Master Answer Key'!$B258, 1, 0)</f>
        <v>1</v>
      </c>
      <c r="P256">
        <f>IF('CS-Sophomore'!P260='Master Answer Key'!$B258, 1, 0)</f>
        <v>1</v>
      </c>
      <c r="Q256">
        <f>IF('CS-Sophomore'!Q260='Master Answer Key'!$B258, 1, 0)</f>
        <v>1</v>
      </c>
      <c r="R256">
        <f>IF('CS-Sophomore'!R260='Master Answer Key'!$B258, 1, 0)</f>
        <v>1</v>
      </c>
      <c r="S256">
        <f>IF('CS-Sophomore'!S260='Master Answer Key'!$B258, 1, 0)</f>
        <v>1</v>
      </c>
    </row>
    <row r="257">
      <c r="A257" s="5" t="s">
        <v>361</v>
      </c>
      <c r="B257">
        <f>IF('CS-Sophomore'!B261='Master Answer Key'!$B259, 1, 0)</f>
        <v>1</v>
      </c>
      <c r="C257">
        <f>IF('CS-Sophomore'!C261='Master Answer Key'!$B259, 1, 0)</f>
        <v>1</v>
      </c>
      <c r="D257">
        <f>IF('CS-Sophomore'!D261='Master Answer Key'!$B259, 1, 0)</f>
        <v>1</v>
      </c>
      <c r="E257">
        <f>IF('CS-Sophomore'!E261='Master Answer Key'!$B259, 1, 0)</f>
        <v>1</v>
      </c>
      <c r="F257">
        <f>IF('CS-Sophomore'!F261='Master Answer Key'!$B259, 1, 0)</f>
        <v>1</v>
      </c>
      <c r="G257">
        <f>IF('CS-Sophomore'!G261='Master Answer Key'!$B259, 1, 0)</f>
        <v>1</v>
      </c>
      <c r="H257">
        <f>IF('CS-Sophomore'!H261='Master Answer Key'!$B259, 1, 0)</f>
        <v>1</v>
      </c>
      <c r="I257">
        <f>IF('CS-Sophomore'!I261='Master Answer Key'!$B259, 1, 0)</f>
        <v>1</v>
      </c>
      <c r="J257">
        <f>IF('CS-Sophomore'!J261='Master Answer Key'!$B259, 1, 0)</f>
        <v>1</v>
      </c>
      <c r="K257">
        <f>IF('CS-Sophomore'!K261='Master Answer Key'!$B259, 1, 0)</f>
        <v>1</v>
      </c>
      <c r="L257">
        <f>IF('CS-Sophomore'!L261='Master Answer Key'!$B259, 1, 0)</f>
        <v>0</v>
      </c>
      <c r="M257">
        <f>IF('CS-Sophomore'!M261='Master Answer Key'!$B259, 1, 0)</f>
        <v>0</v>
      </c>
      <c r="N257">
        <f>IF('CS-Sophomore'!N261='Master Answer Key'!$B259, 1, 0)</f>
        <v>1</v>
      </c>
      <c r="O257">
        <f>IF('CS-Sophomore'!O261='Master Answer Key'!$B259, 1, 0)</f>
        <v>1</v>
      </c>
      <c r="P257">
        <f>IF('CS-Sophomore'!P261='Master Answer Key'!$B259, 1, 0)</f>
        <v>1</v>
      </c>
      <c r="Q257">
        <f>IF('CS-Sophomore'!Q261='Master Answer Key'!$B259, 1, 0)</f>
        <v>1</v>
      </c>
      <c r="R257">
        <f>IF('CS-Sophomore'!R261='Master Answer Key'!$B259, 1, 0)</f>
        <v>1</v>
      </c>
      <c r="S257">
        <f>IF('CS-Sophomore'!S261='Master Answer Key'!$B259, 1, 0)</f>
        <v>1</v>
      </c>
    </row>
    <row r="258">
      <c r="A258" s="5" t="s">
        <v>362</v>
      </c>
      <c r="B258">
        <f>IF('CS-Sophomore'!B262='Master Answer Key'!$B260, 1, 0)</f>
        <v>1</v>
      </c>
      <c r="C258">
        <f>IF('CS-Sophomore'!C262='Master Answer Key'!$B260, 1, 0)</f>
        <v>1</v>
      </c>
      <c r="D258">
        <f>IF('CS-Sophomore'!D262='Master Answer Key'!$B260, 1, 0)</f>
        <v>1</v>
      </c>
      <c r="E258">
        <f>IF('CS-Sophomore'!E262='Master Answer Key'!$B260, 1, 0)</f>
        <v>1</v>
      </c>
      <c r="F258">
        <f>IF('CS-Sophomore'!F262='Master Answer Key'!$B260, 1, 0)</f>
        <v>1</v>
      </c>
      <c r="G258">
        <f>IF('CS-Sophomore'!G262='Master Answer Key'!$B260, 1, 0)</f>
        <v>1</v>
      </c>
      <c r="H258">
        <f>IF('CS-Sophomore'!H262='Master Answer Key'!$B260, 1, 0)</f>
        <v>1</v>
      </c>
      <c r="I258">
        <f>IF('CS-Sophomore'!I262='Master Answer Key'!$B260, 1, 0)</f>
        <v>1</v>
      </c>
      <c r="J258">
        <f>IF('CS-Sophomore'!J262='Master Answer Key'!$B260, 1, 0)</f>
        <v>1</v>
      </c>
      <c r="K258">
        <f>IF('CS-Sophomore'!K262='Master Answer Key'!$B260, 1, 0)</f>
        <v>1</v>
      </c>
      <c r="L258">
        <f>IF('CS-Sophomore'!L262='Master Answer Key'!$B260, 1, 0)</f>
        <v>0</v>
      </c>
      <c r="M258">
        <f>IF('CS-Sophomore'!M262='Master Answer Key'!$B260, 1, 0)</f>
        <v>1</v>
      </c>
      <c r="N258">
        <f>IF('CS-Sophomore'!N262='Master Answer Key'!$B260, 1, 0)</f>
        <v>1</v>
      </c>
      <c r="O258">
        <f>IF('CS-Sophomore'!O262='Master Answer Key'!$B260, 1, 0)</f>
        <v>1</v>
      </c>
      <c r="P258">
        <f>IF('CS-Sophomore'!P262='Master Answer Key'!$B260, 1, 0)</f>
        <v>1</v>
      </c>
      <c r="Q258">
        <f>IF('CS-Sophomore'!Q262='Master Answer Key'!$B260, 1, 0)</f>
        <v>1</v>
      </c>
      <c r="R258">
        <f>IF('CS-Sophomore'!R262='Master Answer Key'!$B260, 1, 0)</f>
        <v>1</v>
      </c>
      <c r="S258">
        <f>IF('CS-Sophomore'!S262='Master Answer Key'!$B260, 1, 0)</f>
        <v>1</v>
      </c>
    </row>
    <row r="259">
      <c r="A259" s="5" t="s">
        <v>363</v>
      </c>
      <c r="B259">
        <f>IF('CS-Sophomore'!B263='Master Answer Key'!$B261, 1, 0)</f>
        <v>0</v>
      </c>
      <c r="C259">
        <f>IF('CS-Sophomore'!C263='Master Answer Key'!$B261, 1, 0)</f>
        <v>0</v>
      </c>
      <c r="D259">
        <f>IF('CS-Sophomore'!D263='Master Answer Key'!$B261, 1, 0)</f>
        <v>0</v>
      </c>
      <c r="E259">
        <f>IF('CS-Sophomore'!E263='Master Answer Key'!$B261, 1, 0)</f>
        <v>0</v>
      </c>
      <c r="F259">
        <f>IF('CS-Sophomore'!F263='Master Answer Key'!$B261, 1, 0)</f>
        <v>0</v>
      </c>
      <c r="G259">
        <f>IF('CS-Sophomore'!G263='Master Answer Key'!$B261, 1, 0)</f>
        <v>1</v>
      </c>
      <c r="H259">
        <f>IF('CS-Sophomore'!H263='Master Answer Key'!$B261, 1, 0)</f>
        <v>0</v>
      </c>
      <c r="I259">
        <f>IF('CS-Sophomore'!I263='Master Answer Key'!$B261, 1, 0)</f>
        <v>1</v>
      </c>
      <c r="J259">
        <f>IF('CS-Sophomore'!J263='Master Answer Key'!$B261, 1, 0)</f>
        <v>0</v>
      </c>
      <c r="K259">
        <f>IF('CS-Sophomore'!K263='Master Answer Key'!$B261, 1, 0)</f>
        <v>1</v>
      </c>
      <c r="L259">
        <f>IF('CS-Sophomore'!L263='Master Answer Key'!$B261, 1, 0)</f>
        <v>0</v>
      </c>
      <c r="M259">
        <f>IF('CS-Sophomore'!M263='Master Answer Key'!$B261, 1, 0)</f>
        <v>1</v>
      </c>
      <c r="N259">
        <f>IF('CS-Sophomore'!N263='Master Answer Key'!$B261, 1, 0)</f>
        <v>0</v>
      </c>
      <c r="O259">
        <f>IF('CS-Sophomore'!O263='Master Answer Key'!$B261, 1, 0)</f>
        <v>1</v>
      </c>
      <c r="P259">
        <f>IF('CS-Sophomore'!P263='Master Answer Key'!$B261, 1, 0)</f>
        <v>0</v>
      </c>
      <c r="Q259">
        <f>IF('CS-Sophomore'!Q263='Master Answer Key'!$B261, 1, 0)</f>
        <v>0</v>
      </c>
      <c r="R259">
        <f>IF('CS-Sophomore'!R263='Master Answer Key'!$B261, 1, 0)</f>
        <v>0</v>
      </c>
      <c r="S259">
        <f>IF('CS-Sophomore'!S263='Master Answer Key'!$B261, 1, 0)</f>
        <v>0</v>
      </c>
    </row>
    <row r="260">
      <c r="A260" s="5" t="s">
        <v>364</v>
      </c>
      <c r="B260">
        <f>IF('CS-Sophomore'!B264='Master Answer Key'!$B262, 1, 0)</f>
        <v>1</v>
      </c>
      <c r="C260">
        <f>IF('CS-Sophomore'!C264='Master Answer Key'!$B262, 1, 0)</f>
        <v>0</v>
      </c>
      <c r="D260">
        <f>IF('CS-Sophomore'!D264='Master Answer Key'!$B262, 1, 0)</f>
        <v>1</v>
      </c>
      <c r="E260">
        <f>IF('CS-Sophomore'!E264='Master Answer Key'!$B262, 1, 0)</f>
        <v>0</v>
      </c>
      <c r="F260">
        <f>IF('CS-Sophomore'!F264='Master Answer Key'!$B262, 1, 0)</f>
        <v>1</v>
      </c>
      <c r="G260">
        <f>IF('CS-Sophomore'!G264='Master Answer Key'!$B262, 1, 0)</f>
        <v>1</v>
      </c>
      <c r="H260">
        <f>IF('CS-Sophomore'!H264='Master Answer Key'!$B262, 1, 0)</f>
        <v>1</v>
      </c>
      <c r="I260">
        <f>IF('CS-Sophomore'!I264='Master Answer Key'!$B262, 1, 0)</f>
        <v>0</v>
      </c>
      <c r="J260">
        <f>IF('CS-Sophomore'!J264='Master Answer Key'!$B262, 1, 0)</f>
        <v>0</v>
      </c>
      <c r="K260">
        <f>IF('CS-Sophomore'!K264='Master Answer Key'!$B262, 1, 0)</f>
        <v>1</v>
      </c>
      <c r="L260">
        <f>IF('CS-Sophomore'!L264='Master Answer Key'!$B262, 1, 0)</f>
        <v>1</v>
      </c>
      <c r="M260">
        <f>IF('CS-Sophomore'!M264='Master Answer Key'!$B262, 1, 0)</f>
        <v>1</v>
      </c>
      <c r="N260">
        <f>IF('CS-Sophomore'!N264='Master Answer Key'!$B262, 1, 0)</f>
        <v>1</v>
      </c>
      <c r="O260">
        <f>IF('CS-Sophomore'!O264='Master Answer Key'!$B262, 1, 0)</f>
        <v>1</v>
      </c>
      <c r="P260">
        <f>IF('CS-Sophomore'!P264='Master Answer Key'!$B262, 1, 0)</f>
        <v>0</v>
      </c>
      <c r="Q260">
        <f>IF('CS-Sophomore'!Q264='Master Answer Key'!$B262, 1, 0)</f>
        <v>1</v>
      </c>
      <c r="R260">
        <f>IF('CS-Sophomore'!R264='Master Answer Key'!$B262, 1, 0)</f>
        <v>1</v>
      </c>
      <c r="S260">
        <f>IF('CS-Sophomore'!S264='Master Answer Key'!$B262, 1, 0)</f>
        <v>0</v>
      </c>
    </row>
    <row r="261">
      <c r="A261" s="5" t="s">
        <v>365</v>
      </c>
      <c r="B261">
        <f>IF('CS-Sophomore'!B265='Master Answer Key'!$B263, 1, 0)</f>
        <v>1</v>
      </c>
      <c r="C261">
        <f>IF('CS-Sophomore'!C265='Master Answer Key'!$B263, 1, 0)</f>
        <v>1</v>
      </c>
      <c r="D261">
        <f>IF('CS-Sophomore'!D265='Master Answer Key'!$B263, 1, 0)</f>
        <v>1</v>
      </c>
      <c r="E261">
        <f>IF('CS-Sophomore'!E265='Master Answer Key'!$B263, 1, 0)</f>
        <v>1</v>
      </c>
      <c r="F261">
        <f>IF('CS-Sophomore'!F265='Master Answer Key'!$B263, 1, 0)</f>
        <v>1</v>
      </c>
      <c r="G261">
        <f>IF('CS-Sophomore'!G265='Master Answer Key'!$B263, 1, 0)</f>
        <v>1</v>
      </c>
      <c r="H261">
        <f>IF('CS-Sophomore'!H265='Master Answer Key'!$B263, 1, 0)</f>
        <v>1</v>
      </c>
      <c r="I261">
        <f>IF('CS-Sophomore'!I265='Master Answer Key'!$B263, 1, 0)</f>
        <v>1</v>
      </c>
      <c r="J261">
        <f>IF('CS-Sophomore'!J265='Master Answer Key'!$B263, 1, 0)</f>
        <v>1</v>
      </c>
      <c r="K261">
        <f>IF('CS-Sophomore'!K265='Master Answer Key'!$B263, 1, 0)</f>
        <v>1</v>
      </c>
      <c r="L261">
        <f>IF('CS-Sophomore'!L265='Master Answer Key'!$B263, 1, 0)</f>
        <v>1</v>
      </c>
      <c r="M261">
        <f>IF('CS-Sophomore'!M265='Master Answer Key'!$B263, 1, 0)</f>
        <v>1</v>
      </c>
      <c r="N261">
        <f>IF('CS-Sophomore'!N265='Master Answer Key'!$B263, 1, 0)</f>
        <v>1</v>
      </c>
      <c r="O261">
        <f>IF('CS-Sophomore'!O265='Master Answer Key'!$B263, 1, 0)</f>
        <v>1</v>
      </c>
      <c r="P261">
        <f>IF('CS-Sophomore'!P265='Master Answer Key'!$B263, 1, 0)</f>
        <v>1</v>
      </c>
      <c r="Q261">
        <f>IF('CS-Sophomore'!Q265='Master Answer Key'!$B263, 1, 0)</f>
        <v>1</v>
      </c>
      <c r="R261">
        <f>IF('CS-Sophomore'!R265='Master Answer Key'!$B263, 1, 0)</f>
        <v>1</v>
      </c>
      <c r="S261">
        <f>IF('CS-Sophomore'!S265='Master Answer Key'!$B263, 1, 0)</f>
        <v>1</v>
      </c>
    </row>
    <row r="262">
      <c r="A262" s="5" t="s">
        <v>366</v>
      </c>
      <c r="B262">
        <f>IF('CS-Sophomore'!B266='Master Answer Key'!$B264, 1, 0)</f>
        <v>1</v>
      </c>
      <c r="C262">
        <f>IF('CS-Sophomore'!C266='Master Answer Key'!$B264, 1, 0)</f>
        <v>0</v>
      </c>
      <c r="D262">
        <f>IF('CS-Sophomore'!D266='Master Answer Key'!$B264, 1, 0)</f>
        <v>1</v>
      </c>
      <c r="E262">
        <f>IF('CS-Sophomore'!E266='Master Answer Key'!$B264, 1, 0)</f>
        <v>0</v>
      </c>
      <c r="F262">
        <f>IF('CS-Sophomore'!F266='Master Answer Key'!$B264, 1, 0)</f>
        <v>1</v>
      </c>
      <c r="G262">
        <f>IF('CS-Sophomore'!G266='Master Answer Key'!$B264, 1, 0)</f>
        <v>0</v>
      </c>
      <c r="H262">
        <f>IF('CS-Sophomore'!H266='Master Answer Key'!$B264, 1, 0)</f>
        <v>1</v>
      </c>
      <c r="I262">
        <f>IF('CS-Sophomore'!I266='Master Answer Key'!$B264, 1, 0)</f>
        <v>1</v>
      </c>
      <c r="J262">
        <f>IF('CS-Sophomore'!J266='Master Answer Key'!$B264, 1, 0)</f>
        <v>1</v>
      </c>
      <c r="K262">
        <f>IF('CS-Sophomore'!K266='Master Answer Key'!$B264, 1, 0)</f>
        <v>1</v>
      </c>
      <c r="L262">
        <f>IF('CS-Sophomore'!L266='Master Answer Key'!$B264, 1, 0)</f>
        <v>0</v>
      </c>
      <c r="M262">
        <f>IF('CS-Sophomore'!M266='Master Answer Key'!$B264, 1, 0)</f>
        <v>1</v>
      </c>
      <c r="N262">
        <f>IF('CS-Sophomore'!N266='Master Answer Key'!$B264, 1, 0)</f>
        <v>1</v>
      </c>
      <c r="O262">
        <f>IF('CS-Sophomore'!O266='Master Answer Key'!$B264, 1, 0)</f>
        <v>1</v>
      </c>
      <c r="P262">
        <f>IF('CS-Sophomore'!P266='Master Answer Key'!$B264, 1, 0)</f>
        <v>0</v>
      </c>
      <c r="Q262">
        <f>IF('CS-Sophomore'!Q266='Master Answer Key'!$B264, 1, 0)</f>
        <v>1</v>
      </c>
      <c r="R262">
        <f>IF('CS-Sophomore'!R266='Master Answer Key'!$B264, 1, 0)</f>
        <v>1</v>
      </c>
      <c r="S262">
        <f>IF('CS-Sophomore'!S266='Master Answer Key'!$B264, 1, 0)</f>
        <v>1</v>
      </c>
    </row>
    <row r="263">
      <c r="A263" s="5" t="s">
        <v>367</v>
      </c>
      <c r="B263">
        <f>IF('CS-Sophomore'!B267='Master Answer Key'!$B265, 1, 0)</f>
        <v>1</v>
      </c>
      <c r="C263">
        <f>IF('CS-Sophomore'!C267='Master Answer Key'!$B265, 1, 0)</f>
        <v>1</v>
      </c>
      <c r="D263">
        <f>IF('CS-Sophomore'!D267='Master Answer Key'!$B265, 1, 0)</f>
        <v>1</v>
      </c>
      <c r="E263">
        <f>IF('CS-Sophomore'!E267='Master Answer Key'!$B265, 1, 0)</f>
        <v>1</v>
      </c>
      <c r="F263">
        <f>IF('CS-Sophomore'!F267='Master Answer Key'!$B265, 1, 0)</f>
        <v>1</v>
      </c>
      <c r="G263">
        <f>IF('CS-Sophomore'!G267='Master Answer Key'!$B265, 1, 0)</f>
        <v>0</v>
      </c>
      <c r="H263">
        <f>IF('CS-Sophomore'!H267='Master Answer Key'!$B265, 1, 0)</f>
        <v>1</v>
      </c>
      <c r="I263">
        <f>IF('CS-Sophomore'!I267='Master Answer Key'!$B265, 1, 0)</f>
        <v>1</v>
      </c>
      <c r="J263">
        <f>IF('CS-Sophomore'!J267='Master Answer Key'!$B265, 1, 0)</f>
        <v>1</v>
      </c>
      <c r="K263">
        <f>IF('CS-Sophomore'!K267='Master Answer Key'!$B265, 1, 0)</f>
        <v>1</v>
      </c>
      <c r="L263">
        <f>IF('CS-Sophomore'!L267='Master Answer Key'!$B265, 1, 0)</f>
        <v>1</v>
      </c>
      <c r="M263">
        <f>IF('CS-Sophomore'!M267='Master Answer Key'!$B265, 1, 0)</f>
        <v>1</v>
      </c>
      <c r="N263">
        <f>IF('CS-Sophomore'!N267='Master Answer Key'!$B265, 1, 0)</f>
        <v>1</v>
      </c>
      <c r="O263">
        <f>IF('CS-Sophomore'!O267='Master Answer Key'!$B265, 1, 0)</f>
        <v>1</v>
      </c>
      <c r="P263">
        <f>IF('CS-Sophomore'!P267='Master Answer Key'!$B265, 1, 0)</f>
        <v>1</v>
      </c>
      <c r="Q263">
        <f>IF('CS-Sophomore'!Q267='Master Answer Key'!$B265, 1, 0)</f>
        <v>1</v>
      </c>
      <c r="R263">
        <f>IF('CS-Sophomore'!R267='Master Answer Key'!$B265, 1, 0)</f>
        <v>1</v>
      </c>
      <c r="S263">
        <f>IF('CS-Sophomore'!S267='Master Answer Key'!$B265, 1, 0)</f>
        <v>1</v>
      </c>
    </row>
    <row r="264">
      <c r="A264" s="5" t="s">
        <v>368</v>
      </c>
      <c r="B264">
        <f>IF('CS-Sophomore'!B268='Master Answer Key'!$B266, 1, 0)</f>
        <v>1</v>
      </c>
      <c r="C264">
        <f>IF('CS-Sophomore'!C268='Master Answer Key'!$B266, 1, 0)</f>
        <v>0</v>
      </c>
      <c r="D264">
        <f>IF('CS-Sophomore'!D268='Master Answer Key'!$B266, 1, 0)</f>
        <v>1</v>
      </c>
      <c r="E264">
        <f>IF('CS-Sophomore'!E268='Master Answer Key'!$B266, 1, 0)</f>
        <v>1</v>
      </c>
      <c r="F264">
        <f>IF('CS-Sophomore'!F268='Master Answer Key'!$B266, 1, 0)</f>
        <v>1</v>
      </c>
      <c r="G264">
        <f>IF('CS-Sophomore'!G268='Master Answer Key'!$B266, 1, 0)</f>
        <v>0</v>
      </c>
      <c r="H264">
        <f>IF('CS-Sophomore'!H268='Master Answer Key'!$B266, 1, 0)</f>
        <v>1</v>
      </c>
      <c r="I264">
        <f>IF('CS-Sophomore'!I268='Master Answer Key'!$B266, 1, 0)</f>
        <v>1</v>
      </c>
      <c r="J264">
        <f>IF('CS-Sophomore'!J268='Master Answer Key'!$B266, 1, 0)</f>
        <v>1</v>
      </c>
      <c r="K264">
        <f>IF('CS-Sophomore'!K268='Master Answer Key'!$B266, 1, 0)</f>
        <v>1</v>
      </c>
      <c r="L264">
        <f>IF('CS-Sophomore'!L268='Master Answer Key'!$B266, 1, 0)</f>
        <v>1</v>
      </c>
      <c r="M264">
        <f>IF('CS-Sophomore'!M268='Master Answer Key'!$B266, 1, 0)</f>
        <v>1</v>
      </c>
      <c r="N264">
        <f>IF('CS-Sophomore'!N268='Master Answer Key'!$B266, 1, 0)</f>
        <v>1</v>
      </c>
      <c r="O264">
        <f>IF('CS-Sophomore'!O268='Master Answer Key'!$B266, 1, 0)</f>
        <v>1</v>
      </c>
      <c r="P264">
        <f>IF('CS-Sophomore'!P268='Master Answer Key'!$B266, 1, 0)</f>
        <v>1</v>
      </c>
      <c r="Q264">
        <f>IF('CS-Sophomore'!Q268='Master Answer Key'!$B266, 1, 0)</f>
        <v>1</v>
      </c>
      <c r="R264">
        <f>IF('CS-Sophomore'!R268='Master Answer Key'!$B266, 1, 0)</f>
        <v>1</v>
      </c>
      <c r="S264">
        <f>IF('CS-Sophomore'!S268='Master Answer Key'!$B266, 1, 0)</f>
        <v>1</v>
      </c>
    </row>
    <row r="265">
      <c r="A265" s="5" t="s">
        <v>369</v>
      </c>
      <c r="B265">
        <f>IF('CS-Sophomore'!B269='Master Answer Key'!$B267, 1, 0)</f>
        <v>1</v>
      </c>
      <c r="C265">
        <f>IF('CS-Sophomore'!C269='Master Answer Key'!$B267, 1, 0)</f>
        <v>1</v>
      </c>
      <c r="D265">
        <f>IF('CS-Sophomore'!D269='Master Answer Key'!$B267, 1, 0)</f>
        <v>1</v>
      </c>
      <c r="E265">
        <f>IF('CS-Sophomore'!E269='Master Answer Key'!$B267, 1, 0)</f>
        <v>1</v>
      </c>
      <c r="F265">
        <f>IF('CS-Sophomore'!F269='Master Answer Key'!$B267, 1, 0)</f>
        <v>1</v>
      </c>
      <c r="G265">
        <f>IF('CS-Sophomore'!G269='Master Answer Key'!$B267, 1, 0)</f>
        <v>0</v>
      </c>
      <c r="H265">
        <f>IF('CS-Sophomore'!H269='Master Answer Key'!$B267, 1, 0)</f>
        <v>1</v>
      </c>
      <c r="I265">
        <f>IF('CS-Sophomore'!I269='Master Answer Key'!$B267, 1, 0)</f>
        <v>1</v>
      </c>
      <c r="J265">
        <f>IF('CS-Sophomore'!J269='Master Answer Key'!$B267, 1, 0)</f>
        <v>1</v>
      </c>
      <c r="K265">
        <f>IF('CS-Sophomore'!K269='Master Answer Key'!$B267, 1, 0)</f>
        <v>1</v>
      </c>
      <c r="L265">
        <f>IF('CS-Sophomore'!L269='Master Answer Key'!$B267, 1, 0)</f>
        <v>1</v>
      </c>
      <c r="M265">
        <f>IF('CS-Sophomore'!M269='Master Answer Key'!$B267, 1, 0)</f>
        <v>1</v>
      </c>
      <c r="N265">
        <f>IF('CS-Sophomore'!N269='Master Answer Key'!$B267, 1, 0)</f>
        <v>1</v>
      </c>
      <c r="O265">
        <f>IF('CS-Sophomore'!O269='Master Answer Key'!$B267, 1, 0)</f>
        <v>1</v>
      </c>
      <c r="P265">
        <f>IF('CS-Sophomore'!P269='Master Answer Key'!$B267, 1, 0)</f>
        <v>1</v>
      </c>
      <c r="Q265">
        <f>IF('CS-Sophomore'!Q269='Master Answer Key'!$B267, 1, 0)</f>
        <v>1</v>
      </c>
      <c r="R265">
        <f>IF('CS-Sophomore'!R269='Master Answer Key'!$B267, 1, 0)</f>
        <v>1</v>
      </c>
      <c r="S265">
        <f>IF('CS-Sophomore'!S269='Master Answer Key'!$B267, 1, 0)</f>
        <v>1</v>
      </c>
    </row>
    <row r="266">
      <c r="A266" s="5" t="s">
        <v>370</v>
      </c>
      <c r="B266">
        <f>IF('CS-Sophomore'!B270='Master Answer Key'!$B268, 1, 0)</f>
        <v>1</v>
      </c>
      <c r="C266">
        <f>IF('CS-Sophomore'!C270='Master Answer Key'!$B268, 1, 0)</f>
        <v>1</v>
      </c>
      <c r="D266">
        <f>IF('CS-Sophomore'!D270='Master Answer Key'!$B268, 1, 0)</f>
        <v>1</v>
      </c>
      <c r="E266">
        <f>IF('CS-Sophomore'!E270='Master Answer Key'!$B268, 1, 0)</f>
        <v>1</v>
      </c>
      <c r="F266">
        <f>IF('CS-Sophomore'!F270='Master Answer Key'!$B268, 1, 0)</f>
        <v>1</v>
      </c>
      <c r="G266">
        <f>IF('CS-Sophomore'!G270='Master Answer Key'!$B268, 1, 0)</f>
        <v>1</v>
      </c>
      <c r="H266">
        <f>IF('CS-Sophomore'!H270='Master Answer Key'!$B268, 1, 0)</f>
        <v>1</v>
      </c>
      <c r="I266">
        <f>IF('CS-Sophomore'!I270='Master Answer Key'!$B268, 1, 0)</f>
        <v>1</v>
      </c>
      <c r="J266">
        <f>IF('CS-Sophomore'!J270='Master Answer Key'!$B268, 1, 0)</f>
        <v>1</v>
      </c>
      <c r="K266">
        <f>IF('CS-Sophomore'!K270='Master Answer Key'!$B268, 1, 0)</f>
        <v>1</v>
      </c>
      <c r="L266">
        <f>IF('CS-Sophomore'!L270='Master Answer Key'!$B268, 1, 0)</f>
        <v>1</v>
      </c>
      <c r="M266">
        <f>IF('CS-Sophomore'!M270='Master Answer Key'!$B268, 1, 0)</f>
        <v>1</v>
      </c>
      <c r="N266">
        <f>IF('CS-Sophomore'!N270='Master Answer Key'!$B268, 1, 0)</f>
        <v>1</v>
      </c>
      <c r="O266">
        <f>IF('CS-Sophomore'!O270='Master Answer Key'!$B268, 1, 0)</f>
        <v>1</v>
      </c>
      <c r="P266">
        <f>IF('CS-Sophomore'!P270='Master Answer Key'!$B268, 1, 0)</f>
        <v>1</v>
      </c>
      <c r="Q266">
        <f>IF('CS-Sophomore'!Q270='Master Answer Key'!$B268, 1, 0)</f>
        <v>1</v>
      </c>
      <c r="R266">
        <f>IF('CS-Sophomore'!R270='Master Answer Key'!$B268, 1, 0)</f>
        <v>1</v>
      </c>
      <c r="S266">
        <f>IF('CS-Sophomore'!S270='Master Answer Key'!$B268, 1, 0)</f>
        <v>1</v>
      </c>
    </row>
    <row r="267">
      <c r="A267" s="5" t="s">
        <v>371</v>
      </c>
      <c r="B267">
        <f>IF('CS-Sophomore'!B271='Master Answer Key'!$B269, 1, 0)</f>
        <v>0</v>
      </c>
      <c r="C267">
        <f>IF('CS-Sophomore'!C271='Master Answer Key'!$B269, 1, 0)</f>
        <v>1</v>
      </c>
      <c r="D267">
        <f>IF('CS-Sophomore'!D271='Master Answer Key'!$B269, 1, 0)</f>
        <v>0</v>
      </c>
      <c r="E267">
        <f>IF('CS-Sophomore'!E271='Master Answer Key'!$B269, 1, 0)</f>
        <v>0</v>
      </c>
      <c r="F267">
        <f>IF('CS-Sophomore'!F271='Master Answer Key'!$B269, 1, 0)</f>
        <v>1</v>
      </c>
      <c r="G267">
        <f>IF('CS-Sophomore'!G271='Master Answer Key'!$B269, 1, 0)</f>
        <v>1</v>
      </c>
      <c r="H267">
        <f>IF('CS-Sophomore'!H271='Master Answer Key'!$B269, 1, 0)</f>
        <v>0</v>
      </c>
      <c r="I267">
        <f>IF('CS-Sophomore'!I271='Master Answer Key'!$B269, 1, 0)</f>
        <v>1</v>
      </c>
      <c r="J267">
        <f>IF('CS-Sophomore'!J271='Master Answer Key'!$B269, 1, 0)</f>
        <v>0</v>
      </c>
      <c r="K267">
        <f>IF('CS-Sophomore'!K271='Master Answer Key'!$B269, 1, 0)</f>
        <v>1</v>
      </c>
      <c r="L267">
        <f>IF('CS-Sophomore'!L271='Master Answer Key'!$B269, 1, 0)</f>
        <v>1</v>
      </c>
      <c r="M267">
        <f>IF('CS-Sophomore'!M271='Master Answer Key'!$B269, 1, 0)</f>
        <v>1</v>
      </c>
      <c r="N267">
        <f>IF('CS-Sophomore'!N271='Master Answer Key'!$B269, 1, 0)</f>
        <v>1</v>
      </c>
      <c r="O267">
        <f>IF('CS-Sophomore'!O271='Master Answer Key'!$B269, 1, 0)</f>
        <v>1</v>
      </c>
      <c r="P267">
        <f>IF('CS-Sophomore'!P271='Master Answer Key'!$B269, 1, 0)</f>
        <v>1</v>
      </c>
      <c r="Q267">
        <f>IF('CS-Sophomore'!Q271='Master Answer Key'!$B269, 1, 0)</f>
        <v>1</v>
      </c>
      <c r="R267">
        <f>IF('CS-Sophomore'!R271='Master Answer Key'!$B269, 1, 0)</f>
        <v>1</v>
      </c>
      <c r="S267">
        <f>IF('CS-Sophomore'!S271='Master Answer Key'!$B269, 1, 0)</f>
        <v>1</v>
      </c>
    </row>
    <row r="268">
      <c r="A268" s="5" t="s">
        <v>372</v>
      </c>
      <c r="B268">
        <f>IF('CS-Sophomore'!B272='Master Answer Key'!$B270, 1, 0)</f>
        <v>1</v>
      </c>
      <c r="C268">
        <f>IF('CS-Sophomore'!C272='Master Answer Key'!$B270, 1, 0)</f>
        <v>1</v>
      </c>
      <c r="D268">
        <f>IF('CS-Sophomore'!D272='Master Answer Key'!$B270, 1, 0)</f>
        <v>0</v>
      </c>
      <c r="E268">
        <f>IF('CS-Sophomore'!E272='Master Answer Key'!$B270, 1, 0)</f>
        <v>1</v>
      </c>
      <c r="F268">
        <f>IF('CS-Sophomore'!F272='Master Answer Key'!$B270, 1, 0)</f>
        <v>0</v>
      </c>
      <c r="G268">
        <f>IF('CS-Sophomore'!G272='Master Answer Key'!$B270, 1, 0)</f>
        <v>1</v>
      </c>
      <c r="H268">
        <f>IF('CS-Sophomore'!H272='Master Answer Key'!$B270, 1, 0)</f>
        <v>0</v>
      </c>
      <c r="I268">
        <f>IF('CS-Sophomore'!I272='Master Answer Key'!$B270, 1, 0)</f>
        <v>1</v>
      </c>
      <c r="J268">
        <f>IF('CS-Sophomore'!J272='Master Answer Key'!$B270, 1, 0)</f>
        <v>1</v>
      </c>
      <c r="K268">
        <f>IF('CS-Sophomore'!K272='Master Answer Key'!$B270, 1, 0)</f>
        <v>0</v>
      </c>
      <c r="L268">
        <f>IF('CS-Sophomore'!L272='Master Answer Key'!$B270, 1, 0)</f>
        <v>1</v>
      </c>
      <c r="M268">
        <f>IF('CS-Sophomore'!M272='Master Answer Key'!$B270, 1, 0)</f>
        <v>1</v>
      </c>
      <c r="N268">
        <f>IF('CS-Sophomore'!N272='Master Answer Key'!$B270, 1, 0)</f>
        <v>1</v>
      </c>
      <c r="O268">
        <f>IF('CS-Sophomore'!O272='Master Answer Key'!$B270, 1, 0)</f>
        <v>1</v>
      </c>
      <c r="P268">
        <f>IF('CS-Sophomore'!P272='Master Answer Key'!$B270, 1, 0)</f>
        <v>1</v>
      </c>
      <c r="Q268">
        <f>IF('CS-Sophomore'!Q272='Master Answer Key'!$B270, 1, 0)</f>
        <v>0</v>
      </c>
      <c r="R268">
        <f>IF('CS-Sophomore'!R272='Master Answer Key'!$B270, 1, 0)</f>
        <v>1</v>
      </c>
      <c r="S268">
        <f>IF('CS-Sophomore'!S272='Master Answer Key'!$B270, 1, 0)</f>
        <v>1</v>
      </c>
    </row>
    <row r="269">
      <c r="A269" s="5" t="s">
        <v>373</v>
      </c>
      <c r="B269">
        <f>IF('CS-Sophomore'!B273='Master Answer Key'!$B271, 1, 0)</f>
        <v>1</v>
      </c>
      <c r="C269">
        <f>IF('CS-Sophomore'!C273='Master Answer Key'!$B271, 1, 0)</f>
        <v>1</v>
      </c>
      <c r="D269">
        <f>IF('CS-Sophomore'!D273='Master Answer Key'!$B271, 1, 0)</f>
        <v>1</v>
      </c>
      <c r="E269">
        <f>IF('CS-Sophomore'!E273='Master Answer Key'!$B271, 1, 0)</f>
        <v>1</v>
      </c>
      <c r="F269">
        <f>IF('CS-Sophomore'!F273='Master Answer Key'!$B271, 1, 0)</f>
        <v>1</v>
      </c>
      <c r="G269">
        <f>IF('CS-Sophomore'!G273='Master Answer Key'!$B271, 1, 0)</f>
        <v>1</v>
      </c>
      <c r="H269">
        <f>IF('CS-Sophomore'!H273='Master Answer Key'!$B271, 1, 0)</f>
        <v>1</v>
      </c>
      <c r="I269">
        <f>IF('CS-Sophomore'!I273='Master Answer Key'!$B271, 1, 0)</f>
        <v>0</v>
      </c>
      <c r="J269">
        <f>IF('CS-Sophomore'!J273='Master Answer Key'!$B271, 1, 0)</f>
        <v>1</v>
      </c>
      <c r="K269">
        <f>IF('CS-Sophomore'!K273='Master Answer Key'!$B271, 1, 0)</f>
        <v>0</v>
      </c>
      <c r="L269">
        <f>IF('CS-Sophomore'!L273='Master Answer Key'!$B271, 1, 0)</f>
        <v>1</v>
      </c>
      <c r="M269">
        <f>IF('CS-Sophomore'!M273='Master Answer Key'!$B271, 1, 0)</f>
        <v>1</v>
      </c>
      <c r="N269">
        <f>IF('CS-Sophomore'!N273='Master Answer Key'!$B271, 1, 0)</f>
        <v>1</v>
      </c>
      <c r="O269">
        <f>IF('CS-Sophomore'!O273='Master Answer Key'!$B271, 1, 0)</f>
        <v>1</v>
      </c>
      <c r="P269">
        <f>IF('CS-Sophomore'!P273='Master Answer Key'!$B271, 1, 0)</f>
        <v>0</v>
      </c>
      <c r="Q269">
        <f>IF('CS-Sophomore'!Q273='Master Answer Key'!$B271, 1, 0)</f>
        <v>1</v>
      </c>
      <c r="R269">
        <f>IF('CS-Sophomore'!R273='Master Answer Key'!$B271, 1, 0)</f>
        <v>0</v>
      </c>
      <c r="S269">
        <f>IF('CS-Sophomore'!S273='Master Answer Key'!$B271, 1, 0)</f>
        <v>1</v>
      </c>
    </row>
    <row r="270">
      <c r="A270" s="5" t="s">
        <v>374</v>
      </c>
      <c r="B270">
        <f>IF('CS-Sophomore'!B274='Master Answer Key'!$B272, 1, 0)</f>
        <v>1</v>
      </c>
      <c r="C270">
        <f>IF('CS-Sophomore'!C274='Master Answer Key'!$B272, 1, 0)</f>
        <v>0</v>
      </c>
      <c r="D270">
        <f>IF('CS-Sophomore'!D274='Master Answer Key'!$B272, 1, 0)</f>
        <v>1</v>
      </c>
      <c r="E270">
        <f>IF('CS-Sophomore'!E274='Master Answer Key'!$B272, 1, 0)</f>
        <v>1</v>
      </c>
      <c r="F270">
        <f>IF('CS-Sophomore'!F274='Master Answer Key'!$B272, 1, 0)</f>
        <v>1</v>
      </c>
      <c r="G270">
        <f>IF('CS-Sophomore'!G274='Master Answer Key'!$B272, 1, 0)</f>
        <v>1</v>
      </c>
      <c r="H270">
        <f>IF('CS-Sophomore'!H274='Master Answer Key'!$B272, 1, 0)</f>
        <v>1</v>
      </c>
      <c r="I270">
        <f>IF('CS-Sophomore'!I274='Master Answer Key'!$B272, 1, 0)</f>
        <v>1</v>
      </c>
      <c r="J270">
        <f>IF('CS-Sophomore'!J274='Master Answer Key'!$B272, 1, 0)</f>
        <v>1</v>
      </c>
      <c r="K270">
        <f>IF('CS-Sophomore'!K274='Master Answer Key'!$B272, 1, 0)</f>
        <v>1</v>
      </c>
      <c r="L270">
        <f>IF('CS-Sophomore'!L274='Master Answer Key'!$B272, 1, 0)</f>
        <v>1</v>
      </c>
      <c r="M270">
        <f>IF('CS-Sophomore'!M274='Master Answer Key'!$B272, 1, 0)</f>
        <v>1</v>
      </c>
      <c r="N270">
        <f>IF('CS-Sophomore'!N274='Master Answer Key'!$B272, 1, 0)</f>
        <v>1</v>
      </c>
      <c r="O270">
        <f>IF('CS-Sophomore'!O274='Master Answer Key'!$B272, 1, 0)</f>
        <v>1</v>
      </c>
      <c r="P270">
        <f>IF('CS-Sophomore'!P274='Master Answer Key'!$B272, 1, 0)</f>
        <v>1</v>
      </c>
      <c r="Q270">
        <f>IF('CS-Sophomore'!Q274='Master Answer Key'!$B272, 1, 0)</f>
        <v>1</v>
      </c>
      <c r="R270">
        <f>IF('CS-Sophomore'!R274='Master Answer Key'!$B272, 1, 0)</f>
        <v>1</v>
      </c>
      <c r="S270">
        <f>IF('CS-Sophomore'!S274='Master Answer Key'!$B272, 1, 0)</f>
        <v>1</v>
      </c>
    </row>
    <row r="271">
      <c r="A271" s="5" t="s">
        <v>375</v>
      </c>
      <c r="B271">
        <f>IF('CS-Sophomore'!B275='Master Answer Key'!$B273, 1, 0)</f>
        <v>1</v>
      </c>
      <c r="C271">
        <f>IF('CS-Sophomore'!C275='Master Answer Key'!$B273, 1, 0)</f>
        <v>1</v>
      </c>
      <c r="D271">
        <f>IF('CS-Sophomore'!D275='Master Answer Key'!$B273, 1, 0)</f>
        <v>1</v>
      </c>
      <c r="E271">
        <f>IF('CS-Sophomore'!E275='Master Answer Key'!$B273, 1, 0)</f>
        <v>1</v>
      </c>
      <c r="F271">
        <f>IF('CS-Sophomore'!F275='Master Answer Key'!$B273, 1, 0)</f>
        <v>1</v>
      </c>
      <c r="G271">
        <f>IF('CS-Sophomore'!G275='Master Answer Key'!$B273, 1, 0)</f>
        <v>1</v>
      </c>
      <c r="H271">
        <f>IF('CS-Sophomore'!H275='Master Answer Key'!$B273, 1, 0)</f>
        <v>1</v>
      </c>
      <c r="I271">
        <f>IF('CS-Sophomore'!I275='Master Answer Key'!$B273, 1, 0)</f>
        <v>1</v>
      </c>
      <c r="J271">
        <f>IF('CS-Sophomore'!J275='Master Answer Key'!$B273, 1, 0)</f>
        <v>1</v>
      </c>
      <c r="K271">
        <f>IF('CS-Sophomore'!K275='Master Answer Key'!$B273, 1, 0)</f>
        <v>1</v>
      </c>
      <c r="L271">
        <f>IF('CS-Sophomore'!L275='Master Answer Key'!$B273, 1, 0)</f>
        <v>1</v>
      </c>
      <c r="M271">
        <f>IF('CS-Sophomore'!M275='Master Answer Key'!$B273, 1, 0)</f>
        <v>1</v>
      </c>
      <c r="N271">
        <f>IF('CS-Sophomore'!N275='Master Answer Key'!$B273, 1, 0)</f>
        <v>1</v>
      </c>
      <c r="O271">
        <f>IF('CS-Sophomore'!O275='Master Answer Key'!$B273, 1, 0)</f>
        <v>1</v>
      </c>
      <c r="P271">
        <f>IF('CS-Sophomore'!P275='Master Answer Key'!$B273, 1, 0)</f>
        <v>1</v>
      </c>
      <c r="Q271">
        <f>IF('CS-Sophomore'!Q275='Master Answer Key'!$B273, 1, 0)</f>
        <v>1</v>
      </c>
      <c r="R271">
        <f>IF('CS-Sophomore'!R275='Master Answer Key'!$B273, 1, 0)</f>
        <v>1</v>
      </c>
      <c r="S271">
        <f>IF('CS-Sophomore'!S275='Master Answer Key'!$B273, 1, 0)</f>
        <v>1</v>
      </c>
    </row>
    <row r="272">
      <c r="A272" s="5" t="s">
        <v>376</v>
      </c>
      <c r="B272">
        <f>IF('CS-Sophomore'!B276='Master Answer Key'!$B274, 1, 0)</f>
        <v>1</v>
      </c>
      <c r="C272">
        <f>IF('CS-Sophomore'!C276='Master Answer Key'!$B274, 1, 0)</f>
        <v>1</v>
      </c>
      <c r="D272">
        <f>IF('CS-Sophomore'!D276='Master Answer Key'!$B274, 1, 0)</f>
        <v>1</v>
      </c>
      <c r="E272">
        <f>IF('CS-Sophomore'!E276='Master Answer Key'!$B274, 1, 0)</f>
        <v>1</v>
      </c>
      <c r="F272">
        <f>IF('CS-Sophomore'!F276='Master Answer Key'!$B274, 1, 0)</f>
        <v>1</v>
      </c>
      <c r="G272">
        <f>IF('CS-Sophomore'!G276='Master Answer Key'!$B274, 1, 0)</f>
        <v>1</v>
      </c>
      <c r="H272">
        <f>IF('CS-Sophomore'!H276='Master Answer Key'!$B274, 1, 0)</f>
        <v>1</v>
      </c>
      <c r="I272">
        <f>IF('CS-Sophomore'!I276='Master Answer Key'!$B274, 1, 0)</f>
        <v>1</v>
      </c>
      <c r="J272">
        <f>IF('CS-Sophomore'!J276='Master Answer Key'!$B274, 1, 0)</f>
        <v>1</v>
      </c>
      <c r="K272">
        <f>IF('CS-Sophomore'!K276='Master Answer Key'!$B274, 1, 0)</f>
        <v>1</v>
      </c>
      <c r="L272">
        <f>IF('CS-Sophomore'!L276='Master Answer Key'!$B274, 1, 0)</f>
        <v>1</v>
      </c>
      <c r="M272">
        <f>IF('CS-Sophomore'!M276='Master Answer Key'!$B274, 1, 0)</f>
        <v>1</v>
      </c>
      <c r="N272">
        <f>IF('CS-Sophomore'!N276='Master Answer Key'!$B274, 1, 0)</f>
        <v>1</v>
      </c>
      <c r="O272">
        <f>IF('CS-Sophomore'!O276='Master Answer Key'!$B274, 1, 0)</f>
        <v>1</v>
      </c>
      <c r="P272">
        <f>IF('CS-Sophomore'!P276='Master Answer Key'!$B274, 1, 0)</f>
        <v>1</v>
      </c>
      <c r="Q272">
        <f>IF('CS-Sophomore'!Q276='Master Answer Key'!$B274, 1, 0)</f>
        <v>1</v>
      </c>
      <c r="R272">
        <f>IF('CS-Sophomore'!R276='Master Answer Key'!$B274, 1, 0)</f>
        <v>1</v>
      </c>
      <c r="S272">
        <f>IF('CS-Sophomore'!S276='Master Answer Key'!$B274, 1, 0)</f>
        <v>1</v>
      </c>
    </row>
    <row r="273">
      <c r="A273" s="5" t="s">
        <v>377</v>
      </c>
      <c r="B273">
        <f>IF('CS-Sophomore'!B277='Master Answer Key'!$B275, 1, 0)</f>
        <v>1</v>
      </c>
      <c r="C273">
        <f>IF('CS-Sophomore'!C277='Master Answer Key'!$B275, 1, 0)</f>
        <v>1</v>
      </c>
      <c r="D273">
        <f>IF('CS-Sophomore'!D277='Master Answer Key'!$B275, 1, 0)</f>
        <v>1</v>
      </c>
      <c r="E273">
        <f>IF('CS-Sophomore'!E277='Master Answer Key'!$B275, 1, 0)</f>
        <v>1</v>
      </c>
      <c r="F273">
        <f>IF('CS-Sophomore'!F277='Master Answer Key'!$B275, 1, 0)</f>
        <v>1</v>
      </c>
      <c r="G273">
        <f>IF('CS-Sophomore'!G277='Master Answer Key'!$B275, 1, 0)</f>
        <v>1</v>
      </c>
      <c r="H273">
        <f>IF('CS-Sophomore'!H277='Master Answer Key'!$B275, 1, 0)</f>
        <v>1</v>
      </c>
      <c r="I273">
        <f>IF('CS-Sophomore'!I277='Master Answer Key'!$B275, 1, 0)</f>
        <v>1</v>
      </c>
      <c r="J273">
        <f>IF('CS-Sophomore'!J277='Master Answer Key'!$B275, 1, 0)</f>
        <v>1</v>
      </c>
      <c r="K273">
        <f>IF('CS-Sophomore'!K277='Master Answer Key'!$B275, 1, 0)</f>
        <v>1</v>
      </c>
      <c r="L273">
        <f>IF('CS-Sophomore'!L277='Master Answer Key'!$B275, 1, 0)</f>
        <v>1</v>
      </c>
      <c r="M273">
        <f>IF('CS-Sophomore'!M277='Master Answer Key'!$B275, 1, 0)</f>
        <v>1</v>
      </c>
      <c r="N273">
        <f>IF('CS-Sophomore'!N277='Master Answer Key'!$B275, 1, 0)</f>
        <v>1</v>
      </c>
      <c r="O273">
        <f>IF('CS-Sophomore'!O277='Master Answer Key'!$B275, 1, 0)</f>
        <v>1</v>
      </c>
      <c r="P273">
        <f>IF('CS-Sophomore'!P277='Master Answer Key'!$B275, 1, 0)</f>
        <v>1</v>
      </c>
      <c r="Q273">
        <f>IF('CS-Sophomore'!Q277='Master Answer Key'!$B275, 1, 0)</f>
        <v>1</v>
      </c>
      <c r="R273">
        <f>IF('CS-Sophomore'!R277='Master Answer Key'!$B275, 1, 0)</f>
        <v>1</v>
      </c>
      <c r="S273">
        <f>IF('CS-Sophomore'!S277='Master Answer Key'!$B275, 1, 0)</f>
        <v>1</v>
      </c>
    </row>
    <row r="274">
      <c r="A274" s="5" t="s">
        <v>378</v>
      </c>
      <c r="B274">
        <f>IF('CS-Sophomore'!B278='Master Answer Key'!$B276, 1, 0)</f>
        <v>0</v>
      </c>
      <c r="C274">
        <f>IF('CS-Sophomore'!C278='Master Answer Key'!$B276, 1, 0)</f>
        <v>0</v>
      </c>
      <c r="D274">
        <f>IF('CS-Sophomore'!D278='Master Answer Key'!$B276, 1, 0)</f>
        <v>0</v>
      </c>
      <c r="E274">
        <f>IF('CS-Sophomore'!E278='Master Answer Key'!$B276, 1, 0)</f>
        <v>1</v>
      </c>
      <c r="F274">
        <f>IF('CS-Sophomore'!F278='Master Answer Key'!$B276, 1, 0)</f>
        <v>0</v>
      </c>
      <c r="G274">
        <f>IF('CS-Sophomore'!G278='Master Answer Key'!$B276, 1, 0)</f>
        <v>0</v>
      </c>
      <c r="H274">
        <f>IF('CS-Sophomore'!H278='Master Answer Key'!$B276, 1, 0)</f>
        <v>1</v>
      </c>
      <c r="I274">
        <f>IF('CS-Sophomore'!I278='Master Answer Key'!$B276, 1, 0)</f>
        <v>0</v>
      </c>
      <c r="J274">
        <f>IF('CS-Sophomore'!J278='Master Answer Key'!$B276, 1, 0)</f>
        <v>1</v>
      </c>
      <c r="K274">
        <f>IF('CS-Sophomore'!K278='Master Answer Key'!$B276, 1, 0)</f>
        <v>1</v>
      </c>
      <c r="L274">
        <f>IF('CS-Sophomore'!L278='Master Answer Key'!$B276, 1, 0)</f>
        <v>0</v>
      </c>
      <c r="M274">
        <f>IF('CS-Sophomore'!M278='Master Answer Key'!$B276, 1, 0)</f>
        <v>1</v>
      </c>
      <c r="N274">
        <f>IF('CS-Sophomore'!N278='Master Answer Key'!$B276, 1, 0)</f>
        <v>1</v>
      </c>
      <c r="O274">
        <f>IF('CS-Sophomore'!O278='Master Answer Key'!$B276, 1, 0)</f>
        <v>1</v>
      </c>
      <c r="P274">
        <f>IF('CS-Sophomore'!P278='Master Answer Key'!$B276, 1, 0)</f>
        <v>0</v>
      </c>
      <c r="Q274">
        <f>IF('CS-Sophomore'!Q278='Master Answer Key'!$B276, 1, 0)</f>
        <v>1</v>
      </c>
      <c r="R274">
        <f>IF('CS-Sophomore'!R278='Master Answer Key'!$B276, 1, 0)</f>
        <v>1</v>
      </c>
      <c r="S274">
        <f>IF('CS-Sophomore'!S278='Master Answer Key'!$B276, 1, 0)</f>
        <v>1</v>
      </c>
    </row>
    <row r="275">
      <c r="A275" s="5" t="s">
        <v>379</v>
      </c>
      <c r="B275">
        <f>IF('CS-Sophomore'!B279='Master Answer Key'!$B277, 1, 0)</f>
        <v>0</v>
      </c>
      <c r="C275">
        <f>IF('CS-Sophomore'!C279='Master Answer Key'!$B277, 1, 0)</f>
        <v>0</v>
      </c>
      <c r="D275">
        <f>IF('CS-Sophomore'!D279='Master Answer Key'!$B277, 1, 0)</f>
        <v>0</v>
      </c>
      <c r="E275">
        <f>IF('CS-Sophomore'!E279='Master Answer Key'!$B277, 1, 0)</f>
        <v>0</v>
      </c>
      <c r="F275">
        <f>IF('CS-Sophomore'!F279='Master Answer Key'!$B277, 1, 0)</f>
        <v>0</v>
      </c>
      <c r="G275">
        <f>IF('CS-Sophomore'!G279='Master Answer Key'!$B277, 1, 0)</f>
        <v>0</v>
      </c>
      <c r="H275">
        <f>IF('CS-Sophomore'!H279='Master Answer Key'!$B277, 1, 0)</f>
        <v>0</v>
      </c>
      <c r="I275">
        <f>IF('CS-Sophomore'!I279='Master Answer Key'!$B277, 1, 0)</f>
        <v>0</v>
      </c>
      <c r="J275">
        <f>IF('CS-Sophomore'!J279='Master Answer Key'!$B277, 1, 0)</f>
        <v>0</v>
      </c>
      <c r="K275">
        <f>IF('CS-Sophomore'!K279='Master Answer Key'!$B277, 1, 0)</f>
        <v>0</v>
      </c>
      <c r="L275">
        <f>IF('CS-Sophomore'!L279='Master Answer Key'!$B277, 1, 0)</f>
        <v>0</v>
      </c>
      <c r="M275">
        <f>IF('CS-Sophomore'!M279='Master Answer Key'!$B277, 1, 0)</f>
        <v>0</v>
      </c>
      <c r="N275">
        <f>IF('CS-Sophomore'!N279='Master Answer Key'!$B277, 1, 0)</f>
        <v>0</v>
      </c>
      <c r="O275">
        <f>IF('CS-Sophomore'!O279='Master Answer Key'!$B277, 1, 0)</f>
        <v>0</v>
      </c>
      <c r="P275">
        <f>IF('CS-Sophomore'!P279='Master Answer Key'!$B277, 1, 0)</f>
        <v>0</v>
      </c>
      <c r="Q275">
        <f>IF('CS-Sophomore'!Q279='Master Answer Key'!$B277, 1, 0)</f>
        <v>0</v>
      </c>
      <c r="R275">
        <f>IF('CS-Sophomore'!R279='Master Answer Key'!$B277, 1, 0)</f>
        <v>0</v>
      </c>
      <c r="S275">
        <f>IF('CS-Sophomore'!S279='Master Answer Key'!$B277, 1, 0)</f>
        <v>0</v>
      </c>
    </row>
    <row r="276">
      <c r="A276" s="5" t="s">
        <v>380</v>
      </c>
      <c r="B276">
        <f>IF('CS-Sophomore'!B280='Master Answer Key'!$B278, 1, 0)</f>
        <v>1</v>
      </c>
      <c r="C276">
        <f>IF('CS-Sophomore'!C280='Master Answer Key'!$B278, 1, 0)</f>
        <v>1</v>
      </c>
      <c r="D276">
        <f>IF('CS-Sophomore'!D280='Master Answer Key'!$B278, 1, 0)</f>
        <v>1</v>
      </c>
      <c r="E276">
        <f>IF('CS-Sophomore'!E280='Master Answer Key'!$B278, 1, 0)</f>
        <v>1</v>
      </c>
      <c r="F276">
        <f>IF('CS-Sophomore'!F280='Master Answer Key'!$B278, 1, 0)</f>
        <v>1</v>
      </c>
      <c r="G276">
        <f>IF('CS-Sophomore'!G280='Master Answer Key'!$B278, 1, 0)</f>
        <v>1</v>
      </c>
      <c r="H276">
        <f>IF('CS-Sophomore'!H280='Master Answer Key'!$B278, 1, 0)</f>
        <v>1</v>
      </c>
      <c r="I276">
        <f>IF('CS-Sophomore'!I280='Master Answer Key'!$B278, 1, 0)</f>
        <v>1</v>
      </c>
      <c r="J276">
        <f>IF('CS-Sophomore'!J280='Master Answer Key'!$B278, 1, 0)</f>
        <v>1</v>
      </c>
      <c r="K276">
        <f>IF('CS-Sophomore'!K280='Master Answer Key'!$B278, 1, 0)</f>
        <v>1</v>
      </c>
      <c r="L276">
        <f>IF('CS-Sophomore'!L280='Master Answer Key'!$B278, 1, 0)</f>
        <v>1</v>
      </c>
      <c r="M276">
        <f>IF('CS-Sophomore'!M280='Master Answer Key'!$B278, 1, 0)</f>
        <v>1</v>
      </c>
      <c r="N276">
        <f>IF('CS-Sophomore'!N280='Master Answer Key'!$B278, 1, 0)</f>
        <v>1</v>
      </c>
      <c r="O276">
        <f>IF('CS-Sophomore'!O280='Master Answer Key'!$B278, 1, 0)</f>
        <v>1</v>
      </c>
      <c r="P276">
        <f>IF('CS-Sophomore'!P280='Master Answer Key'!$B278, 1, 0)</f>
        <v>1</v>
      </c>
      <c r="Q276">
        <f>IF('CS-Sophomore'!Q280='Master Answer Key'!$B278, 1, 0)</f>
        <v>1</v>
      </c>
      <c r="R276">
        <f>IF('CS-Sophomore'!R280='Master Answer Key'!$B278, 1, 0)</f>
        <v>1</v>
      </c>
      <c r="S276">
        <f>IF('CS-Sophomore'!S280='Master Answer Key'!$B278, 1, 0)</f>
        <v>1</v>
      </c>
    </row>
    <row r="277">
      <c r="A277" s="5" t="s">
        <v>381</v>
      </c>
      <c r="B277">
        <f>IF('CS-Sophomore'!B281='Master Answer Key'!$B279, 1, 0)</f>
        <v>1</v>
      </c>
      <c r="C277">
        <f>IF('CS-Sophomore'!C281='Master Answer Key'!$B279, 1, 0)</f>
        <v>1</v>
      </c>
      <c r="D277">
        <f>IF('CS-Sophomore'!D281='Master Answer Key'!$B279, 1, 0)</f>
        <v>1</v>
      </c>
      <c r="E277">
        <f>IF('CS-Sophomore'!E281='Master Answer Key'!$B279, 1, 0)</f>
        <v>1</v>
      </c>
      <c r="F277">
        <f>IF('CS-Sophomore'!F281='Master Answer Key'!$B279, 1, 0)</f>
        <v>1</v>
      </c>
      <c r="G277">
        <f>IF('CS-Sophomore'!G281='Master Answer Key'!$B279, 1, 0)</f>
        <v>1</v>
      </c>
      <c r="H277">
        <f>IF('CS-Sophomore'!H281='Master Answer Key'!$B279, 1, 0)</f>
        <v>1</v>
      </c>
      <c r="I277">
        <f>IF('CS-Sophomore'!I281='Master Answer Key'!$B279, 1, 0)</f>
        <v>1</v>
      </c>
      <c r="J277">
        <f>IF('CS-Sophomore'!J281='Master Answer Key'!$B279, 1, 0)</f>
        <v>1</v>
      </c>
      <c r="K277">
        <f>IF('CS-Sophomore'!K281='Master Answer Key'!$B279, 1, 0)</f>
        <v>1</v>
      </c>
      <c r="L277">
        <f>IF('CS-Sophomore'!L281='Master Answer Key'!$B279, 1, 0)</f>
        <v>1</v>
      </c>
      <c r="M277">
        <f>IF('CS-Sophomore'!M281='Master Answer Key'!$B279, 1, 0)</f>
        <v>1</v>
      </c>
      <c r="N277">
        <f>IF('CS-Sophomore'!N281='Master Answer Key'!$B279, 1, 0)</f>
        <v>1</v>
      </c>
      <c r="O277">
        <f>IF('CS-Sophomore'!O281='Master Answer Key'!$B279, 1, 0)</f>
        <v>1</v>
      </c>
      <c r="P277">
        <f>IF('CS-Sophomore'!P281='Master Answer Key'!$B279, 1, 0)</f>
        <v>1</v>
      </c>
      <c r="Q277">
        <f>IF('CS-Sophomore'!Q281='Master Answer Key'!$B279, 1, 0)</f>
        <v>1</v>
      </c>
      <c r="R277">
        <f>IF('CS-Sophomore'!R281='Master Answer Key'!$B279, 1, 0)</f>
        <v>1</v>
      </c>
      <c r="S277">
        <f>IF('CS-Sophomore'!S281='Master Answer Key'!$B279, 1, 0)</f>
        <v>1</v>
      </c>
    </row>
    <row r="278">
      <c r="A278" s="5" t="s">
        <v>382</v>
      </c>
      <c r="B278">
        <f>IF('CS-Sophomore'!B282='Master Answer Key'!$B280, 1, 0)</f>
        <v>1</v>
      </c>
      <c r="C278">
        <f>IF('CS-Sophomore'!C282='Master Answer Key'!$B280, 1, 0)</f>
        <v>1</v>
      </c>
      <c r="D278">
        <f>IF('CS-Sophomore'!D282='Master Answer Key'!$B280, 1, 0)</f>
        <v>1</v>
      </c>
      <c r="E278">
        <f>IF('CS-Sophomore'!E282='Master Answer Key'!$B280, 1, 0)</f>
        <v>1</v>
      </c>
      <c r="F278">
        <f>IF('CS-Sophomore'!F282='Master Answer Key'!$B280, 1, 0)</f>
        <v>1</v>
      </c>
      <c r="G278">
        <f>IF('CS-Sophomore'!G282='Master Answer Key'!$B280, 1, 0)</f>
        <v>1</v>
      </c>
      <c r="H278">
        <f>IF('CS-Sophomore'!H282='Master Answer Key'!$B280, 1, 0)</f>
        <v>1</v>
      </c>
      <c r="I278">
        <f>IF('CS-Sophomore'!I282='Master Answer Key'!$B280, 1, 0)</f>
        <v>1</v>
      </c>
      <c r="J278">
        <f>IF('CS-Sophomore'!J282='Master Answer Key'!$B280, 1, 0)</f>
        <v>1</v>
      </c>
      <c r="K278">
        <f>IF('CS-Sophomore'!K282='Master Answer Key'!$B280, 1, 0)</f>
        <v>1</v>
      </c>
      <c r="L278">
        <f>IF('CS-Sophomore'!L282='Master Answer Key'!$B280, 1, 0)</f>
        <v>1</v>
      </c>
      <c r="M278">
        <f>IF('CS-Sophomore'!M282='Master Answer Key'!$B280, 1, 0)</f>
        <v>1</v>
      </c>
      <c r="N278">
        <f>IF('CS-Sophomore'!N282='Master Answer Key'!$B280, 1, 0)</f>
        <v>1</v>
      </c>
      <c r="O278">
        <f>IF('CS-Sophomore'!O282='Master Answer Key'!$B280, 1, 0)</f>
        <v>1</v>
      </c>
      <c r="P278">
        <f>IF('CS-Sophomore'!P282='Master Answer Key'!$B280, 1, 0)</f>
        <v>1</v>
      </c>
      <c r="Q278">
        <f>IF('CS-Sophomore'!Q282='Master Answer Key'!$B280, 1, 0)</f>
        <v>1</v>
      </c>
      <c r="R278">
        <f>IF('CS-Sophomore'!R282='Master Answer Key'!$B280, 1, 0)</f>
        <v>1</v>
      </c>
      <c r="S278">
        <f>IF('CS-Sophomore'!S282='Master Answer Key'!$B280, 1, 0)</f>
        <v>1</v>
      </c>
    </row>
    <row r="279">
      <c r="A279" s="5" t="s">
        <v>383</v>
      </c>
      <c r="B279">
        <f>IF('CS-Sophomore'!B283='Master Answer Key'!$B281, 1, 0)</f>
        <v>1</v>
      </c>
      <c r="C279">
        <f>IF('CS-Sophomore'!C283='Master Answer Key'!$B281, 1, 0)</f>
        <v>1</v>
      </c>
      <c r="D279">
        <f>IF('CS-Sophomore'!D283='Master Answer Key'!$B281, 1, 0)</f>
        <v>1</v>
      </c>
      <c r="E279">
        <f>IF('CS-Sophomore'!E283='Master Answer Key'!$B281, 1, 0)</f>
        <v>1</v>
      </c>
      <c r="F279">
        <f>IF('CS-Sophomore'!F283='Master Answer Key'!$B281, 1, 0)</f>
        <v>0</v>
      </c>
      <c r="G279">
        <f>IF('CS-Sophomore'!G283='Master Answer Key'!$B281, 1, 0)</f>
        <v>1</v>
      </c>
      <c r="H279">
        <f>IF('CS-Sophomore'!H283='Master Answer Key'!$B281, 1, 0)</f>
        <v>1</v>
      </c>
      <c r="I279">
        <f>IF('CS-Sophomore'!I283='Master Answer Key'!$B281, 1, 0)</f>
        <v>1</v>
      </c>
      <c r="J279">
        <f>IF('CS-Sophomore'!J283='Master Answer Key'!$B281, 1, 0)</f>
        <v>1</v>
      </c>
      <c r="K279">
        <f>IF('CS-Sophomore'!K283='Master Answer Key'!$B281, 1, 0)</f>
        <v>1</v>
      </c>
      <c r="L279">
        <f>IF('CS-Sophomore'!L283='Master Answer Key'!$B281, 1, 0)</f>
        <v>1</v>
      </c>
      <c r="M279">
        <f>IF('CS-Sophomore'!M283='Master Answer Key'!$B281, 1, 0)</f>
        <v>1</v>
      </c>
      <c r="N279">
        <f>IF('CS-Sophomore'!N283='Master Answer Key'!$B281, 1, 0)</f>
        <v>1</v>
      </c>
      <c r="O279">
        <f>IF('CS-Sophomore'!O283='Master Answer Key'!$B281, 1, 0)</f>
        <v>1</v>
      </c>
      <c r="P279">
        <f>IF('CS-Sophomore'!P283='Master Answer Key'!$B281, 1, 0)</f>
        <v>1</v>
      </c>
      <c r="Q279">
        <f>IF('CS-Sophomore'!Q283='Master Answer Key'!$B281, 1, 0)</f>
        <v>1</v>
      </c>
      <c r="R279">
        <f>IF('CS-Sophomore'!R283='Master Answer Key'!$B281, 1, 0)</f>
        <v>1</v>
      </c>
      <c r="S279">
        <f>IF('CS-Sophomore'!S283='Master Answer Key'!$B281, 1, 0)</f>
        <v>1</v>
      </c>
    </row>
    <row r="280">
      <c r="A280" s="5" t="s">
        <v>384</v>
      </c>
      <c r="B280">
        <f>IF('CS-Sophomore'!B284='Master Answer Key'!$B282, 1, 0)</f>
        <v>1</v>
      </c>
      <c r="C280">
        <f>IF('CS-Sophomore'!C284='Master Answer Key'!$B282, 1, 0)</f>
        <v>1</v>
      </c>
      <c r="D280">
        <f>IF('CS-Sophomore'!D284='Master Answer Key'!$B282, 1, 0)</f>
        <v>1</v>
      </c>
      <c r="E280">
        <f>IF('CS-Sophomore'!E284='Master Answer Key'!$B282, 1, 0)</f>
        <v>1</v>
      </c>
      <c r="F280">
        <f>IF('CS-Sophomore'!F284='Master Answer Key'!$B282, 1, 0)</f>
        <v>1</v>
      </c>
      <c r="G280">
        <f>IF('CS-Sophomore'!G284='Master Answer Key'!$B282, 1, 0)</f>
        <v>1</v>
      </c>
      <c r="H280">
        <f>IF('CS-Sophomore'!H284='Master Answer Key'!$B282, 1, 0)</f>
        <v>1</v>
      </c>
      <c r="I280">
        <f>IF('CS-Sophomore'!I284='Master Answer Key'!$B282, 1, 0)</f>
        <v>1</v>
      </c>
      <c r="J280">
        <f>IF('CS-Sophomore'!J284='Master Answer Key'!$B282, 1, 0)</f>
        <v>1</v>
      </c>
      <c r="K280">
        <f>IF('CS-Sophomore'!K284='Master Answer Key'!$B282, 1, 0)</f>
        <v>1</v>
      </c>
      <c r="L280">
        <f>IF('CS-Sophomore'!L284='Master Answer Key'!$B282, 1, 0)</f>
        <v>1</v>
      </c>
      <c r="M280">
        <f>IF('CS-Sophomore'!M284='Master Answer Key'!$B282, 1, 0)</f>
        <v>1</v>
      </c>
      <c r="N280">
        <f>IF('CS-Sophomore'!N284='Master Answer Key'!$B282, 1, 0)</f>
        <v>1</v>
      </c>
      <c r="O280">
        <f>IF('CS-Sophomore'!O284='Master Answer Key'!$B282, 1, 0)</f>
        <v>1</v>
      </c>
      <c r="P280">
        <f>IF('CS-Sophomore'!P284='Master Answer Key'!$B282, 1, 0)</f>
        <v>1</v>
      </c>
      <c r="Q280">
        <f>IF('CS-Sophomore'!Q284='Master Answer Key'!$B282, 1, 0)</f>
        <v>1</v>
      </c>
      <c r="R280">
        <f>IF('CS-Sophomore'!R284='Master Answer Key'!$B282, 1, 0)</f>
        <v>1</v>
      </c>
      <c r="S280">
        <f>IF('CS-Sophomore'!S284='Master Answer Key'!$B282, 1, 0)</f>
        <v>1</v>
      </c>
    </row>
    <row r="281">
      <c r="A281" s="5" t="s">
        <v>385</v>
      </c>
      <c r="B281">
        <f>IF('CS-Sophomore'!B285='Master Answer Key'!$B283, 1, 0)</f>
        <v>0</v>
      </c>
      <c r="C281">
        <f>IF('CS-Sophomore'!C285='Master Answer Key'!$B283, 1, 0)</f>
        <v>0</v>
      </c>
      <c r="D281">
        <f>IF('CS-Sophomore'!D285='Master Answer Key'!$B283, 1, 0)</f>
        <v>0</v>
      </c>
      <c r="E281">
        <f>IF('CS-Sophomore'!E285='Master Answer Key'!$B283, 1, 0)</f>
        <v>1</v>
      </c>
      <c r="F281">
        <f>IF('CS-Sophomore'!F285='Master Answer Key'!$B283, 1, 0)</f>
        <v>1</v>
      </c>
      <c r="G281">
        <f>IF('CS-Sophomore'!G285='Master Answer Key'!$B283, 1, 0)</f>
        <v>0</v>
      </c>
      <c r="H281">
        <f>IF('CS-Sophomore'!H285='Master Answer Key'!$B283, 1, 0)</f>
        <v>0</v>
      </c>
      <c r="I281">
        <f>IF('CS-Sophomore'!I285='Master Answer Key'!$B283, 1, 0)</f>
        <v>1</v>
      </c>
      <c r="J281">
        <f>IF('CS-Sophomore'!J285='Master Answer Key'!$B283, 1, 0)</f>
        <v>1</v>
      </c>
      <c r="K281">
        <f>IF('CS-Sophomore'!K285='Master Answer Key'!$B283, 1, 0)</f>
        <v>1</v>
      </c>
      <c r="L281">
        <f>IF('CS-Sophomore'!L285='Master Answer Key'!$B283, 1, 0)</f>
        <v>0</v>
      </c>
      <c r="M281">
        <f>IF('CS-Sophomore'!M285='Master Answer Key'!$B283, 1, 0)</f>
        <v>1</v>
      </c>
      <c r="N281">
        <f>IF('CS-Sophomore'!N285='Master Answer Key'!$B283, 1, 0)</f>
        <v>1</v>
      </c>
      <c r="O281">
        <f>IF('CS-Sophomore'!O285='Master Answer Key'!$B283, 1, 0)</f>
        <v>1</v>
      </c>
      <c r="P281">
        <f>IF('CS-Sophomore'!P285='Master Answer Key'!$B283, 1, 0)</f>
        <v>0</v>
      </c>
      <c r="Q281">
        <f>IF('CS-Sophomore'!Q285='Master Answer Key'!$B283, 1, 0)</f>
        <v>0</v>
      </c>
      <c r="R281">
        <f>IF('CS-Sophomore'!R285='Master Answer Key'!$B283, 1, 0)</f>
        <v>1</v>
      </c>
      <c r="S281">
        <f>IF('CS-Sophomore'!S285='Master Answer Key'!$B283, 1, 0)</f>
        <v>1</v>
      </c>
    </row>
    <row r="282">
      <c r="A282" s="5" t="s">
        <v>386</v>
      </c>
      <c r="B282">
        <f>IF('CS-Sophomore'!B286='Master Answer Key'!$B284, 1, 0)</f>
        <v>1</v>
      </c>
      <c r="C282">
        <f>IF('CS-Sophomore'!C286='Master Answer Key'!$B284, 1, 0)</f>
        <v>1</v>
      </c>
      <c r="D282">
        <f>IF('CS-Sophomore'!D286='Master Answer Key'!$B284, 1, 0)</f>
        <v>1</v>
      </c>
      <c r="E282">
        <f>IF('CS-Sophomore'!E286='Master Answer Key'!$B284, 1, 0)</f>
        <v>1</v>
      </c>
      <c r="F282">
        <f>IF('CS-Sophomore'!F286='Master Answer Key'!$B284, 1, 0)</f>
        <v>1</v>
      </c>
      <c r="G282">
        <f>IF('CS-Sophomore'!G286='Master Answer Key'!$B284, 1, 0)</f>
        <v>1</v>
      </c>
      <c r="H282">
        <f>IF('CS-Sophomore'!H286='Master Answer Key'!$B284, 1, 0)</f>
        <v>1</v>
      </c>
      <c r="I282">
        <f>IF('CS-Sophomore'!I286='Master Answer Key'!$B284, 1, 0)</f>
        <v>1</v>
      </c>
      <c r="J282">
        <f>IF('CS-Sophomore'!J286='Master Answer Key'!$B284, 1, 0)</f>
        <v>1</v>
      </c>
      <c r="K282">
        <f>IF('CS-Sophomore'!K286='Master Answer Key'!$B284, 1, 0)</f>
        <v>1</v>
      </c>
      <c r="L282">
        <f>IF('CS-Sophomore'!L286='Master Answer Key'!$B284, 1, 0)</f>
        <v>1</v>
      </c>
      <c r="M282">
        <f>IF('CS-Sophomore'!M286='Master Answer Key'!$B284, 1, 0)</f>
        <v>1</v>
      </c>
      <c r="N282">
        <f>IF('CS-Sophomore'!N286='Master Answer Key'!$B284, 1, 0)</f>
        <v>1</v>
      </c>
      <c r="O282">
        <f>IF('CS-Sophomore'!O286='Master Answer Key'!$B284, 1, 0)</f>
        <v>1</v>
      </c>
      <c r="P282">
        <f>IF('CS-Sophomore'!P286='Master Answer Key'!$B284, 1, 0)</f>
        <v>1</v>
      </c>
      <c r="Q282">
        <f>IF('CS-Sophomore'!Q286='Master Answer Key'!$B284, 1, 0)</f>
        <v>0</v>
      </c>
      <c r="R282">
        <f>IF('CS-Sophomore'!R286='Master Answer Key'!$B284, 1, 0)</f>
        <v>1</v>
      </c>
      <c r="S282">
        <f>IF('CS-Sophomore'!S286='Master Answer Key'!$B284, 1, 0)</f>
        <v>0</v>
      </c>
    </row>
    <row r="283">
      <c r="A283" s="5" t="s">
        <v>387</v>
      </c>
      <c r="B283">
        <f>IF('CS-Sophomore'!B287='Master Answer Key'!$B285, 1, 0)</f>
        <v>1</v>
      </c>
      <c r="C283">
        <f>IF('CS-Sophomore'!C287='Master Answer Key'!$B285, 1, 0)</f>
        <v>1</v>
      </c>
      <c r="D283">
        <f>IF('CS-Sophomore'!D287='Master Answer Key'!$B285, 1, 0)</f>
        <v>1</v>
      </c>
      <c r="E283">
        <f>IF('CS-Sophomore'!E287='Master Answer Key'!$B285, 1, 0)</f>
        <v>1</v>
      </c>
      <c r="F283">
        <f>IF('CS-Sophomore'!F287='Master Answer Key'!$B285, 1, 0)</f>
        <v>1</v>
      </c>
      <c r="G283">
        <f>IF('CS-Sophomore'!G287='Master Answer Key'!$B285, 1, 0)</f>
        <v>1</v>
      </c>
      <c r="H283">
        <f>IF('CS-Sophomore'!H287='Master Answer Key'!$B285, 1, 0)</f>
        <v>1</v>
      </c>
      <c r="I283">
        <f>IF('CS-Sophomore'!I287='Master Answer Key'!$B285, 1, 0)</f>
        <v>1</v>
      </c>
      <c r="J283">
        <f>IF('CS-Sophomore'!J287='Master Answer Key'!$B285, 1, 0)</f>
        <v>1</v>
      </c>
      <c r="K283">
        <f>IF('CS-Sophomore'!K287='Master Answer Key'!$B285, 1, 0)</f>
        <v>1</v>
      </c>
      <c r="L283">
        <f>IF('CS-Sophomore'!L287='Master Answer Key'!$B285, 1, 0)</f>
        <v>1</v>
      </c>
      <c r="M283">
        <f>IF('CS-Sophomore'!M287='Master Answer Key'!$B285, 1, 0)</f>
        <v>1</v>
      </c>
      <c r="N283">
        <f>IF('CS-Sophomore'!N287='Master Answer Key'!$B285, 1, 0)</f>
        <v>1</v>
      </c>
      <c r="O283">
        <f>IF('CS-Sophomore'!O287='Master Answer Key'!$B285, 1, 0)</f>
        <v>1</v>
      </c>
      <c r="P283">
        <f>IF('CS-Sophomore'!P287='Master Answer Key'!$B285, 1, 0)</f>
        <v>1</v>
      </c>
      <c r="Q283">
        <f>IF('CS-Sophomore'!Q287='Master Answer Key'!$B285, 1, 0)</f>
        <v>1</v>
      </c>
      <c r="R283">
        <f>IF('CS-Sophomore'!R287='Master Answer Key'!$B285, 1, 0)</f>
        <v>1</v>
      </c>
      <c r="S283">
        <f>IF('CS-Sophomore'!S287='Master Answer Key'!$B285, 1, 0)</f>
        <v>1</v>
      </c>
    </row>
    <row r="284">
      <c r="A284" s="5" t="s">
        <v>388</v>
      </c>
      <c r="B284">
        <f>IF('CS-Sophomore'!B288='Master Answer Key'!$B286, 1, 0)</f>
        <v>1</v>
      </c>
      <c r="C284">
        <f>IF('CS-Sophomore'!C288='Master Answer Key'!$B286, 1, 0)</f>
        <v>1</v>
      </c>
      <c r="D284">
        <f>IF('CS-Sophomore'!D288='Master Answer Key'!$B286, 1, 0)</f>
        <v>1</v>
      </c>
      <c r="E284">
        <f>IF('CS-Sophomore'!E288='Master Answer Key'!$B286, 1, 0)</f>
        <v>1</v>
      </c>
      <c r="F284">
        <f>IF('CS-Sophomore'!F288='Master Answer Key'!$B286, 1, 0)</f>
        <v>0</v>
      </c>
      <c r="G284">
        <f>IF('CS-Sophomore'!G288='Master Answer Key'!$B286, 1, 0)</f>
        <v>1</v>
      </c>
      <c r="H284">
        <f>IF('CS-Sophomore'!H288='Master Answer Key'!$B286, 1, 0)</f>
        <v>1</v>
      </c>
      <c r="I284">
        <f>IF('CS-Sophomore'!I288='Master Answer Key'!$B286, 1, 0)</f>
        <v>1</v>
      </c>
      <c r="J284">
        <f>IF('CS-Sophomore'!J288='Master Answer Key'!$B286, 1, 0)</f>
        <v>1</v>
      </c>
      <c r="K284">
        <f>IF('CS-Sophomore'!K288='Master Answer Key'!$B286, 1, 0)</f>
        <v>1</v>
      </c>
      <c r="L284">
        <f>IF('CS-Sophomore'!L288='Master Answer Key'!$B286, 1, 0)</f>
        <v>1</v>
      </c>
      <c r="M284">
        <f>IF('CS-Sophomore'!M288='Master Answer Key'!$B286, 1, 0)</f>
        <v>1</v>
      </c>
      <c r="N284">
        <f>IF('CS-Sophomore'!N288='Master Answer Key'!$B286, 1, 0)</f>
        <v>1</v>
      </c>
      <c r="O284">
        <f>IF('CS-Sophomore'!O288='Master Answer Key'!$B286, 1, 0)</f>
        <v>1</v>
      </c>
      <c r="P284">
        <f>IF('CS-Sophomore'!P288='Master Answer Key'!$B286, 1, 0)</f>
        <v>1</v>
      </c>
      <c r="Q284">
        <f>IF('CS-Sophomore'!Q288='Master Answer Key'!$B286, 1, 0)</f>
        <v>1</v>
      </c>
      <c r="R284">
        <f>IF('CS-Sophomore'!R288='Master Answer Key'!$B286, 1, 0)</f>
        <v>1</v>
      </c>
      <c r="S284">
        <f>IF('CS-Sophomore'!S288='Master Answer Key'!$B286, 1, 0)</f>
        <v>1</v>
      </c>
    </row>
    <row r="285">
      <c r="A285" s="5" t="s">
        <v>389</v>
      </c>
      <c r="B285">
        <f>IF('CS-Sophomore'!B289='Master Answer Key'!$B287, 1, 0)</f>
        <v>1</v>
      </c>
      <c r="C285">
        <f>IF('CS-Sophomore'!C289='Master Answer Key'!$B287, 1, 0)</f>
        <v>1</v>
      </c>
      <c r="D285">
        <f>IF('CS-Sophomore'!D289='Master Answer Key'!$B287, 1, 0)</f>
        <v>1</v>
      </c>
      <c r="E285">
        <f>IF('CS-Sophomore'!E289='Master Answer Key'!$B287, 1, 0)</f>
        <v>1</v>
      </c>
      <c r="F285">
        <f>IF('CS-Sophomore'!F289='Master Answer Key'!$B287, 1, 0)</f>
        <v>1</v>
      </c>
      <c r="G285">
        <f>IF('CS-Sophomore'!G289='Master Answer Key'!$B287, 1, 0)</f>
        <v>1</v>
      </c>
      <c r="H285">
        <f>IF('CS-Sophomore'!H289='Master Answer Key'!$B287, 1, 0)</f>
        <v>1</v>
      </c>
      <c r="I285">
        <f>IF('CS-Sophomore'!I289='Master Answer Key'!$B287, 1, 0)</f>
        <v>1</v>
      </c>
      <c r="J285">
        <f>IF('CS-Sophomore'!J289='Master Answer Key'!$B287, 1, 0)</f>
        <v>0</v>
      </c>
      <c r="K285">
        <f>IF('CS-Sophomore'!K289='Master Answer Key'!$B287, 1, 0)</f>
        <v>1</v>
      </c>
      <c r="L285">
        <f>IF('CS-Sophomore'!L289='Master Answer Key'!$B287, 1, 0)</f>
        <v>1</v>
      </c>
      <c r="M285">
        <f>IF('CS-Sophomore'!M289='Master Answer Key'!$B287, 1, 0)</f>
        <v>1</v>
      </c>
      <c r="N285">
        <f>IF('CS-Sophomore'!N289='Master Answer Key'!$B287, 1, 0)</f>
        <v>1</v>
      </c>
      <c r="O285">
        <f>IF('CS-Sophomore'!O289='Master Answer Key'!$B287, 1, 0)</f>
        <v>0</v>
      </c>
      <c r="P285">
        <f>IF('CS-Sophomore'!P289='Master Answer Key'!$B287, 1, 0)</f>
        <v>1</v>
      </c>
      <c r="Q285">
        <f>IF('CS-Sophomore'!Q289='Master Answer Key'!$B287, 1, 0)</f>
        <v>1</v>
      </c>
      <c r="R285">
        <f>IF('CS-Sophomore'!R289='Master Answer Key'!$B287, 1, 0)</f>
        <v>1</v>
      </c>
      <c r="S285">
        <f>IF('CS-Sophomore'!S289='Master Answer Key'!$B287, 1, 0)</f>
        <v>1</v>
      </c>
    </row>
    <row r="286">
      <c r="A286" s="5" t="s">
        <v>390</v>
      </c>
      <c r="B286">
        <f>IF('CS-Sophomore'!B290='Master Answer Key'!$B288, 1, 0)</f>
        <v>1</v>
      </c>
      <c r="C286">
        <f>IF('CS-Sophomore'!C290='Master Answer Key'!$B288, 1, 0)</f>
        <v>1</v>
      </c>
      <c r="D286">
        <f>IF('CS-Sophomore'!D290='Master Answer Key'!$B288, 1, 0)</f>
        <v>1</v>
      </c>
      <c r="E286">
        <f>IF('CS-Sophomore'!E290='Master Answer Key'!$B288, 1, 0)</f>
        <v>0</v>
      </c>
      <c r="F286">
        <f>IF('CS-Sophomore'!F290='Master Answer Key'!$B288, 1, 0)</f>
        <v>1</v>
      </c>
      <c r="G286">
        <f>IF('CS-Sophomore'!G290='Master Answer Key'!$B288, 1, 0)</f>
        <v>1</v>
      </c>
      <c r="H286">
        <f>IF('CS-Sophomore'!H290='Master Answer Key'!$B288, 1, 0)</f>
        <v>1</v>
      </c>
      <c r="I286">
        <f>IF('CS-Sophomore'!I290='Master Answer Key'!$B288, 1, 0)</f>
        <v>1</v>
      </c>
      <c r="J286">
        <f>IF('CS-Sophomore'!J290='Master Answer Key'!$B288, 1, 0)</f>
        <v>1</v>
      </c>
      <c r="K286">
        <f>IF('CS-Sophomore'!K290='Master Answer Key'!$B288, 1, 0)</f>
        <v>1</v>
      </c>
      <c r="L286">
        <f>IF('CS-Sophomore'!L290='Master Answer Key'!$B288, 1, 0)</f>
        <v>1</v>
      </c>
      <c r="M286">
        <f>IF('CS-Sophomore'!M290='Master Answer Key'!$B288, 1, 0)</f>
        <v>1</v>
      </c>
      <c r="N286">
        <f>IF('CS-Sophomore'!N290='Master Answer Key'!$B288, 1, 0)</f>
        <v>1</v>
      </c>
      <c r="O286">
        <f>IF('CS-Sophomore'!O290='Master Answer Key'!$B288, 1, 0)</f>
        <v>1</v>
      </c>
      <c r="P286">
        <f>IF('CS-Sophomore'!P290='Master Answer Key'!$B288, 1, 0)</f>
        <v>1</v>
      </c>
      <c r="Q286">
        <f>IF('CS-Sophomore'!Q290='Master Answer Key'!$B288, 1, 0)</f>
        <v>1</v>
      </c>
      <c r="R286">
        <f>IF('CS-Sophomore'!R290='Master Answer Key'!$B288, 1, 0)</f>
        <v>1</v>
      </c>
      <c r="S286">
        <f>IF('CS-Sophomore'!S290='Master Answer Key'!$B288, 1, 0)</f>
        <v>1</v>
      </c>
    </row>
    <row r="287">
      <c r="A287" s="5" t="s">
        <v>391</v>
      </c>
      <c r="B287">
        <f>IF('CS-Sophomore'!B291='Master Answer Key'!$B289, 1, 0)</f>
        <v>1</v>
      </c>
      <c r="C287">
        <f>IF('CS-Sophomore'!C291='Master Answer Key'!$B289, 1, 0)</f>
        <v>1</v>
      </c>
      <c r="D287">
        <f>IF('CS-Sophomore'!D291='Master Answer Key'!$B289, 1, 0)</f>
        <v>1</v>
      </c>
      <c r="E287">
        <f>IF('CS-Sophomore'!E291='Master Answer Key'!$B289, 1, 0)</f>
        <v>1</v>
      </c>
      <c r="F287">
        <f>IF('CS-Sophomore'!F291='Master Answer Key'!$B289, 1, 0)</f>
        <v>1</v>
      </c>
      <c r="G287">
        <f>IF('CS-Sophomore'!G291='Master Answer Key'!$B289, 1, 0)</f>
        <v>1</v>
      </c>
      <c r="H287">
        <f>IF('CS-Sophomore'!H291='Master Answer Key'!$B289, 1, 0)</f>
        <v>1</v>
      </c>
      <c r="I287">
        <f>IF('CS-Sophomore'!I291='Master Answer Key'!$B289, 1, 0)</f>
        <v>1</v>
      </c>
      <c r="J287">
        <f>IF('CS-Sophomore'!J291='Master Answer Key'!$B289, 1, 0)</f>
        <v>1</v>
      </c>
      <c r="K287">
        <f>IF('CS-Sophomore'!K291='Master Answer Key'!$B289, 1, 0)</f>
        <v>1</v>
      </c>
      <c r="L287">
        <f>IF('CS-Sophomore'!L291='Master Answer Key'!$B289, 1, 0)</f>
        <v>1</v>
      </c>
      <c r="M287">
        <f>IF('CS-Sophomore'!M291='Master Answer Key'!$B289, 1, 0)</f>
        <v>1</v>
      </c>
      <c r="N287">
        <f>IF('CS-Sophomore'!N291='Master Answer Key'!$B289, 1, 0)</f>
        <v>1</v>
      </c>
      <c r="O287">
        <f>IF('CS-Sophomore'!O291='Master Answer Key'!$B289, 1, 0)</f>
        <v>1</v>
      </c>
      <c r="P287">
        <f>IF('CS-Sophomore'!P291='Master Answer Key'!$B289, 1, 0)</f>
        <v>1</v>
      </c>
      <c r="Q287">
        <f>IF('CS-Sophomore'!Q291='Master Answer Key'!$B289, 1, 0)</f>
        <v>1</v>
      </c>
      <c r="R287">
        <f>IF('CS-Sophomore'!R291='Master Answer Key'!$B289, 1, 0)</f>
        <v>1</v>
      </c>
      <c r="S287">
        <f>IF('CS-Sophomore'!S291='Master Answer Key'!$B289, 1, 0)</f>
        <v>1</v>
      </c>
    </row>
    <row r="288">
      <c r="A288" s="5" t="s">
        <v>392</v>
      </c>
      <c r="B288">
        <f>IF('CS-Sophomore'!B292='Master Answer Key'!$B290, 1, 0)</f>
        <v>1</v>
      </c>
      <c r="C288">
        <f>IF('CS-Sophomore'!C292='Master Answer Key'!$B290, 1, 0)</f>
        <v>1</v>
      </c>
      <c r="D288">
        <f>IF('CS-Sophomore'!D292='Master Answer Key'!$B290, 1, 0)</f>
        <v>1</v>
      </c>
      <c r="E288">
        <f>IF('CS-Sophomore'!E292='Master Answer Key'!$B290, 1, 0)</f>
        <v>1</v>
      </c>
      <c r="F288">
        <f>IF('CS-Sophomore'!F292='Master Answer Key'!$B290, 1, 0)</f>
        <v>1</v>
      </c>
      <c r="G288">
        <f>IF('CS-Sophomore'!G292='Master Answer Key'!$B290, 1, 0)</f>
        <v>1</v>
      </c>
      <c r="H288">
        <f>IF('CS-Sophomore'!H292='Master Answer Key'!$B290, 1, 0)</f>
        <v>0</v>
      </c>
      <c r="I288">
        <f>IF('CS-Sophomore'!I292='Master Answer Key'!$B290, 1, 0)</f>
        <v>1</v>
      </c>
      <c r="J288">
        <f>IF('CS-Sophomore'!J292='Master Answer Key'!$B290, 1, 0)</f>
        <v>1</v>
      </c>
      <c r="K288">
        <f>IF('CS-Sophomore'!K292='Master Answer Key'!$B290, 1, 0)</f>
        <v>1</v>
      </c>
      <c r="L288">
        <f>IF('CS-Sophomore'!L292='Master Answer Key'!$B290, 1, 0)</f>
        <v>1</v>
      </c>
      <c r="M288">
        <f>IF('CS-Sophomore'!M292='Master Answer Key'!$B290, 1, 0)</f>
        <v>1</v>
      </c>
      <c r="N288">
        <f>IF('CS-Sophomore'!N292='Master Answer Key'!$B290, 1, 0)</f>
        <v>1</v>
      </c>
      <c r="O288">
        <f>IF('CS-Sophomore'!O292='Master Answer Key'!$B290, 1, 0)</f>
        <v>1</v>
      </c>
      <c r="P288">
        <f>IF('CS-Sophomore'!P292='Master Answer Key'!$B290, 1, 0)</f>
        <v>1</v>
      </c>
      <c r="Q288">
        <f>IF('CS-Sophomore'!Q292='Master Answer Key'!$B290, 1, 0)</f>
        <v>1</v>
      </c>
      <c r="R288">
        <f>IF('CS-Sophomore'!R292='Master Answer Key'!$B290, 1, 0)</f>
        <v>1</v>
      </c>
      <c r="S288">
        <f>IF('CS-Sophomore'!S292='Master Answer Key'!$B290, 1, 0)</f>
        <v>1</v>
      </c>
    </row>
    <row r="289">
      <c r="A289" s="5" t="s">
        <v>393</v>
      </c>
      <c r="B289">
        <f>IF('CS-Sophomore'!B293='Master Answer Key'!$B291, 1, 0)</f>
        <v>1</v>
      </c>
      <c r="C289">
        <f>IF('CS-Sophomore'!C293='Master Answer Key'!$B291, 1, 0)</f>
        <v>1</v>
      </c>
      <c r="D289">
        <f>IF('CS-Sophomore'!D293='Master Answer Key'!$B291, 1, 0)</f>
        <v>1</v>
      </c>
      <c r="E289">
        <f>IF('CS-Sophomore'!E293='Master Answer Key'!$B291, 1, 0)</f>
        <v>1</v>
      </c>
      <c r="F289">
        <f>IF('CS-Sophomore'!F293='Master Answer Key'!$B291, 1, 0)</f>
        <v>1</v>
      </c>
      <c r="G289">
        <f>IF('CS-Sophomore'!G293='Master Answer Key'!$B291, 1, 0)</f>
        <v>1</v>
      </c>
      <c r="H289">
        <f>IF('CS-Sophomore'!H293='Master Answer Key'!$B291, 1, 0)</f>
        <v>1</v>
      </c>
      <c r="I289">
        <f>IF('CS-Sophomore'!I293='Master Answer Key'!$B291, 1, 0)</f>
        <v>1</v>
      </c>
      <c r="J289">
        <f>IF('CS-Sophomore'!J293='Master Answer Key'!$B291, 1, 0)</f>
        <v>1</v>
      </c>
      <c r="K289">
        <f>IF('CS-Sophomore'!K293='Master Answer Key'!$B291, 1, 0)</f>
        <v>1</v>
      </c>
      <c r="L289">
        <f>IF('CS-Sophomore'!L293='Master Answer Key'!$B291, 1, 0)</f>
        <v>1</v>
      </c>
      <c r="M289">
        <f>IF('CS-Sophomore'!M293='Master Answer Key'!$B291, 1, 0)</f>
        <v>1</v>
      </c>
      <c r="N289">
        <f>IF('CS-Sophomore'!N293='Master Answer Key'!$B291, 1, 0)</f>
        <v>1</v>
      </c>
      <c r="O289">
        <f>IF('CS-Sophomore'!O293='Master Answer Key'!$B291, 1, 0)</f>
        <v>1</v>
      </c>
      <c r="P289">
        <f>IF('CS-Sophomore'!P293='Master Answer Key'!$B291, 1, 0)</f>
        <v>1</v>
      </c>
      <c r="Q289">
        <f>IF('CS-Sophomore'!Q293='Master Answer Key'!$B291, 1, 0)</f>
        <v>1</v>
      </c>
      <c r="R289">
        <f>IF('CS-Sophomore'!R293='Master Answer Key'!$B291, 1, 0)</f>
        <v>1</v>
      </c>
      <c r="S289">
        <f>IF('CS-Sophomore'!S293='Master Answer Key'!$B291, 1, 0)</f>
        <v>1</v>
      </c>
    </row>
    <row r="290">
      <c r="A290" s="5" t="s">
        <v>394</v>
      </c>
      <c r="B290">
        <f>IF('CS-Sophomore'!B294='Master Answer Key'!$B292, 1, 0)</f>
        <v>1</v>
      </c>
      <c r="C290">
        <f>IF('CS-Sophomore'!C294='Master Answer Key'!$B292, 1, 0)</f>
        <v>1</v>
      </c>
      <c r="D290">
        <f>IF('CS-Sophomore'!D294='Master Answer Key'!$B292, 1, 0)</f>
        <v>1</v>
      </c>
      <c r="E290">
        <f>IF('CS-Sophomore'!E294='Master Answer Key'!$B292, 1, 0)</f>
        <v>1</v>
      </c>
      <c r="F290">
        <f>IF('CS-Sophomore'!F294='Master Answer Key'!$B292, 1, 0)</f>
        <v>1</v>
      </c>
      <c r="G290">
        <f>IF('CS-Sophomore'!G294='Master Answer Key'!$B292, 1, 0)</f>
        <v>1</v>
      </c>
      <c r="H290">
        <f>IF('CS-Sophomore'!H294='Master Answer Key'!$B292, 1, 0)</f>
        <v>1</v>
      </c>
      <c r="I290">
        <f>IF('CS-Sophomore'!I294='Master Answer Key'!$B292, 1, 0)</f>
        <v>1</v>
      </c>
      <c r="J290">
        <f>IF('CS-Sophomore'!J294='Master Answer Key'!$B292, 1, 0)</f>
        <v>1</v>
      </c>
      <c r="K290">
        <f>IF('CS-Sophomore'!K294='Master Answer Key'!$B292, 1, 0)</f>
        <v>1</v>
      </c>
      <c r="L290">
        <f>IF('CS-Sophomore'!L294='Master Answer Key'!$B292, 1, 0)</f>
        <v>1</v>
      </c>
      <c r="M290">
        <f>IF('CS-Sophomore'!M294='Master Answer Key'!$B292, 1, 0)</f>
        <v>1</v>
      </c>
      <c r="N290">
        <f>IF('CS-Sophomore'!N294='Master Answer Key'!$B292, 1, 0)</f>
        <v>1</v>
      </c>
      <c r="O290">
        <f>IF('CS-Sophomore'!O294='Master Answer Key'!$B292, 1, 0)</f>
        <v>1</v>
      </c>
      <c r="P290">
        <f>IF('CS-Sophomore'!P294='Master Answer Key'!$B292, 1, 0)</f>
        <v>1</v>
      </c>
      <c r="Q290">
        <f>IF('CS-Sophomore'!Q294='Master Answer Key'!$B292, 1, 0)</f>
        <v>1</v>
      </c>
      <c r="R290">
        <f>IF('CS-Sophomore'!R294='Master Answer Key'!$B292, 1, 0)</f>
        <v>1</v>
      </c>
      <c r="S290">
        <f>IF('CS-Sophomore'!S294='Master Answer Key'!$B292, 1, 0)</f>
        <v>1</v>
      </c>
    </row>
    <row r="291">
      <c r="A291" s="5" t="s">
        <v>395</v>
      </c>
      <c r="B291">
        <f>IF('CS-Sophomore'!B295='Master Answer Key'!$B293, 1, 0)</f>
        <v>1</v>
      </c>
      <c r="C291">
        <f>IF('CS-Sophomore'!C295='Master Answer Key'!$B293, 1, 0)</f>
        <v>0</v>
      </c>
      <c r="D291">
        <f>IF('CS-Sophomore'!D295='Master Answer Key'!$B293, 1, 0)</f>
        <v>0</v>
      </c>
      <c r="E291">
        <f>IF('CS-Sophomore'!E295='Master Answer Key'!$B293, 1, 0)</f>
        <v>1</v>
      </c>
      <c r="F291">
        <f>IF('CS-Sophomore'!F295='Master Answer Key'!$B293, 1, 0)</f>
        <v>1</v>
      </c>
      <c r="G291">
        <f>IF('CS-Sophomore'!G295='Master Answer Key'!$B293, 1, 0)</f>
        <v>0</v>
      </c>
      <c r="H291">
        <f>IF('CS-Sophomore'!H295='Master Answer Key'!$B293, 1, 0)</f>
        <v>1</v>
      </c>
      <c r="I291">
        <f>IF('CS-Sophomore'!I295='Master Answer Key'!$B293, 1, 0)</f>
        <v>1</v>
      </c>
      <c r="J291">
        <f>IF('CS-Sophomore'!J295='Master Answer Key'!$B293, 1, 0)</f>
        <v>1</v>
      </c>
      <c r="K291">
        <f>IF('CS-Sophomore'!K295='Master Answer Key'!$B293, 1, 0)</f>
        <v>1</v>
      </c>
      <c r="L291">
        <f>IF('CS-Sophomore'!L295='Master Answer Key'!$B293, 1, 0)</f>
        <v>1</v>
      </c>
      <c r="M291">
        <f>IF('CS-Sophomore'!M295='Master Answer Key'!$B293, 1, 0)</f>
        <v>0</v>
      </c>
      <c r="N291">
        <f>IF('CS-Sophomore'!N295='Master Answer Key'!$B293, 1, 0)</f>
        <v>0</v>
      </c>
      <c r="O291">
        <f>IF('CS-Sophomore'!O295='Master Answer Key'!$B293, 1, 0)</f>
        <v>0</v>
      </c>
      <c r="P291">
        <f>IF('CS-Sophomore'!P295='Master Answer Key'!$B293, 1, 0)</f>
        <v>0</v>
      </c>
      <c r="Q291">
        <f>IF('CS-Sophomore'!Q295='Master Answer Key'!$B293, 1, 0)</f>
        <v>0</v>
      </c>
      <c r="R291">
        <f>IF('CS-Sophomore'!R295='Master Answer Key'!$B293, 1, 0)</f>
        <v>1</v>
      </c>
      <c r="S291">
        <f>IF('CS-Sophomore'!S295='Master Answer Key'!$B293, 1, 0)</f>
        <v>1</v>
      </c>
    </row>
    <row r="292">
      <c r="A292" s="5" t="s">
        <v>396</v>
      </c>
      <c r="B292">
        <f>IF('CS-Sophomore'!B296='Master Answer Key'!$B294, 1, 0)</f>
        <v>0</v>
      </c>
      <c r="C292">
        <f>IF('CS-Sophomore'!C296='Master Answer Key'!$B294, 1, 0)</f>
        <v>1</v>
      </c>
      <c r="D292">
        <f>IF('CS-Sophomore'!D296='Master Answer Key'!$B294, 1, 0)</f>
        <v>0</v>
      </c>
      <c r="E292">
        <f>IF('CS-Sophomore'!E296='Master Answer Key'!$B294, 1, 0)</f>
        <v>0</v>
      </c>
      <c r="F292">
        <f>IF('CS-Sophomore'!F296='Master Answer Key'!$B294, 1, 0)</f>
        <v>1</v>
      </c>
      <c r="G292">
        <f>IF('CS-Sophomore'!G296='Master Answer Key'!$B294, 1, 0)</f>
        <v>1</v>
      </c>
      <c r="H292">
        <f>IF('CS-Sophomore'!H296='Master Answer Key'!$B294, 1, 0)</f>
        <v>1</v>
      </c>
      <c r="I292">
        <f>IF('CS-Sophomore'!I296='Master Answer Key'!$B294, 1, 0)</f>
        <v>1</v>
      </c>
      <c r="J292">
        <f>IF('CS-Sophomore'!J296='Master Answer Key'!$B294, 1, 0)</f>
        <v>1</v>
      </c>
      <c r="K292">
        <f>IF('CS-Sophomore'!K296='Master Answer Key'!$B294, 1, 0)</f>
        <v>1</v>
      </c>
      <c r="L292">
        <f>IF('CS-Sophomore'!L296='Master Answer Key'!$B294, 1, 0)</f>
        <v>1</v>
      </c>
      <c r="M292">
        <f>IF('CS-Sophomore'!M296='Master Answer Key'!$B294, 1, 0)</f>
        <v>1</v>
      </c>
      <c r="N292">
        <f>IF('CS-Sophomore'!N296='Master Answer Key'!$B294, 1, 0)</f>
        <v>1</v>
      </c>
      <c r="O292">
        <f>IF('CS-Sophomore'!O296='Master Answer Key'!$B294, 1, 0)</f>
        <v>1</v>
      </c>
      <c r="P292">
        <f>IF('CS-Sophomore'!P296='Master Answer Key'!$B294, 1, 0)</f>
        <v>1</v>
      </c>
      <c r="Q292">
        <f>IF('CS-Sophomore'!Q296='Master Answer Key'!$B294, 1, 0)</f>
        <v>1</v>
      </c>
      <c r="R292">
        <f>IF('CS-Sophomore'!R296='Master Answer Key'!$B294, 1, 0)</f>
        <v>1</v>
      </c>
      <c r="S292">
        <f>IF('CS-Sophomore'!S296='Master Answer Key'!$B294, 1, 0)</f>
        <v>1</v>
      </c>
    </row>
    <row r="293">
      <c r="A293" s="5" t="s">
        <v>397</v>
      </c>
      <c r="B293">
        <f>IF('CS-Sophomore'!B297='Master Answer Key'!$B295, 1, 0)</f>
        <v>1</v>
      </c>
      <c r="C293">
        <f>IF('CS-Sophomore'!C297='Master Answer Key'!$B295, 1, 0)</f>
        <v>1</v>
      </c>
      <c r="D293">
        <f>IF('CS-Sophomore'!D297='Master Answer Key'!$B295, 1, 0)</f>
        <v>1</v>
      </c>
      <c r="E293">
        <f>IF('CS-Sophomore'!E297='Master Answer Key'!$B295, 1, 0)</f>
        <v>1</v>
      </c>
      <c r="F293">
        <f>IF('CS-Sophomore'!F297='Master Answer Key'!$B295, 1, 0)</f>
        <v>1</v>
      </c>
      <c r="G293">
        <f>IF('CS-Sophomore'!G297='Master Answer Key'!$B295, 1, 0)</f>
        <v>1</v>
      </c>
      <c r="H293">
        <f>IF('CS-Sophomore'!H297='Master Answer Key'!$B295, 1, 0)</f>
        <v>1</v>
      </c>
      <c r="I293">
        <f>IF('CS-Sophomore'!I297='Master Answer Key'!$B295, 1, 0)</f>
        <v>1</v>
      </c>
      <c r="J293">
        <f>IF('CS-Sophomore'!J297='Master Answer Key'!$B295, 1, 0)</f>
        <v>1</v>
      </c>
      <c r="K293">
        <f>IF('CS-Sophomore'!K297='Master Answer Key'!$B295, 1, 0)</f>
        <v>1</v>
      </c>
      <c r="L293">
        <f>IF('CS-Sophomore'!L297='Master Answer Key'!$B295, 1, 0)</f>
        <v>1</v>
      </c>
      <c r="M293">
        <f>IF('CS-Sophomore'!M297='Master Answer Key'!$B295, 1, 0)</f>
        <v>1</v>
      </c>
      <c r="N293">
        <f>IF('CS-Sophomore'!N297='Master Answer Key'!$B295, 1, 0)</f>
        <v>1</v>
      </c>
      <c r="O293">
        <f>IF('CS-Sophomore'!O297='Master Answer Key'!$B295, 1, 0)</f>
        <v>1</v>
      </c>
      <c r="P293">
        <f>IF('CS-Sophomore'!P297='Master Answer Key'!$B295, 1, 0)</f>
        <v>1</v>
      </c>
      <c r="Q293">
        <f>IF('CS-Sophomore'!Q297='Master Answer Key'!$B295, 1, 0)</f>
        <v>1</v>
      </c>
      <c r="R293">
        <f>IF('CS-Sophomore'!R297='Master Answer Key'!$B295, 1, 0)</f>
        <v>1</v>
      </c>
      <c r="S293">
        <f>IF('CS-Sophomore'!S297='Master Answer Key'!$B295, 1, 0)</f>
        <v>1</v>
      </c>
    </row>
    <row r="294">
      <c r="A294" s="5" t="s">
        <v>398</v>
      </c>
      <c r="B294">
        <f>IF('CS-Sophomore'!B298='Master Answer Key'!$B296, 1, 0)</f>
        <v>1</v>
      </c>
      <c r="C294">
        <f>IF('CS-Sophomore'!C298='Master Answer Key'!$B296, 1, 0)</f>
        <v>1</v>
      </c>
      <c r="D294">
        <f>IF('CS-Sophomore'!D298='Master Answer Key'!$B296, 1, 0)</f>
        <v>1</v>
      </c>
      <c r="E294">
        <f>IF('CS-Sophomore'!E298='Master Answer Key'!$B296, 1, 0)</f>
        <v>1</v>
      </c>
      <c r="F294">
        <f>IF('CS-Sophomore'!F298='Master Answer Key'!$B296, 1, 0)</f>
        <v>1</v>
      </c>
      <c r="G294">
        <f>IF('CS-Sophomore'!G298='Master Answer Key'!$B296, 1, 0)</f>
        <v>1</v>
      </c>
      <c r="H294">
        <f>IF('CS-Sophomore'!H298='Master Answer Key'!$B296, 1, 0)</f>
        <v>1</v>
      </c>
      <c r="I294">
        <f>IF('CS-Sophomore'!I298='Master Answer Key'!$B296, 1, 0)</f>
        <v>1</v>
      </c>
      <c r="J294">
        <f>IF('CS-Sophomore'!J298='Master Answer Key'!$B296, 1, 0)</f>
        <v>1</v>
      </c>
      <c r="K294">
        <f>IF('CS-Sophomore'!K298='Master Answer Key'!$B296, 1, 0)</f>
        <v>1</v>
      </c>
      <c r="L294">
        <f>IF('CS-Sophomore'!L298='Master Answer Key'!$B296, 1, 0)</f>
        <v>1</v>
      </c>
      <c r="M294">
        <f>IF('CS-Sophomore'!M298='Master Answer Key'!$B296, 1, 0)</f>
        <v>1</v>
      </c>
      <c r="N294">
        <f>IF('CS-Sophomore'!N298='Master Answer Key'!$B296, 1, 0)</f>
        <v>1</v>
      </c>
      <c r="O294">
        <f>IF('CS-Sophomore'!O298='Master Answer Key'!$B296, 1, 0)</f>
        <v>1</v>
      </c>
      <c r="P294">
        <f>IF('CS-Sophomore'!P298='Master Answer Key'!$B296, 1, 0)</f>
        <v>1</v>
      </c>
      <c r="Q294">
        <f>IF('CS-Sophomore'!Q298='Master Answer Key'!$B296, 1, 0)</f>
        <v>1</v>
      </c>
      <c r="R294">
        <f>IF('CS-Sophomore'!R298='Master Answer Key'!$B296, 1, 0)</f>
        <v>1</v>
      </c>
      <c r="S294">
        <f>IF('CS-Sophomore'!S298='Master Answer Key'!$B296, 1, 0)</f>
        <v>1</v>
      </c>
    </row>
    <row r="295">
      <c r="A295" s="5" t="s">
        <v>399</v>
      </c>
      <c r="B295">
        <f>IF('CS-Sophomore'!B299='Master Answer Key'!$B297, 1, 0)</f>
        <v>1</v>
      </c>
      <c r="C295">
        <f>IF('CS-Sophomore'!C299='Master Answer Key'!$B297, 1, 0)</f>
        <v>0</v>
      </c>
      <c r="D295">
        <f>IF('CS-Sophomore'!D299='Master Answer Key'!$B297, 1, 0)</f>
        <v>1</v>
      </c>
      <c r="E295">
        <f>IF('CS-Sophomore'!E299='Master Answer Key'!$B297, 1, 0)</f>
        <v>1</v>
      </c>
      <c r="F295">
        <f>IF('CS-Sophomore'!F299='Master Answer Key'!$B297, 1, 0)</f>
        <v>0</v>
      </c>
      <c r="G295">
        <f>IF('CS-Sophomore'!G299='Master Answer Key'!$B297, 1, 0)</f>
        <v>0</v>
      </c>
      <c r="H295">
        <f>IF('CS-Sophomore'!H299='Master Answer Key'!$B297, 1, 0)</f>
        <v>0</v>
      </c>
      <c r="I295">
        <f>IF('CS-Sophomore'!I299='Master Answer Key'!$B297, 1, 0)</f>
        <v>0</v>
      </c>
      <c r="J295">
        <f>IF('CS-Sophomore'!J299='Master Answer Key'!$B297, 1, 0)</f>
        <v>1</v>
      </c>
      <c r="K295">
        <f>IF('CS-Sophomore'!K299='Master Answer Key'!$B297, 1, 0)</f>
        <v>1</v>
      </c>
      <c r="L295">
        <f>IF('CS-Sophomore'!L299='Master Answer Key'!$B297, 1, 0)</f>
        <v>1</v>
      </c>
      <c r="M295">
        <f>IF('CS-Sophomore'!M299='Master Answer Key'!$B297, 1, 0)</f>
        <v>1</v>
      </c>
      <c r="N295">
        <f>IF('CS-Sophomore'!N299='Master Answer Key'!$B297, 1, 0)</f>
        <v>1</v>
      </c>
      <c r="O295">
        <f>IF('CS-Sophomore'!O299='Master Answer Key'!$B297, 1, 0)</f>
        <v>1</v>
      </c>
      <c r="P295">
        <f>IF('CS-Sophomore'!P299='Master Answer Key'!$B297, 1, 0)</f>
        <v>1</v>
      </c>
      <c r="Q295">
        <f>IF('CS-Sophomore'!Q299='Master Answer Key'!$B297, 1, 0)</f>
        <v>1</v>
      </c>
      <c r="R295">
        <f>IF('CS-Sophomore'!R299='Master Answer Key'!$B297, 1, 0)</f>
        <v>1</v>
      </c>
      <c r="S295">
        <f>IF('CS-Sophomore'!S299='Master Answer Key'!$B297, 1, 0)</f>
        <v>0</v>
      </c>
    </row>
    <row r="296">
      <c r="A296" s="5" t="s">
        <v>400</v>
      </c>
      <c r="B296">
        <f>IF('CS-Sophomore'!B300='Master Answer Key'!$B298, 1, 0)</f>
        <v>1</v>
      </c>
      <c r="C296">
        <f>IF('CS-Sophomore'!C300='Master Answer Key'!$B298, 1, 0)</f>
        <v>1</v>
      </c>
      <c r="D296">
        <f>IF('CS-Sophomore'!D300='Master Answer Key'!$B298, 1, 0)</f>
        <v>1</v>
      </c>
      <c r="E296">
        <f>IF('CS-Sophomore'!E300='Master Answer Key'!$B298, 1, 0)</f>
        <v>1</v>
      </c>
      <c r="F296">
        <f>IF('CS-Sophomore'!F300='Master Answer Key'!$B298, 1, 0)</f>
        <v>1</v>
      </c>
      <c r="G296">
        <f>IF('CS-Sophomore'!G300='Master Answer Key'!$B298, 1, 0)</f>
        <v>1</v>
      </c>
      <c r="H296">
        <f>IF('CS-Sophomore'!H300='Master Answer Key'!$B298, 1, 0)</f>
        <v>1</v>
      </c>
      <c r="I296">
        <f>IF('CS-Sophomore'!I300='Master Answer Key'!$B298, 1, 0)</f>
        <v>1</v>
      </c>
      <c r="J296">
        <f>IF('CS-Sophomore'!J300='Master Answer Key'!$B298, 1, 0)</f>
        <v>1</v>
      </c>
      <c r="K296">
        <f>IF('CS-Sophomore'!K300='Master Answer Key'!$B298, 1, 0)</f>
        <v>0</v>
      </c>
      <c r="L296">
        <f>IF('CS-Sophomore'!L300='Master Answer Key'!$B298, 1, 0)</f>
        <v>1</v>
      </c>
      <c r="M296">
        <f>IF('CS-Sophomore'!M300='Master Answer Key'!$B298, 1, 0)</f>
        <v>1</v>
      </c>
      <c r="N296">
        <f>IF('CS-Sophomore'!N300='Master Answer Key'!$B298, 1, 0)</f>
        <v>1</v>
      </c>
      <c r="O296">
        <f>IF('CS-Sophomore'!O300='Master Answer Key'!$B298, 1, 0)</f>
        <v>1</v>
      </c>
      <c r="P296">
        <f>IF('CS-Sophomore'!P300='Master Answer Key'!$B298, 1, 0)</f>
        <v>1</v>
      </c>
      <c r="Q296">
        <f>IF('CS-Sophomore'!Q300='Master Answer Key'!$B298, 1, 0)</f>
        <v>1</v>
      </c>
      <c r="R296">
        <f>IF('CS-Sophomore'!R300='Master Answer Key'!$B298, 1, 0)</f>
        <v>1</v>
      </c>
      <c r="S296">
        <f>IF('CS-Sophomore'!S300='Master Answer Key'!$B298, 1, 0)</f>
        <v>1</v>
      </c>
    </row>
    <row r="297">
      <c r="A297" s="5" t="s">
        <v>401</v>
      </c>
      <c r="B297">
        <f>IF('CS-Sophomore'!B301='Master Answer Key'!$B299, 1, 0)</f>
        <v>0</v>
      </c>
      <c r="C297">
        <f>IF('CS-Sophomore'!C301='Master Answer Key'!$B299, 1, 0)</f>
        <v>1</v>
      </c>
      <c r="D297">
        <f>IF('CS-Sophomore'!D301='Master Answer Key'!$B299, 1, 0)</f>
        <v>1</v>
      </c>
      <c r="E297">
        <f>IF('CS-Sophomore'!E301='Master Answer Key'!$B299, 1, 0)</f>
        <v>0</v>
      </c>
      <c r="F297">
        <f>IF('CS-Sophomore'!F301='Master Answer Key'!$B299, 1, 0)</f>
        <v>0</v>
      </c>
      <c r="G297">
        <f>IF('CS-Sophomore'!G301='Master Answer Key'!$B299, 1, 0)</f>
        <v>1</v>
      </c>
      <c r="H297">
        <f>IF('CS-Sophomore'!H301='Master Answer Key'!$B299, 1, 0)</f>
        <v>1</v>
      </c>
      <c r="I297">
        <f>IF('CS-Sophomore'!I301='Master Answer Key'!$B299, 1, 0)</f>
        <v>0</v>
      </c>
      <c r="J297">
        <f>IF('CS-Sophomore'!J301='Master Answer Key'!$B299, 1, 0)</f>
        <v>0</v>
      </c>
      <c r="K297">
        <f>IF('CS-Sophomore'!K301='Master Answer Key'!$B299, 1, 0)</f>
        <v>0</v>
      </c>
      <c r="L297">
        <f>IF('CS-Sophomore'!L301='Master Answer Key'!$B299, 1, 0)</f>
        <v>0</v>
      </c>
      <c r="M297">
        <f>IF('CS-Sophomore'!M301='Master Answer Key'!$B299, 1, 0)</f>
        <v>0</v>
      </c>
      <c r="N297">
        <f>IF('CS-Sophomore'!N301='Master Answer Key'!$B299, 1, 0)</f>
        <v>0</v>
      </c>
      <c r="O297">
        <f>IF('CS-Sophomore'!O301='Master Answer Key'!$B299, 1, 0)</f>
        <v>1</v>
      </c>
      <c r="P297">
        <f>IF('CS-Sophomore'!P301='Master Answer Key'!$B299, 1, 0)</f>
        <v>1</v>
      </c>
      <c r="Q297">
        <f>IF('CS-Sophomore'!Q301='Master Answer Key'!$B299, 1, 0)</f>
        <v>1</v>
      </c>
      <c r="R297">
        <f>IF('CS-Sophomore'!R301='Master Answer Key'!$B299, 1, 0)</f>
        <v>0</v>
      </c>
      <c r="S297">
        <f>IF('CS-Sophomore'!S301='Master Answer Key'!$B299, 1, 0)</f>
        <v>1</v>
      </c>
    </row>
    <row r="298">
      <c r="A298" s="5" t="s">
        <v>402</v>
      </c>
      <c r="B298">
        <f>IF('CS-Sophomore'!B302='Master Answer Key'!$B300, 1, 0)</f>
        <v>1</v>
      </c>
      <c r="C298">
        <f>IF('CS-Sophomore'!C302='Master Answer Key'!$B300, 1, 0)</f>
        <v>1</v>
      </c>
      <c r="D298">
        <f>IF('CS-Sophomore'!D302='Master Answer Key'!$B300, 1, 0)</f>
        <v>1</v>
      </c>
      <c r="E298">
        <f>IF('CS-Sophomore'!E302='Master Answer Key'!$B300, 1, 0)</f>
        <v>1</v>
      </c>
      <c r="F298">
        <f>IF('CS-Sophomore'!F302='Master Answer Key'!$B300, 1, 0)</f>
        <v>1</v>
      </c>
      <c r="G298">
        <f>IF('CS-Sophomore'!G302='Master Answer Key'!$B300, 1, 0)</f>
        <v>1</v>
      </c>
      <c r="H298">
        <f>IF('CS-Sophomore'!H302='Master Answer Key'!$B300, 1, 0)</f>
        <v>1</v>
      </c>
      <c r="I298">
        <f>IF('CS-Sophomore'!I302='Master Answer Key'!$B300, 1, 0)</f>
        <v>1</v>
      </c>
      <c r="J298">
        <f>IF('CS-Sophomore'!J302='Master Answer Key'!$B300, 1, 0)</f>
        <v>1</v>
      </c>
      <c r="K298">
        <f>IF('CS-Sophomore'!K302='Master Answer Key'!$B300, 1, 0)</f>
        <v>1</v>
      </c>
      <c r="L298">
        <f>IF('CS-Sophomore'!L302='Master Answer Key'!$B300, 1, 0)</f>
        <v>1</v>
      </c>
      <c r="M298">
        <f>IF('CS-Sophomore'!M302='Master Answer Key'!$B300, 1, 0)</f>
        <v>1</v>
      </c>
      <c r="N298">
        <f>IF('CS-Sophomore'!N302='Master Answer Key'!$B300, 1, 0)</f>
        <v>1</v>
      </c>
      <c r="O298">
        <f>IF('CS-Sophomore'!O302='Master Answer Key'!$B300, 1, 0)</f>
        <v>1</v>
      </c>
      <c r="P298">
        <f>IF('CS-Sophomore'!P302='Master Answer Key'!$B300, 1, 0)</f>
        <v>1</v>
      </c>
      <c r="Q298">
        <f>IF('CS-Sophomore'!Q302='Master Answer Key'!$B300, 1, 0)</f>
        <v>1</v>
      </c>
      <c r="R298">
        <f>IF('CS-Sophomore'!R302='Master Answer Key'!$B300, 1, 0)</f>
        <v>1</v>
      </c>
      <c r="S298">
        <f>IF('CS-Sophomore'!S302='Master Answer Key'!$B300, 1, 0)</f>
        <v>1</v>
      </c>
    </row>
    <row r="299">
      <c r="A299" s="5" t="s">
        <v>403</v>
      </c>
      <c r="B299">
        <f>IF('CS-Sophomore'!B303='Master Answer Key'!$B301, 1, 0)</f>
        <v>1</v>
      </c>
      <c r="C299">
        <f>IF('CS-Sophomore'!C303='Master Answer Key'!$B301, 1, 0)</f>
        <v>1</v>
      </c>
      <c r="D299">
        <f>IF('CS-Sophomore'!D303='Master Answer Key'!$B301, 1, 0)</f>
        <v>1</v>
      </c>
      <c r="E299">
        <f>IF('CS-Sophomore'!E303='Master Answer Key'!$B301, 1, 0)</f>
        <v>1</v>
      </c>
      <c r="F299">
        <f>IF('CS-Sophomore'!F303='Master Answer Key'!$B301, 1, 0)</f>
        <v>1</v>
      </c>
      <c r="G299">
        <f>IF('CS-Sophomore'!G303='Master Answer Key'!$B301, 1, 0)</f>
        <v>1</v>
      </c>
      <c r="H299">
        <f>IF('CS-Sophomore'!H303='Master Answer Key'!$B301, 1, 0)</f>
        <v>1</v>
      </c>
      <c r="I299">
        <f>IF('CS-Sophomore'!I303='Master Answer Key'!$B301, 1, 0)</f>
        <v>1</v>
      </c>
      <c r="J299">
        <f>IF('CS-Sophomore'!J303='Master Answer Key'!$B301, 1, 0)</f>
        <v>1</v>
      </c>
      <c r="K299">
        <f>IF('CS-Sophomore'!K303='Master Answer Key'!$B301, 1, 0)</f>
        <v>1</v>
      </c>
      <c r="L299">
        <f>IF('CS-Sophomore'!L303='Master Answer Key'!$B301, 1, 0)</f>
        <v>1</v>
      </c>
      <c r="M299">
        <f>IF('CS-Sophomore'!M303='Master Answer Key'!$B301, 1, 0)</f>
        <v>1</v>
      </c>
      <c r="N299">
        <f>IF('CS-Sophomore'!N303='Master Answer Key'!$B301, 1, 0)</f>
        <v>1</v>
      </c>
      <c r="O299">
        <f>IF('CS-Sophomore'!O303='Master Answer Key'!$B301, 1, 0)</f>
        <v>1</v>
      </c>
      <c r="P299">
        <f>IF('CS-Sophomore'!P303='Master Answer Key'!$B301, 1, 0)</f>
        <v>1</v>
      </c>
      <c r="Q299">
        <f>IF('CS-Sophomore'!Q303='Master Answer Key'!$B301, 1, 0)</f>
        <v>1</v>
      </c>
      <c r="R299">
        <f>IF('CS-Sophomore'!R303='Master Answer Key'!$B301, 1, 0)</f>
        <v>1</v>
      </c>
      <c r="S299">
        <f>IF('CS-Sophomore'!S303='Master Answer Key'!$B301, 1, 0)</f>
        <v>1</v>
      </c>
    </row>
    <row r="300">
      <c r="A300" s="5" t="s">
        <v>404</v>
      </c>
      <c r="B300">
        <f>IF('CS-Sophomore'!B304='Master Answer Key'!$B302, 1, 0)</f>
        <v>1</v>
      </c>
      <c r="C300">
        <f>IF('CS-Sophomore'!C304='Master Answer Key'!$B302, 1, 0)</f>
        <v>1</v>
      </c>
      <c r="D300">
        <f>IF('CS-Sophomore'!D304='Master Answer Key'!$B302, 1, 0)</f>
        <v>1</v>
      </c>
      <c r="E300">
        <f>IF('CS-Sophomore'!E304='Master Answer Key'!$B302, 1, 0)</f>
        <v>0</v>
      </c>
      <c r="F300">
        <f>IF('CS-Sophomore'!F304='Master Answer Key'!$B302, 1, 0)</f>
        <v>1</v>
      </c>
      <c r="G300">
        <f>IF('CS-Sophomore'!G304='Master Answer Key'!$B302, 1, 0)</f>
        <v>1</v>
      </c>
      <c r="H300">
        <f>IF('CS-Sophomore'!H304='Master Answer Key'!$B302, 1, 0)</f>
        <v>1</v>
      </c>
      <c r="I300">
        <f>IF('CS-Sophomore'!I304='Master Answer Key'!$B302, 1, 0)</f>
        <v>1</v>
      </c>
      <c r="J300">
        <f>IF('CS-Sophomore'!J304='Master Answer Key'!$B302, 1, 0)</f>
        <v>1</v>
      </c>
      <c r="K300">
        <f>IF('CS-Sophomore'!K304='Master Answer Key'!$B302, 1, 0)</f>
        <v>1</v>
      </c>
      <c r="L300">
        <f>IF('CS-Sophomore'!L304='Master Answer Key'!$B302, 1, 0)</f>
        <v>1</v>
      </c>
      <c r="M300">
        <f>IF('CS-Sophomore'!M304='Master Answer Key'!$B302, 1, 0)</f>
        <v>1</v>
      </c>
      <c r="N300">
        <f>IF('CS-Sophomore'!N304='Master Answer Key'!$B302, 1, 0)</f>
        <v>1</v>
      </c>
      <c r="O300">
        <f>IF('CS-Sophomore'!O304='Master Answer Key'!$B302, 1, 0)</f>
        <v>1</v>
      </c>
      <c r="P300">
        <f>IF('CS-Sophomore'!P304='Master Answer Key'!$B302, 1, 0)</f>
        <v>0</v>
      </c>
      <c r="Q300">
        <f>IF('CS-Sophomore'!Q304='Master Answer Key'!$B302, 1, 0)</f>
        <v>0</v>
      </c>
      <c r="R300">
        <f>IF('CS-Sophomore'!R304='Master Answer Key'!$B302, 1, 0)</f>
        <v>0</v>
      </c>
      <c r="S300">
        <f>IF('CS-Sophomore'!S304='Master Answer Key'!$B302, 1, 0)</f>
        <v>1</v>
      </c>
    </row>
    <row r="301">
      <c r="A301" s="5" t="s">
        <v>405</v>
      </c>
      <c r="B301">
        <f>IF('CS-Sophomore'!B305='Master Answer Key'!$B303, 1, 0)</f>
        <v>1</v>
      </c>
      <c r="C301">
        <f>IF('CS-Sophomore'!C305='Master Answer Key'!$B303, 1, 0)</f>
        <v>1</v>
      </c>
      <c r="D301">
        <f>IF('CS-Sophomore'!D305='Master Answer Key'!$B303, 1, 0)</f>
        <v>0</v>
      </c>
      <c r="E301">
        <f>IF('CS-Sophomore'!E305='Master Answer Key'!$B303, 1, 0)</f>
        <v>0</v>
      </c>
      <c r="F301">
        <f>IF('CS-Sophomore'!F305='Master Answer Key'!$B303, 1, 0)</f>
        <v>1</v>
      </c>
      <c r="G301">
        <f>IF('CS-Sophomore'!G305='Master Answer Key'!$B303, 1, 0)</f>
        <v>0</v>
      </c>
      <c r="H301">
        <f>IF('CS-Sophomore'!H305='Master Answer Key'!$B303, 1, 0)</f>
        <v>0</v>
      </c>
      <c r="I301">
        <f>IF('CS-Sophomore'!I305='Master Answer Key'!$B303, 1, 0)</f>
        <v>0</v>
      </c>
      <c r="J301">
        <f>IF('CS-Sophomore'!J305='Master Answer Key'!$B303, 1, 0)</f>
        <v>0</v>
      </c>
      <c r="K301">
        <f>IF('CS-Sophomore'!K305='Master Answer Key'!$B303, 1, 0)</f>
        <v>0</v>
      </c>
      <c r="L301">
        <f>IF('CS-Sophomore'!L305='Master Answer Key'!$B303, 1, 0)</f>
        <v>0</v>
      </c>
      <c r="M301">
        <f>IF('CS-Sophomore'!M305='Master Answer Key'!$B303, 1, 0)</f>
        <v>0</v>
      </c>
      <c r="N301">
        <f>IF('CS-Sophomore'!N305='Master Answer Key'!$B303, 1, 0)</f>
        <v>0</v>
      </c>
      <c r="O301">
        <f>IF('CS-Sophomore'!O305='Master Answer Key'!$B303, 1, 0)</f>
        <v>0</v>
      </c>
      <c r="P301">
        <f>IF('CS-Sophomore'!P305='Master Answer Key'!$B303, 1, 0)</f>
        <v>0</v>
      </c>
      <c r="Q301">
        <f>IF('CS-Sophomore'!Q305='Master Answer Key'!$B303, 1, 0)</f>
        <v>1</v>
      </c>
      <c r="R301">
        <f>IF('CS-Sophomore'!R305='Master Answer Key'!$B303, 1, 0)</f>
        <v>0</v>
      </c>
      <c r="S301">
        <f>IF('CS-Sophomore'!S305='Master Answer Key'!$B303, 1, 0)</f>
        <v>0</v>
      </c>
    </row>
    <row r="302">
      <c r="A302" s="5" t="s">
        <v>406</v>
      </c>
      <c r="B302">
        <f>IF('CS-Sophomore'!B306='Master Answer Key'!$B304, 1, 0)</f>
        <v>1</v>
      </c>
      <c r="C302">
        <f>IF('CS-Sophomore'!C306='Master Answer Key'!$B304, 1, 0)</f>
        <v>1</v>
      </c>
      <c r="D302">
        <f>IF('CS-Sophomore'!D306='Master Answer Key'!$B304, 1, 0)</f>
        <v>1</v>
      </c>
      <c r="E302">
        <f>IF('CS-Sophomore'!E306='Master Answer Key'!$B304, 1, 0)</f>
        <v>1</v>
      </c>
      <c r="F302">
        <f>IF('CS-Sophomore'!F306='Master Answer Key'!$B304, 1, 0)</f>
        <v>1</v>
      </c>
      <c r="G302">
        <f>IF('CS-Sophomore'!G306='Master Answer Key'!$B304, 1, 0)</f>
        <v>0</v>
      </c>
      <c r="H302">
        <f>IF('CS-Sophomore'!H306='Master Answer Key'!$B304, 1, 0)</f>
        <v>1</v>
      </c>
      <c r="I302">
        <f>IF('CS-Sophomore'!I306='Master Answer Key'!$B304, 1, 0)</f>
        <v>1</v>
      </c>
      <c r="J302">
        <f>IF('CS-Sophomore'!J306='Master Answer Key'!$B304, 1, 0)</f>
        <v>1</v>
      </c>
      <c r="K302">
        <f>IF('CS-Sophomore'!K306='Master Answer Key'!$B304, 1, 0)</f>
        <v>1</v>
      </c>
      <c r="L302">
        <f>IF('CS-Sophomore'!L306='Master Answer Key'!$B304, 1, 0)</f>
        <v>1</v>
      </c>
      <c r="M302">
        <f>IF('CS-Sophomore'!M306='Master Answer Key'!$B304, 1, 0)</f>
        <v>1</v>
      </c>
      <c r="N302">
        <f>IF('CS-Sophomore'!N306='Master Answer Key'!$B304, 1, 0)</f>
        <v>1</v>
      </c>
      <c r="O302">
        <f>IF('CS-Sophomore'!O306='Master Answer Key'!$B304, 1, 0)</f>
        <v>1</v>
      </c>
      <c r="P302">
        <f>IF('CS-Sophomore'!P306='Master Answer Key'!$B304, 1, 0)</f>
        <v>1</v>
      </c>
      <c r="Q302">
        <f>IF('CS-Sophomore'!Q306='Master Answer Key'!$B304, 1, 0)</f>
        <v>1</v>
      </c>
      <c r="R302">
        <f>IF('CS-Sophomore'!R306='Master Answer Key'!$B304, 1, 0)</f>
        <v>1</v>
      </c>
      <c r="S302">
        <f>IF('CS-Sophomore'!S306='Master Answer Key'!$B304, 1, 0)</f>
        <v>1</v>
      </c>
    </row>
    <row r="303">
      <c r="A303" s="5" t="s">
        <v>407</v>
      </c>
      <c r="B303">
        <f>IF('CS-Sophomore'!B307='Master Answer Key'!$B305, 1, 0)</f>
        <v>1</v>
      </c>
      <c r="C303">
        <f>IF('CS-Sophomore'!C307='Master Answer Key'!$B305, 1, 0)</f>
        <v>1</v>
      </c>
      <c r="D303">
        <f>IF('CS-Sophomore'!D307='Master Answer Key'!$B305, 1, 0)</f>
        <v>1</v>
      </c>
      <c r="E303">
        <f>IF('CS-Sophomore'!E307='Master Answer Key'!$B305, 1, 0)</f>
        <v>0</v>
      </c>
      <c r="F303">
        <f>IF('CS-Sophomore'!F307='Master Answer Key'!$B305, 1, 0)</f>
        <v>0</v>
      </c>
      <c r="G303">
        <f>IF('CS-Sophomore'!G307='Master Answer Key'!$B305, 1, 0)</f>
        <v>1</v>
      </c>
      <c r="H303">
        <f>IF('CS-Sophomore'!H307='Master Answer Key'!$B305, 1, 0)</f>
        <v>1</v>
      </c>
      <c r="I303">
        <f>IF('CS-Sophomore'!I307='Master Answer Key'!$B305, 1, 0)</f>
        <v>1</v>
      </c>
      <c r="J303">
        <f>IF('CS-Sophomore'!J307='Master Answer Key'!$B305, 1, 0)</f>
        <v>1</v>
      </c>
      <c r="K303">
        <f>IF('CS-Sophomore'!K307='Master Answer Key'!$B305, 1, 0)</f>
        <v>1</v>
      </c>
      <c r="L303">
        <f>IF('CS-Sophomore'!L307='Master Answer Key'!$B305, 1, 0)</f>
        <v>1</v>
      </c>
      <c r="M303">
        <f>IF('CS-Sophomore'!M307='Master Answer Key'!$B305, 1, 0)</f>
        <v>1</v>
      </c>
      <c r="N303">
        <f>IF('CS-Sophomore'!N307='Master Answer Key'!$B305, 1, 0)</f>
        <v>1</v>
      </c>
      <c r="O303">
        <f>IF('CS-Sophomore'!O307='Master Answer Key'!$B305, 1, 0)</f>
        <v>1</v>
      </c>
      <c r="P303">
        <f>IF('CS-Sophomore'!P307='Master Answer Key'!$B305, 1, 0)</f>
        <v>1</v>
      </c>
      <c r="Q303">
        <f>IF('CS-Sophomore'!Q307='Master Answer Key'!$B305, 1, 0)</f>
        <v>1</v>
      </c>
      <c r="R303">
        <f>IF('CS-Sophomore'!R307='Master Answer Key'!$B305, 1, 0)</f>
        <v>1</v>
      </c>
      <c r="S303">
        <f>IF('CS-Sophomore'!S307='Master Answer Key'!$B305, 1, 0)</f>
        <v>1</v>
      </c>
    </row>
    <row r="304">
      <c r="A304" s="5" t="s">
        <v>408</v>
      </c>
      <c r="B304">
        <f>IF('CS-Sophomore'!B308='Master Answer Key'!$B306, 1, 0)</f>
        <v>1</v>
      </c>
      <c r="C304">
        <f>IF('CS-Sophomore'!C308='Master Answer Key'!$B306, 1, 0)</f>
        <v>1</v>
      </c>
      <c r="D304">
        <f>IF('CS-Sophomore'!D308='Master Answer Key'!$B306, 1, 0)</f>
        <v>1</v>
      </c>
      <c r="E304">
        <f>IF('CS-Sophomore'!E308='Master Answer Key'!$B306, 1, 0)</f>
        <v>1</v>
      </c>
      <c r="F304">
        <f>IF('CS-Sophomore'!F308='Master Answer Key'!$B306, 1, 0)</f>
        <v>1</v>
      </c>
      <c r="G304">
        <f>IF('CS-Sophomore'!G308='Master Answer Key'!$B306, 1, 0)</f>
        <v>1</v>
      </c>
      <c r="H304">
        <f>IF('CS-Sophomore'!H308='Master Answer Key'!$B306, 1, 0)</f>
        <v>1</v>
      </c>
      <c r="I304">
        <f>IF('CS-Sophomore'!I308='Master Answer Key'!$B306, 1, 0)</f>
        <v>1</v>
      </c>
      <c r="J304">
        <f>IF('CS-Sophomore'!J308='Master Answer Key'!$B306, 1, 0)</f>
        <v>1</v>
      </c>
      <c r="K304">
        <f>IF('CS-Sophomore'!K308='Master Answer Key'!$B306, 1, 0)</f>
        <v>1</v>
      </c>
      <c r="L304">
        <f>IF('CS-Sophomore'!L308='Master Answer Key'!$B306, 1, 0)</f>
        <v>0</v>
      </c>
      <c r="M304">
        <f>IF('CS-Sophomore'!M308='Master Answer Key'!$B306, 1, 0)</f>
        <v>0</v>
      </c>
      <c r="N304">
        <f>IF('CS-Sophomore'!N308='Master Answer Key'!$B306, 1, 0)</f>
        <v>1</v>
      </c>
      <c r="O304">
        <f>IF('CS-Sophomore'!O308='Master Answer Key'!$B306, 1, 0)</f>
        <v>1</v>
      </c>
      <c r="P304">
        <f>IF('CS-Sophomore'!P308='Master Answer Key'!$B306, 1, 0)</f>
        <v>1</v>
      </c>
      <c r="Q304">
        <f>IF('CS-Sophomore'!Q308='Master Answer Key'!$B306, 1, 0)</f>
        <v>1</v>
      </c>
      <c r="R304">
        <f>IF('CS-Sophomore'!R308='Master Answer Key'!$B306, 1, 0)</f>
        <v>1</v>
      </c>
      <c r="S304">
        <f>IF('CS-Sophomore'!S308='Master Answer Key'!$B306, 1, 0)</f>
        <v>1</v>
      </c>
    </row>
    <row r="305">
      <c r="A305" s="5" t="s">
        <v>409</v>
      </c>
      <c r="B305">
        <f>IF('CS-Sophomore'!B309='Master Answer Key'!$B307, 1, 0)</f>
        <v>0</v>
      </c>
      <c r="C305">
        <f>IF('CS-Sophomore'!C309='Master Answer Key'!$B307, 1, 0)</f>
        <v>1</v>
      </c>
      <c r="D305">
        <f>IF('CS-Sophomore'!D309='Master Answer Key'!$B307, 1, 0)</f>
        <v>1</v>
      </c>
      <c r="E305">
        <f>IF('CS-Sophomore'!E309='Master Answer Key'!$B307, 1, 0)</f>
        <v>1</v>
      </c>
      <c r="F305">
        <f>IF('CS-Sophomore'!F309='Master Answer Key'!$B307, 1, 0)</f>
        <v>1</v>
      </c>
      <c r="G305">
        <f>IF('CS-Sophomore'!G309='Master Answer Key'!$B307, 1, 0)</f>
        <v>1</v>
      </c>
      <c r="H305">
        <f>IF('CS-Sophomore'!H309='Master Answer Key'!$B307, 1, 0)</f>
        <v>1</v>
      </c>
      <c r="I305">
        <f>IF('CS-Sophomore'!I309='Master Answer Key'!$B307, 1, 0)</f>
        <v>1</v>
      </c>
      <c r="J305">
        <f>IF('CS-Sophomore'!J309='Master Answer Key'!$B307, 1, 0)</f>
        <v>1</v>
      </c>
      <c r="K305">
        <f>IF('CS-Sophomore'!K309='Master Answer Key'!$B307, 1, 0)</f>
        <v>1</v>
      </c>
      <c r="L305">
        <f>IF('CS-Sophomore'!L309='Master Answer Key'!$B307, 1, 0)</f>
        <v>1</v>
      </c>
      <c r="M305">
        <f>IF('CS-Sophomore'!M309='Master Answer Key'!$B307, 1, 0)</f>
        <v>1</v>
      </c>
      <c r="N305">
        <f>IF('CS-Sophomore'!N309='Master Answer Key'!$B307, 1, 0)</f>
        <v>1</v>
      </c>
      <c r="O305">
        <f>IF('CS-Sophomore'!O309='Master Answer Key'!$B307, 1, 0)</f>
        <v>1</v>
      </c>
      <c r="P305">
        <f>IF('CS-Sophomore'!P309='Master Answer Key'!$B307, 1, 0)</f>
        <v>1</v>
      </c>
      <c r="Q305">
        <f>IF('CS-Sophomore'!Q309='Master Answer Key'!$B307, 1, 0)</f>
        <v>1</v>
      </c>
      <c r="R305">
        <f>IF('CS-Sophomore'!R309='Master Answer Key'!$B307, 1, 0)</f>
        <v>1</v>
      </c>
      <c r="S305">
        <f>IF('CS-Sophomore'!S309='Master Answer Key'!$B307, 1, 0)</f>
        <v>1</v>
      </c>
    </row>
    <row r="306">
      <c r="A306" s="5" t="s">
        <v>410</v>
      </c>
      <c r="B306">
        <f>IF('CS-Sophomore'!B310='Master Answer Key'!$B308, 1, 0)</f>
        <v>1</v>
      </c>
      <c r="C306">
        <f>IF('CS-Sophomore'!C310='Master Answer Key'!$B308, 1, 0)</f>
        <v>1</v>
      </c>
      <c r="D306">
        <f>IF('CS-Sophomore'!D310='Master Answer Key'!$B308, 1, 0)</f>
        <v>1</v>
      </c>
      <c r="E306">
        <f>IF('CS-Sophomore'!E310='Master Answer Key'!$B308, 1, 0)</f>
        <v>0</v>
      </c>
      <c r="F306">
        <f>IF('CS-Sophomore'!F310='Master Answer Key'!$B308, 1, 0)</f>
        <v>1</v>
      </c>
      <c r="G306">
        <f>IF('CS-Sophomore'!G310='Master Answer Key'!$B308, 1, 0)</f>
        <v>1</v>
      </c>
      <c r="H306">
        <f>IF('CS-Sophomore'!H310='Master Answer Key'!$B308, 1, 0)</f>
        <v>1</v>
      </c>
      <c r="I306">
        <f>IF('CS-Sophomore'!I310='Master Answer Key'!$B308, 1, 0)</f>
        <v>1</v>
      </c>
      <c r="J306">
        <f>IF('CS-Sophomore'!J310='Master Answer Key'!$B308, 1, 0)</f>
        <v>1</v>
      </c>
      <c r="K306">
        <f>IF('CS-Sophomore'!K310='Master Answer Key'!$B308, 1, 0)</f>
        <v>1</v>
      </c>
      <c r="L306">
        <f>IF('CS-Sophomore'!L310='Master Answer Key'!$B308, 1, 0)</f>
        <v>1</v>
      </c>
      <c r="M306">
        <f>IF('CS-Sophomore'!M310='Master Answer Key'!$B308, 1, 0)</f>
        <v>1</v>
      </c>
      <c r="N306">
        <f>IF('CS-Sophomore'!N310='Master Answer Key'!$B308, 1, 0)</f>
        <v>1</v>
      </c>
      <c r="O306">
        <f>IF('CS-Sophomore'!O310='Master Answer Key'!$B308, 1, 0)</f>
        <v>1</v>
      </c>
      <c r="P306">
        <f>IF('CS-Sophomore'!P310='Master Answer Key'!$B308, 1, 0)</f>
        <v>1</v>
      </c>
      <c r="Q306">
        <f>IF('CS-Sophomore'!Q310='Master Answer Key'!$B308, 1, 0)</f>
        <v>1</v>
      </c>
      <c r="R306">
        <f>IF('CS-Sophomore'!R310='Master Answer Key'!$B308, 1, 0)</f>
        <v>1</v>
      </c>
      <c r="S306">
        <f>IF('CS-Sophomore'!S310='Master Answer Key'!$B308, 1, 0)</f>
        <v>1</v>
      </c>
    </row>
    <row r="307">
      <c r="A307" s="5" t="s">
        <v>411</v>
      </c>
      <c r="B307">
        <f>IF('CS-Sophomore'!B311='Master Answer Key'!$B309, 1, 0)</f>
        <v>0</v>
      </c>
      <c r="C307">
        <f>IF('CS-Sophomore'!C311='Master Answer Key'!$B309, 1, 0)</f>
        <v>1</v>
      </c>
      <c r="D307">
        <f>IF('CS-Sophomore'!D311='Master Answer Key'!$B309, 1, 0)</f>
        <v>0</v>
      </c>
      <c r="E307">
        <f>IF('CS-Sophomore'!E311='Master Answer Key'!$B309, 1, 0)</f>
        <v>0</v>
      </c>
      <c r="F307">
        <f>IF('CS-Sophomore'!F311='Master Answer Key'!$B309, 1, 0)</f>
        <v>1</v>
      </c>
      <c r="G307">
        <f>IF('CS-Sophomore'!G311='Master Answer Key'!$B309, 1, 0)</f>
        <v>0</v>
      </c>
      <c r="H307">
        <f>IF('CS-Sophomore'!H311='Master Answer Key'!$B309, 1, 0)</f>
        <v>0</v>
      </c>
      <c r="I307">
        <f>IF('CS-Sophomore'!I311='Master Answer Key'!$B309, 1, 0)</f>
        <v>1</v>
      </c>
      <c r="J307">
        <f>IF('CS-Sophomore'!J311='Master Answer Key'!$B309, 1, 0)</f>
        <v>1</v>
      </c>
      <c r="K307">
        <f>IF('CS-Sophomore'!K311='Master Answer Key'!$B309, 1, 0)</f>
        <v>1</v>
      </c>
      <c r="L307">
        <f>IF('CS-Sophomore'!L311='Master Answer Key'!$B309, 1, 0)</f>
        <v>1</v>
      </c>
      <c r="M307">
        <f>IF('CS-Sophomore'!M311='Master Answer Key'!$B309, 1, 0)</f>
        <v>0</v>
      </c>
      <c r="N307">
        <f>IF('CS-Sophomore'!N311='Master Answer Key'!$B309, 1, 0)</f>
        <v>1</v>
      </c>
      <c r="O307">
        <f>IF('CS-Sophomore'!O311='Master Answer Key'!$B309, 1, 0)</f>
        <v>0</v>
      </c>
      <c r="P307">
        <f>IF('CS-Sophomore'!P311='Master Answer Key'!$B309, 1, 0)</f>
        <v>1</v>
      </c>
      <c r="Q307">
        <f>IF('CS-Sophomore'!Q311='Master Answer Key'!$B309, 1, 0)</f>
        <v>0</v>
      </c>
      <c r="R307">
        <f>IF('CS-Sophomore'!R311='Master Answer Key'!$B309, 1, 0)</f>
        <v>0</v>
      </c>
      <c r="S307">
        <f>IF('CS-Sophomore'!S311='Master Answer Key'!$B309, 1, 0)</f>
        <v>0</v>
      </c>
    </row>
    <row r="308">
      <c r="A308" s="5" t="s">
        <v>412</v>
      </c>
      <c r="B308">
        <f>IF('CS-Sophomore'!B312='Master Answer Key'!$B310, 1, 0)</f>
        <v>0</v>
      </c>
      <c r="C308">
        <f>IF('CS-Sophomore'!C312='Master Answer Key'!$B310, 1, 0)</f>
        <v>0</v>
      </c>
      <c r="D308">
        <f>IF('CS-Sophomore'!D312='Master Answer Key'!$B310, 1, 0)</f>
        <v>0</v>
      </c>
      <c r="E308">
        <f>IF('CS-Sophomore'!E312='Master Answer Key'!$B310, 1, 0)</f>
        <v>1</v>
      </c>
      <c r="F308">
        <f>IF('CS-Sophomore'!F312='Master Answer Key'!$B310, 1, 0)</f>
        <v>1</v>
      </c>
      <c r="G308">
        <f>IF('CS-Sophomore'!G312='Master Answer Key'!$B310, 1, 0)</f>
        <v>0</v>
      </c>
      <c r="H308">
        <f>IF('CS-Sophomore'!H312='Master Answer Key'!$B310, 1, 0)</f>
        <v>1</v>
      </c>
      <c r="I308">
        <f>IF('CS-Sophomore'!I312='Master Answer Key'!$B310, 1, 0)</f>
        <v>0</v>
      </c>
      <c r="J308">
        <f>IF('CS-Sophomore'!J312='Master Answer Key'!$B310, 1, 0)</f>
        <v>0</v>
      </c>
      <c r="K308">
        <f>IF('CS-Sophomore'!K312='Master Answer Key'!$B310, 1, 0)</f>
        <v>1</v>
      </c>
      <c r="L308">
        <f>IF('CS-Sophomore'!L312='Master Answer Key'!$B310, 1, 0)</f>
        <v>0</v>
      </c>
      <c r="M308">
        <f>IF('CS-Sophomore'!M312='Master Answer Key'!$B310, 1, 0)</f>
        <v>0</v>
      </c>
      <c r="N308">
        <f>IF('CS-Sophomore'!N312='Master Answer Key'!$B310, 1, 0)</f>
        <v>0</v>
      </c>
      <c r="O308">
        <f>IF('CS-Sophomore'!O312='Master Answer Key'!$B310, 1, 0)</f>
        <v>0</v>
      </c>
      <c r="P308">
        <f>IF('CS-Sophomore'!P312='Master Answer Key'!$B310, 1, 0)</f>
        <v>1</v>
      </c>
      <c r="Q308">
        <f>IF('CS-Sophomore'!Q312='Master Answer Key'!$B310, 1, 0)</f>
        <v>1</v>
      </c>
      <c r="R308">
        <f>IF('CS-Sophomore'!R312='Master Answer Key'!$B310, 1, 0)</f>
        <v>0</v>
      </c>
      <c r="S308">
        <f>IF('CS-Sophomore'!S312='Master Answer Key'!$B310, 1, 0)</f>
        <v>0</v>
      </c>
    </row>
    <row r="309">
      <c r="A309" s="5" t="s">
        <v>413</v>
      </c>
      <c r="B309">
        <f>IF('CS-Sophomore'!B313='Master Answer Key'!$B311, 1, 0)</f>
        <v>1</v>
      </c>
      <c r="C309">
        <f>IF('CS-Sophomore'!C313='Master Answer Key'!$B311, 1, 0)</f>
        <v>1</v>
      </c>
      <c r="D309">
        <f>IF('CS-Sophomore'!D313='Master Answer Key'!$B311, 1, 0)</f>
        <v>1</v>
      </c>
      <c r="E309">
        <f>IF('CS-Sophomore'!E313='Master Answer Key'!$B311, 1, 0)</f>
        <v>1</v>
      </c>
      <c r="F309">
        <f>IF('CS-Sophomore'!F313='Master Answer Key'!$B311, 1, 0)</f>
        <v>1</v>
      </c>
      <c r="G309">
        <f>IF('CS-Sophomore'!G313='Master Answer Key'!$B311, 1, 0)</f>
        <v>1</v>
      </c>
      <c r="H309">
        <f>IF('CS-Sophomore'!H313='Master Answer Key'!$B311, 1, 0)</f>
        <v>1</v>
      </c>
      <c r="I309">
        <f>IF('CS-Sophomore'!I313='Master Answer Key'!$B311, 1, 0)</f>
        <v>1</v>
      </c>
      <c r="J309">
        <f>IF('CS-Sophomore'!J313='Master Answer Key'!$B311, 1, 0)</f>
        <v>1</v>
      </c>
      <c r="K309">
        <f>IF('CS-Sophomore'!K313='Master Answer Key'!$B311, 1, 0)</f>
        <v>1</v>
      </c>
      <c r="L309">
        <f>IF('CS-Sophomore'!L313='Master Answer Key'!$B311, 1, 0)</f>
        <v>1</v>
      </c>
      <c r="M309">
        <f>IF('CS-Sophomore'!M313='Master Answer Key'!$B311, 1, 0)</f>
        <v>1</v>
      </c>
      <c r="N309">
        <f>IF('CS-Sophomore'!N313='Master Answer Key'!$B311, 1, 0)</f>
        <v>1</v>
      </c>
      <c r="O309">
        <f>IF('CS-Sophomore'!O313='Master Answer Key'!$B311, 1, 0)</f>
        <v>1</v>
      </c>
      <c r="P309">
        <f>IF('CS-Sophomore'!P313='Master Answer Key'!$B311, 1, 0)</f>
        <v>1</v>
      </c>
      <c r="Q309">
        <f>IF('CS-Sophomore'!Q313='Master Answer Key'!$B311, 1, 0)</f>
        <v>1</v>
      </c>
      <c r="R309">
        <f>IF('CS-Sophomore'!R313='Master Answer Key'!$B311, 1, 0)</f>
        <v>1</v>
      </c>
      <c r="S309">
        <f>IF('CS-Sophomore'!S313='Master Answer Key'!$B311, 1, 0)</f>
        <v>1</v>
      </c>
    </row>
    <row r="310">
      <c r="A310" s="5" t="s">
        <v>414</v>
      </c>
      <c r="B310">
        <f>IF('CS-Sophomore'!B314='Master Answer Key'!$B312, 1, 0)</f>
        <v>1</v>
      </c>
      <c r="C310">
        <f>IF('CS-Sophomore'!C314='Master Answer Key'!$B312, 1, 0)</f>
        <v>1</v>
      </c>
      <c r="D310">
        <f>IF('CS-Sophomore'!D314='Master Answer Key'!$B312, 1, 0)</f>
        <v>1</v>
      </c>
      <c r="E310">
        <f>IF('CS-Sophomore'!E314='Master Answer Key'!$B312, 1, 0)</f>
        <v>0</v>
      </c>
      <c r="F310">
        <f>IF('CS-Sophomore'!F314='Master Answer Key'!$B312, 1, 0)</f>
        <v>1</v>
      </c>
      <c r="G310">
        <f>IF('CS-Sophomore'!G314='Master Answer Key'!$B312, 1, 0)</f>
        <v>1</v>
      </c>
      <c r="H310">
        <f>IF('CS-Sophomore'!H314='Master Answer Key'!$B312, 1, 0)</f>
        <v>1</v>
      </c>
      <c r="I310">
        <f>IF('CS-Sophomore'!I314='Master Answer Key'!$B312, 1, 0)</f>
        <v>1</v>
      </c>
      <c r="J310">
        <f>IF('CS-Sophomore'!J314='Master Answer Key'!$B312, 1, 0)</f>
        <v>1</v>
      </c>
      <c r="K310">
        <f>IF('CS-Sophomore'!K314='Master Answer Key'!$B312, 1, 0)</f>
        <v>0</v>
      </c>
      <c r="L310">
        <f>IF('CS-Sophomore'!L314='Master Answer Key'!$B312, 1, 0)</f>
        <v>1</v>
      </c>
      <c r="M310">
        <f>IF('CS-Sophomore'!M314='Master Answer Key'!$B312, 1, 0)</f>
        <v>1</v>
      </c>
      <c r="N310">
        <f>IF('CS-Sophomore'!N314='Master Answer Key'!$B312, 1, 0)</f>
        <v>1</v>
      </c>
      <c r="O310">
        <f>IF('CS-Sophomore'!O314='Master Answer Key'!$B312, 1, 0)</f>
        <v>1</v>
      </c>
      <c r="P310">
        <f>IF('CS-Sophomore'!P314='Master Answer Key'!$B312, 1, 0)</f>
        <v>1</v>
      </c>
      <c r="Q310">
        <f>IF('CS-Sophomore'!Q314='Master Answer Key'!$B312, 1, 0)</f>
        <v>1</v>
      </c>
      <c r="R310">
        <f>IF('CS-Sophomore'!R314='Master Answer Key'!$B312, 1, 0)</f>
        <v>1</v>
      </c>
      <c r="S310">
        <f>IF('CS-Sophomore'!S314='Master Answer Key'!$B312, 1, 0)</f>
        <v>1</v>
      </c>
    </row>
    <row r="311">
      <c r="A311" s="5" t="s">
        <v>415</v>
      </c>
      <c r="B311">
        <f>IF('CS-Sophomore'!B315='Master Answer Key'!$B313, 1, 0)</f>
        <v>1</v>
      </c>
      <c r="C311">
        <f>IF('CS-Sophomore'!C315='Master Answer Key'!$B313, 1, 0)</f>
        <v>1</v>
      </c>
      <c r="D311">
        <f>IF('CS-Sophomore'!D315='Master Answer Key'!$B313, 1, 0)</f>
        <v>1</v>
      </c>
      <c r="E311">
        <f>IF('CS-Sophomore'!E315='Master Answer Key'!$B313, 1, 0)</f>
        <v>1</v>
      </c>
      <c r="F311">
        <f>IF('CS-Sophomore'!F315='Master Answer Key'!$B313, 1, 0)</f>
        <v>1</v>
      </c>
      <c r="G311">
        <f>IF('CS-Sophomore'!G315='Master Answer Key'!$B313, 1, 0)</f>
        <v>1</v>
      </c>
      <c r="H311">
        <f>IF('CS-Sophomore'!H315='Master Answer Key'!$B313, 1, 0)</f>
        <v>1</v>
      </c>
      <c r="I311">
        <f>IF('CS-Sophomore'!I315='Master Answer Key'!$B313, 1, 0)</f>
        <v>0</v>
      </c>
      <c r="J311">
        <f>IF('CS-Sophomore'!J315='Master Answer Key'!$B313, 1, 0)</f>
        <v>1</v>
      </c>
      <c r="K311">
        <f>IF('CS-Sophomore'!K315='Master Answer Key'!$B313, 1, 0)</f>
        <v>1</v>
      </c>
      <c r="L311">
        <f>IF('CS-Sophomore'!L315='Master Answer Key'!$B313, 1, 0)</f>
        <v>1</v>
      </c>
      <c r="M311">
        <f>IF('CS-Sophomore'!M315='Master Answer Key'!$B313, 1, 0)</f>
        <v>1</v>
      </c>
      <c r="N311">
        <f>IF('CS-Sophomore'!N315='Master Answer Key'!$B313, 1, 0)</f>
        <v>1</v>
      </c>
      <c r="O311">
        <f>IF('CS-Sophomore'!O315='Master Answer Key'!$B313, 1, 0)</f>
        <v>1</v>
      </c>
      <c r="P311">
        <f>IF('CS-Sophomore'!P315='Master Answer Key'!$B313, 1, 0)</f>
        <v>1</v>
      </c>
      <c r="Q311">
        <f>IF('CS-Sophomore'!Q315='Master Answer Key'!$B313, 1, 0)</f>
        <v>1</v>
      </c>
      <c r="R311">
        <f>IF('CS-Sophomore'!R315='Master Answer Key'!$B313, 1, 0)</f>
        <v>1</v>
      </c>
      <c r="S311">
        <f>IF('CS-Sophomore'!S315='Master Answer Key'!$B313, 1, 0)</f>
        <v>1</v>
      </c>
    </row>
    <row r="312">
      <c r="A312" s="5" t="s">
        <v>416</v>
      </c>
      <c r="B312">
        <f>IF('CS-Sophomore'!B316='Master Answer Key'!$B314, 1, 0)</f>
        <v>1</v>
      </c>
      <c r="C312">
        <f>IF('CS-Sophomore'!C316='Master Answer Key'!$B314, 1, 0)</f>
        <v>1</v>
      </c>
      <c r="D312">
        <f>IF('CS-Sophomore'!D316='Master Answer Key'!$B314, 1, 0)</f>
        <v>1</v>
      </c>
      <c r="E312">
        <f>IF('CS-Sophomore'!E316='Master Answer Key'!$B314, 1, 0)</f>
        <v>1</v>
      </c>
      <c r="F312">
        <f>IF('CS-Sophomore'!F316='Master Answer Key'!$B314, 1, 0)</f>
        <v>1</v>
      </c>
      <c r="G312">
        <f>IF('CS-Sophomore'!G316='Master Answer Key'!$B314, 1, 0)</f>
        <v>1</v>
      </c>
      <c r="H312">
        <f>IF('CS-Sophomore'!H316='Master Answer Key'!$B314, 1, 0)</f>
        <v>1</v>
      </c>
      <c r="I312">
        <f>IF('CS-Sophomore'!I316='Master Answer Key'!$B314, 1, 0)</f>
        <v>1</v>
      </c>
      <c r="J312">
        <f>IF('CS-Sophomore'!J316='Master Answer Key'!$B314, 1, 0)</f>
        <v>1</v>
      </c>
      <c r="K312">
        <f>IF('CS-Sophomore'!K316='Master Answer Key'!$B314, 1, 0)</f>
        <v>1</v>
      </c>
      <c r="L312">
        <f>IF('CS-Sophomore'!L316='Master Answer Key'!$B314, 1, 0)</f>
        <v>1</v>
      </c>
      <c r="M312">
        <f>IF('CS-Sophomore'!M316='Master Answer Key'!$B314, 1, 0)</f>
        <v>1</v>
      </c>
      <c r="N312">
        <f>IF('CS-Sophomore'!N316='Master Answer Key'!$B314, 1, 0)</f>
        <v>1</v>
      </c>
      <c r="O312">
        <f>IF('CS-Sophomore'!O316='Master Answer Key'!$B314, 1, 0)</f>
        <v>1</v>
      </c>
      <c r="P312">
        <f>IF('CS-Sophomore'!P316='Master Answer Key'!$B314, 1, 0)</f>
        <v>1</v>
      </c>
      <c r="Q312">
        <f>IF('CS-Sophomore'!Q316='Master Answer Key'!$B314, 1, 0)</f>
        <v>1</v>
      </c>
      <c r="R312">
        <f>IF('CS-Sophomore'!R316='Master Answer Key'!$B314, 1, 0)</f>
        <v>1</v>
      </c>
      <c r="S312">
        <f>IF('CS-Sophomore'!S316='Master Answer Key'!$B314, 1, 0)</f>
        <v>1</v>
      </c>
    </row>
    <row r="313">
      <c r="A313" s="5" t="s">
        <v>417</v>
      </c>
      <c r="B313">
        <f>IF('CS-Sophomore'!B317='Master Answer Key'!$B315, 1, 0)</f>
        <v>1</v>
      </c>
      <c r="C313">
        <f>IF('CS-Sophomore'!C317='Master Answer Key'!$B315, 1, 0)</f>
        <v>1</v>
      </c>
      <c r="D313">
        <f>IF('CS-Sophomore'!D317='Master Answer Key'!$B315, 1, 0)</f>
        <v>1</v>
      </c>
      <c r="E313">
        <f>IF('CS-Sophomore'!E317='Master Answer Key'!$B315, 1, 0)</f>
        <v>0</v>
      </c>
      <c r="F313">
        <f>IF('CS-Sophomore'!F317='Master Answer Key'!$B315, 1, 0)</f>
        <v>1</v>
      </c>
      <c r="G313">
        <f>IF('CS-Sophomore'!G317='Master Answer Key'!$B315, 1, 0)</f>
        <v>1</v>
      </c>
      <c r="H313">
        <f>IF('CS-Sophomore'!H317='Master Answer Key'!$B315, 1, 0)</f>
        <v>1</v>
      </c>
      <c r="I313">
        <f>IF('CS-Sophomore'!I317='Master Answer Key'!$B315, 1, 0)</f>
        <v>1</v>
      </c>
      <c r="J313">
        <f>IF('CS-Sophomore'!J317='Master Answer Key'!$B315, 1, 0)</f>
        <v>1</v>
      </c>
      <c r="K313">
        <f>IF('CS-Sophomore'!K317='Master Answer Key'!$B315, 1, 0)</f>
        <v>1</v>
      </c>
      <c r="L313">
        <f>IF('CS-Sophomore'!L317='Master Answer Key'!$B315, 1, 0)</f>
        <v>1</v>
      </c>
      <c r="M313">
        <f>IF('CS-Sophomore'!M317='Master Answer Key'!$B315, 1, 0)</f>
        <v>1</v>
      </c>
      <c r="N313">
        <f>IF('CS-Sophomore'!N317='Master Answer Key'!$B315, 1, 0)</f>
        <v>1</v>
      </c>
      <c r="O313">
        <f>IF('CS-Sophomore'!O317='Master Answer Key'!$B315, 1, 0)</f>
        <v>1</v>
      </c>
      <c r="P313">
        <f>IF('CS-Sophomore'!P317='Master Answer Key'!$B315, 1, 0)</f>
        <v>1</v>
      </c>
      <c r="Q313">
        <f>IF('CS-Sophomore'!Q317='Master Answer Key'!$B315, 1, 0)</f>
        <v>1</v>
      </c>
      <c r="R313">
        <f>IF('CS-Sophomore'!R317='Master Answer Key'!$B315, 1, 0)</f>
        <v>1</v>
      </c>
      <c r="S313">
        <f>IF('CS-Sophomore'!S317='Master Answer Key'!$B315, 1, 0)</f>
        <v>1</v>
      </c>
    </row>
    <row r="314">
      <c r="A314" s="5" t="s">
        <v>418</v>
      </c>
      <c r="B314">
        <f>IF('CS-Sophomore'!B318='Master Answer Key'!$B316, 1, 0)</f>
        <v>0</v>
      </c>
      <c r="C314">
        <f>IF('CS-Sophomore'!C318='Master Answer Key'!$B316, 1, 0)</f>
        <v>1</v>
      </c>
      <c r="D314">
        <f>IF('CS-Sophomore'!D318='Master Answer Key'!$B316, 1, 0)</f>
        <v>0</v>
      </c>
      <c r="E314">
        <f>IF('CS-Sophomore'!E318='Master Answer Key'!$B316, 1, 0)</f>
        <v>0</v>
      </c>
      <c r="F314">
        <f>IF('CS-Sophomore'!F318='Master Answer Key'!$B316, 1, 0)</f>
        <v>1</v>
      </c>
      <c r="G314">
        <f>IF('CS-Sophomore'!G318='Master Answer Key'!$B316, 1, 0)</f>
        <v>1</v>
      </c>
      <c r="H314">
        <f>IF('CS-Sophomore'!H318='Master Answer Key'!$B316, 1, 0)</f>
        <v>1</v>
      </c>
      <c r="I314">
        <f>IF('CS-Sophomore'!I318='Master Answer Key'!$B316, 1, 0)</f>
        <v>0</v>
      </c>
      <c r="J314">
        <f>IF('CS-Sophomore'!J318='Master Answer Key'!$B316, 1, 0)</f>
        <v>0</v>
      </c>
      <c r="K314">
        <f>IF('CS-Sophomore'!K318='Master Answer Key'!$B316, 1, 0)</f>
        <v>1</v>
      </c>
      <c r="L314">
        <f>IF('CS-Sophomore'!L318='Master Answer Key'!$B316, 1, 0)</f>
        <v>1</v>
      </c>
      <c r="M314">
        <f>IF('CS-Sophomore'!M318='Master Answer Key'!$B316, 1, 0)</f>
        <v>1</v>
      </c>
      <c r="N314">
        <f>IF('CS-Sophomore'!N318='Master Answer Key'!$B316, 1, 0)</f>
        <v>1</v>
      </c>
      <c r="O314">
        <f>IF('CS-Sophomore'!O318='Master Answer Key'!$B316, 1, 0)</f>
        <v>1</v>
      </c>
      <c r="P314">
        <f>IF('CS-Sophomore'!P318='Master Answer Key'!$B316, 1, 0)</f>
        <v>1</v>
      </c>
      <c r="Q314">
        <f>IF('CS-Sophomore'!Q318='Master Answer Key'!$B316, 1, 0)</f>
        <v>1</v>
      </c>
      <c r="R314">
        <f>IF('CS-Sophomore'!R318='Master Answer Key'!$B316, 1, 0)</f>
        <v>1</v>
      </c>
      <c r="S314">
        <f>IF('CS-Sophomore'!S318='Master Answer Key'!$B316, 1, 0)</f>
        <v>1</v>
      </c>
    </row>
    <row r="315">
      <c r="A315" s="5" t="s">
        <v>419</v>
      </c>
      <c r="B315">
        <f>IF('CS-Sophomore'!B319='Master Answer Key'!$B317, 1, 0)</f>
        <v>1</v>
      </c>
      <c r="C315">
        <f>IF('CS-Sophomore'!C319='Master Answer Key'!$B317, 1, 0)</f>
        <v>1</v>
      </c>
      <c r="D315">
        <f>IF('CS-Sophomore'!D319='Master Answer Key'!$B317, 1, 0)</f>
        <v>1</v>
      </c>
      <c r="E315">
        <f>IF('CS-Sophomore'!E319='Master Answer Key'!$B317, 1, 0)</f>
        <v>1</v>
      </c>
      <c r="F315">
        <f>IF('CS-Sophomore'!F319='Master Answer Key'!$B317, 1, 0)</f>
        <v>1</v>
      </c>
      <c r="G315">
        <f>IF('CS-Sophomore'!G319='Master Answer Key'!$B317, 1, 0)</f>
        <v>1</v>
      </c>
      <c r="H315">
        <f>IF('CS-Sophomore'!H319='Master Answer Key'!$B317, 1, 0)</f>
        <v>1</v>
      </c>
      <c r="I315">
        <f>IF('CS-Sophomore'!I319='Master Answer Key'!$B317, 1, 0)</f>
        <v>1</v>
      </c>
      <c r="J315">
        <f>IF('CS-Sophomore'!J319='Master Answer Key'!$B317, 1, 0)</f>
        <v>1</v>
      </c>
      <c r="K315">
        <f>IF('CS-Sophomore'!K319='Master Answer Key'!$B317, 1, 0)</f>
        <v>1</v>
      </c>
      <c r="L315">
        <f>IF('CS-Sophomore'!L319='Master Answer Key'!$B317, 1, 0)</f>
        <v>1</v>
      </c>
      <c r="M315">
        <f>IF('CS-Sophomore'!M319='Master Answer Key'!$B317, 1, 0)</f>
        <v>1</v>
      </c>
      <c r="N315">
        <f>IF('CS-Sophomore'!N319='Master Answer Key'!$B317, 1, 0)</f>
        <v>1</v>
      </c>
      <c r="O315">
        <f>IF('CS-Sophomore'!O319='Master Answer Key'!$B317, 1, 0)</f>
        <v>1</v>
      </c>
      <c r="P315">
        <f>IF('CS-Sophomore'!P319='Master Answer Key'!$B317, 1, 0)</f>
        <v>1</v>
      </c>
      <c r="Q315">
        <f>IF('CS-Sophomore'!Q319='Master Answer Key'!$B317, 1, 0)</f>
        <v>1</v>
      </c>
      <c r="R315">
        <f>IF('CS-Sophomore'!R319='Master Answer Key'!$B317, 1, 0)</f>
        <v>1</v>
      </c>
      <c r="S315">
        <f>IF('CS-Sophomore'!S319='Master Answer Key'!$B317, 1, 0)</f>
        <v>1</v>
      </c>
    </row>
    <row r="316">
      <c r="A316" s="5" t="s">
        <v>420</v>
      </c>
      <c r="B316">
        <f>IF('CS-Sophomore'!B320='Master Answer Key'!$B318, 1, 0)</f>
        <v>1</v>
      </c>
      <c r="C316">
        <f>IF('CS-Sophomore'!C320='Master Answer Key'!$B318, 1, 0)</f>
        <v>1</v>
      </c>
      <c r="D316">
        <f>IF('CS-Sophomore'!D320='Master Answer Key'!$B318, 1, 0)</f>
        <v>1</v>
      </c>
      <c r="E316">
        <f>IF('CS-Sophomore'!E320='Master Answer Key'!$B318, 1, 0)</f>
        <v>1</v>
      </c>
      <c r="F316">
        <f>IF('CS-Sophomore'!F320='Master Answer Key'!$B318, 1, 0)</f>
        <v>1</v>
      </c>
      <c r="G316">
        <f>IF('CS-Sophomore'!G320='Master Answer Key'!$B318, 1, 0)</f>
        <v>1</v>
      </c>
      <c r="H316">
        <f>IF('CS-Sophomore'!H320='Master Answer Key'!$B318, 1, 0)</f>
        <v>1</v>
      </c>
      <c r="I316">
        <f>IF('CS-Sophomore'!I320='Master Answer Key'!$B318, 1, 0)</f>
        <v>1</v>
      </c>
      <c r="J316">
        <f>IF('CS-Sophomore'!J320='Master Answer Key'!$B318, 1, 0)</f>
        <v>1</v>
      </c>
      <c r="K316">
        <f>IF('CS-Sophomore'!K320='Master Answer Key'!$B318, 1, 0)</f>
        <v>1</v>
      </c>
      <c r="L316">
        <f>IF('CS-Sophomore'!L320='Master Answer Key'!$B318, 1, 0)</f>
        <v>1</v>
      </c>
      <c r="M316">
        <f>IF('CS-Sophomore'!M320='Master Answer Key'!$B318, 1, 0)</f>
        <v>1</v>
      </c>
      <c r="N316">
        <f>IF('CS-Sophomore'!N320='Master Answer Key'!$B318, 1, 0)</f>
        <v>1</v>
      </c>
      <c r="O316">
        <f>IF('CS-Sophomore'!O320='Master Answer Key'!$B318, 1, 0)</f>
        <v>1</v>
      </c>
      <c r="P316">
        <f>IF('CS-Sophomore'!P320='Master Answer Key'!$B318, 1, 0)</f>
        <v>1</v>
      </c>
      <c r="Q316">
        <f>IF('CS-Sophomore'!Q320='Master Answer Key'!$B318, 1, 0)</f>
        <v>1</v>
      </c>
      <c r="R316">
        <f>IF('CS-Sophomore'!R320='Master Answer Key'!$B318, 1, 0)</f>
        <v>1</v>
      </c>
      <c r="S316">
        <f>IF('CS-Sophomore'!S320='Master Answer Key'!$B318, 1, 0)</f>
        <v>1</v>
      </c>
    </row>
    <row r="317">
      <c r="A317" s="5" t="s">
        <v>421</v>
      </c>
      <c r="B317">
        <f>IF('CS-Sophomore'!B321='Master Answer Key'!$B319, 1, 0)</f>
        <v>0</v>
      </c>
      <c r="C317">
        <f>IF('CS-Sophomore'!C321='Master Answer Key'!$B319, 1, 0)</f>
        <v>0</v>
      </c>
      <c r="D317">
        <f>IF('CS-Sophomore'!D321='Master Answer Key'!$B319, 1, 0)</f>
        <v>1</v>
      </c>
      <c r="E317">
        <f>IF('CS-Sophomore'!E321='Master Answer Key'!$B319, 1, 0)</f>
        <v>1</v>
      </c>
      <c r="F317">
        <f>IF('CS-Sophomore'!F321='Master Answer Key'!$B319, 1, 0)</f>
        <v>1</v>
      </c>
      <c r="G317">
        <f>IF('CS-Sophomore'!G321='Master Answer Key'!$B319, 1, 0)</f>
        <v>1</v>
      </c>
      <c r="H317">
        <f>IF('CS-Sophomore'!H321='Master Answer Key'!$B319, 1, 0)</f>
        <v>0</v>
      </c>
      <c r="I317">
        <f>IF('CS-Sophomore'!I321='Master Answer Key'!$B319, 1, 0)</f>
        <v>1</v>
      </c>
      <c r="J317">
        <f>IF('CS-Sophomore'!J321='Master Answer Key'!$B319, 1, 0)</f>
        <v>1</v>
      </c>
      <c r="K317">
        <f>IF('CS-Sophomore'!K321='Master Answer Key'!$B319, 1, 0)</f>
        <v>1</v>
      </c>
      <c r="L317">
        <f>IF('CS-Sophomore'!L321='Master Answer Key'!$B319, 1, 0)</f>
        <v>0</v>
      </c>
      <c r="M317">
        <f>IF('CS-Sophomore'!M321='Master Answer Key'!$B319, 1, 0)</f>
        <v>1</v>
      </c>
      <c r="N317">
        <f>IF('CS-Sophomore'!N321='Master Answer Key'!$B319, 1, 0)</f>
        <v>1</v>
      </c>
      <c r="O317">
        <f>IF('CS-Sophomore'!O321='Master Answer Key'!$B319, 1, 0)</f>
        <v>1</v>
      </c>
      <c r="P317">
        <f>IF('CS-Sophomore'!P321='Master Answer Key'!$B319, 1, 0)</f>
        <v>1</v>
      </c>
      <c r="Q317">
        <f>IF('CS-Sophomore'!Q321='Master Answer Key'!$B319, 1, 0)</f>
        <v>1</v>
      </c>
      <c r="R317">
        <f>IF('CS-Sophomore'!R321='Master Answer Key'!$B319, 1, 0)</f>
        <v>1</v>
      </c>
      <c r="S317">
        <f>IF('CS-Sophomore'!S321='Master Answer Key'!$B319, 1, 0)</f>
        <v>1</v>
      </c>
    </row>
    <row r="318">
      <c r="A318" s="5" t="s">
        <v>422</v>
      </c>
      <c r="B318">
        <f>IF('CS-Sophomore'!B322='Master Answer Key'!$B320, 1, 0)</f>
        <v>1</v>
      </c>
      <c r="C318">
        <f>IF('CS-Sophomore'!C322='Master Answer Key'!$B320, 1, 0)</f>
        <v>1</v>
      </c>
      <c r="D318">
        <f>IF('CS-Sophomore'!D322='Master Answer Key'!$B320, 1, 0)</f>
        <v>1</v>
      </c>
      <c r="E318">
        <f>IF('CS-Sophomore'!E322='Master Answer Key'!$B320, 1, 0)</f>
        <v>1</v>
      </c>
      <c r="F318">
        <f>IF('CS-Sophomore'!F322='Master Answer Key'!$B320, 1, 0)</f>
        <v>1</v>
      </c>
      <c r="G318">
        <f>IF('CS-Sophomore'!G322='Master Answer Key'!$B320, 1, 0)</f>
        <v>1</v>
      </c>
      <c r="H318">
        <f>IF('CS-Sophomore'!H322='Master Answer Key'!$B320, 1, 0)</f>
        <v>1</v>
      </c>
      <c r="I318">
        <f>IF('CS-Sophomore'!I322='Master Answer Key'!$B320, 1, 0)</f>
        <v>1</v>
      </c>
      <c r="J318">
        <f>IF('CS-Sophomore'!J322='Master Answer Key'!$B320, 1, 0)</f>
        <v>1</v>
      </c>
      <c r="K318">
        <f>IF('CS-Sophomore'!K322='Master Answer Key'!$B320, 1, 0)</f>
        <v>1</v>
      </c>
      <c r="L318">
        <f>IF('CS-Sophomore'!L322='Master Answer Key'!$B320, 1, 0)</f>
        <v>1</v>
      </c>
      <c r="M318">
        <f>IF('CS-Sophomore'!M322='Master Answer Key'!$B320, 1, 0)</f>
        <v>1</v>
      </c>
      <c r="N318">
        <f>IF('CS-Sophomore'!N322='Master Answer Key'!$B320, 1, 0)</f>
        <v>1</v>
      </c>
      <c r="O318">
        <f>IF('CS-Sophomore'!O322='Master Answer Key'!$B320, 1, 0)</f>
        <v>1</v>
      </c>
      <c r="P318">
        <f>IF('CS-Sophomore'!P322='Master Answer Key'!$B320, 1, 0)</f>
        <v>1</v>
      </c>
      <c r="Q318">
        <f>IF('CS-Sophomore'!Q322='Master Answer Key'!$B320, 1, 0)</f>
        <v>1</v>
      </c>
      <c r="R318">
        <f>IF('CS-Sophomore'!R322='Master Answer Key'!$B320, 1, 0)</f>
        <v>1</v>
      </c>
      <c r="S318">
        <f>IF('CS-Sophomore'!S322='Master Answer Key'!$B320, 1, 0)</f>
        <v>1</v>
      </c>
    </row>
    <row r="319">
      <c r="A319" s="5" t="s">
        <v>423</v>
      </c>
      <c r="B319">
        <f>IF('CS-Sophomore'!B323='Master Answer Key'!$B321, 1, 0)</f>
        <v>0</v>
      </c>
      <c r="C319">
        <f>IF('CS-Sophomore'!C323='Master Answer Key'!$B321, 1, 0)</f>
        <v>0</v>
      </c>
      <c r="D319">
        <f>IF('CS-Sophomore'!D323='Master Answer Key'!$B321, 1, 0)</f>
        <v>1</v>
      </c>
      <c r="E319">
        <f>IF('CS-Sophomore'!E323='Master Answer Key'!$B321, 1, 0)</f>
        <v>1</v>
      </c>
      <c r="F319">
        <f>IF('CS-Sophomore'!F323='Master Answer Key'!$B321, 1, 0)</f>
        <v>1</v>
      </c>
      <c r="G319">
        <f>IF('CS-Sophomore'!G323='Master Answer Key'!$B321, 1, 0)</f>
        <v>1</v>
      </c>
      <c r="H319">
        <f>IF('CS-Sophomore'!H323='Master Answer Key'!$B321, 1, 0)</f>
        <v>1</v>
      </c>
      <c r="I319">
        <f>IF('CS-Sophomore'!I323='Master Answer Key'!$B321, 1, 0)</f>
        <v>1</v>
      </c>
      <c r="J319">
        <f>IF('CS-Sophomore'!J323='Master Answer Key'!$B321, 1, 0)</f>
        <v>1</v>
      </c>
      <c r="K319">
        <f>IF('CS-Sophomore'!K323='Master Answer Key'!$B321, 1, 0)</f>
        <v>1</v>
      </c>
      <c r="L319">
        <f>IF('CS-Sophomore'!L323='Master Answer Key'!$B321, 1, 0)</f>
        <v>0</v>
      </c>
      <c r="M319">
        <f>IF('CS-Sophomore'!M323='Master Answer Key'!$B321, 1, 0)</f>
        <v>1</v>
      </c>
      <c r="N319">
        <f>IF('CS-Sophomore'!N323='Master Answer Key'!$B321, 1, 0)</f>
        <v>1</v>
      </c>
      <c r="O319">
        <f>IF('CS-Sophomore'!O323='Master Answer Key'!$B321, 1, 0)</f>
        <v>1</v>
      </c>
      <c r="P319">
        <f>IF('CS-Sophomore'!P323='Master Answer Key'!$B321, 1, 0)</f>
        <v>0</v>
      </c>
      <c r="Q319">
        <f>IF('CS-Sophomore'!Q323='Master Answer Key'!$B321, 1, 0)</f>
        <v>1</v>
      </c>
      <c r="R319">
        <f>IF('CS-Sophomore'!R323='Master Answer Key'!$B321, 1, 0)</f>
        <v>1</v>
      </c>
      <c r="S319">
        <f>IF('CS-Sophomore'!S323='Master Answer Key'!$B321, 1, 0)</f>
        <v>1</v>
      </c>
    </row>
    <row r="320">
      <c r="A320" s="5" t="s">
        <v>424</v>
      </c>
      <c r="B320">
        <f>IF('CS-Sophomore'!B324='Master Answer Key'!$B322, 1, 0)</f>
        <v>1</v>
      </c>
      <c r="C320">
        <f>IF('CS-Sophomore'!C324='Master Answer Key'!$B322, 1, 0)</f>
        <v>1</v>
      </c>
      <c r="D320">
        <f>IF('CS-Sophomore'!D324='Master Answer Key'!$B322, 1, 0)</f>
        <v>1</v>
      </c>
      <c r="E320">
        <f>IF('CS-Sophomore'!E324='Master Answer Key'!$B322, 1, 0)</f>
        <v>1</v>
      </c>
      <c r="F320">
        <f>IF('CS-Sophomore'!F324='Master Answer Key'!$B322, 1, 0)</f>
        <v>1</v>
      </c>
      <c r="G320">
        <f>IF('CS-Sophomore'!G324='Master Answer Key'!$B322, 1, 0)</f>
        <v>1</v>
      </c>
      <c r="H320">
        <f>IF('CS-Sophomore'!H324='Master Answer Key'!$B322, 1, 0)</f>
        <v>1</v>
      </c>
      <c r="I320">
        <f>IF('CS-Sophomore'!I324='Master Answer Key'!$B322, 1, 0)</f>
        <v>1</v>
      </c>
      <c r="J320">
        <f>IF('CS-Sophomore'!J324='Master Answer Key'!$B322, 1, 0)</f>
        <v>1</v>
      </c>
      <c r="K320">
        <f>IF('CS-Sophomore'!K324='Master Answer Key'!$B322, 1, 0)</f>
        <v>1</v>
      </c>
      <c r="L320">
        <f>IF('CS-Sophomore'!L324='Master Answer Key'!$B322, 1, 0)</f>
        <v>1</v>
      </c>
      <c r="M320">
        <f>IF('CS-Sophomore'!M324='Master Answer Key'!$B322, 1, 0)</f>
        <v>1</v>
      </c>
      <c r="N320">
        <f>IF('CS-Sophomore'!N324='Master Answer Key'!$B322, 1, 0)</f>
        <v>1</v>
      </c>
      <c r="O320">
        <f>IF('CS-Sophomore'!O324='Master Answer Key'!$B322, 1, 0)</f>
        <v>1</v>
      </c>
      <c r="P320">
        <f>IF('CS-Sophomore'!P324='Master Answer Key'!$B322, 1, 0)</f>
        <v>1</v>
      </c>
      <c r="Q320">
        <f>IF('CS-Sophomore'!Q324='Master Answer Key'!$B322, 1, 0)</f>
        <v>1</v>
      </c>
      <c r="R320">
        <f>IF('CS-Sophomore'!R324='Master Answer Key'!$B322, 1, 0)</f>
        <v>1</v>
      </c>
      <c r="S320">
        <f>IF('CS-Sophomore'!S324='Master Answer Key'!$B322, 1, 0)</f>
        <v>1</v>
      </c>
    </row>
    <row r="321">
      <c r="A321" s="5" t="s">
        <v>425</v>
      </c>
      <c r="B321">
        <f>IF('CS-Sophomore'!B325='Master Answer Key'!$B323, 1, 0)</f>
        <v>1</v>
      </c>
      <c r="C321">
        <f>IF('CS-Sophomore'!C325='Master Answer Key'!$B323, 1, 0)</f>
        <v>0</v>
      </c>
      <c r="D321">
        <f>IF('CS-Sophomore'!D325='Master Answer Key'!$B323, 1, 0)</f>
        <v>1</v>
      </c>
      <c r="E321">
        <f>IF('CS-Sophomore'!E325='Master Answer Key'!$B323, 1, 0)</f>
        <v>0</v>
      </c>
      <c r="F321">
        <f>IF('CS-Sophomore'!F325='Master Answer Key'!$B323, 1, 0)</f>
        <v>1</v>
      </c>
      <c r="G321">
        <f>IF('CS-Sophomore'!G325='Master Answer Key'!$B323, 1, 0)</f>
        <v>1</v>
      </c>
      <c r="H321">
        <f>IF('CS-Sophomore'!H325='Master Answer Key'!$B323, 1, 0)</f>
        <v>0</v>
      </c>
      <c r="I321">
        <f>IF('CS-Sophomore'!I325='Master Answer Key'!$B323, 1, 0)</f>
        <v>1</v>
      </c>
      <c r="J321">
        <f>IF('CS-Sophomore'!J325='Master Answer Key'!$B323, 1, 0)</f>
        <v>1</v>
      </c>
      <c r="K321">
        <f>IF('CS-Sophomore'!K325='Master Answer Key'!$B323, 1, 0)</f>
        <v>1</v>
      </c>
      <c r="L321">
        <f>IF('CS-Sophomore'!L325='Master Answer Key'!$B323, 1, 0)</f>
        <v>1</v>
      </c>
      <c r="M321">
        <f>IF('CS-Sophomore'!M325='Master Answer Key'!$B323, 1, 0)</f>
        <v>1</v>
      </c>
      <c r="N321">
        <f>IF('CS-Sophomore'!N325='Master Answer Key'!$B323, 1, 0)</f>
        <v>1</v>
      </c>
      <c r="O321">
        <f>IF('CS-Sophomore'!O325='Master Answer Key'!$B323, 1, 0)</f>
        <v>1</v>
      </c>
      <c r="P321">
        <f>IF('CS-Sophomore'!P325='Master Answer Key'!$B323, 1, 0)</f>
        <v>1</v>
      </c>
      <c r="Q321">
        <f>IF('CS-Sophomore'!Q325='Master Answer Key'!$B323, 1, 0)</f>
        <v>0</v>
      </c>
      <c r="R321">
        <f>IF('CS-Sophomore'!R325='Master Answer Key'!$B323, 1, 0)</f>
        <v>0</v>
      </c>
      <c r="S321">
        <f>IF('CS-Sophomore'!S325='Master Answer Key'!$B323, 1, 0)</f>
        <v>1</v>
      </c>
    </row>
    <row r="322">
      <c r="A322" s="5" t="s">
        <v>426</v>
      </c>
      <c r="B322">
        <f>IF('CS-Sophomore'!B326='Master Answer Key'!$B324, 1, 0)</f>
        <v>1</v>
      </c>
      <c r="C322">
        <f>IF('CS-Sophomore'!C326='Master Answer Key'!$B324, 1, 0)</f>
        <v>0</v>
      </c>
      <c r="D322">
        <f>IF('CS-Sophomore'!D326='Master Answer Key'!$B324, 1, 0)</f>
        <v>1</v>
      </c>
      <c r="E322">
        <f>IF('CS-Sophomore'!E326='Master Answer Key'!$B324, 1, 0)</f>
        <v>1</v>
      </c>
      <c r="F322">
        <f>IF('CS-Sophomore'!F326='Master Answer Key'!$B324, 1, 0)</f>
        <v>1</v>
      </c>
      <c r="G322">
        <f>IF('CS-Sophomore'!G326='Master Answer Key'!$B324, 1, 0)</f>
        <v>0</v>
      </c>
      <c r="H322">
        <f>IF('CS-Sophomore'!H326='Master Answer Key'!$B324, 1, 0)</f>
        <v>1</v>
      </c>
      <c r="I322">
        <f>IF('CS-Sophomore'!I326='Master Answer Key'!$B324, 1, 0)</f>
        <v>1</v>
      </c>
      <c r="J322">
        <f>IF('CS-Sophomore'!J326='Master Answer Key'!$B324, 1, 0)</f>
        <v>1</v>
      </c>
      <c r="K322">
        <f>IF('CS-Sophomore'!K326='Master Answer Key'!$B324, 1, 0)</f>
        <v>1</v>
      </c>
      <c r="L322">
        <f>IF('CS-Sophomore'!L326='Master Answer Key'!$B324, 1, 0)</f>
        <v>1</v>
      </c>
      <c r="M322">
        <f>IF('CS-Sophomore'!M326='Master Answer Key'!$B324, 1, 0)</f>
        <v>1</v>
      </c>
      <c r="N322">
        <f>IF('CS-Sophomore'!N326='Master Answer Key'!$B324, 1, 0)</f>
        <v>1</v>
      </c>
      <c r="O322">
        <f>IF('CS-Sophomore'!O326='Master Answer Key'!$B324, 1, 0)</f>
        <v>1</v>
      </c>
      <c r="P322">
        <f>IF('CS-Sophomore'!P326='Master Answer Key'!$B324, 1, 0)</f>
        <v>1</v>
      </c>
      <c r="Q322">
        <f>IF('CS-Sophomore'!Q326='Master Answer Key'!$B324, 1, 0)</f>
        <v>1</v>
      </c>
      <c r="R322">
        <f>IF('CS-Sophomore'!R326='Master Answer Key'!$B324, 1, 0)</f>
        <v>1</v>
      </c>
      <c r="S322">
        <f>IF('CS-Sophomore'!S326='Master Answer Key'!$B324, 1, 0)</f>
        <v>1</v>
      </c>
    </row>
    <row r="323">
      <c r="A323" s="5" t="s">
        <v>427</v>
      </c>
      <c r="B323">
        <f>IF('CS-Sophomore'!B327='Master Answer Key'!$B325, 1, 0)</f>
        <v>1</v>
      </c>
      <c r="C323">
        <f>IF('CS-Sophomore'!C327='Master Answer Key'!$B325, 1, 0)</f>
        <v>1</v>
      </c>
      <c r="D323">
        <f>IF('CS-Sophomore'!D327='Master Answer Key'!$B325, 1, 0)</f>
        <v>0</v>
      </c>
      <c r="E323">
        <f>IF('CS-Sophomore'!E327='Master Answer Key'!$B325, 1, 0)</f>
        <v>1</v>
      </c>
      <c r="F323">
        <f>IF('CS-Sophomore'!F327='Master Answer Key'!$B325, 1, 0)</f>
        <v>0</v>
      </c>
      <c r="G323">
        <f>IF('CS-Sophomore'!G327='Master Answer Key'!$B325, 1, 0)</f>
        <v>1</v>
      </c>
      <c r="H323">
        <f>IF('CS-Sophomore'!H327='Master Answer Key'!$B325, 1, 0)</f>
        <v>1</v>
      </c>
      <c r="I323">
        <f>IF('CS-Sophomore'!I327='Master Answer Key'!$B325, 1, 0)</f>
        <v>0</v>
      </c>
      <c r="J323">
        <f>IF('CS-Sophomore'!J327='Master Answer Key'!$B325, 1, 0)</f>
        <v>1</v>
      </c>
      <c r="K323">
        <f>IF('CS-Sophomore'!K327='Master Answer Key'!$B325, 1, 0)</f>
        <v>1</v>
      </c>
      <c r="L323">
        <f>IF('CS-Sophomore'!L327='Master Answer Key'!$B325, 1, 0)</f>
        <v>1</v>
      </c>
      <c r="M323">
        <f>IF('CS-Sophomore'!M327='Master Answer Key'!$B325, 1, 0)</f>
        <v>1</v>
      </c>
      <c r="N323">
        <f>IF('CS-Sophomore'!N327='Master Answer Key'!$B325, 1, 0)</f>
        <v>1</v>
      </c>
      <c r="O323">
        <f>IF('CS-Sophomore'!O327='Master Answer Key'!$B325, 1, 0)</f>
        <v>1</v>
      </c>
      <c r="P323">
        <f>IF('CS-Sophomore'!P327='Master Answer Key'!$B325, 1, 0)</f>
        <v>0</v>
      </c>
      <c r="Q323">
        <f>IF('CS-Sophomore'!Q327='Master Answer Key'!$B325, 1, 0)</f>
        <v>1</v>
      </c>
      <c r="R323">
        <f>IF('CS-Sophomore'!R327='Master Answer Key'!$B325, 1, 0)</f>
        <v>1</v>
      </c>
      <c r="S323">
        <f>IF('CS-Sophomore'!S327='Master Answer Key'!$B325, 1, 0)</f>
        <v>1</v>
      </c>
    </row>
    <row r="324">
      <c r="A324" s="5" t="s">
        <v>429</v>
      </c>
      <c r="B324">
        <f>IF('CS-Sophomore'!B328='Master Answer Key'!$B326, 1, 0)</f>
        <v>0</v>
      </c>
      <c r="C324">
        <f>IF('CS-Sophomore'!C328='Master Answer Key'!$B326, 1, 0)</f>
        <v>1</v>
      </c>
      <c r="D324">
        <f>IF('CS-Sophomore'!D328='Master Answer Key'!$B326, 1, 0)</f>
        <v>1</v>
      </c>
      <c r="E324">
        <f>IF('CS-Sophomore'!E328='Master Answer Key'!$B326, 1, 0)</f>
        <v>0</v>
      </c>
      <c r="F324">
        <f>IF('CS-Sophomore'!F328='Master Answer Key'!$B326, 1, 0)</f>
        <v>1</v>
      </c>
      <c r="G324">
        <f>IF('CS-Sophomore'!G328='Master Answer Key'!$B326, 1, 0)</f>
        <v>1</v>
      </c>
      <c r="H324">
        <f>IF('CS-Sophomore'!H328='Master Answer Key'!$B326, 1, 0)</f>
        <v>1</v>
      </c>
      <c r="I324">
        <f>IF('CS-Sophomore'!I328='Master Answer Key'!$B326, 1, 0)</f>
        <v>1</v>
      </c>
      <c r="J324">
        <f>IF('CS-Sophomore'!J328='Master Answer Key'!$B326, 1, 0)</f>
        <v>1</v>
      </c>
      <c r="K324">
        <f>IF('CS-Sophomore'!K328='Master Answer Key'!$B326, 1, 0)</f>
        <v>1</v>
      </c>
      <c r="L324">
        <f>IF('CS-Sophomore'!L328='Master Answer Key'!$B326, 1, 0)</f>
        <v>1</v>
      </c>
      <c r="M324">
        <f>IF('CS-Sophomore'!M328='Master Answer Key'!$B326, 1, 0)</f>
        <v>1</v>
      </c>
      <c r="N324">
        <f>IF('CS-Sophomore'!N328='Master Answer Key'!$B326, 1, 0)</f>
        <v>1</v>
      </c>
      <c r="O324">
        <f>IF('CS-Sophomore'!O328='Master Answer Key'!$B326, 1, 0)</f>
        <v>1</v>
      </c>
      <c r="P324">
        <f>IF('CS-Sophomore'!P328='Master Answer Key'!$B326, 1, 0)</f>
        <v>1</v>
      </c>
      <c r="Q324">
        <f>IF('CS-Sophomore'!Q328='Master Answer Key'!$B326, 1, 0)</f>
        <v>0</v>
      </c>
      <c r="R324">
        <f>IF('CS-Sophomore'!R328='Master Answer Key'!$B326, 1, 0)</f>
        <v>1</v>
      </c>
      <c r="S324">
        <f>IF('CS-Sophomore'!S328='Master Answer Key'!$B326, 1, 0)</f>
        <v>1</v>
      </c>
    </row>
    <row r="325">
      <c r="A325" s="5" t="s">
        <v>430</v>
      </c>
      <c r="B325">
        <f>IF('CS-Sophomore'!B329='Master Answer Key'!$B327, 1, 0)</f>
        <v>1</v>
      </c>
      <c r="C325">
        <f>IF('CS-Sophomore'!C329='Master Answer Key'!$B327, 1, 0)</f>
        <v>1</v>
      </c>
      <c r="D325">
        <f>IF('CS-Sophomore'!D329='Master Answer Key'!$B327, 1, 0)</f>
        <v>1</v>
      </c>
      <c r="E325">
        <f>IF('CS-Sophomore'!E329='Master Answer Key'!$B327, 1, 0)</f>
        <v>1</v>
      </c>
      <c r="F325">
        <f>IF('CS-Sophomore'!F329='Master Answer Key'!$B327, 1, 0)</f>
        <v>1</v>
      </c>
      <c r="G325">
        <f>IF('CS-Sophomore'!G329='Master Answer Key'!$B327, 1, 0)</f>
        <v>1</v>
      </c>
      <c r="H325">
        <f>IF('CS-Sophomore'!H329='Master Answer Key'!$B327, 1, 0)</f>
        <v>1</v>
      </c>
      <c r="I325">
        <f>IF('CS-Sophomore'!I329='Master Answer Key'!$B327, 1, 0)</f>
        <v>1</v>
      </c>
      <c r="J325">
        <f>IF('CS-Sophomore'!J329='Master Answer Key'!$B327, 1, 0)</f>
        <v>1</v>
      </c>
      <c r="K325">
        <f>IF('CS-Sophomore'!K329='Master Answer Key'!$B327, 1, 0)</f>
        <v>1</v>
      </c>
      <c r="L325">
        <f>IF('CS-Sophomore'!L329='Master Answer Key'!$B327, 1, 0)</f>
        <v>1</v>
      </c>
      <c r="M325">
        <f>IF('CS-Sophomore'!M329='Master Answer Key'!$B327, 1, 0)</f>
        <v>1</v>
      </c>
      <c r="N325">
        <f>IF('CS-Sophomore'!N329='Master Answer Key'!$B327, 1, 0)</f>
        <v>1</v>
      </c>
      <c r="O325">
        <f>IF('CS-Sophomore'!O329='Master Answer Key'!$B327, 1, 0)</f>
        <v>1</v>
      </c>
      <c r="P325">
        <f>IF('CS-Sophomore'!P329='Master Answer Key'!$B327, 1, 0)</f>
        <v>0</v>
      </c>
      <c r="Q325">
        <f>IF('CS-Sophomore'!Q329='Master Answer Key'!$B327, 1, 0)</f>
        <v>1</v>
      </c>
      <c r="R325">
        <f>IF('CS-Sophomore'!R329='Master Answer Key'!$B327, 1, 0)</f>
        <v>1</v>
      </c>
      <c r="S325">
        <f>IF('CS-Sophomore'!S329='Master Answer Key'!$B327, 1, 0)</f>
        <v>1</v>
      </c>
    </row>
    <row r="326">
      <c r="A326" s="5" t="s">
        <v>431</v>
      </c>
      <c r="B326">
        <f>IF('CS-Sophomore'!B330='Master Answer Key'!$B328, 1, 0)</f>
        <v>1</v>
      </c>
      <c r="C326">
        <f>IF('CS-Sophomore'!C330='Master Answer Key'!$B328, 1, 0)</f>
        <v>1</v>
      </c>
      <c r="D326">
        <f>IF('CS-Sophomore'!D330='Master Answer Key'!$B328, 1, 0)</f>
        <v>1</v>
      </c>
      <c r="E326">
        <f>IF('CS-Sophomore'!E330='Master Answer Key'!$B328, 1, 0)</f>
        <v>1</v>
      </c>
      <c r="F326">
        <f>IF('CS-Sophomore'!F330='Master Answer Key'!$B328, 1, 0)</f>
        <v>1</v>
      </c>
      <c r="G326">
        <f>IF('CS-Sophomore'!G330='Master Answer Key'!$B328, 1, 0)</f>
        <v>1</v>
      </c>
      <c r="H326">
        <f>IF('CS-Sophomore'!H330='Master Answer Key'!$B328, 1, 0)</f>
        <v>1</v>
      </c>
      <c r="I326">
        <f>IF('CS-Sophomore'!I330='Master Answer Key'!$B328, 1, 0)</f>
        <v>1</v>
      </c>
      <c r="J326">
        <f>IF('CS-Sophomore'!J330='Master Answer Key'!$B328, 1, 0)</f>
        <v>1</v>
      </c>
      <c r="K326">
        <f>IF('CS-Sophomore'!K330='Master Answer Key'!$B328, 1, 0)</f>
        <v>1</v>
      </c>
      <c r="L326">
        <f>IF('CS-Sophomore'!L330='Master Answer Key'!$B328, 1, 0)</f>
        <v>1</v>
      </c>
      <c r="M326">
        <f>IF('CS-Sophomore'!M330='Master Answer Key'!$B328, 1, 0)</f>
        <v>1</v>
      </c>
      <c r="N326">
        <f>IF('CS-Sophomore'!N330='Master Answer Key'!$B328, 1, 0)</f>
        <v>1</v>
      </c>
      <c r="O326">
        <f>IF('CS-Sophomore'!O330='Master Answer Key'!$B328, 1, 0)</f>
        <v>1</v>
      </c>
      <c r="P326">
        <f>IF('CS-Sophomore'!P330='Master Answer Key'!$B328, 1, 0)</f>
        <v>1</v>
      </c>
      <c r="Q326">
        <f>IF('CS-Sophomore'!Q330='Master Answer Key'!$B328, 1, 0)</f>
        <v>1</v>
      </c>
      <c r="R326">
        <f>IF('CS-Sophomore'!R330='Master Answer Key'!$B328, 1, 0)</f>
        <v>1</v>
      </c>
      <c r="S326">
        <f>IF('CS-Sophomore'!S330='Master Answer Key'!$B328, 1, 0)</f>
        <v>1</v>
      </c>
    </row>
    <row r="327">
      <c r="A327" s="5" t="s">
        <v>432</v>
      </c>
      <c r="B327">
        <f>IF('CS-Sophomore'!B331='Master Answer Key'!$B329, 1, 0)</f>
        <v>1</v>
      </c>
      <c r="C327">
        <f>IF('CS-Sophomore'!C331='Master Answer Key'!$B329, 1, 0)</f>
        <v>1</v>
      </c>
      <c r="D327">
        <f>IF('CS-Sophomore'!D331='Master Answer Key'!$B329, 1, 0)</f>
        <v>1</v>
      </c>
      <c r="E327">
        <f>IF('CS-Sophomore'!E331='Master Answer Key'!$B329, 1, 0)</f>
        <v>1</v>
      </c>
      <c r="F327">
        <f>IF('CS-Sophomore'!F331='Master Answer Key'!$B329, 1, 0)</f>
        <v>1</v>
      </c>
      <c r="G327">
        <f>IF('CS-Sophomore'!G331='Master Answer Key'!$B329, 1, 0)</f>
        <v>1</v>
      </c>
      <c r="H327">
        <f>IF('CS-Sophomore'!H331='Master Answer Key'!$B329, 1, 0)</f>
        <v>1</v>
      </c>
      <c r="I327">
        <f>IF('CS-Sophomore'!I331='Master Answer Key'!$B329, 1, 0)</f>
        <v>1</v>
      </c>
      <c r="J327">
        <f>IF('CS-Sophomore'!J331='Master Answer Key'!$B329, 1, 0)</f>
        <v>1</v>
      </c>
      <c r="K327">
        <f>IF('CS-Sophomore'!K331='Master Answer Key'!$B329, 1, 0)</f>
        <v>1</v>
      </c>
      <c r="L327">
        <f>IF('CS-Sophomore'!L331='Master Answer Key'!$B329, 1, 0)</f>
        <v>1</v>
      </c>
      <c r="M327">
        <f>IF('CS-Sophomore'!M331='Master Answer Key'!$B329, 1, 0)</f>
        <v>1</v>
      </c>
      <c r="N327">
        <f>IF('CS-Sophomore'!N331='Master Answer Key'!$B329, 1, 0)</f>
        <v>1</v>
      </c>
      <c r="O327">
        <f>IF('CS-Sophomore'!O331='Master Answer Key'!$B329, 1, 0)</f>
        <v>1</v>
      </c>
      <c r="P327">
        <f>IF('CS-Sophomore'!P331='Master Answer Key'!$B329, 1, 0)</f>
        <v>1</v>
      </c>
      <c r="Q327">
        <f>IF('CS-Sophomore'!Q331='Master Answer Key'!$B329, 1, 0)</f>
        <v>1</v>
      </c>
      <c r="R327">
        <f>IF('CS-Sophomore'!R331='Master Answer Key'!$B329, 1, 0)</f>
        <v>1</v>
      </c>
      <c r="S327">
        <f>IF('CS-Sophomore'!S331='Master Answer Key'!$B329, 1, 0)</f>
        <v>1</v>
      </c>
    </row>
    <row r="328">
      <c r="A328" s="5" t="s">
        <v>433</v>
      </c>
      <c r="B328">
        <f>IF('CS-Sophomore'!B332='Master Answer Key'!$B330, 1, 0)</f>
        <v>1</v>
      </c>
      <c r="C328">
        <f>IF('CS-Sophomore'!C332='Master Answer Key'!$B330, 1, 0)</f>
        <v>0</v>
      </c>
      <c r="D328">
        <f>IF('CS-Sophomore'!D332='Master Answer Key'!$B330, 1, 0)</f>
        <v>1</v>
      </c>
      <c r="E328">
        <f>IF('CS-Sophomore'!E332='Master Answer Key'!$B330, 1, 0)</f>
        <v>1</v>
      </c>
      <c r="F328">
        <f>IF('CS-Sophomore'!F332='Master Answer Key'!$B330, 1, 0)</f>
        <v>1</v>
      </c>
      <c r="G328">
        <f>IF('CS-Sophomore'!G332='Master Answer Key'!$B330, 1, 0)</f>
        <v>1</v>
      </c>
      <c r="H328">
        <f>IF('CS-Sophomore'!H332='Master Answer Key'!$B330, 1, 0)</f>
        <v>1</v>
      </c>
      <c r="I328">
        <f>IF('CS-Sophomore'!I332='Master Answer Key'!$B330, 1, 0)</f>
        <v>1</v>
      </c>
      <c r="J328">
        <f>IF('CS-Sophomore'!J332='Master Answer Key'!$B330, 1, 0)</f>
        <v>1</v>
      </c>
      <c r="K328">
        <f>IF('CS-Sophomore'!K332='Master Answer Key'!$B330, 1, 0)</f>
        <v>1</v>
      </c>
      <c r="L328">
        <f>IF('CS-Sophomore'!L332='Master Answer Key'!$B330, 1, 0)</f>
        <v>1</v>
      </c>
      <c r="M328">
        <f>IF('CS-Sophomore'!M332='Master Answer Key'!$B330, 1, 0)</f>
        <v>1</v>
      </c>
      <c r="N328">
        <f>IF('CS-Sophomore'!N332='Master Answer Key'!$B330, 1, 0)</f>
        <v>1</v>
      </c>
      <c r="O328">
        <f>IF('CS-Sophomore'!O332='Master Answer Key'!$B330, 1, 0)</f>
        <v>1</v>
      </c>
      <c r="P328">
        <f>IF('CS-Sophomore'!P332='Master Answer Key'!$B330, 1, 0)</f>
        <v>0</v>
      </c>
      <c r="Q328">
        <f>IF('CS-Sophomore'!Q332='Master Answer Key'!$B330, 1, 0)</f>
        <v>1</v>
      </c>
      <c r="R328">
        <f>IF('CS-Sophomore'!R332='Master Answer Key'!$B330, 1, 0)</f>
        <v>1</v>
      </c>
      <c r="S328">
        <f>IF('CS-Sophomore'!S332='Master Answer Key'!$B330, 1, 0)</f>
        <v>1</v>
      </c>
    </row>
    <row r="329">
      <c r="A329" s="5" t="s">
        <v>434</v>
      </c>
      <c r="B329">
        <f>IF('CS-Sophomore'!B333='Master Answer Key'!$B331, 1, 0)</f>
        <v>1</v>
      </c>
      <c r="C329">
        <f>IF('CS-Sophomore'!C333='Master Answer Key'!$B331, 1, 0)</f>
        <v>0</v>
      </c>
      <c r="D329">
        <f>IF('CS-Sophomore'!D333='Master Answer Key'!$B331, 1, 0)</f>
        <v>1</v>
      </c>
      <c r="E329">
        <f>IF('CS-Sophomore'!E333='Master Answer Key'!$B331, 1, 0)</f>
        <v>1</v>
      </c>
      <c r="F329">
        <f>IF('CS-Sophomore'!F333='Master Answer Key'!$B331, 1, 0)</f>
        <v>1</v>
      </c>
      <c r="G329">
        <f>IF('CS-Sophomore'!G333='Master Answer Key'!$B331, 1, 0)</f>
        <v>1</v>
      </c>
      <c r="H329">
        <f>IF('CS-Sophomore'!H333='Master Answer Key'!$B331, 1, 0)</f>
        <v>0</v>
      </c>
      <c r="I329">
        <f>IF('CS-Sophomore'!I333='Master Answer Key'!$B331, 1, 0)</f>
        <v>1</v>
      </c>
      <c r="J329">
        <f>IF('CS-Sophomore'!J333='Master Answer Key'!$B331, 1, 0)</f>
        <v>1</v>
      </c>
      <c r="K329">
        <f>IF('CS-Sophomore'!K333='Master Answer Key'!$B331, 1, 0)</f>
        <v>0</v>
      </c>
      <c r="L329">
        <f>IF('CS-Sophomore'!L333='Master Answer Key'!$B331, 1, 0)</f>
        <v>1</v>
      </c>
      <c r="M329">
        <f>IF('CS-Sophomore'!M333='Master Answer Key'!$B331, 1, 0)</f>
        <v>1</v>
      </c>
      <c r="N329">
        <f>IF('CS-Sophomore'!N333='Master Answer Key'!$B331, 1, 0)</f>
        <v>1</v>
      </c>
      <c r="O329">
        <f>IF('CS-Sophomore'!O333='Master Answer Key'!$B331, 1, 0)</f>
        <v>1</v>
      </c>
      <c r="P329">
        <f>IF('CS-Sophomore'!P333='Master Answer Key'!$B331, 1, 0)</f>
        <v>1</v>
      </c>
      <c r="Q329">
        <f>IF('CS-Sophomore'!Q333='Master Answer Key'!$B331, 1, 0)</f>
        <v>1</v>
      </c>
      <c r="R329">
        <f>IF('CS-Sophomore'!R333='Master Answer Key'!$B331, 1, 0)</f>
        <v>1</v>
      </c>
      <c r="S329">
        <f>IF('CS-Sophomore'!S333='Master Answer Key'!$B331, 1, 0)</f>
        <v>1</v>
      </c>
    </row>
    <row r="330">
      <c r="A330" s="5" t="s">
        <v>435</v>
      </c>
      <c r="B330">
        <f>IF('CS-Sophomore'!B334='Master Answer Key'!$B332, 1, 0)</f>
        <v>0</v>
      </c>
      <c r="C330">
        <f>IF('CS-Sophomore'!C334='Master Answer Key'!$B332, 1, 0)</f>
        <v>0</v>
      </c>
      <c r="D330">
        <f>IF('CS-Sophomore'!D334='Master Answer Key'!$B332, 1, 0)</f>
        <v>1</v>
      </c>
      <c r="E330">
        <f>IF('CS-Sophomore'!E334='Master Answer Key'!$B332, 1, 0)</f>
        <v>0</v>
      </c>
      <c r="F330">
        <f>IF('CS-Sophomore'!F334='Master Answer Key'!$B332, 1, 0)</f>
        <v>1</v>
      </c>
      <c r="G330">
        <f>IF('CS-Sophomore'!G334='Master Answer Key'!$B332, 1, 0)</f>
        <v>0</v>
      </c>
      <c r="H330">
        <f>IF('CS-Sophomore'!H334='Master Answer Key'!$B332, 1, 0)</f>
        <v>1</v>
      </c>
      <c r="I330">
        <f>IF('CS-Sophomore'!I334='Master Answer Key'!$B332, 1, 0)</f>
        <v>1</v>
      </c>
      <c r="J330">
        <f>IF('CS-Sophomore'!J334='Master Answer Key'!$B332, 1, 0)</f>
        <v>1</v>
      </c>
      <c r="K330">
        <f>IF('CS-Sophomore'!K334='Master Answer Key'!$B332, 1, 0)</f>
        <v>1</v>
      </c>
      <c r="L330">
        <f>IF('CS-Sophomore'!L334='Master Answer Key'!$B332, 1, 0)</f>
        <v>0</v>
      </c>
      <c r="M330">
        <f>IF('CS-Sophomore'!M334='Master Answer Key'!$B332, 1, 0)</f>
        <v>0</v>
      </c>
      <c r="N330">
        <f>IF('CS-Sophomore'!N334='Master Answer Key'!$B332, 1, 0)</f>
        <v>0</v>
      </c>
      <c r="O330">
        <f>IF('CS-Sophomore'!O334='Master Answer Key'!$B332, 1, 0)</f>
        <v>0</v>
      </c>
      <c r="P330">
        <f>IF('CS-Sophomore'!P334='Master Answer Key'!$B332, 1, 0)</f>
        <v>1</v>
      </c>
      <c r="Q330">
        <f>IF('CS-Sophomore'!Q334='Master Answer Key'!$B332, 1, 0)</f>
        <v>0</v>
      </c>
      <c r="R330">
        <f>IF('CS-Sophomore'!R334='Master Answer Key'!$B332, 1, 0)</f>
        <v>0</v>
      </c>
      <c r="S330">
        <f>IF('CS-Sophomore'!S334='Master Answer Key'!$B332, 1, 0)</f>
        <v>0</v>
      </c>
    </row>
    <row r="331">
      <c r="A331" s="5" t="s">
        <v>436</v>
      </c>
      <c r="B331">
        <f>IF('CS-Sophomore'!B335='Master Answer Key'!$B333, 1, 0)</f>
        <v>1</v>
      </c>
      <c r="C331">
        <f>IF('CS-Sophomore'!C335='Master Answer Key'!$B333, 1, 0)</f>
        <v>0</v>
      </c>
      <c r="D331">
        <f>IF('CS-Sophomore'!D335='Master Answer Key'!$B333, 1, 0)</f>
        <v>0</v>
      </c>
      <c r="E331">
        <f>IF('CS-Sophomore'!E335='Master Answer Key'!$B333, 1, 0)</f>
        <v>0</v>
      </c>
      <c r="F331">
        <f>IF('CS-Sophomore'!F335='Master Answer Key'!$B333, 1, 0)</f>
        <v>0</v>
      </c>
      <c r="G331">
        <f>IF('CS-Sophomore'!G335='Master Answer Key'!$B333, 1, 0)</f>
        <v>0</v>
      </c>
      <c r="H331">
        <f>IF('CS-Sophomore'!H335='Master Answer Key'!$B333, 1, 0)</f>
        <v>1</v>
      </c>
      <c r="I331">
        <f>IF('CS-Sophomore'!I335='Master Answer Key'!$B333, 1, 0)</f>
        <v>1</v>
      </c>
      <c r="J331">
        <f>IF('CS-Sophomore'!J335='Master Answer Key'!$B333, 1, 0)</f>
        <v>1</v>
      </c>
      <c r="K331">
        <f>IF('CS-Sophomore'!K335='Master Answer Key'!$B333, 1, 0)</f>
        <v>1</v>
      </c>
      <c r="L331">
        <f>IF('CS-Sophomore'!L335='Master Answer Key'!$B333, 1, 0)</f>
        <v>1</v>
      </c>
      <c r="M331">
        <f>IF('CS-Sophomore'!M335='Master Answer Key'!$B333, 1, 0)</f>
        <v>1</v>
      </c>
      <c r="N331">
        <f>IF('CS-Sophomore'!N335='Master Answer Key'!$B333, 1, 0)</f>
        <v>1</v>
      </c>
      <c r="O331">
        <f>IF('CS-Sophomore'!O335='Master Answer Key'!$B333, 1, 0)</f>
        <v>1</v>
      </c>
      <c r="P331">
        <f>IF('CS-Sophomore'!P335='Master Answer Key'!$B333, 1, 0)</f>
        <v>1</v>
      </c>
      <c r="Q331">
        <f>IF('CS-Sophomore'!Q335='Master Answer Key'!$B333, 1, 0)</f>
        <v>0</v>
      </c>
      <c r="R331">
        <f>IF('CS-Sophomore'!R335='Master Answer Key'!$B333, 1, 0)</f>
        <v>1</v>
      </c>
      <c r="S331">
        <f>IF('CS-Sophomore'!S335='Master Answer Key'!$B333, 1, 0)</f>
        <v>1</v>
      </c>
    </row>
    <row r="332">
      <c r="A332" s="5" t="s">
        <v>437</v>
      </c>
      <c r="B332">
        <f>IF('CS-Sophomore'!B336='Master Answer Key'!$B334, 1, 0)</f>
        <v>1</v>
      </c>
      <c r="C332">
        <f>IF('CS-Sophomore'!C336='Master Answer Key'!$B334, 1, 0)</f>
        <v>1</v>
      </c>
      <c r="D332">
        <f>IF('CS-Sophomore'!D336='Master Answer Key'!$B334, 1, 0)</f>
        <v>1</v>
      </c>
      <c r="E332">
        <f>IF('CS-Sophomore'!E336='Master Answer Key'!$B334, 1, 0)</f>
        <v>1</v>
      </c>
      <c r="F332">
        <f>IF('CS-Sophomore'!F336='Master Answer Key'!$B334, 1, 0)</f>
        <v>1</v>
      </c>
      <c r="G332">
        <f>IF('CS-Sophomore'!G336='Master Answer Key'!$B334, 1, 0)</f>
        <v>1</v>
      </c>
      <c r="H332">
        <f>IF('CS-Sophomore'!H336='Master Answer Key'!$B334, 1, 0)</f>
        <v>0</v>
      </c>
      <c r="I332">
        <f>IF('CS-Sophomore'!I336='Master Answer Key'!$B334, 1, 0)</f>
        <v>1</v>
      </c>
      <c r="J332">
        <f>IF('CS-Sophomore'!J336='Master Answer Key'!$B334, 1, 0)</f>
        <v>1</v>
      </c>
      <c r="K332">
        <f>IF('CS-Sophomore'!K336='Master Answer Key'!$B334, 1, 0)</f>
        <v>0</v>
      </c>
      <c r="L332">
        <f>IF('CS-Sophomore'!L336='Master Answer Key'!$B334, 1, 0)</f>
        <v>1</v>
      </c>
      <c r="M332">
        <f>IF('CS-Sophomore'!M336='Master Answer Key'!$B334, 1, 0)</f>
        <v>1</v>
      </c>
      <c r="N332">
        <f>IF('CS-Sophomore'!N336='Master Answer Key'!$B334, 1, 0)</f>
        <v>1</v>
      </c>
      <c r="O332">
        <f>IF('CS-Sophomore'!O336='Master Answer Key'!$B334, 1, 0)</f>
        <v>1</v>
      </c>
      <c r="P332">
        <f>IF('CS-Sophomore'!P336='Master Answer Key'!$B334, 1, 0)</f>
        <v>1</v>
      </c>
      <c r="Q332">
        <f>IF('CS-Sophomore'!Q336='Master Answer Key'!$B334, 1, 0)</f>
        <v>0</v>
      </c>
      <c r="R332">
        <f>IF('CS-Sophomore'!R336='Master Answer Key'!$B334, 1, 0)</f>
        <v>1</v>
      </c>
      <c r="S332">
        <f>IF('CS-Sophomore'!S336='Master Answer Key'!$B334, 1, 0)</f>
        <v>1</v>
      </c>
    </row>
    <row r="333">
      <c r="A333" s="5" t="s">
        <v>438</v>
      </c>
      <c r="B333">
        <f>IF('CS-Sophomore'!B337='Master Answer Key'!$B335, 1, 0)</f>
        <v>1</v>
      </c>
      <c r="C333">
        <f>IF('CS-Sophomore'!C337='Master Answer Key'!$B335, 1, 0)</f>
        <v>0</v>
      </c>
      <c r="D333">
        <f>IF('CS-Sophomore'!D337='Master Answer Key'!$B335, 1, 0)</f>
        <v>1</v>
      </c>
      <c r="E333">
        <f>IF('CS-Sophomore'!E337='Master Answer Key'!$B335, 1, 0)</f>
        <v>0</v>
      </c>
      <c r="F333">
        <f>IF('CS-Sophomore'!F337='Master Answer Key'!$B335, 1, 0)</f>
        <v>0</v>
      </c>
      <c r="G333">
        <f>IF('CS-Sophomore'!G337='Master Answer Key'!$B335, 1, 0)</f>
        <v>1</v>
      </c>
      <c r="H333">
        <f>IF('CS-Sophomore'!H337='Master Answer Key'!$B335, 1, 0)</f>
        <v>1</v>
      </c>
      <c r="I333">
        <f>IF('CS-Sophomore'!I337='Master Answer Key'!$B335, 1, 0)</f>
        <v>1</v>
      </c>
      <c r="J333">
        <f>IF('CS-Sophomore'!J337='Master Answer Key'!$B335, 1, 0)</f>
        <v>1</v>
      </c>
      <c r="K333">
        <f>IF('CS-Sophomore'!K337='Master Answer Key'!$B335, 1, 0)</f>
        <v>0</v>
      </c>
      <c r="L333">
        <f>IF('CS-Sophomore'!L337='Master Answer Key'!$B335, 1, 0)</f>
        <v>1</v>
      </c>
      <c r="M333">
        <f>IF('CS-Sophomore'!M337='Master Answer Key'!$B335, 1, 0)</f>
        <v>1</v>
      </c>
      <c r="N333">
        <f>IF('CS-Sophomore'!N337='Master Answer Key'!$B335, 1, 0)</f>
        <v>1</v>
      </c>
      <c r="O333">
        <f>IF('CS-Sophomore'!O337='Master Answer Key'!$B335, 1, 0)</f>
        <v>1</v>
      </c>
      <c r="P333">
        <f>IF('CS-Sophomore'!P337='Master Answer Key'!$B335, 1, 0)</f>
        <v>0</v>
      </c>
      <c r="Q333">
        <f>IF('CS-Sophomore'!Q337='Master Answer Key'!$B335, 1, 0)</f>
        <v>0</v>
      </c>
      <c r="R333">
        <f>IF('CS-Sophomore'!R337='Master Answer Key'!$B335, 1, 0)</f>
        <v>1</v>
      </c>
      <c r="S333">
        <f>IF('CS-Sophomore'!S337='Master Answer Key'!$B335, 1, 0)</f>
        <v>1</v>
      </c>
    </row>
    <row r="334">
      <c r="A334" s="5" t="s">
        <v>439</v>
      </c>
      <c r="B334">
        <f>IF('CS-Sophomore'!B338='Master Answer Key'!$B336, 1, 0)</f>
        <v>1</v>
      </c>
      <c r="C334">
        <f>IF('CS-Sophomore'!C338='Master Answer Key'!$B336, 1, 0)</f>
        <v>1</v>
      </c>
      <c r="D334">
        <f>IF('CS-Sophomore'!D338='Master Answer Key'!$B336, 1, 0)</f>
        <v>1</v>
      </c>
      <c r="E334">
        <f>IF('CS-Sophomore'!E338='Master Answer Key'!$B336, 1, 0)</f>
        <v>1</v>
      </c>
      <c r="F334">
        <f>IF('CS-Sophomore'!F338='Master Answer Key'!$B336, 1, 0)</f>
        <v>1</v>
      </c>
      <c r="G334">
        <f>IF('CS-Sophomore'!G338='Master Answer Key'!$B336, 1, 0)</f>
        <v>0</v>
      </c>
      <c r="H334">
        <f>IF('CS-Sophomore'!H338='Master Answer Key'!$B336, 1, 0)</f>
        <v>1</v>
      </c>
      <c r="I334">
        <f>IF('CS-Sophomore'!I338='Master Answer Key'!$B336, 1, 0)</f>
        <v>1</v>
      </c>
      <c r="J334">
        <f>IF('CS-Sophomore'!J338='Master Answer Key'!$B336, 1, 0)</f>
        <v>1</v>
      </c>
      <c r="K334">
        <f>IF('CS-Sophomore'!K338='Master Answer Key'!$B336, 1, 0)</f>
        <v>1</v>
      </c>
      <c r="L334">
        <f>IF('CS-Sophomore'!L338='Master Answer Key'!$B336, 1, 0)</f>
        <v>1</v>
      </c>
      <c r="M334">
        <f>IF('CS-Sophomore'!M338='Master Answer Key'!$B336, 1, 0)</f>
        <v>1</v>
      </c>
      <c r="N334">
        <f>IF('CS-Sophomore'!N338='Master Answer Key'!$B336, 1, 0)</f>
        <v>0</v>
      </c>
      <c r="O334">
        <f>IF('CS-Sophomore'!O338='Master Answer Key'!$B336, 1, 0)</f>
        <v>0</v>
      </c>
      <c r="P334">
        <f>IF('CS-Sophomore'!P338='Master Answer Key'!$B336, 1, 0)</f>
        <v>1</v>
      </c>
      <c r="Q334">
        <f>IF('CS-Sophomore'!Q338='Master Answer Key'!$B336, 1, 0)</f>
        <v>1</v>
      </c>
      <c r="R334">
        <f>IF('CS-Sophomore'!R338='Master Answer Key'!$B336, 1, 0)</f>
        <v>1</v>
      </c>
      <c r="S334">
        <f>IF('CS-Sophomore'!S338='Master Answer Key'!$B336, 1, 0)</f>
        <v>1</v>
      </c>
    </row>
    <row r="335">
      <c r="A335" s="5" t="s">
        <v>440</v>
      </c>
      <c r="B335">
        <f>IF('CS-Sophomore'!B339='Master Answer Key'!$B337, 1, 0)</f>
        <v>1</v>
      </c>
      <c r="C335">
        <f>IF('CS-Sophomore'!C339='Master Answer Key'!$B337, 1, 0)</f>
        <v>1</v>
      </c>
      <c r="D335">
        <f>IF('CS-Sophomore'!D339='Master Answer Key'!$B337, 1, 0)</f>
        <v>0</v>
      </c>
      <c r="E335">
        <f>IF('CS-Sophomore'!E339='Master Answer Key'!$B337, 1, 0)</f>
        <v>1</v>
      </c>
      <c r="F335">
        <f>IF('CS-Sophomore'!F339='Master Answer Key'!$B337, 1, 0)</f>
        <v>0</v>
      </c>
      <c r="G335">
        <f>IF('CS-Sophomore'!G339='Master Answer Key'!$B337, 1, 0)</f>
        <v>1</v>
      </c>
      <c r="H335">
        <f>IF('CS-Sophomore'!H339='Master Answer Key'!$B337, 1, 0)</f>
        <v>0</v>
      </c>
      <c r="I335">
        <f>IF('CS-Sophomore'!I339='Master Answer Key'!$B337, 1, 0)</f>
        <v>1</v>
      </c>
      <c r="J335">
        <f>IF('CS-Sophomore'!J339='Master Answer Key'!$B337, 1, 0)</f>
        <v>1</v>
      </c>
      <c r="K335">
        <f>IF('CS-Sophomore'!K339='Master Answer Key'!$B337, 1, 0)</f>
        <v>0</v>
      </c>
      <c r="L335">
        <f>IF('CS-Sophomore'!L339='Master Answer Key'!$B337, 1, 0)</f>
        <v>1</v>
      </c>
      <c r="M335">
        <f>IF('CS-Sophomore'!M339='Master Answer Key'!$B337, 1, 0)</f>
        <v>1</v>
      </c>
      <c r="N335">
        <f>IF('CS-Sophomore'!N339='Master Answer Key'!$B337, 1, 0)</f>
        <v>1</v>
      </c>
      <c r="O335">
        <f>IF('CS-Sophomore'!O339='Master Answer Key'!$B337, 1, 0)</f>
        <v>1</v>
      </c>
      <c r="P335">
        <f>IF('CS-Sophomore'!P339='Master Answer Key'!$B337, 1, 0)</f>
        <v>0</v>
      </c>
      <c r="Q335">
        <f>IF('CS-Sophomore'!Q339='Master Answer Key'!$B337, 1, 0)</f>
        <v>0</v>
      </c>
      <c r="R335">
        <f>IF('CS-Sophomore'!R339='Master Answer Key'!$B337, 1, 0)</f>
        <v>1</v>
      </c>
      <c r="S335">
        <f>IF('CS-Sophomore'!S339='Master Answer Key'!$B337, 1, 0)</f>
        <v>1</v>
      </c>
    </row>
    <row r="336">
      <c r="A336" s="5" t="s">
        <v>441</v>
      </c>
      <c r="B336">
        <f>IF('CS-Sophomore'!B340='Master Answer Key'!$B338, 1, 0)</f>
        <v>1</v>
      </c>
      <c r="C336">
        <f>IF('CS-Sophomore'!C340='Master Answer Key'!$B338, 1, 0)</f>
        <v>1</v>
      </c>
      <c r="D336">
        <f>IF('CS-Sophomore'!D340='Master Answer Key'!$B338, 1, 0)</f>
        <v>1</v>
      </c>
      <c r="E336">
        <f>IF('CS-Sophomore'!E340='Master Answer Key'!$B338, 1, 0)</f>
        <v>0</v>
      </c>
      <c r="F336">
        <f>IF('CS-Sophomore'!F340='Master Answer Key'!$B338, 1, 0)</f>
        <v>1</v>
      </c>
      <c r="G336">
        <f>IF('CS-Sophomore'!G340='Master Answer Key'!$B338, 1, 0)</f>
        <v>1</v>
      </c>
      <c r="H336">
        <f>IF('CS-Sophomore'!H340='Master Answer Key'!$B338, 1, 0)</f>
        <v>0</v>
      </c>
      <c r="I336">
        <f>IF('CS-Sophomore'!I340='Master Answer Key'!$B338, 1, 0)</f>
        <v>1</v>
      </c>
      <c r="J336">
        <f>IF('CS-Sophomore'!J340='Master Answer Key'!$B338, 1, 0)</f>
        <v>0</v>
      </c>
      <c r="K336">
        <f>IF('CS-Sophomore'!K340='Master Answer Key'!$B338, 1, 0)</f>
        <v>0</v>
      </c>
      <c r="L336">
        <f>IF('CS-Sophomore'!L340='Master Answer Key'!$B338, 1, 0)</f>
        <v>1</v>
      </c>
      <c r="M336">
        <f>IF('CS-Sophomore'!M340='Master Answer Key'!$B338, 1, 0)</f>
        <v>1</v>
      </c>
      <c r="N336">
        <f>IF('CS-Sophomore'!N340='Master Answer Key'!$B338, 1, 0)</f>
        <v>1</v>
      </c>
      <c r="O336">
        <f>IF('CS-Sophomore'!O340='Master Answer Key'!$B338, 1, 0)</f>
        <v>1</v>
      </c>
      <c r="P336">
        <f>IF('CS-Sophomore'!P340='Master Answer Key'!$B338, 1, 0)</f>
        <v>1</v>
      </c>
      <c r="Q336">
        <f>IF('CS-Sophomore'!Q340='Master Answer Key'!$B338, 1, 0)</f>
        <v>0</v>
      </c>
      <c r="R336">
        <f>IF('CS-Sophomore'!R340='Master Answer Key'!$B338, 1, 0)</f>
        <v>1</v>
      </c>
      <c r="S336">
        <f>IF('CS-Sophomore'!S340='Master Answer Key'!$B338, 1, 0)</f>
        <v>1</v>
      </c>
    </row>
    <row r="337">
      <c r="A337" s="5" t="s">
        <v>442</v>
      </c>
      <c r="B337">
        <f>IF('CS-Sophomore'!B341='Master Answer Key'!$B339, 1, 0)</f>
        <v>1</v>
      </c>
      <c r="C337">
        <f>IF('CS-Sophomore'!C341='Master Answer Key'!$B339, 1, 0)</f>
        <v>1</v>
      </c>
      <c r="D337">
        <f>IF('CS-Sophomore'!D341='Master Answer Key'!$B339, 1, 0)</f>
        <v>1</v>
      </c>
      <c r="E337">
        <f>IF('CS-Sophomore'!E341='Master Answer Key'!$B339, 1, 0)</f>
        <v>0</v>
      </c>
      <c r="F337">
        <f>IF('CS-Sophomore'!F341='Master Answer Key'!$B339, 1, 0)</f>
        <v>1</v>
      </c>
      <c r="G337">
        <f>IF('CS-Sophomore'!G341='Master Answer Key'!$B339, 1, 0)</f>
        <v>1</v>
      </c>
      <c r="H337">
        <f>IF('CS-Sophomore'!H341='Master Answer Key'!$B339, 1, 0)</f>
        <v>1</v>
      </c>
      <c r="I337">
        <f>IF('CS-Sophomore'!I341='Master Answer Key'!$B339, 1, 0)</f>
        <v>1</v>
      </c>
      <c r="J337">
        <f>IF('CS-Sophomore'!J341='Master Answer Key'!$B339, 1, 0)</f>
        <v>1</v>
      </c>
      <c r="K337">
        <f>IF('CS-Sophomore'!K341='Master Answer Key'!$B339, 1, 0)</f>
        <v>1</v>
      </c>
      <c r="L337">
        <f>IF('CS-Sophomore'!L341='Master Answer Key'!$B339, 1, 0)</f>
        <v>1</v>
      </c>
      <c r="M337">
        <f>IF('CS-Sophomore'!M341='Master Answer Key'!$B339, 1, 0)</f>
        <v>1</v>
      </c>
      <c r="N337">
        <f>IF('CS-Sophomore'!N341='Master Answer Key'!$B339, 1, 0)</f>
        <v>1</v>
      </c>
      <c r="O337">
        <f>IF('CS-Sophomore'!O341='Master Answer Key'!$B339, 1, 0)</f>
        <v>1</v>
      </c>
      <c r="P337">
        <f>IF('CS-Sophomore'!P341='Master Answer Key'!$B339, 1, 0)</f>
        <v>1</v>
      </c>
      <c r="Q337">
        <f>IF('CS-Sophomore'!Q341='Master Answer Key'!$B339, 1, 0)</f>
        <v>1</v>
      </c>
      <c r="R337">
        <f>IF('CS-Sophomore'!R341='Master Answer Key'!$B339, 1, 0)</f>
        <v>1</v>
      </c>
      <c r="S337">
        <f>IF('CS-Sophomore'!S341='Master Answer Key'!$B339, 1, 0)</f>
        <v>1</v>
      </c>
    </row>
    <row r="338">
      <c r="A338" s="5" t="s">
        <v>443</v>
      </c>
      <c r="B338">
        <f>IF('CS-Sophomore'!B342='Master Answer Key'!$B340, 1, 0)</f>
        <v>1</v>
      </c>
      <c r="C338">
        <f>IF('CS-Sophomore'!C342='Master Answer Key'!$B340, 1, 0)</f>
        <v>1</v>
      </c>
      <c r="D338">
        <f>IF('CS-Sophomore'!D342='Master Answer Key'!$B340, 1, 0)</f>
        <v>1</v>
      </c>
      <c r="E338">
        <f>IF('CS-Sophomore'!E342='Master Answer Key'!$B340, 1, 0)</f>
        <v>0</v>
      </c>
      <c r="F338">
        <f>IF('CS-Sophomore'!F342='Master Answer Key'!$B340, 1, 0)</f>
        <v>1</v>
      </c>
      <c r="G338">
        <f>IF('CS-Sophomore'!G342='Master Answer Key'!$B340, 1, 0)</f>
        <v>1</v>
      </c>
      <c r="H338">
        <f>IF('CS-Sophomore'!H342='Master Answer Key'!$B340, 1, 0)</f>
        <v>1</v>
      </c>
      <c r="I338">
        <f>IF('CS-Sophomore'!I342='Master Answer Key'!$B340, 1, 0)</f>
        <v>1</v>
      </c>
      <c r="J338">
        <f>IF('CS-Sophomore'!J342='Master Answer Key'!$B340, 1, 0)</f>
        <v>1</v>
      </c>
      <c r="K338">
        <f>IF('CS-Sophomore'!K342='Master Answer Key'!$B340, 1, 0)</f>
        <v>0</v>
      </c>
      <c r="L338">
        <f>IF('CS-Sophomore'!L342='Master Answer Key'!$B340, 1, 0)</f>
        <v>1</v>
      </c>
      <c r="M338">
        <f>IF('CS-Sophomore'!M342='Master Answer Key'!$B340, 1, 0)</f>
        <v>1</v>
      </c>
      <c r="N338">
        <f>IF('CS-Sophomore'!N342='Master Answer Key'!$B340, 1, 0)</f>
        <v>1</v>
      </c>
      <c r="O338">
        <f>IF('CS-Sophomore'!O342='Master Answer Key'!$B340, 1, 0)</f>
        <v>1</v>
      </c>
      <c r="P338">
        <f>IF('CS-Sophomore'!P342='Master Answer Key'!$B340, 1, 0)</f>
        <v>1</v>
      </c>
      <c r="Q338">
        <f>IF('CS-Sophomore'!Q342='Master Answer Key'!$B340, 1, 0)</f>
        <v>1</v>
      </c>
      <c r="R338">
        <f>IF('CS-Sophomore'!R342='Master Answer Key'!$B340, 1, 0)</f>
        <v>1</v>
      </c>
      <c r="S338">
        <f>IF('CS-Sophomore'!S342='Master Answer Key'!$B340, 1, 0)</f>
        <v>1</v>
      </c>
    </row>
    <row r="339">
      <c r="A339" s="5" t="s">
        <v>444</v>
      </c>
      <c r="B339">
        <f>IF('CS-Sophomore'!B343='Master Answer Key'!$B341, 1, 0)</f>
        <v>1</v>
      </c>
      <c r="C339">
        <f>IF('CS-Sophomore'!C343='Master Answer Key'!$B341, 1, 0)</f>
        <v>1</v>
      </c>
      <c r="D339">
        <f>IF('CS-Sophomore'!D343='Master Answer Key'!$B341, 1, 0)</f>
        <v>1</v>
      </c>
      <c r="E339">
        <f>IF('CS-Sophomore'!E343='Master Answer Key'!$B341, 1, 0)</f>
        <v>0</v>
      </c>
      <c r="F339">
        <f>IF('CS-Sophomore'!F343='Master Answer Key'!$B341, 1, 0)</f>
        <v>1</v>
      </c>
      <c r="G339">
        <f>IF('CS-Sophomore'!G343='Master Answer Key'!$B341, 1, 0)</f>
        <v>0</v>
      </c>
      <c r="H339">
        <f>IF('CS-Sophomore'!H343='Master Answer Key'!$B341, 1, 0)</f>
        <v>1</v>
      </c>
      <c r="I339">
        <f>IF('CS-Sophomore'!I343='Master Answer Key'!$B341, 1, 0)</f>
        <v>1</v>
      </c>
      <c r="J339">
        <f>IF('CS-Sophomore'!J343='Master Answer Key'!$B341, 1, 0)</f>
        <v>1</v>
      </c>
      <c r="K339">
        <f>IF('CS-Sophomore'!K343='Master Answer Key'!$B341, 1, 0)</f>
        <v>1</v>
      </c>
      <c r="L339">
        <f>IF('CS-Sophomore'!L343='Master Answer Key'!$B341, 1, 0)</f>
        <v>1</v>
      </c>
      <c r="M339">
        <f>IF('CS-Sophomore'!M343='Master Answer Key'!$B341, 1, 0)</f>
        <v>1</v>
      </c>
      <c r="N339">
        <f>IF('CS-Sophomore'!N343='Master Answer Key'!$B341, 1, 0)</f>
        <v>1</v>
      </c>
      <c r="O339">
        <f>IF('CS-Sophomore'!O343='Master Answer Key'!$B341, 1, 0)</f>
        <v>1</v>
      </c>
      <c r="P339">
        <f>IF('CS-Sophomore'!P343='Master Answer Key'!$B341, 1, 0)</f>
        <v>1</v>
      </c>
      <c r="Q339">
        <f>IF('CS-Sophomore'!Q343='Master Answer Key'!$B341, 1, 0)</f>
        <v>1</v>
      </c>
      <c r="R339">
        <f>IF('CS-Sophomore'!R343='Master Answer Key'!$B341, 1, 0)</f>
        <v>1</v>
      </c>
      <c r="S339">
        <f>IF('CS-Sophomore'!S343='Master Answer Key'!$B341, 1, 0)</f>
        <v>1</v>
      </c>
    </row>
    <row r="340">
      <c r="A340" s="5" t="s">
        <v>445</v>
      </c>
      <c r="B340">
        <f>IF('CS-Sophomore'!B344='Master Answer Key'!$B342, 1, 0)</f>
        <v>1</v>
      </c>
      <c r="C340">
        <f>IF('CS-Sophomore'!C344='Master Answer Key'!$B342, 1, 0)</f>
        <v>1</v>
      </c>
      <c r="D340">
        <f>IF('CS-Sophomore'!D344='Master Answer Key'!$B342, 1, 0)</f>
        <v>1</v>
      </c>
      <c r="E340">
        <f>IF('CS-Sophomore'!E344='Master Answer Key'!$B342, 1, 0)</f>
        <v>1</v>
      </c>
      <c r="F340">
        <f>IF('CS-Sophomore'!F344='Master Answer Key'!$B342, 1, 0)</f>
        <v>1</v>
      </c>
      <c r="G340">
        <f>IF('CS-Sophomore'!G344='Master Answer Key'!$B342, 1, 0)</f>
        <v>1</v>
      </c>
      <c r="H340">
        <f>IF('CS-Sophomore'!H344='Master Answer Key'!$B342, 1, 0)</f>
        <v>1</v>
      </c>
      <c r="I340">
        <f>IF('CS-Sophomore'!I344='Master Answer Key'!$B342, 1, 0)</f>
        <v>1</v>
      </c>
      <c r="J340">
        <f>IF('CS-Sophomore'!J344='Master Answer Key'!$B342, 1, 0)</f>
        <v>1</v>
      </c>
      <c r="K340">
        <f>IF('CS-Sophomore'!K344='Master Answer Key'!$B342, 1, 0)</f>
        <v>1</v>
      </c>
      <c r="L340">
        <f>IF('CS-Sophomore'!L344='Master Answer Key'!$B342, 1, 0)</f>
        <v>1</v>
      </c>
      <c r="M340">
        <f>IF('CS-Sophomore'!M344='Master Answer Key'!$B342, 1, 0)</f>
        <v>1</v>
      </c>
      <c r="N340">
        <f>IF('CS-Sophomore'!N344='Master Answer Key'!$B342, 1, 0)</f>
        <v>1</v>
      </c>
      <c r="O340">
        <f>IF('CS-Sophomore'!O344='Master Answer Key'!$B342, 1, 0)</f>
        <v>1</v>
      </c>
      <c r="P340">
        <f>IF('CS-Sophomore'!P344='Master Answer Key'!$B342, 1, 0)</f>
        <v>1</v>
      </c>
      <c r="Q340">
        <f>IF('CS-Sophomore'!Q344='Master Answer Key'!$B342, 1, 0)</f>
        <v>1</v>
      </c>
      <c r="R340">
        <f>IF('CS-Sophomore'!R344='Master Answer Key'!$B342, 1, 0)</f>
        <v>1</v>
      </c>
      <c r="S340">
        <f>IF('CS-Sophomore'!S344='Master Answer Key'!$B342, 1, 0)</f>
        <v>1</v>
      </c>
    </row>
    <row r="341">
      <c r="A341" s="5" t="s">
        <v>446</v>
      </c>
      <c r="B341">
        <f>IF('CS-Sophomore'!B345='Master Answer Key'!$B343, 1, 0)</f>
        <v>1</v>
      </c>
      <c r="C341">
        <f>IF('CS-Sophomore'!C345='Master Answer Key'!$B343, 1, 0)</f>
        <v>0</v>
      </c>
      <c r="D341">
        <f>IF('CS-Sophomore'!D345='Master Answer Key'!$B343, 1, 0)</f>
        <v>1</v>
      </c>
      <c r="E341">
        <f>IF('CS-Sophomore'!E345='Master Answer Key'!$B343, 1, 0)</f>
        <v>1</v>
      </c>
      <c r="F341">
        <f>IF('CS-Sophomore'!F345='Master Answer Key'!$B343, 1, 0)</f>
        <v>1</v>
      </c>
      <c r="G341">
        <f>IF('CS-Sophomore'!G345='Master Answer Key'!$B343, 1, 0)</f>
        <v>1</v>
      </c>
      <c r="H341">
        <f>IF('CS-Sophomore'!H345='Master Answer Key'!$B343, 1, 0)</f>
        <v>1</v>
      </c>
      <c r="I341">
        <f>IF('CS-Sophomore'!I345='Master Answer Key'!$B343, 1, 0)</f>
        <v>1</v>
      </c>
      <c r="J341">
        <f>IF('CS-Sophomore'!J345='Master Answer Key'!$B343, 1, 0)</f>
        <v>1</v>
      </c>
      <c r="K341">
        <f>IF('CS-Sophomore'!K345='Master Answer Key'!$B343, 1, 0)</f>
        <v>1</v>
      </c>
      <c r="L341">
        <f>IF('CS-Sophomore'!L345='Master Answer Key'!$B343, 1, 0)</f>
        <v>1</v>
      </c>
      <c r="M341">
        <f>IF('CS-Sophomore'!M345='Master Answer Key'!$B343, 1, 0)</f>
        <v>1</v>
      </c>
      <c r="N341">
        <f>IF('CS-Sophomore'!N345='Master Answer Key'!$B343, 1, 0)</f>
        <v>1</v>
      </c>
      <c r="O341">
        <f>IF('CS-Sophomore'!O345='Master Answer Key'!$B343, 1, 0)</f>
        <v>1</v>
      </c>
      <c r="P341">
        <f>IF('CS-Sophomore'!P345='Master Answer Key'!$B343, 1, 0)</f>
        <v>1</v>
      </c>
      <c r="Q341">
        <f>IF('CS-Sophomore'!Q345='Master Answer Key'!$B343, 1, 0)</f>
        <v>1</v>
      </c>
      <c r="R341">
        <f>IF('CS-Sophomore'!R345='Master Answer Key'!$B343, 1, 0)</f>
        <v>1</v>
      </c>
      <c r="S341">
        <f>IF('CS-Sophomore'!S345='Master Answer Key'!$B343, 1, 0)</f>
        <v>1</v>
      </c>
    </row>
    <row r="342">
      <c r="A342" s="5" t="s">
        <v>447</v>
      </c>
      <c r="B342">
        <f>IF('CS-Sophomore'!B346='Master Answer Key'!$B344, 1, 0)</f>
        <v>1</v>
      </c>
      <c r="C342">
        <f>IF('CS-Sophomore'!C346='Master Answer Key'!$B344, 1, 0)</f>
        <v>1</v>
      </c>
      <c r="D342">
        <f>IF('CS-Sophomore'!D346='Master Answer Key'!$B344, 1, 0)</f>
        <v>0</v>
      </c>
      <c r="E342">
        <f>IF('CS-Sophomore'!E346='Master Answer Key'!$B344, 1, 0)</f>
        <v>0</v>
      </c>
      <c r="F342">
        <f>IF('CS-Sophomore'!F346='Master Answer Key'!$B344, 1, 0)</f>
        <v>1</v>
      </c>
      <c r="G342">
        <f>IF('CS-Sophomore'!G346='Master Answer Key'!$B344, 1, 0)</f>
        <v>1</v>
      </c>
      <c r="H342">
        <f>IF('CS-Sophomore'!H346='Master Answer Key'!$B344, 1, 0)</f>
        <v>0</v>
      </c>
      <c r="I342">
        <f>IF('CS-Sophomore'!I346='Master Answer Key'!$B344, 1, 0)</f>
        <v>0</v>
      </c>
      <c r="J342">
        <f>IF('CS-Sophomore'!J346='Master Answer Key'!$B344, 1, 0)</f>
        <v>0</v>
      </c>
      <c r="K342">
        <f>IF('CS-Sophomore'!K346='Master Answer Key'!$B344, 1, 0)</f>
        <v>0</v>
      </c>
      <c r="L342">
        <f>IF('CS-Sophomore'!L346='Master Answer Key'!$B344, 1, 0)</f>
        <v>1</v>
      </c>
      <c r="M342">
        <f>IF('CS-Sophomore'!M346='Master Answer Key'!$B344, 1, 0)</f>
        <v>1</v>
      </c>
      <c r="N342">
        <f>IF('CS-Sophomore'!N346='Master Answer Key'!$B344, 1, 0)</f>
        <v>1</v>
      </c>
      <c r="O342">
        <f>IF('CS-Sophomore'!O346='Master Answer Key'!$B344, 1, 0)</f>
        <v>1</v>
      </c>
      <c r="P342">
        <f>IF('CS-Sophomore'!P346='Master Answer Key'!$B344, 1, 0)</f>
        <v>1</v>
      </c>
      <c r="Q342">
        <f>IF('CS-Sophomore'!Q346='Master Answer Key'!$B344, 1, 0)</f>
        <v>1</v>
      </c>
      <c r="R342">
        <f>IF('CS-Sophomore'!R346='Master Answer Key'!$B344, 1, 0)</f>
        <v>1</v>
      </c>
      <c r="S342">
        <f>IF('CS-Sophomore'!S346='Master Answer Key'!$B344, 1, 0)</f>
        <v>0</v>
      </c>
    </row>
    <row r="343">
      <c r="A343" s="5" t="s">
        <v>448</v>
      </c>
      <c r="B343">
        <f>IF('CS-Sophomore'!B347='Master Answer Key'!$B345, 1, 0)</f>
        <v>1</v>
      </c>
      <c r="C343">
        <f>IF('CS-Sophomore'!C347='Master Answer Key'!$B345, 1, 0)</f>
        <v>0</v>
      </c>
      <c r="D343">
        <f>IF('CS-Sophomore'!D347='Master Answer Key'!$B345, 1, 0)</f>
        <v>1</v>
      </c>
      <c r="E343">
        <f>IF('CS-Sophomore'!E347='Master Answer Key'!$B345, 1, 0)</f>
        <v>0</v>
      </c>
      <c r="F343">
        <f>IF('CS-Sophomore'!F347='Master Answer Key'!$B345, 1, 0)</f>
        <v>0</v>
      </c>
      <c r="G343">
        <f>IF('CS-Sophomore'!G347='Master Answer Key'!$B345, 1, 0)</f>
        <v>1</v>
      </c>
      <c r="H343">
        <f>IF('CS-Sophomore'!H347='Master Answer Key'!$B345, 1, 0)</f>
        <v>0</v>
      </c>
      <c r="I343">
        <f>IF('CS-Sophomore'!I347='Master Answer Key'!$B345, 1, 0)</f>
        <v>1</v>
      </c>
      <c r="J343">
        <f>IF('CS-Sophomore'!J347='Master Answer Key'!$B345, 1, 0)</f>
        <v>1</v>
      </c>
      <c r="K343">
        <f>IF('CS-Sophomore'!K347='Master Answer Key'!$B345, 1, 0)</f>
        <v>1</v>
      </c>
      <c r="L343">
        <f>IF('CS-Sophomore'!L347='Master Answer Key'!$B345, 1, 0)</f>
        <v>0</v>
      </c>
      <c r="M343">
        <f>IF('CS-Sophomore'!M347='Master Answer Key'!$B345, 1, 0)</f>
        <v>1</v>
      </c>
      <c r="N343">
        <f>IF('CS-Sophomore'!N347='Master Answer Key'!$B345, 1, 0)</f>
        <v>1</v>
      </c>
      <c r="O343">
        <f>IF('CS-Sophomore'!O347='Master Answer Key'!$B345, 1, 0)</f>
        <v>1</v>
      </c>
      <c r="P343">
        <f>IF('CS-Sophomore'!P347='Master Answer Key'!$B345, 1, 0)</f>
        <v>0</v>
      </c>
      <c r="Q343">
        <f>IF('CS-Sophomore'!Q347='Master Answer Key'!$B345, 1, 0)</f>
        <v>0</v>
      </c>
      <c r="R343">
        <f>IF('CS-Sophomore'!R347='Master Answer Key'!$B345, 1, 0)</f>
        <v>1</v>
      </c>
      <c r="S343">
        <f>IF('CS-Sophomore'!S347='Master Answer Key'!$B345, 1, 0)</f>
        <v>0</v>
      </c>
    </row>
    <row r="344">
      <c r="A344" s="5" t="s">
        <v>449</v>
      </c>
      <c r="B344">
        <f>IF('CS-Sophomore'!B348='Master Answer Key'!$B346, 1, 0)</f>
        <v>1</v>
      </c>
      <c r="C344">
        <f>IF('CS-Sophomore'!C348='Master Answer Key'!$B346, 1, 0)</f>
        <v>0</v>
      </c>
      <c r="D344">
        <f>IF('CS-Sophomore'!D348='Master Answer Key'!$B346, 1, 0)</f>
        <v>0</v>
      </c>
      <c r="E344">
        <f>IF('CS-Sophomore'!E348='Master Answer Key'!$B346, 1, 0)</f>
        <v>1</v>
      </c>
      <c r="F344">
        <f>IF('CS-Sophomore'!F348='Master Answer Key'!$B346, 1, 0)</f>
        <v>0</v>
      </c>
      <c r="G344">
        <f>IF('CS-Sophomore'!G348='Master Answer Key'!$B346, 1, 0)</f>
        <v>1</v>
      </c>
      <c r="H344">
        <f>IF('CS-Sophomore'!H348='Master Answer Key'!$B346, 1, 0)</f>
        <v>1</v>
      </c>
      <c r="I344">
        <f>IF('CS-Sophomore'!I348='Master Answer Key'!$B346, 1, 0)</f>
        <v>1</v>
      </c>
      <c r="J344">
        <f>IF('CS-Sophomore'!J348='Master Answer Key'!$B346, 1, 0)</f>
        <v>1</v>
      </c>
      <c r="K344">
        <f>IF('CS-Sophomore'!K348='Master Answer Key'!$B346, 1, 0)</f>
        <v>0</v>
      </c>
      <c r="L344">
        <f>IF('CS-Sophomore'!L348='Master Answer Key'!$B346, 1, 0)</f>
        <v>0</v>
      </c>
      <c r="M344">
        <f>IF('CS-Sophomore'!M348='Master Answer Key'!$B346, 1, 0)</f>
        <v>0</v>
      </c>
      <c r="N344">
        <f>IF('CS-Sophomore'!N348='Master Answer Key'!$B346, 1, 0)</f>
        <v>1</v>
      </c>
      <c r="O344">
        <f>IF('CS-Sophomore'!O348='Master Answer Key'!$B346, 1, 0)</f>
        <v>1</v>
      </c>
      <c r="P344">
        <f>IF('CS-Sophomore'!P348='Master Answer Key'!$B346, 1, 0)</f>
        <v>0</v>
      </c>
      <c r="Q344">
        <f>IF('CS-Sophomore'!Q348='Master Answer Key'!$B346, 1, 0)</f>
        <v>0</v>
      </c>
      <c r="R344">
        <f>IF('CS-Sophomore'!R348='Master Answer Key'!$B346, 1, 0)</f>
        <v>1</v>
      </c>
      <c r="S344">
        <f>IF('CS-Sophomore'!S348='Master Answer Key'!$B346, 1, 0)</f>
        <v>0</v>
      </c>
    </row>
    <row r="345">
      <c r="A345" s="5" t="s">
        <v>450</v>
      </c>
      <c r="B345">
        <f>IF('CS-Sophomore'!B349='Master Answer Key'!$B347, 1, 0)</f>
        <v>1</v>
      </c>
      <c r="C345">
        <f>IF('CS-Sophomore'!C349='Master Answer Key'!$B347, 1, 0)</f>
        <v>1</v>
      </c>
      <c r="D345">
        <f>IF('CS-Sophomore'!D349='Master Answer Key'!$B347, 1, 0)</f>
        <v>1</v>
      </c>
      <c r="E345">
        <f>IF('CS-Sophomore'!E349='Master Answer Key'!$B347, 1, 0)</f>
        <v>1</v>
      </c>
      <c r="F345">
        <f>IF('CS-Sophomore'!F349='Master Answer Key'!$B347, 1, 0)</f>
        <v>1</v>
      </c>
      <c r="G345">
        <f>IF('CS-Sophomore'!G349='Master Answer Key'!$B347, 1, 0)</f>
        <v>1</v>
      </c>
      <c r="H345">
        <f>IF('CS-Sophomore'!H349='Master Answer Key'!$B347, 1, 0)</f>
        <v>1</v>
      </c>
      <c r="I345">
        <f>IF('CS-Sophomore'!I349='Master Answer Key'!$B347, 1, 0)</f>
        <v>1</v>
      </c>
      <c r="J345">
        <f>IF('CS-Sophomore'!J349='Master Answer Key'!$B347, 1, 0)</f>
        <v>1</v>
      </c>
      <c r="K345">
        <f>IF('CS-Sophomore'!K349='Master Answer Key'!$B347, 1, 0)</f>
        <v>1</v>
      </c>
      <c r="L345">
        <f>IF('CS-Sophomore'!L349='Master Answer Key'!$B347, 1, 0)</f>
        <v>1</v>
      </c>
      <c r="M345">
        <f>IF('CS-Sophomore'!M349='Master Answer Key'!$B347, 1, 0)</f>
        <v>1</v>
      </c>
      <c r="N345">
        <f>IF('CS-Sophomore'!N349='Master Answer Key'!$B347, 1, 0)</f>
        <v>1</v>
      </c>
      <c r="O345">
        <f>IF('CS-Sophomore'!O349='Master Answer Key'!$B347, 1, 0)</f>
        <v>1</v>
      </c>
      <c r="P345">
        <f>IF('CS-Sophomore'!P349='Master Answer Key'!$B347, 1, 0)</f>
        <v>1</v>
      </c>
      <c r="Q345">
        <f>IF('CS-Sophomore'!Q349='Master Answer Key'!$B347, 1, 0)</f>
        <v>1</v>
      </c>
      <c r="R345">
        <f>IF('CS-Sophomore'!R349='Master Answer Key'!$B347, 1, 0)</f>
        <v>1</v>
      </c>
      <c r="S345">
        <f>IF('CS-Sophomore'!S349='Master Answer Key'!$B347, 1, 0)</f>
        <v>1</v>
      </c>
    </row>
    <row r="346">
      <c r="A346" s="5" t="s">
        <v>451</v>
      </c>
      <c r="B346">
        <f>IF('CS-Sophomore'!B350='Master Answer Key'!$B348, 1, 0)</f>
        <v>1</v>
      </c>
      <c r="C346">
        <f>IF('CS-Sophomore'!C350='Master Answer Key'!$B348, 1, 0)</f>
        <v>1</v>
      </c>
      <c r="D346">
        <f>IF('CS-Sophomore'!D350='Master Answer Key'!$B348, 1, 0)</f>
        <v>1</v>
      </c>
      <c r="E346">
        <f>IF('CS-Sophomore'!E350='Master Answer Key'!$B348, 1, 0)</f>
        <v>1</v>
      </c>
      <c r="F346">
        <f>IF('CS-Sophomore'!F350='Master Answer Key'!$B348, 1, 0)</f>
        <v>1</v>
      </c>
      <c r="G346">
        <f>IF('CS-Sophomore'!G350='Master Answer Key'!$B348, 1, 0)</f>
        <v>1</v>
      </c>
      <c r="H346">
        <f>IF('CS-Sophomore'!H350='Master Answer Key'!$B348, 1, 0)</f>
        <v>1</v>
      </c>
      <c r="I346">
        <f>IF('CS-Sophomore'!I350='Master Answer Key'!$B348, 1, 0)</f>
        <v>1</v>
      </c>
      <c r="J346">
        <f>IF('CS-Sophomore'!J350='Master Answer Key'!$B348, 1, 0)</f>
        <v>1</v>
      </c>
      <c r="K346">
        <f>IF('CS-Sophomore'!K350='Master Answer Key'!$B348, 1, 0)</f>
        <v>1</v>
      </c>
      <c r="L346">
        <f>IF('CS-Sophomore'!L350='Master Answer Key'!$B348, 1, 0)</f>
        <v>1</v>
      </c>
      <c r="M346">
        <f>IF('CS-Sophomore'!M350='Master Answer Key'!$B348, 1, 0)</f>
        <v>1</v>
      </c>
      <c r="N346">
        <f>IF('CS-Sophomore'!N350='Master Answer Key'!$B348, 1, 0)</f>
        <v>1</v>
      </c>
      <c r="O346">
        <f>IF('CS-Sophomore'!O350='Master Answer Key'!$B348, 1, 0)</f>
        <v>1</v>
      </c>
      <c r="P346">
        <f>IF('CS-Sophomore'!P350='Master Answer Key'!$B348, 1, 0)</f>
        <v>1</v>
      </c>
      <c r="Q346">
        <f>IF('CS-Sophomore'!Q350='Master Answer Key'!$B348, 1, 0)</f>
        <v>1</v>
      </c>
      <c r="R346">
        <f>IF('CS-Sophomore'!R350='Master Answer Key'!$B348, 1, 0)</f>
        <v>1</v>
      </c>
      <c r="S346">
        <f>IF('CS-Sophomore'!S350='Master Answer Key'!$B348, 1, 0)</f>
        <v>1</v>
      </c>
    </row>
    <row r="347">
      <c r="A347" s="5" t="s">
        <v>452</v>
      </c>
      <c r="B347">
        <f>IF('CS-Sophomore'!B351='Master Answer Key'!$B349, 1, 0)</f>
        <v>1</v>
      </c>
      <c r="C347">
        <f>IF('CS-Sophomore'!C351='Master Answer Key'!$B349, 1, 0)</f>
        <v>0</v>
      </c>
      <c r="D347">
        <f>IF('CS-Sophomore'!D351='Master Answer Key'!$B349, 1, 0)</f>
        <v>1</v>
      </c>
      <c r="E347">
        <f>IF('CS-Sophomore'!E351='Master Answer Key'!$B349, 1, 0)</f>
        <v>1</v>
      </c>
      <c r="F347">
        <f>IF('CS-Sophomore'!F351='Master Answer Key'!$B349, 1, 0)</f>
        <v>0</v>
      </c>
      <c r="G347">
        <f>IF('CS-Sophomore'!G351='Master Answer Key'!$B349, 1, 0)</f>
        <v>1</v>
      </c>
      <c r="H347">
        <f>IF('CS-Sophomore'!H351='Master Answer Key'!$B349, 1, 0)</f>
        <v>1</v>
      </c>
      <c r="I347">
        <f>IF('CS-Sophomore'!I351='Master Answer Key'!$B349, 1, 0)</f>
        <v>1</v>
      </c>
      <c r="J347">
        <f>IF('CS-Sophomore'!J351='Master Answer Key'!$B349, 1, 0)</f>
        <v>1</v>
      </c>
      <c r="K347">
        <f>IF('CS-Sophomore'!K351='Master Answer Key'!$B349, 1, 0)</f>
        <v>0</v>
      </c>
      <c r="L347">
        <f>IF('CS-Sophomore'!L351='Master Answer Key'!$B349, 1, 0)</f>
        <v>0</v>
      </c>
      <c r="M347">
        <f>IF('CS-Sophomore'!M351='Master Answer Key'!$B349, 1, 0)</f>
        <v>1</v>
      </c>
      <c r="N347">
        <f>IF('CS-Sophomore'!N351='Master Answer Key'!$B349, 1, 0)</f>
        <v>1</v>
      </c>
      <c r="O347">
        <f>IF('CS-Sophomore'!O351='Master Answer Key'!$B349, 1, 0)</f>
        <v>1</v>
      </c>
      <c r="P347">
        <f>IF('CS-Sophomore'!P351='Master Answer Key'!$B349, 1, 0)</f>
        <v>1</v>
      </c>
      <c r="Q347">
        <f>IF('CS-Sophomore'!Q351='Master Answer Key'!$B349, 1, 0)</f>
        <v>1</v>
      </c>
      <c r="R347">
        <f>IF('CS-Sophomore'!R351='Master Answer Key'!$B349, 1, 0)</f>
        <v>1</v>
      </c>
      <c r="S347">
        <f>IF('CS-Sophomore'!S351='Master Answer Key'!$B349, 1, 0)</f>
        <v>1</v>
      </c>
    </row>
    <row r="348">
      <c r="A348" s="5" t="s">
        <v>453</v>
      </c>
      <c r="B348">
        <f>IF('CS-Sophomore'!B352='Master Answer Key'!$B350, 1, 0)</f>
        <v>0</v>
      </c>
      <c r="C348">
        <f>IF('CS-Sophomore'!C352='Master Answer Key'!$B350, 1, 0)</f>
        <v>1</v>
      </c>
      <c r="D348">
        <f>IF('CS-Sophomore'!D352='Master Answer Key'!$B350, 1, 0)</f>
        <v>1</v>
      </c>
      <c r="E348">
        <f>IF('CS-Sophomore'!E352='Master Answer Key'!$B350, 1, 0)</f>
        <v>1</v>
      </c>
      <c r="F348">
        <f>IF('CS-Sophomore'!F352='Master Answer Key'!$B350, 1, 0)</f>
        <v>1</v>
      </c>
      <c r="G348">
        <f>IF('CS-Sophomore'!G352='Master Answer Key'!$B350, 1, 0)</f>
        <v>1</v>
      </c>
      <c r="H348">
        <f>IF('CS-Sophomore'!H352='Master Answer Key'!$B350, 1, 0)</f>
        <v>1</v>
      </c>
      <c r="I348">
        <f>IF('CS-Sophomore'!I352='Master Answer Key'!$B350, 1, 0)</f>
        <v>0</v>
      </c>
      <c r="J348">
        <f>IF('CS-Sophomore'!J352='Master Answer Key'!$B350, 1, 0)</f>
        <v>1</v>
      </c>
      <c r="K348">
        <f>IF('CS-Sophomore'!K352='Master Answer Key'!$B350, 1, 0)</f>
        <v>1</v>
      </c>
      <c r="L348">
        <f>IF('CS-Sophomore'!L352='Master Answer Key'!$B350, 1, 0)</f>
        <v>1</v>
      </c>
      <c r="M348">
        <f>IF('CS-Sophomore'!M352='Master Answer Key'!$B350, 1, 0)</f>
        <v>1</v>
      </c>
      <c r="N348">
        <f>IF('CS-Sophomore'!N352='Master Answer Key'!$B350, 1, 0)</f>
        <v>1</v>
      </c>
      <c r="O348">
        <f>IF('CS-Sophomore'!O352='Master Answer Key'!$B350, 1, 0)</f>
        <v>1</v>
      </c>
      <c r="P348">
        <f>IF('CS-Sophomore'!P352='Master Answer Key'!$B350, 1, 0)</f>
        <v>1</v>
      </c>
      <c r="Q348">
        <f>IF('CS-Sophomore'!Q352='Master Answer Key'!$B350, 1, 0)</f>
        <v>1</v>
      </c>
      <c r="R348">
        <f>IF('CS-Sophomore'!R352='Master Answer Key'!$B350, 1, 0)</f>
        <v>1</v>
      </c>
      <c r="S348">
        <f>IF('CS-Sophomore'!S352='Master Answer Key'!$B350, 1, 0)</f>
        <v>1</v>
      </c>
    </row>
    <row r="349">
      <c r="A349" s="5" t="s">
        <v>454</v>
      </c>
      <c r="B349">
        <f>IF('CS-Sophomore'!B353='Master Answer Key'!$B351, 1, 0)</f>
        <v>1</v>
      </c>
      <c r="C349">
        <f>IF('CS-Sophomore'!C353='Master Answer Key'!$B351, 1, 0)</f>
        <v>1</v>
      </c>
      <c r="D349">
        <f>IF('CS-Sophomore'!D353='Master Answer Key'!$B351, 1, 0)</f>
        <v>1</v>
      </c>
      <c r="E349">
        <f>IF('CS-Sophomore'!E353='Master Answer Key'!$B351, 1, 0)</f>
        <v>1</v>
      </c>
      <c r="F349">
        <f>IF('CS-Sophomore'!F353='Master Answer Key'!$B351, 1, 0)</f>
        <v>1</v>
      </c>
      <c r="G349">
        <f>IF('CS-Sophomore'!G353='Master Answer Key'!$B351, 1, 0)</f>
        <v>1</v>
      </c>
      <c r="H349">
        <f>IF('CS-Sophomore'!H353='Master Answer Key'!$B351, 1, 0)</f>
        <v>1</v>
      </c>
      <c r="I349">
        <f>IF('CS-Sophomore'!I353='Master Answer Key'!$B351, 1, 0)</f>
        <v>1</v>
      </c>
      <c r="J349">
        <f>IF('CS-Sophomore'!J353='Master Answer Key'!$B351, 1, 0)</f>
        <v>1</v>
      </c>
      <c r="K349">
        <f>IF('CS-Sophomore'!K353='Master Answer Key'!$B351, 1, 0)</f>
        <v>1</v>
      </c>
      <c r="L349">
        <f>IF('CS-Sophomore'!L353='Master Answer Key'!$B351, 1, 0)</f>
        <v>1</v>
      </c>
      <c r="M349">
        <f>IF('CS-Sophomore'!M353='Master Answer Key'!$B351, 1, 0)</f>
        <v>1</v>
      </c>
      <c r="N349">
        <f>IF('CS-Sophomore'!N353='Master Answer Key'!$B351, 1, 0)</f>
        <v>1</v>
      </c>
      <c r="O349">
        <f>IF('CS-Sophomore'!O353='Master Answer Key'!$B351, 1, 0)</f>
        <v>1</v>
      </c>
      <c r="P349">
        <f>IF('CS-Sophomore'!P353='Master Answer Key'!$B351, 1, 0)</f>
        <v>1</v>
      </c>
      <c r="Q349">
        <f>IF('CS-Sophomore'!Q353='Master Answer Key'!$B351, 1, 0)</f>
        <v>1</v>
      </c>
      <c r="R349">
        <f>IF('CS-Sophomore'!R353='Master Answer Key'!$B351, 1, 0)</f>
        <v>1</v>
      </c>
      <c r="S349">
        <f>IF('CS-Sophomore'!S353='Master Answer Key'!$B351, 1, 0)</f>
        <v>1</v>
      </c>
    </row>
    <row r="350">
      <c r="A350" s="5" t="s">
        <v>455</v>
      </c>
      <c r="B350">
        <f>IF('CS-Sophomore'!B354='Master Answer Key'!$B352, 1, 0)</f>
        <v>1</v>
      </c>
      <c r="C350">
        <f>IF('CS-Sophomore'!C354='Master Answer Key'!$B352, 1, 0)</f>
        <v>1</v>
      </c>
      <c r="D350">
        <f>IF('CS-Sophomore'!D354='Master Answer Key'!$B352, 1, 0)</f>
        <v>1</v>
      </c>
      <c r="E350">
        <f>IF('CS-Sophomore'!E354='Master Answer Key'!$B352, 1, 0)</f>
        <v>1</v>
      </c>
      <c r="F350">
        <f>IF('CS-Sophomore'!F354='Master Answer Key'!$B352, 1, 0)</f>
        <v>1</v>
      </c>
      <c r="G350">
        <f>IF('CS-Sophomore'!G354='Master Answer Key'!$B352, 1, 0)</f>
        <v>1</v>
      </c>
      <c r="H350">
        <f>IF('CS-Sophomore'!H354='Master Answer Key'!$B352, 1, 0)</f>
        <v>1</v>
      </c>
      <c r="I350">
        <f>IF('CS-Sophomore'!I354='Master Answer Key'!$B352, 1, 0)</f>
        <v>1</v>
      </c>
      <c r="J350">
        <f>IF('CS-Sophomore'!J354='Master Answer Key'!$B352, 1, 0)</f>
        <v>1</v>
      </c>
      <c r="K350">
        <f>IF('CS-Sophomore'!K354='Master Answer Key'!$B352, 1, 0)</f>
        <v>1</v>
      </c>
      <c r="L350">
        <f>IF('CS-Sophomore'!L354='Master Answer Key'!$B352, 1, 0)</f>
        <v>1</v>
      </c>
      <c r="M350">
        <f>IF('CS-Sophomore'!M354='Master Answer Key'!$B352, 1, 0)</f>
        <v>1</v>
      </c>
      <c r="N350">
        <f>IF('CS-Sophomore'!N354='Master Answer Key'!$B352, 1, 0)</f>
        <v>1</v>
      </c>
      <c r="O350">
        <f>IF('CS-Sophomore'!O354='Master Answer Key'!$B352, 1, 0)</f>
        <v>1</v>
      </c>
      <c r="P350">
        <f>IF('CS-Sophomore'!P354='Master Answer Key'!$B352, 1, 0)</f>
        <v>1</v>
      </c>
      <c r="Q350">
        <f>IF('CS-Sophomore'!Q354='Master Answer Key'!$B352, 1, 0)</f>
        <v>1</v>
      </c>
      <c r="R350">
        <f>IF('CS-Sophomore'!R354='Master Answer Key'!$B352, 1, 0)</f>
        <v>1</v>
      </c>
      <c r="S350">
        <f>IF('CS-Sophomore'!S354='Master Answer Key'!$B352, 1, 0)</f>
        <v>1</v>
      </c>
    </row>
    <row r="351">
      <c r="A351" s="5" t="s">
        <v>456</v>
      </c>
      <c r="B351">
        <f>IF('CS-Sophomore'!B355='Master Answer Key'!$B353, 1, 0)</f>
        <v>1</v>
      </c>
      <c r="C351">
        <f>IF('CS-Sophomore'!C355='Master Answer Key'!$B353, 1, 0)</f>
        <v>1</v>
      </c>
      <c r="D351">
        <f>IF('CS-Sophomore'!D355='Master Answer Key'!$B353, 1, 0)</f>
        <v>1</v>
      </c>
      <c r="E351">
        <f>IF('CS-Sophomore'!E355='Master Answer Key'!$B353, 1, 0)</f>
        <v>1</v>
      </c>
      <c r="F351">
        <f>IF('CS-Sophomore'!F355='Master Answer Key'!$B353, 1, 0)</f>
        <v>1</v>
      </c>
      <c r="G351">
        <f>IF('CS-Sophomore'!G355='Master Answer Key'!$B353, 1, 0)</f>
        <v>0</v>
      </c>
      <c r="H351">
        <f>IF('CS-Sophomore'!H355='Master Answer Key'!$B353, 1, 0)</f>
        <v>1</v>
      </c>
      <c r="I351">
        <f>IF('CS-Sophomore'!I355='Master Answer Key'!$B353, 1, 0)</f>
        <v>1</v>
      </c>
      <c r="J351">
        <f>IF('CS-Sophomore'!J355='Master Answer Key'!$B353, 1, 0)</f>
        <v>1</v>
      </c>
      <c r="K351">
        <f>IF('CS-Sophomore'!K355='Master Answer Key'!$B353, 1, 0)</f>
        <v>1</v>
      </c>
      <c r="L351">
        <f>IF('CS-Sophomore'!L355='Master Answer Key'!$B353, 1, 0)</f>
        <v>1</v>
      </c>
      <c r="M351">
        <f>IF('CS-Sophomore'!M355='Master Answer Key'!$B353, 1, 0)</f>
        <v>1</v>
      </c>
      <c r="N351">
        <f>IF('CS-Sophomore'!N355='Master Answer Key'!$B353, 1, 0)</f>
        <v>1</v>
      </c>
      <c r="O351">
        <f>IF('CS-Sophomore'!O355='Master Answer Key'!$B353, 1, 0)</f>
        <v>1</v>
      </c>
      <c r="P351">
        <f>IF('CS-Sophomore'!P355='Master Answer Key'!$B353, 1, 0)</f>
        <v>1</v>
      </c>
      <c r="Q351">
        <f>IF('CS-Sophomore'!Q355='Master Answer Key'!$B353, 1, 0)</f>
        <v>1</v>
      </c>
      <c r="R351">
        <f>IF('CS-Sophomore'!R355='Master Answer Key'!$B353, 1, 0)</f>
        <v>1</v>
      </c>
      <c r="S351">
        <f>IF('CS-Sophomore'!S355='Master Answer Key'!$B353, 1, 0)</f>
        <v>1</v>
      </c>
    </row>
    <row r="352">
      <c r="A352" s="5" t="s">
        <v>457</v>
      </c>
      <c r="B352">
        <f>IF('CS-Sophomore'!B356='Master Answer Key'!$B354, 1, 0)</f>
        <v>1</v>
      </c>
      <c r="C352">
        <f>IF('CS-Sophomore'!C356='Master Answer Key'!$B354, 1, 0)</f>
        <v>0</v>
      </c>
      <c r="D352">
        <f>IF('CS-Sophomore'!D356='Master Answer Key'!$B354, 1, 0)</f>
        <v>1</v>
      </c>
      <c r="E352">
        <f>IF('CS-Sophomore'!E356='Master Answer Key'!$B354, 1, 0)</f>
        <v>1</v>
      </c>
      <c r="F352">
        <f>IF('CS-Sophomore'!F356='Master Answer Key'!$B354, 1, 0)</f>
        <v>0</v>
      </c>
      <c r="G352">
        <f>IF('CS-Sophomore'!G356='Master Answer Key'!$B354, 1, 0)</f>
        <v>1</v>
      </c>
      <c r="H352">
        <f>IF('CS-Sophomore'!H356='Master Answer Key'!$B354, 1, 0)</f>
        <v>1</v>
      </c>
      <c r="I352">
        <f>IF('CS-Sophomore'!I356='Master Answer Key'!$B354, 1, 0)</f>
        <v>1</v>
      </c>
      <c r="J352">
        <f>IF('CS-Sophomore'!J356='Master Answer Key'!$B354, 1, 0)</f>
        <v>1</v>
      </c>
      <c r="K352">
        <f>IF('CS-Sophomore'!K356='Master Answer Key'!$B354, 1, 0)</f>
        <v>1</v>
      </c>
      <c r="L352">
        <f>IF('CS-Sophomore'!L356='Master Answer Key'!$B354, 1, 0)</f>
        <v>1</v>
      </c>
      <c r="M352">
        <f>IF('CS-Sophomore'!M356='Master Answer Key'!$B354, 1, 0)</f>
        <v>1</v>
      </c>
      <c r="N352">
        <f>IF('CS-Sophomore'!N356='Master Answer Key'!$B354, 1, 0)</f>
        <v>1</v>
      </c>
      <c r="O352">
        <f>IF('CS-Sophomore'!O356='Master Answer Key'!$B354, 1, 0)</f>
        <v>1</v>
      </c>
      <c r="P352">
        <f>IF('CS-Sophomore'!P356='Master Answer Key'!$B354, 1, 0)</f>
        <v>1</v>
      </c>
      <c r="Q352">
        <f>IF('CS-Sophomore'!Q356='Master Answer Key'!$B354, 1, 0)</f>
        <v>1</v>
      </c>
      <c r="R352">
        <f>IF('CS-Sophomore'!R356='Master Answer Key'!$B354, 1, 0)</f>
        <v>1</v>
      </c>
      <c r="S352">
        <f>IF('CS-Sophomore'!S356='Master Answer Key'!$B354, 1, 0)</f>
        <v>1</v>
      </c>
    </row>
    <row r="353">
      <c r="A353" s="5" t="s">
        <v>458</v>
      </c>
      <c r="B353">
        <f>IF('CS-Sophomore'!B357='Master Answer Key'!$B355, 1, 0)</f>
        <v>1</v>
      </c>
      <c r="C353">
        <f>IF('CS-Sophomore'!C357='Master Answer Key'!$B355, 1, 0)</f>
        <v>0</v>
      </c>
      <c r="D353">
        <f>IF('CS-Sophomore'!D357='Master Answer Key'!$B355, 1, 0)</f>
        <v>1</v>
      </c>
      <c r="E353">
        <f>IF('CS-Sophomore'!E357='Master Answer Key'!$B355, 1, 0)</f>
        <v>0</v>
      </c>
      <c r="F353">
        <f>IF('CS-Sophomore'!F357='Master Answer Key'!$B355, 1, 0)</f>
        <v>0</v>
      </c>
      <c r="G353">
        <f>IF('CS-Sophomore'!G357='Master Answer Key'!$B355, 1, 0)</f>
        <v>0</v>
      </c>
      <c r="H353">
        <f>IF('CS-Sophomore'!H357='Master Answer Key'!$B355, 1, 0)</f>
        <v>0</v>
      </c>
      <c r="I353">
        <f>IF('CS-Sophomore'!I357='Master Answer Key'!$B355, 1, 0)</f>
        <v>1</v>
      </c>
      <c r="J353">
        <f>IF('CS-Sophomore'!J357='Master Answer Key'!$B355, 1, 0)</f>
        <v>1</v>
      </c>
      <c r="K353">
        <f>IF('CS-Sophomore'!K357='Master Answer Key'!$B355, 1, 0)</f>
        <v>1</v>
      </c>
      <c r="L353">
        <f>IF('CS-Sophomore'!L357='Master Answer Key'!$B355, 1, 0)</f>
        <v>1</v>
      </c>
      <c r="M353">
        <f>IF('CS-Sophomore'!M357='Master Answer Key'!$B355, 1, 0)</f>
        <v>1</v>
      </c>
      <c r="N353">
        <f>IF('CS-Sophomore'!N357='Master Answer Key'!$B355, 1, 0)</f>
        <v>1</v>
      </c>
      <c r="O353">
        <f>IF('CS-Sophomore'!O357='Master Answer Key'!$B355, 1, 0)</f>
        <v>1</v>
      </c>
      <c r="P353">
        <f>IF('CS-Sophomore'!P357='Master Answer Key'!$B355, 1, 0)</f>
        <v>1</v>
      </c>
      <c r="Q353">
        <f>IF('CS-Sophomore'!Q357='Master Answer Key'!$B355, 1, 0)</f>
        <v>1</v>
      </c>
      <c r="R353">
        <f>IF('CS-Sophomore'!R357='Master Answer Key'!$B355, 1, 0)</f>
        <v>0</v>
      </c>
      <c r="S353">
        <f>IF('CS-Sophomore'!S357='Master Answer Key'!$B355, 1, 0)</f>
        <v>1</v>
      </c>
    </row>
    <row r="354">
      <c r="A354" s="5" t="s">
        <v>459</v>
      </c>
      <c r="B354">
        <f>IF('CS-Sophomore'!B358='Master Answer Key'!$B356, 1, 0)</f>
        <v>1</v>
      </c>
      <c r="C354">
        <f>IF('CS-Sophomore'!C358='Master Answer Key'!$B356, 1, 0)</f>
        <v>0</v>
      </c>
      <c r="D354">
        <f>IF('CS-Sophomore'!D358='Master Answer Key'!$B356, 1, 0)</f>
        <v>1</v>
      </c>
      <c r="E354">
        <f>IF('CS-Sophomore'!E358='Master Answer Key'!$B356, 1, 0)</f>
        <v>0</v>
      </c>
      <c r="F354">
        <f>IF('CS-Sophomore'!F358='Master Answer Key'!$B356, 1, 0)</f>
        <v>1</v>
      </c>
      <c r="G354">
        <f>IF('CS-Sophomore'!G358='Master Answer Key'!$B356, 1, 0)</f>
        <v>1</v>
      </c>
      <c r="H354">
        <f>IF('CS-Sophomore'!H358='Master Answer Key'!$B356, 1, 0)</f>
        <v>1</v>
      </c>
      <c r="I354">
        <f>IF('CS-Sophomore'!I358='Master Answer Key'!$B356, 1, 0)</f>
        <v>1</v>
      </c>
      <c r="J354">
        <f>IF('CS-Sophomore'!J358='Master Answer Key'!$B356, 1, 0)</f>
        <v>1</v>
      </c>
      <c r="K354">
        <f>IF('CS-Sophomore'!K358='Master Answer Key'!$B356, 1, 0)</f>
        <v>1</v>
      </c>
      <c r="L354">
        <f>IF('CS-Sophomore'!L358='Master Answer Key'!$B356, 1, 0)</f>
        <v>1</v>
      </c>
      <c r="M354">
        <f>IF('CS-Sophomore'!M358='Master Answer Key'!$B356, 1, 0)</f>
        <v>1</v>
      </c>
      <c r="N354">
        <f>IF('CS-Sophomore'!N358='Master Answer Key'!$B356, 1, 0)</f>
        <v>1</v>
      </c>
      <c r="O354">
        <f>IF('CS-Sophomore'!O358='Master Answer Key'!$B356, 1, 0)</f>
        <v>1</v>
      </c>
      <c r="P354">
        <f>IF('CS-Sophomore'!P358='Master Answer Key'!$B356, 1, 0)</f>
        <v>1</v>
      </c>
      <c r="Q354">
        <f>IF('CS-Sophomore'!Q358='Master Answer Key'!$B356, 1, 0)</f>
        <v>1</v>
      </c>
      <c r="R354">
        <f>IF('CS-Sophomore'!R358='Master Answer Key'!$B356, 1, 0)</f>
        <v>1</v>
      </c>
      <c r="S354">
        <f>IF('CS-Sophomore'!S358='Master Answer Key'!$B356, 1, 0)</f>
        <v>1</v>
      </c>
    </row>
    <row r="355">
      <c r="A355" s="5" t="s">
        <v>460</v>
      </c>
      <c r="B355">
        <f>IF('CS-Sophomore'!B359='Master Answer Key'!$B357, 1, 0)</f>
        <v>1</v>
      </c>
      <c r="C355">
        <f>IF('CS-Sophomore'!C359='Master Answer Key'!$B357, 1, 0)</f>
        <v>0</v>
      </c>
      <c r="D355">
        <f>IF('CS-Sophomore'!D359='Master Answer Key'!$B357, 1, 0)</f>
        <v>1</v>
      </c>
      <c r="E355">
        <f>IF('CS-Sophomore'!E359='Master Answer Key'!$B357, 1, 0)</f>
        <v>0</v>
      </c>
      <c r="F355">
        <f>IF('CS-Sophomore'!F359='Master Answer Key'!$B357, 1, 0)</f>
        <v>1</v>
      </c>
      <c r="G355">
        <f>IF('CS-Sophomore'!G359='Master Answer Key'!$B357, 1, 0)</f>
        <v>1</v>
      </c>
      <c r="H355">
        <f>IF('CS-Sophomore'!H359='Master Answer Key'!$B357, 1, 0)</f>
        <v>1</v>
      </c>
      <c r="I355">
        <f>IF('CS-Sophomore'!I359='Master Answer Key'!$B357, 1, 0)</f>
        <v>1</v>
      </c>
      <c r="J355">
        <f>IF('CS-Sophomore'!J359='Master Answer Key'!$B357, 1, 0)</f>
        <v>1</v>
      </c>
      <c r="K355">
        <f>IF('CS-Sophomore'!K359='Master Answer Key'!$B357, 1, 0)</f>
        <v>0</v>
      </c>
      <c r="L355">
        <f>IF('CS-Sophomore'!L359='Master Answer Key'!$B357, 1, 0)</f>
        <v>1</v>
      </c>
      <c r="M355">
        <f>IF('CS-Sophomore'!M359='Master Answer Key'!$B357, 1, 0)</f>
        <v>1</v>
      </c>
      <c r="N355">
        <f>IF('CS-Sophomore'!N359='Master Answer Key'!$B357, 1, 0)</f>
        <v>1</v>
      </c>
      <c r="O355">
        <f>IF('CS-Sophomore'!O359='Master Answer Key'!$B357, 1, 0)</f>
        <v>1</v>
      </c>
      <c r="P355">
        <f>IF('CS-Sophomore'!P359='Master Answer Key'!$B357, 1, 0)</f>
        <v>0</v>
      </c>
      <c r="Q355">
        <f>IF('CS-Sophomore'!Q359='Master Answer Key'!$B357, 1, 0)</f>
        <v>1</v>
      </c>
      <c r="R355">
        <f>IF('CS-Sophomore'!R359='Master Answer Key'!$B357, 1, 0)</f>
        <v>1</v>
      </c>
      <c r="S355">
        <f>IF('CS-Sophomore'!S359='Master Answer Key'!$B357, 1, 0)</f>
        <v>0</v>
      </c>
    </row>
    <row r="356">
      <c r="A356" s="5" t="s">
        <v>461</v>
      </c>
      <c r="B356">
        <f>IF('CS-Sophomore'!B360='Master Answer Key'!$B358, 1, 0)</f>
        <v>0</v>
      </c>
      <c r="C356">
        <f>IF('CS-Sophomore'!C360='Master Answer Key'!$B358, 1, 0)</f>
        <v>0</v>
      </c>
      <c r="D356">
        <f>IF('CS-Sophomore'!D360='Master Answer Key'!$B358, 1, 0)</f>
        <v>1</v>
      </c>
      <c r="E356">
        <f>IF('CS-Sophomore'!E360='Master Answer Key'!$B358, 1, 0)</f>
        <v>1</v>
      </c>
      <c r="F356">
        <f>IF('CS-Sophomore'!F360='Master Answer Key'!$B358, 1, 0)</f>
        <v>0</v>
      </c>
      <c r="G356">
        <f>IF('CS-Sophomore'!G360='Master Answer Key'!$B358, 1, 0)</f>
        <v>1</v>
      </c>
      <c r="H356">
        <f>IF('CS-Sophomore'!H360='Master Answer Key'!$B358, 1, 0)</f>
        <v>1</v>
      </c>
      <c r="I356">
        <f>IF('CS-Sophomore'!I360='Master Answer Key'!$B358, 1, 0)</f>
        <v>1</v>
      </c>
      <c r="J356">
        <f>IF('CS-Sophomore'!J360='Master Answer Key'!$B358, 1, 0)</f>
        <v>1</v>
      </c>
      <c r="K356">
        <f>IF('CS-Sophomore'!K360='Master Answer Key'!$B358, 1, 0)</f>
        <v>1</v>
      </c>
      <c r="L356">
        <f>IF('CS-Sophomore'!L360='Master Answer Key'!$B358, 1, 0)</f>
        <v>1</v>
      </c>
      <c r="M356">
        <f>IF('CS-Sophomore'!M360='Master Answer Key'!$B358, 1, 0)</f>
        <v>1</v>
      </c>
      <c r="N356">
        <f>IF('CS-Sophomore'!N360='Master Answer Key'!$B358, 1, 0)</f>
        <v>1</v>
      </c>
      <c r="O356">
        <f>IF('CS-Sophomore'!O360='Master Answer Key'!$B358, 1, 0)</f>
        <v>1</v>
      </c>
      <c r="P356">
        <f>IF('CS-Sophomore'!P360='Master Answer Key'!$B358, 1, 0)</f>
        <v>1</v>
      </c>
      <c r="Q356">
        <f>IF('CS-Sophomore'!Q360='Master Answer Key'!$B358, 1, 0)</f>
        <v>1</v>
      </c>
      <c r="R356">
        <f>IF('CS-Sophomore'!R360='Master Answer Key'!$B358, 1, 0)</f>
        <v>1</v>
      </c>
      <c r="S356">
        <f>IF('CS-Sophomore'!S360='Master Answer Key'!$B358, 1, 0)</f>
        <v>1</v>
      </c>
    </row>
    <row r="357">
      <c r="A357" s="5" t="s">
        <v>462</v>
      </c>
      <c r="B357">
        <f>IF('CS-Sophomore'!B361='Master Answer Key'!$B359, 1, 0)</f>
        <v>1</v>
      </c>
      <c r="C357">
        <f>IF('CS-Sophomore'!C361='Master Answer Key'!$B359, 1, 0)</f>
        <v>1</v>
      </c>
      <c r="D357">
        <f>IF('CS-Sophomore'!D361='Master Answer Key'!$B359, 1, 0)</f>
        <v>1</v>
      </c>
      <c r="E357">
        <f>IF('CS-Sophomore'!E361='Master Answer Key'!$B359, 1, 0)</f>
        <v>1</v>
      </c>
      <c r="F357">
        <f>IF('CS-Sophomore'!F361='Master Answer Key'!$B359, 1, 0)</f>
        <v>1</v>
      </c>
      <c r="G357">
        <f>IF('CS-Sophomore'!G361='Master Answer Key'!$B359, 1, 0)</f>
        <v>1</v>
      </c>
      <c r="H357">
        <f>IF('CS-Sophomore'!H361='Master Answer Key'!$B359, 1, 0)</f>
        <v>1</v>
      </c>
      <c r="I357">
        <f>IF('CS-Sophomore'!I361='Master Answer Key'!$B359, 1, 0)</f>
        <v>1</v>
      </c>
      <c r="J357">
        <f>IF('CS-Sophomore'!J361='Master Answer Key'!$B359, 1, 0)</f>
        <v>1</v>
      </c>
      <c r="K357">
        <f>IF('CS-Sophomore'!K361='Master Answer Key'!$B359, 1, 0)</f>
        <v>1</v>
      </c>
      <c r="L357">
        <f>IF('CS-Sophomore'!L361='Master Answer Key'!$B359, 1, 0)</f>
        <v>1</v>
      </c>
      <c r="M357">
        <f>IF('CS-Sophomore'!M361='Master Answer Key'!$B359, 1, 0)</f>
        <v>1</v>
      </c>
      <c r="N357">
        <f>IF('CS-Sophomore'!N361='Master Answer Key'!$B359, 1, 0)</f>
        <v>1</v>
      </c>
      <c r="O357">
        <f>IF('CS-Sophomore'!O361='Master Answer Key'!$B359, 1, 0)</f>
        <v>1</v>
      </c>
      <c r="P357">
        <f>IF('CS-Sophomore'!P361='Master Answer Key'!$B359, 1, 0)</f>
        <v>1</v>
      </c>
      <c r="Q357">
        <f>IF('CS-Sophomore'!Q361='Master Answer Key'!$B359, 1, 0)</f>
        <v>1</v>
      </c>
      <c r="R357">
        <f>IF('CS-Sophomore'!R361='Master Answer Key'!$B359, 1, 0)</f>
        <v>1</v>
      </c>
      <c r="S357">
        <f>IF('CS-Sophomore'!S361='Master Answer Key'!$B359, 1, 0)</f>
        <v>1</v>
      </c>
    </row>
    <row r="358">
      <c r="A358" s="5" t="s">
        <v>463</v>
      </c>
      <c r="B358">
        <f>IF('CS-Sophomore'!B362='Master Answer Key'!$B360, 1, 0)</f>
        <v>0</v>
      </c>
      <c r="C358">
        <f>IF('CS-Sophomore'!C362='Master Answer Key'!$B360, 1, 0)</f>
        <v>1</v>
      </c>
      <c r="D358">
        <f>IF('CS-Sophomore'!D362='Master Answer Key'!$B360, 1, 0)</f>
        <v>0</v>
      </c>
      <c r="E358">
        <f>IF('CS-Sophomore'!E362='Master Answer Key'!$B360, 1, 0)</f>
        <v>0</v>
      </c>
      <c r="F358">
        <f>IF('CS-Sophomore'!F362='Master Answer Key'!$B360, 1, 0)</f>
        <v>1</v>
      </c>
      <c r="G358">
        <f>IF('CS-Sophomore'!G362='Master Answer Key'!$B360, 1, 0)</f>
        <v>1</v>
      </c>
      <c r="H358">
        <f>IF('CS-Sophomore'!H362='Master Answer Key'!$B360, 1, 0)</f>
        <v>0</v>
      </c>
      <c r="I358">
        <f>IF('CS-Sophomore'!I362='Master Answer Key'!$B360, 1, 0)</f>
        <v>0</v>
      </c>
      <c r="J358">
        <f>IF('CS-Sophomore'!J362='Master Answer Key'!$B360, 1, 0)</f>
        <v>1</v>
      </c>
      <c r="K358">
        <f>IF('CS-Sophomore'!K362='Master Answer Key'!$B360, 1, 0)</f>
        <v>1</v>
      </c>
      <c r="L358">
        <f>IF('CS-Sophomore'!L362='Master Answer Key'!$B360, 1, 0)</f>
        <v>1</v>
      </c>
      <c r="M358">
        <f>IF('CS-Sophomore'!M362='Master Answer Key'!$B360, 1, 0)</f>
        <v>0</v>
      </c>
      <c r="N358">
        <f>IF('CS-Sophomore'!N362='Master Answer Key'!$B360, 1, 0)</f>
        <v>1</v>
      </c>
      <c r="O358">
        <f>IF('CS-Sophomore'!O362='Master Answer Key'!$B360, 1, 0)</f>
        <v>1</v>
      </c>
      <c r="P358">
        <f>IF('CS-Sophomore'!P362='Master Answer Key'!$B360, 1, 0)</f>
        <v>1</v>
      </c>
      <c r="Q358">
        <f>IF('CS-Sophomore'!Q362='Master Answer Key'!$B360, 1, 0)</f>
        <v>0</v>
      </c>
      <c r="R358">
        <f>IF('CS-Sophomore'!R362='Master Answer Key'!$B360, 1, 0)</f>
        <v>0</v>
      </c>
      <c r="S358">
        <f>IF('CS-Sophomore'!S362='Master Answer Key'!$B360, 1, 0)</f>
        <v>0</v>
      </c>
    </row>
    <row r="359">
      <c r="A359" s="5" t="s">
        <v>464</v>
      </c>
      <c r="B359">
        <f>IF('CS-Sophomore'!B363='Master Answer Key'!$B361, 1, 0)</f>
        <v>0</v>
      </c>
      <c r="C359">
        <f>IF('CS-Sophomore'!C363='Master Answer Key'!$B361, 1, 0)</f>
        <v>1</v>
      </c>
      <c r="D359">
        <f>IF('CS-Sophomore'!D363='Master Answer Key'!$B361, 1, 0)</f>
        <v>0</v>
      </c>
      <c r="E359">
        <f>IF('CS-Sophomore'!E363='Master Answer Key'!$B361, 1, 0)</f>
        <v>1</v>
      </c>
      <c r="F359">
        <f>IF('CS-Sophomore'!F363='Master Answer Key'!$B361, 1, 0)</f>
        <v>1</v>
      </c>
      <c r="G359">
        <f>IF('CS-Sophomore'!G363='Master Answer Key'!$B361, 1, 0)</f>
        <v>1</v>
      </c>
      <c r="H359">
        <f>IF('CS-Sophomore'!H363='Master Answer Key'!$B361, 1, 0)</f>
        <v>1</v>
      </c>
      <c r="I359">
        <f>IF('CS-Sophomore'!I363='Master Answer Key'!$B361, 1, 0)</f>
        <v>1</v>
      </c>
      <c r="J359">
        <f>IF('CS-Sophomore'!J363='Master Answer Key'!$B361, 1, 0)</f>
        <v>1</v>
      </c>
      <c r="K359">
        <f>IF('CS-Sophomore'!K363='Master Answer Key'!$B361, 1, 0)</f>
        <v>1</v>
      </c>
      <c r="L359">
        <f>IF('CS-Sophomore'!L363='Master Answer Key'!$B361, 1, 0)</f>
        <v>1</v>
      </c>
      <c r="M359">
        <f>IF('CS-Sophomore'!M363='Master Answer Key'!$B361, 1, 0)</f>
        <v>1</v>
      </c>
      <c r="N359">
        <f>IF('CS-Sophomore'!N363='Master Answer Key'!$B361, 1, 0)</f>
        <v>1</v>
      </c>
      <c r="O359">
        <f>IF('CS-Sophomore'!O363='Master Answer Key'!$B361, 1, 0)</f>
        <v>1</v>
      </c>
      <c r="P359">
        <f>IF('CS-Sophomore'!P363='Master Answer Key'!$B361, 1, 0)</f>
        <v>1</v>
      </c>
      <c r="Q359">
        <f>IF('CS-Sophomore'!Q363='Master Answer Key'!$B361, 1, 0)</f>
        <v>1</v>
      </c>
      <c r="R359">
        <f>IF('CS-Sophomore'!R363='Master Answer Key'!$B361, 1, 0)</f>
        <v>1</v>
      </c>
      <c r="S359">
        <f>IF('CS-Sophomore'!S363='Master Answer Key'!$B361, 1, 0)</f>
        <v>1</v>
      </c>
    </row>
    <row r="360">
      <c r="A360" s="5" t="s">
        <v>465</v>
      </c>
      <c r="B360">
        <f>IF('CS-Sophomore'!B364='Master Answer Key'!$B362, 1, 0)</f>
        <v>0</v>
      </c>
      <c r="C360">
        <f>IF('CS-Sophomore'!C364='Master Answer Key'!$B362, 1, 0)</f>
        <v>1</v>
      </c>
      <c r="D360">
        <f>IF('CS-Sophomore'!D364='Master Answer Key'!$B362, 1, 0)</f>
        <v>1</v>
      </c>
      <c r="E360">
        <f>IF('CS-Sophomore'!E364='Master Answer Key'!$B362, 1, 0)</f>
        <v>0</v>
      </c>
      <c r="F360">
        <f>IF('CS-Sophomore'!F364='Master Answer Key'!$B362, 1, 0)</f>
        <v>1</v>
      </c>
      <c r="G360">
        <f>IF('CS-Sophomore'!G364='Master Answer Key'!$B362, 1, 0)</f>
        <v>1</v>
      </c>
      <c r="H360">
        <f>IF('CS-Sophomore'!H364='Master Answer Key'!$B362, 1, 0)</f>
        <v>0</v>
      </c>
      <c r="I360">
        <f>IF('CS-Sophomore'!I364='Master Answer Key'!$B362, 1, 0)</f>
        <v>1</v>
      </c>
      <c r="J360">
        <f>IF('CS-Sophomore'!J364='Master Answer Key'!$B362, 1, 0)</f>
        <v>1</v>
      </c>
      <c r="K360">
        <f>IF('CS-Sophomore'!K364='Master Answer Key'!$B362, 1, 0)</f>
        <v>0</v>
      </c>
      <c r="L360">
        <f>IF('CS-Sophomore'!L364='Master Answer Key'!$B362, 1, 0)</f>
        <v>1</v>
      </c>
      <c r="M360">
        <f>IF('CS-Sophomore'!M364='Master Answer Key'!$B362, 1, 0)</f>
        <v>1</v>
      </c>
      <c r="N360">
        <f>IF('CS-Sophomore'!N364='Master Answer Key'!$B362, 1, 0)</f>
        <v>1</v>
      </c>
      <c r="O360">
        <f>IF('CS-Sophomore'!O364='Master Answer Key'!$B362, 1, 0)</f>
        <v>1</v>
      </c>
      <c r="P360">
        <f>IF('CS-Sophomore'!P364='Master Answer Key'!$B362, 1, 0)</f>
        <v>1</v>
      </c>
      <c r="Q360">
        <f>IF('CS-Sophomore'!Q364='Master Answer Key'!$B362, 1, 0)</f>
        <v>1</v>
      </c>
      <c r="R360">
        <f>IF('CS-Sophomore'!R364='Master Answer Key'!$B362, 1, 0)</f>
        <v>1</v>
      </c>
      <c r="S360">
        <f>IF('CS-Sophomore'!S364='Master Answer Key'!$B362, 1, 0)</f>
        <v>1</v>
      </c>
    </row>
    <row r="361">
      <c r="A361" s="5" t="s">
        <v>466</v>
      </c>
      <c r="B361">
        <f>IF('CS-Sophomore'!B365='Master Answer Key'!$B363, 1, 0)</f>
        <v>1</v>
      </c>
      <c r="C361">
        <f>IF('CS-Sophomore'!C365='Master Answer Key'!$B363, 1, 0)</f>
        <v>1</v>
      </c>
      <c r="D361">
        <f>IF('CS-Sophomore'!D365='Master Answer Key'!$B363, 1, 0)</f>
        <v>1</v>
      </c>
      <c r="E361">
        <f>IF('CS-Sophomore'!E365='Master Answer Key'!$B363, 1, 0)</f>
        <v>1</v>
      </c>
      <c r="F361">
        <f>IF('CS-Sophomore'!F365='Master Answer Key'!$B363, 1, 0)</f>
        <v>1</v>
      </c>
      <c r="G361">
        <f>IF('CS-Sophomore'!G365='Master Answer Key'!$B363, 1, 0)</f>
        <v>1</v>
      </c>
      <c r="H361">
        <f>IF('CS-Sophomore'!H365='Master Answer Key'!$B363, 1, 0)</f>
        <v>1</v>
      </c>
      <c r="I361">
        <f>IF('CS-Sophomore'!I365='Master Answer Key'!$B363, 1, 0)</f>
        <v>1</v>
      </c>
      <c r="J361">
        <f>IF('CS-Sophomore'!J365='Master Answer Key'!$B363, 1, 0)</f>
        <v>1</v>
      </c>
      <c r="K361">
        <f>IF('CS-Sophomore'!K365='Master Answer Key'!$B363, 1, 0)</f>
        <v>0</v>
      </c>
      <c r="L361">
        <f>IF('CS-Sophomore'!L365='Master Answer Key'!$B363, 1, 0)</f>
        <v>1</v>
      </c>
      <c r="M361">
        <f>IF('CS-Sophomore'!M365='Master Answer Key'!$B363, 1, 0)</f>
        <v>1</v>
      </c>
      <c r="N361">
        <f>IF('CS-Sophomore'!N365='Master Answer Key'!$B363, 1, 0)</f>
        <v>1</v>
      </c>
      <c r="O361">
        <f>IF('CS-Sophomore'!O365='Master Answer Key'!$B363, 1, 0)</f>
        <v>1</v>
      </c>
      <c r="P361">
        <f>IF('CS-Sophomore'!P365='Master Answer Key'!$B363, 1, 0)</f>
        <v>1</v>
      </c>
      <c r="Q361">
        <f>IF('CS-Sophomore'!Q365='Master Answer Key'!$B363, 1, 0)</f>
        <v>1</v>
      </c>
      <c r="R361">
        <f>IF('CS-Sophomore'!R365='Master Answer Key'!$B363, 1, 0)</f>
        <v>1</v>
      </c>
      <c r="S361">
        <f>IF('CS-Sophomore'!S365='Master Answer Key'!$B363, 1, 0)</f>
        <v>1</v>
      </c>
    </row>
    <row r="362">
      <c r="A362" s="5" t="s">
        <v>467</v>
      </c>
      <c r="B362">
        <f>IF('CS-Sophomore'!B366='Master Answer Key'!$B364, 1, 0)</f>
        <v>1</v>
      </c>
      <c r="C362">
        <f>IF('CS-Sophomore'!C366='Master Answer Key'!$B364, 1, 0)</f>
        <v>1</v>
      </c>
      <c r="D362">
        <f>IF('CS-Sophomore'!D366='Master Answer Key'!$B364, 1, 0)</f>
        <v>1</v>
      </c>
      <c r="E362">
        <f>IF('CS-Sophomore'!E366='Master Answer Key'!$B364, 1, 0)</f>
        <v>1</v>
      </c>
      <c r="F362">
        <f>IF('CS-Sophomore'!F366='Master Answer Key'!$B364, 1, 0)</f>
        <v>1</v>
      </c>
      <c r="G362">
        <f>IF('CS-Sophomore'!G366='Master Answer Key'!$B364, 1, 0)</f>
        <v>1</v>
      </c>
      <c r="H362">
        <f>IF('CS-Sophomore'!H366='Master Answer Key'!$B364, 1, 0)</f>
        <v>1</v>
      </c>
      <c r="I362">
        <f>IF('CS-Sophomore'!I366='Master Answer Key'!$B364, 1, 0)</f>
        <v>1</v>
      </c>
      <c r="J362">
        <f>IF('CS-Sophomore'!J366='Master Answer Key'!$B364, 1, 0)</f>
        <v>1</v>
      </c>
      <c r="K362">
        <f>IF('CS-Sophomore'!K366='Master Answer Key'!$B364, 1, 0)</f>
        <v>1</v>
      </c>
      <c r="L362">
        <f>IF('CS-Sophomore'!L366='Master Answer Key'!$B364, 1, 0)</f>
        <v>1</v>
      </c>
      <c r="M362">
        <f>IF('CS-Sophomore'!M366='Master Answer Key'!$B364, 1, 0)</f>
        <v>1</v>
      </c>
      <c r="N362">
        <f>IF('CS-Sophomore'!N366='Master Answer Key'!$B364, 1, 0)</f>
        <v>1</v>
      </c>
      <c r="O362">
        <f>IF('CS-Sophomore'!O366='Master Answer Key'!$B364, 1, 0)</f>
        <v>1</v>
      </c>
      <c r="P362">
        <f>IF('CS-Sophomore'!P366='Master Answer Key'!$B364, 1, 0)</f>
        <v>1</v>
      </c>
      <c r="Q362">
        <f>IF('CS-Sophomore'!Q366='Master Answer Key'!$B364, 1, 0)</f>
        <v>1</v>
      </c>
      <c r="R362">
        <f>IF('CS-Sophomore'!R366='Master Answer Key'!$B364, 1, 0)</f>
        <v>1</v>
      </c>
      <c r="S362">
        <f>IF('CS-Sophomore'!S366='Master Answer Key'!$B364, 1, 0)</f>
        <v>1</v>
      </c>
    </row>
    <row r="363">
      <c r="A363" s="5" t="s">
        <v>468</v>
      </c>
      <c r="B363">
        <f>IF('CS-Sophomore'!B367='Master Answer Key'!$B365, 1, 0)</f>
        <v>1</v>
      </c>
      <c r="C363">
        <f>IF('CS-Sophomore'!C367='Master Answer Key'!$B365, 1, 0)</f>
        <v>1</v>
      </c>
      <c r="D363">
        <f>IF('CS-Sophomore'!D367='Master Answer Key'!$B365, 1, 0)</f>
        <v>0</v>
      </c>
      <c r="E363">
        <f>IF('CS-Sophomore'!E367='Master Answer Key'!$B365, 1, 0)</f>
        <v>0</v>
      </c>
      <c r="F363">
        <f>IF('CS-Sophomore'!F367='Master Answer Key'!$B365, 1, 0)</f>
        <v>1</v>
      </c>
      <c r="G363">
        <f>IF('CS-Sophomore'!G367='Master Answer Key'!$B365, 1, 0)</f>
        <v>1</v>
      </c>
      <c r="H363">
        <f>IF('CS-Sophomore'!H367='Master Answer Key'!$B365, 1, 0)</f>
        <v>1</v>
      </c>
      <c r="I363">
        <f>IF('CS-Sophomore'!I367='Master Answer Key'!$B365, 1, 0)</f>
        <v>1</v>
      </c>
      <c r="J363">
        <f>IF('CS-Sophomore'!J367='Master Answer Key'!$B365, 1, 0)</f>
        <v>1</v>
      </c>
      <c r="K363">
        <f>IF('CS-Sophomore'!K367='Master Answer Key'!$B365, 1, 0)</f>
        <v>1</v>
      </c>
      <c r="L363">
        <f>IF('CS-Sophomore'!L367='Master Answer Key'!$B365, 1, 0)</f>
        <v>1</v>
      </c>
      <c r="M363">
        <f>IF('CS-Sophomore'!M367='Master Answer Key'!$B365, 1, 0)</f>
        <v>1</v>
      </c>
      <c r="N363">
        <f>IF('CS-Sophomore'!N367='Master Answer Key'!$B365, 1, 0)</f>
        <v>1</v>
      </c>
      <c r="O363">
        <f>IF('CS-Sophomore'!O367='Master Answer Key'!$B365, 1, 0)</f>
        <v>1</v>
      </c>
      <c r="P363">
        <f>IF('CS-Sophomore'!P367='Master Answer Key'!$B365, 1, 0)</f>
        <v>1</v>
      </c>
      <c r="Q363">
        <f>IF('CS-Sophomore'!Q367='Master Answer Key'!$B365, 1, 0)</f>
        <v>1</v>
      </c>
      <c r="R363">
        <f>IF('CS-Sophomore'!R367='Master Answer Key'!$B365, 1, 0)</f>
        <v>1</v>
      </c>
      <c r="S363">
        <f>IF('CS-Sophomore'!S367='Master Answer Key'!$B365, 1, 0)</f>
        <v>1</v>
      </c>
    </row>
    <row r="364">
      <c r="A364" s="5" t="s">
        <v>469</v>
      </c>
      <c r="B364">
        <f>IF('CS-Sophomore'!B368='Master Answer Key'!$B366, 1, 0)</f>
        <v>1</v>
      </c>
      <c r="C364">
        <f>IF('CS-Sophomore'!C368='Master Answer Key'!$B366, 1, 0)</f>
        <v>1</v>
      </c>
      <c r="D364">
        <f>IF('CS-Sophomore'!D368='Master Answer Key'!$B366, 1, 0)</f>
        <v>1</v>
      </c>
      <c r="E364">
        <f>IF('CS-Sophomore'!E368='Master Answer Key'!$B366, 1, 0)</f>
        <v>1</v>
      </c>
      <c r="F364">
        <f>IF('CS-Sophomore'!F368='Master Answer Key'!$B366, 1, 0)</f>
        <v>1</v>
      </c>
      <c r="G364">
        <f>IF('CS-Sophomore'!G368='Master Answer Key'!$B366, 1, 0)</f>
        <v>1</v>
      </c>
      <c r="H364">
        <f>IF('CS-Sophomore'!H368='Master Answer Key'!$B366, 1, 0)</f>
        <v>1</v>
      </c>
      <c r="I364">
        <f>IF('CS-Sophomore'!I368='Master Answer Key'!$B366, 1, 0)</f>
        <v>1</v>
      </c>
      <c r="J364">
        <f>IF('CS-Sophomore'!J368='Master Answer Key'!$B366, 1, 0)</f>
        <v>1</v>
      </c>
      <c r="K364">
        <f>IF('CS-Sophomore'!K368='Master Answer Key'!$B366, 1, 0)</f>
        <v>1</v>
      </c>
      <c r="L364">
        <f>IF('CS-Sophomore'!L368='Master Answer Key'!$B366, 1, 0)</f>
        <v>1</v>
      </c>
      <c r="M364">
        <f>IF('CS-Sophomore'!M368='Master Answer Key'!$B366, 1, 0)</f>
        <v>1</v>
      </c>
      <c r="N364">
        <f>IF('CS-Sophomore'!N368='Master Answer Key'!$B366, 1, 0)</f>
        <v>1</v>
      </c>
      <c r="O364">
        <f>IF('CS-Sophomore'!O368='Master Answer Key'!$B366, 1, 0)</f>
        <v>1</v>
      </c>
      <c r="P364">
        <f>IF('CS-Sophomore'!P368='Master Answer Key'!$B366, 1, 0)</f>
        <v>1</v>
      </c>
      <c r="Q364">
        <f>IF('CS-Sophomore'!Q368='Master Answer Key'!$B366, 1, 0)</f>
        <v>1</v>
      </c>
      <c r="R364">
        <f>IF('CS-Sophomore'!R368='Master Answer Key'!$B366, 1, 0)</f>
        <v>1</v>
      </c>
      <c r="S364">
        <f>IF('CS-Sophomore'!S368='Master Answer Key'!$B366, 1, 0)</f>
        <v>1</v>
      </c>
    </row>
    <row r="365">
      <c r="A365" s="5" t="s">
        <v>470</v>
      </c>
      <c r="B365">
        <f>IF('CS-Sophomore'!B369='Master Answer Key'!$B367, 1, 0)</f>
        <v>1</v>
      </c>
      <c r="C365">
        <f>IF('CS-Sophomore'!C369='Master Answer Key'!$B367, 1, 0)</f>
        <v>1</v>
      </c>
      <c r="D365">
        <f>IF('CS-Sophomore'!D369='Master Answer Key'!$B367, 1, 0)</f>
        <v>1</v>
      </c>
      <c r="E365">
        <f>IF('CS-Sophomore'!E369='Master Answer Key'!$B367, 1, 0)</f>
        <v>1</v>
      </c>
      <c r="F365">
        <f>IF('CS-Sophomore'!F369='Master Answer Key'!$B367, 1, 0)</f>
        <v>1</v>
      </c>
      <c r="G365">
        <f>IF('CS-Sophomore'!G369='Master Answer Key'!$B367, 1, 0)</f>
        <v>1</v>
      </c>
      <c r="H365">
        <f>IF('CS-Sophomore'!H369='Master Answer Key'!$B367, 1, 0)</f>
        <v>1</v>
      </c>
      <c r="I365">
        <f>IF('CS-Sophomore'!I369='Master Answer Key'!$B367, 1, 0)</f>
        <v>1</v>
      </c>
      <c r="J365">
        <f>IF('CS-Sophomore'!J369='Master Answer Key'!$B367, 1, 0)</f>
        <v>1</v>
      </c>
      <c r="K365">
        <f>IF('CS-Sophomore'!K369='Master Answer Key'!$B367, 1, 0)</f>
        <v>1</v>
      </c>
      <c r="L365">
        <f>IF('CS-Sophomore'!L369='Master Answer Key'!$B367, 1, 0)</f>
        <v>1</v>
      </c>
      <c r="M365">
        <f>IF('CS-Sophomore'!M369='Master Answer Key'!$B367, 1, 0)</f>
        <v>1</v>
      </c>
      <c r="N365">
        <f>IF('CS-Sophomore'!N369='Master Answer Key'!$B367, 1, 0)</f>
        <v>1</v>
      </c>
      <c r="O365">
        <f>IF('CS-Sophomore'!O369='Master Answer Key'!$B367, 1, 0)</f>
        <v>1</v>
      </c>
      <c r="P365">
        <f>IF('CS-Sophomore'!P369='Master Answer Key'!$B367, 1, 0)</f>
        <v>1</v>
      </c>
      <c r="Q365">
        <f>IF('CS-Sophomore'!Q369='Master Answer Key'!$B367, 1, 0)</f>
        <v>0</v>
      </c>
      <c r="R365">
        <f>IF('CS-Sophomore'!R369='Master Answer Key'!$B367, 1, 0)</f>
        <v>1</v>
      </c>
      <c r="S365">
        <f>IF('CS-Sophomore'!S369='Master Answer Key'!$B367, 1, 0)</f>
        <v>1</v>
      </c>
    </row>
    <row r="366">
      <c r="A366" s="5" t="s">
        <v>471</v>
      </c>
      <c r="B366">
        <f>IF('CS-Sophomore'!B370='Master Answer Key'!$B368, 1, 0)</f>
        <v>1</v>
      </c>
      <c r="C366">
        <f>IF('CS-Sophomore'!C370='Master Answer Key'!$B368, 1, 0)</f>
        <v>1</v>
      </c>
      <c r="D366">
        <f>IF('CS-Sophomore'!D370='Master Answer Key'!$B368, 1, 0)</f>
        <v>1</v>
      </c>
      <c r="E366">
        <f>IF('CS-Sophomore'!E370='Master Answer Key'!$B368, 1, 0)</f>
        <v>1</v>
      </c>
      <c r="F366">
        <f>IF('CS-Sophomore'!F370='Master Answer Key'!$B368, 1, 0)</f>
        <v>1</v>
      </c>
      <c r="G366">
        <f>IF('CS-Sophomore'!G370='Master Answer Key'!$B368, 1, 0)</f>
        <v>0</v>
      </c>
      <c r="H366">
        <f>IF('CS-Sophomore'!H370='Master Answer Key'!$B368, 1, 0)</f>
        <v>1</v>
      </c>
      <c r="I366">
        <f>IF('CS-Sophomore'!I370='Master Answer Key'!$B368, 1, 0)</f>
        <v>0</v>
      </c>
      <c r="J366">
        <f>IF('CS-Sophomore'!J370='Master Answer Key'!$B368, 1, 0)</f>
        <v>0</v>
      </c>
      <c r="K366">
        <f>IF('CS-Sophomore'!K370='Master Answer Key'!$B368, 1, 0)</f>
        <v>0</v>
      </c>
      <c r="L366">
        <f>IF('CS-Sophomore'!L370='Master Answer Key'!$B368, 1, 0)</f>
        <v>1</v>
      </c>
      <c r="M366">
        <f>IF('CS-Sophomore'!M370='Master Answer Key'!$B368, 1, 0)</f>
        <v>0</v>
      </c>
      <c r="N366">
        <f>IF('CS-Sophomore'!N370='Master Answer Key'!$B368, 1, 0)</f>
        <v>1</v>
      </c>
      <c r="O366">
        <f>IF('CS-Sophomore'!O370='Master Answer Key'!$B368, 1, 0)</f>
        <v>1</v>
      </c>
      <c r="P366">
        <f>IF('CS-Sophomore'!P370='Master Answer Key'!$B368, 1, 0)</f>
        <v>1</v>
      </c>
      <c r="Q366">
        <f>IF('CS-Sophomore'!Q370='Master Answer Key'!$B368, 1, 0)</f>
        <v>1</v>
      </c>
      <c r="R366">
        <f>IF('CS-Sophomore'!R370='Master Answer Key'!$B368, 1, 0)</f>
        <v>0</v>
      </c>
      <c r="S366">
        <f>IF('CS-Sophomore'!S370='Master Answer Key'!$B368, 1, 0)</f>
        <v>0</v>
      </c>
    </row>
    <row r="367">
      <c r="A367" s="5" t="s">
        <v>472</v>
      </c>
      <c r="B367">
        <f>IF('CS-Sophomore'!B371='Master Answer Key'!$B369, 1, 0)</f>
        <v>1</v>
      </c>
      <c r="C367">
        <f>IF('CS-Sophomore'!C371='Master Answer Key'!$B369, 1, 0)</f>
        <v>0</v>
      </c>
      <c r="D367">
        <f>IF('CS-Sophomore'!D371='Master Answer Key'!$B369, 1, 0)</f>
        <v>0</v>
      </c>
      <c r="E367">
        <f>IF('CS-Sophomore'!E371='Master Answer Key'!$B369, 1, 0)</f>
        <v>1</v>
      </c>
      <c r="F367">
        <f>IF('CS-Sophomore'!F371='Master Answer Key'!$B369, 1, 0)</f>
        <v>0</v>
      </c>
      <c r="G367">
        <f>IF('CS-Sophomore'!G371='Master Answer Key'!$B369, 1, 0)</f>
        <v>0</v>
      </c>
      <c r="H367">
        <f>IF('CS-Sophomore'!H371='Master Answer Key'!$B369, 1, 0)</f>
        <v>0</v>
      </c>
      <c r="I367">
        <f>IF('CS-Sophomore'!I371='Master Answer Key'!$B369, 1, 0)</f>
        <v>1</v>
      </c>
      <c r="J367">
        <f>IF('CS-Sophomore'!J371='Master Answer Key'!$B369, 1, 0)</f>
        <v>0</v>
      </c>
      <c r="K367">
        <f>IF('CS-Sophomore'!K371='Master Answer Key'!$B369, 1, 0)</f>
        <v>1</v>
      </c>
      <c r="L367">
        <f>IF('CS-Sophomore'!L371='Master Answer Key'!$B369, 1, 0)</f>
        <v>1</v>
      </c>
      <c r="M367">
        <f>IF('CS-Sophomore'!M371='Master Answer Key'!$B369, 1, 0)</f>
        <v>1</v>
      </c>
      <c r="N367">
        <f>IF('CS-Sophomore'!N371='Master Answer Key'!$B369, 1, 0)</f>
        <v>1</v>
      </c>
      <c r="O367">
        <f>IF('CS-Sophomore'!O371='Master Answer Key'!$B369, 1, 0)</f>
        <v>1</v>
      </c>
      <c r="P367">
        <f>IF('CS-Sophomore'!P371='Master Answer Key'!$B369, 1, 0)</f>
        <v>1</v>
      </c>
      <c r="Q367">
        <f>IF('CS-Sophomore'!Q371='Master Answer Key'!$B369, 1, 0)</f>
        <v>1</v>
      </c>
      <c r="R367">
        <f>IF('CS-Sophomore'!R371='Master Answer Key'!$B369, 1, 0)</f>
        <v>1</v>
      </c>
      <c r="S367">
        <f>IF('CS-Sophomore'!S371='Master Answer Key'!$B369, 1, 0)</f>
        <v>0</v>
      </c>
    </row>
    <row r="368">
      <c r="A368" s="5" t="s">
        <v>473</v>
      </c>
      <c r="B368">
        <f>IF('CS-Sophomore'!B372='Master Answer Key'!$B370, 1, 0)</f>
        <v>0</v>
      </c>
      <c r="C368">
        <f>IF('CS-Sophomore'!C372='Master Answer Key'!$B370, 1, 0)</f>
        <v>0</v>
      </c>
      <c r="D368">
        <f>IF('CS-Sophomore'!D372='Master Answer Key'!$B370, 1, 0)</f>
        <v>1</v>
      </c>
      <c r="E368">
        <f>IF('CS-Sophomore'!E372='Master Answer Key'!$B370, 1, 0)</f>
        <v>1</v>
      </c>
      <c r="F368">
        <f>IF('CS-Sophomore'!F372='Master Answer Key'!$B370, 1, 0)</f>
        <v>0</v>
      </c>
      <c r="G368">
        <f>IF('CS-Sophomore'!G372='Master Answer Key'!$B370, 1, 0)</f>
        <v>0</v>
      </c>
      <c r="H368">
        <f>IF('CS-Sophomore'!H372='Master Answer Key'!$B370, 1, 0)</f>
        <v>0</v>
      </c>
      <c r="I368">
        <f>IF('CS-Sophomore'!I372='Master Answer Key'!$B370, 1, 0)</f>
        <v>0</v>
      </c>
      <c r="J368">
        <f>IF('CS-Sophomore'!J372='Master Answer Key'!$B370, 1, 0)</f>
        <v>1</v>
      </c>
      <c r="K368">
        <f>IF('CS-Sophomore'!K372='Master Answer Key'!$B370, 1, 0)</f>
        <v>1</v>
      </c>
      <c r="L368">
        <f>IF('CS-Sophomore'!L372='Master Answer Key'!$B370, 1, 0)</f>
        <v>0</v>
      </c>
      <c r="M368">
        <f>IF('CS-Sophomore'!M372='Master Answer Key'!$B370, 1, 0)</f>
        <v>0</v>
      </c>
      <c r="N368">
        <f>IF('CS-Sophomore'!N372='Master Answer Key'!$B370, 1, 0)</f>
        <v>0</v>
      </c>
      <c r="O368">
        <f>IF('CS-Sophomore'!O372='Master Answer Key'!$B370, 1, 0)</f>
        <v>0</v>
      </c>
      <c r="P368">
        <f>IF('CS-Sophomore'!P372='Master Answer Key'!$B370, 1, 0)</f>
        <v>0</v>
      </c>
      <c r="Q368">
        <f>IF('CS-Sophomore'!Q372='Master Answer Key'!$B370, 1, 0)</f>
        <v>0</v>
      </c>
      <c r="R368">
        <f>IF('CS-Sophomore'!R372='Master Answer Key'!$B370, 1, 0)</f>
        <v>0</v>
      </c>
      <c r="S368">
        <f>IF('CS-Sophomore'!S372='Master Answer Key'!$B370, 1, 0)</f>
        <v>0</v>
      </c>
    </row>
    <row r="369">
      <c r="A369" s="5" t="s">
        <v>474</v>
      </c>
      <c r="B369">
        <f>IF('CS-Sophomore'!B373='Master Answer Key'!$B371, 1, 0)</f>
        <v>1</v>
      </c>
      <c r="C369">
        <f>IF('CS-Sophomore'!C373='Master Answer Key'!$B371, 1, 0)</f>
        <v>1</v>
      </c>
      <c r="D369">
        <f>IF('CS-Sophomore'!D373='Master Answer Key'!$B371, 1, 0)</f>
        <v>1</v>
      </c>
      <c r="E369">
        <f>IF('CS-Sophomore'!E373='Master Answer Key'!$B371, 1, 0)</f>
        <v>0</v>
      </c>
      <c r="F369">
        <f>IF('CS-Sophomore'!F373='Master Answer Key'!$B371, 1, 0)</f>
        <v>1</v>
      </c>
      <c r="G369">
        <f>IF('CS-Sophomore'!G373='Master Answer Key'!$B371, 1, 0)</f>
        <v>1</v>
      </c>
      <c r="H369">
        <f>IF('CS-Sophomore'!H373='Master Answer Key'!$B371, 1, 0)</f>
        <v>1</v>
      </c>
      <c r="I369">
        <f>IF('CS-Sophomore'!I373='Master Answer Key'!$B371, 1, 0)</f>
        <v>1</v>
      </c>
      <c r="J369">
        <f>IF('CS-Sophomore'!J373='Master Answer Key'!$B371, 1, 0)</f>
        <v>1</v>
      </c>
      <c r="K369">
        <f>IF('CS-Sophomore'!K373='Master Answer Key'!$B371, 1, 0)</f>
        <v>1</v>
      </c>
      <c r="L369">
        <f>IF('CS-Sophomore'!L373='Master Answer Key'!$B371, 1, 0)</f>
        <v>1</v>
      </c>
      <c r="M369">
        <f>IF('CS-Sophomore'!M373='Master Answer Key'!$B371, 1, 0)</f>
        <v>1</v>
      </c>
      <c r="N369">
        <f>IF('CS-Sophomore'!N373='Master Answer Key'!$B371, 1, 0)</f>
        <v>1</v>
      </c>
      <c r="O369">
        <f>IF('CS-Sophomore'!O373='Master Answer Key'!$B371, 1, 0)</f>
        <v>1</v>
      </c>
      <c r="P369">
        <f>IF('CS-Sophomore'!P373='Master Answer Key'!$B371, 1, 0)</f>
        <v>1</v>
      </c>
      <c r="Q369">
        <f>IF('CS-Sophomore'!Q373='Master Answer Key'!$B371, 1, 0)</f>
        <v>1</v>
      </c>
      <c r="R369">
        <f>IF('CS-Sophomore'!R373='Master Answer Key'!$B371, 1, 0)</f>
        <v>1</v>
      </c>
      <c r="S369">
        <f>IF('CS-Sophomore'!S373='Master Answer Key'!$B371, 1, 0)</f>
        <v>1</v>
      </c>
    </row>
    <row r="370">
      <c r="A370" s="5" t="s">
        <v>475</v>
      </c>
      <c r="B370">
        <f>IF('CS-Sophomore'!B374='Master Answer Key'!$B372, 1, 0)</f>
        <v>1</v>
      </c>
      <c r="C370">
        <f>IF('CS-Sophomore'!C374='Master Answer Key'!$B372, 1, 0)</f>
        <v>1</v>
      </c>
      <c r="D370">
        <f>IF('CS-Sophomore'!D374='Master Answer Key'!$B372, 1, 0)</f>
        <v>1</v>
      </c>
      <c r="E370">
        <f>IF('CS-Sophomore'!E374='Master Answer Key'!$B372, 1, 0)</f>
        <v>1</v>
      </c>
      <c r="F370">
        <f>IF('CS-Sophomore'!F374='Master Answer Key'!$B372, 1, 0)</f>
        <v>1</v>
      </c>
      <c r="G370">
        <f>IF('CS-Sophomore'!G374='Master Answer Key'!$B372, 1, 0)</f>
        <v>1</v>
      </c>
      <c r="H370">
        <f>IF('CS-Sophomore'!H374='Master Answer Key'!$B372, 1, 0)</f>
        <v>1</v>
      </c>
      <c r="I370">
        <f>IF('CS-Sophomore'!I374='Master Answer Key'!$B372, 1, 0)</f>
        <v>1</v>
      </c>
      <c r="J370">
        <f>IF('CS-Sophomore'!J374='Master Answer Key'!$B372, 1, 0)</f>
        <v>1</v>
      </c>
      <c r="K370">
        <f>IF('CS-Sophomore'!K374='Master Answer Key'!$B372, 1, 0)</f>
        <v>1</v>
      </c>
      <c r="L370">
        <f>IF('CS-Sophomore'!L374='Master Answer Key'!$B372, 1, 0)</f>
        <v>1</v>
      </c>
      <c r="M370">
        <f>IF('CS-Sophomore'!M374='Master Answer Key'!$B372, 1, 0)</f>
        <v>1</v>
      </c>
      <c r="N370">
        <f>IF('CS-Sophomore'!N374='Master Answer Key'!$B372, 1, 0)</f>
        <v>1</v>
      </c>
      <c r="O370">
        <f>IF('CS-Sophomore'!O374='Master Answer Key'!$B372, 1, 0)</f>
        <v>1</v>
      </c>
      <c r="P370">
        <f>IF('CS-Sophomore'!P374='Master Answer Key'!$B372, 1, 0)</f>
        <v>1</v>
      </c>
      <c r="Q370">
        <f>IF('CS-Sophomore'!Q374='Master Answer Key'!$B372, 1, 0)</f>
        <v>1</v>
      </c>
      <c r="R370">
        <f>IF('CS-Sophomore'!R374='Master Answer Key'!$B372, 1, 0)</f>
        <v>1</v>
      </c>
      <c r="S370">
        <f>IF('CS-Sophomore'!S374='Master Answer Key'!$B372, 1, 0)</f>
        <v>1</v>
      </c>
    </row>
    <row r="371">
      <c r="A371" s="5" t="s">
        <v>476</v>
      </c>
      <c r="B371">
        <f>IF('CS-Sophomore'!B375='Master Answer Key'!$B373, 1, 0)</f>
        <v>1</v>
      </c>
      <c r="C371">
        <f>IF('CS-Sophomore'!C375='Master Answer Key'!$B373, 1, 0)</f>
        <v>1</v>
      </c>
      <c r="D371">
        <f>IF('CS-Sophomore'!D375='Master Answer Key'!$B373, 1, 0)</f>
        <v>1</v>
      </c>
      <c r="E371">
        <f>IF('CS-Sophomore'!E375='Master Answer Key'!$B373, 1, 0)</f>
        <v>1</v>
      </c>
      <c r="F371">
        <f>IF('CS-Sophomore'!F375='Master Answer Key'!$B373, 1, 0)</f>
        <v>1</v>
      </c>
      <c r="G371">
        <f>IF('CS-Sophomore'!G375='Master Answer Key'!$B373, 1, 0)</f>
        <v>0</v>
      </c>
      <c r="H371">
        <f>IF('CS-Sophomore'!H375='Master Answer Key'!$B373, 1, 0)</f>
        <v>1</v>
      </c>
      <c r="I371">
        <f>IF('CS-Sophomore'!I375='Master Answer Key'!$B373, 1, 0)</f>
        <v>1</v>
      </c>
      <c r="J371">
        <f>IF('CS-Sophomore'!J375='Master Answer Key'!$B373, 1, 0)</f>
        <v>1</v>
      </c>
      <c r="K371">
        <f>IF('CS-Sophomore'!K375='Master Answer Key'!$B373, 1, 0)</f>
        <v>1</v>
      </c>
      <c r="L371">
        <f>IF('CS-Sophomore'!L375='Master Answer Key'!$B373, 1, 0)</f>
        <v>1</v>
      </c>
      <c r="M371">
        <f>IF('CS-Sophomore'!M375='Master Answer Key'!$B373, 1, 0)</f>
        <v>0</v>
      </c>
      <c r="N371">
        <f>IF('CS-Sophomore'!N375='Master Answer Key'!$B373, 1, 0)</f>
        <v>1</v>
      </c>
      <c r="O371">
        <f>IF('CS-Sophomore'!O375='Master Answer Key'!$B373, 1, 0)</f>
        <v>1</v>
      </c>
      <c r="P371">
        <f>IF('CS-Sophomore'!P375='Master Answer Key'!$B373, 1, 0)</f>
        <v>1</v>
      </c>
      <c r="Q371">
        <f>IF('CS-Sophomore'!Q375='Master Answer Key'!$B373, 1, 0)</f>
        <v>0</v>
      </c>
      <c r="R371">
        <f>IF('CS-Sophomore'!R375='Master Answer Key'!$B373, 1, 0)</f>
        <v>0</v>
      </c>
      <c r="S371">
        <f>IF('CS-Sophomore'!S375='Master Answer Key'!$B373, 1, 0)</f>
        <v>1</v>
      </c>
    </row>
    <row r="372">
      <c r="A372" s="5" t="s">
        <v>477</v>
      </c>
      <c r="B372">
        <f>IF('CS-Sophomore'!B376='Master Answer Key'!$B374, 1, 0)</f>
        <v>1</v>
      </c>
      <c r="C372">
        <f>IF('CS-Sophomore'!C376='Master Answer Key'!$B374, 1, 0)</f>
        <v>1</v>
      </c>
      <c r="D372">
        <f>IF('CS-Sophomore'!D376='Master Answer Key'!$B374, 1, 0)</f>
        <v>0</v>
      </c>
      <c r="E372">
        <f>IF('CS-Sophomore'!E376='Master Answer Key'!$B374, 1, 0)</f>
        <v>1</v>
      </c>
      <c r="F372">
        <f>IF('CS-Sophomore'!F376='Master Answer Key'!$B374, 1, 0)</f>
        <v>1</v>
      </c>
      <c r="G372">
        <f>IF('CS-Sophomore'!G376='Master Answer Key'!$B374, 1, 0)</f>
        <v>1</v>
      </c>
      <c r="H372">
        <f>IF('CS-Sophomore'!H376='Master Answer Key'!$B374, 1, 0)</f>
        <v>1</v>
      </c>
      <c r="I372">
        <f>IF('CS-Sophomore'!I376='Master Answer Key'!$B374, 1, 0)</f>
        <v>1</v>
      </c>
      <c r="J372">
        <f>IF('CS-Sophomore'!J376='Master Answer Key'!$B374, 1, 0)</f>
        <v>1</v>
      </c>
      <c r="K372">
        <f>IF('CS-Sophomore'!K376='Master Answer Key'!$B374, 1, 0)</f>
        <v>1</v>
      </c>
      <c r="L372">
        <f>IF('CS-Sophomore'!L376='Master Answer Key'!$B374, 1, 0)</f>
        <v>1</v>
      </c>
      <c r="M372">
        <f>IF('CS-Sophomore'!M376='Master Answer Key'!$B374, 1, 0)</f>
        <v>1</v>
      </c>
      <c r="N372">
        <f>IF('CS-Sophomore'!N376='Master Answer Key'!$B374, 1, 0)</f>
        <v>1</v>
      </c>
      <c r="O372">
        <f>IF('CS-Sophomore'!O376='Master Answer Key'!$B374, 1, 0)</f>
        <v>1</v>
      </c>
      <c r="P372">
        <f>IF('CS-Sophomore'!P376='Master Answer Key'!$B374, 1, 0)</f>
        <v>1</v>
      </c>
      <c r="Q372">
        <f>IF('CS-Sophomore'!Q376='Master Answer Key'!$B374, 1, 0)</f>
        <v>1</v>
      </c>
      <c r="R372">
        <f>IF('CS-Sophomore'!R376='Master Answer Key'!$B374, 1, 0)</f>
        <v>1</v>
      </c>
      <c r="S372">
        <f>IF('CS-Sophomore'!S376='Master Answer Key'!$B374, 1, 0)</f>
        <v>1</v>
      </c>
    </row>
    <row r="373">
      <c r="A373" s="5" t="s">
        <v>478</v>
      </c>
      <c r="B373">
        <f>IF('CS-Sophomore'!B377='Master Answer Key'!$B375, 1, 0)</f>
        <v>1</v>
      </c>
      <c r="C373">
        <f>IF('CS-Sophomore'!C377='Master Answer Key'!$B375, 1, 0)</f>
        <v>0</v>
      </c>
      <c r="D373">
        <f>IF('CS-Sophomore'!D377='Master Answer Key'!$B375, 1, 0)</f>
        <v>1</v>
      </c>
      <c r="E373">
        <f>IF('CS-Sophomore'!E377='Master Answer Key'!$B375, 1, 0)</f>
        <v>1</v>
      </c>
      <c r="F373">
        <f>IF('CS-Sophomore'!F377='Master Answer Key'!$B375, 1, 0)</f>
        <v>1</v>
      </c>
      <c r="G373">
        <f>IF('CS-Sophomore'!G377='Master Answer Key'!$B375, 1, 0)</f>
        <v>1</v>
      </c>
      <c r="H373">
        <f>IF('CS-Sophomore'!H377='Master Answer Key'!$B375, 1, 0)</f>
        <v>1</v>
      </c>
      <c r="I373">
        <f>IF('CS-Sophomore'!I377='Master Answer Key'!$B375, 1, 0)</f>
        <v>1</v>
      </c>
      <c r="J373">
        <f>IF('CS-Sophomore'!J377='Master Answer Key'!$B375, 1, 0)</f>
        <v>1</v>
      </c>
      <c r="K373">
        <f>IF('CS-Sophomore'!K377='Master Answer Key'!$B375, 1, 0)</f>
        <v>1</v>
      </c>
      <c r="L373">
        <f>IF('CS-Sophomore'!L377='Master Answer Key'!$B375, 1, 0)</f>
        <v>1</v>
      </c>
      <c r="M373">
        <f>IF('CS-Sophomore'!M377='Master Answer Key'!$B375, 1, 0)</f>
        <v>1</v>
      </c>
      <c r="N373">
        <f>IF('CS-Sophomore'!N377='Master Answer Key'!$B375, 1, 0)</f>
        <v>1</v>
      </c>
      <c r="O373">
        <f>IF('CS-Sophomore'!O377='Master Answer Key'!$B375, 1, 0)</f>
        <v>1</v>
      </c>
      <c r="P373">
        <f>IF('CS-Sophomore'!P377='Master Answer Key'!$B375, 1, 0)</f>
        <v>1</v>
      </c>
      <c r="Q373">
        <f>IF('CS-Sophomore'!Q377='Master Answer Key'!$B375, 1, 0)</f>
        <v>1</v>
      </c>
      <c r="R373">
        <f>IF('CS-Sophomore'!R377='Master Answer Key'!$B375, 1, 0)</f>
        <v>1</v>
      </c>
      <c r="S373">
        <f>IF('CS-Sophomore'!S377='Master Answer Key'!$B375, 1, 0)</f>
        <v>1</v>
      </c>
    </row>
    <row r="374">
      <c r="A374" s="5" t="s">
        <v>479</v>
      </c>
      <c r="B374">
        <f>IF('CS-Sophomore'!B378='Master Answer Key'!$B376, 1, 0)</f>
        <v>1</v>
      </c>
      <c r="C374">
        <f>IF('CS-Sophomore'!C378='Master Answer Key'!$B376, 1, 0)</f>
        <v>0</v>
      </c>
      <c r="D374">
        <f>IF('CS-Sophomore'!D378='Master Answer Key'!$B376, 1, 0)</f>
        <v>1</v>
      </c>
      <c r="E374">
        <f>IF('CS-Sophomore'!E378='Master Answer Key'!$B376, 1, 0)</f>
        <v>1</v>
      </c>
      <c r="F374">
        <f>IF('CS-Sophomore'!F378='Master Answer Key'!$B376, 1, 0)</f>
        <v>0</v>
      </c>
      <c r="G374">
        <f>IF('CS-Sophomore'!G378='Master Answer Key'!$B376, 1, 0)</f>
        <v>1</v>
      </c>
      <c r="H374">
        <f>IF('CS-Sophomore'!H378='Master Answer Key'!$B376, 1, 0)</f>
        <v>1</v>
      </c>
      <c r="I374">
        <f>IF('CS-Sophomore'!I378='Master Answer Key'!$B376, 1, 0)</f>
        <v>1</v>
      </c>
      <c r="J374">
        <f>IF('CS-Sophomore'!J378='Master Answer Key'!$B376, 1, 0)</f>
        <v>1</v>
      </c>
      <c r="K374">
        <f>IF('CS-Sophomore'!K378='Master Answer Key'!$B376, 1, 0)</f>
        <v>1</v>
      </c>
      <c r="L374">
        <f>IF('CS-Sophomore'!L378='Master Answer Key'!$B376, 1, 0)</f>
        <v>1</v>
      </c>
      <c r="M374">
        <f>IF('CS-Sophomore'!M378='Master Answer Key'!$B376, 1, 0)</f>
        <v>1</v>
      </c>
      <c r="N374">
        <f>IF('CS-Sophomore'!N378='Master Answer Key'!$B376, 1, 0)</f>
        <v>1</v>
      </c>
      <c r="O374">
        <f>IF('CS-Sophomore'!O378='Master Answer Key'!$B376, 1, 0)</f>
        <v>1</v>
      </c>
      <c r="P374">
        <f>IF('CS-Sophomore'!P378='Master Answer Key'!$B376, 1, 0)</f>
        <v>1</v>
      </c>
      <c r="Q374">
        <f>IF('CS-Sophomore'!Q378='Master Answer Key'!$B376, 1, 0)</f>
        <v>1</v>
      </c>
      <c r="R374">
        <f>IF('CS-Sophomore'!R378='Master Answer Key'!$B376, 1, 0)</f>
        <v>1</v>
      </c>
      <c r="S374">
        <f>IF('CS-Sophomore'!S378='Master Answer Key'!$B376, 1, 0)</f>
        <v>1</v>
      </c>
    </row>
    <row r="375">
      <c r="A375" s="5" t="s">
        <v>480</v>
      </c>
      <c r="B375">
        <f>IF('CS-Sophomore'!B379='Master Answer Key'!$B377, 1, 0)</f>
        <v>1</v>
      </c>
      <c r="C375">
        <f>IF('CS-Sophomore'!C379='Master Answer Key'!$B377, 1, 0)</f>
        <v>1</v>
      </c>
      <c r="D375">
        <f>IF('CS-Sophomore'!D379='Master Answer Key'!$B377, 1, 0)</f>
        <v>1</v>
      </c>
      <c r="E375">
        <f>IF('CS-Sophomore'!E379='Master Answer Key'!$B377, 1, 0)</f>
        <v>1</v>
      </c>
      <c r="F375">
        <f>IF('CS-Sophomore'!F379='Master Answer Key'!$B377, 1, 0)</f>
        <v>1</v>
      </c>
      <c r="G375">
        <f>IF('CS-Sophomore'!G379='Master Answer Key'!$B377, 1, 0)</f>
        <v>1</v>
      </c>
      <c r="H375">
        <f>IF('CS-Sophomore'!H379='Master Answer Key'!$B377, 1, 0)</f>
        <v>1</v>
      </c>
      <c r="I375">
        <f>IF('CS-Sophomore'!I379='Master Answer Key'!$B377, 1, 0)</f>
        <v>1</v>
      </c>
      <c r="J375">
        <f>IF('CS-Sophomore'!J379='Master Answer Key'!$B377, 1, 0)</f>
        <v>1</v>
      </c>
      <c r="K375">
        <f>IF('CS-Sophomore'!K379='Master Answer Key'!$B377, 1, 0)</f>
        <v>1</v>
      </c>
      <c r="L375">
        <f>IF('CS-Sophomore'!L379='Master Answer Key'!$B377, 1, 0)</f>
        <v>1</v>
      </c>
      <c r="M375">
        <f>IF('CS-Sophomore'!M379='Master Answer Key'!$B377, 1, 0)</f>
        <v>1</v>
      </c>
      <c r="N375">
        <f>IF('CS-Sophomore'!N379='Master Answer Key'!$B377, 1, 0)</f>
        <v>1</v>
      </c>
      <c r="O375">
        <f>IF('CS-Sophomore'!O379='Master Answer Key'!$B377, 1, 0)</f>
        <v>1</v>
      </c>
      <c r="P375">
        <f>IF('CS-Sophomore'!P379='Master Answer Key'!$B377, 1, 0)</f>
        <v>1</v>
      </c>
      <c r="Q375">
        <f>IF('CS-Sophomore'!Q379='Master Answer Key'!$B377, 1, 0)</f>
        <v>0</v>
      </c>
      <c r="R375">
        <f>IF('CS-Sophomore'!R379='Master Answer Key'!$B377, 1, 0)</f>
        <v>1</v>
      </c>
      <c r="S375">
        <f>IF('CS-Sophomore'!S379='Master Answer Key'!$B377, 1, 0)</f>
        <v>1</v>
      </c>
    </row>
    <row r="376">
      <c r="A376" s="5" t="s">
        <v>481</v>
      </c>
      <c r="B376">
        <f>IF('CS-Sophomore'!B380='Master Answer Key'!$B378, 1, 0)</f>
        <v>0</v>
      </c>
      <c r="C376">
        <f>IF('CS-Sophomore'!C380='Master Answer Key'!$B378, 1, 0)</f>
        <v>0</v>
      </c>
      <c r="D376">
        <f>IF('CS-Sophomore'!D380='Master Answer Key'!$B378, 1, 0)</f>
        <v>0</v>
      </c>
      <c r="E376">
        <f>IF('CS-Sophomore'!E380='Master Answer Key'!$B378, 1, 0)</f>
        <v>0</v>
      </c>
      <c r="F376">
        <f>IF('CS-Sophomore'!F380='Master Answer Key'!$B378, 1, 0)</f>
        <v>0</v>
      </c>
      <c r="G376">
        <f>IF('CS-Sophomore'!G380='Master Answer Key'!$B378, 1, 0)</f>
        <v>0</v>
      </c>
      <c r="H376">
        <f>IF('CS-Sophomore'!H380='Master Answer Key'!$B378, 1, 0)</f>
        <v>0</v>
      </c>
      <c r="I376">
        <f>IF('CS-Sophomore'!I380='Master Answer Key'!$B378, 1, 0)</f>
        <v>0</v>
      </c>
      <c r="J376">
        <f>IF('CS-Sophomore'!J380='Master Answer Key'!$B378, 1, 0)</f>
        <v>0</v>
      </c>
      <c r="K376">
        <f>IF('CS-Sophomore'!K380='Master Answer Key'!$B378, 1, 0)</f>
        <v>0</v>
      </c>
      <c r="L376">
        <f>IF('CS-Sophomore'!L380='Master Answer Key'!$B378, 1, 0)</f>
        <v>0</v>
      </c>
      <c r="M376">
        <f>IF('CS-Sophomore'!M380='Master Answer Key'!$B378, 1, 0)</f>
        <v>0</v>
      </c>
      <c r="N376">
        <f>IF('CS-Sophomore'!N380='Master Answer Key'!$B378, 1, 0)</f>
        <v>0</v>
      </c>
      <c r="O376">
        <f>IF('CS-Sophomore'!O380='Master Answer Key'!$B378, 1, 0)</f>
        <v>0</v>
      </c>
      <c r="P376">
        <f>IF('CS-Sophomore'!P380='Master Answer Key'!$B378, 1, 0)</f>
        <v>0</v>
      </c>
      <c r="Q376">
        <f>IF('CS-Sophomore'!Q380='Master Answer Key'!$B378, 1, 0)</f>
        <v>0</v>
      </c>
      <c r="R376">
        <f>IF('CS-Sophomore'!R380='Master Answer Key'!$B378, 1, 0)</f>
        <v>0</v>
      </c>
      <c r="S376">
        <f>IF('CS-Sophomore'!S380='Master Answer Key'!$B378, 1, 0)</f>
        <v>0</v>
      </c>
    </row>
    <row r="377">
      <c r="A377" s="5" t="s">
        <v>482</v>
      </c>
      <c r="B377">
        <f>IF('CS-Sophomore'!B381='Master Answer Key'!$B379, 1, 0)</f>
        <v>1</v>
      </c>
      <c r="C377">
        <f>IF('CS-Sophomore'!C381='Master Answer Key'!$B379, 1, 0)</f>
        <v>1</v>
      </c>
      <c r="D377">
        <f>IF('CS-Sophomore'!D381='Master Answer Key'!$B379, 1, 0)</f>
        <v>1</v>
      </c>
      <c r="E377">
        <f>IF('CS-Sophomore'!E381='Master Answer Key'!$B379, 1, 0)</f>
        <v>1</v>
      </c>
      <c r="F377">
        <f>IF('CS-Sophomore'!F381='Master Answer Key'!$B379, 1, 0)</f>
        <v>1</v>
      </c>
      <c r="G377">
        <f>IF('CS-Sophomore'!G381='Master Answer Key'!$B379, 1, 0)</f>
        <v>1</v>
      </c>
      <c r="H377">
        <f>IF('CS-Sophomore'!H381='Master Answer Key'!$B379, 1, 0)</f>
        <v>1</v>
      </c>
      <c r="I377">
        <f>IF('CS-Sophomore'!I381='Master Answer Key'!$B379, 1, 0)</f>
        <v>1</v>
      </c>
      <c r="J377">
        <f>IF('CS-Sophomore'!J381='Master Answer Key'!$B379, 1, 0)</f>
        <v>1</v>
      </c>
      <c r="K377">
        <f>IF('CS-Sophomore'!K381='Master Answer Key'!$B379, 1, 0)</f>
        <v>1</v>
      </c>
      <c r="L377">
        <f>IF('CS-Sophomore'!L381='Master Answer Key'!$B379, 1, 0)</f>
        <v>1</v>
      </c>
      <c r="M377">
        <f>IF('CS-Sophomore'!M381='Master Answer Key'!$B379, 1, 0)</f>
        <v>1</v>
      </c>
      <c r="N377">
        <f>IF('CS-Sophomore'!N381='Master Answer Key'!$B379, 1, 0)</f>
        <v>1</v>
      </c>
      <c r="O377">
        <f>IF('CS-Sophomore'!O381='Master Answer Key'!$B379, 1, 0)</f>
        <v>1</v>
      </c>
      <c r="P377">
        <f>IF('CS-Sophomore'!P381='Master Answer Key'!$B379, 1, 0)</f>
        <v>1</v>
      </c>
      <c r="Q377">
        <f>IF('CS-Sophomore'!Q381='Master Answer Key'!$B379, 1, 0)</f>
        <v>1</v>
      </c>
      <c r="R377">
        <f>IF('CS-Sophomore'!R381='Master Answer Key'!$B379, 1, 0)</f>
        <v>1</v>
      </c>
      <c r="S377">
        <f>IF('CS-Sophomore'!S381='Master Answer Key'!$B379, 1, 0)</f>
        <v>1</v>
      </c>
    </row>
    <row r="378">
      <c r="A378" s="5" t="s">
        <v>483</v>
      </c>
      <c r="B378">
        <f>IF('CS-Sophomore'!B382='Master Answer Key'!$B380, 1, 0)</f>
        <v>1</v>
      </c>
      <c r="C378">
        <f>IF('CS-Sophomore'!C382='Master Answer Key'!$B380, 1, 0)</f>
        <v>0</v>
      </c>
      <c r="D378">
        <f>IF('CS-Sophomore'!D382='Master Answer Key'!$B380, 1, 0)</f>
        <v>1</v>
      </c>
      <c r="E378">
        <f>IF('CS-Sophomore'!E382='Master Answer Key'!$B380, 1, 0)</f>
        <v>0</v>
      </c>
      <c r="F378">
        <f>IF('CS-Sophomore'!F382='Master Answer Key'!$B380, 1, 0)</f>
        <v>0</v>
      </c>
      <c r="G378">
        <f>IF('CS-Sophomore'!G382='Master Answer Key'!$B380, 1, 0)</f>
        <v>1</v>
      </c>
      <c r="H378">
        <f>IF('CS-Sophomore'!H382='Master Answer Key'!$B380, 1, 0)</f>
        <v>1</v>
      </c>
      <c r="I378">
        <f>IF('CS-Sophomore'!I382='Master Answer Key'!$B380, 1, 0)</f>
        <v>1</v>
      </c>
      <c r="J378">
        <f>IF('CS-Sophomore'!J382='Master Answer Key'!$B380, 1, 0)</f>
        <v>1</v>
      </c>
      <c r="K378">
        <f>IF('CS-Sophomore'!K382='Master Answer Key'!$B380, 1, 0)</f>
        <v>1</v>
      </c>
      <c r="L378">
        <f>IF('CS-Sophomore'!L382='Master Answer Key'!$B380, 1, 0)</f>
        <v>1</v>
      </c>
      <c r="M378">
        <f>IF('CS-Sophomore'!M382='Master Answer Key'!$B380, 1, 0)</f>
        <v>1</v>
      </c>
      <c r="N378">
        <f>IF('CS-Sophomore'!N382='Master Answer Key'!$B380, 1, 0)</f>
        <v>1</v>
      </c>
      <c r="O378">
        <f>IF('CS-Sophomore'!O382='Master Answer Key'!$B380, 1, 0)</f>
        <v>1</v>
      </c>
      <c r="P378">
        <f>IF('CS-Sophomore'!P382='Master Answer Key'!$B380, 1, 0)</f>
        <v>1</v>
      </c>
      <c r="Q378">
        <f>IF('CS-Sophomore'!Q382='Master Answer Key'!$B380, 1, 0)</f>
        <v>0</v>
      </c>
      <c r="R378">
        <f>IF('CS-Sophomore'!R382='Master Answer Key'!$B380, 1, 0)</f>
        <v>1</v>
      </c>
      <c r="S378">
        <f>IF('CS-Sophomore'!S382='Master Answer Key'!$B380, 1, 0)</f>
        <v>1</v>
      </c>
    </row>
    <row r="379">
      <c r="A379" s="5" t="s">
        <v>484</v>
      </c>
      <c r="B379">
        <f>IF('CS-Sophomore'!B383='Master Answer Key'!$B381, 1, 0)</f>
        <v>1</v>
      </c>
      <c r="C379">
        <f>IF('CS-Sophomore'!C383='Master Answer Key'!$B381, 1, 0)</f>
        <v>0</v>
      </c>
      <c r="D379">
        <f>IF('CS-Sophomore'!D383='Master Answer Key'!$B381, 1, 0)</f>
        <v>1</v>
      </c>
      <c r="E379">
        <f>IF('CS-Sophomore'!E383='Master Answer Key'!$B381, 1, 0)</f>
        <v>0</v>
      </c>
      <c r="F379">
        <f>IF('CS-Sophomore'!F383='Master Answer Key'!$B381, 1, 0)</f>
        <v>1</v>
      </c>
      <c r="G379">
        <f>IF('CS-Sophomore'!G383='Master Answer Key'!$B381, 1, 0)</f>
        <v>1</v>
      </c>
      <c r="H379">
        <f>IF('CS-Sophomore'!H383='Master Answer Key'!$B381, 1, 0)</f>
        <v>1</v>
      </c>
      <c r="I379">
        <f>IF('CS-Sophomore'!I383='Master Answer Key'!$B381, 1, 0)</f>
        <v>1</v>
      </c>
      <c r="J379">
        <f>IF('CS-Sophomore'!J383='Master Answer Key'!$B381, 1, 0)</f>
        <v>0</v>
      </c>
      <c r="K379">
        <f>IF('CS-Sophomore'!K383='Master Answer Key'!$B381, 1, 0)</f>
        <v>1</v>
      </c>
      <c r="L379">
        <f>IF('CS-Sophomore'!L383='Master Answer Key'!$B381, 1, 0)</f>
        <v>1</v>
      </c>
      <c r="M379">
        <f>IF('CS-Sophomore'!M383='Master Answer Key'!$B381, 1, 0)</f>
        <v>1</v>
      </c>
      <c r="N379">
        <f>IF('CS-Sophomore'!N383='Master Answer Key'!$B381, 1, 0)</f>
        <v>1</v>
      </c>
      <c r="O379">
        <f>IF('CS-Sophomore'!O383='Master Answer Key'!$B381, 1, 0)</f>
        <v>1</v>
      </c>
      <c r="P379">
        <f>IF('CS-Sophomore'!P383='Master Answer Key'!$B381, 1, 0)</f>
        <v>1</v>
      </c>
      <c r="Q379">
        <f>IF('CS-Sophomore'!Q383='Master Answer Key'!$B381, 1, 0)</f>
        <v>1</v>
      </c>
      <c r="R379">
        <f>IF('CS-Sophomore'!R383='Master Answer Key'!$B381, 1, 0)</f>
        <v>0</v>
      </c>
      <c r="S379">
        <f>IF('CS-Sophomore'!S383='Master Answer Key'!$B381, 1, 0)</f>
        <v>1</v>
      </c>
    </row>
    <row r="380">
      <c r="A380" s="5" t="s">
        <v>485</v>
      </c>
      <c r="B380">
        <f>IF('CS-Sophomore'!B384='Master Answer Key'!$B382, 1, 0)</f>
        <v>1</v>
      </c>
      <c r="C380">
        <f>IF('CS-Sophomore'!C384='Master Answer Key'!$B382, 1, 0)</f>
        <v>1</v>
      </c>
      <c r="D380">
        <f>IF('CS-Sophomore'!D384='Master Answer Key'!$B382, 1, 0)</f>
        <v>0</v>
      </c>
      <c r="E380">
        <f>IF('CS-Sophomore'!E384='Master Answer Key'!$B382, 1, 0)</f>
        <v>1</v>
      </c>
      <c r="F380">
        <f>IF('CS-Sophomore'!F384='Master Answer Key'!$B382, 1, 0)</f>
        <v>1</v>
      </c>
      <c r="G380">
        <f>IF('CS-Sophomore'!G384='Master Answer Key'!$B382, 1, 0)</f>
        <v>1</v>
      </c>
      <c r="H380">
        <f>IF('CS-Sophomore'!H384='Master Answer Key'!$B382, 1, 0)</f>
        <v>1</v>
      </c>
      <c r="I380">
        <f>IF('CS-Sophomore'!I384='Master Answer Key'!$B382, 1, 0)</f>
        <v>1</v>
      </c>
      <c r="J380">
        <f>IF('CS-Sophomore'!J384='Master Answer Key'!$B382, 1, 0)</f>
        <v>1</v>
      </c>
      <c r="K380">
        <f>IF('CS-Sophomore'!K384='Master Answer Key'!$B382, 1, 0)</f>
        <v>1</v>
      </c>
      <c r="L380">
        <f>IF('CS-Sophomore'!L384='Master Answer Key'!$B382, 1, 0)</f>
        <v>1</v>
      </c>
      <c r="M380">
        <f>IF('CS-Sophomore'!M384='Master Answer Key'!$B382, 1, 0)</f>
        <v>1</v>
      </c>
      <c r="N380">
        <f>IF('CS-Sophomore'!N384='Master Answer Key'!$B382, 1, 0)</f>
        <v>1</v>
      </c>
      <c r="O380">
        <f>IF('CS-Sophomore'!O384='Master Answer Key'!$B382, 1, 0)</f>
        <v>1</v>
      </c>
      <c r="P380">
        <f>IF('CS-Sophomore'!P384='Master Answer Key'!$B382, 1, 0)</f>
        <v>1</v>
      </c>
      <c r="Q380">
        <f>IF('CS-Sophomore'!Q384='Master Answer Key'!$B382, 1, 0)</f>
        <v>1</v>
      </c>
      <c r="R380">
        <f>IF('CS-Sophomore'!R384='Master Answer Key'!$B382, 1, 0)</f>
        <v>1</v>
      </c>
      <c r="S380">
        <f>IF('CS-Sophomore'!S384='Master Answer Key'!$B382, 1, 0)</f>
        <v>1</v>
      </c>
    </row>
    <row r="381">
      <c r="A381" s="5" t="s">
        <v>486</v>
      </c>
      <c r="B381">
        <f>IF('CS-Sophomore'!B385='Master Answer Key'!$B383, 1, 0)</f>
        <v>0</v>
      </c>
      <c r="C381">
        <f>IF('CS-Sophomore'!C385='Master Answer Key'!$B383, 1, 0)</f>
        <v>0</v>
      </c>
      <c r="D381">
        <f>IF('CS-Sophomore'!D385='Master Answer Key'!$B383, 1, 0)</f>
        <v>0</v>
      </c>
      <c r="E381">
        <f>IF('CS-Sophomore'!E385='Master Answer Key'!$B383, 1, 0)</f>
        <v>0</v>
      </c>
      <c r="F381">
        <f>IF('CS-Sophomore'!F385='Master Answer Key'!$B383, 1, 0)</f>
        <v>0</v>
      </c>
      <c r="G381">
        <f>IF('CS-Sophomore'!G385='Master Answer Key'!$B383, 1, 0)</f>
        <v>0</v>
      </c>
      <c r="H381">
        <f>IF('CS-Sophomore'!H385='Master Answer Key'!$B383, 1, 0)</f>
        <v>0</v>
      </c>
      <c r="I381">
        <f>IF('CS-Sophomore'!I385='Master Answer Key'!$B383, 1, 0)</f>
        <v>0</v>
      </c>
      <c r="J381">
        <f>IF('CS-Sophomore'!J385='Master Answer Key'!$B383, 1, 0)</f>
        <v>0</v>
      </c>
      <c r="K381">
        <f>IF('CS-Sophomore'!K385='Master Answer Key'!$B383, 1, 0)</f>
        <v>0</v>
      </c>
      <c r="L381">
        <f>IF('CS-Sophomore'!L385='Master Answer Key'!$B383, 1, 0)</f>
        <v>0</v>
      </c>
      <c r="M381">
        <f>IF('CS-Sophomore'!M385='Master Answer Key'!$B383, 1, 0)</f>
        <v>0</v>
      </c>
      <c r="N381">
        <f>IF('CS-Sophomore'!N385='Master Answer Key'!$B383, 1, 0)</f>
        <v>0</v>
      </c>
      <c r="O381">
        <f>IF('CS-Sophomore'!O385='Master Answer Key'!$B383, 1, 0)</f>
        <v>0</v>
      </c>
      <c r="P381">
        <f>IF('CS-Sophomore'!P385='Master Answer Key'!$B383, 1, 0)</f>
        <v>0</v>
      </c>
      <c r="Q381">
        <f>IF('CS-Sophomore'!Q385='Master Answer Key'!$B383, 1, 0)</f>
        <v>0</v>
      </c>
      <c r="R381">
        <f>IF('CS-Sophomore'!R385='Master Answer Key'!$B383, 1, 0)</f>
        <v>0</v>
      </c>
      <c r="S381">
        <f>IF('CS-Sophomore'!S385='Master Answer Key'!$B383, 1, 0)</f>
        <v>0</v>
      </c>
    </row>
    <row r="382">
      <c r="A382" s="5" t="s">
        <v>487</v>
      </c>
      <c r="B382">
        <f>IF('CS-Sophomore'!B386='Master Answer Key'!$B384, 1, 0)</f>
        <v>1</v>
      </c>
      <c r="C382">
        <f>IF('CS-Sophomore'!C386='Master Answer Key'!$B384, 1, 0)</f>
        <v>1</v>
      </c>
      <c r="D382">
        <f>IF('CS-Sophomore'!D386='Master Answer Key'!$B384, 1, 0)</f>
        <v>1</v>
      </c>
      <c r="E382">
        <f>IF('CS-Sophomore'!E386='Master Answer Key'!$B384, 1, 0)</f>
        <v>1</v>
      </c>
      <c r="F382">
        <f>IF('CS-Sophomore'!F386='Master Answer Key'!$B384, 1, 0)</f>
        <v>1</v>
      </c>
      <c r="G382">
        <f>IF('CS-Sophomore'!G386='Master Answer Key'!$B384, 1, 0)</f>
        <v>1</v>
      </c>
      <c r="H382">
        <f>IF('CS-Sophomore'!H386='Master Answer Key'!$B384, 1, 0)</f>
        <v>1</v>
      </c>
      <c r="I382">
        <f>IF('CS-Sophomore'!I386='Master Answer Key'!$B384, 1, 0)</f>
        <v>1</v>
      </c>
      <c r="J382">
        <f>IF('CS-Sophomore'!J386='Master Answer Key'!$B384, 1, 0)</f>
        <v>1</v>
      </c>
      <c r="K382">
        <f>IF('CS-Sophomore'!K386='Master Answer Key'!$B384, 1, 0)</f>
        <v>1</v>
      </c>
      <c r="L382">
        <f>IF('CS-Sophomore'!L386='Master Answer Key'!$B384, 1, 0)</f>
        <v>1</v>
      </c>
      <c r="M382">
        <f>IF('CS-Sophomore'!M386='Master Answer Key'!$B384, 1, 0)</f>
        <v>1</v>
      </c>
      <c r="N382">
        <f>IF('CS-Sophomore'!N386='Master Answer Key'!$B384, 1, 0)</f>
        <v>1</v>
      </c>
      <c r="O382">
        <f>IF('CS-Sophomore'!O386='Master Answer Key'!$B384, 1, 0)</f>
        <v>1</v>
      </c>
      <c r="P382">
        <f>IF('CS-Sophomore'!P386='Master Answer Key'!$B384, 1, 0)</f>
        <v>1</v>
      </c>
      <c r="Q382">
        <f>IF('CS-Sophomore'!Q386='Master Answer Key'!$B384, 1, 0)</f>
        <v>1</v>
      </c>
      <c r="R382">
        <f>IF('CS-Sophomore'!R386='Master Answer Key'!$B384, 1, 0)</f>
        <v>1</v>
      </c>
      <c r="S382">
        <f>IF('CS-Sophomore'!S386='Master Answer Key'!$B384, 1, 0)</f>
        <v>1</v>
      </c>
    </row>
    <row r="383">
      <c r="A383" s="5" t="s">
        <v>488</v>
      </c>
      <c r="B383">
        <f>IF('CS-Sophomore'!B387='Master Answer Key'!$B385, 1, 0)</f>
        <v>1</v>
      </c>
      <c r="C383">
        <f>IF('CS-Sophomore'!C387='Master Answer Key'!$B385, 1, 0)</f>
        <v>1</v>
      </c>
      <c r="D383">
        <f>IF('CS-Sophomore'!D387='Master Answer Key'!$B385, 1, 0)</f>
        <v>1</v>
      </c>
      <c r="E383">
        <f>IF('CS-Sophomore'!E387='Master Answer Key'!$B385, 1, 0)</f>
        <v>1</v>
      </c>
      <c r="F383">
        <f>IF('CS-Sophomore'!F387='Master Answer Key'!$B385, 1, 0)</f>
        <v>1</v>
      </c>
      <c r="G383">
        <f>IF('CS-Sophomore'!G387='Master Answer Key'!$B385, 1, 0)</f>
        <v>1</v>
      </c>
      <c r="H383">
        <f>IF('CS-Sophomore'!H387='Master Answer Key'!$B385, 1, 0)</f>
        <v>1</v>
      </c>
      <c r="I383">
        <f>IF('CS-Sophomore'!I387='Master Answer Key'!$B385, 1, 0)</f>
        <v>1</v>
      </c>
      <c r="J383">
        <f>IF('CS-Sophomore'!J387='Master Answer Key'!$B385, 1, 0)</f>
        <v>1</v>
      </c>
      <c r="K383">
        <f>IF('CS-Sophomore'!K387='Master Answer Key'!$B385, 1, 0)</f>
        <v>1</v>
      </c>
      <c r="L383">
        <f>IF('CS-Sophomore'!L387='Master Answer Key'!$B385, 1, 0)</f>
        <v>1</v>
      </c>
      <c r="M383">
        <f>IF('CS-Sophomore'!M387='Master Answer Key'!$B385, 1, 0)</f>
        <v>1</v>
      </c>
      <c r="N383">
        <f>IF('CS-Sophomore'!N387='Master Answer Key'!$B385, 1, 0)</f>
        <v>1</v>
      </c>
      <c r="O383">
        <f>IF('CS-Sophomore'!O387='Master Answer Key'!$B385, 1, 0)</f>
        <v>1</v>
      </c>
      <c r="P383">
        <f>IF('CS-Sophomore'!P387='Master Answer Key'!$B385, 1, 0)</f>
        <v>1</v>
      </c>
      <c r="Q383">
        <f>IF('CS-Sophomore'!Q387='Master Answer Key'!$B385, 1, 0)</f>
        <v>1</v>
      </c>
      <c r="R383">
        <f>IF('CS-Sophomore'!R387='Master Answer Key'!$B385, 1, 0)</f>
        <v>1</v>
      </c>
      <c r="S383">
        <f>IF('CS-Sophomore'!S387='Master Answer Key'!$B385, 1, 0)</f>
        <v>1</v>
      </c>
    </row>
    <row r="384">
      <c r="A384" s="5" t="s">
        <v>489</v>
      </c>
      <c r="B384">
        <f>IF('CS-Sophomore'!B388='Master Answer Key'!$B386, 1, 0)</f>
        <v>0</v>
      </c>
      <c r="C384">
        <f>IF('CS-Sophomore'!C388='Master Answer Key'!$B386, 1, 0)</f>
        <v>0</v>
      </c>
      <c r="D384">
        <f>IF('CS-Sophomore'!D388='Master Answer Key'!$B386, 1, 0)</f>
        <v>0</v>
      </c>
      <c r="E384">
        <f>IF('CS-Sophomore'!E388='Master Answer Key'!$B386, 1, 0)</f>
        <v>1</v>
      </c>
      <c r="F384">
        <f>IF('CS-Sophomore'!F388='Master Answer Key'!$B386, 1, 0)</f>
        <v>0</v>
      </c>
      <c r="G384">
        <f>IF('CS-Sophomore'!G388='Master Answer Key'!$B386, 1, 0)</f>
        <v>0</v>
      </c>
      <c r="H384">
        <f>IF('CS-Sophomore'!H388='Master Answer Key'!$B386, 1, 0)</f>
        <v>0</v>
      </c>
      <c r="I384">
        <f>IF('CS-Sophomore'!I388='Master Answer Key'!$B386, 1, 0)</f>
        <v>0</v>
      </c>
      <c r="J384">
        <f>IF('CS-Sophomore'!J388='Master Answer Key'!$B386, 1, 0)</f>
        <v>0</v>
      </c>
      <c r="K384">
        <f>IF('CS-Sophomore'!K388='Master Answer Key'!$B386, 1, 0)</f>
        <v>0</v>
      </c>
      <c r="L384">
        <f>IF('CS-Sophomore'!L388='Master Answer Key'!$B386, 1, 0)</f>
        <v>0</v>
      </c>
      <c r="M384">
        <f>IF('CS-Sophomore'!M388='Master Answer Key'!$B386, 1, 0)</f>
        <v>0</v>
      </c>
      <c r="N384">
        <f>IF('CS-Sophomore'!N388='Master Answer Key'!$B386, 1, 0)</f>
        <v>0</v>
      </c>
      <c r="O384">
        <f>IF('CS-Sophomore'!O388='Master Answer Key'!$B386, 1, 0)</f>
        <v>0</v>
      </c>
      <c r="P384">
        <f>IF('CS-Sophomore'!P388='Master Answer Key'!$B386, 1, 0)</f>
        <v>1</v>
      </c>
      <c r="Q384">
        <f>IF('CS-Sophomore'!Q388='Master Answer Key'!$B386, 1, 0)</f>
        <v>0</v>
      </c>
      <c r="R384">
        <f>IF('CS-Sophomore'!R388='Master Answer Key'!$B386, 1, 0)</f>
        <v>1</v>
      </c>
      <c r="S384">
        <f>IF('CS-Sophomore'!S388='Master Answer Key'!$B386, 1, 0)</f>
        <v>0</v>
      </c>
    </row>
    <row r="385">
      <c r="A385" s="5" t="s">
        <v>490</v>
      </c>
      <c r="B385">
        <f>IF('CS-Sophomore'!B389='Master Answer Key'!$B387, 1, 0)</f>
        <v>1</v>
      </c>
      <c r="C385">
        <f>IF('CS-Sophomore'!C389='Master Answer Key'!$B387, 1, 0)</f>
        <v>1</v>
      </c>
      <c r="D385">
        <f>IF('CS-Sophomore'!D389='Master Answer Key'!$B387, 1, 0)</f>
        <v>1</v>
      </c>
      <c r="E385">
        <f>IF('CS-Sophomore'!E389='Master Answer Key'!$B387, 1, 0)</f>
        <v>1</v>
      </c>
      <c r="F385">
        <f>IF('CS-Sophomore'!F389='Master Answer Key'!$B387, 1, 0)</f>
        <v>1</v>
      </c>
      <c r="G385">
        <f>IF('CS-Sophomore'!G389='Master Answer Key'!$B387, 1, 0)</f>
        <v>1</v>
      </c>
      <c r="H385">
        <f>IF('CS-Sophomore'!H389='Master Answer Key'!$B387, 1, 0)</f>
        <v>1</v>
      </c>
      <c r="I385">
        <f>IF('CS-Sophomore'!I389='Master Answer Key'!$B387, 1, 0)</f>
        <v>1</v>
      </c>
      <c r="J385">
        <f>IF('CS-Sophomore'!J389='Master Answer Key'!$B387, 1, 0)</f>
        <v>1</v>
      </c>
      <c r="K385">
        <f>IF('CS-Sophomore'!K389='Master Answer Key'!$B387, 1, 0)</f>
        <v>1</v>
      </c>
      <c r="L385">
        <f>IF('CS-Sophomore'!L389='Master Answer Key'!$B387, 1, 0)</f>
        <v>1</v>
      </c>
      <c r="M385">
        <f>IF('CS-Sophomore'!M389='Master Answer Key'!$B387, 1, 0)</f>
        <v>1</v>
      </c>
      <c r="N385">
        <f>IF('CS-Sophomore'!N389='Master Answer Key'!$B387, 1, 0)</f>
        <v>1</v>
      </c>
      <c r="O385">
        <f>IF('CS-Sophomore'!O389='Master Answer Key'!$B387, 1, 0)</f>
        <v>1</v>
      </c>
      <c r="P385">
        <f>IF('CS-Sophomore'!P389='Master Answer Key'!$B387, 1, 0)</f>
        <v>1</v>
      </c>
      <c r="Q385">
        <f>IF('CS-Sophomore'!Q389='Master Answer Key'!$B387, 1, 0)</f>
        <v>1</v>
      </c>
      <c r="R385">
        <f>IF('CS-Sophomore'!R389='Master Answer Key'!$B387, 1, 0)</f>
        <v>1</v>
      </c>
      <c r="S385">
        <f>IF('CS-Sophomore'!S389='Master Answer Key'!$B387, 1, 0)</f>
        <v>1</v>
      </c>
    </row>
    <row r="386">
      <c r="A386" s="5" t="s">
        <v>491</v>
      </c>
      <c r="B386">
        <f>IF('CS-Sophomore'!B390='Master Answer Key'!$B388, 1, 0)</f>
        <v>0</v>
      </c>
      <c r="C386">
        <f>IF('CS-Sophomore'!C390='Master Answer Key'!$B388, 1, 0)</f>
        <v>0</v>
      </c>
      <c r="D386">
        <f>IF('CS-Sophomore'!D390='Master Answer Key'!$B388, 1, 0)</f>
        <v>0</v>
      </c>
      <c r="E386">
        <f>IF('CS-Sophomore'!E390='Master Answer Key'!$B388, 1, 0)</f>
        <v>0</v>
      </c>
      <c r="F386">
        <f>IF('CS-Sophomore'!F390='Master Answer Key'!$B388, 1, 0)</f>
        <v>0</v>
      </c>
      <c r="G386">
        <f>IF('CS-Sophomore'!G390='Master Answer Key'!$B388, 1, 0)</f>
        <v>0</v>
      </c>
      <c r="H386">
        <f>IF('CS-Sophomore'!H390='Master Answer Key'!$B388, 1, 0)</f>
        <v>0</v>
      </c>
      <c r="I386">
        <f>IF('CS-Sophomore'!I390='Master Answer Key'!$B388, 1, 0)</f>
        <v>0</v>
      </c>
      <c r="J386">
        <f>IF('CS-Sophomore'!J390='Master Answer Key'!$B388, 1, 0)</f>
        <v>0</v>
      </c>
      <c r="K386">
        <f>IF('CS-Sophomore'!K390='Master Answer Key'!$B388, 1, 0)</f>
        <v>0</v>
      </c>
      <c r="L386">
        <f>IF('CS-Sophomore'!L390='Master Answer Key'!$B388, 1, 0)</f>
        <v>0</v>
      </c>
      <c r="M386">
        <f>IF('CS-Sophomore'!M390='Master Answer Key'!$B388, 1, 0)</f>
        <v>0</v>
      </c>
      <c r="N386">
        <f>IF('CS-Sophomore'!N390='Master Answer Key'!$B388, 1, 0)</f>
        <v>0</v>
      </c>
      <c r="O386">
        <f>IF('CS-Sophomore'!O390='Master Answer Key'!$B388, 1, 0)</f>
        <v>0</v>
      </c>
      <c r="P386">
        <f>IF('CS-Sophomore'!P390='Master Answer Key'!$B388, 1, 0)</f>
        <v>0</v>
      </c>
      <c r="Q386">
        <f>IF('CS-Sophomore'!Q390='Master Answer Key'!$B388, 1, 0)</f>
        <v>0</v>
      </c>
      <c r="R386">
        <f>IF('CS-Sophomore'!R390='Master Answer Key'!$B388, 1, 0)</f>
        <v>0</v>
      </c>
      <c r="S386">
        <f>IF('CS-Sophomore'!S390='Master Answer Key'!$B388, 1, 0)</f>
        <v>0</v>
      </c>
    </row>
    <row r="387">
      <c r="A387" s="5" t="s">
        <v>492</v>
      </c>
      <c r="B387">
        <f>IF('CS-Sophomore'!B391='Master Answer Key'!$B389, 1, 0)</f>
        <v>1</v>
      </c>
      <c r="C387">
        <f>IF('CS-Sophomore'!C391='Master Answer Key'!$B389, 1, 0)</f>
        <v>1</v>
      </c>
      <c r="D387">
        <f>IF('CS-Sophomore'!D391='Master Answer Key'!$B389, 1, 0)</f>
        <v>0</v>
      </c>
      <c r="E387">
        <f>IF('CS-Sophomore'!E391='Master Answer Key'!$B389, 1, 0)</f>
        <v>1</v>
      </c>
      <c r="F387">
        <f>IF('CS-Sophomore'!F391='Master Answer Key'!$B389, 1, 0)</f>
        <v>1</v>
      </c>
      <c r="G387">
        <f>IF('CS-Sophomore'!G391='Master Answer Key'!$B389, 1, 0)</f>
        <v>1</v>
      </c>
      <c r="H387">
        <f>IF('CS-Sophomore'!H391='Master Answer Key'!$B389, 1, 0)</f>
        <v>1</v>
      </c>
      <c r="I387">
        <f>IF('CS-Sophomore'!I391='Master Answer Key'!$B389, 1, 0)</f>
        <v>1</v>
      </c>
      <c r="J387">
        <f>IF('CS-Sophomore'!J391='Master Answer Key'!$B389, 1, 0)</f>
        <v>1</v>
      </c>
      <c r="K387">
        <f>IF('CS-Sophomore'!K391='Master Answer Key'!$B389, 1, 0)</f>
        <v>1</v>
      </c>
      <c r="L387">
        <f>IF('CS-Sophomore'!L391='Master Answer Key'!$B389, 1, 0)</f>
        <v>0</v>
      </c>
      <c r="M387">
        <f>IF('CS-Sophomore'!M391='Master Answer Key'!$B389, 1, 0)</f>
        <v>0</v>
      </c>
      <c r="N387">
        <f>IF('CS-Sophomore'!N391='Master Answer Key'!$B389, 1, 0)</f>
        <v>1</v>
      </c>
      <c r="O387">
        <f>IF('CS-Sophomore'!O391='Master Answer Key'!$B389, 1, 0)</f>
        <v>1</v>
      </c>
      <c r="P387">
        <f>IF('CS-Sophomore'!P391='Master Answer Key'!$B389, 1, 0)</f>
        <v>1</v>
      </c>
      <c r="Q387">
        <f>IF('CS-Sophomore'!Q391='Master Answer Key'!$B389, 1, 0)</f>
        <v>1</v>
      </c>
      <c r="R387">
        <f>IF('CS-Sophomore'!R391='Master Answer Key'!$B389, 1, 0)</f>
        <v>1</v>
      </c>
      <c r="S387">
        <f>IF('CS-Sophomore'!S391='Master Answer Key'!$B389, 1, 0)</f>
        <v>1</v>
      </c>
    </row>
    <row r="388">
      <c r="A388" s="5" t="s">
        <v>493</v>
      </c>
      <c r="B388">
        <f>IF('CS-Sophomore'!B392='Master Answer Key'!$B390, 1, 0)</f>
        <v>1</v>
      </c>
      <c r="C388">
        <f>IF('CS-Sophomore'!C392='Master Answer Key'!$B390, 1, 0)</f>
        <v>1</v>
      </c>
      <c r="D388">
        <f>IF('CS-Sophomore'!D392='Master Answer Key'!$B390, 1, 0)</f>
        <v>1</v>
      </c>
      <c r="E388">
        <f>IF('CS-Sophomore'!E392='Master Answer Key'!$B390, 1, 0)</f>
        <v>1</v>
      </c>
      <c r="F388">
        <f>IF('CS-Sophomore'!F392='Master Answer Key'!$B390, 1, 0)</f>
        <v>1</v>
      </c>
      <c r="G388">
        <f>IF('CS-Sophomore'!G392='Master Answer Key'!$B390, 1, 0)</f>
        <v>0</v>
      </c>
      <c r="H388">
        <f>IF('CS-Sophomore'!H392='Master Answer Key'!$B390, 1, 0)</f>
        <v>1</v>
      </c>
      <c r="I388">
        <f>IF('CS-Sophomore'!I392='Master Answer Key'!$B390, 1, 0)</f>
        <v>1</v>
      </c>
      <c r="J388">
        <f>IF('CS-Sophomore'!J392='Master Answer Key'!$B390, 1, 0)</f>
        <v>1</v>
      </c>
      <c r="K388">
        <f>IF('CS-Sophomore'!K392='Master Answer Key'!$B390, 1, 0)</f>
        <v>1</v>
      </c>
      <c r="L388">
        <f>IF('CS-Sophomore'!L392='Master Answer Key'!$B390, 1, 0)</f>
        <v>1</v>
      </c>
      <c r="M388">
        <f>IF('CS-Sophomore'!M392='Master Answer Key'!$B390, 1, 0)</f>
        <v>1</v>
      </c>
      <c r="N388">
        <f>IF('CS-Sophomore'!N392='Master Answer Key'!$B390, 1, 0)</f>
        <v>1</v>
      </c>
      <c r="O388">
        <f>IF('CS-Sophomore'!O392='Master Answer Key'!$B390, 1, 0)</f>
        <v>1</v>
      </c>
      <c r="P388">
        <f>IF('CS-Sophomore'!P392='Master Answer Key'!$B390, 1, 0)</f>
        <v>1</v>
      </c>
      <c r="Q388">
        <f>IF('CS-Sophomore'!Q392='Master Answer Key'!$B390, 1, 0)</f>
        <v>1</v>
      </c>
      <c r="R388">
        <f>IF('CS-Sophomore'!R392='Master Answer Key'!$B390, 1, 0)</f>
        <v>1</v>
      </c>
      <c r="S388">
        <f>IF('CS-Sophomore'!S392='Master Answer Key'!$B390, 1, 0)</f>
        <v>1</v>
      </c>
    </row>
    <row r="389">
      <c r="A389" s="5" t="s">
        <v>494</v>
      </c>
      <c r="B389">
        <f>IF('CS-Sophomore'!B393='Master Answer Key'!$B391, 1, 0)</f>
        <v>1</v>
      </c>
      <c r="C389">
        <f>IF('CS-Sophomore'!C393='Master Answer Key'!$B391, 1, 0)</f>
        <v>0</v>
      </c>
      <c r="D389">
        <f>IF('CS-Sophomore'!D393='Master Answer Key'!$B391, 1, 0)</f>
        <v>1</v>
      </c>
      <c r="E389">
        <f>IF('CS-Sophomore'!E393='Master Answer Key'!$B391, 1, 0)</f>
        <v>1</v>
      </c>
      <c r="F389">
        <f>IF('CS-Sophomore'!F393='Master Answer Key'!$B391, 1, 0)</f>
        <v>0</v>
      </c>
      <c r="G389">
        <f>IF('CS-Sophomore'!G393='Master Answer Key'!$B391, 1, 0)</f>
        <v>1</v>
      </c>
      <c r="H389">
        <f>IF('CS-Sophomore'!H393='Master Answer Key'!$B391, 1, 0)</f>
        <v>1</v>
      </c>
      <c r="I389">
        <f>IF('CS-Sophomore'!I393='Master Answer Key'!$B391, 1, 0)</f>
        <v>1</v>
      </c>
      <c r="J389">
        <f>IF('CS-Sophomore'!J393='Master Answer Key'!$B391, 1, 0)</f>
        <v>1</v>
      </c>
      <c r="K389">
        <f>IF('CS-Sophomore'!K393='Master Answer Key'!$B391, 1, 0)</f>
        <v>1</v>
      </c>
      <c r="L389">
        <f>IF('CS-Sophomore'!L393='Master Answer Key'!$B391, 1, 0)</f>
        <v>1</v>
      </c>
      <c r="M389">
        <f>IF('CS-Sophomore'!M393='Master Answer Key'!$B391, 1, 0)</f>
        <v>0</v>
      </c>
      <c r="N389">
        <f>IF('CS-Sophomore'!N393='Master Answer Key'!$B391, 1, 0)</f>
        <v>1</v>
      </c>
      <c r="O389">
        <f>IF('CS-Sophomore'!O393='Master Answer Key'!$B391, 1, 0)</f>
        <v>1</v>
      </c>
      <c r="P389">
        <f>IF('CS-Sophomore'!P393='Master Answer Key'!$B391, 1, 0)</f>
        <v>0</v>
      </c>
      <c r="Q389">
        <f>IF('CS-Sophomore'!Q393='Master Answer Key'!$B391, 1, 0)</f>
        <v>1</v>
      </c>
      <c r="R389">
        <f>IF('CS-Sophomore'!R393='Master Answer Key'!$B391, 1, 0)</f>
        <v>1</v>
      </c>
      <c r="S389">
        <f>IF('CS-Sophomore'!S393='Master Answer Key'!$B391, 1, 0)</f>
        <v>1</v>
      </c>
    </row>
    <row r="390">
      <c r="A390" s="5" t="s">
        <v>495</v>
      </c>
      <c r="B390">
        <f>IF('CS-Sophomore'!B394='Master Answer Key'!$B392, 1, 0)</f>
        <v>0</v>
      </c>
      <c r="C390">
        <f>IF('CS-Sophomore'!C394='Master Answer Key'!$B392, 1, 0)</f>
        <v>0</v>
      </c>
      <c r="D390">
        <f>IF('CS-Sophomore'!D394='Master Answer Key'!$B392, 1, 0)</f>
        <v>0</v>
      </c>
      <c r="E390">
        <f>IF('CS-Sophomore'!E394='Master Answer Key'!$B392, 1, 0)</f>
        <v>0</v>
      </c>
      <c r="F390">
        <f>IF('CS-Sophomore'!F394='Master Answer Key'!$B392, 1, 0)</f>
        <v>0</v>
      </c>
      <c r="G390">
        <f>IF('CS-Sophomore'!G394='Master Answer Key'!$B392, 1, 0)</f>
        <v>0</v>
      </c>
      <c r="H390">
        <f>IF('CS-Sophomore'!H394='Master Answer Key'!$B392, 1, 0)</f>
        <v>0</v>
      </c>
      <c r="I390">
        <f>IF('CS-Sophomore'!I394='Master Answer Key'!$B392, 1, 0)</f>
        <v>0</v>
      </c>
      <c r="J390">
        <f>IF('CS-Sophomore'!J394='Master Answer Key'!$B392, 1, 0)</f>
        <v>0</v>
      </c>
      <c r="K390">
        <f>IF('CS-Sophomore'!K394='Master Answer Key'!$B392, 1, 0)</f>
        <v>0</v>
      </c>
      <c r="L390">
        <f>IF('CS-Sophomore'!L394='Master Answer Key'!$B392, 1, 0)</f>
        <v>0</v>
      </c>
      <c r="M390">
        <f>IF('CS-Sophomore'!M394='Master Answer Key'!$B392, 1, 0)</f>
        <v>0</v>
      </c>
      <c r="N390">
        <f>IF('CS-Sophomore'!N394='Master Answer Key'!$B392, 1, 0)</f>
        <v>0</v>
      </c>
      <c r="O390">
        <f>IF('CS-Sophomore'!O394='Master Answer Key'!$B392, 1, 0)</f>
        <v>0</v>
      </c>
      <c r="P390">
        <f>IF('CS-Sophomore'!P394='Master Answer Key'!$B392, 1, 0)</f>
        <v>0</v>
      </c>
      <c r="Q390">
        <f>IF('CS-Sophomore'!Q394='Master Answer Key'!$B392, 1, 0)</f>
        <v>0</v>
      </c>
      <c r="R390">
        <f>IF('CS-Sophomore'!R394='Master Answer Key'!$B392, 1, 0)</f>
        <v>0</v>
      </c>
      <c r="S390">
        <f>IF('CS-Sophomore'!S394='Master Answer Key'!$B392, 1, 0)</f>
        <v>0</v>
      </c>
    </row>
    <row r="391">
      <c r="A391" s="5" t="s">
        <v>496</v>
      </c>
      <c r="B391">
        <f>IF('CS-Sophomore'!B395='Master Answer Key'!$B393, 1, 0)</f>
        <v>1</v>
      </c>
      <c r="C391">
        <f>IF('CS-Sophomore'!C395='Master Answer Key'!$B393, 1, 0)</f>
        <v>1</v>
      </c>
      <c r="D391">
        <f>IF('CS-Sophomore'!D395='Master Answer Key'!$B393, 1, 0)</f>
        <v>1</v>
      </c>
      <c r="E391">
        <f>IF('CS-Sophomore'!E395='Master Answer Key'!$B393, 1, 0)</f>
        <v>1</v>
      </c>
      <c r="F391">
        <f>IF('CS-Sophomore'!F395='Master Answer Key'!$B393, 1, 0)</f>
        <v>1</v>
      </c>
      <c r="G391">
        <f>IF('CS-Sophomore'!G395='Master Answer Key'!$B393, 1, 0)</f>
        <v>1</v>
      </c>
      <c r="H391">
        <f>IF('CS-Sophomore'!H395='Master Answer Key'!$B393, 1, 0)</f>
        <v>1</v>
      </c>
      <c r="I391">
        <f>IF('CS-Sophomore'!I395='Master Answer Key'!$B393, 1, 0)</f>
        <v>1</v>
      </c>
      <c r="J391">
        <f>IF('CS-Sophomore'!J395='Master Answer Key'!$B393, 1, 0)</f>
        <v>1</v>
      </c>
      <c r="K391">
        <f>IF('CS-Sophomore'!K395='Master Answer Key'!$B393, 1, 0)</f>
        <v>1</v>
      </c>
      <c r="L391">
        <f>IF('CS-Sophomore'!L395='Master Answer Key'!$B393, 1, 0)</f>
        <v>1</v>
      </c>
      <c r="M391">
        <f>IF('CS-Sophomore'!M395='Master Answer Key'!$B393, 1, 0)</f>
        <v>1</v>
      </c>
      <c r="N391">
        <f>IF('CS-Sophomore'!N395='Master Answer Key'!$B393, 1, 0)</f>
        <v>1</v>
      </c>
      <c r="O391">
        <f>IF('CS-Sophomore'!O395='Master Answer Key'!$B393, 1, 0)</f>
        <v>1</v>
      </c>
      <c r="P391">
        <f>IF('CS-Sophomore'!P395='Master Answer Key'!$B393, 1, 0)</f>
        <v>1</v>
      </c>
      <c r="Q391">
        <f>IF('CS-Sophomore'!Q395='Master Answer Key'!$B393, 1, 0)</f>
        <v>1</v>
      </c>
      <c r="R391">
        <f>IF('CS-Sophomore'!R395='Master Answer Key'!$B393, 1, 0)</f>
        <v>1</v>
      </c>
      <c r="S391">
        <f>IF('CS-Sophomore'!S395='Master Answer Key'!$B393, 1, 0)</f>
        <v>1</v>
      </c>
    </row>
    <row r="392">
      <c r="A392" s="5" t="s">
        <v>497</v>
      </c>
      <c r="B392">
        <f>IF('CS-Sophomore'!B396='Master Answer Key'!$B394, 1, 0)</f>
        <v>0</v>
      </c>
      <c r="C392">
        <f>IF('CS-Sophomore'!C396='Master Answer Key'!$B394, 1, 0)</f>
        <v>1</v>
      </c>
      <c r="D392">
        <f>IF('CS-Sophomore'!D396='Master Answer Key'!$B394, 1, 0)</f>
        <v>1</v>
      </c>
      <c r="E392">
        <f>IF('CS-Sophomore'!E396='Master Answer Key'!$B394, 1, 0)</f>
        <v>1</v>
      </c>
      <c r="F392">
        <f>IF('CS-Sophomore'!F396='Master Answer Key'!$B394, 1, 0)</f>
        <v>1</v>
      </c>
      <c r="G392">
        <f>IF('CS-Sophomore'!G396='Master Answer Key'!$B394, 1, 0)</f>
        <v>1</v>
      </c>
      <c r="H392">
        <f>IF('CS-Sophomore'!H396='Master Answer Key'!$B394, 1, 0)</f>
        <v>1</v>
      </c>
      <c r="I392">
        <f>IF('CS-Sophomore'!I396='Master Answer Key'!$B394, 1, 0)</f>
        <v>1</v>
      </c>
      <c r="J392">
        <f>IF('CS-Sophomore'!J396='Master Answer Key'!$B394, 1, 0)</f>
        <v>1</v>
      </c>
      <c r="K392">
        <f>IF('CS-Sophomore'!K396='Master Answer Key'!$B394, 1, 0)</f>
        <v>1</v>
      </c>
      <c r="L392">
        <f>IF('CS-Sophomore'!L396='Master Answer Key'!$B394, 1, 0)</f>
        <v>0</v>
      </c>
      <c r="M392">
        <f>IF('CS-Sophomore'!M396='Master Answer Key'!$B394, 1, 0)</f>
        <v>1</v>
      </c>
      <c r="N392">
        <f>IF('CS-Sophomore'!N396='Master Answer Key'!$B394, 1, 0)</f>
        <v>1</v>
      </c>
      <c r="O392">
        <f>IF('CS-Sophomore'!O396='Master Answer Key'!$B394, 1, 0)</f>
        <v>1</v>
      </c>
      <c r="P392">
        <f>IF('CS-Sophomore'!P396='Master Answer Key'!$B394, 1, 0)</f>
        <v>1</v>
      </c>
      <c r="Q392">
        <f>IF('CS-Sophomore'!Q396='Master Answer Key'!$B394, 1, 0)</f>
        <v>1</v>
      </c>
      <c r="R392">
        <f>IF('CS-Sophomore'!R396='Master Answer Key'!$B394, 1, 0)</f>
        <v>1</v>
      </c>
      <c r="S392">
        <f>IF('CS-Sophomore'!S396='Master Answer Key'!$B394, 1, 0)</f>
        <v>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29"/>
    <col customWidth="1" min="2" max="2" width="6.14"/>
    <col customWidth="1" min="3" max="7" width="6.71"/>
    <col customWidth="1" min="8" max="9" width="6.29"/>
    <col customWidth="1" min="10" max="10" width="6.71"/>
    <col customWidth="1" min="11" max="11" width="7.29"/>
    <col customWidth="1" min="12" max="12" width="7.14"/>
    <col customWidth="1" min="13" max="14" width="7.71"/>
    <col customWidth="1" min="15" max="16" width="7.29"/>
    <col customWidth="1" min="17" max="19" width="7.71"/>
  </cols>
  <sheetData>
    <row r="1">
      <c r="A1" s="23" t="s">
        <v>66</v>
      </c>
      <c r="B1" s="11" t="str">
        <f t="array" ref="B1:S1">'CS-Sophomore'!B5:S5</f>
        <v>1Sp-M</v>
      </c>
      <c r="C1" s="5" t="s">
        <v>71</v>
      </c>
      <c r="D1" s="5" t="s">
        <v>73</v>
      </c>
      <c r="E1" s="5" t="s">
        <v>75</v>
      </c>
      <c r="F1" s="5" t="s">
        <v>77</v>
      </c>
      <c r="G1" s="5" t="s">
        <v>80</v>
      </c>
      <c r="H1" s="5" t="s">
        <v>81</v>
      </c>
      <c r="I1" s="5" t="s">
        <v>83</v>
      </c>
      <c r="J1" s="5" t="s">
        <v>86</v>
      </c>
      <c r="K1" s="5" t="s">
        <v>87</v>
      </c>
      <c r="L1" s="5" t="s">
        <v>89</v>
      </c>
      <c r="M1" s="5" t="s">
        <v>91</v>
      </c>
      <c r="N1" s="5" t="s">
        <v>95</v>
      </c>
      <c r="O1" s="5" t="s">
        <v>96</v>
      </c>
      <c r="P1" s="5" t="s">
        <v>97</v>
      </c>
      <c r="Q1" s="5" t="s">
        <v>98</v>
      </c>
      <c r="R1" s="5" t="s">
        <v>99</v>
      </c>
      <c r="S1" s="5" t="s">
        <v>100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</row>
    <row r="2">
      <c r="A2" s="5" t="str">
        <f t="array" ref="A2:A46">TRANSPOSE('Master Answer Key'!C3:AU3)</f>
        <v>keyid</v>
      </c>
      <c r="B2">
        <f t="array" ref="B2">SUMPRODUCT(
    INDEX('Master Answer Key'!$B$4:$AU$394,0,ROW(B2)), 
    INDEX('CS-Sophomore-Correct-Items'!$A$2:$S$392,0,COLUMN(B3))
)</f>
        <v>21</v>
      </c>
      <c r="C2">
        <f t="array" ref="C2">SUMPRODUCT(
    INDEX('Master Answer Key'!$B$4:$AU$394,0,ROW(C2)), 
    INDEX('CS-Sophomore-Correct-Items'!$A$2:$S$392,0,COLUMN(C3))
)</f>
        <v>17</v>
      </c>
      <c r="D2">
        <f t="array" ref="D2">SUMPRODUCT(
    INDEX('Master Answer Key'!$B$4:$AU$394,0,ROW(D2)), 
    INDEX('CS-Sophomore-Correct-Items'!$A$2:$S$392,0,COLUMN(D3))
)</f>
        <v>22</v>
      </c>
      <c r="E2">
        <f t="array" ref="E2">SUMPRODUCT(
    INDEX('Master Answer Key'!$B$4:$AU$394,0,ROW(E2)), 
    INDEX('CS-Sophomore-Correct-Items'!$A$2:$S$392,0,COLUMN(E3))
)</f>
        <v>22</v>
      </c>
      <c r="F2">
        <f t="array" ref="F2">SUMPRODUCT(
    INDEX('Master Answer Key'!$B$4:$AU$394,0,ROW(F2)), 
    INDEX('CS-Sophomore-Correct-Items'!$A$2:$S$392,0,COLUMN(F3))
)</f>
        <v>17</v>
      </c>
      <c r="G2">
        <f t="array" ref="G2">SUMPRODUCT(
    INDEX('Master Answer Key'!$B$4:$AU$394,0,ROW(G2)), 
    INDEX('CS-Sophomore-Correct-Items'!$A$2:$S$392,0,COLUMN(G3))
)</f>
        <v>20</v>
      </c>
      <c r="H2">
        <f t="array" ref="H2">SUMPRODUCT(
    INDEX('Master Answer Key'!$B$4:$AU$394,0,ROW(H2)), 
    INDEX('CS-Sophomore-Correct-Items'!$A$2:$S$392,0,COLUMN(H3))
)</f>
        <v>20</v>
      </c>
      <c r="I2">
        <f t="array" ref="I2">SUMPRODUCT(
    INDEX('Master Answer Key'!$B$4:$AU$394,0,ROW(I2)), 
    INDEX('CS-Sophomore-Correct-Items'!$A$2:$S$392,0,COLUMN(I3))
)</f>
        <v>15</v>
      </c>
      <c r="J2">
        <f t="array" ref="J2">SUMPRODUCT(
    INDEX('Master Answer Key'!$B$4:$AU$394,0,ROW(J2)), 
    INDEX('CS-Sophomore-Correct-Items'!$A$2:$S$392,0,COLUMN(J3))
)</f>
        <v>16</v>
      </c>
      <c r="K2">
        <f t="array" ref="K2">SUMPRODUCT(
    INDEX('Master Answer Key'!$B$4:$AU$394,0,ROW(K2)), 
    INDEX('CS-Sophomore-Correct-Items'!$A$2:$S$392,0,COLUMN(K3))
)</f>
        <v>19</v>
      </c>
      <c r="L2">
        <f t="array" ref="L2">SUMPRODUCT(
    INDEX('Master Answer Key'!$B$4:$AU$394,0,ROW(L2)), 
    INDEX('CS-Sophomore-Correct-Items'!$A$2:$S$392,0,COLUMN(L3))
)</f>
        <v>19</v>
      </c>
      <c r="M2">
        <f t="array" ref="M2">SUMPRODUCT(
    INDEX('Master Answer Key'!$B$4:$AU$394,0,ROW(M2)), 
    INDEX('CS-Sophomore-Correct-Items'!$A$2:$S$392,0,COLUMN(M3))
)</f>
        <v>18</v>
      </c>
      <c r="N2">
        <f t="array" ref="N2">SUMPRODUCT(
    INDEX('Master Answer Key'!$B$4:$AU$394,0,ROW(N2)), 
    INDEX('CS-Sophomore-Correct-Items'!$A$2:$S$392,0,COLUMN(N3))
)</f>
        <v>23</v>
      </c>
      <c r="O2">
        <f t="array" ref="O2">SUMPRODUCT(
    INDEX('Master Answer Key'!$B$4:$AU$394,0,ROW(O2)), 
    INDEX('CS-Sophomore-Correct-Items'!$A$2:$S$392,0,COLUMN(O3))
)</f>
        <v>21</v>
      </c>
      <c r="P2">
        <f t="array" ref="P2">SUMPRODUCT(
    INDEX('Master Answer Key'!$B$4:$AU$394,0,ROW(P2)), 
    INDEX('CS-Sophomore-Correct-Items'!$A$2:$S$392,0,COLUMN(P3))
)</f>
        <v>22</v>
      </c>
      <c r="Q2">
        <f t="array" ref="Q2">SUMPRODUCT(
    INDEX('Master Answer Key'!$B$4:$AU$394,0,ROW(Q2)), 
    INDEX('CS-Sophomore-Correct-Items'!$A$2:$S$392,0,COLUMN(Q3))
)</f>
        <v>20</v>
      </c>
      <c r="R2">
        <f t="array" ref="R2">SUMPRODUCT(
    INDEX('Master Answer Key'!$B$4:$AU$394,0,ROW(R2)), 
    INDEX('CS-Sophomore-Correct-Items'!$A$2:$S$392,0,COLUMN(R3))
)</f>
        <v>19</v>
      </c>
      <c r="S2">
        <f t="array" ref="S2">SUMPRODUCT(
    INDEX('Master Answer Key'!$B$4:$AU$394,0,ROW(S2)), 
    INDEX('CS-Sophomore-Correct-Items'!$A$2:$S$392,0,COLUMN(S3))
)</f>
        <v>22</v>
      </c>
    </row>
    <row r="3">
      <c r="A3" s="5" t="s">
        <v>37</v>
      </c>
      <c r="B3">
        <f t="array" ref="B3">SUMPRODUCT(
    INDEX('Master Answer Key'!$B$4:$AU$394,0,ROW(B3)), 
    INDEX('CS-Sophomore-Correct-Items'!$A$2:$S$392,0,COLUMN(B4))
)</f>
        <v>10</v>
      </c>
      <c r="C3">
        <f t="array" ref="C3">SUMPRODUCT(
    INDEX('Master Answer Key'!$B$4:$AU$394,0,ROW(C3)), 
    INDEX('CS-Sophomore-Correct-Items'!$A$2:$S$392,0,COLUMN(C4))
)</f>
        <v>11</v>
      </c>
      <c r="D3">
        <f t="array" ref="D3">SUMPRODUCT(
    INDEX('Master Answer Key'!$B$4:$AU$394,0,ROW(D3)), 
    INDEX('CS-Sophomore-Correct-Items'!$A$2:$S$392,0,COLUMN(D4))
)</f>
        <v>12</v>
      </c>
      <c r="E3">
        <f t="array" ref="E3">SUMPRODUCT(
    INDEX('Master Answer Key'!$B$4:$AU$394,0,ROW(E3)), 
    INDEX('CS-Sophomore-Correct-Items'!$A$2:$S$392,0,COLUMN(E4))
)</f>
        <v>13</v>
      </c>
      <c r="F3">
        <f t="array" ref="F3">SUMPRODUCT(
    INDEX('Master Answer Key'!$B$4:$AU$394,0,ROW(F3)), 
    INDEX('CS-Sophomore-Correct-Items'!$A$2:$S$392,0,COLUMN(F4))
)</f>
        <v>12</v>
      </c>
      <c r="G3">
        <f t="array" ref="G3">SUMPRODUCT(
    INDEX('Master Answer Key'!$B$4:$AU$394,0,ROW(G3)), 
    INDEX('CS-Sophomore-Correct-Items'!$A$2:$S$392,0,COLUMN(G4))
)</f>
        <v>11</v>
      </c>
      <c r="H3">
        <f t="array" ref="H3">SUMPRODUCT(
    INDEX('Master Answer Key'!$B$4:$AU$394,0,ROW(H3)), 
    INDEX('CS-Sophomore-Correct-Items'!$A$2:$S$392,0,COLUMN(H4))
)</f>
        <v>13</v>
      </c>
      <c r="I3">
        <f t="array" ref="I3">SUMPRODUCT(
    INDEX('Master Answer Key'!$B$4:$AU$394,0,ROW(I3)), 
    INDEX('CS-Sophomore-Correct-Items'!$A$2:$S$392,0,COLUMN(I4))
)</f>
        <v>5</v>
      </c>
      <c r="J3">
        <f t="array" ref="J3">SUMPRODUCT(
    INDEX('Master Answer Key'!$B$4:$AU$394,0,ROW(J3)), 
    INDEX('CS-Sophomore-Correct-Items'!$A$2:$S$392,0,COLUMN(J4))
)</f>
        <v>13</v>
      </c>
      <c r="K3">
        <f t="array" ref="K3">SUMPRODUCT(
    INDEX('Master Answer Key'!$B$4:$AU$394,0,ROW(K3)), 
    INDEX('CS-Sophomore-Correct-Items'!$A$2:$S$392,0,COLUMN(K4))
)</f>
        <v>13</v>
      </c>
      <c r="L3">
        <f t="array" ref="L3">SUMPRODUCT(
    INDEX('Master Answer Key'!$B$4:$AU$394,0,ROW(L3)), 
    INDEX('CS-Sophomore-Correct-Items'!$A$2:$S$392,0,COLUMN(L4))
)</f>
        <v>11</v>
      </c>
      <c r="M3">
        <f t="array" ref="M3">SUMPRODUCT(
    INDEX('Master Answer Key'!$B$4:$AU$394,0,ROW(M3)), 
    INDEX('CS-Sophomore-Correct-Items'!$A$2:$S$392,0,COLUMN(M4))
)</f>
        <v>13</v>
      </c>
      <c r="N3">
        <f t="array" ref="N3">SUMPRODUCT(
    INDEX('Master Answer Key'!$B$4:$AU$394,0,ROW(N3)), 
    INDEX('CS-Sophomore-Correct-Items'!$A$2:$S$392,0,COLUMN(N4))
)</f>
        <v>13</v>
      </c>
      <c r="O3">
        <f t="array" ref="O3">SUMPRODUCT(
    INDEX('Master Answer Key'!$B$4:$AU$394,0,ROW(O3)), 
    INDEX('CS-Sophomore-Correct-Items'!$A$2:$S$392,0,COLUMN(O4))
)</f>
        <v>14</v>
      </c>
      <c r="P3">
        <f t="array" ref="P3">SUMPRODUCT(
    INDEX('Master Answer Key'!$B$4:$AU$394,0,ROW(P3)), 
    INDEX('CS-Sophomore-Correct-Items'!$A$2:$S$392,0,COLUMN(P4))
)</f>
        <v>14</v>
      </c>
      <c r="Q3">
        <f t="array" ref="Q3">SUMPRODUCT(
    INDEX('Master Answer Key'!$B$4:$AU$394,0,ROW(Q3)), 
    INDEX('CS-Sophomore-Correct-Items'!$A$2:$S$392,0,COLUMN(Q4))
)</f>
        <v>14</v>
      </c>
      <c r="R3">
        <f t="array" ref="R3">SUMPRODUCT(
    INDEX('Master Answer Key'!$B$4:$AU$394,0,ROW(R3)), 
    INDEX('CS-Sophomore-Correct-Items'!$A$2:$S$392,0,COLUMN(R4))
)</f>
        <v>11</v>
      </c>
      <c r="S3">
        <f t="array" ref="S3">SUMPRODUCT(
    INDEX('Master Answer Key'!$B$4:$AU$394,0,ROW(S3)), 
    INDEX('CS-Sophomore-Correct-Items'!$A$2:$S$392,0,COLUMN(S4))
)</f>
        <v>14</v>
      </c>
    </row>
    <row r="4">
      <c r="A4" s="5" t="s">
        <v>38</v>
      </c>
      <c r="B4">
        <f t="array" ref="B4">SUMPRODUCT(
    INDEX('Master Answer Key'!$B$4:$AU$394,0,ROW(B4)), 
    INDEX('CS-Sophomore-Correct-Items'!$A$2:$S$392,0,COLUMN(B5))
)</f>
        <v>21</v>
      </c>
      <c r="C4">
        <f t="array" ref="C4">SUMPRODUCT(
    INDEX('Master Answer Key'!$B$4:$AU$394,0,ROW(C4)), 
    INDEX('CS-Sophomore-Correct-Items'!$A$2:$S$392,0,COLUMN(C5))
)</f>
        <v>19</v>
      </c>
      <c r="D4">
        <f t="array" ref="D4">SUMPRODUCT(
    INDEX('Master Answer Key'!$B$4:$AU$394,0,ROW(D4)), 
    INDEX('CS-Sophomore-Correct-Items'!$A$2:$S$392,0,COLUMN(D5))
)</f>
        <v>20</v>
      </c>
      <c r="E4">
        <f t="array" ref="E4">SUMPRODUCT(
    INDEX('Master Answer Key'!$B$4:$AU$394,0,ROW(E4)), 
    INDEX('CS-Sophomore-Correct-Items'!$A$2:$S$392,0,COLUMN(E5))
)</f>
        <v>24</v>
      </c>
      <c r="F4">
        <f t="array" ref="F4">SUMPRODUCT(
    INDEX('Master Answer Key'!$B$4:$AU$394,0,ROW(F4)), 
    INDEX('CS-Sophomore-Correct-Items'!$A$2:$S$392,0,COLUMN(F5))
)</f>
        <v>15</v>
      </c>
      <c r="G4">
        <f t="array" ref="G4">SUMPRODUCT(
    INDEX('Master Answer Key'!$B$4:$AU$394,0,ROW(G4)), 
    INDEX('CS-Sophomore-Correct-Items'!$A$2:$S$392,0,COLUMN(G5))
)</f>
        <v>21</v>
      </c>
      <c r="H4">
        <f t="array" ref="H4">SUMPRODUCT(
    INDEX('Master Answer Key'!$B$4:$AU$394,0,ROW(H4)), 
    INDEX('CS-Sophomore-Correct-Items'!$A$2:$S$392,0,COLUMN(H5))
)</f>
        <v>19</v>
      </c>
      <c r="I4">
        <f t="array" ref="I4">SUMPRODUCT(
    INDEX('Master Answer Key'!$B$4:$AU$394,0,ROW(I4)), 
    INDEX('CS-Sophomore-Correct-Items'!$A$2:$S$392,0,COLUMN(I5))
)</f>
        <v>15</v>
      </c>
      <c r="J4">
        <f t="array" ref="J4">SUMPRODUCT(
    INDEX('Master Answer Key'!$B$4:$AU$394,0,ROW(J4)), 
    INDEX('CS-Sophomore-Correct-Items'!$A$2:$S$392,0,COLUMN(J5))
)</f>
        <v>24</v>
      </c>
      <c r="K4">
        <f t="array" ref="K4">SUMPRODUCT(
    INDEX('Master Answer Key'!$B$4:$AU$394,0,ROW(K4)), 
    INDEX('CS-Sophomore-Correct-Items'!$A$2:$S$392,0,COLUMN(K5))
)</f>
        <v>23</v>
      </c>
      <c r="L4">
        <f t="array" ref="L4">SUMPRODUCT(
    INDEX('Master Answer Key'!$B$4:$AU$394,0,ROW(L4)), 
    INDEX('CS-Sophomore-Correct-Items'!$A$2:$S$392,0,COLUMN(L5))
)</f>
        <v>21</v>
      </c>
      <c r="M4">
        <f t="array" ref="M4">SUMPRODUCT(
    INDEX('Master Answer Key'!$B$4:$AU$394,0,ROW(M4)), 
    INDEX('CS-Sophomore-Correct-Items'!$A$2:$S$392,0,COLUMN(M5))
)</f>
        <v>23</v>
      </c>
      <c r="N4">
        <f t="array" ref="N4">SUMPRODUCT(
    INDEX('Master Answer Key'!$B$4:$AU$394,0,ROW(N4)), 
    INDEX('CS-Sophomore-Correct-Items'!$A$2:$S$392,0,COLUMN(N5))
)</f>
        <v>23</v>
      </c>
      <c r="O4">
        <f t="array" ref="O4">SUMPRODUCT(
    INDEX('Master Answer Key'!$B$4:$AU$394,0,ROW(O4)), 
    INDEX('CS-Sophomore-Correct-Items'!$A$2:$S$392,0,COLUMN(O5))
)</f>
        <v>24</v>
      </c>
      <c r="P4">
        <f t="array" ref="P4">SUMPRODUCT(
    INDEX('Master Answer Key'!$B$4:$AU$394,0,ROW(P4)), 
    INDEX('CS-Sophomore-Correct-Items'!$A$2:$S$392,0,COLUMN(P5))
)</f>
        <v>21</v>
      </c>
      <c r="Q4">
        <f t="array" ref="Q4">SUMPRODUCT(
    INDEX('Master Answer Key'!$B$4:$AU$394,0,ROW(Q4)), 
    INDEX('CS-Sophomore-Correct-Items'!$A$2:$S$392,0,COLUMN(Q5))
)</f>
        <v>21</v>
      </c>
      <c r="R4">
        <f t="array" ref="R4">SUMPRODUCT(
    INDEX('Master Answer Key'!$B$4:$AU$394,0,ROW(R4)), 
    INDEX('CS-Sophomore-Correct-Items'!$A$2:$S$392,0,COLUMN(R5))
)</f>
        <v>24</v>
      </c>
      <c r="S4">
        <f t="array" ref="S4">SUMPRODUCT(
    INDEX('Master Answer Key'!$B$4:$AU$394,0,ROW(S4)), 
    INDEX('CS-Sophomore-Correct-Items'!$A$2:$S$392,0,COLUMN(S5))
)</f>
        <v>23</v>
      </c>
    </row>
    <row r="5">
      <c r="A5" s="5" t="s">
        <v>39</v>
      </c>
      <c r="B5">
        <f t="array" ref="B5">SUMPRODUCT(
    INDEX('Master Answer Key'!$B$4:$AU$394,0,ROW(B5)), 
    INDEX('CS-Sophomore-Correct-Items'!$A$2:$S$392,0,COLUMN(B6))
)</f>
        <v>44</v>
      </c>
      <c r="C5">
        <f t="array" ref="C5">SUMPRODUCT(
    INDEX('Master Answer Key'!$B$4:$AU$394,0,ROW(C5)), 
    INDEX('CS-Sophomore-Correct-Items'!$A$2:$S$392,0,COLUMN(C6))
)</f>
        <v>30</v>
      </c>
      <c r="D5">
        <f t="array" ref="D5">SUMPRODUCT(
    INDEX('Master Answer Key'!$B$4:$AU$394,0,ROW(D5)), 
    INDEX('CS-Sophomore-Correct-Items'!$A$2:$S$392,0,COLUMN(D6))
)</f>
        <v>44</v>
      </c>
      <c r="E5">
        <f t="array" ref="E5">SUMPRODUCT(
    INDEX('Master Answer Key'!$B$4:$AU$394,0,ROW(E5)), 
    INDEX('CS-Sophomore-Correct-Items'!$A$2:$S$392,0,COLUMN(E6))
)</f>
        <v>35</v>
      </c>
      <c r="F5">
        <f t="array" ref="F5">SUMPRODUCT(
    INDEX('Master Answer Key'!$B$4:$AU$394,0,ROW(F5)), 
    INDEX('CS-Sophomore-Correct-Items'!$A$2:$S$392,0,COLUMN(F6))
)</f>
        <v>43</v>
      </c>
      <c r="G5">
        <f t="array" ref="G5">SUMPRODUCT(
    INDEX('Master Answer Key'!$B$4:$AU$394,0,ROW(G5)), 
    INDEX('CS-Sophomore-Correct-Items'!$A$2:$S$392,0,COLUMN(G6))
)</f>
        <v>38</v>
      </c>
      <c r="H5">
        <f t="array" ref="H5">SUMPRODUCT(
    INDEX('Master Answer Key'!$B$4:$AU$394,0,ROW(H5)), 
    INDEX('CS-Sophomore-Correct-Items'!$A$2:$S$392,0,COLUMN(H6))
)</f>
        <v>44</v>
      </c>
      <c r="I5">
        <f t="array" ref="I5">SUMPRODUCT(
    INDEX('Master Answer Key'!$B$4:$AU$394,0,ROW(I5)), 
    INDEX('CS-Sophomore-Correct-Items'!$A$2:$S$392,0,COLUMN(I6))
)</f>
        <v>43</v>
      </c>
      <c r="J5">
        <f t="array" ref="J5">SUMPRODUCT(
    INDEX('Master Answer Key'!$B$4:$AU$394,0,ROW(J5)), 
    INDEX('CS-Sophomore-Correct-Items'!$A$2:$S$392,0,COLUMN(J6))
)</f>
        <v>42</v>
      </c>
      <c r="K5">
        <f t="array" ref="K5">SUMPRODUCT(
    INDEX('Master Answer Key'!$B$4:$AU$394,0,ROW(K5)), 
    INDEX('CS-Sophomore-Correct-Items'!$A$2:$S$392,0,COLUMN(K6))
)</f>
        <v>41</v>
      </c>
      <c r="L5">
        <f t="array" ref="L5">SUMPRODUCT(
    INDEX('Master Answer Key'!$B$4:$AU$394,0,ROW(L5)), 
    INDEX('CS-Sophomore-Correct-Items'!$A$2:$S$392,0,COLUMN(L6))
)</f>
        <v>39</v>
      </c>
      <c r="M5">
        <f t="array" ref="M5">SUMPRODUCT(
    INDEX('Master Answer Key'!$B$4:$AU$394,0,ROW(M5)), 
    INDEX('CS-Sophomore-Correct-Items'!$A$2:$S$392,0,COLUMN(M6))
)</f>
        <v>46</v>
      </c>
      <c r="N5">
        <f t="array" ref="N5">SUMPRODUCT(
    INDEX('Master Answer Key'!$B$4:$AU$394,0,ROW(N5)), 
    INDEX('CS-Sophomore-Correct-Items'!$A$2:$S$392,0,COLUMN(N6))
)</f>
        <v>46</v>
      </c>
      <c r="O5">
        <f t="array" ref="O5">SUMPRODUCT(
    INDEX('Master Answer Key'!$B$4:$AU$394,0,ROW(O5)), 
    INDEX('CS-Sophomore-Correct-Items'!$A$2:$S$392,0,COLUMN(O6))
)</f>
        <v>46</v>
      </c>
      <c r="P5">
        <f t="array" ref="P5">SUMPRODUCT(
    INDEX('Master Answer Key'!$B$4:$AU$394,0,ROW(P5)), 
    INDEX('CS-Sophomore-Correct-Items'!$A$2:$S$392,0,COLUMN(P6))
)</f>
        <v>39</v>
      </c>
      <c r="Q5">
        <f t="array" ref="Q5">SUMPRODUCT(
    INDEX('Master Answer Key'!$B$4:$AU$394,0,ROW(Q5)), 
    INDEX('CS-Sophomore-Correct-Items'!$A$2:$S$392,0,COLUMN(Q6))
)</f>
        <v>40</v>
      </c>
      <c r="R5">
        <f t="array" ref="R5">SUMPRODUCT(
    INDEX('Master Answer Key'!$B$4:$AU$394,0,ROW(R5)), 
    INDEX('CS-Sophomore-Correct-Items'!$A$2:$S$392,0,COLUMN(R6))
)</f>
        <v>44</v>
      </c>
      <c r="S5">
        <f t="array" ref="S5">SUMPRODUCT(
    INDEX('Master Answer Key'!$B$4:$AU$394,0,ROW(S5)), 
    INDEX('CS-Sophomore-Correct-Items'!$A$2:$S$392,0,COLUMN(S6))
)</f>
        <v>44</v>
      </c>
    </row>
    <row r="6">
      <c r="A6" s="5" t="s">
        <v>40</v>
      </c>
      <c r="B6">
        <f t="array" ref="B6">SUMPRODUCT(
    INDEX('Master Answer Key'!$B$4:$AU$394,0,ROW(B6)), 
    INDEX('CS-Sophomore-Correct-Items'!$A$2:$S$392,0,COLUMN(B7))
)</f>
        <v>36</v>
      </c>
      <c r="C6">
        <f t="array" ref="C6">SUMPRODUCT(
    INDEX('Master Answer Key'!$B$4:$AU$394,0,ROW(C6)), 
    INDEX('CS-Sophomore-Correct-Items'!$A$2:$S$392,0,COLUMN(C7))
)</f>
        <v>32</v>
      </c>
      <c r="D6">
        <f t="array" ref="D6">SUMPRODUCT(
    INDEX('Master Answer Key'!$B$4:$AU$394,0,ROW(D6)), 
    INDEX('CS-Sophomore-Correct-Items'!$A$2:$S$392,0,COLUMN(D7))
)</f>
        <v>36</v>
      </c>
      <c r="E6">
        <f t="array" ref="E6">SUMPRODUCT(
    INDEX('Master Answer Key'!$B$4:$AU$394,0,ROW(E6)), 
    INDEX('CS-Sophomore-Correct-Items'!$A$2:$S$392,0,COLUMN(E7))
)</f>
        <v>38</v>
      </c>
      <c r="F6">
        <f t="array" ref="F6">SUMPRODUCT(
    INDEX('Master Answer Key'!$B$4:$AU$394,0,ROW(F6)), 
    INDEX('CS-Sophomore-Correct-Items'!$A$2:$S$392,0,COLUMN(F7))
)</f>
        <v>31</v>
      </c>
      <c r="G6">
        <f t="array" ref="G6">SUMPRODUCT(
    INDEX('Master Answer Key'!$B$4:$AU$394,0,ROW(G6)), 
    INDEX('CS-Sophomore-Correct-Items'!$A$2:$S$392,0,COLUMN(G7))
)</f>
        <v>35</v>
      </c>
      <c r="H6">
        <f t="array" ref="H6">SUMPRODUCT(
    INDEX('Master Answer Key'!$B$4:$AU$394,0,ROW(H6)), 
    INDEX('CS-Sophomore-Correct-Items'!$A$2:$S$392,0,COLUMN(H7))
)</f>
        <v>32</v>
      </c>
      <c r="I6">
        <f t="array" ref="I6">SUMPRODUCT(
    INDEX('Master Answer Key'!$B$4:$AU$394,0,ROW(I6)), 
    INDEX('CS-Sophomore-Correct-Items'!$A$2:$S$392,0,COLUMN(I7))
)</f>
        <v>28</v>
      </c>
      <c r="J6">
        <f t="array" ref="J6">SUMPRODUCT(
    INDEX('Master Answer Key'!$B$4:$AU$394,0,ROW(J6)), 
    INDEX('CS-Sophomore-Correct-Items'!$A$2:$S$392,0,COLUMN(J7))
)</f>
        <v>38</v>
      </c>
      <c r="K6">
        <f t="array" ref="K6">SUMPRODUCT(
    INDEX('Master Answer Key'!$B$4:$AU$394,0,ROW(K6)), 
    INDEX('CS-Sophomore-Correct-Items'!$A$2:$S$392,0,COLUMN(K7))
)</f>
        <v>34</v>
      </c>
      <c r="L6">
        <f t="array" ref="L6">SUMPRODUCT(
    INDEX('Master Answer Key'!$B$4:$AU$394,0,ROW(L6)), 
    INDEX('CS-Sophomore-Correct-Items'!$A$2:$S$392,0,COLUMN(L7))
)</f>
        <v>35</v>
      </c>
      <c r="M6">
        <f t="array" ref="M6">SUMPRODUCT(
    INDEX('Master Answer Key'!$B$4:$AU$394,0,ROW(M6)), 
    INDEX('CS-Sophomore-Correct-Items'!$A$2:$S$392,0,COLUMN(M7))
)</f>
        <v>39</v>
      </c>
      <c r="N6">
        <f t="array" ref="N6">SUMPRODUCT(
    INDEX('Master Answer Key'!$B$4:$AU$394,0,ROW(N6)), 
    INDEX('CS-Sophomore-Correct-Items'!$A$2:$S$392,0,COLUMN(N7))
)</f>
        <v>36</v>
      </c>
      <c r="O6">
        <f t="array" ref="O6">SUMPRODUCT(
    INDEX('Master Answer Key'!$B$4:$AU$394,0,ROW(O6)), 
    INDEX('CS-Sophomore-Correct-Items'!$A$2:$S$392,0,COLUMN(O7))
)</f>
        <v>38</v>
      </c>
      <c r="P6">
        <f t="array" ref="P6">SUMPRODUCT(
    INDEX('Master Answer Key'!$B$4:$AU$394,0,ROW(P6)), 
    INDEX('CS-Sophomore-Correct-Items'!$A$2:$S$392,0,COLUMN(P7))
)</f>
        <v>35</v>
      </c>
      <c r="Q6">
        <f t="array" ref="Q6">SUMPRODUCT(
    INDEX('Master Answer Key'!$B$4:$AU$394,0,ROW(Q6)), 
    INDEX('CS-Sophomore-Correct-Items'!$A$2:$S$392,0,COLUMN(Q7))
)</f>
        <v>36</v>
      </c>
      <c r="R6">
        <f t="array" ref="R6">SUMPRODUCT(
    INDEX('Master Answer Key'!$B$4:$AU$394,0,ROW(R6)), 
    INDEX('CS-Sophomore-Correct-Items'!$A$2:$S$392,0,COLUMN(R7))
)</f>
        <v>36</v>
      </c>
      <c r="S6">
        <f t="array" ref="S6">SUMPRODUCT(
    INDEX('Master Answer Key'!$B$4:$AU$394,0,ROW(S6)), 
    INDEX('CS-Sophomore-Correct-Items'!$A$2:$S$392,0,COLUMN(S7))
)</f>
        <v>36</v>
      </c>
    </row>
    <row r="7">
      <c r="A7" s="5" t="s">
        <v>41</v>
      </c>
      <c r="B7">
        <f t="array" ref="B7">SUMPRODUCT(
    INDEX('Master Answer Key'!$B$4:$AU$394,0,ROW(B7)), 
    INDEX('CS-Sophomore-Correct-Items'!$A$2:$S$392,0,COLUMN(B8))
)</f>
        <v>3</v>
      </c>
      <c r="C7">
        <f t="array" ref="C7">SUMPRODUCT(
    INDEX('Master Answer Key'!$B$4:$AU$394,0,ROW(C7)), 
    INDEX('CS-Sophomore-Correct-Items'!$A$2:$S$392,0,COLUMN(C8))
)</f>
        <v>3</v>
      </c>
      <c r="D7">
        <f t="array" ref="D7">SUMPRODUCT(
    INDEX('Master Answer Key'!$B$4:$AU$394,0,ROW(D7)), 
    INDEX('CS-Sophomore-Correct-Items'!$A$2:$S$392,0,COLUMN(D8))
)</f>
        <v>4</v>
      </c>
      <c r="E7">
        <f t="array" ref="E7">SUMPRODUCT(
    INDEX('Master Answer Key'!$B$4:$AU$394,0,ROW(E7)), 
    INDEX('CS-Sophomore-Correct-Items'!$A$2:$S$392,0,COLUMN(E8))
)</f>
        <v>4</v>
      </c>
      <c r="F7">
        <f t="array" ref="F7">SUMPRODUCT(
    INDEX('Master Answer Key'!$B$4:$AU$394,0,ROW(F7)), 
    INDEX('CS-Sophomore-Correct-Items'!$A$2:$S$392,0,COLUMN(F8))
)</f>
        <v>4</v>
      </c>
      <c r="G7">
        <f t="array" ref="G7">SUMPRODUCT(
    INDEX('Master Answer Key'!$B$4:$AU$394,0,ROW(G7)), 
    INDEX('CS-Sophomore-Correct-Items'!$A$2:$S$392,0,COLUMN(G8))
)</f>
        <v>4</v>
      </c>
      <c r="H7">
        <f t="array" ref="H7">SUMPRODUCT(
    INDEX('Master Answer Key'!$B$4:$AU$394,0,ROW(H7)), 
    INDEX('CS-Sophomore-Correct-Items'!$A$2:$S$392,0,COLUMN(H8))
)</f>
        <v>4</v>
      </c>
      <c r="I7">
        <f t="array" ref="I7">SUMPRODUCT(
    INDEX('Master Answer Key'!$B$4:$AU$394,0,ROW(I7)), 
    INDEX('CS-Sophomore-Correct-Items'!$A$2:$S$392,0,COLUMN(I8))
)</f>
        <v>4</v>
      </c>
      <c r="J7">
        <f t="array" ref="J7">SUMPRODUCT(
    INDEX('Master Answer Key'!$B$4:$AU$394,0,ROW(J7)), 
    INDEX('CS-Sophomore-Correct-Items'!$A$2:$S$392,0,COLUMN(J8))
)</f>
        <v>4</v>
      </c>
      <c r="K7">
        <f t="array" ref="K7">SUMPRODUCT(
    INDEX('Master Answer Key'!$B$4:$AU$394,0,ROW(K7)), 
    INDEX('CS-Sophomore-Correct-Items'!$A$2:$S$392,0,COLUMN(K8))
)</f>
        <v>4</v>
      </c>
      <c r="L7">
        <f t="array" ref="L7">SUMPRODUCT(
    INDEX('Master Answer Key'!$B$4:$AU$394,0,ROW(L7)), 
    INDEX('CS-Sophomore-Correct-Items'!$A$2:$S$392,0,COLUMN(L8))
)</f>
        <v>3</v>
      </c>
      <c r="M7">
        <f t="array" ref="M7">SUMPRODUCT(
    INDEX('Master Answer Key'!$B$4:$AU$394,0,ROW(M7)), 
    INDEX('CS-Sophomore-Correct-Items'!$A$2:$S$392,0,COLUMN(M8))
)</f>
        <v>4</v>
      </c>
      <c r="N7">
        <f t="array" ref="N7">SUMPRODUCT(
    INDEX('Master Answer Key'!$B$4:$AU$394,0,ROW(N7)), 
    INDEX('CS-Sophomore-Correct-Items'!$A$2:$S$392,0,COLUMN(N8))
)</f>
        <v>4</v>
      </c>
      <c r="O7">
        <f t="array" ref="O7">SUMPRODUCT(
    INDEX('Master Answer Key'!$B$4:$AU$394,0,ROW(O7)), 
    INDEX('CS-Sophomore-Correct-Items'!$A$2:$S$392,0,COLUMN(O8))
)</f>
        <v>4</v>
      </c>
      <c r="P7">
        <f t="array" ref="P7">SUMPRODUCT(
    INDEX('Master Answer Key'!$B$4:$AU$394,0,ROW(P7)), 
    INDEX('CS-Sophomore-Correct-Items'!$A$2:$S$392,0,COLUMN(P8))
)</f>
        <v>4</v>
      </c>
      <c r="Q7">
        <f t="array" ref="Q7">SUMPRODUCT(
    INDEX('Master Answer Key'!$B$4:$AU$394,0,ROW(Q7)), 
    INDEX('CS-Sophomore-Correct-Items'!$A$2:$S$392,0,COLUMN(Q8))
)</f>
        <v>4</v>
      </c>
      <c r="R7">
        <f t="array" ref="R7">SUMPRODUCT(
    INDEX('Master Answer Key'!$B$4:$AU$394,0,ROW(R7)), 
    INDEX('CS-Sophomore-Correct-Items'!$A$2:$S$392,0,COLUMN(R8))
)</f>
        <v>4</v>
      </c>
      <c r="S7">
        <f t="array" ref="S7">SUMPRODUCT(
    INDEX('Master Answer Key'!$B$4:$AU$394,0,ROW(S7)), 
    INDEX('CS-Sophomore-Correct-Items'!$A$2:$S$392,0,COLUMN(S8))
)</f>
        <v>4</v>
      </c>
    </row>
    <row r="8">
      <c r="A8" s="5" t="s">
        <v>42</v>
      </c>
      <c r="B8">
        <f t="array" ref="B8">SUMPRODUCT(
    INDEX('Master Answer Key'!$B$4:$AU$394,0,ROW(B8)), 
    INDEX('CS-Sophomore-Correct-Items'!$A$2:$S$392,0,COLUMN(B9))
)</f>
        <v>26</v>
      </c>
      <c r="C8">
        <f t="array" ref="C8">SUMPRODUCT(
    INDEX('Master Answer Key'!$B$4:$AU$394,0,ROW(C8)), 
    INDEX('CS-Sophomore-Correct-Items'!$A$2:$S$392,0,COLUMN(C9))
)</f>
        <v>21</v>
      </c>
      <c r="D8">
        <f t="array" ref="D8">SUMPRODUCT(
    INDEX('Master Answer Key'!$B$4:$AU$394,0,ROW(D8)), 
    INDEX('CS-Sophomore-Correct-Items'!$A$2:$S$392,0,COLUMN(D9))
)</f>
        <v>24</v>
      </c>
      <c r="E8">
        <f t="array" ref="E8">SUMPRODUCT(
    INDEX('Master Answer Key'!$B$4:$AU$394,0,ROW(E8)), 
    INDEX('CS-Sophomore-Correct-Items'!$A$2:$S$392,0,COLUMN(E9))
)</f>
        <v>23</v>
      </c>
      <c r="F8">
        <f t="array" ref="F8">SUMPRODUCT(
    INDEX('Master Answer Key'!$B$4:$AU$394,0,ROW(F8)), 
    INDEX('CS-Sophomore-Correct-Items'!$A$2:$S$392,0,COLUMN(F9))
)</f>
        <v>22</v>
      </c>
      <c r="G8">
        <f t="array" ref="G8">SUMPRODUCT(
    INDEX('Master Answer Key'!$B$4:$AU$394,0,ROW(G8)), 
    INDEX('CS-Sophomore-Correct-Items'!$A$2:$S$392,0,COLUMN(G9))
)</f>
        <v>24</v>
      </c>
      <c r="H8">
        <f t="array" ref="H8">SUMPRODUCT(
    INDEX('Master Answer Key'!$B$4:$AU$394,0,ROW(H8)), 
    INDEX('CS-Sophomore-Correct-Items'!$A$2:$S$392,0,COLUMN(H9))
)</f>
        <v>24</v>
      </c>
      <c r="I8">
        <f t="array" ref="I8">SUMPRODUCT(
    INDEX('Master Answer Key'!$B$4:$AU$394,0,ROW(I8)), 
    INDEX('CS-Sophomore-Correct-Items'!$A$2:$S$392,0,COLUMN(I9))
)</f>
        <v>24</v>
      </c>
      <c r="J8">
        <f t="array" ref="J8">SUMPRODUCT(
    INDEX('Master Answer Key'!$B$4:$AU$394,0,ROW(J8)), 
    INDEX('CS-Sophomore-Correct-Items'!$A$2:$S$392,0,COLUMN(J9))
)</f>
        <v>25</v>
      </c>
      <c r="K8">
        <f t="array" ref="K8">SUMPRODUCT(
    INDEX('Master Answer Key'!$B$4:$AU$394,0,ROW(K8)), 
    INDEX('CS-Sophomore-Correct-Items'!$A$2:$S$392,0,COLUMN(K9))
)</f>
        <v>25</v>
      </c>
      <c r="L8">
        <f t="array" ref="L8">SUMPRODUCT(
    INDEX('Master Answer Key'!$B$4:$AU$394,0,ROW(L8)), 
    INDEX('CS-Sophomore-Correct-Items'!$A$2:$S$392,0,COLUMN(L9))
)</f>
        <v>24</v>
      </c>
      <c r="M8">
        <f t="array" ref="M8">SUMPRODUCT(
    INDEX('Master Answer Key'!$B$4:$AU$394,0,ROW(M8)), 
    INDEX('CS-Sophomore-Correct-Items'!$A$2:$S$392,0,COLUMN(M9))
)</f>
        <v>24</v>
      </c>
      <c r="N8">
        <f t="array" ref="N8">SUMPRODUCT(
    INDEX('Master Answer Key'!$B$4:$AU$394,0,ROW(N8)), 
    INDEX('CS-Sophomore-Correct-Items'!$A$2:$S$392,0,COLUMN(N9))
)</f>
        <v>26</v>
      </c>
      <c r="O8">
        <f t="array" ref="O8">SUMPRODUCT(
    INDEX('Master Answer Key'!$B$4:$AU$394,0,ROW(O8)), 
    INDEX('CS-Sophomore-Correct-Items'!$A$2:$S$392,0,COLUMN(O9))
)</f>
        <v>26</v>
      </c>
      <c r="P8">
        <f t="array" ref="P8">SUMPRODUCT(
    INDEX('Master Answer Key'!$B$4:$AU$394,0,ROW(P8)), 
    INDEX('CS-Sophomore-Correct-Items'!$A$2:$S$392,0,COLUMN(P9))
)</f>
        <v>22</v>
      </c>
      <c r="Q8">
        <f t="array" ref="Q8">SUMPRODUCT(
    INDEX('Master Answer Key'!$B$4:$AU$394,0,ROW(Q8)), 
    INDEX('CS-Sophomore-Correct-Items'!$A$2:$S$392,0,COLUMN(Q9))
)</f>
        <v>23</v>
      </c>
      <c r="R8">
        <f t="array" ref="R8">SUMPRODUCT(
    INDEX('Master Answer Key'!$B$4:$AU$394,0,ROW(R8)), 
    INDEX('CS-Sophomore-Correct-Items'!$A$2:$S$392,0,COLUMN(R9))
)</f>
        <v>25</v>
      </c>
      <c r="S8">
        <f t="array" ref="S8">SUMPRODUCT(
    INDEX('Master Answer Key'!$B$4:$AU$394,0,ROW(S8)), 
    INDEX('CS-Sophomore-Correct-Items'!$A$2:$S$392,0,COLUMN(S9))
)</f>
        <v>23</v>
      </c>
    </row>
    <row r="9">
      <c r="A9" s="5" t="s">
        <v>43</v>
      </c>
      <c r="B9">
        <f t="array" ref="B9">SUMPRODUCT(
    INDEX('Master Answer Key'!$B$4:$AU$394,0,ROW(B9)), 
    INDEX('CS-Sophomore-Correct-Items'!$A$2:$S$392,0,COLUMN(B10))
)</f>
        <v>21</v>
      </c>
      <c r="C9">
        <f t="array" ref="C9">SUMPRODUCT(
    INDEX('Master Answer Key'!$B$4:$AU$394,0,ROW(C9)), 
    INDEX('CS-Sophomore-Correct-Items'!$A$2:$S$392,0,COLUMN(C10))
)</f>
        <v>16</v>
      </c>
      <c r="D9">
        <f t="array" ref="D9">SUMPRODUCT(
    INDEX('Master Answer Key'!$B$4:$AU$394,0,ROW(D9)), 
    INDEX('CS-Sophomore-Correct-Items'!$A$2:$S$392,0,COLUMN(D10))
)</f>
        <v>19</v>
      </c>
      <c r="E9">
        <f t="array" ref="E9">SUMPRODUCT(
    INDEX('Master Answer Key'!$B$4:$AU$394,0,ROW(E9)), 
    INDEX('CS-Sophomore-Correct-Items'!$A$2:$S$392,0,COLUMN(E10))
)</f>
        <v>21</v>
      </c>
      <c r="F9">
        <f t="array" ref="F9">SUMPRODUCT(
    INDEX('Master Answer Key'!$B$4:$AU$394,0,ROW(F9)), 
    INDEX('CS-Sophomore-Correct-Items'!$A$2:$S$392,0,COLUMN(F10))
)</f>
        <v>23</v>
      </c>
      <c r="G9">
        <f t="array" ref="G9">SUMPRODUCT(
    INDEX('Master Answer Key'!$B$4:$AU$394,0,ROW(G9)), 
    INDEX('CS-Sophomore-Correct-Items'!$A$2:$S$392,0,COLUMN(G10))
)</f>
        <v>18</v>
      </c>
      <c r="H9">
        <f t="array" ref="H9">SUMPRODUCT(
    INDEX('Master Answer Key'!$B$4:$AU$394,0,ROW(H9)), 
    INDEX('CS-Sophomore-Correct-Items'!$A$2:$S$392,0,COLUMN(H10))
)</f>
        <v>20</v>
      </c>
      <c r="I9">
        <f t="array" ref="I9">SUMPRODUCT(
    INDEX('Master Answer Key'!$B$4:$AU$394,0,ROW(I9)), 
    INDEX('CS-Sophomore-Correct-Items'!$A$2:$S$392,0,COLUMN(I10))
)</f>
        <v>19</v>
      </c>
      <c r="J9">
        <f t="array" ref="J9">SUMPRODUCT(
    INDEX('Master Answer Key'!$B$4:$AU$394,0,ROW(J9)), 
    INDEX('CS-Sophomore-Correct-Items'!$A$2:$S$392,0,COLUMN(J10))
)</f>
        <v>20</v>
      </c>
      <c r="K9">
        <f t="array" ref="K9">SUMPRODUCT(
    INDEX('Master Answer Key'!$B$4:$AU$394,0,ROW(K9)), 
    INDEX('CS-Sophomore-Correct-Items'!$A$2:$S$392,0,COLUMN(K10))
)</f>
        <v>20</v>
      </c>
      <c r="L9">
        <f t="array" ref="L9">SUMPRODUCT(
    INDEX('Master Answer Key'!$B$4:$AU$394,0,ROW(L9)), 
    INDEX('CS-Sophomore-Correct-Items'!$A$2:$S$392,0,COLUMN(L10))
)</f>
        <v>20</v>
      </c>
      <c r="M9">
        <f t="array" ref="M9">SUMPRODUCT(
    INDEX('Master Answer Key'!$B$4:$AU$394,0,ROW(M9)), 
    INDEX('CS-Sophomore-Correct-Items'!$A$2:$S$392,0,COLUMN(M10))
)</f>
        <v>23</v>
      </c>
      <c r="N9">
        <f t="array" ref="N9">SUMPRODUCT(
    INDEX('Master Answer Key'!$B$4:$AU$394,0,ROW(N9)), 
    INDEX('CS-Sophomore-Correct-Items'!$A$2:$S$392,0,COLUMN(N10))
)</f>
        <v>23</v>
      </c>
      <c r="O9">
        <f t="array" ref="O9">SUMPRODUCT(
    INDEX('Master Answer Key'!$B$4:$AU$394,0,ROW(O9)), 
    INDEX('CS-Sophomore-Correct-Items'!$A$2:$S$392,0,COLUMN(O10))
)</f>
        <v>23</v>
      </c>
      <c r="P9">
        <f t="array" ref="P9">SUMPRODUCT(
    INDEX('Master Answer Key'!$B$4:$AU$394,0,ROW(P9)), 
    INDEX('CS-Sophomore-Correct-Items'!$A$2:$S$392,0,COLUMN(P10))
)</f>
        <v>17</v>
      </c>
      <c r="Q9">
        <f t="array" ref="Q9">SUMPRODUCT(
    INDEX('Master Answer Key'!$B$4:$AU$394,0,ROW(Q9)), 
    INDEX('CS-Sophomore-Correct-Items'!$A$2:$S$392,0,COLUMN(Q10))
)</f>
        <v>20</v>
      </c>
      <c r="R9">
        <f t="array" ref="R9">SUMPRODUCT(
    INDEX('Master Answer Key'!$B$4:$AU$394,0,ROW(R9)), 
    INDEX('CS-Sophomore-Correct-Items'!$A$2:$S$392,0,COLUMN(R10))
)</f>
        <v>20</v>
      </c>
      <c r="S9">
        <f t="array" ref="S9">SUMPRODUCT(
    INDEX('Master Answer Key'!$B$4:$AU$394,0,ROW(S9)), 
    INDEX('CS-Sophomore-Correct-Items'!$A$2:$S$392,0,COLUMN(S10))
)</f>
        <v>20</v>
      </c>
    </row>
    <row r="10">
      <c r="A10" s="5" t="s">
        <v>44</v>
      </c>
      <c r="B10">
        <f t="array" ref="B10">SUMPRODUCT(
    INDEX('Master Answer Key'!$B$4:$AU$394,0,ROW(B10)), 
    INDEX('CS-Sophomore-Correct-Items'!$A$2:$S$392,0,COLUMN(B11))
)</f>
        <v>30</v>
      </c>
      <c r="C10">
        <f t="array" ref="C10">SUMPRODUCT(
    INDEX('Master Answer Key'!$B$4:$AU$394,0,ROW(C10)), 
    INDEX('CS-Sophomore-Correct-Items'!$A$2:$S$392,0,COLUMN(C11))
)</f>
        <v>24</v>
      </c>
      <c r="D10">
        <f t="array" ref="D10">SUMPRODUCT(
    INDEX('Master Answer Key'!$B$4:$AU$394,0,ROW(D10)), 
    INDEX('CS-Sophomore-Correct-Items'!$A$2:$S$392,0,COLUMN(D11))
)</f>
        <v>26</v>
      </c>
      <c r="E10">
        <f t="array" ref="E10">SUMPRODUCT(
    INDEX('Master Answer Key'!$B$4:$AU$394,0,ROW(E10)), 
    INDEX('CS-Sophomore-Correct-Items'!$A$2:$S$392,0,COLUMN(E11))
)</f>
        <v>28</v>
      </c>
      <c r="F10">
        <f t="array" ref="F10">SUMPRODUCT(
    INDEX('Master Answer Key'!$B$4:$AU$394,0,ROW(F10)), 
    INDEX('CS-Sophomore-Correct-Items'!$A$2:$S$392,0,COLUMN(F11))
)</f>
        <v>31</v>
      </c>
      <c r="G10">
        <f t="array" ref="G10">SUMPRODUCT(
    INDEX('Master Answer Key'!$B$4:$AU$394,0,ROW(G10)), 
    INDEX('CS-Sophomore-Correct-Items'!$A$2:$S$392,0,COLUMN(G11))
)</f>
        <v>24</v>
      </c>
      <c r="H10">
        <f t="array" ref="H10">SUMPRODUCT(
    INDEX('Master Answer Key'!$B$4:$AU$394,0,ROW(H10)), 
    INDEX('CS-Sophomore-Correct-Items'!$A$2:$S$392,0,COLUMN(H11))
)</f>
        <v>27</v>
      </c>
      <c r="I10">
        <f t="array" ref="I10">SUMPRODUCT(
    INDEX('Master Answer Key'!$B$4:$AU$394,0,ROW(I10)), 
    INDEX('CS-Sophomore-Correct-Items'!$A$2:$S$392,0,COLUMN(I11))
)</f>
        <v>29</v>
      </c>
      <c r="J10">
        <f t="array" ref="J10">SUMPRODUCT(
    INDEX('Master Answer Key'!$B$4:$AU$394,0,ROW(J10)), 
    INDEX('CS-Sophomore-Correct-Items'!$A$2:$S$392,0,COLUMN(J11))
)</f>
        <v>30</v>
      </c>
      <c r="K10">
        <f t="array" ref="K10">SUMPRODUCT(
    INDEX('Master Answer Key'!$B$4:$AU$394,0,ROW(K10)), 
    INDEX('CS-Sophomore-Correct-Items'!$A$2:$S$392,0,COLUMN(K11))
)</f>
        <v>30</v>
      </c>
      <c r="L10">
        <f t="array" ref="L10">SUMPRODUCT(
    INDEX('Master Answer Key'!$B$4:$AU$394,0,ROW(L10)), 
    INDEX('CS-Sophomore-Correct-Items'!$A$2:$S$392,0,COLUMN(L11))
)</f>
        <v>27</v>
      </c>
      <c r="M10">
        <f t="array" ref="M10">SUMPRODUCT(
    INDEX('Master Answer Key'!$B$4:$AU$394,0,ROW(M10)), 
    INDEX('CS-Sophomore-Correct-Items'!$A$2:$S$392,0,COLUMN(M11))
)</f>
        <v>32</v>
      </c>
      <c r="N10">
        <f t="array" ref="N10">SUMPRODUCT(
    INDEX('Master Answer Key'!$B$4:$AU$394,0,ROW(N10)), 
    INDEX('CS-Sophomore-Correct-Items'!$A$2:$S$392,0,COLUMN(N11))
)</f>
        <v>34</v>
      </c>
      <c r="O10">
        <f t="array" ref="O10">SUMPRODUCT(
    INDEX('Master Answer Key'!$B$4:$AU$394,0,ROW(O10)), 
    INDEX('CS-Sophomore-Correct-Items'!$A$2:$S$392,0,COLUMN(O11))
)</f>
        <v>32</v>
      </c>
      <c r="P10">
        <f t="array" ref="P10">SUMPRODUCT(
    INDEX('Master Answer Key'!$B$4:$AU$394,0,ROW(P10)), 
    INDEX('CS-Sophomore-Correct-Items'!$A$2:$S$392,0,COLUMN(P11))
)</f>
        <v>28</v>
      </c>
      <c r="Q10">
        <f t="array" ref="Q10">SUMPRODUCT(
    INDEX('Master Answer Key'!$B$4:$AU$394,0,ROW(Q10)), 
    INDEX('CS-Sophomore-Correct-Items'!$A$2:$S$392,0,COLUMN(Q11))
)</f>
        <v>31</v>
      </c>
      <c r="R10">
        <f t="array" ref="R10">SUMPRODUCT(
    INDEX('Master Answer Key'!$B$4:$AU$394,0,ROW(R10)), 
    INDEX('CS-Sophomore-Correct-Items'!$A$2:$S$392,0,COLUMN(R11))
)</f>
        <v>31</v>
      </c>
      <c r="S10">
        <f t="array" ref="S10">SUMPRODUCT(
    INDEX('Master Answer Key'!$B$4:$AU$394,0,ROW(S10)), 
    INDEX('CS-Sophomore-Correct-Items'!$A$2:$S$392,0,COLUMN(S11))
)</f>
        <v>31</v>
      </c>
    </row>
    <row r="11">
      <c r="A11" s="5" t="s">
        <v>45</v>
      </c>
      <c r="B11">
        <f t="array" ref="B11">SUMPRODUCT(
    INDEX('Master Answer Key'!$B$4:$AU$394,0,ROW(B11)), 
    INDEX('CS-Sophomore-Correct-Items'!$A$2:$S$392,0,COLUMN(B12))
)</f>
        <v>25</v>
      </c>
      <c r="C11">
        <f t="array" ref="C11">SUMPRODUCT(
    INDEX('Master Answer Key'!$B$4:$AU$394,0,ROW(C11)), 
    INDEX('CS-Sophomore-Correct-Items'!$A$2:$S$392,0,COLUMN(C12))
)</f>
        <v>16</v>
      </c>
      <c r="D11">
        <f t="array" ref="D11">SUMPRODUCT(
    INDEX('Master Answer Key'!$B$4:$AU$394,0,ROW(D11)), 
    INDEX('CS-Sophomore-Correct-Items'!$A$2:$S$392,0,COLUMN(D12))
)</f>
        <v>24</v>
      </c>
      <c r="E11">
        <f t="array" ref="E11">SUMPRODUCT(
    INDEX('Master Answer Key'!$B$4:$AU$394,0,ROW(E11)), 
    INDEX('CS-Sophomore-Correct-Items'!$A$2:$S$392,0,COLUMN(E12))
)</f>
        <v>24</v>
      </c>
      <c r="F11">
        <f t="array" ref="F11">SUMPRODUCT(
    INDEX('Master Answer Key'!$B$4:$AU$394,0,ROW(F11)), 
    INDEX('CS-Sophomore-Correct-Items'!$A$2:$S$392,0,COLUMN(F12))
)</f>
        <v>21</v>
      </c>
      <c r="G11">
        <f t="array" ref="G11">SUMPRODUCT(
    INDEX('Master Answer Key'!$B$4:$AU$394,0,ROW(G11)), 
    INDEX('CS-Sophomore-Correct-Items'!$A$2:$S$392,0,COLUMN(G12))
)</f>
        <v>25</v>
      </c>
      <c r="H11">
        <f t="array" ref="H11">SUMPRODUCT(
    INDEX('Master Answer Key'!$B$4:$AU$394,0,ROW(H11)), 
    INDEX('CS-Sophomore-Correct-Items'!$A$2:$S$392,0,COLUMN(H12))
)</f>
        <v>26</v>
      </c>
      <c r="I11">
        <f t="array" ref="I11">SUMPRODUCT(
    INDEX('Master Answer Key'!$B$4:$AU$394,0,ROW(I11)), 
    INDEX('CS-Sophomore-Correct-Items'!$A$2:$S$392,0,COLUMN(I12))
)</f>
        <v>28</v>
      </c>
      <c r="J11">
        <f t="array" ref="J11">SUMPRODUCT(
    INDEX('Master Answer Key'!$B$4:$AU$394,0,ROW(J11)), 
    INDEX('CS-Sophomore-Correct-Items'!$A$2:$S$392,0,COLUMN(J12))
)</f>
        <v>28</v>
      </c>
      <c r="K11">
        <f t="array" ref="K11">SUMPRODUCT(
    INDEX('Master Answer Key'!$B$4:$AU$394,0,ROW(K11)), 
    INDEX('CS-Sophomore-Correct-Items'!$A$2:$S$392,0,COLUMN(K12))
)</f>
        <v>27</v>
      </c>
      <c r="L11">
        <f t="array" ref="L11">SUMPRODUCT(
    INDEX('Master Answer Key'!$B$4:$AU$394,0,ROW(L11)), 
    INDEX('CS-Sophomore-Correct-Items'!$A$2:$S$392,0,COLUMN(L12))
)</f>
        <v>23</v>
      </c>
      <c r="M11">
        <f t="array" ref="M11">SUMPRODUCT(
    INDEX('Master Answer Key'!$B$4:$AU$394,0,ROW(M11)), 
    INDEX('CS-Sophomore-Correct-Items'!$A$2:$S$392,0,COLUMN(M12))
)</f>
        <v>26</v>
      </c>
      <c r="N11">
        <f t="array" ref="N11">SUMPRODUCT(
    INDEX('Master Answer Key'!$B$4:$AU$394,0,ROW(N11)), 
    INDEX('CS-Sophomore-Correct-Items'!$A$2:$S$392,0,COLUMN(N12))
)</f>
        <v>28</v>
      </c>
      <c r="O11">
        <f t="array" ref="O11">SUMPRODUCT(
    INDEX('Master Answer Key'!$B$4:$AU$394,0,ROW(O11)), 
    INDEX('CS-Sophomore-Correct-Items'!$A$2:$S$392,0,COLUMN(O12))
)</f>
        <v>28</v>
      </c>
      <c r="P11">
        <f t="array" ref="P11">SUMPRODUCT(
    INDEX('Master Answer Key'!$B$4:$AU$394,0,ROW(P11)), 
    INDEX('CS-Sophomore-Correct-Items'!$A$2:$S$392,0,COLUMN(P12))
)</f>
        <v>25</v>
      </c>
      <c r="Q11">
        <f t="array" ref="Q11">SUMPRODUCT(
    INDEX('Master Answer Key'!$B$4:$AU$394,0,ROW(Q11)), 
    INDEX('CS-Sophomore-Correct-Items'!$A$2:$S$392,0,COLUMN(Q12))
)</f>
        <v>24</v>
      </c>
      <c r="R11">
        <f t="array" ref="R11">SUMPRODUCT(
    INDEX('Master Answer Key'!$B$4:$AU$394,0,ROW(R11)), 
    INDEX('CS-Sophomore-Correct-Items'!$A$2:$S$392,0,COLUMN(R12))
)</f>
        <v>26</v>
      </c>
      <c r="S11">
        <f t="array" ref="S11">SUMPRODUCT(
    INDEX('Master Answer Key'!$B$4:$AU$394,0,ROW(S11)), 
    INDEX('CS-Sophomore-Correct-Items'!$A$2:$S$392,0,COLUMN(S12))
)</f>
        <v>24</v>
      </c>
    </row>
    <row r="12">
      <c r="A12" s="5" t="s">
        <v>46</v>
      </c>
      <c r="B12">
        <f t="array" ref="B12">SUMPRODUCT(
    INDEX('Master Answer Key'!$B$4:$AU$394,0,ROW(B12)), 
    INDEX('CS-Sophomore-Correct-Items'!$A$2:$S$392,0,COLUMN(B13))
)</f>
        <v>13</v>
      </c>
      <c r="C12">
        <f t="array" ref="C12">SUMPRODUCT(
    INDEX('Master Answer Key'!$B$4:$AU$394,0,ROW(C12)), 
    INDEX('CS-Sophomore-Correct-Items'!$A$2:$S$392,0,COLUMN(C13))
)</f>
        <v>12</v>
      </c>
      <c r="D12">
        <f t="array" ref="D12">SUMPRODUCT(
    INDEX('Master Answer Key'!$B$4:$AU$394,0,ROW(D12)), 
    INDEX('CS-Sophomore-Correct-Items'!$A$2:$S$392,0,COLUMN(D13))
)</f>
        <v>13</v>
      </c>
      <c r="E12">
        <f t="array" ref="E12">SUMPRODUCT(
    INDEX('Master Answer Key'!$B$4:$AU$394,0,ROW(E12)), 
    INDEX('CS-Sophomore-Correct-Items'!$A$2:$S$392,0,COLUMN(E13))
)</f>
        <v>12</v>
      </c>
      <c r="F12">
        <f t="array" ref="F12">SUMPRODUCT(
    INDEX('Master Answer Key'!$B$4:$AU$394,0,ROW(F12)), 
    INDEX('CS-Sophomore-Correct-Items'!$A$2:$S$392,0,COLUMN(F13))
)</f>
        <v>13</v>
      </c>
      <c r="G12">
        <f t="array" ref="G12">SUMPRODUCT(
    INDEX('Master Answer Key'!$B$4:$AU$394,0,ROW(G12)), 
    INDEX('CS-Sophomore-Correct-Items'!$A$2:$S$392,0,COLUMN(G13))
)</f>
        <v>14</v>
      </c>
      <c r="H12">
        <f t="array" ref="H12">SUMPRODUCT(
    INDEX('Master Answer Key'!$B$4:$AU$394,0,ROW(H12)), 
    INDEX('CS-Sophomore-Correct-Items'!$A$2:$S$392,0,COLUMN(H13))
)</f>
        <v>13</v>
      </c>
      <c r="I12">
        <f t="array" ref="I12">SUMPRODUCT(
    INDEX('Master Answer Key'!$B$4:$AU$394,0,ROW(I12)), 
    INDEX('CS-Sophomore-Correct-Items'!$A$2:$S$392,0,COLUMN(I13))
)</f>
        <v>8</v>
      </c>
      <c r="J12">
        <f t="array" ref="J12">SUMPRODUCT(
    INDEX('Master Answer Key'!$B$4:$AU$394,0,ROW(J12)), 
    INDEX('CS-Sophomore-Correct-Items'!$A$2:$S$392,0,COLUMN(J13))
)</f>
        <v>14</v>
      </c>
      <c r="K12">
        <f t="array" ref="K12">SUMPRODUCT(
    INDEX('Master Answer Key'!$B$4:$AU$394,0,ROW(K12)), 
    INDEX('CS-Sophomore-Correct-Items'!$A$2:$S$392,0,COLUMN(K13))
)</f>
        <v>12</v>
      </c>
      <c r="L12">
        <f t="array" ref="L12">SUMPRODUCT(
    INDEX('Master Answer Key'!$B$4:$AU$394,0,ROW(L12)), 
    INDEX('CS-Sophomore-Correct-Items'!$A$2:$S$392,0,COLUMN(L13))
)</f>
        <v>12</v>
      </c>
      <c r="M12">
        <f t="array" ref="M12">SUMPRODUCT(
    INDEX('Master Answer Key'!$B$4:$AU$394,0,ROW(M12)), 
    INDEX('CS-Sophomore-Correct-Items'!$A$2:$S$392,0,COLUMN(M13))
)</f>
        <v>14</v>
      </c>
      <c r="N12">
        <f t="array" ref="N12">SUMPRODUCT(
    INDEX('Master Answer Key'!$B$4:$AU$394,0,ROW(N12)), 
    INDEX('CS-Sophomore-Correct-Items'!$A$2:$S$392,0,COLUMN(N13))
)</f>
        <v>13</v>
      </c>
      <c r="O12">
        <f t="array" ref="O12">SUMPRODUCT(
    INDEX('Master Answer Key'!$B$4:$AU$394,0,ROW(O12)), 
    INDEX('CS-Sophomore-Correct-Items'!$A$2:$S$392,0,COLUMN(O13))
)</f>
        <v>14</v>
      </c>
      <c r="P12">
        <f t="array" ref="P12">SUMPRODUCT(
    INDEX('Master Answer Key'!$B$4:$AU$394,0,ROW(P12)), 
    INDEX('CS-Sophomore-Correct-Items'!$A$2:$S$392,0,COLUMN(P13))
)</f>
        <v>14</v>
      </c>
      <c r="Q12">
        <f t="array" ref="Q12">SUMPRODUCT(
    INDEX('Master Answer Key'!$B$4:$AU$394,0,ROW(Q12)), 
    INDEX('CS-Sophomore-Correct-Items'!$A$2:$S$392,0,COLUMN(Q13))
)</f>
        <v>13</v>
      </c>
      <c r="R12">
        <f t="array" ref="R12">SUMPRODUCT(
    INDEX('Master Answer Key'!$B$4:$AU$394,0,ROW(R12)), 
    INDEX('CS-Sophomore-Correct-Items'!$A$2:$S$392,0,COLUMN(R13))
)</f>
        <v>11</v>
      </c>
      <c r="S12">
        <f t="array" ref="S12">SUMPRODUCT(
    INDEX('Master Answer Key'!$B$4:$AU$394,0,ROW(S12)), 
    INDEX('CS-Sophomore-Correct-Items'!$A$2:$S$392,0,COLUMN(S13))
)</f>
        <v>13</v>
      </c>
    </row>
    <row r="13">
      <c r="A13" s="5" t="s">
        <v>47</v>
      </c>
      <c r="B13">
        <f t="array" ref="B13">SUMPRODUCT(
    INDEX('Master Answer Key'!$B$4:$AU$394,0,ROW(B13)), 
    INDEX('CS-Sophomore-Correct-Items'!$A$2:$S$392,0,COLUMN(B14))
)</f>
        <v>68</v>
      </c>
      <c r="C13">
        <f t="array" ref="C13">SUMPRODUCT(
    INDEX('Master Answer Key'!$B$4:$AU$394,0,ROW(C13)), 
    INDEX('CS-Sophomore-Correct-Items'!$A$2:$S$392,0,COLUMN(C14))
)</f>
        <v>62</v>
      </c>
      <c r="D13">
        <f t="array" ref="D13">SUMPRODUCT(
    INDEX('Master Answer Key'!$B$4:$AU$394,0,ROW(D13)), 
    INDEX('CS-Sophomore-Correct-Items'!$A$2:$S$392,0,COLUMN(D14))
)</f>
        <v>71</v>
      </c>
      <c r="E13">
        <f t="array" ref="E13">SUMPRODUCT(
    INDEX('Master Answer Key'!$B$4:$AU$394,0,ROW(E13)), 
    INDEX('CS-Sophomore-Correct-Items'!$A$2:$S$392,0,COLUMN(E14))
)</f>
        <v>70</v>
      </c>
      <c r="F13">
        <f t="array" ref="F13">SUMPRODUCT(
    INDEX('Master Answer Key'!$B$4:$AU$394,0,ROW(F13)), 
    INDEX('CS-Sophomore-Correct-Items'!$A$2:$S$392,0,COLUMN(F14))
)</f>
        <v>76</v>
      </c>
      <c r="G13">
        <f t="array" ref="G13">SUMPRODUCT(
    INDEX('Master Answer Key'!$B$4:$AU$394,0,ROW(G13)), 
    INDEX('CS-Sophomore-Correct-Items'!$A$2:$S$392,0,COLUMN(G14))
)</f>
        <v>68</v>
      </c>
      <c r="H13">
        <f t="array" ref="H13">SUMPRODUCT(
    INDEX('Master Answer Key'!$B$4:$AU$394,0,ROW(H13)), 
    INDEX('CS-Sophomore-Correct-Items'!$A$2:$S$392,0,COLUMN(H14))
)</f>
        <v>72</v>
      </c>
      <c r="I13">
        <f t="array" ref="I13">SUMPRODUCT(
    INDEX('Master Answer Key'!$B$4:$AU$394,0,ROW(I13)), 
    INDEX('CS-Sophomore-Correct-Items'!$A$2:$S$392,0,COLUMN(I14))
)</f>
        <v>73</v>
      </c>
      <c r="J13">
        <f t="array" ref="J13">SUMPRODUCT(
    INDEX('Master Answer Key'!$B$4:$AU$394,0,ROW(J13)), 
    INDEX('CS-Sophomore-Correct-Items'!$A$2:$S$392,0,COLUMN(J14))
)</f>
        <v>78</v>
      </c>
      <c r="K13">
        <f t="array" ref="K13">SUMPRODUCT(
    INDEX('Master Answer Key'!$B$4:$AU$394,0,ROW(K13)), 
    INDEX('CS-Sophomore-Correct-Items'!$A$2:$S$392,0,COLUMN(K14))
)</f>
        <v>78</v>
      </c>
      <c r="L13">
        <f t="array" ref="L13">SUMPRODUCT(
    INDEX('Master Answer Key'!$B$4:$AU$394,0,ROW(L13)), 
    INDEX('CS-Sophomore-Correct-Items'!$A$2:$S$392,0,COLUMN(L14))
)</f>
        <v>68</v>
      </c>
      <c r="M13">
        <f t="array" ref="M13">SUMPRODUCT(
    INDEX('Master Answer Key'!$B$4:$AU$394,0,ROW(M13)), 
    INDEX('CS-Sophomore-Correct-Items'!$A$2:$S$392,0,COLUMN(M14))
)</f>
        <v>75</v>
      </c>
      <c r="N13">
        <f t="array" ref="N13">SUMPRODUCT(
    INDEX('Master Answer Key'!$B$4:$AU$394,0,ROW(N13)), 
    INDEX('CS-Sophomore-Correct-Items'!$A$2:$S$392,0,COLUMN(N14))
)</f>
        <v>77</v>
      </c>
      <c r="O13">
        <f t="array" ref="O13">SUMPRODUCT(
    INDEX('Master Answer Key'!$B$4:$AU$394,0,ROW(O13)), 
    INDEX('CS-Sophomore-Correct-Items'!$A$2:$S$392,0,COLUMN(O14))
)</f>
        <v>79</v>
      </c>
      <c r="P13">
        <f t="array" ref="P13">SUMPRODUCT(
    INDEX('Master Answer Key'!$B$4:$AU$394,0,ROW(P13)), 
    INDEX('CS-Sophomore-Correct-Items'!$A$2:$S$392,0,COLUMN(P14))
)</f>
        <v>71</v>
      </c>
      <c r="Q13">
        <f t="array" ref="Q13">SUMPRODUCT(
    INDEX('Master Answer Key'!$B$4:$AU$394,0,ROW(Q13)), 
    INDEX('CS-Sophomore-Correct-Items'!$A$2:$S$392,0,COLUMN(Q14))
)</f>
        <v>74</v>
      </c>
      <c r="R13">
        <f t="array" ref="R13">SUMPRODUCT(
    INDEX('Master Answer Key'!$B$4:$AU$394,0,ROW(R13)), 
    INDEX('CS-Sophomore-Correct-Items'!$A$2:$S$392,0,COLUMN(R14))
)</f>
        <v>74</v>
      </c>
      <c r="S13">
        <f t="array" ref="S13">SUMPRODUCT(
    INDEX('Master Answer Key'!$B$4:$AU$394,0,ROW(S13)), 
    INDEX('CS-Sophomore-Correct-Items'!$A$2:$S$392,0,COLUMN(S14))
)</f>
        <v>75</v>
      </c>
    </row>
    <row r="14">
      <c r="A14" s="5" t="s">
        <v>48</v>
      </c>
      <c r="B14">
        <f t="array" ref="B14">SUMPRODUCT(
    INDEX('Master Answer Key'!$B$4:$AU$394,0,ROW(B14)), 
    INDEX('CS-Sophomore-Correct-Items'!$A$2:$S$392,0,COLUMN(B15))
)</f>
        <v>12</v>
      </c>
      <c r="C14">
        <f t="array" ref="C14">SUMPRODUCT(
    INDEX('Master Answer Key'!$B$4:$AU$394,0,ROW(C14)), 
    INDEX('CS-Sophomore-Correct-Items'!$A$2:$S$392,0,COLUMN(C15))
)</f>
        <v>10</v>
      </c>
      <c r="D14">
        <f t="array" ref="D14">SUMPRODUCT(
    INDEX('Master Answer Key'!$B$4:$AU$394,0,ROW(D14)), 
    INDEX('CS-Sophomore-Correct-Items'!$A$2:$S$392,0,COLUMN(D15))
)</f>
        <v>11</v>
      </c>
      <c r="E14">
        <f t="array" ref="E14">SUMPRODUCT(
    INDEX('Master Answer Key'!$B$4:$AU$394,0,ROW(E14)), 
    INDEX('CS-Sophomore-Correct-Items'!$A$2:$S$392,0,COLUMN(E15))
)</f>
        <v>10</v>
      </c>
      <c r="F14">
        <f t="array" ref="F14">SUMPRODUCT(
    INDEX('Master Answer Key'!$B$4:$AU$394,0,ROW(F14)), 
    INDEX('CS-Sophomore-Correct-Items'!$A$2:$S$392,0,COLUMN(F15))
)</f>
        <v>8</v>
      </c>
      <c r="G14">
        <f t="array" ref="G14">SUMPRODUCT(
    INDEX('Master Answer Key'!$B$4:$AU$394,0,ROW(G14)), 
    INDEX('CS-Sophomore-Correct-Items'!$A$2:$S$392,0,COLUMN(G15))
)</f>
        <v>11</v>
      </c>
      <c r="H14">
        <f t="array" ref="H14">SUMPRODUCT(
    INDEX('Master Answer Key'!$B$4:$AU$394,0,ROW(H14)), 
    INDEX('CS-Sophomore-Correct-Items'!$A$2:$S$392,0,COLUMN(H15))
)</f>
        <v>12</v>
      </c>
      <c r="I14">
        <f t="array" ref="I14">SUMPRODUCT(
    INDEX('Master Answer Key'!$B$4:$AU$394,0,ROW(I14)), 
    INDEX('CS-Sophomore-Correct-Items'!$A$2:$S$392,0,COLUMN(I15))
)</f>
        <v>11</v>
      </c>
      <c r="J14">
        <f t="array" ref="J14">SUMPRODUCT(
    INDEX('Master Answer Key'!$B$4:$AU$394,0,ROW(J14)), 
    INDEX('CS-Sophomore-Correct-Items'!$A$2:$S$392,0,COLUMN(J15))
)</f>
        <v>12</v>
      </c>
      <c r="K14">
        <f t="array" ref="K14">SUMPRODUCT(
    INDEX('Master Answer Key'!$B$4:$AU$394,0,ROW(K14)), 
    INDEX('CS-Sophomore-Correct-Items'!$A$2:$S$392,0,COLUMN(K15))
)</f>
        <v>12</v>
      </c>
      <c r="L14">
        <f t="array" ref="L14">SUMPRODUCT(
    INDEX('Master Answer Key'!$B$4:$AU$394,0,ROW(L14)), 
    INDEX('CS-Sophomore-Correct-Items'!$A$2:$S$392,0,COLUMN(L15))
)</f>
        <v>12</v>
      </c>
      <c r="M14">
        <f t="array" ref="M14">SUMPRODUCT(
    INDEX('Master Answer Key'!$B$4:$AU$394,0,ROW(M14)), 
    INDEX('CS-Sophomore-Correct-Items'!$A$2:$S$392,0,COLUMN(M15))
)</f>
        <v>10</v>
      </c>
      <c r="N14">
        <f t="array" ref="N14">SUMPRODUCT(
    INDEX('Master Answer Key'!$B$4:$AU$394,0,ROW(N14)), 
    INDEX('CS-Sophomore-Correct-Items'!$A$2:$S$392,0,COLUMN(N15))
)</f>
        <v>12</v>
      </c>
      <c r="O14">
        <f t="array" ref="O14">SUMPRODUCT(
    INDEX('Master Answer Key'!$B$4:$AU$394,0,ROW(O14)), 
    INDEX('CS-Sophomore-Correct-Items'!$A$2:$S$392,0,COLUMN(O15))
)</f>
        <v>12</v>
      </c>
      <c r="P14">
        <f t="array" ref="P14">SUMPRODUCT(
    INDEX('Master Answer Key'!$B$4:$AU$394,0,ROW(P14)), 
    INDEX('CS-Sophomore-Correct-Items'!$A$2:$S$392,0,COLUMN(P15))
)</f>
        <v>10</v>
      </c>
      <c r="Q14">
        <f t="array" ref="Q14">SUMPRODUCT(
    INDEX('Master Answer Key'!$B$4:$AU$394,0,ROW(Q14)), 
    INDEX('CS-Sophomore-Correct-Items'!$A$2:$S$392,0,COLUMN(Q15))
)</f>
        <v>11</v>
      </c>
      <c r="R14">
        <f t="array" ref="R14">SUMPRODUCT(
    INDEX('Master Answer Key'!$B$4:$AU$394,0,ROW(R14)), 
    INDEX('CS-Sophomore-Correct-Items'!$A$2:$S$392,0,COLUMN(R15))
)</f>
        <v>12</v>
      </c>
      <c r="S14">
        <f t="array" ref="S14">SUMPRODUCT(
    INDEX('Master Answer Key'!$B$4:$AU$394,0,ROW(S14)), 
    INDEX('CS-Sophomore-Correct-Items'!$A$2:$S$392,0,COLUMN(S15))
)</f>
        <v>10</v>
      </c>
    </row>
    <row r="15">
      <c r="A15" s="5" t="s">
        <v>49</v>
      </c>
      <c r="B15">
        <f t="array" ref="B15">SUMPRODUCT(
    INDEX('Master Answer Key'!$B$4:$AU$394,0,ROW(B15)), 
    INDEX('CS-Sophomore-Correct-Items'!$A$2:$S$392,0,COLUMN(B16))
)</f>
        <v>6</v>
      </c>
      <c r="C15">
        <f t="array" ref="C15">SUMPRODUCT(
    INDEX('Master Answer Key'!$B$4:$AU$394,0,ROW(C15)), 
    INDEX('CS-Sophomore-Correct-Items'!$A$2:$S$392,0,COLUMN(C16))
)</f>
        <v>8</v>
      </c>
      <c r="D15">
        <f t="array" ref="D15">SUMPRODUCT(
    INDEX('Master Answer Key'!$B$4:$AU$394,0,ROW(D15)), 
    INDEX('CS-Sophomore-Correct-Items'!$A$2:$S$392,0,COLUMN(D16))
)</f>
        <v>9</v>
      </c>
      <c r="E15">
        <f t="array" ref="E15">SUMPRODUCT(
    INDEX('Master Answer Key'!$B$4:$AU$394,0,ROW(E15)), 
    INDEX('CS-Sophomore-Correct-Items'!$A$2:$S$392,0,COLUMN(E16))
)</f>
        <v>8</v>
      </c>
      <c r="F15">
        <f t="array" ref="F15">SUMPRODUCT(
    INDEX('Master Answer Key'!$B$4:$AU$394,0,ROW(F15)), 
    INDEX('CS-Sophomore-Correct-Items'!$A$2:$S$392,0,COLUMN(F16))
)</f>
        <v>9</v>
      </c>
      <c r="G15">
        <f t="array" ref="G15">SUMPRODUCT(
    INDEX('Master Answer Key'!$B$4:$AU$394,0,ROW(G15)), 
    INDEX('CS-Sophomore-Correct-Items'!$A$2:$S$392,0,COLUMN(G16))
)</f>
        <v>6</v>
      </c>
      <c r="H15">
        <f t="array" ref="H15">SUMPRODUCT(
    INDEX('Master Answer Key'!$B$4:$AU$394,0,ROW(H15)), 
    INDEX('CS-Sophomore-Correct-Items'!$A$2:$S$392,0,COLUMN(H16))
)</f>
        <v>9</v>
      </c>
      <c r="I15">
        <f t="array" ref="I15">SUMPRODUCT(
    INDEX('Master Answer Key'!$B$4:$AU$394,0,ROW(I15)), 
    INDEX('CS-Sophomore-Correct-Items'!$A$2:$S$392,0,COLUMN(I16))
)</f>
        <v>9</v>
      </c>
      <c r="J15">
        <f t="array" ref="J15">SUMPRODUCT(
    INDEX('Master Answer Key'!$B$4:$AU$394,0,ROW(J15)), 
    INDEX('CS-Sophomore-Correct-Items'!$A$2:$S$392,0,COLUMN(J16))
)</f>
        <v>8</v>
      </c>
      <c r="K15">
        <f t="array" ref="K15">SUMPRODUCT(
    INDEX('Master Answer Key'!$B$4:$AU$394,0,ROW(K15)), 
    INDEX('CS-Sophomore-Correct-Items'!$A$2:$S$392,0,COLUMN(K16))
)</f>
        <v>10</v>
      </c>
      <c r="L15">
        <f t="array" ref="L15">SUMPRODUCT(
    INDEX('Master Answer Key'!$B$4:$AU$394,0,ROW(L15)), 
    INDEX('CS-Sophomore-Correct-Items'!$A$2:$S$392,0,COLUMN(L16))
)</f>
        <v>6</v>
      </c>
      <c r="M15">
        <f t="array" ref="M15">SUMPRODUCT(
    INDEX('Master Answer Key'!$B$4:$AU$394,0,ROW(M15)), 
    INDEX('CS-Sophomore-Correct-Items'!$A$2:$S$392,0,COLUMN(M16))
)</f>
        <v>7</v>
      </c>
      <c r="N15">
        <f t="array" ref="N15">SUMPRODUCT(
    INDEX('Master Answer Key'!$B$4:$AU$394,0,ROW(N15)), 
    INDEX('CS-Sophomore-Correct-Items'!$A$2:$S$392,0,COLUMN(N16))
)</f>
        <v>7</v>
      </c>
      <c r="O15">
        <f t="array" ref="O15">SUMPRODUCT(
    INDEX('Master Answer Key'!$B$4:$AU$394,0,ROW(O15)), 
    INDEX('CS-Sophomore-Correct-Items'!$A$2:$S$392,0,COLUMN(O16))
)</f>
        <v>8</v>
      </c>
      <c r="P15">
        <f t="array" ref="P15">SUMPRODUCT(
    INDEX('Master Answer Key'!$B$4:$AU$394,0,ROW(P15)), 
    INDEX('CS-Sophomore-Correct-Items'!$A$2:$S$392,0,COLUMN(P16))
)</f>
        <v>9</v>
      </c>
      <c r="Q15">
        <f t="array" ref="Q15">SUMPRODUCT(
    INDEX('Master Answer Key'!$B$4:$AU$394,0,ROW(Q15)), 
    INDEX('CS-Sophomore-Correct-Items'!$A$2:$S$392,0,COLUMN(Q16))
)</f>
        <v>8</v>
      </c>
      <c r="R15">
        <f t="array" ref="R15">SUMPRODUCT(
    INDEX('Master Answer Key'!$B$4:$AU$394,0,ROW(R15)), 
    INDEX('CS-Sophomore-Correct-Items'!$A$2:$S$392,0,COLUMN(R16))
)</f>
        <v>8</v>
      </c>
      <c r="S15">
        <f t="array" ref="S15">SUMPRODUCT(
    INDEX('Master Answer Key'!$B$4:$AU$394,0,ROW(S15)), 
    INDEX('CS-Sophomore-Correct-Items'!$A$2:$S$392,0,COLUMN(S16))
)</f>
        <v>7</v>
      </c>
    </row>
    <row r="16">
      <c r="A16" s="5" t="s">
        <v>50</v>
      </c>
      <c r="B16">
        <f t="array" ref="B16">SUMPRODUCT(
    INDEX('Master Answer Key'!$B$4:$AU$394,0,ROW(B16)), 
    INDEX('CS-Sophomore-Correct-Items'!$A$2:$S$392,0,COLUMN(B17))
)</f>
        <v>3</v>
      </c>
      <c r="C16">
        <f t="array" ref="C16">SUMPRODUCT(
    INDEX('Master Answer Key'!$B$4:$AU$394,0,ROW(C16)), 
    INDEX('CS-Sophomore-Correct-Items'!$A$2:$S$392,0,COLUMN(C17))
)</f>
        <v>4</v>
      </c>
      <c r="D16">
        <f t="array" ref="D16">SUMPRODUCT(
    INDEX('Master Answer Key'!$B$4:$AU$394,0,ROW(D16)), 
    INDEX('CS-Sophomore-Correct-Items'!$A$2:$S$392,0,COLUMN(D17))
)</f>
        <v>1</v>
      </c>
      <c r="E16">
        <f t="array" ref="E16">SUMPRODUCT(
    INDEX('Master Answer Key'!$B$4:$AU$394,0,ROW(E16)), 
    INDEX('CS-Sophomore-Correct-Items'!$A$2:$S$392,0,COLUMN(E17))
)</f>
        <v>3</v>
      </c>
      <c r="F16">
        <f t="array" ref="F16">SUMPRODUCT(
    INDEX('Master Answer Key'!$B$4:$AU$394,0,ROW(F16)), 
    INDEX('CS-Sophomore-Correct-Items'!$A$2:$S$392,0,COLUMN(F17))
)</f>
        <v>4</v>
      </c>
      <c r="G16">
        <f t="array" ref="G16">SUMPRODUCT(
    INDEX('Master Answer Key'!$B$4:$AU$394,0,ROW(G16)), 
    INDEX('CS-Sophomore-Correct-Items'!$A$2:$S$392,0,COLUMN(G17))
)</f>
        <v>4</v>
      </c>
      <c r="H16">
        <f t="array" ref="H16">SUMPRODUCT(
    INDEX('Master Answer Key'!$B$4:$AU$394,0,ROW(H16)), 
    INDEX('CS-Sophomore-Correct-Items'!$A$2:$S$392,0,COLUMN(H17))
)</f>
        <v>5</v>
      </c>
      <c r="I16">
        <f t="array" ref="I16">SUMPRODUCT(
    INDEX('Master Answer Key'!$B$4:$AU$394,0,ROW(I16)), 
    INDEX('CS-Sophomore-Correct-Items'!$A$2:$S$392,0,COLUMN(I17))
)</f>
        <v>3</v>
      </c>
      <c r="J16">
        <f t="array" ref="J16">SUMPRODUCT(
    INDEX('Master Answer Key'!$B$4:$AU$394,0,ROW(J16)), 
    INDEX('CS-Sophomore-Correct-Items'!$A$2:$S$392,0,COLUMN(J17))
)</f>
        <v>4</v>
      </c>
      <c r="K16">
        <f t="array" ref="K16">SUMPRODUCT(
    INDEX('Master Answer Key'!$B$4:$AU$394,0,ROW(K16)), 
    INDEX('CS-Sophomore-Correct-Items'!$A$2:$S$392,0,COLUMN(K17))
)</f>
        <v>3</v>
      </c>
      <c r="L16">
        <f t="array" ref="L16">SUMPRODUCT(
    INDEX('Master Answer Key'!$B$4:$AU$394,0,ROW(L16)), 
    INDEX('CS-Sophomore-Correct-Items'!$A$2:$S$392,0,COLUMN(L17))
)</f>
        <v>4</v>
      </c>
      <c r="M16">
        <f t="array" ref="M16">SUMPRODUCT(
    INDEX('Master Answer Key'!$B$4:$AU$394,0,ROW(M16)), 
    INDEX('CS-Sophomore-Correct-Items'!$A$2:$S$392,0,COLUMN(M17))
)</f>
        <v>4</v>
      </c>
      <c r="N16">
        <f t="array" ref="N16">SUMPRODUCT(
    INDEX('Master Answer Key'!$B$4:$AU$394,0,ROW(N16)), 
    INDEX('CS-Sophomore-Correct-Items'!$A$2:$S$392,0,COLUMN(N17))
)</f>
        <v>5</v>
      </c>
      <c r="O16">
        <f t="array" ref="O16">SUMPRODUCT(
    INDEX('Master Answer Key'!$B$4:$AU$394,0,ROW(O16)), 
    INDEX('CS-Sophomore-Correct-Items'!$A$2:$S$392,0,COLUMN(O17))
)</f>
        <v>5</v>
      </c>
      <c r="P16">
        <f t="array" ref="P16">SUMPRODUCT(
    INDEX('Master Answer Key'!$B$4:$AU$394,0,ROW(P16)), 
    INDEX('CS-Sophomore-Correct-Items'!$A$2:$S$392,0,COLUMN(P17))
)</f>
        <v>5</v>
      </c>
      <c r="Q16">
        <f t="array" ref="Q16">SUMPRODUCT(
    INDEX('Master Answer Key'!$B$4:$AU$394,0,ROW(Q16)), 
    INDEX('CS-Sophomore-Correct-Items'!$A$2:$S$392,0,COLUMN(Q17))
)</f>
        <v>5</v>
      </c>
      <c r="R16">
        <f t="array" ref="R16">SUMPRODUCT(
    INDEX('Master Answer Key'!$B$4:$AU$394,0,ROW(R16)), 
    INDEX('CS-Sophomore-Correct-Items'!$A$2:$S$392,0,COLUMN(R17))
)</f>
        <v>3</v>
      </c>
      <c r="S16">
        <f t="array" ref="S16">SUMPRODUCT(
    INDEX('Master Answer Key'!$B$4:$AU$394,0,ROW(S16)), 
    INDEX('CS-Sophomore-Correct-Items'!$A$2:$S$392,0,COLUMN(S17))
)</f>
        <v>5</v>
      </c>
    </row>
    <row r="17">
      <c r="A17" s="5" t="s">
        <v>51</v>
      </c>
      <c r="B17">
        <f t="array" ref="B17">SUMPRODUCT(
    INDEX('Master Answer Key'!$B$4:$AU$394,0,ROW(B17)), 
    INDEX('CS-Sophomore-Correct-Items'!$A$2:$S$392,0,COLUMN(B18))
)</f>
        <v>12</v>
      </c>
      <c r="C17">
        <f t="array" ref="C17">SUMPRODUCT(
    INDEX('Master Answer Key'!$B$4:$AU$394,0,ROW(C17)), 
    INDEX('CS-Sophomore-Correct-Items'!$A$2:$S$392,0,COLUMN(C18))
)</f>
        <v>10</v>
      </c>
      <c r="D17">
        <f t="array" ref="D17">SUMPRODUCT(
    INDEX('Master Answer Key'!$B$4:$AU$394,0,ROW(D17)), 
    INDEX('CS-Sophomore-Correct-Items'!$A$2:$S$392,0,COLUMN(D18))
)</f>
        <v>13</v>
      </c>
      <c r="E17">
        <f t="array" ref="E17">SUMPRODUCT(
    INDEX('Master Answer Key'!$B$4:$AU$394,0,ROW(E17)), 
    INDEX('CS-Sophomore-Correct-Items'!$A$2:$S$392,0,COLUMN(E18))
)</f>
        <v>5</v>
      </c>
      <c r="F17">
        <f t="array" ref="F17">SUMPRODUCT(
    INDEX('Master Answer Key'!$B$4:$AU$394,0,ROW(F17)), 
    INDEX('CS-Sophomore-Correct-Items'!$A$2:$S$392,0,COLUMN(F18))
)</f>
        <v>9</v>
      </c>
      <c r="G17">
        <f t="array" ref="G17">SUMPRODUCT(
    INDEX('Master Answer Key'!$B$4:$AU$394,0,ROW(G17)), 
    INDEX('CS-Sophomore-Correct-Items'!$A$2:$S$392,0,COLUMN(G18))
)</f>
        <v>11</v>
      </c>
      <c r="H17">
        <f t="array" ref="H17">SUMPRODUCT(
    INDEX('Master Answer Key'!$B$4:$AU$394,0,ROW(H17)), 
    INDEX('CS-Sophomore-Correct-Items'!$A$2:$S$392,0,COLUMN(H18))
)</f>
        <v>12</v>
      </c>
      <c r="I17">
        <f t="array" ref="I17">SUMPRODUCT(
    INDEX('Master Answer Key'!$B$4:$AU$394,0,ROW(I17)), 
    INDEX('CS-Sophomore-Correct-Items'!$A$2:$S$392,0,COLUMN(I18))
)</f>
        <v>13</v>
      </c>
      <c r="J17">
        <f t="array" ref="J17">SUMPRODUCT(
    INDEX('Master Answer Key'!$B$4:$AU$394,0,ROW(J17)), 
    INDEX('CS-Sophomore-Correct-Items'!$A$2:$S$392,0,COLUMN(J18))
)</f>
        <v>13</v>
      </c>
      <c r="K17">
        <f t="array" ref="K17">SUMPRODUCT(
    INDEX('Master Answer Key'!$B$4:$AU$394,0,ROW(K17)), 
    INDEX('CS-Sophomore-Correct-Items'!$A$2:$S$392,0,COLUMN(K18))
)</f>
        <v>10</v>
      </c>
      <c r="L17">
        <f t="array" ref="L17">SUMPRODUCT(
    INDEX('Master Answer Key'!$B$4:$AU$394,0,ROW(L17)), 
    INDEX('CS-Sophomore-Correct-Items'!$A$2:$S$392,0,COLUMN(L18))
)</f>
        <v>14</v>
      </c>
      <c r="M17">
        <f t="array" ref="M17">SUMPRODUCT(
    INDEX('Master Answer Key'!$B$4:$AU$394,0,ROW(M17)), 
    INDEX('CS-Sophomore-Correct-Items'!$A$2:$S$392,0,COLUMN(M18))
)</f>
        <v>14</v>
      </c>
      <c r="N17">
        <f t="array" ref="N17">SUMPRODUCT(
    INDEX('Master Answer Key'!$B$4:$AU$394,0,ROW(N17)), 
    INDEX('CS-Sophomore-Correct-Items'!$A$2:$S$392,0,COLUMN(N18))
)</f>
        <v>13</v>
      </c>
      <c r="O17">
        <f t="array" ref="O17">SUMPRODUCT(
    INDEX('Master Answer Key'!$B$4:$AU$394,0,ROW(O17)), 
    INDEX('CS-Sophomore-Correct-Items'!$A$2:$S$392,0,COLUMN(O18))
)</f>
        <v>13</v>
      </c>
      <c r="P17">
        <f t="array" ref="P17">SUMPRODUCT(
    INDEX('Master Answer Key'!$B$4:$AU$394,0,ROW(P17)), 
    INDEX('CS-Sophomore-Correct-Items'!$A$2:$S$392,0,COLUMN(P18))
)</f>
        <v>13</v>
      </c>
      <c r="Q17">
        <f t="array" ref="Q17">SUMPRODUCT(
    INDEX('Master Answer Key'!$B$4:$AU$394,0,ROW(Q17)), 
    INDEX('CS-Sophomore-Correct-Items'!$A$2:$S$392,0,COLUMN(Q18))
)</f>
        <v>10</v>
      </c>
      <c r="R17">
        <f t="array" ref="R17">SUMPRODUCT(
    INDEX('Master Answer Key'!$B$4:$AU$394,0,ROW(R17)), 
    INDEX('CS-Sophomore-Correct-Items'!$A$2:$S$392,0,COLUMN(R18))
)</f>
        <v>14</v>
      </c>
      <c r="S17">
        <f t="array" ref="S17">SUMPRODUCT(
    INDEX('Master Answer Key'!$B$4:$AU$394,0,ROW(S17)), 
    INDEX('CS-Sophomore-Correct-Items'!$A$2:$S$392,0,COLUMN(S18))
)</f>
        <v>14</v>
      </c>
    </row>
    <row r="18">
      <c r="A18" s="5" t="s">
        <v>52</v>
      </c>
      <c r="B18">
        <f t="array" ref="B18">SUMPRODUCT(
    INDEX('Master Answer Key'!$B$4:$AU$394,0,ROW(B18)), 
    INDEX('CS-Sophomore-Correct-Items'!$A$2:$S$392,0,COLUMN(B19))
)</f>
        <v>8</v>
      </c>
      <c r="C18">
        <f t="array" ref="C18">SUMPRODUCT(
    INDEX('Master Answer Key'!$B$4:$AU$394,0,ROW(C18)), 
    INDEX('CS-Sophomore-Correct-Items'!$A$2:$S$392,0,COLUMN(C19))
)</f>
        <v>8</v>
      </c>
      <c r="D18">
        <f t="array" ref="D18">SUMPRODUCT(
    INDEX('Master Answer Key'!$B$4:$AU$394,0,ROW(D18)), 
    INDEX('CS-Sophomore-Correct-Items'!$A$2:$S$392,0,COLUMN(D19))
)</f>
        <v>8</v>
      </c>
      <c r="E18">
        <f t="array" ref="E18">SUMPRODUCT(
    INDEX('Master Answer Key'!$B$4:$AU$394,0,ROW(E18)), 
    INDEX('CS-Sophomore-Correct-Items'!$A$2:$S$392,0,COLUMN(E19))
)</f>
        <v>9</v>
      </c>
      <c r="F18">
        <f t="array" ref="F18">SUMPRODUCT(
    INDEX('Master Answer Key'!$B$4:$AU$394,0,ROW(F18)), 
    INDEX('CS-Sophomore-Correct-Items'!$A$2:$S$392,0,COLUMN(F19))
)</f>
        <v>9</v>
      </c>
      <c r="G18">
        <f t="array" ref="G18">SUMPRODUCT(
    INDEX('Master Answer Key'!$B$4:$AU$394,0,ROW(G18)), 
    INDEX('CS-Sophomore-Correct-Items'!$A$2:$S$392,0,COLUMN(G19))
)</f>
        <v>7</v>
      </c>
      <c r="H18">
        <f t="array" ref="H18">SUMPRODUCT(
    INDEX('Master Answer Key'!$B$4:$AU$394,0,ROW(H18)), 
    INDEX('CS-Sophomore-Correct-Items'!$A$2:$S$392,0,COLUMN(H19))
)</f>
        <v>10</v>
      </c>
      <c r="I18">
        <f t="array" ref="I18">SUMPRODUCT(
    INDEX('Master Answer Key'!$B$4:$AU$394,0,ROW(I18)), 
    INDEX('CS-Sophomore-Correct-Items'!$A$2:$S$392,0,COLUMN(I19))
)</f>
        <v>9</v>
      </c>
      <c r="J18">
        <f t="array" ref="J18">SUMPRODUCT(
    INDEX('Master Answer Key'!$B$4:$AU$394,0,ROW(J18)), 
    INDEX('CS-Sophomore-Correct-Items'!$A$2:$S$392,0,COLUMN(J19))
)</f>
        <v>10</v>
      </c>
      <c r="K18">
        <f t="array" ref="K18">SUMPRODUCT(
    INDEX('Master Answer Key'!$B$4:$AU$394,0,ROW(K18)), 
    INDEX('CS-Sophomore-Correct-Items'!$A$2:$S$392,0,COLUMN(K19))
)</f>
        <v>11</v>
      </c>
      <c r="L18">
        <f t="array" ref="L18">SUMPRODUCT(
    INDEX('Master Answer Key'!$B$4:$AU$394,0,ROW(L18)), 
    INDEX('CS-Sophomore-Correct-Items'!$A$2:$S$392,0,COLUMN(L19))
)</f>
        <v>8</v>
      </c>
      <c r="M18">
        <f t="array" ref="M18">SUMPRODUCT(
    INDEX('Master Answer Key'!$B$4:$AU$394,0,ROW(M18)), 
    INDEX('CS-Sophomore-Correct-Items'!$A$2:$S$392,0,COLUMN(M19))
)</f>
        <v>10</v>
      </c>
      <c r="N18">
        <f t="array" ref="N18">SUMPRODUCT(
    INDEX('Master Answer Key'!$B$4:$AU$394,0,ROW(N18)), 
    INDEX('CS-Sophomore-Correct-Items'!$A$2:$S$392,0,COLUMN(N19))
)</f>
        <v>9</v>
      </c>
      <c r="O18">
        <f t="array" ref="O18">SUMPRODUCT(
    INDEX('Master Answer Key'!$B$4:$AU$394,0,ROW(O18)), 
    INDEX('CS-Sophomore-Correct-Items'!$A$2:$S$392,0,COLUMN(O19))
)</f>
        <v>10</v>
      </c>
      <c r="P18">
        <f t="array" ref="P18">SUMPRODUCT(
    INDEX('Master Answer Key'!$B$4:$AU$394,0,ROW(P18)), 
    INDEX('CS-Sophomore-Correct-Items'!$A$2:$S$392,0,COLUMN(P19))
)</f>
        <v>9</v>
      </c>
      <c r="Q18">
        <f t="array" ref="Q18">SUMPRODUCT(
    INDEX('Master Answer Key'!$B$4:$AU$394,0,ROW(Q18)), 
    INDEX('CS-Sophomore-Correct-Items'!$A$2:$S$392,0,COLUMN(Q19))
)</f>
        <v>8</v>
      </c>
      <c r="R18">
        <f t="array" ref="R18">SUMPRODUCT(
    INDEX('Master Answer Key'!$B$4:$AU$394,0,ROW(R18)), 
    INDEX('CS-Sophomore-Correct-Items'!$A$2:$S$392,0,COLUMN(R19))
)</f>
        <v>10</v>
      </c>
      <c r="S18">
        <f t="array" ref="S18">SUMPRODUCT(
    INDEX('Master Answer Key'!$B$4:$AU$394,0,ROW(S18)), 
    INDEX('CS-Sophomore-Correct-Items'!$A$2:$S$392,0,COLUMN(S19))
)</f>
        <v>9</v>
      </c>
    </row>
    <row r="19">
      <c r="A19" s="5" t="s">
        <v>53</v>
      </c>
      <c r="B19">
        <f t="array" ref="B19">SUMPRODUCT(
    INDEX('Master Answer Key'!$B$4:$AU$394,0,ROW(B19)), 
    INDEX('CS-Sophomore-Correct-Items'!$A$2:$S$392,0,COLUMN(B20))
)</f>
        <v>23</v>
      </c>
      <c r="C19">
        <f t="array" ref="C19">SUMPRODUCT(
    INDEX('Master Answer Key'!$B$4:$AU$394,0,ROW(C19)), 
    INDEX('CS-Sophomore-Correct-Items'!$A$2:$S$392,0,COLUMN(C20))
)</f>
        <v>22</v>
      </c>
      <c r="D19">
        <f t="array" ref="D19">SUMPRODUCT(
    INDEX('Master Answer Key'!$B$4:$AU$394,0,ROW(D19)), 
    INDEX('CS-Sophomore-Correct-Items'!$A$2:$S$392,0,COLUMN(D20))
)</f>
        <v>24</v>
      </c>
      <c r="E19">
        <f t="array" ref="E19">SUMPRODUCT(
    INDEX('Master Answer Key'!$B$4:$AU$394,0,ROW(E19)), 
    INDEX('CS-Sophomore-Correct-Items'!$A$2:$S$392,0,COLUMN(E20))
)</f>
        <v>26</v>
      </c>
      <c r="F19">
        <f t="array" ref="F19">SUMPRODUCT(
    INDEX('Master Answer Key'!$B$4:$AU$394,0,ROW(F19)), 
    INDEX('CS-Sophomore-Correct-Items'!$A$2:$S$392,0,COLUMN(F20))
)</f>
        <v>28</v>
      </c>
      <c r="G19">
        <f t="array" ref="G19">SUMPRODUCT(
    INDEX('Master Answer Key'!$B$4:$AU$394,0,ROW(G19)), 
    INDEX('CS-Sophomore-Correct-Items'!$A$2:$S$392,0,COLUMN(G20))
)</f>
        <v>27</v>
      </c>
      <c r="H19">
        <f t="array" ref="H19">SUMPRODUCT(
    INDEX('Master Answer Key'!$B$4:$AU$394,0,ROW(H19)), 
    INDEX('CS-Sophomore-Correct-Items'!$A$2:$S$392,0,COLUMN(H20))
)</f>
        <v>23</v>
      </c>
      <c r="I19">
        <f t="array" ref="I19">SUMPRODUCT(
    INDEX('Master Answer Key'!$B$4:$AU$394,0,ROW(I19)), 
    INDEX('CS-Sophomore-Correct-Items'!$A$2:$S$392,0,COLUMN(I20))
)</f>
        <v>28</v>
      </c>
      <c r="J19">
        <f t="array" ref="J19">SUMPRODUCT(
    INDEX('Master Answer Key'!$B$4:$AU$394,0,ROW(J19)), 
    INDEX('CS-Sophomore-Correct-Items'!$A$2:$S$392,0,COLUMN(J20))
)</f>
        <v>28</v>
      </c>
      <c r="K19">
        <f t="array" ref="K19">SUMPRODUCT(
    INDEX('Master Answer Key'!$B$4:$AU$394,0,ROW(K19)), 
    INDEX('CS-Sophomore-Correct-Items'!$A$2:$S$392,0,COLUMN(K20))
)</f>
        <v>26</v>
      </c>
      <c r="L19">
        <f t="array" ref="L19">SUMPRODUCT(
    INDEX('Master Answer Key'!$B$4:$AU$394,0,ROW(L19)), 
    INDEX('CS-Sophomore-Correct-Items'!$A$2:$S$392,0,COLUMN(L20))
)</f>
        <v>27</v>
      </c>
      <c r="M19">
        <f t="array" ref="M19">SUMPRODUCT(
    INDEX('Master Answer Key'!$B$4:$AU$394,0,ROW(M19)), 
    INDEX('CS-Sophomore-Correct-Items'!$A$2:$S$392,0,COLUMN(M20))
)</f>
        <v>28</v>
      </c>
      <c r="N19">
        <f t="array" ref="N19">SUMPRODUCT(
    INDEX('Master Answer Key'!$B$4:$AU$394,0,ROW(N19)), 
    INDEX('CS-Sophomore-Correct-Items'!$A$2:$S$392,0,COLUMN(N20))
)</f>
        <v>28</v>
      </c>
      <c r="O19">
        <f t="array" ref="O19">SUMPRODUCT(
    INDEX('Master Answer Key'!$B$4:$AU$394,0,ROW(O19)), 
    INDEX('CS-Sophomore-Correct-Items'!$A$2:$S$392,0,COLUMN(O20))
)</f>
        <v>27</v>
      </c>
      <c r="P19">
        <f t="array" ref="P19">SUMPRODUCT(
    INDEX('Master Answer Key'!$B$4:$AU$394,0,ROW(P19)), 
    INDEX('CS-Sophomore-Correct-Items'!$A$2:$S$392,0,COLUMN(P20))
)</f>
        <v>29</v>
      </c>
      <c r="Q19">
        <f t="array" ref="Q19">SUMPRODUCT(
    INDEX('Master Answer Key'!$B$4:$AU$394,0,ROW(Q19)), 
    INDEX('CS-Sophomore-Correct-Items'!$A$2:$S$392,0,COLUMN(Q20))
)</f>
        <v>25</v>
      </c>
      <c r="R19">
        <f t="array" ref="R19">SUMPRODUCT(
    INDEX('Master Answer Key'!$B$4:$AU$394,0,ROW(R19)), 
    INDEX('CS-Sophomore-Correct-Items'!$A$2:$S$392,0,COLUMN(R20))
)</f>
        <v>25</v>
      </c>
      <c r="S19">
        <f t="array" ref="S19">SUMPRODUCT(
    INDEX('Master Answer Key'!$B$4:$AU$394,0,ROW(S19)), 
    INDEX('CS-Sophomore-Correct-Items'!$A$2:$S$392,0,COLUMN(S20))
)</f>
        <v>28</v>
      </c>
    </row>
    <row r="20">
      <c r="A20" s="5" t="s">
        <v>54</v>
      </c>
      <c r="B20">
        <f t="array" ref="B20">SUMPRODUCT(
    INDEX('Master Answer Key'!$B$4:$AU$394,0,ROW(B20)), 
    INDEX('CS-Sophomore-Correct-Items'!$A$2:$S$392,0,COLUMN(B21))
)</f>
        <v>21</v>
      </c>
      <c r="C20">
        <f t="array" ref="C20">SUMPRODUCT(
    INDEX('Master Answer Key'!$B$4:$AU$394,0,ROW(C20)), 
    INDEX('CS-Sophomore-Correct-Items'!$A$2:$S$392,0,COLUMN(C21))
)</f>
        <v>16</v>
      </c>
      <c r="D20">
        <f t="array" ref="D20">SUMPRODUCT(
    INDEX('Master Answer Key'!$B$4:$AU$394,0,ROW(D20)), 
    INDEX('CS-Sophomore-Correct-Items'!$A$2:$S$392,0,COLUMN(D21))
)</f>
        <v>24</v>
      </c>
      <c r="E20">
        <f t="array" ref="E20">SUMPRODUCT(
    INDEX('Master Answer Key'!$B$4:$AU$394,0,ROW(E20)), 
    INDEX('CS-Sophomore-Correct-Items'!$A$2:$S$392,0,COLUMN(E21))
)</f>
        <v>22</v>
      </c>
      <c r="F20">
        <f t="array" ref="F20">SUMPRODUCT(
    INDEX('Master Answer Key'!$B$4:$AU$394,0,ROW(F20)), 
    INDEX('CS-Sophomore-Correct-Items'!$A$2:$S$392,0,COLUMN(F21))
)</f>
        <v>22</v>
      </c>
      <c r="G20">
        <f t="array" ref="G20">SUMPRODUCT(
    INDEX('Master Answer Key'!$B$4:$AU$394,0,ROW(G20)), 
    INDEX('CS-Sophomore-Correct-Items'!$A$2:$S$392,0,COLUMN(G21))
)</f>
        <v>21</v>
      </c>
      <c r="H20">
        <f t="array" ref="H20">SUMPRODUCT(
    INDEX('Master Answer Key'!$B$4:$AU$394,0,ROW(H20)), 
    INDEX('CS-Sophomore-Correct-Items'!$A$2:$S$392,0,COLUMN(H21))
)</f>
        <v>21</v>
      </c>
      <c r="I20">
        <f t="array" ref="I20">SUMPRODUCT(
    INDEX('Master Answer Key'!$B$4:$AU$394,0,ROW(I20)), 
    INDEX('CS-Sophomore-Correct-Items'!$A$2:$S$392,0,COLUMN(I21))
)</f>
        <v>20</v>
      </c>
      <c r="J20">
        <f t="array" ref="J20">SUMPRODUCT(
    INDEX('Master Answer Key'!$B$4:$AU$394,0,ROW(J20)), 
    INDEX('CS-Sophomore-Correct-Items'!$A$2:$S$392,0,COLUMN(J21))
)</f>
        <v>22</v>
      </c>
      <c r="K20">
        <f t="array" ref="K20">SUMPRODUCT(
    INDEX('Master Answer Key'!$B$4:$AU$394,0,ROW(K20)), 
    INDEX('CS-Sophomore-Correct-Items'!$A$2:$S$392,0,COLUMN(K21))
)</f>
        <v>24</v>
      </c>
      <c r="L20">
        <f t="array" ref="L20">SUMPRODUCT(
    INDEX('Master Answer Key'!$B$4:$AU$394,0,ROW(L20)), 
    INDEX('CS-Sophomore-Correct-Items'!$A$2:$S$392,0,COLUMN(L21))
)</f>
        <v>21</v>
      </c>
      <c r="M20">
        <f t="array" ref="M20">SUMPRODUCT(
    INDEX('Master Answer Key'!$B$4:$AU$394,0,ROW(M20)), 
    INDEX('CS-Sophomore-Correct-Items'!$A$2:$S$392,0,COLUMN(M21))
)</f>
        <v>25</v>
      </c>
      <c r="N20">
        <f t="array" ref="N20">SUMPRODUCT(
    INDEX('Master Answer Key'!$B$4:$AU$394,0,ROW(N20)), 
    INDEX('CS-Sophomore-Correct-Items'!$A$2:$S$392,0,COLUMN(N21))
)</f>
        <v>24</v>
      </c>
      <c r="O20">
        <f t="array" ref="O20">SUMPRODUCT(
    INDEX('Master Answer Key'!$B$4:$AU$394,0,ROW(O20)), 
    INDEX('CS-Sophomore-Correct-Items'!$A$2:$S$392,0,COLUMN(O21))
)</f>
        <v>22</v>
      </c>
      <c r="P20">
        <f t="array" ref="P20">SUMPRODUCT(
    INDEX('Master Answer Key'!$B$4:$AU$394,0,ROW(P20)), 
    INDEX('CS-Sophomore-Correct-Items'!$A$2:$S$392,0,COLUMN(P21))
)</f>
        <v>23</v>
      </c>
      <c r="Q20">
        <f t="array" ref="Q20">SUMPRODUCT(
    INDEX('Master Answer Key'!$B$4:$AU$394,0,ROW(Q20)), 
    INDEX('CS-Sophomore-Correct-Items'!$A$2:$S$392,0,COLUMN(Q21))
)</f>
        <v>22</v>
      </c>
      <c r="R20">
        <f t="array" ref="R20">SUMPRODUCT(
    INDEX('Master Answer Key'!$B$4:$AU$394,0,ROW(R20)), 
    INDEX('CS-Sophomore-Correct-Items'!$A$2:$S$392,0,COLUMN(R21))
)</f>
        <v>22</v>
      </c>
      <c r="S20">
        <f t="array" ref="S20">SUMPRODUCT(
    INDEX('Master Answer Key'!$B$4:$AU$394,0,ROW(S20)), 
    INDEX('CS-Sophomore-Correct-Items'!$A$2:$S$392,0,COLUMN(S21))
)</f>
        <v>22</v>
      </c>
    </row>
    <row r="21">
      <c r="A21" s="5" t="s">
        <v>55</v>
      </c>
      <c r="B21">
        <f t="array" ref="B21">SUMPRODUCT(
    INDEX('Master Answer Key'!$B$4:$AU$394,0,ROW(B21)), 
    INDEX('CS-Sophomore-Correct-Items'!$A$2:$S$392,0,COLUMN(B22))
)</f>
        <v>31</v>
      </c>
      <c r="C21">
        <f t="array" ref="C21">SUMPRODUCT(
    INDEX('Master Answer Key'!$B$4:$AU$394,0,ROW(C21)), 
    INDEX('CS-Sophomore-Correct-Items'!$A$2:$S$392,0,COLUMN(C22))
)</f>
        <v>22</v>
      </c>
      <c r="D21">
        <f t="array" ref="D21">SUMPRODUCT(
    INDEX('Master Answer Key'!$B$4:$AU$394,0,ROW(D21)), 
    INDEX('CS-Sophomore-Correct-Items'!$A$2:$S$392,0,COLUMN(D22))
)</f>
        <v>33</v>
      </c>
      <c r="E21">
        <f t="array" ref="E21">SUMPRODUCT(
    INDEX('Master Answer Key'!$B$4:$AU$394,0,ROW(E21)), 
    INDEX('CS-Sophomore-Correct-Items'!$A$2:$S$392,0,COLUMN(E22))
)</f>
        <v>23</v>
      </c>
      <c r="F21">
        <f t="array" ref="F21">SUMPRODUCT(
    INDEX('Master Answer Key'!$B$4:$AU$394,0,ROW(F21)), 
    INDEX('CS-Sophomore-Correct-Items'!$A$2:$S$392,0,COLUMN(F22))
)</f>
        <v>26</v>
      </c>
      <c r="G21">
        <f t="array" ref="G21">SUMPRODUCT(
    INDEX('Master Answer Key'!$B$4:$AU$394,0,ROW(G21)), 
    INDEX('CS-Sophomore-Correct-Items'!$A$2:$S$392,0,COLUMN(G22))
)</f>
        <v>29</v>
      </c>
      <c r="H21">
        <f t="array" ref="H21">SUMPRODUCT(
    INDEX('Master Answer Key'!$B$4:$AU$394,0,ROW(H21)), 
    INDEX('CS-Sophomore-Correct-Items'!$A$2:$S$392,0,COLUMN(H22))
)</f>
        <v>30</v>
      </c>
      <c r="I21">
        <f t="array" ref="I21">SUMPRODUCT(
    INDEX('Master Answer Key'!$B$4:$AU$394,0,ROW(I21)), 
    INDEX('CS-Sophomore-Correct-Items'!$A$2:$S$392,0,COLUMN(I22))
)</f>
        <v>32</v>
      </c>
      <c r="J21">
        <f t="array" ref="J21">SUMPRODUCT(
    INDEX('Master Answer Key'!$B$4:$AU$394,0,ROW(J21)), 
    INDEX('CS-Sophomore-Correct-Items'!$A$2:$S$392,0,COLUMN(J22))
)</f>
        <v>31</v>
      </c>
      <c r="K21">
        <f t="array" ref="K21">SUMPRODUCT(
    INDEX('Master Answer Key'!$B$4:$AU$394,0,ROW(K21)), 
    INDEX('CS-Sophomore-Correct-Items'!$A$2:$S$392,0,COLUMN(K22))
)</f>
        <v>27</v>
      </c>
      <c r="L21">
        <f t="array" ref="L21">SUMPRODUCT(
    INDEX('Master Answer Key'!$B$4:$AU$394,0,ROW(L21)), 
    INDEX('CS-Sophomore-Correct-Items'!$A$2:$S$392,0,COLUMN(L22))
)</f>
        <v>32</v>
      </c>
      <c r="M21">
        <f t="array" ref="M21">SUMPRODUCT(
    INDEX('Master Answer Key'!$B$4:$AU$394,0,ROW(M21)), 
    INDEX('CS-Sophomore-Correct-Items'!$A$2:$S$392,0,COLUMN(M22))
)</f>
        <v>33</v>
      </c>
      <c r="N21">
        <f t="array" ref="N21">SUMPRODUCT(
    INDEX('Master Answer Key'!$B$4:$AU$394,0,ROW(N21)), 
    INDEX('CS-Sophomore-Correct-Items'!$A$2:$S$392,0,COLUMN(N22))
)</f>
        <v>33</v>
      </c>
      <c r="O21">
        <f t="array" ref="O21">SUMPRODUCT(
    INDEX('Master Answer Key'!$B$4:$AU$394,0,ROW(O21)), 
    INDEX('CS-Sophomore-Correct-Items'!$A$2:$S$392,0,COLUMN(O22))
)</f>
        <v>33</v>
      </c>
      <c r="P21">
        <f t="array" ref="P21">SUMPRODUCT(
    INDEX('Master Answer Key'!$B$4:$AU$394,0,ROW(P21)), 
    INDEX('CS-Sophomore-Correct-Items'!$A$2:$S$392,0,COLUMN(P22))
)</f>
        <v>32</v>
      </c>
      <c r="Q21">
        <f t="array" ref="Q21">SUMPRODUCT(
    INDEX('Master Answer Key'!$B$4:$AU$394,0,ROW(Q21)), 
    INDEX('CS-Sophomore-Correct-Items'!$A$2:$S$392,0,COLUMN(Q22))
)</f>
        <v>28</v>
      </c>
      <c r="R21">
        <f t="array" ref="R21">SUMPRODUCT(
    INDEX('Master Answer Key'!$B$4:$AU$394,0,ROW(R21)), 
    INDEX('CS-Sophomore-Correct-Items'!$A$2:$S$392,0,COLUMN(R22))
)</f>
        <v>31</v>
      </c>
      <c r="S21">
        <f t="array" ref="S21">SUMPRODUCT(
    INDEX('Master Answer Key'!$B$4:$AU$394,0,ROW(S21)), 
    INDEX('CS-Sophomore-Correct-Items'!$A$2:$S$392,0,COLUMN(S22))
)</f>
        <v>32</v>
      </c>
    </row>
    <row r="22">
      <c r="A22" s="5" t="s">
        <v>56</v>
      </c>
      <c r="B22">
        <f t="array" ref="B22">SUMPRODUCT(
    INDEX('Master Answer Key'!$B$4:$AU$394,0,ROW(B22)), 
    INDEX('CS-Sophomore-Correct-Items'!$A$2:$S$392,0,COLUMN(B23))
)</f>
        <v>14</v>
      </c>
      <c r="C22">
        <f t="array" ref="C22">SUMPRODUCT(
    INDEX('Master Answer Key'!$B$4:$AU$394,0,ROW(C22)), 
    INDEX('CS-Sophomore-Correct-Items'!$A$2:$S$392,0,COLUMN(C23))
)</f>
        <v>14</v>
      </c>
      <c r="D22">
        <f t="array" ref="D22">SUMPRODUCT(
    INDEX('Master Answer Key'!$B$4:$AU$394,0,ROW(D22)), 
    INDEX('CS-Sophomore-Correct-Items'!$A$2:$S$392,0,COLUMN(D23))
)</f>
        <v>15</v>
      </c>
      <c r="E22">
        <f t="array" ref="E22">SUMPRODUCT(
    INDEX('Master Answer Key'!$B$4:$AU$394,0,ROW(E22)), 
    INDEX('CS-Sophomore-Correct-Items'!$A$2:$S$392,0,COLUMN(E23))
)</f>
        <v>15</v>
      </c>
      <c r="F22">
        <f t="array" ref="F22">SUMPRODUCT(
    INDEX('Master Answer Key'!$B$4:$AU$394,0,ROW(F22)), 
    INDEX('CS-Sophomore-Correct-Items'!$A$2:$S$392,0,COLUMN(F23))
)</f>
        <v>17</v>
      </c>
      <c r="G22">
        <f t="array" ref="G22">SUMPRODUCT(
    INDEX('Master Answer Key'!$B$4:$AU$394,0,ROW(G22)), 
    INDEX('CS-Sophomore-Correct-Items'!$A$2:$S$392,0,COLUMN(G23))
)</f>
        <v>13</v>
      </c>
      <c r="H22">
        <f t="array" ref="H22">SUMPRODUCT(
    INDEX('Master Answer Key'!$B$4:$AU$394,0,ROW(H22)), 
    INDEX('CS-Sophomore-Correct-Items'!$A$2:$S$392,0,COLUMN(H23))
)</f>
        <v>17</v>
      </c>
      <c r="I22">
        <f t="array" ref="I22">SUMPRODUCT(
    INDEX('Master Answer Key'!$B$4:$AU$394,0,ROW(I22)), 
    INDEX('CS-Sophomore-Correct-Items'!$A$2:$S$392,0,COLUMN(I23))
)</f>
        <v>16</v>
      </c>
      <c r="J22">
        <f t="array" ref="J22">SUMPRODUCT(
    INDEX('Master Answer Key'!$B$4:$AU$394,0,ROW(J22)), 
    INDEX('CS-Sophomore-Correct-Items'!$A$2:$S$392,0,COLUMN(J23))
)</f>
        <v>17</v>
      </c>
      <c r="K22">
        <f t="array" ref="K22">SUMPRODUCT(
    INDEX('Master Answer Key'!$B$4:$AU$394,0,ROW(K22)), 
    INDEX('CS-Sophomore-Correct-Items'!$A$2:$S$392,0,COLUMN(K23))
)</f>
        <v>18</v>
      </c>
      <c r="L22">
        <f t="array" ref="L22">SUMPRODUCT(
    INDEX('Master Answer Key'!$B$4:$AU$394,0,ROW(L22)), 
    INDEX('CS-Sophomore-Correct-Items'!$A$2:$S$392,0,COLUMN(L23))
)</f>
        <v>14</v>
      </c>
      <c r="M22">
        <f t="array" ref="M22">SUMPRODUCT(
    INDEX('Master Answer Key'!$B$4:$AU$394,0,ROW(M22)), 
    INDEX('CS-Sophomore-Correct-Items'!$A$2:$S$392,0,COLUMN(M23))
)</f>
        <v>17</v>
      </c>
      <c r="N22">
        <f t="array" ref="N22">SUMPRODUCT(
    INDEX('Master Answer Key'!$B$4:$AU$394,0,ROW(N22)), 
    INDEX('CS-Sophomore-Correct-Items'!$A$2:$S$392,0,COLUMN(N23))
)</f>
        <v>17</v>
      </c>
      <c r="O22">
        <f t="array" ref="O22">SUMPRODUCT(
    INDEX('Master Answer Key'!$B$4:$AU$394,0,ROW(O22)), 
    INDEX('CS-Sophomore-Correct-Items'!$A$2:$S$392,0,COLUMN(O23))
)</f>
        <v>18</v>
      </c>
      <c r="P22">
        <f t="array" ref="P22">SUMPRODUCT(
    INDEX('Master Answer Key'!$B$4:$AU$394,0,ROW(P22)), 
    INDEX('CS-Sophomore-Correct-Items'!$A$2:$S$392,0,COLUMN(P23))
)</f>
        <v>15</v>
      </c>
      <c r="Q22">
        <f t="array" ref="Q22">SUMPRODUCT(
    INDEX('Master Answer Key'!$B$4:$AU$394,0,ROW(Q22)), 
    INDEX('CS-Sophomore-Correct-Items'!$A$2:$S$392,0,COLUMN(Q23))
)</f>
        <v>17</v>
      </c>
      <c r="R22">
        <f t="array" ref="R22">SUMPRODUCT(
    INDEX('Master Answer Key'!$B$4:$AU$394,0,ROW(R22)), 
    INDEX('CS-Sophomore-Correct-Items'!$A$2:$S$392,0,COLUMN(R23))
)</f>
        <v>17</v>
      </c>
      <c r="S22">
        <f t="array" ref="S22">SUMPRODUCT(
    INDEX('Master Answer Key'!$B$4:$AU$394,0,ROW(S22)), 
    INDEX('CS-Sophomore-Correct-Items'!$A$2:$S$392,0,COLUMN(S23))
)</f>
        <v>17</v>
      </c>
    </row>
    <row r="23">
      <c r="A23" s="5" t="s">
        <v>57</v>
      </c>
      <c r="B23">
        <f t="array" ref="B23">SUMPRODUCT(
    INDEX('Master Answer Key'!$B$4:$AU$394,0,ROW(B23)), 
    INDEX('CS-Sophomore-Correct-Items'!$A$2:$S$392,0,COLUMN(B24))
)</f>
        <v>25</v>
      </c>
      <c r="C23">
        <f t="array" ref="C23">SUMPRODUCT(
    INDEX('Master Answer Key'!$B$4:$AU$394,0,ROW(C23)), 
    INDEX('CS-Sophomore-Correct-Items'!$A$2:$S$392,0,COLUMN(C24))
)</f>
        <v>23</v>
      </c>
      <c r="D23">
        <f t="array" ref="D23">SUMPRODUCT(
    INDEX('Master Answer Key'!$B$4:$AU$394,0,ROW(D23)), 
    INDEX('CS-Sophomore-Correct-Items'!$A$2:$S$392,0,COLUMN(D24))
)</f>
        <v>25</v>
      </c>
      <c r="E23">
        <f t="array" ref="E23">SUMPRODUCT(
    INDEX('Master Answer Key'!$B$4:$AU$394,0,ROW(E23)), 
    INDEX('CS-Sophomore-Correct-Items'!$A$2:$S$392,0,COLUMN(E24))
)</f>
        <v>23</v>
      </c>
      <c r="F23">
        <f t="array" ref="F23">SUMPRODUCT(
    INDEX('Master Answer Key'!$B$4:$AU$394,0,ROW(F23)), 
    INDEX('CS-Sophomore-Correct-Items'!$A$2:$S$392,0,COLUMN(F24))
)</f>
        <v>27</v>
      </c>
      <c r="G23">
        <f t="array" ref="G23">SUMPRODUCT(
    INDEX('Master Answer Key'!$B$4:$AU$394,0,ROW(G23)), 
    INDEX('CS-Sophomore-Correct-Items'!$A$2:$S$392,0,COLUMN(G24))
)</f>
        <v>21</v>
      </c>
      <c r="H23">
        <f t="array" ref="H23">SUMPRODUCT(
    INDEX('Master Answer Key'!$B$4:$AU$394,0,ROW(H23)), 
    INDEX('CS-Sophomore-Correct-Items'!$A$2:$S$392,0,COLUMN(H24))
)</f>
        <v>26</v>
      </c>
      <c r="I23">
        <f t="array" ref="I23">SUMPRODUCT(
    INDEX('Master Answer Key'!$B$4:$AU$394,0,ROW(I23)), 
    INDEX('CS-Sophomore-Correct-Items'!$A$2:$S$392,0,COLUMN(I24))
)</f>
        <v>26</v>
      </c>
      <c r="J23">
        <f t="array" ref="J23">SUMPRODUCT(
    INDEX('Master Answer Key'!$B$4:$AU$394,0,ROW(J23)), 
    INDEX('CS-Sophomore-Correct-Items'!$A$2:$S$392,0,COLUMN(J24))
)</f>
        <v>27</v>
      </c>
      <c r="K23">
        <f t="array" ref="K23">SUMPRODUCT(
    INDEX('Master Answer Key'!$B$4:$AU$394,0,ROW(K23)), 
    INDEX('CS-Sophomore-Correct-Items'!$A$2:$S$392,0,COLUMN(K24))
)</f>
        <v>27</v>
      </c>
      <c r="L23">
        <f t="array" ref="L23">SUMPRODUCT(
    INDEX('Master Answer Key'!$B$4:$AU$394,0,ROW(L23)), 
    INDEX('CS-Sophomore-Correct-Items'!$A$2:$S$392,0,COLUMN(L24))
)</f>
        <v>25</v>
      </c>
      <c r="M23">
        <f t="array" ref="M23">SUMPRODUCT(
    INDEX('Master Answer Key'!$B$4:$AU$394,0,ROW(M23)), 
    INDEX('CS-Sophomore-Correct-Items'!$A$2:$S$392,0,COLUMN(M24))
)</f>
        <v>27</v>
      </c>
      <c r="N23">
        <f t="array" ref="N23">SUMPRODUCT(
    INDEX('Master Answer Key'!$B$4:$AU$394,0,ROW(N23)), 
    INDEX('CS-Sophomore-Correct-Items'!$A$2:$S$392,0,COLUMN(N24))
)</f>
        <v>27</v>
      </c>
      <c r="O23">
        <f t="array" ref="O23">SUMPRODUCT(
    INDEX('Master Answer Key'!$B$4:$AU$394,0,ROW(O23)), 
    INDEX('CS-Sophomore-Correct-Items'!$A$2:$S$392,0,COLUMN(O24))
)</f>
        <v>27</v>
      </c>
      <c r="P23">
        <f t="array" ref="P23">SUMPRODUCT(
    INDEX('Master Answer Key'!$B$4:$AU$394,0,ROW(P23)), 
    INDEX('CS-Sophomore-Correct-Items'!$A$2:$S$392,0,COLUMN(P24))
)</f>
        <v>24</v>
      </c>
      <c r="Q23">
        <f t="array" ref="Q23">SUMPRODUCT(
    INDEX('Master Answer Key'!$B$4:$AU$394,0,ROW(Q23)), 
    INDEX('CS-Sophomore-Correct-Items'!$A$2:$S$392,0,COLUMN(Q24))
)</f>
        <v>27</v>
      </c>
      <c r="R23">
        <f t="array" ref="R23">SUMPRODUCT(
    INDEX('Master Answer Key'!$B$4:$AU$394,0,ROW(R23)), 
    INDEX('CS-Sophomore-Correct-Items'!$A$2:$S$392,0,COLUMN(R24))
)</f>
        <v>26</v>
      </c>
      <c r="S23">
        <f t="array" ref="S23">SUMPRODUCT(
    INDEX('Master Answer Key'!$B$4:$AU$394,0,ROW(S23)), 
    INDEX('CS-Sophomore-Correct-Items'!$A$2:$S$392,0,COLUMN(S24))
)</f>
        <v>28</v>
      </c>
    </row>
    <row r="24">
      <c r="A24" s="5" t="s">
        <v>58</v>
      </c>
      <c r="B24">
        <f t="array" ref="B24">SUMPRODUCT(
    INDEX('Master Answer Key'!$B$4:$AU$394,0,ROW(B24)), 
    INDEX('CS-Sophomore-Correct-Items'!$A$2:$S$392,0,COLUMN(B25))
)</f>
        <v>12</v>
      </c>
      <c r="C24">
        <f t="array" ref="C24">SUMPRODUCT(
    INDEX('Master Answer Key'!$B$4:$AU$394,0,ROW(C24)), 
    INDEX('CS-Sophomore-Correct-Items'!$A$2:$S$392,0,COLUMN(C25))
)</f>
        <v>12</v>
      </c>
      <c r="D24">
        <f t="array" ref="D24">SUMPRODUCT(
    INDEX('Master Answer Key'!$B$4:$AU$394,0,ROW(D24)), 
    INDEX('CS-Sophomore-Correct-Items'!$A$2:$S$392,0,COLUMN(D25))
)</f>
        <v>15</v>
      </c>
      <c r="E24">
        <f t="array" ref="E24">SUMPRODUCT(
    INDEX('Master Answer Key'!$B$4:$AU$394,0,ROW(E24)), 
    INDEX('CS-Sophomore-Correct-Items'!$A$2:$S$392,0,COLUMN(E25))
)</f>
        <v>11</v>
      </c>
      <c r="F24">
        <f t="array" ref="F24">SUMPRODUCT(
    INDEX('Master Answer Key'!$B$4:$AU$394,0,ROW(F24)), 
    INDEX('CS-Sophomore-Correct-Items'!$A$2:$S$392,0,COLUMN(F25))
)</f>
        <v>16</v>
      </c>
      <c r="G24">
        <f t="array" ref="G24">SUMPRODUCT(
    INDEX('Master Answer Key'!$B$4:$AU$394,0,ROW(G24)), 
    INDEX('CS-Sophomore-Correct-Items'!$A$2:$S$392,0,COLUMN(G25))
)</f>
        <v>14</v>
      </c>
      <c r="H24">
        <f t="array" ref="H24">SUMPRODUCT(
    INDEX('Master Answer Key'!$B$4:$AU$394,0,ROW(H24)), 
    INDEX('CS-Sophomore-Correct-Items'!$A$2:$S$392,0,COLUMN(H25))
)</f>
        <v>14</v>
      </c>
      <c r="I24">
        <f t="array" ref="I24">SUMPRODUCT(
    INDEX('Master Answer Key'!$B$4:$AU$394,0,ROW(I24)), 
    INDEX('CS-Sophomore-Correct-Items'!$A$2:$S$392,0,COLUMN(I25))
)</f>
        <v>11</v>
      </c>
      <c r="J24">
        <f t="array" ref="J24">SUMPRODUCT(
    INDEX('Master Answer Key'!$B$4:$AU$394,0,ROW(J24)), 
    INDEX('CS-Sophomore-Correct-Items'!$A$2:$S$392,0,COLUMN(J25))
)</f>
        <v>14</v>
      </c>
      <c r="K24">
        <f t="array" ref="K24">SUMPRODUCT(
    INDEX('Master Answer Key'!$B$4:$AU$394,0,ROW(K24)), 
    INDEX('CS-Sophomore-Correct-Items'!$A$2:$S$392,0,COLUMN(K25))
)</f>
        <v>15</v>
      </c>
      <c r="L24">
        <f t="array" ref="L24">SUMPRODUCT(
    INDEX('Master Answer Key'!$B$4:$AU$394,0,ROW(L24)), 
    INDEX('CS-Sophomore-Correct-Items'!$A$2:$S$392,0,COLUMN(L25))
)</f>
        <v>14</v>
      </c>
      <c r="M24">
        <f t="array" ref="M24">SUMPRODUCT(
    INDEX('Master Answer Key'!$B$4:$AU$394,0,ROW(M24)), 
    INDEX('CS-Sophomore-Correct-Items'!$A$2:$S$392,0,COLUMN(M25))
)</f>
        <v>16</v>
      </c>
      <c r="N24">
        <f t="array" ref="N24">SUMPRODUCT(
    INDEX('Master Answer Key'!$B$4:$AU$394,0,ROW(N24)), 
    INDEX('CS-Sophomore-Correct-Items'!$A$2:$S$392,0,COLUMN(N25))
)</f>
        <v>15</v>
      </c>
      <c r="O24">
        <f t="array" ref="O24">SUMPRODUCT(
    INDEX('Master Answer Key'!$B$4:$AU$394,0,ROW(O24)), 
    INDEX('CS-Sophomore-Correct-Items'!$A$2:$S$392,0,COLUMN(O25))
)</f>
        <v>15</v>
      </c>
      <c r="P24">
        <f t="array" ref="P24">SUMPRODUCT(
    INDEX('Master Answer Key'!$B$4:$AU$394,0,ROW(P24)), 
    INDEX('CS-Sophomore-Correct-Items'!$A$2:$S$392,0,COLUMN(P25))
)</f>
        <v>15</v>
      </c>
      <c r="Q24">
        <f t="array" ref="Q24">SUMPRODUCT(
    INDEX('Master Answer Key'!$B$4:$AU$394,0,ROW(Q24)), 
    INDEX('CS-Sophomore-Correct-Items'!$A$2:$S$392,0,COLUMN(Q25))
)</f>
        <v>14</v>
      </c>
      <c r="R24">
        <f t="array" ref="R24">SUMPRODUCT(
    INDEX('Master Answer Key'!$B$4:$AU$394,0,ROW(R24)), 
    INDEX('CS-Sophomore-Correct-Items'!$A$2:$S$392,0,COLUMN(R25))
)</f>
        <v>12</v>
      </c>
      <c r="S24">
        <f t="array" ref="S24">SUMPRODUCT(
    INDEX('Master Answer Key'!$B$4:$AU$394,0,ROW(S24)), 
    INDEX('CS-Sophomore-Correct-Items'!$A$2:$S$392,0,COLUMN(S25))
)</f>
        <v>15</v>
      </c>
    </row>
    <row r="25">
      <c r="A25" s="5" t="s">
        <v>59</v>
      </c>
      <c r="B25">
        <f t="array" ref="B25">SUMPRODUCT(
    INDEX('Master Answer Key'!$B$4:$AU$394,0,ROW(B25)), 
    INDEX('CS-Sophomore-Correct-Items'!$A$2:$S$392,0,COLUMN(B26))
)</f>
        <v>5</v>
      </c>
      <c r="C25">
        <f t="array" ref="C25">SUMPRODUCT(
    INDEX('Master Answer Key'!$B$4:$AU$394,0,ROW(C25)), 
    INDEX('CS-Sophomore-Correct-Items'!$A$2:$S$392,0,COLUMN(C26))
)</f>
        <v>5</v>
      </c>
      <c r="D25">
        <f t="array" ref="D25">SUMPRODUCT(
    INDEX('Master Answer Key'!$B$4:$AU$394,0,ROW(D25)), 
    INDEX('CS-Sophomore-Correct-Items'!$A$2:$S$392,0,COLUMN(D26))
)</f>
        <v>4</v>
      </c>
      <c r="E25">
        <f t="array" ref="E25">SUMPRODUCT(
    INDEX('Master Answer Key'!$B$4:$AU$394,0,ROW(E25)), 
    INDEX('CS-Sophomore-Correct-Items'!$A$2:$S$392,0,COLUMN(E26))
)</f>
        <v>6</v>
      </c>
      <c r="F25">
        <f t="array" ref="F25">SUMPRODUCT(
    INDEX('Master Answer Key'!$B$4:$AU$394,0,ROW(F25)), 
    INDEX('CS-Sophomore-Correct-Items'!$A$2:$S$392,0,COLUMN(F26))
)</f>
        <v>6</v>
      </c>
      <c r="G25">
        <f t="array" ref="G25">SUMPRODUCT(
    INDEX('Master Answer Key'!$B$4:$AU$394,0,ROW(G25)), 
    INDEX('CS-Sophomore-Correct-Items'!$A$2:$S$392,0,COLUMN(G26))
)</f>
        <v>4</v>
      </c>
      <c r="H25">
        <f t="array" ref="H25">SUMPRODUCT(
    INDEX('Master Answer Key'!$B$4:$AU$394,0,ROW(H25)), 
    INDEX('CS-Sophomore-Correct-Items'!$A$2:$S$392,0,COLUMN(H26))
)</f>
        <v>5</v>
      </c>
      <c r="I25">
        <f t="array" ref="I25">SUMPRODUCT(
    INDEX('Master Answer Key'!$B$4:$AU$394,0,ROW(I25)), 
    INDEX('CS-Sophomore-Correct-Items'!$A$2:$S$392,0,COLUMN(I26))
)</f>
        <v>5</v>
      </c>
      <c r="J25">
        <f t="array" ref="J25">SUMPRODUCT(
    INDEX('Master Answer Key'!$B$4:$AU$394,0,ROW(J25)), 
    INDEX('CS-Sophomore-Correct-Items'!$A$2:$S$392,0,COLUMN(J26))
)</f>
        <v>5</v>
      </c>
      <c r="K25">
        <f t="array" ref="K25">SUMPRODUCT(
    INDEX('Master Answer Key'!$B$4:$AU$394,0,ROW(K25)), 
    INDEX('CS-Sophomore-Correct-Items'!$A$2:$S$392,0,COLUMN(K26))
)</f>
        <v>6</v>
      </c>
      <c r="L25">
        <f t="array" ref="L25">SUMPRODUCT(
    INDEX('Master Answer Key'!$B$4:$AU$394,0,ROW(L25)), 
    INDEX('CS-Sophomore-Correct-Items'!$A$2:$S$392,0,COLUMN(L26))
)</f>
        <v>4</v>
      </c>
      <c r="M25">
        <f t="array" ref="M25">SUMPRODUCT(
    INDEX('Master Answer Key'!$B$4:$AU$394,0,ROW(M25)), 
    INDEX('CS-Sophomore-Correct-Items'!$A$2:$S$392,0,COLUMN(M26))
)</f>
        <v>5</v>
      </c>
      <c r="N25">
        <f t="array" ref="N25">SUMPRODUCT(
    INDEX('Master Answer Key'!$B$4:$AU$394,0,ROW(N25)), 
    INDEX('CS-Sophomore-Correct-Items'!$A$2:$S$392,0,COLUMN(N26))
)</f>
        <v>5</v>
      </c>
      <c r="O25">
        <f t="array" ref="O25">SUMPRODUCT(
    INDEX('Master Answer Key'!$B$4:$AU$394,0,ROW(O25)), 
    INDEX('CS-Sophomore-Correct-Items'!$A$2:$S$392,0,COLUMN(O26))
)</f>
        <v>5</v>
      </c>
      <c r="P25">
        <f t="array" ref="P25">SUMPRODUCT(
    INDEX('Master Answer Key'!$B$4:$AU$394,0,ROW(P25)), 
    INDEX('CS-Sophomore-Correct-Items'!$A$2:$S$392,0,COLUMN(P26))
)</f>
        <v>5</v>
      </c>
      <c r="Q25">
        <f t="array" ref="Q25">SUMPRODUCT(
    INDEX('Master Answer Key'!$B$4:$AU$394,0,ROW(Q25)), 
    INDEX('CS-Sophomore-Correct-Items'!$A$2:$S$392,0,COLUMN(Q26))
)</f>
        <v>5</v>
      </c>
      <c r="R25">
        <f t="array" ref="R25">SUMPRODUCT(
    INDEX('Master Answer Key'!$B$4:$AU$394,0,ROW(R25)), 
    INDEX('CS-Sophomore-Correct-Items'!$A$2:$S$392,0,COLUMN(R26))
)</f>
        <v>5</v>
      </c>
      <c r="S25">
        <f t="array" ref="S25">SUMPRODUCT(
    INDEX('Master Answer Key'!$B$4:$AU$394,0,ROW(S25)), 
    INDEX('CS-Sophomore-Correct-Items'!$A$2:$S$392,0,COLUMN(S26))
)</f>
        <v>4</v>
      </c>
    </row>
    <row r="26">
      <c r="A26" s="5" t="s">
        <v>60</v>
      </c>
      <c r="B26">
        <f t="array" ref="B26">SUMPRODUCT(
    INDEX('Master Answer Key'!$B$4:$AU$394,0,ROW(B26)), 
    INDEX('CS-Sophomore-Correct-Items'!$A$2:$S$392,0,COLUMN(B27))
)</f>
        <v>19</v>
      </c>
      <c r="C26">
        <f t="array" ref="C26">SUMPRODUCT(
    INDEX('Master Answer Key'!$B$4:$AU$394,0,ROW(C26)), 
    INDEX('CS-Sophomore-Correct-Items'!$A$2:$S$392,0,COLUMN(C27))
)</f>
        <v>19</v>
      </c>
      <c r="D26">
        <f t="array" ref="D26">SUMPRODUCT(
    INDEX('Master Answer Key'!$B$4:$AU$394,0,ROW(D26)), 
    INDEX('CS-Sophomore-Correct-Items'!$A$2:$S$392,0,COLUMN(D27))
)</f>
        <v>17</v>
      </c>
      <c r="E26">
        <f t="array" ref="E26">SUMPRODUCT(
    INDEX('Master Answer Key'!$B$4:$AU$394,0,ROW(E26)), 
    INDEX('CS-Sophomore-Correct-Items'!$A$2:$S$392,0,COLUMN(E27))
)</f>
        <v>11</v>
      </c>
      <c r="F26">
        <f t="array" ref="F26">SUMPRODUCT(
    INDEX('Master Answer Key'!$B$4:$AU$394,0,ROW(F26)), 
    INDEX('CS-Sophomore-Correct-Items'!$A$2:$S$392,0,COLUMN(F27))
)</f>
        <v>16</v>
      </c>
      <c r="G26">
        <f t="array" ref="G26">SUMPRODUCT(
    INDEX('Master Answer Key'!$B$4:$AU$394,0,ROW(G26)), 
    INDEX('CS-Sophomore-Correct-Items'!$A$2:$S$392,0,COLUMN(G27))
)</f>
        <v>22</v>
      </c>
      <c r="H26">
        <f t="array" ref="H26">SUMPRODUCT(
    INDEX('Master Answer Key'!$B$4:$AU$394,0,ROW(H26)), 
    INDEX('CS-Sophomore-Correct-Items'!$A$2:$S$392,0,COLUMN(H27))
)</f>
        <v>19</v>
      </c>
      <c r="I26">
        <f t="array" ref="I26">SUMPRODUCT(
    INDEX('Master Answer Key'!$B$4:$AU$394,0,ROW(I26)), 
    INDEX('CS-Sophomore-Correct-Items'!$A$2:$S$392,0,COLUMN(I27))
)</f>
        <v>21</v>
      </c>
      <c r="J26">
        <f t="array" ref="J26">SUMPRODUCT(
    INDEX('Master Answer Key'!$B$4:$AU$394,0,ROW(J26)), 
    INDEX('CS-Sophomore-Correct-Items'!$A$2:$S$392,0,COLUMN(J27))
)</f>
        <v>23</v>
      </c>
      <c r="K26">
        <f t="array" ref="K26">SUMPRODUCT(
    INDEX('Master Answer Key'!$B$4:$AU$394,0,ROW(K26)), 
    INDEX('CS-Sophomore-Correct-Items'!$A$2:$S$392,0,COLUMN(K27))
)</f>
        <v>20</v>
      </c>
      <c r="L26">
        <f t="array" ref="L26">SUMPRODUCT(
    INDEX('Master Answer Key'!$B$4:$AU$394,0,ROW(L26)), 
    INDEX('CS-Sophomore-Correct-Items'!$A$2:$S$392,0,COLUMN(L27))
)</f>
        <v>23</v>
      </c>
      <c r="M26">
        <f t="array" ref="M26">SUMPRODUCT(
    INDEX('Master Answer Key'!$B$4:$AU$394,0,ROW(M26)), 
    INDEX('CS-Sophomore-Correct-Items'!$A$2:$S$392,0,COLUMN(M27))
)</f>
        <v>23</v>
      </c>
      <c r="N26">
        <f t="array" ref="N26">SUMPRODUCT(
    INDEX('Master Answer Key'!$B$4:$AU$394,0,ROW(N26)), 
    INDEX('CS-Sophomore-Correct-Items'!$A$2:$S$392,0,COLUMN(N27))
)</f>
        <v>24</v>
      </c>
      <c r="O26">
        <f t="array" ref="O26">SUMPRODUCT(
    INDEX('Master Answer Key'!$B$4:$AU$394,0,ROW(O26)), 
    INDEX('CS-Sophomore-Correct-Items'!$A$2:$S$392,0,COLUMN(O27))
)</f>
        <v>24</v>
      </c>
      <c r="P26">
        <f t="array" ref="P26">SUMPRODUCT(
    INDEX('Master Answer Key'!$B$4:$AU$394,0,ROW(P26)), 
    INDEX('CS-Sophomore-Correct-Items'!$A$2:$S$392,0,COLUMN(P27))
)</f>
        <v>23</v>
      </c>
      <c r="Q26">
        <f t="array" ref="Q26">SUMPRODUCT(
    INDEX('Master Answer Key'!$B$4:$AU$394,0,ROW(Q26)), 
    INDEX('CS-Sophomore-Correct-Items'!$A$2:$S$392,0,COLUMN(Q27))
)</f>
        <v>21</v>
      </c>
      <c r="R26">
        <f t="array" ref="R26">SUMPRODUCT(
    INDEX('Master Answer Key'!$B$4:$AU$394,0,ROW(R26)), 
    INDEX('CS-Sophomore-Correct-Items'!$A$2:$S$392,0,COLUMN(R27))
)</f>
        <v>20</v>
      </c>
      <c r="S26">
        <f t="array" ref="S26">SUMPRODUCT(
    INDEX('Master Answer Key'!$B$4:$AU$394,0,ROW(S26)), 
    INDEX('CS-Sophomore-Correct-Items'!$A$2:$S$392,0,COLUMN(S27))
)</f>
        <v>23</v>
      </c>
    </row>
    <row r="27">
      <c r="A27" s="5" t="s">
        <v>61</v>
      </c>
      <c r="B27">
        <f t="array" ref="B27">SUMPRODUCT(
    INDEX('Master Answer Key'!$B$4:$AU$394,0,ROW(B27)), 
    INDEX('CS-Sophomore-Correct-Items'!$A$2:$S$392,0,COLUMN(B28))
)</f>
        <v>30</v>
      </c>
      <c r="C27">
        <f t="array" ref="C27">SUMPRODUCT(
    INDEX('Master Answer Key'!$B$4:$AU$394,0,ROW(C27)), 
    INDEX('CS-Sophomore-Correct-Items'!$A$2:$S$392,0,COLUMN(C28))
)</f>
        <v>21</v>
      </c>
      <c r="D27">
        <f t="array" ref="D27">SUMPRODUCT(
    INDEX('Master Answer Key'!$B$4:$AU$394,0,ROW(D27)), 
    INDEX('CS-Sophomore-Correct-Items'!$A$2:$S$392,0,COLUMN(D28))
)</f>
        <v>29</v>
      </c>
      <c r="E27">
        <f t="array" ref="E27">SUMPRODUCT(
    INDEX('Master Answer Key'!$B$4:$AU$394,0,ROW(E27)), 
    INDEX('CS-Sophomore-Correct-Items'!$A$2:$S$392,0,COLUMN(E28))
)</f>
        <v>23</v>
      </c>
      <c r="F27">
        <f t="array" ref="F27">SUMPRODUCT(
    INDEX('Master Answer Key'!$B$4:$AU$394,0,ROW(F27)), 
    INDEX('CS-Sophomore-Correct-Items'!$A$2:$S$392,0,COLUMN(F28))
)</f>
        <v>23</v>
      </c>
      <c r="G27">
        <f t="array" ref="G27">SUMPRODUCT(
    INDEX('Master Answer Key'!$B$4:$AU$394,0,ROW(G27)), 
    INDEX('CS-Sophomore-Correct-Items'!$A$2:$S$392,0,COLUMN(G28))
)</f>
        <v>27</v>
      </c>
      <c r="H27">
        <f t="array" ref="H27">SUMPRODUCT(
    INDEX('Master Answer Key'!$B$4:$AU$394,0,ROW(H27)), 
    INDEX('CS-Sophomore-Correct-Items'!$A$2:$S$392,0,COLUMN(H28))
)</f>
        <v>28</v>
      </c>
      <c r="I27">
        <f t="array" ref="I27">SUMPRODUCT(
    INDEX('Master Answer Key'!$B$4:$AU$394,0,ROW(I27)), 
    INDEX('CS-Sophomore-Correct-Items'!$A$2:$S$392,0,COLUMN(I28))
)</f>
        <v>31</v>
      </c>
      <c r="J27">
        <f t="array" ref="J27">SUMPRODUCT(
    INDEX('Master Answer Key'!$B$4:$AU$394,0,ROW(J27)), 
    INDEX('CS-Sophomore-Correct-Items'!$A$2:$S$392,0,COLUMN(J28))
)</f>
        <v>30</v>
      </c>
      <c r="K27">
        <f t="array" ref="K27">SUMPRODUCT(
    INDEX('Master Answer Key'!$B$4:$AU$394,0,ROW(K27)), 
    INDEX('CS-Sophomore-Correct-Items'!$A$2:$S$392,0,COLUMN(K28))
)</f>
        <v>29</v>
      </c>
      <c r="L27">
        <f t="array" ref="L27">SUMPRODUCT(
    INDEX('Master Answer Key'!$B$4:$AU$394,0,ROW(L27)), 
    INDEX('CS-Sophomore-Correct-Items'!$A$2:$S$392,0,COLUMN(L28))
)</f>
        <v>30</v>
      </c>
      <c r="M27">
        <f t="array" ref="M27">SUMPRODUCT(
    INDEX('Master Answer Key'!$B$4:$AU$394,0,ROW(M27)), 
    INDEX('CS-Sophomore-Correct-Items'!$A$2:$S$392,0,COLUMN(M28))
)</f>
        <v>29</v>
      </c>
      <c r="N27">
        <f t="array" ref="N27">SUMPRODUCT(
    INDEX('Master Answer Key'!$B$4:$AU$394,0,ROW(N27)), 
    INDEX('CS-Sophomore-Correct-Items'!$A$2:$S$392,0,COLUMN(N28))
)</f>
        <v>32</v>
      </c>
      <c r="O27">
        <f t="array" ref="O27">SUMPRODUCT(
    INDEX('Master Answer Key'!$B$4:$AU$394,0,ROW(O27)), 
    INDEX('CS-Sophomore-Correct-Items'!$A$2:$S$392,0,COLUMN(O28))
)</f>
        <v>32</v>
      </c>
      <c r="P27">
        <f t="array" ref="P27">SUMPRODUCT(
    INDEX('Master Answer Key'!$B$4:$AU$394,0,ROW(P27)), 
    INDEX('CS-Sophomore-Correct-Items'!$A$2:$S$392,0,COLUMN(P28))
)</f>
        <v>29</v>
      </c>
      <c r="Q27">
        <f t="array" ref="Q27">SUMPRODUCT(
    INDEX('Master Answer Key'!$B$4:$AU$394,0,ROW(Q27)), 
    INDEX('CS-Sophomore-Correct-Items'!$A$2:$S$392,0,COLUMN(Q28))
)</f>
        <v>25</v>
      </c>
      <c r="R27">
        <f t="array" ref="R27">SUMPRODUCT(
    INDEX('Master Answer Key'!$B$4:$AU$394,0,ROW(R27)), 
    INDEX('CS-Sophomore-Correct-Items'!$A$2:$S$392,0,COLUMN(R28))
)</f>
        <v>28</v>
      </c>
      <c r="S27">
        <f t="array" ref="S27">SUMPRODUCT(
    INDEX('Master Answer Key'!$B$4:$AU$394,0,ROW(S27)), 
    INDEX('CS-Sophomore-Correct-Items'!$A$2:$S$392,0,COLUMN(S28))
)</f>
        <v>27</v>
      </c>
    </row>
    <row r="28">
      <c r="A28" s="5" t="s">
        <v>62</v>
      </c>
      <c r="B28">
        <f t="array" ref="B28">SUMPRODUCT(
    INDEX('Master Answer Key'!$B$4:$AU$394,0,ROW(B28)), 
    INDEX('CS-Sophomore-Correct-Items'!$A$2:$S$392,0,COLUMN(B29))
)</f>
        <v>5</v>
      </c>
      <c r="C28">
        <f t="array" ref="C28">SUMPRODUCT(
    INDEX('Master Answer Key'!$B$4:$AU$394,0,ROW(C28)), 
    INDEX('CS-Sophomore-Correct-Items'!$A$2:$S$392,0,COLUMN(C29))
)</f>
        <v>1</v>
      </c>
      <c r="D28">
        <f t="array" ref="D28">SUMPRODUCT(
    INDEX('Master Answer Key'!$B$4:$AU$394,0,ROW(D28)), 
    INDEX('CS-Sophomore-Correct-Items'!$A$2:$S$392,0,COLUMN(D29))
)</f>
        <v>5</v>
      </c>
      <c r="E28">
        <f t="array" ref="E28">SUMPRODUCT(
    INDEX('Master Answer Key'!$B$4:$AU$394,0,ROW(E28)), 
    INDEX('CS-Sophomore-Correct-Items'!$A$2:$S$392,0,COLUMN(E29))
)</f>
        <v>4</v>
      </c>
      <c r="F28">
        <f t="array" ref="F28">SUMPRODUCT(
    INDEX('Master Answer Key'!$B$4:$AU$394,0,ROW(F28)), 
    INDEX('CS-Sophomore-Correct-Items'!$A$2:$S$392,0,COLUMN(F29))
)</f>
        <v>3</v>
      </c>
      <c r="G28">
        <f t="array" ref="G28">SUMPRODUCT(
    INDEX('Master Answer Key'!$B$4:$AU$394,0,ROW(G28)), 
    INDEX('CS-Sophomore-Correct-Items'!$A$2:$S$392,0,COLUMN(G29))
)</f>
        <v>3</v>
      </c>
      <c r="H28">
        <f t="array" ref="H28">SUMPRODUCT(
    INDEX('Master Answer Key'!$B$4:$AU$394,0,ROW(H28)), 
    INDEX('CS-Sophomore-Correct-Items'!$A$2:$S$392,0,COLUMN(H29))
)</f>
        <v>4</v>
      </c>
      <c r="I28">
        <f t="array" ref="I28">SUMPRODUCT(
    INDEX('Master Answer Key'!$B$4:$AU$394,0,ROW(I28)), 
    INDEX('CS-Sophomore-Correct-Items'!$A$2:$S$392,0,COLUMN(I29))
)</f>
        <v>5</v>
      </c>
      <c r="J28">
        <f t="array" ref="J28">SUMPRODUCT(
    INDEX('Master Answer Key'!$B$4:$AU$394,0,ROW(J28)), 
    INDEX('CS-Sophomore-Correct-Items'!$A$2:$S$392,0,COLUMN(J29))
)</f>
        <v>5</v>
      </c>
      <c r="K28">
        <f t="array" ref="K28">SUMPRODUCT(
    INDEX('Master Answer Key'!$B$4:$AU$394,0,ROW(K28)), 
    INDEX('CS-Sophomore-Correct-Items'!$A$2:$S$392,0,COLUMN(K29))
)</f>
        <v>4</v>
      </c>
      <c r="L28">
        <f t="array" ref="L28">SUMPRODUCT(
    INDEX('Master Answer Key'!$B$4:$AU$394,0,ROW(L28)), 
    INDEX('CS-Sophomore-Correct-Items'!$A$2:$S$392,0,COLUMN(L29))
)</f>
        <v>3</v>
      </c>
      <c r="M28">
        <f t="array" ref="M28">SUMPRODUCT(
    INDEX('Master Answer Key'!$B$4:$AU$394,0,ROW(M28)), 
    INDEX('CS-Sophomore-Correct-Items'!$A$2:$S$392,0,COLUMN(M29))
)</f>
        <v>4</v>
      </c>
      <c r="N28">
        <f t="array" ref="N28">SUMPRODUCT(
    INDEX('Master Answer Key'!$B$4:$AU$394,0,ROW(N28)), 
    INDEX('CS-Sophomore-Correct-Items'!$A$2:$S$392,0,COLUMN(N29))
)</f>
        <v>6</v>
      </c>
      <c r="O28">
        <f t="array" ref="O28">SUMPRODUCT(
    INDEX('Master Answer Key'!$B$4:$AU$394,0,ROW(O28)), 
    INDEX('CS-Sophomore-Correct-Items'!$A$2:$S$392,0,COLUMN(O29))
)</f>
        <v>6</v>
      </c>
      <c r="P28">
        <f t="array" ref="P28">SUMPRODUCT(
    INDEX('Master Answer Key'!$B$4:$AU$394,0,ROW(P28)), 
    INDEX('CS-Sophomore-Correct-Items'!$A$2:$S$392,0,COLUMN(P29))
)</f>
        <v>3</v>
      </c>
      <c r="Q28">
        <f t="array" ref="Q28">SUMPRODUCT(
    INDEX('Master Answer Key'!$B$4:$AU$394,0,ROW(Q28)), 
    INDEX('CS-Sophomore-Correct-Items'!$A$2:$S$392,0,COLUMN(Q29))
)</f>
        <v>4</v>
      </c>
      <c r="R28">
        <f t="array" ref="R28">SUMPRODUCT(
    INDEX('Master Answer Key'!$B$4:$AU$394,0,ROW(R28)), 
    INDEX('CS-Sophomore-Correct-Items'!$A$2:$S$392,0,COLUMN(R29))
)</f>
        <v>3</v>
      </c>
      <c r="S28">
        <f t="array" ref="S28">SUMPRODUCT(
    INDEX('Master Answer Key'!$B$4:$AU$394,0,ROW(S28)), 
    INDEX('CS-Sophomore-Correct-Items'!$A$2:$S$392,0,COLUMN(S29))
)</f>
        <v>3</v>
      </c>
    </row>
    <row r="29">
      <c r="A29" s="5" t="s">
        <v>63</v>
      </c>
      <c r="B29">
        <f t="array" ref="B29">SUMPRODUCT(
    INDEX('Master Answer Key'!$B$4:$AU$394,0,ROW(B29)), 
    INDEX('CS-Sophomore-Correct-Items'!$A$2:$S$392,0,COLUMN(B30))
)</f>
        <v>24</v>
      </c>
      <c r="C29">
        <f t="array" ref="C29">SUMPRODUCT(
    INDEX('Master Answer Key'!$B$4:$AU$394,0,ROW(C29)), 
    INDEX('CS-Sophomore-Correct-Items'!$A$2:$S$392,0,COLUMN(C30))
)</f>
        <v>19</v>
      </c>
      <c r="D29">
        <f t="array" ref="D29">SUMPRODUCT(
    INDEX('Master Answer Key'!$B$4:$AU$394,0,ROW(D29)), 
    INDEX('CS-Sophomore-Correct-Items'!$A$2:$S$392,0,COLUMN(D30))
)</f>
        <v>24</v>
      </c>
      <c r="E29">
        <f t="array" ref="E29">SUMPRODUCT(
    INDEX('Master Answer Key'!$B$4:$AU$394,0,ROW(E29)), 
    INDEX('CS-Sophomore-Correct-Items'!$A$2:$S$392,0,COLUMN(E30))
)</f>
        <v>20</v>
      </c>
      <c r="F29">
        <f t="array" ref="F29">SUMPRODUCT(
    INDEX('Master Answer Key'!$B$4:$AU$394,0,ROW(F29)), 
    INDEX('CS-Sophomore-Correct-Items'!$A$2:$S$392,0,COLUMN(F30))
)</f>
        <v>23</v>
      </c>
      <c r="G29">
        <f t="array" ref="G29">SUMPRODUCT(
    INDEX('Master Answer Key'!$B$4:$AU$394,0,ROW(G29)), 
    INDEX('CS-Sophomore-Correct-Items'!$A$2:$S$392,0,COLUMN(G30))
)</f>
        <v>23</v>
      </c>
      <c r="H29">
        <f t="array" ref="H29">SUMPRODUCT(
    INDEX('Master Answer Key'!$B$4:$AU$394,0,ROW(H29)), 
    INDEX('CS-Sophomore-Correct-Items'!$A$2:$S$392,0,COLUMN(H30))
)</f>
        <v>21</v>
      </c>
      <c r="I29">
        <f t="array" ref="I29">SUMPRODUCT(
    INDEX('Master Answer Key'!$B$4:$AU$394,0,ROW(I29)), 
    INDEX('CS-Sophomore-Correct-Items'!$A$2:$S$392,0,COLUMN(I30))
)</f>
        <v>22</v>
      </c>
      <c r="J29">
        <f t="array" ref="J29">SUMPRODUCT(
    INDEX('Master Answer Key'!$B$4:$AU$394,0,ROW(J29)), 
    INDEX('CS-Sophomore-Correct-Items'!$A$2:$S$392,0,COLUMN(J30))
)</f>
        <v>25</v>
      </c>
      <c r="K29">
        <f t="array" ref="K29">SUMPRODUCT(
    INDEX('Master Answer Key'!$B$4:$AU$394,0,ROW(K29)), 
    INDEX('CS-Sophomore-Correct-Items'!$A$2:$S$392,0,COLUMN(K30))
)</f>
        <v>21</v>
      </c>
      <c r="L29">
        <f t="array" ref="L29">SUMPRODUCT(
    INDEX('Master Answer Key'!$B$4:$AU$394,0,ROW(L29)), 
    INDEX('CS-Sophomore-Correct-Items'!$A$2:$S$392,0,COLUMN(L30))
)</f>
        <v>17</v>
      </c>
      <c r="M29">
        <f t="array" ref="M29">SUMPRODUCT(
    INDEX('Master Answer Key'!$B$4:$AU$394,0,ROW(M29)), 
    INDEX('CS-Sophomore-Correct-Items'!$A$2:$S$392,0,COLUMN(M30))
)</f>
        <v>24</v>
      </c>
      <c r="N29">
        <f t="array" ref="N29">SUMPRODUCT(
    INDEX('Master Answer Key'!$B$4:$AU$394,0,ROW(N29)), 
    INDEX('CS-Sophomore-Correct-Items'!$A$2:$S$392,0,COLUMN(N30))
)</f>
        <v>23</v>
      </c>
      <c r="O29">
        <f t="array" ref="O29">SUMPRODUCT(
    INDEX('Master Answer Key'!$B$4:$AU$394,0,ROW(O29)), 
    INDEX('CS-Sophomore-Correct-Items'!$A$2:$S$392,0,COLUMN(O30))
)</f>
        <v>20</v>
      </c>
      <c r="P29">
        <f t="array" ref="P29">SUMPRODUCT(
    INDEX('Master Answer Key'!$B$4:$AU$394,0,ROW(P29)), 
    INDEX('CS-Sophomore-Correct-Items'!$A$2:$S$392,0,COLUMN(P30))
)</f>
        <v>20</v>
      </c>
      <c r="Q29">
        <f t="array" ref="Q29">SUMPRODUCT(
    INDEX('Master Answer Key'!$B$4:$AU$394,0,ROW(Q29)), 
    INDEX('CS-Sophomore-Correct-Items'!$A$2:$S$392,0,COLUMN(Q30))
)</f>
        <v>26</v>
      </c>
      <c r="R29">
        <f t="array" ref="R29">SUMPRODUCT(
    INDEX('Master Answer Key'!$B$4:$AU$394,0,ROW(R29)), 
    INDEX('CS-Sophomore-Correct-Items'!$A$2:$S$392,0,COLUMN(R30))
)</f>
        <v>22</v>
      </c>
      <c r="S29">
        <f t="array" ref="S29">SUMPRODUCT(
    INDEX('Master Answer Key'!$B$4:$AU$394,0,ROW(S29)), 
    INDEX('CS-Sophomore-Correct-Items'!$A$2:$S$392,0,COLUMN(S30))
)</f>
        <v>26</v>
      </c>
    </row>
    <row r="30">
      <c r="A30" s="5" t="s">
        <v>64</v>
      </c>
      <c r="B30">
        <f t="array" ref="B30">SUMPRODUCT(
    INDEX('Master Answer Key'!$B$4:$AU$394,0,ROW(B30)), 
    INDEX('CS-Sophomore-Correct-Items'!$A$2:$S$392,0,COLUMN(B31))
)</f>
        <v>0</v>
      </c>
      <c r="C30">
        <f t="array" ref="C30">SUMPRODUCT(
    INDEX('Master Answer Key'!$B$4:$AU$394,0,ROW(C30)), 
    INDEX('CS-Sophomore-Correct-Items'!$A$2:$S$392,0,COLUMN(C31))
)</f>
        <v>0</v>
      </c>
      <c r="D30">
        <f t="array" ref="D30">SUMPRODUCT(
    INDEX('Master Answer Key'!$B$4:$AU$394,0,ROW(D30)), 
    INDEX('CS-Sophomore-Correct-Items'!$A$2:$S$392,0,COLUMN(D31))
)</f>
        <v>0</v>
      </c>
      <c r="E30">
        <f t="array" ref="E30">SUMPRODUCT(
    INDEX('Master Answer Key'!$B$4:$AU$394,0,ROW(E30)), 
    INDEX('CS-Sophomore-Correct-Items'!$A$2:$S$392,0,COLUMN(E31))
)</f>
        <v>0</v>
      </c>
      <c r="F30">
        <f t="array" ref="F30">SUMPRODUCT(
    INDEX('Master Answer Key'!$B$4:$AU$394,0,ROW(F30)), 
    INDEX('CS-Sophomore-Correct-Items'!$A$2:$S$392,0,COLUMN(F31))
)</f>
        <v>0</v>
      </c>
      <c r="G30">
        <f t="array" ref="G30">SUMPRODUCT(
    INDEX('Master Answer Key'!$B$4:$AU$394,0,ROW(G30)), 
    INDEX('CS-Sophomore-Correct-Items'!$A$2:$S$392,0,COLUMN(G31))
)</f>
        <v>0</v>
      </c>
      <c r="H30">
        <f t="array" ref="H30">SUMPRODUCT(
    INDEX('Master Answer Key'!$B$4:$AU$394,0,ROW(H30)), 
    INDEX('CS-Sophomore-Correct-Items'!$A$2:$S$392,0,COLUMN(H31))
)</f>
        <v>0</v>
      </c>
      <c r="I30">
        <f t="array" ref="I30">SUMPRODUCT(
    INDEX('Master Answer Key'!$B$4:$AU$394,0,ROW(I30)), 
    INDEX('CS-Sophomore-Correct-Items'!$A$2:$S$392,0,COLUMN(I31))
)</f>
        <v>0</v>
      </c>
      <c r="J30">
        <f t="array" ref="J30">SUMPRODUCT(
    INDEX('Master Answer Key'!$B$4:$AU$394,0,ROW(J30)), 
    INDEX('CS-Sophomore-Correct-Items'!$A$2:$S$392,0,COLUMN(J31))
)</f>
        <v>0</v>
      </c>
      <c r="K30">
        <f t="array" ref="K30">SUMPRODUCT(
    INDEX('Master Answer Key'!$B$4:$AU$394,0,ROW(K30)), 
    INDEX('CS-Sophomore-Correct-Items'!$A$2:$S$392,0,COLUMN(K31))
)</f>
        <v>0</v>
      </c>
      <c r="L30">
        <f t="array" ref="L30">SUMPRODUCT(
    INDEX('Master Answer Key'!$B$4:$AU$394,0,ROW(L30)), 
    INDEX('CS-Sophomore-Correct-Items'!$A$2:$S$392,0,COLUMN(L31))
)</f>
        <v>0</v>
      </c>
      <c r="M30">
        <f t="array" ref="M30">SUMPRODUCT(
    INDEX('Master Answer Key'!$B$4:$AU$394,0,ROW(M30)), 
    INDEX('CS-Sophomore-Correct-Items'!$A$2:$S$392,0,COLUMN(M31))
)</f>
        <v>0</v>
      </c>
      <c r="N30">
        <f t="array" ref="N30">SUMPRODUCT(
    INDEX('Master Answer Key'!$B$4:$AU$394,0,ROW(N30)), 
    INDEX('CS-Sophomore-Correct-Items'!$A$2:$S$392,0,COLUMN(N31))
)</f>
        <v>0</v>
      </c>
      <c r="O30">
        <f t="array" ref="O30">SUMPRODUCT(
    INDEX('Master Answer Key'!$B$4:$AU$394,0,ROW(O30)), 
    INDEX('CS-Sophomore-Correct-Items'!$A$2:$S$392,0,COLUMN(O31))
)</f>
        <v>0</v>
      </c>
      <c r="P30">
        <f t="array" ref="P30">SUMPRODUCT(
    INDEX('Master Answer Key'!$B$4:$AU$394,0,ROW(P30)), 
    INDEX('CS-Sophomore-Correct-Items'!$A$2:$S$392,0,COLUMN(P31))
)</f>
        <v>0</v>
      </c>
      <c r="Q30">
        <f t="array" ref="Q30">SUMPRODUCT(
    INDEX('Master Answer Key'!$B$4:$AU$394,0,ROW(Q30)), 
    INDEX('CS-Sophomore-Correct-Items'!$A$2:$S$392,0,COLUMN(Q31))
)</f>
        <v>0</v>
      </c>
      <c r="R30">
        <f t="array" ref="R30">SUMPRODUCT(
    INDEX('Master Answer Key'!$B$4:$AU$394,0,ROW(R30)), 
    INDEX('CS-Sophomore-Correct-Items'!$A$2:$S$392,0,COLUMN(R31))
)</f>
        <v>0</v>
      </c>
      <c r="S30">
        <f t="array" ref="S30">SUMPRODUCT(
    INDEX('Master Answer Key'!$B$4:$AU$394,0,ROW(S30)), 
    INDEX('CS-Sophomore-Correct-Items'!$A$2:$S$392,0,COLUMN(S31))
)</f>
        <v>0</v>
      </c>
    </row>
    <row r="31">
      <c r="A31" s="5" t="s">
        <v>65</v>
      </c>
      <c r="B31">
        <f t="array" ref="B31">SUMPRODUCT(
    INDEX('Master Answer Key'!$B$4:$AU$394,0,ROW(B31)), 
    INDEX('CS-Sophomore-Correct-Items'!$A$2:$S$392,0,COLUMN(B32))
)</f>
        <v>1</v>
      </c>
      <c r="C31">
        <f t="array" ref="C31">SUMPRODUCT(
    INDEX('Master Answer Key'!$B$4:$AU$394,0,ROW(C31)), 
    INDEX('CS-Sophomore-Correct-Items'!$A$2:$S$392,0,COLUMN(C32))
)</f>
        <v>1</v>
      </c>
      <c r="D31">
        <f t="array" ref="D31">SUMPRODUCT(
    INDEX('Master Answer Key'!$B$4:$AU$394,0,ROW(D31)), 
    INDEX('CS-Sophomore-Correct-Items'!$A$2:$S$392,0,COLUMN(D32))
)</f>
        <v>1</v>
      </c>
      <c r="E31">
        <f t="array" ref="E31">SUMPRODUCT(
    INDEX('Master Answer Key'!$B$4:$AU$394,0,ROW(E31)), 
    INDEX('CS-Sophomore-Correct-Items'!$A$2:$S$392,0,COLUMN(E32))
)</f>
        <v>1</v>
      </c>
      <c r="F31">
        <f t="array" ref="F31">SUMPRODUCT(
    INDEX('Master Answer Key'!$B$4:$AU$394,0,ROW(F31)), 
    INDEX('CS-Sophomore-Correct-Items'!$A$2:$S$392,0,COLUMN(F32))
)</f>
        <v>1</v>
      </c>
      <c r="G31">
        <f t="array" ref="G31">SUMPRODUCT(
    INDEX('Master Answer Key'!$B$4:$AU$394,0,ROW(G31)), 
    INDEX('CS-Sophomore-Correct-Items'!$A$2:$S$392,0,COLUMN(G32))
)</f>
        <v>1</v>
      </c>
      <c r="H31">
        <f t="array" ref="H31">SUMPRODUCT(
    INDEX('Master Answer Key'!$B$4:$AU$394,0,ROW(H31)), 
    INDEX('CS-Sophomore-Correct-Items'!$A$2:$S$392,0,COLUMN(H32))
)</f>
        <v>1</v>
      </c>
      <c r="I31">
        <f t="array" ref="I31">SUMPRODUCT(
    INDEX('Master Answer Key'!$B$4:$AU$394,0,ROW(I31)), 
    INDEX('CS-Sophomore-Correct-Items'!$A$2:$S$392,0,COLUMN(I32))
)</f>
        <v>1</v>
      </c>
      <c r="J31">
        <f t="array" ref="J31">SUMPRODUCT(
    INDEX('Master Answer Key'!$B$4:$AU$394,0,ROW(J31)), 
    INDEX('CS-Sophomore-Correct-Items'!$A$2:$S$392,0,COLUMN(J32))
)</f>
        <v>1</v>
      </c>
      <c r="K31">
        <f t="array" ref="K31">SUMPRODUCT(
    INDEX('Master Answer Key'!$B$4:$AU$394,0,ROW(K31)), 
    INDEX('CS-Sophomore-Correct-Items'!$A$2:$S$392,0,COLUMN(K32))
)</f>
        <v>1</v>
      </c>
      <c r="L31">
        <f t="array" ref="L31">SUMPRODUCT(
    INDEX('Master Answer Key'!$B$4:$AU$394,0,ROW(L31)), 
    INDEX('CS-Sophomore-Correct-Items'!$A$2:$S$392,0,COLUMN(L32))
)</f>
        <v>1</v>
      </c>
      <c r="M31">
        <f t="array" ref="M31">SUMPRODUCT(
    INDEX('Master Answer Key'!$B$4:$AU$394,0,ROW(M31)), 
    INDEX('CS-Sophomore-Correct-Items'!$A$2:$S$392,0,COLUMN(M32))
)</f>
        <v>1</v>
      </c>
      <c r="N31">
        <f t="array" ref="N31">SUMPRODUCT(
    INDEX('Master Answer Key'!$B$4:$AU$394,0,ROW(N31)), 
    INDEX('CS-Sophomore-Correct-Items'!$A$2:$S$392,0,COLUMN(N32))
)</f>
        <v>1</v>
      </c>
      <c r="O31">
        <f t="array" ref="O31">SUMPRODUCT(
    INDEX('Master Answer Key'!$B$4:$AU$394,0,ROW(O31)), 
    INDEX('CS-Sophomore-Correct-Items'!$A$2:$S$392,0,COLUMN(O32))
)</f>
        <v>1</v>
      </c>
      <c r="P31">
        <f t="array" ref="P31">SUMPRODUCT(
    INDEX('Master Answer Key'!$B$4:$AU$394,0,ROW(P31)), 
    INDEX('CS-Sophomore-Correct-Items'!$A$2:$S$392,0,COLUMN(P32))
)</f>
        <v>1</v>
      </c>
      <c r="Q31">
        <f t="array" ref="Q31">SUMPRODUCT(
    INDEX('Master Answer Key'!$B$4:$AU$394,0,ROW(Q31)), 
    INDEX('CS-Sophomore-Correct-Items'!$A$2:$S$392,0,COLUMN(Q32))
)</f>
        <v>1</v>
      </c>
      <c r="R31">
        <f t="array" ref="R31">SUMPRODUCT(
    INDEX('Master Answer Key'!$B$4:$AU$394,0,ROW(R31)), 
    INDEX('CS-Sophomore-Correct-Items'!$A$2:$S$392,0,COLUMN(R32))
)</f>
        <v>1</v>
      </c>
      <c r="S31">
        <f t="array" ref="S31">SUMPRODUCT(
    INDEX('Master Answer Key'!$B$4:$AU$394,0,ROW(S31)), 
    INDEX('CS-Sophomore-Correct-Items'!$A$2:$S$392,0,COLUMN(S32))
)</f>
        <v>1</v>
      </c>
    </row>
    <row r="32">
      <c r="A32" s="5" t="s">
        <v>67</v>
      </c>
      <c r="B32">
        <f t="array" ref="B32">SUMPRODUCT(
    INDEX('Master Answer Key'!$B$4:$AU$394,0,ROW(B32)), 
    INDEX('CS-Sophomore-Correct-Items'!$A$2:$S$392,0,COLUMN(B33))
)</f>
        <v>10</v>
      </c>
      <c r="C32">
        <f t="array" ref="C32">SUMPRODUCT(
    INDEX('Master Answer Key'!$B$4:$AU$394,0,ROW(C32)), 
    INDEX('CS-Sophomore-Correct-Items'!$A$2:$S$392,0,COLUMN(C33))
)</f>
        <v>9</v>
      </c>
      <c r="D32">
        <f t="array" ref="D32">SUMPRODUCT(
    INDEX('Master Answer Key'!$B$4:$AU$394,0,ROW(D32)), 
    INDEX('CS-Sophomore-Correct-Items'!$A$2:$S$392,0,COLUMN(D33))
)</f>
        <v>10</v>
      </c>
      <c r="E32">
        <f t="array" ref="E32">SUMPRODUCT(
    INDEX('Master Answer Key'!$B$4:$AU$394,0,ROW(E32)), 
    INDEX('CS-Sophomore-Correct-Items'!$A$2:$S$392,0,COLUMN(E33))
)</f>
        <v>9</v>
      </c>
      <c r="F32">
        <f t="array" ref="F32">SUMPRODUCT(
    INDEX('Master Answer Key'!$B$4:$AU$394,0,ROW(F32)), 
    INDEX('CS-Sophomore-Correct-Items'!$A$2:$S$392,0,COLUMN(F33))
)</f>
        <v>10</v>
      </c>
      <c r="G32">
        <f t="array" ref="G32">SUMPRODUCT(
    INDEX('Master Answer Key'!$B$4:$AU$394,0,ROW(G32)), 
    INDEX('CS-Sophomore-Correct-Items'!$A$2:$S$392,0,COLUMN(G33))
)</f>
        <v>8</v>
      </c>
      <c r="H32">
        <f t="array" ref="H32">SUMPRODUCT(
    INDEX('Master Answer Key'!$B$4:$AU$394,0,ROW(H32)), 
    INDEX('CS-Sophomore-Correct-Items'!$A$2:$S$392,0,COLUMN(H33))
)</f>
        <v>9</v>
      </c>
      <c r="I32">
        <f t="array" ref="I32">SUMPRODUCT(
    INDEX('Master Answer Key'!$B$4:$AU$394,0,ROW(I32)), 
    INDEX('CS-Sophomore-Correct-Items'!$A$2:$S$392,0,COLUMN(I33))
)</f>
        <v>9</v>
      </c>
      <c r="J32">
        <f t="array" ref="J32">SUMPRODUCT(
    INDEX('Master Answer Key'!$B$4:$AU$394,0,ROW(J32)), 
    INDEX('CS-Sophomore-Correct-Items'!$A$2:$S$392,0,COLUMN(J33))
)</f>
        <v>10</v>
      </c>
      <c r="K32">
        <f t="array" ref="K32">SUMPRODUCT(
    INDEX('Master Answer Key'!$B$4:$AU$394,0,ROW(K32)), 
    INDEX('CS-Sophomore-Correct-Items'!$A$2:$S$392,0,COLUMN(K33))
)</f>
        <v>9</v>
      </c>
      <c r="L32">
        <f t="array" ref="L32">SUMPRODUCT(
    INDEX('Master Answer Key'!$B$4:$AU$394,0,ROW(L32)), 
    INDEX('CS-Sophomore-Correct-Items'!$A$2:$S$392,0,COLUMN(L33))
)</f>
        <v>9</v>
      </c>
      <c r="M32">
        <f t="array" ref="M32">SUMPRODUCT(
    INDEX('Master Answer Key'!$B$4:$AU$394,0,ROW(M32)), 
    INDEX('CS-Sophomore-Correct-Items'!$A$2:$S$392,0,COLUMN(M33))
)</f>
        <v>10</v>
      </c>
      <c r="N32">
        <f t="array" ref="N32">SUMPRODUCT(
    INDEX('Master Answer Key'!$B$4:$AU$394,0,ROW(N32)), 
    INDEX('CS-Sophomore-Correct-Items'!$A$2:$S$392,0,COLUMN(N33))
)</f>
        <v>10</v>
      </c>
      <c r="O32">
        <f t="array" ref="O32">SUMPRODUCT(
    INDEX('Master Answer Key'!$B$4:$AU$394,0,ROW(O32)), 
    INDEX('CS-Sophomore-Correct-Items'!$A$2:$S$392,0,COLUMN(O33))
)</f>
        <v>11</v>
      </c>
      <c r="P32">
        <f t="array" ref="P32">SUMPRODUCT(
    INDEX('Master Answer Key'!$B$4:$AU$394,0,ROW(P32)), 
    INDEX('CS-Sophomore-Correct-Items'!$A$2:$S$392,0,COLUMN(P33))
)</f>
        <v>9</v>
      </c>
      <c r="Q32">
        <f t="array" ref="Q32">SUMPRODUCT(
    INDEX('Master Answer Key'!$B$4:$AU$394,0,ROW(Q32)), 
    INDEX('CS-Sophomore-Correct-Items'!$A$2:$S$392,0,COLUMN(Q33))
)</f>
        <v>10</v>
      </c>
      <c r="R32">
        <f t="array" ref="R32">SUMPRODUCT(
    INDEX('Master Answer Key'!$B$4:$AU$394,0,ROW(R32)), 
    INDEX('CS-Sophomore-Correct-Items'!$A$2:$S$392,0,COLUMN(R33))
)</f>
        <v>9</v>
      </c>
      <c r="S32">
        <f t="array" ref="S32">SUMPRODUCT(
    INDEX('Master Answer Key'!$B$4:$AU$394,0,ROW(S32)), 
    INDEX('CS-Sophomore-Correct-Items'!$A$2:$S$392,0,COLUMN(S33))
)</f>
        <v>10</v>
      </c>
    </row>
    <row r="33">
      <c r="A33" s="5" t="s">
        <v>68</v>
      </c>
      <c r="B33">
        <f t="array" ref="B33">SUMPRODUCT(
    INDEX('Master Answer Key'!$B$4:$AU$394,0,ROW(B33)), 
    INDEX('CS-Sophomore-Correct-Items'!$A$2:$S$392,0,COLUMN(B34))
)</f>
        <v>24</v>
      </c>
      <c r="C33">
        <f t="array" ref="C33">SUMPRODUCT(
    INDEX('Master Answer Key'!$B$4:$AU$394,0,ROW(C33)), 
    INDEX('CS-Sophomore-Correct-Items'!$A$2:$S$392,0,COLUMN(C34))
)</f>
        <v>24</v>
      </c>
      <c r="D33">
        <f t="array" ref="D33">SUMPRODUCT(
    INDEX('Master Answer Key'!$B$4:$AU$394,0,ROW(D33)), 
    INDEX('CS-Sophomore-Correct-Items'!$A$2:$S$392,0,COLUMN(D34))
)</f>
        <v>24</v>
      </c>
      <c r="E33">
        <f t="array" ref="E33">SUMPRODUCT(
    INDEX('Master Answer Key'!$B$4:$AU$394,0,ROW(E33)), 
    INDEX('CS-Sophomore-Correct-Items'!$A$2:$S$392,0,COLUMN(E34))
)</f>
        <v>22</v>
      </c>
      <c r="F33">
        <f t="array" ref="F33">SUMPRODUCT(
    INDEX('Master Answer Key'!$B$4:$AU$394,0,ROW(F33)), 
    INDEX('CS-Sophomore-Correct-Items'!$A$2:$S$392,0,COLUMN(F34))
)</f>
        <v>27</v>
      </c>
      <c r="G33">
        <f t="array" ref="G33">SUMPRODUCT(
    INDEX('Master Answer Key'!$B$4:$AU$394,0,ROW(G33)), 
    INDEX('CS-Sophomore-Correct-Items'!$A$2:$S$392,0,COLUMN(G34))
)</f>
        <v>21</v>
      </c>
      <c r="H33">
        <f t="array" ref="H33">SUMPRODUCT(
    INDEX('Master Answer Key'!$B$4:$AU$394,0,ROW(H33)), 
    INDEX('CS-Sophomore-Correct-Items'!$A$2:$S$392,0,COLUMN(H34))
)</f>
        <v>26</v>
      </c>
      <c r="I33">
        <f t="array" ref="I33">SUMPRODUCT(
    INDEX('Master Answer Key'!$B$4:$AU$394,0,ROW(I33)), 
    INDEX('CS-Sophomore-Correct-Items'!$A$2:$S$392,0,COLUMN(I34))
)</f>
        <v>27</v>
      </c>
      <c r="J33">
        <f t="array" ref="J33">SUMPRODUCT(
    INDEX('Master Answer Key'!$B$4:$AU$394,0,ROW(J33)), 
    INDEX('CS-Sophomore-Correct-Items'!$A$2:$S$392,0,COLUMN(J34))
)</f>
        <v>27</v>
      </c>
      <c r="K33">
        <f t="array" ref="K33">SUMPRODUCT(
    INDEX('Master Answer Key'!$B$4:$AU$394,0,ROW(K33)), 
    INDEX('CS-Sophomore-Correct-Items'!$A$2:$S$392,0,COLUMN(K34))
)</f>
        <v>28</v>
      </c>
      <c r="L33">
        <f t="array" ref="L33">SUMPRODUCT(
    INDEX('Master Answer Key'!$B$4:$AU$394,0,ROW(L33)), 
    INDEX('CS-Sophomore-Correct-Items'!$A$2:$S$392,0,COLUMN(L34))
)</f>
        <v>24</v>
      </c>
      <c r="M33">
        <f t="array" ref="M33">SUMPRODUCT(
    INDEX('Master Answer Key'!$B$4:$AU$394,0,ROW(M33)), 
    INDEX('CS-Sophomore-Correct-Items'!$A$2:$S$392,0,COLUMN(M34))
)</f>
        <v>26</v>
      </c>
      <c r="N33">
        <f t="array" ref="N33">SUMPRODUCT(
    INDEX('Master Answer Key'!$B$4:$AU$394,0,ROW(N33)), 
    INDEX('CS-Sophomore-Correct-Items'!$A$2:$S$392,0,COLUMN(N34))
)</f>
        <v>27</v>
      </c>
      <c r="O33">
        <f t="array" ref="O33">SUMPRODUCT(
    INDEX('Master Answer Key'!$B$4:$AU$394,0,ROW(O33)), 
    INDEX('CS-Sophomore-Correct-Items'!$A$2:$S$392,0,COLUMN(O34))
)</f>
        <v>26</v>
      </c>
      <c r="P33">
        <f t="array" ref="P33">SUMPRODUCT(
    INDEX('Master Answer Key'!$B$4:$AU$394,0,ROW(P33)), 
    INDEX('CS-Sophomore-Correct-Items'!$A$2:$S$392,0,COLUMN(P34))
)</f>
        <v>24</v>
      </c>
      <c r="Q33">
        <f t="array" ref="Q33">SUMPRODUCT(
    INDEX('Master Answer Key'!$B$4:$AU$394,0,ROW(Q33)), 
    INDEX('CS-Sophomore-Correct-Items'!$A$2:$S$392,0,COLUMN(Q34))
)</f>
        <v>26</v>
      </c>
      <c r="R33">
        <f t="array" ref="R33">SUMPRODUCT(
    INDEX('Master Answer Key'!$B$4:$AU$394,0,ROW(R33)), 
    INDEX('CS-Sophomore-Correct-Items'!$A$2:$S$392,0,COLUMN(R34))
)</f>
        <v>27</v>
      </c>
      <c r="S33">
        <f t="array" ref="S33">SUMPRODUCT(
    INDEX('Master Answer Key'!$B$4:$AU$394,0,ROW(S33)), 
    INDEX('CS-Sophomore-Correct-Items'!$A$2:$S$392,0,COLUMN(S34))
)</f>
        <v>27</v>
      </c>
    </row>
    <row r="34">
      <c r="A34" s="5" t="s">
        <v>70</v>
      </c>
      <c r="B34">
        <f t="array" ref="B34">SUMPRODUCT(
    INDEX('Master Answer Key'!$B$4:$AU$394,0,ROW(B34)), 
    INDEX('CS-Sophomore-Correct-Items'!$A$2:$S$392,0,COLUMN(B35))
)</f>
        <v>19</v>
      </c>
      <c r="C34">
        <f t="array" ref="C34">SUMPRODUCT(
    INDEX('Master Answer Key'!$B$4:$AU$394,0,ROW(C34)), 
    INDEX('CS-Sophomore-Correct-Items'!$A$2:$S$392,0,COLUMN(C35))
)</f>
        <v>18</v>
      </c>
      <c r="D34">
        <f t="array" ref="D34">SUMPRODUCT(
    INDEX('Master Answer Key'!$B$4:$AU$394,0,ROW(D34)), 
    INDEX('CS-Sophomore-Correct-Items'!$A$2:$S$392,0,COLUMN(D35))
)</f>
        <v>20</v>
      </c>
      <c r="E34">
        <f t="array" ref="E34">SUMPRODUCT(
    INDEX('Master Answer Key'!$B$4:$AU$394,0,ROW(E34)), 
    INDEX('CS-Sophomore-Correct-Items'!$A$2:$S$392,0,COLUMN(E35))
)</f>
        <v>18</v>
      </c>
      <c r="F34">
        <f t="array" ref="F34">SUMPRODUCT(
    INDEX('Master Answer Key'!$B$4:$AU$394,0,ROW(F34)), 
    INDEX('CS-Sophomore-Correct-Items'!$A$2:$S$392,0,COLUMN(F35))
)</f>
        <v>21</v>
      </c>
      <c r="G34">
        <f t="array" ref="G34">SUMPRODUCT(
    INDEX('Master Answer Key'!$B$4:$AU$394,0,ROW(G34)), 
    INDEX('CS-Sophomore-Correct-Items'!$A$2:$S$392,0,COLUMN(G35))
)</f>
        <v>20</v>
      </c>
      <c r="H34">
        <f t="array" ref="H34">SUMPRODUCT(
    INDEX('Master Answer Key'!$B$4:$AU$394,0,ROW(H34)), 
    INDEX('CS-Sophomore-Correct-Items'!$A$2:$S$392,0,COLUMN(H35))
)</f>
        <v>22</v>
      </c>
      <c r="I34">
        <f t="array" ref="I34">SUMPRODUCT(
    INDEX('Master Answer Key'!$B$4:$AU$394,0,ROW(I34)), 
    INDEX('CS-Sophomore-Correct-Items'!$A$2:$S$392,0,COLUMN(I35))
)</f>
        <v>19</v>
      </c>
      <c r="J34">
        <f t="array" ref="J34">SUMPRODUCT(
    INDEX('Master Answer Key'!$B$4:$AU$394,0,ROW(J34)), 
    INDEX('CS-Sophomore-Correct-Items'!$A$2:$S$392,0,COLUMN(J35))
)</f>
        <v>21</v>
      </c>
      <c r="K34">
        <f t="array" ref="K34">SUMPRODUCT(
    INDEX('Master Answer Key'!$B$4:$AU$394,0,ROW(K34)), 
    INDEX('CS-Sophomore-Correct-Items'!$A$2:$S$392,0,COLUMN(K35))
)</f>
        <v>22</v>
      </c>
      <c r="L34">
        <f t="array" ref="L34">SUMPRODUCT(
    INDEX('Master Answer Key'!$B$4:$AU$394,0,ROW(L34)), 
    INDEX('CS-Sophomore-Correct-Items'!$A$2:$S$392,0,COLUMN(L35))
)</f>
        <v>19</v>
      </c>
      <c r="M34">
        <f t="array" ref="M34">SUMPRODUCT(
    INDEX('Master Answer Key'!$B$4:$AU$394,0,ROW(M34)), 
    INDEX('CS-Sophomore-Correct-Items'!$A$2:$S$392,0,COLUMN(M35))
)</f>
        <v>22</v>
      </c>
      <c r="N34">
        <f t="array" ref="N34">SUMPRODUCT(
    INDEX('Master Answer Key'!$B$4:$AU$394,0,ROW(N34)), 
    INDEX('CS-Sophomore-Correct-Items'!$A$2:$S$392,0,COLUMN(N35))
)</f>
        <v>22</v>
      </c>
      <c r="O34">
        <f t="array" ref="O34">SUMPRODUCT(
    INDEX('Master Answer Key'!$B$4:$AU$394,0,ROW(O34)), 
    INDEX('CS-Sophomore-Correct-Items'!$A$2:$S$392,0,COLUMN(O35))
)</f>
        <v>23</v>
      </c>
      <c r="P34">
        <f t="array" ref="P34">SUMPRODUCT(
    INDEX('Master Answer Key'!$B$4:$AU$394,0,ROW(P34)), 
    INDEX('CS-Sophomore-Correct-Items'!$A$2:$S$392,0,COLUMN(P35))
)</f>
        <v>19</v>
      </c>
      <c r="Q34">
        <f t="array" ref="Q34">SUMPRODUCT(
    INDEX('Master Answer Key'!$B$4:$AU$394,0,ROW(Q34)), 
    INDEX('CS-Sophomore-Correct-Items'!$A$2:$S$392,0,COLUMN(Q35))
)</f>
        <v>22</v>
      </c>
      <c r="R34">
        <f t="array" ref="R34">SUMPRODUCT(
    INDEX('Master Answer Key'!$B$4:$AU$394,0,ROW(R34)), 
    INDEX('CS-Sophomore-Correct-Items'!$A$2:$S$392,0,COLUMN(R35))
)</f>
        <v>20</v>
      </c>
      <c r="S34">
        <f t="array" ref="S34">SUMPRODUCT(
    INDEX('Master Answer Key'!$B$4:$AU$394,0,ROW(S34)), 
    INDEX('CS-Sophomore-Correct-Items'!$A$2:$S$392,0,COLUMN(S35))
)</f>
        <v>20</v>
      </c>
    </row>
    <row r="35">
      <c r="A35" s="5" t="s">
        <v>72</v>
      </c>
      <c r="B35">
        <f t="array" ref="B35">SUMPRODUCT(
    INDEX('Master Answer Key'!$B$4:$AU$394,0,ROW(B35)), 
    INDEX('CS-Sophomore-Correct-Items'!$A$2:$S$392,0,COLUMN(B36))
)</f>
        <v>6</v>
      </c>
      <c r="C35">
        <f t="array" ref="C35">SUMPRODUCT(
    INDEX('Master Answer Key'!$B$4:$AU$394,0,ROW(C35)), 
    INDEX('CS-Sophomore-Correct-Items'!$A$2:$S$392,0,COLUMN(C36))
)</f>
        <v>5</v>
      </c>
      <c r="D35">
        <f t="array" ref="D35">SUMPRODUCT(
    INDEX('Master Answer Key'!$B$4:$AU$394,0,ROW(D35)), 
    INDEX('CS-Sophomore-Correct-Items'!$A$2:$S$392,0,COLUMN(D36))
)</f>
        <v>8</v>
      </c>
      <c r="E35">
        <f t="array" ref="E35">SUMPRODUCT(
    INDEX('Master Answer Key'!$B$4:$AU$394,0,ROW(E35)), 
    INDEX('CS-Sophomore-Correct-Items'!$A$2:$S$392,0,COLUMN(E36))
)</f>
        <v>6</v>
      </c>
      <c r="F35">
        <f t="array" ref="F35">SUMPRODUCT(
    INDEX('Master Answer Key'!$B$4:$AU$394,0,ROW(F35)), 
    INDEX('CS-Sophomore-Correct-Items'!$A$2:$S$392,0,COLUMN(F36))
)</f>
        <v>7</v>
      </c>
      <c r="G35">
        <f t="array" ref="G35">SUMPRODUCT(
    INDEX('Master Answer Key'!$B$4:$AU$394,0,ROW(G35)), 
    INDEX('CS-Sophomore-Correct-Items'!$A$2:$S$392,0,COLUMN(G36))
)</f>
        <v>7</v>
      </c>
      <c r="H35">
        <f t="array" ref="H35">SUMPRODUCT(
    INDEX('Master Answer Key'!$B$4:$AU$394,0,ROW(H35)), 
    INDEX('CS-Sophomore-Correct-Items'!$A$2:$S$392,0,COLUMN(H36))
)</f>
        <v>8</v>
      </c>
      <c r="I35">
        <f t="array" ref="I35">SUMPRODUCT(
    INDEX('Master Answer Key'!$B$4:$AU$394,0,ROW(I35)), 
    INDEX('CS-Sophomore-Correct-Items'!$A$2:$S$392,0,COLUMN(I36))
)</f>
        <v>7</v>
      </c>
      <c r="J35">
        <f t="array" ref="J35">SUMPRODUCT(
    INDEX('Master Answer Key'!$B$4:$AU$394,0,ROW(J35)), 
    INDEX('CS-Sophomore-Correct-Items'!$A$2:$S$392,0,COLUMN(J36))
)</f>
        <v>8</v>
      </c>
      <c r="K35">
        <f t="array" ref="K35">SUMPRODUCT(
    INDEX('Master Answer Key'!$B$4:$AU$394,0,ROW(K35)), 
    INDEX('CS-Sophomore-Correct-Items'!$A$2:$S$392,0,COLUMN(K36))
)</f>
        <v>7</v>
      </c>
      <c r="L35">
        <f t="array" ref="L35">SUMPRODUCT(
    INDEX('Master Answer Key'!$B$4:$AU$394,0,ROW(L35)), 
    INDEX('CS-Sophomore-Correct-Items'!$A$2:$S$392,0,COLUMN(L36))
)</f>
        <v>7</v>
      </c>
      <c r="M35">
        <f t="array" ref="M35">SUMPRODUCT(
    INDEX('Master Answer Key'!$B$4:$AU$394,0,ROW(M35)), 
    INDEX('CS-Sophomore-Correct-Items'!$A$2:$S$392,0,COLUMN(M36))
)</f>
        <v>8</v>
      </c>
      <c r="N35">
        <f t="array" ref="N35">SUMPRODUCT(
    INDEX('Master Answer Key'!$B$4:$AU$394,0,ROW(N35)), 
    INDEX('CS-Sophomore-Correct-Items'!$A$2:$S$392,0,COLUMN(N36))
)</f>
        <v>8</v>
      </c>
      <c r="O35">
        <f t="array" ref="O35">SUMPRODUCT(
    INDEX('Master Answer Key'!$B$4:$AU$394,0,ROW(O35)), 
    INDEX('CS-Sophomore-Correct-Items'!$A$2:$S$392,0,COLUMN(O36))
)</f>
        <v>7</v>
      </c>
      <c r="P35">
        <f t="array" ref="P35">SUMPRODUCT(
    INDEX('Master Answer Key'!$B$4:$AU$394,0,ROW(P35)), 
    INDEX('CS-Sophomore-Correct-Items'!$A$2:$S$392,0,COLUMN(P36))
)</f>
        <v>8</v>
      </c>
      <c r="Q35">
        <f t="array" ref="Q35">SUMPRODUCT(
    INDEX('Master Answer Key'!$B$4:$AU$394,0,ROW(Q35)), 
    INDEX('CS-Sophomore-Correct-Items'!$A$2:$S$392,0,COLUMN(Q36))
)</f>
        <v>8</v>
      </c>
      <c r="R35">
        <f t="array" ref="R35">SUMPRODUCT(
    INDEX('Master Answer Key'!$B$4:$AU$394,0,ROW(R35)), 
    INDEX('CS-Sophomore-Correct-Items'!$A$2:$S$392,0,COLUMN(R36))
)</f>
        <v>6</v>
      </c>
      <c r="S35">
        <f t="array" ref="S35">SUMPRODUCT(
    INDEX('Master Answer Key'!$B$4:$AU$394,0,ROW(S35)), 
    INDEX('CS-Sophomore-Correct-Items'!$A$2:$S$392,0,COLUMN(S36))
)</f>
        <v>6</v>
      </c>
    </row>
    <row r="36">
      <c r="A36" s="5" t="s">
        <v>74</v>
      </c>
      <c r="B36">
        <f t="array" ref="B36">SUMPRODUCT(
    INDEX('Master Answer Key'!$B$4:$AU$394,0,ROW(B36)), 
    INDEX('CS-Sophomore-Correct-Items'!$A$2:$S$392,0,COLUMN(B37))
)</f>
        <v>21</v>
      </c>
      <c r="C36">
        <f t="array" ref="C36">SUMPRODUCT(
    INDEX('Master Answer Key'!$B$4:$AU$394,0,ROW(C36)), 
    INDEX('CS-Sophomore-Correct-Items'!$A$2:$S$392,0,COLUMN(C37))
)</f>
        <v>18</v>
      </c>
      <c r="D36">
        <f t="array" ref="D36">SUMPRODUCT(
    INDEX('Master Answer Key'!$B$4:$AU$394,0,ROW(D36)), 
    INDEX('CS-Sophomore-Correct-Items'!$A$2:$S$392,0,COLUMN(D37))
)</f>
        <v>26</v>
      </c>
      <c r="E36">
        <f t="array" ref="E36">SUMPRODUCT(
    INDEX('Master Answer Key'!$B$4:$AU$394,0,ROW(E36)), 
    INDEX('CS-Sophomore-Correct-Items'!$A$2:$S$392,0,COLUMN(E37))
)</f>
        <v>19</v>
      </c>
      <c r="F36">
        <f t="array" ref="F36">SUMPRODUCT(
    INDEX('Master Answer Key'!$B$4:$AU$394,0,ROW(F36)), 
    INDEX('CS-Sophomore-Correct-Items'!$A$2:$S$392,0,COLUMN(F37))
)</f>
        <v>27</v>
      </c>
      <c r="G36">
        <f t="array" ref="G36">SUMPRODUCT(
    INDEX('Master Answer Key'!$B$4:$AU$394,0,ROW(G36)), 
    INDEX('CS-Sophomore-Correct-Items'!$A$2:$S$392,0,COLUMN(G37))
)</f>
        <v>26</v>
      </c>
      <c r="H36">
        <f t="array" ref="H36">SUMPRODUCT(
    INDEX('Master Answer Key'!$B$4:$AU$394,0,ROW(H36)), 
    INDEX('CS-Sophomore-Correct-Items'!$A$2:$S$392,0,COLUMN(H37))
)</f>
        <v>24</v>
      </c>
      <c r="I36">
        <f t="array" ref="I36">SUMPRODUCT(
    INDEX('Master Answer Key'!$B$4:$AU$394,0,ROW(I36)), 
    INDEX('CS-Sophomore-Correct-Items'!$A$2:$S$392,0,COLUMN(I37))
)</f>
        <v>24</v>
      </c>
      <c r="J36">
        <f t="array" ref="J36">SUMPRODUCT(
    INDEX('Master Answer Key'!$B$4:$AU$394,0,ROW(J36)), 
    INDEX('CS-Sophomore-Correct-Items'!$A$2:$S$392,0,COLUMN(J37))
)</f>
        <v>27</v>
      </c>
      <c r="K36">
        <f t="array" ref="K36">SUMPRODUCT(
    INDEX('Master Answer Key'!$B$4:$AU$394,0,ROW(K36)), 
    INDEX('CS-Sophomore-Correct-Items'!$A$2:$S$392,0,COLUMN(K37))
)</f>
        <v>26</v>
      </c>
      <c r="L36">
        <f t="array" ref="L36">SUMPRODUCT(
    INDEX('Master Answer Key'!$B$4:$AU$394,0,ROW(L36)), 
    INDEX('CS-Sophomore-Correct-Items'!$A$2:$S$392,0,COLUMN(L37))
)</f>
        <v>24</v>
      </c>
      <c r="M36">
        <f t="array" ref="M36">SUMPRODUCT(
    INDEX('Master Answer Key'!$B$4:$AU$394,0,ROW(M36)), 
    INDEX('CS-Sophomore-Correct-Items'!$A$2:$S$392,0,COLUMN(M37))
)</f>
        <v>27</v>
      </c>
      <c r="N36">
        <f t="array" ref="N36">SUMPRODUCT(
    INDEX('Master Answer Key'!$B$4:$AU$394,0,ROW(N36)), 
    INDEX('CS-Sophomore-Correct-Items'!$A$2:$S$392,0,COLUMN(N37))
)</f>
        <v>27</v>
      </c>
      <c r="O36">
        <f t="array" ref="O36">SUMPRODUCT(
    INDEX('Master Answer Key'!$B$4:$AU$394,0,ROW(O36)), 
    INDEX('CS-Sophomore-Correct-Items'!$A$2:$S$392,0,COLUMN(O37))
)</f>
        <v>27</v>
      </c>
      <c r="P36">
        <f t="array" ref="P36">SUMPRODUCT(
    INDEX('Master Answer Key'!$B$4:$AU$394,0,ROW(P36)), 
    INDEX('CS-Sophomore-Correct-Items'!$A$2:$S$392,0,COLUMN(P37))
)</f>
        <v>24</v>
      </c>
      <c r="Q36">
        <f t="array" ref="Q36">SUMPRODUCT(
    INDEX('Master Answer Key'!$B$4:$AU$394,0,ROW(Q36)), 
    INDEX('CS-Sophomore-Correct-Items'!$A$2:$S$392,0,COLUMN(Q37))
)</f>
        <v>24</v>
      </c>
      <c r="R36">
        <f t="array" ref="R36">SUMPRODUCT(
    INDEX('Master Answer Key'!$B$4:$AU$394,0,ROW(R36)), 
    INDEX('CS-Sophomore-Correct-Items'!$A$2:$S$392,0,COLUMN(R37))
)</f>
        <v>23</v>
      </c>
      <c r="S36">
        <f t="array" ref="S36">SUMPRODUCT(
    INDEX('Master Answer Key'!$B$4:$AU$394,0,ROW(S36)), 
    INDEX('CS-Sophomore-Correct-Items'!$A$2:$S$392,0,COLUMN(S37))
)</f>
        <v>27</v>
      </c>
    </row>
    <row r="37">
      <c r="A37" s="5" t="s">
        <v>76</v>
      </c>
      <c r="B37">
        <f t="array" ref="B37">SUMPRODUCT(
    INDEX('Master Answer Key'!$B$4:$AU$394,0,ROW(B37)), 
    INDEX('CS-Sophomore-Correct-Items'!$A$2:$S$392,0,COLUMN(B38))
)</f>
        <v>11</v>
      </c>
      <c r="C37">
        <f t="array" ref="C37">SUMPRODUCT(
    INDEX('Master Answer Key'!$B$4:$AU$394,0,ROW(C37)), 
    INDEX('CS-Sophomore-Correct-Items'!$A$2:$S$392,0,COLUMN(C38))
)</f>
        <v>10</v>
      </c>
      <c r="D37">
        <f t="array" ref="D37">SUMPRODUCT(
    INDEX('Master Answer Key'!$B$4:$AU$394,0,ROW(D37)), 
    INDEX('CS-Sophomore-Correct-Items'!$A$2:$S$392,0,COLUMN(D38))
)</f>
        <v>11</v>
      </c>
      <c r="E37">
        <f t="array" ref="E37">SUMPRODUCT(
    INDEX('Master Answer Key'!$B$4:$AU$394,0,ROW(E37)), 
    INDEX('CS-Sophomore-Correct-Items'!$A$2:$S$392,0,COLUMN(E38))
)</f>
        <v>8</v>
      </c>
      <c r="F37">
        <f t="array" ref="F37">SUMPRODUCT(
    INDEX('Master Answer Key'!$B$4:$AU$394,0,ROW(F37)), 
    INDEX('CS-Sophomore-Correct-Items'!$A$2:$S$392,0,COLUMN(F38))
)</f>
        <v>10</v>
      </c>
      <c r="G37">
        <f t="array" ref="G37">SUMPRODUCT(
    INDEX('Master Answer Key'!$B$4:$AU$394,0,ROW(G37)), 
    INDEX('CS-Sophomore-Correct-Items'!$A$2:$S$392,0,COLUMN(G38))
)</f>
        <v>10</v>
      </c>
      <c r="H37">
        <f t="array" ref="H37">SUMPRODUCT(
    INDEX('Master Answer Key'!$B$4:$AU$394,0,ROW(H37)), 
    INDEX('CS-Sophomore-Correct-Items'!$A$2:$S$392,0,COLUMN(H38))
)</f>
        <v>11</v>
      </c>
      <c r="I37">
        <f t="array" ref="I37">SUMPRODUCT(
    INDEX('Master Answer Key'!$B$4:$AU$394,0,ROW(I37)), 
    INDEX('CS-Sophomore-Correct-Items'!$A$2:$S$392,0,COLUMN(I38))
)</f>
        <v>10</v>
      </c>
      <c r="J37">
        <f t="array" ref="J37">SUMPRODUCT(
    INDEX('Master Answer Key'!$B$4:$AU$394,0,ROW(J37)), 
    INDEX('CS-Sophomore-Correct-Items'!$A$2:$S$392,0,COLUMN(J38))
)</f>
        <v>11</v>
      </c>
      <c r="K37">
        <f t="array" ref="K37">SUMPRODUCT(
    INDEX('Master Answer Key'!$B$4:$AU$394,0,ROW(K37)), 
    INDEX('CS-Sophomore-Correct-Items'!$A$2:$S$392,0,COLUMN(K38))
)</f>
        <v>10</v>
      </c>
      <c r="L37">
        <f t="array" ref="L37">SUMPRODUCT(
    INDEX('Master Answer Key'!$B$4:$AU$394,0,ROW(L37)), 
    INDEX('CS-Sophomore-Correct-Items'!$A$2:$S$392,0,COLUMN(L38))
)</f>
        <v>8</v>
      </c>
      <c r="M37">
        <f t="array" ref="M37">SUMPRODUCT(
    INDEX('Master Answer Key'!$B$4:$AU$394,0,ROW(M37)), 
    INDEX('CS-Sophomore-Correct-Items'!$A$2:$S$392,0,COLUMN(M38))
)</f>
        <v>11</v>
      </c>
      <c r="N37">
        <f t="array" ref="N37">SUMPRODUCT(
    INDEX('Master Answer Key'!$B$4:$AU$394,0,ROW(N37)), 
    INDEX('CS-Sophomore-Correct-Items'!$A$2:$S$392,0,COLUMN(N38))
)</f>
        <v>10</v>
      </c>
      <c r="O37">
        <f t="array" ref="O37">SUMPRODUCT(
    INDEX('Master Answer Key'!$B$4:$AU$394,0,ROW(O37)), 
    INDEX('CS-Sophomore-Correct-Items'!$A$2:$S$392,0,COLUMN(O38))
)</f>
        <v>10</v>
      </c>
      <c r="P37">
        <f t="array" ref="P37">SUMPRODUCT(
    INDEX('Master Answer Key'!$B$4:$AU$394,0,ROW(P37)), 
    INDEX('CS-Sophomore-Correct-Items'!$A$2:$S$392,0,COLUMN(P38))
)</f>
        <v>9</v>
      </c>
      <c r="Q37">
        <f t="array" ref="Q37">SUMPRODUCT(
    INDEX('Master Answer Key'!$B$4:$AU$394,0,ROW(Q37)), 
    INDEX('CS-Sophomore-Correct-Items'!$A$2:$S$392,0,COLUMN(Q38))
)</f>
        <v>11</v>
      </c>
      <c r="R37">
        <f t="array" ref="R37">SUMPRODUCT(
    INDEX('Master Answer Key'!$B$4:$AU$394,0,ROW(R37)), 
    INDEX('CS-Sophomore-Correct-Items'!$A$2:$S$392,0,COLUMN(R38))
)</f>
        <v>11</v>
      </c>
      <c r="S37">
        <f t="array" ref="S37">SUMPRODUCT(
    INDEX('Master Answer Key'!$B$4:$AU$394,0,ROW(S37)), 
    INDEX('CS-Sophomore-Correct-Items'!$A$2:$S$392,0,COLUMN(S38))
)</f>
        <v>11</v>
      </c>
    </row>
    <row r="38">
      <c r="A38" s="5" t="s">
        <v>78</v>
      </c>
      <c r="B38">
        <f t="array" ref="B38">SUMPRODUCT(
    INDEX('Master Answer Key'!$B$4:$AU$394,0,ROW(B38)), 
    INDEX('CS-Sophomore-Correct-Items'!$A$2:$S$392,0,COLUMN(B39))
)</f>
        <v>13</v>
      </c>
      <c r="C38">
        <f t="array" ref="C38">SUMPRODUCT(
    INDEX('Master Answer Key'!$B$4:$AU$394,0,ROW(C38)), 
    INDEX('CS-Sophomore-Correct-Items'!$A$2:$S$392,0,COLUMN(C39))
)</f>
        <v>13</v>
      </c>
      <c r="D38">
        <f t="array" ref="D38">SUMPRODUCT(
    INDEX('Master Answer Key'!$B$4:$AU$394,0,ROW(D38)), 
    INDEX('CS-Sophomore-Correct-Items'!$A$2:$S$392,0,COLUMN(D39))
)</f>
        <v>13</v>
      </c>
      <c r="E38">
        <f t="array" ref="E38">SUMPRODUCT(
    INDEX('Master Answer Key'!$B$4:$AU$394,0,ROW(E38)), 
    INDEX('CS-Sophomore-Correct-Items'!$A$2:$S$392,0,COLUMN(E39))
)</f>
        <v>13</v>
      </c>
      <c r="F38">
        <f t="array" ref="F38">SUMPRODUCT(
    INDEX('Master Answer Key'!$B$4:$AU$394,0,ROW(F38)), 
    INDEX('CS-Sophomore-Correct-Items'!$A$2:$S$392,0,COLUMN(F39))
)</f>
        <v>11</v>
      </c>
      <c r="G38">
        <f t="array" ref="G38">SUMPRODUCT(
    INDEX('Master Answer Key'!$B$4:$AU$394,0,ROW(G38)), 
    INDEX('CS-Sophomore-Correct-Items'!$A$2:$S$392,0,COLUMN(G39))
)</f>
        <v>13</v>
      </c>
      <c r="H38">
        <f t="array" ref="H38">SUMPRODUCT(
    INDEX('Master Answer Key'!$B$4:$AU$394,0,ROW(H38)), 
    INDEX('CS-Sophomore-Correct-Items'!$A$2:$S$392,0,COLUMN(H39))
)</f>
        <v>13</v>
      </c>
      <c r="I38">
        <f t="array" ref="I38">SUMPRODUCT(
    INDEX('Master Answer Key'!$B$4:$AU$394,0,ROW(I38)), 
    INDEX('CS-Sophomore-Correct-Items'!$A$2:$S$392,0,COLUMN(I39))
)</f>
        <v>15</v>
      </c>
      <c r="J38">
        <f t="array" ref="J38">SUMPRODUCT(
    INDEX('Master Answer Key'!$B$4:$AU$394,0,ROW(J38)), 
    INDEX('CS-Sophomore-Correct-Items'!$A$2:$S$392,0,COLUMN(J39))
)</f>
        <v>14</v>
      </c>
      <c r="K38">
        <f t="array" ref="K38">SUMPRODUCT(
    INDEX('Master Answer Key'!$B$4:$AU$394,0,ROW(K38)), 
    INDEX('CS-Sophomore-Correct-Items'!$A$2:$S$392,0,COLUMN(K39))
)</f>
        <v>11</v>
      </c>
      <c r="L38">
        <f t="array" ref="L38">SUMPRODUCT(
    INDEX('Master Answer Key'!$B$4:$AU$394,0,ROW(L38)), 
    INDEX('CS-Sophomore-Correct-Items'!$A$2:$S$392,0,COLUMN(L39))
)</f>
        <v>9</v>
      </c>
      <c r="M38">
        <f t="array" ref="M38">SUMPRODUCT(
    INDEX('Master Answer Key'!$B$4:$AU$394,0,ROW(M38)), 
    INDEX('CS-Sophomore-Correct-Items'!$A$2:$S$392,0,COLUMN(M39))
)</f>
        <v>14</v>
      </c>
      <c r="N38">
        <f t="array" ref="N38">SUMPRODUCT(
    INDEX('Master Answer Key'!$B$4:$AU$394,0,ROW(N38)), 
    INDEX('CS-Sophomore-Correct-Items'!$A$2:$S$392,0,COLUMN(N39))
)</f>
        <v>14</v>
      </c>
      <c r="O38">
        <f t="array" ref="O38">SUMPRODUCT(
    INDEX('Master Answer Key'!$B$4:$AU$394,0,ROW(O38)), 
    INDEX('CS-Sophomore-Correct-Items'!$A$2:$S$392,0,COLUMN(O39))
)</f>
        <v>14</v>
      </c>
      <c r="P38">
        <f t="array" ref="P38">SUMPRODUCT(
    INDEX('Master Answer Key'!$B$4:$AU$394,0,ROW(P38)), 
    INDEX('CS-Sophomore-Correct-Items'!$A$2:$S$392,0,COLUMN(P39))
)</f>
        <v>10</v>
      </c>
      <c r="Q38">
        <f t="array" ref="Q38">SUMPRODUCT(
    INDEX('Master Answer Key'!$B$4:$AU$394,0,ROW(Q38)), 
    INDEX('CS-Sophomore-Correct-Items'!$A$2:$S$392,0,COLUMN(Q39))
)</f>
        <v>13</v>
      </c>
      <c r="R38">
        <f t="array" ref="R38">SUMPRODUCT(
    INDEX('Master Answer Key'!$B$4:$AU$394,0,ROW(R38)), 
    INDEX('CS-Sophomore-Correct-Items'!$A$2:$S$392,0,COLUMN(R39))
)</f>
        <v>15</v>
      </c>
      <c r="S38">
        <f t="array" ref="S38">SUMPRODUCT(
    INDEX('Master Answer Key'!$B$4:$AU$394,0,ROW(S38)), 
    INDEX('CS-Sophomore-Correct-Items'!$A$2:$S$392,0,COLUMN(S39))
)</f>
        <v>12</v>
      </c>
    </row>
    <row r="39">
      <c r="A39" s="5" t="s">
        <v>79</v>
      </c>
      <c r="B39">
        <f t="array" ref="B39">SUMPRODUCT(
    INDEX('Master Answer Key'!$B$4:$AU$394,0,ROW(B39)), 
    INDEX('CS-Sophomore-Correct-Items'!$A$2:$S$392,0,COLUMN(B40))
)</f>
        <v>11</v>
      </c>
      <c r="C39">
        <f t="array" ref="C39">SUMPRODUCT(
    INDEX('Master Answer Key'!$B$4:$AU$394,0,ROW(C39)), 
    INDEX('CS-Sophomore-Correct-Items'!$A$2:$S$392,0,COLUMN(C40))
)</f>
        <v>8</v>
      </c>
      <c r="D39">
        <f t="array" ref="D39">SUMPRODUCT(
    INDEX('Master Answer Key'!$B$4:$AU$394,0,ROW(D39)), 
    INDEX('CS-Sophomore-Correct-Items'!$A$2:$S$392,0,COLUMN(D40))
)</f>
        <v>13</v>
      </c>
      <c r="E39">
        <f t="array" ref="E39">SUMPRODUCT(
    INDEX('Master Answer Key'!$B$4:$AU$394,0,ROW(E39)), 
    INDEX('CS-Sophomore-Correct-Items'!$A$2:$S$392,0,COLUMN(E40))
)</f>
        <v>11</v>
      </c>
      <c r="F39">
        <f t="array" ref="F39">SUMPRODUCT(
    INDEX('Master Answer Key'!$B$4:$AU$394,0,ROW(F39)), 
    INDEX('CS-Sophomore-Correct-Items'!$A$2:$S$392,0,COLUMN(F40))
)</f>
        <v>13</v>
      </c>
      <c r="G39">
        <f t="array" ref="G39">SUMPRODUCT(
    INDEX('Master Answer Key'!$B$4:$AU$394,0,ROW(G39)), 
    INDEX('CS-Sophomore-Correct-Items'!$A$2:$S$392,0,COLUMN(G40))
)</f>
        <v>13</v>
      </c>
      <c r="H39">
        <f t="array" ref="H39">SUMPRODUCT(
    INDEX('Master Answer Key'!$B$4:$AU$394,0,ROW(H39)), 
    INDEX('CS-Sophomore-Correct-Items'!$A$2:$S$392,0,COLUMN(H40))
)</f>
        <v>11</v>
      </c>
      <c r="I39">
        <f t="array" ref="I39">SUMPRODUCT(
    INDEX('Master Answer Key'!$B$4:$AU$394,0,ROW(I39)), 
    INDEX('CS-Sophomore-Correct-Items'!$A$2:$S$392,0,COLUMN(I40))
)</f>
        <v>13</v>
      </c>
      <c r="J39">
        <f t="array" ref="J39">SUMPRODUCT(
    INDEX('Master Answer Key'!$B$4:$AU$394,0,ROW(J39)), 
    INDEX('CS-Sophomore-Correct-Items'!$A$2:$S$392,0,COLUMN(J40))
)</f>
        <v>14</v>
      </c>
      <c r="K39">
        <f t="array" ref="K39">SUMPRODUCT(
    INDEX('Master Answer Key'!$B$4:$AU$394,0,ROW(K39)), 
    INDEX('CS-Sophomore-Correct-Items'!$A$2:$S$392,0,COLUMN(K40))
)</f>
        <v>13</v>
      </c>
      <c r="L39">
        <f t="array" ref="L39">SUMPRODUCT(
    INDEX('Master Answer Key'!$B$4:$AU$394,0,ROW(L39)), 
    INDEX('CS-Sophomore-Correct-Items'!$A$2:$S$392,0,COLUMN(L40))
)</f>
        <v>11</v>
      </c>
      <c r="M39">
        <f t="array" ref="M39">SUMPRODUCT(
    INDEX('Master Answer Key'!$B$4:$AU$394,0,ROW(M39)), 
    INDEX('CS-Sophomore-Correct-Items'!$A$2:$S$392,0,COLUMN(M40))
)</f>
        <v>13</v>
      </c>
      <c r="N39">
        <f t="array" ref="N39">SUMPRODUCT(
    INDEX('Master Answer Key'!$B$4:$AU$394,0,ROW(N39)), 
    INDEX('CS-Sophomore-Correct-Items'!$A$2:$S$392,0,COLUMN(N40))
)</f>
        <v>13</v>
      </c>
      <c r="O39">
        <f t="array" ref="O39">SUMPRODUCT(
    INDEX('Master Answer Key'!$B$4:$AU$394,0,ROW(O39)), 
    INDEX('CS-Sophomore-Correct-Items'!$A$2:$S$392,0,COLUMN(O40))
)</f>
        <v>13</v>
      </c>
      <c r="P39">
        <f t="array" ref="P39">SUMPRODUCT(
    INDEX('Master Answer Key'!$B$4:$AU$394,0,ROW(P39)), 
    INDEX('CS-Sophomore-Correct-Items'!$A$2:$S$392,0,COLUMN(P40))
)</f>
        <v>10</v>
      </c>
      <c r="Q39">
        <f t="array" ref="Q39">SUMPRODUCT(
    INDEX('Master Answer Key'!$B$4:$AU$394,0,ROW(Q39)), 
    INDEX('CS-Sophomore-Correct-Items'!$A$2:$S$392,0,COLUMN(Q40))
)</f>
        <v>12</v>
      </c>
      <c r="R39">
        <f t="array" ref="R39">SUMPRODUCT(
    INDEX('Master Answer Key'!$B$4:$AU$394,0,ROW(R39)), 
    INDEX('CS-Sophomore-Correct-Items'!$A$2:$S$392,0,COLUMN(R40))
)</f>
        <v>12</v>
      </c>
      <c r="S39">
        <f t="array" ref="S39">SUMPRODUCT(
    INDEX('Master Answer Key'!$B$4:$AU$394,0,ROW(S39)), 
    INDEX('CS-Sophomore-Correct-Items'!$A$2:$S$392,0,COLUMN(S40))
)</f>
        <v>13</v>
      </c>
    </row>
    <row r="40">
      <c r="A40" s="5" t="s">
        <v>82</v>
      </c>
      <c r="B40">
        <f t="array" ref="B40">SUMPRODUCT(
    INDEX('Master Answer Key'!$B$4:$AU$394,0,ROW(B40)), 
    INDEX('CS-Sophomore-Correct-Items'!$A$2:$S$392,0,COLUMN(B41))
)</f>
        <v>6</v>
      </c>
      <c r="C40">
        <f t="array" ref="C40">SUMPRODUCT(
    INDEX('Master Answer Key'!$B$4:$AU$394,0,ROW(C40)), 
    INDEX('CS-Sophomore-Correct-Items'!$A$2:$S$392,0,COLUMN(C41))
)</f>
        <v>7</v>
      </c>
      <c r="D40">
        <f t="array" ref="D40">SUMPRODUCT(
    INDEX('Master Answer Key'!$B$4:$AU$394,0,ROW(D40)), 
    INDEX('CS-Sophomore-Correct-Items'!$A$2:$S$392,0,COLUMN(D41))
)</f>
        <v>7</v>
      </c>
      <c r="E40">
        <f t="array" ref="E40">SUMPRODUCT(
    INDEX('Master Answer Key'!$B$4:$AU$394,0,ROW(E40)), 
    INDEX('CS-Sophomore-Correct-Items'!$A$2:$S$392,0,COLUMN(E41))
)</f>
        <v>5</v>
      </c>
      <c r="F40">
        <f t="array" ref="F40">SUMPRODUCT(
    INDEX('Master Answer Key'!$B$4:$AU$394,0,ROW(F40)), 
    INDEX('CS-Sophomore-Correct-Items'!$A$2:$S$392,0,COLUMN(F41))
)</f>
        <v>5</v>
      </c>
      <c r="G40">
        <f t="array" ref="G40">SUMPRODUCT(
    INDEX('Master Answer Key'!$B$4:$AU$394,0,ROW(G40)), 
    INDEX('CS-Sophomore-Correct-Items'!$A$2:$S$392,0,COLUMN(G41))
)</f>
        <v>6</v>
      </c>
      <c r="H40">
        <f t="array" ref="H40">SUMPRODUCT(
    INDEX('Master Answer Key'!$B$4:$AU$394,0,ROW(H40)), 
    INDEX('CS-Sophomore-Correct-Items'!$A$2:$S$392,0,COLUMN(H41))
)</f>
        <v>7</v>
      </c>
      <c r="I40">
        <f t="array" ref="I40">SUMPRODUCT(
    INDEX('Master Answer Key'!$B$4:$AU$394,0,ROW(I40)), 
    INDEX('CS-Sophomore-Correct-Items'!$A$2:$S$392,0,COLUMN(I41))
)</f>
        <v>7</v>
      </c>
      <c r="J40">
        <f t="array" ref="J40">SUMPRODUCT(
    INDEX('Master Answer Key'!$B$4:$AU$394,0,ROW(J40)), 
    INDEX('CS-Sophomore-Correct-Items'!$A$2:$S$392,0,COLUMN(J41))
)</f>
        <v>6</v>
      </c>
      <c r="K40">
        <f t="array" ref="K40">SUMPRODUCT(
    INDEX('Master Answer Key'!$B$4:$AU$394,0,ROW(K40)), 
    INDEX('CS-Sophomore-Correct-Items'!$A$2:$S$392,0,COLUMN(K41))
)</f>
        <v>7</v>
      </c>
      <c r="L40">
        <f t="array" ref="L40">SUMPRODUCT(
    INDEX('Master Answer Key'!$B$4:$AU$394,0,ROW(L40)), 
    INDEX('CS-Sophomore-Correct-Items'!$A$2:$S$392,0,COLUMN(L41))
)</f>
        <v>6</v>
      </c>
      <c r="M40">
        <f t="array" ref="M40">SUMPRODUCT(
    INDEX('Master Answer Key'!$B$4:$AU$394,0,ROW(M40)), 
    INDEX('CS-Sophomore-Correct-Items'!$A$2:$S$392,0,COLUMN(M41))
)</f>
        <v>6</v>
      </c>
      <c r="N40">
        <f t="array" ref="N40">SUMPRODUCT(
    INDEX('Master Answer Key'!$B$4:$AU$394,0,ROW(N40)), 
    INDEX('CS-Sophomore-Correct-Items'!$A$2:$S$392,0,COLUMN(N41))
)</f>
        <v>7</v>
      </c>
      <c r="O40">
        <f t="array" ref="O40">SUMPRODUCT(
    INDEX('Master Answer Key'!$B$4:$AU$394,0,ROW(O40)), 
    INDEX('CS-Sophomore-Correct-Items'!$A$2:$S$392,0,COLUMN(O41))
)</f>
        <v>6</v>
      </c>
      <c r="P40">
        <f t="array" ref="P40">SUMPRODUCT(
    INDEX('Master Answer Key'!$B$4:$AU$394,0,ROW(P40)), 
    INDEX('CS-Sophomore-Correct-Items'!$A$2:$S$392,0,COLUMN(P41))
)</f>
        <v>7</v>
      </c>
      <c r="Q40">
        <f t="array" ref="Q40">SUMPRODUCT(
    INDEX('Master Answer Key'!$B$4:$AU$394,0,ROW(Q40)), 
    INDEX('CS-Sophomore-Correct-Items'!$A$2:$S$392,0,COLUMN(Q41))
)</f>
        <v>7</v>
      </c>
      <c r="R40">
        <f t="array" ref="R40">SUMPRODUCT(
    INDEX('Master Answer Key'!$B$4:$AU$394,0,ROW(R40)), 
    INDEX('CS-Sophomore-Correct-Items'!$A$2:$S$392,0,COLUMN(R41))
)</f>
        <v>7</v>
      </c>
      <c r="S40">
        <f t="array" ref="S40">SUMPRODUCT(
    INDEX('Master Answer Key'!$B$4:$AU$394,0,ROW(S40)), 
    INDEX('CS-Sophomore-Correct-Items'!$A$2:$S$392,0,COLUMN(S41))
)</f>
        <v>7</v>
      </c>
    </row>
    <row r="41">
      <c r="A41" s="5" t="s">
        <v>84</v>
      </c>
      <c r="B41">
        <f t="array" ref="B41">SUMPRODUCT(
    INDEX('Master Answer Key'!$B$4:$AU$394,0,ROW(B41)), 
    INDEX('CS-Sophomore-Correct-Items'!$A$2:$S$392,0,COLUMN(B42))
)</f>
        <v>10</v>
      </c>
      <c r="C41">
        <f t="array" ref="C41">SUMPRODUCT(
    INDEX('Master Answer Key'!$B$4:$AU$394,0,ROW(C41)), 
    INDEX('CS-Sophomore-Correct-Items'!$A$2:$S$392,0,COLUMN(C42))
)</f>
        <v>8</v>
      </c>
      <c r="D41">
        <f t="array" ref="D41">SUMPRODUCT(
    INDEX('Master Answer Key'!$B$4:$AU$394,0,ROW(D41)), 
    INDEX('CS-Sophomore-Correct-Items'!$A$2:$S$392,0,COLUMN(D42))
)</f>
        <v>11</v>
      </c>
      <c r="E41">
        <f t="array" ref="E41">SUMPRODUCT(
    INDEX('Master Answer Key'!$B$4:$AU$394,0,ROW(E41)), 
    INDEX('CS-Sophomore-Correct-Items'!$A$2:$S$392,0,COLUMN(E42))
)</f>
        <v>8</v>
      </c>
      <c r="F41">
        <f t="array" ref="F41">SUMPRODUCT(
    INDEX('Master Answer Key'!$B$4:$AU$394,0,ROW(F41)), 
    INDEX('CS-Sophomore-Correct-Items'!$A$2:$S$392,0,COLUMN(F42))
)</f>
        <v>11</v>
      </c>
      <c r="G41">
        <f t="array" ref="G41">SUMPRODUCT(
    INDEX('Master Answer Key'!$B$4:$AU$394,0,ROW(G41)), 
    INDEX('CS-Sophomore-Correct-Items'!$A$2:$S$392,0,COLUMN(G42))
)</f>
        <v>11</v>
      </c>
      <c r="H41">
        <f t="array" ref="H41">SUMPRODUCT(
    INDEX('Master Answer Key'!$B$4:$AU$394,0,ROW(H41)), 
    INDEX('CS-Sophomore-Correct-Items'!$A$2:$S$392,0,COLUMN(H42))
)</f>
        <v>11</v>
      </c>
      <c r="I41">
        <f t="array" ref="I41">SUMPRODUCT(
    INDEX('Master Answer Key'!$B$4:$AU$394,0,ROW(I41)), 
    INDEX('CS-Sophomore-Correct-Items'!$A$2:$S$392,0,COLUMN(I42))
)</f>
        <v>11</v>
      </c>
      <c r="J41">
        <f t="array" ref="J41">SUMPRODUCT(
    INDEX('Master Answer Key'!$B$4:$AU$394,0,ROW(J41)), 
    INDEX('CS-Sophomore-Correct-Items'!$A$2:$S$392,0,COLUMN(J42))
)</f>
        <v>10</v>
      </c>
      <c r="K41">
        <f t="array" ref="K41">SUMPRODUCT(
    INDEX('Master Answer Key'!$B$4:$AU$394,0,ROW(K41)), 
    INDEX('CS-Sophomore-Correct-Items'!$A$2:$S$392,0,COLUMN(K42))
)</f>
        <v>12</v>
      </c>
      <c r="L41">
        <f t="array" ref="L41">SUMPRODUCT(
    INDEX('Master Answer Key'!$B$4:$AU$394,0,ROW(L41)), 
    INDEX('CS-Sophomore-Correct-Items'!$A$2:$S$392,0,COLUMN(L42))
)</f>
        <v>11</v>
      </c>
      <c r="M41">
        <f t="array" ref="M41">SUMPRODUCT(
    INDEX('Master Answer Key'!$B$4:$AU$394,0,ROW(M41)), 
    INDEX('CS-Sophomore-Correct-Items'!$A$2:$S$392,0,COLUMN(M42))
)</f>
        <v>12</v>
      </c>
      <c r="N41">
        <f t="array" ref="N41">SUMPRODUCT(
    INDEX('Master Answer Key'!$B$4:$AU$394,0,ROW(N41)), 
    INDEX('CS-Sophomore-Correct-Items'!$A$2:$S$392,0,COLUMN(N42))
)</f>
        <v>11</v>
      </c>
      <c r="O41">
        <f t="array" ref="O41">SUMPRODUCT(
    INDEX('Master Answer Key'!$B$4:$AU$394,0,ROW(O41)), 
    INDEX('CS-Sophomore-Correct-Items'!$A$2:$S$392,0,COLUMN(O42))
)</f>
        <v>12</v>
      </c>
      <c r="P41">
        <f t="array" ref="P41">SUMPRODUCT(
    INDEX('Master Answer Key'!$B$4:$AU$394,0,ROW(P41)), 
    INDEX('CS-Sophomore-Correct-Items'!$A$2:$S$392,0,COLUMN(P42))
)</f>
        <v>10</v>
      </c>
      <c r="Q41">
        <f t="array" ref="Q41">SUMPRODUCT(
    INDEX('Master Answer Key'!$B$4:$AU$394,0,ROW(Q41)), 
    INDEX('CS-Sophomore-Correct-Items'!$A$2:$S$392,0,COLUMN(Q42))
)</f>
        <v>11</v>
      </c>
      <c r="R41">
        <f t="array" ref="R41">SUMPRODUCT(
    INDEX('Master Answer Key'!$B$4:$AU$394,0,ROW(R41)), 
    INDEX('CS-Sophomore-Correct-Items'!$A$2:$S$392,0,COLUMN(R42))
)</f>
        <v>10</v>
      </c>
      <c r="S41">
        <f t="array" ref="S41">SUMPRODUCT(
    INDEX('Master Answer Key'!$B$4:$AU$394,0,ROW(S41)), 
    INDEX('CS-Sophomore-Correct-Items'!$A$2:$S$392,0,COLUMN(S42))
)</f>
        <v>10</v>
      </c>
    </row>
    <row r="42">
      <c r="A42" s="5" t="s">
        <v>85</v>
      </c>
      <c r="B42">
        <f t="array" ref="B42">SUMPRODUCT(
    INDEX('Master Answer Key'!$B$4:$AU$394,0,ROW(B42)), 
    INDEX('CS-Sophomore-Correct-Items'!$A$2:$S$392,0,COLUMN(B43))
)</f>
        <v>6</v>
      </c>
      <c r="C42">
        <f t="array" ref="C42">SUMPRODUCT(
    INDEX('Master Answer Key'!$B$4:$AU$394,0,ROW(C42)), 
    INDEX('CS-Sophomore-Correct-Items'!$A$2:$S$392,0,COLUMN(C43))
)</f>
        <v>5</v>
      </c>
      <c r="D42">
        <f t="array" ref="D42">SUMPRODUCT(
    INDEX('Master Answer Key'!$B$4:$AU$394,0,ROW(D42)), 
    INDEX('CS-Sophomore-Correct-Items'!$A$2:$S$392,0,COLUMN(D43))
)</f>
        <v>6</v>
      </c>
      <c r="E42">
        <f t="array" ref="E42">SUMPRODUCT(
    INDEX('Master Answer Key'!$B$4:$AU$394,0,ROW(E42)), 
    INDEX('CS-Sophomore-Correct-Items'!$A$2:$S$392,0,COLUMN(E43))
)</f>
        <v>5</v>
      </c>
      <c r="F42">
        <f t="array" ref="F42">SUMPRODUCT(
    INDEX('Master Answer Key'!$B$4:$AU$394,0,ROW(F42)), 
    INDEX('CS-Sophomore-Correct-Items'!$A$2:$S$392,0,COLUMN(F43))
)</f>
        <v>7</v>
      </c>
      <c r="G42">
        <f t="array" ref="G42">SUMPRODUCT(
    INDEX('Master Answer Key'!$B$4:$AU$394,0,ROW(G42)), 
    INDEX('CS-Sophomore-Correct-Items'!$A$2:$S$392,0,COLUMN(G43))
)</f>
        <v>9</v>
      </c>
      <c r="H42">
        <f t="array" ref="H42">SUMPRODUCT(
    INDEX('Master Answer Key'!$B$4:$AU$394,0,ROW(H42)), 
    INDEX('CS-Sophomore-Correct-Items'!$A$2:$S$392,0,COLUMN(H43))
)</f>
        <v>6</v>
      </c>
      <c r="I42">
        <f t="array" ref="I42">SUMPRODUCT(
    INDEX('Master Answer Key'!$B$4:$AU$394,0,ROW(I42)), 
    INDEX('CS-Sophomore-Correct-Items'!$A$2:$S$392,0,COLUMN(I43))
)</f>
        <v>8</v>
      </c>
      <c r="J42">
        <f t="array" ref="J42">SUMPRODUCT(
    INDEX('Master Answer Key'!$B$4:$AU$394,0,ROW(J42)), 
    INDEX('CS-Sophomore-Correct-Items'!$A$2:$S$392,0,COLUMN(J43))
)</f>
        <v>9</v>
      </c>
      <c r="K42">
        <f t="array" ref="K42">SUMPRODUCT(
    INDEX('Master Answer Key'!$B$4:$AU$394,0,ROW(K42)), 
    INDEX('CS-Sophomore-Correct-Items'!$A$2:$S$392,0,COLUMN(K43))
)</f>
        <v>4</v>
      </c>
      <c r="L42">
        <f t="array" ref="L42">SUMPRODUCT(
    INDEX('Master Answer Key'!$B$4:$AU$394,0,ROW(L42)), 
    INDEX('CS-Sophomore-Correct-Items'!$A$2:$S$392,0,COLUMN(L43))
)</f>
        <v>8</v>
      </c>
      <c r="M42">
        <f t="array" ref="M42">SUMPRODUCT(
    INDEX('Master Answer Key'!$B$4:$AU$394,0,ROW(M42)), 
    INDEX('CS-Sophomore-Correct-Items'!$A$2:$S$392,0,COLUMN(M43))
)</f>
        <v>7</v>
      </c>
      <c r="N42">
        <f t="array" ref="N42">SUMPRODUCT(
    INDEX('Master Answer Key'!$B$4:$AU$394,0,ROW(N42)), 
    INDEX('CS-Sophomore-Correct-Items'!$A$2:$S$392,0,COLUMN(N43))
)</f>
        <v>9</v>
      </c>
      <c r="O42">
        <f t="array" ref="O42">SUMPRODUCT(
    INDEX('Master Answer Key'!$B$4:$AU$394,0,ROW(O42)), 
    INDEX('CS-Sophomore-Correct-Items'!$A$2:$S$392,0,COLUMN(O43))
)</f>
        <v>9</v>
      </c>
      <c r="P42">
        <f t="array" ref="P42">SUMPRODUCT(
    INDEX('Master Answer Key'!$B$4:$AU$394,0,ROW(P42)), 
    INDEX('CS-Sophomore-Correct-Items'!$A$2:$S$392,0,COLUMN(P43))
)</f>
        <v>6</v>
      </c>
      <c r="Q42">
        <f t="array" ref="Q42">SUMPRODUCT(
    INDEX('Master Answer Key'!$B$4:$AU$394,0,ROW(Q42)), 
    INDEX('CS-Sophomore-Correct-Items'!$A$2:$S$392,0,COLUMN(Q43))
)</f>
        <v>5</v>
      </c>
      <c r="R42">
        <f t="array" ref="R42">SUMPRODUCT(
    INDEX('Master Answer Key'!$B$4:$AU$394,0,ROW(R42)), 
    INDEX('CS-Sophomore-Correct-Items'!$A$2:$S$392,0,COLUMN(R43))
)</f>
        <v>8</v>
      </c>
      <c r="S42">
        <f t="array" ref="S42">SUMPRODUCT(
    INDEX('Master Answer Key'!$B$4:$AU$394,0,ROW(S42)), 
    INDEX('CS-Sophomore-Correct-Items'!$A$2:$S$392,0,COLUMN(S43))
)</f>
        <v>6</v>
      </c>
    </row>
    <row r="43">
      <c r="A43" s="5" t="s">
        <v>88</v>
      </c>
      <c r="B43">
        <f t="array" ref="B43">SUMPRODUCT(
    INDEX('Master Answer Key'!$B$4:$AU$394,0,ROW(B43)), 
    INDEX('CS-Sophomore-Correct-Items'!$A$2:$S$392,0,COLUMN(B44))
)</f>
        <v>9</v>
      </c>
      <c r="C43">
        <f t="array" ref="C43">SUMPRODUCT(
    INDEX('Master Answer Key'!$B$4:$AU$394,0,ROW(C43)), 
    INDEX('CS-Sophomore-Correct-Items'!$A$2:$S$392,0,COLUMN(C44))
)</f>
        <v>7</v>
      </c>
      <c r="D43">
        <f t="array" ref="D43">SUMPRODUCT(
    INDEX('Master Answer Key'!$B$4:$AU$394,0,ROW(D43)), 
    INDEX('CS-Sophomore-Correct-Items'!$A$2:$S$392,0,COLUMN(D44))
)</f>
        <v>12</v>
      </c>
      <c r="E43">
        <f t="array" ref="E43">SUMPRODUCT(
    INDEX('Master Answer Key'!$B$4:$AU$394,0,ROW(E43)), 
    INDEX('CS-Sophomore-Correct-Items'!$A$2:$S$392,0,COLUMN(E44))
)</f>
        <v>9</v>
      </c>
      <c r="F43">
        <f t="array" ref="F43">SUMPRODUCT(
    INDEX('Master Answer Key'!$B$4:$AU$394,0,ROW(F43)), 
    INDEX('CS-Sophomore-Correct-Items'!$A$2:$S$392,0,COLUMN(F44))
)</f>
        <v>12</v>
      </c>
      <c r="G43">
        <f t="array" ref="G43">SUMPRODUCT(
    INDEX('Master Answer Key'!$B$4:$AU$394,0,ROW(G43)), 
    INDEX('CS-Sophomore-Correct-Items'!$A$2:$S$392,0,COLUMN(G44))
)</f>
        <v>12</v>
      </c>
      <c r="H43">
        <f t="array" ref="H43">SUMPRODUCT(
    INDEX('Master Answer Key'!$B$4:$AU$394,0,ROW(H43)), 
    INDEX('CS-Sophomore-Correct-Items'!$A$2:$S$392,0,COLUMN(H44))
)</f>
        <v>9</v>
      </c>
      <c r="I43">
        <f t="array" ref="I43">SUMPRODUCT(
    INDEX('Master Answer Key'!$B$4:$AU$394,0,ROW(I43)), 
    INDEX('CS-Sophomore-Correct-Items'!$A$2:$S$392,0,COLUMN(I44))
)</f>
        <v>12</v>
      </c>
      <c r="J43">
        <f t="array" ref="J43">SUMPRODUCT(
    INDEX('Master Answer Key'!$B$4:$AU$394,0,ROW(J43)), 
    INDEX('CS-Sophomore-Correct-Items'!$A$2:$S$392,0,COLUMN(J44))
)</f>
        <v>13</v>
      </c>
      <c r="K43">
        <f t="array" ref="K43">SUMPRODUCT(
    INDEX('Master Answer Key'!$B$4:$AU$394,0,ROW(K43)), 
    INDEX('CS-Sophomore-Correct-Items'!$A$2:$S$392,0,COLUMN(K44))
)</f>
        <v>12</v>
      </c>
      <c r="L43">
        <f t="array" ref="L43">SUMPRODUCT(
    INDEX('Master Answer Key'!$B$4:$AU$394,0,ROW(L43)), 
    INDEX('CS-Sophomore-Correct-Items'!$A$2:$S$392,0,COLUMN(L44))
)</f>
        <v>10</v>
      </c>
      <c r="M43">
        <f t="array" ref="M43">SUMPRODUCT(
    INDEX('Master Answer Key'!$B$4:$AU$394,0,ROW(M43)), 
    INDEX('CS-Sophomore-Correct-Items'!$A$2:$S$392,0,COLUMN(M44))
)</f>
        <v>13</v>
      </c>
      <c r="N43">
        <f t="array" ref="N43">SUMPRODUCT(
    INDEX('Master Answer Key'!$B$4:$AU$394,0,ROW(N43)), 
    INDEX('CS-Sophomore-Correct-Items'!$A$2:$S$392,0,COLUMN(N44))
)</f>
        <v>13</v>
      </c>
      <c r="O43">
        <f t="array" ref="O43">SUMPRODUCT(
    INDEX('Master Answer Key'!$B$4:$AU$394,0,ROW(O43)), 
    INDEX('CS-Sophomore-Correct-Items'!$A$2:$S$392,0,COLUMN(O44))
)</f>
        <v>13</v>
      </c>
      <c r="P43">
        <f t="array" ref="P43">SUMPRODUCT(
    INDEX('Master Answer Key'!$B$4:$AU$394,0,ROW(P43)), 
    INDEX('CS-Sophomore-Correct-Items'!$A$2:$S$392,0,COLUMN(P44))
)</f>
        <v>11</v>
      </c>
      <c r="Q43">
        <f t="array" ref="Q43">SUMPRODUCT(
    INDEX('Master Answer Key'!$B$4:$AU$394,0,ROW(Q43)), 
    INDEX('CS-Sophomore-Correct-Items'!$A$2:$S$392,0,COLUMN(Q44))
)</f>
        <v>10</v>
      </c>
      <c r="R43">
        <f t="array" ref="R43">SUMPRODUCT(
    INDEX('Master Answer Key'!$B$4:$AU$394,0,ROW(R43)), 
    INDEX('CS-Sophomore-Correct-Items'!$A$2:$S$392,0,COLUMN(R44))
)</f>
        <v>11</v>
      </c>
      <c r="S43">
        <f t="array" ref="S43">SUMPRODUCT(
    INDEX('Master Answer Key'!$B$4:$AU$394,0,ROW(S43)), 
    INDEX('CS-Sophomore-Correct-Items'!$A$2:$S$392,0,COLUMN(S44))
)</f>
        <v>13</v>
      </c>
    </row>
    <row r="44">
      <c r="A44" s="5" t="s">
        <v>90</v>
      </c>
      <c r="B44">
        <f t="array" ref="B44">SUMPRODUCT(
    INDEX('Master Answer Key'!$B$4:$AU$394,0,ROW(B44)), 
    INDEX('CS-Sophomore-Correct-Items'!$A$2:$S$392,0,COLUMN(B45))
)</f>
        <v>4</v>
      </c>
      <c r="C44">
        <f t="array" ref="C44">SUMPRODUCT(
    INDEX('Master Answer Key'!$B$4:$AU$394,0,ROW(C44)), 
    INDEX('CS-Sophomore-Correct-Items'!$A$2:$S$392,0,COLUMN(C45))
)</f>
        <v>3</v>
      </c>
      <c r="D44">
        <f t="array" ref="D44">SUMPRODUCT(
    INDEX('Master Answer Key'!$B$4:$AU$394,0,ROW(D44)), 
    INDEX('CS-Sophomore-Correct-Items'!$A$2:$S$392,0,COLUMN(D45))
)</f>
        <v>5</v>
      </c>
      <c r="E44">
        <f t="array" ref="E44">SUMPRODUCT(
    INDEX('Master Answer Key'!$B$4:$AU$394,0,ROW(E44)), 
    INDEX('CS-Sophomore-Correct-Items'!$A$2:$S$392,0,COLUMN(E45))
)</f>
        <v>5</v>
      </c>
      <c r="F44">
        <f t="array" ref="F44">SUMPRODUCT(
    INDEX('Master Answer Key'!$B$4:$AU$394,0,ROW(F44)), 
    INDEX('CS-Sophomore-Correct-Items'!$A$2:$S$392,0,COLUMN(F45))
)</f>
        <v>6</v>
      </c>
      <c r="G44">
        <f t="array" ref="G44">SUMPRODUCT(
    INDEX('Master Answer Key'!$B$4:$AU$394,0,ROW(G44)), 
    INDEX('CS-Sophomore-Correct-Items'!$A$2:$S$392,0,COLUMN(G45))
)</f>
        <v>6</v>
      </c>
      <c r="H44">
        <f t="array" ref="H44">SUMPRODUCT(
    INDEX('Master Answer Key'!$B$4:$AU$394,0,ROW(H44)), 
    INDEX('CS-Sophomore-Correct-Items'!$A$2:$S$392,0,COLUMN(H45))
)</f>
        <v>4</v>
      </c>
      <c r="I44">
        <f t="array" ref="I44">SUMPRODUCT(
    INDEX('Master Answer Key'!$B$4:$AU$394,0,ROW(I44)), 
    INDEX('CS-Sophomore-Correct-Items'!$A$2:$S$392,0,COLUMN(I45))
)</f>
        <v>3</v>
      </c>
      <c r="J44">
        <f t="array" ref="J44">SUMPRODUCT(
    INDEX('Master Answer Key'!$B$4:$AU$394,0,ROW(J44)), 
    INDEX('CS-Sophomore-Correct-Items'!$A$2:$S$392,0,COLUMN(J45))
)</f>
        <v>5</v>
      </c>
      <c r="K44">
        <f t="array" ref="K44">SUMPRODUCT(
    INDEX('Master Answer Key'!$B$4:$AU$394,0,ROW(K44)), 
    INDEX('CS-Sophomore-Correct-Items'!$A$2:$S$392,0,COLUMN(K45))
)</f>
        <v>5</v>
      </c>
      <c r="L44">
        <f t="array" ref="L44">SUMPRODUCT(
    INDEX('Master Answer Key'!$B$4:$AU$394,0,ROW(L44)), 
    INDEX('CS-Sophomore-Correct-Items'!$A$2:$S$392,0,COLUMN(L45))
)</f>
        <v>5</v>
      </c>
      <c r="M44">
        <f t="array" ref="M44">SUMPRODUCT(
    INDEX('Master Answer Key'!$B$4:$AU$394,0,ROW(M44)), 
    INDEX('CS-Sophomore-Correct-Items'!$A$2:$S$392,0,COLUMN(M45))
)</f>
        <v>6</v>
      </c>
      <c r="N44">
        <f t="array" ref="N44">SUMPRODUCT(
    INDEX('Master Answer Key'!$B$4:$AU$394,0,ROW(N44)), 
    INDEX('CS-Sophomore-Correct-Items'!$A$2:$S$392,0,COLUMN(N45))
)</f>
        <v>6</v>
      </c>
      <c r="O44">
        <f t="array" ref="O44">SUMPRODUCT(
    INDEX('Master Answer Key'!$B$4:$AU$394,0,ROW(O44)), 
    INDEX('CS-Sophomore-Correct-Items'!$A$2:$S$392,0,COLUMN(O45))
)</f>
        <v>5</v>
      </c>
      <c r="P44">
        <f t="array" ref="P44">SUMPRODUCT(
    INDEX('Master Answer Key'!$B$4:$AU$394,0,ROW(P44)), 
    INDEX('CS-Sophomore-Correct-Items'!$A$2:$S$392,0,COLUMN(P45))
)</f>
        <v>6</v>
      </c>
      <c r="Q44">
        <f t="array" ref="Q44">SUMPRODUCT(
    INDEX('Master Answer Key'!$B$4:$AU$394,0,ROW(Q44)), 
    INDEX('CS-Sophomore-Correct-Items'!$A$2:$S$392,0,COLUMN(Q45))
)</f>
        <v>5</v>
      </c>
      <c r="R44">
        <f t="array" ref="R44">SUMPRODUCT(
    INDEX('Master Answer Key'!$B$4:$AU$394,0,ROW(R44)), 
    INDEX('CS-Sophomore-Correct-Items'!$A$2:$S$392,0,COLUMN(R45))
)</f>
        <v>5</v>
      </c>
      <c r="S44">
        <f t="array" ref="S44">SUMPRODUCT(
    INDEX('Master Answer Key'!$B$4:$AU$394,0,ROW(S44)), 
    INDEX('CS-Sophomore-Correct-Items'!$A$2:$S$392,0,COLUMN(S45))
)</f>
        <v>6</v>
      </c>
    </row>
    <row r="45">
      <c r="A45" s="5" t="s">
        <v>92</v>
      </c>
      <c r="B45">
        <f t="array" ref="B45">SUMPRODUCT(
    INDEX('Master Answer Key'!$B$4:$AU$394,0,ROW(B45)), 
    INDEX('CS-Sophomore-Correct-Items'!$A$2:$S$392,0,COLUMN(B46))
)</f>
        <v>26</v>
      </c>
      <c r="C45">
        <f t="array" ref="C45">SUMPRODUCT(
    INDEX('Master Answer Key'!$B$4:$AU$394,0,ROW(C45)), 
    INDEX('CS-Sophomore-Correct-Items'!$A$2:$S$392,0,COLUMN(C46))
)</f>
        <v>27</v>
      </c>
      <c r="D45">
        <f t="array" ref="D45">SUMPRODUCT(
    INDEX('Master Answer Key'!$B$4:$AU$394,0,ROW(D45)), 
    INDEX('CS-Sophomore-Correct-Items'!$A$2:$S$392,0,COLUMN(D46))
)</f>
        <v>23</v>
      </c>
      <c r="E45">
        <f t="array" ref="E45">SUMPRODUCT(
    INDEX('Master Answer Key'!$B$4:$AU$394,0,ROW(E45)), 
    INDEX('CS-Sophomore-Correct-Items'!$A$2:$S$392,0,COLUMN(E46))
)</f>
        <v>15</v>
      </c>
      <c r="F45">
        <f t="array" ref="F45">SUMPRODUCT(
    INDEX('Master Answer Key'!$B$4:$AU$394,0,ROW(F45)), 
    INDEX('CS-Sophomore-Correct-Items'!$A$2:$S$392,0,COLUMN(F46))
)</f>
        <v>26</v>
      </c>
      <c r="G45">
        <f t="array" ref="G45">SUMPRODUCT(
    INDEX('Master Answer Key'!$B$4:$AU$394,0,ROW(G45)), 
    INDEX('CS-Sophomore-Correct-Items'!$A$2:$S$392,0,COLUMN(G46))
)</f>
        <v>28</v>
      </c>
      <c r="H45">
        <f t="array" ref="H45">SUMPRODUCT(
    INDEX('Master Answer Key'!$B$4:$AU$394,0,ROW(H45)), 
    INDEX('CS-Sophomore-Correct-Items'!$A$2:$S$392,0,COLUMN(H46))
)</f>
        <v>26</v>
      </c>
      <c r="I45">
        <f t="array" ref="I45">SUMPRODUCT(
    INDEX('Master Answer Key'!$B$4:$AU$394,0,ROW(I45)), 
    INDEX('CS-Sophomore-Correct-Items'!$A$2:$S$392,0,COLUMN(I46))
)</f>
        <v>27</v>
      </c>
      <c r="J45">
        <f t="array" ref="J45">SUMPRODUCT(
    INDEX('Master Answer Key'!$B$4:$AU$394,0,ROW(J45)), 
    INDEX('CS-Sophomore-Correct-Items'!$A$2:$S$392,0,COLUMN(J46))
)</f>
        <v>28</v>
      </c>
      <c r="K45">
        <f t="array" ref="K45">SUMPRODUCT(
    INDEX('Master Answer Key'!$B$4:$AU$394,0,ROW(K45)), 
    INDEX('CS-Sophomore-Correct-Items'!$A$2:$S$392,0,COLUMN(K46))
)</f>
        <v>25</v>
      </c>
      <c r="L45">
        <f t="array" ref="L45">SUMPRODUCT(
    INDEX('Master Answer Key'!$B$4:$AU$394,0,ROW(L45)), 
    INDEX('CS-Sophomore-Correct-Items'!$A$2:$S$392,0,COLUMN(L46))
)</f>
        <v>29</v>
      </c>
      <c r="M45">
        <f t="array" ref="M45">SUMPRODUCT(
    INDEX('Master Answer Key'!$B$4:$AU$394,0,ROW(M45)), 
    INDEX('CS-Sophomore-Correct-Items'!$A$2:$S$392,0,COLUMN(M46))
)</f>
        <v>28</v>
      </c>
      <c r="N45">
        <f t="array" ref="N45">SUMPRODUCT(
    INDEX('Master Answer Key'!$B$4:$AU$394,0,ROW(N45)), 
    INDEX('CS-Sophomore-Correct-Items'!$A$2:$S$392,0,COLUMN(N46))
)</f>
        <v>29</v>
      </c>
      <c r="O45">
        <f t="array" ref="O45">SUMPRODUCT(
    INDEX('Master Answer Key'!$B$4:$AU$394,0,ROW(O45)), 
    INDEX('CS-Sophomore-Correct-Items'!$A$2:$S$392,0,COLUMN(O46))
)</f>
        <v>29</v>
      </c>
      <c r="P45">
        <f t="array" ref="P45">SUMPRODUCT(
    INDEX('Master Answer Key'!$B$4:$AU$394,0,ROW(P45)), 
    INDEX('CS-Sophomore-Correct-Items'!$A$2:$S$392,0,COLUMN(P46))
)</f>
        <v>28</v>
      </c>
      <c r="Q45">
        <f t="array" ref="Q45">SUMPRODUCT(
    INDEX('Master Answer Key'!$B$4:$AU$394,0,ROW(Q45)), 
    INDEX('CS-Sophomore-Correct-Items'!$A$2:$S$392,0,COLUMN(Q46))
)</f>
        <v>28</v>
      </c>
      <c r="R45">
        <f t="array" ref="R45">SUMPRODUCT(
    INDEX('Master Answer Key'!$B$4:$AU$394,0,ROW(R45)), 
    INDEX('CS-Sophomore-Correct-Items'!$A$2:$S$392,0,COLUMN(R46))
)</f>
        <v>25</v>
      </c>
      <c r="S45">
        <f t="array" ref="S45">SUMPRODUCT(
    INDEX('Master Answer Key'!$B$4:$AU$394,0,ROW(S45)), 
    INDEX('CS-Sophomore-Correct-Items'!$A$2:$S$392,0,COLUMN(S46))
)</f>
        <v>30</v>
      </c>
    </row>
    <row r="46">
      <c r="A46" s="5" t="s">
        <v>93</v>
      </c>
      <c r="B46">
        <f t="array" ref="B46">SUMPRODUCT(
    INDEX('Master Answer Key'!$B$4:$AU$394,0,ROW(B46)), 
    INDEX('CS-Sophomore-Correct-Items'!$A$2:$S$392,0,COLUMN(B47))
)</f>
        <v>44</v>
      </c>
      <c r="C46">
        <f t="array" ref="C46">SUMPRODUCT(
    INDEX('Master Answer Key'!$B$4:$AU$394,0,ROW(C46)), 
    INDEX('CS-Sophomore-Correct-Items'!$A$2:$S$392,0,COLUMN(C47))
)</f>
        <v>33</v>
      </c>
      <c r="D46">
        <f t="array" ref="D46">SUMPRODUCT(
    INDEX('Master Answer Key'!$B$4:$AU$394,0,ROW(D46)), 
    INDEX('CS-Sophomore-Correct-Items'!$A$2:$S$392,0,COLUMN(D47))
)</f>
        <v>44</v>
      </c>
      <c r="E46">
        <f t="array" ref="E46">SUMPRODUCT(
    INDEX('Master Answer Key'!$B$4:$AU$394,0,ROW(E46)), 
    INDEX('CS-Sophomore-Correct-Items'!$A$2:$S$392,0,COLUMN(E47))
)</f>
        <v>38</v>
      </c>
      <c r="F46">
        <f t="array" ref="F46">SUMPRODUCT(
    INDEX('Master Answer Key'!$B$4:$AU$394,0,ROW(F46)), 
    INDEX('CS-Sophomore-Correct-Items'!$A$2:$S$392,0,COLUMN(F47))
)</f>
        <v>41</v>
      </c>
      <c r="G46">
        <f t="array" ref="G46">SUMPRODUCT(
    INDEX('Master Answer Key'!$B$4:$AU$394,0,ROW(G46)), 
    INDEX('CS-Sophomore-Correct-Items'!$A$2:$S$392,0,COLUMN(G47))
)</f>
        <v>45</v>
      </c>
      <c r="H46">
        <f t="array" ref="H46">SUMPRODUCT(
    INDEX('Master Answer Key'!$B$4:$AU$394,0,ROW(H46)), 
    INDEX('CS-Sophomore-Correct-Items'!$A$2:$S$392,0,COLUMN(H47))
)</f>
        <v>46</v>
      </c>
      <c r="I46">
        <f t="array" ref="I46">SUMPRODUCT(
    INDEX('Master Answer Key'!$B$4:$AU$394,0,ROW(I46)), 
    INDEX('CS-Sophomore-Correct-Items'!$A$2:$S$392,0,COLUMN(I47))
)</f>
        <v>46</v>
      </c>
      <c r="J46">
        <f t="array" ref="J46">SUMPRODUCT(
    INDEX('Master Answer Key'!$B$4:$AU$394,0,ROW(J46)), 
    INDEX('CS-Sophomore-Correct-Items'!$A$2:$S$392,0,COLUMN(J47))
)</f>
        <v>48</v>
      </c>
      <c r="K46">
        <f t="array" ref="K46">SUMPRODUCT(
    INDEX('Master Answer Key'!$B$4:$AU$394,0,ROW(K46)), 
    INDEX('CS-Sophomore-Correct-Items'!$A$2:$S$392,0,COLUMN(K47))
)</f>
        <v>48</v>
      </c>
      <c r="L46">
        <f t="array" ref="L46">SUMPRODUCT(
    INDEX('Master Answer Key'!$B$4:$AU$394,0,ROW(L46)), 
    INDEX('CS-Sophomore-Correct-Items'!$A$2:$S$392,0,COLUMN(L47))
)</f>
        <v>41</v>
      </c>
      <c r="M46">
        <f t="array" ref="M46">SUMPRODUCT(
    INDEX('Master Answer Key'!$B$4:$AU$394,0,ROW(M46)), 
    INDEX('CS-Sophomore-Correct-Items'!$A$2:$S$392,0,COLUMN(M47))
)</f>
        <v>45</v>
      </c>
      <c r="N46">
        <f t="array" ref="N46">SUMPRODUCT(
    INDEX('Master Answer Key'!$B$4:$AU$394,0,ROW(N46)), 
    INDEX('CS-Sophomore-Correct-Items'!$A$2:$S$392,0,COLUMN(N47))
)</f>
        <v>47</v>
      </c>
      <c r="O46">
        <f t="array" ref="O46">SUMPRODUCT(
    INDEX('Master Answer Key'!$B$4:$AU$394,0,ROW(O46)), 
    INDEX('CS-Sophomore-Correct-Items'!$A$2:$S$392,0,COLUMN(O47))
)</f>
        <v>46</v>
      </c>
      <c r="P46">
        <f t="array" ref="P46">SUMPRODUCT(
    INDEX('Master Answer Key'!$B$4:$AU$394,0,ROW(P46)), 
    INDEX('CS-Sophomore-Correct-Items'!$A$2:$S$392,0,COLUMN(P47))
)</f>
        <v>42</v>
      </c>
      <c r="Q46">
        <f t="array" ref="Q46">SUMPRODUCT(
    INDEX('Master Answer Key'!$B$4:$AU$394,0,ROW(Q46)), 
    INDEX('CS-Sophomore-Correct-Items'!$A$2:$S$392,0,COLUMN(Q47))
)</f>
        <v>43</v>
      </c>
      <c r="R46">
        <f t="array" ref="R46">SUMPRODUCT(
    INDEX('Master Answer Key'!$B$4:$AU$394,0,ROW(R46)), 
    INDEX('CS-Sophomore-Correct-Items'!$A$2:$S$392,0,COLUMN(R47))
)</f>
        <v>46</v>
      </c>
      <c r="S46">
        <f t="array" ref="S46">SUMPRODUCT(
    INDEX('Master Answer Key'!$B$4:$AU$394,0,ROW(S46)), 
    INDEX('CS-Sophomore-Correct-Items'!$A$2:$S$392,0,COLUMN(S47))
)</f>
        <v>44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71"/>
    <col customWidth="1" min="2" max="2" width="6.14"/>
    <col customWidth="1" min="3" max="3" width="4.86"/>
    <col customWidth="1" min="4" max="4" width="6.43"/>
    <col customWidth="1" min="5" max="5" width="7.29"/>
    <col customWidth="1" min="6" max="6" width="6.14"/>
    <col customWidth="1" min="7" max="7" width="7.14"/>
    <col customWidth="1" min="8" max="8" width="6.29"/>
    <col customWidth="1" min="9" max="9" width="5.29"/>
    <col customWidth="1" min="10" max="10" width="6.43"/>
    <col customWidth="1" min="11" max="11" width="6.0"/>
    <col customWidth="1" min="12" max="12" width="5.0"/>
    <col customWidth="1" min="13" max="13" width="6.43"/>
    <col customWidth="1" min="14" max="14" width="7.43"/>
    <col customWidth="1" min="15" max="15" width="6.71"/>
    <col customWidth="1" min="16" max="16" width="8.14"/>
    <col customWidth="1" min="17" max="17" width="6.86"/>
    <col customWidth="1" min="18" max="18" width="4.71"/>
    <col customWidth="1" min="19" max="19" width="5.0"/>
    <col customWidth="1" min="20" max="20" width="6.43"/>
    <col customWidth="1" min="21" max="21" width="6.86"/>
    <col customWidth="1" min="22" max="23" width="7.29"/>
    <col customWidth="1" min="24" max="24" width="5.71"/>
    <col customWidth="1" min="25" max="25" width="6.0"/>
    <col customWidth="1" min="26" max="26" width="6.71"/>
    <col customWidth="1" min="27" max="27" width="7.14"/>
    <col customWidth="1" min="28" max="28" width="9.29"/>
    <col customWidth="1" min="29" max="29" width="5.43"/>
    <col customWidth="1" min="30" max="30" width="7.14"/>
    <col customWidth="1" min="31" max="32" width="6.29"/>
    <col customWidth="1" min="33" max="33" width="5.71"/>
    <col customWidth="1" min="34" max="34" width="6.0"/>
    <col customWidth="1" min="35" max="35" width="5.57"/>
    <col customWidth="1" min="36" max="36" width="6.86"/>
    <col customWidth="1" min="37" max="38" width="5.86"/>
    <col customWidth="1" min="39" max="39" width="6.29"/>
    <col customWidth="1" min="40" max="40" width="7.86"/>
    <col customWidth="1" min="41" max="42" width="6.57"/>
    <col customWidth="1" min="43" max="43" width="7.43"/>
    <col customWidth="1" min="44" max="44" width="6.57"/>
    <col customWidth="1" min="45" max="45" width="4.71"/>
    <col customWidth="1" min="46" max="46" width="7.71"/>
  </cols>
  <sheetData>
    <row r="1">
      <c r="A1" s="23" t="s">
        <v>66</v>
      </c>
      <c r="B1" s="25" t="str">
        <f t="array" ref="B1:AT1">'Master Answer Key'!C3:AU3</f>
        <v>keyid</v>
      </c>
      <c r="C1" s="5" t="s">
        <v>37</v>
      </c>
      <c r="D1" s="5" t="s">
        <v>38</v>
      </c>
      <c r="E1" s="5" t="s">
        <v>39</v>
      </c>
      <c r="F1" s="5" t="s">
        <v>40</v>
      </c>
      <c r="G1" s="5" t="s">
        <v>41</v>
      </c>
      <c r="H1" s="5" t="s">
        <v>42</v>
      </c>
      <c r="I1" s="5" t="s">
        <v>43</v>
      </c>
      <c r="J1" s="5" t="s">
        <v>44</v>
      </c>
      <c r="K1" s="5" t="s">
        <v>45</v>
      </c>
      <c r="L1" s="5" t="s">
        <v>46</v>
      </c>
      <c r="M1" s="5" t="s">
        <v>47</v>
      </c>
      <c r="N1" s="5" t="s">
        <v>48</v>
      </c>
      <c r="O1" s="5" t="s">
        <v>49</v>
      </c>
      <c r="P1" s="5" t="s">
        <v>50</v>
      </c>
      <c r="Q1" s="5" t="s">
        <v>51</v>
      </c>
      <c r="R1" s="5" t="s">
        <v>52</v>
      </c>
      <c r="S1" s="5" t="s">
        <v>53</v>
      </c>
      <c r="T1" s="5" t="s">
        <v>54</v>
      </c>
      <c r="U1" s="5" t="s">
        <v>55</v>
      </c>
      <c r="V1" s="5" t="s">
        <v>56</v>
      </c>
      <c r="W1" s="5" t="s">
        <v>57</v>
      </c>
      <c r="X1" s="5" t="s">
        <v>58</v>
      </c>
      <c r="Y1" s="5" t="s">
        <v>59</v>
      </c>
      <c r="Z1" s="5" t="s">
        <v>60</v>
      </c>
      <c r="AA1" s="5" t="s">
        <v>61</v>
      </c>
      <c r="AB1" s="5" t="s">
        <v>62</v>
      </c>
      <c r="AC1" s="5" t="s">
        <v>63</v>
      </c>
      <c r="AD1" s="5" t="s">
        <v>64</v>
      </c>
      <c r="AE1" s="5" t="s">
        <v>65</v>
      </c>
      <c r="AF1" s="5" t="s">
        <v>67</v>
      </c>
      <c r="AG1" s="5" t="s">
        <v>68</v>
      </c>
      <c r="AH1" s="5" t="s">
        <v>70</v>
      </c>
      <c r="AI1" s="5" t="s">
        <v>72</v>
      </c>
      <c r="AJ1" s="5" t="s">
        <v>74</v>
      </c>
      <c r="AK1" s="5" t="s">
        <v>76</v>
      </c>
      <c r="AL1" s="5" t="s">
        <v>78</v>
      </c>
      <c r="AM1" s="5" t="s">
        <v>79</v>
      </c>
      <c r="AN1" s="5" t="s">
        <v>82</v>
      </c>
      <c r="AO1" s="5" t="s">
        <v>84</v>
      </c>
      <c r="AP1" s="5" t="s">
        <v>85</v>
      </c>
      <c r="AQ1" s="5" t="s">
        <v>88</v>
      </c>
      <c r="AR1" s="5" t="s">
        <v>90</v>
      </c>
      <c r="AS1" s="5" t="s">
        <v>92</v>
      </c>
      <c r="AT1" s="5" t="s">
        <v>93</v>
      </c>
      <c r="AU1" s="5"/>
      <c r="AV1" s="5"/>
      <c r="AW1" s="5"/>
      <c r="AX1" s="5"/>
      <c r="AY1" s="5"/>
      <c r="AZ1" s="5"/>
      <c r="BA1" s="5"/>
      <c r="BB1" s="5"/>
      <c r="BC1" s="5"/>
    </row>
    <row r="2">
      <c r="A2" s="5" t="str">
        <f t="array" ref="A2:A19">TRANSPOSE('CS-Sophomore'!B5:S5)</f>
        <v>1Sp-M</v>
      </c>
      <c r="B2" s="26">
        <f t="array" ref="B2">INDEX(TRANSPOSE('CS-Sophomore-Tally'!$A$2:$S$46),ROW(B2),COLUMN(A2))/'Master Answer Key'!C$396</f>
        <v>0.84</v>
      </c>
      <c r="C2" s="26">
        <f t="array" ref="C2">INDEX(TRANSPOSE('CS-Sophomore-Tally'!$A$2:$S$46),ROW(C2),COLUMN(B2))/'Master Answer Key'!D$396</f>
        <v>0.7142857143</v>
      </c>
      <c r="D2" s="26">
        <f t="array" ref="D2">INDEX(TRANSPOSE('CS-Sophomore-Tally'!$A$2:$S$46),ROW(D2),COLUMN(C2))/'Master Answer Key'!E$396</f>
        <v>0.875</v>
      </c>
      <c r="E2" s="26">
        <f t="array" ref="E2">INDEX(TRANSPOSE('CS-Sophomore-Tally'!$A$2:$S$46),ROW(E2),COLUMN(D2))/'Master Answer Key'!F$396</f>
        <v>0.88</v>
      </c>
      <c r="F2" s="26">
        <f t="array" ref="F2">INDEX(TRANSPOSE('CS-Sophomore-Tally'!$A$2:$S$46),ROW(F2),COLUMN(E2))/'Master Answer Key'!G$396</f>
        <v>0.9230769231</v>
      </c>
      <c r="G2" s="26">
        <f t="array" ref="G2">INDEX(TRANSPOSE('CS-Sophomore-Tally'!$A$2:$S$46),ROW(G2),COLUMN(F2))/'Master Answer Key'!H$396</f>
        <v>0.75</v>
      </c>
      <c r="H2" s="26">
        <f t="array" ref="H2">INDEX(TRANSPOSE('CS-Sophomore-Tally'!$A$2:$S$46),ROW(H2),COLUMN(G2))/'Master Answer Key'!I$396</f>
        <v>0.962962963</v>
      </c>
      <c r="I2" s="26">
        <f t="array" ref="I2">INDEX(TRANSPOSE('CS-Sophomore-Tally'!$A$2:$S$46),ROW(I2),COLUMN(H2))/'Master Answer Key'!J$396</f>
        <v>0.875</v>
      </c>
      <c r="J2" s="26">
        <f t="array" ref="J2">INDEX(TRANSPOSE('CS-Sophomore-Tally'!$A$2:$S$46),ROW(J2),COLUMN(I2))/'Master Answer Key'!K$396</f>
        <v>0.8571428571</v>
      </c>
      <c r="K2" s="26">
        <f t="array" ref="K2">INDEX(TRANSPOSE('CS-Sophomore-Tally'!$A$2:$S$46),ROW(K2),COLUMN(J2))/'Master Answer Key'!L$396</f>
        <v>0.8064516129</v>
      </c>
      <c r="L2" s="26">
        <f t="array" ref="L2">INDEX(TRANSPOSE('CS-Sophomore-Tally'!$A$2:$S$46),ROW(L2),COLUMN(K2))/'Master Answer Key'!M$396</f>
        <v>0.9285714286</v>
      </c>
      <c r="M2" s="26">
        <f t="array" ref="M2">INDEX(TRANSPOSE('CS-Sophomore-Tally'!$A$2:$S$46),ROW(M2),COLUMN(L2))/'Master Answer Key'!N$396</f>
        <v>0.8192771084</v>
      </c>
      <c r="N2" s="26">
        <f t="array" ref="N2">INDEX(TRANSPOSE('CS-Sophomore-Tally'!$A$2:$S$46),ROW(N2),COLUMN(M2))/'Master Answer Key'!O$396</f>
        <v>1</v>
      </c>
      <c r="O2" s="26">
        <f t="array" ref="O2">INDEX(TRANSPOSE('CS-Sophomore-Tally'!$A$2:$S$46),ROW(O2),COLUMN(N2))/'Master Answer Key'!P$396</f>
        <v>0.6</v>
      </c>
      <c r="P2" s="26">
        <f t="array" ref="P2">INDEX(TRANSPOSE('CS-Sophomore-Tally'!$A$2:$S$46),ROW(P2),COLUMN(O2))/'Master Answer Key'!Q$396</f>
        <v>0.6</v>
      </c>
      <c r="Q2" s="26">
        <f t="array" ref="Q2">INDEX(TRANSPOSE('CS-Sophomore-Tally'!$A$2:$S$46),ROW(Q2),COLUMN(P2))/'Master Answer Key'!R$396</f>
        <v>0.8571428571</v>
      </c>
      <c r="R2" s="26">
        <f t="array" ref="R2">INDEX(TRANSPOSE('CS-Sophomore-Tally'!$A$2:$S$46),ROW(R2),COLUMN(Q2))/'Master Answer Key'!S$396</f>
        <v>0.7272727273</v>
      </c>
      <c r="S2" s="26">
        <f t="array" ref="S2">INDEX(TRANSPOSE('CS-Sophomore-Tally'!$A$2:$S$46),ROW(S2),COLUMN(R2))/'Master Answer Key'!T$396</f>
        <v>0.7666666667</v>
      </c>
      <c r="T2" s="26">
        <f t="array" ref="T2">INDEX(TRANSPOSE('CS-Sophomore-Tally'!$A$2:$S$46),ROW(T2),COLUMN(S2))/'Master Answer Key'!U$396</f>
        <v>0.84</v>
      </c>
      <c r="U2" s="26">
        <f t="array" ref="U2">INDEX(TRANSPOSE('CS-Sophomore-Tally'!$A$2:$S$46),ROW(U2),COLUMN(T2))/'Master Answer Key'!V$396</f>
        <v>0.8857142857</v>
      </c>
      <c r="V2" s="26">
        <f t="array" ref="V2">INDEX(TRANSPOSE('CS-Sophomore-Tally'!$A$2:$S$46),ROW(V2),COLUMN(U2))/'Master Answer Key'!W$396</f>
        <v>0.7</v>
      </c>
      <c r="W2" s="26">
        <f t="array" ref="W2">INDEX(TRANSPOSE('CS-Sophomore-Tally'!$A$2:$S$46),ROW(W2),COLUMN(V2))/'Master Answer Key'!X$396</f>
        <v>0.8064516129</v>
      </c>
      <c r="X2" s="26">
        <f t="array" ref="X2">INDEX(TRANSPOSE('CS-Sophomore-Tally'!$A$2:$S$46),ROW(X2),COLUMN(W2))/'Master Answer Key'!Y$396</f>
        <v>0.75</v>
      </c>
      <c r="Y2" s="26">
        <f t="array" ref="Y2">INDEX(TRANSPOSE('CS-Sophomore-Tally'!$A$2:$S$46),ROW(Y2),COLUMN(X2))/'Master Answer Key'!Z$396</f>
        <v>0.7142857143</v>
      </c>
      <c r="Z2" s="26">
        <f t="array" ref="Z2">INDEX(TRANSPOSE('CS-Sophomore-Tally'!$A$2:$S$46),ROW(Z2),COLUMN(Y2))/'Master Answer Key'!AA$396</f>
        <v>0.7916666667</v>
      </c>
      <c r="AA2" s="26">
        <f t="array" ref="AA2">INDEX(TRANSPOSE('CS-Sophomore-Tally'!$A$2:$S$46),ROW(AA2),COLUMN(Z2))/'Master Answer Key'!AB$396</f>
        <v>0.8823529412</v>
      </c>
      <c r="AB2" s="26">
        <f t="array" ref="AB2">INDEX(TRANSPOSE('CS-Sophomore-Tally'!$A$2:$S$46),ROW(AB2),COLUMN(AA2))/'Master Answer Key'!AC$396</f>
        <v>0.8333333333</v>
      </c>
      <c r="AC2" s="26">
        <f t="array" ref="AC2">INDEX(TRANSPOSE('CS-Sophomore-Tally'!$A$2:$S$46),ROW(AC2),COLUMN(AB2))/'Master Answer Key'!AD$396</f>
        <v>0.8571428571</v>
      </c>
      <c r="AD2" s="26" t="str">
        <f t="array" ref="AD2">INDEX(TRANSPOSE('CS-Sophomore-Tally'!$A$2:$S$46),ROW(AD2),COLUMN(AC2))/'Master Answer Key'!AE$396</f>
        <v>#DIV/0!</v>
      </c>
      <c r="AE2" s="26">
        <f t="array" ref="AE2">INDEX(TRANSPOSE('CS-Sophomore-Tally'!$A$2:$S$46),ROW(AE2),COLUMN(AD2))/'Master Answer Key'!AF$396</f>
        <v>1</v>
      </c>
      <c r="AF2" s="26">
        <f t="array" ref="AF2">INDEX(TRANSPOSE('CS-Sophomore-Tally'!$A$2:$S$46),ROW(AF2),COLUMN(AE2))/'Master Answer Key'!AG$396</f>
        <v>0.8333333333</v>
      </c>
      <c r="AG2" s="26">
        <f t="array" ref="AG2">INDEX(TRANSPOSE('CS-Sophomore-Tally'!$A$2:$S$46),ROW(AG2),COLUMN(AF2))/'Master Answer Key'!AH$396</f>
        <v>0.7741935484</v>
      </c>
      <c r="AH2" s="26">
        <f t="array" ref="AH2">INDEX(TRANSPOSE('CS-Sophomore-Tally'!$A$2:$S$46),ROW(AH2),COLUMN(AG2))/'Master Answer Key'!AI$396</f>
        <v>0.8260869565</v>
      </c>
      <c r="AI2" s="26">
        <f t="array" ref="AI2">INDEX(TRANSPOSE('CS-Sophomore-Tally'!$A$2:$S$46),ROW(AI2),COLUMN(AH2))/'Master Answer Key'!AJ$396</f>
        <v>0.75</v>
      </c>
      <c r="AJ2" s="26">
        <f t="array" ref="AJ2">INDEX(TRANSPOSE('CS-Sophomore-Tally'!$A$2:$S$46),ROW(AJ2),COLUMN(AI2))/'Master Answer Key'!AK$396</f>
        <v>0.75</v>
      </c>
      <c r="AK2" s="26">
        <f t="array" ref="AK2">INDEX(TRANSPOSE('CS-Sophomore-Tally'!$A$2:$S$46),ROW(AK2),COLUMN(AJ2))/'Master Answer Key'!AL$396</f>
        <v>1</v>
      </c>
      <c r="AL2" s="26">
        <f t="array" ref="AL2">INDEX(TRANSPOSE('CS-Sophomore-Tally'!$A$2:$S$46),ROW(AL2),COLUMN(AK2))/'Master Answer Key'!AM$396</f>
        <v>0.8125</v>
      </c>
      <c r="AM2" s="26">
        <f t="array" ref="AM2">INDEX(TRANSPOSE('CS-Sophomore-Tally'!$A$2:$S$46),ROW(AM2),COLUMN(AL2))/'Master Answer Key'!AN$396</f>
        <v>0.7857142857</v>
      </c>
      <c r="AN2" s="26">
        <f t="array" ref="AN2">INDEX(TRANSPOSE('CS-Sophomore-Tally'!$A$2:$S$46),ROW(AN2),COLUMN(AM2))/'Master Answer Key'!AO$396</f>
        <v>0.8571428571</v>
      </c>
      <c r="AO2" s="26">
        <f t="array" ref="AO2">INDEX(TRANSPOSE('CS-Sophomore-Tally'!$A$2:$S$46),ROW(AO2),COLUMN(AN2))/'Master Answer Key'!AP$396</f>
        <v>0.8333333333</v>
      </c>
      <c r="AP2" s="26">
        <f t="array" ref="AP2">INDEX(TRANSPOSE('CS-Sophomore-Tally'!$A$2:$S$46),ROW(AP2),COLUMN(AO2))/'Master Answer Key'!AQ$396</f>
        <v>0.6666666667</v>
      </c>
      <c r="AQ2" s="26">
        <f t="array" ref="AQ2">INDEX(TRANSPOSE('CS-Sophomore-Tally'!$A$2:$S$46),ROW(AQ2),COLUMN(AP2))/'Master Answer Key'!AR$396</f>
        <v>0.6923076923</v>
      </c>
      <c r="AR2" s="26">
        <f t="array" ref="AR2">INDEX(TRANSPOSE('CS-Sophomore-Tally'!$A$2:$S$46),ROW(AR2),COLUMN(AQ2))/'Master Answer Key'!AS$396</f>
        <v>0.6666666667</v>
      </c>
      <c r="AS2" s="26">
        <f t="array" ref="AS2">INDEX(TRANSPOSE('CS-Sophomore-Tally'!$A$2:$S$46),ROW(AS2),COLUMN(AR2))/'Master Answer Key'!AT$396</f>
        <v>0.8387096774</v>
      </c>
      <c r="AT2" s="26">
        <f t="array" ref="AT2">INDEX(TRANSPOSE('CS-Sophomore-Tally'!$A$2:$S$46),ROW(AT2),COLUMN(AS2))/'Master Answer Key'!AU$396</f>
        <v>0.8301886792</v>
      </c>
    </row>
    <row r="3">
      <c r="A3" s="5" t="s">
        <v>71</v>
      </c>
      <c r="B3" s="26">
        <f t="array" ref="B3">INDEX(TRANSPOSE('CS-Sophomore-Tally'!$A$2:$S$46),ROW(B3),COLUMN(A3))/'Master Answer Key'!C$396</f>
        <v>0.68</v>
      </c>
      <c r="C3" s="26">
        <f t="array" ref="C3">INDEX(TRANSPOSE('CS-Sophomore-Tally'!$A$2:$S$46),ROW(C3),COLUMN(B3))/'Master Answer Key'!D$396</f>
        <v>0.7857142857</v>
      </c>
      <c r="D3" s="26">
        <f t="array" ref="D3">INDEX(TRANSPOSE('CS-Sophomore-Tally'!$A$2:$S$46),ROW(D3),COLUMN(C3))/'Master Answer Key'!E$396</f>
        <v>0.7916666667</v>
      </c>
      <c r="E3" s="26">
        <f t="array" ref="E3">INDEX(TRANSPOSE('CS-Sophomore-Tally'!$A$2:$S$46),ROW(E3),COLUMN(D3))/'Master Answer Key'!F$396</f>
        <v>0.6</v>
      </c>
      <c r="F3" s="26">
        <f t="array" ref="F3">INDEX(TRANSPOSE('CS-Sophomore-Tally'!$A$2:$S$46),ROW(F3),COLUMN(E3))/'Master Answer Key'!G$396</f>
        <v>0.8205128205</v>
      </c>
      <c r="G3" s="26">
        <f t="array" ref="G3">INDEX(TRANSPOSE('CS-Sophomore-Tally'!$A$2:$S$46),ROW(G3),COLUMN(F3))/'Master Answer Key'!H$396</f>
        <v>0.75</v>
      </c>
      <c r="H3" s="26">
        <f t="array" ref="H3">INDEX(TRANSPOSE('CS-Sophomore-Tally'!$A$2:$S$46),ROW(H3),COLUMN(G3))/'Master Answer Key'!I$396</f>
        <v>0.7777777778</v>
      </c>
      <c r="I3" s="26">
        <f t="array" ref="I3">INDEX(TRANSPOSE('CS-Sophomore-Tally'!$A$2:$S$46),ROW(I3),COLUMN(H3))/'Master Answer Key'!J$396</f>
        <v>0.6666666667</v>
      </c>
      <c r="J3" s="26">
        <f t="array" ref="J3">INDEX(TRANSPOSE('CS-Sophomore-Tally'!$A$2:$S$46),ROW(J3),COLUMN(I3))/'Master Answer Key'!K$396</f>
        <v>0.6857142857</v>
      </c>
      <c r="K3" s="26">
        <f t="array" ref="K3">INDEX(TRANSPOSE('CS-Sophomore-Tally'!$A$2:$S$46),ROW(K3),COLUMN(J3))/'Master Answer Key'!L$396</f>
        <v>0.5161290323</v>
      </c>
      <c r="L3" s="26">
        <f t="array" ref="L3">INDEX(TRANSPOSE('CS-Sophomore-Tally'!$A$2:$S$46),ROW(L3),COLUMN(K3))/'Master Answer Key'!M$396</f>
        <v>0.8571428571</v>
      </c>
      <c r="M3" s="26">
        <f t="array" ref="M3">INDEX(TRANSPOSE('CS-Sophomore-Tally'!$A$2:$S$46),ROW(M3),COLUMN(L3))/'Master Answer Key'!N$396</f>
        <v>0.7469879518</v>
      </c>
      <c r="N3" s="26">
        <f t="array" ref="N3">INDEX(TRANSPOSE('CS-Sophomore-Tally'!$A$2:$S$46),ROW(N3),COLUMN(M3))/'Master Answer Key'!O$396</f>
        <v>0.8333333333</v>
      </c>
      <c r="O3" s="26">
        <f t="array" ref="O3">INDEX(TRANSPOSE('CS-Sophomore-Tally'!$A$2:$S$46),ROW(O3),COLUMN(N3))/'Master Answer Key'!P$396</f>
        <v>0.8</v>
      </c>
      <c r="P3" s="26">
        <f t="array" ref="P3">INDEX(TRANSPOSE('CS-Sophomore-Tally'!$A$2:$S$46),ROW(P3),COLUMN(O3))/'Master Answer Key'!Q$396</f>
        <v>0.8</v>
      </c>
      <c r="Q3" s="26">
        <f t="array" ref="Q3">INDEX(TRANSPOSE('CS-Sophomore-Tally'!$A$2:$S$46),ROW(Q3),COLUMN(P3))/'Master Answer Key'!R$396</f>
        <v>0.7142857143</v>
      </c>
      <c r="R3" s="26">
        <f t="array" ref="R3">INDEX(TRANSPOSE('CS-Sophomore-Tally'!$A$2:$S$46),ROW(R3),COLUMN(Q3))/'Master Answer Key'!S$396</f>
        <v>0.7272727273</v>
      </c>
      <c r="S3" s="26">
        <f t="array" ref="S3">INDEX(TRANSPOSE('CS-Sophomore-Tally'!$A$2:$S$46),ROW(S3),COLUMN(R3))/'Master Answer Key'!T$396</f>
        <v>0.7333333333</v>
      </c>
      <c r="T3" s="26">
        <f t="array" ref="T3">INDEX(TRANSPOSE('CS-Sophomore-Tally'!$A$2:$S$46),ROW(T3),COLUMN(S3))/'Master Answer Key'!U$396</f>
        <v>0.64</v>
      </c>
      <c r="U3" s="26">
        <f t="array" ref="U3">INDEX(TRANSPOSE('CS-Sophomore-Tally'!$A$2:$S$46),ROW(U3),COLUMN(T3))/'Master Answer Key'!V$396</f>
        <v>0.6285714286</v>
      </c>
      <c r="V3" s="26">
        <f t="array" ref="V3">INDEX(TRANSPOSE('CS-Sophomore-Tally'!$A$2:$S$46),ROW(V3),COLUMN(U3))/'Master Answer Key'!W$396</f>
        <v>0.7</v>
      </c>
      <c r="W3" s="26">
        <f t="array" ref="W3">INDEX(TRANSPOSE('CS-Sophomore-Tally'!$A$2:$S$46),ROW(W3),COLUMN(V3))/'Master Answer Key'!X$396</f>
        <v>0.7419354839</v>
      </c>
      <c r="X3" s="26">
        <f t="array" ref="X3">INDEX(TRANSPOSE('CS-Sophomore-Tally'!$A$2:$S$46),ROW(X3),COLUMN(W3))/'Master Answer Key'!Y$396</f>
        <v>0.75</v>
      </c>
      <c r="Y3" s="26">
        <f t="array" ref="Y3">INDEX(TRANSPOSE('CS-Sophomore-Tally'!$A$2:$S$46),ROW(Y3),COLUMN(X3))/'Master Answer Key'!Z$396</f>
        <v>0.7142857143</v>
      </c>
      <c r="Z3" s="26">
        <f t="array" ref="Z3">INDEX(TRANSPOSE('CS-Sophomore-Tally'!$A$2:$S$46),ROW(Z3),COLUMN(Y3))/'Master Answer Key'!AA$396</f>
        <v>0.7916666667</v>
      </c>
      <c r="AA3" s="26">
        <f t="array" ref="AA3">INDEX(TRANSPOSE('CS-Sophomore-Tally'!$A$2:$S$46),ROW(AA3),COLUMN(Z3))/'Master Answer Key'!AB$396</f>
        <v>0.6176470588</v>
      </c>
      <c r="AB3" s="26">
        <f t="array" ref="AB3">INDEX(TRANSPOSE('CS-Sophomore-Tally'!$A$2:$S$46),ROW(AB3),COLUMN(AA3))/'Master Answer Key'!AC$396</f>
        <v>0.1666666667</v>
      </c>
      <c r="AC3" s="26">
        <f t="array" ref="AC3">INDEX(TRANSPOSE('CS-Sophomore-Tally'!$A$2:$S$46),ROW(AC3),COLUMN(AB3))/'Master Answer Key'!AD$396</f>
        <v>0.6785714286</v>
      </c>
      <c r="AD3" s="26" t="str">
        <f t="array" ref="AD3">INDEX(TRANSPOSE('CS-Sophomore-Tally'!$A$2:$S$46),ROW(AD3),COLUMN(AC3))/'Master Answer Key'!AE$396</f>
        <v>#DIV/0!</v>
      </c>
      <c r="AE3" s="26">
        <f t="array" ref="AE3">INDEX(TRANSPOSE('CS-Sophomore-Tally'!$A$2:$S$46),ROW(AE3),COLUMN(AD3))/'Master Answer Key'!AF$396</f>
        <v>1</v>
      </c>
      <c r="AF3" s="26">
        <f t="array" ref="AF3">INDEX(TRANSPOSE('CS-Sophomore-Tally'!$A$2:$S$46),ROW(AF3),COLUMN(AE3))/'Master Answer Key'!AG$396</f>
        <v>0.75</v>
      </c>
      <c r="AG3" s="26">
        <f t="array" ref="AG3">INDEX(TRANSPOSE('CS-Sophomore-Tally'!$A$2:$S$46),ROW(AG3),COLUMN(AF3))/'Master Answer Key'!AH$396</f>
        <v>0.7741935484</v>
      </c>
      <c r="AH3" s="26">
        <f t="array" ref="AH3">INDEX(TRANSPOSE('CS-Sophomore-Tally'!$A$2:$S$46),ROW(AH3),COLUMN(AG3))/'Master Answer Key'!AI$396</f>
        <v>0.7826086957</v>
      </c>
      <c r="AI3" s="26">
        <f t="array" ref="AI3">INDEX(TRANSPOSE('CS-Sophomore-Tally'!$A$2:$S$46),ROW(AI3),COLUMN(AH3))/'Master Answer Key'!AJ$396</f>
        <v>0.625</v>
      </c>
      <c r="AJ3" s="26">
        <f t="array" ref="AJ3">INDEX(TRANSPOSE('CS-Sophomore-Tally'!$A$2:$S$46),ROW(AJ3),COLUMN(AI3))/'Master Answer Key'!AK$396</f>
        <v>0.6428571429</v>
      </c>
      <c r="AK3" s="26">
        <f t="array" ref="AK3">INDEX(TRANSPOSE('CS-Sophomore-Tally'!$A$2:$S$46),ROW(AK3),COLUMN(AJ3))/'Master Answer Key'!AL$396</f>
        <v>0.9090909091</v>
      </c>
      <c r="AL3" s="26">
        <f t="array" ref="AL3">INDEX(TRANSPOSE('CS-Sophomore-Tally'!$A$2:$S$46),ROW(AL3),COLUMN(AK3))/'Master Answer Key'!AM$396</f>
        <v>0.8125</v>
      </c>
      <c r="AM3" s="26">
        <f t="array" ref="AM3">INDEX(TRANSPOSE('CS-Sophomore-Tally'!$A$2:$S$46),ROW(AM3),COLUMN(AL3))/'Master Answer Key'!AN$396</f>
        <v>0.5714285714</v>
      </c>
      <c r="AN3" s="26">
        <f t="array" ref="AN3">INDEX(TRANSPOSE('CS-Sophomore-Tally'!$A$2:$S$46),ROW(AN3),COLUMN(AM3))/'Master Answer Key'!AO$396</f>
        <v>1</v>
      </c>
      <c r="AO3" s="26">
        <f t="array" ref="AO3">INDEX(TRANSPOSE('CS-Sophomore-Tally'!$A$2:$S$46),ROW(AO3),COLUMN(AN3))/'Master Answer Key'!AP$396</f>
        <v>0.6666666667</v>
      </c>
      <c r="AP3" s="26">
        <f t="array" ref="AP3">INDEX(TRANSPOSE('CS-Sophomore-Tally'!$A$2:$S$46),ROW(AP3),COLUMN(AO3))/'Master Answer Key'!AQ$396</f>
        <v>0.5555555556</v>
      </c>
      <c r="AQ3" s="26">
        <f t="array" ref="AQ3">INDEX(TRANSPOSE('CS-Sophomore-Tally'!$A$2:$S$46),ROW(AQ3),COLUMN(AP3))/'Master Answer Key'!AR$396</f>
        <v>0.5384615385</v>
      </c>
      <c r="AR3" s="26">
        <f t="array" ref="AR3">INDEX(TRANSPOSE('CS-Sophomore-Tally'!$A$2:$S$46),ROW(AR3),COLUMN(AQ3))/'Master Answer Key'!AS$396</f>
        <v>0.5</v>
      </c>
      <c r="AS3" s="26">
        <f t="array" ref="AS3">INDEX(TRANSPOSE('CS-Sophomore-Tally'!$A$2:$S$46),ROW(AS3),COLUMN(AR3))/'Master Answer Key'!AT$396</f>
        <v>0.8709677419</v>
      </c>
      <c r="AT3" s="26">
        <f t="array" ref="AT3">INDEX(TRANSPOSE('CS-Sophomore-Tally'!$A$2:$S$46),ROW(AT3),COLUMN(AS3))/'Master Answer Key'!AU$396</f>
        <v>0.6226415094</v>
      </c>
    </row>
    <row r="4">
      <c r="A4" s="5" t="s">
        <v>73</v>
      </c>
      <c r="B4" s="26">
        <f t="array" ref="B4">INDEX(TRANSPOSE('CS-Sophomore-Tally'!$A$2:$S$46),ROW(B4),COLUMN(A4))/'Master Answer Key'!C$396</f>
        <v>0.88</v>
      </c>
      <c r="C4" s="26">
        <f t="array" ref="C4">INDEX(TRANSPOSE('CS-Sophomore-Tally'!$A$2:$S$46),ROW(C4),COLUMN(B4))/'Master Answer Key'!D$396</f>
        <v>0.8571428571</v>
      </c>
      <c r="D4" s="26">
        <f t="array" ref="D4">INDEX(TRANSPOSE('CS-Sophomore-Tally'!$A$2:$S$46),ROW(D4),COLUMN(C4))/'Master Answer Key'!E$396</f>
        <v>0.8333333333</v>
      </c>
      <c r="E4" s="26">
        <f t="array" ref="E4">INDEX(TRANSPOSE('CS-Sophomore-Tally'!$A$2:$S$46),ROW(E4),COLUMN(D4))/'Master Answer Key'!F$396</f>
        <v>0.88</v>
      </c>
      <c r="F4" s="26">
        <f t="array" ref="F4">INDEX(TRANSPOSE('CS-Sophomore-Tally'!$A$2:$S$46),ROW(F4),COLUMN(E4))/'Master Answer Key'!G$396</f>
        <v>0.9230769231</v>
      </c>
      <c r="G4" s="26">
        <f t="array" ref="G4">INDEX(TRANSPOSE('CS-Sophomore-Tally'!$A$2:$S$46),ROW(G4),COLUMN(F4))/'Master Answer Key'!H$396</f>
        <v>1</v>
      </c>
      <c r="H4" s="26">
        <f t="array" ref="H4">INDEX(TRANSPOSE('CS-Sophomore-Tally'!$A$2:$S$46),ROW(H4),COLUMN(G4))/'Master Answer Key'!I$396</f>
        <v>0.8888888889</v>
      </c>
      <c r="I4" s="26">
        <f t="array" ref="I4">INDEX(TRANSPOSE('CS-Sophomore-Tally'!$A$2:$S$46),ROW(I4),COLUMN(H4))/'Master Answer Key'!J$396</f>
        <v>0.7916666667</v>
      </c>
      <c r="J4" s="26">
        <f t="array" ref="J4">INDEX(TRANSPOSE('CS-Sophomore-Tally'!$A$2:$S$46),ROW(J4),COLUMN(I4))/'Master Answer Key'!K$396</f>
        <v>0.7428571429</v>
      </c>
      <c r="K4" s="26">
        <f t="array" ref="K4">INDEX(TRANSPOSE('CS-Sophomore-Tally'!$A$2:$S$46),ROW(K4),COLUMN(J4))/'Master Answer Key'!L$396</f>
        <v>0.7741935484</v>
      </c>
      <c r="L4" s="26">
        <f t="array" ref="L4">INDEX(TRANSPOSE('CS-Sophomore-Tally'!$A$2:$S$46),ROW(L4),COLUMN(K4))/'Master Answer Key'!M$396</f>
        <v>0.9285714286</v>
      </c>
      <c r="M4" s="26">
        <f t="array" ref="M4">INDEX(TRANSPOSE('CS-Sophomore-Tally'!$A$2:$S$46),ROW(M4),COLUMN(L4))/'Master Answer Key'!N$396</f>
        <v>0.8554216867</v>
      </c>
      <c r="N4" s="26">
        <f t="array" ref="N4">INDEX(TRANSPOSE('CS-Sophomore-Tally'!$A$2:$S$46),ROW(N4),COLUMN(M4))/'Master Answer Key'!O$396</f>
        <v>0.9166666667</v>
      </c>
      <c r="O4" s="26">
        <f t="array" ref="O4">INDEX(TRANSPOSE('CS-Sophomore-Tally'!$A$2:$S$46),ROW(O4),COLUMN(N4))/'Master Answer Key'!P$396</f>
        <v>0.9</v>
      </c>
      <c r="P4" s="26">
        <f t="array" ref="P4">INDEX(TRANSPOSE('CS-Sophomore-Tally'!$A$2:$S$46),ROW(P4),COLUMN(O4))/'Master Answer Key'!Q$396</f>
        <v>0.2</v>
      </c>
      <c r="Q4" s="26">
        <f t="array" ref="Q4">INDEX(TRANSPOSE('CS-Sophomore-Tally'!$A$2:$S$46),ROW(Q4),COLUMN(P4))/'Master Answer Key'!R$396</f>
        <v>0.9285714286</v>
      </c>
      <c r="R4" s="26">
        <f t="array" ref="R4">INDEX(TRANSPOSE('CS-Sophomore-Tally'!$A$2:$S$46),ROW(R4),COLUMN(Q4))/'Master Answer Key'!S$396</f>
        <v>0.7272727273</v>
      </c>
      <c r="S4" s="26">
        <f t="array" ref="S4">INDEX(TRANSPOSE('CS-Sophomore-Tally'!$A$2:$S$46),ROW(S4),COLUMN(R4))/'Master Answer Key'!T$396</f>
        <v>0.8</v>
      </c>
      <c r="T4" s="26">
        <f t="array" ref="T4">INDEX(TRANSPOSE('CS-Sophomore-Tally'!$A$2:$S$46),ROW(T4),COLUMN(S4))/'Master Answer Key'!U$396</f>
        <v>0.96</v>
      </c>
      <c r="U4" s="26">
        <f t="array" ref="U4">INDEX(TRANSPOSE('CS-Sophomore-Tally'!$A$2:$S$46),ROW(U4),COLUMN(T4))/'Master Answer Key'!V$396</f>
        <v>0.9428571429</v>
      </c>
      <c r="V4" s="26">
        <f t="array" ref="V4">INDEX(TRANSPOSE('CS-Sophomore-Tally'!$A$2:$S$46),ROW(V4),COLUMN(U4))/'Master Answer Key'!W$396</f>
        <v>0.75</v>
      </c>
      <c r="W4" s="26">
        <f t="array" ref="W4">INDEX(TRANSPOSE('CS-Sophomore-Tally'!$A$2:$S$46),ROW(W4),COLUMN(V4))/'Master Answer Key'!X$396</f>
        <v>0.8064516129</v>
      </c>
      <c r="X4" s="26">
        <f t="array" ref="X4">INDEX(TRANSPOSE('CS-Sophomore-Tally'!$A$2:$S$46),ROW(X4),COLUMN(W4))/'Master Answer Key'!Y$396</f>
        <v>0.9375</v>
      </c>
      <c r="Y4" s="26">
        <f t="array" ref="Y4">INDEX(TRANSPOSE('CS-Sophomore-Tally'!$A$2:$S$46),ROW(Y4),COLUMN(X4))/'Master Answer Key'!Z$396</f>
        <v>0.5714285714</v>
      </c>
      <c r="Z4" s="26">
        <f t="array" ref="Z4">INDEX(TRANSPOSE('CS-Sophomore-Tally'!$A$2:$S$46),ROW(Z4),COLUMN(Y4))/'Master Answer Key'!AA$396</f>
        <v>0.7083333333</v>
      </c>
      <c r="AA4" s="26">
        <f t="array" ref="AA4">INDEX(TRANSPOSE('CS-Sophomore-Tally'!$A$2:$S$46),ROW(AA4),COLUMN(Z4))/'Master Answer Key'!AB$396</f>
        <v>0.8529411765</v>
      </c>
      <c r="AB4" s="26">
        <f t="array" ref="AB4">INDEX(TRANSPOSE('CS-Sophomore-Tally'!$A$2:$S$46),ROW(AB4),COLUMN(AA4))/'Master Answer Key'!AC$396</f>
        <v>0.8333333333</v>
      </c>
      <c r="AC4" s="26">
        <f t="array" ref="AC4">INDEX(TRANSPOSE('CS-Sophomore-Tally'!$A$2:$S$46),ROW(AC4),COLUMN(AB4))/'Master Answer Key'!AD$396</f>
        <v>0.8571428571</v>
      </c>
      <c r="AD4" s="26" t="str">
        <f t="array" ref="AD4">INDEX(TRANSPOSE('CS-Sophomore-Tally'!$A$2:$S$46),ROW(AD4),COLUMN(AC4))/'Master Answer Key'!AE$396</f>
        <v>#DIV/0!</v>
      </c>
      <c r="AE4" s="26">
        <f t="array" ref="AE4">INDEX(TRANSPOSE('CS-Sophomore-Tally'!$A$2:$S$46),ROW(AE4),COLUMN(AD4))/'Master Answer Key'!AF$396</f>
        <v>1</v>
      </c>
      <c r="AF4" s="26">
        <f t="array" ref="AF4">INDEX(TRANSPOSE('CS-Sophomore-Tally'!$A$2:$S$46),ROW(AF4),COLUMN(AE4))/'Master Answer Key'!AG$396</f>
        <v>0.8333333333</v>
      </c>
      <c r="AG4" s="26">
        <f t="array" ref="AG4">INDEX(TRANSPOSE('CS-Sophomore-Tally'!$A$2:$S$46),ROW(AG4),COLUMN(AF4))/'Master Answer Key'!AH$396</f>
        <v>0.7741935484</v>
      </c>
      <c r="AH4" s="26">
        <f t="array" ref="AH4">INDEX(TRANSPOSE('CS-Sophomore-Tally'!$A$2:$S$46),ROW(AH4),COLUMN(AG4))/'Master Answer Key'!AI$396</f>
        <v>0.8695652174</v>
      </c>
      <c r="AI4" s="26">
        <f t="array" ref="AI4">INDEX(TRANSPOSE('CS-Sophomore-Tally'!$A$2:$S$46),ROW(AI4),COLUMN(AH4))/'Master Answer Key'!AJ$396</f>
        <v>1</v>
      </c>
      <c r="AJ4" s="26">
        <f t="array" ref="AJ4">INDEX(TRANSPOSE('CS-Sophomore-Tally'!$A$2:$S$46),ROW(AJ4),COLUMN(AI4))/'Master Answer Key'!AK$396</f>
        <v>0.9285714286</v>
      </c>
      <c r="AK4" s="26">
        <f t="array" ref="AK4">INDEX(TRANSPOSE('CS-Sophomore-Tally'!$A$2:$S$46),ROW(AK4),COLUMN(AJ4))/'Master Answer Key'!AL$396</f>
        <v>1</v>
      </c>
      <c r="AL4" s="26">
        <f t="array" ref="AL4">INDEX(TRANSPOSE('CS-Sophomore-Tally'!$A$2:$S$46),ROW(AL4),COLUMN(AK4))/'Master Answer Key'!AM$396</f>
        <v>0.8125</v>
      </c>
      <c r="AM4" s="26">
        <f t="array" ref="AM4">INDEX(TRANSPOSE('CS-Sophomore-Tally'!$A$2:$S$46),ROW(AM4),COLUMN(AL4))/'Master Answer Key'!AN$396</f>
        <v>0.9285714286</v>
      </c>
      <c r="AN4" s="26">
        <f t="array" ref="AN4">INDEX(TRANSPOSE('CS-Sophomore-Tally'!$A$2:$S$46),ROW(AN4),COLUMN(AM4))/'Master Answer Key'!AO$396</f>
        <v>1</v>
      </c>
      <c r="AO4" s="26">
        <f t="array" ref="AO4">INDEX(TRANSPOSE('CS-Sophomore-Tally'!$A$2:$S$46),ROW(AO4),COLUMN(AN4))/'Master Answer Key'!AP$396</f>
        <v>0.9166666667</v>
      </c>
      <c r="AP4" s="26">
        <f t="array" ref="AP4">INDEX(TRANSPOSE('CS-Sophomore-Tally'!$A$2:$S$46),ROW(AP4),COLUMN(AO4))/'Master Answer Key'!AQ$396</f>
        <v>0.6666666667</v>
      </c>
      <c r="AQ4" s="26">
        <f t="array" ref="AQ4">INDEX(TRANSPOSE('CS-Sophomore-Tally'!$A$2:$S$46),ROW(AQ4),COLUMN(AP4))/'Master Answer Key'!AR$396</f>
        <v>0.9230769231</v>
      </c>
      <c r="AR4" s="26">
        <f t="array" ref="AR4">INDEX(TRANSPOSE('CS-Sophomore-Tally'!$A$2:$S$46),ROW(AR4),COLUMN(AQ4))/'Master Answer Key'!AS$396</f>
        <v>0.8333333333</v>
      </c>
      <c r="AS4" s="26">
        <f t="array" ref="AS4">INDEX(TRANSPOSE('CS-Sophomore-Tally'!$A$2:$S$46),ROW(AS4),COLUMN(AR4))/'Master Answer Key'!AT$396</f>
        <v>0.7419354839</v>
      </c>
      <c r="AT4" s="26">
        <f t="array" ref="AT4">INDEX(TRANSPOSE('CS-Sophomore-Tally'!$A$2:$S$46),ROW(AT4),COLUMN(AS4))/'Master Answer Key'!AU$396</f>
        <v>0.8301886792</v>
      </c>
    </row>
    <row r="5">
      <c r="A5" s="5" t="s">
        <v>75</v>
      </c>
      <c r="B5" s="26">
        <f t="array" ref="B5">INDEX(TRANSPOSE('CS-Sophomore-Tally'!$A$2:$S$46),ROW(B5),COLUMN(A5))/'Master Answer Key'!C$396</f>
        <v>0.88</v>
      </c>
      <c r="C5" s="26">
        <f t="array" ref="C5">INDEX(TRANSPOSE('CS-Sophomore-Tally'!$A$2:$S$46),ROW(C5),COLUMN(B5))/'Master Answer Key'!D$396</f>
        <v>0.9285714286</v>
      </c>
      <c r="D5" s="26">
        <f t="array" ref="D5">INDEX(TRANSPOSE('CS-Sophomore-Tally'!$A$2:$S$46),ROW(D5),COLUMN(C5))/'Master Answer Key'!E$396</f>
        <v>1</v>
      </c>
      <c r="E5" s="26">
        <f t="array" ref="E5">INDEX(TRANSPOSE('CS-Sophomore-Tally'!$A$2:$S$46),ROW(E5),COLUMN(D5))/'Master Answer Key'!F$396</f>
        <v>0.7</v>
      </c>
      <c r="F5" s="26">
        <f t="array" ref="F5">INDEX(TRANSPOSE('CS-Sophomore-Tally'!$A$2:$S$46),ROW(F5),COLUMN(E5))/'Master Answer Key'!G$396</f>
        <v>0.9743589744</v>
      </c>
      <c r="G5" s="26">
        <f t="array" ref="G5">INDEX(TRANSPOSE('CS-Sophomore-Tally'!$A$2:$S$46),ROW(G5),COLUMN(F5))/'Master Answer Key'!H$396</f>
        <v>1</v>
      </c>
      <c r="H5" s="26">
        <f t="array" ref="H5">INDEX(TRANSPOSE('CS-Sophomore-Tally'!$A$2:$S$46),ROW(H5),COLUMN(G5))/'Master Answer Key'!I$396</f>
        <v>0.8518518519</v>
      </c>
      <c r="I5" s="26">
        <f t="array" ref="I5">INDEX(TRANSPOSE('CS-Sophomore-Tally'!$A$2:$S$46),ROW(I5),COLUMN(H5))/'Master Answer Key'!J$396</f>
        <v>0.875</v>
      </c>
      <c r="J5" s="26">
        <f t="array" ref="J5">INDEX(TRANSPOSE('CS-Sophomore-Tally'!$A$2:$S$46),ROW(J5),COLUMN(I5))/'Master Answer Key'!K$396</f>
        <v>0.8</v>
      </c>
      <c r="K5" s="26">
        <f t="array" ref="K5">INDEX(TRANSPOSE('CS-Sophomore-Tally'!$A$2:$S$46),ROW(K5),COLUMN(J5))/'Master Answer Key'!L$396</f>
        <v>0.7741935484</v>
      </c>
      <c r="L5" s="26">
        <f t="array" ref="L5">INDEX(TRANSPOSE('CS-Sophomore-Tally'!$A$2:$S$46),ROW(L5),COLUMN(K5))/'Master Answer Key'!M$396</f>
        <v>0.8571428571</v>
      </c>
      <c r="M5" s="26">
        <f t="array" ref="M5">INDEX(TRANSPOSE('CS-Sophomore-Tally'!$A$2:$S$46),ROW(M5),COLUMN(L5))/'Master Answer Key'!N$396</f>
        <v>0.843373494</v>
      </c>
      <c r="N5" s="26">
        <f t="array" ref="N5">INDEX(TRANSPOSE('CS-Sophomore-Tally'!$A$2:$S$46),ROW(N5),COLUMN(M5))/'Master Answer Key'!O$396</f>
        <v>0.8333333333</v>
      </c>
      <c r="O5" s="26">
        <f t="array" ref="O5">INDEX(TRANSPOSE('CS-Sophomore-Tally'!$A$2:$S$46),ROW(O5),COLUMN(N5))/'Master Answer Key'!P$396</f>
        <v>0.8</v>
      </c>
      <c r="P5" s="26">
        <f t="array" ref="P5">INDEX(TRANSPOSE('CS-Sophomore-Tally'!$A$2:$S$46),ROW(P5),COLUMN(O5))/'Master Answer Key'!Q$396</f>
        <v>0.6</v>
      </c>
      <c r="Q5" s="26">
        <f t="array" ref="Q5">INDEX(TRANSPOSE('CS-Sophomore-Tally'!$A$2:$S$46),ROW(Q5),COLUMN(P5))/'Master Answer Key'!R$396</f>
        <v>0.3571428571</v>
      </c>
      <c r="R5" s="26">
        <f t="array" ref="R5">INDEX(TRANSPOSE('CS-Sophomore-Tally'!$A$2:$S$46),ROW(R5),COLUMN(Q5))/'Master Answer Key'!S$396</f>
        <v>0.8181818182</v>
      </c>
      <c r="S5" s="26">
        <f t="array" ref="S5">INDEX(TRANSPOSE('CS-Sophomore-Tally'!$A$2:$S$46),ROW(S5),COLUMN(R5))/'Master Answer Key'!T$396</f>
        <v>0.8666666667</v>
      </c>
      <c r="T5" s="26">
        <f t="array" ref="T5">INDEX(TRANSPOSE('CS-Sophomore-Tally'!$A$2:$S$46),ROW(T5),COLUMN(S5))/'Master Answer Key'!U$396</f>
        <v>0.88</v>
      </c>
      <c r="U5" s="26">
        <f t="array" ref="U5">INDEX(TRANSPOSE('CS-Sophomore-Tally'!$A$2:$S$46),ROW(U5),COLUMN(T5))/'Master Answer Key'!V$396</f>
        <v>0.6571428571</v>
      </c>
      <c r="V5" s="26">
        <f t="array" ref="V5">INDEX(TRANSPOSE('CS-Sophomore-Tally'!$A$2:$S$46),ROW(V5),COLUMN(U5))/'Master Answer Key'!W$396</f>
        <v>0.75</v>
      </c>
      <c r="W5" s="26">
        <f t="array" ref="W5">INDEX(TRANSPOSE('CS-Sophomore-Tally'!$A$2:$S$46),ROW(W5),COLUMN(V5))/'Master Answer Key'!X$396</f>
        <v>0.7419354839</v>
      </c>
      <c r="X5" s="26">
        <f t="array" ref="X5">INDEX(TRANSPOSE('CS-Sophomore-Tally'!$A$2:$S$46),ROW(X5),COLUMN(W5))/'Master Answer Key'!Y$396</f>
        <v>0.6875</v>
      </c>
      <c r="Y5" s="26">
        <f t="array" ref="Y5">INDEX(TRANSPOSE('CS-Sophomore-Tally'!$A$2:$S$46),ROW(Y5),COLUMN(X5))/'Master Answer Key'!Z$396</f>
        <v>0.8571428571</v>
      </c>
      <c r="Z5" s="26">
        <f t="array" ref="Z5">INDEX(TRANSPOSE('CS-Sophomore-Tally'!$A$2:$S$46),ROW(Z5),COLUMN(Y5))/'Master Answer Key'!AA$396</f>
        <v>0.4583333333</v>
      </c>
      <c r="AA5" s="26">
        <f t="array" ref="AA5">INDEX(TRANSPOSE('CS-Sophomore-Tally'!$A$2:$S$46),ROW(AA5),COLUMN(Z5))/'Master Answer Key'!AB$396</f>
        <v>0.6764705882</v>
      </c>
      <c r="AB5" s="26">
        <f t="array" ref="AB5">INDEX(TRANSPOSE('CS-Sophomore-Tally'!$A$2:$S$46),ROW(AB5),COLUMN(AA5))/'Master Answer Key'!AC$396</f>
        <v>0.6666666667</v>
      </c>
      <c r="AC5" s="26">
        <f t="array" ref="AC5">INDEX(TRANSPOSE('CS-Sophomore-Tally'!$A$2:$S$46),ROW(AC5),COLUMN(AB5))/'Master Answer Key'!AD$396</f>
        <v>0.7142857143</v>
      </c>
      <c r="AD5" s="26" t="str">
        <f t="array" ref="AD5">INDEX(TRANSPOSE('CS-Sophomore-Tally'!$A$2:$S$46),ROW(AD5),COLUMN(AC5))/'Master Answer Key'!AE$396</f>
        <v>#DIV/0!</v>
      </c>
      <c r="AE5" s="26">
        <f t="array" ref="AE5">INDEX(TRANSPOSE('CS-Sophomore-Tally'!$A$2:$S$46),ROW(AE5),COLUMN(AD5))/'Master Answer Key'!AF$396</f>
        <v>1</v>
      </c>
      <c r="AF5" s="26">
        <f t="array" ref="AF5">INDEX(TRANSPOSE('CS-Sophomore-Tally'!$A$2:$S$46),ROW(AF5),COLUMN(AE5))/'Master Answer Key'!AG$396</f>
        <v>0.75</v>
      </c>
      <c r="AG5" s="26">
        <f t="array" ref="AG5">INDEX(TRANSPOSE('CS-Sophomore-Tally'!$A$2:$S$46),ROW(AG5),COLUMN(AF5))/'Master Answer Key'!AH$396</f>
        <v>0.7096774194</v>
      </c>
      <c r="AH5" s="26">
        <f t="array" ref="AH5">INDEX(TRANSPOSE('CS-Sophomore-Tally'!$A$2:$S$46),ROW(AH5),COLUMN(AG5))/'Master Answer Key'!AI$396</f>
        <v>0.7826086957</v>
      </c>
      <c r="AI5" s="26">
        <f t="array" ref="AI5">INDEX(TRANSPOSE('CS-Sophomore-Tally'!$A$2:$S$46),ROW(AI5),COLUMN(AH5))/'Master Answer Key'!AJ$396</f>
        <v>0.75</v>
      </c>
      <c r="AJ5" s="26">
        <f t="array" ref="AJ5">INDEX(TRANSPOSE('CS-Sophomore-Tally'!$A$2:$S$46),ROW(AJ5),COLUMN(AI5))/'Master Answer Key'!AK$396</f>
        <v>0.6785714286</v>
      </c>
      <c r="AK5" s="26">
        <f t="array" ref="AK5">INDEX(TRANSPOSE('CS-Sophomore-Tally'!$A$2:$S$46),ROW(AK5),COLUMN(AJ5))/'Master Answer Key'!AL$396</f>
        <v>0.7272727273</v>
      </c>
      <c r="AL5" s="26">
        <f t="array" ref="AL5">INDEX(TRANSPOSE('CS-Sophomore-Tally'!$A$2:$S$46),ROW(AL5),COLUMN(AK5))/'Master Answer Key'!AM$396</f>
        <v>0.8125</v>
      </c>
      <c r="AM5" s="26">
        <f t="array" ref="AM5">INDEX(TRANSPOSE('CS-Sophomore-Tally'!$A$2:$S$46),ROW(AM5),COLUMN(AL5))/'Master Answer Key'!AN$396</f>
        <v>0.7857142857</v>
      </c>
      <c r="AN5" s="26">
        <f t="array" ref="AN5">INDEX(TRANSPOSE('CS-Sophomore-Tally'!$A$2:$S$46),ROW(AN5),COLUMN(AM5))/'Master Answer Key'!AO$396</f>
        <v>0.7142857143</v>
      </c>
      <c r="AO5" s="26">
        <f t="array" ref="AO5">INDEX(TRANSPOSE('CS-Sophomore-Tally'!$A$2:$S$46),ROW(AO5),COLUMN(AN5))/'Master Answer Key'!AP$396</f>
        <v>0.6666666667</v>
      </c>
      <c r="AP5" s="26">
        <f t="array" ref="AP5">INDEX(TRANSPOSE('CS-Sophomore-Tally'!$A$2:$S$46),ROW(AP5),COLUMN(AO5))/'Master Answer Key'!AQ$396</f>
        <v>0.5555555556</v>
      </c>
      <c r="AQ5" s="26">
        <f t="array" ref="AQ5">INDEX(TRANSPOSE('CS-Sophomore-Tally'!$A$2:$S$46),ROW(AQ5),COLUMN(AP5))/'Master Answer Key'!AR$396</f>
        <v>0.6923076923</v>
      </c>
      <c r="AR5" s="26">
        <f t="array" ref="AR5">INDEX(TRANSPOSE('CS-Sophomore-Tally'!$A$2:$S$46),ROW(AR5),COLUMN(AQ5))/'Master Answer Key'!AS$396</f>
        <v>0.8333333333</v>
      </c>
      <c r="AS5" s="26">
        <f t="array" ref="AS5">INDEX(TRANSPOSE('CS-Sophomore-Tally'!$A$2:$S$46),ROW(AS5),COLUMN(AR5))/'Master Answer Key'!AT$396</f>
        <v>0.4838709677</v>
      </c>
      <c r="AT5" s="26">
        <f t="array" ref="AT5">INDEX(TRANSPOSE('CS-Sophomore-Tally'!$A$2:$S$46),ROW(AT5),COLUMN(AS5))/'Master Answer Key'!AU$396</f>
        <v>0.7169811321</v>
      </c>
    </row>
    <row r="6">
      <c r="A6" s="5" t="s">
        <v>77</v>
      </c>
      <c r="B6" s="26">
        <f t="array" ref="B6">INDEX(TRANSPOSE('CS-Sophomore-Tally'!$A$2:$S$46),ROW(B6),COLUMN(A6))/'Master Answer Key'!C$396</f>
        <v>0.68</v>
      </c>
      <c r="C6" s="26">
        <f t="array" ref="C6">INDEX(TRANSPOSE('CS-Sophomore-Tally'!$A$2:$S$46),ROW(C6),COLUMN(B6))/'Master Answer Key'!D$396</f>
        <v>0.8571428571</v>
      </c>
      <c r="D6" s="26">
        <f t="array" ref="D6">INDEX(TRANSPOSE('CS-Sophomore-Tally'!$A$2:$S$46),ROW(D6),COLUMN(C6))/'Master Answer Key'!E$396</f>
        <v>0.625</v>
      </c>
      <c r="E6" s="26">
        <f t="array" ref="E6">INDEX(TRANSPOSE('CS-Sophomore-Tally'!$A$2:$S$46),ROW(E6),COLUMN(D6))/'Master Answer Key'!F$396</f>
        <v>0.86</v>
      </c>
      <c r="F6" s="26">
        <f t="array" ref="F6">INDEX(TRANSPOSE('CS-Sophomore-Tally'!$A$2:$S$46),ROW(F6),COLUMN(E6))/'Master Answer Key'!G$396</f>
        <v>0.7948717949</v>
      </c>
      <c r="G6" s="26">
        <f t="array" ref="G6">INDEX(TRANSPOSE('CS-Sophomore-Tally'!$A$2:$S$46),ROW(G6),COLUMN(F6))/'Master Answer Key'!H$396</f>
        <v>1</v>
      </c>
      <c r="H6" s="26">
        <f t="array" ref="H6">INDEX(TRANSPOSE('CS-Sophomore-Tally'!$A$2:$S$46),ROW(H6),COLUMN(G6))/'Master Answer Key'!I$396</f>
        <v>0.8148148148</v>
      </c>
      <c r="I6" s="26">
        <f t="array" ref="I6">INDEX(TRANSPOSE('CS-Sophomore-Tally'!$A$2:$S$46),ROW(I6),COLUMN(H6))/'Master Answer Key'!J$396</f>
        <v>0.9583333333</v>
      </c>
      <c r="J6" s="26">
        <f t="array" ref="J6">INDEX(TRANSPOSE('CS-Sophomore-Tally'!$A$2:$S$46),ROW(J6),COLUMN(I6))/'Master Answer Key'!K$396</f>
        <v>0.8857142857</v>
      </c>
      <c r="K6" s="26">
        <f t="array" ref="K6">INDEX(TRANSPOSE('CS-Sophomore-Tally'!$A$2:$S$46),ROW(K6),COLUMN(J6))/'Master Answer Key'!L$396</f>
        <v>0.6774193548</v>
      </c>
      <c r="L6" s="26">
        <f t="array" ref="L6">INDEX(TRANSPOSE('CS-Sophomore-Tally'!$A$2:$S$46),ROW(L6),COLUMN(K6))/'Master Answer Key'!M$396</f>
        <v>0.9285714286</v>
      </c>
      <c r="M6" s="26">
        <f t="array" ref="M6">INDEX(TRANSPOSE('CS-Sophomore-Tally'!$A$2:$S$46),ROW(M6),COLUMN(L6))/'Master Answer Key'!N$396</f>
        <v>0.9156626506</v>
      </c>
      <c r="N6" s="26">
        <f t="array" ref="N6">INDEX(TRANSPOSE('CS-Sophomore-Tally'!$A$2:$S$46),ROW(N6),COLUMN(M6))/'Master Answer Key'!O$396</f>
        <v>0.6666666667</v>
      </c>
      <c r="O6" s="26">
        <f t="array" ref="O6">INDEX(TRANSPOSE('CS-Sophomore-Tally'!$A$2:$S$46),ROW(O6),COLUMN(N6))/'Master Answer Key'!P$396</f>
        <v>0.9</v>
      </c>
      <c r="P6" s="26">
        <f t="array" ref="P6">INDEX(TRANSPOSE('CS-Sophomore-Tally'!$A$2:$S$46),ROW(P6),COLUMN(O6))/'Master Answer Key'!Q$396</f>
        <v>0.8</v>
      </c>
      <c r="Q6" s="26">
        <f t="array" ref="Q6">INDEX(TRANSPOSE('CS-Sophomore-Tally'!$A$2:$S$46),ROW(Q6),COLUMN(P6))/'Master Answer Key'!R$396</f>
        <v>0.6428571429</v>
      </c>
      <c r="R6" s="26">
        <f t="array" ref="R6">INDEX(TRANSPOSE('CS-Sophomore-Tally'!$A$2:$S$46),ROW(R6),COLUMN(Q6))/'Master Answer Key'!S$396</f>
        <v>0.8181818182</v>
      </c>
      <c r="S6" s="26">
        <f t="array" ref="S6">INDEX(TRANSPOSE('CS-Sophomore-Tally'!$A$2:$S$46),ROW(S6),COLUMN(R6))/'Master Answer Key'!T$396</f>
        <v>0.9333333333</v>
      </c>
      <c r="T6" s="26">
        <f t="array" ref="T6">INDEX(TRANSPOSE('CS-Sophomore-Tally'!$A$2:$S$46),ROW(T6),COLUMN(S6))/'Master Answer Key'!U$396</f>
        <v>0.88</v>
      </c>
      <c r="U6" s="26">
        <f t="array" ref="U6">INDEX(TRANSPOSE('CS-Sophomore-Tally'!$A$2:$S$46),ROW(U6),COLUMN(T6))/'Master Answer Key'!V$396</f>
        <v>0.7428571429</v>
      </c>
      <c r="V6" s="26">
        <f t="array" ref="V6">INDEX(TRANSPOSE('CS-Sophomore-Tally'!$A$2:$S$46),ROW(V6),COLUMN(U6))/'Master Answer Key'!W$396</f>
        <v>0.85</v>
      </c>
      <c r="W6" s="26">
        <f t="array" ref="W6">INDEX(TRANSPOSE('CS-Sophomore-Tally'!$A$2:$S$46),ROW(W6),COLUMN(V6))/'Master Answer Key'!X$396</f>
        <v>0.8709677419</v>
      </c>
      <c r="X6" s="26">
        <f t="array" ref="X6">INDEX(TRANSPOSE('CS-Sophomore-Tally'!$A$2:$S$46),ROW(X6),COLUMN(W6))/'Master Answer Key'!Y$396</f>
        <v>1</v>
      </c>
      <c r="Y6" s="26">
        <f t="array" ref="Y6">INDEX(TRANSPOSE('CS-Sophomore-Tally'!$A$2:$S$46),ROW(Y6),COLUMN(X6))/'Master Answer Key'!Z$396</f>
        <v>0.8571428571</v>
      </c>
      <c r="Z6" s="26">
        <f t="array" ref="Z6">INDEX(TRANSPOSE('CS-Sophomore-Tally'!$A$2:$S$46),ROW(Z6),COLUMN(Y6))/'Master Answer Key'!AA$396</f>
        <v>0.6666666667</v>
      </c>
      <c r="AA6" s="26">
        <f t="array" ref="AA6">INDEX(TRANSPOSE('CS-Sophomore-Tally'!$A$2:$S$46),ROW(AA6),COLUMN(Z6))/'Master Answer Key'!AB$396</f>
        <v>0.6764705882</v>
      </c>
      <c r="AB6" s="26">
        <f t="array" ref="AB6">INDEX(TRANSPOSE('CS-Sophomore-Tally'!$A$2:$S$46),ROW(AB6),COLUMN(AA6))/'Master Answer Key'!AC$396</f>
        <v>0.5</v>
      </c>
      <c r="AC6" s="26">
        <f t="array" ref="AC6">INDEX(TRANSPOSE('CS-Sophomore-Tally'!$A$2:$S$46),ROW(AC6),COLUMN(AB6))/'Master Answer Key'!AD$396</f>
        <v>0.8214285714</v>
      </c>
      <c r="AD6" s="26" t="str">
        <f t="array" ref="AD6">INDEX(TRANSPOSE('CS-Sophomore-Tally'!$A$2:$S$46),ROW(AD6),COLUMN(AC6))/'Master Answer Key'!AE$396</f>
        <v>#DIV/0!</v>
      </c>
      <c r="AE6" s="26">
        <f t="array" ref="AE6">INDEX(TRANSPOSE('CS-Sophomore-Tally'!$A$2:$S$46),ROW(AE6),COLUMN(AD6))/'Master Answer Key'!AF$396</f>
        <v>1</v>
      </c>
      <c r="AF6" s="26">
        <f t="array" ref="AF6">INDEX(TRANSPOSE('CS-Sophomore-Tally'!$A$2:$S$46),ROW(AF6),COLUMN(AE6))/'Master Answer Key'!AG$396</f>
        <v>0.8333333333</v>
      </c>
      <c r="AG6" s="26">
        <f t="array" ref="AG6">INDEX(TRANSPOSE('CS-Sophomore-Tally'!$A$2:$S$46),ROW(AG6),COLUMN(AF6))/'Master Answer Key'!AH$396</f>
        <v>0.8709677419</v>
      </c>
      <c r="AH6" s="26">
        <f t="array" ref="AH6">INDEX(TRANSPOSE('CS-Sophomore-Tally'!$A$2:$S$46),ROW(AH6),COLUMN(AG6))/'Master Answer Key'!AI$396</f>
        <v>0.9130434783</v>
      </c>
      <c r="AI6" s="26">
        <f t="array" ref="AI6">INDEX(TRANSPOSE('CS-Sophomore-Tally'!$A$2:$S$46),ROW(AI6),COLUMN(AH6))/'Master Answer Key'!AJ$396</f>
        <v>0.875</v>
      </c>
      <c r="AJ6" s="26">
        <f t="array" ref="AJ6">INDEX(TRANSPOSE('CS-Sophomore-Tally'!$A$2:$S$46),ROW(AJ6),COLUMN(AI6))/'Master Answer Key'!AK$396</f>
        <v>0.9642857143</v>
      </c>
      <c r="AK6" s="26">
        <f t="array" ref="AK6">INDEX(TRANSPOSE('CS-Sophomore-Tally'!$A$2:$S$46),ROW(AK6),COLUMN(AJ6))/'Master Answer Key'!AL$396</f>
        <v>0.9090909091</v>
      </c>
      <c r="AL6" s="26">
        <f t="array" ref="AL6">INDEX(TRANSPOSE('CS-Sophomore-Tally'!$A$2:$S$46),ROW(AL6),COLUMN(AK6))/'Master Answer Key'!AM$396</f>
        <v>0.6875</v>
      </c>
      <c r="AM6" s="26">
        <f t="array" ref="AM6">INDEX(TRANSPOSE('CS-Sophomore-Tally'!$A$2:$S$46),ROW(AM6),COLUMN(AL6))/'Master Answer Key'!AN$396</f>
        <v>0.9285714286</v>
      </c>
      <c r="AN6" s="26">
        <f t="array" ref="AN6">INDEX(TRANSPOSE('CS-Sophomore-Tally'!$A$2:$S$46),ROW(AN6),COLUMN(AM6))/'Master Answer Key'!AO$396</f>
        <v>0.7142857143</v>
      </c>
      <c r="AO6" s="26">
        <f t="array" ref="AO6">INDEX(TRANSPOSE('CS-Sophomore-Tally'!$A$2:$S$46),ROW(AO6),COLUMN(AN6))/'Master Answer Key'!AP$396</f>
        <v>0.9166666667</v>
      </c>
      <c r="AP6" s="26">
        <f t="array" ref="AP6">INDEX(TRANSPOSE('CS-Sophomore-Tally'!$A$2:$S$46),ROW(AP6),COLUMN(AO6))/'Master Answer Key'!AQ$396</f>
        <v>0.7777777778</v>
      </c>
      <c r="AQ6" s="26">
        <f t="array" ref="AQ6">INDEX(TRANSPOSE('CS-Sophomore-Tally'!$A$2:$S$46),ROW(AQ6),COLUMN(AP6))/'Master Answer Key'!AR$396</f>
        <v>0.9230769231</v>
      </c>
      <c r="AR6" s="26">
        <f t="array" ref="AR6">INDEX(TRANSPOSE('CS-Sophomore-Tally'!$A$2:$S$46),ROW(AR6),COLUMN(AQ6))/'Master Answer Key'!AS$396</f>
        <v>1</v>
      </c>
      <c r="AS6" s="26">
        <f t="array" ref="AS6">INDEX(TRANSPOSE('CS-Sophomore-Tally'!$A$2:$S$46),ROW(AS6),COLUMN(AR6))/'Master Answer Key'!AT$396</f>
        <v>0.8387096774</v>
      </c>
      <c r="AT6" s="26">
        <f t="array" ref="AT6">INDEX(TRANSPOSE('CS-Sophomore-Tally'!$A$2:$S$46),ROW(AT6),COLUMN(AS6))/'Master Answer Key'!AU$396</f>
        <v>0.7735849057</v>
      </c>
    </row>
    <row r="7">
      <c r="A7" s="5" t="s">
        <v>80</v>
      </c>
      <c r="B7" s="26">
        <f t="array" ref="B7">INDEX(TRANSPOSE('CS-Sophomore-Tally'!$A$2:$S$46),ROW(B7),COLUMN(A7))/'Master Answer Key'!C$396</f>
        <v>0.8</v>
      </c>
      <c r="C7" s="26">
        <f t="array" ref="C7">INDEX(TRANSPOSE('CS-Sophomore-Tally'!$A$2:$S$46),ROW(C7),COLUMN(B7))/'Master Answer Key'!D$396</f>
        <v>0.7857142857</v>
      </c>
      <c r="D7" s="26">
        <f t="array" ref="D7">INDEX(TRANSPOSE('CS-Sophomore-Tally'!$A$2:$S$46),ROW(D7),COLUMN(C7))/'Master Answer Key'!E$396</f>
        <v>0.875</v>
      </c>
      <c r="E7" s="26">
        <f t="array" ref="E7">INDEX(TRANSPOSE('CS-Sophomore-Tally'!$A$2:$S$46),ROW(E7),COLUMN(D7))/'Master Answer Key'!F$396</f>
        <v>0.76</v>
      </c>
      <c r="F7" s="26">
        <f t="array" ref="F7">INDEX(TRANSPOSE('CS-Sophomore-Tally'!$A$2:$S$46),ROW(F7),COLUMN(E7))/'Master Answer Key'!G$396</f>
        <v>0.8974358974</v>
      </c>
      <c r="G7" s="26">
        <f t="array" ref="G7">INDEX(TRANSPOSE('CS-Sophomore-Tally'!$A$2:$S$46),ROW(G7),COLUMN(F7))/'Master Answer Key'!H$396</f>
        <v>1</v>
      </c>
      <c r="H7" s="26">
        <f t="array" ref="H7">INDEX(TRANSPOSE('CS-Sophomore-Tally'!$A$2:$S$46),ROW(H7),COLUMN(G7))/'Master Answer Key'!I$396</f>
        <v>0.8888888889</v>
      </c>
      <c r="I7" s="26">
        <f t="array" ref="I7">INDEX(TRANSPOSE('CS-Sophomore-Tally'!$A$2:$S$46),ROW(I7),COLUMN(H7))/'Master Answer Key'!J$396</f>
        <v>0.75</v>
      </c>
      <c r="J7" s="26">
        <f t="array" ref="J7">INDEX(TRANSPOSE('CS-Sophomore-Tally'!$A$2:$S$46),ROW(J7),COLUMN(I7))/'Master Answer Key'!K$396</f>
        <v>0.6857142857</v>
      </c>
      <c r="K7" s="26">
        <f t="array" ref="K7">INDEX(TRANSPOSE('CS-Sophomore-Tally'!$A$2:$S$46),ROW(K7),COLUMN(J7))/'Master Answer Key'!L$396</f>
        <v>0.8064516129</v>
      </c>
      <c r="L7" s="26">
        <f t="array" ref="L7">INDEX(TRANSPOSE('CS-Sophomore-Tally'!$A$2:$S$46),ROW(L7),COLUMN(K7))/'Master Answer Key'!M$396</f>
        <v>1</v>
      </c>
      <c r="M7" s="26">
        <f t="array" ref="M7">INDEX(TRANSPOSE('CS-Sophomore-Tally'!$A$2:$S$46),ROW(M7),COLUMN(L7))/'Master Answer Key'!N$396</f>
        <v>0.8192771084</v>
      </c>
      <c r="N7" s="26">
        <f t="array" ref="N7">INDEX(TRANSPOSE('CS-Sophomore-Tally'!$A$2:$S$46),ROW(N7),COLUMN(M7))/'Master Answer Key'!O$396</f>
        <v>0.9166666667</v>
      </c>
      <c r="O7" s="26">
        <f t="array" ref="O7">INDEX(TRANSPOSE('CS-Sophomore-Tally'!$A$2:$S$46),ROW(O7),COLUMN(N7))/'Master Answer Key'!P$396</f>
        <v>0.6</v>
      </c>
      <c r="P7" s="26">
        <f t="array" ref="P7">INDEX(TRANSPOSE('CS-Sophomore-Tally'!$A$2:$S$46),ROW(P7),COLUMN(O7))/'Master Answer Key'!Q$396</f>
        <v>0.8</v>
      </c>
      <c r="Q7" s="26">
        <f t="array" ref="Q7">INDEX(TRANSPOSE('CS-Sophomore-Tally'!$A$2:$S$46),ROW(Q7),COLUMN(P7))/'Master Answer Key'!R$396</f>
        <v>0.7857142857</v>
      </c>
      <c r="R7" s="26">
        <f t="array" ref="R7">INDEX(TRANSPOSE('CS-Sophomore-Tally'!$A$2:$S$46),ROW(R7),COLUMN(Q7))/'Master Answer Key'!S$396</f>
        <v>0.6363636364</v>
      </c>
      <c r="S7" s="26">
        <f t="array" ref="S7">INDEX(TRANSPOSE('CS-Sophomore-Tally'!$A$2:$S$46),ROW(S7),COLUMN(R7))/'Master Answer Key'!T$396</f>
        <v>0.9</v>
      </c>
      <c r="T7" s="26">
        <f t="array" ref="T7">INDEX(TRANSPOSE('CS-Sophomore-Tally'!$A$2:$S$46),ROW(T7),COLUMN(S7))/'Master Answer Key'!U$396</f>
        <v>0.84</v>
      </c>
      <c r="U7" s="26">
        <f t="array" ref="U7">INDEX(TRANSPOSE('CS-Sophomore-Tally'!$A$2:$S$46),ROW(U7),COLUMN(T7))/'Master Answer Key'!V$396</f>
        <v>0.8285714286</v>
      </c>
      <c r="V7" s="26">
        <f t="array" ref="V7">INDEX(TRANSPOSE('CS-Sophomore-Tally'!$A$2:$S$46),ROW(V7),COLUMN(U7))/'Master Answer Key'!W$396</f>
        <v>0.65</v>
      </c>
      <c r="W7" s="26">
        <f t="array" ref="W7">INDEX(TRANSPOSE('CS-Sophomore-Tally'!$A$2:$S$46),ROW(W7),COLUMN(V7))/'Master Answer Key'!X$396</f>
        <v>0.6774193548</v>
      </c>
      <c r="X7" s="26">
        <f t="array" ref="X7">INDEX(TRANSPOSE('CS-Sophomore-Tally'!$A$2:$S$46),ROW(X7),COLUMN(W7))/'Master Answer Key'!Y$396</f>
        <v>0.875</v>
      </c>
      <c r="Y7" s="26">
        <f t="array" ref="Y7">INDEX(TRANSPOSE('CS-Sophomore-Tally'!$A$2:$S$46),ROW(Y7),COLUMN(X7))/'Master Answer Key'!Z$396</f>
        <v>0.5714285714</v>
      </c>
      <c r="Z7" s="26">
        <f t="array" ref="Z7">INDEX(TRANSPOSE('CS-Sophomore-Tally'!$A$2:$S$46),ROW(Z7),COLUMN(Y7))/'Master Answer Key'!AA$396</f>
        <v>0.9166666667</v>
      </c>
      <c r="AA7" s="26">
        <f t="array" ref="AA7">INDEX(TRANSPOSE('CS-Sophomore-Tally'!$A$2:$S$46),ROW(AA7),COLUMN(Z7))/'Master Answer Key'!AB$396</f>
        <v>0.7941176471</v>
      </c>
      <c r="AB7" s="26">
        <f t="array" ref="AB7">INDEX(TRANSPOSE('CS-Sophomore-Tally'!$A$2:$S$46),ROW(AB7),COLUMN(AA7))/'Master Answer Key'!AC$396</f>
        <v>0.5</v>
      </c>
      <c r="AC7" s="26">
        <f t="array" ref="AC7">INDEX(TRANSPOSE('CS-Sophomore-Tally'!$A$2:$S$46),ROW(AC7),COLUMN(AB7))/'Master Answer Key'!AD$396</f>
        <v>0.8214285714</v>
      </c>
      <c r="AD7" s="26" t="str">
        <f t="array" ref="AD7">INDEX(TRANSPOSE('CS-Sophomore-Tally'!$A$2:$S$46),ROW(AD7),COLUMN(AC7))/'Master Answer Key'!AE$396</f>
        <v>#DIV/0!</v>
      </c>
      <c r="AE7" s="26">
        <f t="array" ref="AE7">INDEX(TRANSPOSE('CS-Sophomore-Tally'!$A$2:$S$46),ROW(AE7),COLUMN(AD7))/'Master Answer Key'!AF$396</f>
        <v>1</v>
      </c>
      <c r="AF7" s="26">
        <f t="array" ref="AF7">INDEX(TRANSPOSE('CS-Sophomore-Tally'!$A$2:$S$46),ROW(AF7),COLUMN(AE7))/'Master Answer Key'!AG$396</f>
        <v>0.6666666667</v>
      </c>
      <c r="AG7" s="26">
        <f t="array" ref="AG7">INDEX(TRANSPOSE('CS-Sophomore-Tally'!$A$2:$S$46),ROW(AG7),COLUMN(AF7))/'Master Answer Key'!AH$396</f>
        <v>0.6774193548</v>
      </c>
      <c r="AH7" s="26">
        <f t="array" ref="AH7">INDEX(TRANSPOSE('CS-Sophomore-Tally'!$A$2:$S$46),ROW(AH7),COLUMN(AG7))/'Master Answer Key'!AI$396</f>
        <v>0.8695652174</v>
      </c>
      <c r="AI7" s="26">
        <f t="array" ref="AI7">INDEX(TRANSPOSE('CS-Sophomore-Tally'!$A$2:$S$46),ROW(AI7),COLUMN(AH7))/'Master Answer Key'!AJ$396</f>
        <v>0.875</v>
      </c>
      <c r="AJ7" s="26">
        <f t="array" ref="AJ7">INDEX(TRANSPOSE('CS-Sophomore-Tally'!$A$2:$S$46),ROW(AJ7),COLUMN(AI7))/'Master Answer Key'!AK$396</f>
        <v>0.9285714286</v>
      </c>
      <c r="AK7" s="26">
        <f t="array" ref="AK7">INDEX(TRANSPOSE('CS-Sophomore-Tally'!$A$2:$S$46),ROW(AK7),COLUMN(AJ7))/'Master Answer Key'!AL$396</f>
        <v>0.9090909091</v>
      </c>
      <c r="AL7" s="26">
        <f t="array" ref="AL7">INDEX(TRANSPOSE('CS-Sophomore-Tally'!$A$2:$S$46),ROW(AL7),COLUMN(AK7))/'Master Answer Key'!AM$396</f>
        <v>0.8125</v>
      </c>
      <c r="AM7" s="26">
        <f t="array" ref="AM7">INDEX(TRANSPOSE('CS-Sophomore-Tally'!$A$2:$S$46),ROW(AM7),COLUMN(AL7))/'Master Answer Key'!AN$396</f>
        <v>0.9285714286</v>
      </c>
      <c r="AN7" s="26">
        <f t="array" ref="AN7">INDEX(TRANSPOSE('CS-Sophomore-Tally'!$A$2:$S$46),ROW(AN7),COLUMN(AM7))/'Master Answer Key'!AO$396</f>
        <v>0.8571428571</v>
      </c>
      <c r="AO7" s="26">
        <f t="array" ref="AO7">INDEX(TRANSPOSE('CS-Sophomore-Tally'!$A$2:$S$46),ROW(AO7),COLUMN(AN7))/'Master Answer Key'!AP$396</f>
        <v>0.9166666667</v>
      </c>
      <c r="AP7" s="26">
        <f t="array" ref="AP7">INDEX(TRANSPOSE('CS-Sophomore-Tally'!$A$2:$S$46),ROW(AP7),COLUMN(AO7))/'Master Answer Key'!AQ$396</f>
        <v>1</v>
      </c>
      <c r="AQ7" s="26">
        <f t="array" ref="AQ7">INDEX(TRANSPOSE('CS-Sophomore-Tally'!$A$2:$S$46),ROW(AQ7),COLUMN(AP7))/'Master Answer Key'!AR$396</f>
        <v>0.9230769231</v>
      </c>
      <c r="AR7" s="26">
        <f t="array" ref="AR7">INDEX(TRANSPOSE('CS-Sophomore-Tally'!$A$2:$S$46),ROW(AR7),COLUMN(AQ7))/'Master Answer Key'!AS$396</f>
        <v>1</v>
      </c>
      <c r="AS7" s="26">
        <f t="array" ref="AS7">INDEX(TRANSPOSE('CS-Sophomore-Tally'!$A$2:$S$46),ROW(AS7),COLUMN(AR7))/'Master Answer Key'!AT$396</f>
        <v>0.9032258065</v>
      </c>
      <c r="AT7" s="26">
        <f t="array" ref="AT7">INDEX(TRANSPOSE('CS-Sophomore-Tally'!$A$2:$S$46),ROW(AT7),COLUMN(AS7))/'Master Answer Key'!AU$396</f>
        <v>0.8490566038</v>
      </c>
    </row>
    <row r="8">
      <c r="A8" s="5" t="s">
        <v>81</v>
      </c>
      <c r="B8" s="26">
        <f t="array" ref="B8">INDEX(TRANSPOSE('CS-Sophomore-Tally'!$A$2:$S$46),ROW(B8),COLUMN(A8))/'Master Answer Key'!C$396</f>
        <v>0.8</v>
      </c>
      <c r="C8" s="26">
        <f t="array" ref="C8">INDEX(TRANSPOSE('CS-Sophomore-Tally'!$A$2:$S$46),ROW(C8),COLUMN(B8))/'Master Answer Key'!D$396</f>
        <v>0.9285714286</v>
      </c>
      <c r="D8" s="26">
        <f t="array" ref="D8">INDEX(TRANSPOSE('CS-Sophomore-Tally'!$A$2:$S$46),ROW(D8),COLUMN(C8))/'Master Answer Key'!E$396</f>
        <v>0.7916666667</v>
      </c>
      <c r="E8" s="26">
        <f t="array" ref="E8">INDEX(TRANSPOSE('CS-Sophomore-Tally'!$A$2:$S$46),ROW(E8),COLUMN(D8))/'Master Answer Key'!F$396</f>
        <v>0.88</v>
      </c>
      <c r="F8" s="26">
        <f t="array" ref="F8">INDEX(TRANSPOSE('CS-Sophomore-Tally'!$A$2:$S$46),ROW(F8),COLUMN(E8))/'Master Answer Key'!G$396</f>
        <v>0.8205128205</v>
      </c>
      <c r="G8" s="26">
        <f t="array" ref="G8">INDEX(TRANSPOSE('CS-Sophomore-Tally'!$A$2:$S$46),ROW(G8),COLUMN(F8))/'Master Answer Key'!H$396</f>
        <v>1</v>
      </c>
      <c r="H8" s="26">
        <f t="array" ref="H8">INDEX(TRANSPOSE('CS-Sophomore-Tally'!$A$2:$S$46),ROW(H8),COLUMN(G8))/'Master Answer Key'!I$396</f>
        <v>0.8888888889</v>
      </c>
      <c r="I8" s="26">
        <f t="array" ref="I8">INDEX(TRANSPOSE('CS-Sophomore-Tally'!$A$2:$S$46),ROW(I8),COLUMN(H8))/'Master Answer Key'!J$396</f>
        <v>0.8333333333</v>
      </c>
      <c r="J8" s="26">
        <f t="array" ref="J8">INDEX(TRANSPOSE('CS-Sophomore-Tally'!$A$2:$S$46),ROW(J8),COLUMN(I8))/'Master Answer Key'!K$396</f>
        <v>0.7714285714</v>
      </c>
      <c r="K8" s="26">
        <f t="array" ref="K8">INDEX(TRANSPOSE('CS-Sophomore-Tally'!$A$2:$S$46),ROW(K8),COLUMN(J8))/'Master Answer Key'!L$396</f>
        <v>0.8387096774</v>
      </c>
      <c r="L8" s="26">
        <f t="array" ref="L8">INDEX(TRANSPOSE('CS-Sophomore-Tally'!$A$2:$S$46),ROW(L8),COLUMN(K8))/'Master Answer Key'!M$396</f>
        <v>0.9285714286</v>
      </c>
      <c r="M8" s="26">
        <f t="array" ref="M8">INDEX(TRANSPOSE('CS-Sophomore-Tally'!$A$2:$S$46),ROW(M8),COLUMN(L8))/'Master Answer Key'!N$396</f>
        <v>0.8674698795</v>
      </c>
      <c r="N8" s="26">
        <f t="array" ref="N8">INDEX(TRANSPOSE('CS-Sophomore-Tally'!$A$2:$S$46),ROW(N8),COLUMN(M8))/'Master Answer Key'!O$396</f>
        <v>1</v>
      </c>
      <c r="O8" s="26">
        <f t="array" ref="O8">INDEX(TRANSPOSE('CS-Sophomore-Tally'!$A$2:$S$46),ROW(O8),COLUMN(N8))/'Master Answer Key'!P$396</f>
        <v>0.9</v>
      </c>
      <c r="P8" s="26">
        <f t="array" ref="P8">INDEX(TRANSPOSE('CS-Sophomore-Tally'!$A$2:$S$46),ROW(P8),COLUMN(O8))/'Master Answer Key'!Q$396</f>
        <v>1</v>
      </c>
      <c r="Q8" s="26">
        <f t="array" ref="Q8">INDEX(TRANSPOSE('CS-Sophomore-Tally'!$A$2:$S$46),ROW(Q8),COLUMN(P8))/'Master Answer Key'!R$396</f>
        <v>0.8571428571</v>
      </c>
      <c r="R8" s="26">
        <f t="array" ref="R8">INDEX(TRANSPOSE('CS-Sophomore-Tally'!$A$2:$S$46),ROW(R8),COLUMN(Q8))/'Master Answer Key'!S$396</f>
        <v>0.9090909091</v>
      </c>
      <c r="S8" s="26">
        <f t="array" ref="S8">INDEX(TRANSPOSE('CS-Sophomore-Tally'!$A$2:$S$46),ROW(S8),COLUMN(R8))/'Master Answer Key'!T$396</f>
        <v>0.7666666667</v>
      </c>
      <c r="T8" s="26">
        <f t="array" ref="T8">INDEX(TRANSPOSE('CS-Sophomore-Tally'!$A$2:$S$46),ROW(T8),COLUMN(S8))/'Master Answer Key'!U$396</f>
        <v>0.84</v>
      </c>
      <c r="U8" s="26">
        <f t="array" ref="U8">INDEX(TRANSPOSE('CS-Sophomore-Tally'!$A$2:$S$46),ROW(U8),COLUMN(T8))/'Master Answer Key'!V$396</f>
        <v>0.8571428571</v>
      </c>
      <c r="V8" s="26">
        <f t="array" ref="V8">INDEX(TRANSPOSE('CS-Sophomore-Tally'!$A$2:$S$46),ROW(V8),COLUMN(U8))/'Master Answer Key'!W$396</f>
        <v>0.85</v>
      </c>
      <c r="W8" s="26">
        <f t="array" ref="W8">INDEX(TRANSPOSE('CS-Sophomore-Tally'!$A$2:$S$46),ROW(W8),COLUMN(V8))/'Master Answer Key'!X$396</f>
        <v>0.8387096774</v>
      </c>
      <c r="X8" s="26">
        <f t="array" ref="X8">INDEX(TRANSPOSE('CS-Sophomore-Tally'!$A$2:$S$46),ROW(X8),COLUMN(W8))/'Master Answer Key'!Y$396</f>
        <v>0.875</v>
      </c>
      <c r="Y8" s="26">
        <f t="array" ref="Y8">INDEX(TRANSPOSE('CS-Sophomore-Tally'!$A$2:$S$46),ROW(Y8),COLUMN(X8))/'Master Answer Key'!Z$396</f>
        <v>0.7142857143</v>
      </c>
      <c r="Z8" s="26">
        <f t="array" ref="Z8">INDEX(TRANSPOSE('CS-Sophomore-Tally'!$A$2:$S$46),ROW(Z8),COLUMN(Y8))/'Master Answer Key'!AA$396</f>
        <v>0.7916666667</v>
      </c>
      <c r="AA8" s="26">
        <f t="array" ref="AA8">INDEX(TRANSPOSE('CS-Sophomore-Tally'!$A$2:$S$46),ROW(AA8),COLUMN(Z8))/'Master Answer Key'!AB$396</f>
        <v>0.8235294118</v>
      </c>
      <c r="AB8" s="26">
        <f t="array" ref="AB8">INDEX(TRANSPOSE('CS-Sophomore-Tally'!$A$2:$S$46),ROW(AB8),COLUMN(AA8))/'Master Answer Key'!AC$396</f>
        <v>0.6666666667</v>
      </c>
      <c r="AC8" s="26">
        <f t="array" ref="AC8">INDEX(TRANSPOSE('CS-Sophomore-Tally'!$A$2:$S$46),ROW(AC8),COLUMN(AB8))/'Master Answer Key'!AD$396</f>
        <v>0.75</v>
      </c>
      <c r="AD8" s="26" t="str">
        <f t="array" ref="AD8">INDEX(TRANSPOSE('CS-Sophomore-Tally'!$A$2:$S$46),ROW(AD8),COLUMN(AC8))/'Master Answer Key'!AE$396</f>
        <v>#DIV/0!</v>
      </c>
      <c r="AE8" s="26">
        <f t="array" ref="AE8">INDEX(TRANSPOSE('CS-Sophomore-Tally'!$A$2:$S$46),ROW(AE8),COLUMN(AD8))/'Master Answer Key'!AF$396</f>
        <v>1</v>
      </c>
      <c r="AF8" s="26">
        <f t="array" ref="AF8">INDEX(TRANSPOSE('CS-Sophomore-Tally'!$A$2:$S$46),ROW(AF8),COLUMN(AE8))/'Master Answer Key'!AG$396</f>
        <v>0.75</v>
      </c>
      <c r="AG8" s="26">
        <f t="array" ref="AG8">INDEX(TRANSPOSE('CS-Sophomore-Tally'!$A$2:$S$46),ROW(AG8),COLUMN(AF8))/'Master Answer Key'!AH$396</f>
        <v>0.8387096774</v>
      </c>
      <c r="AH8" s="26">
        <f t="array" ref="AH8">INDEX(TRANSPOSE('CS-Sophomore-Tally'!$A$2:$S$46),ROW(AH8),COLUMN(AG8))/'Master Answer Key'!AI$396</f>
        <v>0.9565217391</v>
      </c>
      <c r="AI8" s="26">
        <f t="array" ref="AI8">INDEX(TRANSPOSE('CS-Sophomore-Tally'!$A$2:$S$46),ROW(AI8),COLUMN(AH8))/'Master Answer Key'!AJ$396</f>
        <v>1</v>
      </c>
      <c r="AJ8" s="26">
        <f t="array" ref="AJ8">INDEX(TRANSPOSE('CS-Sophomore-Tally'!$A$2:$S$46),ROW(AJ8),COLUMN(AI8))/'Master Answer Key'!AK$396</f>
        <v>0.8571428571</v>
      </c>
      <c r="AK8" s="26">
        <f t="array" ref="AK8">INDEX(TRANSPOSE('CS-Sophomore-Tally'!$A$2:$S$46),ROW(AK8),COLUMN(AJ8))/'Master Answer Key'!AL$396</f>
        <v>1</v>
      </c>
      <c r="AL8" s="26">
        <f t="array" ref="AL8">INDEX(TRANSPOSE('CS-Sophomore-Tally'!$A$2:$S$46),ROW(AL8),COLUMN(AK8))/'Master Answer Key'!AM$396</f>
        <v>0.8125</v>
      </c>
      <c r="AM8" s="26">
        <f t="array" ref="AM8">INDEX(TRANSPOSE('CS-Sophomore-Tally'!$A$2:$S$46),ROW(AM8),COLUMN(AL8))/'Master Answer Key'!AN$396</f>
        <v>0.7857142857</v>
      </c>
      <c r="AN8" s="26">
        <f t="array" ref="AN8">INDEX(TRANSPOSE('CS-Sophomore-Tally'!$A$2:$S$46),ROW(AN8),COLUMN(AM8))/'Master Answer Key'!AO$396</f>
        <v>1</v>
      </c>
      <c r="AO8" s="26">
        <f t="array" ref="AO8">INDEX(TRANSPOSE('CS-Sophomore-Tally'!$A$2:$S$46),ROW(AO8),COLUMN(AN8))/'Master Answer Key'!AP$396</f>
        <v>0.9166666667</v>
      </c>
      <c r="AP8" s="26">
        <f t="array" ref="AP8">INDEX(TRANSPOSE('CS-Sophomore-Tally'!$A$2:$S$46),ROW(AP8),COLUMN(AO8))/'Master Answer Key'!AQ$396</f>
        <v>0.6666666667</v>
      </c>
      <c r="AQ8" s="26">
        <f t="array" ref="AQ8">INDEX(TRANSPOSE('CS-Sophomore-Tally'!$A$2:$S$46),ROW(AQ8),COLUMN(AP8))/'Master Answer Key'!AR$396</f>
        <v>0.6923076923</v>
      </c>
      <c r="AR8" s="26">
        <f t="array" ref="AR8">INDEX(TRANSPOSE('CS-Sophomore-Tally'!$A$2:$S$46),ROW(AR8),COLUMN(AQ8))/'Master Answer Key'!AS$396</f>
        <v>0.6666666667</v>
      </c>
      <c r="AS8" s="26">
        <f t="array" ref="AS8">INDEX(TRANSPOSE('CS-Sophomore-Tally'!$A$2:$S$46),ROW(AS8),COLUMN(AR8))/'Master Answer Key'!AT$396</f>
        <v>0.8387096774</v>
      </c>
      <c r="AT8" s="26">
        <f t="array" ref="AT8">INDEX(TRANSPOSE('CS-Sophomore-Tally'!$A$2:$S$46),ROW(AT8),COLUMN(AS8))/'Master Answer Key'!AU$396</f>
        <v>0.8679245283</v>
      </c>
    </row>
    <row r="9">
      <c r="A9" s="5" t="s">
        <v>83</v>
      </c>
      <c r="B9" s="26">
        <f t="array" ref="B9">INDEX(TRANSPOSE('CS-Sophomore-Tally'!$A$2:$S$46),ROW(B9),COLUMN(A9))/'Master Answer Key'!C$396</f>
        <v>0.6</v>
      </c>
      <c r="C9" s="26">
        <f t="array" ref="C9">INDEX(TRANSPOSE('CS-Sophomore-Tally'!$A$2:$S$46),ROW(C9),COLUMN(B9))/'Master Answer Key'!D$396</f>
        <v>0.3571428571</v>
      </c>
      <c r="D9" s="26">
        <f t="array" ref="D9">INDEX(TRANSPOSE('CS-Sophomore-Tally'!$A$2:$S$46),ROW(D9),COLUMN(C9))/'Master Answer Key'!E$396</f>
        <v>0.625</v>
      </c>
      <c r="E9" s="26">
        <f t="array" ref="E9">INDEX(TRANSPOSE('CS-Sophomore-Tally'!$A$2:$S$46),ROW(E9),COLUMN(D9))/'Master Answer Key'!F$396</f>
        <v>0.86</v>
      </c>
      <c r="F9" s="26">
        <f t="array" ref="F9">INDEX(TRANSPOSE('CS-Sophomore-Tally'!$A$2:$S$46),ROW(F9),COLUMN(E9))/'Master Answer Key'!G$396</f>
        <v>0.7179487179</v>
      </c>
      <c r="G9" s="26">
        <f t="array" ref="G9">INDEX(TRANSPOSE('CS-Sophomore-Tally'!$A$2:$S$46),ROW(G9),COLUMN(F9))/'Master Answer Key'!H$396</f>
        <v>1</v>
      </c>
      <c r="H9" s="26">
        <f t="array" ref="H9">INDEX(TRANSPOSE('CS-Sophomore-Tally'!$A$2:$S$46),ROW(H9),COLUMN(G9))/'Master Answer Key'!I$396</f>
        <v>0.8888888889</v>
      </c>
      <c r="I9" s="26">
        <f t="array" ref="I9">INDEX(TRANSPOSE('CS-Sophomore-Tally'!$A$2:$S$46),ROW(I9),COLUMN(H9))/'Master Answer Key'!J$396</f>
        <v>0.7916666667</v>
      </c>
      <c r="J9" s="26">
        <f t="array" ref="J9">INDEX(TRANSPOSE('CS-Sophomore-Tally'!$A$2:$S$46),ROW(J9),COLUMN(I9))/'Master Answer Key'!K$396</f>
        <v>0.8285714286</v>
      </c>
      <c r="K9" s="26">
        <f t="array" ref="K9">INDEX(TRANSPOSE('CS-Sophomore-Tally'!$A$2:$S$46),ROW(K9),COLUMN(J9))/'Master Answer Key'!L$396</f>
        <v>0.9032258065</v>
      </c>
      <c r="L9" s="26">
        <f t="array" ref="L9">INDEX(TRANSPOSE('CS-Sophomore-Tally'!$A$2:$S$46),ROW(L9),COLUMN(K9))/'Master Answer Key'!M$396</f>
        <v>0.5714285714</v>
      </c>
      <c r="M9" s="26">
        <f t="array" ref="M9">INDEX(TRANSPOSE('CS-Sophomore-Tally'!$A$2:$S$46),ROW(M9),COLUMN(L9))/'Master Answer Key'!N$396</f>
        <v>0.8795180723</v>
      </c>
      <c r="N9" s="26">
        <f t="array" ref="N9">INDEX(TRANSPOSE('CS-Sophomore-Tally'!$A$2:$S$46),ROW(N9),COLUMN(M9))/'Master Answer Key'!O$396</f>
        <v>0.9166666667</v>
      </c>
      <c r="O9" s="26">
        <f t="array" ref="O9">INDEX(TRANSPOSE('CS-Sophomore-Tally'!$A$2:$S$46),ROW(O9),COLUMN(N9))/'Master Answer Key'!P$396</f>
        <v>0.9</v>
      </c>
      <c r="P9" s="26">
        <f t="array" ref="P9">INDEX(TRANSPOSE('CS-Sophomore-Tally'!$A$2:$S$46),ROW(P9),COLUMN(O9))/'Master Answer Key'!Q$396</f>
        <v>0.6</v>
      </c>
      <c r="Q9" s="26">
        <f t="array" ref="Q9">INDEX(TRANSPOSE('CS-Sophomore-Tally'!$A$2:$S$46),ROW(Q9),COLUMN(P9))/'Master Answer Key'!R$396</f>
        <v>0.9285714286</v>
      </c>
      <c r="R9" s="26">
        <f t="array" ref="R9">INDEX(TRANSPOSE('CS-Sophomore-Tally'!$A$2:$S$46),ROW(R9),COLUMN(Q9))/'Master Answer Key'!S$396</f>
        <v>0.8181818182</v>
      </c>
      <c r="S9" s="26">
        <f t="array" ref="S9">INDEX(TRANSPOSE('CS-Sophomore-Tally'!$A$2:$S$46),ROW(S9),COLUMN(R9))/'Master Answer Key'!T$396</f>
        <v>0.9333333333</v>
      </c>
      <c r="T9" s="26">
        <f t="array" ref="T9">INDEX(TRANSPOSE('CS-Sophomore-Tally'!$A$2:$S$46),ROW(T9),COLUMN(S9))/'Master Answer Key'!U$396</f>
        <v>0.8</v>
      </c>
      <c r="U9" s="26">
        <f t="array" ref="U9">INDEX(TRANSPOSE('CS-Sophomore-Tally'!$A$2:$S$46),ROW(U9),COLUMN(T9))/'Master Answer Key'!V$396</f>
        <v>0.9142857143</v>
      </c>
      <c r="V9" s="26">
        <f t="array" ref="V9">INDEX(TRANSPOSE('CS-Sophomore-Tally'!$A$2:$S$46),ROW(V9),COLUMN(U9))/'Master Answer Key'!W$396</f>
        <v>0.8</v>
      </c>
      <c r="W9" s="26">
        <f t="array" ref="W9">INDEX(TRANSPOSE('CS-Sophomore-Tally'!$A$2:$S$46),ROW(W9),COLUMN(V9))/'Master Answer Key'!X$396</f>
        <v>0.8387096774</v>
      </c>
      <c r="X9" s="26">
        <f t="array" ref="X9">INDEX(TRANSPOSE('CS-Sophomore-Tally'!$A$2:$S$46),ROW(X9),COLUMN(W9))/'Master Answer Key'!Y$396</f>
        <v>0.6875</v>
      </c>
      <c r="Y9" s="26">
        <f t="array" ref="Y9">INDEX(TRANSPOSE('CS-Sophomore-Tally'!$A$2:$S$46),ROW(Y9),COLUMN(X9))/'Master Answer Key'!Z$396</f>
        <v>0.7142857143</v>
      </c>
      <c r="Z9" s="26">
        <f t="array" ref="Z9">INDEX(TRANSPOSE('CS-Sophomore-Tally'!$A$2:$S$46),ROW(Z9),COLUMN(Y9))/'Master Answer Key'!AA$396</f>
        <v>0.875</v>
      </c>
      <c r="AA9" s="26">
        <f t="array" ref="AA9">INDEX(TRANSPOSE('CS-Sophomore-Tally'!$A$2:$S$46),ROW(AA9),COLUMN(Z9))/'Master Answer Key'!AB$396</f>
        <v>0.9117647059</v>
      </c>
      <c r="AB9" s="26">
        <f t="array" ref="AB9">INDEX(TRANSPOSE('CS-Sophomore-Tally'!$A$2:$S$46),ROW(AB9),COLUMN(AA9))/'Master Answer Key'!AC$396</f>
        <v>0.8333333333</v>
      </c>
      <c r="AC9" s="26">
        <f t="array" ref="AC9">INDEX(TRANSPOSE('CS-Sophomore-Tally'!$A$2:$S$46),ROW(AC9),COLUMN(AB9))/'Master Answer Key'!AD$396</f>
        <v>0.7857142857</v>
      </c>
      <c r="AD9" s="26" t="str">
        <f t="array" ref="AD9">INDEX(TRANSPOSE('CS-Sophomore-Tally'!$A$2:$S$46),ROW(AD9),COLUMN(AC9))/'Master Answer Key'!AE$396</f>
        <v>#DIV/0!</v>
      </c>
      <c r="AE9" s="26">
        <f t="array" ref="AE9">INDEX(TRANSPOSE('CS-Sophomore-Tally'!$A$2:$S$46),ROW(AE9),COLUMN(AD9))/'Master Answer Key'!AF$396</f>
        <v>1</v>
      </c>
      <c r="AF9" s="26">
        <f t="array" ref="AF9">INDEX(TRANSPOSE('CS-Sophomore-Tally'!$A$2:$S$46),ROW(AF9),COLUMN(AE9))/'Master Answer Key'!AG$396</f>
        <v>0.75</v>
      </c>
      <c r="AG9" s="26">
        <f t="array" ref="AG9">INDEX(TRANSPOSE('CS-Sophomore-Tally'!$A$2:$S$46),ROW(AG9),COLUMN(AF9))/'Master Answer Key'!AH$396</f>
        <v>0.8709677419</v>
      </c>
      <c r="AH9" s="26">
        <f t="array" ref="AH9">INDEX(TRANSPOSE('CS-Sophomore-Tally'!$A$2:$S$46),ROW(AH9),COLUMN(AG9))/'Master Answer Key'!AI$396</f>
        <v>0.8260869565</v>
      </c>
      <c r="AI9" s="26">
        <f t="array" ref="AI9">INDEX(TRANSPOSE('CS-Sophomore-Tally'!$A$2:$S$46),ROW(AI9),COLUMN(AH9))/'Master Answer Key'!AJ$396</f>
        <v>0.875</v>
      </c>
      <c r="AJ9" s="26">
        <f t="array" ref="AJ9">INDEX(TRANSPOSE('CS-Sophomore-Tally'!$A$2:$S$46),ROW(AJ9),COLUMN(AI9))/'Master Answer Key'!AK$396</f>
        <v>0.8571428571</v>
      </c>
      <c r="AK9" s="26">
        <f t="array" ref="AK9">INDEX(TRANSPOSE('CS-Sophomore-Tally'!$A$2:$S$46),ROW(AK9),COLUMN(AJ9))/'Master Answer Key'!AL$396</f>
        <v>0.9090909091</v>
      </c>
      <c r="AL9" s="26">
        <f t="array" ref="AL9">INDEX(TRANSPOSE('CS-Sophomore-Tally'!$A$2:$S$46),ROW(AL9),COLUMN(AK9))/'Master Answer Key'!AM$396</f>
        <v>0.9375</v>
      </c>
      <c r="AM9" s="26">
        <f t="array" ref="AM9">INDEX(TRANSPOSE('CS-Sophomore-Tally'!$A$2:$S$46),ROW(AM9),COLUMN(AL9))/'Master Answer Key'!AN$396</f>
        <v>0.9285714286</v>
      </c>
      <c r="AN9" s="26">
        <f t="array" ref="AN9">INDEX(TRANSPOSE('CS-Sophomore-Tally'!$A$2:$S$46),ROW(AN9),COLUMN(AM9))/'Master Answer Key'!AO$396</f>
        <v>1</v>
      </c>
      <c r="AO9" s="26">
        <f t="array" ref="AO9">INDEX(TRANSPOSE('CS-Sophomore-Tally'!$A$2:$S$46),ROW(AO9),COLUMN(AN9))/'Master Answer Key'!AP$396</f>
        <v>0.9166666667</v>
      </c>
      <c r="AP9" s="26">
        <f t="array" ref="AP9">INDEX(TRANSPOSE('CS-Sophomore-Tally'!$A$2:$S$46),ROW(AP9),COLUMN(AO9))/'Master Answer Key'!AQ$396</f>
        <v>0.8888888889</v>
      </c>
      <c r="AQ9" s="26">
        <f t="array" ref="AQ9">INDEX(TRANSPOSE('CS-Sophomore-Tally'!$A$2:$S$46),ROW(AQ9),COLUMN(AP9))/'Master Answer Key'!AR$396</f>
        <v>0.9230769231</v>
      </c>
      <c r="AR9" s="26">
        <f t="array" ref="AR9">INDEX(TRANSPOSE('CS-Sophomore-Tally'!$A$2:$S$46),ROW(AR9),COLUMN(AQ9))/'Master Answer Key'!AS$396</f>
        <v>0.5</v>
      </c>
      <c r="AS9" s="26">
        <f t="array" ref="AS9">INDEX(TRANSPOSE('CS-Sophomore-Tally'!$A$2:$S$46),ROW(AS9),COLUMN(AR9))/'Master Answer Key'!AT$396</f>
        <v>0.8709677419</v>
      </c>
      <c r="AT9" s="26">
        <f t="array" ref="AT9">INDEX(TRANSPOSE('CS-Sophomore-Tally'!$A$2:$S$46),ROW(AT9),COLUMN(AS9))/'Master Answer Key'!AU$396</f>
        <v>0.8679245283</v>
      </c>
    </row>
    <row r="10">
      <c r="A10" s="5" t="s">
        <v>86</v>
      </c>
      <c r="B10" s="26">
        <f t="array" ref="B10">INDEX(TRANSPOSE('CS-Sophomore-Tally'!$A$2:$S$46),ROW(B10),COLUMN(A10))/'Master Answer Key'!C$396</f>
        <v>0.64</v>
      </c>
      <c r="C10" s="26">
        <f t="array" ref="C10">INDEX(TRANSPOSE('CS-Sophomore-Tally'!$A$2:$S$46),ROW(C10),COLUMN(B10))/'Master Answer Key'!D$396</f>
        <v>0.9285714286</v>
      </c>
      <c r="D10" s="26">
        <f t="array" ref="D10">INDEX(TRANSPOSE('CS-Sophomore-Tally'!$A$2:$S$46),ROW(D10),COLUMN(C10))/'Master Answer Key'!E$396</f>
        <v>1</v>
      </c>
      <c r="E10" s="26">
        <f t="array" ref="E10">INDEX(TRANSPOSE('CS-Sophomore-Tally'!$A$2:$S$46),ROW(E10),COLUMN(D10))/'Master Answer Key'!F$396</f>
        <v>0.84</v>
      </c>
      <c r="F10" s="26">
        <f t="array" ref="F10">INDEX(TRANSPOSE('CS-Sophomore-Tally'!$A$2:$S$46),ROW(F10),COLUMN(E10))/'Master Answer Key'!G$396</f>
        <v>0.9743589744</v>
      </c>
      <c r="G10" s="26">
        <f t="array" ref="G10">INDEX(TRANSPOSE('CS-Sophomore-Tally'!$A$2:$S$46),ROW(G10),COLUMN(F10))/'Master Answer Key'!H$396</f>
        <v>1</v>
      </c>
      <c r="H10" s="26">
        <f t="array" ref="H10">INDEX(TRANSPOSE('CS-Sophomore-Tally'!$A$2:$S$46),ROW(H10),COLUMN(G10))/'Master Answer Key'!I$396</f>
        <v>0.9259259259</v>
      </c>
      <c r="I10" s="26">
        <f t="array" ref="I10">INDEX(TRANSPOSE('CS-Sophomore-Tally'!$A$2:$S$46),ROW(I10),COLUMN(H10))/'Master Answer Key'!J$396</f>
        <v>0.8333333333</v>
      </c>
      <c r="J10" s="26">
        <f t="array" ref="J10">INDEX(TRANSPOSE('CS-Sophomore-Tally'!$A$2:$S$46),ROW(J10),COLUMN(I10))/'Master Answer Key'!K$396</f>
        <v>0.8571428571</v>
      </c>
      <c r="K10" s="26">
        <f t="array" ref="K10">INDEX(TRANSPOSE('CS-Sophomore-Tally'!$A$2:$S$46),ROW(K10),COLUMN(J10))/'Master Answer Key'!L$396</f>
        <v>0.9032258065</v>
      </c>
      <c r="L10" s="26">
        <f t="array" ref="L10">INDEX(TRANSPOSE('CS-Sophomore-Tally'!$A$2:$S$46),ROW(L10),COLUMN(K10))/'Master Answer Key'!M$396</f>
        <v>1</v>
      </c>
      <c r="M10" s="26">
        <f t="array" ref="M10">INDEX(TRANSPOSE('CS-Sophomore-Tally'!$A$2:$S$46),ROW(M10),COLUMN(L10))/'Master Answer Key'!N$396</f>
        <v>0.9397590361</v>
      </c>
      <c r="N10" s="26">
        <f t="array" ref="N10">INDEX(TRANSPOSE('CS-Sophomore-Tally'!$A$2:$S$46),ROW(N10),COLUMN(M10))/'Master Answer Key'!O$396</f>
        <v>1</v>
      </c>
      <c r="O10" s="26">
        <f t="array" ref="O10">INDEX(TRANSPOSE('CS-Sophomore-Tally'!$A$2:$S$46),ROW(O10),COLUMN(N10))/'Master Answer Key'!P$396</f>
        <v>0.8</v>
      </c>
      <c r="P10" s="26">
        <f t="array" ref="P10">INDEX(TRANSPOSE('CS-Sophomore-Tally'!$A$2:$S$46),ROW(P10),COLUMN(O10))/'Master Answer Key'!Q$396</f>
        <v>0.8</v>
      </c>
      <c r="Q10" s="26">
        <f t="array" ref="Q10">INDEX(TRANSPOSE('CS-Sophomore-Tally'!$A$2:$S$46),ROW(Q10),COLUMN(P10))/'Master Answer Key'!R$396</f>
        <v>0.9285714286</v>
      </c>
      <c r="R10" s="26">
        <f t="array" ref="R10">INDEX(TRANSPOSE('CS-Sophomore-Tally'!$A$2:$S$46),ROW(R10),COLUMN(Q10))/'Master Answer Key'!S$396</f>
        <v>0.9090909091</v>
      </c>
      <c r="S10" s="26">
        <f t="array" ref="S10">INDEX(TRANSPOSE('CS-Sophomore-Tally'!$A$2:$S$46),ROW(S10),COLUMN(R10))/'Master Answer Key'!T$396</f>
        <v>0.9333333333</v>
      </c>
      <c r="T10" s="26">
        <f t="array" ref="T10">INDEX(TRANSPOSE('CS-Sophomore-Tally'!$A$2:$S$46),ROW(T10),COLUMN(S10))/'Master Answer Key'!U$396</f>
        <v>0.88</v>
      </c>
      <c r="U10" s="26">
        <f t="array" ref="U10">INDEX(TRANSPOSE('CS-Sophomore-Tally'!$A$2:$S$46),ROW(U10),COLUMN(T10))/'Master Answer Key'!V$396</f>
        <v>0.8857142857</v>
      </c>
      <c r="V10" s="26">
        <f t="array" ref="V10">INDEX(TRANSPOSE('CS-Sophomore-Tally'!$A$2:$S$46),ROW(V10),COLUMN(U10))/'Master Answer Key'!W$396</f>
        <v>0.85</v>
      </c>
      <c r="W10" s="26">
        <f t="array" ref="W10">INDEX(TRANSPOSE('CS-Sophomore-Tally'!$A$2:$S$46),ROW(W10),COLUMN(V10))/'Master Answer Key'!X$396</f>
        <v>0.8709677419</v>
      </c>
      <c r="X10" s="26">
        <f t="array" ref="X10">INDEX(TRANSPOSE('CS-Sophomore-Tally'!$A$2:$S$46),ROW(X10),COLUMN(W10))/'Master Answer Key'!Y$396</f>
        <v>0.875</v>
      </c>
      <c r="Y10" s="26">
        <f t="array" ref="Y10">INDEX(TRANSPOSE('CS-Sophomore-Tally'!$A$2:$S$46),ROW(Y10),COLUMN(X10))/'Master Answer Key'!Z$396</f>
        <v>0.7142857143</v>
      </c>
      <c r="Z10" s="26">
        <f t="array" ref="Z10">INDEX(TRANSPOSE('CS-Sophomore-Tally'!$A$2:$S$46),ROW(Z10),COLUMN(Y10))/'Master Answer Key'!AA$396</f>
        <v>0.9583333333</v>
      </c>
      <c r="AA10" s="26">
        <f t="array" ref="AA10">INDEX(TRANSPOSE('CS-Sophomore-Tally'!$A$2:$S$46),ROW(AA10),COLUMN(Z10))/'Master Answer Key'!AB$396</f>
        <v>0.8823529412</v>
      </c>
      <c r="AB10" s="26">
        <f t="array" ref="AB10">INDEX(TRANSPOSE('CS-Sophomore-Tally'!$A$2:$S$46),ROW(AB10),COLUMN(AA10))/'Master Answer Key'!AC$396</f>
        <v>0.8333333333</v>
      </c>
      <c r="AC10" s="26">
        <f t="array" ref="AC10">INDEX(TRANSPOSE('CS-Sophomore-Tally'!$A$2:$S$46),ROW(AC10),COLUMN(AB10))/'Master Answer Key'!AD$396</f>
        <v>0.8928571429</v>
      </c>
      <c r="AD10" s="26" t="str">
        <f t="array" ref="AD10">INDEX(TRANSPOSE('CS-Sophomore-Tally'!$A$2:$S$46),ROW(AD10),COLUMN(AC10))/'Master Answer Key'!AE$396</f>
        <v>#DIV/0!</v>
      </c>
      <c r="AE10" s="26">
        <f t="array" ref="AE10">INDEX(TRANSPOSE('CS-Sophomore-Tally'!$A$2:$S$46),ROW(AE10),COLUMN(AD10))/'Master Answer Key'!AF$396</f>
        <v>1</v>
      </c>
      <c r="AF10" s="26">
        <f t="array" ref="AF10">INDEX(TRANSPOSE('CS-Sophomore-Tally'!$A$2:$S$46),ROW(AF10),COLUMN(AE10))/'Master Answer Key'!AG$396</f>
        <v>0.8333333333</v>
      </c>
      <c r="AG10" s="26">
        <f t="array" ref="AG10">INDEX(TRANSPOSE('CS-Sophomore-Tally'!$A$2:$S$46),ROW(AG10),COLUMN(AF10))/'Master Answer Key'!AH$396</f>
        <v>0.8709677419</v>
      </c>
      <c r="AH10" s="26">
        <f t="array" ref="AH10">INDEX(TRANSPOSE('CS-Sophomore-Tally'!$A$2:$S$46),ROW(AH10),COLUMN(AG10))/'Master Answer Key'!AI$396</f>
        <v>0.9130434783</v>
      </c>
      <c r="AI10" s="26">
        <f t="array" ref="AI10">INDEX(TRANSPOSE('CS-Sophomore-Tally'!$A$2:$S$46),ROW(AI10),COLUMN(AH10))/'Master Answer Key'!AJ$396</f>
        <v>1</v>
      </c>
      <c r="AJ10" s="26">
        <f t="array" ref="AJ10">INDEX(TRANSPOSE('CS-Sophomore-Tally'!$A$2:$S$46),ROW(AJ10),COLUMN(AI10))/'Master Answer Key'!AK$396</f>
        <v>0.9642857143</v>
      </c>
      <c r="AK10" s="26">
        <f t="array" ref="AK10">INDEX(TRANSPOSE('CS-Sophomore-Tally'!$A$2:$S$46),ROW(AK10),COLUMN(AJ10))/'Master Answer Key'!AL$396</f>
        <v>1</v>
      </c>
      <c r="AL10" s="26">
        <f t="array" ref="AL10">INDEX(TRANSPOSE('CS-Sophomore-Tally'!$A$2:$S$46),ROW(AL10),COLUMN(AK10))/'Master Answer Key'!AM$396</f>
        <v>0.875</v>
      </c>
      <c r="AM10" s="26">
        <f t="array" ref="AM10">INDEX(TRANSPOSE('CS-Sophomore-Tally'!$A$2:$S$46),ROW(AM10),COLUMN(AL10))/'Master Answer Key'!AN$396</f>
        <v>1</v>
      </c>
      <c r="AN10" s="26">
        <f t="array" ref="AN10">INDEX(TRANSPOSE('CS-Sophomore-Tally'!$A$2:$S$46),ROW(AN10),COLUMN(AM10))/'Master Answer Key'!AO$396</f>
        <v>0.8571428571</v>
      </c>
      <c r="AO10" s="26">
        <f t="array" ref="AO10">INDEX(TRANSPOSE('CS-Sophomore-Tally'!$A$2:$S$46),ROW(AO10),COLUMN(AN10))/'Master Answer Key'!AP$396</f>
        <v>0.8333333333</v>
      </c>
      <c r="AP10" s="26">
        <f t="array" ref="AP10">INDEX(TRANSPOSE('CS-Sophomore-Tally'!$A$2:$S$46),ROW(AP10),COLUMN(AO10))/'Master Answer Key'!AQ$396</f>
        <v>1</v>
      </c>
      <c r="AQ10" s="26">
        <f t="array" ref="AQ10">INDEX(TRANSPOSE('CS-Sophomore-Tally'!$A$2:$S$46),ROW(AQ10),COLUMN(AP10))/'Master Answer Key'!AR$396</f>
        <v>1</v>
      </c>
      <c r="AR10" s="26">
        <f t="array" ref="AR10">INDEX(TRANSPOSE('CS-Sophomore-Tally'!$A$2:$S$46),ROW(AR10),COLUMN(AQ10))/'Master Answer Key'!AS$396</f>
        <v>0.8333333333</v>
      </c>
      <c r="AS10" s="26">
        <f t="array" ref="AS10">INDEX(TRANSPOSE('CS-Sophomore-Tally'!$A$2:$S$46),ROW(AS10),COLUMN(AR10))/'Master Answer Key'!AT$396</f>
        <v>0.9032258065</v>
      </c>
      <c r="AT10" s="26">
        <f t="array" ref="AT10">INDEX(TRANSPOSE('CS-Sophomore-Tally'!$A$2:$S$46),ROW(AT10),COLUMN(AS10))/'Master Answer Key'!AU$396</f>
        <v>0.9056603774</v>
      </c>
    </row>
    <row r="11">
      <c r="A11" s="5" t="s">
        <v>87</v>
      </c>
      <c r="B11" s="26">
        <f t="array" ref="B11">INDEX(TRANSPOSE('CS-Sophomore-Tally'!$A$2:$S$46),ROW(B11),COLUMN(A11))/'Master Answer Key'!C$396</f>
        <v>0.76</v>
      </c>
      <c r="C11" s="26">
        <f t="array" ref="C11">INDEX(TRANSPOSE('CS-Sophomore-Tally'!$A$2:$S$46),ROW(C11),COLUMN(B11))/'Master Answer Key'!D$396</f>
        <v>0.9285714286</v>
      </c>
      <c r="D11" s="26">
        <f t="array" ref="D11">INDEX(TRANSPOSE('CS-Sophomore-Tally'!$A$2:$S$46),ROW(D11),COLUMN(C11))/'Master Answer Key'!E$396</f>
        <v>0.9583333333</v>
      </c>
      <c r="E11" s="26">
        <f t="array" ref="E11">INDEX(TRANSPOSE('CS-Sophomore-Tally'!$A$2:$S$46),ROW(E11),COLUMN(D11))/'Master Answer Key'!F$396</f>
        <v>0.82</v>
      </c>
      <c r="F11" s="26">
        <f t="array" ref="F11">INDEX(TRANSPOSE('CS-Sophomore-Tally'!$A$2:$S$46),ROW(F11),COLUMN(E11))/'Master Answer Key'!G$396</f>
        <v>0.8717948718</v>
      </c>
      <c r="G11" s="26">
        <f t="array" ref="G11">INDEX(TRANSPOSE('CS-Sophomore-Tally'!$A$2:$S$46),ROW(G11),COLUMN(F11))/'Master Answer Key'!H$396</f>
        <v>1</v>
      </c>
      <c r="H11" s="26">
        <f t="array" ref="H11">INDEX(TRANSPOSE('CS-Sophomore-Tally'!$A$2:$S$46),ROW(H11),COLUMN(G11))/'Master Answer Key'!I$396</f>
        <v>0.9259259259</v>
      </c>
      <c r="I11" s="26">
        <f t="array" ref="I11">INDEX(TRANSPOSE('CS-Sophomore-Tally'!$A$2:$S$46),ROW(I11),COLUMN(H11))/'Master Answer Key'!J$396</f>
        <v>0.8333333333</v>
      </c>
      <c r="J11" s="26">
        <f t="array" ref="J11">INDEX(TRANSPOSE('CS-Sophomore-Tally'!$A$2:$S$46),ROW(J11),COLUMN(I11))/'Master Answer Key'!K$396</f>
        <v>0.8571428571</v>
      </c>
      <c r="K11" s="26">
        <f t="array" ref="K11">INDEX(TRANSPOSE('CS-Sophomore-Tally'!$A$2:$S$46),ROW(K11),COLUMN(J11))/'Master Answer Key'!L$396</f>
        <v>0.8709677419</v>
      </c>
      <c r="L11" s="26">
        <f t="array" ref="L11">INDEX(TRANSPOSE('CS-Sophomore-Tally'!$A$2:$S$46),ROW(L11),COLUMN(K11))/'Master Answer Key'!M$396</f>
        <v>0.8571428571</v>
      </c>
      <c r="M11" s="26">
        <f t="array" ref="M11">INDEX(TRANSPOSE('CS-Sophomore-Tally'!$A$2:$S$46),ROW(M11),COLUMN(L11))/'Master Answer Key'!N$396</f>
        <v>0.9397590361</v>
      </c>
      <c r="N11" s="26">
        <f t="array" ref="N11">INDEX(TRANSPOSE('CS-Sophomore-Tally'!$A$2:$S$46),ROW(N11),COLUMN(M11))/'Master Answer Key'!O$396</f>
        <v>1</v>
      </c>
      <c r="O11" s="26">
        <f t="array" ref="O11">INDEX(TRANSPOSE('CS-Sophomore-Tally'!$A$2:$S$46),ROW(O11),COLUMN(N11))/'Master Answer Key'!P$396</f>
        <v>1</v>
      </c>
      <c r="P11" s="26">
        <f t="array" ref="P11">INDEX(TRANSPOSE('CS-Sophomore-Tally'!$A$2:$S$46),ROW(P11),COLUMN(O11))/'Master Answer Key'!Q$396</f>
        <v>0.6</v>
      </c>
      <c r="Q11" s="26">
        <f t="array" ref="Q11">INDEX(TRANSPOSE('CS-Sophomore-Tally'!$A$2:$S$46),ROW(Q11),COLUMN(P11))/'Master Answer Key'!R$396</f>
        <v>0.7142857143</v>
      </c>
      <c r="R11" s="26">
        <f t="array" ref="R11">INDEX(TRANSPOSE('CS-Sophomore-Tally'!$A$2:$S$46),ROW(R11),COLUMN(Q11))/'Master Answer Key'!S$396</f>
        <v>1</v>
      </c>
      <c r="S11" s="26">
        <f t="array" ref="S11">INDEX(TRANSPOSE('CS-Sophomore-Tally'!$A$2:$S$46),ROW(S11),COLUMN(R11))/'Master Answer Key'!T$396</f>
        <v>0.8666666667</v>
      </c>
      <c r="T11" s="26">
        <f t="array" ref="T11">INDEX(TRANSPOSE('CS-Sophomore-Tally'!$A$2:$S$46),ROW(T11),COLUMN(S11))/'Master Answer Key'!U$396</f>
        <v>0.96</v>
      </c>
      <c r="U11" s="26">
        <f t="array" ref="U11">INDEX(TRANSPOSE('CS-Sophomore-Tally'!$A$2:$S$46),ROW(U11),COLUMN(T11))/'Master Answer Key'!V$396</f>
        <v>0.7714285714</v>
      </c>
      <c r="V11" s="26">
        <f t="array" ref="V11">INDEX(TRANSPOSE('CS-Sophomore-Tally'!$A$2:$S$46),ROW(V11),COLUMN(U11))/'Master Answer Key'!W$396</f>
        <v>0.9</v>
      </c>
      <c r="W11" s="26">
        <f t="array" ref="W11">INDEX(TRANSPOSE('CS-Sophomore-Tally'!$A$2:$S$46),ROW(W11),COLUMN(V11))/'Master Answer Key'!X$396</f>
        <v>0.8709677419</v>
      </c>
      <c r="X11" s="26">
        <f t="array" ref="X11">INDEX(TRANSPOSE('CS-Sophomore-Tally'!$A$2:$S$46),ROW(X11),COLUMN(W11))/'Master Answer Key'!Y$396</f>
        <v>0.9375</v>
      </c>
      <c r="Y11" s="26">
        <f t="array" ref="Y11">INDEX(TRANSPOSE('CS-Sophomore-Tally'!$A$2:$S$46),ROW(Y11),COLUMN(X11))/'Master Answer Key'!Z$396</f>
        <v>0.8571428571</v>
      </c>
      <c r="Z11" s="26">
        <f t="array" ref="Z11">INDEX(TRANSPOSE('CS-Sophomore-Tally'!$A$2:$S$46),ROW(Z11),COLUMN(Y11))/'Master Answer Key'!AA$396</f>
        <v>0.8333333333</v>
      </c>
      <c r="AA11" s="26">
        <f t="array" ref="AA11">INDEX(TRANSPOSE('CS-Sophomore-Tally'!$A$2:$S$46),ROW(AA11),COLUMN(Z11))/'Master Answer Key'!AB$396</f>
        <v>0.8529411765</v>
      </c>
      <c r="AB11" s="26">
        <f t="array" ref="AB11">INDEX(TRANSPOSE('CS-Sophomore-Tally'!$A$2:$S$46),ROW(AB11),COLUMN(AA11))/'Master Answer Key'!AC$396</f>
        <v>0.6666666667</v>
      </c>
      <c r="AC11" s="26">
        <f t="array" ref="AC11">INDEX(TRANSPOSE('CS-Sophomore-Tally'!$A$2:$S$46),ROW(AC11),COLUMN(AB11))/'Master Answer Key'!AD$396</f>
        <v>0.75</v>
      </c>
      <c r="AD11" s="26" t="str">
        <f t="array" ref="AD11">INDEX(TRANSPOSE('CS-Sophomore-Tally'!$A$2:$S$46),ROW(AD11),COLUMN(AC11))/'Master Answer Key'!AE$396</f>
        <v>#DIV/0!</v>
      </c>
      <c r="AE11" s="26">
        <f t="array" ref="AE11">INDEX(TRANSPOSE('CS-Sophomore-Tally'!$A$2:$S$46),ROW(AE11),COLUMN(AD11))/'Master Answer Key'!AF$396</f>
        <v>1</v>
      </c>
      <c r="AF11" s="26">
        <f t="array" ref="AF11">INDEX(TRANSPOSE('CS-Sophomore-Tally'!$A$2:$S$46),ROW(AF11),COLUMN(AE11))/'Master Answer Key'!AG$396</f>
        <v>0.75</v>
      </c>
      <c r="AG11" s="26">
        <f t="array" ref="AG11">INDEX(TRANSPOSE('CS-Sophomore-Tally'!$A$2:$S$46),ROW(AG11),COLUMN(AF11))/'Master Answer Key'!AH$396</f>
        <v>0.9032258065</v>
      </c>
      <c r="AH11" s="26">
        <f t="array" ref="AH11">INDEX(TRANSPOSE('CS-Sophomore-Tally'!$A$2:$S$46),ROW(AH11),COLUMN(AG11))/'Master Answer Key'!AI$396</f>
        <v>0.9565217391</v>
      </c>
      <c r="AI11" s="26">
        <f t="array" ref="AI11">INDEX(TRANSPOSE('CS-Sophomore-Tally'!$A$2:$S$46),ROW(AI11),COLUMN(AH11))/'Master Answer Key'!AJ$396</f>
        <v>0.875</v>
      </c>
      <c r="AJ11" s="26">
        <f t="array" ref="AJ11">INDEX(TRANSPOSE('CS-Sophomore-Tally'!$A$2:$S$46),ROW(AJ11),COLUMN(AI11))/'Master Answer Key'!AK$396</f>
        <v>0.9285714286</v>
      </c>
      <c r="AK11" s="26">
        <f t="array" ref="AK11">INDEX(TRANSPOSE('CS-Sophomore-Tally'!$A$2:$S$46),ROW(AK11),COLUMN(AJ11))/'Master Answer Key'!AL$396</f>
        <v>0.9090909091</v>
      </c>
      <c r="AL11" s="26">
        <f t="array" ref="AL11">INDEX(TRANSPOSE('CS-Sophomore-Tally'!$A$2:$S$46),ROW(AL11),COLUMN(AK11))/'Master Answer Key'!AM$396</f>
        <v>0.6875</v>
      </c>
      <c r="AM11" s="26">
        <f t="array" ref="AM11">INDEX(TRANSPOSE('CS-Sophomore-Tally'!$A$2:$S$46),ROW(AM11),COLUMN(AL11))/'Master Answer Key'!AN$396</f>
        <v>0.9285714286</v>
      </c>
      <c r="AN11" s="26">
        <f t="array" ref="AN11">INDEX(TRANSPOSE('CS-Sophomore-Tally'!$A$2:$S$46),ROW(AN11),COLUMN(AM11))/'Master Answer Key'!AO$396</f>
        <v>1</v>
      </c>
      <c r="AO11" s="26">
        <f t="array" ref="AO11">INDEX(TRANSPOSE('CS-Sophomore-Tally'!$A$2:$S$46),ROW(AO11),COLUMN(AN11))/'Master Answer Key'!AP$396</f>
        <v>1</v>
      </c>
      <c r="AP11" s="26">
        <f t="array" ref="AP11">INDEX(TRANSPOSE('CS-Sophomore-Tally'!$A$2:$S$46),ROW(AP11),COLUMN(AO11))/'Master Answer Key'!AQ$396</f>
        <v>0.4444444444</v>
      </c>
      <c r="AQ11" s="26">
        <f t="array" ref="AQ11">INDEX(TRANSPOSE('CS-Sophomore-Tally'!$A$2:$S$46),ROW(AQ11),COLUMN(AP11))/'Master Answer Key'!AR$396</f>
        <v>0.9230769231</v>
      </c>
      <c r="AR11" s="26">
        <f t="array" ref="AR11">INDEX(TRANSPOSE('CS-Sophomore-Tally'!$A$2:$S$46),ROW(AR11),COLUMN(AQ11))/'Master Answer Key'!AS$396</f>
        <v>0.8333333333</v>
      </c>
      <c r="AS11" s="26">
        <f t="array" ref="AS11">INDEX(TRANSPOSE('CS-Sophomore-Tally'!$A$2:$S$46),ROW(AS11),COLUMN(AR11))/'Master Answer Key'!AT$396</f>
        <v>0.8064516129</v>
      </c>
      <c r="AT11" s="26">
        <f t="array" ref="AT11">INDEX(TRANSPOSE('CS-Sophomore-Tally'!$A$2:$S$46),ROW(AT11),COLUMN(AS11))/'Master Answer Key'!AU$396</f>
        <v>0.9056603774</v>
      </c>
    </row>
    <row r="12">
      <c r="A12" s="5" t="s">
        <v>89</v>
      </c>
      <c r="B12" s="26">
        <f t="array" ref="B12">INDEX(TRANSPOSE('CS-Sophomore-Tally'!$A$2:$S$46),ROW(B12),COLUMN(A12))/'Master Answer Key'!C$396</f>
        <v>0.76</v>
      </c>
      <c r="C12" s="26">
        <f t="array" ref="C12">INDEX(TRANSPOSE('CS-Sophomore-Tally'!$A$2:$S$46),ROW(C12),COLUMN(B12))/'Master Answer Key'!D$396</f>
        <v>0.7857142857</v>
      </c>
      <c r="D12" s="26">
        <f t="array" ref="D12">INDEX(TRANSPOSE('CS-Sophomore-Tally'!$A$2:$S$46),ROW(D12),COLUMN(C12))/'Master Answer Key'!E$396</f>
        <v>0.875</v>
      </c>
      <c r="E12" s="26">
        <f t="array" ref="E12">INDEX(TRANSPOSE('CS-Sophomore-Tally'!$A$2:$S$46),ROW(E12),COLUMN(D12))/'Master Answer Key'!F$396</f>
        <v>0.78</v>
      </c>
      <c r="F12" s="26">
        <f t="array" ref="F12">INDEX(TRANSPOSE('CS-Sophomore-Tally'!$A$2:$S$46),ROW(F12),COLUMN(E12))/'Master Answer Key'!G$396</f>
        <v>0.8974358974</v>
      </c>
      <c r="G12" s="26">
        <f t="array" ref="G12">INDEX(TRANSPOSE('CS-Sophomore-Tally'!$A$2:$S$46),ROW(G12),COLUMN(F12))/'Master Answer Key'!H$396</f>
        <v>0.75</v>
      </c>
      <c r="H12" s="26">
        <f t="array" ref="H12">INDEX(TRANSPOSE('CS-Sophomore-Tally'!$A$2:$S$46),ROW(H12),COLUMN(G12))/'Master Answer Key'!I$396</f>
        <v>0.8888888889</v>
      </c>
      <c r="I12" s="26">
        <f t="array" ref="I12">INDEX(TRANSPOSE('CS-Sophomore-Tally'!$A$2:$S$46),ROW(I12),COLUMN(H12))/'Master Answer Key'!J$396</f>
        <v>0.8333333333</v>
      </c>
      <c r="J12" s="26">
        <f t="array" ref="J12">INDEX(TRANSPOSE('CS-Sophomore-Tally'!$A$2:$S$46),ROW(J12),COLUMN(I12))/'Master Answer Key'!K$396</f>
        <v>0.7714285714</v>
      </c>
      <c r="K12" s="26">
        <f t="array" ref="K12">INDEX(TRANSPOSE('CS-Sophomore-Tally'!$A$2:$S$46),ROW(K12),COLUMN(J12))/'Master Answer Key'!L$396</f>
        <v>0.7419354839</v>
      </c>
      <c r="L12" s="26">
        <f t="array" ref="L12">INDEX(TRANSPOSE('CS-Sophomore-Tally'!$A$2:$S$46),ROW(L12),COLUMN(K12))/'Master Answer Key'!M$396</f>
        <v>0.8571428571</v>
      </c>
      <c r="M12" s="26">
        <f t="array" ref="M12">INDEX(TRANSPOSE('CS-Sophomore-Tally'!$A$2:$S$46),ROW(M12),COLUMN(L12))/'Master Answer Key'!N$396</f>
        <v>0.8192771084</v>
      </c>
      <c r="N12" s="26">
        <f t="array" ref="N12">INDEX(TRANSPOSE('CS-Sophomore-Tally'!$A$2:$S$46),ROW(N12),COLUMN(M12))/'Master Answer Key'!O$396</f>
        <v>1</v>
      </c>
      <c r="O12" s="26">
        <f t="array" ref="O12">INDEX(TRANSPOSE('CS-Sophomore-Tally'!$A$2:$S$46),ROW(O12),COLUMN(N12))/'Master Answer Key'!P$396</f>
        <v>0.6</v>
      </c>
      <c r="P12" s="26">
        <f t="array" ref="P12">INDEX(TRANSPOSE('CS-Sophomore-Tally'!$A$2:$S$46),ROW(P12),COLUMN(O12))/'Master Answer Key'!Q$396</f>
        <v>0.8</v>
      </c>
      <c r="Q12" s="26">
        <f t="array" ref="Q12">INDEX(TRANSPOSE('CS-Sophomore-Tally'!$A$2:$S$46),ROW(Q12),COLUMN(P12))/'Master Answer Key'!R$396</f>
        <v>1</v>
      </c>
      <c r="R12" s="26">
        <f t="array" ref="R12">INDEX(TRANSPOSE('CS-Sophomore-Tally'!$A$2:$S$46),ROW(R12),COLUMN(Q12))/'Master Answer Key'!S$396</f>
        <v>0.7272727273</v>
      </c>
      <c r="S12" s="26">
        <f t="array" ref="S12">INDEX(TRANSPOSE('CS-Sophomore-Tally'!$A$2:$S$46),ROW(S12),COLUMN(R12))/'Master Answer Key'!T$396</f>
        <v>0.9</v>
      </c>
      <c r="T12" s="26">
        <f t="array" ref="T12">INDEX(TRANSPOSE('CS-Sophomore-Tally'!$A$2:$S$46),ROW(T12),COLUMN(S12))/'Master Answer Key'!U$396</f>
        <v>0.84</v>
      </c>
      <c r="U12" s="26">
        <f t="array" ref="U12">INDEX(TRANSPOSE('CS-Sophomore-Tally'!$A$2:$S$46),ROW(U12),COLUMN(T12))/'Master Answer Key'!V$396</f>
        <v>0.9142857143</v>
      </c>
      <c r="V12" s="26">
        <f t="array" ref="V12">INDEX(TRANSPOSE('CS-Sophomore-Tally'!$A$2:$S$46),ROW(V12),COLUMN(U12))/'Master Answer Key'!W$396</f>
        <v>0.7</v>
      </c>
      <c r="W12" s="26">
        <f t="array" ref="W12">INDEX(TRANSPOSE('CS-Sophomore-Tally'!$A$2:$S$46),ROW(W12),COLUMN(V12))/'Master Answer Key'!X$396</f>
        <v>0.8064516129</v>
      </c>
      <c r="X12" s="26">
        <f t="array" ref="X12">INDEX(TRANSPOSE('CS-Sophomore-Tally'!$A$2:$S$46),ROW(X12),COLUMN(W12))/'Master Answer Key'!Y$396</f>
        <v>0.875</v>
      </c>
      <c r="Y12" s="26">
        <f t="array" ref="Y12">INDEX(TRANSPOSE('CS-Sophomore-Tally'!$A$2:$S$46),ROW(Y12),COLUMN(X12))/'Master Answer Key'!Z$396</f>
        <v>0.5714285714</v>
      </c>
      <c r="Z12" s="26">
        <f t="array" ref="Z12">INDEX(TRANSPOSE('CS-Sophomore-Tally'!$A$2:$S$46),ROW(Z12),COLUMN(Y12))/'Master Answer Key'!AA$396</f>
        <v>0.9583333333</v>
      </c>
      <c r="AA12" s="26">
        <f t="array" ref="AA12">INDEX(TRANSPOSE('CS-Sophomore-Tally'!$A$2:$S$46),ROW(AA12),COLUMN(Z12))/'Master Answer Key'!AB$396</f>
        <v>0.8823529412</v>
      </c>
      <c r="AB12" s="26">
        <f t="array" ref="AB12">INDEX(TRANSPOSE('CS-Sophomore-Tally'!$A$2:$S$46),ROW(AB12),COLUMN(AA12))/'Master Answer Key'!AC$396</f>
        <v>0.5</v>
      </c>
      <c r="AC12" s="26">
        <f t="array" ref="AC12">INDEX(TRANSPOSE('CS-Sophomore-Tally'!$A$2:$S$46),ROW(AC12),COLUMN(AB12))/'Master Answer Key'!AD$396</f>
        <v>0.6071428571</v>
      </c>
      <c r="AD12" s="26" t="str">
        <f t="array" ref="AD12">INDEX(TRANSPOSE('CS-Sophomore-Tally'!$A$2:$S$46),ROW(AD12),COLUMN(AC12))/'Master Answer Key'!AE$396</f>
        <v>#DIV/0!</v>
      </c>
      <c r="AE12" s="26">
        <f t="array" ref="AE12">INDEX(TRANSPOSE('CS-Sophomore-Tally'!$A$2:$S$46),ROW(AE12),COLUMN(AD12))/'Master Answer Key'!AF$396</f>
        <v>1</v>
      </c>
      <c r="AF12" s="26">
        <f t="array" ref="AF12">INDEX(TRANSPOSE('CS-Sophomore-Tally'!$A$2:$S$46),ROW(AF12),COLUMN(AE12))/'Master Answer Key'!AG$396</f>
        <v>0.75</v>
      </c>
      <c r="AG12" s="26">
        <f t="array" ref="AG12">INDEX(TRANSPOSE('CS-Sophomore-Tally'!$A$2:$S$46),ROW(AG12),COLUMN(AF12))/'Master Answer Key'!AH$396</f>
        <v>0.7741935484</v>
      </c>
      <c r="AH12" s="26">
        <f t="array" ref="AH12">INDEX(TRANSPOSE('CS-Sophomore-Tally'!$A$2:$S$46),ROW(AH12),COLUMN(AG12))/'Master Answer Key'!AI$396</f>
        <v>0.8260869565</v>
      </c>
      <c r="AI12" s="26">
        <f t="array" ref="AI12">INDEX(TRANSPOSE('CS-Sophomore-Tally'!$A$2:$S$46),ROW(AI12),COLUMN(AH12))/'Master Answer Key'!AJ$396</f>
        <v>0.875</v>
      </c>
      <c r="AJ12" s="26">
        <f t="array" ref="AJ12">INDEX(TRANSPOSE('CS-Sophomore-Tally'!$A$2:$S$46),ROW(AJ12),COLUMN(AI12))/'Master Answer Key'!AK$396</f>
        <v>0.8571428571</v>
      </c>
      <c r="AK12" s="26">
        <f t="array" ref="AK12">INDEX(TRANSPOSE('CS-Sophomore-Tally'!$A$2:$S$46),ROW(AK12),COLUMN(AJ12))/'Master Answer Key'!AL$396</f>
        <v>0.7272727273</v>
      </c>
      <c r="AL12" s="26">
        <f t="array" ref="AL12">INDEX(TRANSPOSE('CS-Sophomore-Tally'!$A$2:$S$46),ROW(AL12),COLUMN(AK12))/'Master Answer Key'!AM$396</f>
        <v>0.5625</v>
      </c>
      <c r="AM12" s="26">
        <f t="array" ref="AM12">INDEX(TRANSPOSE('CS-Sophomore-Tally'!$A$2:$S$46),ROW(AM12),COLUMN(AL12))/'Master Answer Key'!AN$396</f>
        <v>0.7857142857</v>
      </c>
      <c r="AN12" s="26">
        <f t="array" ref="AN12">INDEX(TRANSPOSE('CS-Sophomore-Tally'!$A$2:$S$46),ROW(AN12),COLUMN(AM12))/'Master Answer Key'!AO$396</f>
        <v>0.8571428571</v>
      </c>
      <c r="AO12" s="26">
        <f t="array" ref="AO12">INDEX(TRANSPOSE('CS-Sophomore-Tally'!$A$2:$S$46),ROW(AO12),COLUMN(AN12))/'Master Answer Key'!AP$396</f>
        <v>0.9166666667</v>
      </c>
      <c r="AP12" s="26">
        <f t="array" ref="AP12">INDEX(TRANSPOSE('CS-Sophomore-Tally'!$A$2:$S$46),ROW(AP12),COLUMN(AO12))/'Master Answer Key'!AQ$396</f>
        <v>0.8888888889</v>
      </c>
      <c r="AQ12" s="26">
        <f t="array" ref="AQ12">INDEX(TRANSPOSE('CS-Sophomore-Tally'!$A$2:$S$46),ROW(AQ12),COLUMN(AP12))/'Master Answer Key'!AR$396</f>
        <v>0.7692307692</v>
      </c>
      <c r="AR12" s="26">
        <f t="array" ref="AR12">INDEX(TRANSPOSE('CS-Sophomore-Tally'!$A$2:$S$46),ROW(AR12),COLUMN(AQ12))/'Master Answer Key'!AS$396</f>
        <v>0.8333333333</v>
      </c>
      <c r="AS12" s="26">
        <f t="array" ref="AS12">INDEX(TRANSPOSE('CS-Sophomore-Tally'!$A$2:$S$46),ROW(AS12),COLUMN(AR12))/'Master Answer Key'!AT$396</f>
        <v>0.935483871</v>
      </c>
      <c r="AT12" s="26">
        <f t="array" ref="AT12">INDEX(TRANSPOSE('CS-Sophomore-Tally'!$A$2:$S$46),ROW(AT12),COLUMN(AS12))/'Master Answer Key'!AU$396</f>
        <v>0.7735849057</v>
      </c>
    </row>
    <row r="13">
      <c r="A13" s="5" t="s">
        <v>91</v>
      </c>
      <c r="B13" s="26">
        <f t="array" ref="B13">INDEX(TRANSPOSE('CS-Sophomore-Tally'!$A$2:$S$46),ROW(B13),COLUMN(A13))/'Master Answer Key'!C$396</f>
        <v>0.72</v>
      </c>
      <c r="C13" s="26">
        <f t="array" ref="C13">INDEX(TRANSPOSE('CS-Sophomore-Tally'!$A$2:$S$46),ROW(C13),COLUMN(B13))/'Master Answer Key'!D$396</f>
        <v>0.9285714286</v>
      </c>
      <c r="D13" s="26">
        <f t="array" ref="D13">INDEX(TRANSPOSE('CS-Sophomore-Tally'!$A$2:$S$46),ROW(D13),COLUMN(C13))/'Master Answer Key'!E$396</f>
        <v>0.9583333333</v>
      </c>
      <c r="E13" s="26">
        <f t="array" ref="E13">INDEX(TRANSPOSE('CS-Sophomore-Tally'!$A$2:$S$46),ROW(E13),COLUMN(D13))/'Master Answer Key'!F$396</f>
        <v>0.92</v>
      </c>
      <c r="F13" s="26">
        <f t="array" ref="F13">INDEX(TRANSPOSE('CS-Sophomore-Tally'!$A$2:$S$46),ROW(F13),COLUMN(E13))/'Master Answer Key'!G$396</f>
        <v>1</v>
      </c>
      <c r="G13" s="26">
        <f t="array" ref="G13">INDEX(TRANSPOSE('CS-Sophomore-Tally'!$A$2:$S$46),ROW(G13),COLUMN(F13))/'Master Answer Key'!H$396</f>
        <v>1</v>
      </c>
      <c r="H13" s="26">
        <f t="array" ref="H13">INDEX(TRANSPOSE('CS-Sophomore-Tally'!$A$2:$S$46),ROW(H13),COLUMN(G13))/'Master Answer Key'!I$396</f>
        <v>0.8888888889</v>
      </c>
      <c r="I13" s="26">
        <f t="array" ref="I13">INDEX(TRANSPOSE('CS-Sophomore-Tally'!$A$2:$S$46),ROW(I13),COLUMN(H13))/'Master Answer Key'!J$396</f>
        <v>0.9583333333</v>
      </c>
      <c r="J13" s="26">
        <f t="array" ref="J13">INDEX(TRANSPOSE('CS-Sophomore-Tally'!$A$2:$S$46),ROW(J13),COLUMN(I13))/'Master Answer Key'!K$396</f>
        <v>0.9142857143</v>
      </c>
      <c r="K13" s="26">
        <f t="array" ref="K13">INDEX(TRANSPOSE('CS-Sophomore-Tally'!$A$2:$S$46),ROW(K13),COLUMN(J13))/'Master Answer Key'!L$396</f>
        <v>0.8387096774</v>
      </c>
      <c r="L13" s="26">
        <f t="array" ref="L13">INDEX(TRANSPOSE('CS-Sophomore-Tally'!$A$2:$S$46),ROW(L13),COLUMN(K13))/'Master Answer Key'!M$396</f>
        <v>1</v>
      </c>
      <c r="M13" s="26">
        <f t="array" ref="M13">INDEX(TRANSPOSE('CS-Sophomore-Tally'!$A$2:$S$46),ROW(M13),COLUMN(L13))/'Master Answer Key'!N$396</f>
        <v>0.9036144578</v>
      </c>
      <c r="N13" s="26">
        <f t="array" ref="N13">INDEX(TRANSPOSE('CS-Sophomore-Tally'!$A$2:$S$46),ROW(N13),COLUMN(M13))/'Master Answer Key'!O$396</f>
        <v>0.8333333333</v>
      </c>
      <c r="O13" s="26">
        <f t="array" ref="O13">INDEX(TRANSPOSE('CS-Sophomore-Tally'!$A$2:$S$46),ROW(O13),COLUMN(N13))/'Master Answer Key'!P$396</f>
        <v>0.7</v>
      </c>
      <c r="P13" s="26">
        <f t="array" ref="P13">INDEX(TRANSPOSE('CS-Sophomore-Tally'!$A$2:$S$46),ROW(P13),COLUMN(O13))/'Master Answer Key'!Q$396</f>
        <v>0.8</v>
      </c>
      <c r="Q13" s="26">
        <f t="array" ref="Q13">INDEX(TRANSPOSE('CS-Sophomore-Tally'!$A$2:$S$46),ROW(Q13),COLUMN(P13))/'Master Answer Key'!R$396</f>
        <v>1</v>
      </c>
      <c r="R13" s="26">
        <f t="array" ref="R13">INDEX(TRANSPOSE('CS-Sophomore-Tally'!$A$2:$S$46),ROW(R13),COLUMN(Q13))/'Master Answer Key'!S$396</f>
        <v>0.9090909091</v>
      </c>
      <c r="S13" s="26">
        <f t="array" ref="S13">INDEX(TRANSPOSE('CS-Sophomore-Tally'!$A$2:$S$46),ROW(S13),COLUMN(R13))/'Master Answer Key'!T$396</f>
        <v>0.9333333333</v>
      </c>
      <c r="T13" s="26">
        <f t="array" ref="T13">INDEX(TRANSPOSE('CS-Sophomore-Tally'!$A$2:$S$46),ROW(T13),COLUMN(S13))/'Master Answer Key'!U$396</f>
        <v>1</v>
      </c>
      <c r="U13" s="26">
        <f t="array" ref="U13">INDEX(TRANSPOSE('CS-Sophomore-Tally'!$A$2:$S$46),ROW(U13),COLUMN(T13))/'Master Answer Key'!V$396</f>
        <v>0.9428571429</v>
      </c>
      <c r="V13" s="26">
        <f t="array" ref="V13">INDEX(TRANSPOSE('CS-Sophomore-Tally'!$A$2:$S$46),ROW(V13),COLUMN(U13))/'Master Answer Key'!W$396</f>
        <v>0.85</v>
      </c>
      <c r="W13" s="26">
        <f t="array" ref="W13">INDEX(TRANSPOSE('CS-Sophomore-Tally'!$A$2:$S$46),ROW(W13),COLUMN(V13))/'Master Answer Key'!X$396</f>
        <v>0.8709677419</v>
      </c>
      <c r="X13" s="26">
        <f t="array" ref="X13">INDEX(TRANSPOSE('CS-Sophomore-Tally'!$A$2:$S$46),ROW(X13),COLUMN(W13))/'Master Answer Key'!Y$396</f>
        <v>1</v>
      </c>
      <c r="Y13" s="26">
        <f t="array" ref="Y13">INDEX(TRANSPOSE('CS-Sophomore-Tally'!$A$2:$S$46),ROW(Y13),COLUMN(X13))/'Master Answer Key'!Z$396</f>
        <v>0.7142857143</v>
      </c>
      <c r="Z13" s="26">
        <f t="array" ref="Z13">INDEX(TRANSPOSE('CS-Sophomore-Tally'!$A$2:$S$46),ROW(Z13),COLUMN(Y13))/'Master Answer Key'!AA$396</f>
        <v>0.9583333333</v>
      </c>
      <c r="AA13" s="26">
        <f t="array" ref="AA13">INDEX(TRANSPOSE('CS-Sophomore-Tally'!$A$2:$S$46),ROW(AA13),COLUMN(Z13))/'Master Answer Key'!AB$396</f>
        <v>0.8529411765</v>
      </c>
      <c r="AB13" s="26">
        <f t="array" ref="AB13">INDEX(TRANSPOSE('CS-Sophomore-Tally'!$A$2:$S$46),ROW(AB13),COLUMN(AA13))/'Master Answer Key'!AC$396</f>
        <v>0.6666666667</v>
      </c>
      <c r="AC13" s="26">
        <f t="array" ref="AC13">INDEX(TRANSPOSE('CS-Sophomore-Tally'!$A$2:$S$46),ROW(AC13),COLUMN(AB13))/'Master Answer Key'!AD$396</f>
        <v>0.8571428571</v>
      </c>
      <c r="AD13" s="26" t="str">
        <f t="array" ref="AD13">INDEX(TRANSPOSE('CS-Sophomore-Tally'!$A$2:$S$46),ROW(AD13),COLUMN(AC13))/'Master Answer Key'!AE$396</f>
        <v>#DIV/0!</v>
      </c>
      <c r="AE13" s="26">
        <f t="array" ref="AE13">INDEX(TRANSPOSE('CS-Sophomore-Tally'!$A$2:$S$46),ROW(AE13),COLUMN(AD13))/'Master Answer Key'!AF$396</f>
        <v>1</v>
      </c>
      <c r="AF13" s="26">
        <f t="array" ref="AF13">INDEX(TRANSPOSE('CS-Sophomore-Tally'!$A$2:$S$46),ROW(AF13),COLUMN(AE13))/'Master Answer Key'!AG$396</f>
        <v>0.8333333333</v>
      </c>
      <c r="AG13" s="26">
        <f t="array" ref="AG13">INDEX(TRANSPOSE('CS-Sophomore-Tally'!$A$2:$S$46),ROW(AG13),COLUMN(AF13))/'Master Answer Key'!AH$396</f>
        <v>0.8387096774</v>
      </c>
      <c r="AH13" s="26">
        <f t="array" ref="AH13">INDEX(TRANSPOSE('CS-Sophomore-Tally'!$A$2:$S$46),ROW(AH13),COLUMN(AG13))/'Master Answer Key'!AI$396</f>
        <v>0.9565217391</v>
      </c>
      <c r="AI13" s="26">
        <f t="array" ref="AI13">INDEX(TRANSPOSE('CS-Sophomore-Tally'!$A$2:$S$46),ROW(AI13),COLUMN(AH13))/'Master Answer Key'!AJ$396</f>
        <v>1</v>
      </c>
      <c r="AJ13" s="26">
        <f t="array" ref="AJ13">INDEX(TRANSPOSE('CS-Sophomore-Tally'!$A$2:$S$46),ROW(AJ13),COLUMN(AI13))/'Master Answer Key'!AK$396</f>
        <v>0.9642857143</v>
      </c>
      <c r="AK13" s="26">
        <f t="array" ref="AK13">INDEX(TRANSPOSE('CS-Sophomore-Tally'!$A$2:$S$46),ROW(AK13),COLUMN(AJ13))/'Master Answer Key'!AL$396</f>
        <v>1</v>
      </c>
      <c r="AL13" s="26">
        <f t="array" ref="AL13">INDEX(TRANSPOSE('CS-Sophomore-Tally'!$A$2:$S$46),ROW(AL13),COLUMN(AK13))/'Master Answer Key'!AM$396</f>
        <v>0.875</v>
      </c>
      <c r="AM13" s="26">
        <f t="array" ref="AM13">INDEX(TRANSPOSE('CS-Sophomore-Tally'!$A$2:$S$46),ROW(AM13),COLUMN(AL13))/'Master Answer Key'!AN$396</f>
        <v>0.9285714286</v>
      </c>
      <c r="AN13" s="26">
        <f t="array" ref="AN13">INDEX(TRANSPOSE('CS-Sophomore-Tally'!$A$2:$S$46),ROW(AN13),COLUMN(AM13))/'Master Answer Key'!AO$396</f>
        <v>0.8571428571</v>
      </c>
      <c r="AO13" s="26">
        <f t="array" ref="AO13">INDEX(TRANSPOSE('CS-Sophomore-Tally'!$A$2:$S$46),ROW(AO13),COLUMN(AN13))/'Master Answer Key'!AP$396</f>
        <v>1</v>
      </c>
      <c r="AP13" s="26">
        <f t="array" ref="AP13">INDEX(TRANSPOSE('CS-Sophomore-Tally'!$A$2:$S$46),ROW(AP13),COLUMN(AO13))/'Master Answer Key'!AQ$396</f>
        <v>0.7777777778</v>
      </c>
      <c r="AQ13" s="26">
        <f t="array" ref="AQ13">INDEX(TRANSPOSE('CS-Sophomore-Tally'!$A$2:$S$46),ROW(AQ13),COLUMN(AP13))/'Master Answer Key'!AR$396</f>
        <v>1</v>
      </c>
      <c r="AR13" s="26">
        <f t="array" ref="AR13">INDEX(TRANSPOSE('CS-Sophomore-Tally'!$A$2:$S$46),ROW(AR13),COLUMN(AQ13))/'Master Answer Key'!AS$396</f>
        <v>1</v>
      </c>
      <c r="AS13" s="26">
        <f t="array" ref="AS13">INDEX(TRANSPOSE('CS-Sophomore-Tally'!$A$2:$S$46),ROW(AS13),COLUMN(AR13))/'Master Answer Key'!AT$396</f>
        <v>0.9032258065</v>
      </c>
      <c r="AT13" s="26">
        <f t="array" ref="AT13">INDEX(TRANSPOSE('CS-Sophomore-Tally'!$A$2:$S$46),ROW(AT13),COLUMN(AS13))/'Master Answer Key'!AU$396</f>
        <v>0.8490566038</v>
      </c>
    </row>
    <row r="14">
      <c r="A14" s="5" t="s">
        <v>95</v>
      </c>
      <c r="B14" s="26">
        <f t="array" ref="B14">INDEX(TRANSPOSE('CS-Sophomore-Tally'!$A$2:$S$46),ROW(B14),COLUMN(A14))/'Master Answer Key'!C$396</f>
        <v>0.92</v>
      </c>
      <c r="C14" s="26">
        <f t="array" ref="C14">INDEX(TRANSPOSE('CS-Sophomore-Tally'!$A$2:$S$46),ROW(C14),COLUMN(B14))/'Master Answer Key'!D$396</f>
        <v>0.9285714286</v>
      </c>
      <c r="D14" s="26">
        <f t="array" ref="D14">INDEX(TRANSPOSE('CS-Sophomore-Tally'!$A$2:$S$46),ROW(D14),COLUMN(C14))/'Master Answer Key'!E$396</f>
        <v>0.9583333333</v>
      </c>
      <c r="E14" s="26">
        <f t="array" ref="E14">INDEX(TRANSPOSE('CS-Sophomore-Tally'!$A$2:$S$46),ROW(E14),COLUMN(D14))/'Master Answer Key'!F$396</f>
        <v>0.92</v>
      </c>
      <c r="F14" s="26">
        <f t="array" ref="F14">INDEX(TRANSPOSE('CS-Sophomore-Tally'!$A$2:$S$46),ROW(F14),COLUMN(E14))/'Master Answer Key'!G$396</f>
        <v>0.9230769231</v>
      </c>
      <c r="G14" s="26">
        <f t="array" ref="G14">INDEX(TRANSPOSE('CS-Sophomore-Tally'!$A$2:$S$46),ROW(G14),COLUMN(F14))/'Master Answer Key'!H$396</f>
        <v>1</v>
      </c>
      <c r="H14" s="26">
        <f t="array" ref="H14">INDEX(TRANSPOSE('CS-Sophomore-Tally'!$A$2:$S$46),ROW(H14),COLUMN(G14))/'Master Answer Key'!I$396</f>
        <v>0.962962963</v>
      </c>
      <c r="I14" s="26">
        <f t="array" ref="I14">INDEX(TRANSPOSE('CS-Sophomore-Tally'!$A$2:$S$46),ROW(I14),COLUMN(H14))/'Master Answer Key'!J$396</f>
        <v>0.9583333333</v>
      </c>
      <c r="J14" s="26">
        <f t="array" ref="J14">INDEX(TRANSPOSE('CS-Sophomore-Tally'!$A$2:$S$46),ROW(J14),COLUMN(I14))/'Master Answer Key'!K$396</f>
        <v>0.9714285714</v>
      </c>
      <c r="K14" s="26">
        <f t="array" ref="K14">INDEX(TRANSPOSE('CS-Sophomore-Tally'!$A$2:$S$46),ROW(K14),COLUMN(J14))/'Master Answer Key'!L$396</f>
        <v>0.9032258065</v>
      </c>
      <c r="L14" s="26">
        <f t="array" ref="L14">INDEX(TRANSPOSE('CS-Sophomore-Tally'!$A$2:$S$46),ROW(L14),COLUMN(K14))/'Master Answer Key'!M$396</f>
        <v>0.9285714286</v>
      </c>
      <c r="M14" s="26">
        <f t="array" ref="M14">INDEX(TRANSPOSE('CS-Sophomore-Tally'!$A$2:$S$46),ROW(M14),COLUMN(L14))/'Master Answer Key'!N$396</f>
        <v>0.9277108434</v>
      </c>
      <c r="N14" s="26">
        <f t="array" ref="N14">INDEX(TRANSPOSE('CS-Sophomore-Tally'!$A$2:$S$46),ROW(N14),COLUMN(M14))/'Master Answer Key'!O$396</f>
        <v>1</v>
      </c>
      <c r="O14" s="26">
        <f t="array" ref="O14">INDEX(TRANSPOSE('CS-Sophomore-Tally'!$A$2:$S$46),ROW(O14),COLUMN(N14))/'Master Answer Key'!P$396</f>
        <v>0.7</v>
      </c>
      <c r="P14" s="26">
        <f t="array" ref="P14">INDEX(TRANSPOSE('CS-Sophomore-Tally'!$A$2:$S$46),ROW(P14),COLUMN(O14))/'Master Answer Key'!Q$396</f>
        <v>1</v>
      </c>
      <c r="Q14" s="26">
        <f t="array" ref="Q14">INDEX(TRANSPOSE('CS-Sophomore-Tally'!$A$2:$S$46),ROW(Q14),COLUMN(P14))/'Master Answer Key'!R$396</f>
        <v>0.9285714286</v>
      </c>
      <c r="R14" s="26">
        <f t="array" ref="R14">INDEX(TRANSPOSE('CS-Sophomore-Tally'!$A$2:$S$46),ROW(R14),COLUMN(Q14))/'Master Answer Key'!S$396</f>
        <v>0.8181818182</v>
      </c>
      <c r="S14" s="26">
        <f t="array" ref="S14">INDEX(TRANSPOSE('CS-Sophomore-Tally'!$A$2:$S$46),ROW(S14),COLUMN(R14))/'Master Answer Key'!T$396</f>
        <v>0.9333333333</v>
      </c>
      <c r="T14" s="26">
        <f t="array" ref="T14">INDEX(TRANSPOSE('CS-Sophomore-Tally'!$A$2:$S$46),ROW(T14),COLUMN(S14))/'Master Answer Key'!U$396</f>
        <v>0.96</v>
      </c>
      <c r="U14" s="26">
        <f t="array" ref="U14">INDEX(TRANSPOSE('CS-Sophomore-Tally'!$A$2:$S$46),ROW(U14),COLUMN(T14))/'Master Answer Key'!V$396</f>
        <v>0.9428571429</v>
      </c>
      <c r="V14" s="26">
        <f t="array" ref="V14">INDEX(TRANSPOSE('CS-Sophomore-Tally'!$A$2:$S$46),ROW(V14),COLUMN(U14))/'Master Answer Key'!W$396</f>
        <v>0.85</v>
      </c>
      <c r="W14" s="26">
        <f t="array" ref="W14">INDEX(TRANSPOSE('CS-Sophomore-Tally'!$A$2:$S$46),ROW(W14),COLUMN(V14))/'Master Answer Key'!X$396</f>
        <v>0.8709677419</v>
      </c>
      <c r="X14" s="26">
        <f t="array" ref="X14">INDEX(TRANSPOSE('CS-Sophomore-Tally'!$A$2:$S$46),ROW(X14),COLUMN(W14))/'Master Answer Key'!Y$396</f>
        <v>0.9375</v>
      </c>
      <c r="Y14" s="26">
        <f t="array" ref="Y14">INDEX(TRANSPOSE('CS-Sophomore-Tally'!$A$2:$S$46),ROW(Y14),COLUMN(X14))/'Master Answer Key'!Z$396</f>
        <v>0.7142857143</v>
      </c>
      <c r="Z14" s="26">
        <f t="array" ref="Z14">INDEX(TRANSPOSE('CS-Sophomore-Tally'!$A$2:$S$46),ROW(Z14),COLUMN(Y14))/'Master Answer Key'!AA$396</f>
        <v>1</v>
      </c>
      <c r="AA14" s="26">
        <f t="array" ref="AA14">INDEX(TRANSPOSE('CS-Sophomore-Tally'!$A$2:$S$46),ROW(AA14),COLUMN(Z14))/'Master Answer Key'!AB$396</f>
        <v>0.9411764706</v>
      </c>
      <c r="AB14" s="26">
        <f t="array" ref="AB14">INDEX(TRANSPOSE('CS-Sophomore-Tally'!$A$2:$S$46),ROW(AB14),COLUMN(AA14))/'Master Answer Key'!AC$396</f>
        <v>1</v>
      </c>
      <c r="AC14" s="26">
        <f t="array" ref="AC14">INDEX(TRANSPOSE('CS-Sophomore-Tally'!$A$2:$S$46),ROW(AC14),COLUMN(AB14))/'Master Answer Key'!AD$396</f>
        <v>0.8214285714</v>
      </c>
      <c r="AD14" s="26" t="str">
        <f t="array" ref="AD14">INDEX(TRANSPOSE('CS-Sophomore-Tally'!$A$2:$S$46),ROW(AD14),COLUMN(AC14))/'Master Answer Key'!AE$396</f>
        <v>#DIV/0!</v>
      </c>
      <c r="AE14" s="26">
        <f t="array" ref="AE14">INDEX(TRANSPOSE('CS-Sophomore-Tally'!$A$2:$S$46),ROW(AE14),COLUMN(AD14))/'Master Answer Key'!AF$396</f>
        <v>1</v>
      </c>
      <c r="AF14" s="26">
        <f t="array" ref="AF14">INDEX(TRANSPOSE('CS-Sophomore-Tally'!$A$2:$S$46),ROW(AF14),COLUMN(AE14))/'Master Answer Key'!AG$396</f>
        <v>0.8333333333</v>
      </c>
      <c r="AG14" s="26">
        <f t="array" ref="AG14">INDEX(TRANSPOSE('CS-Sophomore-Tally'!$A$2:$S$46),ROW(AG14),COLUMN(AF14))/'Master Answer Key'!AH$396</f>
        <v>0.8709677419</v>
      </c>
      <c r="AH14" s="26">
        <f t="array" ref="AH14">INDEX(TRANSPOSE('CS-Sophomore-Tally'!$A$2:$S$46),ROW(AH14),COLUMN(AG14))/'Master Answer Key'!AI$396</f>
        <v>0.9565217391</v>
      </c>
      <c r="AI14" s="26">
        <f t="array" ref="AI14">INDEX(TRANSPOSE('CS-Sophomore-Tally'!$A$2:$S$46),ROW(AI14),COLUMN(AH14))/'Master Answer Key'!AJ$396</f>
        <v>1</v>
      </c>
      <c r="AJ14" s="26">
        <f t="array" ref="AJ14">INDEX(TRANSPOSE('CS-Sophomore-Tally'!$A$2:$S$46),ROW(AJ14),COLUMN(AI14))/'Master Answer Key'!AK$396</f>
        <v>0.9642857143</v>
      </c>
      <c r="AK14" s="26">
        <f t="array" ref="AK14">INDEX(TRANSPOSE('CS-Sophomore-Tally'!$A$2:$S$46),ROW(AK14),COLUMN(AJ14))/'Master Answer Key'!AL$396</f>
        <v>0.9090909091</v>
      </c>
      <c r="AL14" s="26">
        <f t="array" ref="AL14">INDEX(TRANSPOSE('CS-Sophomore-Tally'!$A$2:$S$46),ROW(AL14),COLUMN(AK14))/'Master Answer Key'!AM$396</f>
        <v>0.875</v>
      </c>
      <c r="AM14" s="26">
        <f t="array" ref="AM14">INDEX(TRANSPOSE('CS-Sophomore-Tally'!$A$2:$S$46),ROW(AM14),COLUMN(AL14))/'Master Answer Key'!AN$396</f>
        <v>0.9285714286</v>
      </c>
      <c r="AN14" s="26">
        <f t="array" ref="AN14">INDEX(TRANSPOSE('CS-Sophomore-Tally'!$A$2:$S$46),ROW(AN14),COLUMN(AM14))/'Master Answer Key'!AO$396</f>
        <v>1</v>
      </c>
      <c r="AO14" s="26">
        <f t="array" ref="AO14">INDEX(TRANSPOSE('CS-Sophomore-Tally'!$A$2:$S$46),ROW(AO14),COLUMN(AN14))/'Master Answer Key'!AP$396</f>
        <v>0.9166666667</v>
      </c>
      <c r="AP14" s="26">
        <f t="array" ref="AP14">INDEX(TRANSPOSE('CS-Sophomore-Tally'!$A$2:$S$46),ROW(AP14),COLUMN(AO14))/'Master Answer Key'!AQ$396</f>
        <v>1</v>
      </c>
      <c r="AQ14" s="26">
        <f t="array" ref="AQ14">INDEX(TRANSPOSE('CS-Sophomore-Tally'!$A$2:$S$46),ROW(AQ14),COLUMN(AP14))/'Master Answer Key'!AR$396</f>
        <v>1</v>
      </c>
      <c r="AR14" s="26">
        <f t="array" ref="AR14">INDEX(TRANSPOSE('CS-Sophomore-Tally'!$A$2:$S$46),ROW(AR14),COLUMN(AQ14))/'Master Answer Key'!AS$396</f>
        <v>1</v>
      </c>
      <c r="AS14" s="26">
        <f t="array" ref="AS14">INDEX(TRANSPOSE('CS-Sophomore-Tally'!$A$2:$S$46),ROW(AS14),COLUMN(AR14))/'Master Answer Key'!AT$396</f>
        <v>0.935483871</v>
      </c>
      <c r="AT14" s="26">
        <f t="array" ref="AT14">INDEX(TRANSPOSE('CS-Sophomore-Tally'!$A$2:$S$46),ROW(AT14),COLUMN(AS14))/'Master Answer Key'!AU$396</f>
        <v>0.8867924528</v>
      </c>
    </row>
    <row r="15">
      <c r="A15" s="5" t="s">
        <v>96</v>
      </c>
      <c r="B15" s="26">
        <f t="array" ref="B15">INDEX(TRANSPOSE('CS-Sophomore-Tally'!$A$2:$S$46),ROW(B15),COLUMN(A15))/'Master Answer Key'!C$396</f>
        <v>0.84</v>
      </c>
      <c r="C15" s="26">
        <f t="array" ref="C15">INDEX(TRANSPOSE('CS-Sophomore-Tally'!$A$2:$S$46),ROW(C15),COLUMN(B15))/'Master Answer Key'!D$396</f>
        <v>1</v>
      </c>
      <c r="D15" s="26">
        <f t="array" ref="D15">INDEX(TRANSPOSE('CS-Sophomore-Tally'!$A$2:$S$46),ROW(D15),COLUMN(C15))/'Master Answer Key'!E$396</f>
        <v>1</v>
      </c>
      <c r="E15" s="26">
        <f t="array" ref="E15">INDEX(TRANSPOSE('CS-Sophomore-Tally'!$A$2:$S$46),ROW(E15),COLUMN(D15))/'Master Answer Key'!F$396</f>
        <v>0.92</v>
      </c>
      <c r="F15" s="26">
        <f t="array" ref="F15">INDEX(TRANSPOSE('CS-Sophomore-Tally'!$A$2:$S$46),ROW(F15),COLUMN(E15))/'Master Answer Key'!G$396</f>
        <v>0.9743589744</v>
      </c>
      <c r="G15" s="26">
        <f t="array" ref="G15">INDEX(TRANSPOSE('CS-Sophomore-Tally'!$A$2:$S$46),ROW(G15),COLUMN(F15))/'Master Answer Key'!H$396</f>
        <v>1</v>
      </c>
      <c r="H15" s="26">
        <f t="array" ref="H15">INDEX(TRANSPOSE('CS-Sophomore-Tally'!$A$2:$S$46),ROW(H15),COLUMN(G15))/'Master Answer Key'!I$396</f>
        <v>0.962962963</v>
      </c>
      <c r="I15" s="26">
        <f t="array" ref="I15">INDEX(TRANSPOSE('CS-Sophomore-Tally'!$A$2:$S$46),ROW(I15),COLUMN(H15))/'Master Answer Key'!J$396</f>
        <v>0.9583333333</v>
      </c>
      <c r="J15" s="26">
        <f t="array" ref="J15">INDEX(TRANSPOSE('CS-Sophomore-Tally'!$A$2:$S$46),ROW(J15),COLUMN(I15))/'Master Answer Key'!K$396</f>
        <v>0.9142857143</v>
      </c>
      <c r="K15" s="26">
        <f t="array" ref="K15">INDEX(TRANSPOSE('CS-Sophomore-Tally'!$A$2:$S$46),ROW(K15),COLUMN(J15))/'Master Answer Key'!L$396</f>
        <v>0.9032258065</v>
      </c>
      <c r="L15" s="26">
        <f t="array" ref="L15">INDEX(TRANSPOSE('CS-Sophomore-Tally'!$A$2:$S$46),ROW(L15),COLUMN(K15))/'Master Answer Key'!M$396</f>
        <v>1</v>
      </c>
      <c r="M15" s="26">
        <f t="array" ref="M15">INDEX(TRANSPOSE('CS-Sophomore-Tally'!$A$2:$S$46),ROW(M15),COLUMN(L15))/'Master Answer Key'!N$396</f>
        <v>0.9518072289</v>
      </c>
      <c r="N15" s="26">
        <f t="array" ref="N15">INDEX(TRANSPOSE('CS-Sophomore-Tally'!$A$2:$S$46),ROW(N15),COLUMN(M15))/'Master Answer Key'!O$396</f>
        <v>1</v>
      </c>
      <c r="O15" s="26">
        <f t="array" ref="O15">INDEX(TRANSPOSE('CS-Sophomore-Tally'!$A$2:$S$46),ROW(O15),COLUMN(N15))/'Master Answer Key'!P$396</f>
        <v>0.8</v>
      </c>
      <c r="P15" s="26">
        <f t="array" ref="P15">INDEX(TRANSPOSE('CS-Sophomore-Tally'!$A$2:$S$46),ROW(P15),COLUMN(O15))/'Master Answer Key'!Q$396</f>
        <v>1</v>
      </c>
      <c r="Q15" s="26">
        <f t="array" ref="Q15">INDEX(TRANSPOSE('CS-Sophomore-Tally'!$A$2:$S$46),ROW(Q15),COLUMN(P15))/'Master Answer Key'!R$396</f>
        <v>0.9285714286</v>
      </c>
      <c r="R15" s="26">
        <f t="array" ref="R15">INDEX(TRANSPOSE('CS-Sophomore-Tally'!$A$2:$S$46),ROW(R15),COLUMN(Q15))/'Master Answer Key'!S$396</f>
        <v>0.9090909091</v>
      </c>
      <c r="S15" s="26">
        <f t="array" ref="S15">INDEX(TRANSPOSE('CS-Sophomore-Tally'!$A$2:$S$46),ROW(S15),COLUMN(R15))/'Master Answer Key'!T$396</f>
        <v>0.9</v>
      </c>
      <c r="T15" s="26">
        <f t="array" ref="T15">INDEX(TRANSPOSE('CS-Sophomore-Tally'!$A$2:$S$46),ROW(T15),COLUMN(S15))/'Master Answer Key'!U$396</f>
        <v>0.88</v>
      </c>
      <c r="U15" s="26">
        <f t="array" ref="U15">INDEX(TRANSPOSE('CS-Sophomore-Tally'!$A$2:$S$46),ROW(U15),COLUMN(T15))/'Master Answer Key'!V$396</f>
        <v>0.9428571429</v>
      </c>
      <c r="V15" s="26">
        <f t="array" ref="V15">INDEX(TRANSPOSE('CS-Sophomore-Tally'!$A$2:$S$46),ROW(V15),COLUMN(U15))/'Master Answer Key'!W$396</f>
        <v>0.9</v>
      </c>
      <c r="W15" s="26">
        <f t="array" ref="W15">INDEX(TRANSPOSE('CS-Sophomore-Tally'!$A$2:$S$46),ROW(W15),COLUMN(V15))/'Master Answer Key'!X$396</f>
        <v>0.8709677419</v>
      </c>
      <c r="X15" s="26">
        <f t="array" ref="X15">INDEX(TRANSPOSE('CS-Sophomore-Tally'!$A$2:$S$46),ROW(X15),COLUMN(W15))/'Master Answer Key'!Y$396</f>
        <v>0.9375</v>
      </c>
      <c r="Y15" s="26">
        <f t="array" ref="Y15">INDEX(TRANSPOSE('CS-Sophomore-Tally'!$A$2:$S$46),ROW(Y15),COLUMN(X15))/'Master Answer Key'!Z$396</f>
        <v>0.7142857143</v>
      </c>
      <c r="Z15" s="26">
        <f t="array" ref="Z15">INDEX(TRANSPOSE('CS-Sophomore-Tally'!$A$2:$S$46),ROW(Z15),COLUMN(Y15))/'Master Answer Key'!AA$396</f>
        <v>1</v>
      </c>
      <c r="AA15" s="26">
        <f t="array" ref="AA15">INDEX(TRANSPOSE('CS-Sophomore-Tally'!$A$2:$S$46),ROW(AA15),COLUMN(Z15))/'Master Answer Key'!AB$396</f>
        <v>0.9411764706</v>
      </c>
      <c r="AB15" s="26">
        <f t="array" ref="AB15">INDEX(TRANSPOSE('CS-Sophomore-Tally'!$A$2:$S$46),ROW(AB15),COLUMN(AA15))/'Master Answer Key'!AC$396</f>
        <v>1</v>
      </c>
      <c r="AC15" s="26">
        <f t="array" ref="AC15">INDEX(TRANSPOSE('CS-Sophomore-Tally'!$A$2:$S$46),ROW(AC15),COLUMN(AB15))/'Master Answer Key'!AD$396</f>
        <v>0.7142857143</v>
      </c>
      <c r="AD15" s="26" t="str">
        <f t="array" ref="AD15">INDEX(TRANSPOSE('CS-Sophomore-Tally'!$A$2:$S$46),ROW(AD15),COLUMN(AC15))/'Master Answer Key'!AE$396</f>
        <v>#DIV/0!</v>
      </c>
      <c r="AE15" s="26">
        <f t="array" ref="AE15">INDEX(TRANSPOSE('CS-Sophomore-Tally'!$A$2:$S$46),ROW(AE15),COLUMN(AD15))/'Master Answer Key'!AF$396</f>
        <v>1</v>
      </c>
      <c r="AF15" s="26">
        <f t="array" ref="AF15">INDEX(TRANSPOSE('CS-Sophomore-Tally'!$A$2:$S$46),ROW(AF15),COLUMN(AE15))/'Master Answer Key'!AG$396</f>
        <v>0.9166666667</v>
      </c>
      <c r="AG15" s="26">
        <f t="array" ref="AG15">INDEX(TRANSPOSE('CS-Sophomore-Tally'!$A$2:$S$46),ROW(AG15),COLUMN(AF15))/'Master Answer Key'!AH$396</f>
        <v>0.8387096774</v>
      </c>
      <c r="AH15" s="26">
        <f t="array" ref="AH15">INDEX(TRANSPOSE('CS-Sophomore-Tally'!$A$2:$S$46),ROW(AH15),COLUMN(AG15))/'Master Answer Key'!AI$396</f>
        <v>1</v>
      </c>
      <c r="AI15" s="26">
        <f t="array" ref="AI15">INDEX(TRANSPOSE('CS-Sophomore-Tally'!$A$2:$S$46),ROW(AI15),COLUMN(AH15))/'Master Answer Key'!AJ$396</f>
        <v>0.875</v>
      </c>
      <c r="AJ15" s="26">
        <f t="array" ref="AJ15">INDEX(TRANSPOSE('CS-Sophomore-Tally'!$A$2:$S$46),ROW(AJ15),COLUMN(AI15))/'Master Answer Key'!AK$396</f>
        <v>0.9642857143</v>
      </c>
      <c r="AK15" s="26">
        <f t="array" ref="AK15">INDEX(TRANSPOSE('CS-Sophomore-Tally'!$A$2:$S$46),ROW(AK15),COLUMN(AJ15))/'Master Answer Key'!AL$396</f>
        <v>0.9090909091</v>
      </c>
      <c r="AL15" s="26">
        <f t="array" ref="AL15">INDEX(TRANSPOSE('CS-Sophomore-Tally'!$A$2:$S$46),ROW(AL15),COLUMN(AK15))/'Master Answer Key'!AM$396</f>
        <v>0.875</v>
      </c>
      <c r="AM15" s="26">
        <f t="array" ref="AM15">INDEX(TRANSPOSE('CS-Sophomore-Tally'!$A$2:$S$46),ROW(AM15),COLUMN(AL15))/'Master Answer Key'!AN$396</f>
        <v>0.9285714286</v>
      </c>
      <c r="AN15" s="26">
        <f t="array" ref="AN15">INDEX(TRANSPOSE('CS-Sophomore-Tally'!$A$2:$S$46),ROW(AN15),COLUMN(AM15))/'Master Answer Key'!AO$396</f>
        <v>0.8571428571</v>
      </c>
      <c r="AO15" s="26">
        <f t="array" ref="AO15">INDEX(TRANSPOSE('CS-Sophomore-Tally'!$A$2:$S$46),ROW(AO15),COLUMN(AN15))/'Master Answer Key'!AP$396</f>
        <v>1</v>
      </c>
      <c r="AP15" s="26">
        <f t="array" ref="AP15">INDEX(TRANSPOSE('CS-Sophomore-Tally'!$A$2:$S$46),ROW(AP15),COLUMN(AO15))/'Master Answer Key'!AQ$396</f>
        <v>1</v>
      </c>
      <c r="AQ15" s="26">
        <f t="array" ref="AQ15">INDEX(TRANSPOSE('CS-Sophomore-Tally'!$A$2:$S$46),ROW(AQ15),COLUMN(AP15))/'Master Answer Key'!AR$396</f>
        <v>1</v>
      </c>
      <c r="AR15" s="26">
        <f t="array" ref="AR15">INDEX(TRANSPOSE('CS-Sophomore-Tally'!$A$2:$S$46),ROW(AR15),COLUMN(AQ15))/'Master Answer Key'!AS$396</f>
        <v>0.8333333333</v>
      </c>
      <c r="AS15" s="26">
        <f t="array" ref="AS15">INDEX(TRANSPOSE('CS-Sophomore-Tally'!$A$2:$S$46),ROW(AS15),COLUMN(AR15))/'Master Answer Key'!AT$396</f>
        <v>0.935483871</v>
      </c>
      <c r="AT15" s="26">
        <f t="array" ref="AT15">INDEX(TRANSPOSE('CS-Sophomore-Tally'!$A$2:$S$46),ROW(AT15),COLUMN(AS15))/'Master Answer Key'!AU$396</f>
        <v>0.8679245283</v>
      </c>
    </row>
    <row r="16">
      <c r="A16" s="5" t="s">
        <v>97</v>
      </c>
      <c r="B16" s="26">
        <f t="array" ref="B16">INDEX(TRANSPOSE('CS-Sophomore-Tally'!$A$2:$S$46),ROW(B16),COLUMN(A16))/'Master Answer Key'!C$396</f>
        <v>0.88</v>
      </c>
      <c r="C16" s="26">
        <f t="array" ref="C16">INDEX(TRANSPOSE('CS-Sophomore-Tally'!$A$2:$S$46),ROW(C16),COLUMN(B16))/'Master Answer Key'!D$396</f>
        <v>1</v>
      </c>
      <c r="D16" s="26">
        <f t="array" ref="D16">INDEX(TRANSPOSE('CS-Sophomore-Tally'!$A$2:$S$46),ROW(D16),COLUMN(C16))/'Master Answer Key'!E$396</f>
        <v>0.875</v>
      </c>
      <c r="E16" s="26">
        <f t="array" ref="E16">INDEX(TRANSPOSE('CS-Sophomore-Tally'!$A$2:$S$46),ROW(E16),COLUMN(D16))/'Master Answer Key'!F$396</f>
        <v>0.78</v>
      </c>
      <c r="F16" s="26">
        <f t="array" ref="F16">INDEX(TRANSPOSE('CS-Sophomore-Tally'!$A$2:$S$46),ROW(F16),COLUMN(E16))/'Master Answer Key'!G$396</f>
        <v>0.8974358974</v>
      </c>
      <c r="G16" s="26">
        <f t="array" ref="G16">INDEX(TRANSPOSE('CS-Sophomore-Tally'!$A$2:$S$46),ROW(G16),COLUMN(F16))/'Master Answer Key'!H$396</f>
        <v>1</v>
      </c>
      <c r="H16" s="26">
        <f t="array" ref="H16">INDEX(TRANSPOSE('CS-Sophomore-Tally'!$A$2:$S$46),ROW(H16),COLUMN(G16))/'Master Answer Key'!I$396</f>
        <v>0.8148148148</v>
      </c>
      <c r="I16" s="26">
        <f t="array" ref="I16">INDEX(TRANSPOSE('CS-Sophomore-Tally'!$A$2:$S$46),ROW(I16),COLUMN(H16))/'Master Answer Key'!J$396</f>
        <v>0.7083333333</v>
      </c>
      <c r="J16" s="26">
        <f t="array" ref="J16">INDEX(TRANSPOSE('CS-Sophomore-Tally'!$A$2:$S$46),ROW(J16),COLUMN(I16))/'Master Answer Key'!K$396</f>
        <v>0.8</v>
      </c>
      <c r="K16" s="26">
        <f t="array" ref="K16">INDEX(TRANSPOSE('CS-Sophomore-Tally'!$A$2:$S$46),ROW(K16),COLUMN(J16))/'Master Answer Key'!L$396</f>
        <v>0.8064516129</v>
      </c>
      <c r="L16" s="26">
        <f t="array" ref="L16">INDEX(TRANSPOSE('CS-Sophomore-Tally'!$A$2:$S$46),ROW(L16),COLUMN(K16))/'Master Answer Key'!M$396</f>
        <v>1</v>
      </c>
      <c r="M16" s="26">
        <f t="array" ref="M16">INDEX(TRANSPOSE('CS-Sophomore-Tally'!$A$2:$S$46),ROW(M16),COLUMN(L16))/'Master Answer Key'!N$396</f>
        <v>0.8554216867</v>
      </c>
      <c r="N16" s="26">
        <f t="array" ref="N16">INDEX(TRANSPOSE('CS-Sophomore-Tally'!$A$2:$S$46),ROW(N16),COLUMN(M16))/'Master Answer Key'!O$396</f>
        <v>0.8333333333</v>
      </c>
      <c r="O16" s="26">
        <f t="array" ref="O16">INDEX(TRANSPOSE('CS-Sophomore-Tally'!$A$2:$S$46),ROW(O16),COLUMN(N16))/'Master Answer Key'!P$396</f>
        <v>0.9</v>
      </c>
      <c r="P16" s="26">
        <f t="array" ref="P16">INDEX(TRANSPOSE('CS-Sophomore-Tally'!$A$2:$S$46),ROW(P16),COLUMN(O16))/'Master Answer Key'!Q$396</f>
        <v>1</v>
      </c>
      <c r="Q16" s="26">
        <f t="array" ref="Q16">INDEX(TRANSPOSE('CS-Sophomore-Tally'!$A$2:$S$46),ROW(Q16),COLUMN(P16))/'Master Answer Key'!R$396</f>
        <v>0.9285714286</v>
      </c>
      <c r="R16" s="26">
        <f t="array" ref="R16">INDEX(TRANSPOSE('CS-Sophomore-Tally'!$A$2:$S$46),ROW(R16),COLUMN(Q16))/'Master Answer Key'!S$396</f>
        <v>0.8181818182</v>
      </c>
      <c r="S16" s="26">
        <f t="array" ref="S16">INDEX(TRANSPOSE('CS-Sophomore-Tally'!$A$2:$S$46),ROW(S16),COLUMN(R16))/'Master Answer Key'!T$396</f>
        <v>0.9666666667</v>
      </c>
      <c r="T16" s="26">
        <f t="array" ref="T16">INDEX(TRANSPOSE('CS-Sophomore-Tally'!$A$2:$S$46),ROW(T16),COLUMN(S16))/'Master Answer Key'!U$396</f>
        <v>0.92</v>
      </c>
      <c r="U16" s="26">
        <f t="array" ref="U16">INDEX(TRANSPOSE('CS-Sophomore-Tally'!$A$2:$S$46),ROW(U16),COLUMN(T16))/'Master Answer Key'!V$396</f>
        <v>0.9142857143</v>
      </c>
      <c r="V16" s="26">
        <f t="array" ref="V16">INDEX(TRANSPOSE('CS-Sophomore-Tally'!$A$2:$S$46),ROW(V16),COLUMN(U16))/'Master Answer Key'!W$396</f>
        <v>0.75</v>
      </c>
      <c r="W16" s="26">
        <f t="array" ref="W16">INDEX(TRANSPOSE('CS-Sophomore-Tally'!$A$2:$S$46),ROW(W16),COLUMN(V16))/'Master Answer Key'!X$396</f>
        <v>0.7741935484</v>
      </c>
      <c r="X16" s="26">
        <f t="array" ref="X16">INDEX(TRANSPOSE('CS-Sophomore-Tally'!$A$2:$S$46),ROW(X16),COLUMN(W16))/'Master Answer Key'!Y$396</f>
        <v>0.9375</v>
      </c>
      <c r="Y16" s="26">
        <f t="array" ref="Y16">INDEX(TRANSPOSE('CS-Sophomore-Tally'!$A$2:$S$46),ROW(Y16),COLUMN(X16))/'Master Answer Key'!Z$396</f>
        <v>0.7142857143</v>
      </c>
      <c r="Z16" s="26">
        <f t="array" ref="Z16">INDEX(TRANSPOSE('CS-Sophomore-Tally'!$A$2:$S$46),ROW(Z16),COLUMN(Y16))/'Master Answer Key'!AA$396</f>
        <v>0.9583333333</v>
      </c>
      <c r="AA16" s="26">
        <f t="array" ref="AA16">INDEX(TRANSPOSE('CS-Sophomore-Tally'!$A$2:$S$46),ROW(AA16),COLUMN(Z16))/'Master Answer Key'!AB$396</f>
        <v>0.8529411765</v>
      </c>
      <c r="AB16" s="26">
        <f t="array" ref="AB16">INDEX(TRANSPOSE('CS-Sophomore-Tally'!$A$2:$S$46),ROW(AB16),COLUMN(AA16))/'Master Answer Key'!AC$396</f>
        <v>0.5</v>
      </c>
      <c r="AC16" s="26">
        <f t="array" ref="AC16">INDEX(TRANSPOSE('CS-Sophomore-Tally'!$A$2:$S$46),ROW(AC16),COLUMN(AB16))/'Master Answer Key'!AD$396</f>
        <v>0.7142857143</v>
      </c>
      <c r="AD16" s="26" t="str">
        <f t="array" ref="AD16">INDEX(TRANSPOSE('CS-Sophomore-Tally'!$A$2:$S$46),ROW(AD16),COLUMN(AC16))/'Master Answer Key'!AE$396</f>
        <v>#DIV/0!</v>
      </c>
      <c r="AE16" s="26">
        <f t="array" ref="AE16">INDEX(TRANSPOSE('CS-Sophomore-Tally'!$A$2:$S$46),ROW(AE16),COLUMN(AD16))/'Master Answer Key'!AF$396</f>
        <v>1</v>
      </c>
      <c r="AF16" s="26">
        <f t="array" ref="AF16">INDEX(TRANSPOSE('CS-Sophomore-Tally'!$A$2:$S$46),ROW(AF16),COLUMN(AE16))/'Master Answer Key'!AG$396</f>
        <v>0.75</v>
      </c>
      <c r="AG16" s="26">
        <f t="array" ref="AG16">INDEX(TRANSPOSE('CS-Sophomore-Tally'!$A$2:$S$46),ROW(AG16),COLUMN(AF16))/'Master Answer Key'!AH$396</f>
        <v>0.7741935484</v>
      </c>
      <c r="AH16" s="26">
        <f t="array" ref="AH16">INDEX(TRANSPOSE('CS-Sophomore-Tally'!$A$2:$S$46),ROW(AH16),COLUMN(AG16))/'Master Answer Key'!AI$396</f>
        <v>0.8260869565</v>
      </c>
      <c r="AI16" s="26">
        <f t="array" ref="AI16">INDEX(TRANSPOSE('CS-Sophomore-Tally'!$A$2:$S$46),ROW(AI16),COLUMN(AH16))/'Master Answer Key'!AJ$396</f>
        <v>1</v>
      </c>
      <c r="AJ16" s="26">
        <f t="array" ref="AJ16">INDEX(TRANSPOSE('CS-Sophomore-Tally'!$A$2:$S$46),ROW(AJ16),COLUMN(AI16))/'Master Answer Key'!AK$396</f>
        <v>0.8571428571</v>
      </c>
      <c r="AK16" s="26">
        <f t="array" ref="AK16">INDEX(TRANSPOSE('CS-Sophomore-Tally'!$A$2:$S$46),ROW(AK16),COLUMN(AJ16))/'Master Answer Key'!AL$396</f>
        <v>0.8181818182</v>
      </c>
      <c r="AL16" s="26">
        <f t="array" ref="AL16">INDEX(TRANSPOSE('CS-Sophomore-Tally'!$A$2:$S$46),ROW(AL16),COLUMN(AK16))/'Master Answer Key'!AM$396</f>
        <v>0.625</v>
      </c>
      <c r="AM16" s="26">
        <f t="array" ref="AM16">INDEX(TRANSPOSE('CS-Sophomore-Tally'!$A$2:$S$46),ROW(AM16),COLUMN(AL16))/'Master Answer Key'!AN$396</f>
        <v>0.7142857143</v>
      </c>
      <c r="AN16" s="26">
        <f t="array" ref="AN16">INDEX(TRANSPOSE('CS-Sophomore-Tally'!$A$2:$S$46),ROW(AN16),COLUMN(AM16))/'Master Answer Key'!AO$396</f>
        <v>1</v>
      </c>
      <c r="AO16" s="26">
        <f t="array" ref="AO16">INDEX(TRANSPOSE('CS-Sophomore-Tally'!$A$2:$S$46),ROW(AO16),COLUMN(AN16))/'Master Answer Key'!AP$396</f>
        <v>0.8333333333</v>
      </c>
      <c r="AP16" s="26">
        <f t="array" ref="AP16">INDEX(TRANSPOSE('CS-Sophomore-Tally'!$A$2:$S$46),ROW(AP16),COLUMN(AO16))/'Master Answer Key'!AQ$396</f>
        <v>0.6666666667</v>
      </c>
      <c r="AQ16" s="26">
        <f t="array" ref="AQ16">INDEX(TRANSPOSE('CS-Sophomore-Tally'!$A$2:$S$46),ROW(AQ16),COLUMN(AP16))/'Master Answer Key'!AR$396</f>
        <v>0.8461538462</v>
      </c>
      <c r="AR16" s="26">
        <f t="array" ref="AR16">INDEX(TRANSPOSE('CS-Sophomore-Tally'!$A$2:$S$46),ROW(AR16),COLUMN(AQ16))/'Master Answer Key'!AS$396</f>
        <v>1</v>
      </c>
      <c r="AS16" s="26">
        <f t="array" ref="AS16">INDEX(TRANSPOSE('CS-Sophomore-Tally'!$A$2:$S$46),ROW(AS16),COLUMN(AR16))/'Master Answer Key'!AT$396</f>
        <v>0.9032258065</v>
      </c>
      <c r="AT16" s="26">
        <f t="array" ref="AT16">INDEX(TRANSPOSE('CS-Sophomore-Tally'!$A$2:$S$46),ROW(AT16),COLUMN(AS16))/'Master Answer Key'!AU$396</f>
        <v>0.7924528302</v>
      </c>
    </row>
    <row r="17">
      <c r="A17" s="5" t="s">
        <v>98</v>
      </c>
      <c r="B17" s="26">
        <f t="array" ref="B17">INDEX(TRANSPOSE('CS-Sophomore-Tally'!$A$2:$S$46),ROW(B17),COLUMN(A17))/'Master Answer Key'!C$396</f>
        <v>0.8</v>
      </c>
      <c r="C17" s="26">
        <f t="array" ref="C17">INDEX(TRANSPOSE('CS-Sophomore-Tally'!$A$2:$S$46),ROW(C17),COLUMN(B17))/'Master Answer Key'!D$396</f>
        <v>1</v>
      </c>
      <c r="D17" s="26">
        <f t="array" ref="D17">INDEX(TRANSPOSE('CS-Sophomore-Tally'!$A$2:$S$46),ROW(D17),COLUMN(C17))/'Master Answer Key'!E$396</f>
        <v>0.875</v>
      </c>
      <c r="E17" s="26">
        <f t="array" ref="E17">INDEX(TRANSPOSE('CS-Sophomore-Tally'!$A$2:$S$46),ROW(E17),COLUMN(D17))/'Master Answer Key'!F$396</f>
        <v>0.8</v>
      </c>
      <c r="F17" s="26">
        <f t="array" ref="F17">INDEX(TRANSPOSE('CS-Sophomore-Tally'!$A$2:$S$46),ROW(F17),COLUMN(E17))/'Master Answer Key'!G$396</f>
        <v>0.9230769231</v>
      </c>
      <c r="G17" s="26">
        <f t="array" ref="G17">INDEX(TRANSPOSE('CS-Sophomore-Tally'!$A$2:$S$46),ROW(G17),COLUMN(F17))/'Master Answer Key'!H$396</f>
        <v>1</v>
      </c>
      <c r="H17" s="26">
        <f t="array" ref="H17">INDEX(TRANSPOSE('CS-Sophomore-Tally'!$A$2:$S$46),ROW(H17),COLUMN(G17))/'Master Answer Key'!I$396</f>
        <v>0.8518518519</v>
      </c>
      <c r="I17" s="26">
        <f t="array" ref="I17">INDEX(TRANSPOSE('CS-Sophomore-Tally'!$A$2:$S$46),ROW(I17),COLUMN(H17))/'Master Answer Key'!J$396</f>
        <v>0.8333333333</v>
      </c>
      <c r="J17" s="26">
        <f t="array" ref="J17">INDEX(TRANSPOSE('CS-Sophomore-Tally'!$A$2:$S$46),ROW(J17),COLUMN(I17))/'Master Answer Key'!K$396</f>
        <v>0.8857142857</v>
      </c>
      <c r="K17" s="26">
        <f t="array" ref="K17">INDEX(TRANSPOSE('CS-Sophomore-Tally'!$A$2:$S$46),ROW(K17),COLUMN(J17))/'Master Answer Key'!L$396</f>
        <v>0.7741935484</v>
      </c>
      <c r="L17" s="26">
        <f t="array" ref="L17">INDEX(TRANSPOSE('CS-Sophomore-Tally'!$A$2:$S$46),ROW(L17),COLUMN(K17))/'Master Answer Key'!M$396</f>
        <v>0.9285714286</v>
      </c>
      <c r="M17" s="26">
        <f t="array" ref="M17">INDEX(TRANSPOSE('CS-Sophomore-Tally'!$A$2:$S$46),ROW(M17),COLUMN(L17))/'Master Answer Key'!N$396</f>
        <v>0.8915662651</v>
      </c>
      <c r="N17" s="26">
        <f t="array" ref="N17">INDEX(TRANSPOSE('CS-Sophomore-Tally'!$A$2:$S$46),ROW(N17),COLUMN(M17))/'Master Answer Key'!O$396</f>
        <v>0.9166666667</v>
      </c>
      <c r="O17" s="26">
        <f t="array" ref="O17">INDEX(TRANSPOSE('CS-Sophomore-Tally'!$A$2:$S$46),ROW(O17),COLUMN(N17))/'Master Answer Key'!P$396</f>
        <v>0.8</v>
      </c>
      <c r="P17" s="26">
        <f t="array" ref="P17">INDEX(TRANSPOSE('CS-Sophomore-Tally'!$A$2:$S$46),ROW(P17),COLUMN(O17))/'Master Answer Key'!Q$396</f>
        <v>1</v>
      </c>
      <c r="Q17" s="26">
        <f t="array" ref="Q17">INDEX(TRANSPOSE('CS-Sophomore-Tally'!$A$2:$S$46),ROW(Q17),COLUMN(P17))/'Master Answer Key'!R$396</f>
        <v>0.7142857143</v>
      </c>
      <c r="R17" s="26">
        <f t="array" ref="R17">INDEX(TRANSPOSE('CS-Sophomore-Tally'!$A$2:$S$46),ROW(R17),COLUMN(Q17))/'Master Answer Key'!S$396</f>
        <v>0.7272727273</v>
      </c>
      <c r="S17" s="26">
        <f t="array" ref="S17">INDEX(TRANSPOSE('CS-Sophomore-Tally'!$A$2:$S$46),ROW(S17),COLUMN(R17))/'Master Answer Key'!T$396</f>
        <v>0.8333333333</v>
      </c>
      <c r="T17" s="26">
        <f t="array" ref="T17">INDEX(TRANSPOSE('CS-Sophomore-Tally'!$A$2:$S$46),ROW(T17),COLUMN(S17))/'Master Answer Key'!U$396</f>
        <v>0.88</v>
      </c>
      <c r="U17" s="26">
        <f t="array" ref="U17">INDEX(TRANSPOSE('CS-Sophomore-Tally'!$A$2:$S$46),ROW(U17),COLUMN(T17))/'Master Answer Key'!V$396</f>
        <v>0.8</v>
      </c>
      <c r="V17" s="26">
        <f t="array" ref="V17">INDEX(TRANSPOSE('CS-Sophomore-Tally'!$A$2:$S$46),ROW(V17),COLUMN(U17))/'Master Answer Key'!W$396</f>
        <v>0.85</v>
      </c>
      <c r="W17" s="26">
        <f t="array" ref="W17">INDEX(TRANSPOSE('CS-Sophomore-Tally'!$A$2:$S$46),ROW(W17),COLUMN(V17))/'Master Answer Key'!X$396</f>
        <v>0.8709677419</v>
      </c>
      <c r="X17" s="26">
        <f t="array" ref="X17">INDEX(TRANSPOSE('CS-Sophomore-Tally'!$A$2:$S$46),ROW(X17),COLUMN(W17))/'Master Answer Key'!Y$396</f>
        <v>0.875</v>
      </c>
      <c r="Y17" s="26">
        <f t="array" ref="Y17">INDEX(TRANSPOSE('CS-Sophomore-Tally'!$A$2:$S$46),ROW(Y17),COLUMN(X17))/'Master Answer Key'!Z$396</f>
        <v>0.7142857143</v>
      </c>
      <c r="Z17" s="26">
        <f t="array" ref="Z17">INDEX(TRANSPOSE('CS-Sophomore-Tally'!$A$2:$S$46),ROW(Z17),COLUMN(Y17))/'Master Answer Key'!AA$396</f>
        <v>0.875</v>
      </c>
      <c r="AA17" s="26">
        <f t="array" ref="AA17">INDEX(TRANSPOSE('CS-Sophomore-Tally'!$A$2:$S$46),ROW(AA17),COLUMN(Z17))/'Master Answer Key'!AB$396</f>
        <v>0.7352941176</v>
      </c>
      <c r="AB17" s="26">
        <f t="array" ref="AB17">INDEX(TRANSPOSE('CS-Sophomore-Tally'!$A$2:$S$46),ROW(AB17),COLUMN(AA17))/'Master Answer Key'!AC$396</f>
        <v>0.6666666667</v>
      </c>
      <c r="AC17" s="26">
        <f t="array" ref="AC17">INDEX(TRANSPOSE('CS-Sophomore-Tally'!$A$2:$S$46),ROW(AC17),COLUMN(AB17))/'Master Answer Key'!AD$396</f>
        <v>0.9285714286</v>
      </c>
      <c r="AD17" s="26" t="str">
        <f t="array" ref="AD17">INDEX(TRANSPOSE('CS-Sophomore-Tally'!$A$2:$S$46),ROW(AD17),COLUMN(AC17))/'Master Answer Key'!AE$396</f>
        <v>#DIV/0!</v>
      </c>
      <c r="AE17" s="26">
        <f t="array" ref="AE17">INDEX(TRANSPOSE('CS-Sophomore-Tally'!$A$2:$S$46),ROW(AE17),COLUMN(AD17))/'Master Answer Key'!AF$396</f>
        <v>1</v>
      </c>
      <c r="AF17" s="26">
        <f t="array" ref="AF17">INDEX(TRANSPOSE('CS-Sophomore-Tally'!$A$2:$S$46),ROW(AF17),COLUMN(AE17))/'Master Answer Key'!AG$396</f>
        <v>0.8333333333</v>
      </c>
      <c r="AG17" s="26">
        <f t="array" ref="AG17">INDEX(TRANSPOSE('CS-Sophomore-Tally'!$A$2:$S$46),ROW(AG17),COLUMN(AF17))/'Master Answer Key'!AH$396</f>
        <v>0.8387096774</v>
      </c>
      <c r="AH17" s="26">
        <f t="array" ref="AH17">INDEX(TRANSPOSE('CS-Sophomore-Tally'!$A$2:$S$46),ROW(AH17),COLUMN(AG17))/'Master Answer Key'!AI$396</f>
        <v>0.9565217391</v>
      </c>
      <c r="AI17" s="26">
        <f t="array" ref="AI17">INDEX(TRANSPOSE('CS-Sophomore-Tally'!$A$2:$S$46),ROW(AI17),COLUMN(AH17))/'Master Answer Key'!AJ$396</f>
        <v>1</v>
      </c>
      <c r="AJ17" s="26">
        <f t="array" ref="AJ17">INDEX(TRANSPOSE('CS-Sophomore-Tally'!$A$2:$S$46),ROW(AJ17),COLUMN(AI17))/'Master Answer Key'!AK$396</f>
        <v>0.8571428571</v>
      </c>
      <c r="AK17" s="26">
        <f t="array" ref="AK17">INDEX(TRANSPOSE('CS-Sophomore-Tally'!$A$2:$S$46),ROW(AK17),COLUMN(AJ17))/'Master Answer Key'!AL$396</f>
        <v>1</v>
      </c>
      <c r="AL17" s="26">
        <f t="array" ref="AL17">INDEX(TRANSPOSE('CS-Sophomore-Tally'!$A$2:$S$46),ROW(AL17),COLUMN(AK17))/'Master Answer Key'!AM$396</f>
        <v>0.8125</v>
      </c>
      <c r="AM17" s="26">
        <f t="array" ref="AM17">INDEX(TRANSPOSE('CS-Sophomore-Tally'!$A$2:$S$46),ROW(AM17),COLUMN(AL17))/'Master Answer Key'!AN$396</f>
        <v>0.8571428571</v>
      </c>
      <c r="AN17" s="26">
        <f t="array" ref="AN17">INDEX(TRANSPOSE('CS-Sophomore-Tally'!$A$2:$S$46),ROW(AN17),COLUMN(AM17))/'Master Answer Key'!AO$396</f>
        <v>1</v>
      </c>
      <c r="AO17" s="26">
        <f t="array" ref="AO17">INDEX(TRANSPOSE('CS-Sophomore-Tally'!$A$2:$S$46),ROW(AO17),COLUMN(AN17))/'Master Answer Key'!AP$396</f>
        <v>0.9166666667</v>
      </c>
      <c r="AP17" s="26">
        <f t="array" ref="AP17">INDEX(TRANSPOSE('CS-Sophomore-Tally'!$A$2:$S$46),ROW(AP17),COLUMN(AO17))/'Master Answer Key'!AQ$396</f>
        <v>0.5555555556</v>
      </c>
      <c r="AQ17" s="26">
        <f t="array" ref="AQ17">INDEX(TRANSPOSE('CS-Sophomore-Tally'!$A$2:$S$46),ROW(AQ17),COLUMN(AP17))/'Master Answer Key'!AR$396</f>
        <v>0.7692307692</v>
      </c>
      <c r="AR17" s="26">
        <f t="array" ref="AR17">INDEX(TRANSPOSE('CS-Sophomore-Tally'!$A$2:$S$46),ROW(AR17),COLUMN(AQ17))/'Master Answer Key'!AS$396</f>
        <v>0.8333333333</v>
      </c>
      <c r="AS17" s="26">
        <f t="array" ref="AS17">INDEX(TRANSPOSE('CS-Sophomore-Tally'!$A$2:$S$46),ROW(AS17),COLUMN(AR17))/'Master Answer Key'!AT$396</f>
        <v>0.9032258065</v>
      </c>
      <c r="AT17" s="26">
        <f t="array" ref="AT17">INDEX(TRANSPOSE('CS-Sophomore-Tally'!$A$2:$S$46),ROW(AT17),COLUMN(AS17))/'Master Answer Key'!AU$396</f>
        <v>0.8113207547</v>
      </c>
    </row>
    <row r="18">
      <c r="A18" s="5" t="s">
        <v>99</v>
      </c>
      <c r="B18" s="26">
        <f t="array" ref="B18">INDEX(TRANSPOSE('CS-Sophomore-Tally'!$A$2:$S$46),ROW(B18),COLUMN(A18))/'Master Answer Key'!C$396</f>
        <v>0.76</v>
      </c>
      <c r="C18" s="26">
        <f t="array" ref="C18">INDEX(TRANSPOSE('CS-Sophomore-Tally'!$A$2:$S$46),ROW(C18),COLUMN(B18))/'Master Answer Key'!D$396</f>
        <v>0.7857142857</v>
      </c>
      <c r="D18" s="26">
        <f t="array" ref="D18">INDEX(TRANSPOSE('CS-Sophomore-Tally'!$A$2:$S$46),ROW(D18),COLUMN(C18))/'Master Answer Key'!E$396</f>
        <v>1</v>
      </c>
      <c r="E18" s="26">
        <f t="array" ref="E18">INDEX(TRANSPOSE('CS-Sophomore-Tally'!$A$2:$S$46),ROW(E18),COLUMN(D18))/'Master Answer Key'!F$396</f>
        <v>0.88</v>
      </c>
      <c r="F18" s="26">
        <f t="array" ref="F18">INDEX(TRANSPOSE('CS-Sophomore-Tally'!$A$2:$S$46),ROW(F18),COLUMN(E18))/'Master Answer Key'!G$396</f>
        <v>0.9230769231</v>
      </c>
      <c r="G18" s="26">
        <f t="array" ref="G18">INDEX(TRANSPOSE('CS-Sophomore-Tally'!$A$2:$S$46),ROW(G18),COLUMN(F18))/'Master Answer Key'!H$396</f>
        <v>1</v>
      </c>
      <c r="H18" s="26">
        <f t="array" ref="H18">INDEX(TRANSPOSE('CS-Sophomore-Tally'!$A$2:$S$46),ROW(H18),COLUMN(G18))/'Master Answer Key'!I$396</f>
        <v>0.9259259259</v>
      </c>
      <c r="I18" s="26">
        <f t="array" ref="I18">INDEX(TRANSPOSE('CS-Sophomore-Tally'!$A$2:$S$46),ROW(I18),COLUMN(H18))/'Master Answer Key'!J$396</f>
        <v>0.8333333333</v>
      </c>
      <c r="J18" s="26">
        <f t="array" ref="J18">INDEX(TRANSPOSE('CS-Sophomore-Tally'!$A$2:$S$46),ROW(J18),COLUMN(I18))/'Master Answer Key'!K$396</f>
        <v>0.8857142857</v>
      </c>
      <c r="K18" s="26">
        <f t="array" ref="K18">INDEX(TRANSPOSE('CS-Sophomore-Tally'!$A$2:$S$46),ROW(K18),COLUMN(J18))/'Master Answer Key'!L$396</f>
        <v>0.8387096774</v>
      </c>
      <c r="L18" s="26">
        <f t="array" ref="L18">INDEX(TRANSPOSE('CS-Sophomore-Tally'!$A$2:$S$46),ROW(L18),COLUMN(K18))/'Master Answer Key'!M$396</f>
        <v>0.7857142857</v>
      </c>
      <c r="M18" s="26">
        <f t="array" ref="M18">INDEX(TRANSPOSE('CS-Sophomore-Tally'!$A$2:$S$46),ROW(M18),COLUMN(L18))/'Master Answer Key'!N$396</f>
        <v>0.8915662651</v>
      </c>
      <c r="N18" s="26">
        <f t="array" ref="N18">INDEX(TRANSPOSE('CS-Sophomore-Tally'!$A$2:$S$46),ROW(N18),COLUMN(M18))/'Master Answer Key'!O$396</f>
        <v>1</v>
      </c>
      <c r="O18" s="26">
        <f t="array" ref="O18">INDEX(TRANSPOSE('CS-Sophomore-Tally'!$A$2:$S$46),ROW(O18),COLUMN(N18))/'Master Answer Key'!P$396</f>
        <v>0.8</v>
      </c>
      <c r="P18" s="26">
        <f t="array" ref="P18">INDEX(TRANSPOSE('CS-Sophomore-Tally'!$A$2:$S$46),ROW(P18),COLUMN(O18))/'Master Answer Key'!Q$396</f>
        <v>0.6</v>
      </c>
      <c r="Q18" s="26">
        <f t="array" ref="Q18">INDEX(TRANSPOSE('CS-Sophomore-Tally'!$A$2:$S$46),ROW(Q18),COLUMN(P18))/'Master Answer Key'!R$396</f>
        <v>1</v>
      </c>
      <c r="R18" s="26">
        <f t="array" ref="R18">INDEX(TRANSPOSE('CS-Sophomore-Tally'!$A$2:$S$46),ROW(R18),COLUMN(Q18))/'Master Answer Key'!S$396</f>
        <v>0.9090909091</v>
      </c>
      <c r="S18" s="26">
        <f t="array" ref="S18">INDEX(TRANSPOSE('CS-Sophomore-Tally'!$A$2:$S$46),ROW(S18),COLUMN(R18))/'Master Answer Key'!T$396</f>
        <v>0.8333333333</v>
      </c>
      <c r="T18" s="26">
        <f t="array" ref="T18">INDEX(TRANSPOSE('CS-Sophomore-Tally'!$A$2:$S$46),ROW(T18),COLUMN(S18))/'Master Answer Key'!U$396</f>
        <v>0.88</v>
      </c>
      <c r="U18" s="26">
        <f t="array" ref="U18">INDEX(TRANSPOSE('CS-Sophomore-Tally'!$A$2:$S$46),ROW(U18),COLUMN(T18))/'Master Answer Key'!V$396</f>
        <v>0.8857142857</v>
      </c>
      <c r="V18" s="26">
        <f t="array" ref="V18">INDEX(TRANSPOSE('CS-Sophomore-Tally'!$A$2:$S$46),ROW(V18),COLUMN(U18))/'Master Answer Key'!W$396</f>
        <v>0.85</v>
      </c>
      <c r="W18" s="26">
        <f t="array" ref="W18">INDEX(TRANSPOSE('CS-Sophomore-Tally'!$A$2:$S$46),ROW(W18),COLUMN(V18))/'Master Answer Key'!X$396</f>
        <v>0.8387096774</v>
      </c>
      <c r="X18" s="26">
        <f t="array" ref="X18">INDEX(TRANSPOSE('CS-Sophomore-Tally'!$A$2:$S$46),ROW(X18),COLUMN(W18))/'Master Answer Key'!Y$396</f>
        <v>0.75</v>
      </c>
      <c r="Y18" s="26">
        <f t="array" ref="Y18">INDEX(TRANSPOSE('CS-Sophomore-Tally'!$A$2:$S$46),ROW(Y18),COLUMN(X18))/'Master Answer Key'!Z$396</f>
        <v>0.7142857143</v>
      </c>
      <c r="Z18" s="26">
        <f t="array" ref="Z18">INDEX(TRANSPOSE('CS-Sophomore-Tally'!$A$2:$S$46),ROW(Z18),COLUMN(Y18))/'Master Answer Key'!AA$396</f>
        <v>0.8333333333</v>
      </c>
      <c r="AA18" s="26">
        <f t="array" ref="AA18">INDEX(TRANSPOSE('CS-Sophomore-Tally'!$A$2:$S$46),ROW(AA18),COLUMN(Z18))/'Master Answer Key'!AB$396</f>
        <v>0.8235294118</v>
      </c>
      <c r="AB18" s="26">
        <f t="array" ref="AB18">INDEX(TRANSPOSE('CS-Sophomore-Tally'!$A$2:$S$46),ROW(AB18),COLUMN(AA18))/'Master Answer Key'!AC$396</f>
        <v>0.5</v>
      </c>
      <c r="AC18" s="26">
        <f t="array" ref="AC18">INDEX(TRANSPOSE('CS-Sophomore-Tally'!$A$2:$S$46),ROW(AC18),COLUMN(AB18))/'Master Answer Key'!AD$396</f>
        <v>0.7857142857</v>
      </c>
      <c r="AD18" s="26" t="str">
        <f t="array" ref="AD18">INDEX(TRANSPOSE('CS-Sophomore-Tally'!$A$2:$S$46),ROW(AD18),COLUMN(AC18))/'Master Answer Key'!AE$396</f>
        <v>#DIV/0!</v>
      </c>
      <c r="AE18" s="26">
        <f t="array" ref="AE18">INDEX(TRANSPOSE('CS-Sophomore-Tally'!$A$2:$S$46),ROW(AE18),COLUMN(AD18))/'Master Answer Key'!AF$396</f>
        <v>1</v>
      </c>
      <c r="AF18" s="26">
        <f t="array" ref="AF18">INDEX(TRANSPOSE('CS-Sophomore-Tally'!$A$2:$S$46),ROW(AF18),COLUMN(AE18))/'Master Answer Key'!AG$396</f>
        <v>0.75</v>
      </c>
      <c r="AG18" s="26">
        <f t="array" ref="AG18">INDEX(TRANSPOSE('CS-Sophomore-Tally'!$A$2:$S$46),ROW(AG18),COLUMN(AF18))/'Master Answer Key'!AH$396</f>
        <v>0.8709677419</v>
      </c>
      <c r="AH18" s="26">
        <f t="array" ref="AH18">INDEX(TRANSPOSE('CS-Sophomore-Tally'!$A$2:$S$46),ROW(AH18),COLUMN(AG18))/'Master Answer Key'!AI$396</f>
        <v>0.8695652174</v>
      </c>
      <c r="AI18" s="26">
        <f t="array" ref="AI18">INDEX(TRANSPOSE('CS-Sophomore-Tally'!$A$2:$S$46),ROW(AI18),COLUMN(AH18))/'Master Answer Key'!AJ$396</f>
        <v>0.75</v>
      </c>
      <c r="AJ18" s="26">
        <f t="array" ref="AJ18">INDEX(TRANSPOSE('CS-Sophomore-Tally'!$A$2:$S$46),ROW(AJ18),COLUMN(AI18))/'Master Answer Key'!AK$396</f>
        <v>0.8214285714</v>
      </c>
      <c r="AK18" s="26">
        <f t="array" ref="AK18">INDEX(TRANSPOSE('CS-Sophomore-Tally'!$A$2:$S$46),ROW(AK18),COLUMN(AJ18))/'Master Answer Key'!AL$396</f>
        <v>1</v>
      </c>
      <c r="AL18" s="26">
        <f t="array" ref="AL18">INDEX(TRANSPOSE('CS-Sophomore-Tally'!$A$2:$S$46),ROW(AL18),COLUMN(AK18))/'Master Answer Key'!AM$396</f>
        <v>0.9375</v>
      </c>
      <c r="AM18" s="26">
        <f t="array" ref="AM18">INDEX(TRANSPOSE('CS-Sophomore-Tally'!$A$2:$S$46),ROW(AM18),COLUMN(AL18))/'Master Answer Key'!AN$396</f>
        <v>0.8571428571</v>
      </c>
      <c r="AN18" s="26">
        <f t="array" ref="AN18">INDEX(TRANSPOSE('CS-Sophomore-Tally'!$A$2:$S$46),ROW(AN18),COLUMN(AM18))/'Master Answer Key'!AO$396</f>
        <v>1</v>
      </c>
      <c r="AO18" s="26">
        <f t="array" ref="AO18">INDEX(TRANSPOSE('CS-Sophomore-Tally'!$A$2:$S$46),ROW(AO18),COLUMN(AN18))/'Master Answer Key'!AP$396</f>
        <v>0.8333333333</v>
      </c>
      <c r="AP18" s="26">
        <f t="array" ref="AP18">INDEX(TRANSPOSE('CS-Sophomore-Tally'!$A$2:$S$46),ROW(AP18),COLUMN(AO18))/'Master Answer Key'!AQ$396</f>
        <v>0.8888888889</v>
      </c>
      <c r="AQ18" s="26">
        <f t="array" ref="AQ18">INDEX(TRANSPOSE('CS-Sophomore-Tally'!$A$2:$S$46),ROW(AQ18),COLUMN(AP18))/'Master Answer Key'!AR$396</f>
        <v>0.8461538462</v>
      </c>
      <c r="AR18" s="26">
        <f t="array" ref="AR18">INDEX(TRANSPOSE('CS-Sophomore-Tally'!$A$2:$S$46),ROW(AR18),COLUMN(AQ18))/'Master Answer Key'!AS$396</f>
        <v>0.8333333333</v>
      </c>
      <c r="AS18" s="26">
        <f t="array" ref="AS18">INDEX(TRANSPOSE('CS-Sophomore-Tally'!$A$2:$S$46),ROW(AS18),COLUMN(AR18))/'Master Answer Key'!AT$396</f>
        <v>0.8064516129</v>
      </c>
      <c r="AT18" s="26">
        <f t="array" ref="AT18">INDEX(TRANSPOSE('CS-Sophomore-Tally'!$A$2:$S$46),ROW(AT18),COLUMN(AS18))/'Master Answer Key'!AU$396</f>
        <v>0.8679245283</v>
      </c>
    </row>
    <row r="19">
      <c r="A19" s="5" t="s">
        <v>100</v>
      </c>
      <c r="B19" s="26">
        <f t="array" ref="B19">INDEX(TRANSPOSE('CS-Sophomore-Tally'!$A$2:$S$46),ROW(B19),COLUMN(A19))/'Master Answer Key'!C$396</f>
        <v>0.88</v>
      </c>
      <c r="C19" s="26">
        <f t="array" ref="C19">INDEX(TRANSPOSE('CS-Sophomore-Tally'!$A$2:$S$46),ROW(C19),COLUMN(B19))/'Master Answer Key'!D$396</f>
        <v>1</v>
      </c>
      <c r="D19" s="26">
        <f t="array" ref="D19">INDEX(TRANSPOSE('CS-Sophomore-Tally'!$A$2:$S$46),ROW(D19),COLUMN(C19))/'Master Answer Key'!E$396</f>
        <v>0.9583333333</v>
      </c>
      <c r="E19" s="26">
        <f t="array" ref="E19">INDEX(TRANSPOSE('CS-Sophomore-Tally'!$A$2:$S$46),ROW(E19),COLUMN(D19))/'Master Answer Key'!F$396</f>
        <v>0.88</v>
      </c>
      <c r="F19" s="26">
        <f t="array" ref="F19">INDEX(TRANSPOSE('CS-Sophomore-Tally'!$A$2:$S$46),ROW(F19),COLUMN(E19))/'Master Answer Key'!G$396</f>
        <v>0.9230769231</v>
      </c>
      <c r="G19" s="26">
        <f t="array" ref="G19">INDEX(TRANSPOSE('CS-Sophomore-Tally'!$A$2:$S$46),ROW(G19),COLUMN(F19))/'Master Answer Key'!H$396</f>
        <v>1</v>
      </c>
      <c r="H19" s="26">
        <f t="array" ref="H19">INDEX(TRANSPOSE('CS-Sophomore-Tally'!$A$2:$S$46),ROW(H19),COLUMN(G19))/'Master Answer Key'!I$396</f>
        <v>0.8518518519</v>
      </c>
      <c r="I19" s="26">
        <f t="array" ref="I19">INDEX(TRANSPOSE('CS-Sophomore-Tally'!$A$2:$S$46),ROW(I19),COLUMN(H19))/'Master Answer Key'!J$396</f>
        <v>0.8333333333</v>
      </c>
      <c r="J19" s="26">
        <f t="array" ref="J19">INDEX(TRANSPOSE('CS-Sophomore-Tally'!$A$2:$S$46),ROW(J19),COLUMN(I19))/'Master Answer Key'!K$396</f>
        <v>0.8857142857</v>
      </c>
      <c r="K19" s="26">
        <f t="array" ref="K19">INDEX(TRANSPOSE('CS-Sophomore-Tally'!$A$2:$S$46),ROW(K19),COLUMN(J19))/'Master Answer Key'!L$396</f>
        <v>0.7741935484</v>
      </c>
      <c r="L19" s="26">
        <f t="array" ref="L19">INDEX(TRANSPOSE('CS-Sophomore-Tally'!$A$2:$S$46),ROW(L19),COLUMN(K19))/'Master Answer Key'!M$396</f>
        <v>0.9285714286</v>
      </c>
      <c r="M19" s="26">
        <f t="array" ref="M19">INDEX(TRANSPOSE('CS-Sophomore-Tally'!$A$2:$S$46),ROW(M19),COLUMN(L19))/'Master Answer Key'!N$396</f>
        <v>0.9036144578</v>
      </c>
      <c r="N19" s="26">
        <f t="array" ref="N19">INDEX(TRANSPOSE('CS-Sophomore-Tally'!$A$2:$S$46),ROW(N19),COLUMN(M19))/'Master Answer Key'!O$396</f>
        <v>0.8333333333</v>
      </c>
      <c r="O19" s="26">
        <f t="array" ref="O19">INDEX(TRANSPOSE('CS-Sophomore-Tally'!$A$2:$S$46),ROW(O19),COLUMN(N19))/'Master Answer Key'!P$396</f>
        <v>0.7</v>
      </c>
      <c r="P19" s="26">
        <f t="array" ref="P19">INDEX(TRANSPOSE('CS-Sophomore-Tally'!$A$2:$S$46),ROW(P19),COLUMN(O19))/'Master Answer Key'!Q$396</f>
        <v>1</v>
      </c>
      <c r="Q19" s="26">
        <f t="array" ref="Q19">INDEX(TRANSPOSE('CS-Sophomore-Tally'!$A$2:$S$46),ROW(Q19),COLUMN(P19))/'Master Answer Key'!R$396</f>
        <v>1</v>
      </c>
      <c r="R19" s="26">
        <f t="array" ref="R19">INDEX(TRANSPOSE('CS-Sophomore-Tally'!$A$2:$S$46),ROW(R19),COLUMN(Q19))/'Master Answer Key'!S$396</f>
        <v>0.8181818182</v>
      </c>
      <c r="S19" s="26">
        <f t="array" ref="S19">INDEX(TRANSPOSE('CS-Sophomore-Tally'!$A$2:$S$46),ROW(S19),COLUMN(R19))/'Master Answer Key'!T$396</f>
        <v>0.9333333333</v>
      </c>
      <c r="T19" s="26">
        <f t="array" ref="T19">INDEX(TRANSPOSE('CS-Sophomore-Tally'!$A$2:$S$46),ROW(T19),COLUMN(S19))/'Master Answer Key'!U$396</f>
        <v>0.88</v>
      </c>
      <c r="U19" s="26">
        <f t="array" ref="U19">INDEX(TRANSPOSE('CS-Sophomore-Tally'!$A$2:$S$46),ROW(U19),COLUMN(T19))/'Master Answer Key'!V$396</f>
        <v>0.9142857143</v>
      </c>
      <c r="V19" s="26">
        <f t="array" ref="V19">INDEX(TRANSPOSE('CS-Sophomore-Tally'!$A$2:$S$46),ROW(V19),COLUMN(U19))/'Master Answer Key'!W$396</f>
        <v>0.85</v>
      </c>
      <c r="W19" s="26">
        <f t="array" ref="W19">INDEX(TRANSPOSE('CS-Sophomore-Tally'!$A$2:$S$46),ROW(W19),COLUMN(V19))/'Master Answer Key'!X$396</f>
        <v>0.9032258065</v>
      </c>
      <c r="X19" s="26">
        <f t="array" ref="X19">INDEX(TRANSPOSE('CS-Sophomore-Tally'!$A$2:$S$46),ROW(X19),COLUMN(W19))/'Master Answer Key'!Y$396</f>
        <v>0.9375</v>
      </c>
      <c r="Y19" s="26">
        <f t="array" ref="Y19">INDEX(TRANSPOSE('CS-Sophomore-Tally'!$A$2:$S$46),ROW(Y19),COLUMN(X19))/'Master Answer Key'!Z$396</f>
        <v>0.5714285714</v>
      </c>
      <c r="Z19" s="26">
        <f t="array" ref="Z19">INDEX(TRANSPOSE('CS-Sophomore-Tally'!$A$2:$S$46),ROW(Z19),COLUMN(Y19))/'Master Answer Key'!AA$396</f>
        <v>0.9583333333</v>
      </c>
      <c r="AA19" s="26">
        <f t="array" ref="AA19">INDEX(TRANSPOSE('CS-Sophomore-Tally'!$A$2:$S$46),ROW(AA19),COLUMN(Z19))/'Master Answer Key'!AB$396</f>
        <v>0.7941176471</v>
      </c>
      <c r="AB19" s="26">
        <f t="array" ref="AB19">INDEX(TRANSPOSE('CS-Sophomore-Tally'!$A$2:$S$46),ROW(AB19),COLUMN(AA19))/'Master Answer Key'!AC$396</f>
        <v>0.5</v>
      </c>
      <c r="AC19" s="26">
        <f t="array" ref="AC19">INDEX(TRANSPOSE('CS-Sophomore-Tally'!$A$2:$S$46),ROW(AC19),COLUMN(AB19))/'Master Answer Key'!AD$396</f>
        <v>0.9285714286</v>
      </c>
      <c r="AD19" s="26" t="str">
        <f t="array" ref="AD19">INDEX(TRANSPOSE('CS-Sophomore-Tally'!$A$2:$S$46),ROW(AD19),COLUMN(AC19))/'Master Answer Key'!AE$396</f>
        <v>#DIV/0!</v>
      </c>
      <c r="AE19" s="26">
        <f t="array" ref="AE19">INDEX(TRANSPOSE('CS-Sophomore-Tally'!$A$2:$S$46),ROW(AE19),COLUMN(AD19))/'Master Answer Key'!AF$396</f>
        <v>1</v>
      </c>
      <c r="AF19" s="26">
        <f t="array" ref="AF19">INDEX(TRANSPOSE('CS-Sophomore-Tally'!$A$2:$S$46),ROW(AF19),COLUMN(AE19))/'Master Answer Key'!AG$396</f>
        <v>0.8333333333</v>
      </c>
      <c r="AG19" s="26">
        <f t="array" ref="AG19">INDEX(TRANSPOSE('CS-Sophomore-Tally'!$A$2:$S$46),ROW(AG19),COLUMN(AF19))/'Master Answer Key'!AH$396</f>
        <v>0.8709677419</v>
      </c>
      <c r="AH19" s="26">
        <f t="array" ref="AH19">INDEX(TRANSPOSE('CS-Sophomore-Tally'!$A$2:$S$46),ROW(AH19),COLUMN(AG19))/'Master Answer Key'!AI$396</f>
        <v>0.8695652174</v>
      </c>
      <c r="AI19" s="26">
        <f t="array" ref="AI19">INDEX(TRANSPOSE('CS-Sophomore-Tally'!$A$2:$S$46),ROW(AI19),COLUMN(AH19))/'Master Answer Key'!AJ$396</f>
        <v>0.75</v>
      </c>
      <c r="AJ19" s="26">
        <f t="array" ref="AJ19">INDEX(TRANSPOSE('CS-Sophomore-Tally'!$A$2:$S$46),ROW(AJ19),COLUMN(AI19))/'Master Answer Key'!AK$396</f>
        <v>0.9642857143</v>
      </c>
      <c r="AK19" s="26">
        <f t="array" ref="AK19">INDEX(TRANSPOSE('CS-Sophomore-Tally'!$A$2:$S$46),ROW(AK19),COLUMN(AJ19))/'Master Answer Key'!AL$396</f>
        <v>1</v>
      </c>
      <c r="AL19" s="26">
        <f t="array" ref="AL19">INDEX(TRANSPOSE('CS-Sophomore-Tally'!$A$2:$S$46),ROW(AL19),COLUMN(AK19))/'Master Answer Key'!AM$396</f>
        <v>0.75</v>
      </c>
      <c r="AM19" s="26">
        <f t="array" ref="AM19">INDEX(TRANSPOSE('CS-Sophomore-Tally'!$A$2:$S$46),ROW(AM19),COLUMN(AL19))/'Master Answer Key'!AN$396</f>
        <v>0.9285714286</v>
      </c>
      <c r="AN19" s="26">
        <f t="array" ref="AN19">INDEX(TRANSPOSE('CS-Sophomore-Tally'!$A$2:$S$46),ROW(AN19),COLUMN(AM19))/'Master Answer Key'!AO$396</f>
        <v>1</v>
      </c>
      <c r="AO19" s="26">
        <f t="array" ref="AO19">INDEX(TRANSPOSE('CS-Sophomore-Tally'!$A$2:$S$46),ROW(AO19),COLUMN(AN19))/'Master Answer Key'!AP$396</f>
        <v>0.8333333333</v>
      </c>
      <c r="AP19" s="26">
        <f t="array" ref="AP19">INDEX(TRANSPOSE('CS-Sophomore-Tally'!$A$2:$S$46),ROW(AP19),COLUMN(AO19))/'Master Answer Key'!AQ$396</f>
        <v>0.6666666667</v>
      </c>
      <c r="AQ19" s="26">
        <f t="array" ref="AQ19">INDEX(TRANSPOSE('CS-Sophomore-Tally'!$A$2:$S$46),ROW(AQ19),COLUMN(AP19))/'Master Answer Key'!AR$396</f>
        <v>1</v>
      </c>
      <c r="AR19" s="26">
        <f t="array" ref="AR19">INDEX(TRANSPOSE('CS-Sophomore-Tally'!$A$2:$S$46),ROW(AR19),COLUMN(AQ19))/'Master Answer Key'!AS$396</f>
        <v>1</v>
      </c>
      <c r="AS19" s="26">
        <f t="array" ref="AS19">INDEX(TRANSPOSE('CS-Sophomore-Tally'!$A$2:$S$46),ROW(AS19),COLUMN(AR19))/'Master Answer Key'!AT$396</f>
        <v>0.9677419355</v>
      </c>
      <c r="AT19" s="26">
        <f t="array" ref="AT19">INDEX(TRANSPOSE('CS-Sophomore-Tally'!$A$2:$S$46),ROW(AT19),COLUMN(AS19))/'Master Answer Key'!AU$396</f>
        <v>0.8301886792</v>
      </c>
    </row>
    <row r="20">
      <c r="A20" s="5"/>
    </row>
    <row r="21">
      <c r="A21" s="5"/>
    </row>
    <row r="22">
      <c r="A22" s="5"/>
    </row>
    <row r="23">
      <c r="A23" s="5"/>
    </row>
    <row r="24">
      <c r="A24" s="5"/>
    </row>
    <row r="25">
      <c r="A25" s="5"/>
    </row>
    <row r="26">
      <c r="A26" s="5"/>
    </row>
    <row r="27">
      <c r="A27" s="5"/>
    </row>
    <row r="28">
      <c r="A28" s="5"/>
    </row>
    <row r="29">
      <c r="A29" s="5"/>
    </row>
    <row r="30">
      <c r="A30" s="5"/>
    </row>
    <row r="31">
      <c r="A31" s="5"/>
    </row>
    <row r="32">
      <c r="A32" s="5"/>
    </row>
    <row r="33">
      <c r="A33" s="5"/>
    </row>
    <row r="34">
      <c r="A34" s="5"/>
    </row>
    <row r="35">
      <c r="A35" s="5"/>
    </row>
    <row r="36">
      <c r="A36" s="5"/>
    </row>
    <row r="37">
      <c r="A37" s="5"/>
    </row>
    <row r="38">
      <c r="A38" s="5"/>
    </row>
    <row r="39">
      <c r="A39" s="5"/>
    </row>
    <row r="40">
      <c r="A40" s="5"/>
    </row>
    <row r="41">
      <c r="A41" s="5"/>
    </row>
    <row r="42">
      <c r="A42" s="5"/>
    </row>
    <row r="43">
      <c r="A43" s="5"/>
    </row>
    <row r="44">
      <c r="A44" s="5"/>
    </row>
    <row r="45">
      <c r="A45" s="5"/>
    </row>
    <row r="46">
      <c r="A46" s="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71"/>
    <col customWidth="1" min="2" max="2" width="6.71"/>
    <col customWidth="1" min="3" max="3" width="9.57"/>
    <col customWidth="1" min="4" max="4" width="6.71"/>
    <col customWidth="1" min="5" max="5" width="7.29"/>
    <col customWidth="1" min="6" max="6" width="6.71"/>
    <col customWidth="1" min="7" max="7" width="7.14"/>
    <col customWidth="1" min="8" max="10" width="6.71"/>
    <col customWidth="1" min="11" max="12" width="9.57"/>
    <col customWidth="1" min="13" max="13" width="6.71"/>
    <col customWidth="1" min="14" max="14" width="7.43"/>
    <col customWidth="1" min="15" max="15" width="6.71"/>
    <col customWidth="1" min="16" max="17" width="9.57"/>
    <col customWidth="1" min="18" max="20" width="6.71"/>
    <col customWidth="1" min="21" max="21" width="6.86"/>
    <col customWidth="1" min="22" max="23" width="7.29"/>
    <col customWidth="1" min="24" max="24" width="6.71"/>
    <col customWidth="1" min="25" max="26" width="9.57"/>
    <col customWidth="1" min="27" max="27" width="7.14"/>
    <col customWidth="1" min="28" max="28" width="9.57"/>
    <col customWidth="1" min="29" max="29" width="6.71"/>
    <col customWidth="1" min="30" max="30" width="9.57"/>
    <col customWidth="1" min="31" max="35" width="6.71"/>
    <col customWidth="1" min="36" max="36" width="6.86"/>
    <col customWidth="1" min="37" max="37" width="6.71"/>
    <col customWidth="1" min="38" max="39" width="9.57"/>
    <col customWidth="1" min="40" max="40" width="7.86"/>
    <col customWidth="1" min="41" max="41" width="6.71"/>
    <col customWidth="1" min="42" max="45" width="9.57"/>
    <col customWidth="1" min="46" max="55" width="7.71"/>
  </cols>
  <sheetData>
    <row r="1">
      <c r="A1" s="23" t="str">
        <f>IF(
    ISERROR('CS-Sophomore-Percentages'!A1),
    CHOOSE(RANDBETWEEN(1, 2), "NotKnown", "Known"),
    IF(
        ISNUMBER('CS-Sophomore-Percentages'!A1),
        IF(
            'CS-Sophomore-Percentages'!A1 &lt; 0.6,
            "NotKnown",
            "Known"
        ),
        'CS-Sophomore-Percentages'!A1
    )
)</f>
        <v>ID</v>
      </c>
      <c r="B1" s="23" t="str">
        <f>IF(
    ISERROR('CS-Sophomore-Percentages'!B1),
    CHOOSE(RANDBETWEEN(1, 2), "NotKnown", "Known"),
    IF(
        ISNUMBER('CS-Sophomore-Percentages'!B1),
        IF(
            'CS-Sophomore-Percentages'!B1 &lt; 0.6,
            "NotKnown",
            "Known"
        ),
        'CS-Sophomore-Percentages'!B1
    )
)</f>
        <v>keyid</v>
      </c>
      <c r="C1" s="23" t="str">
        <f>IF(
    ISERROR('CS-Sophomore-Percentages'!C1),
    CHOOSE(RANDBETWEEN(1, 2), "NotKnown", "Known"),
    IF(
        ISNUMBER('CS-Sophomore-Percentages'!C1),
        IF(
            'CS-Sophomore-Percentages'!C1 &lt; 0.6,
            "NotKnown",
            "Known"
        ),
        'CS-Sophomore-Percentages'!C1
    )
)</f>
        <v>vars</v>
      </c>
      <c r="D1" s="23" t="str">
        <f>IF(
    ISERROR('CS-Sophomore-Percentages'!D1),
    CHOOSE(RANDBETWEEN(1, 2), "NotKnown", "Known"),
    IF(
        ISNUMBER('CS-Sophomore-Percentages'!D1),
        IF(
            'CS-Sophomore-Percentages'!D1 &lt; 0.6,
            "NotKnown",
            "Known"
        ),
        'CS-Sophomore-Percentages'!D1
    )
)</f>
        <v>constl</v>
      </c>
      <c r="E1" s="23" t="str">
        <f>IF(
    ISERROR('CS-Sophomore-Percentages'!E1),
    CHOOSE(RANDBETWEEN(1, 2), "NotKnown", "Known"),
    IF(
        ISNUMBER('CS-Sophomore-Percentages'!E1),
        IF(
            'CS-Sophomore-Percentages'!E1 &lt; 0.6,
            "NotKnown",
            "Known"
        ),
        'CS-Sophomore-Percentages'!E1
    )
)</f>
        <v>opaspr</v>
      </c>
      <c r="F1" s="23" t="str">
        <f>IF(
    ISERROR('CS-Sophomore-Percentages'!F1),
    CHOOSE(RANDBETWEEN(1, 2), "NotKnown", "Known"),
    IF(
        ISNUMBER('CS-Sophomore-Percentages'!F1),
        IF(
            'CS-Sophomore-Percentages'!F1 &lt; 0.6,
            "NotKnown",
            "Known"
        ),
        'CS-Sophomore-Percentages'!F1
    )
)</f>
        <v>dtype</v>
      </c>
      <c r="G1" s="23" t="str">
        <f>IF(
    ISERROR('CS-Sophomore-Percentages'!G1),
    CHOOSE(RANDBETWEEN(1, 2), "NotKnown", "Known"),
    IF(
        ISNUMBER('CS-Sophomore-Percentages'!G1),
        IF(
            'CS-Sophomore-Percentages'!G1 &lt; 0.6,
            "NotKnown",
            "Known"
        ),
        'CS-Sophomore-Percentages'!G1
    )
)</f>
        <v>ampas</v>
      </c>
      <c r="H1" s="23" t="str">
        <f>IF(
    ISERROR('CS-Sophomore-Percentages'!H1),
    CHOOSE(RANDBETWEEN(1, 2), "NotKnown", "Known"),
    IF(
        ISNUMBER('CS-Sophomore-Percentages'!H1),
        IF(
            'CS-Sophomore-Percentages'!H1 &lt; 0.6,
            "NotKnown",
            "Known"
        ),
        'CS-Sophomore-Percentages'!H1
    )
)</f>
        <v>assgn</v>
      </c>
      <c r="I1" s="23" t="str">
        <f>IF(
    ISERROR('CS-Sophomore-Percentages'!I1),
    CHOOSE(RANDBETWEEN(1, 2), "NotKnown", "Known"),
    IF(
        ISNUMBER('CS-Sophomore-Percentages'!I1),
        IF(
            'CS-Sophomore-Percentages'!I1 &lt; 0.6,
            "NotKnown",
            "Known"
        ),
        'CS-Sophomore-Percentages'!I1
    )
)</f>
        <v>arith</v>
      </c>
      <c r="J1" s="23" t="str">
        <f>IF(
    ISERROR('CS-Sophomore-Percentages'!J1),
    CHOOSE(RANDBETWEEN(1, 2), "NotKnown", "Known"),
    IF(
        ISNUMBER('CS-Sophomore-Percentages'!J1),
        IF(
            'CS-Sophomore-Percentages'!J1 &lt; 0.6,
            "NotKnown",
            "Known"
        ),
        'CS-Sophomore-Percentages'!J1
    )
)</f>
        <v>logrel</v>
      </c>
      <c r="K1" s="23" t="str">
        <f>IF(
    ISERROR('CS-Sophomore-Percentages'!K1),
    CHOOSE(RANDBETWEEN(1, 2), "NotKnown", "Known"),
    IF(
        ISNUMBER('CS-Sophomore-Percentages'!K1),
        IF(
            'CS-Sophomore-Percentages'!K1 &lt; 0.6,
            "NotKnown",
            "Known"
        ),
        'CS-Sophomore-Percentages'!K1
    )
)</f>
        <v>block</v>
      </c>
      <c r="L1" s="23" t="str">
        <f>IF(
    ISERROR('CS-Sophomore-Percentages'!L1),
    CHOOSE(RANDBETWEEN(1, 2), "NotKnown", "Known"),
    IF(
        ISNUMBER('CS-Sophomore-Percentages'!L1),
        IF(
            'CS-Sophomore-Percentages'!L1 &lt; 0.6,
            "NotKnown",
            "Known"
        ),
        'CS-Sophomore-Percentages'!L1
    )
)</f>
        <v>decl</v>
      </c>
      <c r="M1" s="23" t="str">
        <f>IF(
    ISERROR('CS-Sophomore-Percentages'!M1),
    CHOOSE(RANDBETWEEN(1, 2), "NotKnown", "Known"),
    IF(
        ISNUMBER('CS-Sophomore-Percentages'!M1),
        IF(
            'CS-Sophomore-Percentages'!M1 &lt; 0.6,
            "NotKnown",
            "Known"
        ),
        'CS-Sophomore-Percentages'!M1
    )
)</f>
        <v>exprn</v>
      </c>
      <c r="N1" s="23" t="str">
        <f>IF(
    ISERROR('CS-Sophomore-Percentages'!N1),
    CHOOSE(RANDBETWEEN(1, 2), "NotKnown", "Known"),
    IF(
        ISNUMBER('CS-Sophomore-Percentages'!N1),
        IF(
            'CS-Sophomore-Percentages'!N1 &lt; 0.6,
            "NotKnown",
            "Known"
        ),
        'CS-Sophomore-Percentages'!N1
    )
)</f>
        <v>lrvalue</v>
      </c>
      <c r="O1" s="23" t="str">
        <f>IF(
    ISERROR('CS-Sophomore-Percentages'!O1),
    CHOOSE(RANDBETWEEN(1, 2), "NotKnown", "Known"),
    IF(
        ISNUMBER('CS-Sophomore-Percentages'!O1),
        IF(
            'CS-Sophomore-Percentages'!O1 &lt; 0.6,
            "NotKnown",
            "Known"
        ),
        'CS-Sophomore-Percentages'!O1
    )
)</f>
        <v>incdcr</v>
      </c>
      <c r="P1" s="23" t="str">
        <f>IF(
    ISERROR('CS-Sophomore-Percentages'!P1),
    CHOOSE(RANDBETWEEN(1, 2), "NotKnown", "Known"),
    IF(
        ISNUMBER('CS-Sophomore-Percentages'!P1),
        IF(
            'CS-Sophomore-Percentages'!P1 &lt; 0.6,
            "NotKnown",
            "Known"
        ),
        'CS-Sophomore-Percentages'!P1
    )
)</f>
        <v>varscop</v>
      </c>
      <c r="Q1" s="23" t="str">
        <f>IF(
    ISERROR('CS-Sophomore-Percentages'!Q1),
    CHOOSE(RANDBETWEEN(1, 2), "NotKnown", "Known"),
    IF(
        ISNUMBER('CS-Sophomore-Percentages'!Q1),
        IF(
            'CS-Sophomore-Percentages'!Q1 &lt; 0.6,
            "NotKnown",
            "Known"
        ),
        'CS-Sophomore-Percentages'!Q1
    )
)</f>
        <v>fncpro</v>
      </c>
      <c r="R1" s="23" t="str">
        <f>IF(
    ISERROR('CS-Sophomore-Percentages'!R1),
    CHOOSE(RANDBETWEEN(1, 2), "NotKnown", "Known"),
    IF(
        ISNUMBER('CS-Sophomore-Percentages'!R1),
        IF(
            'CS-Sophomore-Percentages'!R1 &lt; 0.6,
            "NotKnown",
            "Known"
        ),
        'CS-Sophomore-Percentages'!R1
    )
)</f>
        <v>init</v>
      </c>
      <c r="S1" s="23" t="str">
        <f>IF(
    ISERROR('CS-Sophomore-Percentages'!S1),
    CHOOSE(RANDBETWEEN(1, 2), "NotKnown", "Known"),
    IF(
        ISNUMBER('CS-Sophomore-Percentages'!S1),
        IF(
            'CS-Sophomore-Percentages'!S1 &lt; 0.6,
            "NotKnown",
            "Known"
        ),
        'CS-Sophomore-Percentages'!S1
    )
)</f>
        <v>itcpt</v>
      </c>
      <c r="T1" s="23" t="str">
        <f>IF(
    ISERROR('CS-Sophomore-Percentages'!T1),
    CHOOSE(RANDBETWEEN(1, 2), "NotKnown", "Known"),
    IF(
        ISNUMBER('CS-Sophomore-Percentages'!T1),
        IF(
            'CS-Sophomore-Percentages'!T1 &lt; 0.6,
            "NotKnown",
            "Known"
        ),
        'CS-Sophomore-Percentages'!T1
    )
)</f>
        <v>selcpt</v>
      </c>
      <c r="U1" s="23" t="str">
        <f>IF(
    ISERROR('CS-Sophomore-Percentages'!U1),
    CHOOSE(RANDBETWEEN(1, 2), "NotKnown", "Known"),
    IF(
        ISNUMBER('CS-Sophomore-Percentages'!U1),
        IF(
            'CS-Sophomore-Percentages'!U1 &lt; 0.6,
            "NotKnown",
            "Known"
        ),
        'CS-Sophomore-Percentages'!U1
    )
)</f>
        <v>fncpar</v>
      </c>
      <c r="V1" s="23" t="str">
        <f>IF(
    ISERROR('CS-Sophomore-Percentages'!V1),
    CHOOSE(RANDBETWEEN(1, 2), "NotKnown", "Known"),
    IF(
        ISNUMBER('CS-Sophomore-Percentages'!V1),
        IF(
            'CS-Sophomore-Percentages'!V1 &lt; 0.6,
            "NotKnown",
            "Known"
        ),
        'CS-Sophomore-Percentages'!V1
    )
)</f>
        <v>countit</v>
      </c>
      <c r="W1" s="23" t="str">
        <f>IF(
    ISERROR('CS-Sophomore-Percentages'!W1),
    CHOOSE(RANDBETWEEN(1, 2), "NotKnown", "Known"),
    IF(
        ISNUMBER('CS-Sophomore-Percentages'!W1),
        IF(
            'CS-Sophomore-Percentages'!W1 &lt; 0.6,
            "NotKnown",
            "Known"
        ),
        'CS-Sophomore-Percentages'!W1
    )
)</f>
        <v>eventit</v>
      </c>
      <c r="X1" s="23" t="str">
        <f>IF(
    ISERROR('CS-Sophomore-Percentages'!X1),
    CHOOSE(RANDBETWEEN(1, 2), "NotKnown", "Known"),
    IF(
        ISNUMBER('CS-Sophomore-Percentages'!X1),
        IF(
            'CS-Sophomore-Percentages'!X1 &lt; 0.6,
            "NotKnown",
            "Known"
        ),
        'CS-Sophomore-Percentages'!X1
    )
)</f>
        <v>multi</v>
      </c>
      <c r="Y1" s="23" t="str">
        <f>IF(
    ISERROR('CS-Sophomore-Percentages'!Y1),
    CHOOSE(RANDBETWEEN(1, 2), "NotKnown", "Known"),
    IF(
        ISNUMBER('CS-Sophomore-Percentages'!Y1),
        IF(
            'CS-Sophomore-Percentages'!Y1 &lt; 0.6,
            "NotKnown",
            "Known"
        ),
        'CS-Sophomore-Percentages'!Y1
    )
)</f>
        <v>nestit</v>
      </c>
      <c r="Z1" s="23" t="str">
        <f>IF(
    ISERROR('CS-Sophomore-Percentages'!Z1),
    CHOOSE(RANDBETWEEN(1, 2), "NotKnown", "Known"),
    IF(
        ISNUMBER('CS-Sophomore-Percentages'!Z1),
        IF(
            'CS-Sophomore-Percentages'!Z1 &lt; 0.6,
            "NotKnown",
            "Known"
        ),
        'CS-Sophomore-Percentages'!Z1
    )
)</f>
        <v>fncdef</v>
      </c>
      <c r="AA1" s="23" t="str">
        <f>IF(
    ISERROR('CS-Sophomore-Percentages'!AA1),
    CHOOSE(RANDBETWEEN(1, 2), "NotKnown", "Known"),
    IF(
        ISNUMBER('CS-Sophomore-Percentages'!AA1),
        IF(
            'CS-Sophomore-Percentages'!AA1 &lt; 0.6,
            "NotKnown",
            "Known"
        ),
        'CS-Sophomore-Percentages'!AA1
    )
)</f>
        <v>callfnc</v>
      </c>
      <c r="AB1" s="23" t="str">
        <f>IF(
    ISERROR('CS-Sophomore-Percentages'!AB1),
    CHOOSE(RANDBETWEEN(1, 2), "NotKnown", "Known"),
    IF(
        ISNUMBER('CS-Sophomore-Percentages'!AB1),
        IF(
            'CS-Sophomore-Percentages'!AB1 &lt; 0.6,
            "NotKnown",
            "Known"
        ),
        'CS-Sophomore-Percentages'!AB1
    )
)</f>
        <v>pasaddr</v>
      </c>
      <c r="AC1" s="23" t="str">
        <f>IF(
    ISERROR('CS-Sophomore-Percentages'!AC1),
    CHOOSE(RANDBETWEEN(1, 2), "NotKnown", "Known"),
    IF(
        ISNUMBER('CS-Sophomore-Percentages'!AC1),
        IF(
            'CS-Sophomore-Percentages'!AC1 &lt; 0.6,
            "NotKnown",
            "Known"
        ),
        'CS-Sophomore-Percentages'!AC1
    )
)</f>
        <v>stdio</v>
      </c>
      <c r="AD1" s="23" t="str">
        <f>IF(
    ISERROR('CS-Sophomore-Percentages'!AD1),
    CHOOSE(RANDBETWEEN(1, 2), "NotKnown", "Known"),
    IF(
        ISNUMBER('CS-Sophomore-Percentages'!AD1),
        IF(
            'CS-Sophomore-Percentages'!AD1 &lt; 0.6,
            "NotKnown",
            "Known"
        ),
        'CS-Sophomore-Percentages'!AD1
    )
)</f>
        <v>conti</v>
      </c>
      <c r="AE1" s="23" t="str">
        <f>IF(
    ISERROR('CS-Sophomore-Percentages'!AE1),
    CHOOSE(RANDBETWEEN(1, 2), "NotKnown", "Known"),
    IF(
        ISNUMBER('CS-Sophomore-Percentages'!AE1),
        IF(
            'CS-Sophomore-Percentages'!AE1 &lt; 0.6,
            "NotKnown",
            "Known"
        ),
        'CS-Sophomore-Percentages'!AE1
    )
)</f>
        <v>exitlp</v>
      </c>
      <c r="AF1" s="23" t="str">
        <f>IF(
    ISERROR('CS-Sophomore-Percentages'!AF1),
    CHOOSE(RANDBETWEEN(1, 2), "NotKnown", "Known"),
    IF(
        ISNUMBER('CS-Sophomore-Percentages'!AF1),
        IF(
            'CS-Sophomore-Percentages'!AF1 &lt; 0.6,
            "NotKnown",
            "Known"
        ),
        'CS-Sophomore-Percentages'!AF1
    )
)</f>
        <v>endlp</v>
      </c>
      <c r="AG1" s="23" t="str">
        <f>IF(
    ISERROR('CS-Sophomore-Percentages'!AG1),
    CHOOSE(RANDBETWEEN(1, 2), "NotKnown", "Known"),
    IF(
        ISNUMBER('CS-Sophomore-Percentages'!AG1),
        IF(
            'CS-Sophomore-Percentages'!AG1 &lt; 0.6,
            "NotKnown",
            "Known"
        ),
        'CS-Sophomore-Percentages'!AG1
    )
)</f>
        <v>beflp</v>
      </c>
      <c r="AH1" s="23" t="str">
        <f>IF(
    ISERROR('CS-Sophomore-Percentages'!AH1),
    CHOOSE(RANDBETWEEN(1, 2), "NotKnown", "Known"),
    IF(
        ISNUMBER('CS-Sophomore-Percentages'!AH1),
        IF(
            'CS-Sophomore-Percentages'!AH1 &lt; 0.6,
            "NotKnown",
            "Known"
        ),
        'CS-Sophomore-Percentages'!AH1
    )
)</f>
        <v>ifelse</v>
      </c>
      <c r="AI1" s="23" t="str">
        <f>IF(
    ISERROR('CS-Sophomore-Percentages'!AI1),
    CHOOSE(RANDBETWEEN(1, 2), "NotKnown", "Known"),
    IF(
        ISNUMBER('CS-Sophomore-Percentages'!AI1),
        IF(
            'CS-Sophomore-Percentages'!AI1 &lt; 0.6,
            "NotKnown",
            "Known"
        ),
        'CS-Sophomore-Percentages'!AI1
    )
)</f>
        <v>ifseri</v>
      </c>
      <c r="AJ1" s="23" t="str">
        <f>IF(
    ISERROR('CS-Sophomore-Percentages'!AJ1),
    CHOOSE(RANDBETWEEN(1, 2), "NotKnown", "Known"),
    IF(
        ISNUMBER('CS-Sophomore-Percentages'!AJ1),
        IF(
            'CS-Sophomore-Percentages'!AJ1 &lt; 0.6,
            "NotKnown",
            "Known"
        ),
        'CS-Sophomore-Percentages'!AJ1
    )
)</f>
        <v>switch</v>
      </c>
      <c r="AK1" s="23" t="str">
        <f>IF(
    ISERROR('CS-Sophomore-Percentages'!AK1),
    CHOOSE(RANDBETWEEN(1, 2), "NotKnown", "Known"),
    IF(
        ISNUMBER('CS-Sophomore-Percentages'!AK1),
        IF(
            'CS-Sophomore-Percentages'!AK1 &lt; 0.6,
            "NotKnown",
            "Known"
        ),
        'CS-Sophomore-Percentages'!AK1
    )
)</f>
        <v>scanf</v>
      </c>
      <c r="AL1" s="23" t="str">
        <f>IF(
    ISERROR('CS-Sophomore-Percentages'!AL1),
    CHOOSE(RANDBETWEEN(1, 2), "NotKnown", "Known"),
    IF(
        ISNUMBER('CS-Sophomore-Percentages'!AL1),
        IF(
            'CS-Sophomore-Percentages'!AL1 &lt; 0.6,
            "NotKnown",
            "Known"
        ),
        'CS-Sophomore-Percentages'!AL1
    )
)</f>
        <v>printf</v>
      </c>
      <c r="AM1" s="23" t="str">
        <f>IF(
    ISERROR('CS-Sophomore-Percentages'!AM1),
    CHOOSE(RANDBETWEEN(1, 2), "NotKnown", "Known"),
    IF(
        ISNUMBER('CS-Sophomore-Percentages'!AM1),
        IF(
            'CS-Sophomore-Percentages'!AM1 &lt; 0.6,
            "NotKnown",
            "Known"
        ),
        'CS-Sophomore-Percentages'!AM1
    )
)</f>
        <v>break</v>
      </c>
      <c r="AN1" s="23" t="str">
        <f>IF(
    ISERROR('CS-Sophomore-Percentages'!AN1),
    CHOOSE(RANDBETWEEN(1, 2), "NotKnown", "Known"),
    IF(
        ISNUMBER('CS-Sophomore-Percentages'!AN1),
        IF(
            'CS-Sophomore-Percentages'!AN1 &lt; 0.6,
            "NotKnown",
            "Known"
        ),
        'CS-Sophomore-Percentages'!AN1
    )
)</f>
        <v>prepost</v>
      </c>
      <c r="AO1" s="23" t="str">
        <f>IF(
    ISERROR('CS-Sophomore-Percentages'!AO1),
    CHOOSE(RANDBETWEEN(1, 2), "NotKnown", "Known"),
    IF(
        ISNUMBER('CS-Sophomore-Percentages'!AO1),
        IF(
            'CS-Sophomore-Percentages'!AO1 &lt; 0.6,
            "NotKnown",
            "Known"
        ),
        'CS-Sophomore-Percentages'!AO1
    )
)</f>
        <v>elseif</v>
      </c>
      <c r="AP1" s="23" t="str">
        <f>IF(
    ISERROR('CS-Sophomore-Percentages'!AP1),
    CHOOSE(RANDBETWEEN(1, 2), "NotKnown", "Known"),
    IF(
        ISNUMBER('CS-Sophomore-Percentages'!AP1),
        IF(
            'CS-Sophomore-Percentages'!AP1 &lt; 0.6,
            "NotKnown",
            "Known"
        ),
        'CS-Sophomore-Percentages'!AP1
    )
)</f>
        <v>return</v>
      </c>
      <c r="AQ1" s="23" t="str">
        <f>IF(
    ISERROR('CS-Sophomore-Percentages'!AQ1),
    CHOOSE(RANDBETWEEN(1, 2), "NotKnown", "Known"),
    IF(
        ISNUMBER('CS-Sophomore-Percentages'!AQ1),
        IF(
            'CS-Sophomore-Percentages'!AQ1 &lt; 0.6,
            "NotKnown",
            "Known"
        ),
        'CS-Sophomore-Percentages'!AQ1
    )
)</f>
        <v>default</v>
      </c>
      <c r="AR1" s="23" t="str">
        <f>IF(
    ISERROR('CS-Sophomore-Percentages'!AR1),
    CHOOSE(RANDBETWEEN(1, 2), "NotKnown", "Known"),
    IF(
        ISNUMBER('CS-Sophomore-Percentages'!AR1),
        IF(
            'CS-Sophomore-Percentages'!AR1 &lt; 0.6,
            "NotKnown",
            "Known"
        ),
        'CS-Sophomore-Percentages'!AR1
    )
)</f>
        <v>constr</v>
      </c>
      <c r="AS1" s="23" t="str">
        <f>IF(
    ISERROR('CS-Sophomore-Percentages'!AS1),
    CHOOSE(RANDBETWEEN(1, 2), "NotKnown", "Known"),
    IF(
        ISNUMBER('CS-Sophomore-Percentages'!AS1),
        IF(
            'CS-Sophomore-Percentages'!AS1 &lt; 0.6,
            "NotKnown",
            "Known"
        ),
        'CS-Sophomore-Percentages'!AS1
    )
)</f>
        <v>fncs</v>
      </c>
      <c r="AT1" s="23" t="str">
        <f>IF(
    ISERROR('CS-Sophomore-Percentages'!AT1),
    CHOOSE(RANDBETWEEN(1, 2), "NotKnown", "Known"),
    IF(
        ISNUMBER('CS-Sophomore-Percentages'!AT1),
        IF(
            'CS-Sophomore-Percentages'!AT1 &lt; 0.6,
            "NotKnown",
            "Known"
        ),
        'CS-Sophomore-Percentages'!AT1
    )
)</f>
        <v>sequen</v>
      </c>
      <c r="AU1" s="23"/>
      <c r="AV1" s="5"/>
      <c r="AW1" s="5"/>
      <c r="AX1" s="5"/>
      <c r="AY1" s="5"/>
      <c r="AZ1" s="5"/>
      <c r="BA1" s="5"/>
      <c r="BB1" s="5"/>
      <c r="BC1" s="5"/>
    </row>
    <row r="2">
      <c r="A2" s="23" t="str">
        <f>IF(
    ISERROR('CS-Sophomore-Percentages'!A2),
    CHOOSE(RANDBETWEEN(1, 2), "NotKnown", "Known"),
    IF(
        ISNUMBER('CS-Sophomore-Percentages'!A2),
        IF(
            'CS-Sophomore-Percentages'!A2 &lt; 0.6,
            "NotKnown",
            "Known"
        ),
        'CS-Sophomore-Percentages'!A2
    )
)</f>
        <v>1Sp-M</v>
      </c>
      <c r="B2" s="31" t="str">
        <f>IF(
    ISERROR('CS-Sophomore-Percentages'!B2),
    CHOOSE(RANDBETWEEN(1, 2), "NotKnown", "Known"),
    IF(
        ISNUMBER('CS-Sophomore-Percentages'!B2),
        IF(
            'CS-Sophomore-Percentages'!B2 &lt; 0.6,
            "NotKnown",
            "Known"
        ),
        'CS-Sophomore-Percentages'!B2
    )
)</f>
        <v>Known</v>
      </c>
      <c r="C2" s="31" t="str">
        <f>IF(
    ISERROR('CS-Sophomore-Percentages'!C2),
    CHOOSE(RANDBETWEEN(1, 2), "NotKnown", "Known"),
    IF(
        ISNUMBER('CS-Sophomore-Percentages'!C2),
        IF(
            'CS-Sophomore-Percentages'!C2 &lt; 0.6,
            "NotKnown",
            "Known"
        ),
        'CS-Sophomore-Percentages'!C2
    )
)</f>
        <v>Known</v>
      </c>
      <c r="D2" s="31" t="str">
        <f>IF(
    ISERROR('CS-Sophomore-Percentages'!D2),
    CHOOSE(RANDBETWEEN(1, 2), "NotKnown", "Known"),
    IF(
        ISNUMBER('CS-Sophomore-Percentages'!D2),
        IF(
            'CS-Sophomore-Percentages'!D2 &lt; 0.6,
            "NotKnown",
            "Known"
        ),
        'CS-Sophomore-Percentages'!D2
    )
)</f>
        <v>Known</v>
      </c>
      <c r="E2" s="31" t="str">
        <f>IF(
    ISERROR('CS-Sophomore-Percentages'!E2),
    CHOOSE(RANDBETWEEN(1, 2), "NotKnown", "Known"),
    IF(
        ISNUMBER('CS-Sophomore-Percentages'!E2),
        IF(
            'CS-Sophomore-Percentages'!E2 &lt; 0.6,
            "NotKnown",
            "Known"
        ),
        'CS-Sophomore-Percentages'!E2
    )
)</f>
        <v>Known</v>
      </c>
      <c r="F2" s="31" t="str">
        <f>IF(
    ISERROR('CS-Sophomore-Percentages'!F2),
    CHOOSE(RANDBETWEEN(1, 2), "NotKnown", "Known"),
    IF(
        ISNUMBER('CS-Sophomore-Percentages'!F2),
        IF(
            'CS-Sophomore-Percentages'!F2 &lt; 0.6,
            "NotKnown",
            "Known"
        ),
        'CS-Sophomore-Percentages'!F2
    )
)</f>
        <v>Known</v>
      </c>
      <c r="G2" s="31" t="str">
        <f>IF(
    ISERROR('CS-Sophomore-Percentages'!G2),
    CHOOSE(RANDBETWEEN(1, 2), "NotKnown", "Known"),
    IF(
        ISNUMBER('CS-Sophomore-Percentages'!G2),
        IF(
            'CS-Sophomore-Percentages'!G2 &lt; 0.6,
            "NotKnown",
            "Known"
        ),
        'CS-Sophomore-Percentages'!G2
    )
)</f>
        <v>Known</v>
      </c>
      <c r="H2" s="31" t="str">
        <f>IF(
    ISERROR('CS-Sophomore-Percentages'!H2),
    CHOOSE(RANDBETWEEN(1, 2), "NotKnown", "Known"),
    IF(
        ISNUMBER('CS-Sophomore-Percentages'!H2),
        IF(
            'CS-Sophomore-Percentages'!H2 &lt; 0.6,
            "NotKnown",
            "Known"
        ),
        'CS-Sophomore-Percentages'!H2
    )
)</f>
        <v>Known</v>
      </c>
      <c r="I2" s="31" t="str">
        <f>IF(
    ISERROR('CS-Sophomore-Percentages'!I2),
    CHOOSE(RANDBETWEEN(1, 2), "NotKnown", "Known"),
    IF(
        ISNUMBER('CS-Sophomore-Percentages'!I2),
        IF(
            'CS-Sophomore-Percentages'!I2 &lt; 0.6,
            "NotKnown",
            "Known"
        ),
        'CS-Sophomore-Percentages'!I2
    )
)</f>
        <v>Known</v>
      </c>
      <c r="J2" s="31" t="str">
        <f>IF(
    ISERROR('CS-Sophomore-Percentages'!J2),
    CHOOSE(RANDBETWEEN(1, 2), "NotKnown", "Known"),
    IF(
        ISNUMBER('CS-Sophomore-Percentages'!J2),
        IF(
            'CS-Sophomore-Percentages'!J2 &lt; 0.6,
            "NotKnown",
            "Known"
        ),
        'CS-Sophomore-Percentages'!J2
    )
)</f>
        <v>Known</v>
      </c>
      <c r="K2" s="31" t="str">
        <f>IF(
    ISERROR('CS-Sophomore-Percentages'!K2),
    CHOOSE(RANDBETWEEN(1, 2), "NotKnown", "Known"),
    IF(
        ISNUMBER('CS-Sophomore-Percentages'!K2),
        IF(
            'CS-Sophomore-Percentages'!K2 &lt; 0.6,
            "NotKnown",
            "Known"
        ),
        'CS-Sophomore-Percentages'!K2
    )
)</f>
        <v>Known</v>
      </c>
      <c r="L2" s="31" t="str">
        <f>IF(
    ISERROR('CS-Sophomore-Percentages'!L2),
    CHOOSE(RANDBETWEEN(1, 2), "NotKnown", "Known"),
    IF(
        ISNUMBER('CS-Sophomore-Percentages'!L2),
        IF(
            'CS-Sophomore-Percentages'!L2 &lt; 0.6,
            "NotKnown",
            "Known"
        ),
        'CS-Sophomore-Percentages'!L2
    )
)</f>
        <v>Known</v>
      </c>
      <c r="M2" s="31" t="str">
        <f>IF(
    ISERROR('CS-Sophomore-Percentages'!M2),
    CHOOSE(RANDBETWEEN(1, 2), "NotKnown", "Known"),
    IF(
        ISNUMBER('CS-Sophomore-Percentages'!M2),
        IF(
            'CS-Sophomore-Percentages'!M2 &lt; 0.6,
            "NotKnown",
            "Known"
        ),
        'CS-Sophomore-Percentages'!M2
    )
)</f>
        <v>Known</v>
      </c>
      <c r="N2" s="31" t="str">
        <f>IF(
    ISERROR('CS-Sophomore-Percentages'!N2),
    CHOOSE(RANDBETWEEN(1, 2), "NotKnown", "Known"),
    IF(
        ISNUMBER('CS-Sophomore-Percentages'!N2),
        IF(
            'CS-Sophomore-Percentages'!N2 &lt; 0.6,
            "NotKnown",
            "Known"
        ),
        'CS-Sophomore-Percentages'!N2
    )
)</f>
        <v>Known</v>
      </c>
      <c r="O2" s="31" t="str">
        <f>IF(
    ISERROR('CS-Sophomore-Percentages'!O2),
    CHOOSE(RANDBETWEEN(1, 2), "NotKnown", "Known"),
    IF(
        ISNUMBER('CS-Sophomore-Percentages'!O2),
        IF(
            'CS-Sophomore-Percentages'!O2 &lt; 0.6,
            "NotKnown",
            "Known"
        ),
        'CS-Sophomore-Percentages'!O2
    )
)</f>
        <v>Known</v>
      </c>
      <c r="P2" s="31" t="str">
        <f>IF(
    ISERROR('CS-Sophomore-Percentages'!P2),
    CHOOSE(RANDBETWEEN(1, 2), "NotKnown", "Known"),
    IF(
        ISNUMBER('CS-Sophomore-Percentages'!P2),
        IF(
            'CS-Sophomore-Percentages'!P2 &lt; 0.6,
            "NotKnown",
            "Known"
        ),
        'CS-Sophomore-Percentages'!P2
    )
)</f>
        <v>Known</v>
      </c>
      <c r="Q2" s="31" t="str">
        <f>IF(
    ISERROR('CS-Sophomore-Percentages'!Q2),
    CHOOSE(RANDBETWEEN(1, 2), "NotKnown", "Known"),
    IF(
        ISNUMBER('CS-Sophomore-Percentages'!Q2),
        IF(
            'CS-Sophomore-Percentages'!Q2 &lt; 0.6,
            "NotKnown",
            "Known"
        ),
        'CS-Sophomore-Percentages'!Q2
    )
)</f>
        <v>Known</v>
      </c>
      <c r="R2" s="31" t="str">
        <f>IF(
    ISERROR('CS-Sophomore-Percentages'!R2),
    CHOOSE(RANDBETWEEN(1, 2), "NotKnown", "Known"),
    IF(
        ISNUMBER('CS-Sophomore-Percentages'!R2),
        IF(
            'CS-Sophomore-Percentages'!R2 &lt; 0.6,
            "NotKnown",
            "Known"
        ),
        'CS-Sophomore-Percentages'!R2
    )
)</f>
        <v>Known</v>
      </c>
      <c r="S2" s="31" t="str">
        <f>IF(
    ISERROR('CS-Sophomore-Percentages'!S2),
    CHOOSE(RANDBETWEEN(1, 2), "NotKnown", "Known"),
    IF(
        ISNUMBER('CS-Sophomore-Percentages'!S2),
        IF(
            'CS-Sophomore-Percentages'!S2 &lt; 0.6,
            "NotKnown",
            "Known"
        ),
        'CS-Sophomore-Percentages'!S2
    )
)</f>
        <v>Known</v>
      </c>
      <c r="T2" s="31" t="str">
        <f>IF(
    ISERROR('CS-Sophomore-Percentages'!T2),
    CHOOSE(RANDBETWEEN(1, 2), "NotKnown", "Known"),
    IF(
        ISNUMBER('CS-Sophomore-Percentages'!T2),
        IF(
            'CS-Sophomore-Percentages'!T2 &lt; 0.6,
            "NotKnown",
            "Known"
        ),
        'CS-Sophomore-Percentages'!T2
    )
)</f>
        <v>Known</v>
      </c>
      <c r="U2" s="31" t="str">
        <f>IF(
    ISERROR('CS-Sophomore-Percentages'!U2),
    CHOOSE(RANDBETWEEN(1, 2), "NotKnown", "Known"),
    IF(
        ISNUMBER('CS-Sophomore-Percentages'!U2),
        IF(
            'CS-Sophomore-Percentages'!U2 &lt; 0.6,
            "NotKnown",
            "Known"
        ),
        'CS-Sophomore-Percentages'!U2
    )
)</f>
        <v>Known</v>
      </c>
      <c r="V2" s="31" t="str">
        <f>IF(
    ISERROR('CS-Sophomore-Percentages'!V2),
    CHOOSE(RANDBETWEEN(1, 2), "NotKnown", "Known"),
    IF(
        ISNUMBER('CS-Sophomore-Percentages'!V2),
        IF(
            'CS-Sophomore-Percentages'!V2 &lt; 0.6,
            "NotKnown",
            "Known"
        ),
        'CS-Sophomore-Percentages'!V2
    )
)</f>
        <v>Known</v>
      </c>
      <c r="W2" s="31" t="str">
        <f>IF(
    ISERROR('CS-Sophomore-Percentages'!W2),
    CHOOSE(RANDBETWEEN(1, 2), "NotKnown", "Known"),
    IF(
        ISNUMBER('CS-Sophomore-Percentages'!W2),
        IF(
            'CS-Sophomore-Percentages'!W2 &lt; 0.6,
            "NotKnown",
            "Known"
        ),
        'CS-Sophomore-Percentages'!W2
    )
)</f>
        <v>Known</v>
      </c>
      <c r="X2" s="31" t="str">
        <f>IF(
    ISERROR('CS-Sophomore-Percentages'!X2),
    CHOOSE(RANDBETWEEN(1, 2), "NotKnown", "Known"),
    IF(
        ISNUMBER('CS-Sophomore-Percentages'!X2),
        IF(
            'CS-Sophomore-Percentages'!X2 &lt; 0.6,
            "NotKnown",
            "Known"
        ),
        'CS-Sophomore-Percentages'!X2
    )
)</f>
        <v>Known</v>
      </c>
      <c r="Y2" s="31" t="str">
        <f>IF(
    ISERROR('CS-Sophomore-Percentages'!Y2),
    CHOOSE(RANDBETWEEN(1, 2), "NotKnown", "Known"),
    IF(
        ISNUMBER('CS-Sophomore-Percentages'!Y2),
        IF(
            'CS-Sophomore-Percentages'!Y2 &lt; 0.6,
            "NotKnown",
            "Known"
        ),
        'CS-Sophomore-Percentages'!Y2
    )
)</f>
        <v>Known</v>
      </c>
      <c r="Z2" s="31" t="str">
        <f>IF(
    ISERROR('CS-Sophomore-Percentages'!Z2),
    CHOOSE(RANDBETWEEN(1, 2), "NotKnown", "Known"),
    IF(
        ISNUMBER('CS-Sophomore-Percentages'!Z2),
        IF(
            'CS-Sophomore-Percentages'!Z2 &lt; 0.6,
            "NotKnown",
            "Known"
        ),
        'CS-Sophomore-Percentages'!Z2
    )
)</f>
        <v>Known</v>
      </c>
      <c r="AA2" s="31" t="str">
        <f>IF(
    ISERROR('CS-Sophomore-Percentages'!AA2),
    CHOOSE(RANDBETWEEN(1, 2), "NotKnown", "Known"),
    IF(
        ISNUMBER('CS-Sophomore-Percentages'!AA2),
        IF(
            'CS-Sophomore-Percentages'!AA2 &lt; 0.6,
            "NotKnown",
            "Known"
        ),
        'CS-Sophomore-Percentages'!AA2
    )
)</f>
        <v>Known</v>
      </c>
      <c r="AB2" s="31" t="str">
        <f>IF(
    ISERROR('CS-Sophomore-Percentages'!AB2),
    CHOOSE(RANDBETWEEN(1, 2), "NotKnown", "Known"),
    IF(
        ISNUMBER('CS-Sophomore-Percentages'!AB2),
        IF(
            'CS-Sophomore-Percentages'!AB2 &lt; 0.6,
            "NotKnown",
            "Known"
        ),
        'CS-Sophomore-Percentages'!AB2
    )
)</f>
        <v>Known</v>
      </c>
      <c r="AC2" s="31" t="str">
        <f>IF(
    ISERROR('CS-Sophomore-Percentages'!AC2),
    CHOOSE(RANDBETWEEN(1, 2), "NotKnown", "Known"),
    IF(
        ISNUMBER('CS-Sophomore-Percentages'!AC2),
        IF(
            'CS-Sophomore-Percentages'!AC2 &lt; 0.6,
            "NotKnown",
            "Known"
        ),
        'CS-Sophomore-Percentages'!AC2
    )
)</f>
        <v>Known</v>
      </c>
      <c r="AD2" s="31" t="str">
        <f>IF(
    ISERROR('CS-Sophomore-Percentages'!AD2),
    CHOOSE(RANDBETWEEN(1, 2), "NotKnown", "Known"),
    IF(
        ISNUMBER('CS-Sophomore-Percentages'!AD2),
        IF(
            'CS-Sophomore-Percentages'!AD2 &lt; 0.6,
            "NotKnown",
            "Known"
        ),
        'CS-Sophomore-Percentages'!AD2
    )
)</f>
        <v>Known</v>
      </c>
      <c r="AE2" s="31" t="str">
        <f>IF(
    ISERROR('CS-Sophomore-Percentages'!AE2),
    CHOOSE(RANDBETWEEN(1, 2), "NotKnown", "Known"),
    IF(
        ISNUMBER('CS-Sophomore-Percentages'!AE2),
        IF(
            'CS-Sophomore-Percentages'!AE2 &lt; 0.6,
            "NotKnown",
            "Known"
        ),
        'CS-Sophomore-Percentages'!AE2
    )
)</f>
        <v>Known</v>
      </c>
      <c r="AF2" s="31" t="str">
        <f>IF(
    ISERROR('CS-Sophomore-Percentages'!AF2),
    CHOOSE(RANDBETWEEN(1, 2), "NotKnown", "Known"),
    IF(
        ISNUMBER('CS-Sophomore-Percentages'!AF2),
        IF(
            'CS-Sophomore-Percentages'!AF2 &lt; 0.6,
            "NotKnown",
            "Known"
        ),
        'CS-Sophomore-Percentages'!AF2
    )
)</f>
        <v>Known</v>
      </c>
      <c r="AG2" s="31" t="str">
        <f>IF(
    ISERROR('CS-Sophomore-Percentages'!AG2),
    CHOOSE(RANDBETWEEN(1, 2), "NotKnown", "Known"),
    IF(
        ISNUMBER('CS-Sophomore-Percentages'!AG2),
        IF(
            'CS-Sophomore-Percentages'!AG2 &lt; 0.6,
            "NotKnown",
            "Known"
        ),
        'CS-Sophomore-Percentages'!AG2
    )
)</f>
        <v>Known</v>
      </c>
      <c r="AH2" s="31" t="str">
        <f>IF(
    ISERROR('CS-Sophomore-Percentages'!AH2),
    CHOOSE(RANDBETWEEN(1, 2), "NotKnown", "Known"),
    IF(
        ISNUMBER('CS-Sophomore-Percentages'!AH2),
        IF(
            'CS-Sophomore-Percentages'!AH2 &lt; 0.6,
            "NotKnown",
            "Known"
        ),
        'CS-Sophomore-Percentages'!AH2
    )
)</f>
        <v>Known</v>
      </c>
      <c r="AI2" s="31" t="str">
        <f>IF(
    ISERROR('CS-Sophomore-Percentages'!AI2),
    CHOOSE(RANDBETWEEN(1, 2), "NotKnown", "Known"),
    IF(
        ISNUMBER('CS-Sophomore-Percentages'!AI2),
        IF(
            'CS-Sophomore-Percentages'!AI2 &lt; 0.6,
            "NotKnown",
            "Known"
        ),
        'CS-Sophomore-Percentages'!AI2
    )
)</f>
        <v>Known</v>
      </c>
      <c r="AJ2" s="31" t="str">
        <f>IF(
    ISERROR('CS-Sophomore-Percentages'!AJ2),
    CHOOSE(RANDBETWEEN(1, 2), "NotKnown", "Known"),
    IF(
        ISNUMBER('CS-Sophomore-Percentages'!AJ2),
        IF(
            'CS-Sophomore-Percentages'!AJ2 &lt; 0.6,
            "NotKnown",
            "Known"
        ),
        'CS-Sophomore-Percentages'!AJ2
    )
)</f>
        <v>Known</v>
      </c>
      <c r="AK2" s="31" t="str">
        <f>IF(
    ISERROR('CS-Sophomore-Percentages'!AK2),
    CHOOSE(RANDBETWEEN(1, 2), "NotKnown", "Known"),
    IF(
        ISNUMBER('CS-Sophomore-Percentages'!AK2),
        IF(
            'CS-Sophomore-Percentages'!AK2 &lt; 0.6,
            "NotKnown",
            "Known"
        ),
        'CS-Sophomore-Percentages'!AK2
    )
)</f>
        <v>Known</v>
      </c>
      <c r="AL2" s="31" t="str">
        <f>IF(
    ISERROR('CS-Sophomore-Percentages'!AL2),
    CHOOSE(RANDBETWEEN(1, 2), "NotKnown", "Known"),
    IF(
        ISNUMBER('CS-Sophomore-Percentages'!AL2),
        IF(
            'CS-Sophomore-Percentages'!AL2 &lt; 0.6,
            "NotKnown",
            "Known"
        ),
        'CS-Sophomore-Percentages'!AL2
    )
)</f>
        <v>Known</v>
      </c>
      <c r="AM2" s="31" t="str">
        <f>IF(
    ISERROR('CS-Sophomore-Percentages'!AM2),
    CHOOSE(RANDBETWEEN(1, 2), "NotKnown", "Known"),
    IF(
        ISNUMBER('CS-Sophomore-Percentages'!AM2),
        IF(
            'CS-Sophomore-Percentages'!AM2 &lt; 0.6,
            "NotKnown",
            "Known"
        ),
        'CS-Sophomore-Percentages'!AM2
    )
)</f>
        <v>Known</v>
      </c>
      <c r="AN2" s="31" t="str">
        <f>IF(
    ISERROR('CS-Sophomore-Percentages'!AN2),
    CHOOSE(RANDBETWEEN(1, 2), "NotKnown", "Known"),
    IF(
        ISNUMBER('CS-Sophomore-Percentages'!AN2),
        IF(
            'CS-Sophomore-Percentages'!AN2 &lt; 0.6,
            "NotKnown",
            "Known"
        ),
        'CS-Sophomore-Percentages'!AN2
    )
)</f>
        <v>Known</v>
      </c>
      <c r="AO2" s="31" t="str">
        <f>IF(
    ISERROR('CS-Sophomore-Percentages'!AO2),
    CHOOSE(RANDBETWEEN(1, 2), "NotKnown", "Known"),
    IF(
        ISNUMBER('CS-Sophomore-Percentages'!AO2),
        IF(
            'CS-Sophomore-Percentages'!AO2 &lt; 0.6,
            "NotKnown",
            "Known"
        ),
        'CS-Sophomore-Percentages'!AO2
    )
)</f>
        <v>Known</v>
      </c>
      <c r="AP2" s="31" t="str">
        <f>IF(
    ISERROR('CS-Sophomore-Percentages'!AP2),
    CHOOSE(RANDBETWEEN(1, 2), "NotKnown", "Known"),
    IF(
        ISNUMBER('CS-Sophomore-Percentages'!AP2),
        IF(
            'CS-Sophomore-Percentages'!AP2 &lt; 0.6,
            "NotKnown",
            "Known"
        ),
        'CS-Sophomore-Percentages'!AP2
    )
)</f>
        <v>Known</v>
      </c>
      <c r="AQ2" s="31" t="str">
        <f>IF(
    ISERROR('CS-Sophomore-Percentages'!AQ2),
    CHOOSE(RANDBETWEEN(1, 2), "NotKnown", "Known"),
    IF(
        ISNUMBER('CS-Sophomore-Percentages'!AQ2),
        IF(
            'CS-Sophomore-Percentages'!AQ2 &lt; 0.6,
            "NotKnown",
            "Known"
        ),
        'CS-Sophomore-Percentages'!AQ2
    )
)</f>
        <v>Known</v>
      </c>
      <c r="AR2" s="31" t="str">
        <f>IF(
    ISERROR('CS-Sophomore-Percentages'!AR2),
    CHOOSE(RANDBETWEEN(1, 2), "NotKnown", "Known"),
    IF(
        ISNUMBER('CS-Sophomore-Percentages'!AR2),
        IF(
            'CS-Sophomore-Percentages'!AR2 &lt; 0.6,
            "NotKnown",
            "Known"
        ),
        'CS-Sophomore-Percentages'!AR2
    )
)</f>
        <v>Known</v>
      </c>
      <c r="AS2" s="31" t="str">
        <f>IF(
    ISERROR('CS-Sophomore-Percentages'!AS2),
    CHOOSE(RANDBETWEEN(1, 2), "NotKnown", "Known"),
    IF(
        ISNUMBER('CS-Sophomore-Percentages'!AS2),
        IF(
            'CS-Sophomore-Percentages'!AS2 &lt; 0.6,
            "NotKnown",
            "Known"
        ),
        'CS-Sophomore-Percentages'!AS2
    )
)</f>
        <v>Known</v>
      </c>
      <c r="AT2" s="31" t="str">
        <f>IF(
    ISERROR('CS-Sophomore-Percentages'!AT2),
    CHOOSE(RANDBETWEEN(1, 2), "NotKnown", "Known"),
    IF(
        ISNUMBER('CS-Sophomore-Percentages'!AT2),
        IF(
            'CS-Sophomore-Percentages'!AT2 &lt; 0.6,
            "NotKnown",
            "Known"
        ),
        'CS-Sophomore-Percentages'!AT2
    )
)</f>
        <v>Known</v>
      </c>
      <c r="AU2" s="23"/>
    </row>
    <row r="3">
      <c r="A3" s="23" t="str">
        <f>IF(
    ISERROR('CS-Sophomore-Percentages'!A3),
    CHOOSE(RANDBETWEEN(1, 2), "NotKnown", "Known"),
    IF(
        ISNUMBER('CS-Sophomore-Percentages'!A3),
        IF(
            'CS-Sophomore-Percentages'!A3 &lt; 0.6,
            "NotKnown",
            "Known"
        ),
        'CS-Sophomore-Percentages'!A3
    )
)</f>
        <v>2Sp-M</v>
      </c>
      <c r="B3" s="31" t="str">
        <f>IF(
    ISERROR('CS-Sophomore-Percentages'!B3),
    CHOOSE(RANDBETWEEN(1, 2), "NotKnown", "Known"),
    IF(
        ISNUMBER('CS-Sophomore-Percentages'!B3),
        IF(
            'CS-Sophomore-Percentages'!B3 &lt; 0.6,
            "NotKnown",
            "Known"
        ),
        'CS-Sophomore-Percentages'!B3
    )
)</f>
        <v>Known</v>
      </c>
      <c r="C3" s="31" t="str">
        <f>IF(
    ISERROR('CS-Sophomore-Percentages'!C3),
    CHOOSE(RANDBETWEEN(1, 2), "NotKnown", "Known"),
    IF(
        ISNUMBER('CS-Sophomore-Percentages'!C3),
        IF(
            'CS-Sophomore-Percentages'!C3 &lt; 0.6,
            "NotKnown",
            "Known"
        ),
        'CS-Sophomore-Percentages'!C3
    )
)</f>
        <v>Known</v>
      </c>
      <c r="D3" s="31" t="str">
        <f>IF(
    ISERROR('CS-Sophomore-Percentages'!D3),
    CHOOSE(RANDBETWEEN(1, 2), "NotKnown", "Known"),
    IF(
        ISNUMBER('CS-Sophomore-Percentages'!D3),
        IF(
            'CS-Sophomore-Percentages'!D3 &lt; 0.6,
            "NotKnown",
            "Known"
        ),
        'CS-Sophomore-Percentages'!D3
    )
)</f>
        <v>Known</v>
      </c>
      <c r="E3" s="31" t="str">
        <f>IF(
    ISERROR('CS-Sophomore-Percentages'!E3),
    CHOOSE(RANDBETWEEN(1, 2), "NotKnown", "Known"),
    IF(
        ISNUMBER('CS-Sophomore-Percentages'!E3),
        IF(
            'CS-Sophomore-Percentages'!E3 &lt; 0.6,
            "NotKnown",
            "Known"
        ),
        'CS-Sophomore-Percentages'!E3
    )
)</f>
        <v>Known</v>
      </c>
      <c r="F3" s="31" t="str">
        <f>IF(
    ISERROR('CS-Sophomore-Percentages'!F3),
    CHOOSE(RANDBETWEEN(1, 2), "NotKnown", "Known"),
    IF(
        ISNUMBER('CS-Sophomore-Percentages'!F3),
        IF(
            'CS-Sophomore-Percentages'!F3 &lt; 0.6,
            "NotKnown",
            "Known"
        ),
        'CS-Sophomore-Percentages'!F3
    )
)</f>
        <v>Known</v>
      </c>
      <c r="G3" s="31" t="str">
        <f>IF(
    ISERROR('CS-Sophomore-Percentages'!G3),
    CHOOSE(RANDBETWEEN(1, 2), "NotKnown", "Known"),
    IF(
        ISNUMBER('CS-Sophomore-Percentages'!G3),
        IF(
            'CS-Sophomore-Percentages'!G3 &lt; 0.6,
            "NotKnown",
            "Known"
        ),
        'CS-Sophomore-Percentages'!G3
    )
)</f>
        <v>Known</v>
      </c>
      <c r="H3" s="31" t="str">
        <f>IF(
    ISERROR('CS-Sophomore-Percentages'!H3),
    CHOOSE(RANDBETWEEN(1, 2), "NotKnown", "Known"),
    IF(
        ISNUMBER('CS-Sophomore-Percentages'!H3),
        IF(
            'CS-Sophomore-Percentages'!H3 &lt; 0.6,
            "NotKnown",
            "Known"
        ),
        'CS-Sophomore-Percentages'!H3
    )
)</f>
        <v>Known</v>
      </c>
      <c r="I3" s="31" t="str">
        <f>IF(
    ISERROR('CS-Sophomore-Percentages'!I3),
    CHOOSE(RANDBETWEEN(1, 2), "NotKnown", "Known"),
    IF(
        ISNUMBER('CS-Sophomore-Percentages'!I3),
        IF(
            'CS-Sophomore-Percentages'!I3 &lt; 0.6,
            "NotKnown",
            "Known"
        ),
        'CS-Sophomore-Percentages'!I3
    )
)</f>
        <v>Known</v>
      </c>
      <c r="J3" s="31" t="str">
        <f>IF(
    ISERROR('CS-Sophomore-Percentages'!J3),
    CHOOSE(RANDBETWEEN(1, 2), "NotKnown", "Known"),
    IF(
        ISNUMBER('CS-Sophomore-Percentages'!J3),
        IF(
            'CS-Sophomore-Percentages'!J3 &lt; 0.6,
            "NotKnown",
            "Known"
        ),
        'CS-Sophomore-Percentages'!J3
    )
)</f>
        <v>Known</v>
      </c>
      <c r="K3" s="31" t="str">
        <f>IF(
    ISERROR('CS-Sophomore-Percentages'!K3),
    CHOOSE(RANDBETWEEN(1, 2), "NotKnown", "Known"),
    IF(
        ISNUMBER('CS-Sophomore-Percentages'!K3),
        IF(
            'CS-Sophomore-Percentages'!K3 &lt; 0.6,
            "NotKnown",
            "Known"
        ),
        'CS-Sophomore-Percentages'!K3
    )
)</f>
        <v>NotKnown</v>
      </c>
      <c r="L3" s="31" t="str">
        <f>IF(
    ISERROR('CS-Sophomore-Percentages'!L3),
    CHOOSE(RANDBETWEEN(1, 2), "NotKnown", "Known"),
    IF(
        ISNUMBER('CS-Sophomore-Percentages'!L3),
        IF(
            'CS-Sophomore-Percentages'!L3 &lt; 0.6,
            "NotKnown",
            "Known"
        ),
        'CS-Sophomore-Percentages'!L3
    )
)</f>
        <v>Known</v>
      </c>
      <c r="M3" s="31" t="str">
        <f>IF(
    ISERROR('CS-Sophomore-Percentages'!M3),
    CHOOSE(RANDBETWEEN(1, 2), "NotKnown", "Known"),
    IF(
        ISNUMBER('CS-Sophomore-Percentages'!M3),
        IF(
            'CS-Sophomore-Percentages'!M3 &lt; 0.6,
            "NotKnown",
            "Known"
        ),
        'CS-Sophomore-Percentages'!M3
    )
)</f>
        <v>Known</v>
      </c>
      <c r="N3" s="31" t="str">
        <f>IF(
    ISERROR('CS-Sophomore-Percentages'!N3),
    CHOOSE(RANDBETWEEN(1, 2), "NotKnown", "Known"),
    IF(
        ISNUMBER('CS-Sophomore-Percentages'!N3),
        IF(
            'CS-Sophomore-Percentages'!N3 &lt; 0.6,
            "NotKnown",
            "Known"
        ),
        'CS-Sophomore-Percentages'!N3
    )
)</f>
        <v>Known</v>
      </c>
      <c r="O3" s="31" t="str">
        <f>IF(
    ISERROR('CS-Sophomore-Percentages'!O3),
    CHOOSE(RANDBETWEEN(1, 2), "NotKnown", "Known"),
    IF(
        ISNUMBER('CS-Sophomore-Percentages'!O3),
        IF(
            'CS-Sophomore-Percentages'!O3 &lt; 0.6,
            "NotKnown",
            "Known"
        ),
        'CS-Sophomore-Percentages'!O3
    )
)</f>
        <v>Known</v>
      </c>
      <c r="P3" s="31" t="str">
        <f>IF(
    ISERROR('CS-Sophomore-Percentages'!P3),
    CHOOSE(RANDBETWEEN(1, 2), "NotKnown", "Known"),
    IF(
        ISNUMBER('CS-Sophomore-Percentages'!P3),
        IF(
            'CS-Sophomore-Percentages'!P3 &lt; 0.6,
            "NotKnown",
            "Known"
        ),
        'CS-Sophomore-Percentages'!P3
    )
)</f>
        <v>Known</v>
      </c>
      <c r="Q3" s="31" t="str">
        <f>IF(
    ISERROR('CS-Sophomore-Percentages'!Q3),
    CHOOSE(RANDBETWEEN(1, 2), "NotKnown", "Known"),
    IF(
        ISNUMBER('CS-Sophomore-Percentages'!Q3),
        IF(
            'CS-Sophomore-Percentages'!Q3 &lt; 0.6,
            "NotKnown",
            "Known"
        ),
        'CS-Sophomore-Percentages'!Q3
    )
)</f>
        <v>Known</v>
      </c>
      <c r="R3" s="31" t="str">
        <f>IF(
    ISERROR('CS-Sophomore-Percentages'!R3),
    CHOOSE(RANDBETWEEN(1, 2), "NotKnown", "Known"),
    IF(
        ISNUMBER('CS-Sophomore-Percentages'!R3),
        IF(
            'CS-Sophomore-Percentages'!R3 &lt; 0.6,
            "NotKnown",
            "Known"
        ),
        'CS-Sophomore-Percentages'!R3
    )
)</f>
        <v>Known</v>
      </c>
      <c r="S3" s="31" t="str">
        <f>IF(
    ISERROR('CS-Sophomore-Percentages'!S3),
    CHOOSE(RANDBETWEEN(1, 2), "NotKnown", "Known"),
    IF(
        ISNUMBER('CS-Sophomore-Percentages'!S3),
        IF(
            'CS-Sophomore-Percentages'!S3 &lt; 0.6,
            "NotKnown",
            "Known"
        ),
        'CS-Sophomore-Percentages'!S3
    )
)</f>
        <v>Known</v>
      </c>
      <c r="T3" s="31" t="str">
        <f>IF(
    ISERROR('CS-Sophomore-Percentages'!T3),
    CHOOSE(RANDBETWEEN(1, 2), "NotKnown", "Known"),
    IF(
        ISNUMBER('CS-Sophomore-Percentages'!T3),
        IF(
            'CS-Sophomore-Percentages'!T3 &lt; 0.6,
            "NotKnown",
            "Known"
        ),
        'CS-Sophomore-Percentages'!T3
    )
)</f>
        <v>Known</v>
      </c>
      <c r="U3" s="31" t="str">
        <f>IF(
    ISERROR('CS-Sophomore-Percentages'!U3),
    CHOOSE(RANDBETWEEN(1, 2), "NotKnown", "Known"),
    IF(
        ISNUMBER('CS-Sophomore-Percentages'!U3),
        IF(
            'CS-Sophomore-Percentages'!U3 &lt; 0.6,
            "NotKnown",
            "Known"
        ),
        'CS-Sophomore-Percentages'!U3
    )
)</f>
        <v>Known</v>
      </c>
      <c r="V3" s="31" t="str">
        <f>IF(
    ISERROR('CS-Sophomore-Percentages'!V3),
    CHOOSE(RANDBETWEEN(1, 2), "NotKnown", "Known"),
    IF(
        ISNUMBER('CS-Sophomore-Percentages'!V3),
        IF(
            'CS-Sophomore-Percentages'!V3 &lt; 0.6,
            "NotKnown",
            "Known"
        ),
        'CS-Sophomore-Percentages'!V3
    )
)</f>
        <v>Known</v>
      </c>
      <c r="W3" s="31" t="str">
        <f>IF(
    ISERROR('CS-Sophomore-Percentages'!W3),
    CHOOSE(RANDBETWEEN(1, 2), "NotKnown", "Known"),
    IF(
        ISNUMBER('CS-Sophomore-Percentages'!W3),
        IF(
            'CS-Sophomore-Percentages'!W3 &lt; 0.6,
            "NotKnown",
            "Known"
        ),
        'CS-Sophomore-Percentages'!W3
    )
)</f>
        <v>Known</v>
      </c>
      <c r="X3" s="31" t="str">
        <f>IF(
    ISERROR('CS-Sophomore-Percentages'!X3),
    CHOOSE(RANDBETWEEN(1, 2), "NotKnown", "Known"),
    IF(
        ISNUMBER('CS-Sophomore-Percentages'!X3),
        IF(
            'CS-Sophomore-Percentages'!X3 &lt; 0.6,
            "NotKnown",
            "Known"
        ),
        'CS-Sophomore-Percentages'!X3
    )
)</f>
        <v>Known</v>
      </c>
      <c r="Y3" s="31" t="str">
        <f>IF(
    ISERROR('CS-Sophomore-Percentages'!Y3),
    CHOOSE(RANDBETWEEN(1, 2), "NotKnown", "Known"),
    IF(
        ISNUMBER('CS-Sophomore-Percentages'!Y3),
        IF(
            'CS-Sophomore-Percentages'!Y3 &lt; 0.6,
            "NotKnown",
            "Known"
        ),
        'CS-Sophomore-Percentages'!Y3
    )
)</f>
        <v>Known</v>
      </c>
      <c r="Z3" s="31" t="str">
        <f>IF(
    ISERROR('CS-Sophomore-Percentages'!Z3),
    CHOOSE(RANDBETWEEN(1, 2), "NotKnown", "Known"),
    IF(
        ISNUMBER('CS-Sophomore-Percentages'!Z3),
        IF(
            'CS-Sophomore-Percentages'!Z3 &lt; 0.6,
            "NotKnown",
            "Known"
        ),
        'CS-Sophomore-Percentages'!Z3
    )
)</f>
        <v>Known</v>
      </c>
      <c r="AA3" s="31" t="str">
        <f>IF(
    ISERROR('CS-Sophomore-Percentages'!AA3),
    CHOOSE(RANDBETWEEN(1, 2), "NotKnown", "Known"),
    IF(
        ISNUMBER('CS-Sophomore-Percentages'!AA3),
        IF(
            'CS-Sophomore-Percentages'!AA3 &lt; 0.6,
            "NotKnown",
            "Known"
        ),
        'CS-Sophomore-Percentages'!AA3
    )
)</f>
        <v>Known</v>
      </c>
      <c r="AB3" s="31" t="str">
        <f>IF(
    ISERROR('CS-Sophomore-Percentages'!AB3),
    CHOOSE(RANDBETWEEN(1, 2), "NotKnown", "Known"),
    IF(
        ISNUMBER('CS-Sophomore-Percentages'!AB3),
        IF(
            'CS-Sophomore-Percentages'!AB3 &lt; 0.6,
            "NotKnown",
            "Known"
        ),
        'CS-Sophomore-Percentages'!AB3
    )
)</f>
        <v>NotKnown</v>
      </c>
      <c r="AC3" s="31" t="str">
        <f>IF(
    ISERROR('CS-Sophomore-Percentages'!AC3),
    CHOOSE(RANDBETWEEN(1, 2), "NotKnown", "Known"),
    IF(
        ISNUMBER('CS-Sophomore-Percentages'!AC3),
        IF(
            'CS-Sophomore-Percentages'!AC3 &lt; 0.6,
            "NotKnown",
            "Known"
        ),
        'CS-Sophomore-Percentages'!AC3
    )
)</f>
        <v>Known</v>
      </c>
      <c r="AD3" s="31" t="str">
        <f>IF(
    ISERROR('CS-Sophomore-Percentages'!AD3),
    CHOOSE(RANDBETWEEN(1, 2), "NotKnown", "Known"),
    IF(
        ISNUMBER('CS-Sophomore-Percentages'!AD3),
        IF(
            'CS-Sophomore-Percentages'!AD3 &lt; 0.6,
            "NotKnown",
            "Known"
        ),
        'CS-Sophomore-Percentages'!AD3
    )
)</f>
        <v>NotKnown</v>
      </c>
      <c r="AE3" s="31" t="str">
        <f>IF(
    ISERROR('CS-Sophomore-Percentages'!AE3),
    CHOOSE(RANDBETWEEN(1, 2), "NotKnown", "Known"),
    IF(
        ISNUMBER('CS-Sophomore-Percentages'!AE3),
        IF(
            'CS-Sophomore-Percentages'!AE3 &lt; 0.6,
            "NotKnown",
            "Known"
        ),
        'CS-Sophomore-Percentages'!AE3
    )
)</f>
        <v>Known</v>
      </c>
      <c r="AF3" s="31" t="str">
        <f>IF(
    ISERROR('CS-Sophomore-Percentages'!AF3),
    CHOOSE(RANDBETWEEN(1, 2), "NotKnown", "Known"),
    IF(
        ISNUMBER('CS-Sophomore-Percentages'!AF3),
        IF(
            'CS-Sophomore-Percentages'!AF3 &lt; 0.6,
            "NotKnown",
            "Known"
        ),
        'CS-Sophomore-Percentages'!AF3
    )
)</f>
        <v>Known</v>
      </c>
      <c r="AG3" s="31" t="str">
        <f>IF(
    ISERROR('CS-Sophomore-Percentages'!AG3),
    CHOOSE(RANDBETWEEN(1, 2), "NotKnown", "Known"),
    IF(
        ISNUMBER('CS-Sophomore-Percentages'!AG3),
        IF(
            'CS-Sophomore-Percentages'!AG3 &lt; 0.6,
            "NotKnown",
            "Known"
        ),
        'CS-Sophomore-Percentages'!AG3
    )
)</f>
        <v>Known</v>
      </c>
      <c r="AH3" s="31" t="str">
        <f>IF(
    ISERROR('CS-Sophomore-Percentages'!AH3),
    CHOOSE(RANDBETWEEN(1, 2), "NotKnown", "Known"),
    IF(
        ISNUMBER('CS-Sophomore-Percentages'!AH3),
        IF(
            'CS-Sophomore-Percentages'!AH3 &lt; 0.6,
            "NotKnown",
            "Known"
        ),
        'CS-Sophomore-Percentages'!AH3
    )
)</f>
        <v>Known</v>
      </c>
      <c r="AI3" s="31" t="str">
        <f>IF(
    ISERROR('CS-Sophomore-Percentages'!AI3),
    CHOOSE(RANDBETWEEN(1, 2), "NotKnown", "Known"),
    IF(
        ISNUMBER('CS-Sophomore-Percentages'!AI3),
        IF(
            'CS-Sophomore-Percentages'!AI3 &lt; 0.6,
            "NotKnown",
            "Known"
        ),
        'CS-Sophomore-Percentages'!AI3
    )
)</f>
        <v>Known</v>
      </c>
      <c r="AJ3" s="31" t="str">
        <f>IF(
    ISERROR('CS-Sophomore-Percentages'!AJ3),
    CHOOSE(RANDBETWEEN(1, 2), "NotKnown", "Known"),
    IF(
        ISNUMBER('CS-Sophomore-Percentages'!AJ3),
        IF(
            'CS-Sophomore-Percentages'!AJ3 &lt; 0.6,
            "NotKnown",
            "Known"
        ),
        'CS-Sophomore-Percentages'!AJ3
    )
)</f>
        <v>Known</v>
      </c>
      <c r="AK3" s="31" t="str">
        <f>IF(
    ISERROR('CS-Sophomore-Percentages'!AK3),
    CHOOSE(RANDBETWEEN(1, 2), "NotKnown", "Known"),
    IF(
        ISNUMBER('CS-Sophomore-Percentages'!AK3),
        IF(
            'CS-Sophomore-Percentages'!AK3 &lt; 0.6,
            "NotKnown",
            "Known"
        ),
        'CS-Sophomore-Percentages'!AK3
    )
)</f>
        <v>Known</v>
      </c>
      <c r="AL3" s="31" t="str">
        <f>IF(
    ISERROR('CS-Sophomore-Percentages'!AL3),
    CHOOSE(RANDBETWEEN(1, 2), "NotKnown", "Known"),
    IF(
        ISNUMBER('CS-Sophomore-Percentages'!AL3),
        IF(
            'CS-Sophomore-Percentages'!AL3 &lt; 0.6,
            "NotKnown",
            "Known"
        ),
        'CS-Sophomore-Percentages'!AL3
    )
)</f>
        <v>Known</v>
      </c>
      <c r="AM3" s="31" t="str">
        <f>IF(
    ISERROR('CS-Sophomore-Percentages'!AM3),
    CHOOSE(RANDBETWEEN(1, 2), "NotKnown", "Known"),
    IF(
        ISNUMBER('CS-Sophomore-Percentages'!AM3),
        IF(
            'CS-Sophomore-Percentages'!AM3 &lt; 0.6,
            "NotKnown",
            "Known"
        ),
        'CS-Sophomore-Percentages'!AM3
    )
)</f>
        <v>NotKnown</v>
      </c>
      <c r="AN3" s="31" t="str">
        <f>IF(
    ISERROR('CS-Sophomore-Percentages'!AN3),
    CHOOSE(RANDBETWEEN(1, 2), "NotKnown", "Known"),
    IF(
        ISNUMBER('CS-Sophomore-Percentages'!AN3),
        IF(
            'CS-Sophomore-Percentages'!AN3 &lt; 0.6,
            "NotKnown",
            "Known"
        ),
        'CS-Sophomore-Percentages'!AN3
    )
)</f>
        <v>Known</v>
      </c>
      <c r="AO3" s="31" t="str">
        <f>IF(
    ISERROR('CS-Sophomore-Percentages'!AO3),
    CHOOSE(RANDBETWEEN(1, 2), "NotKnown", "Known"),
    IF(
        ISNUMBER('CS-Sophomore-Percentages'!AO3),
        IF(
            'CS-Sophomore-Percentages'!AO3 &lt; 0.6,
            "NotKnown",
            "Known"
        ),
        'CS-Sophomore-Percentages'!AO3
    )
)</f>
        <v>Known</v>
      </c>
      <c r="AP3" s="31" t="str">
        <f>IF(
    ISERROR('CS-Sophomore-Percentages'!AP3),
    CHOOSE(RANDBETWEEN(1, 2), "NotKnown", "Known"),
    IF(
        ISNUMBER('CS-Sophomore-Percentages'!AP3),
        IF(
            'CS-Sophomore-Percentages'!AP3 &lt; 0.6,
            "NotKnown",
            "Known"
        ),
        'CS-Sophomore-Percentages'!AP3
    )
)</f>
        <v>NotKnown</v>
      </c>
      <c r="AQ3" s="31" t="str">
        <f>IF(
    ISERROR('CS-Sophomore-Percentages'!AQ3),
    CHOOSE(RANDBETWEEN(1, 2), "NotKnown", "Known"),
    IF(
        ISNUMBER('CS-Sophomore-Percentages'!AQ3),
        IF(
            'CS-Sophomore-Percentages'!AQ3 &lt; 0.6,
            "NotKnown",
            "Known"
        ),
        'CS-Sophomore-Percentages'!AQ3
    )
)</f>
        <v>NotKnown</v>
      </c>
      <c r="AR3" s="31" t="str">
        <f>IF(
    ISERROR('CS-Sophomore-Percentages'!AR3),
    CHOOSE(RANDBETWEEN(1, 2), "NotKnown", "Known"),
    IF(
        ISNUMBER('CS-Sophomore-Percentages'!AR3),
        IF(
            'CS-Sophomore-Percentages'!AR3 &lt; 0.6,
            "NotKnown",
            "Known"
        ),
        'CS-Sophomore-Percentages'!AR3
    )
)</f>
        <v>NotKnown</v>
      </c>
      <c r="AS3" s="31" t="str">
        <f>IF(
    ISERROR('CS-Sophomore-Percentages'!AS3),
    CHOOSE(RANDBETWEEN(1, 2), "NotKnown", "Known"),
    IF(
        ISNUMBER('CS-Sophomore-Percentages'!AS3),
        IF(
            'CS-Sophomore-Percentages'!AS3 &lt; 0.6,
            "NotKnown",
            "Known"
        ),
        'CS-Sophomore-Percentages'!AS3
    )
)</f>
        <v>Known</v>
      </c>
      <c r="AT3" s="31" t="str">
        <f>IF(
    ISERROR('CS-Sophomore-Percentages'!AT3),
    CHOOSE(RANDBETWEEN(1, 2), "NotKnown", "Known"),
    IF(
        ISNUMBER('CS-Sophomore-Percentages'!AT3),
        IF(
            'CS-Sophomore-Percentages'!AT3 &lt; 0.6,
            "NotKnown",
            "Known"
        ),
        'CS-Sophomore-Percentages'!AT3
    )
)</f>
        <v>Known</v>
      </c>
      <c r="AU3" s="23"/>
    </row>
    <row r="4">
      <c r="A4" s="23" t="str">
        <f>IF(
    ISERROR('CS-Sophomore-Percentages'!A4),
    CHOOSE(RANDBETWEEN(1, 2), "NotKnown", "Known"),
    IF(
        ISNUMBER('CS-Sophomore-Percentages'!A4),
        IF(
            'CS-Sophomore-Percentages'!A4 &lt; 0.6,
            "NotKnown",
            "Known"
        ),
        'CS-Sophomore-Percentages'!A4
    )
)</f>
        <v>3Sp-M</v>
      </c>
      <c r="B4" s="31" t="str">
        <f>IF(
    ISERROR('CS-Sophomore-Percentages'!B4),
    CHOOSE(RANDBETWEEN(1, 2), "NotKnown", "Known"),
    IF(
        ISNUMBER('CS-Sophomore-Percentages'!B4),
        IF(
            'CS-Sophomore-Percentages'!B4 &lt; 0.6,
            "NotKnown",
            "Known"
        ),
        'CS-Sophomore-Percentages'!B4
    )
)</f>
        <v>Known</v>
      </c>
      <c r="C4" s="31" t="str">
        <f>IF(
    ISERROR('CS-Sophomore-Percentages'!C4),
    CHOOSE(RANDBETWEEN(1, 2), "NotKnown", "Known"),
    IF(
        ISNUMBER('CS-Sophomore-Percentages'!C4),
        IF(
            'CS-Sophomore-Percentages'!C4 &lt; 0.6,
            "NotKnown",
            "Known"
        ),
        'CS-Sophomore-Percentages'!C4
    )
)</f>
        <v>Known</v>
      </c>
      <c r="D4" s="31" t="str">
        <f>IF(
    ISERROR('CS-Sophomore-Percentages'!D4),
    CHOOSE(RANDBETWEEN(1, 2), "NotKnown", "Known"),
    IF(
        ISNUMBER('CS-Sophomore-Percentages'!D4),
        IF(
            'CS-Sophomore-Percentages'!D4 &lt; 0.6,
            "NotKnown",
            "Known"
        ),
        'CS-Sophomore-Percentages'!D4
    )
)</f>
        <v>Known</v>
      </c>
      <c r="E4" s="31" t="str">
        <f>IF(
    ISERROR('CS-Sophomore-Percentages'!E4),
    CHOOSE(RANDBETWEEN(1, 2), "NotKnown", "Known"),
    IF(
        ISNUMBER('CS-Sophomore-Percentages'!E4),
        IF(
            'CS-Sophomore-Percentages'!E4 &lt; 0.6,
            "NotKnown",
            "Known"
        ),
        'CS-Sophomore-Percentages'!E4
    )
)</f>
        <v>Known</v>
      </c>
      <c r="F4" s="31" t="str">
        <f>IF(
    ISERROR('CS-Sophomore-Percentages'!F4),
    CHOOSE(RANDBETWEEN(1, 2), "NotKnown", "Known"),
    IF(
        ISNUMBER('CS-Sophomore-Percentages'!F4),
        IF(
            'CS-Sophomore-Percentages'!F4 &lt; 0.6,
            "NotKnown",
            "Known"
        ),
        'CS-Sophomore-Percentages'!F4
    )
)</f>
        <v>Known</v>
      </c>
      <c r="G4" s="31" t="str">
        <f>IF(
    ISERROR('CS-Sophomore-Percentages'!G4),
    CHOOSE(RANDBETWEEN(1, 2), "NotKnown", "Known"),
    IF(
        ISNUMBER('CS-Sophomore-Percentages'!G4),
        IF(
            'CS-Sophomore-Percentages'!G4 &lt; 0.6,
            "NotKnown",
            "Known"
        ),
        'CS-Sophomore-Percentages'!G4
    )
)</f>
        <v>Known</v>
      </c>
      <c r="H4" s="31" t="str">
        <f>IF(
    ISERROR('CS-Sophomore-Percentages'!H4),
    CHOOSE(RANDBETWEEN(1, 2), "NotKnown", "Known"),
    IF(
        ISNUMBER('CS-Sophomore-Percentages'!H4),
        IF(
            'CS-Sophomore-Percentages'!H4 &lt; 0.6,
            "NotKnown",
            "Known"
        ),
        'CS-Sophomore-Percentages'!H4
    )
)</f>
        <v>Known</v>
      </c>
      <c r="I4" s="31" t="str">
        <f>IF(
    ISERROR('CS-Sophomore-Percentages'!I4),
    CHOOSE(RANDBETWEEN(1, 2), "NotKnown", "Known"),
    IF(
        ISNUMBER('CS-Sophomore-Percentages'!I4),
        IF(
            'CS-Sophomore-Percentages'!I4 &lt; 0.6,
            "NotKnown",
            "Known"
        ),
        'CS-Sophomore-Percentages'!I4
    )
)</f>
        <v>Known</v>
      </c>
      <c r="J4" s="31" t="str">
        <f>IF(
    ISERROR('CS-Sophomore-Percentages'!J4),
    CHOOSE(RANDBETWEEN(1, 2), "NotKnown", "Known"),
    IF(
        ISNUMBER('CS-Sophomore-Percentages'!J4),
        IF(
            'CS-Sophomore-Percentages'!J4 &lt; 0.6,
            "NotKnown",
            "Known"
        ),
        'CS-Sophomore-Percentages'!J4
    )
)</f>
        <v>Known</v>
      </c>
      <c r="K4" s="31" t="str">
        <f>IF(
    ISERROR('CS-Sophomore-Percentages'!K4),
    CHOOSE(RANDBETWEEN(1, 2), "NotKnown", "Known"),
    IF(
        ISNUMBER('CS-Sophomore-Percentages'!K4),
        IF(
            'CS-Sophomore-Percentages'!K4 &lt; 0.6,
            "NotKnown",
            "Known"
        ),
        'CS-Sophomore-Percentages'!K4
    )
)</f>
        <v>Known</v>
      </c>
      <c r="L4" s="31" t="str">
        <f>IF(
    ISERROR('CS-Sophomore-Percentages'!L4),
    CHOOSE(RANDBETWEEN(1, 2), "NotKnown", "Known"),
    IF(
        ISNUMBER('CS-Sophomore-Percentages'!L4),
        IF(
            'CS-Sophomore-Percentages'!L4 &lt; 0.6,
            "NotKnown",
            "Known"
        ),
        'CS-Sophomore-Percentages'!L4
    )
)</f>
        <v>Known</v>
      </c>
      <c r="M4" s="31" t="str">
        <f>IF(
    ISERROR('CS-Sophomore-Percentages'!M4),
    CHOOSE(RANDBETWEEN(1, 2), "NotKnown", "Known"),
    IF(
        ISNUMBER('CS-Sophomore-Percentages'!M4),
        IF(
            'CS-Sophomore-Percentages'!M4 &lt; 0.6,
            "NotKnown",
            "Known"
        ),
        'CS-Sophomore-Percentages'!M4
    )
)</f>
        <v>Known</v>
      </c>
      <c r="N4" s="31" t="str">
        <f>IF(
    ISERROR('CS-Sophomore-Percentages'!N4),
    CHOOSE(RANDBETWEEN(1, 2), "NotKnown", "Known"),
    IF(
        ISNUMBER('CS-Sophomore-Percentages'!N4),
        IF(
            'CS-Sophomore-Percentages'!N4 &lt; 0.6,
            "NotKnown",
            "Known"
        ),
        'CS-Sophomore-Percentages'!N4
    )
)</f>
        <v>Known</v>
      </c>
      <c r="O4" s="31" t="str">
        <f>IF(
    ISERROR('CS-Sophomore-Percentages'!O4),
    CHOOSE(RANDBETWEEN(1, 2), "NotKnown", "Known"),
    IF(
        ISNUMBER('CS-Sophomore-Percentages'!O4),
        IF(
            'CS-Sophomore-Percentages'!O4 &lt; 0.6,
            "NotKnown",
            "Known"
        ),
        'CS-Sophomore-Percentages'!O4
    )
)</f>
        <v>Known</v>
      </c>
      <c r="P4" s="31" t="str">
        <f>IF(
    ISERROR('CS-Sophomore-Percentages'!P4),
    CHOOSE(RANDBETWEEN(1, 2), "NotKnown", "Known"),
    IF(
        ISNUMBER('CS-Sophomore-Percentages'!P4),
        IF(
            'CS-Sophomore-Percentages'!P4 &lt; 0.6,
            "NotKnown",
            "Known"
        ),
        'CS-Sophomore-Percentages'!P4
    )
)</f>
        <v>NotKnown</v>
      </c>
      <c r="Q4" s="31" t="str">
        <f>IF(
    ISERROR('CS-Sophomore-Percentages'!Q4),
    CHOOSE(RANDBETWEEN(1, 2), "NotKnown", "Known"),
    IF(
        ISNUMBER('CS-Sophomore-Percentages'!Q4),
        IF(
            'CS-Sophomore-Percentages'!Q4 &lt; 0.6,
            "NotKnown",
            "Known"
        ),
        'CS-Sophomore-Percentages'!Q4
    )
)</f>
        <v>Known</v>
      </c>
      <c r="R4" s="31" t="str">
        <f>IF(
    ISERROR('CS-Sophomore-Percentages'!R4),
    CHOOSE(RANDBETWEEN(1, 2), "NotKnown", "Known"),
    IF(
        ISNUMBER('CS-Sophomore-Percentages'!R4),
        IF(
            'CS-Sophomore-Percentages'!R4 &lt; 0.6,
            "NotKnown",
            "Known"
        ),
        'CS-Sophomore-Percentages'!R4
    )
)</f>
        <v>Known</v>
      </c>
      <c r="S4" s="31" t="str">
        <f>IF(
    ISERROR('CS-Sophomore-Percentages'!S4),
    CHOOSE(RANDBETWEEN(1, 2), "NotKnown", "Known"),
    IF(
        ISNUMBER('CS-Sophomore-Percentages'!S4),
        IF(
            'CS-Sophomore-Percentages'!S4 &lt; 0.6,
            "NotKnown",
            "Known"
        ),
        'CS-Sophomore-Percentages'!S4
    )
)</f>
        <v>Known</v>
      </c>
      <c r="T4" s="31" t="str">
        <f>IF(
    ISERROR('CS-Sophomore-Percentages'!T4),
    CHOOSE(RANDBETWEEN(1, 2), "NotKnown", "Known"),
    IF(
        ISNUMBER('CS-Sophomore-Percentages'!T4),
        IF(
            'CS-Sophomore-Percentages'!T4 &lt; 0.6,
            "NotKnown",
            "Known"
        ),
        'CS-Sophomore-Percentages'!T4
    )
)</f>
        <v>Known</v>
      </c>
      <c r="U4" s="31" t="str">
        <f>IF(
    ISERROR('CS-Sophomore-Percentages'!U4),
    CHOOSE(RANDBETWEEN(1, 2), "NotKnown", "Known"),
    IF(
        ISNUMBER('CS-Sophomore-Percentages'!U4),
        IF(
            'CS-Sophomore-Percentages'!U4 &lt; 0.6,
            "NotKnown",
            "Known"
        ),
        'CS-Sophomore-Percentages'!U4
    )
)</f>
        <v>Known</v>
      </c>
      <c r="V4" s="31" t="str">
        <f>IF(
    ISERROR('CS-Sophomore-Percentages'!V4),
    CHOOSE(RANDBETWEEN(1, 2), "NotKnown", "Known"),
    IF(
        ISNUMBER('CS-Sophomore-Percentages'!V4),
        IF(
            'CS-Sophomore-Percentages'!V4 &lt; 0.6,
            "NotKnown",
            "Known"
        ),
        'CS-Sophomore-Percentages'!V4
    )
)</f>
        <v>Known</v>
      </c>
      <c r="W4" s="31" t="str">
        <f>IF(
    ISERROR('CS-Sophomore-Percentages'!W4),
    CHOOSE(RANDBETWEEN(1, 2), "NotKnown", "Known"),
    IF(
        ISNUMBER('CS-Sophomore-Percentages'!W4),
        IF(
            'CS-Sophomore-Percentages'!W4 &lt; 0.6,
            "NotKnown",
            "Known"
        ),
        'CS-Sophomore-Percentages'!W4
    )
)</f>
        <v>Known</v>
      </c>
      <c r="X4" s="31" t="str">
        <f>IF(
    ISERROR('CS-Sophomore-Percentages'!X4),
    CHOOSE(RANDBETWEEN(1, 2), "NotKnown", "Known"),
    IF(
        ISNUMBER('CS-Sophomore-Percentages'!X4),
        IF(
            'CS-Sophomore-Percentages'!X4 &lt; 0.6,
            "NotKnown",
            "Known"
        ),
        'CS-Sophomore-Percentages'!X4
    )
)</f>
        <v>Known</v>
      </c>
      <c r="Y4" s="31" t="str">
        <f>IF(
    ISERROR('CS-Sophomore-Percentages'!Y4),
    CHOOSE(RANDBETWEEN(1, 2), "NotKnown", "Known"),
    IF(
        ISNUMBER('CS-Sophomore-Percentages'!Y4),
        IF(
            'CS-Sophomore-Percentages'!Y4 &lt; 0.6,
            "NotKnown",
            "Known"
        ),
        'CS-Sophomore-Percentages'!Y4
    )
)</f>
        <v>NotKnown</v>
      </c>
      <c r="Z4" s="31" t="str">
        <f>IF(
    ISERROR('CS-Sophomore-Percentages'!Z4),
    CHOOSE(RANDBETWEEN(1, 2), "NotKnown", "Known"),
    IF(
        ISNUMBER('CS-Sophomore-Percentages'!Z4),
        IF(
            'CS-Sophomore-Percentages'!Z4 &lt; 0.6,
            "NotKnown",
            "Known"
        ),
        'CS-Sophomore-Percentages'!Z4
    )
)</f>
        <v>Known</v>
      </c>
      <c r="AA4" s="31" t="str">
        <f>IF(
    ISERROR('CS-Sophomore-Percentages'!AA4),
    CHOOSE(RANDBETWEEN(1, 2), "NotKnown", "Known"),
    IF(
        ISNUMBER('CS-Sophomore-Percentages'!AA4),
        IF(
            'CS-Sophomore-Percentages'!AA4 &lt; 0.6,
            "NotKnown",
            "Known"
        ),
        'CS-Sophomore-Percentages'!AA4
    )
)</f>
        <v>Known</v>
      </c>
      <c r="AB4" s="31" t="str">
        <f>IF(
    ISERROR('CS-Sophomore-Percentages'!AB4),
    CHOOSE(RANDBETWEEN(1, 2), "NotKnown", "Known"),
    IF(
        ISNUMBER('CS-Sophomore-Percentages'!AB4),
        IF(
            'CS-Sophomore-Percentages'!AB4 &lt; 0.6,
            "NotKnown",
            "Known"
        ),
        'CS-Sophomore-Percentages'!AB4
    )
)</f>
        <v>Known</v>
      </c>
      <c r="AC4" s="31" t="str">
        <f>IF(
    ISERROR('CS-Sophomore-Percentages'!AC4),
    CHOOSE(RANDBETWEEN(1, 2), "NotKnown", "Known"),
    IF(
        ISNUMBER('CS-Sophomore-Percentages'!AC4),
        IF(
            'CS-Sophomore-Percentages'!AC4 &lt; 0.6,
            "NotKnown",
            "Known"
        ),
        'CS-Sophomore-Percentages'!AC4
    )
)</f>
        <v>Known</v>
      </c>
      <c r="AD4" s="31" t="str">
        <f>IF(
    ISERROR('CS-Sophomore-Percentages'!AD4),
    CHOOSE(RANDBETWEEN(1, 2), "NotKnown", "Known"),
    IF(
        ISNUMBER('CS-Sophomore-Percentages'!AD4),
        IF(
            'CS-Sophomore-Percentages'!AD4 &lt; 0.6,
            "NotKnown",
            "Known"
        ),
        'CS-Sophomore-Percentages'!AD4
    )
)</f>
        <v>Known</v>
      </c>
      <c r="AE4" s="31" t="str">
        <f>IF(
    ISERROR('CS-Sophomore-Percentages'!AE4),
    CHOOSE(RANDBETWEEN(1, 2), "NotKnown", "Known"),
    IF(
        ISNUMBER('CS-Sophomore-Percentages'!AE4),
        IF(
            'CS-Sophomore-Percentages'!AE4 &lt; 0.6,
            "NotKnown",
            "Known"
        ),
        'CS-Sophomore-Percentages'!AE4
    )
)</f>
        <v>Known</v>
      </c>
      <c r="AF4" s="31" t="str">
        <f>IF(
    ISERROR('CS-Sophomore-Percentages'!AF4),
    CHOOSE(RANDBETWEEN(1, 2), "NotKnown", "Known"),
    IF(
        ISNUMBER('CS-Sophomore-Percentages'!AF4),
        IF(
            'CS-Sophomore-Percentages'!AF4 &lt; 0.6,
            "NotKnown",
            "Known"
        ),
        'CS-Sophomore-Percentages'!AF4
    )
)</f>
        <v>Known</v>
      </c>
      <c r="AG4" s="31" t="str">
        <f>IF(
    ISERROR('CS-Sophomore-Percentages'!AG4),
    CHOOSE(RANDBETWEEN(1, 2), "NotKnown", "Known"),
    IF(
        ISNUMBER('CS-Sophomore-Percentages'!AG4),
        IF(
            'CS-Sophomore-Percentages'!AG4 &lt; 0.6,
            "NotKnown",
            "Known"
        ),
        'CS-Sophomore-Percentages'!AG4
    )
)</f>
        <v>Known</v>
      </c>
      <c r="AH4" s="31" t="str">
        <f>IF(
    ISERROR('CS-Sophomore-Percentages'!AH4),
    CHOOSE(RANDBETWEEN(1, 2), "NotKnown", "Known"),
    IF(
        ISNUMBER('CS-Sophomore-Percentages'!AH4),
        IF(
            'CS-Sophomore-Percentages'!AH4 &lt; 0.6,
            "NotKnown",
            "Known"
        ),
        'CS-Sophomore-Percentages'!AH4
    )
)</f>
        <v>Known</v>
      </c>
      <c r="AI4" s="31" t="str">
        <f>IF(
    ISERROR('CS-Sophomore-Percentages'!AI4),
    CHOOSE(RANDBETWEEN(1, 2), "NotKnown", "Known"),
    IF(
        ISNUMBER('CS-Sophomore-Percentages'!AI4),
        IF(
            'CS-Sophomore-Percentages'!AI4 &lt; 0.6,
            "NotKnown",
            "Known"
        ),
        'CS-Sophomore-Percentages'!AI4
    )
)</f>
        <v>Known</v>
      </c>
      <c r="AJ4" s="31" t="str">
        <f>IF(
    ISERROR('CS-Sophomore-Percentages'!AJ4),
    CHOOSE(RANDBETWEEN(1, 2), "NotKnown", "Known"),
    IF(
        ISNUMBER('CS-Sophomore-Percentages'!AJ4),
        IF(
            'CS-Sophomore-Percentages'!AJ4 &lt; 0.6,
            "NotKnown",
            "Known"
        ),
        'CS-Sophomore-Percentages'!AJ4
    )
)</f>
        <v>Known</v>
      </c>
      <c r="AK4" s="31" t="str">
        <f>IF(
    ISERROR('CS-Sophomore-Percentages'!AK4),
    CHOOSE(RANDBETWEEN(1, 2), "NotKnown", "Known"),
    IF(
        ISNUMBER('CS-Sophomore-Percentages'!AK4),
        IF(
            'CS-Sophomore-Percentages'!AK4 &lt; 0.6,
            "NotKnown",
            "Known"
        ),
        'CS-Sophomore-Percentages'!AK4
    )
)</f>
        <v>Known</v>
      </c>
      <c r="AL4" s="31" t="str">
        <f>IF(
    ISERROR('CS-Sophomore-Percentages'!AL4),
    CHOOSE(RANDBETWEEN(1, 2), "NotKnown", "Known"),
    IF(
        ISNUMBER('CS-Sophomore-Percentages'!AL4),
        IF(
            'CS-Sophomore-Percentages'!AL4 &lt; 0.6,
            "NotKnown",
            "Known"
        ),
        'CS-Sophomore-Percentages'!AL4
    )
)</f>
        <v>Known</v>
      </c>
      <c r="AM4" s="31" t="str">
        <f>IF(
    ISERROR('CS-Sophomore-Percentages'!AM4),
    CHOOSE(RANDBETWEEN(1, 2), "NotKnown", "Known"),
    IF(
        ISNUMBER('CS-Sophomore-Percentages'!AM4),
        IF(
            'CS-Sophomore-Percentages'!AM4 &lt; 0.6,
            "NotKnown",
            "Known"
        ),
        'CS-Sophomore-Percentages'!AM4
    )
)</f>
        <v>Known</v>
      </c>
      <c r="AN4" s="31" t="str">
        <f>IF(
    ISERROR('CS-Sophomore-Percentages'!AN4),
    CHOOSE(RANDBETWEEN(1, 2), "NotKnown", "Known"),
    IF(
        ISNUMBER('CS-Sophomore-Percentages'!AN4),
        IF(
            'CS-Sophomore-Percentages'!AN4 &lt; 0.6,
            "NotKnown",
            "Known"
        ),
        'CS-Sophomore-Percentages'!AN4
    )
)</f>
        <v>Known</v>
      </c>
      <c r="AO4" s="31" t="str">
        <f>IF(
    ISERROR('CS-Sophomore-Percentages'!AO4),
    CHOOSE(RANDBETWEEN(1, 2), "NotKnown", "Known"),
    IF(
        ISNUMBER('CS-Sophomore-Percentages'!AO4),
        IF(
            'CS-Sophomore-Percentages'!AO4 &lt; 0.6,
            "NotKnown",
            "Known"
        ),
        'CS-Sophomore-Percentages'!AO4
    )
)</f>
        <v>Known</v>
      </c>
      <c r="AP4" s="31" t="str">
        <f>IF(
    ISERROR('CS-Sophomore-Percentages'!AP4),
    CHOOSE(RANDBETWEEN(1, 2), "NotKnown", "Known"),
    IF(
        ISNUMBER('CS-Sophomore-Percentages'!AP4),
        IF(
            'CS-Sophomore-Percentages'!AP4 &lt; 0.6,
            "NotKnown",
            "Known"
        ),
        'CS-Sophomore-Percentages'!AP4
    )
)</f>
        <v>Known</v>
      </c>
      <c r="AQ4" s="31" t="str">
        <f>IF(
    ISERROR('CS-Sophomore-Percentages'!AQ4),
    CHOOSE(RANDBETWEEN(1, 2), "NotKnown", "Known"),
    IF(
        ISNUMBER('CS-Sophomore-Percentages'!AQ4),
        IF(
            'CS-Sophomore-Percentages'!AQ4 &lt; 0.6,
            "NotKnown",
            "Known"
        ),
        'CS-Sophomore-Percentages'!AQ4
    )
)</f>
        <v>Known</v>
      </c>
      <c r="AR4" s="31" t="str">
        <f>IF(
    ISERROR('CS-Sophomore-Percentages'!AR4),
    CHOOSE(RANDBETWEEN(1, 2), "NotKnown", "Known"),
    IF(
        ISNUMBER('CS-Sophomore-Percentages'!AR4),
        IF(
            'CS-Sophomore-Percentages'!AR4 &lt; 0.6,
            "NotKnown",
            "Known"
        ),
        'CS-Sophomore-Percentages'!AR4
    )
)</f>
        <v>Known</v>
      </c>
      <c r="AS4" s="31" t="str">
        <f>IF(
    ISERROR('CS-Sophomore-Percentages'!AS4),
    CHOOSE(RANDBETWEEN(1, 2), "NotKnown", "Known"),
    IF(
        ISNUMBER('CS-Sophomore-Percentages'!AS4),
        IF(
            'CS-Sophomore-Percentages'!AS4 &lt; 0.6,
            "NotKnown",
            "Known"
        ),
        'CS-Sophomore-Percentages'!AS4
    )
)</f>
        <v>Known</v>
      </c>
      <c r="AT4" s="31" t="str">
        <f>IF(
    ISERROR('CS-Sophomore-Percentages'!AT4),
    CHOOSE(RANDBETWEEN(1, 2), "NotKnown", "Known"),
    IF(
        ISNUMBER('CS-Sophomore-Percentages'!AT4),
        IF(
            'CS-Sophomore-Percentages'!AT4 &lt; 0.6,
            "NotKnown",
            "Known"
        ),
        'CS-Sophomore-Percentages'!AT4
    )
)</f>
        <v>Known</v>
      </c>
      <c r="AU4" s="23"/>
    </row>
    <row r="5">
      <c r="A5" s="23" t="str">
        <f>IF(
    ISERROR('CS-Sophomore-Percentages'!A5),
    CHOOSE(RANDBETWEEN(1, 2), "NotKnown", "Known"),
    IF(
        ISNUMBER('CS-Sophomore-Percentages'!A5),
        IF(
            'CS-Sophomore-Percentages'!A5 &lt; 0.6,
            "NotKnown",
            "Known"
        ),
        'CS-Sophomore-Percentages'!A5
    )
)</f>
        <v>4Sp-M</v>
      </c>
      <c r="B5" s="31" t="str">
        <f>IF(
    ISERROR('CS-Sophomore-Percentages'!B5),
    CHOOSE(RANDBETWEEN(1, 2), "NotKnown", "Known"),
    IF(
        ISNUMBER('CS-Sophomore-Percentages'!B5),
        IF(
            'CS-Sophomore-Percentages'!B5 &lt; 0.6,
            "NotKnown",
            "Known"
        ),
        'CS-Sophomore-Percentages'!B5
    )
)</f>
        <v>Known</v>
      </c>
      <c r="C5" s="31" t="str">
        <f>IF(
    ISERROR('CS-Sophomore-Percentages'!C5),
    CHOOSE(RANDBETWEEN(1, 2), "NotKnown", "Known"),
    IF(
        ISNUMBER('CS-Sophomore-Percentages'!C5),
        IF(
            'CS-Sophomore-Percentages'!C5 &lt; 0.6,
            "NotKnown",
            "Known"
        ),
        'CS-Sophomore-Percentages'!C5
    )
)</f>
        <v>Known</v>
      </c>
      <c r="D5" s="31" t="str">
        <f>IF(
    ISERROR('CS-Sophomore-Percentages'!D5),
    CHOOSE(RANDBETWEEN(1, 2), "NotKnown", "Known"),
    IF(
        ISNUMBER('CS-Sophomore-Percentages'!D5),
        IF(
            'CS-Sophomore-Percentages'!D5 &lt; 0.6,
            "NotKnown",
            "Known"
        ),
        'CS-Sophomore-Percentages'!D5
    )
)</f>
        <v>Known</v>
      </c>
      <c r="E5" s="31" t="str">
        <f>IF(
    ISERROR('CS-Sophomore-Percentages'!E5),
    CHOOSE(RANDBETWEEN(1, 2), "NotKnown", "Known"),
    IF(
        ISNUMBER('CS-Sophomore-Percentages'!E5),
        IF(
            'CS-Sophomore-Percentages'!E5 &lt; 0.6,
            "NotKnown",
            "Known"
        ),
        'CS-Sophomore-Percentages'!E5
    )
)</f>
        <v>Known</v>
      </c>
      <c r="F5" s="31" t="str">
        <f>IF(
    ISERROR('CS-Sophomore-Percentages'!F5),
    CHOOSE(RANDBETWEEN(1, 2), "NotKnown", "Known"),
    IF(
        ISNUMBER('CS-Sophomore-Percentages'!F5),
        IF(
            'CS-Sophomore-Percentages'!F5 &lt; 0.6,
            "NotKnown",
            "Known"
        ),
        'CS-Sophomore-Percentages'!F5
    )
)</f>
        <v>Known</v>
      </c>
      <c r="G5" s="31" t="str">
        <f>IF(
    ISERROR('CS-Sophomore-Percentages'!G5),
    CHOOSE(RANDBETWEEN(1, 2), "NotKnown", "Known"),
    IF(
        ISNUMBER('CS-Sophomore-Percentages'!G5),
        IF(
            'CS-Sophomore-Percentages'!G5 &lt; 0.6,
            "NotKnown",
            "Known"
        ),
        'CS-Sophomore-Percentages'!G5
    )
)</f>
        <v>Known</v>
      </c>
      <c r="H5" s="31" t="str">
        <f>IF(
    ISERROR('CS-Sophomore-Percentages'!H5),
    CHOOSE(RANDBETWEEN(1, 2), "NotKnown", "Known"),
    IF(
        ISNUMBER('CS-Sophomore-Percentages'!H5),
        IF(
            'CS-Sophomore-Percentages'!H5 &lt; 0.6,
            "NotKnown",
            "Known"
        ),
        'CS-Sophomore-Percentages'!H5
    )
)</f>
        <v>Known</v>
      </c>
      <c r="I5" s="31" t="str">
        <f>IF(
    ISERROR('CS-Sophomore-Percentages'!I5),
    CHOOSE(RANDBETWEEN(1, 2), "NotKnown", "Known"),
    IF(
        ISNUMBER('CS-Sophomore-Percentages'!I5),
        IF(
            'CS-Sophomore-Percentages'!I5 &lt; 0.6,
            "NotKnown",
            "Known"
        ),
        'CS-Sophomore-Percentages'!I5
    )
)</f>
        <v>Known</v>
      </c>
      <c r="J5" s="31" t="str">
        <f>IF(
    ISERROR('CS-Sophomore-Percentages'!J5),
    CHOOSE(RANDBETWEEN(1, 2), "NotKnown", "Known"),
    IF(
        ISNUMBER('CS-Sophomore-Percentages'!J5),
        IF(
            'CS-Sophomore-Percentages'!J5 &lt; 0.6,
            "NotKnown",
            "Known"
        ),
        'CS-Sophomore-Percentages'!J5
    )
)</f>
        <v>Known</v>
      </c>
      <c r="K5" s="31" t="str">
        <f>IF(
    ISERROR('CS-Sophomore-Percentages'!K5),
    CHOOSE(RANDBETWEEN(1, 2), "NotKnown", "Known"),
    IF(
        ISNUMBER('CS-Sophomore-Percentages'!K5),
        IF(
            'CS-Sophomore-Percentages'!K5 &lt; 0.6,
            "NotKnown",
            "Known"
        ),
        'CS-Sophomore-Percentages'!K5
    )
)</f>
        <v>Known</v>
      </c>
      <c r="L5" s="31" t="str">
        <f>IF(
    ISERROR('CS-Sophomore-Percentages'!L5),
    CHOOSE(RANDBETWEEN(1, 2), "NotKnown", "Known"),
    IF(
        ISNUMBER('CS-Sophomore-Percentages'!L5),
        IF(
            'CS-Sophomore-Percentages'!L5 &lt; 0.6,
            "NotKnown",
            "Known"
        ),
        'CS-Sophomore-Percentages'!L5
    )
)</f>
        <v>Known</v>
      </c>
      <c r="M5" s="31" t="str">
        <f>IF(
    ISERROR('CS-Sophomore-Percentages'!M5),
    CHOOSE(RANDBETWEEN(1, 2), "NotKnown", "Known"),
    IF(
        ISNUMBER('CS-Sophomore-Percentages'!M5),
        IF(
            'CS-Sophomore-Percentages'!M5 &lt; 0.6,
            "NotKnown",
            "Known"
        ),
        'CS-Sophomore-Percentages'!M5
    )
)</f>
        <v>Known</v>
      </c>
      <c r="N5" s="31" t="str">
        <f>IF(
    ISERROR('CS-Sophomore-Percentages'!N5),
    CHOOSE(RANDBETWEEN(1, 2), "NotKnown", "Known"),
    IF(
        ISNUMBER('CS-Sophomore-Percentages'!N5),
        IF(
            'CS-Sophomore-Percentages'!N5 &lt; 0.6,
            "NotKnown",
            "Known"
        ),
        'CS-Sophomore-Percentages'!N5
    )
)</f>
        <v>Known</v>
      </c>
      <c r="O5" s="31" t="str">
        <f>IF(
    ISERROR('CS-Sophomore-Percentages'!O5),
    CHOOSE(RANDBETWEEN(1, 2), "NotKnown", "Known"),
    IF(
        ISNUMBER('CS-Sophomore-Percentages'!O5),
        IF(
            'CS-Sophomore-Percentages'!O5 &lt; 0.6,
            "NotKnown",
            "Known"
        ),
        'CS-Sophomore-Percentages'!O5
    )
)</f>
        <v>Known</v>
      </c>
      <c r="P5" s="31" t="str">
        <f>IF(
    ISERROR('CS-Sophomore-Percentages'!P5),
    CHOOSE(RANDBETWEEN(1, 2), "NotKnown", "Known"),
    IF(
        ISNUMBER('CS-Sophomore-Percentages'!P5),
        IF(
            'CS-Sophomore-Percentages'!P5 &lt; 0.6,
            "NotKnown",
            "Known"
        ),
        'CS-Sophomore-Percentages'!P5
    )
)</f>
        <v>Known</v>
      </c>
      <c r="Q5" s="31" t="str">
        <f>IF(
    ISERROR('CS-Sophomore-Percentages'!Q5),
    CHOOSE(RANDBETWEEN(1, 2), "NotKnown", "Known"),
    IF(
        ISNUMBER('CS-Sophomore-Percentages'!Q5),
        IF(
            'CS-Sophomore-Percentages'!Q5 &lt; 0.6,
            "NotKnown",
            "Known"
        ),
        'CS-Sophomore-Percentages'!Q5
    )
)</f>
        <v>NotKnown</v>
      </c>
      <c r="R5" s="31" t="str">
        <f>IF(
    ISERROR('CS-Sophomore-Percentages'!R5),
    CHOOSE(RANDBETWEEN(1, 2), "NotKnown", "Known"),
    IF(
        ISNUMBER('CS-Sophomore-Percentages'!R5),
        IF(
            'CS-Sophomore-Percentages'!R5 &lt; 0.6,
            "NotKnown",
            "Known"
        ),
        'CS-Sophomore-Percentages'!R5
    )
)</f>
        <v>Known</v>
      </c>
      <c r="S5" s="31" t="str">
        <f>IF(
    ISERROR('CS-Sophomore-Percentages'!S5),
    CHOOSE(RANDBETWEEN(1, 2), "NotKnown", "Known"),
    IF(
        ISNUMBER('CS-Sophomore-Percentages'!S5),
        IF(
            'CS-Sophomore-Percentages'!S5 &lt; 0.6,
            "NotKnown",
            "Known"
        ),
        'CS-Sophomore-Percentages'!S5
    )
)</f>
        <v>Known</v>
      </c>
      <c r="T5" s="31" t="str">
        <f>IF(
    ISERROR('CS-Sophomore-Percentages'!T5),
    CHOOSE(RANDBETWEEN(1, 2), "NotKnown", "Known"),
    IF(
        ISNUMBER('CS-Sophomore-Percentages'!T5),
        IF(
            'CS-Sophomore-Percentages'!T5 &lt; 0.6,
            "NotKnown",
            "Known"
        ),
        'CS-Sophomore-Percentages'!T5
    )
)</f>
        <v>Known</v>
      </c>
      <c r="U5" s="31" t="str">
        <f>IF(
    ISERROR('CS-Sophomore-Percentages'!U5),
    CHOOSE(RANDBETWEEN(1, 2), "NotKnown", "Known"),
    IF(
        ISNUMBER('CS-Sophomore-Percentages'!U5),
        IF(
            'CS-Sophomore-Percentages'!U5 &lt; 0.6,
            "NotKnown",
            "Known"
        ),
        'CS-Sophomore-Percentages'!U5
    )
)</f>
        <v>Known</v>
      </c>
      <c r="V5" s="31" t="str">
        <f>IF(
    ISERROR('CS-Sophomore-Percentages'!V5),
    CHOOSE(RANDBETWEEN(1, 2), "NotKnown", "Known"),
    IF(
        ISNUMBER('CS-Sophomore-Percentages'!V5),
        IF(
            'CS-Sophomore-Percentages'!V5 &lt; 0.6,
            "NotKnown",
            "Known"
        ),
        'CS-Sophomore-Percentages'!V5
    )
)</f>
        <v>Known</v>
      </c>
      <c r="W5" s="31" t="str">
        <f>IF(
    ISERROR('CS-Sophomore-Percentages'!W5),
    CHOOSE(RANDBETWEEN(1, 2), "NotKnown", "Known"),
    IF(
        ISNUMBER('CS-Sophomore-Percentages'!W5),
        IF(
            'CS-Sophomore-Percentages'!W5 &lt; 0.6,
            "NotKnown",
            "Known"
        ),
        'CS-Sophomore-Percentages'!W5
    )
)</f>
        <v>Known</v>
      </c>
      <c r="X5" s="31" t="str">
        <f>IF(
    ISERROR('CS-Sophomore-Percentages'!X5),
    CHOOSE(RANDBETWEEN(1, 2), "NotKnown", "Known"),
    IF(
        ISNUMBER('CS-Sophomore-Percentages'!X5),
        IF(
            'CS-Sophomore-Percentages'!X5 &lt; 0.6,
            "NotKnown",
            "Known"
        ),
        'CS-Sophomore-Percentages'!X5
    )
)</f>
        <v>Known</v>
      </c>
      <c r="Y5" s="31" t="str">
        <f>IF(
    ISERROR('CS-Sophomore-Percentages'!Y5),
    CHOOSE(RANDBETWEEN(1, 2), "NotKnown", "Known"),
    IF(
        ISNUMBER('CS-Sophomore-Percentages'!Y5),
        IF(
            'CS-Sophomore-Percentages'!Y5 &lt; 0.6,
            "NotKnown",
            "Known"
        ),
        'CS-Sophomore-Percentages'!Y5
    )
)</f>
        <v>Known</v>
      </c>
      <c r="Z5" s="31" t="str">
        <f>IF(
    ISERROR('CS-Sophomore-Percentages'!Z5),
    CHOOSE(RANDBETWEEN(1, 2), "NotKnown", "Known"),
    IF(
        ISNUMBER('CS-Sophomore-Percentages'!Z5),
        IF(
            'CS-Sophomore-Percentages'!Z5 &lt; 0.6,
            "NotKnown",
            "Known"
        ),
        'CS-Sophomore-Percentages'!Z5
    )
)</f>
        <v>NotKnown</v>
      </c>
      <c r="AA5" s="31" t="str">
        <f>IF(
    ISERROR('CS-Sophomore-Percentages'!AA5),
    CHOOSE(RANDBETWEEN(1, 2), "NotKnown", "Known"),
    IF(
        ISNUMBER('CS-Sophomore-Percentages'!AA5),
        IF(
            'CS-Sophomore-Percentages'!AA5 &lt; 0.6,
            "NotKnown",
            "Known"
        ),
        'CS-Sophomore-Percentages'!AA5
    )
)</f>
        <v>Known</v>
      </c>
      <c r="AB5" s="31" t="str">
        <f>IF(
    ISERROR('CS-Sophomore-Percentages'!AB5),
    CHOOSE(RANDBETWEEN(1, 2), "NotKnown", "Known"),
    IF(
        ISNUMBER('CS-Sophomore-Percentages'!AB5),
        IF(
            'CS-Sophomore-Percentages'!AB5 &lt; 0.6,
            "NotKnown",
            "Known"
        ),
        'CS-Sophomore-Percentages'!AB5
    )
)</f>
        <v>Known</v>
      </c>
      <c r="AC5" s="31" t="str">
        <f>IF(
    ISERROR('CS-Sophomore-Percentages'!AC5),
    CHOOSE(RANDBETWEEN(1, 2), "NotKnown", "Known"),
    IF(
        ISNUMBER('CS-Sophomore-Percentages'!AC5),
        IF(
            'CS-Sophomore-Percentages'!AC5 &lt; 0.6,
            "NotKnown",
            "Known"
        ),
        'CS-Sophomore-Percentages'!AC5
    )
)</f>
        <v>Known</v>
      </c>
      <c r="AD5" s="31" t="str">
        <f>IF(
    ISERROR('CS-Sophomore-Percentages'!AD5),
    CHOOSE(RANDBETWEEN(1, 2), "NotKnown", "Known"),
    IF(
        ISNUMBER('CS-Sophomore-Percentages'!AD5),
        IF(
            'CS-Sophomore-Percentages'!AD5 &lt; 0.6,
            "NotKnown",
            "Known"
        ),
        'CS-Sophomore-Percentages'!AD5
    )
)</f>
        <v>Known</v>
      </c>
      <c r="AE5" s="31" t="str">
        <f>IF(
    ISERROR('CS-Sophomore-Percentages'!AE5),
    CHOOSE(RANDBETWEEN(1, 2), "NotKnown", "Known"),
    IF(
        ISNUMBER('CS-Sophomore-Percentages'!AE5),
        IF(
            'CS-Sophomore-Percentages'!AE5 &lt; 0.6,
            "NotKnown",
            "Known"
        ),
        'CS-Sophomore-Percentages'!AE5
    )
)</f>
        <v>Known</v>
      </c>
      <c r="AF5" s="31" t="str">
        <f>IF(
    ISERROR('CS-Sophomore-Percentages'!AF5),
    CHOOSE(RANDBETWEEN(1, 2), "NotKnown", "Known"),
    IF(
        ISNUMBER('CS-Sophomore-Percentages'!AF5),
        IF(
            'CS-Sophomore-Percentages'!AF5 &lt; 0.6,
            "NotKnown",
            "Known"
        ),
        'CS-Sophomore-Percentages'!AF5
    )
)</f>
        <v>Known</v>
      </c>
      <c r="AG5" s="31" t="str">
        <f>IF(
    ISERROR('CS-Sophomore-Percentages'!AG5),
    CHOOSE(RANDBETWEEN(1, 2), "NotKnown", "Known"),
    IF(
        ISNUMBER('CS-Sophomore-Percentages'!AG5),
        IF(
            'CS-Sophomore-Percentages'!AG5 &lt; 0.6,
            "NotKnown",
            "Known"
        ),
        'CS-Sophomore-Percentages'!AG5
    )
)</f>
        <v>Known</v>
      </c>
      <c r="AH5" s="31" t="str">
        <f>IF(
    ISERROR('CS-Sophomore-Percentages'!AH5),
    CHOOSE(RANDBETWEEN(1, 2), "NotKnown", "Known"),
    IF(
        ISNUMBER('CS-Sophomore-Percentages'!AH5),
        IF(
            'CS-Sophomore-Percentages'!AH5 &lt; 0.6,
            "NotKnown",
            "Known"
        ),
        'CS-Sophomore-Percentages'!AH5
    )
)</f>
        <v>Known</v>
      </c>
      <c r="AI5" s="31" t="str">
        <f>IF(
    ISERROR('CS-Sophomore-Percentages'!AI5),
    CHOOSE(RANDBETWEEN(1, 2), "NotKnown", "Known"),
    IF(
        ISNUMBER('CS-Sophomore-Percentages'!AI5),
        IF(
            'CS-Sophomore-Percentages'!AI5 &lt; 0.6,
            "NotKnown",
            "Known"
        ),
        'CS-Sophomore-Percentages'!AI5
    )
)</f>
        <v>Known</v>
      </c>
      <c r="AJ5" s="31" t="str">
        <f>IF(
    ISERROR('CS-Sophomore-Percentages'!AJ5),
    CHOOSE(RANDBETWEEN(1, 2), "NotKnown", "Known"),
    IF(
        ISNUMBER('CS-Sophomore-Percentages'!AJ5),
        IF(
            'CS-Sophomore-Percentages'!AJ5 &lt; 0.6,
            "NotKnown",
            "Known"
        ),
        'CS-Sophomore-Percentages'!AJ5
    )
)</f>
        <v>Known</v>
      </c>
      <c r="AK5" s="31" t="str">
        <f>IF(
    ISERROR('CS-Sophomore-Percentages'!AK5),
    CHOOSE(RANDBETWEEN(1, 2), "NotKnown", "Known"),
    IF(
        ISNUMBER('CS-Sophomore-Percentages'!AK5),
        IF(
            'CS-Sophomore-Percentages'!AK5 &lt; 0.6,
            "NotKnown",
            "Known"
        ),
        'CS-Sophomore-Percentages'!AK5
    )
)</f>
        <v>Known</v>
      </c>
      <c r="AL5" s="31" t="str">
        <f>IF(
    ISERROR('CS-Sophomore-Percentages'!AL5),
    CHOOSE(RANDBETWEEN(1, 2), "NotKnown", "Known"),
    IF(
        ISNUMBER('CS-Sophomore-Percentages'!AL5),
        IF(
            'CS-Sophomore-Percentages'!AL5 &lt; 0.6,
            "NotKnown",
            "Known"
        ),
        'CS-Sophomore-Percentages'!AL5
    )
)</f>
        <v>Known</v>
      </c>
      <c r="AM5" s="31" t="str">
        <f>IF(
    ISERROR('CS-Sophomore-Percentages'!AM5),
    CHOOSE(RANDBETWEEN(1, 2), "NotKnown", "Known"),
    IF(
        ISNUMBER('CS-Sophomore-Percentages'!AM5),
        IF(
            'CS-Sophomore-Percentages'!AM5 &lt; 0.6,
            "NotKnown",
            "Known"
        ),
        'CS-Sophomore-Percentages'!AM5
    )
)</f>
        <v>Known</v>
      </c>
      <c r="AN5" s="31" t="str">
        <f>IF(
    ISERROR('CS-Sophomore-Percentages'!AN5),
    CHOOSE(RANDBETWEEN(1, 2), "NotKnown", "Known"),
    IF(
        ISNUMBER('CS-Sophomore-Percentages'!AN5),
        IF(
            'CS-Sophomore-Percentages'!AN5 &lt; 0.6,
            "NotKnown",
            "Known"
        ),
        'CS-Sophomore-Percentages'!AN5
    )
)</f>
        <v>Known</v>
      </c>
      <c r="AO5" s="31" t="str">
        <f>IF(
    ISERROR('CS-Sophomore-Percentages'!AO5),
    CHOOSE(RANDBETWEEN(1, 2), "NotKnown", "Known"),
    IF(
        ISNUMBER('CS-Sophomore-Percentages'!AO5),
        IF(
            'CS-Sophomore-Percentages'!AO5 &lt; 0.6,
            "NotKnown",
            "Known"
        ),
        'CS-Sophomore-Percentages'!AO5
    )
)</f>
        <v>Known</v>
      </c>
      <c r="AP5" s="31" t="str">
        <f>IF(
    ISERROR('CS-Sophomore-Percentages'!AP5),
    CHOOSE(RANDBETWEEN(1, 2), "NotKnown", "Known"),
    IF(
        ISNUMBER('CS-Sophomore-Percentages'!AP5),
        IF(
            'CS-Sophomore-Percentages'!AP5 &lt; 0.6,
            "NotKnown",
            "Known"
        ),
        'CS-Sophomore-Percentages'!AP5
    )
)</f>
        <v>NotKnown</v>
      </c>
      <c r="AQ5" s="31" t="str">
        <f>IF(
    ISERROR('CS-Sophomore-Percentages'!AQ5),
    CHOOSE(RANDBETWEEN(1, 2), "NotKnown", "Known"),
    IF(
        ISNUMBER('CS-Sophomore-Percentages'!AQ5),
        IF(
            'CS-Sophomore-Percentages'!AQ5 &lt; 0.6,
            "NotKnown",
            "Known"
        ),
        'CS-Sophomore-Percentages'!AQ5
    )
)</f>
        <v>Known</v>
      </c>
      <c r="AR5" s="31" t="str">
        <f>IF(
    ISERROR('CS-Sophomore-Percentages'!AR5),
    CHOOSE(RANDBETWEEN(1, 2), "NotKnown", "Known"),
    IF(
        ISNUMBER('CS-Sophomore-Percentages'!AR5),
        IF(
            'CS-Sophomore-Percentages'!AR5 &lt; 0.6,
            "NotKnown",
            "Known"
        ),
        'CS-Sophomore-Percentages'!AR5
    )
)</f>
        <v>Known</v>
      </c>
      <c r="AS5" s="31" t="str">
        <f>IF(
    ISERROR('CS-Sophomore-Percentages'!AS5),
    CHOOSE(RANDBETWEEN(1, 2), "NotKnown", "Known"),
    IF(
        ISNUMBER('CS-Sophomore-Percentages'!AS5),
        IF(
            'CS-Sophomore-Percentages'!AS5 &lt; 0.6,
            "NotKnown",
            "Known"
        ),
        'CS-Sophomore-Percentages'!AS5
    )
)</f>
        <v>NotKnown</v>
      </c>
      <c r="AT5" s="31" t="str">
        <f>IF(
    ISERROR('CS-Sophomore-Percentages'!AT5),
    CHOOSE(RANDBETWEEN(1, 2), "NotKnown", "Known"),
    IF(
        ISNUMBER('CS-Sophomore-Percentages'!AT5),
        IF(
            'CS-Sophomore-Percentages'!AT5 &lt; 0.6,
            "NotKnown",
            "Known"
        ),
        'CS-Sophomore-Percentages'!AT5
    )
)</f>
        <v>Known</v>
      </c>
      <c r="AU5" s="23"/>
    </row>
    <row r="6">
      <c r="A6" s="23" t="str">
        <f>IF(
    ISERROR('CS-Sophomore-Percentages'!A6),
    CHOOSE(RANDBETWEEN(1, 2), "NotKnown", "Known"),
    IF(
        ISNUMBER('CS-Sophomore-Percentages'!A6),
        IF(
            'CS-Sophomore-Percentages'!A6 &lt; 0.6,
            "NotKnown",
            "Known"
        ),
        'CS-Sophomore-Percentages'!A6
    )
)</f>
        <v>5Sp-M</v>
      </c>
      <c r="B6" s="31" t="str">
        <f>IF(
    ISERROR('CS-Sophomore-Percentages'!B6),
    CHOOSE(RANDBETWEEN(1, 2), "NotKnown", "Known"),
    IF(
        ISNUMBER('CS-Sophomore-Percentages'!B6),
        IF(
            'CS-Sophomore-Percentages'!B6 &lt; 0.6,
            "NotKnown",
            "Known"
        ),
        'CS-Sophomore-Percentages'!B6
    )
)</f>
        <v>Known</v>
      </c>
      <c r="C6" s="31" t="str">
        <f>IF(
    ISERROR('CS-Sophomore-Percentages'!C6),
    CHOOSE(RANDBETWEEN(1, 2), "NotKnown", "Known"),
    IF(
        ISNUMBER('CS-Sophomore-Percentages'!C6),
        IF(
            'CS-Sophomore-Percentages'!C6 &lt; 0.6,
            "NotKnown",
            "Known"
        ),
        'CS-Sophomore-Percentages'!C6
    )
)</f>
        <v>Known</v>
      </c>
      <c r="D6" s="31" t="str">
        <f>IF(
    ISERROR('CS-Sophomore-Percentages'!D6),
    CHOOSE(RANDBETWEEN(1, 2), "NotKnown", "Known"),
    IF(
        ISNUMBER('CS-Sophomore-Percentages'!D6),
        IF(
            'CS-Sophomore-Percentages'!D6 &lt; 0.6,
            "NotKnown",
            "Known"
        ),
        'CS-Sophomore-Percentages'!D6
    )
)</f>
        <v>Known</v>
      </c>
      <c r="E6" s="31" t="str">
        <f>IF(
    ISERROR('CS-Sophomore-Percentages'!E6),
    CHOOSE(RANDBETWEEN(1, 2), "NotKnown", "Known"),
    IF(
        ISNUMBER('CS-Sophomore-Percentages'!E6),
        IF(
            'CS-Sophomore-Percentages'!E6 &lt; 0.6,
            "NotKnown",
            "Known"
        ),
        'CS-Sophomore-Percentages'!E6
    )
)</f>
        <v>Known</v>
      </c>
      <c r="F6" s="31" t="str">
        <f>IF(
    ISERROR('CS-Sophomore-Percentages'!F6),
    CHOOSE(RANDBETWEEN(1, 2), "NotKnown", "Known"),
    IF(
        ISNUMBER('CS-Sophomore-Percentages'!F6),
        IF(
            'CS-Sophomore-Percentages'!F6 &lt; 0.6,
            "NotKnown",
            "Known"
        ),
        'CS-Sophomore-Percentages'!F6
    )
)</f>
        <v>Known</v>
      </c>
      <c r="G6" s="31" t="str">
        <f>IF(
    ISERROR('CS-Sophomore-Percentages'!G6),
    CHOOSE(RANDBETWEEN(1, 2), "NotKnown", "Known"),
    IF(
        ISNUMBER('CS-Sophomore-Percentages'!G6),
        IF(
            'CS-Sophomore-Percentages'!G6 &lt; 0.6,
            "NotKnown",
            "Known"
        ),
        'CS-Sophomore-Percentages'!G6
    )
)</f>
        <v>Known</v>
      </c>
      <c r="H6" s="31" t="str">
        <f>IF(
    ISERROR('CS-Sophomore-Percentages'!H6),
    CHOOSE(RANDBETWEEN(1, 2), "NotKnown", "Known"),
    IF(
        ISNUMBER('CS-Sophomore-Percentages'!H6),
        IF(
            'CS-Sophomore-Percentages'!H6 &lt; 0.6,
            "NotKnown",
            "Known"
        ),
        'CS-Sophomore-Percentages'!H6
    )
)</f>
        <v>Known</v>
      </c>
      <c r="I6" s="31" t="str">
        <f>IF(
    ISERROR('CS-Sophomore-Percentages'!I6),
    CHOOSE(RANDBETWEEN(1, 2), "NotKnown", "Known"),
    IF(
        ISNUMBER('CS-Sophomore-Percentages'!I6),
        IF(
            'CS-Sophomore-Percentages'!I6 &lt; 0.6,
            "NotKnown",
            "Known"
        ),
        'CS-Sophomore-Percentages'!I6
    )
)</f>
        <v>Known</v>
      </c>
      <c r="J6" s="31" t="str">
        <f>IF(
    ISERROR('CS-Sophomore-Percentages'!J6),
    CHOOSE(RANDBETWEEN(1, 2), "NotKnown", "Known"),
    IF(
        ISNUMBER('CS-Sophomore-Percentages'!J6),
        IF(
            'CS-Sophomore-Percentages'!J6 &lt; 0.6,
            "NotKnown",
            "Known"
        ),
        'CS-Sophomore-Percentages'!J6
    )
)</f>
        <v>Known</v>
      </c>
      <c r="K6" s="31" t="str">
        <f>IF(
    ISERROR('CS-Sophomore-Percentages'!K6),
    CHOOSE(RANDBETWEEN(1, 2), "NotKnown", "Known"),
    IF(
        ISNUMBER('CS-Sophomore-Percentages'!K6),
        IF(
            'CS-Sophomore-Percentages'!K6 &lt; 0.6,
            "NotKnown",
            "Known"
        ),
        'CS-Sophomore-Percentages'!K6
    )
)</f>
        <v>Known</v>
      </c>
      <c r="L6" s="31" t="str">
        <f>IF(
    ISERROR('CS-Sophomore-Percentages'!L6),
    CHOOSE(RANDBETWEEN(1, 2), "NotKnown", "Known"),
    IF(
        ISNUMBER('CS-Sophomore-Percentages'!L6),
        IF(
            'CS-Sophomore-Percentages'!L6 &lt; 0.6,
            "NotKnown",
            "Known"
        ),
        'CS-Sophomore-Percentages'!L6
    )
)</f>
        <v>Known</v>
      </c>
      <c r="M6" s="31" t="str">
        <f>IF(
    ISERROR('CS-Sophomore-Percentages'!M6),
    CHOOSE(RANDBETWEEN(1, 2), "NotKnown", "Known"),
    IF(
        ISNUMBER('CS-Sophomore-Percentages'!M6),
        IF(
            'CS-Sophomore-Percentages'!M6 &lt; 0.6,
            "NotKnown",
            "Known"
        ),
        'CS-Sophomore-Percentages'!M6
    )
)</f>
        <v>Known</v>
      </c>
      <c r="N6" s="31" t="str">
        <f>IF(
    ISERROR('CS-Sophomore-Percentages'!N6),
    CHOOSE(RANDBETWEEN(1, 2), "NotKnown", "Known"),
    IF(
        ISNUMBER('CS-Sophomore-Percentages'!N6),
        IF(
            'CS-Sophomore-Percentages'!N6 &lt; 0.6,
            "NotKnown",
            "Known"
        ),
        'CS-Sophomore-Percentages'!N6
    )
)</f>
        <v>Known</v>
      </c>
      <c r="O6" s="31" t="str">
        <f>IF(
    ISERROR('CS-Sophomore-Percentages'!O6),
    CHOOSE(RANDBETWEEN(1, 2), "NotKnown", "Known"),
    IF(
        ISNUMBER('CS-Sophomore-Percentages'!O6),
        IF(
            'CS-Sophomore-Percentages'!O6 &lt; 0.6,
            "NotKnown",
            "Known"
        ),
        'CS-Sophomore-Percentages'!O6
    )
)</f>
        <v>Known</v>
      </c>
      <c r="P6" s="31" t="str">
        <f>IF(
    ISERROR('CS-Sophomore-Percentages'!P6),
    CHOOSE(RANDBETWEEN(1, 2), "NotKnown", "Known"),
    IF(
        ISNUMBER('CS-Sophomore-Percentages'!P6),
        IF(
            'CS-Sophomore-Percentages'!P6 &lt; 0.6,
            "NotKnown",
            "Known"
        ),
        'CS-Sophomore-Percentages'!P6
    )
)</f>
        <v>Known</v>
      </c>
      <c r="Q6" s="31" t="str">
        <f>IF(
    ISERROR('CS-Sophomore-Percentages'!Q6),
    CHOOSE(RANDBETWEEN(1, 2), "NotKnown", "Known"),
    IF(
        ISNUMBER('CS-Sophomore-Percentages'!Q6),
        IF(
            'CS-Sophomore-Percentages'!Q6 &lt; 0.6,
            "NotKnown",
            "Known"
        ),
        'CS-Sophomore-Percentages'!Q6
    )
)</f>
        <v>Known</v>
      </c>
      <c r="R6" s="31" t="str">
        <f>IF(
    ISERROR('CS-Sophomore-Percentages'!R6),
    CHOOSE(RANDBETWEEN(1, 2), "NotKnown", "Known"),
    IF(
        ISNUMBER('CS-Sophomore-Percentages'!R6),
        IF(
            'CS-Sophomore-Percentages'!R6 &lt; 0.6,
            "NotKnown",
            "Known"
        ),
        'CS-Sophomore-Percentages'!R6
    )
)</f>
        <v>Known</v>
      </c>
      <c r="S6" s="31" t="str">
        <f>IF(
    ISERROR('CS-Sophomore-Percentages'!S6),
    CHOOSE(RANDBETWEEN(1, 2), "NotKnown", "Known"),
    IF(
        ISNUMBER('CS-Sophomore-Percentages'!S6),
        IF(
            'CS-Sophomore-Percentages'!S6 &lt; 0.6,
            "NotKnown",
            "Known"
        ),
        'CS-Sophomore-Percentages'!S6
    )
)</f>
        <v>Known</v>
      </c>
      <c r="T6" s="31" t="str">
        <f>IF(
    ISERROR('CS-Sophomore-Percentages'!T6),
    CHOOSE(RANDBETWEEN(1, 2), "NotKnown", "Known"),
    IF(
        ISNUMBER('CS-Sophomore-Percentages'!T6),
        IF(
            'CS-Sophomore-Percentages'!T6 &lt; 0.6,
            "NotKnown",
            "Known"
        ),
        'CS-Sophomore-Percentages'!T6
    )
)</f>
        <v>Known</v>
      </c>
      <c r="U6" s="31" t="str">
        <f>IF(
    ISERROR('CS-Sophomore-Percentages'!U6),
    CHOOSE(RANDBETWEEN(1, 2), "NotKnown", "Known"),
    IF(
        ISNUMBER('CS-Sophomore-Percentages'!U6),
        IF(
            'CS-Sophomore-Percentages'!U6 &lt; 0.6,
            "NotKnown",
            "Known"
        ),
        'CS-Sophomore-Percentages'!U6
    )
)</f>
        <v>Known</v>
      </c>
      <c r="V6" s="31" t="str">
        <f>IF(
    ISERROR('CS-Sophomore-Percentages'!V6),
    CHOOSE(RANDBETWEEN(1, 2), "NotKnown", "Known"),
    IF(
        ISNUMBER('CS-Sophomore-Percentages'!V6),
        IF(
            'CS-Sophomore-Percentages'!V6 &lt; 0.6,
            "NotKnown",
            "Known"
        ),
        'CS-Sophomore-Percentages'!V6
    )
)</f>
        <v>Known</v>
      </c>
      <c r="W6" s="31" t="str">
        <f>IF(
    ISERROR('CS-Sophomore-Percentages'!W6),
    CHOOSE(RANDBETWEEN(1, 2), "NotKnown", "Known"),
    IF(
        ISNUMBER('CS-Sophomore-Percentages'!W6),
        IF(
            'CS-Sophomore-Percentages'!W6 &lt; 0.6,
            "NotKnown",
            "Known"
        ),
        'CS-Sophomore-Percentages'!W6
    )
)</f>
        <v>Known</v>
      </c>
      <c r="X6" s="31" t="str">
        <f>IF(
    ISERROR('CS-Sophomore-Percentages'!X6),
    CHOOSE(RANDBETWEEN(1, 2), "NotKnown", "Known"),
    IF(
        ISNUMBER('CS-Sophomore-Percentages'!X6),
        IF(
            'CS-Sophomore-Percentages'!X6 &lt; 0.6,
            "NotKnown",
            "Known"
        ),
        'CS-Sophomore-Percentages'!X6
    )
)</f>
        <v>Known</v>
      </c>
      <c r="Y6" s="31" t="str">
        <f>IF(
    ISERROR('CS-Sophomore-Percentages'!Y6),
    CHOOSE(RANDBETWEEN(1, 2), "NotKnown", "Known"),
    IF(
        ISNUMBER('CS-Sophomore-Percentages'!Y6),
        IF(
            'CS-Sophomore-Percentages'!Y6 &lt; 0.6,
            "NotKnown",
            "Known"
        ),
        'CS-Sophomore-Percentages'!Y6
    )
)</f>
        <v>Known</v>
      </c>
      <c r="Z6" s="31" t="str">
        <f>IF(
    ISERROR('CS-Sophomore-Percentages'!Z6),
    CHOOSE(RANDBETWEEN(1, 2), "NotKnown", "Known"),
    IF(
        ISNUMBER('CS-Sophomore-Percentages'!Z6),
        IF(
            'CS-Sophomore-Percentages'!Z6 &lt; 0.6,
            "NotKnown",
            "Known"
        ),
        'CS-Sophomore-Percentages'!Z6
    )
)</f>
        <v>Known</v>
      </c>
      <c r="AA6" s="31" t="str">
        <f>IF(
    ISERROR('CS-Sophomore-Percentages'!AA6),
    CHOOSE(RANDBETWEEN(1, 2), "NotKnown", "Known"),
    IF(
        ISNUMBER('CS-Sophomore-Percentages'!AA6),
        IF(
            'CS-Sophomore-Percentages'!AA6 &lt; 0.6,
            "NotKnown",
            "Known"
        ),
        'CS-Sophomore-Percentages'!AA6
    )
)</f>
        <v>Known</v>
      </c>
      <c r="AB6" s="31" t="str">
        <f>IF(
    ISERROR('CS-Sophomore-Percentages'!AB6),
    CHOOSE(RANDBETWEEN(1, 2), "NotKnown", "Known"),
    IF(
        ISNUMBER('CS-Sophomore-Percentages'!AB6),
        IF(
            'CS-Sophomore-Percentages'!AB6 &lt; 0.6,
            "NotKnown",
            "Known"
        ),
        'CS-Sophomore-Percentages'!AB6
    )
)</f>
        <v>NotKnown</v>
      </c>
      <c r="AC6" s="31" t="str">
        <f>IF(
    ISERROR('CS-Sophomore-Percentages'!AC6),
    CHOOSE(RANDBETWEEN(1, 2), "NotKnown", "Known"),
    IF(
        ISNUMBER('CS-Sophomore-Percentages'!AC6),
        IF(
            'CS-Sophomore-Percentages'!AC6 &lt; 0.6,
            "NotKnown",
            "Known"
        ),
        'CS-Sophomore-Percentages'!AC6
    )
)</f>
        <v>Known</v>
      </c>
      <c r="AD6" s="31" t="str">
        <f>IF(
    ISERROR('CS-Sophomore-Percentages'!AD6),
    CHOOSE(RANDBETWEEN(1, 2), "NotKnown", "Known"),
    IF(
        ISNUMBER('CS-Sophomore-Percentages'!AD6),
        IF(
            'CS-Sophomore-Percentages'!AD6 &lt; 0.6,
            "NotKnown",
            "Known"
        ),
        'CS-Sophomore-Percentages'!AD6
    )
)</f>
        <v>NotKnown</v>
      </c>
      <c r="AE6" s="31" t="str">
        <f>IF(
    ISERROR('CS-Sophomore-Percentages'!AE6),
    CHOOSE(RANDBETWEEN(1, 2), "NotKnown", "Known"),
    IF(
        ISNUMBER('CS-Sophomore-Percentages'!AE6),
        IF(
            'CS-Sophomore-Percentages'!AE6 &lt; 0.6,
            "NotKnown",
            "Known"
        ),
        'CS-Sophomore-Percentages'!AE6
    )
)</f>
        <v>Known</v>
      </c>
      <c r="AF6" s="31" t="str">
        <f>IF(
    ISERROR('CS-Sophomore-Percentages'!AF6),
    CHOOSE(RANDBETWEEN(1, 2), "NotKnown", "Known"),
    IF(
        ISNUMBER('CS-Sophomore-Percentages'!AF6),
        IF(
            'CS-Sophomore-Percentages'!AF6 &lt; 0.6,
            "NotKnown",
            "Known"
        ),
        'CS-Sophomore-Percentages'!AF6
    )
)</f>
        <v>Known</v>
      </c>
      <c r="AG6" s="31" t="str">
        <f>IF(
    ISERROR('CS-Sophomore-Percentages'!AG6),
    CHOOSE(RANDBETWEEN(1, 2), "NotKnown", "Known"),
    IF(
        ISNUMBER('CS-Sophomore-Percentages'!AG6),
        IF(
            'CS-Sophomore-Percentages'!AG6 &lt; 0.6,
            "NotKnown",
            "Known"
        ),
        'CS-Sophomore-Percentages'!AG6
    )
)</f>
        <v>Known</v>
      </c>
      <c r="AH6" s="31" t="str">
        <f>IF(
    ISERROR('CS-Sophomore-Percentages'!AH6),
    CHOOSE(RANDBETWEEN(1, 2), "NotKnown", "Known"),
    IF(
        ISNUMBER('CS-Sophomore-Percentages'!AH6),
        IF(
            'CS-Sophomore-Percentages'!AH6 &lt; 0.6,
            "NotKnown",
            "Known"
        ),
        'CS-Sophomore-Percentages'!AH6
    )
)</f>
        <v>Known</v>
      </c>
      <c r="AI6" s="31" t="str">
        <f>IF(
    ISERROR('CS-Sophomore-Percentages'!AI6),
    CHOOSE(RANDBETWEEN(1, 2), "NotKnown", "Known"),
    IF(
        ISNUMBER('CS-Sophomore-Percentages'!AI6),
        IF(
            'CS-Sophomore-Percentages'!AI6 &lt; 0.6,
            "NotKnown",
            "Known"
        ),
        'CS-Sophomore-Percentages'!AI6
    )
)</f>
        <v>Known</v>
      </c>
      <c r="AJ6" s="31" t="str">
        <f>IF(
    ISERROR('CS-Sophomore-Percentages'!AJ6),
    CHOOSE(RANDBETWEEN(1, 2), "NotKnown", "Known"),
    IF(
        ISNUMBER('CS-Sophomore-Percentages'!AJ6),
        IF(
            'CS-Sophomore-Percentages'!AJ6 &lt; 0.6,
            "NotKnown",
            "Known"
        ),
        'CS-Sophomore-Percentages'!AJ6
    )
)</f>
        <v>Known</v>
      </c>
      <c r="AK6" s="31" t="str">
        <f>IF(
    ISERROR('CS-Sophomore-Percentages'!AK6),
    CHOOSE(RANDBETWEEN(1, 2), "NotKnown", "Known"),
    IF(
        ISNUMBER('CS-Sophomore-Percentages'!AK6),
        IF(
            'CS-Sophomore-Percentages'!AK6 &lt; 0.6,
            "NotKnown",
            "Known"
        ),
        'CS-Sophomore-Percentages'!AK6
    )
)</f>
        <v>Known</v>
      </c>
      <c r="AL6" s="31" t="str">
        <f>IF(
    ISERROR('CS-Sophomore-Percentages'!AL6),
    CHOOSE(RANDBETWEEN(1, 2), "NotKnown", "Known"),
    IF(
        ISNUMBER('CS-Sophomore-Percentages'!AL6),
        IF(
            'CS-Sophomore-Percentages'!AL6 &lt; 0.6,
            "NotKnown",
            "Known"
        ),
        'CS-Sophomore-Percentages'!AL6
    )
)</f>
        <v>Known</v>
      </c>
      <c r="AM6" s="31" t="str">
        <f>IF(
    ISERROR('CS-Sophomore-Percentages'!AM6),
    CHOOSE(RANDBETWEEN(1, 2), "NotKnown", "Known"),
    IF(
        ISNUMBER('CS-Sophomore-Percentages'!AM6),
        IF(
            'CS-Sophomore-Percentages'!AM6 &lt; 0.6,
            "NotKnown",
            "Known"
        ),
        'CS-Sophomore-Percentages'!AM6
    )
)</f>
        <v>Known</v>
      </c>
      <c r="AN6" s="31" t="str">
        <f>IF(
    ISERROR('CS-Sophomore-Percentages'!AN6),
    CHOOSE(RANDBETWEEN(1, 2), "NotKnown", "Known"),
    IF(
        ISNUMBER('CS-Sophomore-Percentages'!AN6),
        IF(
            'CS-Sophomore-Percentages'!AN6 &lt; 0.6,
            "NotKnown",
            "Known"
        ),
        'CS-Sophomore-Percentages'!AN6
    )
)</f>
        <v>Known</v>
      </c>
      <c r="AO6" s="31" t="str">
        <f>IF(
    ISERROR('CS-Sophomore-Percentages'!AO6),
    CHOOSE(RANDBETWEEN(1, 2), "NotKnown", "Known"),
    IF(
        ISNUMBER('CS-Sophomore-Percentages'!AO6),
        IF(
            'CS-Sophomore-Percentages'!AO6 &lt; 0.6,
            "NotKnown",
            "Known"
        ),
        'CS-Sophomore-Percentages'!AO6
    )
)</f>
        <v>Known</v>
      </c>
      <c r="AP6" s="31" t="str">
        <f>IF(
    ISERROR('CS-Sophomore-Percentages'!AP6),
    CHOOSE(RANDBETWEEN(1, 2), "NotKnown", "Known"),
    IF(
        ISNUMBER('CS-Sophomore-Percentages'!AP6),
        IF(
            'CS-Sophomore-Percentages'!AP6 &lt; 0.6,
            "NotKnown",
            "Known"
        ),
        'CS-Sophomore-Percentages'!AP6
    )
)</f>
        <v>Known</v>
      </c>
      <c r="AQ6" s="31" t="str">
        <f>IF(
    ISERROR('CS-Sophomore-Percentages'!AQ6),
    CHOOSE(RANDBETWEEN(1, 2), "NotKnown", "Known"),
    IF(
        ISNUMBER('CS-Sophomore-Percentages'!AQ6),
        IF(
            'CS-Sophomore-Percentages'!AQ6 &lt; 0.6,
            "NotKnown",
            "Known"
        ),
        'CS-Sophomore-Percentages'!AQ6
    )
)</f>
        <v>Known</v>
      </c>
      <c r="AR6" s="31" t="str">
        <f>IF(
    ISERROR('CS-Sophomore-Percentages'!AR6),
    CHOOSE(RANDBETWEEN(1, 2), "NotKnown", "Known"),
    IF(
        ISNUMBER('CS-Sophomore-Percentages'!AR6),
        IF(
            'CS-Sophomore-Percentages'!AR6 &lt; 0.6,
            "NotKnown",
            "Known"
        ),
        'CS-Sophomore-Percentages'!AR6
    )
)</f>
        <v>Known</v>
      </c>
      <c r="AS6" s="31" t="str">
        <f>IF(
    ISERROR('CS-Sophomore-Percentages'!AS6),
    CHOOSE(RANDBETWEEN(1, 2), "NotKnown", "Known"),
    IF(
        ISNUMBER('CS-Sophomore-Percentages'!AS6),
        IF(
            'CS-Sophomore-Percentages'!AS6 &lt; 0.6,
            "NotKnown",
            "Known"
        ),
        'CS-Sophomore-Percentages'!AS6
    )
)</f>
        <v>Known</v>
      </c>
      <c r="AT6" s="31" t="str">
        <f>IF(
    ISERROR('CS-Sophomore-Percentages'!AT6),
    CHOOSE(RANDBETWEEN(1, 2), "NotKnown", "Known"),
    IF(
        ISNUMBER('CS-Sophomore-Percentages'!AT6),
        IF(
            'CS-Sophomore-Percentages'!AT6 &lt; 0.6,
            "NotKnown",
            "Known"
        ),
        'CS-Sophomore-Percentages'!AT6
    )
)</f>
        <v>Known</v>
      </c>
      <c r="AU6" s="23"/>
    </row>
    <row r="7">
      <c r="A7" s="23" t="str">
        <f>IF(
    ISERROR('CS-Sophomore-Percentages'!A7),
    CHOOSE(RANDBETWEEN(1, 2), "NotKnown", "Known"),
    IF(
        ISNUMBER('CS-Sophomore-Percentages'!A7),
        IF(
            'CS-Sophomore-Percentages'!A7 &lt; 0.6,
            "NotKnown",
            "Known"
        ),
        'CS-Sophomore-Percentages'!A7
    )
)</f>
        <v>6Sp-M</v>
      </c>
      <c r="B7" s="31" t="str">
        <f>IF(
    ISERROR('CS-Sophomore-Percentages'!B7),
    CHOOSE(RANDBETWEEN(1, 2), "NotKnown", "Known"),
    IF(
        ISNUMBER('CS-Sophomore-Percentages'!B7),
        IF(
            'CS-Sophomore-Percentages'!B7 &lt; 0.6,
            "NotKnown",
            "Known"
        ),
        'CS-Sophomore-Percentages'!B7
    )
)</f>
        <v>Known</v>
      </c>
      <c r="C7" s="31" t="str">
        <f>IF(
    ISERROR('CS-Sophomore-Percentages'!C7),
    CHOOSE(RANDBETWEEN(1, 2), "NotKnown", "Known"),
    IF(
        ISNUMBER('CS-Sophomore-Percentages'!C7),
        IF(
            'CS-Sophomore-Percentages'!C7 &lt; 0.6,
            "NotKnown",
            "Known"
        ),
        'CS-Sophomore-Percentages'!C7
    )
)</f>
        <v>Known</v>
      </c>
      <c r="D7" s="31" t="str">
        <f>IF(
    ISERROR('CS-Sophomore-Percentages'!D7),
    CHOOSE(RANDBETWEEN(1, 2), "NotKnown", "Known"),
    IF(
        ISNUMBER('CS-Sophomore-Percentages'!D7),
        IF(
            'CS-Sophomore-Percentages'!D7 &lt; 0.6,
            "NotKnown",
            "Known"
        ),
        'CS-Sophomore-Percentages'!D7
    )
)</f>
        <v>Known</v>
      </c>
      <c r="E7" s="31" t="str">
        <f>IF(
    ISERROR('CS-Sophomore-Percentages'!E7),
    CHOOSE(RANDBETWEEN(1, 2), "NotKnown", "Known"),
    IF(
        ISNUMBER('CS-Sophomore-Percentages'!E7),
        IF(
            'CS-Sophomore-Percentages'!E7 &lt; 0.6,
            "NotKnown",
            "Known"
        ),
        'CS-Sophomore-Percentages'!E7
    )
)</f>
        <v>Known</v>
      </c>
      <c r="F7" s="31" t="str">
        <f>IF(
    ISERROR('CS-Sophomore-Percentages'!F7),
    CHOOSE(RANDBETWEEN(1, 2), "NotKnown", "Known"),
    IF(
        ISNUMBER('CS-Sophomore-Percentages'!F7),
        IF(
            'CS-Sophomore-Percentages'!F7 &lt; 0.6,
            "NotKnown",
            "Known"
        ),
        'CS-Sophomore-Percentages'!F7
    )
)</f>
        <v>Known</v>
      </c>
      <c r="G7" s="31" t="str">
        <f>IF(
    ISERROR('CS-Sophomore-Percentages'!G7),
    CHOOSE(RANDBETWEEN(1, 2), "NotKnown", "Known"),
    IF(
        ISNUMBER('CS-Sophomore-Percentages'!G7),
        IF(
            'CS-Sophomore-Percentages'!G7 &lt; 0.6,
            "NotKnown",
            "Known"
        ),
        'CS-Sophomore-Percentages'!G7
    )
)</f>
        <v>Known</v>
      </c>
      <c r="H7" s="31" t="str">
        <f>IF(
    ISERROR('CS-Sophomore-Percentages'!H7),
    CHOOSE(RANDBETWEEN(1, 2), "NotKnown", "Known"),
    IF(
        ISNUMBER('CS-Sophomore-Percentages'!H7),
        IF(
            'CS-Sophomore-Percentages'!H7 &lt; 0.6,
            "NotKnown",
            "Known"
        ),
        'CS-Sophomore-Percentages'!H7
    )
)</f>
        <v>Known</v>
      </c>
      <c r="I7" s="31" t="str">
        <f>IF(
    ISERROR('CS-Sophomore-Percentages'!I7),
    CHOOSE(RANDBETWEEN(1, 2), "NotKnown", "Known"),
    IF(
        ISNUMBER('CS-Sophomore-Percentages'!I7),
        IF(
            'CS-Sophomore-Percentages'!I7 &lt; 0.6,
            "NotKnown",
            "Known"
        ),
        'CS-Sophomore-Percentages'!I7
    )
)</f>
        <v>Known</v>
      </c>
      <c r="J7" s="31" t="str">
        <f>IF(
    ISERROR('CS-Sophomore-Percentages'!J7),
    CHOOSE(RANDBETWEEN(1, 2), "NotKnown", "Known"),
    IF(
        ISNUMBER('CS-Sophomore-Percentages'!J7),
        IF(
            'CS-Sophomore-Percentages'!J7 &lt; 0.6,
            "NotKnown",
            "Known"
        ),
        'CS-Sophomore-Percentages'!J7
    )
)</f>
        <v>Known</v>
      </c>
      <c r="K7" s="31" t="str">
        <f>IF(
    ISERROR('CS-Sophomore-Percentages'!K7),
    CHOOSE(RANDBETWEEN(1, 2), "NotKnown", "Known"),
    IF(
        ISNUMBER('CS-Sophomore-Percentages'!K7),
        IF(
            'CS-Sophomore-Percentages'!K7 &lt; 0.6,
            "NotKnown",
            "Known"
        ),
        'CS-Sophomore-Percentages'!K7
    )
)</f>
        <v>Known</v>
      </c>
      <c r="L7" s="31" t="str">
        <f>IF(
    ISERROR('CS-Sophomore-Percentages'!L7),
    CHOOSE(RANDBETWEEN(1, 2), "NotKnown", "Known"),
    IF(
        ISNUMBER('CS-Sophomore-Percentages'!L7),
        IF(
            'CS-Sophomore-Percentages'!L7 &lt; 0.6,
            "NotKnown",
            "Known"
        ),
        'CS-Sophomore-Percentages'!L7
    )
)</f>
        <v>Known</v>
      </c>
      <c r="M7" s="31" t="str">
        <f>IF(
    ISERROR('CS-Sophomore-Percentages'!M7),
    CHOOSE(RANDBETWEEN(1, 2), "NotKnown", "Known"),
    IF(
        ISNUMBER('CS-Sophomore-Percentages'!M7),
        IF(
            'CS-Sophomore-Percentages'!M7 &lt; 0.6,
            "NotKnown",
            "Known"
        ),
        'CS-Sophomore-Percentages'!M7
    )
)</f>
        <v>Known</v>
      </c>
      <c r="N7" s="31" t="str">
        <f>IF(
    ISERROR('CS-Sophomore-Percentages'!N7),
    CHOOSE(RANDBETWEEN(1, 2), "NotKnown", "Known"),
    IF(
        ISNUMBER('CS-Sophomore-Percentages'!N7),
        IF(
            'CS-Sophomore-Percentages'!N7 &lt; 0.6,
            "NotKnown",
            "Known"
        ),
        'CS-Sophomore-Percentages'!N7
    )
)</f>
        <v>Known</v>
      </c>
      <c r="O7" s="31" t="str">
        <f>IF(
    ISERROR('CS-Sophomore-Percentages'!O7),
    CHOOSE(RANDBETWEEN(1, 2), "NotKnown", "Known"),
    IF(
        ISNUMBER('CS-Sophomore-Percentages'!O7),
        IF(
            'CS-Sophomore-Percentages'!O7 &lt; 0.6,
            "NotKnown",
            "Known"
        ),
        'CS-Sophomore-Percentages'!O7
    )
)</f>
        <v>Known</v>
      </c>
      <c r="P7" s="31" t="str">
        <f>IF(
    ISERROR('CS-Sophomore-Percentages'!P7),
    CHOOSE(RANDBETWEEN(1, 2), "NotKnown", "Known"),
    IF(
        ISNUMBER('CS-Sophomore-Percentages'!P7),
        IF(
            'CS-Sophomore-Percentages'!P7 &lt; 0.6,
            "NotKnown",
            "Known"
        ),
        'CS-Sophomore-Percentages'!P7
    )
)</f>
        <v>Known</v>
      </c>
      <c r="Q7" s="31" t="str">
        <f>IF(
    ISERROR('CS-Sophomore-Percentages'!Q7),
    CHOOSE(RANDBETWEEN(1, 2), "NotKnown", "Known"),
    IF(
        ISNUMBER('CS-Sophomore-Percentages'!Q7),
        IF(
            'CS-Sophomore-Percentages'!Q7 &lt; 0.6,
            "NotKnown",
            "Known"
        ),
        'CS-Sophomore-Percentages'!Q7
    )
)</f>
        <v>Known</v>
      </c>
      <c r="R7" s="31" t="str">
        <f>IF(
    ISERROR('CS-Sophomore-Percentages'!R7),
    CHOOSE(RANDBETWEEN(1, 2), "NotKnown", "Known"),
    IF(
        ISNUMBER('CS-Sophomore-Percentages'!R7),
        IF(
            'CS-Sophomore-Percentages'!R7 &lt; 0.6,
            "NotKnown",
            "Known"
        ),
        'CS-Sophomore-Percentages'!R7
    )
)</f>
        <v>Known</v>
      </c>
      <c r="S7" s="31" t="str">
        <f>IF(
    ISERROR('CS-Sophomore-Percentages'!S7),
    CHOOSE(RANDBETWEEN(1, 2), "NotKnown", "Known"),
    IF(
        ISNUMBER('CS-Sophomore-Percentages'!S7),
        IF(
            'CS-Sophomore-Percentages'!S7 &lt; 0.6,
            "NotKnown",
            "Known"
        ),
        'CS-Sophomore-Percentages'!S7
    )
)</f>
        <v>Known</v>
      </c>
      <c r="T7" s="31" t="str">
        <f>IF(
    ISERROR('CS-Sophomore-Percentages'!T7),
    CHOOSE(RANDBETWEEN(1, 2), "NotKnown", "Known"),
    IF(
        ISNUMBER('CS-Sophomore-Percentages'!T7),
        IF(
            'CS-Sophomore-Percentages'!T7 &lt; 0.6,
            "NotKnown",
            "Known"
        ),
        'CS-Sophomore-Percentages'!T7
    )
)</f>
        <v>Known</v>
      </c>
      <c r="U7" s="31" t="str">
        <f>IF(
    ISERROR('CS-Sophomore-Percentages'!U7),
    CHOOSE(RANDBETWEEN(1, 2), "NotKnown", "Known"),
    IF(
        ISNUMBER('CS-Sophomore-Percentages'!U7),
        IF(
            'CS-Sophomore-Percentages'!U7 &lt; 0.6,
            "NotKnown",
            "Known"
        ),
        'CS-Sophomore-Percentages'!U7
    )
)</f>
        <v>Known</v>
      </c>
      <c r="V7" s="31" t="str">
        <f>IF(
    ISERROR('CS-Sophomore-Percentages'!V7),
    CHOOSE(RANDBETWEEN(1, 2), "NotKnown", "Known"),
    IF(
        ISNUMBER('CS-Sophomore-Percentages'!V7),
        IF(
            'CS-Sophomore-Percentages'!V7 &lt; 0.6,
            "NotKnown",
            "Known"
        ),
        'CS-Sophomore-Percentages'!V7
    )
)</f>
        <v>Known</v>
      </c>
      <c r="W7" s="31" t="str">
        <f>IF(
    ISERROR('CS-Sophomore-Percentages'!W7),
    CHOOSE(RANDBETWEEN(1, 2), "NotKnown", "Known"),
    IF(
        ISNUMBER('CS-Sophomore-Percentages'!W7),
        IF(
            'CS-Sophomore-Percentages'!W7 &lt; 0.6,
            "NotKnown",
            "Known"
        ),
        'CS-Sophomore-Percentages'!W7
    )
)</f>
        <v>Known</v>
      </c>
      <c r="X7" s="31" t="str">
        <f>IF(
    ISERROR('CS-Sophomore-Percentages'!X7),
    CHOOSE(RANDBETWEEN(1, 2), "NotKnown", "Known"),
    IF(
        ISNUMBER('CS-Sophomore-Percentages'!X7),
        IF(
            'CS-Sophomore-Percentages'!X7 &lt; 0.6,
            "NotKnown",
            "Known"
        ),
        'CS-Sophomore-Percentages'!X7
    )
)</f>
        <v>Known</v>
      </c>
      <c r="Y7" s="31" t="str">
        <f>IF(
    ISERROR('CS-Sophomore-Percentages'!Y7),
    CHOOSE(RANDBETWEEN(1, 2), "NotKnown", "Known"),
    IF(
        ISNUMBER('CS-Sophomore-Percentages'!Y7),
        IF(
            'CS-Sophomore-Percentages'!Y7 &lt; 0.6,
            "NotKnown",
            "Known"
        ),
        'CS-Sophomore-Percentages'!Y7
    )
)</f>
        <v>NotKnown</v>
      </c>
      <c r="Z7" s="31" t="str">
        <f>IF(
    ISERROR('CS-Sophomore-Percentages'!Z7),
    CHOOSE(RANDBETWEEN(1, 2), "NotKnown", "Known"),
    IF(
        ISNUMBER('CS-Sophomore-Percentages'!Z7),
        IF(
            'CS-Sophomore-Percentages'!Z7 &lt; 0.6,
            "NotKnown",
            "Known"
        ),
        'CS-Sophomore-Percentages'!Z7
    )
)</f>
        <v>Known</v>
      </c>
      <c r="AA7" s="31" t="str">
        <f>IF(
    ISERROR('CS-Sophomore-Percentages'!AA7),
    CHOOSE(RANDBETWEEN(1, 2), "NotKnown", "Known"),
    IF(
        ISNUMBER('CS-Sophomore-Percentages'!AA7),
        IF(
            'CS-Sophomore-Percentages'!AA7 &lt; 0.6,
            "NotKnown",
            "Known"
        ),
        'CS-Sophomore-Percentages'!AA7
    )
)</f>
        <v>Known</v>
      </c>
      <c r="AB7" s="31" t="str">
        <f>IF(
    ISERROR('CS-Sophomore-Percentages'!AB7),
    CHOOSE(RANDBETWEEN(1, 2), "NotKnown", "Known"),
    IF(
        ISNUMBER('CS-Sophomore-Percentages'!AB7),
        IF(
            'CS-Sophomore-Percentages'!AB7 &lt; 0.6,
            "NotKnown",
            "Known"
        ),
        'CS-Sophomore-Percentages'!AB7
    )
)</f>
        <v>NotKnown</v>
      </c>
      <c r="AC7" s="31" t="str">
        <f>IF(
    ISERROR('CS-Sophomore-Percentages'!AC7),
    CHOOSE(RANDBETWEEN(1, 2), "NotKnown", "Known"),
    IF(
        ISNUMBER('CS-Sophomore-Percentages'!AC7),
        IF(
            'CS-Sophomore-Percentages'!AC7 &lt; 0.6,
            "NotKnown",
            "Known"
        ),
        'CS-Sophomore-Percentages'!AC7
    )
)</f>
        <v>Known</v>
      </c>
      <c r="AD7" s="31" t="str">
        <f>IF(
    ISERROR('CS-Sophomore-Percentages'!AD7),
    CHOOSE(RANDBETWEEN(1, 2), "NotKnown", "Known"),
    IF(
        ISNUMBER('CS-Sophomore-Percentages'!AD7),
        IF(
            'CS-Sophomore-Percentages'!AD7 &lt; 0.6,
            "NotKnown",
            "Known"
        ),
        'CS-Sophomore-Percentages'!AD7
    )
)</f>
        <v>NotKnown</v>
      </c>
      <c r="AE7" s="31" t="str">
        <f>IF(
    ISERROR('CS-Sophomore-Percentages'!AE7),
    CHOOSE(RANDBETWEEN(1, 2), "NotKnown", "Known"),
    IF(
        ISNUMBER('CS-Sophomore-Percentages'!AE7),
        IF(
            'CS-Sophomore-Percentages'!AE7 &lt; 0.6,
            "NotKnown",
            "Known"
        ),
        'CS-Sophomore-Percentages'!AE7
    )
)</f>
        <v>Known</v>
      </c>
      <c r="AF7" s="31" t="str">
        <f>IF(
    ISERROR('CS-Sophomore-Percentages'!AF7),
    CHOOSE(RANDBETWEEN(1, 2), "NotKnown", "Known"),
    IF(
        ISNUMBER('CS-Sophomore-Percentages'!AF7),
        IF(
            'CS-Sophomore-Percentages'!AF7 &lt; 0.6,
            "NotKnown",
            "Known"
        ),
        'CS-Sophomore-Percentages'!AF7
    )
)</f>
        <v>Known</v>
      </c>
      <c r="AG7" s="31" t="str">
        <f>IF(
    ISERROR('CS-Sophomore-Percentages'!AG7),
    CHOOSE(RANDBETWEEN(1, 2), "NotKnown", "Known"),
    IF(
        ISNUMBER('CS-Sophomore-Percentages'!AG7),
        IF(
            'CS-Sophomore-Percentages'!AG7 &lt; 0.6,
            "NotKnown",
            "Known"
        ),
        'CS-Sophomore-Percentages'!AG7
    )
)</f>
        <v>Known</v>
      </c>
      <c r="AH7" s="31" t="str">
        <f>IF(
    ISERROR('CS-Sophomore-Percentages'!AH7),
    CHOOSE(RANDBETWEEN(1, 2), "NotKnown", "Known"),
    IF(
        ISNUMBER('CS-Sophomore-Percentages'!AH7),
        IF(
            'CS-Sophomore-Percentages'!AH7 &lt; 0.6,
            "NotKnown",
            "Known"
        ),
        'CS-Sophomore-Percentages'!AH7
    )
)</f>
        <v>Known</v>
      </c>
      <c r="AI7" s="31" t="str">
        <f>IF(
    ISERROR('CS-Sophomore-Percentages'!AI7),
    CHOOSE(RANDBETWEEN(1, 2), "NotKnown", "Known"),
    IF(
        ISNUMBER('CS-Sophomore-Percentages'!AI7),
        IF(
            'CS-Sophomore-Percentages'!AI7 &lt; 0.6,
            "NotKnown",
            "Known"
        ),
        'CS-Sophomore-Percentages'!AI7
    )
)</f>
        <v>Known</v>
      </c>
      <c r="AJ7" s="31" t="str">
        <f>IF(
    ISERROR('CS-Sophomore-Percentages'!AJ7),
    CHOOSE(RANDBETWEEN(1, 2), "NotKnown", "Known"),
    IF(
        ISNUMBER('CS-Sophomore-Percentages'!AJ7),
        IF(
            'CS-Sophomore-Percentages'!AJ7 &lt; 0.6,
            "NotKnown",
            "Known"
        ),
        'CS-Sophomore-Percentages'!AJ7
    )
)</f>
        <v>Known</v>
      </c>
      <c r="AK7" s="31" t="str">
        <f>IF(
    ISERROR('CS-Sophomore-Percentages'!AK7),
    CHOOSE(RANDBETWEEN(1, 2), "NotKnown", "Known"),
    IF(
        ISNUMBER('CS-Sophomore-Percentages'!AK7),
        IF(
            'CS-Sophomore-Percentages'!AK7 &lt; 0.6,
            "NotKnown",
            "Known"
        ),
        'CS-Sophomore-Percentages'!AK7
    )
)</f>
        <v>Known</v>
      </c>
      <c r="AL7" s="31" t="str">
        <f>IF(
    ISERROR('CS-Sophomore-Percentages'!AL7),
    CHOOSE(RANDBETWEEN(1, 2), "NotKnown", "Known"),
    IF(
        ISNUMBER('CS-Sophomore-Percentages'!AL7),
        IF(
            'CS-Sophomore-Percentages'!AL7 &lt; 0.6,
            "NotKnown",
            "Known"
        ),
        'CS-Sophomore-Percentages'!AL7
    )
)</f>
        <v>Known</v>
      </c>
      <c r="AM7" s="31" t="str">
        <f>IF(
    ISERROR('CS-Sophomore-Percentages'!AM7),
    CHOOSE(RANDBETWEEN(1, 2), "NotKnown", "Known"),
    IF(
        ISNUMBER('CS-Sophomore-Percentages'!AM7),
        IF(
            'CS-Sophomore-Percentages'!AM7 &lt; 0.6,
            "NotKnown",
            "Known"
        ),
        'CS-Sophomore-Percentages'!AM7
    )
)</f>
        <v>Known</v>
      </c>
      <c r="AN7" s="31" t="str">
        <f>IF(
    ISERROR('CS-Sophomore-Percentages'!AN7),
    CHOOSE(RANDBETWEEN(1, 2), "NotKnown", "Known"),
    IF(
        ISNUMBER('CS-Sophomore-Percentages'!AN7),
        IF(
            'CS-Sophomore-Percentages'!AN7 &lt; 0.6,
            "NotKnown",
            "Known"
        ),
        'CS-Sophomore-Percentages'!AN7
    )
)</f>
        <v>Known</v>
      </c>
      <c r="AO7" s="31" t="str">
        <f>IF(
    ISERROR('CS-Sophomore-Percentages'!AO7),
    CHOOSE(RANDBETWEEN(1, 2), "NotKnown", "Known"),
    IF(
        ISNUMBER('CS-Sophomore-Percentages'!AO7),
        IF(
            'CS-Sophomore-Percentages'!AO7 &lt; 0.6,
            "NotKnown",
            "Known"
        ),
        'CS-Sophomore-Percentages'!AO7
    )
)</f>
        <v>Known</v>
      </c>
      <c r="AP7" s="31" t="str">
        <f>IF(
    ISERROR('CS-Sophomore-Percentages'!AP7),
    CHOOSE(RANDBETWEEN(1, 2), "NotKnown", "Known"),
    IF(
        ISNUMBER('CS-Sophomore-Percentages'!AP7),
        IF(
            'CS-Sophomore-Percentages'!AP7 &lt; 0.6,
            "NotKnown",
            "Known"
        ),
        'CS-Sophomore-Percentages'!AP7
    )
)</f>
        <v>Known</v>
      </c>
      <c r="AQ7" s="31" t="str">
        <f>IF(
    ISERROR('CS-Sophomore-Percentages'!AQ7),
    CHOOSE(RANDBETWEEN(1, 2), "NotKnown", "Known"),
    IF(
        ISNUMBER('CS-Sophomore-Percentages'!AQ7),
        IF(
            'CS-Sophomore-Percentages'!AQ7 &lt; 0.6,
            "NotKnown",
            "Known"
        ),
        'CS-Sophomore-Percentages'!AQ7
    )
)</f>
        <v>Known</v>
      </c>
      <c r="AR7" s="31" t="str">
        <f>IF(
    ISERROR('CS-Sophomore-Percentages'!AR7),
    CHOOSE(RANDBETWEEN(1, 2), "NotKnown", "Known"),
    IF(
        ISNUMBER('CS-Sophomore-Percentages'!AR7),
        IF(
            'CS-Sophomore-Percentages'!AR7 &lt; 0.6,
            "NotKnown",
            "Known"
        ),
        'CS-Sophomore-Percentages'!AR7
    )
)</f>
        <v>Known</v>
      </c>
      <c r="AS7" s="31" t="str">
        <f>IF(
    ISERROR('CS-Sophomore-Percentages'!AS7),
    CHOOSE(RANDBETWEEN(1, 2), "NotKnown", "Known"),
    IF(
        ISNUMBER('CS-Sophomore-Percentages'!AS7),
        IF(
            'CS-Sophomore-Percentages'!AS7 &lt; 0.6,
            "NotKnown",
            "Known"
        ),
        'CS-Sophomore-Percentages'!AS7
    )
)</f>
        <v>Known</v>
      </c>
      <c r="AT7" s="31" t="str">
        <f>IF(
    ISERROR('CS-Sophomore-Percentages'!AT7),
    CHOOSE(RANDBETWEEN(1, 2), "NotKnown", "Known"),
    IF(
        ISNUMBER('CS-Sophomore-Percentages'!AT7),
        IF(
            'CS-Sophomore-Percentages'!AT7 &lt; 0.6,
            "NotKnown",
            "Known"
        ),
        'CS-Sophomore-Percentages'!AT7
    )
)</f>
        <v>Known</v>
      </c>
      <c r="AU7" s="23"/>
    </row>
    <row r="8">
      <c r="A8" s="23" t="str">
        <f>IF(
    ISERROR('CS-Sophomore-Percentages'!A8),
    CHOOSE(RANDBETWEEN(1, 2), "NotKnown", "Known"),
    IF(
        ISNUMBER('CS-Sophomore-Percentages'!A8),
        IF(
            'CS-Sophomore-Percentages'!A8 &lt; 0.6,
            "NotKnown",
            "Known"
        ),
        'CS-Sophomore-Percentages'!A8
    )
)</f>
        <v>7Sp-F</v>
      </c>
      <c r="B8" s="31" t="str">
        <f>IF(
    ISERROR('CS-Sophomore-Percentages'!B8),
    CHOOSE(RANDBETWEEN(1, 2), "NotKnown", "Known"),
    IF(
        ISNUMBER('CS-Sophomore-Percentages'!B8),
        IF(
            'CS-Sophomore-Percentages'!B8 &lt; 0.6,
            "NotKnown",
            "Known"
        ),
        'CS-Sophomore-Percentages'!B8
    )
)</f>
        <v>Known</v>
      </c>
      <c r="C8" s="31" t="str">
        <f>IF(
    ISERROR('CS-Sophomore-Percentages'!C8),
    CHOOSE(RANDBETWEEN(1, 2), "NotKnown", "Known"),
    IF(
        ISNUMBER('CS-Sophomore-Percentages'!C8),
        IF(
            'CS-Sophomore-Percentages'!C8 &lt; 0.6,
            "NotKnown",
            "Known"
        ),
        'CS-Sophomore-Percentages'!C8
    )
)</f>
        <v>Known</v>
      </c>
      <c r="D8" s="31" t="str">
        <f>IF(
    ISERROR('CS-Sophomore-Percentages'!D8),
    CHOOSE(RANDBETWEEN(1, 2), "NotKnown", "Known"),
    IF(
        ISNUMBER('CS-Sophomore-Percentages'!D8),
        IF(
            'CS-Sophomore-Percentages'!D8 &lt; 0.6,
            "NotKnown",
            "Known"
        ),
        'CS-Sophomore-Percentages'!D8
    )
)</f>
        <v>Known</v>
      </c>
      <c r="E8" s="31" t="str">
        <f>IF(
    ISERROR('CS-Sophomore-Percentages'!E8),
    CHOOSE(RANDBETWEEN(1, 2), "NotKnown", "Known"),
    IF(
        ISNUMBER('CS-Sophomore-Percentages'!E8),
        IF(
            'CS-Sophomore-Percentages'!E8 &lt; 0.6,
            "NotKnown",
            "Known"
        ),
        'CS-Sophomore-Percentages'!E8
    )
)</f>
        <v>Known</v>
      </c>
      <c r="F8" s="31" t="str">
        <f>IF(
    ISERROR('CS-Sophomore-Percentages'!F8),
    CHOOSE(RANDBETWEEN(1, 2), "NotKnown", "Known"),
    IF(
        ISNUMBER('CS-Sophomore-Percentages'!F8),
        IF(
            'CS-Sophomore-Percentages'!F8 &lt; 0.6,
            "NotKnown",
            "Known"
        ),
        'CS-Sophomore-Percentages'!F8
    )
)</f>
        <v>Known</v>
      </c>
      <c r="G8" s="31" t="str">
        <f>IF(
    ISERROR('CS-Sophomore-Percentages'!G8),
    CHOOSE(RANDBETWEEN(1, 2), "NotKnown", "Known"),
    IF(
        ISNUMBER('CS-Sophomore-Percentages'!G8),
        IF(
            'CS-Sophomore-Percentages'!G8 &lt; 0.6,
            "NotKnown",
            "Known"
        ),
        'CS-Sophomore-Percentages'!G8
    )
)</f>
        <v>Known</v>
      </c>
      <c r="H8" s="31" t="str">
        <f>IF(
    ISERROR('CS-Sophomore-Percentages'!H8),
    CHOOSE(RANDBETWEEN(1, 2), "NotKnown", "Known"),
    IF(
        ISNUMBER('CS-Sophomore-Percentages'!H8),
        IF(
            'CS-Sophomore-Percentages'!H8 &lt; 0.6,
            "NotKnown",
            "Known"
        ),
        'CS-Sophomore-Percentages'!H8
    )
)</f>
        <v>Known</v>
      </c>
      <c r="I8" s="31" t="str">
        <f>IF(
    ISERROR('CS-Sophomore-Percentages'!I8),
    CHOOSE(RANDBETWEEN(1, 2), "NotKnown", "Known"),
    IF(
        ISNUMBER('CS-Sophomore-Percentages'!I8),
        IF(
            'CS-Sophomore-Percentages'!I8 &lt; 0.6,
            "NotKnown",
            "Known"
        ),
        'CS-Sophomore-Percentages'!I8
    )
)</f>
        <v>Known</v>
      </c>
      <c r="J8" s="31" t="str">
        <f>IF(
    ISERROR('CS-Sophomore-Percentages'!J8),
    CHOOSE(RANDBETWEEN(1, 2), "NotKnown", "Known"),
    IF(
        ISNUMBER('CS-Sophomore-Percentages'!J8),
        IF(
            'CS-Sophomore-Percentages'!J8 &lt; 0.6,
            "NotKnown",
            "Known"
        ),
        'CS-Sophomore-Percentages'!J8
    )
)</f>
        <v>Known</v>
      </c>
      <c r="K8" s="31" t="str">
        <f>IF(
    ISERROR('CS-Sophomore-Percentages'!K8),
    CHOOSE(RANDBETWEEN(1, 2), "NotKnown", "Known"),
    IF(
        ISNUMBER('CS-Sophomore-Percentages'!K8),
        IF(
            'CS-Sophomore-Percentages'!K8 &lt; 0.6,
            "NotKnown",
            "Known"
        ),
        'CS-Sophomore-Percentages'!K8
    )
)</f>
        <v>Known</v>
      </c>
      <c r="L8" s="31" t="str">
        <f>IF(
    ISERROR('CS-Sophomore-Percentages'!L8),
    CHOOSE(RANDBETWEEN(1, 2), "NotKnown", "Known"),
    IF(
        ISNUMBER('CS-Sophomore-Percentages'!L8),
        IF(
            'CS-Sophomore-Percentages'!L8 &lt; 0.6,
            "NotKnown",
            "Known"
        ),
        'CS-Sophomore-Percentages'!L8
    )
)</f>
        <v>Known</v>
      </c>
      <c r="M8" s="31" t="str">
        <f>IF(
    ISERROR('CS-Sophomore-Percentages'!M8),
    CHOOSE(RANDBETWEEN(1, 2), "NotKnown", "Known"),
    IF(
        ISNUMBER('CS-Sophomore-Percentages'!M8),
        IF(
            'CS-Sophomore-Percentages'!M8 &lt; 0.6,
            "NotKnown",
            "Known"
        ),
        'CS-Sophomore-Percentages'!M8
    )
)</f>
        <v>Known</v>
      </c>
      <c r="N8" s="31" t="str">
        <f>IF(
    ISERROR('CS-Sophomore-Percentages'!N8),
    CHOOSE(RANDBETWEEN(1, 2), "NotKnown", "Known"),
    IF(
        ISNUMBER('CS-Sophomore-Percentages'!N8),
        IF(
            'CS-Sophomore-Percentages'!N8 &lt; 0.6,
            "NotKnown",
            "Known"
        ),
        'CS-Sophomore-Percentages'!N8
    )
)</f>
        <v>Known</v>
      </c>
      <c r="O8" s="31" t="str">
        <f>IF(
    ISERROR('CS-Sophomore-Percentages'!O8),
    CHOOSE(RANDBETWEEN(1, 2), "NotKnown", "Known"),
    IF(
        ISNUMBER('CS-Sophomore-Percentages'!O8),
        IF(
            'CS-Sophomore-Percentages'!O8 &lt; 0.6,
            "NotKnown",
            "Known"
        ),
        'CS-Sophomore-Percentages'!O8
    )
)</f>
        <v>Known</v>
      </c>
      <c r="P8" s="31" t="str">
        <f>IF(
    ISERROR('CS-Sophomore-Percentages'!P8),
    CHOOSE(RANDBETWEEN(1, 2), "NotKnown", "Known"),
    IF(
        ISNUMBER('CS-Sophomore-Percentages'!P8),
        IF(
            'CS-Sophomore-Percentages'!P8 &lt; 0.6,
            "NotKnown",
            "Known"
        ),
        'CS-Sophomore-Percentages'!P8
    )
)</f>
        <v>Known</v>
      </c>
      <c r="Q8" s="31" t="str">
        <f>IF(
    ISERROR('CS-Sophomore-Percentages'!Q8),
    CHOOSE(RANDBETWEEN(1, 2), "NotKnown", "Known"),
    IF(
        ISNUMBER('CS-Sophomore-Percentages'!Q8),
        IF(
            'CS-Sophomore-Percentages'!Q8 &lt; 0.6,
            "NotKnown",
            "Known"
        ),
        'CS-Sophomore-Percentages'!Q8
    )
)</f>
        <v>Known</v>
      </c>
      <c r="R8" s="31" t="str">
        <f>IF(
    ISERROR('CS-Sophomore-Percentages'!R8),
    CHOOSE(RANDBETWEEN(1, 2), "NotKnown", "Known"),
    IF(
        ISNUMBER('CS-Sophomore-Percentages'!R8),
        IF(
            'CS-Sophomore-Percentages'!R8 &lt; 0.6,
            "NotKnown",
            "Known"
        ),
        'CS-Sophomore-Percentages'!R8
    )
)</f>
        <v>Known</v>
      </c>
      <c r="S8" s="31" t="str">
        <f>IF(
    ISERROR('CS-Sophomore-Percentages'!S8),
    CHOOSE(RANDBETWEEN(1, 2), "NotKnown", "Known"),
    IF(
        ISNUMBER('CS-Sophomore-Percentages'!S8),
        IF(
            'CS-Sophomore-Percentages'!S8 &lt; 0.6,
            "NotKnown",
            "Known"
        ),
        'CS-Sophomore-Percentages'!S8
    )
)</f>
        <v>Known</v>
      </c>
      <c r="T8" s="31" t="str">
        <f>IF(
    ISERROR('CS-Sophomore-Percentages'!T8),
    CHOOSE(RANDBETWEEN(1, 2), "NotKnown", "Known"),
    IF(
        ISNUMBER('CS-Sophomore-Percentages'!T8),
        IF(
            'CS-Sophomore-Percentages'!T8 &lt; 0.6,
            "NotKnown",
            "Known"
        ),
        'CS-Sophomore-Percentages'!T8
    )
)</f>
        <v>Known</v>
      </c>
      <c r="U8" s="31" t="str">
        <f>IF(
    ISERROR('CS-Sophomore-Percentages'!U8),
    CHOOSE(RANDBETWEEN(1, 2), "NotKnown", "Known"),
    IF(
        ISNUMBER('CS-Sophomore-Percentages'!U8),
        IF(
            'CS-Sophomore-Percentages'!U8 &lt; 0.6,
            "NotKnown",
            "Known"
        ),
        'CS-Sophomore-Percentages'!U8
    )
)</f>
        <v>Known</v>
      </c>
      <c r="V8" s="31" t="str">
        <f>IF(
    ISERROR('CS-Sophomore-Percentages'!V8),
    CHOOSE(RANDBETWEEN(1, 2), "NotKnown", "Known"),
    IF(
        ISNUMBER('CS-Sophomore-Percentages'!V8),
        IF(
            'CS-Sophomore-Percentages'!V8 &lt; 0.6,
            "NotKnown",
            "Known"
        ),
        'CS-Sophomore-Percentages'!V8
    )
)</f>
        <v>Known</v>
      </c>
      <c r="W8" s="31" t="str">
        <f>IF(
    ISERROR('CS-Sophomore-Percentages'!W8),
    CHOOSE(RANDBETWEEN(1, 2), "NotKnown", "Known"),
    IF(
        ISNUMBER('CS-Sophomore-Percentages'!W8),
        IF(
            'CS-Sophomore-Percentages'!W8 &lt; 0.6,
            "NotKnown",
            "Known"
        ),
        'CS-Sophomore-Percentages'!W8
    )
)</f>
        <v>Known</v>
      </c>
      <c r="X8" s="31" t="str">
        <f>IF(
    ISERROR('CS-Sophomore-Percentages'!X8),
    CHOOSE(RANDBETWEEN(1, 2), "NotKnown", "Known"),
    IF(
        ISNUMBER('CS-Sophomore-Percentages'!X8),
        IF(
            'CS-Sophomore-Percentages'!X8 &lt; 0.6,
            "NotKnown",
            "Known"
        ),
        'CS-Sophomore-Percentages'!X8
    )
)</f>
        <v>Known</v>
      </c>
      <c r="Y8" s="31" t="str">
        <f>IF(
    ISERROR('CS-Sophomore-Percentages'!Y8),
    CHOOSE(RANDBETWEEN(1, 2), "NotKnown", "Known"),
    IF(
        ISNUMBER('CS-Sophomore-Percentages'!Y8),
        IF(
            'CS-Sophomore-Percentages'!Y8 &lt; 0.6,
            "NotKnown",
            "Known"
        ),
        'CS-Sophomore-Percentages'!Y8
    )
)</f>
        <v>Known</v>
      </c>
      <c r="Z8" s="31" t="str">
        <f>IF(
    ISERROR('CS-Sophomore-Percentages'!Z8),
    CHOOSE(RANDBETWEEN(1, 2), "NotKnown", "Known"),
    IF(
        ISNUMBER('CS-Sophomore-Percentages'!Z8),
        IF(
            'CS-Sophomore-Percentages'!Z8 &lt; 0.6,
            "NotKnown",
            "Known"
        ),
        'CS-Sophomore-Percentages'!Z8
    )
)</f>
        <v>Known</v>
      </c>
      <c r="AA8" s="31" t="str">
        <f>IF(
    ISERROR('CS-Sophomore-Percentages'!AA8),
    CHOOSE(RANDBETWEEN(1, 2), "NotKnown", "Known"),
    IF(
        ISNUMBER('CS-Sophomore-Percentages'!AA8),
        IF(
            'CS-Sophomore-Percentages'!AA8 &lt; 0.6,
            "NotKnown",
            "Known"
        ),
        'CS-Sophomore-Percentages'!AA8
    )
)</f>
        <v>Known</v>
      </c>
      <c r="AB8" s="31" t="str">
        <f>IF(
    ISERROR('CS-Sophomore-Percentages'!AB8),
    CHOOSE(RANDBETWEEN(1, 2), "NotKnown", "Known"),
    IF(
        ISNUMBER('CS-Sophomore-Percentages'!AB8),
        IF(
            'CS-Sophomore-Percentages'!AB8 &lt; 0.6,
            "NotKnown",
            "Known"
        ),
        'CS-Sophomore-Percentages'!AB8
    )
)</f>
        <v>Known</v>
      </c>
      <c r="AC8" s="31" t="str">
        <f>IF(
    ISERROR('CS-Sophomore-Percentages'!AC8),
    CHOOSE(RANDBETWEEN(1, 2), "NotKnown", "Known"),
    IF(
        ISNUMBER('CS-Sophomore-Percentages'!AC8),
        IF(
            'CS-Sophomore-Percentages'!AC8 &lt; 0.6,
            "NotKnown",
            "Known"
        ),
        'CS-Sophomore-Percentages'!AC8
    )
)</f>
        <v>Known</v>
      </c>
      <c r="AD8" s="31" t="str">
        <f>IF(
    ISERROR('CS-Sophomore-Percentages'!AD8),
    CHOOSE(RANDBETWEEN(1, 2), "NotKnown", "Known"),
    IF(
        ISNUMBER('CS-Sophomore-Percentages'!AD8),
        IF(
            'CS-Sophomore-Percentages'!AD8 &lt; 0.6,
            "NotKnown",
            "Known"
        ),
        'CS-Sophomore-Percentages'!AD8
    )
)</f>
        <v>NotKnown</v>
      </c>
      <c r="AE8" s="31" t="str">
        <f>IF(
    ISERROR('CS-Sophomore-Percentages'!AE8),
    CHOOSE(RANDBETWEEN(1, 2), "NotKnown", "Known"),
    IF(
        ISNUMBER('CS-Sophomore-Percentages'!AE8),
        IF(
            'CS-Sophomore-Percentages'!AE8 &lt; 0.6,
            "NotKnown",
            "Known"
        ),
        'CS-Sophomore-Percentages'!AE8
    )
)</f>
        <v>Known</v>
      </c>
      <c r="AF8" s="31" t="str">
        <f>IF(
    ISERROR('CS-Sophomore-Percentages'!AF8),
    CHOOSE(RANDBETWEEN(1, 2), "NotKnown", "Known"),
    IF(
        ISNUMBER('CS-Sophomore-Percentages'!AF8),
        IF(
            'CS-Sophomore-Percentages'!AF8 &lt; 0.6,
            "NotKnown",
            "Known"
        ),
        'CS-Sophomore-Percentages'!AF8
    )
)</f>
        <v>Known</v>
      </c>
      <c r="AG8" s="31" t="str">
        <f>IF(
    ISERROR('CS-Sophomore-Percentages'!AG8),
    CHOOSE(RANDBETWEEN(1, 2), "NotKnown", "Known"),
    IF(
        ISNUMBER('CS-Sophomore-Percentages'!AG8),
        IF(
            'CS-Sophomore-Percentages'!AG8 &lt; 0.6,
            "NotKnown",
            "Known"
        ),
        'CS-Sophomore-Percentages'!AG8
    )
)</f>
        <v>Known</v>
      </c>
      <c r="AH8" s="31" t="str">
        <f>IF(
    ISERROR('CS-Sophomore-Percentages'!AH8),
    CHOOSE(RANDBETWEEN(1, 2), "NotKnown", "Known"),
    IF(
        ISNUMBER('CS-Sophomore-Percentages'!AH8),
        IF(
            'CS-Sophomore-Percentages'!AH8 &lt; 0.6,
            "NotKnown",
            "Known"
        ),
        'CS-Sophomore-Percentages'!AH8
    )
)</f>
        <v>Known</v>
      </c>
      <c r="AI8" s="31" t="str">
        <f>IF(
    ISERROR('CS-Sophomore-Percentages'!AI8),
    CHOOSE(RANDBETWEEN(1, 2), "NotKnown", "Known"),
    IF(
        ISNUMBER('CS-Sophomore-Percentages'!AI8),
        IF(
            'CS-Sophomore-Percentages'!AI8 &lt; 0.6,
            "NotKnown",
            "Known"
        ),
        'CS-Sophomore-Percentages'!AI8
    )
)</f>
        <v>Known</v>
      </c>
      <c r="AJ8" s="31" t="str">
        <f>IF(
    ISERROR('CS-Sophomore-Percentages'!AJ8),
    CHOOSE(RANDBETWEEN(1, 2), "NotKnown", "Known"),
    IF(
        ISNUMBER('CS-Sophomore-Percentages'!AJ8),
        IF(
            'CS-Sophomore-Percentages'!AJ8 &lt; 0.6,
            "NotKnown",
            "Known"
        ),
        'CS-Sophomore-Percentages'!AJ8
    )
)</f>
        <v>Known</v>
      </c>
      <c r="AK8" s="31" t="str">
        <f>IF(
    ISERROR('CS-Sophomore-Percentages'!AK8),
    CHOOSE(RANDBETWEEN(1, 2), "NotKnown", "Known"),
    IF(
        ISNUMBER('CS-Sophomore-Percentages'!AK8),
        IF(
            'CS-Sophomore-Percentages'!AK8 &lt; 0.6,
            "NotKnown",
            "Known"
        ),
        'CS-Sophomore-Percentages'!AK8
    )
)</f>
        <v>Known</v>
      </c>
      <c r="AL8" s="31" t="str">
        <f>IF(
    ISERROR('CS-Sophomore-Percentages'!AL8),
    CHOOSE(RANDBETWEEN(1, 2), "NotKnown", "Known"),
    IF(
        ISNUMBER('CS-Sophomore-Percentages'!AL8),
        IF(
            'CS-Sophomore-Percentages'!AL8 &lt; 0.6,
            "NotKnown",
            "Known"
        ),
        'CS-Sophomore-Percentages'!AL8
    )
)</f>
        <v>Known</v>
      </c>
      <c r="AM8" s="31" t="str">
        <f>IF(
    ISERROR('CS-Sophomore-Percentages'!AM8),
    CHOOSE(RANDBETWEEN(1, 2), "NotKnown", "Known"),
    IF(
        ISNUMBER('CS-Sophomore-Percentages'!AM8),
        IF(
            'CS-Sophomore-Percentages'!AM8 &lt; 0.6,
            "NotKnown",
            "Known"
        ),
        'CS-Sophomore-Percentages'!AM8
    )
)</f>
        <v>Known</v>
      </c>
      <c r="AN8" s="31" t="str">
        <f>IF(
    ISERROR('CS-Sophomore-Percentages'!AN8),
    CHOOSE(RANDBETWEEN(1, 2), "NotKnown", "Known"),
    IF(
        ISNUMBER('CS-Sophomore-Percentages'!AN8),
        IF(
            'CS-Sophomore-Percentages'!AN8 &lt; 0.6,
            "NotKnown",
            "Known"
        ),
        'CS-Sophomore-Percentages'!AN8
    )
)</f>
        <v>Known</v>
      </c>
      <c r="AO8" s="31" t="str">
        <f>IF(
    ISERROR('CS-Sophomore-Percentages'!AO8),
    CHOOSE(RANDBETWEEN(1, 2), "NotKnown", "Known"),
    IF(
        ISNUMBER('CS-Sophomore-Percentages'!AO8),
        IF(
            'CS-Sophomore-Percentages'!AO8 &lt; 0.6,
            "NotKnown",
            "Known"
        ),
        'CS-Sophomore-Percentages'!AO8
    )
)</f>
        <v>Known</v>
      </c>
      <c r="AP8" s="31" t="str">
        <f>IF(
    ISERROR('CS-Sophomore-Percentages'!AP8),
    CHOOSE(RANDBETWEEN(1, 2), "NotKnown", "Known"),
    IF(
        ISNUMBER('CS-Sophomore-Percentages'!AP8),
        IF(
            'CS-Sophomore-Percentages'!AP8 &lt; 0.6,
            "NotKnown",
            "Known"
        ),
        'CS-Sophomore-Percentages'!AP8
    )
)</f>
        <v>Known</v>
      </c>
      <c r="AQ8" s="31" t="str">
        <f>IF(
    ISERROR('CS-Sophomore-Percentages'!AQ8),
    CHOOSE(RANDBETWEEN(1, 2), "NotKnown", "Known"),
    IF(
        ISNUMBER('CS-Sophomore-Percentages'!AQ8),
        IF(
            'CS-Sophomore-Percentages'!AQ8 &lt; 0.6,
            "NotKnown",
            "Known"
        ),
        'CS-Sophomore-Percentages'!AQ8
    )
)</f>
        <v>Known</v>
      </c>
      <c r="AR8" s="31" t="str">
        <f>IF(
    ISERROR('CS-Sophomore-Percentages'!AR8),
    CHOOSE(RANDBETWEEN(1, 2), "NotKnown", "Known"),
    IF(
        ISNUMBER('CS-Sophomore-Percentages'!AR8),
        IF(
            'CS-Sophomore-Percentages'!AR8 &lt; 0.6,
            "NotKnown",
            "Known"
        ),
        'CS-Sophomore-Percentages'!AR8
    )
)</f>
        <v>Known</v>
      </c>
      <c r="AS8" s="31" t="str">
        <f>IF(
    ISERROR('CS-Sophomore-Percentages'!AS8),
    CHOOSE(RANDBETWEEN(1, 2), "NotKnown", "Known"),
    IF(
        ISNUMBER('CS-Sophomore-Percentages'!AS8),
        IF(
            'CS-Sophomore-Percentages'!AS8 &lt; 0.6,
            "NotKnown",
            "Known"
        ),
        'CS-Sophomore-Percentages'!AS8
    )
)</f>
        <v>Known</v>
      </c>
      <c r="AT8" s="31" t="str">
        <f>IF(
    ISERROR('CS-Sophomore-Percentages'!AT8),
    CHOOSE(RANDBETWEEN(1, 2), "NotKnown", "Known"),
    IF(
        ISNUMBER('CS-Sophomore-Percentages'!AT8),
        IF(
            'CS-Sophomore-Percentages'!AT8 &lt; 0.6,
            "NotKnown",
            "Known"
        ),
        'CS-Sophomore-Percentages'!AT8
    )
)</f>
        <v>Known</v>
      </c>
      <c r="AU8" s="23"/>
    </row>
    <row r="9">
      <c r="A9" s="23" t="str">
        <f>IF(
    ISERROR('CS-Sophomore-Percentages'!A9),
    CHOOSE(RANDBETWEEN(1, 2), "NotKnown", "Known"),
    IF(
        ISNUMBER('CS-Sophomore-Percentages'!A9),
        IF(
            'CS-Sophomore-Percentages'!A9 &lt; 0.6,
            "NotKnown",
            "Known"
        ),
        'CS-Sophomore-Percentages'!A9
    )
)</f>
        <v>8Sp-F</v>
      </c>
      <c r="B9" s="31" t="str">
        <f>IF(
    ISERROR('CS-Sophomore-Percentages'!B9),
    CHOOSE(RANDBETWEEN(1, 2), "NotKnown", "Known"),
    IF(
        ISNUMBER('CS-Sophomore-Percentages'!B9),
        IF(
            'CS-Sophomore-Percentages'!B9 &lt; 0.6,
            "NotKnown",
            "Known"
        ),
        'CS-Sophomore-Percentages'!B9
    )
)</f>
        <v>Known</v>
      </c>
      <c r="C9" s="31" t="str">
        <f>IF(
    ISERROR('CS-Sophomore-Percentages'!C9),
    CHOOSE(RANDBETWEEN(1, 2), "NotKnown", "Known"),
    IF(
        ISNUMBER('CS-Sophomore-Percentages'!C9),
        IF(
            'CS-Sophomore-Percentages'!C9 &lt; 0.6,
            "NotKnown",
            "Known"
        ),
        'CS-Sophomore-Percentages'!C9
    )
)</f>
        <v>NotKnown</v>
      </c>
      <c r="D9" s="31" t="str">
        <f>IF(
    ISERROR('CS-Sophomore-Percentages'!D9),
    CHOOSE(RANDBETWEEN(1, 2), "NotKnown", "Known"),
    IF(
        ISNUMBER('CS-Sophomore-Percentages'!D9),
        IF(
            'CS-Sophomore-Percentages'!D9 &lt; 0.6,
            "NotKnown",
            "Known"
        ),
        'CS-Sophomore-Percentages'!D9
    )
)</f>
        <v>Known</v>
      </c>
      <c r="E9" s="31" t="str">
        <f>IF(
    ISERROR('CS-Sophomore-Percentages'!E9),
    CHOOSE(RANDBETWEEN(1, 2), "NotKnown", "Known"),
    IF(
        ISNUMBER('CS-Sophomore-Percentages'!E9),
        IF(
            'CS-Sophomore-Percentages'!E9 &lt; 0.6,
            "NotKnown",
            "Known"
        ),
        'CS-Sophomore-Percentages'!E9
    )
)</f>
        <v>Known</v>
      </c>
      <c r="F9" s="31" t="str">
        <f>IF(
    ISERROR('CS-Sophomore-Percentages'!F9),
    CHOOSE(RANDBETWEEN(1, 2), "NotKnown", "Known"),
    IF(
        ISNUMBER('CS-Sophomore-Percentages'!F9),
        IF(
            'CS-Sophomore-Percentages'!F9 &lt; 0.6,
            "NotKnown",
            "Known"
        ),
        'CS-Sophomore-Percentages'!F9
    )
)</f>
        <v>Known</v>
      </c>
      <c r="G9" s="31" t="str">
        <f>IF(
    ISERROR('CS-Sophomore-Percentages'!G9),
    CHOOSE(RANDBETWEEN(1, 2), "NotKnown", "Known"),
    IF(
        ISNUMBER('CS-Sophomore-Percentages'!G9),
        IF(
            'CS-Sophomore-Percentages'!G9 &lt; 0.6,
            "NotKnown",
            "Known"
        ),
        'CS-Sophomore-Percentages'!G9
    )
)</f>
        <v>Known</v>
      </c>
      <c r="H9" s="31" t="str">
        <f>IF(
    ISERROR('CS-Sophomore-Percentages'!H9),
    CHOOSE(RANDBETWEEN(1, 2), "NotKnown", "Known"),
    IF(
        ISNUMBER('CS-Sophomore-Percentages'!H9),
        IF(
            'CS-Sophomore-Percentages'!H9 &lt; 0.6,
            "NotKnown",
            "Known"
        ),
        'CS-Sophomore-Percentages'!H9
    )
)</f>
        <v>Known</v>
      </c>
      <c r="I9" s="31" t="str">
        <f>IF(
    ISERROR('CS-Sophomore-Percentages'!I9),
    CHOOSE(RANDBETWEEN(1, 2), "NotKnown", "Known"),
    IF(
        ISNUMBER('CS-Sophomore-Percentages'!I9),
        IF(
            'CS-Sophomore-Percentages'!I9 &lt; 0.6,
            "NotKnown",
            "Known"
        ),
        'CS-Sophomore-Percentages'!I9
    )
)</f>
        <v>Known</v>
      </c>
      <c r="J9" s="31" t="str">
        <f>IF(
    ISERROR('CS-Sophomore-Percentages'!J9),
    CHOOSE(RANDBETWEEN(1, 2), "NotKnown", "Known"),
    IF(
        ISNUMBER('CS-Sophomore-Percentages'!J9),
        IF(
            'CS-Sophomore-Percentages'!J9 &lt; 0.6,
            "NotKnown",
            "Known"
        ),
        'CS-Sophomore-Percentages'!J9
    )
)</f>
        <v>Known</v>
      </c>
      <c r="K9" s="31" t="str">
        <f>IF(
    ISERROR('CS-Sophomore-Percentages'!K9),
    CHOOSE(RANDBETWEEN(1, 2), "NotKnown", "Known"),
    IF(
        ISNUMBER('CS-Sophomore-Percentages'!K9),
        IF(
            'CS-Sophomore-Percentages'!K9 &lt; 0.6,
            "NotKnown",
            "Known"
        ),
        'CS-Sophomore-Percentages'!K9
    )
)</f>
        <v>Known</v>
      </c>
      <c r="L9" s="31" t="str">
        <f>IF(
    ISERROR('CS-Sophomore-Percentages'!L9),
    CHOOSE(RANDBETWEEN(1, 2), "NotKnown", "Known"),
    IF(
        ISNUMBER('CS-Sophomore-Percentages'!L9),
        IF(
            'CS-Sophomore-Percentages'!L9 &lt; 0.6,
            "NotKnown",
            "Known"
        ),
        'CS-Sophomore-Percentages'!L9
    )
)</f>
        <v>NotKnown</v>
      </c>
      <c r="M9" s="31" t="str">
        <f>IF(
    ISERROR('CS-Sophomore-Percentages'!M9),
    CHOOSE(RANDBETWEEN(1, 2), "NotKnown", "Known"),
    IF(
        ISNUMBER('CS-Sophomore-Percentages'!M9),
        IF(
            'CS-Sophomore-Percentages'!M9 &lt; 0.6,
            "NotKnown",
            "Known"
        ),
        'CS-Sophomore-Percentages'!M9
    )
)</f>
        <v>Known</v>
      </c>
      <c r="N9" s="31" t="str">
        <f>IF(
    ISERROR('CS-Sophomore-Percentages'!N9),
    CHOOSE(RANDBETWEEN(1, 2), "NotKnown", "Known"),
    IF(
        ISNUMBER('CS-Sophomore-Percentages'!N9),
        IF(
            'CS-Sophomore-Percentages'!N9 &lt; 0.6,
            "NotKnown",
            "Known"
        ),
        'CS-Sophomore-Percentages'!N9
    )
)</f>
        <v>Known</v>
      </c>
      <c r="O9" s="31" t="str">
        <f>IF(
    ISERROR('CS-Sophomore-Percentages'!O9),
    CHOOSE(RANDBETWEEN(1, 2), "NotKnown", "Known"),
    IF(
        ISNUMBER('CS-Sophomore-Percentages'!O9),
        IF(
            'CS-Sophomore-Percentages'!O9 &lt; 0.6,
            "NotKnown",
            "Known"
        ),
        'CS-Sophomore-Percentages'!O9
    )
)</f>
        <v>Known</v>
      </c>
      <c r="P9" s="31" t="str">
        <f>IF(
    ISERROR('CS-Sophomore-Percentages'!P9),
    CHOOSE(RANDBETWEEN(1, 2), "NotKnown", "Known"),
    IF(
        ISNUMBER('CS-Sophomore-Percentages'!P9),
        IF(
            'CS-Sophomore-Percentages'!P9 &lt; 0.6,
            "NotKnown",
            "Known"
        ),
        'CS-Sophomore-Percentages'!P9
    )
)</f>
        <v>Known</v>
      </c>
      <c r="Q9" s="31" t="str">
        <f>IF(
    ISERROR('CS-Sophomore-Percentages'!Q9),
    CHOOSE(RANDBETWEEN(1, 2), "NotKnown", "Known"),
    IF(
        ISNUMBER('CS-Sophomore-Percentages'!Q9),
        IF(
            'CS-Sophomore-Percentages'!Q9 &lt; 0.6,
            "NotKnown",
            "Known"
        ),
        'CS-Sophomore-Percentages'!Q9
    )
)</f>
        <v>Known</v>
      </c>
      <c r="R9" s="31" t="str">
        <f>IF(
    ISERROR('CS-Sophomore-Percentages'!R9),
    CHOOSE(RANDBETWEEN(1, 2), "NotKnown", "Known"),
    IF(
        ISNUMBER('CS-Sophomore-Percentages'!R9),
        IF(
            'CS-Sophomore-Percentages'!R9 &lt; 0.6,
            "NotKnown",
            "Known"
        ),
        'CS-Sophomore-Percentages'!R9
    )
)</f>
        <v>Known</v>
      </c>
      <c r="S9" s="31" t="str">
        <f>IF(
    ISERROR('CS-Sophomore-Percentages'!S9),
    CHOOSE(RANDBETWEEN(1, 2), "NotKnown", "Known"),
    IF(
        ISNUMBER('CS-Sophomore-Percentages'!S9),
        IF(
            'CS-Sophomore-Percentages'!S9 &lt; 0.6,
            "NotKnown",
            "Known"
        ),
        'CS-Sophomore-Percentages'!S9
    )
)</f>
        <v>Known</v>
      </c>
      <c r="T9" s="31" t="str">
        <f>IF(
    ISERROR('CS-Sophomore-Percentages'!T9),
    CHOOSE(RANDBETWEEN(1, 2), "NotKnown", "Known"),
    IF(
        ISNUMBER('CS-Sophomore-Percentages'!T9),
        IF(
            'CS-Sophomore-Percentages'!T9 &lt; 0.6,
            "NotKnown",
            "Known"
        ),
        'CS-Sophomore-Percentages'!T9
    )
)</f>
        <v>Known</v>
      </c>
      <c r="U9" s="31" t="str">
        <f>IF(
    ISERROR('CS-Sophomore-Percentages'!U9),
    CHOOSE(RANDBETWEEN(1, 2), "NotKnown", "Known"),
    IF(
        ISNUMBER('CS-Sophomore-Percentages'!U9),
        IF(
            'CS-Sophomore-Percentages'!U9 &lt; 0.6,
            "NotKnown",
            "Known"
        ),
        'CS-Sophomore-Percentages'!U9
    )
)</f>
        <v>Known</v>
      </c>
      <c r="V9" s="31" t="str">
        <f>IF(
    ISERROR('CS-Sophomore-Percentages'!V9),
    CHOOSE(RANDBETWEEN(1, 2), "NotKnown", "Known"),
    IF(
        ISNUMBER('CS-Sophomore-Percentages'!V9),
        IF(
            'CS-Sophomore-Percentages'!V9 &lt; 0.6,
            "NotKnown",
            "Known"
        ),
        'CS-Sophomore-Percentages'!V9
    )
)</f>
        <v>Known</v>
      </c>
      <c r="W9" s="31" t="str">
        <f>IF(
    ISERROR('CS-Sophomore-Percentages'!W9),
    CHOOSE(RANDBETWEEN(1, 2), "NotKnown", "Known"),
    IF(
        ISNUMBER('CS-Sophomore-Percentages'!W9),
        IF(
            'CS-Sophomore-Percentages'!W9 &lt; 0.6,
            "NotKnown",
            "Known"
        ),
        'CS-Sophomore-Percentages'!W9
    )
)</f>
        <v>Known</v>
      </c>
      <c r="X9" s="31" t="str">
        <f>IF(
    ISERROR('CS-Sophomore-Percentages'!X9),
    CHOOSE(RANDBETWEEN(1, 2), "NotKnown", "Known"),
    IF(
        ISNUMBER('CS-Sophomore-Percentages'!X9),
        IF(
            'CS-Sophomore-Percentages'!X9 &lt; 0.6,
            "NotKnown",
            "Known"
        ),
        'CS-Sophomore-Percentages'!X9
    )
)</f>
        <v>Known</v>
      </c>
      <c r="Y9" s="31" t="str">
        <f>IF(
    ISERROR('CS-Sophomore-Percentages'!Y9),
    CHOOSE(RANDBETWEEN(1, 2), "NotKnown", "Known"),
    IF(
        ISNUMBER('CS-Sophomore-Percentages'!Y9),
        IF(
            'CS-Sophomore-Percentages'!Y9 &lt; 0.6,
            "NotKnown",
            "Known"
        ),
        'CS-Sophomore-Percentages'!Y9
    )
)</f>
        <v>Known</v>
      </c>
      <c r="Z9" s="31" t="str">
        <f>IF(
    ISERROR('CS-Sophomore-Percentages'!Z9),
    CHOOSE(RANDBETWEEN(1, 2), "NotKnown", "Known"),
    IF(
        ISNUMBER('CS-Sophomore-Percentages'!Z9),
        IF(
            'CS-Sophomore-Percentages'!Z9 &lt; 0.6,
            "NotKnown",
            "Known"
        ),
        'CS-Sophomore-Percentages'!Z9
    )
)</f>
        <v>Known</v>
      </c>
      <c r="AA9" s="31" t="str">
        <f>IF(
    ISERROR('CS-Sophomore-Percentages'!AA9),
    CHOOSE(RANDBETWEEN(1, 2), "NotKnown", "Known"),
    IF(
        ISNUMBER('CS-Sophomore-Percentages'!AA9),
        IF(
            'CS-Sophomore-Percentages'!AA9 &lt; 0.6,
            "NotKnown",
            "Known"
        ),
        'CS-Sophomore-Percentages'!AA9
    )
)</f>
        <v>Known</v>
      </c>
      <c r="AB9" s="31" t="str">
        <f>IF(
    ISERROR('CS-Sophomore-Percentages'!AB9),
    CHOOSE(RANDBETWEEN(1, 2), "NotKnown", "Known"),
    IF(
        ISNUMBER('CS-Sophomore-Percentages'!AB9),
        IF(
            'CS-Sophomore-Percentages'!AB9 &lt; 0.6,
            "NotKnown",
            "Known"
        ),
        'CS-Sophomore-Percentages'!AB9
    )
)</f>
        <v>Known</v>
      </c>
      <c r="AC9" s="31" t="str">
        <f>IF(
    ISERROR('CS-Sophomore-Percentages'!AC9),
    CHOOSE(RANDBETWEEN(1, 2), "NotKnown", "Known"),
    IF(
        ISNUMBER('CS-Sophomore-Percentages'!AC9),
        IF(
            'CS-Sophomore-Percentages'!AC9 &lt; 0.6,
            "NotKnown",
            "Known"
        ),
        'CS-Sophomore-Percentages'!AC9
    )
)</f>
        <v>Known</v>
      </c>
      <c r="AD9" s="31" t="str">
        <f>IF(
    ISERROR('CS-Sophomore-Percentages'!AD9),
    CHOOSE(RANDBETWEEN(1, 2), "NotKnown", "Known"),
    IF(
        ISNUMBER('CS-Sophomore-Percentages'!AD9),
        IF(
            'CS-Sophomore-Percentages'!AD9 &lt; 0.6,
            "NotKnown",
            "Known"
        ),
        'CS-Sophomore-Percentages'!AD9
    )
)</f>
        <v>NotKnown</v>
      </c>
      <c r="AE9" s="31" t="str">
        <f>IF(
    ISERROR('CS-Sophomore-Percentages'!AE9),
    CHOOSE(RANDBETWEEN(1, 2), "NotKnown", "Known"),
    IF(
        ISNUMBER('CS-Sophomore-Percentages'!AE9),
        IF(
            'CS-Sophomore-Percentages'!AE9 &lt; 0.6,
            "NotKnown",
            "Known"
        ),
        'CS-Sophomore-Percentages'!AE9
    )
)</f>
        <v>Known</v>
      </c>
      <c r="AF9" s="31" t="str">
        <f>IF(
    ISERROR('CS-Sophomore-Percentages'!AF9),
    CHOOSE(RANDBETWEEN(1, 2), "NotKnown", "Known"),
    IF(
        ISNUMBER('CS-Sophomore-Percentages'!AF9),
        IF(
            'CS-Sophomore-Percentages'!AF9 &lt; 0.6,
            "NotKnown",
            "Known"
        ),
        'CS-Sophomore-Percentages'!AF9
    )
)</f>
        <v>Known</v>
      </c>
      <c r="AG9" s="31" t="str">
        <f>IF(
    ISERROR('CS-Sophomore-Percentages'!AG9),
    CHOOSE(RANDBETWEEN(1, 2), "NotKnown", "Known"),
    IF(
        ISNUMBER('CS-Sophomore-Percentages'!AG9),
        IF(
            'CS-Sophomore-Percentages'!AG9 &lt; 0.6,
            "NotKnown",
            "Known"
        ),
        'CS-Sophomore-Percentages'!AG9
    )
)</f>
        <v>Known</v>
      </c>
      <c r="AH9" s="31" t="str">
        <f>IF(
    ISERROR('CS-Sophomore-Percentages'!AH9),
    CHOOSE(RANDBETWEEN(1, 2), "NotKnown", "Known"),
    IF(
        ISNUMBER('CS-Sophomore-Percentages'!AH9),
        IF(
            'CS-Sophomore-Percentages'!AH9 &lt; 0.6,
            "NotKnown",
            "Known"
        ),
        'CS-Sophomore-Percentages'!AH9
    )
)</f>
        <v>Known</v>
      </c>
      <c r="AI9" s="31" t="str">
        <f>IF(
    ISERROR('CS-Sophomore-Percentages'!AI9),
    CHOOSE(RANDBETWEEN(1, 2), "NotKnown", "Known"),
    IF(
        ISNUMBER('CS-Sophomore-Percentages'!AI9),
        IF(
            'CS-Sophomore-Percentages'!AI9 &lt; 0.6,
            "NotKnown",
            "Known"
        ),
        'CS-Sophomore-Percentages'!AI9
    )
)</f>
        <v>Known</v>
      </c>
      <c r="AJ9" s="31" t="str">
        <f>IF(
    ISERROR('CS-Sophomore-Percentages'!AJ9),
    CHOOSE(RANDBETWEEN(1, 2), "NotKnown", "Known"),
    IF(
        ISNUMBER('CS-Sophomore-Percentages'!AJ9),
        IF(
            'CS-Sophomore-Percentages'!AJ9 &lt; 0.6,
            "NotKnown",
            "Known"
        ),
        'CS-Sophomore-Percentages'!AJ9
    )
)</f>
        <v>Known</v>
      </c>
      <c r="AK9" s="31" t="str">
        <f>IF(
    ISERROR('CS-Sophomore-Percentages'!AK9),
    CHOOSE(RANDBETWEEN(1, 2), "NotKnown", "Known"),
    IF(
        ISNUMBER('CS-Sophomore-Percentages'!AK9),
        IF(
            'CS-Sophomore-Percentages'!AK9 &lt; 0.6,
            "NotKnown",
            "Known"
        ),
        'CS-Sophomore-Percentages'!AK9
    )
)</f>
        <v>Known</v>
      </c>
      <c r="AL9" s="31" t="str">
        <f>IF(
    ISERROR('CS-Sophomore-Percentages'!AL9),
    CHOOSE(RANDBETWEEN(1, 2), "NotKnown", "Known"),
    IF(
        ISNUMBER('CS-Sophomore-Percentages'!AL9),
        IF(
            'CS-Sophomore-Percentages'!AL9 &lt; 0.6,
            "NotKnown",
            "Known"
        ),
        'CS-Sophomore-Percentages'!AL9
    )
)</f>
        <v>Known</v>
      </c>
      <c r="AM9" s="31" t="str">
        <f>IF(
    ISERROR('CS-Sophomore-Percentages'!AM9),
    CHOOSE(RANDBETWEEN(1, 2), "NotKnown", "Known"),
    IF(
        ISNUMBER('CS-Sophomore-Percentages'!AM9),
        IF(
            'CS-Sophomore-Percentages'!AM9 &lt; 0.6,
            "NotKnown",
            "Known"
        ),
        'CS-Sophomore-Percentages'!AM9
    )
)</f>
        <v>Known</v>
      </c>
      <c r="AN9" s="31" t="str">
        <f>IF(
    ISERROR('CS-Sophomore-Percentages'!AN9),
    CHOOSE(RANDBETWEEN(1, 2), "NotKnown", "Known"),
    IF(
        ISNUMBER('CS-Sophomore-Percentages'!AN9),
        IF(
            'CS-Sophomore-Percentages'!AN9 &lt; 0.6,
            "NotKnown",
            "Known"
        ),
        'CS-Sophomore-Percentages'!AN9
    )
)</f>
        <v>Known</v>
      </c>
      <c r="AO9" s="31" t="str">
        <f>IF(
    ISERROR('CS-Sophomore-Percentages'!AO9),
    CHOOSE(RANDBETWEEN(1, 2), "NotKnown", "Known"),
    IF(
        ISNUMBER('CS-Sophomore-Percentages'!AO9),
        IF(
            'CS-Sophomore-Percentages'!AO9 &lt; 0.6,
            "NotKnown",
            "Known"
        ),
        'CS-Sophomore-Percentages'!AO9
    )
)</f>
        <v>Known</v>
      </c>
      <c r="AP9" s="31" t="str">
        <f>IF(
    ISERROR('CS-Sophomore-Percentages'!AP9),
    CHOOSE(RANDBETWEEN(1, 2), "NotKnown", "Known"),
    IF(
        ISNUMBER('CS-Sophomore-Percentages'!AP9),
        IF(
            'CS-Sophomore-Percentages'!AP9 &lt; 0.6,
            "NotKnown",
            "Known"
        ),
        'CS-Sophomore-Percentages'!AP9
    )
)</f>
        <v>Known</v>
      </c>
      <c r="AQ9" s="31" t="str">
        <f>IF(
    ISERROR('CS-Sophomore-Percentages'!AQ9),
    CHOOSE(RANDBETWEEN(1, 2), "NotKnown", "Known"),
    IF(
        ISNUMBER('CS-Sophomore-Percentages'!AQ9),
        IF(
            'CS-Sophomore-Percentages'!AQ9 &lt; 0.6,
            "NotKnown",
            "Known"
        ),
        'CS-Sophomore-Percentages'!AQ9
    )
)</f>
        <v>Known</v>
      </c>
      <c r="AR9" s="31" t="str">
        <f>IF(
    ISERROR('CS-Sophomore-Percentages'!AR9),
    CHOOSE(RANDBETWEEN(1, 2), "NotKnown", "Known"),
    IF(
        ISNUMBER('CS-Sophomore-Percentages'!AR9),
        IF(
            'CS-Sophomore-Percentages'!AR9 &lt; 0.6,
            "NotKnown",
            "Known"
        ),
        'CS-Sophomore-Percentages'!AR9
    )
)</f>
        <v>NotKnown</v>
      </c>
      <c r="AS9" s="31" t="str">
        <f>IF(
    ISERROR('CS-Sophomore-Percentages'!AS9),
    CHOOSE(RANDBETWEEN(1, 2), "NotKnown", "Known"),
    IF(
        ISNUMBER('CS-Sophomore-Percentages'!AS9),
        IF(
            'CS-Sophomore-Percentages'!AS9 &lt; 0.6,
            "NotKnown",
            "Known"
        ),
        'CS-Sophomore-Percentages'!AS9
    )
)</f>
        <v>Known</v>
      </c>
      <c r="AT9" s="31" t="str">
        <f>IF(
    ISERROR('CS-Sophomore-Percentages'!AT9),
    CHOOSE(RANDBETWEEN(1, 2), "NotKnown", "Known"),
    IF(
        ISNUMBER('CS-Sophomore-Percentages'!AT9),
        IF(
            'CS-Sophomore-Percentages'!AT9 &lt; 0.6,
            "NotKnown",
            "Known"
        ),
        'CS-Sophomore-Percentages'!AT9
    )
)</f>
        <v>Known</v>
      </c>
      <c r="AU9" s="23"/>
    </row>
    <row r="10">
      <c r="A10" s="23" t="str">
        <f>IF(
    ISERROR('CS-Sophomore-Percentages'!A10),
    CHOOSE(RANDBETWEEN(1, 2), "NotKnown", "Known"),
    IF(
        ISNUMBER('CS-Sophomore-Percentages'!A10),
        IF(
            'CS-Sophomore-Percentages'!A10 &lt; 0.6,
            "NotKnown",
            "Known"
        ),
        'CS-Sophomore-Percentages'!A10
    )
)</f>
        <v>9Sp-M</v>
      </c>
      <c r="B10" s="31" t="str">
        <f>IF(
    ISERROR('CS-Sophomore-Percentages'!B10),
    CHOOSE(RANDBETWEEN(1, 2), "NotKnown", "Known"),
    IF(
        ISNUMBER('CS-Sophomore-Percentages'!B10),
        IF(
            'CS-Sophomore-Percentages'!B10 &lt; 0.6,
            "NotKnown",
            "Known"
        ),
        'CS-Sophomore-Percentages'!B10
    )
)</f>
        <v>Known</v>
      </c>
      <c r="C10" s="31" t="str">
        <f>IF(
    ISERROR('CS-Sophomore-Percentages'!C10),
    CHOOSE(RANDBETWEEN(1, 2), "NotKnown", "Known"),
    IF(
        ISNUMBER('CS-Sophomore-Percentages'!C10),
        IF(
            'CS-Sophomore-Percentages'!C10 &lt; 0.6,
            "NotKnown",
            "Known"
        ),
        'CS-Sophomore-Percentages'!C10
    )
)</f>
        <v>Known</v>
      </c>
      <c r="D10" s="31" t="str">
        <f>IF(
    ISERROR('CS-Sophomore-Percentages'!D10),
    CHOOSE(RANDBETWEEN(1, 2), "NotKnown", "Known"),
    IF(
        ISNUMBER('CS-Sophomore-Percentages'!D10),
        IF(
            'CS-Sophomore-Percentages'!D10 &lt; 0.6,
            "NotKnown",
            "Known"
        ),
        'CS-Sophomore-Percentages'!D10
    )
)</f>
        <v>Known</v>
      </c>
      <c r="E10" s="31" t="str">
        <f>IF(
    ISERROR('CS-Sophomore-Percentages'!E10),
    CHOOSE(RANDBETWEEN(1, 2), "NotKnown", "Known"),
    IF(
        ISNUMBER('CS-Sophomore-Percentages'!E10),
        IF(
            'CS-Sophomore-Percentages'!E10 &lt; 0.6,
            "NotKnown",
            "Known"
        ),
        'CS-Sophomore-Percentages'!E10
    )
)</f>
        <v>Known</v>
      </c>
      <c r="F10" s="31" t="str">
        <f>IF(
    ISERROR('CS-Sophomore-Percentages'!F10),
    CHOOSE(RANDBETWEEN(1, 2), "NotKnown", "Known"),
    IF(
        ISNUMBER('CS-Sophomore-Percentages'!F10),
        IF(
            'CS-Sophomore-Percentages'!F10 &lt; 0.6,
            "NotKnown",
            "Known"
        ),
        'CS-Sophomore-Percentages'!F10
    )
)</f>
        <v>Known</v>
      </c>
      <c r="G10" s="31" t="str">
        <f>IF(
    ISERROR('CS-Sophomore-Percentages'!G10),
    CHOOSE(RANDBETWEEN(1, 2), "NotKnown", "Known"),
    IF(
        ISNUMBER('CS-Sophomore-Percentages'!G10),
        IF(
            'CS-Sophomore-Percentages'!G10 &lt; 0.6,
            "NotKnown",
            "Known"
        ),
        'CS-Sophomore-Percentages'!G10
    )
)</f>
        <v>Known</v>
      </c>
      <c r="H10" s="31" t="str">
        <f>IF(
    ISERROR('CS-Sophomore-Percentages'!H10),
    CHOOSE(RANDBETWEEN(1, 2), "NotKnown", "Known"),
    IF(
        ISNUMBER('CS-Sophomore-Percentages'!H10),
        IF(
            'CS-Sophomore-Percentages'!H10 &lt; 0.6,
            "NotKnown",
            "Known"
        ),
        'CS-Sophomore-Percentages'!H10
    )
)</f>
        <v>Known</v>
      </c>
      <c r="I10" s="31" t="str">
        <f>IF(
    ISERROR('CS-Sophomore-Percentages'!I10),
    CHOOSE(RANDBETWEEN(1, 2), "NotKnown", "Known"),
    IF(
        ISNUMBER('CS-Sophomore-Percentages'!I10),
        IF(
            'CS-Sophomore-Percentages'!I10 &lt; 0.6,
            "NotKnown",
            "Known"
        ),
        'CS-Sophomore-Percentages'!I10
    )
)</f>
        <v>Known</v>
      </c>
      <c r="J10" s="31" t="str">
        <f>IF(
    ISERROR('CS-Sophomore-Percentages'!J10),
    CHOOSE(RANDBETWEEN(1, 2), "NotKnown", "Known"),
    IF(
        ISNUMBER('CS-Sophomore-Percentages'!J10),
        IF(
            'CS-Sophomore-Percentages'!J10 &lt; 0.6,
            "NotKnown",
            "Known"
        ),
        'CS-Sophomore-Percentages'!J10
    )
)</f>
        <v>Known</v>
      </c>
      <c r="K10" s="31" t="str">
        <f>IF(
    ISERROR('CS-Sophomore-Percentages'!K10),
    CHOOSE(RANDBETWEEN(1, 2), "NotKnown", "Known"),
    IF(
        ISNUMBER('CS-Sophomore-Percentages'!K10),
        IF(
            'CS-Sophomore-Percentages'!K10 &lt; 0.6,
            "NotKnown",
            "Known"
        ),
        'CS-Sophomore-Percentages'!K10
    )
)</f>
        <v>Known</v>
      </c>
      <c r="L10" s="31" t="str">
        <f>IF(
    ISERROR('CS-Sophomore-Percentages'!L10),
    CHOOSE(RANDBETWEEN(1, 2), "NotKnown", "Known"),
    IF(
        ISNUMBER('CS-Sophomore-Percentages'!L10),
        IF(
            'CS-Sophomore-Percentages'!L10 &lt; 0.6,
            "NotKnown",
            "Known"
        ),
        'CS-Sophomore-Percentages'!L10
    )
)</f>
        <v>Known</v>
      </c>
      <c r="M10" s="31" t="str">
        <f>IF(
    ISERROR('CS-Sophomore-Percentages'!M10),
    CHOOSE(RANDBETWEEN(1, 2), "NotKnown", "Known"),
    IF(
        ISNUMBER('CS-Sophomore-Percentages'!M10),
        IF(
            'CS-Sophomore-Percentages'!M10 &lt; 0.6,
            "NotKnown",
            "Known"
        ),
        'CS-Sophomore-Percentages'!M10
    )
)</f>
        <v>Known</v>
      </c>
      <c r="N10" s="31" t="str">
        <f>IF(
    ISERROR('CS-Sophomore-Percentages'!N10),
    CHOOSE(RANDBETWEEN(1, 2), "NotKnown", "Known"),
    IF(
        ISNUMBER('CS-Sophomore-Percentages'!N10),
        IF(
            'CS-Sophomore-Percentages'!N10 &lt; 0.6,
            "NotKnown",
            "Known"
        ),
        'CS-Sophomore-Percentages'!N10
    )
)</f>
        <v>Known</v>
      </c>
      <c r="O10" s="31" t="str">
        <f>IF(
    ISERROR('CS-Sophomore-Percentages'!O10),
    CHOOSE(RANDBETWEEN(1, 2), "NotKnown", "Known"),
    IF(
        ISNUMBER('CS-Sophomore-Percentages'!O10),
        IF(
            'CS-Sophomore-Percentages'!O10 &lt; 0.6,
            "NotKnown",
            "Known"
        ),
        'CS-Sophomore-Percentages'!O10
    )
)</f>
        <v>Known</v>
      </c>
      <c r="P10" s="31" t="str">
        <f>IF(
    ISERROR('CS-Sophomore-Percentages'!P10),
    CHOOSE(RANDBETWEEN(1, 2), "NotKnown", "Known"),
    IF(
        ISNUMBER('CS-Sophomore-Percentages'!P10),
        IF(
            'CS-Sophomore-Percentages'!P10 &lt; 0.6,
            "NotKnown",
            "Known"
        ),
        'CS-Sophomore-Percentages'!P10
    )
)</f>
        <v>Known</v>
      </c>
      <c r="Q10" s="31" t="str">
        <f>IF(
    ISERROR('CS-Sophomore-Percentages'!Q10),
    CHOOSE(RANDBETWEEN(1, 2), "NotKnown", "Known"),
    IF(
        ISNUMBER('CS-Sophomore-Percentages'!Q10),
        IF(
            'CS-Sophomore-Percentages'!Q10 &lt; 0.6,
            "NotKnown",
            "Known"
        ),
        'CS-Sophomore-Percentages'!Q10
    )
)</f>
        <v>Known</v>
      </c>
      <c r="R10" s="31" t="str">
        <f>IF(
    ISERROR('CS-Sophomore-Percentages'!R10),
    CHOOSE(RANDBETWEEN(1, 2), "NotKnown", "Known"),
    IF(
        ISNUMBER('CS-Sophomore-Percentages'!R10),
        IF(
            'CS-Sophomore-Percentages'!R10 &lt; 0.6,
            "NotKnown",
            "Known"
        ),
        'CS-Sophomore-Percentages'!R10
    )
)</f>
        <v>Known</v>
      </c>
      <c r="S10" s="31" t="str">
        <f>IF(
    ISERROR('CS-Sophomore-Percentages'!S10),
    CHOOSE(RANDBETWEEN(1, 2), "NotKnown", "Known"),
    IF(
        ISNUMBER('CS-Sophomore-Percentages'!S10),
        IF(
            'CS-Sophomore-Percentages'!S10 &lt; 0.6,
            "NotKnown",
            "Known"
        ),
        'CS-Sophomore-Percentages'!S10
    )
)</f>
        <v>Known</v>
      </c>
      <c r="T10" s="31" t="str">
        <f>IF(
    ISERROR('CS-Sophomore-Percentages'!T10),
    CHOOSE(RANDBETWEEN(1, 2), "NotKnown", "Known"),
    IF(
        ISNUMBER('CS-Sophomore-Percentages'!T10),
        IF(
            'CS-Sophomore-Percentages'!T10 &lt; 0.6,
            "NotKnown",
            "Known"
        ),
        'CS-Sophomore-Percentages'!T10
    )
)</f>
        <v>Known</v>
      </c>
      <c r="U10" s="31" t="str">
        <f>IF(
    ISERROR('CS-Sophomore-Percentages'!U10),
    CHOOSE(RANDBETWEEN(1, 2), "NotKnown", "Known"),
    IF(
        ISNUMBER('CS-Sophomore-Percentages'!U10),
        IF(
            'CS-Sophomore-Percentages'!U10 &lt; 0.6,
            "NotKnown",
            "Known"
        ),
        'CS-Sophomore-Percentages'!U10
    )
)</f>
        <v>Known</v>
      </c>
      <c r="V10" s="31" t="str">
        <f>IF(
    ISERROR('CS-Sophomore-Percentages'!V10),
    CHOOSE(RANDBETWEEN(1, 2), "NotKnown", "Known"),
    IF(
        ISNUMBER('CS-Sophomore-Percentages'!V10),
        IF(
            'CS-Sophomore-Percentages'!V10 &lt; 0.6,
            "NotKnown",
            "Known"
        ),
        'CS-Sophomore-Percentages'!V10
    )
)</f>
        <v>Known</v>
      </c>
      <c r="W10" s="31" t="str">
        <f>IF(
    ISERROR('CS-Sophomore-Percentages'!W10),
    CHOOSE(RANDBETWEEN(1, 2), "NotKnown", "Known"),
    IF(
        ISNUMBER('CS-Sophomore-Percentages'!W10),
        IF(
            'CS-Sophomore-Percentages'!W10 &lt; 0.6,
            "NotKnown",
            "Known"
        ),
        'CS-Sophomore-Percentages'!W10
    )
)</f>
        <v>Known</v>
      </c>
      <c r="X10" s="31" t="str">
        <f>IF(
    ISERROR('CS-Sophomore-Percentages'!X10),
    CHOOSE(RANDBETWEEN(1, 2), "NotKnown", "Known"),
    IF(
        ISNUMBER('CS-Sophomore-Percentages'!X10),
        IF(
            'CS-Sophomore-Percentages'!X10 &lt; 0.6,
            "NotKnown",
            "Known"
        ),
        'CS-Sophomore-Percentages'!X10
    )
)</f>
        <v>Known</v>
      </c>
      <c r="Y10" s="31" t="str">
        <f>IF(
    ISERROR('CS-Sophomore-Percentages'!Y10),
    CHOOSE(RANDBETWEEN(1, 2), "NotKnown", "Known"),
    IF(
        ISNUMBER('CS-Sophomore-Percentages'!Y10),
        IF(
            'CS-Sophomore-Percentages'!Y10 &lt; 0.6,
            "NotKnown",
            "Known"
        ),
        'CS-Sophomore-Percentages'!Y10
    )
)</f>
        <v>Known</v>
      </c>
      <c r="Z10" s="31" t="str">
        <f>IF(
    ISERROR('CS-Sophomore-Percentages'!Z10),
    CHOOSE(RANDBETWEEN(1, 2), "NotKnown", "Known"),
    IF(
        ISNUMBER('CS-Sophomore-Percentages'!Z10),
        IF(
            'CS-Sophomore-Percentages'!Z10 &lt; 0.6,
            "NotKnown",
            "Known"
        ),
        'CS-Sophomore-Percentages'!Z10
    )
)</f>
        <v>Known</v>
      </c>
      <c r="AA10" s="31" t="str">
        <f>IF(
    ISERROR('CS-Sophomore-Percentages'!AA10),
    CHOOSE(RANDBETWEEN(1, 2), "NotKnown", "Known"),
    IF(
        ISNUMBER('CS-Sophomore-Percentages'!AA10),
        IF(
            'CS-Sophomore-Percentages'!AA10 &lt; 0.6,
            "NotKnown",
            "Known"
        ),
        'CS-Sophomore-Percentages'!AA10
    )
)</f>
        <v>Known</v>
      </c>
      <c r="AB10" s="31" t="str">
        <f>IF(
    ISERROR('CS-Sophomore-Percentages'!AB10),
    CHOOSE(RANDBETWEEN(1, 2), "NotKnown", "Known"),
    IF(
        ISNUMBER('CS-Sophomore-Percentages'!AB10),
        IF(
            'CS-Sophomore-Percentages'!AB10 &lt; 0.6,
            "NotKnown",
            "Known"
        ),
        'CS-Sophomore-Percentages'!AB10
    )
)</f>
        <v>Known</v>
      </c>
      <c r="AC10" s="31" t="str">
        <f>IF(
    ISERROR('CS-Sophomore-Percentages'!AC10),
    CHOOSE(RANDBETWEEN(1, 2), "NotKnown", "Known"),
    IF(
        ISNUMBER('CS-Sophomore-Percentages'!AC10),
        IF(
            'CS-Sophomore-Percentages'!AC10 &lt; 0.6,
            "NotKnown",
            "Known"
        ),
        'CS-Sophomore-Percentages'!AC10
    )
)</f>
        <v>Known</v>
      </c>
      <c r="AD10" s="31" t="str">
        <f>IF(
    ISERROR('CS-Sophomore-Percentages'!AD10),
    CHOOSE(RANDBETWEEN(1, 2), "NotKnown", "Known"),
    IF(
        ISNUMBER('CS-Sophomore-Percentages'!AD10),
        IF(
            'CS-Sophomore-Percentages'!AD10 &lt; 0.6,
            "NotKnown",
            "Known"
        ),
        'CS-Sophomore-Percentages'!AD10
    )
)</f>
        <v>Known</v>
      </c>
      <c r="AE10" s="31" t="str">
        <f>IF(
    ISERROR('CS-Sophomore-Percentages'!AE10),
    CHOOSE(RANDBETWEEN(1, 2), "NotKnown", "Known"),
    IF(
        ISNUMBER('CS-Sophomore-Percentages'!AE10),
        IF(
            'CS-Sophomore-Percentages'!AE10 &lt; 0.6,
            "NotKnown",
            "Known"
        ),
        'CS-Sophomore-Percentages'!AE10
    )
)</f>
        <v>Known</v>
      </c>
      <c r="AF10" s="31" t="str">
        <f>IF(
    ISERROR('CS-Sophomore-Percentages'!AF10),
    CHOOSE(RANDBETWEEN(1, 2), "NotKnown", "Known"),
    IF(
        ISNUMBER('CS-Sophomore-Percentages'!AF10),
        IF(
            'CS-Sophomore-Percentages'!AF10 &lt; 0.6,
            "NotKnown",
            "Known"
        ),
        'CS-Sophomore-Percentages'!AF10
    )
)</f>
        <v>Known</v>
      </c>
      <c r="AG10" s="31" t="str">
        <f>IF(
    ISERROR('CS-Sophomore-Percentages'!AG10),
    CHOOSE(RANDBETWEEN(1, 2), "NotKnown", "Known"),
    IF(
        ISNUMBER('CS-Sophomore-Percentages'!AG10),
        IF(
            'CS-Sophomore-Percentages'!AG10 &lt; 0.6,
            "NotKnown",
            "Known"
        ),
        'CS-Sophomore-Percentages'!AG10
    )
)</f>
        <v>Known</v>
      </c>
      <c r="AH10" s="31" t="str">
        <f>IF(
    ISERROR('CS-Sophomore-Percentages'!AH10),
    CHOOSE(RANDBETWEEN(1, 2), "NotKnown", "Known"),
    IF(
        ISNUMBER('CS-Sophomore-Percentages'!AH10),
        IF(
            'CS-Sophomore-Percentages'!AH10 &lt; 0.6,
            "NotKnown",
            "Known"
        ),
        'CS-Sophomore-Percentages'!AH10
    )
)</f>
        <v>Known</v>
      </c>
      <c r="AI10" s="31" t="str">
        <f>IF(
    ISERROR('CS-Sophomore-Percentages'!AI10),
    CHOOSE(RANDBETWEEN(1, 2), "NotKnown", "Known"),
    IF(
        ISNUMBER('CS-Sophomore-Percentages'!AI10),
        IF(
            'CS-Sophomore-Percentages'!AI10 &lt; 0.6,
            "NotKnown",
            "Known"
        ),
        'CS-Sophomore-Percentages'!AI10
    )
)</f>
        <v>Known</v>
      </c>
      <c r="AJ10" s="31" t="str">
        <f>IF(
    ISERROR('CS-Sophomore-Percentages'!AJ10),
    CHOOSE(RANDBETWEEN(1, 2), "NotKnown", "Known"),
    IF(
        ISNUMBER('CS-Sophomore-Percentages'!AJ10),
        IF(
            'CS-Sophomore-Percentages'!AJ10 &lt; 0.6,
            "NotKnown",
            "Known"
        ),
        'CS-Sophomore-Percentages'!AJ10
    )
)</f>
        <v>Known</v>
      </c>
      <c r="AK10" s="31" t="str">
        <f>IF(
    ISERROR('CS-Sophomore-Percentages'!AK10),
    CHOOSE(RANDBETWEEN(1, 2), "NotKnown", "Known"),
    IF(
        ISNUMBER('CS-Sophomore-Percentages'!AK10),
        IF(
            'CS-Sophomore-Percentages'!AK10 &lt; 0.6,
            "NotKnown",
            "Known"
        ),
        'CS-Sophomore-Percentages'!AK10
    )
)</f>
        <v>Known</v>
      </c>
      <c r="AL10" s="31" t="str">
        <f>IF(
    ISERROR('CS-Sophomore-Percentages'!AL10),
    CHOOSE(RANDBETWEEN(1, 2), "NotKnown", "Known"),
    IF(
        ISNUMBER('CS-Sophomore-Percentages'!AL10),
        IF(
            'CS-Sophomore-Percentages'!AL10 &lt; 0.6,
            "NotKnown",
            "Known"
        ),
        'CS-Sophomore-Percentages'!AL10
    )
)</f>
        <v>Known</v>
      </c>
      <c r="AM10" s="31" t="str">
        <f>IF(
    ISERROR('CS-Sophomore-Percentages'!AM10),
    CHOOSE(RANDBETWEEN(1, 2), "NotKnown", "Known"),
    IF(
        ISNUMBER('CS-Sophomore-Percentages'!AM10),
        IF(
            'CS-Sophomore-Percentages'!AM10 &lt; 0.6,
            "NotKnown",
            "Known"
        ),
        'CS-Sophomore-Percentages'!AM10
    )
)</f>
        <v>Known</v>
      </c>
      <c r="AN10" s="31" t="str">
        <f>IF(
    ISERROR('CS-Sophomore-Percentages'!AN10),
    CHOOSE(RANDBETWEEN(1, 2), "NotKnown", "Known"),
    IF(
        ISNUMBER('CS-Sophomore-Percentages'!AN10),
        IF(
            'CS-Sophomore-Percentages'!AN10 &lt; 0.6,
            "NotKnown",
            "Known"
        ),
        'CS-Sophomore-Percentages'!AN10
    )
)</f>
        <v>Known</v>
      </c>
      <c r="AO10" s="31" t="str">
        <f>IF(
    ISERROR('CS-Sophomore-Percentages'!AO10),
    CHOOSE(RANDBETWEEN(1, 2), "NotKnown", "Known"),
    IF(
        ISNUMBER('CS-Sophomore-Percentages'!AO10),
        IF(
            'CS-Sophomore-Percentages'!AO10 &lt; 0.6,
            "NotKnown",
            "Known"
        ),
        'CS-Sophomore-Percentages'!AO10
    )
)</f>
        <v>Known</v>
      </c>
      <c r="AP10" s="31" t="str">
        <f>IF(
    ISERROR('CS-Sophomore-Percentages'!AP10),
    CHOOSE(RANDBETWEEN(1, 2), "NotKnown", "Known"),
    IF(
        ISNUMBER('CS-Sophomore-Percentages'!AP10),
        IF(
            'CS-Sophomore-Percentages'!AP10 &lt; 0.6,
            "NotKnown",
            "Known"
        ),
        'CS-Sophomore-Percentages'!AP10
    )
)</f>
        <v>Known</v>
      </c>
      <c r="AQ10" s="31" t="str">
        <f>IF(
    ISERROR('CS-Sophomore-Percentages'!AQ10),
    CHOOSE(RANDBETWEEN(1, 2), "NotKnown", "Known"),
    IF(
        ISNUMBER('CS-Sophomore-Percentages'!AQ10),
        IF(
            'CS-Sophomore-Percentages'!AQ10 &lt; 0.6,
            "NotKnown",
            "Known"
        ),
        'CS-Sophomore-Percentages'!AQ10
    )
)</f>
        <v>Known</v>
      </c>
      <c r="AR10" s="31" t="str">
        <f>IF(
    ISERROR('CS-Sophomore-Percentages'!AR10),
    CHOOSE(RANDBETWEEN(1, 2), "NotKnown", "Known"),
    IF(
        ISNUMBER('CS-Sophomore-Percentages'!AR10),
        IF(
            'CS-Sophomore-Percentages'!AR10 &lt; 0.6,
            "NotKnown",
            "Known"
        ),
        'CS-Sophomore-Percentages'!AR10
    )
)</f>
        <v>Known</v>
      </c>
      <c r="AS10" s="31" t="str">
        <f>IF(
    ISERROR('CS-Sophomore-Percentages'!AS10),
    CHOOSE(RANDBETWEEN(1, 2), "NotKnown", "Known"),
    IF(
        ISNUMBER('CS-Sophomore-Percentages'!AS10),
        IF(
            'CS-Sophomore-Percentages'!AS10 &lt; 0.6,
            "NotKnown",
            "Known"
        ),
        'CS-Sophomore-Percentages'!AS10
    )
)</f>
        <v>Known</v>
      </c>
      <c r="AT10" s="31" t="str">
        <f>IF(
    ISERROR('CS-Sophomore-Percentages'!AT10),
    CHOOSE(RANDBETWEEN(1, 2), "NotKnown", "Known"),
    IF(
        ISNUMBER('CS-Sophomore-Percentages'!AT10),
        IF(
            'CS-Sophomore-Percentages'!AT10 &lt; 0.6,
            "NotKnown",
            "Known"
        ),
        'CS-Sophomore-Percentages'!AT10
    )
)</f>
        <v>Known</v>
      </c>
      <c r="AU10" s="23"/>
    </row>
    <row r="11">
      <c r="A11" s="23" t="str">
        <f>IF(
    ISERROR('CS-Sophomore-Percentages'!A11),
    CHOOSE(RANDBETWEEN(1, 2), "NotKnown", "Known"),
    IF(
        ISNUMBER('CS-Sophomore-Percentages'!A11),
        IF(
            'CS-Sophomore-Percentages'!A11 &lt; 0.6,
            "NotKnown",
            "Known"
        ),
        'CS-Sophomore-Percentages'!A11
    )
)</f>
        <v>10Sp-F</v>
      </c>
      <c r="B11" s="31" t="str">
        <f>IF(
    ISERROR('CS-Sophomore-Percentages'!B11),
    CHOOSE(RANDBETWEEN(1, 2), "NotKnown", "Known"),
    IF(
        ISNUMBER('CS-Sophomore-Percentages'!B11),
        IF(
            'CS-Sophomore-Percentages'!B11 &lt; 0.6,
            "NotKnown",
            "Known"
        ),
        'CS-Sophomore-Percentages'!B11
    )
)</f>
        <v>Known</v>
      </c>
      <c r="C11" s="31" t="str">
        <f>IF(
    ISERROR('CS-Sophomore-Percentages'!C11),
    CHOOSE(RANDBETWEEN(1, 2), "NotKnown", "Known"),
    IF(
        ISNUMBER('CS-Sophomore-Percentages'!C11),
        IF(
            'CS-Sophomore-Percentages'!C11 &lt; 0.6,
            "NotKnown",
            "Known"
        ),
        'CS-Sophomore-Percentages'!C11
    )
)</f>
        <v>Known</v>
      </c>
      <c r="D11" s="31" t="str">
        <f>IF(
    ISERROR('CS-Sophomore-Percentages'!D11),
    CHOOSE(RANDBETWEEN(1, 2), "NotKnown", "Known"),
    IF(
        ISNUMBER('CS-Sophomore-Percentages'!D11),
        IF(
            'CS-Sophomore-Percentages'!D11 &lt; 0.6,
            "NotKnown",
            "Known"
        ),
        'CS-Sophomore-Percentages'!D11
    )
)</f>
        <v>Known</v>
      </c>
      <c r="E11" s="31" t="str">
        <f>IF(
    ISERROR('CS-Sophomore-Percentages'!E11),
    CHOOSE(RANDBETWEEN(1, 2), "NotKnown", "Known"),
    IF(
        ISNUMBER('CS-Sophomore-Percentages'!E11),
        IF(
            'CS-Sophomore-Percentages'!E11 &lt; 0.6,
            "NotKnown",
            "Known"
        ),
        'CS-Sophomore-Percentages'!E11
    )
)</f>
        <v>Known</v>
      </c>
      <c r="F11" s="31" t="str">
        <f>IF(
    ISERROR('CS-Sophomore-Percentages'!F11),
    CHOOSE(RANDBETWEEN(1, 2), "NotKnown", "Known"),
    IF(
        ISNUMBER('CS-Sophomore-Percentages'!F11),
        IF(
            'CS-Sophomore-Percentages'!F11 &lt; 0.6,
            "NotKnown",
            "Known"
        ),
        'CS-Sophomore-Percentages'!F11
    )
)</f>
        <v>Known</v>
      </c>
      <c r="G11" s="31" t="str">
        <f>IF(
    ISERROR('CS-Sophomore-Percentages'!G11),
    CHOOSE(RANDBETWEEN(1, 2), "NotKnown", "Known"),
    IF(
        ISNUMBER('CS-Sophomore-Percentages'!G11),
        IF(
            'CS-Sophomore-Percentages'!G11 &lt; 0.6,
            "NotKnown",
            "Known"
        ),
        'CS-Sophomore-Percentages'!G11
    )
)</f>
        <v>Known</v>
      </c>
      <c r="H11" s="31" t="str">
        <f>IF(
    ISERROR('CS-Sophomore-Percentages'!H11),
    CHOOSE(RANDBETWEEN(1, 2), "NotKnown", "Known"),
    IF(
        ISNUMBER('CS-Sophomore-Percentages'!H11),
        IF(
            'CS-Sophomore-Percentages'!H11 &lt; 0.6,
            "NotKnown",
            "Known"
        ),
        'CS-Sophomore-Percentages'!H11
    )
)</f>
        <v>Known</v>
      </c>
      <c r="I11" s="31" t="str">
        <f>IF(
    ISERROR('CS-Sophomore-Percentages'!I11),
    CHOOSE(RANDBETWEEN(1, 2), "NotKnown", "Known"),
    IF(
        ISNUMBER('CS-Sophomore-Percentages'!I11),
        IF(
            'CS-Sophomore-Percentages'!I11 &lt; 0.6,
            "NotKnown",
            "Known"
        ),
        'CS-Sophomore-Percentages'!I11
    )
)</f>
        <v>Known</v>
      </c>
      <c r="J11" s="31" t="str">
        <f>IF(
    ISERROR('CS-Sophomore-Percentages'!J11),
    CHOOSE(RANDBETWEEN(1, 2), "NotKnown", "Known"),
    IF(
        ISNUMBER('CS-Sophomore-Percentages'!J11),
        IF(
            'CS-Sophomore-Percentages'!J11 &lt; 0.6,
            "NotKnown",
            "Known"
        ),
        'CS-Sophomore-Percentages'!J11
    )
)</f>
        <v>Known</v>
      </c>
      <c r="K11" s="31" t="str">
        <f>IF(
    ISERROR('CS-Sophomore-Percentages'!K11),
    CHOOSE(RANDBETWEEN(1, 2), "NotKnown", "Known"),
    IF(
        ISNUMBER('CS-Sophomore-Percentages'!K11),
        IF(
            'CS-Sophomore-Percentages'!K11 &lt; 0.6,
            "NotKnown",
            "Known"
        ),
        'CS-Sophomore-Percentages'!K11
    )
)</f>
        <v>Known</v>
      </c>
      <c r="L11" s="31" t="str">
        <f>IF(
    ISERROR('CS-Sophomore-Percentages'!L11),
    CHOOSE(RANDBETWEEN(1, 2), "NotKnown", "Known"),
    IF(
        ISNUMBER('CS-Sophomore-Percentages'!L11),
        IF(
            'CS-Sophomore-Percentages'!L11 &lt; 0.6,
            "NotKnown",
            "Known"
        ),
        'CS-Sophomore-Percentages'!L11
    )
)</f>
        <v>Known</v>
      </c>
      <c r="M11" s="31" t="str">
        <f>IF(
    ISERROR('CS-Sophomore-Percentages'!M11),
    CHOOSE(RANDBETWEEN(1, 2), "NotKnown", "Known"),
    IF(
        ISNUMBER('CS-Sophomore-Percentages'!M11),
        IF(
            'CS-Sophomore-Percentages'!M11 &lt; 0.6,
            "NotKnown",
            "Known"
        ),
        'CS-Sophomore-Percentages'!M11
    )
)</f>
        <v>Known</v>
      </c>
      <c r="N11" s="31" t="str">
        <f>IF(
    ISERROR('CS-Sophomore-Percentages'!N11),
    CHOOSE(RANDBETWEEN(1, 2), "NotKnown", "Known"),
    IF(
        ISNUMBER('CS-Sophomore-Percentages'!N11),
        IF(
            'CS-Sophomore-Percentages'!N11 &lt; 0.6,
            "NotKnown",
            "Known"
        ),
        'CS-Sophomore-Percentages'!N11
    )
)</f>
        <v>Known</v>
      </c>
      <c r="O11" s="31" t="str">
        <f>IF(
    ISERROR('CS-Sophomore-Percentages'!O11),
    CHOOSE(RANDBETWEEN(1, 2), "NotKnown", "Known"),
    IF(
        ISNUMBER('CS-Sophomore-Percentages'!O11),
        IF(
            'CS-Sophomore-Percentages'!O11 &lt; 0.6,
            "NotKnown",
            "Known"
        ),
        'CS-Sophomore-Percentages'!O11
    )
)</f>
        <v>Known</v>
      </c>
      <c r="P11" s="31" t="str">
        <f>IF(
    ISERROR('CS-Sophomore-Percentages'!P11),
    CHOOSE(RANDBETWEEN(1, 2), "NotKnown", "Known"),
    IF(
        ISNUMBER('CS-Sophomore-Percentages'!P11),
        IF(
            'CS-Sophomore-Percentages'!P11 &lt; 0.6,
            "NotKnown",
            "Known"
        ),
        'CS-Sophomore-Percentages'!P11
    )
)</f>
        <v>Known</v>
      </c>
      <c r="Q11" s="31" t="str">
        <f>IF(
    ISERROR('CS-Sophomore-Percentages'!Q11),
    CHOOSE(RANDBETWEEN(1, 2), "NotKnown", "Known"),
    IF(
        ISNUMBER('CS-Sophomore-Percentages'!Q11),
        IF(
            'CS-Sophomore-Percentages'!Q11 &lt; 0.6,
            "NotKnown",
            "Known"
        ),
        'CS-Sophomore-Percentages'!Q11
    )
)</f>
        <v>Known</v>
      </c>
      <c r="R11" s="31" t="str">
        <f>IF(
    ISERROR('CS-Sophomore-Percentages'!R11),
    CHOOSE(RANDBETWEEN(1, 2), "NotKnown", "Known"),
    IF(
        ISNUMBER('CS-Sophomore-Percentages'!R11),
        IF(
            'CS-Sophomore-Percentages'!R11 &lt; 0.6,
            "NotKnown",
            "Known"
        ),
        'CS-Sophomore-Percentages'!R11
    )
)</f>
        <v>Known</v>
      </c>
      <c r="S11" s="31" t="str">
        <f>IF(
    ISERROR('CS-Sophomore-Percentages'!S11),
    CHOOSE(RANDBETWEEN(1, 2), "NotKnown", "Known"),
    IF(
        ISNUMBER('CS-Sophomore-Percentages'!S11),
        IF(
            'CS-Sophomore-Percentages'!S11 &lt; 0.6,
            "NotKnown",
            "Known"
        ),
        'CS-Sophomore-Percentages'!S11
    )
)</f>
        <v>Known</v>
      </c>
      <c r="T11" s="31" t="str">
        <f>IF(
    ISERROR('CS-Sophomore-Percentages'!T11),
    CHOOSE(RANDBETWEEN(1, 2), "NotKnown", "Known"),
    IF(
        ISNUMBER('CS-Sophomore-Percentages'!T11),
        IF(
            'CS-Sophomore-Percentages'!T11 &lt; 0.6,
            "NotKnown",
            "Known"
        ),
        'CS-Sophomore-Percentages'!T11
    )
)</f>
        <v>Known</v>
      </c>
      <c r="U11" s="31" t="str">
        <f>IF(
    ISERROR('CS-Sophomore-Percentages'!U11),
    CHOOSE(RANDBETWEEN(1, 2), "NotKnown", "Known"),
    IF(
        ISNUMBER('CS-Sophomore-Percentages'!U11),
        IF(
            'CS-Sophomore-Percentages'!U11 &lt; 0.6,
            "NotKnown",
            "Known"
        ),
        'CS-Sophomore-Percentages'!U11
    )
)</f>
        <v>Known</v>
      </c>
      <c r="V11" s="31" t="str">
        <f>IF(
    ISERROR('CS-Sophomore-Percentages'!V11),
    CHOOSE(RANDBETWEEN(1, 2), "NotKnown", "Known"),
    IF(
        ISNUMBER('CS-Sophomore-Percentages'!V11),
        IF(
            'CS-Sophomore-Percentages'!V11 &lt; 0.6,
            "NotKnown",
            "Known"
        ),
        'CS-Sophomore-Percentages'!V11
    )
)</f>
        <v>Known</v>
      </c>
      <c r="W11" s="31" t="str">
        <f>IF(
    ISERROR('CS-Sophomore-Percentages'!W11),
    CHOOSE(RANDBETWEEN(1, 2), "NotKnown", "Known"),
    IF(
        ISNUMBER('CS-Sophomore-Percentages'!W11),
        IF(
            'CS-Sophomore-Percentages'!W11 &lt; 0.6,
            "NotKnown",
            "Known"
        ),
        'CS-Sophomore-Percentages'!W11
    )
)</f>
        <v>Known</v>
      </c>
      <c r="X11" s="31" t="str">
        <f>IF(
    ISERROR('CS-Sophomore-Percentages'!X11),
    CHOOSE(RANDBETWEEN(1, 2), "NotKnown", "Known"),
    IF(
        ISNUMBER('CS-Sophomore-Percentages'!X11),
        IF(
            'CS-Sophomore-Percentages'!X11 &lt; 0.6,
            "NotKnown",
            "Known"
        ),
        'CS-Sophomore-Percentages'!X11
    )
)</f>
        <v>Known</v>
      </c>
      <c r="Y11" s="31" t="str">
        <f>IF(
    ISERROR('CS-Sophomore-Percentages'!Y11),
    CHOOSE(RANDBETWEEN(1, 2), "NotKnown", "Known"),
    IF(
        ISNUMBER('CS-Sophomore-Percentages'!Y11),
        IF(
            'CS-Sophomore-Percentages'!Y11 &lt; 0.6,
            "NotKnown",
            "Known"
        ),
        'CS-Sophomore-Percentages'!Y11
    )
)</f>
        <v>Known</v>
      </c>
      <c r="Z11" s="31" t="str">
        <f>IF(
    ISERROR('CS-Sophomore-Percentages'!Z11),
    CHOOSE(RANDBETWEEN(1, 2), "NotKnown", "Known"),
    IF(
        ISNUMBER('CS-Sophomore-Percentages'!Z11),
        IF(
            'CS-Sophomore-Percentages'!Z11 &lt; 0.6,
            "NotKnown",
            "Known"
        ),
        'CS-Sophomore-Percentages'!Z11
    )
)</f>
        <v>Known</v>
      </c>
      <c r="AA11" s="31" t="str">
        <f>IF(
    ISERROR('CS-Sophomore-Percentages'!AA11),
    CHOOSE(RANDBETWEEN(1, 2), "NotKnown", "Known"),
    IF(
        ISNUMBER('CS-Sophomore-Percentages'!AA11),
        IF(
            'CS-Sophomore-Percentages'!AA11 &lt; 0.6,
            "NotKnown",
            "Known"
        ),
        'CS-Sophomore-Percentages'!AA11
    )
)</f>
        <v>Known</v>
      </c>
      <c r="AB11" s="31" t="str">
        <f>IF(
    ISERROR('CS-Sophomore-Percentages'!AB11),
    CHOOSE(RANDBETWEEN(1, 2), "NotKnown", "Known"),
    IF(
        ISNUMBER('CS-Sophomore-Percentages'!AB11),
        IF(
            'CS-Sophomore-Percentages'!AB11 &lt; 0.6,
            "NotKnown",
            "Known"
        ),
        'CS-Sophomore-Percentages'!AB11
    )
)</f>
        <v>Known</v>
      </c>
      <c r="AC11" s="31" t="str">
        <f>IF(
    ISERROR('CS-Sophomore-Percentages'!AC11),
    CHOOSE(RANDBETWEEN(1, 2), "NotKnown", "Known"),
    IF(
        ISNUMBER('CS-Sophomore-Percentages'!AC11),
        IF(
            'CS-Sophomore-Percentages'!AC11 &lt; 0.6,
            "NotKnown",
            "Known"
        ),
        'CS-Sophomore-Percentages'!AC11
    )
)</f>
        <v>Known</v>
      </c>
      <c r="AD11" s="31" t="str">
        <f>IF(
    ISERROR('CS-Sophomore-Percentages'!AD11),
    CHOOSE(RANDBETWEEN(1, 2), "NotKnown", "Known"),
    IF(
        ISNUMBER('CS-Sophomore-Percentages'!AD11),
        IF(
            'CS-Sophomore-Percentages'!AD11 &lt; 0.6,
            "NotKnown",
            "Known"
        ),
        'CS-Sophomore-Percentages'!AD11
    )
)</f>
        <v>Known</v>
      </c>
      <c r="AE11" s="31" t="str">
        <f>IF(
    ISERROR('CS-Sophomore-Percentages'!AE11),
    CHOOSE(RANDBETWEEN(1, 2), "NotKnown", "Known"),
    IF(
        ISNUMBER('CS-Sophomore-Percentages'!AE11),
        IF(
            'CS-Sophomore-Percentages'!AE11 &lt; 0.6,
            "NotKnown",
            "Known"
        ),
        'CS-Sophomore-Percentages'!AE11
    )
)</f>
        <v>Known</v>
      </c>
      <c r="AF11" s="31" t="str">
        <f>IF(
    ISERROR('CS-Sophomore-Percentages'!AF11),
    CHOOSE(RANDBETWEEN(1, 2), "NotKnown", "Known"),
    IF(
        ISNUMBER('CS-Sophomore-Percentages'!AF11),
        IF(
            'CS-Sophomore-Percentages'!AF11 &lt; 0.6,
            "NotKnown",
            "Known"
        ),
        'CS-Sophomore-Percentages'!AF11
    )
)</f>
        <v>Known</v>
      </c>
      <c r="AG11" s="31" t="str">
        <f>IF(
    ISERROR('CS-Sophomore-Percentages'!AG11),
    CHOOSE(RANDBETWEEN(1, 2), "NotKnown", "Known"),
    IF(
        ISNUMBER('CS-Sophomore-Percentages'!AG11),
        IF(
            'CS-Sophomore-Percentages'!AG11 &lt; 0.6,
            "NotKnown",
            "Known"
        ),
        'CS-Sophomore-Percentages'!AG11
    )
)</f>
        <v>Known</v>
      </c>
      <c r="AH11" s="31" t="str">
        <f>IF(
    ISERROR('CS-Sophomore-Percentages'!AH11),
    CHOOSE(RANDBETWEEN(1, 2), "NotKnown", "Known"),
    IF(
        ISNUMBER('CS-Sophomore-Percentages'!AH11),
        IF(
            'CS-Sophomore-Percentages'!AH11 &lt; 0.6,
            "NotKnown",
            "Known"
        ),
        'CS-Sophomore-Percentages'!AH11
    )
)</f>
        <v>Known</v>
      </c>
      <c r="AI11" s="31" t="str">
        <f>IF(
    ISERROR('CS-Sophomore-Percentages'!AI11),
    CHOOSE(RANDBETWEEN(1, 2), "NotKnown", "Known"),
    IF(
        ISNUMBER('CS-Sophomore-Percentages'!AI11),
        IF(
            'CS-Sophomore-Percentages'!AI11 &lt; 0.6,
            "NotKnown",
            "Known"
        ),
        'CS-Sophomore-Percentages'!AI11
    )
)</f>
        <v>Known</v>
      </c>
      <c r="AJ11" s="31" t="str">
        <f>IF(
    ISERROR('CS-Sophomore-Percentages'!AJ11),
    CHOOSE(RANDBETWEEN(1, 2), "NotKnown", "Known"),
    IF(
        ISNUMBER('CS-Sophomore-Percentages'!AJ11),
        IF(
            'CS-Sophomore-Percentages'!AJ11 &lt; 0.6,
            "NotKnown",
            "Known"
        ),
        'CS-Sophomore-Percentages'!AJ11
    )
)</f>
        <v>Known</v>
      </c>
      <c r="AK11" s="31" t="str">
        <f>IF(
    ISERROR('CS-Sophomore-Percentages'!AK11),
    CHOOSE(RANDBETWEEN(1, 2), "NotKnown", "Known"),
    IF(
        ISNUMBER('CS-Sophomore-Percentages'!AK11),
        IF(
            'CS-Sophomore-Percentages'!AK11 &lt; 0.6,
            "NotKnown",
            "Known"
        ),
        'CS-Sophomore-Percentages'!AK11
    )
)</f>
        <v>Known</v>
      </c>
      <c r="AL11" s="31" t="str">
        <f>IF(
    ISERROR('CS-Sophomore-Percentages'!AL11),
    CHOOSE(RANDBETWEEN(1, 2), "NotKnown", "Known"),
    IF(
        ISNUMBER('CS-Sophomore-Percentages'!AL11),
        IF(
            'CS-Sophomore-Percentages'!AL11 &lt; 0.6,
            "NotKnown",
            "Known"
        ),
        'CS-Sophomore-Percentages'!AL11
    )
)</f>
        <v>Known</v>
      </c>
      <c r="AM11" s="31" t="str">
        <f>IF(
    ISERROR('CS-Sophomore-Percentages'!AM11),
    CHOOSE(RANDBETWEEN(1, 2), "NotKnown", "Known"),
    IF(
        ISNUMBER('CS-Sophomore-Percentages'!AM11),
        IF(
            'CS-Sophomore-Percentages'!AM11 &lt; 0.6,
            "NotKnown",
            "Known"
        ),
        'CS-Sophomore-Percentages'!AM11
    )
)</f>
        <v>Known</v>
      </c>
      <c r="AN11" s="31" t="str">
        <f>IF(
    ISERROR('CS-Sophomore-Percentages'!AN11),
    CHOOSE(RANDBETWEEN(1, 2), "NotKnown", "Known"),
    IF(
        ISNUMBER('CS-Sophomore-Percentages'!AN11),
        IF(
            'CS-Sophomore-Percentages'!AN11 &lt; 0.6,
            "NotKnown",
            "Known"
        ),
        'CS-Sophomore-Percentages'!AN11
    )
)</f>
        <v>Known</v>
      </c>
      <c r="AO11" s="31" t="str">
        <f>IF(
    ISERROR('CS-Sophomore-Percentages'!AO11),
    CHOOSE(RANDBETWEEN(1, 2), "NotKnown", "Known"),
    IF(
        ISNUMBER('CS-Sophomore-Percentages'!AO11),
        IF(
            'CS-Sophomore-Percentages'!AO11 &lt; 0.6,
            "NotKnown",
            "Known"
        ),
        'CS-Sophomore-Percentages'!AO11
    )
)</f>
        <v>Known</v>
      </c>
      <c r="AP11" s="31" t="str">
        <f>IF(
    ISERROR('CS-Sophomore-Percentages'!AP11),
    CHOOSE(RANDBETWEEN(1, 2), "NotKnown", "Known"),
    IF(
        ISNUMBER('CS-Sophomore-Percentages'!AP11),
        IF(
            'CS-Sophomore-Percentages'!AP11 &lt; 0.6,
            "NotKnown",
            "Known"
        ),
        'CS-Sophomore-Percentages'!AP11
    )
)</f>
        <v>NotKnown</v>
      </c>
      <c r="AQ11" s="31" t="str">
        <f>IF(
    ISERROR('CS-Sophomore-Percentages'!AQ11),
    CHOOSE(RANDBETWEEN(1, 2), "NotKnown", "Known"),
    IF(
        ISNUMBER('CS-Sophomore-Percentages'!AQ11),
        IF(
            'CS-Sophomore-Percentages'!AQ11 &lt; 0.6,
            "NotKnown",
            "Known"
        ),
        'CS-Sophomore-Percentages'!AQ11
    )
)</f>
        <v>Known</v>
      </c>
      <c r="AR11" s="31" t="str">
        <f>IF(
    ISERROR('CS-Sophomore-Percentages'!AR11),
    CHOOSE(RANDBETWEEN(1, 2), "NotKnown", "Known"),
    IF(
        ISNUMBER('CS-Sophomore-Percentages'!AR11),
        IF(
            'CS-Sophomore-Percentages'!AR11 &lt; 0.6,
            "NotKnown",
            "Known"
        ),
        'CS-Sophomore-Percentages'!AR11
    )
)</f>
        <v>Known</v>
      </c>
      <c r="AS11" s="31" t="str">
        <f>IF(
    ISERROR('CS-Sophomore-Percentages'!AS11),
    CHOOSE(RANDBETWEEN(1, 2), "NotKnown", "Known"),
    IF(
        ISNUMBER('CS-Sophomore-Percentages'!AS11),
        IF(
            'CS-Sophomore-Percentages'!AS11 &lt; 0.6,
            "NotKnown",
            "Known"
        ),
        'CS-Sophomore-Percentages'!AS11
    )
)</f>
        <v>Known</v>
      </c>
      <c r="AT11" s="31" t="str">
        <f>IF(
    ISERROR('CS-Sophomore-Percentages'!AT11),
    CHOOSE(RANDBETWEEN(1, 2), "NotKnown", "Known"),
    IF(
        ISNUMBER('CS-Sophomore-Percentages'!AT11),
        IF(
            'CS-Sophomore-Percentages'!AT11 &lt; 0.6,
            "NotKnown",
            "Known"
        ),
        'CS-Sophomore-Percentages'!AT11
    )
)</f>
        <v>Known</v>
      </c>
      <c r="AU11" s="23"/>
    </row>
    <row r="12">
      <c r="A12" s="23" t="str">
        <f>IF(
    ISERROR('CS-Sophomore-Percentages'!A12),
    CHOOSE(RANDBETWEEN(1, 2), "NotKnown", "Known"),
    IF(
        ISNUMBER('CS-Sophomore-Percentages'!A12),
        IF(
            'CS-Sophomore-Percentages'!A12 &lt; 0.6,
            "NotKnown",
            "Known"
        ),
        'CS-Sophomore-Percentages'!A12
    )
)</f>
        <v>11Sp-F</v>
      </c>
      <c r="B12" s="31" t="str">
        <f>IF(
    ISERROR('CS-Sophomore-Percentages'!B12),
    CHOOSE(RANDBETWEEN(1, 2), "NotKnown", "Known"),
    IF(
        ISNUMBER('CS-Sophomore-Percentages'!B12),
        IF(
            'CS-Sophomore-Percentages'!B12 &lt; 0.6,
            "NotKnown",
            "Known"
        ),
        'CS-Sophomore-Percentages'!B12
    )
)</f>
        <v>Known</v>
      </c>
      <c r="C12" s="31" t="str">
        <f>IF(
    ISERROR('CS-Sophomore-Percentages'!C12),
    CHOOSE(RANDBETWEEN(1, 2), "NotKnown", "Known"),
    IF(
        ISNUMBER('CS-Sophomore-Percentages'!C12),
        IF(
            'CS-Sophomore-Percentages'!C12 &lt; 0.6,
            "NotKnown",
            "Known"
        ),
        'CS-Sophomore-Percentages'!C12
    )
)</f>
        <v>Known</v>
      </c>
      <c r="D12" s="31" t="str">
        <f>IF(
    ISERROR('CS-Sophomore-Percentages'!D12),
    CHOOSE(RANDBETWEEN(1, 2), "NotKnown", "Known"),
    IF(
        ISNUMBER('CS-Sophomore-Percentages'!D12),
        IF(
            'CS-Sophomore-Percentages'!D12 &lt; 0.6,
            "NotKnown",
            "Known"
        ),
        'CS-Sophomore-Percentages'!D12
    )
)</f>
        <v>Known</v>
      </c>
      <c r="E12" s="31" t="str">
        <f>IF(
    ISERROR('CS-Sophomore-Percentages'!E12),
    CHOOSE(RANDBETWEEN(1, 2), "NotKnown", "Known"),
    IF(
        ISNUMBER('CS-Sophomore-Percentages'!E12),
        IF(
            'CS-Sophomore-Percentages'!E12 &lt; 0.6,
            "NotKnown",
            "Known"
        ),
        'CS-Sophomore-Percentages'!E12
    )
)</f>
        <v>Known</v>
      </c>
      <c r="F12" s="31" t="str">
        <f>IF(
    ISERROR('CS-Sophomore-Percentages'!F12),
    CHOOSE(RANDBETWEEN(1, 2), "NotKnown", "Known"),
    IF(
        ISNUMBER('CS-Sophomore-Percentages'!F12),
        IF(
            'CS-Sophomore-Percentages'!F12 &lt; 0.6,
            "NotKnown",
            "Known"
        ),
        'CS-Sophomore-Percentages'!F12
    )
)</f>
        <v>Known</v>
      </c>
      <c r="G12" s="31" t="str">
        <f>IF(
    ISERROR('CS-Sophomore-Percentages'!G12),
    CHOOSE(RANDBETWEEN(1, 2), "NotKnown", "Known"),
    IF(
        ISNUMBER('CS-Sophomore-Percentages'!G12),
        IF(
            'CS-Sophomore-Percentages'!G12 &lt; 0.6,
            "NotKnown",
            "Known"
        ),
        'CS-Sophomore-Percentages'!G12
    )
)</f>
        <v>Known</v>
      </c>
      <c r="H12" s="31" t="str">
        <f>IF(
    ISERROR('CS-Sophomore-Percentages'!H12),
    CHOOSE(RANDBETWEEN(1, 2), "NotKnown", "Known"),
    IF(
        ISNUMBER('CS-Sophomore-Percentages'!H12),
        IF(
            'CS-Sophomore-Percentages'!H12 &lt; 0.6,
            "NotKnown",
            "Known"
        ),
        'CS-Sophomore-Percentages'!H12
    )
)</f>
        <v>Known</v>
      </c>
      <c r="I12" s="31" t="str">
        <f>IF(
    ISERROR('CS-Sophomore-Percentages'!I12),
    CHOOSE(RANDBETWEEN(1, 2), "NotKnown", "Known"),
    IF(
        ISNUMBER('CS-Sophomore-Percentages'!I12),
        IF(
            'CS-Sophomore-Percentages'!I12 &lt; 0.6,
            "NotKnown",
            "Known"
        ),
        'CS-Sophomore-Percentages'!I12
    )
)</f>
        <v>Known</v>
      </c>
      <c r="J12" s="31" t="str">
        <f>IF(
    ISERROR('CS-Sophomore-Percentages'!J12),
    CHOOSE(RANDBETWEEN(1, 2), "NotKnown", "Known"),
    IF(
        ISNUMBER('CS-Sophomore-Percentages'!J12),
        IF(
            'CS-Sophomore-Percentages'!J12 &lt; 0.6,
            "NotKnown",
            "Known"
        ),
        'CS-Sophomore-Percentages'!J12
    )
)</f>
        <v>Known</v>
      </c>
      <c r="K12" s="31" t="str">
        <f>IF(
    ISERROR('CS-Sophomore-Percentages'!K12),
    CHOOSE(RANDBETWEEN(1, 2), "NotKnown", "Known"),
    IF(
        ISNUMBER('CS-Sophomore-Percentages'!K12),
        IF(
            'CS-Sophomore-Percentages'!K12 &lt; 0.6,
            "NotKnown",
            "Known"
        ),
        'CS-Sophomore-Percentages'!K12
    )
)</f>
        <v>Known</v>
      </c>
      <c r="L12" s="31" t="str">
        <f>IF(
    ISERROR('CS-Sophomore-Percentages'!L12),
    CHOOSE(RANDBETWEEN(1, 2), "NotKnown", "Known"),
    IF(
        ISNUMBER('CS-Sophomore-Percentages'!L12),
        IF(
            'CS-Sophomore-Percentages'!L12 &lt; 0.6,
            "NotKnown",
            "Known"
        ),
        'CS-Sophomore-Percentages'!L12
    )
)</f>
        <v>Known</v>
      </c>
      <c r="M12" s="31" t="str">
        <f>IF(
    ISERROR('CS-Sophomore-Percentages'!M12),
    CHOOSE(RANDBETWEEN(1, 2), "NotKnown", "Known"),
    IF(
        ISNUMBER('CS-Sophomore-Percentages'!M12),
        IF(
            'CS-Sophomore-Percentages'!M12 &lt; 0.6,
            "NotKnown",
            "Known"
        ),
        'CS-Sophomore-Percentages'!M12
    )
)</f>
        <v>Known</v>
      </c>
      <c r="N12" s="31" t="str">
        <f>IF(
    ISERROR('CS-Sophomore-Percentages'!N12),
    CHOOSE(RANDBETWEEN(1, 2), "NotKnown", "Known"),
    IF(
        ISNUMBER('CS-Sophomore-Percentages'!N12),
        IF(
            'CS-Sophomore-Percentages'!N12 &lt; 0.6,
            "NotKnown",
            "Known"
        ),
        'CS-Sophomore-Percentages'!N12
    )
)</f>
        <v>Known</v>
      </c>
      <c r="O12" s="31" t="str">
        <f>IF(
    ISERROR('CS-Sophomore-Percentages'!O12),
    CHOOSE(RANDBETWEEN(1, 2), "NotKnown", "Known"),
    IF(
        ISNUMBER('CS-Sophomore-Percentages'!O12),
        IF(
            'CS-Sophomore-Percentages'!O12 &lt; 0.6,
            "NotKnown",
            "Known"
        ),
        'CS-Sophomore-Percentages'!O12
    )
)</f>
        <v>Known</v>
      </c>
      <c r="P12" s="31" t="str">
        <f>IF(
    ISERROR('CS-Sophomore-Percentages'!P12),
    CHOOSE(RANDBETWEEN(1, 2), "NotKnown", "Known"),
    IF(
        ISNUMBER('CS-Sophomore-Percentages'!P12),
        IF(
            'CS-Sophomore-Percentages'!P12 &lt; 0.6,
            "NotKnown",
            "Known"
        ),
        'CS-Sophomore-Percentages'!P12
    )
)</f>
        <v>Known</v>
      </c>
      <c r="Q12" s="31" t="str">
        <f>IF(
    ISERROR('CS-Sophomore-Percentages'!Q12),
    CHOOSE(RANDBETWEEN(1, 2), "NotKnown", "Known"),
    IF(
        ISNUMBER('CS-Sophomore-Percentages'!Q12),
        IF(
            'CS-Sophomore-Percentages'!Q12 &lt; 0.6,
            "NotKnown",
            "Known"
        ),
        'CS-Sophomore-Percentages'!Q12
    )
)</f>
        <v>Known</v>
      </c>
      <c r="R12" s="31" t="str">
        <f>IF(
    ISERROR('CS-Sophomore-Percentages'!R12),
    CHOOSE(RANDBETWEEN(1, 2), "NotKnown", "Known"),
    IF(
        ISNUMBER('CS-Sophomore-Percentages'!R12),
        IF(
            'CS-Sophomore-Percentages'!R12 &lt; 0.6,
            "NotKnown",
            "Known"
        ),
        'CS-Sophomore-Percentages'!R12
    )
)</f>
        <v>Known</v>
      </c>
      <c r="S12" s="31" t="str">
        <f>IF(
    ISERROR('CS-Sophomore-Percentages'!S12),
    CHOOSE(RANDBETWEEN(1, 2), "NotKnown", "Known"),
    IF(
        ISNUMBER('CS-Sophomore-Percentages'!S12),
        IF(
            'CS-Sophomore-Percentages'!S12 &lt; 0.6,
            "NotKnown",
            "Known"
        ),
        'CS-Sophomore-Percentages'!S12
    )
)</f>
        <v>Known</v>
      </c>
      <c r="T12" s="31" t="str">
        <f>IF(
    ISERROR('CS-Sophomore-Percentages'!T12),
    CHOOSE(RANDBETWEEN(1, 2), "NotKnown", "Known"),
    IF(
        ISNUMBER('CS-Sophomore-Percentages'!T12),
        IF(
            'CS-Sophomore-Percentages'!T12 &lt; 0.6,
            "NotKnown",
            "Known"
        ),
        'CS-Sophomore-Percentages'!T12
    )
)</f>
        <v>Known</v>
      </c>
      <c r="U12" s="31" t="str">
        <f>IF(
    ISERROR('CS-Sophomore-Percentages'!U12),
    CHOOSE(RANDBETWEEN(1, 2), "NotKnown", "Known"),
    IF(
        ISNUMBER('CS-Sophomore-Percentages'!U12),
        IF(
            'CS-Sophomore-Percentages'!U12 &lt; 0.6,
            "NotKnown",
            "Known"
        ),
        'CS-Sophomore-Percentages'!U12
    )
)</f>
        <v>Known</v>
      </c>
      <c r="V12" s="31" t="str">
        <f>IF(
    ISERROR('CS-Sophomore-Percentages'!V12),
    CHOOSE(RANDBETWEEN(1, 2), "NotKnown", "Known"),
    IF(
        ISNUMBER('CS-Sophomore-Percentages'!V12),
        IF(
            'CS-Sophomore-Percentages'!V12 &lt; 0.6,
            "NotKnown",
            "Known"
        ),
        'CS-Sophomore-Percentages'!V12
    )
)</f>
        <v>Known</v>
      </c>
      <c r="W12" s="31" t="str">
        <f>IF(
    ISERROR('CS-Sophomore-Percentages'!W12),
    CHOOSE(RANDBETWEEN(1, 2), "NotKnown", "Known"),
    IF(
        ISNUMBER('CS-Sophomore-Percentages'!W12),
        IF(
            'CS-Sophomore-Percentages'!W12 &lt; 0.6,
            "NotKnown",
            "Known"
        ),
        'CS-Sophomore-Percentages'!W12
    )
)</f>
        <v>Known</v>
      </c>
      <c r="X12" s="31" t="str">
        <f>IF(
    ISERROR('CS-Sophomore-Percentages'!X12),
    CHOOSE(RANDBETWEEN(1, 2), "NotKnown", "Known"),
    IF(
        ISNUMBER('CS-Sophomore-Percentages'!X12),
        IF(
            'CS-Sophomore-Percentages'!X12 &lt; 0.6,
            "NotKnown",
            "Known"
        ),
        'CS-Sophomore-Percentages'!X12
    )
)</f>
        <v>Known</v>
      </c>
      <c r="Y12" s="31" t="str">
        <f>IF(
    ISERROR('CS-Sophomore-Percentages'!Y12),
    CHOOSE(RANDBETWEEN(1, 2), "NotKnown", "Known"),
    IF(
        ISNUMBER('CS-Sophomore-Percentages'!Y12),
        IF(
            'CS-Sophomore-Percentages'!Y12 &lt; 0.6,
            "NotKnown",
            "Known"
        ),
        'CS-Sophomore-Percentages'!Y12
    )
)</f>
        <v>NotKnown</v>
      </c>
      <c r="Z12" s="31" t="str">
        <f>IF(
    ISERROR('CS-Sophomore-Percentages'!Z12),
    CHOOSE(RANDBETWEEN(1, 2), "NotKnown", "Known"),
    IF(
        ISNUMBER('CS-Sophomore-Percentages'!Z12),
        IF(
            'CS-Sophomore-Percentages'!Z12 &lt; 0.6,
            "NotKnown",
            "Known"
        ),
        'CS-Sophomore-Percentages'!Z12
    )
)</f>
        <v>Known</v>
      </c>
      <c r="AA12" s="31" t="str">
        <f>IF(
    ISERROR('CS-Sophomore-Percentages'!AA12),
    CHOOSE(RANDBETWEEN(1, 2), "NotKnown", "Known"),
    IF(
        ISNUMBER('CS-Sophomore-Percentages'!AA12),
        IF(
            'CS-Sophomore-Percentages'!AA12 &lt; 0.6,
            "NotKnown",
            "Known"
        ),
        'CS-Sophomore-Percentages'!AA12
    )
)</f>
        <v>Known</v>
      </c>
      <c r="AB12" s="31" t="str">
        <f>IF(
    ISERROR('CS-Sophomore-Percentages'!AB12),
    CHOOSE(RANDBETWEEN(1, 2), "NotKnown", "Known"),
    IF(
        ISNUMBER('CS-Sophomore-Percentages'!AB12),
        IF(
            'CS-Sophomore-Percentages'!AB12 &lt; 0.6,
            "NotKnown",
            "Known"
        ),
        'CS-Sophomore-Percentages'!AB12
    )
)</f>
        <v>NotKnown</v>
      </c>
      <c r="AC12" s="31" t="str">
        <f>IF(
    ISERROR('CS-Sophomore-Percentages'!AC12),
    CHOOSE(RANDBETWEEN(1, 2), "NotKnown", "Known"),
    IF(
        ISNUMBER('CS-Sophomore-Percentages'!AC12),
        IF(
            'CS-Sophomore-Percentages'!AC12 &lt; 0.6,
            "NotKnown",
            "Known"
        ),
        'CS-Sophomore-Percentages'!AC12
    )
)</f>
        <v>Known</v>
      </c>
      <c r="AD12" s="31" t="str">
        <f>IF(
    ISERROR('CS-Sophomore-Percentages'!AD12),
    CHOOSE(RANDBETWEEN(1, 2), "NotKnown", "Known"),
    IF(
        ISNUMBER('CS-Sophomore-Percentages'!AD12),
        IF(
            'CS-Sophomore-Percentages'!AD12 &lt; 0.6,
            "NotKnown",
            "Known"
        ),
        'CS-Sophomore-Percentages'!AD12
    )
)</f>
        <v>Known</v>
      </c>
      <c r="AE12" s="31" t="str">
        <f>IF(
    ISERROR('CS-Sophomore-Percentages'!AE12),
    CHOOSE(RANDBETWEEN(1, 2), "NotKnown", "Known"),
    IF(
        ISNUMBER('CS-Sophomore-Percentages'!AE12),
        IF(
            'CS-Sophomore-Percentages'!AE12 &lt; 0.6,
            "NotKnown",
            "Known"
        ),
        'CS-Sophomore-Percentages'!AE12
    )
)</f>
        <v>Known</v>
      </c>
      <c r="AF12" s="31" t="str">
        <f>IF(
    ISERROR('CS-Sophomore-Percentages'!AF12),
    CHOOSE(RANDBETWEEN(1, 2), "NotKnown", "Known"),
    IF(
        ISNUMBER('CS-Sophomore-Percentages'!AF12),
        IF(
            'CS-Sophomore-Percentages'!AF12 &lt; 0.6,
            "NotKnown",
            "Known"
        ),
        'CS-Sophomore-Percentages'!AF12
    )
)</f>
        <v>Known</v>
      </c>
      <c r="AG12" s="31" t="str">
        <f>IF(
    ISERROR('CS-Sophomore-Percentages'!AG12),
    CHOOSE(RANDBETWEEN(1, 2), "NotKnown", "Known"),
    IF(
        ISNUMBER('CS-Sophomore-Percentages'!AG12),
        IF(
            'CS-Sophomore-Percentages'!AG12 &lt; 0.6,
            "NotKnown",
            "Known"
        ),
        'CS-Sophomore-Percentages'!AG12
    )
)</f>
        <v>Known</v>
      </c>
      <c r="AH12" s="31" t="str">
        <f>IF(
    ISERROR('CS-Sophomore-Percentages'!AH12),
    CHOOSE(RANDBETWEEN(1, 2), "NotKnown", "Known"),
    IF(
        ISNUMBER('CS-Sophomore-Percentages'!AH12),
        IF(
            'CS-Sophomore-Percentages'!AH12 &lt; 0.6,
            "NotKnown",
            "Known"
        ),
        'CS-Sophomore-Percentages'!AH12
    )
)</f>
        <v>Known</v>
      </c>
      <c r="AI12" s="31" t="str">
        <f>IF(
    ISERROR('CS-Sophomore-Percentages'!AI12),
    CHOOSE(RANDBETWEEN(1, 2), "NotKnown", "Known"),
    IF(
        ISNUMBER('CS-Sophomore-Percentages'!AI12),
        IF(
            'CS-Sophomore-Percentages'!AI12 &lt; 0.6,
            "NotKnown",
            "Known"
        ),
        'CS-Sophomore-Percentages'!AI12
    )
)</f>
        <v>Known</v>
      </c>
      <c r="AJ12" s="31" t="str">
        <f>IF(
    ISERROR('CS-Sophomore-Percentages'!AJ12),
    CHOOSE(RANDBETWEEN(1, 2), "NotKnown", "Known"),
    IF(
        ISNUMBER('CS-Sophomore-Percentages'!AJ12),
        IF(
            'CS-Sophomore-Percentages'!AJ12 &lt; 0.6,
            "NotKnown",
            "Known"
        ),
        'CS-Sophomore-Percentages'!AJ12
    )
)</f>
        <v>Known</v>
      </c>
      <c r="AK12" s="31" t="str">
        <f>IF(
    ISERROR('CS-Sophomore-Percentages'!AK12),
    CHOOSE(RANDBETWEEN(1, 2), "NotKnown", "Known"),
    IF(
        ISNUMBER('CS-Sophomore-Percentages'!AK12),
        IF(
            'CS-Sophomore-Percentages'!AK12 &lt; 0.6,
            "NotKnown",
            "Known"
        ),
        'CS-Sophomore-Percentages'!AK12
    )
)</f>
        <v>Known</v>
      </c>
      <c r="AL12" s="31" t="str">
        <f>IF(
    ISERROR('CS-Sophomore-Percentages'!AL12),
    CHOOSE(RANDBETWEEN(1, 2), "NotKnown", "Known"),
    IF(
        ISNUMBER('CS-Sophomore-Percentages'!AL12),
        IF(
            'CS-Sophomore-Percentages'!AL12 &lt; 0.6,
            "NotKnown",
            "Known"
        ),
        'CS-Sophomore-Percentages'!AL12
    )
)</f>
        <v>NotKnown</v>
      </c>
      <c r="AM12" s="31" t="str">
        <f>IF(
    ISERROR('CS-Sophomore-Percentages'!AM12),
    CHOOSE(RANDBETWEEN(1, 2), "NotKnown", "Known"),
    IF(
        ISNUMBER('CS-Sophomore-Percentages'!AM12),
        IF(
            'CS-Sophomore-Percentages'!AM12 &lt; 0.6,
            "NotKnown",
            "Known"
        ),
        'CS-Sophomore-Percentages'!AM12
    )
)</f>
        <v>Known</v>
      </c>
      <c r="AN12" s="31" t="str">
        <f>IF(
    ISERROR('CS-Sophomore-Percentages'!AN12),
    CHOOSE(RANDBETWEEN(1, 2), "NotKnown", "Known"),
    IF(
        ISNUMBER('CS-Sophomore-Percentages'!AN12),
        IF(
            'CS-Sophomore-Percentages'!AN12 &lt; 0.6,
            "NotKnown",
            "Known"
        ),
        'CS-Sophomore-Percentages'!AN12
    )
)</f>
        <v>Known</v>
      </c>
      <c r="AO12" s="31" t="str">
        <f>IF(
    ISERROR('CS-Sophomore-Percentages'!AO12),
    CHOOSE(RANDBETWEEN(1, 2), "NotKnown", "Known"),
    IF(
        ISNUMBER('CS-Sophomore-Percentages'!AO12),
        IF(
            'CS-Sophomore-Percentages'!AO12 &lt; 0.6,
            "NotKnown",
            "Known"
        ),
        'CS-Sophomore-Percentages'!AO12
    )
)</f>
        <v>Known</v>
      </c>
      <c r="AP12" s="31" t="str">
        <f>IF(
    ISERROR('CS-Sophomore-Percentages'!AP12),
    CHOOSE(RANDBETWEEN(1, 2), "NotKnown", "Known"),
    IF(
        ISNUMBER('CS-Sophomore-Percentages'!AP12),
        IF(
            'CS-Sophomore-Percentages'!AP12 &lt; 0.6,
            "NotKnown",
            "Known"
        ),
        'CS-Sophomore-Percentages'!AP12
    )
)</f>
        <v>Known</v>
      </c>
      <c r="AQ12" s="31" t="str">
        <f>IF(
    ISERROR('CS-Sophomore-Percentages'!AQ12),
    CHOOSE(RANDBETWEEN(1, 2), "NotKnown", "Known"),
    IF(
        ISNUMBER('CS-Sophomore-Percentages'!AQ12),
        IF(
            'CS-Sophomore-Percentages'!AQ12 &lt; 0.6,
            "NotKnown",
            "Known"
        ),
        'CS-Sophomore-Percentages'!AQ12
    )
)</f>
        <v>Known</v>
      </c>
      <c r="AR12" s="31" t="str">
        <f>IF(
    ISERROR('CS-Sophomore-Percentages'!AR12),
    CHOOSE(RANDBETWEEN(1, 2), "NotKnown", "Known"),
    IF(
        ISNUMBER('CS-Sophomore-Percentages'!AR12),
        IF(
            'CS-Sophomore-Percentages'!AR12 &lt; 0.6,
            "NotKnown",
            "Known"
        ),
        'CS-Sophomore-Percentages'!AR12
    )
)</f>
        <v>Known</v>
      </c>
      <c r="AS12" s="31" t="str">
        <f>IF(
    ISERROR('CS-Sophomore-Percentages'!AS12),
    CHOOSE(RANDBETWEEN(1, 2), "NotKnown", "Known"),
    IF(
        ISNUMBER('CS-Sophomore-Percentages'!AS12),
        IF(
            'CS-Sophomore-Percentages'!AS12 &lt; 0.6,
            "NotKnown",
            "Known"
        ),
        'CS-Sophomore-Percentages'!AS12
    )
)</f>
        <v>Known</v>
      </c>
      <c r="AT12" s="31" t="str">
        <f>IF(
    ISERROR('CS-Sophomore-Percentages'!AT12),
    CHOOSE(RANDBETWEEN(1, 2), "NotKnown", "Known"),
    IF(
        ISNUMBER('CS-Sophomore-Percentages'!AT12),
        IF(
            'CS-Sophomore-Percentages'!AT12 &lt; 0.6,
            "NotKnown",
            "Known"
        ),
        'CS-Sophomore-Percentages'!AT12
    )
)</f>
        <v>Known</v>
      </c>
      <c r="AU12" s="23"/>
    </row>
    <row r="13">
      <c r="A13" s="23" t="str">
        <f>IF(
    ISERROR('CS-Sophomore-Percentages'!A13),
    CHOOSE(RANDBETWEEN(1, 2), "NotKnown", "Known"),
    IF(
        ISNUMBER('CS-Sophomore-Percentages'!A13),
        IF(
            'CS-Sophomore-Percentages'!A13 &lt; 0.6,
            "NotKnown",
            "Known"
        ),
        'CS-Sophomore-Percentages'!A13
    )
)</f>
        <v>12Sp-M</v>
      </c>
      <c r="B13" s="31" t="str">
        <f>IF(
    ISERROR('CS-Sophomore-Percentages'!B13),
    CHOOSE(RANDBETWEEN(1, 2), "NotKnown", "Known"),
    IF(
        ISNUMBER('CS-Sophomore-Percentages'!B13),
        IF(
            'CS-Sophomore-Percentages'!B13 &lt; 0.6,
            "NotKnown",
            "Known"
        ),
        'CS-Sophomore-Percentages'!B13
    )
)</f>
        <v>Known</v>
      </c>
      <c r="C13" s="31" t="str">
        <f>IF(
    ISERROR('CS-Sophomore-Percentages'!C13),
    CHOOSE(RANDBETWEEN(1, 2), "NotKnown", "Known"),
    IF(
        ISNUMBER('CS-Sophomore-Percentages'!C13),
        IF(
            'CS-Sophomore-Percentages'!C13 &lt; 0.6,
            "NotKnown",
            "Known"
        ),
        'CS-Sophomore-Percentages'!C13
    )
)</f>
        <v>Known</v>
      </c>
      <c r="D13" s="31" t="str">
        <f>IF(
    ISERROR('CS-Sophomore-Percentages'!D13),
    CHOOSE(RANDBETWEEN(1, 2), "NotKnown", "Known"),
    IF(
        ISNUMBER('CS-Sophomore-Percentages'!D13),
        IF(
            'CS-Sophomore-Percentages'!D13 &lt; 0.6,
            "NotKnown",
            "Known"
        ),
        'CS-Sophomore-Percentages'!D13
    )
)</f>
        <v>Known</v>
      </c>
      <c r="E13" s="31" t="str">
        <f>IF(
    ISERROR('CS-Sophomore-Percentages'!E13),
    CHOOSE(RANDBETWEEN(1, 2), "NotKnown", "Known"),
    IF(
        ISNUMBER('CS-Sophomore-Percentages'!E13),
        IF(
            'CS-Sophomore-Percentages'!E13 &lt; 0.6,
            "NotKnown",
            "Known"
        ),
        'CS-Sophomore-Percentages'!E13
    )
)</f>
        <v>Known</v>
      </c>
      <c r="F13" s="31" t="str">
        <f>IF(
    ISERROR('CS-Sophomore-Percentages'!F13),
    CHOOSE(RANDBETWEEN(1, 2), "NotKnown", "Known"),
    IF(
        ISNUMBER('CS-Sophomore-Percentages'!F13),
        IF(
            'CS-Sophomore-Percentages'!F13 &lt; 0.6,
            "NotKnown",
            "Known"
        ),
        'CS-Sophomore-Percentages'!F13
    )
)</f>
        <v>Known</v>
      </c>
      <c r="G13" s="31" t="str">
        <f>IF(
    ISERROR('CS-Sophomore-Percentages'!G13),
    CHOOSE(RANDBETWEEN(1, 2), "NotKnown", "Known"),
    IF(
        ISNUMBER('CS-Sophomore-Percentages'!G13),
        IF(
            'CS-Sophomore-Percentages'!G13 &lt; 0.6,
            "NotKnown",
            "Known"
        ),
        'CS-Sophomore-Percentages'!G13
    )
)</f>
        <v>Known</v>
      </c>
      <c r="H13" s="31" t="str">
        <f>IF(
    ISERROR('CS-Sophomore-Percentages'!H13),
    CHOOSE(RANDBETWEEN(1, 2), "NotKnown", "Known"),
    IF(
        ISNUMBER('CS-Sophomore-Percentages'!H13),
        IF(
            'CS-Sophomore-Percentages'!H13 &lt; 0.6,
            "NotKnown",
            "Known"
        ),
        'CS-Sophomore-Percentages'!H13
    )
)</f>
        <v>Known</v>
      </c>
      <c r="I13" s="31" t="str">
        <f>IF(
    ISERROR('CS-Sophomore-Percentages'!I13),
    CHOOSE(RANDBETWEEN(1, 2), "NotKnown", "Known"),
    IF(
        ISNUMBER('CS-Sophomore-Percentages'!I13),
        IF(
            'CS-Sophomore-Percentages'!I13 &lt; 0.6,
            "NotKnown",
            "Known"
        ),
        'CS-Sophomore-Percentages'!I13
    )
)</f>
        <v>Known</v>
      </c>
      <c r="J13" s="31" t="str">
        <f>IF(
    ISERROR('CS-Sophomore-Percentages'!J13),
    CHOOSE(RANDBETWEEN(1, 2), "NotKnown", "Known"),
    IF(
        ISNUMBER('CS-Sophomore-Percentages'!J13),
        IF(
            'CS-Sophomore-Percentages'!J13 &lt; 0.6,
            "NotKnown",
            "Known"
        ),
        'CS-Sophomore-Percentages'!J13
    )
)</f>
        <v>Known</v>
      </c>
      <c r="K13" s="31" t="str">
        <f>IF(
    ISERROR('CS-Sophomore-Percentages'!K13),
    CHOOSE(RANDBETWEEN(1, 2), "NotKnown", "Known"),
    IF(
        ISNUMBER('CS-Sophomore-Percentages'!K13),
        IF(
            'CS-Sophomore-Percentages'!K13 &lt; 0.6,
            "NotKnown",
            "Known"
        ),
        'CS-Sophomore-Percentages'!K13
    )
)</f>
        <v>Known</v>
      </c>
      <c r="L13" s="31" t="str">
        <f>IF(
    ISERROR('CS-Sophomore-Percentages'!L13),
    CHOOSE(RANDBETWEEN(1, 2), "NotKnown", "Known"),
    IF(
        ISNUMBER('CS-Sophomore-Percentages'!L13),
        IF(
            'CS-Sophomore-Percentages'!L13 &lt; 0.6,
            "NotKnown",
            "Known"
        ),
        'CS-Sophomore-Percentages'!L13
    )
)</f>
        <v>Known</v>
      </c>
      <c r="M13" s="31" t="str">
        <f>IF(
    ISERROR('CS-Sophomore-Percentages'!M13),
    CHOOSE(RANDBETWEEN(1, 2), "NotKnown", "Known"),
    IF(
        ISNUMBER('CS-Sophomore-Percentages'!M13),
        IF(
            'CS-Sophomore-Percentages'!M13 &lt; 0.6,
            "NotKnown",
            "Known"
        ),
        'CS-Sophomore-Percentages'!M13
    )
)</f>
        <v>Known</v>
      </c>
      <c r="N13" s="31" t="str">
        <f>IF(
    ISERROR('CS-Sophomore-Percentages'!N13),
    CHOOSE(RANDBETWEEN(1, 2), "NotKnown", "Known"),
    IF(
        ISNUMBER('CS-Sophomore-Percentages'!N13),
        IF(
            'CS-Sophomore-Percentages'!N13 &lt; 0.6,
            "NotKnown",
            "Known"
        ),
        'CS-Sophomore-Percentages'!N13
    )
)</f>
        <v>Known</v>
      </c>
      <c r="O13" s="31" t="str">
        <f>IF(
    ISERROR('CS-Sophomore-Percentages'!O13),
    CHOOSE(RANDBETWEEN(1, 2), "NotKnown", "Known"),
    IF(
        ISNUMBER('CS-Sophomore-Percentages'!O13),
        IF(
            'CS-Sophomore-Percentages'!O13 &lt; 0.6,
            "NotKnown",
            "Known"
        ),
        'CS-Sophomore-Percentages'!O13
    )
)</f>
        <v>Known</v>
      </c>
      <c r="P13" s="31" t="str">
        <f>IF(
    ISERROR('CS-Sophomore-Percentages'!P13),
    CHOOSE(RANDBETWEEN(1, 2), "NotKnown", "Known"),
    IF(
        ISNUMBER('CS-Sophomore-Percentages'!P13),
        IF(
            'CS-Sophomore-Percentages'!P13 &lt; 0.6,
            "NotKnown",
            "Known"
        ),
        'CS-Sophomore-Percentages'!P13
    )
)</f>
        <v>Known</v>
      </c>
      <c r="Q13" s="31" t="str">
        <f>IF(
    ISERROR('CS-Sophomore-Percentages'!Q13),
    CHOOSE(RANDBETWEEN(1, 2), "NotKnown", "Known"),
    IF(
        ISNUMBER('CS-Sophomore-Percentages'!Q13),
        IF(
            'CS-Sophomore-Percentages'!Q13 &lt; 0.6,
            "NotKnown",
            "Known"
        ),
        'CS-Sophomore-Percentages'!Q13
    )
)</f>
        <v>Known</v>
      </c>
      <c r="R13" s="31" t="str">
        <f>IF(
    ISERROR('CS-Sophomore-Percentages'!R13),
    CHOOSE(RANDBETWEEN(1, 2), "NotKnown", "Known"),
    IF(
        ISNUMBER('CS-Sophomore-Percentages'!R13),
        IF(
            'CS-Sophomore-Percentages'!R13 &lt; 0.6,
            "NotKnown",
            "Known"
        ),
        'CS-Sophomore-Percentages'!R13
    )
)</f>
        <v>Known</v>
      </c>
      <c r="S13" s="31" t="str">
        <f>IF(
    ISERROR('CS-Sophomore-Percentages'!S13),
    CHOOSE(RANDBETWEEN(1, 2), "NotKnown", "Known"),
    IF(
        ISNUMBER('CS-Sophomore-Percentages'!S13),
        IF(
            'CS-Sophomore-Percentages'!S13 &lt; 0.6,
            "NotKnown",
            "Known"
        ),
        'CS-Sophomore-Percentages'!S13
    )
)</f>
        <v>Known</v>
      </c>
      <c r="T13" s="31" t="str">
        <f>IF(
    ISERROR('CS-Sophomore-Percentages'!T13),
    CHOOSE(RANDBETWEEN(1, 2), "NotKnown", "Known"),
    IF(
        ISNUMBER('CS-Sophomore-Percentages'!T13),
        IF(
            'CS-Sophomore-Percentages'!T13 &lt; 0.6,
            "NotKnown",
            "Known"
        ),
        'CS-Sophomore-Percentages'!T13
    )
)</f>
        <v>Known</v>
      </c>
      <c r="U13" s="31" t="str">
        <f>IF(
    ISERROR('CS-Sophomore-Percentages'!U13),
    CHOOSE(RANDBETWEEN(1, 2), "NotKnown", "Known"),
    IF(
        ISNUMBER('CS-Sophomore-Percentages'!U13),
        IF(
            'CS-Sophomore-Percentages'!U13 &lt; 0.6,
            "NotKnown",
            "Known"
        ),
        'CS-Sophomore-Percentages'!U13
    )
)</f>
        <v>Known</v>
      </c>
      <c r="V13" s="31" t="str">
        <f>IF(
    ISERROR('CS-Sophomore-Percentages'!V13),
    CHOOSE(RANDBETWEEN(1, 2), "NotKnown", "Known"),
    IF(
        ISNUMBER('CS-Sophomore-Percentages'!V13),
        IF(
            'CS-Sophomore-Percentages'!V13 &lt; 0.6,
            "NotKnown",
            "Known"
        ),
        'CS-Sophomore-Percentages'!V13
    )
)</f>
        <v>Known</v>
      </c>
      <c r="W13" s="31" t="str">
        <f>IF(
    ISERROR('CS-Sophomore-Percentages'!W13),
    CHOOSE(RANDBETWEEN(1, 2), "NotKnown", "Known"),
    IF(
        ISNUMBER('CS-Sophomore-Percentages'!W13),
        IF(
            'CS-Sophomore-Percentages'!W13 &lt; 0.6,
            "NotKnown",
            "Known"
        ),
        'CS-Sophomore-Percentages'!W13
    )
)</f>
        <v>Known</v>
      </c>
      <c r="X13" s="31" t="str">
        <f>IF(
    ISERROR('CS-Sophomore-Percentages'!X13),
    CHOOSE(RANDBETWEEN(1, 2), "NotKnown", "Known"),
    IF(
        ISNUMBER('CS-Sophomore-Percentages'!X13),
        IF(
            'CS-Sophomore-Percentages'!X13 &lt; 0.6,
            "NotKnown",
            "Known"
        ),
        'CS-Sophomore-Percentages'!X13
    )
)</f>
        <v>Known</v>
      </c>
      <c r="Y13" s="31" t="str">
        <f>IF(
    ISERROR('CS-Sophomore-Percentages'!Y13),
    CHOOSE(RANDBETWEEN(1, 2), "NotKnown", "Known"),
    IF(
        ISNUMBER('CS-Sophomore-Percentages'!Y13),
        IF(
            'CS-Sophomore-Percentages'!Y13 &lt; 0.6,
            "NotKnown",
            "Known"
        ),
        'CS-Sophomore-Percentages'!Y13
    )
)</f>
        <v>Known</v>
      </c>
      <c r="Z13" s="31" t="str">
        <f>IF(
    ISERROR('CS-Sophomore-Percentages'!Z13),
    CHOOSE(RANDBETWEEN(1, 2), "NotKnown", "Known"),
    IF(
        ISNUMBER('CS-Sophomore-Percentages'!Z13),
        IF(
            'CS-Sophomore-Percentages'!Z13 &lt; 0.6,
            "NotKnown",
            "Known"
        ),
        'CS-Sophomore-Percentages'!Z13
    )
)</f>
        <v>Known</v>
      </c>
      <c r="AA13" s="31" t="str">
        <f>IF(
    ISERROR('CS-Sophomore-Percentages'!AA13),
    CHOOSE(RANDBETWEEN(1, 2), "NotKnown", "Known"),
    IF(
        ISNUMBER('CS-Sophomore-Percentages'!AA13),
        IF(
            'CS-Sophomore-Percentages'!AA13 &lt; 0.6,
            "NotKnown",
            "Known"
        ),
        'CS-Sophomore-Percentages'!AA13
    )
)</f>
        <v>Known</v>
      </c>
      <c r="AB13" s="31" t="str">
        <f>IF(
    ISERROR('CS-Sophomore-Percentages'!AB13),
    CHOOSE(RANDBETWEEN(1, 2), "NotKnown", "Known"),
    IF(
        ISNUMBER('CS-Sophomore-Percentages'!AB13),
        IF(
            'CS-Sophomore-Percentages'!AB13 &lt; 0.6,
            "NotKnown",
            "Known"
        ),
        'CS-Sophomore-Percentages'!AB13
    )
)</f>
        <v>Known</v>
      </c>
      <c r="AC13" s="31" t="str">
        <f>IF(
    ISERROR('CS-Sophomore-Percentages'!AC13),
    CHOOSE(RANDBETWEEN(1, 2), "NotKnown", "Known"),
    IF(
        ISNUMBER('CS-Sophomore-Percentages'!AC13),
        IF(
            'CS-Sophomore-Percentages'!AC13 &lt; 0.6,
            "NotKnown",
            "Known"
        ),
        'CS-Sophomore-Percentages'!AC13
    )
)</f>
        <v>Known</v>
      </c>
      <c r="AD13" s="31" t="str">
        <f>IF(
    ISERROR('CS-Sophomore-Percentages'!AD13),
    CHOOSE(RANDBETWEEN(1, 2), "NotKnown", "Known"),
    IF(
        ISNUMBER('CS-Sophomore-Percentages'!AD13),
        IF(
            'CS-Sophomore-Percentages'!AD13 &lt; 0.6,
            "NotKnown",
            "Known"
        ),
        'CS-Sophomore-Percentages'!AD13
    )
)</f>
        <v>NotKnown</v>
      </c>
      <c r="AE13" s="31" t="str">
        <f>IF(
    ISERROR('CS-Sophomore-Percentages'!AE13),
    CHOOSE(RANDBETWEEN(1, 2), "NotKnown", "Known"),
    IF(
        ISNUMBER('CS-Sophomore-Percentages'!AE13),
        IF(
            'CS-Sophomore-Percentages'!AE13 &lt; 0.6,
            "NotKnown",
            "Known"
        ),
        'CS-Sophomore-Percentages'!AE13
    )
)</f>
        <v>Known</v>
      </c>
      <c r="AF13" s="31" t="str">
        <f>IF(
    ISERROR('CS-Sophomore-Percentages'!AF13),
    CHOOSE(RANDBETWEEN(1, 2), "NotKnown", "Known"),
    IF(
        ISNUMBER('CS-Sophomore-Percentages'!AF13),
        IF(
            'CS-Sophomore-Percentages'!AF13 &lt; 0.6,
            "NotKnown",
            "Known"
        ),
        'CS-Sophomore-Percentages'!AF13
    )
)</f>
        <v>Known</v>
      </c>
      <c r="AG13" s="31" t="str">
        <f>IF(
    ISERROR('CS-Sophomore-Percentages'!AG13),
    CHOOSE(RANDBETWEEN(1, 2), "NotKnown", "Known"),
    IF(
        ISNUMBER('CS-Sophomore-Percentages'!AG13),
        IF(
            'CS-Sophomore-Percentages'!AG13 &lt; 0.6,
            "NotKnown",
            "Known"
        ),
        'CS-Sophomore-Percentages'!AG13
    )
)</f>
        <v>Known</v>
      </c>
      <c r="AH13" s="31" t="str">
        <f>IF(
    ISERROR('CS-Sophomore-Percentages'!AH13),
    CHOOSE(RANDBETWEEN(1, 2), "NotKnown", "Known"),
    IF(
        ISNUMBER('CS-Sophomore-Percentages'!AH13),
        IF(
            'CS-Sophomore-Percentages'!AH13 &lt; 0.6,
            "NotKnown",
            "Known"
        ),
        'CS-Sophomore-Percentages'!AH13
    )
)</f>
        <v>Known</v>
      </c>
      <c r="AI13" s="31" t="str">
        <f>IF(
    ISERROR('CS-Sophomore-Percentages'!AI13),
    CHOOSE(RANDBETWEEN(1, 2), "NotKnown", "Known"),
    IF(
        ISNUMBER('CS-Sophomore-Percentages'!AI13),
        IF(
            'CS-Sophomore-Percentages'!AI13 &lt; 0.6,
            "NotKnown",
            "Known"
        ),
        'CS-Sophomore-Percentages'!AI13
    )
)</f>
        <v>Known</v>
      </c>
      <c r="AJ13" s="31" t="str">
        <f>IF(
    ISERROR('CS-Sophomore-Percentages'!AJ13),
    CHOOSE(RANDBETWEEN(1, 2), "NotKnown", "Known"),
    IF(
        ISNUMBER('CS-Sophomore-Percentages'!AJ13),
        IF(
            'CS-Sophomore-Percentages'!AJ13 &lt; 0.6,
            "NotKnown",
            "Known"
        ),
        'CS-Sophomore-Percentages'!AJ13
    )
)</f>
        <v>Known</v>
      </c>
      <c r="AK13" s="31" t="str">
        <f>IF(
    ISERROR('CS-Sophomore-Percentages'!AK13),
    CHOOSE(RANDBETWEEN(1, 2), "NotKnown", "Known"),
    IF(
        ISNUMBER('CS-Sophomore-Percentages'!AK13),
        IF(
            'CS-Sophomore-Percentages'!AK13 &lt; 0.6,
            "NotKnown",
            "Known"
        ),
        'CS-Sophomore-Percentages'!AK13
    )
)</f>
        <v>Known</v>
      </c>
      <c r="AL13" s="31" t="str">
        <f>IF(
    ISERROR('CS-Sophomore-Percentages'!AL13),
    CHOOSE(RANDBETWEEN(1, 2), "NotKnown", "Known"),
    IF(
        ISNUMBER('CS-Sophomore-Percentages'!AL13),
        IF(
            'CS-Sophomore-Percentages'!AL13 &lt; 0.6,
            "NotKnown",
            "Known"
        ),
        'CS-Sophomore-Percentages'!AL13
    )
)</f>
        <v>Known</v>
      </c>
      <c r="AM13" s="31" t="str">
        <f>IF(
    ISERROR('CS-Sophomore-Percentages'!AM13),
    CHOOSE(RANDBETWEEN(1, 2), "NotKnown", "Known"),
    IF(
        ISNUMBER('CS-Sophomore-Percentages'!AM13),
        IF(
            'CS-Sophomore-Percentages'!AM13 &lt; 0.6,
            "NotKnown",
            "Known"
        ),
        'CS-Sophomore-Percentages'!AM13
    )
)</f>
        <v>Known</v>
      </c>
      <c r="AN13" s="31" t="str">
        <f>IF(
    ISERROR('CS-Sophomore-Percentages'!AN13),
    CHOOSE(RANDBETWEEN(1, 2), "NotKnown", "Known"),
    IF(
        ISNUMBER('CS-Sophomore-Percentages'!AN13),
        IF(
            'CS-Sophomore-Percentages'!AN13 &lt; 0.6,
            "NotKnown",
            "Known"
        ),
        'CS-Sophomore-Percentages'!AN13
    )
)</f>
        <v>Known</v>
      </c>
      <c r="AO13" s="31" t="str">
        <f>IF(
    ISERROR('CS-Sophomore-Percentages'!AO13),
    CHOOSE(RANDBETWEEN(1, 2), "NotKnown", "Known"),
    IF(
        ISNUMBER('CS-Sophomore-Percentages'!AO13),
        IF(
            'CS-Sophomore-Percentages'!AO13 &lt; 0.6,
            "NotKnown",
            "Known"
        ),
        'CS-Sophomore-Percentages'!AO13
    )
)</f>
        <v>Known</v>
      </c>
      <c r="AP13" s="31" t="str">
        <f>IF(
    ISERROR('CS-Sophomore-Percentages'!AP13),
    CHOOSE(RANDBETWEEN(1, 2), "NotKnown", "Known"),
    IF(
        ISNUMBER('CS-Sophomore-Percentages'!AP13),
        IF(
            'CS-Sophomore-Percentages'!AP13 &lt; 0.6,
            "NotKnown",
            "Known"
        ),
        'CS-Sophomore-Percentages'!AP13
    )
)</f>
        <v>Known</v>
      </c>
      <c r="AQ13" s="31" t="str">
        <f>IF(
    ISERROR('CS-Sophomore-Percentages'!AQ13),
    CHOOSE(RANDBETWEEN(1, 2), "NotKnown", "Known"),
    IF(
        ISNUMBER('CS-Sophomore-Percentages'!AQ13),
        IF(
            'CS-Sophomore-Percentages'!AQ13 &lt; 0.6,
            "NotKnown",
            "Known"
        ),
        'CS-Sophomore-Percentages'!AQ13
    )
)</f>
        <v>Known</v>
      </c>
      <c r="AR13" s="31" t="str">
        <f>IF(
    ISERROR('CS-Sophomore-Percentages'!AR13),
    CHOOSE(RANDBETWEEN(1, 2), "NotKnown", "Known"),
    IF(
        ISNUMBER('CS-Sophomore-Percentages'!AR13),
        IF(
            'CS-Sophomore-Percentages'!AR13 &lt; 0.6,
            "NotKnown",
            "Known"
        ),
        'CS-Sophomore-Percentages'!AR13
    )
)</f>
        <v>Known</v>
      </c>
      <c r="AS13" s="31" t="str">
        <f>IF(
    ISERROR('CS-Sophomore-Percentages'!AS13),
    CHOOSE(RANDBETWEEN(1, 2), "NotKnown", "Known"),
    IF(
        ISNUMBER('CS-Sophomore-Percentages'!AS13),
        IF(
            'CS-Sophomore-Percentages'!AS13 &lt; 0.6,
            "NotKnown",
            "Known"
        ),
        'CS-Sophomore-Percentages'!AS13
    )
)</f>
        <v>Known</v>
      </c>
      <c r="AT13" s="31" t="str">
        <f>IF(
    ISERROR('CS-Sophomore-Percentages'!AT13),
    CHOOSE(RANDBETWEEN(1, 2), "NotKnown", "Known"),
    IF(
        ISNUMBER('CS-Sophomore-Percentages'!AT13),
        IF(
            'CS-Sophomore-Percentages'!AT13 &lt; 0.6,
            "NotKnown",
            "Known"
        ),
        'CS-Sophomore-Percentages'!AT13
    )
)</f>
        <v>Known</v>
      </c>
      <c r="AU13" s="23"/>
    </row>
    <row r="14">
      <c r="A14" s="23" t="str">
        <f>IF(
    ISERROR('CS-Sophomore-Percentages'!A14),
    CHOOSE(RANDBETWEEN(1, 2), "NotKnown", "Known"),
    IF(
        ISNUMBER('CS-Sophomore-Percentages'!A14),
        IF(
            'CS-Sophomore-Percentages'!A14 &lt; 0.6,
            "NotKnown",
            "Known"
        ),
        'CS-Sophomore-Percentages'!A14
    )
)</f>
        <v>13Sp-M</v>
      </c>
      <c r="B14" s="31" t="str">
        <f>IF(
    ISERROR('CS-Sophomore-Percentages'!B14),
    CHOOSE(RANDBETWEEN(1, 2), "NotKnown", "Known"),
    IF(
        ISNUMBER('CS-Sophomore-Percentages'!B14),
        IF(
            'CS-Sophomore-Percentages'!B14 &lt; 0.6,
            "NotKnown",
            "Known"
        ),
        'CS-Sophomore-Percentages'!B14
    )
)</f>
        <v>Known</v>
      </c>
      <c r="C14" s="31" t="str">
        <f>IF(
    ISERROR('CS-Sophomore-Percentages'!C14),
    CHOOSE(RANDBETWEEN(1, 2), "NotKnown", "Known"),
    IF(
        ISNUMBER('CS-Sophomore-Percentages'!C14),
        IF(
            'CS-Sophomore-Percentages'!C14 &lt; 0.6,
            "NotKnown",
            "Known"
        ),
        'CS-Sophomore-Percentages'!C14
    )
)</f>
        <v>Known</v>
      </c>
      <c r="D14" s="31" t="str">
        <f>IF(
    ISERROR('CS-Sophomore-Percentages'!D14),
    CHOOSE(RANDBETWEEN(1, 2), "NotKnown", "Known"),
    IF(
        ISNUMBER('CS-Sophomore-Percentages'!D14),
        IF(
            'CS-Sophomore-Percentages'!D14 &lt; 0.6,
            "NotKnown",
            "Known"
        ),
        'CS-Sophomore-Percentages'!D14
    )
)</f>
        <v>Known</v>
      </c>
      <c r="E14" s="31" t="str">
        <f>IF(
    ISERROR('CS-Sophomore-Percentages'!E14),
    CHOOSE(RANDBETWEEN(1, 2), "NotKnown", "Known"),
    IF(
        ISNUMBER('CS-Sophomore-Percentages'!E14),
        IF(
            'CS-Sophomore-Percentages'!E14 &lt; 0.6,
            "NotKnown",
            "Known"
        ),
        'CS-Sophomore-Percentages'!E14
    )
)</f>
        <v>Known</v>
      </c>
      <c r="F14" s="31" t="str">
        <f>IF(
    ISERROR('CS-Sophomore-Percentages'!F14),
    CHOOSE(RANDBETWEEN(1, 2), "NotKnown", "Known"),
    IF(
        ISNUMBER('CS-Sophomore-Percentages'!F14),
        IF(
            'CS-Sophomore-Percentages'!F14 &lt; 0.6,
            "NotKnown",
            "Known"
        ),
        'CS-Sophomore-Percentages'!F14
    )
)</f>
        <v>Known</v>
      </c>
      <c r="G14" s="31" t="str">
        <f>IF(
    ISERROR('CS-Sophomore-Percentages'!G14),
    CHOOSE(RANDBETWEEN(1, 2), "NotKnown", "Known"),
    IF(
        ISNUMBER('CS-Sophomore-Percentages'!G14),
        IF(
            'CS-Sophomore-Percentages'!G14 &lt; 0.6,
            "NotKnown",
            "Known"
        ),
        'CS-Sophomore-Percentages'!G14
    )
)</f>
        <v>Known</v>
      </c>
      <c r="H14" s="31" t="str">
        <f>IF(
    ISERROR('CS-Sophomore-Percentages'!H14),
    CHOOSE(RANDBETWEEN(1, 2), "NotKnown", "Known"),
    IF(
        ISNUMBER('CS-Sophomore-Percentages'!H14),
        IF(
            'CS-Sophomore-Percentages'!H14 &lt; 0.6,
            "NotKnown",
            "Known"
        ),
        'CS-Sophomore-Percentages'!H14
    )
)</f>
        <v>Known</v>
      </c>
      <c r="I14" s="31" t="str">
        <f>IF(
    ISERROR('CS-Sophomore-Percentages'!I14),
    CHOOSE(RANDBETWEEN(1, 2), "NotKnown", "Known"),
    IF(
        ISNUMBER('CS-Sophomore-Percentages'!I14),
        IF(
            'CS-Sophomore-Percentages'!I14 &lt; 0.6,
            "NotKnown",
            "Known"
        ),
        'CS-Sophomore-Percentages'!I14
    )
)</f>
        <v>Known</v>
      </c>
      <c r="J14" s="31" t="str">
        <f>IF(
    ISERROR('CS-Sophomore-Percentages'!J14),
    CHOOSE(RANDBETWEEN(1, 2), "NotKnown", "Known"),
    IF(
        ISNUMBER('CS-Sophomore-Percentages'!J14),
        IF(
            'CS-Sophomore-Percentages'!J14 &lt; 0.6,
            "NotKnown",
            "Known"
        ),
        'CS-Sophomore-Percentages'!J14
    )
)</f>
        <v>Known</v>
      </c>
      <c r="K14" s="31" t="str">
        <f>IF(
    ISERROR('CS-Sophomore-Percentages'!K14),
    CHOOSE(RANDBETWEEN(1, 2), "NotKnown", "Known"),
    IF(
        ISNUMBER('CS-Sophomore-Percentages'!K14),
        IF(
            'CS-Sophomore-Percentages'!K14 &lt; 0.6,
            "NotKnown",
            "Known"
        ),
        'CS-Sophomore-Percentages'!K14
    )
)</f>
        <v>Known</v>
      </c>
      <c r="L14" s="31" t="str">
        <f>IF(
    ISERROR('CS-Sophomore-Percentages'!L14),
    CHOOSE(RANDBETWEEN(1, 2), "NotKnown", "Known"),
    IF(
        ISNUMBER('CS-Sophomore-Percentages'!L14),
        IF(
            'CS-Sophomore-Percentages'!L14 &lt; 0.6,
            "NotKnown",
            "Known"
        ),
        'CS-Sophomore-Percentages'!L14
    )
)</f>
        <v>Known</v>
      </c>
      <c r="M14" s="31" t="str">
        <f>IF(
    ISERROR('CS-Sophomore-Percentages'!M14),
    CHOOSE(RANDBETWEEN(1, 2), "NotKnown", "Known"),
    IF(
        ISNUMBER('CS-Sophomore-Percentages'!M14),
        IF(
            'CS-Sophomore-Percentages'!M14 &lt; 0.6,
            "NotKnown",
            "Known"
        ),
        'CS-Sophomore-Percentages'!M14
    )
)</f>
        <v>Known</v>
      </c>
      <c r="N14" s="31" t="str">
        <f>IF(
    ISERROR('CS-Sophomore-Percentages'!N14),
    CHOOSE(RANDBETWEEN(1, 2), "NotKnown", "Known"),
    IF(
        ISNUMBER('CS-Sophomore-Percentages'!N14),
        IF(
            'CS-Sophomore-Percentages'!N14 &lt; 0.6,
            "NotKnown",
            "Known"
        ),
        'CS-Sophomore-Percentages'!N14
    )
)</f>
        <v>Known</v>
      </c>
      <c r="O14" s="31" t="str">
        <f>IF(
    ISERROR('CS-Sophomore-Percentages'!O14),
    CHOOSE(RANDBETWEEN(1, 2), "NotKnown", "Known"),
    IF(
        ISNUMBER('CS-Sophomore-Percentages'!O14),
        IF(
            'CS-Sophomore-Percentages'!O14 &lt; 0.6,
            "NotKnown",
            "Known"
        ),
        'CS-Sophomore-Percentages'!O14
    )
)</f>
        <v>Known</v>
      </c>
      <c r="P14" s="31" t="str">
        <f>IF(
    ISERROR('CS-Sophomore-Percentages'!P14),
    CHOOSE(RANDBETWEEN(1, 2), "NotKnown", "Known"),
    IF(
        ISNUMBER('CS-Sophomore-Percentages'!P14),
        IF(
            'CS-Sophomore-Percentages'!P14 &lt; 0.6,
            "NotKnown",
            "Known"
        ),
        'CS-Sophomore-Percentages'!P14
    )
)</f>
        <v>Known</v>
      </c>
      <c r="Q14" s="31" t="str">
        <f>IF(
    ISERROR('CS-Sophomore-Percentages'!Q14),
    CHOOSE(RANDBETWEEN(1, 2), "NotKnown", "Known"),
    IF(
        ISNUMBER('CS-Sophomore-Percentages'!Q14),
        IF(
            'CS-Sophomore-Percentages'!Q14 &lt; 0.6,
            "NotKnown",
            "Known"
        ),
        'CS-Sophomore-Percentages'!Q14
    )
)</f>
        <v>Known</v>
      </c>
      <c r="R14" s="31" t="str">
        <f>IF(
    ISERROR('CS-Sophomore-Percentages'!R14),
    CHOOSE(RANDBETWEEN(1, 2), "NotKnown", "Known"),
    IF(
        ISNUMBER('CS-Sophomore-Percentages'!R14),
        IF(
            'CS-Sophomore-Percentages'!R14 &lt; 0.6,
            "NotKnown",
            "Known"
        ),
        'CS-Sophomore-Percentages'!R14
    )
)</f>
        <v>Known</v>
      </c>
      <c r="S14" s="31" t="str">
        <f>IF(
    ISERROR('CS-Sophomore-Percentages'!S14),
    CHOOSE(RANDBETWEEN(1, 2), "NotKnown", "Known"),
    IF(
        ISNUMBER('CS-Sophomore-Percentages'!S14),
        IF(
            'CS-Sophomore-Percentages'!S14 &lt; 0.6,
            "NotKnown",
            "Known"
        ),
        'CS-Sophomore-Percentages'!S14
    )
)</f>
        <v>Known</v>
      </c>
      <c r="T14" s="31" t="str">
        <f>IF(
    ISERROR('CS-Sophomore-Percentages'!T14),
    CHOOSE(RANDBETWEEN(1, 2), "NotKnown", "Known"),
    IF(
        ISNUMBER('CS-Sophomore-Percentages'!T14),
        IF(
            'CS-Sophomore-Percentages'!T14 &lt; 0.6,
            "NotKnown",
            "Known"
        ),
        'CS-Sophomore-Percentages'!T14
    )
)</f>
        <v>Known</v>
      </c>
      <c r="U14" s="31" t="str">
        <f>IF(
    ISERROR('CS-Sophomore-Percentages'!U14),
    CHOOSE(RANDBETWEEN(1, 2), "NotKnown", "Known"),
    IF(
        ISNUMBER('CS-Sophomore-Percentages'!U14),
        IF(
            'CS-Sophomore-Percentages'!U14 &lt; 0.6,
            "NotKnown",
            "Known"
        ),
        'CS-Sophomore-Percentages'!U14
    )
)</f>
        <v>Known</v>
      </c>
      <c r="V14" s="31" t="str">
        <f>IF(
    ISERROR('CS-Sophomore-Percentages'!V14),
    CHOOSE(RANDBETWEEN(1, 2), "NotKnown", "Known"),
    IF(
        ISNUMBER('CS-Sophomore-Percentages'!V14),
        IF(
            'CS-Sophomore-Percentages'!V14 &lt; 0.6,
            "NotKnown",
            "Known"
        ),
        'CS-Sophomore-Percentages'!V14
    )
)</f>
        <v>Known</v>
      </c>
      <c r="W14" s="31" t="str">
        <f>IF(
    ISERROR('CS-Sophomore-Percentages'!W14),
    CHOOSE(RANDBETWEEN(1, 2), "NotKnown", "Known"),
    IF(
        ISNUMBER('CS-Sophomore-Percentages'!W14),
        IF(
            'CS-Sophomore-Percentages'!W14 &lt; 0.6,
            "NotKnown",
            "Known"
        ),
        'CS-Sophomore-Percentages'!W14
    )
)</f>
        <v>Known</v>
      </c>
      <c r="X14" s="31" t="str">
        <f>IF(
    ISERROR('CS-Sophomore-Percentages'!X14),
    CHOOSE(RANDBETWEEN(1, 2), "NotKnown", "Known"),
    IF(
        ISNUMBER('CS-Sophomore-Percentages'!X14),
        IF(
            'CS-Sophomore-Percentages'!X14 &lt; 0.6,
            "NotKnown",
            "Known"
        ),
        'CS-Sophomore-Percentages'!X14
    )
)</f>
        <v>Known</v>
      </c>
      <c r="Y14" s="31" t="str">
        <f>IF(
    ISERROR('CS-Sophomore-Percentages'!Y14),
    CHOOSE(RANDBETWEEN(1, 2), "NotKnown", "Known"),
    IF(
        ISNUMBER('CS-Sophomore-Percentages'!Y14),
        IF(
            'CS-Sophomore-Percentages'!Y14 &lt; 0.6,
            "NotKnown",
            "Known"
        ),
        'CS-Sophomore-Percentages'!Y14
    )
)</f>
        <v>Known</v>
      </c>
      <c r="Z14" s="31" t="str">
        <f>IF(
    ISERROR('CS-Sophomore-Percentages'!Z14),
    CHOOSE(RANDBETWEEN(1, 2), "NotKnown", "Known"),
    IF(
        ISNUMBER('CS-Sophomore-Percentages'!Z14),
        IF(
            'CS-Sophomore-Percentages'!Z14 &lt; 0.6,
            "NotKnown",
            "Known"
        ),
        'CS-Sophomore-Percentages'!Z14
    )
)</f>
        <v>Known</v>
      </c>
      <c r="AA14" s="31" t="str">
        <f>IF(
    ISERROR('CS-Sophomore-Percentages'!AA14),
    CHOOSE(RANDBETWEEN(1, 2), "NotKnown", "Known"),
    IF(
        ISNUMBER('CS-Sophomore-Percentages'!AA14),
        IF(
            'CS-Sophomore-Percentages'!AA14 &lt; 0.6,
            "NotKnown",
            "Known"
        ),
        'CS-Sophomore-Percentages'!AA14
    )
)</f>
        <v>Known</v>
      </c>
      <c r="AB14" s="31" t="str">
        <f>IF(
    ISERROR('CS-Sophomore-Percentages'!AB14),
    CHOOSE(RANDBETWEEN(1, 2), "NotKnown", "Known"),
    IF(
        ISNUMBER('CS-Sophomore-Percentages'!AB14),
        IF(
            'CS-Sophomore-Percentages'!AB14 &lt; 0.6,
            "NotKnown",
            "Known"
        ),
        'CS-Sophomore-Percentages'!AB14
    )
)</f>
        <v>Known</v>
      </c>
      <c r="AC14" s="31" t="str">
        <f>IF(
    ISERROR('CS-Sophomore-Percentages'!AC14),
    CHOOSE(RANDBETWEEN(1, 2), "NotKnown", "Known"),
    IF(
        ISNUMBER('CS-Sophomore-Percentages'!AC14),
        IF(
            'CS-Sophomore-Percentages'!AC14 &lt; 0.6,
            "NotKnown",
            "Known"
        ),
        'CS-Sophomore-Percentages'!AC14
    )
)</f>
        <v>Known</v>
      </c>
      <c r="AD14" s="31" t="str">
        <f>IF(
    ISERROR('CS-Sophomore-Percentages'!AD14),
    CHOOSE(RANDBETWEEN(1, 2), "NotKnown", "Known"),
    IF(
        ISNUMBER('CS-Sophomore-Percentages'!AD14),
        IF(
            'CS-Sophomore-Percentages'!AD14 &lt; 0.6,
            "NotKnown",
            "Known"
        ),
        'CS-Sophomore-Percentages'!AD14
    )
)</f>
        <v>NotKnown</v>
      </c>
      <c r="AE14" s="31" t="str">
        <f>IF(
    ISERROR('CS-Sophomore-Percentages'!AE14),
    CHOOSE(RANDBETWEEN(1, 2), "NotKnown", "Known"),
    IF(
        ISNUMBER('CS-Sophomore-Percentages'!AE14),
        IF(
            'CS-Sophomore-Percentages'!AE14 &lt; 0.6,
            "NotKnown",
            "Known"
        ),
        'CS-Sophomore-Percentages'!AE14
    )
)</f>
        <v>Known</v>
      </c>
      <c r="AF14" s="31" t="str">
        <f>IF(
    ISERROR('CS-Sophomore-Percentages'!AF14),
    CHOOSE(RANDBETWEEN(1, 2), "NotKnown", "Known"),
    IF(
        ISNUMBER('CS-Sophomore-Percentages'!AF14),
        IF(
            'CS-Sophomore-Percentages'!AF14 &lt; 0.6,
            "NotKnown",
            "Known"
        ),
        'CS-Sophomore-Percentages'!AF14
    )
)</f>
        <v>Known</v>
      </c>
      <c r="AG14" s="31" t="str">
        <f>IF(
    ISERROR('CS-Sophomore-Percentages'!AG14),
    CHOOSE(RANDBETWEEN(1, 2), "NotKnown", "Known"),
    IF(
        ISNUMBER('CS-Sophomore-Percentages'!AG14),
        IF(
            'CS-Sophomore-Percentages'!AG14 &lt; 0.6,
            "NotKnown",
            "Known"
        ),
        'CS-Sophomore-Percentages'!AG14
    )
)</f>
        <v>Known</v>
      </c>
      <c r="AH14" s="31" t="str">
        <f>IF(
    ISERROR('CS-Sophomore-Percentages'!AH14),
    CHOOSE(RANDBETWEEN(1, 2), "NotKnown", "Known"),
    IF(
        ISNUMBER('CS-Sophomore-Percentages'!AH14),
        IF(
            'CS-Sophomore-Percentages'!AH14 &lt; 0.6,
            "NotKnown",
            "Known"
        ),
        'CS-Sophomore-Percentages'!AH14
    )
)</f>
        <v>Known</v>
      </c>
      <c r="AI14" s="31" t="str">
        <f>IF(
    ISERROR('CS-Sophomore-Percentages'!AI14),
    CHOOSE(RANDBETWEEN(1, 2), "NotKnown", "Known"),
    IF(
        ISNUMBER('CS-Sophomore-Percentages'!AI14),
        IF(
            'CS-Sophomore-Percentages'!AI14 &lt; 0.6,
            "NotKnown",
            "Known"
        ),
        'CS-Sophomore-Percentages'!AI14
    )
)</f>
        <v>Known</v>
      </c>
      <c r="AJ14" s="31" t="str">
        <f>IF(
    ISERROR('CS-Sophomore-Percentages'!AJ14),
    CHOOSE(RANDBETWEEN(1, 2), "NotKnown", "Known"),
    IF(
        ISNUMBER('CS-Sophomore-Percentages'!AJ14),
        IF(
            'CS-Sophomore-Percentages'!AJ14 &lt; 0.6,
            "NotKnown",
            "Known"
        ),
        'CS-Sophomore-Percentages'!AJ14
    )
)</f>
        <v>Known</v>
      </c>
      <c r="AK14" s="31" t="str">
        <f>IF(
    ISERROR('CS-Sophomore-Percentages'!AK14),
    CHOOSE(RANDBETWEEN(1, 2), "NotKnown", "Known"),
    IF(
        ISNUMBER('CS-Sophomore-Percentages'!AK14),
        IF(
            'CS-Sophomore-Percentages'!AK14 &lt; 0.6,
            "NotKnown",
            "Known"
        ),
        'CS-Sophomore-Percentages'!AK14
    )
)</f>
        <v>Known</v>
      </c>
      <c r="AL14" s="31" t="str">
        <f>IF(
    ISERROR('CS-Sophomore-Percentages'!AL14),
    CHOOSE(RANDBETWEEN(1, 2), "NotKnown", "Known"),
    IF(
        ISNUMBER('CS-Sophomore-Percentages'!AL14),
        IF(
            'CS-Sophomore-Percentages'!AL14 &lt; 0.6,
            "NotKnown",
            "Known"
        ),
        'CS-Sophomore-Percentages'!AL14
    )
)</f>
        <v>Known</v>
      </c>
      <c r="AM14" s="31" t="str">
        <f>IF(
    ISERROR('CS-Sophomore-Percentages'!AM14),
    CHOOSE(RANDBETWEEN(1, 2), "NotKnown", "Known"),
    IF(
        ISNUMBER('CS-Sophomore-Percentages'!AM14),
        IF(
            'CS-Sophomore-Percentages'!AM14 &lt; 0.6,
            "NotKnown",
            "Known"
        ),
        'CS-Sophomore-Percentages'!AM14
    )
)</f>
        <v>Known</v>
      </c>
      <c r="AN14" s="31" t="str">
        <f>IF(
    ISERROR('CS-Sophomore-Percentages'!AN14),
    CHOOSE(RANDBETWEEN(1, 2), "NotKnown", "Known"),
    IF(
        ISNUMBER('CS-Sophomore-Percentages'!AN14),
        IF(
            'CS-Sophomore-Percentages'!AN14 &lt; 0.6,
            "NotKnown",
            "Known"
        ),
        'CS-Sophomore-Percentages'!AN14
    )
)</f>
        <v>Known</v>
      </c>
      <c r="AO14" s="31" t="str">
        <f>IF(
    ISERROR('CS-Sophomore-Percentages'!AO14),
    CHOOSE(RANDBETWEEN(1, 2), "NotKnown", "Known"),
    IF(
        ISNUMBER('CS-Sophomore-Percentages'!AO14),
        IF(
            'CS-Sophomore-Percentages'!AO14 &lt; 0.6,
            "NotKnown",
            "Known"
        ),
        'CS-Sophomore-Percentages'!AO14
    )
)</f>
        <v>Known</v>
      </c>
      <c r="AP14" s="31" t="str">
        <f>IF(
    ISERROR('CS-Sophomore-Percentages'!AP14),
    CHOOSE(RANDBETWEEN(1, 2), "NotKnown", "Known"),
    IF(
        ISNUMBER('CS-Sophomore-Percentages'!AP14),
        IF(
            'CS-Sophomore-Percentages'!AP14 &lt; 0.6,
            "NotKnown",
            "Known"
        ),
        'CS-Sophomore-Percentages'!AP14
    )
)</f>
        <v>Known</v>
      </c>
      <c r="AQ14" s="31" t="str">
        <f>IF(
    ISERROR('CS-Sophomore-Percentages'!AQ14),
    CHOOSE(RANDBETWEEN(1, 2), "NotKnown", "Known"),
    IF(
        ISNUMBER('CS-Sophomore-Percentages'!AQ14),
        IF(
            'CS-Sophomore-Percentages'!AQ14 &lt; 0.6,
            "NotKnown",
            "Known"
        ),
        'CS-Sophomore-Percentages'!AQ14
    )
)</f>
        <v>Known</v>
      </c>
      <c r="AR14" s="31" t="str">
        <f>IF(
    ISERROR('CS-Sophomore-Percentages'!AR14),
    CHOOSE(RANDBETWEEN(1, 2), "NotKnown", "Known"),
    IF(
        ISNUMBER('CS-Sophomore-Percentages'!AR14),
        IF(
            'CS-Sophomore-Percentages'!AR14 &lt; 0.6,
            "NotKnown",
            "Known"
        ),
        'CS-Sophomore-Percentages'!AR14
    )
)</f>
        <v>Known</v>
      </c>
      <c r="AS14" s="31" t="str">
        <f>IF(
    ISERROR('CS-Sophomore-Percentages'!AS14),
    CHOOSE(RANDBETWEEN(1, 2), "NotKnown", "Known"),
    IF(
        ISNUMBER('CS-Sophomore-Percentages'!AS14),
        IF(
            'CS-Sophomore-Percentages'!AS14 &lt; 0.6,
            "NotKnown",
            "Known"
        ),
        'CS-Sophomore-Percentages'!AS14
    )
)</f>
        <v>Known</v>
      </c>
      <c r="AT14" s="31" t="str">
        <f>IF(
    ISERROR('CS-Sophomore-Percentages'!AT14),
    CHOOSE(RANDBETWEEN(1, 2), "NotKnown", "Known"),
    IF(
        ISNUMBER('CS-Sophomore-Percentages'!AT14),
        IF(
            'CS-Sophomore-Percentages'!AT14 &lt; 0.6,
            "NotKnown",
            "Known"
        ),
        'CS-Sophomore-Percentages'!AT14
    )
)</f>
        <v>Known</v>
      </c>
      <c r="AU14" s="23"/>
    </row>
    <row r="15">
      <c r="A15" s="23" t="str">
        <f>IF(
    ISERROR('CS-Sophomore-Percentages'!A15),
    CHOOSE(RANDBETWEEN(1, 2), "NotKnown", "Known"),
    IF(
        ISNUMBER('CS-Sophomore-Percentages'!A15),
        IF(
            'CS-Sophomore-Percentages'!A15 &lt; 0.6,
            "NotKnown",
            "Known"
        ),
        'CS-Sophomore-Percentages'!A15
    )
)</f>
        <v>14Sp-F</v>
      </c>
      <c r="B15" s="31" t="str">
        <f>IF(
    ISERROR('CS-Sophomore-Percentages'!B15),
    CHOOSE(RANDBETWEEN(1, 2), "NotKnown", "Known"),
    IF(
        ISNUMBER('CS-Sophomore-Percentages'!B15),
        IF(
            'CS-Sophomore-Percentages'!B15 &lt; 0.6,
            "NotKnown",
            "Known"
        ),
        'CS-Sophomore-Percentages'!B15
    )
)</f>
        <v>Known</v>
      </c>
      <c r="C15" s="31" t="str">
        <f>IF(
    ISERROR('CS-Sophomore-Percentages'!C15),
    CHOOSE(RANDBETWEEN(1, 2), "NotKnown", "Known"),
    IF(
        ISNUMBER('CS-Sophomore-Percentages'!C15),
        IF(
            'CS-Sophomore-Percentages'!C15 &lt; 0.6,
            "NotKnown",
            "Known"
        ),
        'CS-Sophomore-Percentages'!C15
    )
)</f>
        <v>Known</v>
      </c>
      <c r="D15" s="31" t="str">
        <f>IF(
    ISERROR('CS-Sophomore-Percentages'!D15),
    CHOOSE(RANDBETWEEN(1, 2), "NotKnown", "Known"),
    IF(
        ISNUMBER('CS-Sophomore-Percentages'!D15),
        IF(
            'CS-Sophomore-Percentages'!D15 &lt; 0.6,
            "NotKnown",
            "Known"
        ),
        'CS-Sophomore-Percentages'!D15
    )
)</f>
        <v>Known</v>
      </c>
      <c r="E15" s="31" t="str">
        <f>IF(
    ISERROR('CS-Sophomore-Percentages'!E15),
    CHOOSE(RANDBETWEEN(1, 2), "NotKnown", "Known"),
    IF(
        ISNUMBER('CS-Sophomore-Percentages'!E15),
        IF(
            'CS-Sophomore-Percentages'!E15 &lt; 0.6,
            "NotKnown",
            "Known"
        ),
        'CS-Sophomore-Percentages'!E15
    )
)</f>
        <v>Known</v>
      </c>
      <c r="F15" s="31" t="str">
        <f>IF(
    ISERROR('CS-Sophomore-Percentages'!F15),
    CHOOSE(RANDBETWEEN(1, 2), "NotKnown", "Known"),
    IF(
        ISNUMBER('CS-Sophomore-Percentages'!F15),
        IF(
            'CS-Sophomore-Percentages'!F15 &lt; 0.6,
            "NotKnown",
            "Known"
        ),
        'CS-Sophomore-Percentages'!F15
    )
)</f>
        <v>Known</v>
      </c>
      <c r="G15" s="31" t="str">
        <f>IF(
    ISERROR('CS-Sophomore-Percentages'!G15),
    CHOOSE(RANDBETWEEN(1, 2), "NotKnown", "Known"),
    IF(
        ISNUMBER('CS-Sophomore-Percentages'!G15),
        IF(
            'CS-Sophomore-Percentages'!G15 &lt; 0.6,
            "NotKnown",
            "Known"
        ),
        'CS-Sophomore-Percentages'!G15
    )
)</f>
        <v>Known</v>
      </c>
      <c r="H15" s="31" t="str">
        <f>IF(
    ISERROR('CS-Sophomore-Percentages'!H15),
    CHOOSE(RANDBETWEEN(1, 2), "NotKnown", "Known"),
    IF(
        ISNUMBER('CS-Sophomore-Percentages'!H15),
        IF(
            'CS-Sophomore-Percentages'!H15 &lt; 0.6,
            "NotKnown",
            "Known"
        ),
        'CS-Sophomore-Percentages'!H15
    )
)</f>
        <v>Known</v>
      </c>
      <c r="I15" s="31" t="str">
        <f>IF(
    ISERROR('CS-Sophomore-Percentages'!I15),
    CHOOSE(RANDBETWEEN(1, 2), "NotKnown", "Known"),
    IF(
        ISNUMBER('CS-Sophomore-Percentages'!I15),
        IF(
            'CS-Sophomore-Percentages'!I15 &lt; 0.6,
            "NotKnown",
            "Known"
        ),
        'CS-Sophomore-Percentages'!I15
    )
)</f>
        <v>Known</v>
      </c>
      <c r="J15" s="31" t="str">
        <f>IF(
    ISERROR('CS-Sophomore-Percentages'!J15),
    CHOOSE(RANDBETWEEN(1, 2), "NotKnown", "Known"),
    IF(
        ISNUMBER('CS-Sophomore-Percentages'!J15),
        IF(
            'CS-Sophomore-Percentages'!J15 &lt; 0.6,
            "NotKnown",
            "Known"
        ),
        'CS-Sophomore-Percentages'!J15
    )
)</f>
        <v>Known</v>
      </c>
      <c r="K15" s="31" t="str">
        <f>IF(
    ISERROR('CS-Sophomore-Percentages'!K15),
    CHOOSE(RANDBETWEEN(1, 2), "NotKnown", "Known"),
    IF(
        ISNUMBER('CS-Sophomore-Percentages'!K15),
        IF(
            'CS-Sophomore-Percentages'!K15 &lt; 0.6,
            "NotKnown",
            "Known"
        ),
        'CS-Sophomore-Percentages'!K15
    )
)</f>
        <v>Known</v>
      </c>
      <c r="L15" s="31" t="str">
        <f>IF(
    ISERROR('CS-Sophomore-Percentages'!L15),
    CHOOSE(RANDBETWEEN(1, 2), "NotKnown", "Known"),
    IF(
        ISNUMBER('CS-Sophomore-Percentages'!L15),
        IF(
            'CS-Sophomore-Percentages'!L15 &lt; 0.6,
            "NotKnown",
            "Known"
        ),
        'CS-Sophomore-Percentages'!L15
    )
)</f>
        <v>Known</v>
      </c>
      <c r="M15" s="31" t="str">
        <f>IF(
    ISERROR('CS-Sophomore-Percentages'!M15),
    CHOOSE(RANDBETWEEN(1, 2), "NotKnown", "Known"),
    IF(
        ISNUMBER('CS-Sophomore-Percentages'!M15),
        IF(
            'CS-Sophomore-Percentages'!M15 &lt; 0.6,
            "NotKnown",
            "Known"
        ),
        'CS-Sophomore-Percentages'!M15
    )
)</f>
        <v>Known</v>
      </c>
      <c r="N15" s="31" t="str">
        <f>IF(
    ISERROR('CS-Sophomore-Percentages'!N15),
    CHOOSE(RANDBETWEEN(1, 2), "NotKnown", "Known"),
    IF(
        ISNUMBER('CS-Sophomore-Percentages'!N15),
        IF(
            'CS-Sophomore-Percentages'!N15 &lt; 0.6,
            "NotKnown",
            "Known"
        ),
        'CS-Sophomore-Percentages'!N15
    )
)</f>
        <v>Known</v>
      </c>
      <c r="O15" s="31" t="str">
        <f>IF(
    ISERROR('CS-Sophomore-Percentages'!O15),
    CHOOSE(RANDBETWEEN(1, 2), "NotKnown", "Known"),
    IF(
        ISNUMBER('CS-Sophomore-Percentages'!O15),
        IF(
            'CS-Sophomore-Percentages'!O15 &lt; 0.6,
            "NotKnown",
            "Known"
        ),
        'CS-Sophomore-Percentages'!O15
    )
)</f>
        <v>Known</v>
      </c>
      <c r="P15" s="31" t="str">
        <f>IF(
    ISERROR('CS-Sophomore-Percentages'!P15),
    CHOOSE(RANDBETWEEN(1, 2), "NotKnown", "Known"),
    IF(
        ISNUMBER('CS-Sophomore-Percentages'!P15),
        IF(
            'CS-Sophomore-Percentages'!P15 &lt; 0.6,
            "NotKnown",
            "Known"
        ),
        'CS-Sophomore-Percentages'!P15
    )
)</f>
        <v>Known</v>
      </c>
      <c r="Q15" s="31" t="str">
        <f>IF(
    ISERROR('CS-Sophomore-Percentages'!Q15),
    CHOOSE(RANDBETWEEN(1, 2), "NotKnown", "Known"),
    IF(
        ISNUMBER('CS-Sophomore-Percentages'!Q15),
        IF(
            'CS-Sophomore-Percentages'!Q15 &lt; 0.6,
            "NotKnown",
            "Known"
        ),
        'CS-Sophomore-Percentages'!Q15
    )
)</f>
        <v>Known</v>
      </c>
      <c r="R15" s="31" t="str">
        <f>IF(
    ISERROR('CS-Sophomore-Percentages'!R15),
    CHOOSE(RANDBETWEEN(1, 2), "NotKnown", "Known"),
    IF(
        ISNUMBER('CS-Sophomore-Percentages'!R15),
        IF(
            'CS-Sophomore-Percentages'!R15 &lt; 0.6,
            "NotKnown",
            "Known"
        ),
        'CS-Sophomore-Percentages'!R15
    )
)</f>
        <v>Known</v>
      </c>
      <c r="S15" s="31" t="str">
        <f>IF(
    ISERROR('CS-Sophomore-Percentages'!S15),
    CHOOSE(RANDBETWEEN(1, 2), "NotKnown", "Known"),
    IF(
        ISNUMBER('CS-Sophomore-Percentages'!S15),
        IF(
            'CS-Sophomore-Percentages'!S15 &lt; 0.6,
            "NotKnown",
            "Known"
        ),
        'CS-Sophomore-Percentages'!S15
    )
)</f>
        <v>Known</v>
      </c>
      <c r="T15" s="31" t="str">
        <f>IF(
    ISERROR('CS-Sophomore-Percentages'!T15),
    CHOOSE(RANDBETWEEN(1, 2), "NotKnown", "Known"),
    IF(
        ISNUMBER('CS-Sophomore-Percentages'!T15),
        IF(
            'CS-Sophomore-Percentages'!T15 &lt; 0.6,
            "NotKnown",
            "Known"
        ),
        'CS-Sophomore-Percentages'!T15
    )
)</f>
        <v>Known</v>
      </c>
      <c r="U15" s="31" t="str">
        <f>IF(
    ISERROR('CS-Sophomore-Percentages'!U15),
    CHOOSE(RANDBETWEEN(1, 2), "NotKnown", "Known"),
    IF(
        ISNUMBER('CS-Sophomore-Percentages'!U15),
        IF(
            'CS-Sophomore-Percentages'!U15 &lt; 0.6,
            "NotKnown",
            "Known"
        ),
        'CS-Sophomore-Percentages'!U15
    )
)</f>
        <v>Known</v>
      </c>
      <c r="V15" s="31" t="str">
        <f>IF(
    ISERROR('CS-Sophomore-Percentages'!V15),
    CHOOSE(RANDBETWEEN(1, 2), "NotKnown", "Known"),
    IF(
        ISNUMBER('CS-Sophomore-Percentages'!V15),
        IF(
            'CS-Sophomore-Percentages'!V15 &lt; 0.6,
            "NotKnown",
            "Known"
        ),
        'CS-Sophomore-Percentages'!V15
    )
)</f>
        <v>Known</v>
      </c>
      <c r="W15" s="31" t="str">
        <f>IF(
    ISERROR('CS-Sophomore-Percentages'!W15),
    CHOOSE(RANDBETWEEN(1, 2), "NotKnown", "Known"),
    IF(
        ISNUMBER('CS-Sophomore-Percentages'!W15),
        IF(
            'CS-Sophomore-Percentages'!W15 &lt; 0.6,
            "NotKnown",
            "Known"
        ),
        'CS-Sophomore-Percentages'!W15
    )
)</f>
        <v>Known</v>
      </c>
      <c r="X15" s="31" t="str">
        <f>IF(
    ISERROR('CS-Sophomore-Percentages'!X15),
    CHOOSE(RANDBETWEEN(1, 2), "NotKnown", "Known"),
    IF(
        ISNUMBER('CS-Sophomore-Percentages'!X15),
        IF(
            'CS-Sophomore-Percentages'!X15 &lt; 0.6,
            "NotKnown",
            "Known"
        ),
        'CS-Sophomore-Percentages'!X15
    )
)</f>
        <v>Known</v>
      </c>
      <c r="Y15" s="31" t="str">
        <f>IF(
    ISERROR('CS-Sophomore-Percentages'!Y15),
    CHOOSE(RANDBETWEEN(1, 2), "NotKnown", "Known"),
    IF(
        ISNUMBER('CS-Sophomore-Percentages'!Y15),
        IF(
            'CS-Sophomore-Percentages'!Y15 &lt; 0.6,
            "NotKnown",
            "Known"
        ),
        'CS-Sophomore-Percentages'!Y15
    )
)</f>
        <v>Known</v>
      </c>
      <c r="Z15" s="31" t="str">
        <f>IF(
    ISERROR('CS-Sophomore-Percentages'!Z15),
    CHOOSE(RANDBETWEEN(1, 2), "NotKnown", "Known"),
    IF(
        ISNUMBER('CS-Sophomore-Percentages'!Z15),
        IF(
            'CS-Sophomore-Percentages'!Z15 &lt; 0.6,
            "NotKnown",
            "Known"
        ),
        'CS-Sophomore-Percentages'!Z15
    )
)</f>
        <v>Known</v>
      </c>
      <c r="AA15" s="31" t="str">
        <f>IF(
    ISERROR('CS-Sophomore-Percentages'!AA15),
    CHOOSE(RANDBETWEEN(1, 2), "NotKnown", "Known"),
    IF(
        ISNUMBER('CS-Sophomore-Percentages'!AA15),
        IF(
            'CS-Sophomore-Percentages'!AA15 &lt; 0.6,
            "NotKnown",
            "Known"
        ),
        'CS-Sophomore-Percentages'!AA15
    )
)</f>
        <v>Known</v>
      </c>
      <c r="AB15" s="31" t="str">
        <f>IF(
    ISERROR('CS-Sophomore-Percentages'!AB15),
    CHOOSE(RANDBETWEEN(1, 2), "NotKnown", "Known"),
    IF(
        ISNUMBER('CS-Sophomore-Percentages'!AB15),
        IF(
            'CS-Sophomore-Percentages'!AB15 &lt; 0.6,
            "NotKnown",
            "Known"
        ),
        'CS-Sophomore-Percentages'!AB15
    )
)</f>
        <v>Known</v>
      </c>
      <c r="AC15" s="31" t="str">
        <f>IF(
    ISERROR('CS-Sophomore-Percentages'!AC15),
    CHOOSE(RANDBETWEEN(1, 2), "NotKnown", "Known"),
    IF(
        ISNUMBER('CS-Sophomore-Percentages'!AC15),
        IF(
            'CS-Sophomore-Percentages'!AC15 &lt; 0.6,
            "NotKnown",
            "Known"
        ),
        'CS-Sophomore-Percentages'!AC15
    )
)</f>
        <v>Known</v>
      </c>
      <c r="AD15" s="31" t="str">
        <f>IF(
    ISERROR('CS-Sophomore-Percentages'!AD15),
    CHOOSE(RANDBETWEEN(1, 2), "NotKnown", "Known"),
    IF(
        ISNUMBER('CS-Sophomore-Percentages'!AD15),
        IF(
            'CS-Sophomore-Percentages'!AD15 &lt; 0.6,
            "NotKnown",
            "Known"
        ),
        'CS-Sophomore-Percentages'!AD15
    )
)</f>
        <v>Known</v>
      </c>
      <c r="AE15" s="31" t="str">
        <f>IF(
    ISERROR('CS-Sophomore-Percentages'!AE15),
    CHOOSE(RANDBETWEEN(1, 2), "NotKnown", "Known"),
    IF(
        ISNUMBER('CS-Sophomore-Percentages'!AE15),
        IF(
            'CS-Sophomore-Percentages'!AE15 &lt; 0.6,
            "NotKnown",
            "Known"
        ),
        'CS-Sophomore-Percentages'!AE15
    )
)</f>
        <v>Known</v>
      </c>
      <c r="AF15" s="31" t="str">
        <f>IF(
    ISERROR('CS-Sophomore-Percentages'!AF15),
    CHOOSE(RANDBETWEEN(1, 2), "NotKnown", "Known"),
    IF(
        ISNUMBER('CS-Sophomore-Percentages'!AF15),
        IF(
            'CS-Sophomore-Percentages'!AF15 &lt; 0.6,
            "NotKnown",
            "Known"
        ),
        'CS-Sophomore-Percentages'!AF15
    )
)</f>
        <v>Known</v>
      </c>
      <c r="AG15" s="31" t="str">
        <f>IF(
    ISERROR('CS-Sophomore-Percentages'!AG15),
    CHOOSE(RANDBETWEEN(1, 2), "NotKnown", "Known"),
    IF(
        ISNUMBER('CS-Sophomore-Percentages'!AG15),
        IF(
            'CS-Sophomore-Percentages'!AG15 &lt; 0.6,
            "NotKnown",
            "Known"
        ),
        'CS-Sophomore-Percentages'!AG15
    )
)</f>
        <v>Known</v>
      </c>
      <c r="AH15" s="31" t="str">
        <f>IF(
    ISERROR('CS-Sophomore-Percentages'!AH15),
    CHOOSE(RANDBETWEEN(1, 2), "NotKnown", "Known"),
    IF(
        ISNUMBER('CS-Sophomore-Percentages'!AH15),
        IF(
            'CS-Sophomore-Percentages'!AH15 &lt; 0.6,
            "NotKnown",
            "Known"
        ),
        'CS-Sophomore-Percentages'!AH15
    )
)</f>
        <v>Known</v>
      </c>
      <c r="AI15" s="31" t="str">
        <f>IF(
    ISERROR('CS-Sophomore-Percentages'!AI15),
    CHOOSE(RANDBETWEEN(1, 2), "NotKnown", "Known"),
    IF(
        ISNUMBER('CS-Sophomore-Percentages'!AI15),
        IF(
            'CS-Sophomore-Percentages'!AI15 &lt; 0.6,
            "NotKnown",
            "Known"
        ),
        'CS-Sophomore-Percentages'!AI15
    )
)</f>
        <v>Known</v>
      </c>
      <c r="AJ15" s="31" t="str">
        <f>IF(
    ISERROR('CS-Sophomore-Percentages'!AJ15),
    CHOOSE(RANDBETWEEN(1, 2), "NotKnown", "Known"),
    IF(
        ISNUMBER('CS-Sophomore-Percentages'!AJ15),
        IF(
            'CS-Sophomore-Percentages'!AJ15 &lt; 0.6,
            "NotKnown",
            "Known"
        ),
        'CS-Sophomore-Percentages'!AJ15
    )
)</f>
        <v>Known</v>
      </c>
      <c r="AK15" s="31" t="str">
        <f>IF(
    ISERROR('CS-Sophomore-Percentages'!AK15),
    CHOOSE(RANDBETWEEN(1, 2), "NotKnown", "Known"),
    IF(
        ISNUMBER('CS-Sophomore-Percentages'!AK15),
        IF(
            'CS-Sophomore-Percentages'!AK15 &lt; 0.6,
            "NotKnown",
            "Known"
        ),
        'CS-Sophomore-Percentages'!AK15
    )
)</f>
        <v>Known</v>
      </c>
      <c r="AL15" s="31" t="str">
        <f>IF(
    ISERROR('CS-Sophomore-Percentages'!AL15),
    CHOOSE(RANDBETWEEN(1, 2), "NotKnown", "Known"),
    IF(
        ISNUMBER('CS-Sophomore-Percentages'!AL15),
        IF(
            'CS-Sophomore-Percentages'!AL15 &lt; 0.6,
            "NotKnown",
            "Known"
        ),
        'CS-Sophomore-Percentages'!AL15
    )
)</f>
        <v>Known</v>
      </c>
      <c r="AM15" s="31" t="str">
        <f>IF(
    ISERROR('CS-Sophomore-Percentages'!AM15),
    CHOOSE(RANDBETWEEN(1, 2), "NotKnown", "Known"),
    IF(
        ISNUMBER('CS-Sophomore-Percentages'!AM15),
        IF(
            'CS-Sophomore-Percentages'!AM15 &lt; 0.6,
            "NotKnown",
            "Known"
        ),
        'CS-Sophomore-Percentages'!AM15
    )
)</f>
        <v>Known</v>
      </c>
      <c r="AN15" s="31" t="str">
        <f>IF(
    ISERROR('CS-Sophomore-Percentages'!AN15),
    CHOOSE(RANDBETWEEN(1, 2), "NotKnown", "Known"),
    IF(
        ISNUMBER('CS-Sophomore-Percentages'!AN15),
        IF(
            'CS-Sophomore-Percentages'!AN15 &lt; 0.6,
            "NotKnown",
            "Known"
        ),
        'CS-Sophomore-Percentages'!AN15
    )
)</f>
        <v>Known</v>
      </c>
      <c r="AO15" s="31" t="str">
        <f>IF(
    ISERROR('CS-Sophomore-Percentages'!AO15),
    CHOOSE(RANDBETWEEN(1, 2), "NotKnown", "Known"),
    IF(
        ISNUMBER('CS-Sophomore-Percentages'!AO15),
        IF(
            'CS-Sophomore-Percentages'!AO15 &lt; 0.6,
            "NotKnown",
            "Known"
        ),
        'CS-Sophomore-Percentages'!AO15
    )
)</f>
        <v>Known</v>
      </c>
      <c r="AP15" s="31" t="str">
        <f>IF(
    ISERROR('CS-Sophomore-Percentages'!AP15),
    CHOOSE(RANDBETWEEN(1, 2), "NotKnown", "Known"),
    IF(
        ISNUMBER('CS-Sophomore-Percentages'!AP15),
        IF(
            'CS-Sophomore-Percentages'!AP15 &lt; 0.6,
            "NotKnown",
            "Known"
        ),
        'CS-Sophomore-Percentages'!AP15
    )
)</f>
        <v>Known</v>
      </c>
      <c r="AQ15" s="31" t="str">
        <f>IF(
    ISERROR('CS-Sophomore-Percentages'!AQ15),
    CHOOSE(RANDBETWEEN(1, 2), "NotKnown", "Known"),
    IF(
        ISNUMBER('CS-Sophomore-Percentages'!AQ15),
        IF(
            'CS-Sophomore-Percentages'!AQ15 &lt; 0.6,
            "NotKnown",
            "Known"
        ),
        'CS-Sophomore-Percentages'!AQ15
    )
)</f>
        <v>Known</v>
      </c>
      <c r="AR15" s="31" t="str">
        <f>IF(
    ISERROR('CS-Sophomore-Percentages'!AR15),
    CHOOSE(RANDBETWEEN(1, 2), "NotKnown", "Known"),
    IF(
        ISNUMBER('CS-Sophomore-Percentages'!AR15),
        IF(
            'CS-Sophomore-Percentages'!AR15 &lt; 0.6,
            "NotKnown",
            "Known"
        ),
        'CS-Sophomore-Percentages'!AR15
    )
)</f>
        <v>Known</v>
      </c>
      <c r="AS15" s="31" t="str">
        <f>IF(
    ISERROR('CS-Sophomore-Percentages'!AS15),
    CHOOSE(RANDBETWEEN(1, 2), "NotKnown", "Known"),
    IF(
        ISNUMBER('CS-Sophomore-Percentages'!AS15),
        IF(
            'CS-Sophomore-Percentages'!AS15 &lt; 0.6,
            "NotKnown",
            "Known"
        ),
        'CS-Sophomore-Percentages'!AS15
    )
)</f>
        <v>Known</v>
      </c>
      <c r="AT15" s="31" t="str">
        <f>IF(
    ISERROR('CS-Sophomore-Percentages'!AT15),
    CHOOSE(RANDBETWEEN(1, 2), "NotKnown", "Known"),
    IF(
        ISNUMBER('CS-Sophomore-Percentages'!AT15),
        IF(
            'CS-Sophomore-Percentages'!AT15 &lt; 0.6,
            "NotKnown",
            "Known"
        ),
        'CS-Sophomore-Percentages'!AT15
    )
)</f>
        <v>Known</v>
      </c>
      <c r="AU15" s="23"/>
    </row>
    <row r="16">
      <c r="A16" s="23" t="str">
        <f>IF(
    ISERROR('CS-Sophomore-Percentages'!A16),
    CHOOSE(RANDBETWEEN(1, 2), "NotKnown", "Known"),
    IF(
        ISNUMBER('CS-Sophomore-Percentages'!A16),
        IF(
            'CS-Sophomore-Percentages'!A16 &lt; 0.6,
            "NotKnown",
            "Known"
        ),
        'CS-Sophomore-Percentages'!A16
    )
)</f>
        <v>15Sp-F</v>
      </c>
      <c r="B16" s="31" t="str">
        <f>IF(
    ISERROR('CS-Sophomore-Percentages'!B16),
    CHOOSE(RANDBETWEEN(1, 2), "NotKnown", "Known"),
    IF(
        ISNUMBER('CS-Sophomore-Percentages'!B16),
        IF(
            'CS-Sophomore-Percentages'!B16 &lt; 0.6,
            "NotKnown",
            "Known"
        ),
        'CS-Sophomore-Percentages'!B16
    )
)</f>
        <v>Known</v>
      </c>
      <c r="C16" s="31" t="str">
        <f>IF(
    ISERROR('CS-Sophomore-Percentages'!C16),
    CHOOSE(RANDBETWEEN(1, 2), "NotKnown", "Known"),
    IF(
        ISNUMBER('CS-Sophomore-Percentages'!C16),
        IF(
            'CS-Sophomore-Percentages'!C16 &lt; 0.6,
            "NotKnown",
            "Known"
        ),
        'CS-Sophomore-Percentages'!C16
    )
)</f>
        <v>Known</v>
      </c>
      <c r="D16" s="31" t="str">
        <f>IF(
    ISERROR('CS-Sophomore-Percentages'!D16),
    CHOOSE(RANDBETWEEN(1, 2), "NotKnown", "Known"),
    IF(
        ISNUMBER('CS-Sophomore-Percentages'!D16),
        IF(
            'CS-Sophomore-Percentages'!D16 &lt; 0.6,
            "NotKnown",
            "Known"
        ),
        'CS-Sophomore-Percentages'!D16
    )
)</f>
        <v>Known</v>
      </c>
      <c r="E16" s="31" t="str">
        <f>IF(
    ISERROR('CS-Sophomore-Percentages'!E16),
    CHOOSE(RANDBETWEEN(1, 2), "NotKnown", "Known"),
    IF(
        ISNUMBER('CS-Sophomore-Percentages'!E16),
        IF(
            'CS-Sophomore-Percentages'!E16 &lt; 0.6,
            "NotKnown",
            "Known"
        ),
        'CS-Sophomore-Percentages'!E16
    )
)</f>
        <v>Known</v>
      </c>
      <c r="F16" s="31" t="str">
        <f>IF(
    ISERROR('CS-Sophomore-Percentages'!F16),
    CHOOSE(RANDBETWEEN(1, 2), "NotKnown", "Known"),
    IF(
        ISNUMBER('CS-Sophomore-Percentages'!F16),
        IF(
            'CS-Sophomore-Percentages'!F16 &lt; 0.6,
            "NotKnown",
            "Known"
        ),
        'CS-Sophomore-Percentages'!F16
    )
)</f>
        <v>Known</v>
      </c>
      <c r="G16" s="31" t="str">
        <f>IF(
    ISERROR('CS-Sophomore-Percentages'!G16),
    CHOOSE(RANDBETWEEN(1, 2), "NotKnown", "Known"),
    IF(
        ISNUMBER('CS-Sophomore-Percentages'!G16),
        IF(
            'CS-Sophomore-Percentages'!G16 &lt; 0.6,
            "NotKnown",
            "Known"
        ),
        'CS-Sophomore-Percentages'!G16
    )
)</f>
        <v>Known</v>
      </c>
      <c r="H16" s="31" t="str">
        <f>IF(
    ISERROR('CS-Sophomore-Percentages'!H16),
    CHOOSE(RANDBETWEEN(1, 2), "NotKnown", "Known"),
    IF(
        ISNUMBER('CS-Sophomore-Percentages'!H16),
        IF(
            'CS-Sophomore-Percentages'!H16 &lt; 0.6,
            "NotKnown",
            "Known"
        ),
        'CS-Sophomore-Percentages'!H16
    )
)</f>
        <v>Known</v>
      </c>
      <c r="I16" s="31" t="str">
        <f>IF(
    ISERROR('CS-Sophomore-Percentages'!I16),
    CHOOSE(RANDBETWEEN(1, 2), "NotKnown", "Known"),
    IF(
        ISNUMBER('CS-Sophomore-Percentages'!I16),
        IF(
            'CS-Sophomore-Percentages'!I16 &lt; 0.6,
            "NotKnown",
            "Known"
        ),
        'CS-Sophomore-Percentages'!I16
    )
)</f>
        <v>Known</v>
      </c>
      <c r="J16" s="31" t="str">
        <f>IF(
    ISERROR('CS-Sophomore-Percentages'!J16),
    CHOOSE(RANDBETWEEN(1, 2), "NotKnown", "Known"),
    IF(
        ISNUMBER('CS-Sophomore-Percentages'!J16),
        IF(
            'CS-Sophomore-Percentages'!J16 &lt; 0.6,
            "NotKnown",
            "Known"
        ),
        'CS-Sophomore-Percentages'!J16
    )
)</f>
        <v>Known</v>
      </c>
      <c r="K16" s="31" t="str">
        <f>IF(
    ISERROR('CS-Sophomore-Percentages'!K16),
    CHOOSE(RANDBETWEEN(1, 2), "NotKnown", "Known"),
    IF(
        ISNUMBER('CS-Sophomore-Percentages'!K16),
        IF(
            'CS-Sophomore-Percentages'!K16 &lt; 0.6,
            "NotKnown",
            "Known"
        ),
        'CS-Sophomore-Percentages'!K16
    )
)</f>
        <v>Known</v>
      </c>
      <c r="L16" s="31" t="str">
        <f>IF(
    ISERROR('CS-Sophomore-Percentages'!L16),
    CHOOSE(RANDBETWEEN(1, 2), "NotKnown", "Known"),
    IF(
        ISNUMBER('CS-Sophomore-Percentages'!L16),
        IF(
            'CS-Sophomore-Percentages'!L16 &lt; 0.6,
            "NotKnown",
            "Known"
        ),
        'CS-Sophomore-Percentages'!L16
    )
)</f>
        <v>Known</v>
      </c>
      <c r="M16" s="31" t="str">
        <f>IF(
    ISERROR('CS-Sophomore-Percentages'!M16),
    CHOOSE(RANDBETWEEN(1, 2), "NotKnown", "Known"),
    IF(
        ISNUMBER('CS-Sophomore-Percentages'!M16),
        IF(
            'CS-Sophomore-Percentages'!M16 &lt; 0.6,
            "NotKnown",
            "Known"
        ),
        'CS-Sophomore-Percentages'!M16
    )
)</f>
        <v>Known</v>
      </c>
      <c r="N16" s="31" t="str">
        <f>IF(
    ISERROR('CS-Sophomore-Percentages'!N16),
    CHOOSE(RANDBETWEEN(1, 2), "NotKnown", "Known"),
    IF(
        ISNUMBER('CS-Sophomore-Percentages'!N16),
        IF(
            'CS-Sophomore-Percentages'!N16 &lt; 0.6,
            "NotKnown",
            "Known"
        ),
        'CS-Sophomore-Percentages'!N16
    )
)</f>
        <v>Known</v>
      </c>
      <c r="O16" s="31" t="str">
        <f>IF(
    ISERROR('CS-Sophomore-Percentages'!O16),
    CHOOSE(RANDBETWEEN(1, 2), "NotKnown", "Known"),
    IF(
        ISNUMBER('CS-Sophomore-Percentages'!O16),
        IF(
            'CS-Sophomore-Percentages'!O16 &lt; 0.6,
            "NotKnown",
            "Known"
        ),
        'CS-Sophomore-Percentages'!O16
    )
)</f>
        <v>Known</v>
      </c>
      <c r="P16" s="31" t="str">
        <f>IF(
    ISERROR('CS-Sophomore-Percentages'!P16),
    CHOOSE(RANDBETWEEN(1, 2), "NotKnown", "Known"),
    IF(
        ISNUMBER('CS-Sophomore-Percentages'!P16),
        IF(
            'CS-Sophomore-Percentages'!P16 &lt; 0.6,
            "NotKnown",
            "Known"
        ),
        'CS-Sophomore-Percentages'!P16
    )
)</f>
        <v>Known</v>
      </c>
      <c r="Q16" s="31" t="str">
        <f>IF(
    ISERROR('CS-Sophomore-Percentages'!Q16),
    CHOOSE(RANDBETWEEN(1, 2), "NotKnown", "Known"),
    IF(
        ISNUMBER('CS-Sophomore-Percentages'!Q16),
        IF(
            'CS-Sophomore-Percentages'!Q16 &lt; 0.6,
            "NotKnown",
            "Known"
        ),
        'CS-Sophomore-Percentages'!Q16
    )
)</f>
        <v>Known</v>
      </c>
      <c r="R16" s="31" t="str">
        <f>IF(
    ISERROR('CS-Sophomore-Percentages'!R16),
    CHOOSE(RANDBETWEEN(1, 2), "NotKnown", "Known"),
    IF(
        ISNUMBER('CS-Sophomore-Percentages'!R16),
        IF(
            'CS-Sophomore-Percentages'!R16 &lt; 0.6,
            "NotKnown",
            "Known"
        ),
        'CS-Sophomore-Percentages'!R16
    )
)</f>
        <v>Known</v>
      </c>
      <c r="S16" s="31" t="str">
        <f>IF(
    ISERROR('CS-Sophomore-Percentages'!S16),
    CHOOSE(RANDBETWEEN(1, 2), "NotKnown", "Known"),
    IF(
        ISNUMBER('CS-Sophomore-Percentages'!S16),
        IF(
            'CS-Sophomore-Percentages'!S16 &lt; 0.6,
            "NotKnown",
            "Known"
        ),
        'CS-Sophomore-Percentages'!S16
    )
)</f>
        <v>Known</v>
      </c>
      <c r="T16" s="31" t="str">
        <f>IF(
    ISERROR('CS-Sophomore-Percentages'!T16),
    CHOOSE(RANDBETWEEN(1, 2), "NotKnown", "Known"),
    IF(
        ISNUMBER('CS-Sophomore-Percentages'!T16),
        IF(
            'CS-Sophomore-Percentages'!T16 &lt; 0.6,
            "NotKnown",
            "Known"
        ),
        'CS-Sophomore-Percentages'!T16
    )
)</f>
        <v>Known</v>
      </c>
      <c r="U16" s="31" t="str">
        <f>IF(
    ISERROR('CS-Sophomore-Percentages'!U16),
    CHOOSE(RANDBETWEEN(1, 2), "NotKnown", "Known"),
    IF(
        ISNUMBER('CS-Sophomore-Percentages'!U16),
        IF(
            'CS-Sophomore-Percentages'!U16 &lt; 0.6,
            "NotKnown",
            "Known"
        ),
        'CS-Sophomore-Percentages'!U16
    )
)</f>
        <v>Known</v>
      </c>
      <c r="V16" s="31" t="str">
        <f>IF(
    ISERROR('CS-Sophomore-Percentages'!V16),
    CHOOSE(RANDBETWEEN(1, 2), "NotKnown", "Known"),
    IF(
        ISNUMBER('CS-Sophomore-Percentages'!V16),
        IF(
            'CS-Sophomore-Percentages'!V16 &lt; 0.6,
            "NotKnown",
            "Known"
        ),
        'CS-Sophomore-Percentages'!V16
    )
)</f>
        <v>Known</v>
      </c>
      <c r="W16" s="31" t="str">
        <f>IF(
    ISERROR('CS-Sophomore-Percentages'!W16),
    CHOOSE(RANDBETWEEN(1, 2), "NotKnown", "Known"),
    IF(
        ISNUMBER('CS-Sophomore-Percentages'!W16),
        IF(
            'CS-Sophomore-Percentages'!W16 &lt; 0.6,
            "NotKnown",
            "Known"
        ),
        'CS-Sophomore-Percentages'!W16
    )
)</f>
        <v>Known</v>
      </c>
      <c r="X16" s="31" t="str">
        <f>IF(
    ISERROR('CS-Sophomore-Percentages'!X16),
    CHOOSE(RANDBETWEEN(1, 2), "NotKnown", "Known"),
    IF(
        ISNUMBER('CS-Sophomore-Percentages'!X16),
        IF(
            'CS-Sophomore-Percentages'!X16 &lt; 0.6,
            "NotKnown",
            "Known"
        ),
        'CS-Sophomore-Percentages'!X16
    )
)</f>
        <v>Known</v>
      </c>
      <c r="Y16" s="31" t="str">
        <f>IF(
    ISERROR('CS-Sophomore-Percentages'!Y16),
    CHOOSE(RANDBETWEEN(1, 2), "NotKnown", "Known"),
    IF(
        ISNUMBER('CS-Sophomore-Percentages'!Y16),
        IF(
            'CS-Sophomore-Percentages'!Y16 &lt; 0.6,
            "NotKnown",
            "Known"
        ),
        'CS-Sophomore-Percentages'!Y16
    )
)</f>
        <v>Known</v>
      </c>
      <c r="Z16" s="31" t="str">
        <f>IF(
    ISERROR('CS-Sophomore-Percentages'!Z16),
    CHOOSE(RANDBETWEEN(1, 2), "NotKnown", "Known"),
    IF(
        ISNUMBER('CS-Sophomore-Percentages'!Z16),
        IF(
            'CS-Sophomore-Percentages'!Z16 &lt; 0.6,
            "NotKnown",
            "Known"
        ),
        'CS-Sophomore-Percentages'!Z16
    )
)</f>
        <v>Known</v>
      </c>
      <c r="AA16" s="31" t="str">
        <f>IF(
    ISERROR('CS-Sophomore-Percentages'!AA16),
    CHOOSE(RANDBETWEEN(1, 2), "NotKnown", "Known"),
    IF(
        ISNUMBER('CS-Sophomore-Percentages'!AA16),
        IF(
            'CS-Sophomore-Percentages'!AA16 &lt; 0.6,
            "NotKnown",
            "Known"
        ),
        'CS-Sophomore-Percentages'!AA16
    )
)</f>
        <v>Known</v>
      </c>
      <c r="AB16" s="31" t="str">
        <f>IF(
    ISERROR('CS-Sophomore-Percentages'!AB16),
    CHOOSE(RANDBETWEEN(1, 2), "NotKnown", "Known"),
    IF(
        ISNUMBER('CS-Sophomore-Percentages'!AB16),
        IF(
            'CS-Sophomore-Percentages'!AB16 &lt; 0.6,
            "NotKnown",
            "Known"
        ),
        'CS-Sophomore-Percentages'!AB16
    )
)</f>
        <v>NotKnown</v>
      </c>
      <c r="AC16" s="31" t="str">
        <f>IF(
    ISERROR('CS-Sophomore-Percentages'!AC16),
    CHOOSE(RANDBETWEEN(1, 2), "NotKnown", "Known"),
    IF(
        ISNUMBER('CS-Sophomore-Percentages'!AC16),
        IF(
            'CS-Sophomore-Percentages'!AC16 &lt; 0.6,
            "NotKnown",
            "Known"
        ),
        'CS-Sophomore-Percentages'!AC16
    )
)</f>
        <v>Known</v>
      </c>
      <c r="AD16" s="31" t="str">
        <f>IF(
    ISERROR('CS-Sophomore-Percentages'!AD16),
    CHOOSE(RANDBETWEEN(1, 2), "NotKnown", "Known"),
    IF(
        ISNUMBER('CS-Sophomore-Percentages'!AD16),
        IF(
            'CS-Sophomore-Percentages'!AD16 &lt; 0.6,
            "NotKnown",
            "Known"
        ),
        'CS-Sophomore-Percentages'!AD16
    )
)</f>
        <v>NotKnown</v>
      </c>
      <c r="AE16" s="31" t="str">
        <f>IF(
    ISERROR('CS-Sophomore-Percentages'!AE16),
    CHOOSE(RANDBETWEEN(1, 2), "NotKnown", "Known"),
    IF(
        ISNUMBER('CS-Sophomore-Percentages'!AE16),
        IF(
            'CS-Sophomore-Percentages'!AE16 &lt; 0.6,
            "NotKnown",
            "Known"
        ),
        'CS-Sophomore-Percentages'!AE16
    )
)</f>
        <v>Known</v>
      </c>
      <c r="AF16" s="31" t="str">
        <f>IF(
    ISERROR('CS-Sophomore-Percentages'!AF16),
    CHOOSE(RANDBETWEEN(1, 2), "NotKnown", "Known"),
    IF(
        ISNUMBER('CS-Sophomore-Percentages'!AF16),
        IF(
            'CS-Sophomore-Percentages'!AF16 &lt; 0.6,
            "NotKnown",
            "Known"
        ),
        'CS-Sophomore-Percentages'!AF16
    )
)</f>
        <v>Known</v>
      </c>
      <c r="AG16" s="31" t="str">
        <f>IF(
    ISERROR('CS-Sophomore-Percentages'!AG16),
    CHOOSE(RANDBETWEEN(1, 2), "NotKnown", "Known"),
    IF(
        ISNUMBER('CS-Sophomore-Percentages'!AG16),
        IF(
            'CS-Sophomore-Percentages'!AG16 &lt; 0.6,
            "NotKnown",
            "Known"
        ),
        'CS-Sophomore-Percentages'!AG16
    )
)</f>
        <v>Known</v>
      </c>
      <c r="AH16" s="31" t="str">
        <f>IF(
    ISERROR('CS-Sophomore-Percentages'!AH16),
    CHOOSE(RANDBETWEEN(1, 2), "NotKnown", "Known"),
    IF(
        ISNUMBER('CS-Sophomore-Percentages'!AH16),
        IF(
            'CS-Sophomore-Percentages'!AH16 &lt; 0.6,
            "NotKnown",
            "Known"
        ),
        'CS-Sophomore-Percentages'!AH16
    )
)</f>
        <v>Known</v>
      </c>
      <c r="AI16" s="31" t="str">
        <f>IF(
    ISERROR('CS-Sophomore-Percentages'!AI16),
    CHOOSE(RANDBETWEEN(1, 2), "NotKnown", "Known"),
    IF(
        ISNUMBER('CS-Sophomore-Percentages'!AI16),
        IF(
            'CS-Sophomore-Percentages'!AI16 &lt; 0.6,
            "NotKnown",
            "Known"
        ),
        'CS-Sophomore-Percentages'!AI16
    )
)</f>
        <v>Known</v>
      </c>
      <c r="AJ16" s="31" t="str">
        <f>IF(
    ISERROR('CS-Sophomore-Percentages'!AJ16),
    CHOOSE(RANDBETWEEN(1, 2), "NotKnown", "Known"),
    IF(
        ISNUMBER('CS-Sophomore-Percentages'!AJ16),
        IF(
            'CS-Sophomore-Percentages'!AJ16 &lt; 0.6,
            "NotKnown",
            "Known"
        ),
        'CS-Sophomore-Percentages'!AJ16
    )
)</f>
        <v>Known</v>
      </c>
      <c r="AK16" s="31" t="str">
        <f>IF(
    ISERROR('CS-Sophomore-Percentages'!AK16),
    CHOOSE(RANDBETWEEN(1, 2), "NotKnown", "Known"),
    IF(
        ISNUMBER('CS-Sophomore-Percentages'!AK16),
        IF(
            'CS-Sophomore-Percentages'!AK16 &lt; 0.6,
            "NotKnown",
            "Known"
        ),
        'CS-Sophomore-Percentages'!AK16
    )
)</f>
        <v>Known</v>
      </c>
      <c r="AL16" s="31" t="str">
        <f>IF(
    ISERROR('CS-Sophomore-Percentages'!AL16),
    CHOOSE(RANDBETWEEN(1, 2), "NotKnown", "Known"),
    IF(
        ISNUMBER('CS-Sophomore-Percentages'!AL16),
        IF(
            'CS-Sophomore-Percentages'!AL16 &lt; 0.6,
            "NotKnown",
            "Known"
        ),
        'CS-Sophomore-Percentages'!AL16
    )
)</f>
        <v>Known</v>
      </c>
      <c r="AM16" s="31" t="str">
        <f>IF(
    ISERROR('CS-Sophomore-Percentages'!AM16),
    CHOOSE(RANDBETWEEN(1, 2), "NotKnown", "Known"),
    IF(
        ISNUMBER('CS-Sophomore-Percentages'!AM16),
        IF(
            'CS-Sophomore-Percentages'!AM16 &lt; 0.6,
            "NotKnown",
            "Known"
        ),
        'CS-Sophomore-Percentages'!AM16
    )
)</f>
        <v>Known</v>
      </c>
      <c r="AN16" s="31" t="str">
        <f>IF(
    ISERROR('CS-Sophomore-Percentages'!AN16),
    CHOOSE(RANDBETWEEN(1, 2), "NotKnown", "Known"),
    IF(
        ISNUMBER('CS-Sophomore-Percentages'!AN16),
        IF(
            'CS-Sophomore-Percentages'!AN16 &lt; 0.6,
            "NotKnown",
            "Known"
        ),
        'CS-Sophomore-Percentages'!AN16
    )
)</f>
        <v>Known</v>
      </c>
      <c r="AO16" s="31" t="str">
        <f>IF(
    ISERROR('CS-Sophomore-Percentages'!AO16),
    CHOOSE(RANDBETWEEN(1, 2), "NotKnown", "Known"),
    IF(
        ISNUMBER('CS-Sophomore-Percentages'!AO16),
        IF(
            'CS-Sophomore-Percentages'!AO16 &lt; 0.6,
            "NotKnown",
            "Known"
        ),
        'CS-Sophomore-Percentages'!AO16
    )
)</f>
        <v>Known</v>
      </c>
      <c r="AP16" s="31" t="str">
        <f>IF(
    ISERROR('CS-Sophomore-Percentages'!AP16),
    CHOOSE(RANDBETWEEN(1, 2), "NotKnown", "Known"),
    IF(
        ISNUMBER('CS-Sophomore-Percentages'!AP16),
        IF(
            'CS-Sophomore-Percentages'!AP16 &lt; 0.6,
            "NotKnown",
            "Known"
        ),
        'CS-Sophomore-Percentages'!AP16
    )
)</f>
        <v>Known</v>
      </c>
      <c r="AQ16" s="31" t="str">
        <f>IF(
    ISERROR('CS-Sophomore-Percentages'!AQ16),
    CHOOSE(RANDBETWEEN(1, 2), "NotKnown", "Known"),
    IF(
        ISNUMBER('CS-Sophomore-Percentages'!AQ16),
        IF(
            'CS-Sophomore-Percentages'!AQ16 &lt; 0.6,
            "NotKnown",
            "Known"
        ),
        'CS-Sophomore-Percentages'!AQ16
    )
)</f>
        <v>Known</v>
      </c>
      <c r="AR16" s="31" t="str">
        <f>IF(
    ISERROR('CS-Sophomore-Percentages'!AR16),
    CHOOSE(RANDBETWEEN(1, 2), "NotKnown", "Known"),
    IF(
        ISNUMBER('CS-Sophomore-Percentages'!AR16),
        IF(
            'CS-Sophomore-Percentages'!AR16 &lt; 0.6,
            "NotKnown",
            "Known"
        ),
        'CS-Sophomore-Percentages'!AR16
    )
)</f>
        <v>Known</v>
      </c>
      <c r="AS16" s="31" t="str">
        <f>IF(
    ISERROR('CS-Sophomore-Percentages'!AS16),
    CHOOSE(RANDBETWEEN(1, 2), "NotKnown", "Known"),
    IF(
        ISNUMBER('CS-Sophomore-Percentages'!AS16),
        IF(
            'CS-Sophomore-Percentages'!AS16 &lt; 0.6,
            "NotKnown",
            "Known"
        ),
        'CS-Sophomore-Percentages'!AS16
    )
)</f>
        <v>Known</v>
      </c>
      <c r="AT16" s="31" t="str">
        <f>IF(
    ISERROR('CS-Sophomore-Percentages'!AT16),
    CHOOSE(RANDBETWEEN(1, 2), "NotKnown", "Known"),
    IF(
        ISNUMBER('CS-Sophomore-Percentages'!AT16),
        IF(
            'CS-Sophomore-Percentages'!AT16 &lt; 0.6,
            "NotKnown",
            "Known"
        ),
        'CS-Sophomore-Percentages'!AT16
    )
)</f>
        <v>Known</v>
      </c>
      <c r="AU16" s="23"/>
    </row>
    <row r="17">
      <c r="A17" s="23" t="str">
        <f>IF(
    ISERROR('CS-Sophomore-Percentages'!A17),
    CHOOSE(RANDBETWEEN(1, 2), "NotKnown", "Known"),
    IF(
        ISNUMBER('CS-Sophomore-Percentages'!A17),
        IF(
            'CS-Sophomore-Percentages'!A17 &lt; 0.6,
            "NotKnown",
            "Known"
        ),
        'CS-Sophomore-Percentages'!A17
    )
)</f>
        <v>16Sp-M</v>
      </c>
      <c r="B17" s="31" t="str">
        <f>IF(
    ISERROR('CS-Sophomore-Percentages'!B17),
    CHOOSE(RANDBETWEEN(1, 2), "NotKnown", "Known"),
    IF(
        ISNUMBER('CS-Sophomore-Percentages'!B17),
        IF(
            'CS-Sophomore-Percentages'!B17 &lt; 0.6,
            "NotKnown",
            "Known"
        ),
        'CS-Sophomore-Percentages'!B17
    )
)</f>
        <v>Known</v>
      </c>
      <c r="C17" s="31" t="str">
        <f>IF(
    ISERROR('CS-Sophomore-Percentages'!C17),
    CHOOSE(RANDBETWEEN(1, 2), "NotKnown", "Known"),
    IF(
        ISNUMBER('CS-Sophomore-Percentages'!C17),
        IF(
            'CS-Sophomore-Percentages'!C17 &lt; 0.6,
            "NotKnown",
            "Known"
        ),
        'CS-Sophomore-Percentages'!C17
    )
)</f>
        <v>Known</v>
      </c>
      <c r="D17" s="31" t="str">
        <f>IF(
    ISERROR('CS-Sophomore-Percentages'!D17),
    CHOOSE(RANDBETWEEN(1, 2), "NotKnown", "Known"),
    IF(
        ISNUMBER('CS-Sophomore-Percentages'!D17),
        IF(
            'CS-Sophomore-Percentages'!D17 &lt; 0.6,
            "NotKnown",
            "Known"
        ),
        'CS-Sophomore-Percentages'!D17
    )
)</f>
        <v>Known</v>
      </c>
      <c r="E17" s="31" t="str">
        <f>IF(
    ISERROR('CS-Sophomore-Percentages'!E17),
    CHOOSE(RANDBETWEEN(1, 2), "NotKnown", "Known"),
    IF(
        ISNUMBER('CS-Sophomore-Percentages'!E17),
        IF(
            'CS-Sophomore-Percentages'!E17 &lt; 0.6,
            "NotKnown",
            "Known"
        ),
        'CS-Sophomore-Percentages'!E17
    )
)</f>
        <v>Known</v>
      </c>
      <c r="F17" s="31" t="str">
        <f>IF(
    ISERROR('CS-Sophomore-Percentages'!F17),
    CHOOSE(RANDBETWEEN(1, 2), "NotKnown", "Known"),
    IF(
        ISNUMBER('CS-Sophomore-Percentages'!F17),
        IF(
            'CS-Sophomore-Percentages'!F17 &lt; 0.6,
            "NotKnown",
            "Known"
        ),
        'CS-Sophomore-Percentages'!F17
    )
)</f>
        <v>Known</v>
      </c>
      <c r="G17" s="31" t="str">
        <f>IF(
    ISERROR('CS-Sophomore-Percentages'!G17),
    CHOOSE(RANDBETWEEN(1, 2), "NotKnown", "Known"),
    IF(
        ISNUMBER('CS-Sophomore-Percentages'!G17),
        IF(
            'CS-Sophomore-Percentages'!G17 &lt; 0.6,
            "NotKnown",
            "Known"
        ),
        'CS-Sophomore-Percentages'!G17
    )
)</f>
        <v>Known</v>
      </c>
      <c r="H17" s="31" t="str">
        <f>IF(
    ISERROR('CS-Sophomore-Percentages'!H17),
    CHOOSE(RANDBETWEEN(1, 2), "NotKnown", "Known"),
    IF(
        ISNUMBER('CS-Sophomore-Percentages'!H17),
        IF(
            'CS-Sophomore-Percentages'!H17 &lt; 0.6,
            "NotKnown",
            "Known"
        ),
        'CS-Sophomore-Percentages'!H17
    )
)</f>
        <v>Known</v>
      </c>
      <c r="I17" s="31" t="str">
        <f>IF(
    ISERROR('CS-Sophomore-Percentages'!I17),
    CHOOSE(RANDBETWEEN(1, 2), "NotKnown", "Known"),
    IF(
        ISNUMBER('CS-Sophomore-Percentages'!I17),
        IF(
            'CS-Sophomore-Percentages'!I17 &lt; 0.6,
            "NotKnown",
            "Known"
        ),
        'CS-Sophomore-Percentages'!I17
    )
)</f>
        <v>Known</v>
      </c>
      <c r="J17" s="31" t="str">
        <f>IF(
    ISERROR('CS-Sophomore-Percentages'!J17),
    CHOOSE(RANDBETWEEN(1, 2), "NotKnown", "Known"),
    IF(
        ISNUMBER('CS-Sophomore-Percentages'!J17),
        IF(
            'CS-Sophomore-Percentages'!J17 &lt; 0.6,
            "NotKnown",
            "Known"
        ),
        'CS-Sophomore-Percentages'!J17
    )
)</f>
        <v>Known</v>
      </c>
      <c r="K17" s="31" t="str">
        <f>IF(
    ISERROR('CS-Sophomore-Percentages'!K17),
    CHOOSE(RANDBETWEEN(1, 2), "NotKnown", "Known"),
    IF(
        ISNUMBER('CS-Sophomore-Percentages'!K17),
        IF(
            'CS-Sophomore-Percentages'!K17 &lt; 0.6,
            "NotKnown",
            "Known"
        ),
        'CS-Sophomore-Percentages'!K17
    )
)</f>
        <v>Known</v>
      </c>
      <c r="L17" s="31" t="str">
        <f>IF(
    ISERROR('CS-Sophomore-Percentages'!L17),
    CHOOSE(RANDBETWEEN(1, 2), "NotKnown", "Known"),
    IF(
        ISNUMBER('CS-Sophomore-Percentages'!L17),
        IF(
            'CS-Sophomore-Percentages'!L17 &lt; 0.6,
            "NotKnown",
            "Known"
        ),
        'CS-Sophomore-Percentages'!L17
    )
)</f>
        <v>Known</v>
      </c>
      <c r="M17" s="31" t="str">
        <f>IF(
    ISERROR('CS-Sophomore-Percentages'!M17),
    CHOOSE(RANDBETWEEN(1, 2), "NotKnown", "Known"),
    IF(
        ISNUMBER('CS-Sophomore-Percentages'!M17),
        IF(
            'CS-Sophomore-Percentages'!M17 &lt; 0.6,
            "NotKnown",
            "Known"
        ),
        'CS-Sophomore-Percentages'!M17
    )
)</f>
        <v>Known</v>
      </c>
      <c r="N17" s="31" t="str">
        <f>IF(
    ISERROR('CS-Sophomore-Percentages'!N17),
    CHOOSE(RANDBETWEEN(1, 2), "NotKnown", "Known"),
    IF(
        ISNUMBER('CS-Sophomore-Percentages'!N17),
        IF(
            'CS-Sophomore-Percentages'!N17 &lt; 0.6,
            "NotKnown",
            "Known"
        ),
        'CS-Sophomore-Percentages'!N17
    )
)</f>
        <v>Known</v>
      </c>
      <c r="O17" s="31" t="str">
        <f>IF(
    ISERROR('CS-Sophomore-Percentages'!O17),
    CHOOSE(RANDBETWEEN(1, 2), "NotKnown", "Known"),
    IF(
        ISNUMBER('CS-Sophomore-Percentages'!O17),
        IF(
            'CS-Sophomore-Percentages'!O17 &lt; 0.6,
            "NotKnown",
            "Known"
        ),
        'CS-Sophomore-Percentages'!O17
    )
)</f>
        <v>Known</v>
      </c>
      <c r="P17" s="31" t="str">
        <f>IF(
    ISERROR('CS-Sophomore-Percentages'!P17),
    CHOOSE(RANDBETWEEN(1, 2), "NotKnown", "Known"),
    IF(
        ISNUMBER('CS-Sophomore-Percentages'!P17),
        IF(
            'CS-Sophomore-Percentages'!P17 &lt; 0.6,
            "NotKnown",
            "Known"
        ),
        'CS-Sophomore-Percentages'!P17
    )
)</f>
        <v>Known</v>
      </c>
      <c r="Q17" s="31" t="str">
        <f>IF(
    ISERROR('CS-Sophomore-Percentages'!Q17),
    CHOOSE(RANDBETWEEN(1, 2), "NotKnown", "Known"),
    IF(
        ISNUMBER('CS-Sophomore-Percentages'!Q17),
        IF(
            'CS-Sophomore-Percentages'!Q17 &lt; 0.6,
            "NotKnown",
            "Known"
        ),
        'CS-Sophomore-Percentages'!Q17
    )
)</f>
        <v>Known</v>
      </c>
      <c r="R17" s="31" t="str">
        <f>IF(
    ISERROR('CS-Sophomore-Percentages'!R17),
    CHOOSE(RANDBETWEEN(1, 2), "NotKnown", "Known"),
    IF(
        ISNUMBER('CS-Sophomore-Percentages'!R17),
        IF(
            'CS-Sophomore-Percentages'!R17 &lt; 0.6,
            "NotKnown",
            "Known"
        ),
        'CS-Sophomore-Percentages'!R17
    )
)</f>
        <v>Known</v>
      </c>
      <c r="S17" s="31" t="str">
        <f>IF(
    ISERROR('CS-Sophomore-Percentages'!S17),
    CHOOSE(RANDBETWEEN(1, 2), "NotKnown", "Known"),
    IF(
        ISNUMBER('CS-Sophomore-Percentages'!S17),
        IF(
            'CS-Sophomore-Percentages'!S17 &lt; 0.6,
            "NotKnown",
            "Known"
        ),
        'CS-Sophomore-Percentages'!S17
    )
)</f>
        <v>Known</v>
      </c>
      <c r="T17" s="31" t="str">
        <f>IF(
    ISERROR('CS-Sophomore-Percentages'!T17),
    CHOOSE(RANDBETWEEN(1, 2), "NotKnown", "Known"),
    IF(
        ISNUMBER('CS-Sophomore-Percentages'!T17),
        IF(
            'CS-Sophomore-Percentages'!T17 &lt; 0.6,
            "NotKnown",
            "Known"
        ),
        'CS-Sophomore-Percentages'!T17
    )
)</f>
        <v>Known</v>
      </c>
      <c r="U17" s="31" t="str">
        <f>IF(
    ISERROR('CS-Sophomore-Percentages'!U17),
    CHOOSE(RANDBETWEEN(1, 2), "NotKnown", "Known"),
    IF(
        ISNUMBER('CS-Sophomore-Percentages'!U17),
        IF(
            'CS-Sophomore-Percentages'!U17 &lt; 0.6,
            "NotKnown",
            "Known"
        ),
        'CS-Sophomore-Percentages'!U17
    )
)</f>
        <v>Known</v>
      </c>
      <c r="V17" s="31" t="str">
        <f>IF(
    ISERROR('CS-Sophomore-Percentages'!V17),
    CHOOSE(RANDBETWEEN(1, 2), "NotKnown", "Known"),
    IF(
        ISNUMBER('CS-Sophomore-Percentages'!V17),
        IF(
            'CS-Sophomore-Percentages'!V17 &lt; 0.6,
            "NotKnown",
            "Known"
        ),
        'CS-Sophomore-Percentages'!V17
    )
)</f>
        <v>Known</v>
      </c>
      <c r="W17" s="31" t="str">
        <f>IF(
    ISERROR('CS-Sophomore-Percentages'!W17),
    CHOOSE(RANDBETWEEN(1, 2), "NotKnown", "Known"),
    IF(
        ISNUMBER('CS-Sophomore-Percentages'!W17),
        IF(
            'CS-Sophomore-Percentages'!W17 &lt; 0.6,
            "NotKnown",
            "Known"
        ),
        'CS-Sophomore-Percentages'!W17
    )
)</f>
        <v>Known</v>
      </c>
      <c r="X17" s="31" t="str">
        <f>IF(
    ISERROR('CS-Sophomore-Percentages'!X17),
    CHOOSE(RANDBETWEEN(1, 2), "NotKnown", "Known"),
    IF(
        ISNUMBER('CS-Sophomore-Percentages'!X17),
        IF(
            'CS-Sophomore-Percentages'!X17 &lt; 0.6,
            "NotKnown",
            "Known"
        ),
        'CS-Sophomore-Percentages'!X17
    )
)</f>
        <v>Known</v>
      </c>
      <c r="Y17" s="31" t="str">
        <f>IF(
    ISERROR('CS-Sophomore-Percentages'!Y17),
    CHOOSE(RANDBETWEEN(1, 2), "NotKnown", "Known"),
    IF(
        ISNUMBER('CS-Sophomore-Percentages'!Y17),
        IF(
            'CS-Sophomore-Percentages'!Y17 &lt; 0.6,
            "NotKnown",
            "Known"
        ),
        'CS-Sophomore-Percentages'!Y17
    )
)</f>
        <v>Known</v>
      </c>
      <c r="Z17" s="31" t="str">
        <f>IF(
    ISERROR('CS-Sophomore-Percentages'!Z17),
    CHOOSE(RANDBETWEEN(1, 2), "NotKnown", "Known"),
    IF(
        ISNUMBER('CS-Sophomore-Percentages'!Z17),
        IF(
            'CS-Sophomore-Percentages'!Z17 &lt; 0.6,
            "NotKnown",
            "Known"
        ),
        'CS-Sophomore-Percentages'!Z17
    )
)</f>
        <v>Known</v>
      </c>
      <c r="AA17" s="31" t="str">
        <f>IF(
    ISERROR('CS-Sophomore-Percentages'!AA17),
    CHOOSE(RANDBETWEEN(1, 2), "NotKnown", "Known"),
    IF(
        ISNUMBER('CS-Sophomore-Percentages'!AA17),
        IF(
            'CS-Sophomore-Percentages'!AA17 &lt; 0.6,
            "NotKnown",
            "Known"
        ),
        'CS-Sophomore-Percentages'!AA17
    )
)</f>
        <v>Known</v>
      </c>
      <c r="AB17" s="31" t="str">
        <f>IF(
    ISERROR('CS-Sophomore-Percentages'!AB17),
    CHOOSE(RANDBETWEEN(1, 2), "NotKnown", "Known"),
    IF(
        ISNUMBER('CS-Sophomore-Percentages'!AB17),
        IF(
            'CS-Sophomore-Percentages'!AB17 &lt; 0.6,
            "NotKnown",
            "Known"
        ),
        'CS-Sophomore-Percentages'!AB17
    )
)</f>
        <v>Known</v>
      </c>
      <c r="AC17" s="31" t="str">
        <f>IF(
    ISERROR('CS-Sophomore-Percentages'!AC17),
    CHOOSE(RANDBETWEEN(1, 2), "NotKnown", "Known"),
    IF(
        ISNUMBER('CS-Sophomore-Percentages'!AC17),
        IF(
            'CS-Sophomore-Percentages'!AC17 &lt; 0.6,
            "NotKnown",
            "Known"
        ),
        'CS-Sophomore-Percentages'!AC17
    )
)</f>
        <v>Known</v>
      </c>
      <c r="AD17" s="31" t="str">
        <f>IF(
    ISERROR('CS-Sophomore-Percentages'!AD17),
    CHOOSE(RANDBETWEEN(1, 2), "NotKnown", "Known"),
    IF(
        ISNUMBER('CS-Sophomore-Percentages'!AD17),
        IF(
            'CS-Sophomore-Percentages'!AD17 &lt; 0.6,
            "NotKnown",
            "Known"
        ),
        'CS-Sophomore-Percentages'!AD17
    )
)</f>
        <v>NotKnown</v>
      </c>
      <c r="AE17" s="31" t="str">
        <f>IF(
    ISERROR('CS-Sophomore-Percentages'!AE17),
    CHOOSE(RANDBETWEEN(1, 2), "NotKnown", "Known"),
    IF(
        ISNUMBER('CS-Sophomore-Percentages'!AE17),
        IF(
            'CS-Sophomore-Percentages'!AE17 &lt; 0.6,
            "NotKnown",
            "Known"
        ),
        'CS-Sophomore-Percentages'!AE17
    )
)</f>
        <v>Known</v>
      </c>
      <c r="AF17" s="31" t="str">
        <f>IF(
    ISERROR('CS-Sophomore-Percentages'!AF17),
    CHOOSE(RANDBETWEEN(1, 2), "NotKnown", "Known"),
    IF(
        ISNUMBER('CS-Sophomore-Percentages'!AF17),
        IF(
            'CS-Sophomore-Percentages'!AF17 &lt; 0.6,
            "NotKnown",
            "Known"
        ),
        'CS-Sophomore-Percentages'!AF17
    )
)</f>
        <v>Known</v>
      </c>
      <c r="AG17" s="31" t="str">
        <f>IF(
    ISERROR('CS-Sophomore-Percentages'!AG17),
    CHOOSE(RANDBETWEEN(1, 2), "NotKnown", "Known"),
    IF(
        ISNUMBER('CS-Sophomore-Percentages'!AG17),
        IF(
            'CS-Sophomore-Percentages'!AG17 &lt; 0.6,
            "NotKnown",
            "Known"
        ),
        'CS-Sophomore-Percentages'!AG17
    )
)</f>
        <v>Known</v>
      </c>
      <c r="AH17" s="31" t="str">
        <f>IF(
    ISERROR('CS-Sophomore-Percentages'!AH17),
    CHOOSE(RANDBETWEEN(1, 2), "NotKnown", "Known"),
    IF(
        ISNUMBER('CS-Sophomore-Percentages'!AH17),
        IF(
            'CS-Sophomore-Percentages'!AH17 &lt; 0.6,
            "NotKnown",
            "Known"
        ),
        'CS-Sophomore-Percentages'!AH17
    )
)</f>
        <v>Known</v>
      </c>
      <c r="AI17" s="31" t="str">
        <f>IF(
    ISERROR('CS-Sophomore-Percentages'!AI17),
    CHOOSE(RANDBETWEEN(1, 2), "NotKnown", "Known"),
    IF(
        ISNUMBER('CS-Sophomore-Percentages'!AI17),
        IF(
            'CS-Sophomore-Percentages'!AI17 &lt; 0.6,
            "NotKnown",
            "Known"
        ),
        'CS-Sophomore-Percentages'!AI17
    )
)</f>
        <v>Known</v>
      </c>
      <c r="AJ17" s="31" t="str">
        <f>IF(
    ISERROR('CS-Sophomore-Percentages'!AJ17),
    CHOOSE(RANDBETWEEN(1, 2), "NotKnown", "Known"),
    IF(
        ISNUMBER('CS-Sophomore-Percentages'!AJ17),
        IF(
            'CS-Sophomore-Percentages'!AJ17 &lt; 0.6,
            "NotKnown",
            "Known"
        ),
        'CS-Sophomore-Percentages'!AJ17
    )
)</f>
        <v>Known</v>
      </c>
      <c r="AK17" s="31" t="str">
        <f>IF(
    ISERROR('CS-Sophomore-Percentages'!AK17),
    CHOOSE(RANDBETWEEN(1, 2), "NotKnown", "Known"),
    IF(
        ISNUMBER('CS-Sophomore-Percentages'!AK17),
        IF(
            'CS-Sophomore-Percentages'!AK17 &lt; 0.6,
            "NotKnown",
            "Known"
        ),
        'CS-Sophomore-Percentages'!AK17
    )
)</f>
        <v>Known</v>
      </c>
      <c r="AL17" s="31" t="str">
        <f>IF(
    ISERROR('CS-Sophomore-Percentages'!AL17),
    CHOOSE(RANDBETWEEN(1, 2), "NotKnown", "Known"),
    IF(
        ISNUMBER('CS-Sophomore-Percentages'!AL17),
        IF(
            'CS-Sophomore-Percentages'!AL17 &lt; 0.6,
            "NotKnown",
            "Known"
        ),
        'CS-Sophomore-Percentages'!AL17
    )
)</f>
        <v>Known</v>
      </c>
      <c r="AM17" s="31" t="str">
        <f>IF(
    ISERROR('CS-Sophomore-Percentages'!AM17),
    CHOOSE(RANDBETWEEN(1, 2), "NotKnown", "Known"),
    IF(
        ISNUMBER('CS-Sophomore-Percentages'!AM17),
        IF(
            'CS-Sophomore-Percentages'!AM17 &lt; 0.6,
            "NotKnown",
            "Known"
        ),
        'CS-Sophomore-Percentages'!AM17
    )
)</f>
        <v>Known</v>
      </c>
      <c r="AN17" s="31" t="str">
        <f>IF(
    ISERROR('CS-Sophomore-Percentages'!AN17),
    CHOOSE(RANDBETWEEN(1, 2), "NotKnown", "Known"),
    IF(
        ISNUMBER('CS-Sophomore-Percentages'!AN17),
        IF(
            'CS-Sophomore-Percentages'!AN17 &lt; 0.6,
            "NotKnown",
            "Known"
        ),
        'CS-Sophomore-Percentages'!AN17
    )
)</f>
        <v>Known</v>
      </c>
      <c r="AO17" s="31" t="str">
        <f>IF(
    ISERROR('CS-Sophomore-Percentages'!AO17),
    CHOOSE(RANDBETWEEN(1, 2), "NotKnown", "Known"),
    IF(
        ISNUMBER('CS-Sophomore-Percentages'!AO17),
        IF(
            'CS-Sophomore-Percentages'!AO17 &lt; 0.6,
            "NotKnown",
            "Known"
        ),
        'CS-Sophomore-Percentages'!AO17
    )
)</f>
        <v>Known</v>
      </c>
      <c r="AP17" s="31" t="str">
        <f>IF(
    ISERROR('CS-Sophomore-Percentages'!AP17),
    CHOOSE(RANDBETWEEN(1, 2), "NotKnown", "Known"),
    IF(
        ISNUMBER('CS-Sophomore-Percentages'!AP17),
        IF(
            'CS-Sophomore-Percentages'!AP17 &lt; 0.6,
            "NotKnown",
            "Known"
        ),
        'CS-Sophomore-Percentages'!AP17
    )
)</f>
        <v>NotKnown</v>
      </c>
      <c r="AQ17" s="31" t="str">
        <f>IF(
    ISERROR('CS-Sophomore-Percentages'!AQ17),
    CHOOSE(RANDBETWEEN(1, 2), "NotKnown", "Known"),
    IF(
        ISNUMBER('CS-Sophomore-Percentages'!AQ17),
        IF(
            'CS-Sophomore-Percentages'!AQ17 &lt; 0.6,
            "NotKnown",
            "Known"
        ),
        'CS-Sophomore-Percentages'!AQ17
    )
)</f>
        <v>Known</v>
      </c>
      <c r="AR17" s="31" t="str">
        <f>IF(
    ISERROR('CS-Sophomore-Percentages'!AR17),
    CHOOSE(RANDBETWEEN(1, 2), "NotKnown", "Known"),
    IF(
        ISNUMBER('CS-Sophomore-Percentages'!AR17),
        IF(
            'CS-Sophomore-Percentages'!AR17 &lt; 0.6,
            "NotKnown",
            "Known"
        ),
        'CS-Sophomore-Percentages'!AR17
    )
)</f>
        <v>Known</v>
      </c>
      <c r="AS17" s="31" t="str">
        <f>IF(
    ISERROR('CS-Sophomore-Percentages'!AS17),
    CHOOSE(RANDBETWEEN(1, 2), "NotKnown", "Known"),
    IF(
        ISNUMBER('CS-Sophomore-Percentages'!AS17),
        IF(
            'CS-Sophomore-Percentages'!AS17 &lt; 0.6,
            "NotKnown",
            "Known"
        ),
        'CS-Sophomore-Percentages'!AS17
    )
)</f>
        <v>Known</v>
      </c>
      <c r="AT17" s="31" t="str">
        <f>IF(
    ISERROR('CS-Sophomore-Percentages'!AT17),
    CHOOSE(RANDBETWEEN(1, 2), "NotKnown", "Known"),
    IF(
        ISNUMBER('CS-Sophomore-Percentages'!AT17),
        IF(
            'CS-Sophomore-Percentages'!AT17 &lt; 0.6,
            "NotKnown",
            "Known"
        ),
        'CS-Sophomore-Percentages'!AT17
    )
)</f>
        <v>Known</v>
      </c>
      <c r="AU17" s="23"/>
    </row>
    <row r="18">
      <c r="A18" s="23" t="str">
        <f>IF(
    ISERROR('CS-Sophomore-Percentages'!A18),
    CHOOSE(RANDBETWEEN(1, 2), "NotKnown", "Known"),
    IF(
        ISNUMBER('CS-Sophomore-Percentages'!A18),
        IF(
            'CS-Sophomore-Percentages'!A18 &lt; 0.6,
            "NotKnown",
            "Known"
        ),
        'CS-Sophomore-Percentages'!A18
    )
)</f>
        <v>17Sp-M</v>
      </c>
      <c r="B18" s="31" t="str">
        <f>IF(
    ISERROR('CS-Sophomore-Percentages'!B18),
    CHOOSE(RANDBETWEEN(1, 2), "NotKnown", "Known"),
    IF(
        ISNUMBER('CS-Sophomore-Percentages'!B18),
        IF(
            'CS-Sophomore-Percentages'!B18 &lt; 0.6,
            "NotKnown",
            "Known"
        ),
        'CS-Sophomore-Percentages'!B18
    )
)</f>
        <v>Known</v>
      </c>
      <c r="C18" s="31" t="str">
        <f>IF(
    ISERROR('CS-Sophomore-Percentages'!C18),
    CHOOSE(RANDBETWEEN(1, 2), "NotKnown", "Known"),
    IF(
        ISNUMBER('CS-Sophomore-Percentages'!C18),
        IF(
            'CS-Sophomore-Percentages'!C18 &lt; 0.6,
            "NotKnown",
            "Known"
        ),
        'CS-Sophomore-Percentages'!C18
    )
)</f>
        <v>Known</v>
      </c>
      <c r="D18" s="31" t="str">
        <f>IF(
    ISERROR('CS-Sophomore-Percentages'!D18),
    CHOOSE(RANDBETWEEN(1, 2), "NotKnown", "Known"),
    IF(
        ISNUMBER('CS-Sophomore-Percentages'!D18),
        IF(
            'CS-Sophomore-Percentages'!D18 &lt; 0.6,
            "NotKnown",
            "Known"
        ),
        'CS-Sophomore-Percentages'!D18
    )
)</f>
        <v>Known</v>
      </c>
      <c r="E18" s="31" t="str">
        <f>IF(
    ISERROR('CS-Sophomore-Percentages'!E18),
    CHOOSE(RANDBETWEEN(1, 2), "NotKnown", "Known"),
    IF(
        ISNUMBER('CS-Sophomore-Percentages'!E18),
        IF(
            'CS-Sophomore-Percentages'!E18 &lt; 0.6,
            "NotKnown",
            "Known"
        ),
        'CS-Sophomore-Percentages'!E18
    )
)</f>
        <v>Known</v>
      </c>
      <c r="F18" s="31" t="str">
        <f>IF(
    ISERROR('CS-Sophomore-Percentages'!F18),
    CHOOSE(RANDBETWEEN(1, 2), "NotKnown", "Known"),
    IF(
        ISNUMBER('CS-Sophomore-Percentages'!F18),
        IF(
            'CS-Sophomore-Percentages'!F18 &lt; 0.6,
            "NotKnown",
            "Known"
        ),
        'CS-Sophomore-Percentages'!F18
    )
)</f>
        <v>Known</v>
      </c>
      <c r="G18" s="31" t="str">
        <f>IF(
    ISERROR('CS-Sophomore-Percentages'!G18),
    CHOOSE(RANDBETWEEN(1, 2), "NotKnown", "Known"),
    IF(
        ISNUMBER('CS-Sophomore-Percentages'!G18),
        IF(
            'CS-Sophomore-Percentages'!G18 &lt; 0.6,
            "NotKnown",
            "Known"
        ),
        'CS-Sophomore-Percentages'!G18
    )
)</f>
        <v>Known</v>
      </c>
      <c r="H18" s="31" t="str">
        <f>IF(
    ISERROR('CS-Sophomore-Percentages'!H18),
    CHOOSE(RANDBETWEEN(1, 2), "NotKnown", "Known"),
    IF(
        ISNUMBER('CS-Sophomore-Percentages'!H18),
        IF(
            'CS-Sophomore-Percentages'!H18 &lt; 0.6,
            "NotKnown",
            "Known"
        ),
        'CS-Sophomore-Percentages'!H18
    )
)</f>
        <v>Known</v>
      </c>
      <c r="I18" s="31" t="str">
        <f>IF(
    ISERROR('CS-Sophomore-Percentages'!I18),
    CHOOSE(RANDBETWEEN(1, 2), "NotKnown", "Known"),
    IF(
        ISNUMBER('CS-Sophomore-Percentages'!I18),
        IF(
            'CS-Sophomore-Percentages'!I18 &lt; 0.6,
            "NotKnown",
            "Known"
        ),
        'CS-Sophomore-Percentages'!I18
    )
)</f>
        <v>Known</v>
      </c>
      <c r="J18" s="31" t="str">
        <f>IF(
    ISERROR('CS-Sophomore-Percentages'!J18),
    CHOOSE(RANDBETWEEN(1, 2), "NotKnown", "Known"),
    IF(
        ISNUMBER('CS-Sophomore-Percentages'!J18),
        IF(
            'CS-Sophomore-Percentages'!J18 &lt; 0.6,
            "NotKnown",
            "Known"
        ),
        'CS-Sophomore-Percentages'!J18
    )
)</f>
        <v>Known</v>
      </c>
      <c r="K18" s="31" t="str">
        <f>IF(
    ISERROR('CS-Sophomore-Percentages'!K18),
    CHOOSE(RANDBETWEEN(1, 2), "NotKnown", "Known"),
    IF(
        ISNUMBER('CS-Sophomore-Percentages'!K18),
        IF(
            'CS-Sophomore-Percentages'!K18 &lt; 0.6,
            "NotKnown",
            "Known"
        ),
        'CS-Sophomore-Percentages'!K18
    )
)</f>
        <v>Known</v>
      </c>
      <c r="L18" s="31" t="str">
        <f>IF(
    ISERROR('CS-Sophomore-Percentages'!L18),
    CHOOSE(RANDBETWEEN(1, 2), "NotKnown", "Known"),
    IF(
        ISNUMBER('CS-Sophomore-Percentages'!L18),
        IF(
            'CS-Sophomore-Percentages'!L18 &lt; 0.6,
            "NotKnown",
            "Known"
        ),
        'CS-Sophomore-Percentages'!L18
    )
)</f>
        <v>Known</v>
      </c>
      <c r="M18" s="31" t="str">
        <f>IF(
    ISERROR('CS-Sophomore-Percentages'!M18),
    CHOOSE(RANDBETWEEN(1, 2), "NotKnown", "Known"),
    IF(
        ISNUMBER('CS-Sophomore-Percentages'!M18),
        IF(
            'CS-Sophomore-Percentages'!M18 &lt; 0.6,
            "NotKnown",
            "Known"
        ),
        'CS-Sophomore-Percentages'!M18
    )
)</f>
        <v>Known</v>
      </c>
      <c r="N18" s="31" t="str">
        <f>IF(
    ISERROR('CS-Sophomore-Percentages'!N18),
    CHOOSE(RANDBETWEEN(1, 2), "NotKnown", "Known"),
    IF(
        ISNUMBER('CS-Sophomore-Percentages'!N18),
        IF(
            'CS-Sophomore-Percentages'!N18 &lt; 0.6,
            "NotKnown",
            "Known"
        ),
        'CS-Sophomore-Percentages'!N18
    )
)</f>
        <v>Known</v>
      </c>
      <c r="O18" s="31" t="str">
        <f>IF(
    ISERROR('CS-Sophomore-Percentages'!O18),
    CHOOSE(RANDBETWEEN(1, 2), "NotKnown", "Known"),
    IF(
        ISNUMBER('CS-Sophomore-Percentages'!O18),
        IF(
            'CS-Sophomore-Percentages'!O18 &lt; 0.6,
            "NotKnown",
            "Known"
        ),
        'CS-Sophomore-Percentages'!O18
    )
)</f>
        <v>Known</v>
      </c>
      <c r="P18" s="31" t="str">
        <f>IF(
    ISERROR('CS-Sophomore-Percentages'!P18),
    CHOOSE(RANDBETWEEN(1, 2), "NotKnown", "Known"),
    IF(
        ISNUMBER('CS-Sophomore-Percentages'!P18),
        IF(
            'CS-Sophomore-Percentages'!P18 &lt; 0.6,
            "NotKnown",
            "Known"
        ),
        'CS-Sophomore-Percentages'!P18
    )
)</f>
        <v>Known</v>
      </c>
      <c r="Q18" s="31" t="str">
        <f>IF(
    ISERROR('CS-Sophomore-Percentages'!Q18),
    CHOOSE(RANDBETWEEN(1, 2), "NotKnown", "Known"),
    IF(
        ISNUMBER('CS-Sophomore-Percentages'!Q18),
        IF(
            'CS-Sophomore-Percentages'!Q18 &lt; 0.6,
            "NotKnown",
            "Known"
        ),
        'CS-Sophomore-Percentages'!Q18
    )
)</f>
        <v>Known</v>
      </c>
      <c r="R18" s="31" t="str">
        <f>IF(
    ISERROR('CS-Sophomore-Percentages'!R18),
    CHOOSE(RANDBETWEEN(1, 2), "NotKnown", "Known"),
    IF(
        ISNUMBER('CS-Sophomore-Percentages'!R18),
        IF(
            'CS-Sophomore-Percentages'!R18 &lt; 0.6,
            "NotKnown",
            "Known"
        ),
        'CS-Sophomore-Percentages'!R18
    )
)</f>
        <v>Known</v>
      </c>
      <c r="S18" s="31" t="str">
        <f>IF(
    ISERROR('CS-Sophomore-Percentages'!S18),
    CHOOSE(RANDBETWEEN(1, 2), "NotKnown", "Known"),
    IF(
        ISNUMBER('CS-Sophomore-Percentages'!S18),
        IF(
            'CS-Sophomore-Percentages'!S18 &lt; 0.6,
            "NotKnown",
            "Known"
        ),
        'CS-Sophomore-Percentages'!S18
    )
)</f>
        <v>Known</v>
      </c>
      <c r="T18" s="31" t="str">
        <f>IF(
    ISERROR('CS-Sophomore-Percentages'!T18),
    CHOOSE(RANDBETWEEN(1, 2), "NotKnown", "Known"),
    IF(
        ISNUMBER('CS-Sophomore-Percentages'!T18),
        IF(
            'CS-Sophomore-Percentages'!T18 &lt; 0.6,
            "NotKnown",
            "Known"
        ),
        'CS-Sophomore-Percentages'!T18
    )
)</f>
        <v>Known</v>
      </c>
      <c r="U18" s="31" t="str">
        <f>IF(
    ISERROR('CS-Sophomore-Percentages'!U18),
    CHOOSE(RANDBETWEEN(1, 2), "NotKnown", "Known"),
    IF(
        ISNUMBER('CS-Sophomore-Percentages'!U18),
        IF(
            'CS-Sophomore-Percentages'!U18 &lt; 0.6,
            "NotKnown",
            "Known"
        ),
        'CS-Sophomore-Percentages'!U18
    )
)</f>
        <v>Known</v>
      </c>
      <c r="V18" s="31" t="str">
        <f>IF(
    ISERROR('CS-Sophomore-Percentages'!V18),
    CHOOSE(RANDBETWEEN(1, 2), "NotKnown", "Known"),
    IF(
        ISNUMBER('CS-Sophomore-Percentages'!V18),
        IF(
            'CS-Sophomore-Percentages'!V18 &lt; 0.6,
            "NotKnown",
            "Known"
        ),
        'CS-Sophomore-Percentages'!V18
    )
)</f>
        <v>Known</v>
      </c>
      <c r="W18" s="31" t="str">
        <f>IF(
    ISERROR('CS-Sophomore-Percentages'!W18),
    CHOOSE(RANDBETWEEN(1, 2), "NotKnown", "Known"),
    IF(
        ISNUMBER('CS-Sophomore-Percentages'!W18),
        IF(
            'CS-Sophomore-Percentages'!W18 &lt; 0.6,
            "NotKnown",
            "Known"
        ),
        'CS-Sophomore-Percentages'!W18
    )
)</f>
        <v>Known</v>
      </c>
      <c r="X18" s="31" t="str">
        <f>IF(
    ISERROR('CS-Sophomore-Percentages'!X18),
    CHOOSE(RANDBETWEEN(1, 2), "NotKnown", "Known"),
    IF(
        ISNUMBER('CS-Sophomore-Percentages'!X18),
        IF(
            'CS-Sophomore-Percentages'!X18 &lt; 0.6,
            "NotKnown",
            "Known"
        ),
        'CS-Sophomore-Percentages'!X18
    )
)</f>
        <v>Known</v>
      </c>
      <c r="Y18" s="31" t="str">
        <f>IF(
    ISERROR('CS-Sophomore-Percentages'!Y18),
    CHOOSE(RANDBETWEEN(1, 2), "NotKnown", "Known"),
    IF(
        ISNUMBER('CS-Sophomore-Percentages'!Y18),
        IF(
            'CS-Sophomore-Percentages'!Y18 &lt; 0.6,
            "NotKnown",
            "Known"
        ),
        'CS-Sophomore-Percentages'!Y18
    )
)</f>
        <v>Known</v>
      </c>
      <c r="Z18" s="31" t="str">
        <f>IF(
    ISERROR('CS-Sophomore-Percentages'!Z18),
    CHOOSE(RANDBETWEEN(1, 2), "NotKnown", "Known"),
    IF(
        ISNUMBER('CS-Sophomore-Percentages'!Z18),
        IF(
            'CS-Sophomore-Percentages'!Z18 &lt; 0.6,
            "NotKnown",
            "Known"
        ),
        'CS-Sophomore-Percentages'!Z18
    )
)</f>
        <v>Known</v>
      </c>
      <c r="AA18" s="31" t="str">
        <f>IF(
    ISERROR('CS-Sophomore-Percentages'!AA18),
    CHOOSE(RANDBETWEEN(1, 2), "NotKnown", "Known"),
    IF(
        ISNUMBER('CS-Sophomore-Percentages'!AA18),
        IF(
            'CS-Sophomore-Percentages'!AA18 &lt; 0.6,
            "NotKnown",
            "Known"
        ),
        'CS-Sophomore-Percentages'!AA18
    )
)</f>
        <v>Known</v>
      </c>
      <c r="AB18" s="31" t="str">
        <f>IF(
    ISERROR('CS-Sophomore-Percentages'!AB18),
    CHOOSE(RANDBETWEEN(1, 2), "NotKnown", "Known"),
    IF(
        ISNUMBER('CS-Sophomore-Percentages'!AB18),
        IF(
            'CS-Sophomore-Percentages'!AB18 &lt; 0.6,
            "NotKnown",
            "Known"
        ),
        'CS-Sophomore-Percentages'!AB18
    )
)</f>
        <v>NotKnown</v>
      </c>
      <c r="AC18" s="31" t="str">
        <f>IF(
    ISERROR('CS-Sophomore-Percentages'!AC18),
    CHOOSE(RANDBETWEEN(1, 2), "NotKnown", "Known"),
    IF(
        ISNUMBER('CS-Sophomore-Percentages'!AC18),
        IF(
            'CS-Sophomore-Percentages'!AC18 &lt; 0.6,
            "NotKnown",
            "Known"
        ),
        'CS-Sophomore-Percentages'!AC18
    )
)</f>
        <v>Known</v>
      </c>
      <c r="AD18" s="31" t="str">
        <f>IF(
    ISERROR('CS-Sophomore-Percentages'!AD18),
    CHOOSE(RANDBETWEEN(1, 2), "NotKnown", "Known"),
    IF(
        ISNUMBER('CS-Sophomore-Percentages'!AD18),
        IF(
            'CS-Sophomore-Percentages'!AD18 &lt; 0.6,
            "NotKnown",
            "Known"
        ),
        'CS-Sophomore-Percentages'!AD18
    )
)</f>
        <v>Known</v>
      </c>
      <c r="AE18" s="31" t="str">
        <f>IF(
    ISERROR('CS-Sophomore-Percentages'!AE18),
    CHOOSE(RANDBETWEEN(1, 2), "NotKnown", "Known"),
    IF(
        ISNUMBER('CS-Sophomore-Percentages'!AE18),
        IF(
            'CS-Sophomore-Percentages'!AE18 &lt; 0.6,
            "NotKnown",
            "Known"
        ),
        'CS-Sophomore-Percentages'!AE18
    )
)</f>
        <v>Known</v>
      </c>
      <c r="AF18" s="31" t="str">
        <f>IF(
    ISERROR('CS-Sophomore-Percentages'!AF18),
    CHOOSE(RANDBETWEEN(1, 2), "NotKnown", "Known"),
    IF(
        ISNUMBER('CS-Sophomore-Percentages'!AF18),
        IF(
            'CS-Sophomore-Percentages'!AF18 &lt; 0.6,
            "NotKnown",
            "Known"
        ),
        'CS-Sophomore-Percentages'!AF18
    )
)</f>
        <v>Known</v>
      </c>
      <c r="AG18" s="31" t="str">
        <f>IF(
    ISERROR('CS-Sophomore-Percentages'!AG18),
    CHOOSE(RANDBETWEEN(1, 2), "NotKnown", "Known"),
    IF(
        ISNUMBER('CS-Sophomore-Percentages'!AG18),
        IF(
            'CS-Sophomore-Percentages'!AG18 &lt; 0.6,
            "NotKnown",
            "Known"
        ),
        'CS-Sophomore-Percentages'!AG18
    )
)</f>
        <v>Known</v>
      </c>
      <c r="AH18" s="31" t="str">
        <f>IF(
    ISERROR('CS-Sophomore-Percentages'!AH18),
    CHOOSE(RANDBETWEEN(1, 2), "NotKnown", "Known"),
    IF(
        ISNUMBER('CS-Sophomore-Percentages'!AH18),
        IF(
            'CS-Sophomore-Percentages'!AH18 &lt; 0.6,
            "NotKnown",
            "Known"
        ),
        'CS-Sophomore-Percentages'!AH18
    )
)</f>
        <v>Known</v>
      </c>
      <c r="AI18" s="31" t="str">
        <f>IF(
    ISERROR('CS-Sophomore-Percentages'!AI18),
    CHOOSE(RANDBETWEEN(1, 2), "NotKnown", "Known"),
    IF(
        ISNUMBER('CS-Sophomore-Percentages'!AI18),
        IF(
            'CS-Sophomore-Percentages'!AI18 &lt; 0.6,
            "NotKnown",
            "Known"
        ),
        'CS-Sophomore-Percentages'!AI18
    )
)</f>
        <v>Known</v>
      </c>
      <c r="AJ18" s="31" t="str">
        <f>IF(
    ISERROR('CS-Sophomore-Percentages'!AJ18),
    CHOOSE(RANDBETWEEN(1, 2), "NotKnown", "Known"),
    IF(
        ISNUMBER('CS-Sophomore-Percentages'!AJ18),
        IF(
            'CS-Sophomore-Percentages'!AJ18 &lt; 0.6,
            "NotKnown",
            "Known"
        ),
        'CS-Sophomore-Percentages'!AJ18
    )
)</f>
        <v>Known</v>
      </c>
      <c r="AK18" s="31" t="str">
        <f>IF(
    ISERROR('CS-Sophomore-Percentages'!AK18),
    CHOOSE(RANDBETWEEN(1, 2), "NotKnown", "Known"),
    IF(
        ISNUMBER('CS-Sophomore-Percentages'!AK18),
        IF(
            'CS-Sophomore-Percentages'!AK18 &lt; 0.6,
            "NotKnown",
            "Known"
        ),
        'CS-Sophomore-Percentages'!AK18
    )
)</f>
        <v>Known</v>
      </c>
      <c r="AL18" s="31" t="str">
        <f>IF(
    ISERROR('CS-Sophomore-Percentages'!AL18),
    CHOOSE(RANDBETWEEN(1, 2), "NotKnown", "Known"),
    IF(
        ISNUMBER('CS-Sophomore-Percentages'!AL18),
        IF(
            'CS-Sophomore-Percentages'!AL18 &lt; 0.6,
            "NotKnown",
            "Known"
        ),
        'CS-Sophomore-Percentages'!AL18
    )
)</f>
        <v>Known</v>
      </c>
      <c r="AM18" s="31" t="str">
        <f>IF(
    ISERROR('CS-Sophomore-Percentages'!AM18),
    CHOOSE(RANDBETWEEN(1, 2), "NotKnown", "Known"),
    IF(
        ISNUMBER('CS-Sophomore-Percentages'!AM18),
        IF(
            'CS-Sophomore-Percentages'!AM18 &lt; 0.6,
            "NotKnown",
            "Known"
        ),
        'CS-Sophomore-Percentages'!AM18
    )
)</f>
        <v>Known</v>
      </c>
      <c r="AN18" s="31" t="str">
        <f>IF(
    ISERROR('CS-Sophomore-Percentages'!AN18),
    CHOOSE(RANDBETWEEN(1, 2), "NotKnown", "Known"),
    IF(
        ISNUMBER('CS-Sophomore-Percentages'!AN18),
        IF(
            'CS-Sophomore-Percentages'!AN18 &lt; 0.6,
            "NotKnown",
            "Known"
        ),
        'CS-Sophomore-Percentages'!AN18
    )
)</f>
        <v>Known</v>
      </c>
      <c r="AO18" s="31" t="str">
        <f>IF(
    ISERROR('CS-Sophomore-Percentages'!AO18),
    CHOOSE(RANDBETWEEN(1, 2), "NotKnown", "Known"),
    IF(
        ISNUMBER('CS-Sophomore-Percentages'!AO18),
        IF(
            'CS-Sophomore-Percentages'!AO18 &lt; 0.6,
            "NotKnown",
            "Known"
        ),
        'CS-Sophomore-Percentages'!AO18
    )
)</f>
        <v>Known</v>
      </c>
      <c r="AP18" s="31" t="str">
        <f>IF(
    ISERROR('CS-Sophomore-Percentages'!AP18),
    CHOOSE(RANDBETWEEN(1, 2), "NotKnown", "Known"),
    IF(
        ISNUMBER('CS-Sophomore-Percentages'!AP18),
        IF(
            'CS-Sophomore-Percentages'!AP18 &lt; 0.6,
            "NotKnown",
            "Known"
        ),
        'CS-Sophomore-Percentages'!AP18
    )
)</f>
        <v>Known</v>
      </c>
      <c r="AQ18" s="31" t="str">
        <f>IF(
    ISERROR('CS-Sophomore-Percentages'!AQ18),
    CHOOSE(RANDBETWEEN(1, 2), "NotKnown", "Known"),
    IF(
        ISNUMBER('CS-Sophomore-Percentages'!AQ18),
        IF(
            'CS-Sophomore-Percentages'!AQ18 &lt; 0.6,
            "NotKnown",
            "Known"
        ),
        'CS-Sophomore-Percentages'!AQ18
    )
)</f>
        <v>Known</v>
      </c>
      <c r="AR18" s="31" t="str">
        <f>IF(
    ISERROR('CS-Sophomore-Percentages'!AR18),
    CHOOSE(RANDBETWEEN(1, 2), "NotKnown", "Known"),
    IF(
        ISNUMBER('CS-Sophomore-Percentages'!AR18),
        IF(
            'CS-Sophomore-Percentages'!AR18 &lt; 0.6,
            "NotKnown",
            "Known"
        ),
        'CS-Sophomore-Percentages'!AR18
    )
)</f>
        <v>Known</v>
      </c>
      <c r="AS18" s="31" t="str">
        <f>IF(
    ISERROR('CS-Sophomore-Percentages'!AS18),
    CHOOSE(RANDBETWEEN(1, 2), "NotKnown", "Known"),
    IF(
        ISNUMBER('CS-Sophomore-Percentages'!AS18),
        IF(
            'CS-Sophomore-Percentages'!AS18 &lt; 0.6,
            "NotKnown",
            "Known"
        ),
        'CS-Sophomore-Percentages'!AS18
    )
)</f>
        <v>Known</v>
      </c>
      <c r="AT18" s="31" t="str">
        <f>IF(
    ISERROR('CS-Sophomore-Percentages'!AT18),
    CHOOSE(RANDBETWEEN(1, 2), "NotKnown", "Known"),
    IF(
        ISNUMBER('CS-Sophomore-Percentages'!AT18),
        IF(
            'CS-Sophomore-Percentages'!AT18 &lt; 0.6,
            "NotKnown",
            "Known"
        ),
        'CS-Sophomore-Percentages'!AT18
    )
)</f>
        <v>Known</v>
      </c>
      <c r="AU18" s="23"/>
    </row>
    <row r="19">
      <c r="A19" s="23" t="str">
        <f>IF(
    ISERROR('CS-Sophomore-Percentages'!A19),
    CHOOSE(RANDBETWEEN(1, 2), "NotKnown", "Known"),
    IF(
        ISNUMBER('CS-Sophomore-Percentages'!A19),
        IF(
            'CS-Sophomore-Percentages'!A19 &lt; 0.6,
            "NotKnown",
            "Known"
        ),
        'CS-Sophomore-Percentages'!A19
    )
)</f>
        <v>18Sp-M</v>
      </c>
      <c r="B19" s="31" t="str">
        <f>IF(
    ISERROR('CS-Sophomore-Percentages'!B19),
    CHOOSE(RANDBETWEEN(1, 2), "NotKnown", "Known"),
    IF(
        ISNUMBER('CS-Sophomore-Percentages'!B19),
        IF(
            'CS-Sophomore-Percentages'!B19 &lt; 0.6,
            "NotKnown",
            "Known"
        ),
        'CS-Sophomore-Percentages'!B19
    )
)</f>
        <v>Known</v>
      </c>
      <c r="C19" s="31" t="str">
        <f>IF(
    ISERROR('CS-Sophomore-Percentages'!C19),
    CHOOSE(RANDBETWEEN(1, 2), "NotKnown", "Known"),
    IF(
        ISNUMBER('CS-Sophomore-Percentages'!C19),
        IF(
            'CS-Sophomore-Percentages'!C19 &lt; 0.6,
            "NotKnown",
            "Known"
        ),
        'CS-Sophomore-Percentages'!C19
    )
)</f>
        <v>Known</v>
      </c>
      <c r="D19" s="31" t="str">
        <f>IF(
    ISERROR('CS-Sophomore-Percentages'!D19),
    CHOOSE(RANDBETWEEN(1, 2), "NotKnown", "Known"),
    IF(
        ISNUMBER('CS-Sophomore-Percentages'!D19),
        IF(
            'CS-Sophomore-Percentages'!D19 &lt; 0.6,
            "NotKnown",
            "Known"
        ),
        'CS-Sophomore-Percentages'!D19
    )
)</f>
        <v>Known</v>
      </c>
      <c r="E19" s="31" t="str">
        <f>IF(
    ISERROR('CS-Sophomore-Percentages'!E19),
    CHOOSE(RANDBETWEEN(1, 2), "NotKnown", "Known"),
    IF(
        ISNUMBER('CS-Sophomore-Percentages'!E19),
        IF(
            'CS-Sophomore-Percentages'!E19 &lt; 0.6,
            "NotKnown",
            "Known"
        ),
        'CS-Sophomore-Percentages'!E19
    )
)</f>
        <v>Known</v>
      </c>
      <c r="F19" s="31" t="str">
        <f>IF(
    ISERROR('CS-Sophomore-Percentages'!F19),
    CHOOSE(RANDBETWEEN(1, 2), "NotKnown", "Known"),
    IF(
        ISNUMBER('CS-Sophomore-Percentages'!F19),
        IF(
            'CS-Sophomore-Percentages'!F19 &lt; 0.6,
            "NotKnown",
            "Known"
        ),
        'CS-Sophomore-Percentages'!F19
    )
)</f>
        <v>Known</v>
      </c>
      <c r="G19" s="31" t="str">
        <f>IF(
    ISERROR('CS-Sophomore-Percentages'!G19),
    CHOOSE(RANDBETWEEN(1, 2), "NotKnown", "Known"),
    IF(
        ISNUMBER('CS-Sophomore-Percentages'!G19),
        IF(
            'CS-Sophomore-Percentages'!G19 &lt; 0.6,
            "NotKnown",
            "Known"
        ),
        'CS-Sophomore-Percentages'!G19
    )
)</f>
        <v>Known</v>
      </c>
      <c r="H19" s="31" t="str">
        <f>IF(
    ISERROR('CS-Sophomore-Percentages'!H19),
    CHOOSE(RANDBETWEEN(1, 2), "NotKnown", "Known"),
    IF(
        ISNUMBER('CS-Sophomore-Percentages'!H19),
        IF(
            'CS-Sophomore-Percentages'!H19 &lt; 0.6,
            "NotKnown",
            "Known"
        ),
        'CS-Sophomore-Percentages'!H19
    )
)</f>
        <v>Known</v>
      </c>
      <c r="I19" s="31" t="str">
        <f>IF(
    ISERROR('CS-Sophomore-Percentages'!I19),
    CHOOSE(RANDBETWEEN(1, 2), "NotKnown", "Known"),
    IF(
        ISNUMBER('CS-Sophomore-Percentages'!I19),
        IF(
            'CS-Sophomore-Percentages'!I19 &lt; 0.6,
            "NotKnown",
            "Known"
        ),
        'CS-Sophomore-Percentages'!I19
    )
)</f>
        <v>Known</v>
      </c>
      <c r="J19" s="31" t="str">
        <f>IF(
    ISERROR('CS-Sophomore-Percentages'!J19),
    CHOOSE(RANDBETWEEN(1, 2), "NotKnown", "Known"),
    IF(
        ISNUMBER('CS-Sophomore-Percentages'!J19),
        IF(
            'CS-Sophomore-Percentages'!J19 &lt; 0.6,
            "NotKnown",
            "Known"
        ),
        'CS-Sophomore-Percentages'!J19
    )
)</f>
        <v>Known</v>
      </c>
      <c r="K19" s="31" t="str">
        <f>IF(
    ISERROR('CS-Sophomore-Percentages'!K19),
    CHOOSE(RANDBETWEEN(1, 2), "NotKnown", "Known"),
    IF(
        ISNUMBER('CS-Sophomore-Percentages'!K19),
        IF(
            'CS-Sophomore-Percentages'!K19 &lt; 0.6,
            "NotKnown",
            "Known"
        ),
        'CS-Sophomore-Percentages'!K19
    )
)</f>
        <v>Known</v>
      </c>
      <c r="L19" s="31" t="str">
        <f>IF(
    ISERROR('CS-Sophomore-Percentages'!L19),
    CHOOSE(RANDBETWEEN(1, 2), "NotKnown", "Known"),
    IF(
        ISNUMBER('CS-Sophomore-Percentages'!L19),
        IF(
            'CS-Sophomore-Percentages'!L19 &lt; 0.6,
            "NotKnown",
            "Known"
        ),
        'CS-Sophomore-Percentages'!L19
    )
)</f>
        <v>Known</v>
      </c>
      <c r="M19" s="31" t="str">
        <f>IF(
    ISERROR('CS-Sophomore-Percentages'!M19),
    CHOOSE(RANDBETWEEN(1, 2), "NotKnown", "Known"),
    IF(
        ISNUMBER('CS-Sophomore-Percentages'!M19),
        IF(
            'CS-Sophomore-Percentages'!M19 &lt; 0.6,
            "NotKnown",
            "Known"
        ),
        'CS-Sophomore-Percentages'!M19
    )
)</f>
        <v>Known</v>
      </c>
      <c r="N19" s="31" t="str">
        <f>IF(
    ISERROR('CS-Sophomore-Percentages'!N19),
    CHOOSE(RANDBETWEEN(1, 2), "NotKnown", "Known"),
    IF(
        ISNUMBER('CS-Sophomore-Percentages'!N19),
        IF(
            'CS-Sophomore-Percentages'!N19 &lt; 0.6,
            "NotKnown",
            "Known"
        ),
        'CS-Sophomore-Percentages'!N19
    )
)</f>
        <v>Known</v>
      </c>
      <c r="O19" s="31" t="str">
        <f>IF(
    ISERROR('CS-Sophomore-Percentages'!O19),
    CHOOSE(RANDBETWEEN(1, 2), "NotKnown", "Known"),
    IF(
        ISNUMBER('CS-Sophomore-Percentages'!O19),
        IF(
            'CS-Sophomore-Percentages'!O19 &lt; 0.6,
            "NotKnown",
            "Known"
        ),
        'CS-Sophomore-Percentages'!O19
    )
)</f>
        <v>Known</v>
      </c>
      <c r="P19" s="31" t="str">
        <f>IF(
    ISERROR('CS-Sophomore-Percentages'!P19),
    CHOOSE(RANDBETWEEN(1, 2), "NotKnown", "Known"),
    IF(
        ISNUMBER('CS-Sophomore-Percentages'!P19),
        IF(
            'CS-Sophomore-Percentages'!P19 &lt; 0.6,
            "NotKnown",
            "Known"
        ),
        'CS-Sophomore-Percentages'!P19
    )
)</f>
        <v>Known</v>
      </c>
      <c r="Q19" s="31" t="str">
        <f>IF(
    ISERROR('CS-Sophomore-Percentages'!Q19),
    CHOOSE(RANDBETWEEN(1, 2), "NotKnown", "Known"),
    IF(
        ISNUMBER('CS-Sophomore-Percentages'!Q19),
        IF(
            'CS-Sophomore-Percentages'!Q19 &lt; 0.6,
            "NotKnown",
            "Known"
        ),
        'CS-Sophomore-Percentages'!Q19
    )
)</f>
        <v>Known</v>
      </c>
      <c r="R19" s="31" t="str">
        <f>IF(
    ISERROR('CS-Sophomore-Percentages'!R19),
    CHOOSE(RANDBETWEEN(1, 2), "NotKnown", "Known"),
    IF(
        ISNUMBER('CS-Sophomore-Percentages'!R19),
        IF(
            'CS-Sophomore-Percentages'!R19 &lt; 0.6,
            "NotKnown",
            "Known"
        ),
        'CS-Sophomore-Percentages'!R19
    )
)</f>
        <v>Known</v>
      </c>
      <c r="S19" s="31" t="str">
        <f>IF(
    ISERROR('CS-Sophomore-Percentages'!S19),
    CHOOSE(RANDBETWEEN(1, 2), "NotKnown", "Known"),
    IF(
        ISNUMBER('CS-Sophomore-Percentages'!S19),
        IF(
            'CS-Sophomore-Percentages'!S19 &lt; 0.6,
            "NotKnown",
            "Known"
        ),
        'CS-Sophomore-Percentages'!S19
    )
)</f>
        <v>Known</v>
      </c>
      <c r="T19" s="31" t="str">
        <f>IF(
    ISERROR('CS-Sophomore-Percentages'!T19),
    CHOOSE(RANDBETWEEN(1, 2), "NotKnown", "Known"),
    IF(
        ISNUMBER('CS-Sophomore-Percentages'!T19),
        IF(
            'CS-Sophomore-Percentages'!T19 &lt; 0.6,
            "NotKnown",
            "Known"
        ),
        'CS-Sophomore-Percentages'!T19
    )
)</f>
        <v>Known</v>
      </c>
      <c r="U19" s="31" t="str">
        <f>IF(
    ISERROR('CS-Sophomore-Percentages'!U19),
    CHOOSE(RANDBETWEEN(1, 2), "NotKnown", "Known"),
    IF(
        ISNUMBER('CS-Sophomore-Percentages'!U19),
        IF(
            'CS-Sophomore-Percentages'!U19 &lt; 0.6,
            "NotKnown",
            "Known"
        ),
        'CS-Sophomore-Percentages'!U19
    )
)</f>
        <v>Known</v>
      </c>
      <c r="V19" s="31" t="str">
        <f>IF(
    ISERROR('CS-Sophomore-Percentages'!V19),
    CHOOSE(RANDBETWEEN(1, 2), "NotKnown", "Known"),
    IF(
        ISNUMBER('CS-Sophomore-Percentages'!V19),
        IF(
            'CS-Sophomore-Percentages'!V19 &lt; 0.6,
            "NotKnown",
            "Known"
        ),
        'CS-Sophomore-Percentages'!V19
    )
)</f>
        <v>Known</v>
      </c>
      <c r="W19" s="31" t="str">
        <f>IF(
    ISERROR('CS-Sophomore-Percentages'!W19),
    CHOOSE(RANDBETWEEN(1, 2), "NotKnown", "Known"),
    IF(
        ISNUMBER('CS-Sophomore-Percentages'!W19),
        IF(
            'CS-Sophomore-Percentages'!W19 &lt; 0.6,
            "NotKnown",
            "Known"
        ),
        'CS-Sophomore-Percentages'!W19
    )
)</f>
        <v>Known</v>
      </c>
      <c r="X19" s="31" t="str">
        <f>IF(
    ISERROR('CS-Sophomore-Percentages'!X19),
    CHOOSE(RANDBETWEEN(1, 2), "NotKnown", "Known"),
    IF(
        ISNUMBER('CS-Sophomore-Percentages'!X19),
        IF(
            'CS-Sophomore-Percentages'!X19 &lt; 0.6,
            "NotKnown",
            "Known"
        ),
        'CS-Sophomore-Percentages'!X19
    )
)</f>
        <v>Known</v>
      </c>
      <c r="Y19" s="31" t="str">
        <f>IF(
    ISERROR('CS-Sophomore-Percentages'!Y19),
    CHOOSE(RANDBETWEEN(1, 2), "NotKnown", "Known"),
    IF(
        ISNUMBER('CS-Sophomore-Percentages'!Y19),
        IF(
            'CS-Sophomore-Percentages'!Y19 &lt; 0.6,
            "NotKnown",
            "Known"
        ),
        'CS-Sophomore-Percentages'!Y19
    )
)</f>
        <v>NotKnown</v>
      </c>
      <c r="Z19" s="31" t="str">
        <f>IF(
    ISERROR('CS-Sophomore-Percentages'!Z19),
    CHOOSE(RANDBETWEEN(1, 2), "NotKnown", "Known"),
    IF(
        ISNUMBER('CS-Sophomore-Percentages'!Z19),
        IF(
            'CS-Sophomore-Percentages'!Z19 &lt; 0.6,
            "NotKnown",
            "Known"
        ),
        'CS-Sophomore-Percentages'!Z19
    )
)</f>
        <v>Known</v>
      </c>
      <c r="AA19" s="31" t="str">
        <f>IF(
    ISERROR('CS-Sophomore-Percentages'!AA19),
    CHOOSE(RANDBETWEEN(1, 2), "NotKnown", "Known"),
    IF(
        ISNUMBER('CS-Sophomore-Percentages'!AA19),
        IF(
            'CS-Sophomore-Percentages'!AA19 &lt; 0.6,
            "NotKnown",
            "Known"
        ),
        'CS-Sophomore-Percentages'!AA19
    )
)</f>
        <v>Known</v>
      </c>
      <c r="AB19" s="31" t="str">
        <f>IF(
    ISERROR('CS-Sophomore-Percentages'!AB19),
    CHOOSE(RANDBETWEEN(1, 2), "NotKnown", "Known"),
    IF(
        ISNUMBER('CS-Sophomore-Percentages'!AB19),
        IF(
            'CS-Sophomore-Percentages'!AB19 &lt; 0.6,
            "NotKnown",
            "Known"
        ),
        'CS-Sophomore-Percentages'!AB19
    )
)</f>
        <v>NotKnown</v>
      </c>
      <c r="AC19" s="31" t="str">
        <f>IF(
    ISERROR('CS-Sophomore-Percentages'!AC19),
    CHOOSE(RANDBETWEEN(1, 2), "NotKnown", "Known"),
    IF(
        ISNUMBER('CS-Sophomore-Percentages'!AC19),
        IF(
            'CS-Sophomore-Percentages'!AC19 &lt; 0.6,
            "NotKnown",
            "Known"
        ),
        'CS-Sophomore-Percentages'!AC19
    )
)</f>
        <v>Known</v>
      </c>
      <c r="AD19" s="31" t="str">
        <f>IF(
    ISERROR('CS-Sophomore-Percentages'!AD19),
    CHOOSE(RANDBETWEEN(1, 2), "NotKnown", "Known"),
    IF(
        ISNUMBER('CS-Sophomore-Percentages'!AD19),
        IF(
            'CS-Sophomore-Percentages'!AD19 &lt; 0.6,
            "NotKnown",
            "Known"
        ),
        'CS-Sophomore-Percentages'!AD19
    )
)</f>
        <v>NotKnown</v>
      </c>
      <c r="AE19" s="31" t="str">
        <f>IF(
    ISERROR('CS-Sophomore-Percentages'!AE19),
    CHOOSE(RANDBETWEEN(1, 2), "NotKnown", "Known"),
    IF(
        ISNUMBER('CS-Sophomore-Percentages'!AE19),
        IF(
            'CS-Sophomore-Percentages'!AE19 &lt; 0.6,
            "NotKnown",
            "Known"
        ),
        'CS-Sophomore-Percentages'!AE19
    )
)</f>
        <v>Known</v>
      </c>
      <c r="AF19" s="31" t="str">
        <f>IF(
    ISERROR('CS-Sophomore-Percentages'!AF19),
    CHOOSE(RANDBETWEEN(1, 2), "NotKnown", "Known"),
    IF(
        ISNUMBER('CS-Sophomore-Percentages'!AF19),
        IF(
            'CS-Sophomore-Percentages'!AF19 &lt; 0.6,
            "NotKnown",
            "Known"
        ),
        'CS-Sophomore-Percentages'!AF19
    )
)</f>
        <v>Known</v>
      </c>
      <c r="AG19" s="31" t="str">
        <f>IF(
    ISERROR('CS-Sophomore-Percentages'!AG19),
    CHOOSE(RANDBETWEEN(1, 2), "NotKnown", "Known"),
    IF(
        ISNUMBER('CS-Sophomore-Percentages'!AG19),
        IF(
            'CS-Sophomore-Percentages'!AG19 &lt; 0.6,
            "NotKnown",
            "Known"
        ),
        'CS-Sophomore-Percentages'!AG19
    )
)</f>
        <v>Known</v>
      </c>
      <c r="AH19" s="31" t="str">
        <f>IF(
    ISERROR('CS-Sophomore-Percentages'!AH19),
    CHOOSE(RANDBETWEEN(1, 2), "NotKnown", "Known"),
    IF(
        ISNUMBER('CS-Sophomore-Percentages'!AH19),
        IF(
            'CS-Sophomore-Percentages'!AH19 &lt; 0.6,
            "NotKnown",
            "Known"
        ),
        'CS-Sophomore-Percentages'!AH19
    )
)</f>
        <v>Known</v>
      </c>
      <c r="AI19" s="31" t="str">
        <f>IF(
    ISERROR('CS-Sophomore-Percentages'!AI19),
    CHOOSE(RANDBETWEEN(1, 2), "NotKnown", "Known"),
    IF(
        ISNUMBER('CS-Sophomore-Percentages'!AI19),
        IF(
            'CS-Sophomore-Percentages'!AI19 &lt; 0.6,
            "NotKnown",
            "Known"
        ),
        'CS-Sophomore-Percentages'!AI19
    )
)</f>
        <v>Known</v>
      </c>
      <c r="AJ19" s="31" t="str">
        <f>IF(
    ISERROR('CS-Sophomore-Percentages'!AJ19),
    CHOOSE(RANDBETWEEN(1, 2), "NotKnown", "Known"),
    IF(
        ISNUMBER('CS-Sophomore-Percentages'!AJ19),
        IF(
            'CS-Sophomore-Percentages'!AJ19 &lt; 0.6,
            "NotKnown",
            "Known"
        ),
        'CS-Sophomore-Percentages'!AJ19
    )
)</f>
        <v>Known</v>
      </c>
      <c r="AK19" s="31" t="str">
        <f>IF(
    ISERROR('CS-Sophomore-Percentages'!AK19),
    CHOOSE(RANDBETWEEN(1, 2), "NotKnown", "Known"),
    IF(
        ISNUMBER('CS-Sophomore-Percentages'!AK19),
        IF(
            'CS-Sophomore-Percentages'!AK19 &lt; 0.6,
            "NotKnown",
            "Known"
        ),
        'CS-Sophomore-Percentages'!AK19
    )
)</f>
        <v>Known</v>
      </c>
      <c r="AL19" s="31" t="str">
        <f>IF(
    ISERROR('CS-Sophomore-Percentages'!AL19),
    CHOOSE(RANDBETWEEN(1, 2), "NotKnown", "Known"),
    IF(
        ISNUMBER('CS-Sophomore-Percentages'!AL19),
        IF(
            'CS-Sophomore-Percentages'!AL19 &lt; 0.6,
            "NotKnown",
            "Known"
        ),
        'CS-Sophomore-Percentages'!AL19
    )
)</f>
        <v>Known</v>
      </c>
      <c r="AM19" s="31" t="str">
        <f>IF(
    ISERROR('CS-Sophomore-Percentages'!AM19),
    CHOOSE(RANDBETWEEN(1, 2), "NotKnown", "Known"),
    IF(
        ISNUMBER('CS-Sophomore-Percentages'!AM19),
        IF(
            'CS-Sophomore-Percentages'!AM19 &lt; 0.6,
            "NotKnown",
            "Known"
        ),
        'CS-Sophomore-Percentages'!AM19
    )
)</f>
        <v>Known</v>
      </c>
      <c r="AN19" s="31" t="str">
        <f>IF(
    ISERROR('CS-Sophomore-Percentages'!AN19),
    CHOOSE(RANDBETWEEN(1, 2), "NotKnown", "Known"),
    IF(
        ISNUMBER('CS-Sophomore-Percentages'!AN19),
        IF(
            'CS-Sophomore-Percentages'!AN19 &lt; 0.6,
            "NotKnown",
            "Known"
        ),
        'CS-Sophomore-Percentages'!AN19
    )
)</f>
        <v>Known</v>
      </c>
      <c r="AO19" s="31" t="str">
        <f>IF(
    ISERROR('CS-Sophomore-Percentages'!AO19),
    CHOOSE(RANDBETWEEN(1, 2), "NotKnown", "Known"),
    IF(
        ISNUMBER('CS-Sophomore-Percentages'!AO19),
        IF(
            'CS-Sophomore-Percentages'!AO19 &lt; 0.6,
            "NotKnown",
            "Known"
        ),
        'CS-Sophomore-Percentages'!AO19
    )
)</f>
        <v>Known</v>
      </c>
      <c r="AP19" s="31" t="str">
        <f>IF(
    ISERROR('CS-Sophomore-Percentages'!AP19),
    CHOOSE(RANDBETWEEN(1, 2), "NotKnown", "Known"),
    IF(
        ISNUMBER('CS-Sophomore-Percentages'!AP19),
        IF(
            'CS-Sophomore-Percentages'!AP19 &lt; 0.6,
            "NotKnown",
            "Known"
        ),
        'CS-Sophomore-Percentages'!AP19
    )
)</f>
        <v>Known</v>
      </c>
      <c r="AQ19" s="31" t="str">
        <f>IF(
    ISERROR('CS-Sophomore-Percentages'!AQ19),
    CHOOSE(RANDBETWEEN(1, 2), "NotKnown", "Known"),
    IF(
        ISNUMBER('CS-Sophomore-Percentages'!AQ19),
        IF(
            'CS-Sophomore-Percentages'!AQ19 &lt; 0.6,
            "NotKnown",
            "Known"
        ),
        'CS-Sophomore-Percentages'!AQ19
    )
)</f>
        <v>Known</v>
      </c>
      <c r="AR19" s="31" t="str">
        <f>IF(
    ISERROR('CS-Sophomore-Percentages'!AR19),
    CHOOSE(RANDBETWEEN(1, 2), "NotKnown", "Known"),
    IF(
        ISNUMBER('CS-Sophomore-Percentages'!AR19),
        IF(
            'CS-Sophomore-Percentages'!AR19 &lt; 0.6,
            "NotKnown",
            "Known"
        ),
        'CS-Sophomore-Percentages'!AR19
    )
)</f>
        <v>Known</v>
      </c>
      <c r="AS19" s="31" t="str">
        <f>IF(
    ISERROR('CS-Sophomore-Percentages'!AS19),
    CHOOSE(RANDBETWEEN(1, 2), "NotKnown", "Known"),
    IF(
        ISNUMBER('CS-Sophomore-Percentages'!AS19),
        IF(
            'CS-Sophomore-Percentages'!AS19 &lt; 0.6,
            "NotKnown",
            "Known"
        ),
        'CS-Sophomore-Percentages'!AS19
    )
)</f>
        <v>Known</v>
      </c>
      <c r="AT19" s="31" t="str">
        <f>IF(
    ISERROR('CS-Sophomore-Percentages'!AT19),
    CHOOSE(RANDBETWEEN(1, 2), "NotKnown", "Known"),
    IF(
        ISNUMBER('CS-Sophomore-Percentages'!AT19),
        IF(
            'CS-Sophomore-Percentages'!AT19 &lt; 0.6,
            "NotKnown",
            "Known"
        ),
        'CS-Sophomore-Percentages'!AT19
    )
)</f>
        <v>Known</v>
      </c>
      <c r="AU19" s="23"/>
    </row>
    <row r="20">
      <c r="A20" s="23"/>
    </row>
    <row r="21">
      <c r="A21" s="23"/>
    </row>
    <row r="22">
      <c r="A22" s="23"/>
    </row>
    <row r="23">
      <c r="A23" s="23"/>
    </row>
    <row r="24">
      <c r="A24" s="23"/>
    </row>
    <row r="25">
      <c r="A25" s="23"/>
    </row>
    <row r="26">
      <c r="A26" s="23"/>
    </row>
    <row r="27">
      <c r="A27" s="23"/>
    </row>
    <row r="28">
      <c r="A28" s="23"/>
    </row>
    <row r="29">
      <c r="A29" s="23"/>
    </row>
    <row r="30">
      <c r="A30" s="23"/>
    </row>
    <row r="31">
      <c r="A31" s="23"/>
    </row>
    <row r="32">
      <c r="A32" s="23"/>
    </row>
    <row r="33">
      <c r="A33" s="23"/>
    </row>
    <row r="34">
      <c r="A34" s="5"/>
    </row>
    <row r="35">
      <c r="A35" s="5"/>
    </row>
    <row r="36">
      <c r="A36" s="5"/>
    </row>
    <row r="37">
      <c r="A37" s="5"/>
    </row>
    <row r="38">
      <c r="A38" s="5"/>
    </row>
    <row r="39">
      <c r="A39" s="5"/>
    </row>
    <row r="40">
      <c r="A40" s="5"/>
    </row>
    <row r="41">
      <c r="A41" s="5"/>
    </row>
    <row r="42">
      <c r="A42" s="5"/>
    </row>
    <row r="43">
      <c r="A43" s="5"/>
    </row>
    <row r="44">
      <c r="A44" s="5"/>
    </row>
    <row r="45">
      <c r="A45" s="5"/>
    </row>
    <row r="46">
      <c r="A46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4.43" defaultRowHeight="15.75"/>
  <cols>
    <col customWidth="1" min="1" max="1" width="10.43"/>
    <col customWidth="1" min="2" max="2" width="6.71"/>
    <col customWidth="1" min="3" max="3" width="7.14"/>
    <col customWidth="1" min="4" max="5" width="7.86"/>
    <col customWidth="1" min="6" max="6" width="7.14"/>
    <col customWidth="1" min="7" max="7" width="6.57"/>
    <col customWidth="1" min="8" max="8" width="7.86"/>
    <col customWidth="1" min="9" max="9" width="7.14"/>
    <col customWidth="1" min="10" max="10" width="7.29"/>
    <col customWidth="1" min="11" max="11" width="7.86"/>
    <col customWidth="1" min="12" max="12" width="8.0"/>
    <col customWidth="1" min="13" max="13" width="7.71"/>
    <col customWidth="1" min="14" max="14" width="8.29"/>
    <col customWidth="1" min="15" max="15" width="7.14"/>
    <col customWidth="1" min="16" max="16" width="8.57"/>
    <col customWidth="1" min="17" max="17" width="7.71"/>
    <col customWidth="1" min="18" max="18" width="8.29"/>
    <col customWidth="1" min="19" max="19" width="8.57"/>
    <col customWidth="1" min="20" max="20" width="7.86"/>
    <col customWidth="1" min="21" max="21" width="8.29"/>
    <col customWidth="1" min="22" max="22" width="8.57"/>
    <col customWidth="1" min="23" max="23" width="8.71"/>
    <col customWidth="1" min="24" max="25" width="8.14"/>
    <col customWidth="1" min="26" max="26" width="7.57"/>
    <col customWidth="1" min="27" max="27" width="8.29"/>
    <col customWidth="1" min="28" max="28" width="8.86"/>
    <col customWidth="1" min="29" max="29" width="7.71"/>
    <col customWidth="1" min="30" max="30" width="7.43"/>
    <col customWidth="1" min="31" max="31" width="8.29"/>
    <col customWidth="1" min="32" max="32" width="7.14"/>
    <col customWidth="1" min="33" max="33" width="7.43"/>
    <col customWidth="1" min="34" max="34" width="7.0"/>
    <col customWidth="1" min="35" max="35" width="7.86"/>
    <col customWidth="1" min="36" max="36" width="7.29"/>
    <col customWidth="1" min="37" max="37" width="8.43"/>
    <col customWidth="1" min="38" max="38" width="7.57"/>
    <col customWidth="1" min="39" max="39" width="7.71"/>
    <col customWidth="1" min="40" max="40" width="8.29"/>
    <col customWidth="1" min="41" max="53" width="4.14"/>
  </cols>
  <sheetData>
    <row r="1">
      <c r="A1" s="6" t="s">
        <v>2</v>
      </c>
      <c r="B1" s="7">
        <v>22.0</v>
      </c>
      <c r="C1" s="7">
        <v>19.0</v>
      </c>
      <c r="D1" s="7">
        <v>18.0</v>
      </c>
      <c r="E1" s="7">
        <v>17.0</v>
      </c>
      <c r="F1" s="7">
        <v>18.0</v>
      </c>
      <c r="G1" s="7">
        <v>19.0</v>
      </c>
      <c r="H1" s="7">
        <v>19.0</v>
      </c>
      <c r="I1" s="7">
        <v>18.0</v>
      </c>
      <c r="J1" s="7">
        <v>17.0</v>
      </c>
      <c r="K1" s="7">
        <v>20.0</v>
      </c>
      <c r="L1" s="7">
        <v>17.0</v>
      </c>
      <c r="M1" s="7">
        <v>18.0</v>
      </c>
      <c r="N1" s="7">
        <v>18.0</v>
      </c>
      <c r="O1" s="7">
        <v>16.0</v>
      </c>
      <c r="P1" s="7">
        <v>19.0</v>
      </c>
      <c r="Q1" s="7">
        <v>17.0</v>
      </c>
      <c r="R1" s="7">
        <v>19.0</v>
      </c>
      <c r="S1" s="7">
        <v>18.0</v>
      </c>
      <c r="T1" s="7">
        <v>17.0</v>
      </c>
      <c r="U1" s="7">
        <v>18.0</v>
      </c>
      <c r="V1" s="7">
        <v>16.0</v>
      </c>
      <c r="W1" s="7">
        <v>19.0</v>
      </c>
      <c r="X1" s="7">
        <v>17.0</v>
      </c>
      <c r="Y1" s="7">
        <v>22.0</v>
      </c>
      <c r="Z1" s="7">
        <v>18.0</v>
      </c>
      <c r="AA1" s="7">
        <v>17.0</v>
      </c>
      <c r="AB1" s="7">
        <v>17.0</v>
      </c>
      <c r="AC1" s="7">
        <v>20.0</v>
      </c>
      <c r="AD1" s="7">
        <v>17.0</v>
      </c>
      <c r="AE1" s="7">
        <v>16.0</v>
      </c>
      <c r="AF1" s="7">
        <v>17.0</v>
      </c>
      <c r="AG1" s="7">
        <v>17.0</v>
      </c>
      <c r="AH1" s="7">
        <v>18.0</v>
      </c>
      <c r="AI1" s="7">
        <v>18.0</v>
      </c>
      <c r="AJ1" s="7">
        <v>16.0</v>
      </c>
      <c r="AK1" s="7">
        <v>17.0</v>
      </c>
      <c r="AL1" s="7">
        <v>18.0</v>
      </c>
      <c r="AM1" s="7">
        <v>17.0</v>
      </c>
      <c r="AN1" s="7">
        <v>17.0</v>
      </c>
      <c r="AO1" s="8"/>
    </row>
    <row r="2">
      <c r="A2" s="6"/>
      <c r="B2" s="7" t="s">
        <v>499</v>
      </c>
      <c r="C2" s="7" t="s">
        <v>25</v>
      </c>
      <c r="D2" s="7" t="s">
        <v>25</v>
      </c>
      <c r="E2" s="7" t="s">
        <v>500</v>
      </c>
      <c r="F2" s="7" t="s">
        <v>500</v>
      </c>
      <c r="G2" s="7" t="s">
        <v>25</v>
      </c>
      <c r="H2" s="7" t="s">
        <v>25</v>
      </c>
      <c r="I2" s="7" t="s">
        <v>500</v>
      </c>
      <c r="J2" s="7" t="s">
        <v>500</v>
      </c>
      <c r="K2" s="7" t="s">
        <v>25</v>
      </c>
      <c r="L2" s="7" t="s">
        <v>500</v>
      </c>
      <c r="M2" s="7" t="s">
        <v>500</v>
      </c>
      <c r="N2" s="7" t="s">
        <v>25</v>
      </c>
      <c r="O2" s="7" t="s">
        <v>500</v>
      </c>
      <c r="P2" s="7" t="s">
        <v>25</v>
      </c>
      <c r="Q2" s="7" t="s">
        <v>500</v>
      </c>
      <c r="R2" s="7" t="s">
        <v>25</v>
      </c>
      <c r="S2" s="7" t="s">
        <v>25</v>
      </c>
      <c r="T2" s="7" t="s">
        <v>500</v>
      </c>
      <c r="U2" s="7" t="s">
        <v>500</v>
      </c>
      <c r="V2" s="7" t="s">
        <v>500</v>
      </c>
      <c r="W2" s="7" t="s">
        <v>500</v>
      </c>
      <c r="X2" s="7" t="s">
        <v>500</v>
      </c>
      <c r="Y2" s="7" t="s">
        <v>500</v>
      </c>
      <c r="Z2" s="7" t="s">
        <v>25</v>
      </c>
      <c r="AA2" s="7" t="s">
        <v>500</v>
      </c>
      <c r="AB2" s="7" t="s">
        <v>500</v>
      </c>
      <c r="AC2" s="7" t="s">
        <v>25</v>
      </c>
      <c r="AD2" s="7" t="s">
        <v>500</v>
      </c>
      <c r="AE2" s="7" t="s">
        <v>500</v>
      </c>
      <c r="AF2" s="7" t="s">
        <v>500</v>
      </c>
      <c r="AG2" s="7" t="s">
        <v>500</v>
      </c>
      <c r="AH2" s="7" t="s">
        <v>500</v>
      </c>
      <c r="AI2" s="7" t="s">
        <v>500</v>
      </c>
      <c r="AJ2" s="7" t="s">
        <v>500</v>
      </c>
      <c r="AK2" s="7" t="s">
        <v>500</v>
      </c>
      <c r="AL2" s="7" t="s">
        <v>500</v>
      </c>
      <c r="AM2" s="7" t="s">
        <v>500</v>
      </c>
      <c r="AN2" s="7" t="s">
        <v>500</v>
      </c>
      <c r="AO2" s="8"/>
    </row>
    <row r="3">
      <c r="A3" s="6"/>
      <c r="B3" s="7" t="s">
        <v>26</v>
      </c>
      <c r="C3" s="7" t="s">
        <v>27</v>
      </c>
      <c r="D3" s="7" t="s">
        <v>26</v>
      </c>
      <c r="E3" s="7" t="s">
        <v>27</v>
      </c>
      <c r="F3" s="7" t="s">
        <v>27</v>
      </c>
      <c r="G3" s="7" t="s">
        <v>26</v>
      </c>
      <c r="H3" s="7" t="s">
        <v>27</v>
      </c>
      <c r="I3" s="7" t="s">
        <v>26</v>
      </c>
      <c r="J3" s="7" t="s">
        <v>26</v>
      </c>
      <c r="K3" s="7" t="s">
        <v>26</v>
      </c>
      <c r="L3" s="7" t="s">
        <v>26</v>
      </c>
      <c r="M3" s="7" t="s">
        <v>27</v>
      </c>
      <c r="N3" s="7" t="s">
        <v>501</v>
      </c>
      <c r="O3" s="7" t="s">
        <v>501</v>
      </c>
      <c r="P3" s="7" t="s">
        <v>27</v>
      </c>
      <c r="Q3" s="7" t="s">
        <v>26</v>
      </c>
      <c r="R3" s="7" t="s">
        <v>26</v>
      </c>
      <c r="S3" s="7" t="s">
        <v>27</v>
      </c>
      <c r="T3" s="7" t="s">
        <v>26</v>
      </c>
      <c r="U3" s="7" t="s">
        <v>26</v>
      </c>
      <c r="V3" s="7" t="s">
        <v>26</v>
      </c>
      <c r="W3" s="7" t="s">
        <v>26</v>
      </c>
      <c r="X3" s="7" t="s">
        <v>27</v>
      </c>
      <c r="Y3" s="7" t="s">
        <v>26</v>
      </c>
      <c r="Z3" s="7" t="s">
        <v>501</v>
      </c>
      <c r="AA3" s="7" t="s">
        <v>26</v>
      </c>
      <c r="AB3" s="7" t="s">
        <v>26</v>
      </c>
      <c r="AC3" s="7" t="s">
        <v>27</v>
      </c>
      <c r="AD3" s="7" t="s">
        <v>26</v>
      </c>
      <c r="AE3" s="7" t="s">
        <v>26</v>
      </c>
      <c r="AF3" s="7" t="s">
        <v>26</v>
      </c>
      <c r="AG3" s="7" t="s">
        <v>26</v>
      </c>
      <c r="AH3" s="7" t="s">
        <v>26</v>
      </c>
      <c r="AI3" s="7" t="s">
        <v>26</v>
      </c>
      <c r="AJ3" s="7" t="s">
        <v>26</v>
      </c>
      <c r="AK3" s="7" t="s">
        <v>26</v>
      </c>
      <c r="AL3" s="7" t="s">
        <v>26</v>
      </c>
      <c r="AM3" s="7" t="s">
        <v>26</v>
      </c>
      <c r="AN3" s="7" t="s">
        <v>27</v>
      </c>
      <c r="AO3" s="8"/>
    </row>
    <row r="4">
      <c r="A4" s="6" t="s">
        <v>66</v>
      </c>
      <c r="B4" s="7" t="s">
        <v>502</v>
      </c>
      <c r="C4" s="7" t="s">
        <v>503</v>
      </c>
      <c r="D4" s="7" t="s">
        <v>504</v>
      </c>
      <c r="E4" s="7" t="s">
        <v>505</v>
      </c>
      <c r="F4" s="7" t="s">
        <v>506</v>
      </c>
      <c r="G4" s="7" t="s">
        <v>507</v>
      </c>
      <c r="H4" s="7" t="s">
        <v>508</v>
      </c>
      <c r="I4" s="7" t="s">
        <v>509</v>
      </c>
      <c r="J4" s="7" t="s">
        <v>510</v>
      </c>
      <c r="K4" s="7" t="s">
        <v>511</v>
      </c>
      <c r="L4" s="7" t="s">
        <v>512</v>
      </c>
      <c r="M4" s="7" t="s">
        <v>513</v>
      </c>
      <c r="N4" s="7" t="s">
        <v>514</v>
      </c>
      <c r="O4" s="7" t="s">
        <v>515</v>
      </c>
      <c r="P4" s="7" t="s">
        <v>516</v>
      </c>
      <c r="Q4" s="7" t="s">
        <v>517</v>
      </c>
      <c r="R4" s="7" t="s">
        <v>518</v>
      </c>
      <c r="S4" s="7" t="s">
        <v>519</v>
      </c>
      <c r="T4" s="7" t="s">
        <v>520</v>
      </c>
      <c r="U4" s="7" t="s">
        <v>521</v>
      </c>
      <c r="V4" s="7" t="s">
        <v>522</v>
      </c>
      <c r="W4" s="7" t="s">
        <v>523</v>
      </c>
      <c r="X4" s="7" t="s">
        <v>524</v>
      </c>
      <c r="Y4" s="7" t="s">
        <v>525</v>
      </c>
      <c r="Z4" s="7" t="s">
        <v>526</v>
      </c>
      <c r="AA4" s="7" t="s">
        <v>527</v>
      </c>
      <c r="AB4" s="7" t="s">
        <v>528</v>
      </c>
      <c r="AC4" s="7" t="s">
        <v>529</v>
      </c>
      <c r="AD4" s="7" t="s">
        <v>530</v>
      </c>
      <c r="AE4" s="7" t="s">
        <v>531</v>
      </c>
      <c r="AF4" s="7" t="s">
        <v>532</v>
      </c>
      <c r="AG4" s="7" t="s">
        <v>533</v>
      </c>
      <c r="AH4" s="7" t="s">
        <v>534</v>
      </c>
      <c r="AI4" s="7" t="s">
        <v>535</v>
      </c>
      <c r="AJ4" s="7" t="s">
        <v>536</v>
      </c>
      <c r="AK4" s="7" t="s">
        <v>537</v>
      </c>
      <c r="AL4" s="7" t="s">
        <v>538</v>
      </c>
      <c r="AM4" s="7" t="s">
        <v>539</v>
      </c>
      <c r="AN4" s="7" t="s">
        <v>540</v>
      </c>
      <c r="AO4" s="8"/>
    </row>
    <row r="5">
      <c r="A5" s="27" t="s">
        <v>101</v>
      </c>
      <c r="B5" s="28" t="s">
        <v>103</v>
      </c>
      <c r="C5" s="28" t="s">
        <v>103</v>
      </c>
      <c r="D5" s="28" t="s">
        <v>103</v>
      </c>
      <c r="E5" s="28" t="s">
        <v>103</v>
      </c>
      <c r="F5" s="28" t="s">
        <v>103</v>
      </c>
      <c r="G5" s="28" t="s">
        <v>103</v>
      </c>
      <c r="H5" s="28" t="s">
        <v>102</v>
      </c>
      <c r="I5" s="28" t="s">
        <v>103</v>
      </c>
      <c r="J5" s="28" t="s">
        <v>103</v>
      </c>
      <c r="K5" s="28" t="s">
        <v>103</v>
      </c>
      <c r="L5" s="28" t="s">
        <v>103</v>
      </c>
      <c r="M5" s="28" t="s">
        <v>103</v>
      </c>
      <c r="N5" s="28" t="s">
        <v>103</v>
      </c>
      <c r="O5" s="28" t="s">
        <v>103</v>
      </c>
      <c r="P5" s="28" t="s">
        <v>103</v>
      </c>
      <c r="Q5" s="28" t="s">
        <v>103</v>
      </c>
      <c r="R5" s="28" t="s">
        <v>103</v>
      </c>
      <c r="S5" s="28" t="s">
        <v>103</v>
      </c>
      <c r="T5" s="28" t="s">
        <v>103</v>
      </c>
      <c r="U5" s="28" t="s">
        <v>102</v>
      </c>
      <c r="V5" s="28" t="s">
        <v>102</v>
      </c>
      <c r="W5" s="28" t="s">
        <v>103</v>
      </c>
      <c r="X5" s="28" t="s">
        <v>103</v>
      </c>
      <c r="Y5" s="28" t="s">
        <v>103</v>
      </c>
      <c r="Z5" s="28" t="s">
        <v>103</v>
      </c>
      <c r="AA5" s="28" t="s">
        <v>103</v>
      </c>
      <c r="AB5" s="28" t="s">
        <v>103</v>
      </c>
      <c r="AC5" s="28" t="s">
        <v>103</v>
      </c>
      <c r="AD5" s="28" t="s">
        <v>103</v>
      </c>
      <c r="AE5" s="28" t="s">
        <v>103</v>
      </c>
      <c r="AF5" s="28" t="s">
        <v>103</v>
      </c>
      <c r="AG5" s="28" t="s">
        <v>103</v>
      </c>
      <c r="AH5" s="28" t="s">
        <v>103</v>
      </c>
      <c r="AI5" s="28" t="s">
        <v>102</v>
      </c>
      <c r="AJ5" s="28" t="s">
        <v>103</v>
      </c>
      <c r="AK5" s="28" t="s">
        <v>103</v>
      </c>
      <c r="AL5" s="28" t="s">
        <v>102</v>
      </c>
      <c r="AM5" s="28" t="s">
        <v>103</v>
      </c>
      <c r="AN5" s="28" t="s">
        <v>102</v>
      </c>
      <c r="AO5" s="29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</row>
    <row r="6">
      <c r="A6" s="27" t="s">
        <v>104</v>
      </c>
      <c r="B6" s="28" t="s">
        <v>103</v>
      </c>
      <c r="C6" s="28" t="s">
        <v>103</v>
      </c>
      <c r="D6" s="28" t="s">
        <v>103</v>
      </c>
      <c r="E6" s="28" t="s">
        <v>103</v>
      </c>
      <c r="F6" s="28" t="s">
        <v>103</v>
      </c>
      <c r="G6" s="28" t="s">
        <v>102</v>
      </c>
      <c r="H6" s="28" t="s">
        <v>103</v>
      </c>
      <c r="I6" s="28" t="s">
        <v>103</v>
      </c>
      <c r="J6" s="28" t="s">
        <v>103</v>
      </c>
      <c r="K6" s="28" t="s">
        <v>103</v>
      </c>
      <c r="L6" s="28" t="s">
        <v>103</v>
      </c>
      <c r="M6" s="28" t="s">
        <v>103</v>
      </c>
      <c r="N6" s="28" t="s">
        <v>103</v>
      </c>
      <c r="O6" s="28" t="s">
        <v>103</v>
      </c>
      <c r="P6" s="28" t="s">
        <v>103</v>
      </c>
      <c r="Q6" s="28" t="s">
        <v>103</v>
      </c>
      <c r="R6" s="28" t="s">
        <v>103</v>
      </c>
      <c r="S6" s="28" t="s">
        <v>103</v>
      </c>
      <c r="T6" s="28" t="s">
        <v>103</v>
      </c>
      <c r="U6" s="28" t="s">
        <v>103</v>
      </c>
      <c r="V6" s="28" t="s">
        <v>103</v>
      </c>
      <c r="W6" s="28" t="s">
        <v>103</v>
      </c>
      <c r="X6" s="28" t="s">
        <v>103</v>
      </c>
      <c r="Y6" s="28" t="s">
        <v>103</v>
      </c>
      <c r="Z6" s="28" t="s">
        <v>103</v>
      </c>
      <c r="AA6" s="28" t="s">
        <v>103</v>
      </c>
      <c r="AB6" s="28" t="s">
        <v>103</v>
      </c>
      <c r="AC6" s="28" t="s">
        <v>103</v>
      </c>
      <c r="AD6" s="28" t="s">
        <v>103</v>
      </c>
      <c r="AE6" s="28" t="s">
        <v>103</v>
      </c>
      <c r="AF6" s="28" t="s">
        <v>103</v>
      </c>
      <c r="AG6" s="28" t="s">
        <v>103</v>
      </c>
      <c r="AH6" s="28" t="s">
        <v>103</v>
      </c>
      <c r="AI6" s="28" t="s">
        <v>103</v>
      </c>
      <c r="AJ6" s="28" t="s">
        <v>103</v>
      </c>
      <c r="AK6" s="28" t="s">
        <v>103</v>
      </c>
      <c r="AL6" s="28" t="s">
        <v>103</v>
      </c>
      <c r="AM6" s="28" t="s">
        <v>103</v>
      </c>
      <c r="AN6" s="28" t="s">
        <v>103</v>
      </c>
      <c r="AO6" s="29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</row>
    <row r="7">
      <c r="A7" s="27" t="s">
        <v>105</v>
      </c>
      <c r="B7" s="28" t="s">
        <v>103</v>
      </c>
      <c r="C7" s="28" t="s">
        <v>103</v>
      </c>
      <c r="D7" s="28" t="s">
        <v>103</v>
      </c>
      <c r="E7" s="28" t="s">
        <v>103</v>
      </c>
      <c r="F7" s="28" t="s">
        <v>103</v>
      </c>
      <c r="G7" s="28" t="s">
        <v>102</v>
      </c>
      <c r="H7" s="28" t="s">
        <v>103</v>
      </c>
      <c r="I7" s="28" t="s">
        <v>103</v>
      </c>
      <c r="J7" s="28" t="s">
        <v>103</v>
      </c>
      <c r="K7" s="28" t="s">
        <v>103</v>
      </c>
      <c r="L7" s="28" t="s">
        <v>103</v>
      </c>
      <c r="M7" s="28" t="s">
        <v>103</v>
      </c>
      <c r="N7" s="28" t="s">
        <v>102</v>
      </c>
      <c r="O7" s="28" t="s">
        <v>103</v>
      </c>
      <c r="P7" s="28" t="s">
        <v>103</v>
      </c>
      <c r="Q7" s="28" t="s">
        <v>103</v>
      </c>
      <c r="R7" s="28" t="s">
        <v>102</v>
      </c>
      <c r="S7" s="28" t="s">
        <v>102</v>
      </c>
      <c r="T7" s="28" t="s">
        <v>102</v>
      </c>
      <c r="U7" s="28" t="s">
        <v>103</v>
      </c>
      <c r="V7" s="28" t="s">
        <v>103</v>
      </c>
      <c r="W7" s="28" t="s">
        <v>103</v>
      </c>
      <c r="X7" s="28" t="s">
        <v>103</v>
      </c>
      <c r="Y7" s="28" t="s">
        <v>102</v>
      </c>
      <c r="Z7" s="28" t="s">
        <v>103</v>
      </c>
      <c r="AA7" s="28" t="s">
        <v>103</v>
      </c>
      <c r="AB7" s="28" t="s">
        <v>103</v>
      </c>
      <c r="AC7" s="28" t="s">
        <v>103</v>
      </c>
      <c r="AD7" s="28" t="s">
        <v>103</v>
      </c>
      <c r="AE7" s="28" t="s">
        <v>103</v>
      </c>
      <c r="AF7" s="28" t="s">
        <v>103</v>
      </c>
      <c r="AG7" s="28" t="s">
        <v>103</v>
      </c>
      <c r="AH7" s="28" t="s">
        <v>103</v>
      </c>
      <c r="AI7" s="28" t="s">
        <v>103</v>
      </c>
      <c r="AJ7" s="28" t="s">
        <v>103</v>
      </c>
      <c r="AK7" s="28" t="s">
        <v>103</v>
      </c>
      <c r="AL7" s="28" t="s">
        <v>103</v>
      </c>
      <c r="AM7" s="28" t="s">
        <v>103</v>
      </c>
      <c r="AN7" s="28" t="s">
        <v>103</v>
      </c>
      <c r="AO7" s="29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</row>
    <row r="8">
      <c r="A8" s="27" t="s">
        <v>106</v>
      </c>
      <c r="B8" s="28" t="s">
        <v>103</v>
      </c>
      <c r="C8" s="28" t="s">
        <v>103</v>
      </c>
      <c r="D8" s="28" t="s">
        <v>103</v>
      </c>
      <c r="E8" s="28" t="s">
        <v>103</v>
      </c>
      <c r="F8" s="28" t="s">
        <v>103</v>
      </c>
      <c r="G8" s="28" t="s">
        <v>103</v>
      </c>
      <c r="H8" s="28" t="s">
        <v>102</v>
      </c>
      <c r="I8" s="28" t="s">
        <v>103</v>
      </c>
      <c r="J8" s="28" t="s">
        <v>102</v>
      </c>
      <c r="K8" s="28" t="s">
        <v>102</v>
      </c>
      <c r="L8" s="28" t="s">
        <v>103</v>
      </c>
      <c r="M8" s="28" t="s">
        <v>103</v>
      </c>
      <c r="N8" s="28" t="s">
        <v>103</v>
      </c>
      <c r="O8" s="28" t="s">
        <v>102</v>
      </c>
      <c r="P8" s="28" t="s">
        <v>103</v>
      </c>
      <c r="Q8" s="28" t="s">
        <v>103</v>
      </c>
      <c r="R8" s="28" t="s">
        <v>103</v>
      </c>
      <c r="S8" s="28" t="s">
        <v>103</v>
      </c>
      <c r="T8" s="28" t="s">
        <v>103</v>
      </c>
      <c r="U8" s="28" t="s">
        <v>103</v>
      </c>
      <c r="V8" s="28" t="s">
        <v>103</v>
      </c>
      <c r="W8" s="28" t="s">
        <v>103</v>
      </c>
      <c r="X8" s="28" t="s">
        <v>103</v>
      </c>
      <c r="Y8" s="28" t="s">
        <v>102</v>
      </c>
      <c r="Z8" s="28" t="s">
        <v>102</v>
      </c>
      <c r="AA8" s="28" t="s">
        <v>102</v>
      </c>
      <c r="AB8" s="28" t="s">
        <v>103</v>
      </c>
      <c r="AC8" s="28" t="s">
        <v>103</v>
      </c>
      <c r="AD8" s="28" t="s">
        <v>103</v>
      </c>
      <c r="AE8" s="28" t="s">
        <v>103</v>
      </c>
      <c r="AF8" s="28" t="s">
        <v>102</v>
      </c>
      <c r="AG8" s="28" t="s">
        <v>102</v>
      </c>
      <c r="AH8" s="28" t="s">
        <v>103</v>
      </c>
      <c r="AI8" s="28" t="s">
        <v>103</v>
      </c>
      <c r="AJ8" s="28" t="s">
        <v>102</v>
      </c>
      <c r="AK8" s="28" t="s">
        <v>103</v>
      </c>
      <c r="AL8" s="28" t="s">
        <v>102</v>
      </c>
      <c r="AM8" s="28" t="s">
        <v>102</v>
      </c>
      <c r="AN8" s="28" t="s">
        <v>103</v>
      </c>
      <c r="AO8" s="29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</row>
    <row r="9">
      <c r="A9" s="27" t="s">
        <v>107</v>
      </c>
      <c r="B9" s="28" t="s">
        <v>103</v>
      </c>
      <c r="C9" s="28" t="s">
        <v>103</v>
      </c>
      <c r="D9" s="28" t="s">
        <v>103</v>
      </c>
      <c r="E9" s="28" t="s">
        <v>103</v>
      </c>
      <c r="F9" s="28" t="s">
        <v>103</v>
      </c>
      <c r="G9" s="28" t="s">
        <v>103</v>
      </c>
      <c r="H9" s="28" t="s">
        <v>103</v>
      </c>
      <c r="I9" s="28" t="s">
        <v>103</v>
      </c>
      <c r="J9" s="28" t="s">
        <v>103</v>
      </c>
      <c r="K9" s="28" t="s">
        <v>103</v>
      </c>
      <c r="L9" s="28" t="s">
        <v>103</v>
      </c>
      <c r="M9" s="28" t="s">
        <v>103</v>
      </c>
      <c r="N9" s="28" t="s">
        <v>103</v>
      </c>
      <c r="O9" s="28" t="s">
        <v>103</v>
      </c>
      <c r="P9" s="28" t="s">
        <v>103</v>
      </c>
      <c r="Q9" s="28" t="s">
        <v>103</v>
      </c>
      <c r="R9" s="28" t="s">
        <v>103</v>
      </c>
      <c r="S9" s="28" t="s">
        <v>103</v>
      </c>
      <c r="T9" s="28" t="s">
        <v>103</v>
      </c>
      <c r="U9" s="28" t="s">
        <v>103</v>
      </c>
      <c r="V9" s="28" t="s">
        <v>103</v>
      </c>
      <c r="W9" s="28" t="s">
        <v>103</v>
      </c>
      <c r="X9" s="28" t="s">
        <v>103</v>
      </c>
      <c r="Y9" s="28" t="s">
        <v>103</v>
      </c>
      <c r="Z9" s="28" t="s">
        <v>103</v>
      </c>
      <c r="AA9" s="28" t="s">
        <v>103</v>
      </c>
      <c r="AB9" s="28" t="s">
        <v>103</v>
      </c>
      <c r="AC9" s="28" t="s">
        <v>103</v>
      </c>
      <c r="AD9" s="28" t="s">
        <v>103</v>
      </c>
      <c r="AE9" s="28" t="s">
        <v>103</v>
      </c>
      <c r="AF9" s="28" t="s">
        <v>103</v>
      </c>
      <c r="AG9" s="28" t="s">
        <v>103</v>
      </c>
      <c r="AH9" s="28" t="s">
        <v>103</v>
      </c>
      <c r="AI9" s="28" t="s">
        <v>103</v>
      </c>
      <c r="AJ9" s="28" t="s">
        <v>103</v>
      </c>
      <c r="AK9" s="28" t="s">
        <v>103</v>
      </c>
      <c r="AL9" s="28" t="s">
        <v>103</v>
      </c>
      <c r="AM9" s="28" t="s">
        <v>103</v>
      </c>
      <c r="AN9" s="28" t="s">
        <v>103</v>
      </c>
      <c r="AO9" s="29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</row>
    <row r="10">
      <c r="A10" s="27" t="s">
        <v>108</v>
      </c>
      <c r="B10" s="28" t="s">
        <v>110</v>
      </c>
      <c r="C10" s="28" t="s">
        <v>111</v>
      </c>
      <c r="D10" s="28" t="s">
        <v>111</v>
      </c>
      <c r="E10" s="28" t="s">
        <v>102</v>
      </c>
      <c r="F10" s="28" t="s">
        <v>111</v>
      </c>
      <c r="G10" s="28" t="s">
        <v>111</v>
      </c>
      <c r="H10" s="28" t="s">
        <v>110</v>
      </c>
      <c r="I10" s="28" t="s">
        <v>111</v>
      </c>
      <c r="J10" s="29"/>
      <c r="K10" s="28" t="s">
        <v>110</v>
      </c>
      <c r="L10" s="28" t="s">
        <v>111</v>
      </c>
      <c r="M10" s="28" t="s">
        <v>109</v>
      </c>
      <c r="N10" s="28" t="s">
        <v>111</v>
      </c>
      <c r="O10" s="28" t="s">
        <v>110</v>
      </c>
      <c r="P10" s="28" t="s">
        <v>102</v>
      </c>
      <c r="Q10" s="28" t="s">
        <v>111</v>
      </c>
      <c r="R10" s="28" t="s">
        <v>110</v>
      </c>
      <c r="S10" s="28" t="s">
        <v>103</v>
      </c>
      <c r="T10" s="28" t="s">
        <v>102</v>
      </c>
      <c r="U10" s="28" t="s">
        <v>111</v>
      </c>
      <c r="V10" s="28" t="s">
        <v>109</v>
      </c>
      <c r="W10" s="28" t="s">
        <v>111</v>
      </c>
      <c r="X10" s="28" t="s">
        <v>110</v>
      </c>
      <c r="Y10" s="28" t="s">
        <v>102</v>
      </c>
      <c r="Z10" s="28" t="s">
        <v>110</v>
      </c>
      <c r="AA10" s="28" t="s">
        <v>110</v>
      </c>
      <c r="AB10" s="28" t="s">
        <v>111</v>
      </c>
      <c r="AC10" s="28" t="s">
        <v>428</v>
      </c>
      <c r="AD10" s="28" t="s">
        <v>110</v>
      </c>
      <c r="AE10" s="28" t="s">
        <v>102</v>
      </c>
      <c r="AF10" s="28" t="s">
        <v>110</v>
      </c>
      <c r="AG10" s="28" t="s">
        <v>109</v>
      </c>
      <c r="AH10" s="28" t="s">
        <v>111</v>
      </c>
      <c r="AI10" s="28" t="s">
        <v>111</v>
      </c>
      <c r="AJ10" s="28" t="s">
        <v>109</v>
      </c>
      <c r="AK10" s="28" t="s">
        <v>111</v>
      </c>
      <c r="AL10" s="28" t="s">
        <v>111</v>
      </c>
      <c r="AM10" s="28" t="s">
        <v>111</v>
      </c>
      <c r="AN10" s="28" t="s">
        <v>110</v>
      </c>
      <c r="AO10" s="29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</row>
    <row r="11">
      <c r="A11" s="27" t="s">
        <v>112</v>
      </c>
      <c r="B11" s="28" t="s">
        <v>103</v>
      </c>
      <c r="C11" s="28" t="s">
        <v>103</v>
      </c>
      <c r="D11" s="28" t="s">
        <v>103</v>
      </c>
      <c r="E11" s="28" t="s">
        <v>103</v>
      </c>
      <c r="F11" s="28" t="s">
        <v>103</v>
      </c>
      <c r="G11" s="28" t="s">
        <v>103</v>
      </c>
      <c r="H11" s="28" t="s">
        <v>103</v>
      </c>
      <c r="I11" s="28" t="s">
        <v>103</v>
      </c>
      <c r="J11" s="28" t="s">
        <v>103</v>
      </c>
      <c r="K11" s="28" t="s">
        <v>103</v>
      </c>
      <c r="L11" s="28" t="s">
        <v>103</v>
      </c>
      <c r="M11" s="28" t="s">
        <v>103</v>
      </c>
      <c r="N11" s="28" t="s">
        <v>103</v>
      </c>
      <c r="O11" s="28" t="s">
        <v>103</v>
      </c>
      <c r="P11" s="28" t="s">
        <v>103</v>
      </c>
      <c r="Q11" s="28" t="s">
        <v>103</v>
      </c>
      <c r="R11" s="28" t="s">
        <v>103</v>
      </c>
      <c r="S11" s="28" t="s">
        <v>103</v>
      </c>
      <c r="T11" s="28" t="s">
        <v>103</v>
      </c>
      <c r="U11" s="28" t="s">
        <v>103</v>
      </c>
      <c r="V11" s="28" t="s">
        <v>103</v>
      </c>
      <c r="W11" s="28" t="s">
        <v>103</v>
      </c>
      <c r="X11" s="28" t="s">
        <v>102</v>
      </c>
      <c r="Y11" s="28" t="s">
        <v>103</v>
      </c>
      <c r="Z11" s="28" t="s">
        <v>103</v>
      </c>
      <c r="AA11" s="28" t="s">
        <v>103</v>
      </c>
      <c r="AB11" s="28" t="s">
        <v>103</v>
      </c>
      <c r="AC11" s="28" t="s">
        <v>103</v>
      </c>
      <c r="AD11" s="28" t="s">
        <v>103</v>
      </c>
      <c r="AE11" s="28" t="s">
        <v>103</v>
      </c>
      <c r="AF11" s="28" t="s">
        <v>103</v>
      </c>
      <c r="AG11" s="28" t="s">
        <v>103</v>
      </c>
      <c r="AH11" s="28" t="s">
        <v>103</v>
      </c>
      <c r="AI11" s="28" t="s">
        <v>103</v>
      </c>
      <c r="AJ11" s="28" t="s">
        <v>103</v>
      </c>
      <c r="AK11" s="28" t="s">
        <v>103</v>
      </c>
      <c r="AL11" s="28" t="s">
        <v>103</v>
      </c>
      <c r="AM11" s="28" t="s">
        <v>103</v>
      </c>
      <c r="AN11" s="28" t="s">
        <v>103</v>
      </c>
      <c r="AO11" s="29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</row>
    <row r="12">
      <c r="A12" s="27" t="s">
        <v>113</v>
      </c>
      <c r="B12" s="28" t="s">
        <v>103</v>
      </c>
      <c r="C12" s="28" t="s">
        <v>103</v>
      </c>
      <c r="D12" s="28" t="s">
        <v>103</v>
      </c>
      <c r="E12" s="28" t="s">
        <v>103</v>
      </c>
      <c r="F12" s="28" t="s">
        <v>103</v>
      </c>
      <c r="G12" s="28" t="s">
        <v>103</v>
      </c>
      <c r="H12" s="28" t="s">
        <v>103</v>
      </c>
      <c r="I12" s="28" t="s">
        <v>103</v>
      </c>
      <c r="J12" s="28" t="s">
        <v>103</v>
      </c>
      <c r="K12" s="28" t="s">
        <v>103</v>
      </c>
      <c r="L12" s="28" t="s">
        <v>103</v>
      </c>
      <c r="M12" s="28" t="s">
        <v>103</v>
      </c>
      <c r="N12" s="28" t="s">
        <v>103</v>
      </c>
      <c r="O12" s="28" t="s">
        <v>103</v>
      </c>
      <c r="P12" s="28" t="s">
        <v>102</v>
      </c>
      <c r="Q12" s="28" t="s">
        <v>103</v>
      </c>
      <c r="R12" s="28" t="s">
        <v>103</v>
      </c>
      <c r="S12" s="28" t="s">
        <v>103</v>
      </c>
      <c r="T12" s="28" t="s">
        <v>103</v>
      </c>
      <c r="U12" s="28" t="s">
        <v>103</v>
      </c>
      <c r="V12" s="28" t="s">
        <v>103</v>
      </c>
      <c r="W12" s="28" t="s">
        <v>103</v>
      </c>
      <c r="X12" s="28" t="s">
        <v>103</v>
      </c>
      <c r="Y12" s="28" t="s">
        <v>103</v>
      </c>
      <c r="Z12" s="28" t="s">
        <v>103</v>
      </c>
      <c r="AA12" s="28" t="s">
        <v>103</v>
      </c>
      <c r="AB12" s="28" t="s">
        <v>103</v>
      </c>
      <c r="AC12" s="28" t="s">
        <v>103</v>
      </c>
      <c r="AD12" s="28" t="s">
        <v>103</v>
      </c>
      <c r="AE12" s="28" t="s">
        <v>103</v>
      </c>
      <c r="AF12" s="28" t="s">
        <v>103</v>
      </c>
      <c r="AG12" s="28" t="s">
        <v>103</v>
      </c>
      <c r="AH12" s="28" t="s">
        <v>103</v>
      </c>
      <c r="AI12" s="28" t="s">
        <v>103</v>
      </c>
      <c r="AJ12" s="28" t="s">
        <v>103</v>
      </c>
      <c r="AK12" s="28" t="s">
        <v>103</v>
      </c>
      <c r="AL12" s="28" t="s">
        <v>103</v>
      </c>
      <c r="AM12" s="28" t="s">
        <v>103</v>
      </c>
      <c r="AN12" s="28" t="s">
        <v>103</v>
      </c>
      <c r="AO12" s="29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</row>
    <row r="13">
      <c r="A13" s="27" t="s">
        <v>114</v>
      </c>
      <c r="B13" s="28" t="s">
        <v>103</v>
      </c>
      <c r="C13" s="28" t="s">
        <v>103</v>
      </c>
      <c r="D13" s="28" t="s">
        <v>103</v>
      </c>
      <c r="E13" s="28" t="s">
        <v>103</v>
      </c>
      <c r="F13" s="28" t="s">
        <v>103</v>
      </c>
      <c r="G13" s="28" t="s">
        <v>103</v>
      </c>
      <c r="H13" s="28" t="s">
        <v>103</v>
      </c>
      <c r="I13" s="28" t="s">
        <v>103</v>
      </c>
      <c r="J13" s="28" t="s">
        <v>103</v>
      </c>
      <c r="K13" s="28" t="s">
        <v>103</v>
      </c>
      <c r="L13" s="28" t="s">
        <v>103</v>
      </c>
      <c r="M13" s="28" t="s">
        <v>103</v>
      </c>
      <c r="N13" s="28" t="s">
        <v>103</v>
      </c>
      <c r="O13" s="28" t="s">
        <v>103</v>
      </c>
      <c r="P13" s="28" t="s">
        <v>103</v>
      </c>
      <c r="Q13" s="28" t="s">
        <v>103</v>
      </c>
      <c r="R13" s="28" t="s">
        <v>102</v>
      </c>
      <c r="S13" s="28" t="s">
        <v>103</v>
      </c>
      <c r="T13" s="28" t="s">
        <v>103</v>
      </c>
      <c r="U13" s="28" t="s">
        <v>103</v>
      </c>
      <c r="V13" s="28" t="s">
        <v>103</v>
      </c>
      <c r="W13" s="28" t="s">
        <v>103</v>
      </c>
      <c r="X13" s="28" t="s">
        <v>103</v>
      </c>
      <c r="Y13" s="28" t="s">
        <v>103</v>
      </c>
      <c r="Z13" s="28" t="s">
        <v>103</v>
      </c>
      <c r="AA13" s="28" t="s">
        <v>103</v>
      </c>
      <c r="AB13" s="28" t="s">
        <v>103</v>
      </c>
      <c r="AC13" s="28" t="s">
        <v>103</v>
      </c>
      <c r="AD13" s="28" t="s">
        <v>103</v>
      </c>
      <c r="AE13" s="28" t="s">
        <v>103</v>
      </c>
      <c r="AF13" s="28" t="s">
        <v>103</v>
      </c>
      <c r="AG13" s="28" t="s">
        <v>103</v>
      </c>
      <c r="AH13" s="28" t="s">
        <v>103</v>
      </c>
      <c r="AI13" s="28" t="s">
        <v>103</v>
      </c>
      <c r="AJ13" s="28" t="s">
        <v>103</v>
      </c>
      <c r="AK13" s="28" t="s">
        <v>103</v>
      </c>
      <c r="AL13" s="28" t="s">
        <v>103</v>
      </c>
      <c r="AM13" s="28" t="s">
        <v>103</v>
      </c>
      <c r="AN13" s="28" t="s">
        <v>103</v>
      </c>
      <c r="AO13" s="29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</row>
    <row r="14">
      <c r="A14" s="27" t="s">
        <v>115</v>
      </c>
      <c r="B14" s="28" t="s">
        <v>103</v>
      </c>
      <c r="C14" s="28" t="s">
        <v>103</v>
      </c>
      <c r="D14" s="28" t="s">
        <v>102</v>
      </c>
      <c r="E14" s="28" t="s">
        <v>102</v>
      </c>
      <c r="F14" s="28" t="s">
        <v>103</v>
      </c>
      <c r="G14" s="28" t="s">
        <v>103</v>
      </c>
      <c r="H14" s="28"/>
      <c r="I14" s="28" t="s">
        <v>103</v>
      </c>
      <c r="J14" s="28" t="s">
        <v>102</v>
      </c>
      <c r="K14" s="28" t="s">
        <v>102</v>
      </c>
      <c r="L14" s="28" t="s">
        <v>102</v>
      </c>
      <c r="M14" s="28" t="s">
        <v>102</v>
      </c>
      <c r="N14" s="28" t="s">
        <v>103</v>
      </c>
      <c r="O14" s="28" t="s">
        <v>102</v>
      </c>
      <c r="P14" s="28" t="s">
        <v>103</v>
      </c>
      <c r="Q14" s="28" t="s">
        <v>102</v>
      </c>
      <c r="R14" s="28" t="s">
        <v>102</v>
      </c>
      <c r="S14" s="28" t="s">
        <v>102</v>
      </c>
      <c r="T14" s="28" t="s">
        <v>103</v>
      </c>
      <c r="U14" s="28" t="s">
        <v>103</v>
      </c>
      <c r="V14" s="28" t="s">
        <v>103</v>
      </c>
      <c r="W14" s="28" t="s">
        <v>102</v>
      </c>
      <c r="X14" s="28" t="s">
        <v>102</v>
      </c>
      <c r="Y14" s="28" t="s">
        <v>102</v>
      </c>
      <c r="Z14" s="28" t="s">
        <v>102</v>
      </c>
      <c r="AA14" s="28" t="s">
        <v>102</v>
      </c>
      <c r="AB14" s="28" t="s">
        <v>102</v>
      </c>
      <c r="AC14" s="28" t="s">
        <v>102</v>
      </c>
      <c r="AD14" s="28" t="s">
        <v>103</v>
      </c>
      <c r="AE14" s="28"/>
      <c r="AF14" s="28" t="s">
        <v>102</v>
      </c>
      <c r="AG14" s="28" t="s">
        <v>103</v>
      </c>
      <c r="AH14" s="28" t="s">
        <v>102</v>
      </c>
      <c r="AI14" s="28" t="s">
        <v>102</v>
      </c>
      <c r="AJ14" s="28" t="s">
        <v>102</v>
      </c>
      <c r="AK14" s="28" t="s">
        <v>102</v>
      </c>
      <c r="AL14" s="28" t="s">
        <v>102</v>
      </c>
      <c r="AM14" s="28" t="s">
        <v>102</v>
      </c>
      <c r="AN14" s="28" t="s">
        <v>102</v>
      </c>
      <c r="AO14" s="29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</row>
    <row r="15">
      <c r="A15" s="27" t="s">
        <v>116</v>
      </c>
      <c r="B15" s="28" t="s">
        <v>102</v>
      </c>
      <c r="C15" s="28" t="s">
        <v>103</v>
      </c>
      <c r="D15" s="28" t="s">
        <v>103</v>
      </c>
      <c r="E15" s="28" t="s">
        <v>103</v>
      </c>
      <c r="F15" s="28" t="s">
        <v>102</v>
      </c>
      <c r="G15" s="28"/>
      <c r="H15" s="28" t="s">
        <v>103</v>
      </c>
      <c r="I15" s="28" t="s">
        <v>103</v>
      </c>
      <c r="J15" s="28" t="s">
        <v>102</v>
      </c>
      <c r="K15" s="28" t="s">
        <v>102</v>
      </c>
      <c r="L15" s="28" t="s">
        <v>102</v>
      </c>
      <c r="M15" s="28" t="s">
        <v>103</v>
      </c>
      <c r="N15" s="28" t="s">
        <v>102</v>
      </c>
      <c r="O15" s="28" t="s">
        <v>102</v>
      </c>
      <c r="P15" s="28" t="s">
        <v>103</v>
      </c>
      <c r="Q15" s="28" t="s">
        <v>102</v>
      </c>
      <c r="R15" s="28" t="s">
        <v>103</v>
      </c>
      <c r="S15" s="28" t="s">
        <v>102</v>
      </c>
      <c r="T15" s="28" t="s">
        <v>103</v>
      </c>
      <c r="U15" s="28" t="s">
        <v>102</v>
      </c>
      <c r="V15" s="28" t="s">
        <v>102</v>
      </c>
      <c r="W15" s="28" t="s">
        <v>103</v>
      </c>
      <c r="X15" s="28" t="s">
        <v>102</v>
      </c>
      <c r="Y15" s="28" t="s">
        <v>103</v>
      </c>
      <c r="Z15" s="28" t="s">
        <v>102</v>
      </c>
      <c r="AA15" s="28" t="s">
        <v>102</v>
      </c>
      <c r="AB15" s="28" t="s">
        <v>102</v>
      </c>
      <c r="AC15" s="28" t="s">
        <v>102</v>
      </c>
      <c r="AD15" s="28" t="s">
        <v>102</v>
      </c>
      <c r="AE15" s="28" t="s">
        <v>103</v>
      </c>
      <c r="AF15" s="28" t="s">
        <v>103</v>
      </c>
      <c r="AG15" s="28" t="s">
        <v>103</v>
      </c>
      <c r="AH15" s="28" t="s">
        <v>102</v>
      </c>
      <c r="AI15" s="28" t="s">
        <v>102</v>
      </c>
      <c r="AJ15" s="28" t="s">
        <v>102</v>
      </c>
      <c r="AK15" s="28" t="s">
        <v>102</v>
      </c>
      <c r="AL15" s="28" t="s">
        <v>102</v>
      </c>
      <c r="AM15" s="28" t="s">
        <v>111</v>
      </c>
      <c r="AN15" s="28" t="s">
        <v>102</v>
      </c>
      <c r="AO15" s="29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</row>
    <row r="16">
      <c r="A16" s="27" t="s">
        <v>117</v>
      </c>
      <c r="B16" s="28" t="s">
        <v>103</v>
      </c>
      <c r="C16" s="28" t="s">
        <v>103</v>
      </c>
      <c r="D16" s="28" t="s">
        <v>103</v>
      </c>
      <c r="E16" s="28" t="s">
        <v>102</v>
      </c>
      <c r="F16" s="28" t="s">
        <v>103</v>
      </c>
      <c r="G16" s="28" t="s">
        <v>103</v>
      </c>
      <c r="H16" s="28" t="s">
        <v>103</v>
      </c>
      <c r="I16" s="28" t="s">
        <v>103</v>
      </c>
      <c r="J16" s="28" t="s">
        <v>103</v>
      </c>
      <c r="K16" s="28" t="s">
        <v>111</v>
      </c>
      <c r="L16" s="28" t="s">
        <v>103</v>
      </c>
      <c r="M16" s="28" t="s">
        <v>103</v>
      </c>
      <c r="N16" s="28" t="s">
        <v>103</v>
      </c>
      <c r="O16" s="28" t="s">
        <v>103</v>
      </c>
      <c r="P16" s="28" t="s">
        <v>103</v>
      </c>
      <c r="Q16" s="28" t="s">
        <v>103</v>
      </c>
      <c r="R16" s="28" t="s">
        <v>103</v>
      </c>
      <c r="S16" s="28" t="s">
        <v>103</v>
      </c>
      <c r="T16" s="28" t="s">
        <v>103</v>
      </c>
      <c r="U16" s="28" t="s">
        <v>103</v>
      </c>
      <c r="V16" s="28" t="s">
        <v>103</v>
      </c>
      <c r="W16" s="29"/>
      <c r="X16" s="28" t="s">
        <v>103</v>
      </c>
      <c r="Y16" s="28" t="s">
        <v>103</v>
      </c>
      <c r="Z16" s="28" t="s">
        <v>103</v>
      </c>
      <c r="AA16" s="28" t="s">
        <v>103</v>
      </c>
      <c r="AB16" s="29"/>
      <c r="AC16" s="28" t="s">
        <v>109</v>
      </c>
      <c r="AD16" s="28" t="s">
        <v>103</v>
      </c>
      <c r="AE16" s="28" t="s">
        <v>103</v>
      </c>
      <c r="AF16" s="28" t="s">
        <v>103</v>
      </c>
      <c r="AG16" s="28" t="s">
        <v>103</v>
      </c>
      <c r="AH16" s="28" t="s">
        <v>103</v>
      </c>
      <c r="AI16" s="28" t="s">
        <v>103</v>
      </c>
      <c r="AJ16" s="28" t="s">
        <v>103</v>
      </c>
      <c r="AK16" s="28" t="s">
        <v>103</v>
      </c>
      <c r="AL16" s="28" t="s">
        <v>103</v>
      </c>
      <c r="AM16" s="28" t="s">
        <v>103</v>
      </c>
      <c r="AN16" s="28" t="s">
        <v>103</v>
      </c>
      <c r="AO16" s="29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</row>
    <row r="17">
      <c r="A17" s="6" t="s">
        <v>118</v>
      </c>
      <c r="B17" s="7" t="s">
        <v>103</v>
      </c>
      <c r="C17" s="7" t="s">
        <v>103</v>
      </c>
      <c r="D17" s="7" t="s">
        <v>103</v>
      </c>
      <c r="E17" s="7" t="s">
        <v>103</v>
      </c>
      <c r="F17" s="7" t="s">
        <v>102</v>
      </c>
      <c r="G17" s="7" t="s">
        <v>102</v>
      </c>
      <c r="H17" s="7" t="s">
        <v>103</v>
      </c>
      <c r="I17" s="7" t="s">
        <v>103</v>
      </c>
      <c r="J17" s="7" t="s">
        <v>103</v>
      </c>
      <c r="K17" s="7" t="s">
        <v>103</v>
      </c>
      <c r="L17" s="7" t="s">
        <v>103</v>
      </c>
      <c r="M17" s="7" t="s">
        <v>103</v>
      </c>
      <c r="N17" s="7" t="s">
        <v>103</v>
      </c>
      <c r="O17" s="7" t="s">
        <v>103</v>
      </c>
      <c r="P17" s="7" t="s">
        <v>103</v>
      </c>
      <c r="Q17" s="7" t="s">
        <v>102</v>
      </c>
      <c r="R17" s="7" t="s">
        <v>103</v>
      </c>
      <c r="S17" s="7" t="s">
        <v>111</v>
      </c>
      <c r="T17" s="7" t="s">
        <v>103</v>
      </c>
      <c r="U17" s="7" t="s">
        <v>103</v>
      </c>
      <c r="V17" s="7" t="s">
        <v>103</v>
      </c>
      <c r="W17" s="7" t="s">
        <v>103</v>
      </c>
      <c r="X17" s="7" t="s">
        <v>102</v>
      </c>
      <c r="Y17" s="7" t="s">
        <v>103</v>
      </c>
      <c r="Z17" s="7" t="s">
        <v>111</v>
      </c>
      <c r="AA17" s="7" t="s">
        <v>103</v>
      </c>
      <c r="AB17" s="7" t="s">
        <v>103</v>
      </c>
      <c r="AC17" s="7" t="s">
        <v>103</v>
      </c>
      <c r="AD17" s="7" t="s">
        <v>103</v>
      </c>
      <c r="AE17" s="7" t="s">
        <v>103</v>
      </c>
      <c r="AF17" s="7" t="s">
        <v>103</v>
      </c>
      <c r="AG17" s="7" t="s">
        <v>103</v>
      </c>
      <c r="AH17" s="7" t="s">
        <v>102</v>
      </c>
      <c r="AI17" s="7" t="s">
        <v>103</v>
      </c>
      <c r="AJ17" s="7" t="s">
        <v>102</v>
      </c>
      <c r="AK17" s="7" t="s">
        <v>102</v>
      </c>
      <c r="AL17" s="7" t="s">
        <v>103</v>
      </c>
      <c r="AM17" s="7" t="s">
        <v>103</v>
      </c>
      <c r="AN17" s="7" t="s">
        <v>103</v>
      </c>
      <c r="AO17" s="8"/>
    </row>
    <row r="18">
      <c r="A18" s="6" t="s">
        <v>119</v>
      </c>
      <c r="B18" s="7" t="s">
        <v>103</v>
      </c>
      <c r="C18" s="7" t="s">
        <v>103</v>
      </c>
      <c r="D18" s="7" t="s">
        <v>103</v>
      </c>
      <c r="E18" s="7" t="s">
        <v>103</v>
      </c>
      <c r="F18" s="7" t="s">
        <v>103</v>
      </c>
      <c r="G18" s="7" t="s">
        <v>103</v>
      </c>
      <c r="H18" s="7" t="s">
        <v>103</v>
      </c>
      <c r="I18" s="7" t="s">
        <v>103</v>
      </c>
      <c r="J18" s="7" t="s">
        <v>103</v>
      </c>
      <c r="K18" s="7" t="s">
        <v>103</v>
      </c>
      <c r="L18" s="7" t="s">
        <v>103</v>
      </c>
      <c r="M18" s="7" t="s">
        <v>103</v>
      </c>
      <c r="N18" s="7" t="s">
        <v>103</v>
      </c>
      <c r="O18" s="7" t="s">
        <v>103</v>
      </c>
      <c r="P18" s="7" t="s">
        <v>103</v>
      </c>
      <c r="Q18" s="7" t="s">
        <v>103</v>
      </c>
      <c r="R18" s="7" t="s">
        <v>103</v>
      </c>
      <c r="S18" s="7" t="s">
        <v>103</v>
      </c>
      <c r="T18" s="7" t="s">
        <v>103</v>
      </c>
      <c r="U18" s="7" t="s">
        <v>103</v>
      </c>
      <c r="V18" s="7" t="s">
        <v>103</v>
      </c>
      <c r="W18" s="7" t="s">
        <v>103</v>
      </c>
      <c r="X18" s="7" t="s">
        <v>103</v>
      </c>
      <c r="Y18" s="7" t="s">
        <v>103</v>
      </c>
      <c r="Z18" s="7" t="s">
        <v>103</v>
      </c>
      <c r="AA18" s="7" t="s">
        <v>103</v>
      </c>
      <c r="AB18" s="7" t="s">
        <v>103</v>
      </c>
      <c r="AC18" s="7" t="s">
        <v>103</v>
      </c>
      <c r="AD18" s="7" t="s">
        <v>103</v>
      </c>
      <c r="AE18" s="7" t="s">
        <v>103</v>
      </c>
      <c r="AF18" s="7" t="s">
        <v>102</v>
      </c>
      <c r="AG18" s="7" t="s">
        <v>103</v>
      </c>
      <c r="AH18" s="7" t="s">
        <v>103</v>
      </c>
      <c r="AI18" s="7" t="s">
        <v>103</v>
      </c>
      <c r="AJ18" s="7" t="s">
        <v>103</v>
      </c>
      <c r="AK18" s="7" t="s">
        <v>103</v>
      </c>
      <c r="AL18" s="7" t="s">
        <v>103</v>
      </c>
      <c r="AM18" s="7" t="s">
        <v>103</v>
      </c>
      <c r="AN18" s="7" t="s">
        <v>103</v>
      </c>
      <c r="AO18" s="8"/>
    </row>
    <row r="19">
      <c r="A19" s="6" t="s">
        <v>120</v>
      </c>
      <c r="B19" s="7" t="s">
        <v>102</v>
      </c>
      <c r="C19" s="7" t="s">
        <v>103</v>
      </c>
      <c r="D19" s="7" t="s">
        <v>102</v>
      </c>
      <c r="E19" s="7" t="s">
        <v>102</v>
      </c>
      <c r="F19" s="7" t="s">
        <v>102</v>
      </c>
      <c r="G19" s="7" t="s">
        <v>103</v>
      </c>
      <c r="H19" s="7" t="s">
        <v>102</v>
      </c>
      <c r="I19" s="7" t="s">
        <v>103</v>
      </c>
      <c r="J19" s="7" t="s">
        <v>102</v>
      </c>
      <c r="K19" s="7" t="s">
        <v>102</v>
      </c>
      <c r="L19" s="7" t="s">
        <v>102</v>
      </c>
      <c r="M19" s="7" t="s">
        <v>111</v>
      </c>
      <c r="N19" s="7" t="s">
        <v>102</v>
      </c>
      <c r="O19" s="7" t="s">
        <v>102</v>
      </c>
      <c r="P19" s="7" t="s">
        <v>102</v>
      </c>
      <c r="Q19" s="7" t="s">
        <v>102</v>
      </c>
      <c r="R19" s="7" t="s">
        <v>103</v>
      </c>
      <c r="S19" s="7" t="s">
        <v>102</v>
      </c>
      <c r="T19" s="7" t="s">
        <v>102</v>
      </c>
      <c r="U19" s="7" t="s">
        <v>102</v>
      </c>
      <c r="V19" s="7" t="s">
        <v>111</v>
      </c>
      <c r="W19" s="7" t="s">
        <v>102</v>
      </c>
      <c r="X19" s="7" t="s">
        <v>102</v>
      </c>
      <c r="Y19" s="7" t="s">
        <v>102</v>
      </c>
      <c r="Z19" s="7" t="s">
        <v>102</v>
      </c>
      <c r="AA19" s="7" t="s">
        <v>102</v>
      </c>
      <c r="AB19" s="7" t="s">
        <v>102</v>
      </c>
      <c r="AC19" s="7" t="s">
        <v>103</v>
      </c>
      <c r="AD19" s="7" t="s">
        <v>102</v>
      </c>
      <c r="AE19" s="7" t="s">
        <v>111</v>
      </c>
      <c r="AF19" s="7" t="s">
        <v>102</v>
      </c>
      <c r="AG19" s="7" t="s">
        <v>102</v>
      </c>
      <c r="AH19" s="7" t="s">
        <v>102</v>
      </c>
      <c r="AI19" s="7" t="s">
        <v>102</v>
      </c>
      <c r="AJ19" s="7" t="s">
        <v>102</v>
      </c>
      <c r="AK19" s="7" t="s">
        <v>102</v>
      </c>
      <c r="AL19" s="7" t="s">
        <v>102</v>
      </c>
      <c r="AM19" s="7" t="s">
        <v>102</v>
      </c>
      <c r="AN19" s="8"/>
      <c r="AO19" s="8"/>
    </row>
    <row r="20">
      <c r="A20" s="6" t="s">
        <v>121</v>
      </c>
      <c r="B20" s="7" t="s">
        <v>102</v>
      </c>
      <c r="C20" s="7" t="s">
        <v>102</v>
      </c>
      <c r="D20" s="7" t="s">
        <v>102</v>
      </c>
      <c r="E20" s="7" t="s">
        <v>102</v>
      </c>
      <c r="F20" s="7" t="s">
        <v>102</v>
      </c>
      <c r="G20" s="7" t="s">
        <v>103</v>
      </c>
      <c r="H20" s="7" t="s">
        <v>102</v>
      </c>
      <c r="I20" s="7" t="s">
        <v>102</v>
      </c>
      <c r="J20" s="7" t="s">
        <v>102</v>
      </c>
      <c r="K20" s="7" t="s">
        <v>103</v>
      </c>
      <c r="L20" s="7" t="s">
        <v>102</v>
      </c>
      <c r="M20" s="7" t="s">
        <v>102</v>
      </c>
      <c r="N20" s="7" t="s">
        <v>111</v>
      </c>
      <c r="O20" s="7" t="s">
        <v>102</v>
      </c>
      <c r="P20" s="7" t="s">
        <v>102</v>
      </c>
      <c r="Q20" s="7" t="s">
        <v>103</v>
      </c>
      <c r="R20" s="7" t="s">
        <v>102</v>
      </c>
      <c r="S20" s="7" t="s">
        <v>109</v>
      </c>
      <c r="T20" s="7" t="s">
        <v>102</v>
      </c>
      <c r="U20" s="7" t="s">
        <v>102</v>
      </c>
      <c r="V20" s="7" t="s">
        <v>103</v>
      </c>
      <c r="W20" s="7" t="s">
        <v>103</v>
      </c>
      <c r="X20" s="7" t="s">
        <v>111</v>
      </c>
      <c r="Y20" s="7" t="s">
        <v>102</v>
      </c>
      <c r="Z20" s="7" t="s">
        <v>102</v>
      </c>
      <c r="AA20" s="7" t="s">
        <v>103</v>
      </c>
      <c r="AB20" s="7" t="s">
        <v>103</v>
      </c>
      <c r="AC20" s="7" t="s">
        <v>102</v>
      </c>
      <c r="AD20" s="7" t="s">
        <v>103</v>
      </c>
      <c r="AE20" s="7" t="s">
        <v>102</v>
      </c>
      <c r="AF20" s="7" t="s">
        <v>111</v>
      </c>
      <c r="AG20" s="7" t="s">
        <v>102</v>
      </c>
      <c r="AH20" s="7" t="s">
        <v>103</v>
      </c>
      <c r="AI20" s="7" t="s">
        <v>102</v>
      </c>
      <c r="AJ20" s="7" t="s">
        <v>103</v>
      </c>
      <c r="AK20" s="7" t="s">
        <v>103</v>
      </c>
      <c r="AL20" s="7" t="s">
        <v>102</v>
      </c>
      <c r="AM20" s="7" t="s">
        <v>102</v>
      </c>
      <c r="AN20" s="7" t="s">
        <v>102</v>
      </c>
      <c r="AO20" s="8"/>
    </row>
    <row r="21">
      <c r="A21" s="6" t="s">
        <v>122</v>
      </c>
      <c r="B21" s="7" t="s">
        <v>111</v>
      </c>
      <c r="C21" s="7" t="s">
        <v>111</v>
      </c>
      <c r="D21" s="7" t="s">
        <v>111</v>
      </c>
      <c r="E21" s="7" t="s">
        <v>111</v>
      </c>
      <c r="F21" s="7" t="s">
        <v>111</v>
      </c>
      <c r="G21" s="7"/>
      <c r="H21" s="7" t="s">
        <v>111</v>
      </c>
      <c r="I21" s="7" t="s">
        <v>111</v>
      </c>
      <c r="J21" s="7" t="s">
        <v>111</v>
      </c>
      <c r="K21" s="7" t="s">
        <v>103</v>
      </c>
      <c r="L21" s="7" t="s">
        <v>111</v>
      </c>
      <c r="M21" s="7" t="s">
        <v>111</v>
      </c>
      <c r="N21" s="7" t="s">
        <v>102</v>
      </c>
      <c r="O21" s="7" t="s">
        <v>111</v>
      </c>
      <c r="P21" s="7" t="s">
        <v>111</v>
      </c>
      <c r="Q21" s="7" t="s">
        <v>103</v>
      </c>
      <c r="R21" s="7" t="s">
        <v>111</v>
      </c>
      <c r="S21" s="7" t="s">
        <v>102</v>
      </c>
      <c r="T21" s="7" t="s">
        <v>111</v>
      </c>
      <c r="U21" s="7" t="s">
        <v>111</v>
      </c>
      <c r="V21" s="7" t="s">
        <v>111</v>
      </c>
      <c r="W21" s="7" t="s">
        <v>103</v>
      </c>
      <c r="X21" s="7" t="s">
        <v>102</v>
      </c>
      <c r="Y21" s="7" t="s">
        <v>111</v>
      </c>
      <c r="Z21" s="7" t="s">
        <v>111</v>
      </c>
      <c r="AA21" s="7" t="s">
        <v>103</v>
      </c>
      <c r="AB21" s="7" t="s">
        <v>103</v>
      </c>
      <c r="AC21" s="7" t="s">
        <v>111</v>
      </c>
      <c r="AD21" s="7" t="s">
        <v>111</v>
      </c>
      <c r="AE21" s="8"/>
      <c r="AF21" s="7" t="s">
        <v>102</v>
      </c>
      <c r="AG21" s="7" t="s">
        <v>111</v>
      </c>
      <c r="AH21" s="7" t="s">
        <v>103</v>
      </c>
      <c r="AI21" s="7" t="s">
        <v>111</v>
      </c>
      <c r="AJ21" s="7" t="s">
        <v>103</v>
      </c>
      <c r="AK21" s="7" t="s">
        <v>103</v>
      </c>
      <c r="AL21" s="7" t="s">
        <v>111</v>
      </c>
      <c r="AM21" s="7" t="s">
        <v>111</v>
      </c>
      <c r="AN21" s="7" t="s">
        <v>111</v>
      </c>
      <c r="AO21" s="8"/>
    </row>
    <row r="22">
      <c r="A22" s="6" t="s">
        <v>123</v>
      </c>
      <c r="B22" s="7" t="s">
        <v>103</v>
      </c>
      <c r="C22" s="8"/>
      <c r="D22" s="7" t="s">
        <v>109</v>
      </c>
      <c r="E22" s="7" t="s">
        <v>103</v>
      </c>
      <c r="F22" s="7" t="s">
        <v>103</v>
      </c>
      <c r="G22" s="7" t="s">
        <v>103</v>
      </c>
      <c r="H22" s="7" t="s">
        <v>103</v>
      </c>
      <c r="I22" s="7" t="s">
        <v>111</v>
      </c>
      <c r="J22" s="7" t="s">
        <v>103</v>
      </c>
      <c r="K22" s="7" t="s">
        <v>103</v>
      </c>
      <c r="L22" s="7" t="s">
        <v>103</v>
      </c>
      <c r="M22" s="7" t="s">
        <v>109</v>
      </c>
      <c r="N22" s="7" t="s">
        <v>103</v>
      </c>
      <c r="O22" s="7" t="s">
        <v>103</v>
      </c>
      <c r="P22" s="7" t="s">
        <v>103</v>
      </c>
      <c r="Q22" s="7" t="s">
        <v>102</v>
      </c>
      <c r="R22" s="7" t="s">
        <v>103</v>
      </c>
      <c r="S22" s="7" t="s">
        <v>103</v>
      </c>
      <c r="T22" s="7" t="s">
        <v>103</v>
      </c>
      <c r="U22" s="7" t="s">
        <v>111</v>
      </c>
      <c r="V22" s="7" t="s">
        <v>111</v>
      </c>
      <c r="W22" s="7" t="s">
        <v>102</v>
      </c>
      <c r="X22" s="7" t="s">
        <v>102</v>
      </c>
      <c r="Y22" s="7" t="s">
        <v>111</v>
      </c>
      <c r="Z22" s="7" t="s">
        <v>103</v>
      </c>
      <c r="AA22" s="7" t="s">
        <v>103</v>
      </c>
      <c r="AB22" s="7" t="s">
        <v>103</v>
      </c>
      <c r="AC22" s="7" t="s">
        <v>111</v>
      </c>
      <c r="AD22" s="7" t="s">
        <v>103</v>
      </c>
      <c r="AE22" s="7" t="s">
        <v>102</v>
      </c>
      <c r="AF22" s="7" t="s">
        <v>102</v>
      </c>
      <c r="AG22" s="7" t="s">
        <v>103</v>
      </c>
      <c r="AH22" s="7" t="s">
        <v>102</v>
      </c>
      <c r="AI22" s="7" t="s">
        <v>103</v>
      </c>
      <c r="AJ22" s="7" t="s">
        <v>102</v>
      </c>
      <c r="AK22" s="7" t="s">
        <v>103</v>
      </c>
      <c r="AL22" s="7" t="s">
        <v>103</v>
      </c>
      <c r="AM22" s="7" t="s">
        <v>103</v>
      </c>
      <c r="AN22" s="7" t="s">
        <v>103</v>
      </c>
      <c r="AO22" s="8"/>
    </row>
    <row r="23">
      <c r="A23" s="6" t="s">
        <v>124</v>
      </c>
      <c r="B23" s="7" t="s">
        <v>102</v>
      </c>
      <c r="C23" s="7" t="s">
        <v>102</v>
      </c>
      <c r="D23" s="7" t="s">
        <v>109</v>
      </c>
      <c r="E23" s="7" t="s">
        <v>102</v>
      </c>
      <c r="F23" s="7" t="s">
        <v>102</v>
      </c>
      <c r="G23" s="7" t="s">
        <v>102</v>
      </c>
      <c r="H23" s="7" t="s">
        <v>102</v>
      </c>
      <c r="I23" s="7" t="s">
        <v>102</v>
      </c>
      <c r="J23" s="7" t="s">
        <v>111</v>
      </c>
      <c r="K23" s="7" t="s">
        <v>102</v>
      </c>
      <c r="L23" s="7" t="s">
        <v>102</v>
      </c>
      <c r="M23" s="7" t="s">
        <v>102</v>
      </c>
      <c r="N23" s="7" t="s">
        <v>102</v>
      </c>
      <c r="O23" s="7" t="s">
        <v>102</v>
      </c>
      <c r="P23" s="7" t="s">
        <v>102</v>
      </c>
      <c r="Q23" s="7" t="s">
        <v>102</v>
      </c>
      <c r="R23" s="7" t="s">
        <v>102</v>
      </c>
      <c r="S23" s="7" t="s">
        <v>102</v>
      </c>
      <c r="T23" s="7" t="s">
        <v>111</v>
      </c>
      <c r="U23" s="7" t="s">
        <v>103</v>
      </c>
      <c r="V23" s="7" t="s">
        <v>102</v>
      </c>
      <c r="W23" s="7" t="s">
        <v>103</v>
      </c>
      <c r="X23" s="7" t="s">
        <v>103</v>
      </c>
      <c r="Y23" s="7" t="s">
        <v>102</v>
      </c>
      <c r="Z23" s="7" t="s">
        <v>102</v>
      </c>
      <c r="AA23" s="7" t="s">
        <v>102</v>
      </c>
      <c r="AB23" s="7" t="s">
        <v>102</v>
      </c>
      <c r="AC23" s="7" t="s">
        <v>111</v>
      </c>
      <c r="AD23" s="7" t="s">
        <v>102</v>
      </c>
      <c r="AE23" s="7" t="s">
        <v>109</v>
      </c>
      <c r="AF23" s="7" t="s">
        <v>102</v>
      </c>
      <c r="AG23" s="7" t="s">
        <v>102</v>
      </c>
      <c r="AH23" s="7" t="s">
        <v>103</v>
      </c>
      <c r="AI23" s="7" t="s">
        <v>102</v>
      </c>
      <c r="AJ23" s="7" t="s">
        <v>103</v>
      </c>
      <c r="AK23" s="7" t="s">
        <v>102</v>
      </c>
      <c r="AL23" s="7" t="s">
        <v>102</v>
      </c>
      <c r="AM23" s="7" t="s">
        <v>102</v>
      </c>
      <c r="AN23" s="7" t="s">
        <v>102</v>
      </c>
      <c r="AO23" s="8"/>
    </row>
    <row r="24">
      <c r="A24" s="6" t="s">
        <v>125</v>
      </c>
      <c r="B24" s="7" t="s">
        <v>103</v>
      </c>
      <c r="C24" s="7" t="s">
        <v>103</v>
      </c>
      <c r="D24" s="7" t="s">
        <v>103</v>
      </c>
      <c r="E24" s="7" t="s">
        <v>103</v>
      </c>
      <c r="F24" s="7" t="s">
        <v>103</v>
      </c>
      <c r="G24" s="7" t="s">
        <v>103</v>
      </c>
      <c r="H24" s="7" t="s">
        <v>103</v>
      </c>
      <c r="I24" s="7" t="s">
        <v>103</v>
      </c>
      <c r="J24" s="7" t="s">
        <v>103</v>
      </c>
      <c r="K24" s="7" t="s">
        <v>103</v>
      </c>
      <c r="L24" s="7" t="s">
        <v>103</v>
      </c>
      <c r="M24" s="7" t="s">
        <v>103</v>
      </c>
      <c r="N24" s="7" t="s">
        <v>103</v>
      </c>
      <c r="O24" s="7" t="s">
        <v>103</v>
      </c>
      <c r="P24" s="7" t="s">
        <v>103</v>
      </c>
      <c r="Q24" s="7" t="s">
        <v>103</v>
      </c>
      <c r="R24" s="7" t="s">
        <v>103</v>
      </c>
      <c r="S24" s="7" t="s">
        <v>103</v>
      </c>
      <c r="T24" s="7" t="s">
        <v>103</v>
      </c>
      <c r="U24" s="7" t="s">
        <v>103</v>
      </c>
      <c r="V24" s="7" t="s">
        <v>103</v>
      </c>
      <c r="W24" s="7" t="s">
        <v>103</v>
      </c>
      <c r="X24" s="7" t="s">
        <v>103</v>
      </c>
      <c r="Y24" s="7" t="s">
        <v>103</v>
      </c>
      <c r="Z24" s="7" t="s">
        <v>103</v>
      </c>
      <c r="AA24" s="7" t="s">
        <v>103</v>
      </c>
      <c r="AB24" s="7" t="s">
        <v>103</v>
      </c>
      <c r="AC24" s="7" t="s">
        <v>109</v>
      </c>
      <c r="AD24" s="7" t="s">
        <v>103</v>
      </c>
      <c r="AE24" s="7" t="s">
        <v>103</v>
      </c>
      <c r="AF24" s="7" t="s">
        <v>102</v>
      </c>
      <c r="AG24" s="7" t="s">
        <v>103</v>
      </c>
      <c r="AH24" s="7" t="s">
        <v>103</v>
      </c>
      <c r="AI24" s="7" t="s">
        <v>103</v>
      </c>
      <c r="AJ24" s="7" t="s">
        <v>103</v>
      </c>
      <c r="AK24" s="7" t="s">
        <v>103</v>
      </c>
      <c r="AL24" s="7" t="s">
        <v>103</v>
      </c>
      <c r="AM24" s="7" t="s">
        <v>103</v>
      </c>
      <c r="AN24" s="7" t="s">
        <v>103</v>
      </c>
      <c r="AO24" s="8"/>
    </row>
    <row r="25">
      <c r="A25" s="6" t="s">
        <v>126</v>
      </c>
      <c r="B25" s="7" t="s">
        <v>111</v>
      </c>
      <c r="C25" s="7" t="s">
        <v>103</v>
      </c>
      <c r="D25" s="7" t="s">
        <v>111</v>
      </c>
      <c r="E25" s="7" t="s">
        <v>111</v>
      </c>
      <c r="F25" s="7" t="s">
        <v>111</v>
      </c>
      <c r="G25" s="8"/>
      <c r="H25" s="7" t="s">
        <v>111</v>
      </c>
      <c r="I25" s="7" t="s">
        <v>103</v>
      </c>
      <c r="J25" s="7" t="s">
        <v>111</v>
      </c>
      <c r="K25" s="7" t="s">
        <v>111</v>
      </c>
      <c r="L25" s="7" t="s">
        <v>103</v>
      </c>
      <c r="M25" s="7" t="s">
        <v>103</v>
      </c>
      <c r="N25" s="7" t="s">
        <v>103</v>
      </c>
      <c r="O25" s="7" t="s">
        <v>103</v>
      </c>
      <c r="P25" s="7" t="s">
        <v>103</v>
      </c>
      <c r="Q25" s="7" t="s">
        <v>103</v>
      </c>
      <c r="R25" s="7" t="s">
        <v>111</v>
      </c>
      <c r="S25" s="7" t="s">
        <v>103</v>
      </c>
      <c r="T25" s="7" t="s">
        <v>103</v>
      </c>
      <c r="U25" s="7" t="s">
        <v>103</v>
      </c>
      <c r="V25" s="7" t="s">
        <v>103</v>
      </c>
      <c r="W25" s="7" t="s">
        <v>102</v>
      </c>
      <c r="X25" s="7" t="s">
        <v>111</v>
      </c>
      <c r="Y25" s="7" t="s">
        <v>109</v>
      </c>
      <c r="Z25" s="7" t="s">
        <v>103</v>
      </c>
      <c r="AA25" s="7" t="s">
        <v>103</v>
      </c>
      <c r="AB25" s="7" t="s">
        <v>111</v>
      </c>
      <c r="AC25" s="7" t="s">
        <v>103</v>
      </c>
      <c r="AD25" s="7" t="s">
        <v>103</v>
      </c>
      <c r="AE25" s="7" t="s">
        <v>111</v>
      </c>
      <c r="AF25" s="7" t="s">
        <v>103</v>
      </c>
      <c r="AG25" s="7" t="s">
        <v>103</v>
      </c>
      <c r="AH25" s="7" t="s">
        <v>111</v>
      </c>
      <c r="AI25" s="7" t="s">
        <v>111</v>
      </c>
      <c r="AJ25" s="7" t="s">
        <v>111</v>
      </c>
      <c r="AK25" s="7" t="s">
        <v>103</v>
      </c>
      <c r="AL25" s="7" t="s">
        <v>103</v>
      </c>
      <c r="AM25" s="7" t="s">
        <v>111</v>
      </c>
      <c r="AN25" s="7" t="s">
        <v>111</v>
      </c>
      <c r="AO25" s="8"/>
    </row>
    <row r="26">
      <c r="A26" s="6" t="s">
        <v>127</v>
      </c>
      <c r="B26" s="7" t="s">
        <v>103</v>
      </c>
      <c r="C26" s="7" t="s">
        <v>102</v>
      </c>
      <c r="D26" s="7" t="s">
        <v>103</v>
      </c>
      <c r="E26" s="7" t="s">
        <v>103</v>
      </c>
      <c r="F26" s="7" t="s">
        <v>103</v>
      </c>
      <c r="G26" s="7" t="s">
        <v>103</v>
      </c>
      <c r="H26" s="7" t="s">
        <v>103</v>
      </c>
      <c r="I26" s="7" t="s">
        <v>103</v>
      </c>
      <c r="J26" s="7" t="s">
        <v>103</v>
      </c>
      <c r="K26" s="7" t="s">
        <v>103</v>
      </c>
      <c r="L26" s="7" t="s">
        <v>103</v>
      </c>
      <c r="M26" s="7" t="s">
        <v>103</v>
      </c>
      <c r="N26" s="7" t="s">
        <v>103</v>
      </c>
      <c r="O26" s="7" t="s">
        <v>103</v>
      </c>
      <c r="P26" s="7" t="s">
        <v>103</v>
      </c>
      <c r="Q26" s="7" t="s">
        <v>103</v>
      </c>
      <c r="R26" s="7" t="s">
        <v>103</v>
      </c>
      <c r="S26" s="7" t="s">
        <v>103</v>
      </c>
      <c r="T26" s="7" t="s">
        <v>103</v>
      </c>
      <c r="U26" s="7" t="s">
        <v>102</v>
      </c>
      <c r="V26" s="7" t="s">
        <v>103</v>
      </c>
      <c r="W26" s="7" t="s">
        <v>103</v>
      </c>
      <c r="X26" s="7" t="s">
        <v>103</v>
      </c>
      <c r="Y26" s="7" t="s">
        <v>103</v>
      </c>
      <c r="Z26" s="7" t="s">
        <v>103</v>
      </c>
      <c r="AA26" s="7" t="s">
        <v>103</v>
      </c>
      <c r="AB26" s="8"/>
      <c r="AC26" s="7" t="s">
        <v>103</v>
      </c>
      <c r="AD26" s="7" t="s">
        <v>103</v>
      </c>
      <c r="AE26" s="8"/>
      <c r="AF26" s="7" t="s">
        <v>103</v>
      </c>
      <c r="AG26" s="7" t="s">
        <v>103</v>
      </c>
      <c r="AH26" s="7" t="s">
        <v>103</v>
      </c>
      <c r="AI26" s="7" t="s">
        <v>103</v>
      </c>
      <c r="AJ26" s="7" t="s">
        <v>103</v>
      </c>
      <c r="AK26" s="7" t="s">
        <v>103</v>
      </c>
      <c r="AL26" s="7" t="s">
        <v>103</v>
      </c>
      <c r="AM26" s="7" t="s">
        <v>103</v>
      </c>
      <c r="AN26" s="7" t="s">
        <v>103</v>
      </c>
      <c r="AO26" s="8"/>
    </row>
    <row r="27">
      <c r="A27" s="6" t="s">
        <v>128</v>
      </c>
      <c r="B27" s="7" t="s">
        <v>102</v>
      </c>
      <c r="C27" s="7" t="s">
        <v>102</v>
      </c>
      <c r="D27" s="7" t="s">
        <v>103</v>
      </c>
      <c r="E27" s="7" t="s">
        <v>102</v>
      </c>
      <c r="F27" s="7" t="s">
        <v>102</v>
      </c>
      <c r="G27" s="7" t="s">
        <v>111</v>
      </c>
      <c r="H27" s="7" t="s">
        <v>102</v>
      </c>
      <c r="I27" s="7" t="s">
        <v>102</v>
      </c>
      <c r="J27" s="7" t="s">
        <v>102</v>
      </c>
      <c r="K27" s="7" t="s">
        <v>103</v>
      </c>
      <c r="L27" s="7" t="s">
        <v>102</v>
      </c>
      <c r="M27" s="7" t="s">
        <v>102</v>
      </c>
      <c r="N27" s="7" t="s">
        <v>111</v>
      </c>
      <c r="O27" s="7" t="s">
        <v>102</v>
      </c>
      <c r="P27" s="7" t="s">
        <v>103</v>
      </c>
      <c r="Q27" s="7" t="s">
        <v>103</v>
      </c>
      <c r="R27" s="7" t="s">
        <v>102</v>
      </c>
      <c r="S27" s="7" t="s">
        <v>102</v>
      </c>
      <c r="T27" s="7" t="s">
        <v>111</v>
      </c>
      <c r="U27" s="7" t="s">
        <v>102</v>
      </c>
      <c r="V27" s="7" t="s">
        <v>103</v>
      </c>
      <c r="W27" s="7" t="s">
        <v>103</v>
      </c>
      <c r="X27" s="7" t="s">
        <v>102</v>
      </c>
      <c r="Y27" s="7" t="s">
        <v>111</v>
      </c>
      <c r="Z27" s="7" t="s">
        <v>102</v>
      </c>
      <c r="AA27" s="7" t="s">
        <v>102</v>
      </c>
      <c r="AB27" s="7" t="s">
        <v>102</v>
      </c>
      <c r="AC27" s="7" t="s">
        <v>102</v>
      </c>
      <c r="AD27" s="7" t="s">
        <v>102</v>
      </c>
      <c r="AE27" s="7" t="s">
        <v>111</v>
      </c>
      <c r="AF27" s="7" t="s">
        <v>103</v>
      </c>
      <c r="AG27" s="7" t="s">
        <v>103</v>
      </c>
      <c r="AH27" s="7" t="s">
        <v>111</v>
      </c>
      <c r="AI27" s="7" t="s">
        <v>102</v>
      </c>
      <c r="AJ27" s="7" t="s">
        <v>103</v>
      </c>
      <c r="AK27" s="7" t="s">
        <v>102</v>
      </c>
      <c r="AL27" s="7" t="s">
        <v>103</v>
      </c>
      <c r="AM27" s="7" t="s">
        <v>111</v>
      </c>
      <c r="AN27" s="7" t="s">
        <v>102</v>
      </c>
      <c r="AO27" s="8"/>
    </row>
    <row r="28">
      <c r="A28" s="6" t="s">
        <v>129</v>
      </c>
      <c r="B28" s="7" t="s">
        <v>103</v>
      </c>
      <c r="C28" s="7" t="s">
        <v>103</v>
      </c>
      <c r="D28" s="7" t="s">
        <v>103</v>
      </c>
      <c r="E28" s="7" t="s">
        <v>103</v>
      </c>
      <c r="F28" s="7" t="s">
        <v>103</v>
      </c>
      <c r="G28" s="7" t="s">
        <v>103</v>
      </c>
      <c r="H28" s="7" t="s">
        <v>103</v>
      </c>
      <c r="I28" s="7" t="s">
        <v>103</v>
      </c>
      <c r="J28" s="7" t="s">
        <v>103</v>
      </c>
      <c r="K28" s="7" t="s">
        <v>103</v>
      </c>
      <c r="L28" s="7" t="s">
        <v>103</v>
      </c>
      <c r="M28" s="7" t="s">
        <v>103</v>
      </c>
      <c r="N28" s="7" t="s">
        <v>103</v>
      </c>
      <c r="O28" s="7" t="s">
        <v>103</v>
      </c>
      <c r="P28" s="7" t="s">
        <v>103</v>
      </c>
      <c r="Q28" s="7" t="s">
        <v>103</v>
      </c>
      <c r="R28" s="7" t="s">
        <v>103</v>
      </c>
      <c r="S28" s="7" t="s">
        <v>103</v>
      </c>
      <c r="T28" s="7" t="s">
        <v>111</v>
      </c>
      <c r="U28" s="7" t="s">
        <v>103</v>
      </c>
      <c r="V28" s="7" t="s">
        <v>103</v>
      </c>
      <c r="W28" s="7" t="s">
        <v>103</v>
      </c>
      <c r="X28" s="7" t="s">
        <v>103</v>
      </c>
      <c r="Y28" s="7" t="s">
        <v>103</v>
      </c>
      <c r="Z28" s="7" t="s">
        <v>103</v>
      </c>
      <c r="AA28" s="7" t="s">
        <v>103</v>
      </c>
      <c r="AB28" s="7" t="s">
        <v>103</v>
      </c>
      <c r="AC28" s="7" t="s">
        <v>102</v>
      </c>
      <c r="AD28" s="7" t="s">
        <v>103</v>
      </c>
      <c r="AE28" s="7" t="s">
        <v>103</v>
      </c>
      <c r="AF28" s="7" t="s">
        <v>102</v>
      </c>
      <c r="AG28" s="7" t="s">
        <v>103</v>
      </c>
      <c r="AH28" s="7" t="s">
        <v>103</v>
      </c>
      <c r="AI28" s="7" t="s">
        <v>103</v>
      </c>
      <c r="AJ28" s="7" t="s">
        <v>103</v>
      </c>
      <c r="AK28" s="7" t="s">
        <v>103</v>
      </c>
      <c r="AL28" s="7" t="s">
        <v>103</v>
      </c>
      <c r="AM28" s="7" t="s">
        <v>103</v>
      </c>
      <c r="AN28" s="7" t="s">
        <v>102</v>
      </c>
      <c r="AO28" s="8"/>
    </row>
    <row r="29">
      <c r="A29" s="6" t="s">
        <v>130</v>
      </c>
      <c r="B29" s="7" t="s">
        <v>103</v>
      </c>
      <c r="C29" s="7" t="s">
        <v>103</v>
      </c>
      <c r="D29" s="7" t="s">
        <v>102</v>
      </c>
      <c r="E29" s="7" t="s">
        <v>103</v>
      </c>
      <c r="F29" s="7" t="s">
        <v>103</v>
      </c>
      <c r="G29" s="7" t="s">
        <v>103</v>
      </c>
      <c r="H29" s="7" t="s">
        <v>103</v>
      </c>
      <c r="I29" s="7" t="s">
        <v>103</v>
      </c>
      <c r="J29" s="7" t="s">
        <v>103</v>
      </c>
      <c r="K29" s="7" t="s">
        <v>103</v>
      </c>
      <c r="L29" s="7" t="s">
        <v>103</v>
      </c>
      <c r="M29" s="7" t="s">
        <v>111</v>
      </c>
      <c r="N29" s="7" t="s">
        <v>102</v>
      </c>
      <c r="O29" s="7" t="s">
        <v>103</v>
      </c>
      <c r="P29" s="7" t="s">
        <v>103</v>
      </c>
      <c r="Q29" s="7" t="s">
        <v>103</v>
      </c>
      <c r="R29" s="7" t="s">
        <v>103</v>
      </c>
      <c r="S29" s="7" t="s">
        <v>103</v>
      </c>
      <c r="T29" s="7" t="s">
        <v>103</v>
      </c>
      <c r="U29" s="7" t="s">
        <v>103</v>
      </c>
      <c r="V29" s="7" t="s">
        <v>102</v>
      </c>
      <c r="W29" s="7" t="s">
        <v>103</v>
      </c>
      <c r="X29" s="7" t="s">
        <v>103</v>
      </c>
      <c r="Y29" s="7" t="s">
        <v>103</v>
      </c>
      <c r="Z29" s="7" t="s">
        <v>103</v>
      </c>
      <c r="AA29" s="7" t="s">
        <v>103</v>
      </c>
      <c r="AB29" s="7" t="s">
        <v>103</v>
      </c>
      <c r="AC29" s="7" t="s">
        <v>103</v>
      </c>
      <c r="AD29" s="7" t="s">
        <v>103</v>
      </c>
      <c r="AE29" s="7" t="s">
        <v>103</v>
      </c>
      <c r="AF29" s="7" t="s">
        <v>102</v>
      </c>
      <c r="AG29" s="7" t="s">
        <v>103</v>
      </c>
      <c r="AH29" s="7" t="s">
        <v>103</v>
      </c>
      <c r="AI29" s="7" t="s">
        <v>103</v>
      </c>
      <c r="AJ29" s="7" t="s">
        <v>103</v>
      </c>
      <c r="AK29" s="7" t="s">
        <v>103</v>
      </c>
      <c r="AL29" s="7" t="s">
        <v>103</v>
      </c>
      <c r="AM29" s="7" t="s">
        <v>103</v>
      </c>
      <c r="AN29" s="7" t="s">
        <v>102</v>
      </c>
      <c r="AO29" s="8"/>
    </row>
    <row r="30">
      <c r="A30" s="6" t="s">
        <v>131</v>
      </c>
      <c r="B30" s="7" t="s">
        <v>103</v>
      </c>
      <c r="C30" s="7" t="s">
        <v>103</v>
      </c>
      <c r="D30" s="7" t="s">
        <v>102</v>
      </c>
      <c r="E30" s="7" t="s">
        <v>103</v>
      </c>
      <c r="F30" s="7" t="s">
        <v>103</v>
      </c>
      <c r="G30" s="7" t="s">
        <v>103</v>
      </c>
      <c r="H30" s="7" t="s">
        <v>103</v>
      </c>
      <c r="I30" s="7" t="s">
        <v>103</v>
      </c>
      <c r="J30" s="7" t="s">
        <v>103</v>
      </c>
      <c r="K30" s="7" t="s">
        <v>103</v>
      </c>
      <c r="L30" s="7" t="s">
        <v>103</v>
      </c>
      <c r="M30" s="7" t="s">
        <v>103</v>
      </c>
      <c r="N30" s="7" t="s">
        <v>103</v>
      </c>
      <c r="O30" s="7" t="s">
        <v>103</v>
      </c>
      <c r="P30" s="7" t="s">
        <v>103</v>
      </c>
      <c r="Q30" s="7" t="s">
        <v>103</v>
      </c>
      <c r="R30" s="7" t="s">
        <v>103</v>
      </c>
      <c r="S30" s="7" t="s">
        <v>103</v>
      </c>
      <c r="T30" s="7" t="s">
        <v>103</v>
      </c>
      <c r="U30" s="7" t="s">
        <v>103</v>
      </c>
      <c r="V30" s="7" t="s">
        <v>103</v>
      </c>
      <c r="W30" s="7" t="s">
        <v>103</v>
      </c>
      <c r="X30" s="7" t="s">
        <v>103</v>
      </c>
      <c r="Y30" s="7" t="s">
        <v>103</v>
      </c>
      <c r="Z30" s="7" t="s">
        <v>103</v>
      </c>
      <c r="AA30" s="7" t="s">
        <v>103</v>
      </c>
      <c r="AB30" s="7" t="s">
        <v>103</v>
      </c>
      <c r="AC30" s="7" t="s">
        <v>103</v>
      </c>
      <c r="AD30" s="7" t="s">
        <v>111</v>
      </c>
      <c r="AE30" s="7" t="s">
        <v>103</v>
      </c>
      <c r="AF30" s="7" t="s">
        <v>103</v>
      </c>
      <c r="AG30" s="7" t="s">
        <v>103</v>
      </c>
      <c r="AH30" s="7" t="s">
        <v>103</v>
      </c>
      <c r="AI30" s="7" t="s">
        <v>103</v>
      </c>
      <c r="AJ30" s="7" t="s">
        <v>103</v>
      </c>
      <c r="AK30" s="7" t="s">
        <v>103</v>
      </c>
      <c r="AL30" s="7" t="s">
        <v>103</v>
      </c>
      <c r="AM30" s="7" t="s">
        <v>103</v>
      </c>
      <c r="AN30" s="7" t="s">
        <v>103</v>
      </c>
      <c r="AO30" s="8"/>
    </row>
    <row r="31">
      <c r="A31" s="6" t="s">
        <v>132</v>
      </c>
      <c r="B31" s="7" t="s">
        <v>103</v>
      </c>
      <c r="C31" s="7" t="s">
        <v>103</v>
      </c>
      <c r="D31" s="7" t="s">
        <v>102</v>
      </c>
      <c r="E31" s="7" t="s">
        <v>103</v>
      </c>
      <c r="F31" s="7" t="s">
        <v>103</v>
      </c>
      <c r="G31" s="7" t="s">
        <v>102</v>
      </c>
      <c r="H31" s="7" t="s">
        <v>102</v>
      </c>
      <c r="I31" s="7" t="s">
        <v>103</v>
      </c>
      <c r="J31" s="8"/>
      <c r="K31" s="7" t="s">
        <v>111</v>
      </c>
      <c r="L31" s="7" t="s">
        <v>102</v>
      </c>
      <c r="M31" s="7" t="s">
        <v>111</v>
      </c>
      <c r="N31" s="7" t="s">
        <v>102</v>
      </c>
      <c r="O31" s="7" t="s">
        <v>102</v>
      </c>
      <c r="P31" s="7" t="s">
        <v>102</v>
      </c>
      <c r="Q31" s="7" t="s">
        <v>102</v>
      </c>
      <c r="R31" s="7" t="s">
        <v>102</v>
      </c>
      <c r="S31" s="7" t="s">
        <v>103</v>
      </c>
      <c r="T31" s="7" t="s">
        <v>111</v>
      </c>
      <c r="U31" s="7" t="s">
        <v>102</v>
      </c>
      <c r="V31" s="7" t="s">
        <v>111</v>
      </c>
      <c r="W31" s="7" t="s">
        <v>102</v>
      </c>
      <c r="X31" s="7" t="s">
        <v>103</v>
      </c>
      <c r="Y31" s="7" t="s">
        <v>102</v>
      </c>
      <c r="Z31" s="7" t="s">
        <v>102</v>
      </c>
      <c r="AA31" s="7" t="s">
        <v>103</v>
      </c>
      <c r="AB31" s="7" t="s">
        <v>102</v>
      </c>
      <c r="AC31" s="7" t="s">
        <v>102</v>
      </c>
      <c r="AD31" s="7" t="s">
        <v>111</v>
      </c>
      <c r="AE31" s="7" t="s">
        <v>103</v>
      </c>
      <c r="AF31" s="7" t="s">
        <v>102</v>
      </c>
      <c r="AG31" s="7" t="s">
        <v>102</v>
      </c>
      <c r="AH31" s="7" t="s">
        <v>103</v>
      </c>
      <c r="AI31" s="7" t="s">
        <v>103</v>
      </c>
      <c r="AJ31" s="7" t="s">
        <v>103</v>
      </c>
      <c r="AK31" s="7" t="s">
        <v>102</v>
      </c>
      <c r="AL31" s="7" t="s">
        <v>102</v>
      </c>
      <c r="AM31" s="7" t="s">
        <v>102</v>
      </c>
      <c r="AN31" s="7" t="s">
        <v>103</v>
      </c>
      <c r="AO31" s="8"/>
    </row>
    <row r="32">
      <c r="A32" s="6" t="s">
        <v>133</v>
      </c>
      <c r="B32" s="7" t="s">
        <v>103</v>
      </c>
      <c r="C32" s="7" t="s">
        <v>103</v>
      </c>
      <c r="D32" s="7" t="s">
        <v>103</v>
      </c>
      <c r="E32" s="7" t="s">
        <v>103</v>
      </c>
      <c r="F32" s="7" t="s">
        <v>103</v>
      </c>
      <c r="G32" s="7" t="s">
        <v>103</v>
      </c>
      <c r="H32" s="7" t="s">
        <v>103</v>
      </c>
      <c r="I32" s="7" t="s">
        <v>103</v>
      </c>
      <c r="J32" s="7" t="s">
        <v>103</v>
      </c>
      <c r="K32" s="7" t="s">
        <v>103</v>
      </c>
      <c r="L32" s="7" t="s">
        <v>103</v>
      </c>
      <c r="M32" s="7" t="s">
        <v>103</v>
      </c>
      <c r="N32" s="7" t="s">
        <v>103</v>
      </c>
      <c r="O32" s="7" t="s">
        <v>103</v>
      </c>
      <c r="P32" s="7" t="s">
        <v>103</v>
      </c>
      <c r="Q32" s="7" t="s">
        <v>102</v>
      </c>
      <c r="R32" s="7" t="s">
        <v>102</v>
      </c>
      <c r="S32" s="7" t="s">
        <v>103</v>
      </c>
      <c r="T32" s="7" t="s">
        <v>102</v>
      </c>
      <c r="U32" s="7" t="s">
        <v>103</v>
      </c>
      <c r="V32" s="7" t="s">
        <v>103</v>
      </c>
      <c r="W32" s="7" t="s">
        <v>102</v>
      </c>
      <c r="X32" s="7" t="s">
        <v>103</v>
      </c>
      <c r="Y32" s="7" t="s">
        <v>111</v>
      </c>
      <c r="Z32" s="7" t="s">
        <v>103</v>
      </c>
      <c r="AA32" s="7" t="s">
        <v>103</v>
      </c>
      <c r="AB32" s="7" t="s">
        <v>103</v>
      </c>
      <c r="AC32" s="7" t="s">
        <v>103</v>
      </c>
      <c r="AD32" s="7" t="s">
        <v>111</v>
      </c>
      <c r="AE32" s="7" t="s">
        <v>102</v>
      </c>
      <c r="AF32" s="7" t="s">
        <v>103</v>
      </c>
      <c r="AG32" s="7" t="s">
        <v>103</v>
      </c>
      <c r="AH32" s="7" t="s">
        <v>111</v>
      </c>
      <c r="AI32" s="7" t="s">
        <v>103</v>
      </c>
      <c r="AJ32" s="7" t="s">
        <v>102</v>
      </c>
      <c r="AK32" s="7" t="s">
        <v>103</v>
      </c>
      <c r="AL32" s="7" t="s">
        <v>103</v>
      </c>
      <c r="AM32" s="7" t="s">
        <v>103</v>
      </c>
      <c r="AN32" s="7" t="s">
        <v>103</v>
      </c>
      <c r="AO32" s="8"/>
    </row>
    <row r="33">
      <c r="A33" s="6" t="s">
        <v>134</v>
      </c>
      <c r="B33" s="7" t="s">
        <v>111</v>
      </c>
      <c r="C33" s="7" t="s">
        <v>103</v>
      </c>
      <c r="D33" s="7" t="s">
        <v>111</v>
      </c>
      <c r="E33" s="7" t="s">
        <v>103</v>
      </c>
      <c r="F33" s="7" t="s">
        <v>111</v>
      </c>
      <c r="G33" s="7" t="s">
        <v>103</v>
      </c>
      <c r="H33" s="7" t="s">
        <v>111</v>
      </c>
      <c r="I33" s="7" t="s">
        <v>103</v>
      </c>
      <c r="J33" s="8"/>
      <c r="K33" s="7" t="s">
        <v>111</v>
      </c>
      <c r="L33" s="7" t="s">
        <v>102</v>
      </c>
      <c r="M33" s="7" t="s">
        <v>111</v>
      </c>
      <c r="N33" s="7" t="s">
        <v>111</v>
      </c>
      <c r="O33" s="7" t="s">
        <v>103</v>
      </c>
      <c r="P33" s="7" t="s">
        <v>103</v>
      </c>
      <c r="Q33" s="7" t="s">
        <v>111</v>
      </c>
      <c r="R33" s="7" t="s">
        <v>103</v>
      </c>
      <c r="S33" s="7" t="s">
        <v>103</v>
      </c>
      <c r="T33" s="7" t="s">
        <v>111</v>
      </c>
      <c r="U33" s="7" t="s">
        <v>103</v>
      </c>
      <c r="V33" s="7" t="s">
        <v>111</v>
      </c>
      <c r="W33" s="7" t="s">
        <v>102</v>
      </c>
      <c r="X33" s="7" t="s">
        <v>111</v>
      </c>
      <c r="Y33" s="7" t="s">
        <v>111</v>
      </c>
      <c r="Z33" s="7" t="s">
        <v>111</v>
      </c>
      <c r="AA33" s="7" t="s">
        <v>103</v>
      </c>
      <c r="AB33" s="7" t="s">
        <v>103</v>
      </c>
      <c r="AC33" s="7" t="s">
        <v>111</v>
      </c>
      <c r="AD33" s="7" t="s">
        <v>111</v>
      </c>
      <c r="AE33" s="7" t="s">
        <v>111</v>
      </c>
      <c r="AF33" s="7" t="s">
        <v>102</v>
      </c>
      <c r="AG33" s="7" t="s">
        <v>103</v>
      </c>
      <c r="AH33" s="7" t="s">
        <v>111</v>
      </c>
      <c r="AI33" s="7" t="s">
        <v>103</v>
      </c>
      <c r="AJ33" s="7" t="s">
        <v>111</v>
      </c>
      <c r="AK33" s="7" t="s">
        <v>103</v>
      </c>
      <c r="AL33" s="7" t="s">
        <v>103</v>
      </c>
      <c r="AM33" s="7" t="s">
        <v>111</v>
      </c>
      <c r="AN33" s="7" t="s">
        <v>103</v>
      </c>
      <c r="AO33" s="8"/>
    </row>
    <row r="34">
      <c r="A34" s="6" t="s">
        <v>135</v>
      </c>
      <c r="B34" s="7" t="s">
        <v>103</v>
      </c>
      <c r="C34" s="7" t="s">
        <v>103</v>
      </c>
      <c r="D34" s="7" t="s">
        <v>103</v>
      </c>
      <c r="E34" s="7" t="s">
        <v>103</v>
      </c>
      <c r="F34" s="7" t="s">
        <v>103</v>
      </c>
      <c r="G34" s="8"/>
      <c r="H34" s="7" t="s">
        <v>103</v>
      </c>
      <c r="I34" s="7" t="s">
        <v>102</v>
      </c>
      <c r="J34" s="7" t="s">
        <v>103</v>
      </c>
      <c r="K34" s="7" t="s">
        <v>111</v>
      </c>
      <c r="L34" s="7" t="s">
        <v>103</v>
      </c>
      <c r="M34" s="7" t="s">
        <v>111</v>
      </c>
      <c r="N34" s="7" t="s">
        <v>103</v>
      </c>
      <c r="O34" s="7" t="s">
        <v>103</v>
      </c>
      <c r="P34" s="7" t="s">
        <v>103</v>
      </c>
      <c r="Q34" s="7" t="s">
        <v>102</v>
      </c>
      <c r="R34" s="7" t="s">
        <v>103</v>
      </c>
      <c r="S34" s="7" t="s">
        <v>103</v>
      </c>
      <c r="T34" s="7" t="s">
        <v>103</v>
      </c>
      <c r="U34" s="7" t="s">
        <v>103</v>
      </c>
      <c r="V34" s="7" t="s">
        <v>103</v>
      </c>
      <c r="W34" s="7" t="s">
        <v>103</v>
      </c>
      <c r="X34" s="7" t="s">
        <v>103</v>
      </c>
      <c r="Y34" s="7" t="s">
        <v>103</v>
      </c>
      <c r="Z34" s="7" t="s">
        <v>102</v>
      </c>
      <c r="AA34" s="7" t="s">
        <v>103</v>
      </c>
      <c r="AB34" s="7" t="s">
        <v>103</v>
      </c>
      <c r="AC34" s="7" t="s">
        <v>103</v>
      </c>
      <c r="AD34" s="7" t="s">
        <v>111</v>
      </c>
      <c r="AE34" s="7" t="s">
        <v>103</v>
      </c>
      <c r="AF34" s="7" t="s">
        <v>111</v>
      </c>
      <c r="AG34" s="7" t="s">
        <v>102</v>
      </c>
      <c r="AH34" s="7" t="s">
        <v>111</v>
      </c>
      <c r="AI34" s="7" t="s">
        <v>103</v>
      </c>
      <c r="AJ34" s="7" t="s">
        <v>103</v>
      </c>
      <c r="AK34" s="7" t="s">
        <v>103</v>
      </c>
      <c r="AL34" s="7" t="s">
        <v>102</v>
      </c>
      <c r="AM34" s="7" t="s">
        <v>103</v>
      </c>
      <c r="AN34" s="7" t="s">
        <v>103</v>
      </c>
      <c r="AO34" s="8"/>
    </row>
    <row r="35">
      <c r="A35" s="6" t="s">
        <v>136</v>
      </c>
      <c r="B35" s="7" t="s">
        <v>103</v>
      </c>
      <c r="C35" s="7" t="s">
        <v>102</v>
      </c>
      <c r="D35" s="7" t="s">
        <v>111</v>
      </c>
      <c r="E35" s="7" t="s">
        <v>103</v>
      </c>
      <c r="F35" s="7" t="s">
        <v>103</v>
      </c>
      <c r="G35" s="7" t="s">
        <v>103</v>
      </c>
      <c r="H35" s="7" t="s">
        <v>103</v>
      </c>
      <c r="I35" s="7" t="s">
        <v>103</v>
      </c>
      <c r="J35" s="8"/>
      <c r="K35" s="7" t="s">
        <v>103</v>
      </c>
      <c r="L35" s="7" t="s">
        <v>103</v>
      </c>
      <c r="M35" s="7" t="s">
        <v>111</v>
      </c>
      <c r="N35" s="7" t="s">
        <v>103</v>
      </c>
      <c r="O35" s="7" t="s">
        <v>103</v>
      </c>
      <c r="P35" s="7" t="s">
        <v>103</v>
      </c>
      <c r="Q35" s="7" t="s">
        <v>103</v>
      </c>
      <c r="R35" s="7" t="s">
        <v>103</v>
      </c>
      <c r="S35" s="7" t="s">
        <v>103</v>
      </c>
      <c r="T35" s="7" t="s">
        <v>103</v>
      </c>
      <c r="U35" s="7" t="s">
        <v>103</v>
      </c>
      <c r="V35" s="7" t="s">
        <v>103</v>
      </c>
      <c r="W35" s="7" t="s">
        <v>103</v>
      </c>
      <c r="X35" s="7" t="s">
        <v>111</v>
      </c>
      <c r="Y35" s="7" t="s">
        <v>111</v>
      </c>
      <c r="Z35" s="7" t="s">
        <v>103</v>
      </c>
      <c r="AA35" s="7" t="s">
        <v>103</v>
      </c>
      <c r="AB35" s="7" t="s">
        <v>103</v>
      </c>
      <c r="AC35" s="7" t="s">
        <v>102</v>
      </c>
      <c r="AD35" s="7" t="s">
        <v>111</v>
      </c>
      <c r="AE35" s="7" t="s">
        <v>103</v>
      </c>
      <c r="AF35" s="7" t="s">
        <v>103</v>
      </c>
      <c r="AG35" s="7" t="s">
        <v>102</v>
      </c>
      <c r="AH35" s="7" t="s">
        <v>111</v>
      </c>
      <c r="AI35" s="7" t="s">
        <v>103</v>
      </c>
      <c r="AJ35" s="7" t="s">
        <v>103</v>
      </c>
      <c r="AK35" s="7" t="s">
        <v>103</v>
      </c>
      <c r="AL35" s="7" t="s">
        <v>102</v>
      </c>
      <c r="AM35" s="7" t="s">
        <v>103</v>
      </c>
      <c r="AN35" s="7" t="s">
        <v>103</v>
      </c>
      <c r="AO35" s="8"/>
    </row>
    <row r="36">
      <c r="A36" s="13" t="s">
        <v>137</v>
      </c>
      <c r="B36" s="32" t="s">
        <v>102</v>
      </c>
      <c r="C36" s="32" t="s">
        <v>102</v>
      </c>
      <c r="D36" s="32" t="s">
        <v>109</v>
      </c>
      <c r="E36" s="32" t="s">
        <v>102</v>
      </c>
      <c r="F36" s="32" t="s">
        <v>111</v>
      </c>
      <c r="G36" s="32" t="s">
        <v>102</v>
      </c>
      <c r="H36" s="32" t="s">
        <v>102</v>
      </c>
      <c r="I36" s="32" t="s">
        <v>102</v>
      </c>
      <c r="J36" s="32" t="s">
        <v>103</v>
      </c>
      <c r="K36" s="32" t="s">
        <v>111</v>
      </c>
      <c r="L36" s="32" t="s">
        <v>102</v>
      </c>
      <c r="M36" s="32" t="s">
        <v>102</v>
      </c>
      <c r="N36" s="32" t="s">
        <v>102</v>
      </c>
      <c r="O36" s="32" t="s">
        <v>102</v>
      </c>
      <c r="P36" s="32" t="s">
        <v>102</v>
      </c>
      <c r="Q36" s="32" t="s">
        <v>103</v>
      </c>
      <c r="R36" s="32" t="s">
        <v>102</v>
      </c>
      <c r="S36" s="32" t="s">
        <v>102</v>
      </c>
      <c r="T36" s="32" t="s">
        <v>109</v>
      </c>
      <c r="U36" s="32" t="s">
        <v>102</v>
      </c>
      <c r="V36" s="32" t="s">
        <v>102</v>
      </c>
      <c r="W36" s="32" t="s">
        <v>102</v>
      </c>
      <c r="X36" s="32" t="s">
        <v>109</v>
      </c>
      <c r="Y36" s="32" t="s">
        <v>102</v>
      </c>
      <c r="Z36" s="32" t="s">
        <v>111</v>
      </c>
      <c r="AA36" s="32" t="s">
        <v>102</v>
      </c>
      <c r="AB36" s="32" t="s">
        <v>103</v>
      </c>
      <c r="AC36" s="32" t="s">
        <v>102</v>
      </c>
      <c r="AD36" s="32" t="s">
        <v>111</v>
      </c>
      <c r="AE36" s="32" t="s">
        <v>102</v>
      </c>
      <c r="AF36" s="32" t="s">
        <v>102</v>
      </c>
      <c r="AG36" s="32" t="s">
        <v>102</v>
      </c>
      <c r="AH36" s="32" t="s">
        <v>109</v>
      </c>
      <c r="AI36" s="32" t="s">
        <v>111</v>
      </c>
      <c r="AJ36" s="32" t="s">
        <v>102</v>
      </c>
      <c r="AK36" s="32" t="s">
        <v>102</v>
      </c>
      <c r="AL36" s="32" t="s">
        <v>103</v>
      </c>
      <c r="AM36" s="32" t="s">
        <v>102</v>
      </c>
      <c r="AN36" s="33"/>
      <c r="AO36" s="33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</row>
    <row r="37">
      <c r="A37" s="13" t="s">
        <v>138</v>
      </c>
      <c r="B37" s="32" t="s">
        <v>103</v>
      </c>
      <c r="C37" s="32" t="s">
        <v>103</v>
      </c>
      <c r="D37" s="32" t="s">
        <v>103</v>
      </c>
      <c r="E37" s="32" t="s">
        <v>103</v>
      </c>
      <c r="F37" s="32" t="s">
        <v>103</v>
      </c>
      <c r="G37" s="32" t="s">
        <v>103</v>
      </c>
      <c r="H37" s="32" t="s">
        <v>103</v>
      </c>
      <c r="I37" s="32" t="s">
        <v>103</v>
      </c>
      <c r="J37" s="32" t="s">
        <v>103</v>
      </c>
      <c r="K37" s="32" t="s">
        <v>109</v>
      </c>
      <c r="L37" s="32" t="s">
        <v>103</v>
      </c>
      <c r="M37" s="32" t="s">
        <v>103</v>
      </c>
      <c r="N37" s="32" t="s">
        <v>103</v>
      </c>
      <c r="O37" s="32" t="s">
        <v>102</v>
      </c>
      <c r="P37" s="32" t="s">
        <v>103</v>
      </c>
      <c r="Q37" s="32" t="s">
        <v>103</v>
      </c>
      <c r="R37" s="32" t="s">
        <v>103</v>
      </c>
      <c r="S37" s="32" t="s">
        <v>103</v>
      </c>
      <c r="T37" s="32" t="s">
        <v>103</v>
      </c>
      <c r="U37" s="32" t="s">
        <v>103</v>
      </c>
      <c r="V37" s="32" t="s">
        <v>103</v>
      </c>
      <c r="W37" s="32" t="s">
        <v>103</v>
      </c>
      <c r="X37" s="32" t="s">
        <v>102</v>
      </c>
      <c r="Y37" s="32" t="s">
        <v>103</v>
      </c>
      <c r="Z37" s="32" t="s">
        <v>103</v>
      </c>
      <c r="AA37" s="32" t="s">
        <v>103</v>
      </c>
      <c r="AB37" s="32" t="s">
        <v>103</v>
      </c>
      <c r="AC37" s="32" t="s">
        <v>102</v>
      </c>
      <c r="AD37" s="32" t="s">
        <v>103</v>
      </c>
      <c r="AE37" s="32" t="s">
        <v>103</v>
      </c>
      <c r="AF37" s="32" t="s">
        <v>102</v>
      </c>
      <c r="AG37" s="32" t="s">
        <v>102</v>
      </c>
      <c r="AH37" s="32" t="s">
        <v>103</v>
      </c>
      <c r="AI37" s="32" t="s">
        <v>103</v>
      </c>
      <c r="AJ37" s="32" t="s">
        <v>103</v>
      </c>
      <c r="AK37" s="32" t="s">
        <v>103</v>
      </c>
      <c r="AL37" s="32" t="s">
        <v>103</v>
      </c>
      <c r="AM37" s="32" t="s">
        <v>103</v>
      </c>
      <c r="AN37" s="32" t="s">
        <v>103</v>
      </c>
      <c r="AO37" s="33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</row>
    <row r="38">
      <c r="A38" s="13" t="s">
        <v>139</v>
      </c>
      <c r="B38" s="32" t="s">
        <v>103</v>
      </c>
      <c r="C38" s="32" t="s">
        <v>103</v>
      </c>
      <c r="D38" s="32" t="s">
        <v>109</v>
      </c>
      <c r="E38" s="32" t="s">
        <v>111</v>
      </c>
      <c r="F38" s="32" t="s">
        <v>103</v>
      </c>
      <c r="G38" s="32" t="s">
        <v>103</v>
      </c>
      <c r="H38" s="32" t="s">
        <v>109</v>
      </c>
      <c r="I38" s="32" t="s">
        <v>111</v>
      </c>
      <c r="J38" s="33"/>
      <c r="K38" s="32" t="s">
        <v>111</v>
      </c>
      <c r="L38" s="32" t="s">
        <v>103</v>
      </c>
      <c r="M38" s="32" t="s">
        <v>103</v>
      </c>
      <c r="N38" s="32" t="s">
        <v>109</v>
      </c>
      <c r="O38" s="32" t="s">
        <v>111</v>
      </c>
      <c r="P38" s="32" t="s">
        <v>103</v>
      </c>
      <c r="Q38" s="32" t="s">
        <v>103</v>
      </c>
      <c r="R38" s="32" t="s">
        <v>103</v>
      </c>
      <c r="S38" s="32" t="s">
        <v>111</v>
      </c>
      <c r="T38" s="32" t="s">
        <v>109</v>
      </c>
      <c r="U38" s="32" t="s">
        <v>111</v>
      </c>
      <c r="V38" s="32" t="s">
        <v>109</v>
      </c>
      <c r="W38" s="32" t="s">
        <v>102</v>
      </c>
      <c r="X38" s="32" t="s">
        <v>111</v>
      </c>
      <c r="Y38" s="32" t="s">
        <v>111</v>
      </c>
      <c r="Z38" s="32" t="s">
        <v>103</v>
      </c>
      <c r="AA38" s="32" t="s">
        <v>103</v>
      </c>
      <c r="AB38" s="32" t="s">
        <v>111</v>
      </c>
      <c r="AC38" s="32" t="s">
        <v>103</v>
      </c>
      <c r="AD38" s="32" t="s">
        <v>109</v>
      </c>
      <c r="AE38" s="32" t="s">
        <v>103</v>
      </c>
      <c r="AF38" s="32" t="s">
        <v>103</v>
      </c>
      <c r="AG38" s="32" t="s">
        <v>103</v>
      </c>
      <c r="AH38" s="32" t="s">
        <v>103</v>
      </c>
      <c r="AI38" s="32" t="s">
        <v>103</v>
      </c>
      <c r="AJ38" s="32" t="s">
        <v>103</v>
      </c>
      <c r="AK38" s="32" t="s">
        <v>103</v>
      </c>
      <c r="AL38" s="32" t="s">
        <v>103</v>
      </c>
      <c r="AM38" s="32" t="s">
        <v>109</v>
      </c>
      <c r="AN38" s="32" t="s">
        <v>103</v>
      </c>
      <c r="AO38" s="33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</row>
    <row r="39">
      <c r="A39" s="13" t="s">
        <v>140</v>
      </c>
      <c r="B39" s="32" t="s">
        <v>103</v>
      </c>
      <c r="C39" s="32" t="s">
        <v>103</v>
      </c>
      <c r="D39" s="32" t="s">
        <v>103</v>
      </c>
      <c r="E39" s="32" t="s">
        <v>103</v>
      </c>
      <c r="F39" s="32" t="s">
        <v>103</v>
      </c>
      <c r="G39" s="32" t="s">
        <v>103</v>
      </c>
      <c r="H39" s="32" t="s">
        <v>103</v>
      </c>
      <c r="I39" s="32" t="s">
        <v>103</v>
      </c>
      <c r="J39" s="32" t="s">
        <v>103</v>
      </c>
      <c r="K39" s="32" t="s">
        <v>111</v>
      </c>
      <c r="L39" s="32" t="s">
        <v>103</v>
      </c>
      <c r="M39" s="32" t="s">
        <v>111</v>
      </c>
      <c r="N39" s="32" t="s">
        <v>103</v>
      </c>
      <c r="O39" s="32" t="s">
        <v>103</v>
      </c>
      <c r="P39" s="32" t="s">
        <v>103</v>
      </c>
      <c r="Q39" s="32" t="s">
        <v>103</v>
      </c>
      <c r="R39" s="32" t="s">
        <v>103</v>
      </c>
      <c r="S39" s="32" t="s">
        <v>103</v>
      </c>
      <c r="T39" s="32" t="s">
        <v>103</v>
      </c>
      <c r="U39" s="32" t="s">
        <v>103</v>
      </c>
      <c r="V39" s="32" t="s">
        <v>103</v>
      </c>
      <c r="W39" s="32" t="s">
        <v>103</v>
      </c>
      <c r="X39" s="32" t="s">
        <v>103</v>
      </c>
      <c r="Y39" s="32" t="s">
        <v>103</v>
      </c>
      <c r="Z39" s="32" t="s">
        <v>103</v>
      </c>
      <c r="AA39" s="32" t="s">
        <v>103</v>
      </c>
      <c r="AB39" s="32" t="s">
        <v>103</v>
      </c>
      <c r="AC39" s="32" t="s">
        <v>102</v>
      </c>
      <c r="AD39" s="32" t="s">
        <v>111</v>
      </c>
      <c r="AE39" s="32" t="s">
        <v>103</v>
      </c>
      <c r="AF39" s="32" t="s">
        <v>102</v>
      </c>
      <c r="AG39" s="32" t="s">
        <v>103</v>
      </c>
      <c r="AH39" s="32" t="s">
        <v>103</v>
      </c>
      <c r="AI39" s="32" t="s">
        <v>103</v>
      </c>
      <c r="AJ39" s="32" t="s">
        <v>103</v>
      </c>
      <c r="AK39" s="32" t="s">
        <v>103</v>
      </c>
      <c r="AL39" s="32" t="s">
        <v>103</v>
      </c>
      <c r="AM39" s="32" t="s">
        <v>103</v>
      </c>
      <c r="AN39" s="32" t="s">
        <v>103</v>
      </c>
      <c r="AO39" s="33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</row>
    <row r="40">
      <c r="A40" s="13" t="s">
        <v>141</v>
      </c>
      <c r="B40" s="32" t="s">
        <v>103</v>
      </c>
      <c r="C40" s="32" t="s">
        <v>103</v>
      </c>
      <c r="D40" s="32" t="s">
        <v>111</v>
      </c>
      <c r="E40" s="32" t="s">
        <v>103</v>
      </c>
      <c r="F40" s="32" t="s">
        <v>111</v>
      </c>
      <c r="G40" s="32" t="s">
        <v>103</v>
      </c>
      <c r="H40" s="32" t="s">
        <v>111</v>
      </c>
      <c r="I40" s="32" t="s">
        <v>102</v>
      </c>
      <c r="J40" s="33"/>
      <c r="K40" s="33"/>
      <c r="L40" s="32" t="s">
        <v>102</v>
      </c>
      <c r="M40" s="32" t="s">
        <v>111</v>
      </c>
      <c r="N40" s="32" t="s">
        <v>111</v>
      </c>
      <c r="O40" s="32" t="s">
        <v>103</v>
      </c>
      <c r="P40" s="32" t="s">
        <v>103</v>
      </c>
      <c r="Q40" s="32" t="s">
        <v>111</v>
      </c>
      <c r="R40" s="32" t="s">
        <v>103</v>
      </c>
      <c r="S40" s="32" t="s">
        <v>103</v>
      </c>
      <c r="T40" s="32" t="s">
        <v>103</v>
      </c>
      <c r="U40" s="32" t="s">
        <v>103</v>
      </c>
      <c r="V40" s="32" t="s">
        <v>111</v>
      </c>
      <c r="W40" s="32" t="s">
        <v>111</v>
      </c>
      <c r="X40" s="32" t="s">
        <v>111</v>
      </c>
      <c r="Y40" s="32" t="s">
        <v>111</v>
      </c>
      <c r="Z40" s="32" t="s">
        <v>111</v>
      </c>
      <c r="AA40" s="32" t="s">
        <v>103</v>
      </c>
      <c r="AB40" s="32" t="s">
        <v>103</v>
      </c>
      <c r="AC40" s="32" t="s">
        <v>103</v>
      </c>
      <c r="AD40" s="32" t="s">
        <v>111</v>
      </c>
      <c r="AE40" s="32" t="s">
        <v>111</v>
      </c>
      <c r="AF40" s="32" t="s">
        <v>103</v>
      </c>
      <c r="AG40" s="32" t="s">
        <v>103</v>
      </c>
      <c r="AH40" s="32" t="s">
        <v>111</v>
      </c>
      <c r="AI40" s="32" t="s">
        <v>111</v>
      </c>
      <c r="AJ40" s="32" t="s">
        <v>111</v>
      </c>
      <c r="AK40" s="32" t="s">
        <v>103</v>
      </c>
      <c r="AL40" s="32" t="s">
        <v>102</v>
      </c>
      <c r="AM40" s="32" t="s">
        <v>111</v>
      </c>
      <c r="AN40" s="32" t="s">
        <v>102</v>
      </c>
      <c r="AO40" s="33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</row>
    <row r="41">
      <c r="A41" s="13" t="s">
        <v>142</v>
      </c>
      <c r="B41" s="32" t="s">
        <v>103</v>
      </c>
      <c r="C41" s="32" t="s">
        <v>103</v>
      </c>
      <c r="D41" s="32" t="s">
        <v>103</v>
      </c>
      <c r="E41" s="32" t="s">
        <v>103</v>
      </c>
      <c r="F41" s="32" t="s">
        <v>111</v>
      </c>
      <c r="G41" s="32" t="s">
        <v>103</v>
      </c>
      <c r="H41" s="32" t="s">
        <v>103</v>
      </c>
      <c r="I41" s="32" t="s">
        <v>103</v>
      </c>
      <c r="J41" s="32" t="s">
        <v>103</v>
      </c>
      <c r="K41" s="32" t="s">
        <v>111</v>
      </c>
      <c r="L41" s="32" t="s">
        <v>103</v>
      </c>
      <c r="M41" s="32" t="s">
        <v>111</v>
      </c>
      <c r="N41" s="32" t="s">
        <v>111</v>
      </c>
      <c r="O41" s="32" t="s">
        <v>103</v>
      </c>
      <c r="P41" s="32" t="s">
        <v>103</v>
      </c>
      <c r="Q41" s="32" t="s">
        <v>102</v>
      </c>
      <c r="R41" s="32" t="s">
        <v>102</v>
      </c>
      <c r="S41" s="32" t="s">
        <v>102</v>
      </c>
      <c r="T41" s="32" t="s">
        <v>111</v>
      </c>
      <c r="U41" s="32" t="s">
        <v>103</v>
      </c>
      <c r="V41" s="32" t="s">
        <v>103</v>
      </c>
      <c r="W41" s="32" t="s">
        <v>103</v>
      </c>
      <c r="X41" s="32" t="s">
        <v>103</v>
      </c>
      <c r="Y41" s="32" t="s">
        <v>111</v>
      </c>
      <c r="Z41" s="32" t="s">
        <v>111</v>
      </c>
      <c r="AA41" s="32" t="s">
        <v>103</v>
      </c>
      <c r="AB41" s="32" t="s">
        <v>103</v>
      </c>
      <c r="AC41" s="32" t="s">
        <v>102</v>
      </c>
      <c r="AD41" s="32" t="s">
        <v>111</v>
      </c>
      <c r="AE41" s="32" t="s">
        <v>103</v>
      </c>
      <c r="AF41" s="32" t="s">
        <v>102</v>
      </c>
      <c r="AG41" s="32" t="s">
        <v>103</v>
      </c>
      <c r="AH41" s="32" t="s">
        <v>111</v>
      </c>
      <c r="AI41" s="32" t="s">
        <v>103</v>
      </c>
      <c r="AJ41" s="32" t="s">
        <v>103</v>
      </c>
      <c r="AK41" s="32" t="s">
        <v>102</v>
      </c>
      <c r="AL41" s="32" t="s">
        <v>103</v>
      </c>
      <c r="AM41" s="32" t="s">
        <v>103</v>
      </c>
      <c r="AN41" s="32" t="s">
        <v>103</v>
      </c>
      <c r="AO41" s="33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</row>
    <row r="42">
      <c r="A42" s="13" t="s">
        <v>143</v>
      </c>
      <c r="B42" s="32" t="s">
        <v>103</v>
      </c>
      <c r="C42" s="32" t="s">
        <v>102</v>
      </c>
      <c r="D42" s="32" t="s">
        <v>103</v>
      </c>
      <c r="E42" s="32" t="s">
        <v>103</v>
      </c>
      <c r="F42" s="32" t="s">
        <v>102</v>
      </c>
      <c r="G42" s="32" t="s">
        <v>103</v>
      </c>
      <c r="H42" s="32" t="s">
        <v>103</v>
      </c>
      <c r="I42" s="32" t="s">
        <v>103</v>
      </c>
      <c r="J42" s="32" t="s">
        <v>102</v>
      </c>
      <c r="K42" s="32" t="s">
        <v>111</v>
      </c>
      <c r="L42" s="32" t="s">
        <v>103</v>
      </c>
      <c r="M42" s="32" t="s">
        <v>111</v>
      </c>
      <c r="N42" s="33"/>
      <c r="O42" s="32" t="s">
        <v>103</v>
      </c>
      <c r="P42" s="32" t="s">
        <v>103</v>
      </c>
      <c r="Q42" s="32" t="s">
        <v>103</v>
      </c>
      <c r="R42" s="32" t="s">
        <v>102</v>
      </c>
      <c r="S42" s="32" t="s">
        <v>102</v>
      </c>
      <c r="T42" s="32" t="s">
        <v>103</v>
      </c>
      <c r="U42" s="32" t="s">
        <v>102</v>
      </c>
      <c r="V42" s="32" t="s">
        <v>102</v>
      </c>
      <c r="W42" s="32" t="s">
        <v>103</v>
      </c>
      <c r="X42" s="32" t="s">
        <v>103</v>
      </c>
      <c r="Y42" s="32" t="s">
        <v>102</v>
      </c>
      <c r="Z42" s="32" t="s">
        <v>102</v>
      </c>
      <c r="AA42" s="32" t="s">
        <v>102</v>
      </c>
      <c r="AB42" s="32" t="s">
        <v>102</v>
      </c>
      <c r="AC42" s="32" t="s">
        <v>103</v>
      </c>
      <c r="AD42" s="32" t="s">
        <v>103</v>
      </c>
      <c r="AE42" s="32" t="s">
        <v>103</v>
      </c>
      <c r="AF42" s="32" t="s">
        <v>103</v>
      </c>
      <c r="AG42" s="32" t="s">
        <v>103</v>
      </c>
      <c r="AH42" s="32" t="s">
        <v>111</v>
      </c>
      <c r="AI42" s="32" t="s">
        <v>103</v>
      </c>
      <c r="AJ42" s="32" t="s">
        <v>103</v>
      </c>
      <c r="AK42" s="32" t="s">
        <v>103</v>
      </c>
      <c r="AL42" s="32" t="s">
        <v>102</v>
      </c>
      <c r="AM42" s="32" t="s">
        <v>111</v>
      </c>
      <c r="AN42" s="32" t="s">
        <v>103</v>
      </c>
      <c r="AO42" s="33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</row>
    <row r="43">
      <c r="A43" s="13" t="s">
        <v>144</v>
      </c>
      <c r="B43" s="32" t="s">
        <v>102</v>
      </c>
      <c r="C43" s="32" t="s">
        <v>102</v>
      </c>
      <c r="D43" s="32" t="s">
        <v>102</v>
      </c>
      <c r="E43" s="32" t="s">
        <v>102</v>
      </c>
      <c r="F43" s="32" t="s">
        <v>102</v>
      </c>
      <c r="G43" s="32" t="s">
        <v>102</v>
      </c>
      <c r="H43" s="32" t="s">
        <v>102</v>
      </c>
      <c r="I43" s="32" t="s">
        <v>102</v>
      </c>
      <c r="J43" s="32" t="s">
        <v>102</v>
      </c>
      <c r="K43" s="32" t="s">
        <v>102</v>
      </c>
      <c r="L43" s="32" t="s">
        <v>102</v>
      </c>
      <c r="M43" s="32" t="s">
        <v>102</v>
      </c>
      <c r="N43" s="32" t="s">
        <v>102</v>
      </c>
      <c r="O43" s="32" t="s">
        <v>102</v>
      </c>
      <c r="P43" s="32" t="s">
        <v>102</v>
      </c>
      <c r="Q43" s="32" t="s">
        <v>102</v>
      </c>
      <c r="R43" s="32" t="s">
        <v>102</v>
      </c>
      <c r="S43" s="32" t="s">
        <v>102</v>
      </c>
      <c r="T43" s="32" t="s">
        <v>102</v>
      </c>
      <c r="U43" s="32" t="s">
        <v>102</v>
      </c>
      <c r="V43" s="32" t="s">
        <v>102</v>
      </c>
      <c r="W43" s="32" t="s">
        <v>102</v>
      </c>
      <c r="X43" s="32" t="s">
        <v>102</v>
      </c>
      <c r="Y43" s="32" t="s">
        <v>102</v>
      </c>
      <c r="Z43" s="32" t="s">
        <v>102</v>
      </c>
      <c r="AA43" s="32" t="s">
        <v>102</v>
      </c>
      <c r="AB43" s="32" t="s">
        <v>102</v>
      </c>
      <c r="AC43" s="32" t="s">
        <v>102</v>
      </c>
      <c r="AD43" s="32" t="s">
        <v>102</v>
      </c>
      <c r="AE43" s="32" t="s">
        <v>102</v>
      </c>
      <c r="AF43" s="32" t="s">
        <v>103</v>
      </c>
      <c r="AG43" s="32" t="s">
        <v>102</v>
      </c>
      <c r="AH43" s="32" t="s">
        <v>102</v>
      </c>
      <c r="AI43" s="32" t="s">
        <v>102</v>
      </c>
      <c r="AJ43" s="32" t="s">
        <v>102</v>
      </c>
      <c r="AK43" s="32" t="s">
        <v>102</v>
      </c>
      <c r="AL43" s="32" t="s">
        <v>102</v>
      </c>
      <c r="AM43" s="32" t="s">
        <v>111</v>
      </c>
      <c r="AN43" s="32" t="s">
        <v>102</v>
      </c>
      <c r="AO43" s="33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</row>
    <row r="44">
      <c r="A44" s="13" t="s">
        <v>145</v>
      </c>
      <c r="B44" s="32" t="s">
        <v>102</v>
      </c>
      <c r="C44" s="32" t="s">
        <v>103</v>
      </c>
      <c r="D44" s="32" t="s">
        <v>102</v>
      </c>
      <c r="E44" s="32" t="s">
        <v>102</v>
      </c>
      <c r="F44" s="32" t="s">
        <v>103</v>
      </c>
      <c r="G44" s="32" t="s">
        <v>102</v>
      </c>
      <c r="H44" s="32" t="s">
        <v>102</v>
      </c>
      <c r="I44" s="32" t="s">
        <v>102</v>
      </c>
      <c r="J44" s="32" t="s">
        <v>111</v>
      </c>
      <c r="K44" s="32" t="s">
        <v>102</v>
      </c>
      <c r="L44" s="32" t="s">
        <v>102</v>
      </c>
      <c r="M44" s="32" t="s">
        <v>111</v>
      </c>
      <c r="N44" s="32" t="s">
        <v>102</v>
      </c>
      <c r="O44" s="32" t="s">
        <v>102</v>
      </c>
      <c r="P44" s="32" t="s">
        <v>103</v>
      </c>
      <c r="Q44" s="32" t="s">
        <v>103</v>
      </c>
      <c r="R44" s="32" t="s">
        <v>102</v>
      </c>
      <c r="S44" s="32" t="s">
        <v>102</v>
      </c>
      <c r="T44" s="32" t="s">
        <v>102</v>
      </c>
      <c r="U44" s="32" t="s">
        <v>102</v>
      </c>
      <c r="V44" s="32" t="s">
        <v>102</v>
      </c>
      <c r="W44" s="32" t="s">
        <v>102</v>
      </c>
      <c r="X44" s="32" t="s">
        <v>102</v>
      </c>
      <c r="Y44" s="32" t="s">
        <v>111</v>
      </c>
      <c r="Z44" s="32" t="s">
        <v>102</v>
      </c>
      <c r="AA44" s="32" t="s">
        <v>102</v>
      </c>
      <c r="AB44" s="32" t="s">
        <v>102</v>
      </c>
      <c r="AC44" s="32" t="s">
        <v>103</v>
      </c>
      <c r="AD44" s="32" t="s">
        <v>111</v>
      </c>
      <c r="AE44" s="32" t="s">
        <v>102</v>
      </c>
      <c r="AF44" s="32" t="s">
        <v>103</v>
      </c>
      <c r="AG44" s="32" t="s">
        <v>102</v>
      </c>
      <c r="AH44" s="32" t="s">
        <v>111</v>
      </c>
      <c r="AI44" s="32" t="s">
        <v>102</v>
      </c>
      <c r="AJ44" s="32" t="s">
        <v>102</v>
      </c>
      <c r="AK44" s="32" t="s">
        <v>103</v>
      </c>
      <c r="AL44" s="32" t="s">
        <v>102</v>
      </c>
      <c r="AM44" s="32" t="s">
        <v>103</v>
      </c>
      <c r="AN44" s="32" t="s">
        <v>102</v>
      </c>
      <c r="AO44" s="33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</row>
    <row r="45">
      <c r="A45" s="13" t="s">
        <v>146</v>
      </c>
      <c r="B45" s="32" t="s">
        <v>103</v>
      </c>
      <c r="C45" s="32" t="s">
        <v>103</v>
      </c>
      <c r="D45" s="32" t="s">
        <v>103</v>
      </c>
      <c r="E45" s="32" t="s">
        <v>103</v>
      </c>
      <c r="F45" s="32" t="s">
        <v>103</v>
      </c>
      <c r="G45" s="32" t="s">
        <v>103</v>
      </c>
      <c r="H45" s="32" t="s">
        <v>103</v>
      </c>
      <c r="I45" s="32" t="s">
        <v>103</v>
      </c>
      <c r="J45" s="32" t="s">
        <v>103</v>
      </c>
      <c r="K45" s="32" t="s">
        <v>103</v>
      </c>
      <c r="L45" s="32" t="s">
        <v>103</v>
      </c>
      <c r="M45" s="32" t="s">
        <v>103</v>
      </c>
      <c r="N45" s="32" t="s">
        <v>103</v>
      </c>
      <c r="O45" s="32" t="s">
        <v>103</v>
      </c>
      <c r="P45" s="32" t="s">
        <v>103</v>
      </c>
      <c r="Q45" s="32" t="s">
        <v>103</v>
      </c>
      <c r="R45" s="32" t="s">
        <v>103</v>
      </c>
      <c r="S45" s="32" t="s">
        <v>103</v>
      </c>
      <c r="T45" s="32" t="s">
        <v>102</v>
      </c>
      <c r="U45" s="32" t="s">
        <v>103</v>
      </c>
      <c r="V45" s="32" t="s">
        <v>103</v>
      </c>
      <c r="W45" s="32" t="s">
        <v>103</v>
      </c>
      <c r="X45" s="32" t="s">
        <v>103</v>
      </c>
      <c r="Y45" s="32" t="s">
        <v>111</v>
      </c>
      <c r="Z45" s="32" t="s">
        <v>103</v>
      </c>
      <c r="AA45" s="32" t="s">
        <v>103</v>
      </c>
      <c r="AB45" s="32" t="s">
        <v>103</v>
      </c>
      <c r="AC45" s="32" t="s">
        <v>103</v>
      </c>
      <c r="AD45" s="32" t="s">
        <v>103</v>
      </c>
      <c r="AE45" s="32" t="s">
        <v>103</v>
      </c>
      <c r="AF45" s="32" t="s">
        <v>103</v>
      </c>
      <c r="AG45" s="32" t="s">
        <v>103</v>
      </c>
      <c r="AH45" s="32" t="s">
        <v>103</v>
      </c>
      <c r="AI45" s="32" t="s">
        <v>103</v>
      </c>
      <c r="AJ45" s="32" t="s">
        <v>103</v>
      </c>
      <c r="AK45" s="32" t="s">
        <v>103</v>
      </c>
      <c r="AL45" s="32" t="s">
        <v>103</v>
      </c>
      <c r="AM45" s="32" t="s">
        <v>103</v>
      </c>
      <c r="AN45" s="32" t="s">
        <v>103</v>
      </c>
      <c r="AO45" s="33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</row>
    <row r="46">
      <c r="A46" s="13" t="s">
        <v>147</v>
      </c>
      <c r="B46" s="32" t="s">
        <v>103</v>
      </c>
      <c r="C46" s="32" t="s">
        <v>103</v>
      </c>
      <c r="D46" s="32" t="s">
        <v>103</v>
      </c>
      <c r="E46" s="32" t="s">
        <v>103</v>
      </c>
      <c r="F46" s="32" t="s">
        <v>103</v>
      </c>
      <c r="G46" s="32" t="s">
        <v>103</v>
      </c>
      <c r="H46" s="32" t="s">
        <v>103</v>
      </c>
      <c r="I46" s="32" t="s">
        <v>103</v>
      </c>
      <c r="J46" s="32" t="s">
        <v>103</v>
      </c>
      <c r="K46" s="32" t="s">
        <v>103</v>
      </c>
      <c r="L46" s="32" t="s">
        <v>103</v>
      </c>
      <c r="M46" s="32" t="s">
        <v>103</v>
      </c>
      <c r="N46" s="32" t="s">
        <v>103</v>
      </c>
      <c r="O46" s="32" t="s">
        <v>103</v>
      </c>
      <c r="P46" s="32" t="s">
        <v>103</v>
      </c>
      <c r="Q46" s="32" t="s">
        <v>103</v>
      </c>
      <c r="R46" s="32" t="s">
        <v>103</v>
      </c>
      <c r="S46" s="32" t="s">
        <v>103</v>
      </c>
      <c r="T46" s="32" t="s">
        <v>103</v>
      </c>
      <c r="U46" s="32" t="s">
        <v>103</v>
      </c>
      <c r="V46" s="32" t="s">
        <v>103</v>
      </c>
      <c r="W46" s="32" t="s">
        <v>103</v>
      </c>
      <c r="X46" s="32" t="s">
        <v>103</v>
      </c>
      <c r="Y46" s="32" t="s">
        <v>103</v>
      </c>
      <c r="Z46" s="32" t="s">
        <v>103</v>
      </c>
      <c r="AA46" s="32" t="s">
        <v>103</v>
      </c>
      <c r="AB46" s="32" t="s">
        <v>103</v>
      </c>
      <c r="AC46" s="32" t="s">
        <v>103</v>
      </c>
      <c r="AD46" s="32" t="s">
        <v>103</v>
      </c>
      <c r="AE46" s="32" t="s">
        <v>103</v>
      </c>
      <c r="AF46" s="32" t="s">
        <v>103</v>
      </c>
      <c r="AG46" s="32" t="s">
        <v>103</v>
      </c>
      <c r="AH46" s="32" t="s">
        <v>103</v>
      </c>
      <c r="AI46" s="32" t="s">
        <v>103</v>
      </c>
      <c r="AJ46" s="32" t="s">
        <v>103</v>
      </c>
      <c r="AK46" s="32" t="s">
        <v>103</v>
      </c>
      <c r="AL46" s="32" t="s">
        <v>103</v>
      </c>
      <c r="AM46" s="32" t="s">
        <v>103</v>
      </c>
      <c r="AN46" s="32" t="s">
        <v>103</v>
      </c>
      <c r="AO46" s="33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</row>
    <row r="47">
      <c r="A47" s="13" t="s">
        <v>148</v>
      </c>
      <c r="B47" s="32" t="s">
        <v>103</v>
      </c>
      <c r="C47" s="32" t="s">
        <v>103</v>
      </c>
      <c r="D47" s="32" t="s">
        <v>103</v>
      </c>
      <c r="E47" s="32" t="s">
        <v>103</v>
      </c>
      <c r="F47" s="32" t="s">
        <v>103</v>
      </c>
      <c r="G47" s="32" t="s">
        <v>103</v>
      </c>
      <c r="H47" s="32" t="s">
        <v>103</v>
      </c>
      <c r="I47" s="32" t="s">
        <v>103</v>
      </c>
      <c r="J47" s="32" t="s">
        <v>103</v>
      </c>
      <c r="K47" s="32" t="s">
        <v>103</v>
      </c>
      <c r="L47" s="32" t="s">
        <v>103</v>
      </c>
      <c r="M47" s="32" t="s">
        <v>103</v>
      </c>
      <c r="N47" s="33"/>
      <c r="O47" s="32" t="s">
        <v>103</v>
      </c>
      <c r="P47" s="32" t="s">
        <v>103</v>
      </c>
      <c r="Q47" s="32" t="s">
        <v>103</v>
      </c>
      <c r="R47" s="32" t="s">
        <v>103</v>
      </c>
      <c r="S47" s="32" t="s">
        <v>102</v>
      </c>
      <c r="T47" s="32" t="s">
        <v>103</v>
      </c>
      <c r="U47" s="32" t="s">
        <v>103</v>
      </c>
      <c r="V47" s="32" t="s">
        <v>103</v>
      </c>
      <c r="W47" s="32" t="s">
        <v>103</v>
      </c>
      <c r="X47" s="32" t="s">
        <v>103</v>
      </c>
      <c r="Y47" s="32" t="s">
        <v>103</v>
      </c>
      <c r="Z47" s="32" t="s">
        <v>103</v>
      </c>
      <c r="AA47" s="32" t="s">
        <v>103</v>
      </c>
      <c r="AB47" s="32" t="s">
        <v>103</v>
      </c>
      <c r="AC47" s="32" t="s">
        <v>103</v>
      </c>
      <c r="AD47" s="32" t="s">
        <v>103</v>
      </c>
      <c r="AE47" s="32" t="s">
        <v>103</v>
      </c>
      <c r="AF47" s="32" t="s">
        <v>103</v>
      </c>
      <c r="AG47" s="32" t="s">
        <v>103</v>
      </c>
      <c r="AH47" s="32" t="s">
        <v>103</v>
      </c>
      <c r="AI47" s="32" t="s">
        <v>103</v>
      </c>
      <c r="AJ47" s="32" t="s">
        <v>102</v>
      </c>
      <c r="AK47" s="32" t="s">
        <v>103</v>
      </c>
      <c r="AL47" s="32" t="s">
        <v>103</v>
      </c>
      <c r="AM47" s="32" t="s">
        <v>103</v>
      </c>
      <c r="AN47" s="32" t="s">
        <v>103</v>
      </c>
      <c r="AO47" s="33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</row>
    <row r="48">
      <c r="A48" s="13" t="s">
        <v>149</v>
      </c>
      <c r="B48" s="33"/>
      <c r="C48" s="32" t="s">
        <v>102</v>
      </c>
      <c r="D48" s="32" t="s">
        <v>103</v>
      </c>
      <c r="E48" s="32" t="s">
        <v>102</v>
      </c>
      <c r="F48" s="32" t="s">
        <v>102</v>
      </c>
      <c r="G48" s="32" t="s">
        <v>103</v>
      </c>
      <c r="H48" s="32" t="s">
        <v>103</v>
      </c>
      <c r="I48" s="32" t="s">
        <v>102</v>
      </c>
      <c r="J48" s="33"/>
      <c r="K48" s="32" t="s">
        <v>111</v>
      </c>
      <c r="L48" s="32" t="s">
        <v>103</v>
      </c>
      <c r="M48" s="32" t="s">
        <v>102</v>
      </c>
      <c r="N48" s="32" t="s">
        <v>103</v>
      </c>
      <c r="O48" s="32" t="s">
        <v>103</v>
      </c>
      <c r="P48" s="32" t="s">
        <v>103</v>
      </c>
      <c r="Q48" s="32" t="s">
        <v>102</v>
      </c>
      <c r="R48" s="32" t="s">
        <v>102</v>
      </c>
      <c r="S48" s="32" t="s">
        <v>102</v>
      </c>
      <c r="T48" s="32" t="s">
        <v>102</v>
      </c>
      <c r="U48" s="32" t="s">
        <v>102</v>
      </c>
      <c r="V48" s="32" t="s">
        <v>102</v>
      </c>
      <c r="W48" s="32" t="s">
        <v>103</v>
      </c>
      <c r="X48" s="32" t="s">
        <v>103</v>
      </c>
      <c r="Y48" s="32" t="s">
        <v>102</v>
      </c>
      <c r="Z48" s="32" t="s">
        <v>102</v>
      </c>
      <c r="AA48" s="32" t="s">
        <v>102</v>
      </c>
      <c r="AB48" s="32" t="s">
        <v>102</v>
      </c>
      <c r="AC48" s="32" t="s">
        <v>102</v>
      </c>
      <c r="AD48" s="32" t="s">
        <v>102</v>
      </c>
      <c r="AE48" s="32" t="s">
        <v>102</v>
      </c>
      <c r="AF48" s="32" t="s">
        <v>103</v>
      </c>
      <c r="AG48" s="32" t="s">
        <v>103</v>
      </c>
      <c r="AH48" s="32" t="s">
        <v>103</v>
      </c>
      <c r="AI48" s="32" t="s">
        <v>102</v>
      </c>
      <c r="AJ48" s="32" t="s">
        <v>103</v>
      </c>
      <c r="AK48" s="32" t="s">
        <v>103</v>
      </c>
      <c r="AL48" s="32" t="s">
        <v>102</v>
      </c>
      <c r="AM48" s="32" t="s">
        <v>103</v>
      </c>
      <c r="AN48" s="32" t="s">
        <v>102</v>
      </c>
      <c r="AO48" s="33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</row>
    <row r="49">
      <c r="A49" s="13" t="s">
        <v>150</v>
      </c>
      <c r="B49" s="32" t="s">
        <v>102</v>
      </c>
      <c r="C49" s="32" t="s">
        <v>102</v>
      </c>
      <c r="D49" s="32" t="s">
        <v>102</v>
      </c>
      <c r="E49" s="32" t="s">
        <v>102</v>
      </c>
      <c r="F49" s="32" t="s">
        <v>102</v>
      </c>
      <c r="G49" s="33"/>
      <c r="H49" s="32" t="s">
        <v>102</v>
      </c>
      <c r="I49" s="32" t="s">
        <v>102</v>
      </c>
      <c r="J49" s="32" t="s">
        <v>102</v>
      </c>
      <c r="K49" s="32" t="s">
        <v>102</v>
      </c>
      <c r="L49" s="32" t="s">
        <v>102</v>
      </c>
      <c r="M49" s="32" t="s">
        <v>102</v>
      </c>
      <c r="N49" s="32" t="s">
        <v>103</v>
      </c>
      <c r="O49" s="32" t="s">
        <v>102</v>
      </c>
      <c r="P49" s="32" t="s">
        <v>102</v>
      </c>
      <c r="Q49" s="32" t="s">
        <v>102</v>
      </c>
      <c r="R49" s="32" t="s">
        <v>102</v>
      </c>
      <c r="S49" s="32" t="s">
        <v>103</v>
      </c>
      <c r="T49" s="32" t="s">
        <v>102</v>
      </c>
      <c r="U49" s="32" t="s">
        <v>102</v>
      </c>
      <c r="V49" s="32" t="s">
        <v>102</v>
      </c>
      <c r="W49" s="32" t="s">
        <v>102</v>
      </c>
      <c r="X49" s="32" t="s">
        <v>103</v>
      </c>
      <c r="Y49" s="32" t="s">
        <v>103</v>
      </c>
      <c r="Z49" s="32" t="s">
        <v>102</v>
      </c>
      <c r="AA49" s="32" t="s">
        <v>102</v>
      </c>
      <c r="AB49" s="32" t="s">
        <v>102</v>
      </c>
      <c r="AC49" s="32" t="s">
        <v>102</v>
      </c>
      <c r="AD49" s="32" t="s">
        <v>102</v>
      </c>
      <c r="AE49" s="32" t="s">
        <v>109</v>
      </c>
      <c r="AF49" s="32" t="s">
        <v>102</v>
      </c>
      <c r="AG49" s="32" t="s">
        <v>109</v>
      </c>
      <c r="AH49" s="33"/>
      <c r="AI49" s="32" t="s">
        <v>102</v>
      </c>
      <c r="AJ49" s="32" t="s">
        <v>102</v>
      </c>
      <c r="AK49" s="32" t="s">
        <v>102</v>
      </c>
      <c r="AL49" s="32" t="s">
        <v>102</v>
      </c>
      <c r="AM49" s="32" t="s">
        <v>102</v>
      </c>
      <c r="AN49" s="32" t="s">
        <v>102</v>
      </c>
      <c r="AO49" s="33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</row>
    <row r="50">
      <c r="A50" s="13" t="s">
        <v>151</v>
      </c>
      <c r="B50" s="32" t="s">
        <v>102</v>
      </c>
      <c r="C50" s="32" t="s">
        <v>102</v>
      </c>
      <c r="D50" s="32" t="s">
        <v>102</v>
      </c>
      <c r="E50" s="32" t="s">
        <v>102</v>
      </c>
      <c r="F50" s="32" t="s">
        <v>102</v>
      </c>
      <c r="G50" s="33"/>
      <c r="H50" s="32" t="s">
        <v>102</v>
      </c>
      <c r="I50" s="32" t="s">
        <v>102</v>
      </c>
      <c r="J50" s="32" t="s">
        <v>102</v>
      </c>
      <c r="K50" s="32" t="s">
        <v>102</v>
      </c>
      <c r="L50" s="32" t="s">
        <v>102</v>
      </c>
      <c r="M50" s="32" t="s">
        <v>102</v>
      </c>
      <c r="N50" s="32" t="s">
        <v>102</v>
      </c>
      <c r="O50" s="32" t="s">
        <v>102</v>
      </c>
      <c r="P50" s="32" t="s">
        <v>102</v>
      </c>
      <c r="Q50" s="32" t="s">
        <v>102</v>
      </c>
      <c r="R50" s="32" t="s">
        <v>102</v>
      </c>
      <c r="S50" s="32" t="s">
        <v>109</v>
      </c>
      <c r="T50" s="32" t="s">
        <v>102</v>
      </c>
      <c r="U50" s="32" t="s">
        <v>102</v>
      </c>
      <c r="V50" s="32" t="s">
        <v>102</v>
      </c>
      <c r="W50" s="32" t="s">
        <v>102</v>
      </c>
      <c r="X50" s="32" t="s">
        <v>103</v>
      </c>
      <c r="Y50" s="32" t="s">
        <v>102</v>
      </c>
      <c r="Z50" s="32" t="s">
        <v>102</v>
      </c>
      <c r="AA50" s="32" t="s">
        <v>102</v>
      </c>
      <c r="AB50" s="32" t="s">
        <v>102</v>
      </c>
      <c r="AC50" s="32" t="s">
        <v>102</v>
      </c>
      <c r="AD50" s="32" t="s">
        <v>102</v>
      </c>
      <c r="AE50" s="32" t="s">
        <v>102</v>
      </c>
      <c r="AF50" s="32" t="s">
        <v>103</v>
      </c>
      <c r="AG50" s="32" t="s">
        <v>102</v>
      </c>
      <c r="AH50" s="32" t="s">
        <v>102</v>
      </c>
      <c r="AI50" s="32" t="s">
        <v>102</v>
      </c>
      <c r="AJ50" s="32" t="s">
        <v>102</v>
      </c>
      <c r="AK50" s="32" t="s">
        <v>102</v>
      </c>
      <c r="AL50" s="32" t="s">
        <v>102</v>
      </c>
      <c r="AM50" s="32" t="s">
        <v>102</v>
      </c>
      <c r="AN50" s="32" t="s">
        <v>102</v>
      </c>
      <c r="AO50" s="33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</row>
    <row r="51">
      <c r="A51" s="13" t="s">
        <v>152</v>
      </c>
      <c r="B51" s="32" t="s">
        <v>103</v>
      </c>
      <c r="C51" s="32" t="s">
        <v>103</v>
      </c>
      <c r="D51" s="32" t="s">
        <v>103</v>
      </c>
      <c r="E51" s="32" t="s">
        <v>103</v>
      </c>
      <c r="F51" s="32" t="s">
        <v>103</v>
      </c>
      <c r="G51" s="33"/>
      <c r="H51" s="32" t="s">
        <v>103</v>
      </c>
      <c r="I51" s="32" t="s">
        <v>103</v>
      </c>
      <c r="J51" s="32" t="s">
        <v>103</v>
      </c>
      <c r="K51" s="32" t="s">
        <v>103</v>
      </c>
      <c r="L51" s="32" t="s">
        <v>103</v>
      </c>
      <c r="M51" s="32" t="s">
        <v>103</v>
      </c>
      <c r="N51" s="32" t="s">
        <v>103</v>
      </c>
      <c r="O51" s="32" t="s">
        <v>103</v>
      </c>
      <c r="P51" s="32" t="s">
        <v>103</v>
      </c>
      <c r="Q51" s="32" t="s">
        <v>103</v>
      </c>
      <c r="R51" s="32" t="s">
        <v>102</v>
      </c>
      <c r="S51" s="32" t="s">
        <v>103</v>
      </c>
      <c r="T51" s="32" t="s">
        <v>103</v>
      </c>
      <c r="U51" s="32" t="s">
        <v>103</v>
      </c>
      <c r="V51" s="32" t="s">
        <v>103</v>
      </c>
      <c r="W51" s="32" t="s">
        <v>103</v>
      </c>
      <c r="X51" s="32" t="s">
        <v>103</v>
      </c>
      <c r="Y51" s="32" t="s">
        <v>103</v>
      </c>
      <c r="Z51" s="32" t="s">
        <v>103</v>
      </c>
      <c r="AA51" s="32" t="s">
        <v>103</v>
      </c>
      <c r="AB51" s="32" t="s">
        <v>103</v>
      </c>
      <c r="AC51" s="32" t="s">
        <v>103</v>
      </c>
      <c r="AD51" s="32" t="s">
        <v>103</v>
      </c>
      <c r="AE51" s="32" t="s">
        <v>103</v>
      </c>
      <c r="AF51" s="32" t="s">
        <v>103</v>
      </c>
      <c r="AG51" s="32" t="s">
        <v>103</v>
      </c>
      <c r="AH51" s="32" t="s">
        <v>103</v>
      </c>
      <c r="AI51" s="32" t="s">
        <v>103</v>
      </c>
      <c r="AJ51" s="32" t="s">
        <v>103</v>
      </c>
      <c r="AK51" s="32" t="s">
        <v>103</v>
      </c>
      <c r="AL51" s="32" t="s">
        <v>103</v>
      </c>
      <c r="AM51" s="32" t="s">
        <v>103</v>
      </c>
      <c r="AN51" s="32" t="s">
        <v>103</v>
      </c>
      <c r="AO51" s="33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</row>
    <row r="52">
      <c r="A52" s="13" t="s">
        <v>153</v>
      </c>
      <c r="B52" s="32" t="s">
        <v>102</v>
      </c>
      <c r="C52" s="32" t="s">
        <v>102</v>
      </c>
      <c r="D52" s="32" t="s">
        <v>102</v>
      </c>
      <c r="E52" s="32" t="s">
        <v>102</v>
      </c>
      <c r="F52" s="32" t="s">
        <v>102</v>
      </c>
      <c r="G52" s="33"/>
      <c r="H52" s="32" t="s">
        <v>102</v>
      </c>
      <c r="I52" s="32" t="s">
        <v>102</v>
      </c>
      <c r="J52" s="32" t="s">
        <v>102</v>
      </c>
      <c r="K52" s="32" t="s">
        <v>102</v>
      </c>
      <c r="L52" s="32" t="s">
        <v>102</v>
      </c>
      <c r="M52" s="32" t="s">
        <v>102</v>
      </c>
      <c r="N52" s="32" t="s">
        <v>102</v>
      </c>
      <c r="O52" s="32" t="s">
        <v>102</v>
      </c>
      <c r="P52" s="32" t="s">
        <v>102</v>
      </c>
      <c r="Q52" s="32" t="s">
        <v>111</v>
      </c>
      <c r="R52" s="32" t="s">
        <v>102</v>
      </c>
      <c r="S52" s="32" t="s">
        <v>102</v>
      </c>
      <c r="T52" s="32" t="s">
        <v>102</v>
      </c>
      <c r="U52" s="32" t="s">
        <v>102</v>
      </c>
      <c r="V52" s="32" t="s">
        <v>102</v>
      </c>
      <c r="W52" s="32" t="s">
        <v>102</v>
      </c>
      <c r="X52" s="32" t="s">
        <v>102</v>
      </c>
      <c r="Y52" s="32" t="s">
        <v>103</v>
      </c>
      <c r="Z52" s="32" t="s">
        <v>102</v>
      </c>
      <c r="AA52" s="32" t="s">
        <v>102</v>
      </c>
      <c r="AB52" s="32" t="s">
        <v>102</v>
      </c>
      <c r="AC52" s="32" t="s">
        <v>102</v>
      </c>
      <c r="AD52" s="32" t="s">
        <v>102</v>
      </c>
      <c r="AE52" s="32" t="s">
        <v>102</v>
      </c>
      <c r="AF52" s="32" t="s">
        <v>102</v>
      </c>
      <c r="AG52" s="32" t="s">
        <v>102</v>
      </c>
      <c r="AH52" s="32" t="s">
        <v>102</v>
      </c>
      <c r="AI52" s="32" t="s">
        <v>102</v>
      </c>
      <c r="AJ52" s="32" t="s">
        <v>102</v>
      </c>
      <c r="AK52" s="32" t="s">
        <v>102</v>
      </c>
      <c r="AL52" s="32" t="s">
        <v>102</v>
      </c>
      <c r="AM52" s="32" t="s">
        <v>103</v>
      </c>
      <c r="AN52" s="32" t="s">
        <v>102</v>
      </c>
      <c r="AO52" s="33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</row>
    <row r="53">
      <c r="A53" s="13" t="s">
        <v>154</v>
      </c>
      <c r="B53" s="32" t="s">
        <v>111</v>
      </c>
      <c r="C53" s="32" t="s">
        <v>111</v>
      </c>
      <c r="D53" s="32" t="s">
        <v>111</v>
      </c>
      <c r="E53" s="32" t="s">
        <v>111</v>
      </c>
      <c r="F53" s="32" t="s">
        <v>111</v>
      </c>
      <c r="G53" s="33"/>
      <c r="H53" s="32" t="s">
        <v>111</v>
      </c>
      <c r="I53" s="32" t="s">
        <v>111</v>
      </c>
      <c r="J53" s="32" t="s">
        <v>111</v>
      </c>
      <c r="K53" s="32" t="s">
        <v>111</v>
      </c>
      <c r="L53" s="32" t="s">
        <v>111</v>
      </c>
      <c r="M53" s="32" t="s">
        <v>111</v>
      </c>
      <c r="N53" s="32" t="s">
        <v>111</v>
      </c>
      <c r="O53" s="32" t="s">
        <v>111</v>
      </c>
      <c r="P53" s="32" t="s">
        <v>111</v>
      </c>
      <c r="Q53" s="32" t="s">
        <v>111</v>
      </c>
      <c r="R53" s="32" t="s">
        <v>111</v>
      </c>
      <c r="S53" s="32" t="s">
        <v>111</v>
      </c>
      <c r="T53" s="32" t="s">
        <v>111</v>
      </c>
      <c r="U53" s="32" t="s">
        <v>111</v>
      </c>
      <c r="V53" s="32" t="s">
        <v>111</v>
      </c>
      <c r="W53" s="32" t="s">
        <v>111</v>
      </c>
      <c r="X53" s="32" t="s">
        <v>111</v>
      </c>
      <c r="Y53" s="32" t="s">
        <v>111</v>
      </c>
      <c r="Z53" s="32" t="s">
        <v>111</v>
      </c>
      <c r="AA53" s="32" t="s">
        <v>111</v>
      </c>
      <c r="AB53" s="32" t="s">
        <v>111</v>
      </c>
      <c r="AC53" s="32" t="s">
        <v>111</v>
      </c>
      <c r="AD53" s="32" t="s">
        <v>111</v>
      </c>
      <c r="AE53" s="32" t="s">
        <v>111</v>
      </c>
      <c r="AF53" s="32" t="s">
        <v>102</v>
      </c>
      <c r="AG53" s="32" t="s">
        <v>111</v>
      </c>
      <c r="AH53" s="32" t="s">
        <v>111</v>
      </c>
      <c r="AI53" s="32" t="s">
        <v>111</v>
      </c>
      <c r="AJ53" s="32" t="s">
        <v>111</v>
      </c>
      <c r="AK53" s="32" t="s">
        <v>111</v>
      </c>
      <c r="AL53" s="32" t="s">
        <v>111</v>
      </c>
      <c r="AM53" s="32" t="s">
        <v>111</v>
      </c>
      <c r="AN53" s="32" t="s">
        <v>111</v>
      </c>
      <c r="AO53" s="33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</row>
    <row r="54">
      <c r="A54" s="13" t="s">
        <v>155</v>
      </c>
      <c r="B54" s="32" t="s">
        <v>102</v>
      </c>
      <c r="C54" s="32" t="s">
        <v>102</v>
      </c>
      <c r="D54" s="32" t="s">
        <v>102</v>
      </c>
      <c r="E54" s="32" t="s">
        <v>102</v>
      </c>
      <c r="F54" s="32" t="s">
        <v>102</v>
      </c>
      <c r="G54" s="33"/>
      <c r="H54" s="32" t="s">
        <v>102</v>
      </c>
      <c r="I54" s="32" t="s">
        <v>102</v>
      </c>
      <c r="J54" s="32" t="s">
        <v>102</v>
      </c>
      <c r="K54" s="32" t="s">
        <v>102</v>
      </c>
      <c r="L54" s="32" t="s">
        <v>102</v>
      </c>
      <c r="M54" s="32" t="s">
        <v>102</v>
      </c>
      <c r="N54" s="32" t="s">
        <v>102</v>
      </c>
      <c r="O54" s="32" t="s">
        <v>102</v>
      </c>
      <c r="P54" s="32" t="s">
        <v>102</v>
      </c>
      <c r="Q54" s="32" t="s">
        <v>102</v>
      </c>
      <c r="R54" s="32" t="s">
        <v>102</v>
      </c>
      <c r="S54" s="32" t="s">
        <v>102</v>
      </c>
      <c r="T54" s="32" t="s">
        <v>102</v>
      </c>
      <c r="U54" s="32" t="s">
        <v>102</v>
      </c>
      <c r="V54" s="32" t="s">
        <v>102</v>
      </c>
      <c r="W54" s="32" t="s">
        <v>102</v>
      </c>
      <c r="X54" s="32" t="s">
        <v>102</v>
      </c>
      <c r="Y54" s="32" t="s">
        <v>103</v>
      </c>
      <c r="Z54" s="32" t="s">
        <v>102</v>
      </c>
      <c r="AA54" s="32" t="s">
        <v>102</v>
      </c>
      <c r="AB54" s="32" t="s">
        <v>102</v>
      </c>
      <c r="AC54" s="32" t="s">
        <v>102</v>
      </c>
      <c r="AD54" s="32" t="s">
        <v>102</v>
      </c>
      <c r="AE54" s="32" t="s">
        <v>102</v>
      </c>
      <c r="AF54" s="32" t="s">
        <v>102</v>
      </c>
      <c r="AG54" s="32" t="s">
        <v>102</v>
      </c>
      <c r="AH54" s="32" t="s">
        <v>102</v>
      </c>
      <c r="AI54" s="32" t="s">
        <v>102</v>
      </c>
      <c r="AJ54" s="32" t="s">
        <v>102</v>
      </c>
      <c r="AK54" s="32" t="s">
        <v>102</v>
      </c>
      <c r="AL54" s="32" t="s">
        <v>102</v>
      </c>
      <c r="AM54" s="32" t="s">
        <v>102</v>
      </c>
      <c r="AN54" s="32" t="s">
        <v>102</v>
      </c>
      <c r="AO54" s="33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</row>
    <row r="55">
      <c r="A55" s="13" t="s">
        <v>156</v>
      </c>
      <c r="B55" s="32" t="s">
        <v>111</v>
      </c>
      <c r="C55" s="32" t="s">
        <v>111</v>
      </c>
      <c r="D55" s="32" t="s">
        <v>111</v>
      </c>
      <c r="E55" s="32" t="s">
        <v>111</v>
      </c>
      <c r="F55" s="32" t="s">
        <v>111</v>
      </c>
      <c r="G55" s="33"/>
      <c r="H55" s="32" t="s">
        <v>111</v>
      </c>
      <c r="I55" s="32" t="s">
        <v>111</v>
      </c>
      <c r="J55" s="32" t="s">
        <v>111</v>
      </c>
      <c r="K55" s="32" t="s">
        <v>111</v>
      </c>
      <c r="L55" s="32" t="s">
        <v>111</v>
      </c>
      <c r="M55" s="32" t="s">
        <v>111</v>
      </c>
      <c r="N55" s="32" t="s">
        <v>111</v>
      </c>
      <c r="O55" s="32" t="s">
        <v>111</v>
      </c>
      <c r="P55" s="32" t="s">
        <v>111</v>
      </c>
      <c r="Q55" s="32" t="s">
        <v>102</v>
      </c>
      <c r="R55" s="32" t="s">
        <v>111</v>
      </c>
      <c r="S55" s="32" t="s">
        <v>111</v>
      </c>
      <c r="T55" s="32" t="s">
        <v>111</v>
      </c>
      <c r="U55" s="32" t="s">
        <v>111</v>
      </c>
      <c r="V55" s="32" t="s">
        <v>111</v>
      </c>
      <c r="W55" s="32" t="s">
        <v>111</v>
      </c>
      <c r="X55" s="32" t="s">
        <v>111</v>
      </c>
      <c r="Y55" s="32" t="s">
        <v>111</v>
      </c>
      <c r="Z55" s="32" t="s">
        <v>111</v>
      </c>
      <c r="AA55" s="32" t="s">
        <v>111</v>
      </c>
      <c r="AB55" s="32" t="s">
        <v>111</v>
      </c>
      <c r="AC55" s="32" t="s">
        <v>111</v>
      </c>
      <c r="AD55" s="32" t="s">
        <v>111</v>
      </c>
      <c r="AE55" s="32" t="s">
        <v>111</v>
      </c>
      <c r="AF55" s="32" t="s">
        <v>102</v>
      </c>
      <c r="AG55" s="32" t="s">
        <v>111</v>
      </c>
      <c r="AH55" s="32" t="s">
        <v>111</v>
      </c>
      <c r="AI55" s="32" t="s">
        <v>111</v>
      </c>
      <c r="AJ55" s="32" t="s">
        <v>111</v>
      </c>
      <c r="AK55" s="32" t="s">
        <v>111</v>
      </c>
      <c r="AL55" s="32" t="s">
        <v>111</v>
      </c>
      <c r="AM55" s="32" t="s">
        <v>102</v>
      </c>
      <c r="AN55" s="32" t="s">
        <v>111</v>
      </c>
      <c r="AO55" s="33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</row>
    <row r="56">
      <c r="A56" s="6" t="s">
        <v>157</v>
      </c>
      <c r="B56" s="7" t="s">
        <v>103</v>
      </c>
      <c r="C56" s="7" t="s">
        <v>103</v>
      </c>
      <c r="D56" s="7" t="s">
        <v>103</v>
      </c>
      <c r="E56" s="7" t="s">
        <v>103</v>
      </c>
      <c r="F56" s="7" t="s">
        <v>103</v>
      </c>
      <c r="G56" s="8"/>
      <c r="H56" s="7" t="s">
        <v>103</v>
      </c>
      <c r="I56" s="7" t="s">
        <v>103</v>
      </c>
      <c r="J56" s="7" t="s">
        <v>103</v>
      </c>
      <c r="K56" s="7" t="s">
        <v>103</v>
      </c>
      <c r="L56" s="7" t="s">
        <v>103</v>
      </c>
      <c r="M56" s="7" t="s">
        <v>103</v>
      </c>
      <c r="N56" s="7" t="s">
        <v>103</v>
      </c>
      <c r="O56" s="7" t="s">
        <v>103</v>
      </c>
      <c r="P56" s="7" t="s">
        <v>103</v>
      </c>
      <c r="Q56" s="7" t="s">
        <v>102</v>
      </c>
      <c r="R56" s="7" t="s">
        <v>103</v>
      </c>
      <c r="S56" s="7" t="s">
        <v>103</v>
      </c>
      <c r="T56" s="7" t="s">
        <v>103</v>
      </c>
      <c r="U56" s="7" t="s">
        <v>103</v>
      </c>
      <c r="V56" s="7" t="s">
        <v>103</v>
      </c>
      <c r="W56" s="7" t="s">
        <v>103</v>
      </c>
      <c r="X56" s="7" t="s">
        <v>103</v>
      </c>
      <c r="Y56" s="7" t="s">
        <v>103</v>
      </c>
      <c r="Z56" s="7" t="s">
        <v>103</v>
      </c>
      <c r="AA56" s="7" t="s">
        <v>103</v>
      </c>
      <c r="AB56" s="7" t="s">
        <v>103</v>
      </c>
      <c r="AC56" s="7" t="s">
        <v>103</v>
      </c>
      <c r="AD56" s="7" t="s">
        <v>103</v>
      </c>
      <c r="AE56" s="7" t="s">
        <v>103</v>
      </c>
      <c r="AF56" s="7" t="s">
        <v>103</v>
      </c>
      <c r="AG56" s="7" t="s">
        <v>103</v>
      </c>
      <c r="AH56" s="7" t="s">
        <v>103</v>
      </c>
      <c r="AI56" s="7" t="s">
        <v>103</v>
      </c>
      <c r="AJ56" s="7" t="s">
        <v>103</v>
      </c>
      <c r="AK56" s="7" t="s">
        <v>103</v>
      </c>
      <c r="AL56" s="7" t="s">
        <v>103</v>
      </c>
      <c r="AM56" s="7" t="s">
        <v>103</v>
      </c>
      <c r="AN56" s="7" t="s">
        <v>103</v>
      </c>
      <c r="AO56" s="8"/>
    </row>
    <row r="57">
      <c r="A57" s="6" t="s">
        <v>158</v>
      </c>
      <c r="B57" s="7" t="s">
        <v>102</v>
      </c>
      <c r="C57" s="7" t="s">
        <v>102</v>
      </c>
      <c r="D57" s="7" t="s">
        <v>102</v>
      </c>
      <c r="E57" s="7" t="s">
        <v>102</v>
      </c>
      <c r="F57" s="7" t="s">
        <v>102</v>
      </c>
      <c r="G57" s="8"/>
      <c r="H57" s="7" t="s">
        <v>102</v>
      </c>
      <c r="I57" s="7" t="s">
        <v>102</v>
      </c>
      <c r="J57" s="7" t="s">
        <v>102</v>
      </c>
      <c r="K57" s="7" t="s">
        <v>102</v>
      </c>
      <c r="L57" s="7" t="s">
        <v>102</v>
      </c>
      <c r="M57" s="7" t="s">
        <v>102</v>
      </c>
      <c r="N57" s="7" t="s">
        <v>102</v>
      </c>
      <c r="O57" s="7" t="s">
        <v>102</v>
      </c>
      <c r="P57" s="7" t="s">
        <v>102</v>
      </c>
      <c r="Q57" s="7" t="s">
        <v>103</v>
      </c>
      <c r="R57" s="7" t="s">
        <v>102</v>
      </c>
      <c r="S57" s="7" t="s">
        <v>102</v>
      </c>
      <c r="T57" s="7" t="s">
        <v>102</v>
      </c>
      <c r="U57" s="7" t="s">
        <v>102</v>
      </c>
      <c r="V57" s="7" t="s">
        <v>102</v>
      </c>
      <c r="W57" s="7" t="s">
        <v>102</v>
      </c>
      <c r="X57" s="7" t="s">
        <v>102</v>
      </c>
      <c r="Y57" s="7" t="s">
        <v>102</v>
      </c>
      <c r="Z57" s="7" t="s">
        <v>102</v>
      </c>
      <c r="AA57" s="7" t="s">
        <v>102</v>
      </c>
      <c r="AB57" s="7" t="s">
        <v>102</v>
      </c>
      <c r="AC57" s="7" t="s">
        <v>102</v>
      </c>
      <c r="AD57" s="7" t="s">
        <v>102</v>
      </c>
      <c r="AE57" s="7" t="s">
        <v>102</v>
      </c>
      <c r="AF57" s="7" t="s">
        <v>102</v>
      </c>
      <c r="AG57" s="7" t="s">
        <v>102</v>
      </c>
      <c r="AH57" s="7" t="s">
        <v>102</v>
      </c>
      <c r="AI57" s="7" t="s">
        <v>102</v>
      </c>
      <c r="AJ57" s="7" t="s">
        <v>102</v>
      </c>
      <c r="AK57" s="7" t="s">
        <v>102</v>
      </c>
      <c r="AL57" s="7" t="s">
        <v>102</v>
      </c>
      <c r="AM57" s="7" t="s">
        <v>102</v>
      </c>
      <c r="AN57" s="7" t="s">
        <v>102</v>
      </c>
      <c r="AO57" s="8"/>
    </row>
    <row r="58">
      <c r="A58" s="6" t="s">
        <v>159</v>
      </c>
      <c r="B58" s="7" t="s">
        <v>109</v>
      </c>
      <c r="C58" s="7" t="s">
        <v>109</v>
      </c>
      <c r="D58" s="7" t="s">
        <v>111</v>
      </c>
      <c r="E58" s="7" t="s">
        <v>111</v>
      </c>
      <c r="F58" s="7" t="s">
        <v>109</v>
      </c>
      <c r="G58" s="8"/>
      <c r="H58" s="7" t="s">
        <v>109</v>
      </c>
      <c r="I58" s="7" t="s">
        <v>109</v>
      </c>
      <c r="J58" s="7" t="s">
        <v>111</v>
      </c>
      <c r="K58" s="7" t="s">
        <v>109</v>
      </c>
      <c r="L58" s="7" t="s">
        <v>109</v>
      </c>
      <c r="M58" s="7" t="s">
        <v>109</v>
      </c>
      <c r="N58" s="7" t="s">
        <v>109</v>
      </c>
      <c r="O58" s="7" t="s">
        <v>109</v>
      </c>
      <c r="P58" s="7" t="s">
        <v>109</v>
      </c>
      <c r="Q58" s="7" t="s">
        <v>109</v>
      </c>
      <c r="R58" s="7" t="s">
        <v>109</v>
      </c>
      <c r="S58" s="7" t="s">
        <v>111</v>
      </c>
      <c r="T58" s="7" t="s">
        <v>111</v>
      </c>
      <c r="U58" s="7" t="s">
        <v>109</v>
      </c>
      <c r="V58" s="7" t="s">
        <v>109</v>
      </c>
      <c r="W58" s="7" t="s">
        <v>109</v>
      </c>
      <c r="X58" s="7" t="s">
        <v>109</v>
      </c>
      <c r="Y58" s="7" t="s">
        <v>109</v>
      </c>
      <c r="Z58" s="7" t="s">
        <v>109</v>
      </c>
      <c r="AA58" s="7" t="s">
        <v>109</v>
      </c>
      <c r="AB58" s="7" t="s">
        <v>109</v>
      </c>
      <c r="AC58" s="7" t="s">
        <v>109</v>
      </c>
      <c r="AD58" s="7" t="s">
        <v>109</v>
      </c>
      <c r="AE58" s="7" t="s">
        <v>111</v>
      </c>
      <c r="AF58" s="7" t="s">
        <v>109</v>
      </c>
      <c r="AG58" s="7" t="s">
        <v>109</v>
      </c>
      <c r="AH58" s="7" t="s">
        <v>109</v>
      </c>
      <c r="AI58" s="7" t="s">
        <v>109</v>
      </c>
      <c r="AJ58" s="7" t="s">
        <v>109</v>
      </c>
      <c r="AK58" s="7" t="s">
        <v>109</v>
      </c>
      <c r="AL58" s="7" t="s">
        <v>109</v>
      </c>
      <c r="AM58" s="7" t="s">
        <v>109</v>
      </c>
      <c r="AN58" s="7" t="s">
        <v>109</v>
      </c>
      <c r="AO58" s="8"/>
    </row>
    <row r="59">
      <c r="A59" s="6" t="s">
        <v>160</v>
      </c>
      <c r="B59" s="7" t="s">
        <v>111</v>
      </c>
      <c r="C59" s="7" t="s">
        <v>111</v>
      </c>
      <c r="D59" s="7" t="s">
        <v>109</v>
      </c>
      <c r="E59" s="7" t="s">
        <v>109</v>
      </c>
      <c r="F59" s="7" t="s">
        <v>111</v>
      </c>
      <c r="G59" s="8"/>
      <c r="H59" s="7" t="s">
        <v>111</v>
      </c>
      <c r="I59" s="7" t="s">
        <v>111</v>
      </c>
      <c r="J59" s="7" t="s">
        <v>109</v>
      </c>
      <c r="K59" s="7" t="s">
        <v>111</v>
      </c>
      <c r="L59" s="7" t="s">
        <v>111</v>
      </c>
      <c r="M59" s="7" t="s">
        <v>111</v>
      </c>
      <c r="N59" s="7" t="s">
        <v>111</v>
      </c>
      <c r="O59" s="7" t="s">
        <v>111</v>
      </c>
      <c r="P59" s="7" t="s">
        <v>111</v>
      </c>
      <c r="Q59" s="7" t="s">
        <v>111</v>
      </c>
      <c r="R59" s="7" t="s">
        <v>111</v>
      </c>
      <c r="S59" s="7" t="s">
        <v>109</v>
      </c>
      <c r="T59" s="7" t="s">
        <v>103</v>
      </c>
      <c r="U59" s="7" t="s">
        <v>111</v>
      </c>
      <c r="V59" s="7" t="s">
        <v>111</v>
      </c>
      <c r="W59" s="7" t="s">
        <v>111</v>
      </c>
      <c r="X59" s="7" t="s">
        <v>111</v>
      </c>
      <c r="Y59" s="7" t="s">
        <v>111</v>
      </c>
      <c r="Z59" s="7" t="s">
        <v>111</v>
      </c>
      <c r="AA59" s="7" t="s">
        <v>111</v>
      </c>
      <c r="AB59" s="7" t="s">
        <v>111</v>
      </c>
      <c r="AC59" s="7" t="s">
        <v>111</v>
      </c>
      <c r="AD59" s="7" t="s">
        <v>111</v>
      </c>
      <c r="AE59" s="7" t="s">
        <v>111</v>
      </c>
      <c r="AF59" s="7" t="s">
        <v>111</v>
      </c>
      <c r="AG59" s="7" t="s">
        <v>111</v>
      </c>
      <c r="AH59" s="7" t="s">
        <v>111</v>
      </c>
      <c r="AI59" s="7" t="s">
        <v>111</v>
      </c>
      <c r="AJ59" s="7" t="s">
        <v>111</v>
      </c>
      <c r="AK59" s="7" t="s">
        <v>111</v>
      </c>
      <c r="AL59" s="7" t="s">
        <v>111</v>
      </c>
      <c r="AM59" s="7" t="s">
        <v>110</v>
      </c>
      <c r="AN59" s="7" t="s">
        <v>111</v>
      </c>
      <c r="AO59" s="8"/>
    </row>
    <row r="60">
      <c r="A60" s="6" t="s">
        <v>161</v>
      </c>
      <c r="B60" s="7" t="s">
        <v>102</v>
      </c>
      <c r="C60" s="7" t="s">
        <v>102</v>
      </c>
      <c r="D60" s="7" t="s">
        <v>102</v>
      </c>
      <c r="E60" s="7" t="s">
        <v>102</v>
      </c>
      <c r="F60" s="7" t="s">
        <v>102</v>
      </c>
      <c r="G60" s="8"/>
      <c r="H60" s="7" t="s">
        <v>102</v>
      </c>
      <c r="I60" s="7" t="s">
        <v>103</v>
      </c>
      <c r="J60" s="7" t="s">
        <v>103</v>
      </c>
      <c r="K60" s="7" t="s">
        <v>102</v>
      </c>
      <c r="L60" s="7" t="s">
        <v>102</v>
      </c>
      <c r="M60" s="7" t="s">
        <v>102</v>
      </c>
      <c r="N60" s="7" t="s">
        <v>102</v>
      </c>
      <c r="O60" s="7" t="s">
        <v>102</v>
      </c>
      <c r="P60" s="7" t="s">
        <v>103</v>
      </c>
      <c r="Q60" s="7" t="s">
        <v>103</v>
      </c>
      <c r="R60" s="7"/>
      <c r="S60" s="7" t="s">
        <v>102</v>
      </c>
      <c r="T60" s="7" t="s">
        <v>102</v>
      </c>
      <c r="U60" s="7" t="s">
        <v>102</v>
      </c>
      <c r="V60" s="7" t="s">
        <v>102</v>
      </c>
      <c r="W60" s="7" t="s">
        <v>102</v>
      </c>
      <c r="X60" s="7" t="s">
        <v>102</v>
      </c>
      <c r="Y60" s="7" t="s">
        <v>102</v>
      </c>
      <c r="Z60" s="7" t="s">
        <v>102</v>
      </c>
      <c r="AA60" s="7" t="s">
        <v>102</v>
      </c>
      <c r="AB60" s="7" t="s">
        <v>102</v>
      </c>
      <c r="AC60" s="7" t="s">
        <v>103</v>
      </c>
      <c r="AD60" s="7" t="s">
        <v>102</v>
      </c>
      <c r="AE60" s="7" t="s">
        <v>103</v>
      </c>
      <c r="AF60" s="7" t="s">
        <v>103</v>
      </c>
      <c r="AG60" s="7" t="s">
        <v>102</v>
      </c>
      <c r="AH60" s="7" t="s">
        <v>102</v>
      </c>
      <c r="AI60" s="7" t="s">
        <v>102</v>
      </c>
      <c r="AJ60" s="7" t="s">
        <v>102</v>
      </c>
      <c r="AK60" s="7" t="s">
        <v>102</v>
      </c>
      <c r="AL60" s="7" t="s">
        <v>102</v>
      </c>
      <c r="AM60" s="7" t="s">
        <v>103</v>
      </c>
      <c r="AN60" s="7" t="s">
        <v>102</v>
      </c>
      <c r="AO60" s="8"/>
    </row>
    <row r="61">
      <c r="A61" s="6" t="s">
        <v>162</v>
      </c>
      <c r="B61" s="7" t="s">
        <v>102</v>
      </c>
      <c r="C61" s="7" t="s">
        <v>102</v>
      </c>
      <c r="D61" s="7" t="s">
        <v>102</v>
      </c>
      <c r="E61" s="7" t="s">
        <v>102</v>
      </c>
      <c r="F61" s="7" t="s">
        <v>102</v>
      </c>
      <c r="G61" s="8"/>
      <c r="H61" s="7" t="s">
        <v>102</v>
      </c>
      <c r="I61" s="7" t="s">
        <v>102</v>
      </c>
      <c r="J61" s="7" t="s">
        <v>102</v>
      </c>
      <c r="K61" s="7" t="s">
        <v>102</v>
      </c>
      <c r="L61" s="7" t="s">
        <v>102</v>
      </c>
      <c r="M61" s="7" t="s">
        <v>102</v>
      </c>
      <c r="N61" s="7" t="s">
        <v>102</v>
      </c>
      <c r="O61" s="7" t="s">
        <v>102</v>
      </c>
      <c r="P61" s="7" t="s">
        <v>102</v>
      </c>
      <c r="Q61" s="7" t="s">
        <v>102</v>
      </c>
      <c r="R61" s="7" t="s">
        <v>103</v>
      </c>
      <c r="S61" s="7" t="s">
        <v>102</v>
      </c>
      <c r="T61" s="7" t="s">
        <v>102</v>
      </c>
      <c r="U61" s="7" t="s">
        <v>102</v>
      </c>
      <c r="V61" s="7" t="s">
        <v>102</v>
      </c>
      <c r="W61" s="7" t="s">
        <v>102</v>
      </c>
      <c r="X61" s="7" t="s">
        <v>102</v>
      </c>
      <c r="Y61" s="7" t="s">
        <v>102</v>
      </c>
      <c r="Z61" s="7" t="s">
        <v>102</v>
      </c>
      <c r="AA61" s="7" t="s">
        <v>102</v>
      </c>
      <c r="AB61" s="7" t="s">
        <v>102</v>
      </c>
      <c r="AC61" s="7" t="s">
        <v>102</v>
      </c>
      <c r="AD61" s="7" t="s">
        <v>102</v>
      </c>
      <c r="AE61" s="7" t="s">
        <v>102</v>
      </c>
      <c r="AF61" s="7" t="s">
        <v>102</v>
      </c>
      <c r="AG61" s="7" t="s">
        <v>102</v>
      </c>
      <c r="AH61" s="7" t="s">
        <v>102</v>
      </c>
      <c r="AI61" s="7" t="s">
        <v>102</v>
      </c>
      <c r="AJ61" s="7" t="s">
        <v>102</v>
      </c>
      <c r="AK61" s="7" t="s">
        <v>102</v>
      </c>
      <c r="AL61" s="7" t="s">
        <v>102</v>
      </c>
      <c r="AM61" s="7" t="s">
        <v>103</v>
      </c>
      <c r="AN61" s="7" t="s">
        <v>102</v>
      </c>
      <c r="AO61" s="8"/>
    </row>
    <row r="62">
      <c r="A62" s="6" t="s">
        <v>163</v>
      </c>
      <c r="B62" s="7" t="s">
        <v>109</v>
      </c>
      <c r="C62" s="7" t="s">
        <v>109</v>
      </c>
      <c r="D62" s="7" t="s">
        <v>109</v>
      </c>
      <c r="E62" s="7" t="s">
        <v>109</v>
      </c>
      <c r="F62" s="7" t="s">
        <v>109</v>
      </c>
      <c r="G62" s="8"/>
      <c r="H62" s="7" t="s">
        <v>109</v>
      </c>
      <c r="I62" s="7" t="s">
        <v>109</v>
      </c>
      <c r="J62" s="7" t="s">
        <v>111</v>
      </c>
      <c r="K62" s="7" t="s">
        <v>109</v>
      </c>
      <c r="L62" s="7" t="s">
        <v>109</v>
      </c>
      <c r="M62" s="7" t="s">
        <v>109</v>
      </c>
      <c r="N62" s="7" t="s">
        <v>109</v>
      </c>
      <c r="O62" s="7" t="s">
        <v>109</v>
      </c>
      <c r="P62" s="7" t="s">
        <v>109</v>
      </c>
      <c r="Q62" s="7" t="s">
        <v>109</v>
      </c>
      <c r="R62" s="7" t="s">
        <v>109</v>
      </c>
      <c r="S62" s="7" t="s">
        <v>109</v>
      </c>
      <c r="T62" s="7" t="s">
        <v>109</v>
      </c>
      <c r="U62" s="7" t="s">
        <v>109</v>
      </c>
      <c r="V62" s="7" t="s">
        <v>109</v>
      </c>
      <c r="W62" s="7" t="s">
        <v>109</v>
      </c>
      <c r="X62" s="7" t="s">
        <v>109</v>
      </c>
      <c r="Y62" s="7" t="s">
        <v>111</v>
      </c>
      <c r="Z62" s="7" t="s">
        <v>109</v>
      </c>
      <c r="AA62" s="7" t="s">
        <v>109</v>
      </c>
      <c r="AB62" s="7" t="s">
        <v>109</v>
      </c>
      <c r="AC62" s="7" t="s">
        <v>109</v>
      </c>
      <c r="AD62" s="7" t="s">
        <v>109</v>
      </c>
      <c r="AE62" s="7" t="s">
        <v>109</v>
      </c>
      <c r="AF62" s="7" t="s">
        <v>102</v>
      </c>
      <c r="AG62" s="7" t="s">
        <v>109</v>
      </c>
      <c r="AH62" s="7" t="s">
        <v>109</v>
      </c>
      <c r="AI62" s="7" t="s">
        <v>109</v>
      </c>
      <c r="AJ62" s="7" t="s">
        <v>109</v>
      </c>
      <c r="AK62" s="7" t="s">
        <v>109</v>
      </c>
      <c r="AL62" s="7" t="s">
        <v>109</v>
      </c>
      <c r="AM62" s="7" t="s">
        <v>109</v>
      </c>
      <c r="AN62" s="7" t="s">
        <v>109</v>
      </c>
      <c r="AO62" s="8"/>
    </row>
    <row r="63">
      <c r="A63" s="6" t="s">
        <v>164</v>
      </c>
      <c r="B63" s="7" t="s">
        <v>102</v>
      </c>
      <c r="C63" s="7" t="s">
        <v>102</v>
      </c>
      <c r="D63" s="7" t="s">
        <v>102</v>
      </c>
      <c r="E63" s="7" t="s">
        <v>102</v>
      </c>
      <c r="F63" s="7" t="s">
        <v>102</v>
      </c>
      <c r="G63" s="8"/>
      <c r="H63" s="7" t="s">
        <v>102</v>
      </c>
      <c r="I63" s="7" t="s">
        <v>102</v>
      </c>
      <c r="J63" s="7" t="s">
        <v>102</v>
      </c>
      <c r="K63" s="7" t="s">
        <v>102</v>
      </c>
      <c r="L63" s="7" t="s">
        <v>102</v>
      </c>
      <c r="M63" s="7" t="s">
        <v>102</v>
      </c>
      <c r="N63" s="7" t="s">
        <v>102</v>
      </c>
      <c r="O63" s="7" t="s">
        <v>102</v>
      </c>
      <c r="P63" s="7" t="s">
        <v>102</v>
      </c>
      <c r="Q63" s="7" t="s">
        <v>103</v>
      </c>
      <c r="R63" s="7" t="s">
        <v>102</v>
      </c>
      <c r="S63" s="7" t="s">
        <v>102</v>
      </c>
      <c r="T63" s="7" t="s">
        <v>102</v>
      </c>
      <c r="U63" s="7" t="s">
        <v>102</v>
      </c>
      <c r="V63" s="7" t="s">
        <v>102</v>
      </c>
      <c r="W63" s="7" t="s">
        <v>102</v>
      </c>
      <c r="X63" s="7" t="s">
        <v>102</v>
      </c>
      <c r="Y63" s="7" t="s">
        <v>102</v>
      </c>
      <c r="Z63" s="7" t="s">
        <v>102</v>
      </c>
      <c r="AA63" s="7" t="s">
        <v>102</v>
      </c>
      <c r="AB63" s="7" t="s">
        <v>102</v>
      </c>
      <c r="AC63" s="7" t="s">
        <v>102</v>
      </c>
      <c r="AD63" s="7" t="s">
        <v>102</v>
      </c>
      <c r="AE63" s="7" t="s">
        <v>102</v>
      </c>
      <c r="AF63" s="7" t="s">
        <v>102</v>
      </c>
      <c r="AG63" s="7" t="s">
        <v>103</v>
      </c>
      <c r="AH63" s="7" t="s">
        <v>102</v>
      </c>
      <c r="AI63" s="7" t="s">
        <v>102</v>
      </c>
      <c r="AJ63" s="7" t="s">
        <v>102</v>
      </c>
      <c r="AK63" s="7" t="s">
        <v>102</v>
      </c>
      <c r="AL63" s="7" t="s">
        <v>103</v>
      </c>
      <c r="AM63" s="7" t="s">
        <v>103</v>
      </c>
      <c r="AN63" s="7" t="s">
        <v>102</v>
      </c>
      <c r="AO63" s="8"/>
    </row>
    <row r="64">
      <c r="A64" s="6" t="s">
        <v>165</v>
      </c>
      <c r="B64" s="7" t="s">
        <v>102</v>
      </c>
      <c r="C64" s="7" t="s">
        <v>103</v>
      </c>
      <c r="D64" s="7" t="s">
        <v>103</v>
      </c>
      <c r="E64" s="7" t="s">
        <v>102</v>
      </c>
      <c r="F64" s="7" t="s">
        <v>103</v>
      </c>
      <c r="G64" s="8"/>
      <c r="H64" s="7" t="s">
        <v>103</v>
      </c>
      <c r="I64" s="7" t="s">
        <v>102</v>
      </c>
      <c r="J64" s="7" t="s">
        <v>103</v>
      </c>
      <c r="K64" s="7" t="s">
        <v>102</v>
      </c>
      <c r="L64" s="7" t="s">
        <v>103</v>
      </c>
      <c r="M64" s="7" t="s">
        <v>103</v>
      </c>
      <c r="N64" s="7" t="s">
        <v>102</v>
      </c>
      <c r="O64" s="7" t="s">
        <v>103</v>
      </c>
      <c r="P64" s="7" t="s">
        <v>103</v>
      </c>
      <c r="Q64" s="7" t="s">
        <v>103</v>
      </c>
      <c r="R64" s="7" t="s">
        <v>102</v>
      </c>
      <c r="S64" s="7" t="s">
        <v>102</v>
      </c>
      <c r="T64" s="7" t="s">
        <v>103</v>
      </c>
      <c r="U64" s="7" t="s">
        <v>103</v>
      </c>
      <c r="V64" s="7" t="s">
        <v>103</v>
      </c>
      <c r="W64" s="7" t="s">
        <v>103</v>
      </c>
      <c r="X64" s="7" t="s">
        <v>103</v>
      </c>
      <c r="Y64" s="7" t="s">
        <v>102</v>
      </c>
      <c r="Z64" s="7" t="s">
        <v>102</v>
      </c>
      <c r="AA64" s="7" t="s">
        <v>103</v>
      </c>
      <c r="AB64" s="7" t="s">
        <v>103</v>
      </c>
      <c r="AC64" s="7" t="s">
        <v>109</v>
      </c>
      <c r="AD64" s="7" t="s">
        <v>103</v>
      </c>
      <c r="AE64" s="7" t="s">
        <v>102</v>
      </c>
      <c r="AF64" s="7" t="s">
        <v>103</v>
      </c>
      <c r="AG64" s="7" t="s">
        <v>103</v>
      </c>
      <c r="AH64" s="7" t="s">
        <v>103</v>
      </c>
      <c r="AI64" s="7" t="s">
        <v>103</v>
      </c>
      <c r="AJ64" s="7" t="s">
        <v>103</v>
      </c>
      <c r="AK64" s="7" t="s">
        <v>102</v>
      </c>
      <c r="AL64" s="7" t="s">
        <v>103</v>
      </c>
      <c r="AM64" s="7" t="s">
        <v>103</v>
      </c>
      <c r="AN64" s="7" t="s">
        <v>102</v>
      </c>
      <c r="AO64" s="8"/>
    </row>
    <row r="65">
      <c r="A65" s="6" t="s">
        <v>166</v>
      </c>
      <c r="B65" s="7" t="s">
        <v>102</v>
      </c>
      <c r="C65" s="7" t="s">
        <v>103</v>
      </c>
      <c r="D65" s="7" t="s">
        <v>103</v>
      </c>
      <c r="E65" s="7" t="s">
        <v>102</v>
      </c>
      <c r="F65" s="7" t="s">
        <v>103</v>
      </c>
      <c r="G65" s="8"/>
      <c r="H65" s="7" t="s">
        <v>103</v>
      </c>
      <c r="I65" s="7" t="s">
        <v>102</v>
      </c>
      <c r="J65" s="7" t="s">
        <v>103</v>
      </c>
      <c r="K65" s="7" t="s">
        <v>102</v>
      </c>
      <c r="L65" s="7" t="s">
        <v>103</v>
      </c>
      <c r="M65" s="7" t="s">
        <v>103</v>
      </c>
      <c r="N65" s="7" t="s">
        <v>102</v>
      </c>
      <c r="O65" s="7" t="s">
        <v>103</v>
      </c>
      <c r="P65" s="7" t="s">
        <v>103</v>
      </c>
      <c r="Q65" s="7" t="s">
        <v>103</v>
      </c>
      <c r="R65" s="7" t="s">
        <v>102</v>
      </c>
      <c r="S65" s="7" t="s">
        <v>102</v>
      </c>
      <c r="T65" s="7" t="s">
        <v>103</v>
      </c>
      <c r="U65" s="7" t="s">
        <v>103</v>
      </c>
      <c r="V65" s="7" t="s">
        <v>103</v>
      </c>
      <c r="W65" s="7" t="s">
        <v>103</v>
      </c>
      <c r="X65" s="7" t="s">
        <v>103</v>
      </c>
      <c r="Y65" s="7" t="s">
        <v>102</v>
      </c>
      <c r="Z65" s="7" t="s">
        <v>102</v>
      </c>
      <c r="AA65" s="7" t="s">
        <v>103</v>
      </c>
      <c r="AB65" s="7" t="s">
        <v>103</v>
      </c>
      <c r="AC65" s="7" t="s">
        <v>109</v>
      </c>
      <c r="AD65" s="7" t="s">
        <v>103</v>
      </c>
      <c r="AE65" s="7" t="s">
        <v>102</v>
      </c>
      <c r="AF65" s="7" t="s">
        <v>103</v>
      </c>
      <c r="AG65" s="7" t="s">
        <v>103</v>
      </c>
      <c r="AH65" s="7" t="s">
        <v>103</v>
      </c>
      <c r="AI65" s="7" t="s">
        <v>103</v>
      </c>
      <c r="AJ65" s="7" t="s">
        <v>103</v>
      </c>
      <c r="AK65" s="7" t="s">
        <v>102</v>
      </c>
      <c r="AL65" s="7" t="s">
        <v>103</v>
      </c>
      <c r="AM65" s="7" t="s">
        <v>103</v>
      </c>
      <c r="AN65" s="7" t="s">
        <v>102</v>
      </c>
      <c r="AO65" s="8"/>
    </row>
    <row r="66">
      <c r="A66" s="6" t="s">
        <v>167</v>
      </c>
      <c r="B66" s="7" t="s">
        <v>102</v>
      </c>
      <c r="C66" s="7" t="s">
        <v>103</v>
      </c>
      <c r="D66" s="7" t="s">
        <v>102</v>
      </c>
      <c r="E66" s="7" t="s">
        <v>102</v>
      </c>
      <c r="F66" s="7" t="s">
        <v>102</v>
      </c>
      <c r="G66" s="8"/>
      <c r="H66" s="7" t="s">
        <v>103</v>
      </c>
      <c r="I66" s="7" t="s">
        <v>102</v>
      </c>
      <c r="J66" s="7" t="s">
        <v>103</v>
      </c>
      <c r="K66" s="7" t="s">
        <v>102</v>
      </c>
      <c r="L66" s="7" t="s">
        <v>102</v>
      </c>
      <c r="M66" s="7" t="s">
        <v>102</v>
      </c>
      <c r="N66" s="7" t="s">
        <v>102</v>
      </c>
      <c r="O66" s="7" t="s">
        <v>102</v>
      </c>
      <c r="P66" s="7" t="s">
        <v>102</v>
      </c>
      <c r="Q66" s="7" t="s">
        <v>103</v>
      </c>
      <c r="R66" s="7" t="s">
        <v>103</v>
      </c>
      <c r="S66" s="7" t="s">
        <v>102</v>
      </c>
      <c r="T66" s="7" t="s">
        <v>102</v>
      </c>
      <c r="U66" s="7" t="s">
        <v>102</v>
      </c>
      <c r="V66" s="7" t="s">
        <v>103</v>
      </c>
      <c r="W66" s="7" t="s">
        <v>103</v>
      </c>
      <c r="X66" s="7" t="s">
        <v>102</v>
      </c>
      <c r="Y66" s="7" t="s">
        <v>102</v>
      </c>
      <c r="Z66" s="7" t="s">
        <v>102</v>
      </c>
      <c r="AA66" s="7" t="s">
        <v>102</v>
      </c>
      <c r="AB66" s="7" t="s">
        <v>102</v>
      </c>
      <c r="AC66" s="7" t="s">
        <v>109</v>
      </c>
      <c r="AD66" s="7" t="s">
        <v>102</v>
      </c>
      <c r="AE66" s="7" t="s">
        <v>102</v>
      </c>
      <c r="AF66" s="7" t="s">
        <v>103</v>
      </c>
      <c r="AG66" s="7" t="s">
        <v>102</v>
      </c>
      <c r="AH66" s="7" t="s">
        <v>102</v>
      </c>
      <c r="AI66" s="7" t="s">
        <v>102</v>
      </c>
      <c r="AJ66" s="7" t="s">
        <v>102</v>
      </c>
      <c r="AK66" s="7" t="s">
        <v>102</v>
      </c>
      <c r="AL66" s="7" t="s">
        <v>103</v>
      </c>
      <c r="AM66" s="7" t="s">
        <v>102</v>
      </c>
      <c r="AN66" s="7" t="s">
        <v>102</v>
      </c>
      <c r="AO66" s="8"/>
    </row>
    <row r="67">
      <c r="A67" s="6" t="s">
        <v>168</v>
      </c>
      <c r="B67" s="7" t="s">
        <v>103</v>
      </c>
      <c r="C67" s="8"/>
      <c r="D67" s="7" t="s">
        <v>102</v>
      </c>
      <c r="E67" s="7" t="s">
        <v>103</v>
      </c>
      <c r="F67" s="7" t="s">
        <v>103</v>
      </c>
      <c r="G67" s="8"/>
      <c r="H67" s="7" t="s">
        <v>103</v>
      </c>
      <c r="I67" s="7" t="s">
        <v>103</v>
      </c>
      <c r="J67" s="7" t="s">
        <v>103</v>
      </c>
      <c r="K67" s="7" t="s">
        <v>103</v>
      </c>
      <c r="L67" s="7" t="s">
        <v>103</v>
      </c>
      <c r="M67" s="7" t="s">
        <v>103</v>
      </c>
      <c r="N67" s="7" t="s">
        <v>103</v>
      </c>
      <c r="O67" s="7" t="s">
        <v>103</v>
      </c>
      <c r="P67" s="7" t="s">
        <v>103</v>
      </c>
      <c r="Q67" s="7" t="s">
        <v>103</v>
      </c>
      <c r="R67" s="7" t="s">
        <v>102</v>
      </c>
      <c r="S67" s="7" t="s">
        <v>103</v>
      </c>
      <c r="T67" s="7" t="s">
        <v>103</v>
      </c>
      <c r="U67" s="7" t="s">
        <v>103</v>
      </c>
      <c r="V67" s="7" t="s">
        <v>103</v>
      </c>
      <c r="W67" s="7" t="s">
        <v>103</v>
      </c>
      <c r="X67" s="7" t="s">
        <v>103</v>
      </c>
      <c r="Y67" s="7" t="s">
        <v>102</v>
      </c>
      <c r="Z67" s="7" t="s">
        <v>103</v>
      </c>
      <c r="AA67" s="7" t="s">
        <v>103</v>
      </c>
      <c r="AB67" s="7" t="s">
        <v>103</v>
      </c>
      <c r="AC67" s="7" t="s">
        <v>111</v>
      </c>
      <c r="AD67" s="7" t="s">
        <v>103</v>
      </c>
      <c r="AE67" s="7" t="s">
        <v>103</v>
      </c>
      <c r="AF67" s="7" t="s">
        <v>103</v>
      </c>
      <c r="AG67" s="7" t="s">
        <v>103</v>
      </c>
      <c r="AH67" s="7" t="s">
        <v>103</v>
      </c>
      <c r="AI67" s="7" t="s">
        <v>103</v>
      </c>
      <c r="AJ67" s="7" t="s">
        <v>103</v>
      </c>
      <c r="AK67" s="7" t="s">
        <v>103</v>
      </c>
      <c r="AL67" s="7" t="s">
        <v>103</v>
      </c>
      <c r="AM67" s="7" t="s">
        <v>103</v>
      </c>
      <c r="AN67" s="7" t="s">
        <v>102</v>
      </c>
      <c r="AO67" s="8"/>
    </row>
    <row r="68">
      <c r="A68" s="6" t="s">
        <v>169</v>
      </c>
      <c r="B68" s="7" t="s">
        <v>102</v>
      </c>
      <c r="C68" s="8"/>
      <c r="D68" s="7" t="s">
        <v>111</v>
      </c>
      <c r="E68" s="7" t="s">
        <v>103</v>
      </c>
      <c r="F68" s="7" t="s">
        <v>102</v>
      </c>
      <c r="G68" s="8"/>
      <c r="H68" s="7" t="s">
        <v>111</v>
      </c>
      <c r="I68" s="7" t="s">
        <v>103</v>
      </c>
      <c r="J68" s="7" t="s">
        <v>111</v>
      </c>
      <c r="K68" s="7" t="s">
        <v>102</v>
      </c>
      <c r="L68" s="7" t="s">
        <v>102</v>
      </c>
      <c r="M68" s="7" t="s">
        <v>103</v>
      </c>
      <c r="N68" s="7" t="s">
        <v>103</v>
      </c>
      <c r="O68" s="7" t="s">
        <v>102</v>
      </c>
      <c r="P68" s="7" t="s">
        <v>103</v>
      </c>
      <c r="Q68" s="7" t="s">
        <v>111</v>
      </c>
      <c r="R68" s="7" t="s">
        <v>103</v>
      </c>
      <c r="S68" s="7" t="s">
        <v>103</v>
      </c>
      <c r="T68" s="7" t="s">
        <v>111</v>
      </c>
      <c r="U68" s="7" t="s">
        <v>103</v>
      </c>
      <c r="V68" s="7" t="s">
        <v>103</v>
      </c>
      <c r="W68" s="7" t="s">
        <v>103</v>
      </c>
      <c r="X68" s="7" t="s">
        <v>103</v>
      </c>
      <c r="Y68" s="7" t="s">
        <v>103</v>
      </c>
      <c r="Z68" s="7" t="s">
        <v>103</v>
      </c>
      <c r="AA68" s="7" t="s">
        <v>103</v>
      </c>
      <c r="AB68" s="7" t="s">
        <v>103</v>
      </c>
      <c r="AC68" s="7" t="s">
        <v>111</v>
      </c>
      <c r="AD68" s="7" t="s">
        <v>103</v>
      </c>
      <c r="AE68" s="7" t="s">
        <v>103</v>
      </c>
      <c r="AF68" s="7" t="s">
        <v>103</v>
      </c>
      <c r="AG68" s="7" t="s">
        <v>103</v>
      </c>
      <c r="AH68" s="8"/>
      <c r="AI68" s="7" t="s">
        <v>103</v>
      </c>
      <c r="AJ68" s="7" t="s">
        <v>103</v>
      </c>
      <c r="AK68" s="7" t="s">
        <v>103</v>
      </c>
      <c r="AL68" s="7" t="s">
        <v>103</v>
      </c>
      <c r="AM68" s="7" t="s">
        <v>103</v>
      </c>
      <c r="AN68" s="8"/>
      <c r="AO68" s="8"/>
    </row>
    <row r="69">
      <c r="A69" s="6" t="s">
        <v>170</v>
      </c>
      <c r="B69" s="8"/>
      <c r="C69" s="7" t="s">
        <v>102</v>
      </c>
      <c r="D69" s="7" t="s">
        <v>103</v>
      </c>
      <c r="E69" s="7" t="s">
        <v>103</v>
      </c>
      <c r="F69" s="7" t="s">
        <v>102</v>
      </c>
      <c r="G69" s="8"/>
      <c r="H69" s="7" t="s">
        <v>102</v>
      </c>
      <c r="I69" s="7" t="s">
        <v>102</v>
      </c>
      <c r="J69" s="7" t="s">
        <v>103</v>
      </c>
      <c r="K69" s="7" t="s">
        <v>110</v>
      </c>
      <c r="L69" s="7" t="s">
        <v>102</v>
      </c>
      <c r="M69" s="7" t="s">
        <v>102</v>
      </c>
      <c r="N69" s="7" t="s">
        <v>102</v>
      </c>
      <c r="O69" s="7" t="s">
        <v>102</v>
      </c>
      <c r="P69" s="7" t="s">
        <v>102</v>
      </c>
      <c r="Q69" s="7" t="s">
        <v>102</v>
      </c>
      <c r="R69" s="7" t="s">
        <v>103</v>
      </c>
      <c r="S69" s="7" t="s">
        <v>102</v>
      </c>
      <c r="T69" s="7" t="s">
        <v>103</v>
      </c>
      <c r="U69" s="7" t="s">
        <v>102</v>
      </c>
      <c r="V69" s="7" t="s">
        <v>102</v>
      </c>
      <c r="W69" s="7" t="s">
        <v>102</v>
      </c>
      <c r="X69" s="7" t="s">
        <v>103</v>
      </c>
      <c r="Y69" s="7" t="s">
        <v>102</v>
      </c>
      <c r="Z69" s="7" t="s">
        <v>102</v>
      </c>
      <c r="AA69" s="7" t="s">
        <v>102</v>
      </c>
      <c r="AB69" s="7" t="s">
        <v>102</v>
      </c>
      <c r="AC69" s="7" t="s">
        <v>102</v>
      </c>
      <c r="AD69" s="7" t="s">
        <v>102</v>
      </c>
      <c r="AE69" s="7" t="s">
        <v>110</v>
      </c>
      <c r="AF69" s="7" t="s">
        <v>102</v>
      </c>
      <c r="AG69" s="7" t="s">
        <v>102</v>
      </c>
      <c r="AH69" s="7" t="s">
        <v>102</v>
      </c>
      <c r="AI69" s="7" t="s">
        <v>102</v>
      </c>
      <c r="AJ69" s="7" t="s">
        <v>102</v>
      </c>
      <c r="AK69" s="7" t="s">
        <v>102</v>
      </c>
      <c r="AL69" s="7" t="s">
        <v>102</v>
      </c>
      <c r="AM69" s="7" t="s">
        <v>102</v>
      </c>
      <c r="AN69" s="7" t="s">
        <v>102</v>
      </c>
      <c r="AO69" s="8"/>
    </row>
    <row r="70">
      <c r="A70" s="6" t="s">
        <v>171</v>
      </c>
      <c r="B70" s="7" t="s">
        <v>102</v>
      </c>
      <c r="C70" s="7" t="s">
        <v>103</v>
      </c>
      <c r="D70" s="7" t="s">
        <v>102</v>
      </c>
      <c r="E70" s="7" t="s">
        <v>102</v>
      </c>
      <c r="F70" s="7" t="s">
        <v>102</v>
      </c>
      <c r="G70" s="8"/>
      <c r="H70" s="7" t="s">
        <v>102</v>
      </c>
      <c r="I70" s="7" t="s">
        <v>102</v>
      </c>
      <c r="J70" s="7" t="s">
        <v>102</v>
      </c>
      <c r="K70" s="7" t="s">
        <v>111</v>
      </c>
      <c r="L70" s="7" t="s">
        <v>102</v>
      </c>
      <c r="M70" s="7" t="s">
        <v>102</v>
      </c>
      <c r="N70" s="7" t="s">
        <v>103</v>
      </c>
      <c r="O70" s="7" t="s">
        <v>102</v>
      </c>
      <c r="P70" s="7" t="s">
        <v>102</v>
      </c>
      <c r="Q70" s="7" t="s">
        <v>102</v>
      </c>
      <c r="R70" s="7" t="s">
        <v>102</v>
      </c>
      <c r="S70" s="7" t="s">
        <v>102</v>
      </c>
      <c r="T70" s="7" t="s">
        <v>102</v>
      </c>
      <c r="U70" s="7" t="s">
        <v>102</v>
      </c>
      <c r="V70" s="7" t="s">
        <v>102</v>
      </c>
      <c r="W70" s="7" t="s">
        <v>102</v>
      </c>
      <c r="X70" s="7" t="s">
        <v>102</v>
      </c>
      <c r="Y70" s="7" t="s">
        <v>102</v>
      </c>
      <c r="Z70" s="7" t="s">
        <v>102</v>
      </c>
      <c r="AA70" s="7" t="s">
        <v>102</v>
      </c>
      <c r="AB70" s="7" t="s">
        <v>102</v>
      </c>
      <c r="AC70" s="7" t="s">
        <v>102</v>
      </c>
      <c r="AD70" s="7" t="s">
        <v>103</v>
      </c>
      <c r="AE70" s="7" t="s">
        <v>102</v>
      </c>
      <c r="AF70" s="7" t="s">
        <v>102</v>
      </c>
      <c r="AG70" s="7" t="s">
        <v>102</v>
      </c>
      <c r="AH70" s="7" t="s">
        <v>102</v>
      </c>
      <c r="AI70" s="7" t="s">
        <v>102</v>
      </c>
      <c r="AJ70" s="7" t="s">
        <v>103</v>
      </c>
      <c r="AK70" s="7" t="s">
        <v>102</v>
      </c>
      <c r="AL70" s="7" t="s">
        <v>102</v>
      </c>
      <c r="AM70" s="7" t="s">
        <v>103</v>
      </c>
      <c r="AN70" s="7" t="s">
        <v>102</v>
      </c>
      <c r="AO70" s="8"/>
    </row>
    <row r="71">
      <c r="A71" s="6" t="s">
        <v>172</v>
      </c>
      <c r="B71" s="7" t="s">
        <v>103</v>
      </c>
      <c r="C71" s="7" t="s">
        <v>102</v>
      </c>
      <c r="D71" s="7" t="s">
        <v>102</v>
      </c>
      <c r="E71" s="7" t="s">
        <v>103</v>
      </c>
      <c r="F71" s="7" t="s">
        <v>103</v>
      </c>
      <c r="G71" s="8"/>
      <c r="H71" s="7" t="s">
        <v>102</v>
      </c>
      <c r="I71" s="7" t="s">
        <v>102</v>
      </c>
      <c r="J71" s="7" t="s">
        <v>103</v>
      </c>
      <c r="K71" s="7" t="s">
        <v>111</v>
      </c>
      <c r="L71" s="7" t="s">
        <v>103</v>
      </c>
      <c r="M71" s="7" t="s">
        <v>103</v>
      </c>
      <c r="N71" s="7" t="s">
        <v>103</v>
      </c>
      <c r="O71" s="7" t="s">
        <v>102</v>
      </c>
      <c r="P71" s="7" t="s">
        <v>103</v>
      </c>
      <c r="Q71" s="7" t="s">
        <v>102</v>
      </c>
      <c r="R71" s="7" t="s">
        <v>103</v>
      </c>
      <c r="S71" s="7" t="s">
        <v>103</v>
      </c>
      <c r="T71" s="7" t="s">
        <v>103</v>
      </c>
      <c r="U71" s="7" t="s">
        <v>103</v>
      </c>
      <c r="V71" s="7" t="s">
        <v>102</v>
      </c>
      <c r="W71" s="7" t="s">
        <v>103</v>
      </c>
      <c r="X71" s="7" t="s">
        <v>103</v>
      </c>
      <c r="Y71" s="7" t="s">
        <v>103</v>
      </c>
      <c r="Z71" s="7" t="s">
        <v>103</v>
      </c>
      <c r="AA71" s="7" t="s">
        <v>103</v>
      </c>
      <c r="AB71" s="7" t="s">
        <v>102</v>
      </c>
      <c r="AC71" s="7" t="s">
        <v>103</v>
      </c>
      <c r="AD71" s="7" t="s">
        <v>103</v>
      </c>
      <c r="AE71" s="7" t="s">
        <v>103</v>
      </c>
      <c r="AF71" s="7" t="s">
        <v>102</v>
      </c>
      <c r="AG71" s="7" t="s">
        <v>103</v>
      </c>
      <c r="AH71" s="7" t="s">
        <v>103</v>
      </c>
      <c r="AI71" s="7" t="s">
        <v>102</v>
      </c>
      <c r="AJ71" s="7" t="s">
        <v>103</v>
      </c>
      <c r="AK71" s="7" t="s">
        <v>103</v>
      </c>
      <c r="AL71" s="7" t="s">
        <v>102</v>
      </c>
      <c r="AM71" s="7" t="s">
        <v>103</v>
      </c>
      <c r="AN71" s="7" t="s">
        <v>102</v>
      </c>
      <c r="AO71" s="8"/>
    </row>
    <row r="72">
      <c r="A72" s="6" t="s">
        <v>173</v>
      </c>
      <c r="B72" s="7" t="s">
        <v>103</v>
      </c>
      <c r="C72" s="7" t="s">
        <v>103</v>
      </c>
      <c r="D72" s="7" t="s">
        <v>103</v>
      </c>
      <c r="E72" s="7" t="s">
        <v>103</v>
      </c>
      <c r="F72" s="7" t="s">
        <v>103</v>
      </c>
      <c r="G72" s="8"/>
      <c r="H72" s="7" t="s">
        <v>103</v>
      </c>
      <c r="I72" s="7" t="s">
        <v>103</v>
      </c>
      <c r="J72" s="7" t="s">
        <v>103</v>
      </c>
      <c r="K72" s="7" t="s">
        <v>103</v>
      </c>
      <c r="L72" s="7" t="s">
        <v>103</v>
      </c>
      <c r="M72" s="7" t="s">
        <v>103</v>
      </c>
      <c r="N72" s="7" t="s">
        <v>103</v>
      </c>
      <c r="O72" s="7" t="s">
        <v>103</v>
      </c>
      <c r="P72" s="7" t="s">
        <v>103</v>
      </c>
      <c r="Q72" s="7" t="s">
        <v>103</v>
      </c>
      <c r="R72" s="7" t="s">
        <v>103</v>
      </c>
      <c r="S72" s="7" t="s">
        <v>103</v>
      </c>
      <c r="T72" s="7" t="s">
        <v>103</v>
      </c>
      <c r="U72" s="7" t="s">
        <v>103</v>
      </c>
      <c r="V72" s="7" t="s">
        <v>103</v>
      </c>
      <c r="W72" s="7" t="s">
        <v>103</v>
      </c>
      <c r="X72" s="7" t="s">
        <v>103</v>
      </c>
      <c r="Y72" s="7" t="s">
        <v>103</v>
      </c>
      <c r="Z72" s="7" t="s">
        <v>103</v>
      </c>
      <c r="AA72" s="7" t="s">
        <v>103</v>
      </c>
      <c r="AB72" s="7" t="s">
        <v>103</v>
      </c>
      <c r="AC72" s="7" t="s">
        <v>103</v>
      </c>
      <c r="AD72" s="7" t="s">
        <v>103</v>
      </c>
      <c r="AE72" s="7" t="s">
        <v>103</v>
      </c>
      <c r="AF72" s="7" t="s">
        <v>103</v>
      </c>
      <c r="AG72" s="7" t="s">
        <v>103</v>
      </c>
      <c r="AH72" s="7" t="s">
        <v>103</v>
      </c>
      <c r="AI72" s="7" t="s">
        <v>103</v>
      </c>
      <c r="AJ72" s="7" t="s">
        <v>103</v>
      </c>
      <c r="AK72" s="7" t="s">
        <v>103</v>
      </c>
      <c r="AL72" s="7" t="s">
        <v>103</v>
      </c>
      <c r="AM72" s="7" t="s">
        <v>103</v>
      </c>
      <c r="AN72" s="7" t="s">
        <v>103</v>
      </c>
      <c r="AO72" s="8"/>
    </row>
    <row r="73">
      <c r="A73" s="6" t="s">
        <v>174</v>
      </c>
      <c r="B73" s="7" t="s">
        <v>103</v>
      </c>
      <c r="C73" s="7" t="s">
        <v>102</v>
      </c>
      <c r="D73" s="7" t="s">
        <v>102</v>
      </c>
      <c r="E73" s="7" t="s">
        <v>102</v>
      </c>
      <c r="F73" s="7" t="s">
        <v>103</v>
      </c>
      <c r="G73" s="8"/>
      <c r="H73" s="7" t="s">
        <v>102</v>
      </c>
      <c r="I73" s="7" t="s">
        <v>103</v>
      </c>
      <c r="J73" s="7" t="s">
        <v>103</v>
      </c>
      <c r="K73" s="7" t="s">
        <v>102</v>
      </c>
      <c r="L73" s="7" t="s">
        <v>103</v>
      </c>
      <c r="M73" s="7" t="s">
        <v>111</v>
      </c>
      <c r="N73" s="7" t="s">
        <v>102</v>
      </c>
      <c r="O73" s="7" t="s">
        <v>103</v>
      </c>
      <c r="P73" s="7" t="s">
        <v>102</v>
      </c>
      <c r="Q73" s="7" t="s">
        <v>103</v>
      </c>
      <c r="R73" s="7" t="s">
        <v>103</v>
      </c>
      <c r="S73" s="7" t="s">
        <v>103</v>
      </c>
      <c r="T73" s="7" t="s">
        <v>102</v>
      </c>
      <c r="U73" s="7" t="s">
        <v>103</v>
      </c>
      <c r="V73" s="7" t="s">
        <v>103</v>
      </c>
      <c r="W73" s="7" t="s">
        <v>102</v>
      </c>
      <c r="X73" s="7" t="s">
        <v>102</v>
      </c>
      <c r="Y73" s="7" t="s">
        <v>102</v>
      </c>
      <c r="Z73" s="7" t="s">
        <v>102</v>
      </c>
      <c r="AA73" s="7" t="s">
        <v>103</v>
      </c>
      <c r="AB73" s="7" t="s">
        <v>102</v>
      </c>
      <c r="AC73" s="7" t="s">
        <v>102</v>
      </c>
      <c r="AD73" s="7" t="s">
        <v>102</v>
      </c>
      <c r="AE73" s="7" t="s">
        <v>102</v>
      </c>
      <c r="AF73" s="7" t="s">
        <v>103</v>
      </c>
      <c r="AG73" s="7" t="s">
        <v>102</v>
      </c>
      <c r="AH73" s="7" t="s">
        <v>103</v>
      </c>
      <c r="AI73" s="7" t="s">
        <v>103</v>
      </c>
      <c r="AJ73" s="7" t="s">
        <v>102</v>
      </c>
      <c r="AK73" s="7" t="s">
        <v>103</v>
      </c>
      <c r="AL73" s="7" t="s">
        <v>103</v>
      </c>
      <c r="AM73" s="7" t="s">
        <v>103</v>
      </c>
      <c r="AN73" s="7" t="s">
        <v>102</v>
      </c>
      <c r="AO73" s="8"/>
    </row>
    <row r="74">
      <c r="A74" s="6" t="s">
        <v>175</v>
      </c>
      <c r="B74" s="7" t="s">
        <v>103</v>
      </c>
      <c r="C74" s="7" t="s">
        <v>102</v>
      </c>
      <c r="D74" s="7" t="s">
        <v>102</v>
      </c>
      <c r="E74" s="7" t="s">
        <v>103</v>
      </c>
      <c r="F74" s="7" t="s">
        <v>102</v>
      </c>
      <c r="G74" s="8"/>
      <c r="H74" s="7" t="s">
        <v>102</v>
      </c>
      <c r="I74" s="7" t="s">
        <v>102</v>
      </c>
      <c r="J74" s="7" t="s">
        <v>103</v>
      </c>
      <c r="K74" s="7" t="s">
        <v>102</v>
      </c>
      <c r="L74" s="7" t="s">
        <v>103</v>
      </c>
      <c r="M74" s="7" t="s">
        <v>111</v>
      </c>
      <c r="N74" s="7" t="s">
        <v>102</v>
      </c>
      <c r="O74" s="7" t="s">
        <v>103</v>
      </c>
      <c r="P74" s="7" t="s">
        <v>102</v>
      </c>
      <c r="Q74" s="7" t="s">
        <v>103</v>
      </c>
      <c r="R74" s="7" t="s">
        <v>103</v>
      </c>
      <c r="S74" s="7" t="s">
        <v>103</v>
      </c>
      <c r="T74" s="7" t="s">
        <v>102</v>
      </c>
      <c r="U74" s="7" t="s">
        <v>103</v>
      </c>
      <c r="V74" s="7" t="s">
        <v>103</v>
      </c>
      <c r="W74" s="7" t="s">
        <v>102</v>
      </c>
      <c r="X74" s="7" t="s">
        <v>102</v>
      </c>
      <c r="Y74" s="7" t="s">
        <v>102</v>
      </c>
      <c r="Z74" s="7" t="s">
        <v>102</v>
      </c>
      <c r="AA74" s="7" t="s">
        <v>103</v>
      </c>
      <c r="AB74" s="7" t="s">
        <v>102</v>
      </c>
      <c r="AC74" s="7" t="s">
        <v>102</v>
      </c>
      <c r="AD74" s="7" t="s">
        <v>102</v>
      </c>
      <c r="AE74" s="7" t="s">
        <v>102</v>
      </c>
      <c r="AF74" s="7" t="s">
        <v>103</v>
      </c>
      <c r="AG74" s="7" t="s">
        <v>103</v>
      </c>
      <c r="AH74" s="7" t="s">
        <v>103</v>
      </c>
      <c r="AI74" s="7" t="s">
        <v>103</v>
      </c>
      <c r="AJ74" s="7" t="s">
        <v>102</v>
      </c>
      <c r="AK74" s="7" t="s">
        <v>103</v>
      </c>
      <c r="AL74" s="7" t="s">
        <v>103</v>
      </c>
      <c r="AM74" s="7" t="s">
        <v>103</v>
      </c>
      <c r="AN74" s="7" t="s">
        <v>102</v>
      </c>
      <c r="AO74" s="8"/>
    </row>
    <row r="75">
      <c r="A75" s="6" t="s">
        <v>176</v>
      </c>
      <c r="B75" s="7" t="s">
        <v>103</v>
      </c>
      <c r="C75" s="7" t="s">
        <v>103</v>
      </c>
      <c r="D75" s="7" t="s">
        <v>103</v>
      </c>
      <c r="E75" s="7" t="s">
        <v>103</v>
      </c>
      <c r="F75" s="7" t="s">
        <v>103</v>
      </c>
      <c r="G75" s="8"/>
      <c r="H75" s="7" t="s">
        <v>103</v>
      </c>
      <c r="I75" s="7" t="s">
        <v>103</v>
      </c>
      <c r="J75" s="7" t="s">
        <v>103</v>
      </c>
      <c r="K75" s="7" t="s">
        <v>110</v>
      </c>
      <c r="L75" s="7" t="s">
        <v>103</v>
      </c>
      <c r="M75" s="7" t="s">
        <v>103</v>
      </c>
      <c r="N75" s="7" t="s">
        <v>103</v>
      </c>
      <c r="O75" s="7" t="s">
        <v>103</v>
      </c>
      <c r="P75" s="7" t="s">
        <v>103</v>
      </c>
      <c r="Q75" s="7" t="s">
        <v>103</v>
      </c>
      <c r="R75" s="7" t="s">
        <v>103</v>
      </c>
      <c r="S75" s="7" t="s">
        <v>103</v>
      </c>
      <c r="T75" s="7" t="s">
        <v>103</v>
      </c>
      <c r="U75" s="7" t="s">
        <v>103</v>
      </c>
      <c r="V75" s="7" t="s">
        <v>103</v>
      </c>
      <c r="W75" s="7" t="s">
        <v>103</v>
      </c>
      <c r="X75" s="7" t="s">
        <v>103</v>
      </c>
      <c r="Y75" s="7" t="s">
        <v>103</v>
      </c>
      <c r="Z75" s="7" t="s">
        <v>103</v>
      </c>
      <c r="AA75" s="7" t="s">
        <v>103</v>
      </c>
      <c r="AB75" s="7" t="s">
        <v>103</v>
      </c>
      <c r="AC75" s="7" t="s">
        <v>103</v>
      </c>
      <c r="AD75" s="7" t="s">
        <v>103</v>
      </c>
      <c r="AE75" s="7" t="s">
        <v>103</v>
      </c>
      <c r="AF75" s="7" t="s">
        <v>103</v>
      </c>
      <c r="AG75" s="7" t="s">
        <v>103</v>
      </c>
      <c r="AH75" s="7" t="s">
        <v>103</v>
      </c>
      <c r="AI75" s="7" t="s">
        <v>103</v>
      </c>
      <c r="AJ75" s="7" t="s">
        <v>103</v>
      </c>
      <c r="AK75" s="7" t="s">
        <v>103</v>
      </c>
      <c r="AL75" s="7" t="s">
        <v>103</v>
      </c>
      <c r="AM75" s="7" t="s">
        <v>103</v>
      </c>
      <c r="AN75" s="7" t="s">
        <v>103</v>
      </c>
      <c r="AO75" s="8"/>
    </row>
    <row r="76">
      <c r="A76" s="6" t="s">
        <v>177</v>
      </c>
      <c r="B76" s="7" t="s">
        <v>103</v>
      </c>
      <c r="C76" s="7" t="s">
        <v>103</v>
      </c>
      <c r="D76" s="7" t="s">
        <v>103</v>
      </c>
      <c r="E76" s="7" t="s">
        <v>103</v>
      </c>
      <c r="F76" s="7" t="s">
        <v>103</v>
      </c>
      <c r="G76" s="8"/>
      <c r="H76" s="7" t="s">
        <v>103</v>
      </c>
      <c r="I76" s="7" t="s">
        <v>103</v>
      </c>
      <c r="J76" s="7" t="s">
        <v>103</v>
      </c>
      <c r="K76" s="7" t="s">
        <v>111</v>
      </c>
      <c r="L76" s="7" t="s">
        <v>103</v>
      </c>
      <c r="M76" s="7" t="s">
        <v>103</v>
      </c>
      <c r="N76" s="7" t="s">
        <v>103</v>
      </c>
      <c r="O76" s="7" t="s">
        <v>103</v>
      </c>
      <c r="P76" s="7" t="s">
        <v>103</v>
      </c>
      <c r="Q76" s="7" t="s">
        <v>103</v>
      </c>
      <c r="R76" s="7" t="s">
        <v>103</v>
      </c>
      <c r="S76" s="7" t="s">
        <v>102</v>
      </c>
      <c r="T76" s="7" t="s">
        <v>103</v>
      </c>
      <c r="U76" s="7" t="s">
        <v>103</v>
      </c>
      <c r="V76" s="7" t="s">
        <v>103</v>
      </c>
      <c r="W76" s="7" t="s">
        <v>103</v>
      </c>
      <c r="X76" s="7" t="s">
        <v>103</v>
      </c>
      <c r="Y76" s="7" t="s">
        <v>103</v>
      </c>
      <c r="Z76" s="7" t="s">
        <v>103</v>
      </c>
      <c r="AA76" s="7" t="s">
        <v>103</v>
      </c>
      <c r="AB76" s="7" t="s">
        <v>103</v>
      </c>
      <c r="AC76" s="7" t="s">
        <v>103</v>
      </c>
      <c r="AD76" s="7" t="s">
        <v>103</v>
      </c>
      <c r="AE76" s="7" t="s">
        <v>103</v>
      </c>
      <c r="AF76" s="7" t="s">
        <v>103</v>
      </c>
      <c r="AG76" s="7" t="s">
        <v>103</v>
      </c>
      <c r="AH76" s="7" t="s">
        <v>103</v>
      </c>
      <c r="AI76" s="7" t="s">
        <v>103</v>
      </c>
      <c r="AJ76" s="7" t="s">
        <v>103</v>
      </c>
      <c r="AK76" s="7" t="s">
        <v>103</v>
      </c>
      <c r="AL76" s="7" t="s">
        <v>103</v>
      </c>
      <c r="AM76" s="7" t="s">
        <v>103</v>
      </c>
      <c r="AN76" s="7" t="s">
        <v>103</v>
      </c>
      <c r="AO76" s="8"/>
    </row>
    <row r="77">
      <c r="A77" s="6" t="s">
        <v>178</v>
      </c>
      <c r="B77" s="7" t="s">
        <v>102</v>
      </c>
      <c r="C77" s="7" t="s">
        <v>102</v>
      </c>
      <c r="D77" s="7" t="s">
        <v>103</v>
      </c>
      <c r="E77" s="7" t="s">
        <v>102</v>
      </c>
      <c r="F77" s="7" t="s">
        <v>102</v>
      </c>
      <c r="G77" s="8"/>
      <c r="H77" s="7" t="s">
        <v>102</v>
      </c>
      <c r="I77" s="7" t="s">
        <v>102</v>
      </c>
      <c r="J77" s="7" t="s">
        <v>102</v>
      </c>
      <c r="K77" s="7" t="s">
        <v>102</v>
      </c>
      <c r="L77" s="7" t="s">
        <v>102</v>
      </c>
      <c r="M77" s="7" t="s">
        <v>102</v>
      </c>
      <c r="N77" s="7" t="s">
        <v>102</v>
      </c>
      <c r="O77" s="7" t="s">
        <v>102</v>
      </c>
      <c r="P77" s="7" t="s">
        <v>103</v>
      </c>
      <c r="Q77" s="7" t="s">
        <v>102</v>
      </c>
      <c r="R77" s="7" t="s">
        <v>102</v>
      </c>
      <c r="S77" s="7" t="s">
        <v>103</v>
      </c>
      <c r="T77" s="7" t="s">
        <v>102</v>
      </c>
      <c r="U77" s="7" t="s">
        <v>102</v>
      </c>
      <c r="V77" s="7" t="s">
        <v>102</v>
      </c>
      <c r="W77" s="7" t="s">
        <v>103</v>
      </c>
      <c r="X77" s="7" t="s">
        <v>103</v>
      </c>
      <c r="Y77" s="7" t="s">
        <v>103</v>
      </c>
      <c r="Z77" s="7" t="s">
        <v>102</v>
      </c>
      <c r="AA77" s="7" t="s">
        <v>102</v>
      </c>
      <c r="AB77" s="7" t="s">
        <v>102</v>
      </c>
      <c r="AC77" s="7" t="s">
        <v>103</v>
      </c>
      <c r="AD77" s="7" t="s">
        <v>103</v>
      </c>
      <c r="AE77" s="7" t="s">
        <v>102</v>
      </c>
      <c r="AF77" s="7" t="s">
        <v>103</v>
      </c>
      <c r="AG77" s="7" t="s">
        <v>102</v>
      </c>
      <c r="AH77" s="7" t="s">
        <v>103</v>
      </c>
      <c r="AI77" s="7" t="s">
        <v>102</v>
      </c>
      <c r="AJ77" s="7" t="s">
        <v>103</v>
      </c>
      <c r="AK77" s="7" t="s">
        <v>102</v>
      </c>
      <c r="AL77" s="7" t="s">
        <v>102</v>
      </c>
      <c r="AM77" s="7" t="s">
        <v>102</v>
      </c>
      <c r="AN77" s="7" t="s">
        <v>103</v>
      </c>
      <c r="AO77" s="8"/>
    </row>
    <row r="78">
      <c r="A78" s="6" t="s">
        <v>179</v>
      </c>
      <c r="B78" s="7" t="s">
        <v>103</v>
      </c>
      <c r="C78" s="7" t="s">
        <v>103</v>
      </c>
      <c r="D78" s="7" t="s">
        <v>103</v>
      </c>
      <c r="E78" s="7" t="s">
        <v>103</v>
      </c>
      <c r="F78" s="7" t="s">
        <v>103</v>
      </c>
      <c r="G78" s="8"/>
      <c r="H78" s="7" t="s">
        <v>103</v>
      </c>
      <c r="I78" s="7" t="s">
        <v>103</v>
      </c>
      <c r="J78" s="7" t="s">
        <v>103</v>
      </c>
      <c r="K78" s="7" t="s">
        <v>111</v>
      </c>
      <c r="L78" s="7" t="s">
        <v>102</v>
      </c>
      <c r="M78" s="7" t="s">
        <v>111</v>
      </c>
      <c r="N78" s="7" t="s">
        <v>111</v>
      </c>
      <c r="O78" s="7" t="s">
        <v>103</v>
      </c>
      <c r="P78" s="7" t="s">
        <v>103</v>
      </c>
      <c r="Q78" s="7" t="s">
        <v>103</v>
      </c>
      <c r="R78" s="7" t="s">
        <v>103</v>
      </c>
      <c r="S78" s="7" t="s">
        <v>103</v>
      </c>
      <c r="T78" s="7" t="s">
        <v>111</v>
      </c>
      <c r="U78" s="7" t="s">
        <v>103</v>
      </c>
      <c r="V78" s="7" t="s">
        <v>103</v>
      </c>
      <c r="W78" s="7" t="s">
        <v>103</v>
      </c>
      <c r="X78" s="7" t="s">
        <v>103</v>
      </c>
      <c r="Y78" s="7" t="s">
        <v>103</v>
      </c>
      <c r="Z78" s="7" t="s">
        <v>103</v>
      </c>
      <c r="AA78" s="7" t="s">
        <v>103</v>
      </c>
      <c r="AB78" s="7" t="s">
        <v>103</v>
      </c>
      <c r="AC78" s="7" t="s">
        <v>103</v>
      </c>
      <c r="AD78" s="7" t="s">
        <v>103</v>
      </c>
      <c r="AE78" s="7" t="s">
        <v>103</v>
      </c>
      <c r="AF78" s="7" t="s">
        <v>102</v>
      </c>
      <c r="AG78" s="7" t="s">
        <v>103</v>
      </c>
      <c r="AH78" s="7" t="s">
        <v>102</v>
      </c>
      <c r="AI78" s="7" t="s">
        <v>103</v>
      </c>
      <c r="AJ78" s="7" t="s">
        <v>103</v>
      </c>
      <c r="AK78" s="7" t="s">
        <v>103</v>
      </c>
      <c r="AL78" s="7" t="s">
        <v>103</v>
      </c>
      <c r="AM78" s="7" t="s">
        <v>102</v>
      </c>
      <c r="AN78" s="7" t="s">
        <v>103</v>
      </c>
      <c r="AO78" s="8"/>
    </row>
    <row r="79">
      <c r="A79" s="6" t="s">
        <v>180</v>
      </c>
      <c r="B79" s="7" t="s">
        <v>103</v>
      </c>
      <c r="C79" s="7" t="s">
        <v>102</v>
      </c>
      <c r="D79" s="7" t="s">
        <v>103</v>
      </c>
      <c r="E79" s="7" t="s">
        <v>103</v>
      </c>
      <c r="F79" s="7" t="s">
        <v>103</v>
      </c>
      <c r="G79" s="8"/>
      <c r="H79" s="7" t="s">
        <v>103</v>
      </c>
      <c r="I79" s="7" t="s">
        <v>103</v>
      </c>
      <c r="J79" s="7" t="s">
        <v>103</v>
      </c>
      <c r="K79" s="7" t="s">
        <v>103</v>
      </c>
      <c r="L79" s="7" t="s">
        <v>103</v>
      </c>
      <c r="M79" s="7" t="s">
        <v>103</v>
      </c>
      <c r="N79" s="7" t="s">
        <v>103</v>
      </c>
      <c r="O79" s="7" t="s">
        <v>103</v>
      </c>
      <c r="P79" s="7" t="s">
        <v>103</v>
      </c>
      <c r="Q79" s="7" t="s">
        <v>103</v>
      </c>
      <c r="R79" s="7" t="s">
        <v>102</v>
      </c>
      <c r="S79" s="7" t="s">
        <v>102</v>
      </c>
      <c r="T79" s="7" t="s">
        <v>103</v>
      </c>
      <c r="U79" s="7" t="s">
        <v>103</v>
      </c>
      <c r="V79" s="7" t="s">
        <v>103</v>
      </c>
      <c r="W79" s="7" t="s">
        <v>103</v>
      </c>
      <c r="X79" s="7" t="s">
        <v>103</v>
      </c>
      <c r="Y79" s="7" t="s">
        <v>103</v>
      </c>
      <c r="Z79" s="7" t="s">
        <v>102</v>
      </c>
      <c r="AA79" s="7" t="s">
        <v>102</v>
      </c>
      <c r="AB79" s="7" t="s">
        <v>103</v>
      </c>
      <c r="AC79" s="7" t="s">
        <v>103</v>
      </c>
      <c r="AD79" s="7" t="s">
        <v>103</v>
      </c>
      <c r="AE79" s="7" t="s">
        <v>103</v>
      </c>
      <c r="AF79" s="7" t="s">
        <v>103</v>
      </c>
      <c r="AG79" s="7" t="s">
        <v>102</v>
      </c>
      <c r="AH79" s="7" t="s">
        <v>103</v>
      </c>
      <c r="AI79" s="7" t="s">
        <v>103</v>
      </c>
      <c r="AJ79" s="7" t="s">
        <v>103</v>
      </c>
      <c r="AK79" s="7" t="s">
        <v>103</v>
      </c>
      <c r="AL79" s="7" t="s">
        <v>103</v>
      </c>
      <c r="AM79" s="7" t="s">
        <v>103</v>
      </c>
      <c r="AN79" s="7" t="s">
        <v>103</v>
      </c>
      <c r="AO79" s="8"/>
    </row>
    <row r="80">
      <c r="A80" s="6" t="s">
        <v>181</v>
      </c>
      <c r="B80" s="7" t="s">
        <v>103</v>
      </c>
      <c r="C80" s="7" t="s">
        <v>103</v>
      </c>
      <c r="D80" s="7" t="s">
        <v>103</v>
      </c>
      <c r="E80" s="7" t="s">
        <v>103</v>
      </c>
      <c r="F80" s="7" t="s">
        <v>103</v>
      </c>
      <c r="G80" s="8"/>
      <c r="H80" s="7" t="s">
        <v>111</v>
      </c>
      <c r="I80" s="7" t="s">
        <v>103</v>
      </c>
      <c r="J80" s="7" t="s">
        <v>103</v>
      </c>
      <c r="K80" s="7" t="s">
        <v>111</v>
      </c>
      <c r="L80" s="7" t="s">
        <v>103</v>
      </c>
      <c r="M80" s="7" t="s">
        <v>103</v>
      </c>
      <c r="N80" s="7" t="s">
        <v>103</v>
      </c>
      <c r="O80" s="7" t="s">
        <v>103</v>
      </c>
      <c r="P80" s="7" t="s">
        <v>103</v>
      </c>
      <c r="Q80" s="7" t="s">
        <v>103</v>
      </c>
      <c r="R80" s="7" t="s">
        <v>103</v>
      </c>
      <c r="S80" s="7" t="s">
        <v>111</v>
      </c>
      <c r="T80" s="7" t="s">
        <v>111</v>
      </c>
      <c r="U80" s="7" t="s">
        <v>103</v>
      </c>
      <c r="V80" s="7" t="s">
        <v>103</v>
      </c>
      <c r="W80" s="7" t="s">
        <v>111</v>
      </c>
      <c r="X80" s="7" t="s">
        <v>103</v>
      </c>
      <c r="Y80" s="7" t="s">
        <v>103</v>
      </c>
      <c r="Z80" s="7" t="s">
        <v>103</v>
      </c>
      <c r="AA80" s="7" t="s">
        <v>103</v>
      </c>
      <c r="AB80" s="7" t="s">
        <v>103</v>
      </c>
      <c r="AC80" s="7" t="s">
        <v>111</v>
      </c>
      <c r="AD80" s="7" t="s">
        <v>103</v>
      </c>
      <c r="AE80" s="7" t="s">
        <v>111</v>
      </c>
      <c r="AF80" s="7" t="s">
        <v>103</v>
      </c>
      <c r="AG80" s="7" t="s">
        <v>103</v>
      </c>
      <c r="AH80" s="7" t="s">
        <v>103</v>
      </c>
      <c r="AI80" s="7" t="s">
        <v>102</v>
      </c>
      <c r="AJ80" s="7" t="s">
        <v>103</v>
      </c>
      <c r="AK80" s="7" t="s">
        <v>103</v>
      </c>
      <c r="AL80" s="7" t="s">
        <v>103</v>
      </c>
      <c r="AM80" s="7" t="s">
        <v>102</v>
      </c>
      <c r="AN80" s="7" t="s">
        <v>103</v>
      </c>
      <c r="AO80" s="8"/>
    </row>
    <row r="81">
      <c r="A81" s="6" t="s">
        <v>182</v>
      </c>
      <c r="B81" s="7" t="s">
        <v>103</v>
      </c>
      <c r="C81" s="7" t="s">
        <v>103</v>
      </c>
      <c r="D81" s="7" t="s">
        <v>103</v>
      </c>
      <c r="E81" s="7" t="s">
        <v>103</v>
      </c>
      <c r="F81" s="7" t="s">
        <v>103</v>
      </c>
      <c r="G81" s="8"/>
      <c r="H81" s="7" t="s">
        <v>103</v>
      </c>
      <c r="I81" s="7" t="s">
        <v>103</v>
      </c>
      <c r="J81" s="7" t="s">
        <v>103</v>
      </c>
      <c r="K81" s="7" t="s">
        <v>103</v>
      </c>
      <c r="L81" s="7" t="s">
        <v>103</v>
      </c>
      <c r="M81" s="7" t="s">
        <v>103</v>
      </c>
      <c r="N81" s="7" t="s">
        <v>102</v>
      </c>
      <c r="O81" s="7" t="s">
        <v>103</v>
      </c>
      <c r="P81" s="7" t="s">
        <v>103</v>
      </c>
      <c r="Q81" s="7" t="s">
        <v>103</v>
      </c>
      <c r="R81" s="7" t="s">
        <v>103</v>
      </c>
      <c r="S81" s="7" t="s">
        <v>103</v>
      </c>
      <c r="T81" s="7" t="s">
        <v>103</v>
      </c>
      <c r="U81" s="7" t="s">
        <v>103</v>
      </c>
      <c r="V81" s="7" t="s">
        <v>103</v>
      </c>
      <c r="W81" s="7" t="s">
        <v>103</v>
      </c>
      <c r="X81" s="7" t="s">
        <v>103</v>
      </c>
      <c r="Y81" s="7" t="s">
        <v>103</v>
      </c>
      <c r="Z81" s="7" t="s">
        <v>103</v>
      </c>
      <c r="AA81" s="7" t="s">
        <v>103</v>
      </c>
      <c r="AB81" s="7" t="s">
        <v>103</v>
      </c>
      <c r="AC81" s="7" t="s">
        <v>102</v>
      </c>
      <c r="AD81" s="7" t="s">
        <v>103</v>
      </c>
      <c r="AE81" s="7" t="s">
        <v>103</v>
      </c>
      <c r="AF81" s="7" t="s">
        <v>103</v>
      </c>
      <c r="AG81" s="7" t="s">
        <v>103</v>
      </c>
      <c r="AH81" s="7" t="s">
        <v>103</v>
      </c>
      <c r="AI81" s="7" t="s">
        <v>103</v>
      </c>
      <c r="AJ81" s="7" t="s">
        <v>103</v>
      </c>
      <c r="AK81" s="7" t="s">
        <v>103</v>
      </c>
      <c r="AL81" s="7" t="s">
        <v>103</v>
      </c>
      <c r="AM81" s="7" t="s">
        <v>102</v>
      </c>
      <c r="AN81" s="7" t="s">
        <v>103</v>
      </c>
      <c r="AO81" s="8"/>
    </row>
    <row r="82">
      <c r="A82" s="13" t="s">
        <v>183</v>
      </c>
      <c r="B82" s="32" t="s">
        <v>102</v>
      </c>
      <c r="C82" s="32" t="s">
        <v>102</v>
      </c>
      <c r="D82" s="32" t="s">
        <v>102</v>
      </c>
      <c r="E82" s="32" t="s">
        <v>102</v>
      </c>
      <c r="F82" s="32" t="s">
        <v>102</v>
      </c>
      <c r="G82" s="33"/>
      <c r="H82" s="32" t="s">
        <v>102</v>
      </c>
      <c r="I82" s="32" t="s">
        <v>102</v>
      </c>
      <c r="J82" s="32" t="s">
        <v>102</v>
      </c>
      <c r="K82" s="32" t="s">
        <v>102</v>
      </c>
      <c r="L82" s="32" t="s">
        <v>102</v>
      </c>
      <c r="M82" s="32" t="s">
        <v>102</v>
      </c>
      <c r="N82" s="32" t="s">
        <v>102</v>
      </c>
      <c r="O82" s="32" t="s">
        <v>103</v>
      </c>
      <c r="P82" s="32" t="s">
        <v>102</v>
      </c>
      <c r="Q82" s="32" t="s">
        <v>102</v>
      </c>
      <c r="R82" s="32" t="s">
        <v>103</v>
      </c>
      <c r="S82" s="32" t="s">
        <v>102</v>
      </c>
      <c r="T82" s="32" t="s">
        <v>102</v>
      </c>
      <c r="U82" s="32" t="s">
        <v>102</v>
      </c>
      <c r="V82" s="32" t="s">
        <v>102</v>
      </c>
      <c r="W82" s="32" t="s">
        <v>103</v>
      </c>
      <c r="X82" s="32" t="s">
        <v>102</v>
      </c>
      <c r="Y82" s="32" t="s">
        <v>102</v>
      </c>
      <c r="Z82" s="32" t="s">
        <v>102</v>
      </c>
      <c r="AA82" s="32" t="s">
        <v>102</v>
      </c>
      <c r="AB82" s="32" t="s">
        <v>102</v>
      </c>
      <c r="AC82" s="32" t="s">
        <v>102</v>
      </c>
      <c r="AD82" s="32" t="s">
        <v>102</v>
      </c>
      <c r="AE82" s="32" t="s">
        <v>102</v>
      </c>
      <c r="AF82" s="32" t="s">
        <v>103</v>
      </c>
      <c r="AG82" s="32" t="s">
        <v>102</v>
      </c>
      <c r="AH82" s="32" t="s">
        <v>102</v>
      </c>
      <c r="AI82" s="32" t="s">
        <v>102</v>
      </c>
      <c r="AJ82" s="32" t="s">
        <v>102</v>
      </c>
      <c r="AK82" s="32" t="s">
        <v>102</v>
      </c>
      <c r="AL82" s="32" t="s">
        <v>102</v>
      </c>
      <c r="AM82" s="32" t="s">
        <v>102</v>
      </c>
      <c r="AN82" s="33"/>
      <c r="AO82" s="33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</row>
    <row r="83">
      <c r="A83" s="13" t="s">
        <v>184</v>
      </c>
      <c r="B83" s="32" t="s">
        <v>103</v>
      </c>
      <c r="C83" s="32" t="s">
        <v>102</v>
      </c>
      <c r="D83" s="32" t="s">
        <v>102</v>
      </c>
      <c r="E83" s="32" t="s">
        <v>102</v>
      </c>
      <c r="F83" s="32" t="s">
        <v>102</v>
      </c>
      <c r="G83" s="33"/>
      <c r="H83" s="32" t="s">
        <v>102</v>
      </c>
      <c r="I83" s="32" t="s">
        <v>102</v>
      </c>
      <c r="J83" s="32" t="s">
        <v>102</v>
      </c>
      <c r="K83" s="32" t="s">
        <v>103</v>
      </c>
      <c r="L83" s="32" t="s">
        <v>102</v>
      </c>
      <c r="M83" s="32" t="s">
        <v>102</v>
      </c>
      <c r="N83" s="32" t="s">
        <v>102</v>
      </c>
      <c r="O83" s="32" t="s">
        <v>102</v>
      </c>
      <c r="P83" s="32" t="s">
        <v>102</v>
      </c>
      <c r="Q83" s="32" t="s">
        <v>102</v>
      </c>
      <c r="R83" s="32" t="s">
        <v>102</v>
      </c>
      <c r="S83" s="32" t="s">
        <v>102</v>
      </c>
      <c r="T83" s="32" t="s">
        <v>102</v>
      </c>
      <c r="U83" s="32" t="s">
        <v>102</v>
      </c>
      <c r="V83" s="32" t="s">
        <v>102</v>
      </c>
      <c r="W83" s="32" t="s">
        <v>103</v>
      </c>
      <c r="X83" s="32" t="s">
        <v>103</v>
      </c>
      <c r="Y83" s="32" t="s">
        <v>103</v>
      </c>
      <c r="Z83" s="32" t="s">
        <v>102</v>
      </c>
      <c r="AA83" s="32" t="s">
        <v>102</v>
      </c>
      <c r="AB83" s="32" t="s">
        <v>102</v>
      </c>
      <c r="AC83" s="32" t="s">
        <v>102</v>
      </c>
      <c r="AD83" s="32" t="s">
        <v>102</v>
      </c>
      <c r="AE83" s="32" t="s">
        <v>103</v>
      </c>
      <c r="AF83" s="32" t="s">
        <v>103</v>
      </c>
      <c r="AG83" s="32" t="s">
        <v>103</v>
      </c>
      <c r="AH83" s="32" t="s">
        <v>102</v>
      </c>
      <c r="AI83" s="32" t="s">
        <v>102</v>
      </c>
      <c r="AJ83" s="32" t="s">
        <v>102</v>
      </c>
      <c r="AK83" s="32" t="s">
        <v>102</v>
      </c>
      <c r="AL83" s="32" t="s">
        <v>102</v>
      </c>
      <c r="AM83" s="32" t="s">
        <v>102</v>
      </c>
      <c r="AN83" s="33"/>
      <c r="AO83" s="33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</row>
    <row r="84">
      <c r="A84" s="13" t="s">
        <v>185</v>
      </c>
      <c r="B84" s="32" t="s">
        <v>102</v>
      </c>
      <c r="C84" s="32" t="s">
        <v>102</v>
      </c>
      <c r="D84" s="32" t="s">
        <v>103</v>
      </c>
      <c r="E84" s="32" t="s">
        <v>103</v>
      </c>
      <c r="F84" s="32" t="s">
        <v>102</v>
      </c>
      <c r="G84" s="33"/>
      <c r="H84" s="32" t="s">
        <v>102</v>
      </c>
      <c r="I84" s="32" t="s">
        <v>103</v>
      </c>
      <c r="J84" s="32" t="s">
        <v>103</v>
      </c>
      <c r="K84" s="32" t="s">
        <v>103</v>
      </c>
      <c r="L84" s="32" t="s">
        <v>102</v>
      </c>
      <c r="M84" s="32" t="s">
        <v>102</v>
      </c>
      <c r="N84" s="32" t="s">
        <v>102</v>
      </c>
      <c r="O84" s="32" t="s">
        <v>103</v>
      </c>
      <c r="P84" s="32" t="s">
        <v>103</v>
      </c>
      <c r="Q84" s="32" t="s">
        <v>103</v>
      </c>
      <c r="R84" s="32" t="s">
        <v>102</v>
      </c>
      <c r="S84" s="32" t="s">
        <v>102</v>
      </c>
      <c r="T84" s="32" t="s">
        <v>102</v>
      </c>
      <c r="U84" s="32" t="s">
        <v>103</v>
      </c>
      <c r="V84" s="32" t="s">
        <v>102</v>
      </c>
      <c r="W84" s="32" t="s">
        <v>102</v>
      </c>
      <c r="X84" s="32" t="s">
        <v>102</v>
      </c>
      <c r="Y84" s="32" t="s">
        <v>103</v>
      </c>
      <c r="Z84" s="32" t="s">
        <v>102</v>
      </c>
      <c r="AA84" s="32" t="s">
        <v>102</v>
      </c>
      <c r="AB84" s="32" t="s">
        <v>102</v>
      </c>
      <c r="AC84" s="32" t="s">
        <v>102</v>
      </c>
      <c r="AD84" s="32" t="s">
        <v>102</v>
      </c>
      <c r="AE84" s="32" t="s">
        <v>103</v>
      </c>
      <c r="AF84" s="32" t="s">
        <v>103</v>
      </c>
      <c r="AG84" s="32" t="s">
        <v>103</v>
      </c>
      <c r="AH84" s="32" t="s">
        <v>102</v>
      </c>
      <c r="AI84" s="32" t="s">
        <v>103</v>
      </c>
      <c r="AJ84" s="32" t="s">
        <v>103</v>
      </c>
      <c r="AK84" s="32" t="s">
        <v>102</v>
      </c>
      <c r="AL84" s="32"/>
      <c r="AM84" s="32" t="s">
        <v>103</v>
      </c>
      <c r="AN84" s="32" t="s">
        <v>102</v>
      </c>
      <c r="AO84" s="33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</row>
    <row r="85">
      <c r="A85" s="13" t="s">
        <v>186</v>
      </c>
      <c r="B85" s="32" t="s">
        <v>103</v>
      </c>
      <c r="C85" s="32" t="s">
        <v>103</v>
      </c>
      <c r="D85" s="32" t="s">
        <v>103</v>
      </c>
      <c r="E85" s="32" t="s">
        <v>102</v>
      </c>
      <c r="F85" s="32" t="s">
        <v>103</v>
      </c>
      <c r="G85" s="33"/>
      <c r="H85" s="32" t="s">
        <v>103</v>
      </c>
      <c r="I85" s="32" t="s">
        <v>103</v>
      </c>
      <c r="J85" s="32" t="s">
        <v>103</v>
      </c>
      <c r="K85" s="32" t="s">
        <v>103</v>
      </c>
      <c r="L85" s="32" t="s">
        <v>103</v>
      </c>
      <c r="M85" s="32" t="s">
        <v>103</v>
      </c>
      <c r="N85" s="32" t="s">
        <v>102</v>
      </c>
      <c r="O85" s="32" t="s">
        <v>103</v>
      </c>
      <c r="P85" s="32" t="s">
        <v>103</v>
      </c>
      <c r="Q85" s="32" t="s">
        <v>103</v>
      </c>
      <c r="R85" s="32" t="s">
        <v>103</v>
      </c>
      <c r="S85" s="32" t="s">
        <v>103</v>
      </c>
      <c r="T85" s="32" t="s">
        <v>103</v>
      </c>
      <c r="U85" s="32" t="s">
        <v>103</v>
      </c>
      <c r="V85" s="32" t="s">
        <v>103</v>
      </c>
      <c r="W85" s="32" t="s">
        <v>103</v>
      </c>
      <c r="X85" s="32" t="s">
        <v>102</v>
      </c>
      <c r="Y85" s="32" t="s">
        <v>103</v>
      </c>
      <c r="Z85" s="32" t="s">
        <v>103</v>
      </c>
      <c r="AA85" s="32" t="s">
        <v>102</v>
      </c>
      <c r="AB85" s="32" t="s">
        <v>103</v>
      </c>
      <c r="AC85" s="32" t="s">
        <v>103</v>
      </c>
      <c r="AD85" s="32" t="s">
        <v>103</v>
      </c>
      <c r="AE85" s="32" t="s">
        <v>103</v>
      </c>
      <c r="AF85" s="32" t="s">
        <v>103</v>
      </c>
      <c r="AG85" s="32" t="s">
        <v>103</v>
      </c>
      <c r="AH85" s="32" t="s">
        <v>103</v>
      </c>
      <c r="AI85" s="32" t="s">
        <v>103</v>
      </c>
      <c r="AJ85" s="32" t="s">
        <v>103</v>
      </c>
      <c r="AK85" s="32" t="s">
        <v>103</v>
      </c>
      <c r="AL85" s="32" t="s">
        <v>103</v>
      </c>
      <c r="AM85" s="32" t="s">
        <v>103</v>
      </c>
      <c r="AN85" s="32" t="s">
        <v>103</v>
      </c>
      <c r="AO85" s="33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</row>
    <row r="86">
      <c r="A86" s="13" t="s">
        <v>187</v>
      </c>
      <c r="B86" s="32" t="s">
        <v>102</v>
      </c>
      <c r="C86" s="32" t="s">
        <v>102</v>
      </c>
      <c r="D86" s="32" t="s">
        <v>102</v>
      </c>
      <c r="E86" s="32" t="s">
        <v>103</v>
      </c>
      <c r="F86" s="32" t="s">
        <v>103</v>
      </c>
      <c r="G86" s="33"/>
      <c r="H86" s="32" t="s">
        <v>102</v>
      </c>
      <c r="I86" s="32" t="s">
        <v>102</v>
      </c>
      <c r="J86" s="32" t="s">
        <v>103</v>
      </c>
      <c r="K86" s="32" t="s">
        <v>103</v>
      </c>
      <c r="L86" s="32" t="s">
        <v>103</v>
      </c>
      <c r="M86" s="32" t="s">
        <v>103</v>
      </c>
      <c r="N86" s="32" t="s">
        <v>102</v>
      </c>
      <c r="O86" s="32" t="s">
        <v>103</v>
      </c>
      <c r="P86" s="32" t="s">
        <v>103</v>
      </c>
      <c r="Q86" s="32" t="s">
        <v>103</v>
      </c>
      <c r="R86" s="32" t="s">
        <v>103</v>
      </c>
      <c r="S86" s="32" t="s">
        <v>103</v>
      </c>
      <c r="T86" s="32" t="s">
        <v>102</v>
      </c>
      <c r="U86" s="32" t="s">
        <v>103</v>
      </c>
      <c r="V86" s="32" t="s">
        <v>103</v>
      </c>
      <c r="W86" s="32" t="s">
        <v>102</v>
      </c>
      <c r="X86" s="32" t="s">
        <v>103</v>
      </c>
      <c r="Y86" s="32" t="s">
        <v>102</v>
      </c>
      <c r="Z86" s="32" t="s">
        <v>103</v>
      </c>
      <c r="AA86" s="32" t="s">
        <v>103</v>
      </c>
      <c r="AB86" s="32" t="s">
        <v>103</v>
      </c>
      <c r="AC86" s="32" t="s">
        <v>103</v>
      </c>
      <c r="AD86" s="32" t="s">
        <v>103</v>
      </c>
      <c r="AE86" s="32" t="s">
        <v>103</v>
      </c>
      <c r="AF86" s="32" t="s">
        <v>102</v>
      </c>
      <c r="AG86" s="32" t="s">
        <v>102</v>
      </c>
      <c r="AH86" s="32" t="s">
        <v>103</v>
      </c>
      <c r="AI86" s="32" t="s">
        <v>103</v>
      </c>
      <c r="AJ86" s="32" t="s">
        <v>103</v>
      </c>
      <c r="AK86" s="32" t="s">
        <v>103</v>
      </c>
      <c r="AL86" s="32" t="s">
        <v>103</v>
      </c>
      <c r="AM86" s="32" t="s">
        <v>111</v>
      </c>
      <c r="AN86" s="32" t="s">
        <v>103</v>
      </c>
      <c r="AO86" s="33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</row>
    <row r="87">
      <c r="A87" s="13" t="s">
        <v>188</v>
      </c>
      <c r="B87" s="32" t="s">
        <v>102</v>
      </c>
      <c r="C87" s="32" t="s">
        <v>102</v>
      </c>
      <c r="D87" s="32" t="s">
        <v>102</v>
      </c>
      <c r="E87" s="32" t="s">
        <v>102</v>
      </c>
      <c r="F87" s="32" t="s">
        <v>102</v>
      </c>
      <c r="G87" s="33"/>
      <c r="H87" s="32" t="s">
        <v>102</v>
      </c>
      <c r="I87" s="32" t="s">
        <v>102</v>
      </c>
      <c r="J87" s="32" t="s">
        <v>103</v>
      </c>
      <c r="K87" s="32" t="s">
        <v>102</v>
      </c>
      <c r="L87" s="32" t="s">
        <v>102</v>
      </c>
      <c r="M87" s="32" t="s">
        <v>102</v>
      </c>
      <c r="N87" s="32" t="s">
        <v>102</v>
      </c>
      <c r="O87" s="32" t="s">
        <v>102</v>
      </c>
      <c r="P87" s="32" t="s">
        <v>103</v>
      </c>
      <c r="Q87" s="32" t="s">
        <v>103</v>
      </c>
      <c r="R87" s="32" t="s">
        <v>103</v>
      </c>
      <c r="S87" s="32" t="s">
        <v>102</v>
      </c>
      <c r="T87" s="32" t="s">
        <v>102</v>
      </c>
      <c r="U87" s="32" t="s">
        <v>102</v>
      </c>
      <c r="V87" s="32" t="s">
        <v>102</v>
      </c>
      <c r="W87" s="32" t="s">
        <v>102</v>
      </c>
      <c r="X87" s="32" t="s">
        <v>102</v>
      </c>
      <c r="Y87" s="32" t="s">
        <v>102</v>
      </c>
      <c r="Z87" s="32" t="s">
        <v>102</v>
      </c>
      <c r="AA87" s="32" t="s">
        <v>103</v>
      </c>
      <c r="AB87" s="32" t="s">
        <v>103</v>
      </c>
      <c r="AC87" s="32" t="s">
        <v>111</v>
      </c>
      <c r="AD87" s="32" t="s">
        <v>103</v>
      </c>
      <c r="AE87" s="32" t="s">
        <v>102</v>
      </c>
      <c r="AF87" s="32" t="s">
        <v>103</v>
      </c>
      <c r="AG87" s="32" t="s">
        <v>102</v>
      </c>
      <c r="AH87" s="32" t="s">
        <v>103</v>
      </c>
      <c r="AI87" s="32" t="s">
        <v>103</v>
      </c>
      <c r="AJ87" s="32" t="s">
        <v>103</v>
      </c>
      <c r="AK87" s="32" t="s">
        <v>103</v>
      </c>
      <c r="AL87" s="32" t="s">
        <v>103</v>
      </c>
      <c r="AM87" s="32" t="s">
        <v>102</v>
      </c>
      <c r="AN87" s="32" t="s">
        <v>103</v>
      </c>
      <c r="AO87" s="33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</row>
    <row r="88">
      <c r="A88" s="13" t="s">
        <v>189</v>
      </c>
      <c r="B88" s="32" t="s">
        <v>103</v>
      </c>
      <c r="C88" s="32" t="s">
        <v>103</v>
      </c>
      <c r="D88" s="32" t="s">
        <v>103</v>
      </c>
      <c r="E88" s="32" t="s">
        <v>103</v>
      </c>
      <c r="F88" s="32" t="s">
        <v>103</v>
      </c>
      <c r="G88" s="33"/>
      <c r="H88" s="32" t="s">
        <v>103</v>
      </c>
      <c r="I88" s="32" t="s">
        <v>103</v>
      </c>
      <c r="J88" s="32" t="s">
        <v>103</v>
      </c>
      <c r="K88" s="32" t="s">
        <v>103</v>
      </c>
      <c r="L88" s="32" t="s">
        <v>103</v>
      </c>
      <c r="M88" s="32" t="s">
        <v>103</v>
      </c>
      <c r="N88" s="32" t="s">
        <v>103</v>
      </c>
      <c r="O88" s="32" t="s">
        <v>103</v>
      </c>
      <c r="P88" s="32" t="s">
        <v>103</v>
      </c>
      <c r="Q88" s="32" t="s">
        <v>103</v>
      </c>
      <c r="R88" s="32" t="s">
        <v>103</v>
      </c>
      <c r="S88" s="32" t="s">
        <v>103</v>
      </c>
      <c r="T88" s="32" t="s">
        <v>103</v>
      </c>
      <c r="U88" s="32" t="s">
        <v>103</v>
      </c>
      <c r="V88" s="32" t="s">
        <v>103</v>
      </c>
      <c r="W88" s="32" t="s">
        <v>103</v>
      </c>
      <c r="X88" s="32" t="s">
        <v>103</v>
      </c>
      <c r="Y88" s="32" t="s">
        <v>103</v>
      </c>
      <c r="Z88" s="32" t="s">
        <v>103</v>
      </c>
      <c r="AA88" s="32" t="s">
        <v>103</v>
      </c>
      <c r="AB88" s="32" t="s">
        <v>103</v>
      </c>
      <c r="AC88" s="32" t="s">
        <v>103</v>
      </c>
      <c r="AD88" s="32" t="s">
        <v>103</v>
      </c>
      <c r="AE88" s="32" t="s">
        <v>103</v>
      </c>
      <c r="AF88" s="32" t="s">
        <v>103</v>
      </c>
      <c r="AG88" s="32" t="s">
        <v>103</v>
      </c>
      <c r="AH88" s="32" t="s">
        <v>103</v>
      </c>
      <c r="AI88" s="32" t="s">
        <v>103</v>
      </c>
      <c r="AJ88" s="32" t="s">
        <v>103</v>
      </c>
      <c r="AK88" s="32" t="s">
        <v>103</v>
      </c>
      <c r="AL88" s="32" t="s">
        <v>103</v>
      </c>
      <c r="AM88" s="32" t="s">
        <v>103</v>
      </c>
      <c r="AN88" s="33"/>
      <c r="AO88" s="33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</row>
    <row r="89">
      <c r="A89" s="13" t="s">
        <v>190</v>
      </c>
      <c r="B89" s="32" t="s">
        <v>103</v>
      </c>
      <c r="C89" s="32" t="s">
        <v>103</v>
      </c>
      <c r="D89" s="32" t="s">
        <v>103</v>
      </c>
      <c r="E89" s="32" t="s">
        <v>103</v>
      </c>
      <c r="F89" s="32" t="s">
        <v>103</v>
      </c>
      <c r="G89" s="33"/>
      <c r="H89" s="32" t="s">
        <v>103</v>
      </c>
      <c r="I89" s="32" t="s">
        <v>103</v>
      </c>
      <c r="J89" s="32" t="s">
        <v>103</v>
      </c>
      <c r="K89" s="32" t="s">
        <v>103</v>
      </c>
      <c r="L89" s="32" t="s">
        <v>103</v>
      </c>
      <c r="M89" s="32" t="s">
        <v>103</v>
      </c>
      <c r="N89" s="32" t="s">
        <v>103</v>
      </c>
      <c r="O89" s="32" t="s">
        <v>103</v>
      </c>
      <c r="P89" s="32" t="s">
        <v>103</v>
      </c>
      <c r="Q89" s="32" t="s">
        <v>103</v>
      </c>
      <c r="R89" s="32" t="s">
        <v>103</v>
      </c>
      <c r="S89" s="32" t="s">
        <v>103</v>
      </c>
      <c r="T89" s="32" t="s">
        <v>103</v>
      </c>
      <c r="U89" s="32" t="s">
        <v>103</v>
      </c>
      <c r="V89" s="32" t="s">
        <v>103</v>
      </c>
      <c r="W89" s="32" t="s">
        <v>103</v>
      </c>
      <c r="X89" s="32" t="s">
        <v>103</v>
      </c>
      <c r="Y89" s="32" t="s">
        <v>103</v>
      </c>
      <c r="Z89" s="32" t="s">
        <v>103</v>
      </c>
      <c r="AA89" s="32" t="s">
        <v>103</v>
      </c>
      <c r="AB89" s="32" t="s">
        <v>103</v>
      </c>
      <c r="AC89" s="32" t="s">
        <v>103</v>
      </c>
      <c r="AD89" s="32" t="s">
        <v>103</v>
      </c>
      <c r="AE89" s="32" t="s">
        <v>103</v>
      </c>
      <c r="AF89" s="32" t="s">
        <v>102</v>
      </c>
      <c r="AG89" s="32" t="s">
        <v>103</v>
      </c>
      <c r="AH89" s="32" t="s">
        <v>103</v>
      </c>
      <c r="AI89" s="32" t="s">
        <v>103</v>
      </c>
      <c r="AJ89" s="32" t="s">
        <v>103</v>
      </c>
      <c r="AK89" s="32" t="s">
        <v>103</v>
      </c>
      <c r="AL89" s="32" t="s">
        <v>103</v>
      </c>
      <c r="AM89" s="32" t="s">
        <v>103</v>
      </c>
      <c r="AN89" s="33"/>
      <c r="AO89" s="33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</row>
    <row r="90">
      <c r="A90" s="13" t="s">
        <v>191</v>
      </c>
      <c r="B90" s="32" t="s">
        <v>103</v>
      </c>
      <c r="C90" s="32" t="s">
        <v>103</v>
      </c>
      <c r="D90" s="32" t="s">
        <v>103</v>
      </c>
      <c r="E90" s="32" t="s">
        <v>103</v>
      </c>
      <c r="F90" s="32" t="s">
        <v>103</v>
      </c>
      <c r="G90" s="33"/>
      <c r="H90" s="32" t="s">
        <v>103</v>
      </c>
      <c r="I90" s="32" t="s">
        <v>103</v>
      </c>
      <c r="J90" s="32" t="s">
        <v>103</v>
      </c>
      <c r="K90" s="32" t="s">
        <v>103</v>
      </c>
      <c r="L90" s="32" t="s">
        <v>103</v>
      </c>
      <c r="M90" s="32" t="s">
        <v>102</v>
      </c>
      <c r="N90" s="32" t="s">
        <v>103</v>
      </c>
      <c r="O90" s="32" t="s">
        <v>103</v>
      </c>
      <c r="P90" s="32" t="s">
        <v>103</v>
      </c>
      <c r="Q90" s="32" t="s">
        <v>103</v>
      </c>
      <c r="R90" s="32" t="s">
        <v>103</v>
      </c>
      <c r="S90" s="32" t="s">
        <v>102</v>
      </c>
      <c r="T90" s="32" t="s">
        <v>103</v>
      </c>
      <c r="U90" s="32" t="s">
        <v>103</v>
      </c>
      <c r="V90" s="32" t="s">
        <v>103</v>
      </c>
      <c r="W90" s="32" t="s">
        <v>103</v>
      </c>
      <c r="X90" s="32" t="s">
        <v>103</v>
      </c>
      <c r="Y90" s="32" t="s">
        <v>103</v>
      </c>
      <c r="Z90" s="32" t="s">
        <v>103</v>
      </c>
      <c r="AA90" s="32" t="s">
        <v>103</v>
      </c>
      <c r="AB90" s="32" t="s">
        <v>103</v>
      </c>
      <c r="AC90" s="32" t="s">
        <v>103</v>
      </c>
      <c r="AD90" s="32" t="s">
        <v>103</v>
      </c>
      <c r="AE90" s="32" t="s">
        <v>103</v>
      </c>
      <c r="AF90" s="32" t="s">
        <v>103</v>
      </c>
      <c r="AG90" s="32" t="s">
        <v>103</v>
      </c>
      <c r="AH90" s="32" t="s">
        <v>103</v>
      </c>
      <c r="AI90" s="32" t="s">
        <v>103</v>
      </c>
      <c r="AJ90" s="32" t="s">
        <v>103</v>
      </c>
      <c r="AK90" s="32" t="s">
        <v>102</v>
      </c>
      <c r="AL90" s="32" t="s">
        <v>102</v>
      </c>
      <c r="AM90" s="32" t="s">
        <v>103</v>
      </c>
      <c r="AN90" s="33"/>
      <c r="AO90" s="33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</row>
    <row r="91">
      <c r="A91" s="13" t="s">
        <v>192</v>
      </c>
      <c r="B91" s="32" t="s">
        <v>103</v>
      </c>
      <c r="C91" s="32" t="s">
        <v>103</v>
      </c>
      <c r="D91" s="32" t="s">
        <v>103</v>
      </c>
      <c r="E91" s="32" t="s">
        <v>103</v>
      </c>
      <c r="F91" s="32" t="s">
        <v>103</v>
      </c>
      <c r="G91" s="33"/>
      <c r="H91" s="32" t="s">
        <v>103</v>
      </c>
      <c r="I91" s="32" t="s">
        <v>102</v>
      </c>
      <c r="J91" s="32" t="s">
        <v>103</v>
      </c>
      <c r="K91" s="32" t="s">
        <v>103</v>
      </c>
      <c r="L91" s="32" t="s">
        <v>103</v>
      </c>
      <c r="M91" s="32" t="s">
        <v>102</v>
      </c>
      <c r="N91" s="32" t="s">
        <v>111</v>
      </c>
      <c r="O91" s="32" t="s">
        <v>103</v>
      </c>
      <c r="P91" s="32" t="s">
        <v>103</v>
      </c>
      <c r="Q91" s="32" t="s">
        <v>103</v>
      </c>
      <c r="R91" s="32" t="s">
        <v>103</v>
      </c>
      <c r="S91" s="32" t="s">
        <v>103</v>
      </c>
      <c r="T91" s="32" t="s">
        <v>103</v>
      </c>
      <c r="U91" s="32" t="s">
        <v>103</v>
      </c>
      <c r="V91" s="32" t="s">
        <v>103</v>
      </c>
      <c r="W91" s="32" t="s">
        <v>102</v>
      </c>
      <c r="X91" s="32" t="s">
        <v>103</v>
      </c>
      <c r="Y91" s="32" t="s">
        <v>103</v>
      </c>
      <c r="Z91" s="32" t="s">
        <v>103</v>
      </c>
      <c r="AA91" s="32" t="s">
        <v>103</v>
      </c>
      <c r="AB91" s="32" t="s">
        <v>102</v>
      </c>
      <c r="AC91" s="32" t="s">
        <v>102</v>
      </c>
      <c r="AD91" s="32" t="s">
        <v>103</v>
      </c>
      <c r="AE91" s="32" t="s">
        <v>103</v>
      </c>
      <c r="AF91" s="32" t="s">
        <v>103</v>
      </c>
      <c r="AG91" s="32" t="s">
        <v>103</v>
      </c>
      <c r="AH91" s="32" t="s">
        <v>103</v>
      </c>
      <c r="AI91" s="32" t="s">
        <v>103</v>
      </c>
      <c r="AJ91" s="32" t="s">
        <v>103</v>
      </c>
      <c r="AK91" s="32" t="s">
        <v>103</v>
      </c>
      <c r="AL91" s="32" t="s">
        <v>103</v>
      </c>
      <c r="AM91" s="32" t="s">
        <v>103</v>
      </c>
      <c r="AN91" s="33"/>
      <c r="AO91" s="33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</row>
    <row r="92">
      <c r="A92" s="13" t="s">
        <v>193</v>
      </c>
      <c r="B92" s="32" t="s">
        <v>102</v>
      </c>
      <c r="C92" s="32" t="s">
        <v>102</v>
      </c>
      <c r="D92" s="32" t="s">
        <v>102</v>
      </c>
      <c r="E92" s="32" t="s">
        <v>102</v>
      </c>
      <c r="F92" s="32" t="s">
        <v>102</v>
      </c>
      <c r="G92" s="33"/>
      <c r="H92" s="32" t="s">
        <v>102</v>
      </c>
      <c r="I92" s="32" t="s">
        <v>103</v>
      </c>
      <c r="J92" s="32" t="s">
        <v>102</v>
      </c>
      <c r="K92" s="32" t="s">
        <v>109</v>
      </c>
      <c r="L92" s="32" t="s">
        <v>109</v>
      </c>
      <c r="M92" s="32" t="s">
        <v>102</v>
      </c>
      <c r="N92" s="32" t="s">
        <v>102</v>
      </c>
      <c r="O92" s="32" t="s">
        <v>102</v>
      </c>
      <c r="P92" s="32" t="s">
        <v>102</v>
      </c>
      <c r="Q92" s="32" t="s">
        <v>102</v>
      </c>
      <c r="R92" s="32" t="s">
        <v>109</v>
      </c>
      <c r="S92" s="32" t="s">
        <v>109</v>
      </c>
      <c r="T92" s="32" t="s">
        <v>102</v>
      </c>
      <c r="U92" s="32" t="s">
        <v>103</v>
      </c>
      <c r="V92" s="32" t="s">
        <v>102</v>
      </c>
      <c r="W92" s="32" t="s">
        <v>102</v>
      </c>
      <c r="X92" s="32" t="s">
        <v>102</v>
      </c>
      <c r="Y92" s="32" t="s">
        <v>102</v>
      </c>
      <c r="Z92" s="32" t="s">
        <v>102</v>
      </c>
      <c r="AA92" s="32" t="s">
        <v>102</v>
      </c>
      <c r="AB92" s="32" t="s">
        <v>102</v>
      </c>
      <c r="AC92" s="32" t="s">
        <v>102</v>
      </c>
      <c r="AD92" s="32" t="s">
        <v>102</v>
      </c>
      <c r="AE92" s="32" t="s">
        <v>111</v>
      </c>
      <c r="AF92" s="32" t="s">
        <v>102</v>
      </c>
      <c r="AG92" s="32" t="s">
        <v>111</v>
      </c>
      <c r="AH92" s="32" t="s">
        <v>102</v>
      </c>
      <c r="AI92" s="32" t="s">
        <v>102</v>
      </c>
      <c r="AJ92" s="32" t="s">
        <v>102</v>
      </c>
      <c r="AK92" s="32" t="s">
        <v>102</v>
      </c>
      <c r="AL92" s="32" t="s">
        <v>102</v>
      </c>
      <c r="AM92" s="32" t="s">
        <v>102</v>
      </c>
      <c r="AN92" s="33"/>
      <c r="AO92" s="33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</row>
    <row r="93">
      <c r="A93" s="13" t="s">
        <v>194</v>
      </c>
      <c r="B93" s="32" t="s">
        <v>103</v>
      </c>
      <c r="C93" s="32" t="s">
        <v>103</v>
      </c>
      <c r="D93" s="32" t="s">
        <v>103</v>
      </c>
      <c r="E93" s="32" t="s">
        <v>103</v>
      </c>
      <c r="F93" s="32" t="s">
        <v>103</v>
      </c>
      <c r="G93" s="33"/>
      <c r="H93" s="32" t="s">
        <v>103</v>
      </c>
      <c r="I93" s="32" t="s">
        <v>103</v>
      </c>
      <c r="J93" s="32" t="s">
        <v>103</v>
      </c>
      <c r="K93" s="32" t="s">
        <v>103</v>
      </c>
      <c r="L93" s="32" t="s">
        <v>103</v>
      </c>
      <c r="M93" s="32" t="s">
        <v>103</v>
      </c>
      <c r="N93" s="32" t="s">
        <v>103</v>
      </c>
      <c r="O93" s="32" t="s">
        <v>103</v>
      </c>
      <c r="P93" s="32" t="s">
        <v>103</v>
      </c>
      <c r="Q93" s="32" t="s">
        <v>103</v>
      </c>
      <c r="R93" s="32" t="s">
        <v>103</v>
      </c>
      <c r="S93" s="32" t="s">
        <v>102</v>
      </c>
      <c r="T93" s="32" t="s">
        <v>103</v>
      </c>
      <c r="U93" s="32" t="s">
        <v>103</v>
      </c>
      <c r="V93" s="32" t="s">
        <v>103</v>
      </c>
      <c r="W93" s="32" t="s">
        <v>103</v>
      </c>
      <c r="X93" s="32" t="s">
        <v>103</v>
      </c>
      <c r="Y93" s="32" t="s">
        <v>103</v>
      </c>
      <c r="Z93" s="32" t="s">
        <v>103</v>
      </c>
      <c r="AA93" s="32" t="s">
        <v>103</v>
      </c>
      <c r="AB93" s="32" t="s">
        <v>103</v>
      </c>
      <c r="AC93" s="32" t="s">
        <v>103</v>
      </c>
      <c r="AD93" s="32" t="s">
        <v>103</v>
      </c>
      <c r="AE93" s="32" t="s">
        <v>103</v>
      </c>
      <c r="AF93" s="32" t="s">
        <v>103</v>
      </c>
      <c r="AG93" s="32" t="s">
        <v>103</v>
      </c>
      <c r="AH93" s="32" t="s">
        <v>103</v>
      </c>
      <c r="AI93" s="32" t="s">
        <v>103</v>
      </c>
      <c r="AJ93" s="32" t="s">
        <v>103</v>
      </c>
      <c r="AK93" s="32" t="s">
        <v>103</v>
      </c>
      <c r="AL93" s="32" t="s">
        <v>103</v>
      </c>
      <c r="AM93" s="32" t="s">
        <v>103</v>
      </c>
      <c r="AN93" s="33"/>
      <c r="AO93" s="33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</row>
    <row r="94">
      <c r="A94" s="13" t="s">
        <v>195</v>
      </c>
      <c r="B94" s="32" t="s">
        <v>102</v>
      </c>
      <c r="C94" s="32" t="s">
        <v>102</v>
      </c>
      <c r="D94" s="32" t="s">
        <v>103</v>
      </c>
      <c r="E94" s="32" t="s">
        <v>102</v>
      </c>
      <c r="F94" s="32" t="s">
        <v>102</v>
      </c>
      <c r="G94" s="33"/>
      <c r="H94" s="32" t="s">
        <v>102</v>
      </c>
      <c r="I94" s="32" t="s">
        <v>102</v>
      </c>
      <c r="J94" s="32" t="s">
        <v>103</v>
      </c>
      <c r="K94" s="32" t="s">
        <v>111</v>
      </c>
      <c r="L94" s="32" t="s">
        <v>103</v>
      </c>
      <c r="M94" s="32" t="s">
        <v>102</v>
      </c>
      <c r="N94" s="32" t="s">
        <v>111</v>
      </c>
      <c r="O94" s="32" t="s">
        <v>102</v>
      </c>
      <c r="P94" s="32" t="s">
        <v>102</v>
      </c>
      <c r="Q94" s="32" t="s">
        <v>102</v>
      </c>
      <c r="R94" s="32" t="s">
        <v>102</v>
      </c>
      <c r="S94" s="32" t="s">
        <v>103</v>
      </c>
      <c r="T94" s="32" t="s">
        <v>102</v>
      </c>
      <c r="U94" s="32" t="s">
        <v>103</v>
      </c>
      <c r="V94" s="32" t="s">
        <v>103</v>
      </c>
      <c r="W94" s="32" t="s">
        <v>103</v>
      </c>
      <c r="X94" s="32" t="s">
        <v>102</v>
      </c>
      <c r="Y94" s="32" t="s">
        <v>103</v>
      </c>
      <c r="Z94" s="32" t="s">
        <v>102</v>
      </c>
      <c r="AA94" s="32" t="s">
        <v>102</v>
      </c>
      <c r="AB94" s="32" t="s">
        <v>102</v>
      </c>
      <c r="AC94" s="32" t="s">
        <v>102</v>
      </c>
      <c r="AD94" s="32" t="s">
        <v>102</v>
      </c>
      <c r="AE94" s="32" t="s">
        <v>102</v>
      </c>
      <c r="AF94" s="32" t="s">
        <v>103</v>
      </c>
      <c r="AG94" s="32" t="s">
        <v>103</v>
      </c>
      <c r="AH94" s="32" t="s">
        <v>102</v>
      </c>
      <c r="AI94" s="32" t="s">
        <v>102</v>
      </c>
      <c r="AJ94" s="32" t="s">
        <v>103</v>
      </c>
      <c r="AK94" s="32" t="s">
        <v>102</v>
      </c>
      <c r="AL94" s="32" t="s">
        <v>102</v>
      </c>
      <c r="AM94" s="32" t="s">
        <v>102</v>
      </c>
      <c r="AN94" s="32" t="s">
        <v>103</v>
      </c>
      <c r="AO94" s="33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</row>
    <row r="95">
      <c r="A95" s="13" t="s">
        <v>196</v>
      </c>
      <c r="B95" s="32" t="s">
        <v>102</v>
      </c>
      <c r="C95" s="32" t="s">
        <v>102</v>
      </c>
      <c r="D95" s="32" t="s">
        <v>102</v>
      </c>
      <c r="E95" s="32" t="s">
        <v>102</v>
      </c>
      <c r="F95" s="32" t="s">
        <v>102</v>
      </c>
      <c r="G95" s="33"/>
      <c r="H95" s="32" t="s">
        <v>102</v>
      </c>
      <c r="I95" s="32" t="s">
        <v>102</v>
      </c>
      <c r="J95" s="32" t="s">
        <v>102</v>
      </c>
      <c r="K95" s="32" t="s">
        <v>103</v>
      </c>
      <c r="L95" s="32" t="s">
        <v>102</v>
      </c>
      <c r="M95" s="32" t="s">
        <v>102</v>
      </c>
      <c r="N95" s="32" t="s">
        <v>102</v>
      </c>
      <c r="O95" s="32" t="s">
        <v>102</v>
      </c>
      <c r="P95" s="32" t="s">
        <v>102</v>
      </c>
      <c r="Q95" s="32" t="s">
        <v>102</v>
      </c>
      <c r="R95" s="32" t="s">
        <v>103</v>
      </c>
      <c r="S95" s="32" t="s">
        <v>102</v>
      </c>
      <c r="T95" s="32" t="s">
        <v>102</v>
      </c>
      <c r="U95" s="32" t="s">
        <v>102</v>
      </c>
      <c r="V95" s="32" t="s">
        <v>103</v>
      </c>
      <c r="W95" s="32" t="s">
        <v>103</v>
      </c>
      <c r="X95" s="32" t="s">
        <v>103</v>
      </c>
      <c r="Y95" s="32" t="s">
        <v>103</v>
      </c>
      <c r="Z95" s="32" t="s">
        <v>102</v>
      </c>
      <c r="AA95" s="32" t="s">
        <v>103</v>
      </c>
      <c r="AB95" s="32" t="s">
        <v>103</v>
      </c>
      <c r="AC95" s="32" t="s">
        <v>103</v>
      </c>
      <c r="AD95" s="32" t="s">
        <v>102</v>
      </c>
      <c r="AE95" s="32" t="s">
        <v>102</v>
      </c>
      <c r="AF95" s="32" t="s">
        <v>103</v>
      </c>
      <c r="AG95" s="32" t="s">
        <v>102</v>
      </c>
      <c r="AH95" s="32" t="s">
        <v>102</v>
      </c>
      <c r="AI95" s="32" t="s">
        <v>102</v>
      </c>
      <c r="AJ95" s="32" t="s">
        <v>102</v>
      </c>
      <c r="AK95" s="32" t="s">
        <v>102</v>
      </c>
      <c r="AL95" s="32" t="s">
        <v>102</v>
      </c>
      <c r="AM95" s="32" t="s">
        <v>102</v>
      </c>
      <c r="AN95" s="32" t="s">
        <v>102</v>
      </c>
      <c r="AO95" s="33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</row>
    <row r="96">
      <c r="A96" s="13" t="s">
        <v>197</v>
      </c>
      <c r="B96" s="32" t="s">
        <v>103</v>
      </c>
      <c r="C96" s="32" t="s">
        <v>103</v>
      </c>
      <c r="D96" s="32" t="s">
        <v>103</v>
      </c>
      <c r="E96" s="32" t="s">
        <v>103</v>
      </c>
      <c r="F96" s="32" t="s">
        <v>102</v>
      </c>
      <c r="G96" s="33"/>
      <c r="H96" s="32" t="s">
        <v>103</v>
      </c>
      <c r="I96" s="32" t="s">
        <v>103</v>
      </c>
      <c r="J96" s="32" t="s">
        <v>103</v>
      </c>
      <c r="K96" s="32" t="s">
        <v>103</v>
      </c>
      <c r="L96" s="32" t="s">
        <v>103</v>
      </c>
      <c r="M96" s="32" t="s">
        <v>103</v>
      </c>
      <c r="N96" s="32" t="s">
        <v>102</v>
      </c>
      <c r="O96" s="32" t="s">
        <v>103</v>
      </c>
      <c r="P96" s="32" t="s">
        <v>103</v>
      </c>
      <c r="Q96" s="32" t="s">
        <v>102</v>
      </c>
      <c r="R96" s="32" t="s">
        <v>103</v>
      </c>
      <c r="S96" s="32" t="s">
        <v>103</v>
      </c>
      <c r="T96" s="32" t="s">
        <v>103</v>
      </c>
      <c r="U96" s="32" t="s">
        <v>103</v>
      </c>
      <c r="V96" s="32" t="s">
        <v>103</v>
      </c>
      <c r="W96" s="32" t="s">
        <v>103</v>
      </c>
      <c r="X96" s="32" t="s">
        <v>102</v>
      </c>
      <c r="Y96" s="32" t="s">
        <v>103</v>
      </c>
      <c r="Z96" s="32" t="s">
        <v>103</v>
      </c>
      <c r="AA96" s="32" t="s">
        <v>102</v>
      </c>
      <c r="AB96" s="32" t="s">
        <v>103</v>
      </c>
      <c r="AC96" s="32" t="s">
        <v>103</v>
      </c>
      <c r="AD96" s="32" t="s">
        <v>103</v>
      </c>
      <c r="AE96" s="32" t="s">
        <v>102</v>
      </c>
      <c r="AF96" s="32" t="s">
        <v>103</v>
      </c>
      <c r="AG96" s="32" t="s">
        <v>103</v>
      </c>
      <c r="AH96" s="32" t="s">
        <v>103</v>
      </c>
      <c r="AI96" s="32" t="s">
        <v>103</v>
      </c>
      <c r="AJ96" s="32" t="s">
        <v>103</v>
      </c>
      <c r="AK96" s="32" t="s">
        <v>103</v>
      </c>
      <c r="AL96" s="32" t="s">
        <v>103</v>
      </c>
      <c r="AM96" s="32" t="s">
        <v>103</v>
      </c>
      <c r="AN96" s="32" t="s">
        <v>103</v>
      </c>
      <c r="AO96" s="33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</row>
    <row r="97">
      <c r="A97" s="13" t="s">
        <v>198</v>
      </c>
      <c r="B97" s="32" t="s">
        <v>102</v>
      </c>
      <c r="C97" s="32" t="s">
        <v>102</v>
      </c>
      <c r="D97" s="32" t="s">
        <v>102</v>
      </c>
      <c r="E97" s="32" t="s">
        <v>102</v>
      </c>
      <c r="F97" s="32" t="s">
        <v>102</v>
      </c>
      <c r="G97" s="33"/>
      <c r="H97" s="32" t="s">
        <v>102</v>
      </c>
      <c r="I97" s="32" t="s">
        <v>102</v>
      </c>
      <c r="J97" s="32" t="s">
        <v>102</v>
      </c>
      <c r="K97" s="32" t="s">
        <v>111</v>
      </c>
      <c r="L97" s="32" t="s">
        <v>102</v>
      </c>
      <c r="M97" s="32" t="s">
        <v>102</v>
      </c>
      <c r="N97" s="32" t="s">
        <v>102</v>
      </c>
      <c r="O97" s="32" t="s">
        <v>102</v>
      </c>
      <c r="P97" s="32" t="s">
        <v>102</v>
      </c>
      <c r="Q97" s="32" t="s">
        <v>102</v>
      </c>
      <c r="R97" s="32" t="s">
        <v>103</v>
      </c>
      <c r="S97" s="32" t="s">
        <v>103</v>
      </c>
      <c r="T97" s="32" t="s">
        <v>102</v>
      </c>
      <c r="U97" s="32" t="s">
        <v>102</v>
      </c>
      <c r="V97" s="32" t="s">
        <v>102</v>
      </c>
      <c r="W97" s="32" t="s">
        <v>102</v>
      </c>
      <c r="X97" s="32" t="s">
        <v>102</v>
      </c>
      <c r="Y97" s="32" t="s">
        <v>103</v>
      </c>
      <c r="Z97" s="32" t="s">
        <v>102</v>
      </c>
      <c r="AA97" s="32" t="s">
        <v>102</v>
      </c>
      <c r="AB97" s="32" t="s">
        <v>102</v>
      </c>
      <c r="AC97" s="32" t="s">
        <v>103</v>
      </c>
      <c r="AD97" s="32" t="s">
        <v>102</v>
      </c>
      <c r="AE97" s="32" t="s">
        <v>103</v>
      </c>
      <c r="AF97" s="32" t="s">
        <v>102</v>
      </c>
      <c r="AG97" s="32" t="s">
        <v>103</v>
      </c>
      <c r="AH97" s="32" t="s">
        <v>102</v>
      </c>
      <c r="AI97" s="32" t="s">
        <v>102</v>
      </c>
      <c r="AJ97" s="32" t="s">
        <v>102</v>
      </c>
      <c r="AK97" s="32" t="s">
        <v>102</v>
      </c>
      <c r="AL97" s="32" t="s">
        <v>102</v>
      </c>
      <c r="AM97" s="32" t="s">
        <v>102</v>
      </c>
      <c r="AN97" s="32" t="s">
        <v>103</v>
      </c>
      <c r="AO97" s="33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</row>
    <row r="98">
      <c r="A98" s="13" t="s">
        <v>199</v>
      </c>
      <c r="B98" s="32" t="s">
        <v>103</v>
      </c>
      <c r="C98" s="32" t="s">
        <v>103</v>
      </c>
      <c r="D98" s="32" t="s">
        <v>103</v>
      </c>
      <c r="E98" s="32" t="s">
        <v>103</v>
      </c>
      <c r="F98" s="32" t="s">
        <v>103</v>
      </c>
      <c r="G98" s="33"/>
      <c r="H98" s="32" t="s">
        <v>103</v>
      </c>
      <c r="I98" s="32" t="s">
        <v>103</v>
      </c>
      <c r="J98" s="32" t="s">
        <v>103</v>
      </c>
      <c r="K98" s="32" t="s">
        <v>103</v>
      </c>
      <c r="L98" s="32" t="s">
        <v>103</v>
      </c>
      <c r="M98" s="32" t="s">
        <v>103</v>
      </c>
      <c r="N98" s="32" t="s">
        <v>103</v>
      </c>
      <c r="O98" s="32" t="s">
        <v>103</v>
      </c>
      <c r="P98" s="32" t="s">
        <v>103</v>
      </c>
      <c r="Q98" s="32" t="s">
        <v>103</v>
      </c>
      <c r="R98" s="32" t="s">
        <v>103</v>
      </c>
      <c r="S98" s="32" t="s">
        <v>102</v>
      </c>
      <c r="T98" s="32" t="s">
        <v>103</v>
      </c>
      <c r="U98" s="32" t="s">
        <v>103</v>
      </c>
      <c r="V98" s="32" t="s">
        <v>103</v>
      </c>
      <c r="W98" s="32" t="s">
        <v>103</v>
      </c>
      <c r="X98" s="32" t="s">
        <v>103</v>
      </c>
      <c r="Y98" s="32" t="s">
        <v>103</v>
      </c>
      <c r="Z98" s="32" t="s">
        <v>103</v>
      </c>
      <c r="AA98" s="32" t="s">
        <v>103</v>
      </c>
      <c r="AB98" s="32" t="s">
        <v>103</v>
      </c>
      <c r="AC98" s="32" t="s">
        <v>102</v>
      </c>
      <c r="AD98" s="32" t="s">
        <v>103</v>
      </c>
      <c r="AE98" s="32" t="s">
        <v>103</v>
      </c>
      <c r="AF98" s="32" t="s">
        <v>102</v>
      </c>
      <c r="AG98" s="32" t="s">
        <v>103</v>
      </c>
      <c r="AH98" s="32" t="s">
        <v>103</v>
      </c>
      <c r="AI98" s="32" t="s">
        <v>103</v>
      </c>
      <c r="AJ98" s="32" t="s">
        <v>103</v>
      </c>
      <c r="AK98" s="32" t="s">
        <v>103</v>
      </c>
      <c r="AL98" s="32" t="s">
        <v>103</v>
      </c>
      <c r="AM98" s="32" t="s">
        <v>103</v>
      </c>
      <c r="AN98" s="32" t="s">
        <v>103</v>
      </c>
      <c r="AO98" s="33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</row>
    <row r="99">
      <c r="A99" s="13" t="s">
        <v>200</v>
      </c>
      <c r="B99" s="32" t="s">
        <v>102</v>
      </c>
      <c r="C99" s="32" t="s">
        <v>102</v>
      </c>
      <c r="D99" s="32" t="s">
        <v>111</v>
      </c>
      <c r="E99" s="32" t="s">
        <v>102</v>
      </c>
      <c r="F99" s="32" t="s">
        <v>102</v>
      </c>
      <c r="G99" s="33"/>
      <c r="H99" s="32" t="s">
        <v>102</v>
      </c>
      <c r="I99" s="32" t="s">
        <v>102</v>
      </c>
      <c r="J99" s="32" t="s">
        <v>102</v>
      </c>
      <c r="K99" s="32" t="s">
        <v>111</v>
      </c>
      <c r="L99" s="32" t="s">
        <v>103</v>
      </c>
      <c r="M99" s="32" t="s">
        <v>103</v>
      </c>
      <c r="N99" s="32" t="s">
        <v>102</v>
      </c>
      <c r="O99" s="32" t="s">
        <v>102</v>
      </c>
      <c r="P99" s="33"/>
      <c r="Q99" s="32" t="s">
        <v>111</v>
      </c>
      <c r="R99" s="32" t="s">
        <v>102</v>
      </c>
      <c r="S99" s="32" t="s">
        <v>103</v>
      </c>
      <c r="T99" s="32" t="s">
        <v>102</v>
      </c>
      <c r="U99" s="32" t="s">
        <v>103</v>
      </c>
      <c r="V99" s="32" t="s">
        <v>102</v>
      </c>
      <c r="W99" s="32" t="s">
        <v>102</v>
      </c>
      <c r="X99" s="32" t="s">
        <v>102</v>
      </c>
      <c r="Y99" s="32" t="s">
        <v>102</v>
      </c>
      <c r="Z99" s="32" t="s">
        <v>102</v>
      </c>
      <c r="AA99" s="32" t="s">
        <v>102</v>
      </c>
      <c r="AB99" s="32" t="s">
        <v>102</v>
      </c>
      <c r="AC99" s="32" t="s">
        <v>103</v>
      </c>
      <c r="AD99" s="32" t="s">
        <v>102</v>
      </c>
      <c r="AE99" s="32" t="s">
        <v>102</v>
      </c>
      <c r="AF99" s="32" t="s">
        <v>103</v>
      </c>
      <c r="AG99" s="32" t="s">
        <v>102</v>
      </c>
      <c r="AH99" s="32" t="s">
        <v>102</v>
      </c>
      <c r="AI99" s="32" t="s">
        <v>102</v>
      </c>
      <c r="AJ99" s="32" t="s">
        <v>103</v>
      </c>
      <c r="AK99" s="32" t="s">
        <v>102</v>
      </c>
      <c r="AL99" s="32" t="s">
        <v>102</v>
      </c>
      <c r="AM99" s="32" t="s">
        <v>103</v>
      </c>
      <c r="AN99" s="32" t="s">
        <v>102</v>
      </c>
      <c r="AO99" s="33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</row>
    <row r="100">
      <c r="A100" s="13" t="s">
        <v>201</v>
      </c>
      <c r="B100" s="32" t="s">
        <v>102</v>
      </c>
      <c r="C100" s="32" t="s">
        <v>102</v>
      </c>
      <c r="D100" s="32" t="s">
        <v>102</v>
      </c>
      <c r="E100" s="32" t="s">
        <v>102</v>
      </c>
      <c r="F100" s="32" t="s">
        <v>102</v>
      </c>
      <c r="G100" s="33"/>
      <c r="H100" s="32" t="s">
        <v>102</v>
      </c>
      <c r="I100" s="32" t="s">
        <v>102</v>
      </c>
      <c r="J100" s="32" t="s">
        <v>102</v>
      </c>
      <c r="K100" s="32" t="s">
        <v>111</v>
      </c>
      <c r="L100" s="32" t="s">
        <v>102</v>
      </c>
      <c r="M100" s="32" t="s">
        <v>102</v>
      </c>
      <c r="N100" s="32" t="s">
        <v>102</v>
      </c>
      <c r="O100" s="32" t="s">
        <v>102</v>
      </c>
      <c r="P100" s="32" t="s">
        <v>102</v>
      </c>
      <c r="Q100" s="32" t="s">
        <v>111</v>
      </c>
      <c r="R100" s="32" t="s">
        <v>103</v>
      </c>
      <c r="S100" s="32" t="s">
        <v>103</v>
      </c>
      <c r="T100" s="32" t="s">
        <v>102</v>
      </c>
      <c r="U100" s="32" t="s">
        <v>102</v>
      </c>
      <c r="V100" s="32" t="s">
        <v>102</v>
      </c>
      <c r="W100" s="32" t="s">
        <v>102</v>
      </c>
      <c r="X100" s="32" t="s">
        <v>102</v>
      </c>
      <c r="Y100" s="32" t="s">
        <v>111</v>
      </c>
      <c r="Z100" s="32" t="s">
        <v>102</v>
      </c>
      <c r="AA100" s="32" t="s">
        <v>102</v>
      </c>
      <c r="AB100" s="32" t="s">
        <v>102</v>
      </c>
      <c r="AC100" s="32" t="s">
        <v>103</v>
      </c>
      <c r="AD100" s="32" t="s">
        <v>102</v>
      </c>
      <c r="AE100" s="32" t="s">
        <v>103</v>
      </c>
      <c r="AF100" s="32" t="s">
        <v>103</v>
      </c>
      <c r="AG100" s="32" t="s">
        <v>103</v>
      </c>
      <c r="AH100" s="32" t="s">
        <v>102</v>
      </c>
      <c r="AI100" s="32" t="s">
        <v>102</v>
      </c>
      <c r="AJ100" s="32" t="s">
        <v>102</v>
      </c>
      <c r="AK100" s="32" t="s">
        <v>102</v>
      </c>
      <c r="AL100" s="32" t="s">
        <v>102</v>
      </c>
      <c r="AM100" s="32" t="s">
        <v>103</v>
      </c>
      <c r="AN100" s="32" t="s">
        <v>102</v>
      </c>
      <c r="AO100" s="33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</row>
    <row r="101">
      <c r="A101" s="13" t="s">
        <v>202</v>
      </c>
      <c r="B101" s="32" t="s">
        <v>102</v>
      </c>
      <c r="C101" s="32" t="s">
        <v>103</v>
      </c>
      <c r="D101" s="32" t="s">
        <v>103</v>
      </c>
      <c r="E101" s="32" t="s">
        <v>103</v>
      </c>
      <c r="F101" s="32" t="s">
        <v>103</v>
      </c>
      <c r="G101" s="33"/>
      <c r="H101" s="32" t="s">
        <v>103</v>
      </c>
      <c r="I101" s="32" t="s">
        <v>103</v>
      </c>
      <c r="J101" s="32" t="s">
        <v>103</v>
      </c>
      <c r="K101" s="32" t="s">
        <v>103</v>
      </c>
      <c r="L101" s="32" t="s">
        <v>103</v>
      </c>
      <c r="M101" s="32" t="s">
        <v>103</v>
      </c>
      <c r="N101" s="32" t="s">
        <v>102</v>
      </c>
      <c r="O101" s="32" t="s">
        <v>103</v>
      </c>
      <c r="P101" s="32" t="s">
        <v>103</v>
      </c>
      <c r="Q101" s="32" t="s">
        <v>103</v>
      </c>
      <c r="R101" s="32" t="s">
        <v>102</v>
      </c>
      <c r="S101" s="32" t="s">
        <v>103</v>
      </c>
      <c r="T101" s="32" t="s">
        <v>103</v>
      </c>
      <c r="U101" s="32" t="s">
        <v>103</v>
      </c>
      <c r="V101" s="32" t="s">
        <v>103</v>
      </c>
      <c r="W101" s="32" t="s">
        <v>103</v>
      </c>
      <c r="X101" s="32" t="s">
        <v>103</v>
      </c>
      <c r="Y101" s="32" t="s">
        <v>103</v>
      </c>
      <c r="Z101" s="32" t="s">
        <v>103</v>
      </c>
      <c r="AA101" s="32" t="s">
        <v>103</v>
      </c>
      <c r="AB101" s="32" t="s">
        <v>102</v>
      </c>
      <c r="AC101" s="32" t="s">
        <v>102</v>
      </c>
      <c r="AD101" s="32" t="s">
        <v>111</v>
      </c>
      <c r="AE101" s="32" t="s">
        <v>103</v>
      </c>
      <c r="AF101" s="32" t="s">
        <v>102</v>
      </c>
      <c r="AG101" s="32" t="s">
        <v>102</v>
      </c>
      <c r="AH101" s="32" t="s">
        <v>103</v>
      </c>
      <c r="AI101" s="32" t="s">
        <v>103</v>
      </c>
      <c r="AJ101" s="32" t="s">
        <v>103</v>
      </c>
      <c r="AK101" s="32" t="s">
        <v>103</v>
      </c>
      <c r="AL101" s="32" t="s">
        <v>103</v>
      </c>
      <c r="AM101" s="32" t="s">
        <v>103</v>
      </c>
      <c r="AN101" s="32" t="s">
        <v>103</v>
      </c>
      <c r="AO101" s="33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</row>
    <row r="102">
      <c r="A102" s="13" t="s">
        <v>203</v>
      </c>
      <c r="B102" s="32" t="s">
        <v>103</v>
      </c>
      <c r="C102" s="32" t="s">
        <v>103</v>
      </c>
      <c r="D102" s="32" t="s">
        <v>103</v>
      </c>
      <c r="E102" s="32" t="s">
        <v>103</v>
      </c>
      <c r="F102" s="32" t="s">
        <v>103</v>
      </c>
      <c r="G102" s="33"/>
      <c r="H102" s="32" t="s">
        <v>103</v>
      </c>
      <c r="I102" s="32" t="s">
        <v>103</v>
      </c>
      <c r="J102" s="32" t="s">
        <v>103</v>
      </c>
      <c r="K102" s="32" t="s">
        <v>103</v>
      </c>
      <c r="L102" s="32" t="s">
        <v>103</v>
      </c>
      <c r="M102" s="32" t="s">
        <v>103</v>
      </c>
      <c r="N102" s="32" t="s">
        <v>103</v>
      </c>
      <c r="O102" s="32" t="s">
        <v>103</v>
      </c>
      <c r="P102" s="32" t="s">
        <v>103</v>
      </c>
      <c r="Q102" s="32" t="s">
        <v>103</v>
      </c>
      <c r="R102" s="32" t="s">
        <v>103</v>
      </c>
      <c r="S102" s="32" t="s">
        <v>102</v>
      </c>
      <c r="T102" s="32" t="s">
        <v>103</v>
      </c>
      <c r="U102" s="32" t="s">
        <v>103</v>
      </c>
      <c r="V102" s="32" t="s">
        <v>103</v>
      </c>
      <c r="W102" s="32" t="s">
        <v>103</v>
      </c>
      <c r="X102" s="32" t="s">
        <v>103</v>
      </c>
      <c r="Y102" s="32" t="s">
        <v>103</v>
      </c>
      <c r="Z102" s="32" t="s">
        <v>103</v>
      </c>
      <c r="AA102" s="32" t="s">
        <v>103</v>
      </c>
      <c r="AB102" s="32" t="s">
        <v>103</v>
      </c>
      <c r="AC102" s="32" t="s">
        <v>103</v>
      </c>
      <c r="AD102" s="32" t="s">
        <v>103</v>
      </c>
      <c r="AE102" s="32" t="s">
        <v>103</v>
      </c>
      <c r="AF102" s="32" t="s">
        <v>103</v>
      </c>
      <c r="AG102" s="32" t="s">
        <v>102</v>
      </c>
      <c r="AH102" s="32" t="s">
        <v>103</v>
      </c>
      <c r="AI102" s="32" t="s">
        <v>103</v>
      </c>
      <c r="AJ102" s="32" t="s">
        <v>103</v>
      </c>
      <c r="AK102" s="32" t="s">
        <v>103</v>
      </c>
      <c r="AL102" s="32" t="s">
        <v>103</v>
      </c>
      <c r="AM102" s="32" t="s">
        <v>102</v>
      </c>
      <c r="AN102" s="32" t="s">
        <v>103</v>
      </c>
      <c r="AO102" s="33"/>
      <c r="AP102" s="34"/>
      <c r="AQ102" s="34"/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</row>
    <row r="103">
      <c r="A103" s="13" t="s">
        <v>204</v>
      </c>
      <c r="B103" s="32" t="s">
        <v>102</v>
      </c>
      <c r="C103" s="32" t="s">
        <v>102</v>
      </c>
      <c r="D103" s="32" t="s">
        <v>102</v>
      </c>
      <c r="E103" s="32" t="s">
        <v>102</v>
      </c>
      <c r="F103" s="32" t="s">
        <v>102</v>
      </c>
      <c r="G103" s="33"/>
      <c r="H103" s="32" t="s">
        <v>102</v>
      </c>
      <c r="I103" s="32" t="s">
        <v>102</v>
      </c>
      <c r="J103" s="32" t="s">
        <v>102</v>
      </c>
      <c r="K103" s="32" t="s">
        <v>102</v>
      </c>
      <c r="L103" s="32" t="s">
        <v>102</v>
      </c>
      <c r="M103" s="32" t="s">
        <v>102</v>
      </c>
      <c r="N103" s="32" t="s">
        <v>102</v>
      </c>
      <c r="O103" s="32" t="s">
        <v>102</v>
      </c>
      <c r="P103" s="32" t="s">
        <v>102</v>
      </c>
      <c r="Q103" s="32" t="s">
        <v>103</v>
      </c>
      <c r="R103" s="32" t="s">
        <v>103</v>
      </c>
      <c r="S103" s="32" t="s">
        <v>103</v>
      </c>
      <c r="T103" s="32" t="s">
        <v>102</v>
      </c>
      <c r="U103" s="32" t="s">
        <v>103</v>
      </c>
      <c r="V103" s="32" t="s">
        <v>102</v>
      </c>
      <c r="W103" s="32" t="s">
        <v>102</v>
      </c>
      <c r="X103" s="32" t="s">
        <v>102</v>
      </c>
      <c r="Y103" s="32" t="s">
        <v>102</v>
      </c>
      <c r="Z103" s="32" t="s">
        <v>102</v>
      </c>
      <c r="AA103" s="32" t="s">
        <v>102</v>
      </c>
      <c r="AB103" s="32" t="s">
        <v>102</v>
      </c>
      <c r="AC103" s="32" t="s">
        <v>111</v>
      </c>
      <c r="AD103" s="32" t="s">
        <v>102</v>
      </c>
      <c r="AE103" s="32" t="s">
        <v>102</v>
      </c>
      <c r="AF103" s="32" t="s">
        <v>102</v>
      </c>
      <c r="AG103" s="32" t="s">
        <v>102</v>
      </c>
      <c r="AH103" s="32" t="s">
        <v>102</v>
      </c>
      <c r="AI103" s="32" t="s">
        <v>102</v>
      </c>
      <c r="AJ103" s="33"/>
      <c r="AK103" s="32" t="s">
        <v>102</v>
      </c>
      <c r="AL103" s="32" t="s">
        <v>102</v>
      </c>
      <c r="AM103" s="32" t="s">
        <v>102</v>
      </c>
      <c r="AN103" s="32" t="s">
        <v>103</v>
      </c>
      <c r="AO103" s="33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</row>
    <row r="104">
      <c r="A104" s="13" t="s">
        <v>205</v>
      </c>
      <c r="B104" s="32" t="s">
        <v>102</v>
      </c>
      <c r="C104" s="32" t="s">
        <v>102</v>
      </c>
      <c r="D104" s="32" t="s">
        <v>102</v>
      </c>
      <c r="E104" s="32" t="s">
        <v>102</v>
      </c>
      <c r="F104" s="32" t="s">
        <v>103</v>
      </c>
      <c r="G104" s="33"/>
      <c r="H104" s="32" t="s">
        <v>102</v>
      </c>
      <c r="I104" s="32" t="s">
        <v>103</v>
      </c>
      <c r="J104" s="32" t="s">
        <v>102</v>
      </c>
      <c r="K104" s="32" t="s">
        <v>103</v>
      </c>
      <c r="L104" s="32" t="s">
        <v>102</v>
      </c>
      <c r="M104" s="32" t="s">
        <v>102</v>
      </c>
      <c r="N104" s="32" t="s">
        <v>111</v>
      </c>
      <c r="O104" s="32" t="s">
        <v>102</v>
      </c>
      <c r="P104" s="32" t="s">
        <v>103</v>
      </c>
      <c r="Q104" s="32" t="s">
        <v>102</v>
      </c>
      <c r="R104" s="32" t="s">
        <v>103</v>
      </c>
      <c r="S104" s="32" t="s">
        <v>103</v>
      </c>
      <c r="T104" s="32" t="s">
        <v>103</v>
      </c>
      <c r="U104" s="32" t="s">
        <v>102</v>
      </c>
      <c r="V104" s="32" t="s">
        <v>102</v>
      </c>
      <c r="W104" s="32" t="s">
        <v>103</v>
      </c>
      <c r="X104" s="32" t="s">
        <v>102</v>
      </c>
      <c r="Y104" s="32" t="s">
        <v>103</v>
      </c>
      <c r="Z104" s="32" t="s">
        <v>102</v>
      </c>
      <c r="AA104" s="32" t="s">
        <v>103</v>
      </c>
      <c r="AB104" s="32" t="s">
        <v>103</v>
      </c>
      <c r="AC104" s="32" t="s">
        <v>103</v>
      </c>
      <c r="AD104" s="32" t="s">
        <v>102</v>
      </c>
      <c r="AE104" s="32" t="s">
        <v>103</v>
      </c>
      <c r="AF104" s="32" t="s">
        <v>103</v>
      </c>
      <c r="AG104" s="32" t="s">
        <v>103</v>
      </c>
      <c r="AH104" s="32" t="s">
        <v>102</v>
      </c>
      <c r="AI104" s="32" t="s">
        <v>102</v>
      </c>
      <c r="AJ104" s="32" t="s">
        <v>103</v>
      </c>
      <c r="AK104" s="32" t="s">
        <v>102</v>
      </c>
      <c r="AL104" s="32" t="s">
        <v>102</v>
      </c>
      <c r="AM104" s="32" t="s">
        <v>102</v>
      </c>
      <c r="AN104" s="32" t="s">
        <v>103</v>
      </c>
      <c r="AO104" s="33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</row>
    <row r="105">
      <c r="A105" s="13" t="s">
        <v>206</v>
      </c>
      <c r="B105" s="32" t="s">
        <v>102</v>
      </c>
      <c r="C105" s="32" t="s">
        <v>102</v>
      </c>
      <c r="D105" s="32" t="s">
        <v>102</v>
      </c>
      <c r="E105" s="32" t="s">
        <v>102</v>
      </c>
      <c r="F105" s="32" t="s">
        <v>103</v>
      </c>
      <c r="G105" s="33"/>
      <c r="H105" s="32" t="s">
        <v>102</v>
      </c>
      <c r="I105" s="32" t="s">
        <v>103</v>
      </c>
      <c r="J105" s="32" t="s">
        <v>102</v>
      </c>
      <c r="K105" s="32" t="s">
        <v>102</v>
      </c>
      <c r="L105" s="32" t="s">
        <v>102</v>
      </c>
      <c r="M105" s="32" t="s">
        <v>102</v>
      </c>
      <c r="N105" s="32" t="s">
        <v>111</v>
      </c>
      <c r="O105" s="32" t="s">
        <v>102</v>
      </c>
      <c r="P105" s="32" t="s">
        <v>103</v>
      </c>
      <c r="Q105" s="32" t="s">
        <v>102</v>
      </c>
      <c r="R105" s="32" t="s">
        <v>102</v>
      </c>
      <c r="S105" s="32" t="s">
        <v>103</v>
      </c>
      <c r="T105" s="32" t="s">
        <v>103</v>
      </c>
      <c r="U105" s="32" t="s">
        <v>102</v>
      </c>
      <c r="V105" s="32" t="s">
        <v>102</v>
      </c>
      <c r="W105" s="32" t="s">
        <v>103</v>
      </c>
      <c r="X105" s="32" t="s">
        <v>103</v>
      </c>
      <c r="Y105" s="32" t="s">
        <v>111</v>
      </c>
      <c r="Z105" s="32" t="s">
        <v>102</v>
      </c>
      <c r="AA105" s="32" t="s">
        <v>103</v>
      </c>
      <c r="AB105" s="32" t="s">
        <v>102</v>
      </c>
      <c r="AC105" s="32" t="s">
        <v>102</v>
      </c>
      <c r="AD105" s="32" t="s">
        <v>102</v>
      </c>
      <c r="AE105" s="32" t="s">
        <v>103</v>
      </c>
      <c r="AF105" s="32" t="s">
        <v>103</v>
      </c>
      <c r="AG105" s="32" t="s">
        <v>102</v>
      </c>
      <c r="AH105" s="32" t="s">
        <v>102</v>
      </c>
      <c r="AI105" s="32" t="s">
        <v>102</v>
      </c>
      <c r="AJ105" s="32" t="s">
        <v>103</v>
      </c>
      <c r="AK105" s="32" t="s">
        <v>102</v>
      </c>
      <c r="AL105" s="32" t="s">
        <v>102</v>
      </c>
      <c r="AM105" s="32" t="s">
        <v>103</v>
      </c>
      <c r="AN105" s="32" t="s">
        <v>102</v>
      </c>
      <c r="AO105" s="33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</row>
    <row r="106">
      <c r="A106" s="6" t="s">
        <v>207</v>
      </c>
      <c r="B106" s="7" t="s">
        <v>103</v>
      </c>
      <c r="C106" s="7" t="s">
        <v>103</v>
      </c>
      <c r="D106" s="7" t="s">
        <v>111</v>
      </c>
      <c r="E106" s="7" t="s">
        <v>103</v>
      </c>
      <c r="F106" s="7" t="s">
        <v>111</v>
      </c>
      <c r="G106" s="8"/>
      <c r="H106" s="7" t="s">
        <v>111</v>
      </c>
      <c r="I106" s="7" t="s">
        <v>103</v>
      </c>
      <c r="J106" s="7" t="s">
        <v>103</v>
      </c>
      <c r="K106" s="7" t="s">
        <v>103</v>
      </c>
      <c r="L106" s="7" t="s">
        <v>103</v>
      </c>
      <c r="M106" s="7" t="s">
        <v>111</v>
      </c>
      <c r="N106" s="7" t="s">
        <v>111</v>
      </c>
      <c r="O106" s="7" t="s">
        <v>102</v>
      </c>
      <c r="P106" s="7" t="s">
        <v>103</v>
      </c>
      <c r="Q106" s="7" t="s">
        <v>102</v>
      </c>
      <c r="R106" s="7" t="s">
        <v>103</v>
      </c>
      <c r="S106" s="7" t="s">
        <v>103</v>
      </c>
      <c r="T106" s="7" t="s">
        <v>111</v>
      </c>
      <c r="U106" s="7" t="s">
        <v>103</v>
      </c>
      <c r="V106" s="7" t="s">
        <v>111</v>
      </c>
      <c r="W106" s="7" t="s">
        <v>111</v>
      </c>
      <c r="X106" s="7" t="s">
        <v>111</v>
      </c>
      <c r="Y106" s="7" t="s">
        <v>111</v>
      </c>
      <c r="Z106" s="7" t="s">
        <v>111</v>
      </c>
      <c r="AA106" s="7" t="s">
        <v>103</v>
      </c>
      <c r="AB106" s="7" t="s">
        <v>103</v>
      </c>
      <c r="AC106" s="7" t="s">
        <v>103</v>
      </c>
      <c r="AD106" s="7" t="s">
        <v>111</v>
      </c>
      <c r="AE106" s="7" t="s">
        <v>111</v>
      </c>
      <c r="AF106" s="7" t="s">
        <v>103</v>
      </c>
      <c r="AG106" s="7" t="s">
        <v>103</v>
      </c>
      <c r="AH106" s="7" t="s">
        <v>111</v>
      </c>
      <c r="AI106" s="7" t="s">
        <v>103</v>
      </c>
      <c r="AJ106" s="7" t="s">
        <v>111</v>
      </c>
      <c r="AK106" s="7" t="s">
        <v>103</v>
      </c>
      <c r="AL106" s="7" t="s">
        <v>103</v>
      </c>
      <c r="AM106" s="7" t="s">
        <v>111</v>
      </c>
      <c r="AN106" s="7" t="s">
        <v>103</v>
      </c>
      <c r="AO106" s="8"/>
    </row>
    <row r="107">
      <c r="A107" s="6" t="s">
        <v>208</v>
      </c>
      <c r="B107" s="7" t="s">
        <v>102</v>
      </c>
      <c r="C107" s="7" t="s">
        <v>102</v>
      </c>
      <c r="D107" s="7" t="s">
        <v>103</v>
      </c>
      <c r="E107" s="7" t="s">
        <v>103</v>
      </c>
      <c r="F107" s="7" t="s">
        <v>103</v>
      </c>
      <c r="G107" s="8"/>
      <c r="H107" s="7" t="s">
        <v>102</v>
      </c>
      <c r="I107" s="7" t="s">
        <v>103</v>
      </c>
      <c r="J107" s="7" t="s">
        <v>102</v>
      </c>
      <c r="K107" s="7" t="s">
        <v>103</v>
      </c>
      <c r="L107" s="7" t="s">
        <v>102</v>
      </c>
      <c r="M107" s="7" t="s">
        <v>102</v>
      </c>
      <c r="N107" s="7" t="s">
        <v>102</v>
      </c>
      <c r="O107" s="7" t="s">
        <v>102</v>
      </c>
      <c r="P107" s="7" t="s">
        <v>103</v>
      </c>
      <c r="Q107" s="7" t="s">
        <v>103</v>
      </c>
      <c r="R107" s="7" t="s">
        <v>102</v>
      </c>
      <c r="S107" s="7" t="s">
        <v>102</v>
      </c>
      <c r="T107" s="7" t="s">
        <v>102</v>
      </c>
      <c r="U107" s="7" t="s">
        <v>103</v>
      </c>
      <c r="V107" s="7" t="s">
        <v>102</v>
      </c>
      <c r="W107" s="7" t="s">
        <v>103</v>
      </c>
      <c r="X107" s="7" t="s">
        <v>103</v>
      </c>
      <c r="Y107" s="7" t="s">
        <v>111</v>
      </c>
      <c r="Z107" s="7" t="s">
        <v>103</v>
      </c>
      <c r="AA107" s="7" t="s">
        <v>102</v>
      </c>
      <c r="AB107" s="7" t="s">
        <v>103</v>
      </c>
      <c r="AC107" s="7" t="s">
        <v>103</v>
      </c>
      <c r="AD107" s="7" t="s">
        <v>102</v>
      </c>
      <c r="AE107" s="7" t="s">
        <v>103</v>
      </c>
      <c r="AF107" s="7" t="s">
        <v>103</v>
      </c>
      <c r="AG107" s="7" t="s">
        <v>103</v>
      </c>
      <c r="AH107" s="7" t="s">
        <v>102</v>
      </c>
      <c r="AI107" s="7" t="s">
        <v>102</v>
      </c>
      <c r="AJ107" s="7" t="s">
        <v>102</v>
      </c>
      <c r="AK107" s="7" t="s">
        <v>103</v>
      </c>
      <c r="AL107" s="7" t="s">
        <v>102</v>
      </c>
      <c r="AM107" s="7" t="s">
        <v>103</v>
      </c>
      <c r="AN107" s="7" t="s">
        <v>103</v>
      </c>
      <c r="AO107" s="8"/>
    </row>
    <row r="108">
      <c r="A108" s="6" t="s">
        <v>209</v>
      </c>
      <c r="B108" s="7" t="s">
        <v>103</v>
      </c>
      <c r="C108" s="7" t="s">
        <v>103</v>
      </c>
      <c r="D108" s="7" t="s">
        <v>103</v>
      </c>
      <c r="E108" s="7" t="s">
        <v>103</v>
      </c>
      <c r="F108" s="7" t="s">
        <v>103</v>
      </c>
      <c r="G108" s="8"/>
      <c r="H108" s="7" t="s">
        <v>103</v>
      </c>
      <c r="I108" s="7" t="s">
        <v>103</v>
      </c>
      <c r="J108" s="7" t="s">
        <v>103</v>
      </c>
      <c r="K108" s="7" t="s">
        <v>103</v>
      </c>
      <c r="L108" s="7" t="s">
        <v>103</v>
      </c>
      <c r="M108" s="7" t="s">
        <v>103</v>
      </c>
      <c r="N108" s="7" t="s">
        <v>103</v>
      </c>
      <c r="O108" s="7" t="s">
        <v>103</v>
      </c>
      <c r="P108" s="7" t="s">
        <v>102</v>
      </c>
      <c r="Q108" s="7" t="s">
        <v>103</v>
      </c>
      <c r="R108" s="7" t="s">
        <v>102</v>
      </c>
      <c r="S108" s="7" t="s">
        <v>103</v>
      </c>
      <c r="T108" s="7" t="s">
        <v>103</v>
      </c>
      <c r="U108" s="7" t="s">
        <v>103</v>
      </c>
      <c r="V108" s="7" t="s">
        <v>103</v>
      </c>
      <c r="W108" s="7" t="s">
        <v>103</v>
      </c>
      <c r="X108" s="7" t="s">
        <v>103</v>
      </c>
      <c r="Y108" s="7" t="s">
        <v>111</v>
      </c>
      <c r="Z108" s="7" t="s">
        <v>103</v>
      </c>
      <c r="AA108" s="7" t="s">
        <v>103</v>
      </c>
      <c r="AB108" s="7" t="s">
        <v>103</v>
      </c>
      <c r="AC108" s="7" t="s">
        <v>102</v>
      </c>
      <c r="AD108" s="7" t="s">
        <v>103</v>
      </c>
      <c r="AE108" s="7" t="s">
        <v>103</v>
      </c>
      <c r="AF108" s="7" t="s">
        <v>103</v>
      </c>
      <c r="AG108" s="7" t="s">
        <v>102</v>
      </c>
      <c r="AH108" s="7" t="s">
        <v>103</v>
      </c>
      <c r="AI108" s="7" t="s">
        <v>103</v>
      </c>
      <c r="AJ108" s="7" t="s">
        <v>103</v>
      </c>
      <c r="AK108" s="7" t="s">
        <v>103</v>
      </c>
      <c r="AL108" s="7" t="s">
        <v>103</v>
      </c>
      <c r="AM108" s="7" t="s">
        <v>103</v>
      </c>
      <c r="AN108" s="7" t="s">
        <v>102</v>
      </c>
      <c r="AO108" s="8"/>
    </row>
    <row r="109">
      <c r="A109" s="6" t="s">
        <v>210</v>
      </c>
      <c r="B109" s="7" t="s">
        <v>102</v>
      </c>
      <c r="C109" s="7" t="s">
        <v>102</v>
      </c>
      <c r="D109" s="7" t="s">
        <v>102</v>
      </c>
      <c r="E109" s="7" t="s">
        <v>102</v>
      </c>
      <c r="F109" s="7" t="s">
        <v>111</v>
      </c>
      <c r="G109" s="8"/>
      <c r="H109" s="7" t="s">
        <v>102</v>
      </c>
      <c r="I109" s="7" t="s">
        <v>102</v>
      </c>
      <c r="J109" s="7" t="s">
        <v>102</v>
      </c>
      <c r="K109" s="7" t="s">
        <v>103</v>
      </c>
      <c r="L109" s="7" t="s">
        <v>102</v>
      </c>
      <c r="M109" s="7" t="s">
        <v>102</v>
      </c>
      <c r="N109" s="7" t="s">
        <v>102</v>
      </c>
      <c r="O109" s="7" t="s">
        <v>102</v>
      </c>
      <c r="P109" s="7" t="s">
        <v>102</v>
      </c>
      <c r="Q109" s="7" t="s">
        <v>102</v>
      </c>
      <c r="R109" s="7" t="s">
        <v>103</v>
      </c>
      <c r="S109" s="7" t="s">
        <v>103</v>
      </c>
      <c r="T109" s="7" t="s">
        <v>102</v>
      </c>
      <c r="U109" s="7" t="s">
        <v>102</v>
      </c>
      <c r="V109" s="7" t="s">
        <v>102</v>
      </c>
      <c r="W109" s="7" t="s">
        <v>103</v>
      </c>
      <c r="X109" s="7" t="s">
        <v>102</v>
      </c>
      <c r="Y109" s="7" t="s">
        <v>103</v>
      </c>
      <c r="Z109" s="7" t="s">
        <v>102</v>
      </c>
      <c r="AA109" s="7" t="s">
        <v>102</v>
      </c>
      <c r="AB109" s="7" t="s">
        <v>102</v>
      </c>
      <c r="AC109" s="7" t="s">
        <v>111</v>
      </c>
      <c r="AD109" s="7" t="s">
        <v>102</v>
      </c>
      <c r="AE109" s="7" t="s">
        <v>102</v>
      </c>
      <c r="AF109" s="7" t="s">
        <v>103</v>
      </c>
      <c r="AG109" s="7" t="s">
        <v>102</v>
      </c>
      <c r="AH109" s="7" t="s">
        <v>102</v>
      </c>
      <c r="AI109" s="7" t="s">
        <v>102</v>
      </c>
      <c r="AJ109" s="7" t="s">
        <v>102</v>
      </c>
      <c r="AK109" s="7" t="s">
        <v>102</v>
      </c>
      <c r="AL109" s="7" t="s">
        <v>102</v>
      </c>
      <c r="AM109" s="7" t="s">
        <v>102</v>
      </c>
      <c r="AN109" s="7" t="s">
        <v>102</v>
      </c>
      <c r="AO109" s="8"/>
    </row>
    <row r="110">
      <c r="A110" s="6" t="s">
        <v>211</v>
      </c>
      <c r="B110" s="7" t="s">
        <v>103</v>
      </c>
      <c r="C110" s="7" t="s">
        <v>103</v>
      </c>
      <c r="D110" s="7" t="s">
        <v>103</v>
      </c>
      <c r="E110" s="7" t="s">
        <v>103</v>
      </c>
      <c r="F110" s="7" t="s">
        <v>103</v>
      </c>
      <c r="G110" s="8"/>
      <c r="H110" s="7" t="s">
        <v>103</v>
      </c>
      <c r="I110" s="7" t="s">
        <v>103</v>
      </c>
      <c r="J110" s="7" t="s">
        <v>103</v>
      </c>
      <c r="K110" s="7" t="s">
        <v>103</v>
      </c>
      <c r="L110" s="7" t="s">
        <v>103</v>
      </c>
      <c r="M110" s="7" t="s">
        <v>103</v>
      </c>
      <c r="N110" s="7" t="s">
        <v>103</v>
      </c>
      <c r="O110" s="7" t="s">
        <v>103</v>
      </c>
      <c r="P110" s="7" t="s">
        <v>103</v>
      </c>
      <c r="Q110" s="7" t="s">
        <v>103</v>
      </c>
      <c r="R110" s="7" t="s">
        <v>103</v>
      </c>
      <c r="S110" s="7" t="s">
        <v>110</v>
      </c>
      <c r="T110" s="7" t="s">
        <v>103</v>
      </c>
      <c r="U110" s="7" t="s">
        <v>103</v>
      </c>
      <c r="V110" s="7" t="s">
        <v>103</v>
      </c>
      <c r="W110" s="7" t="s">
        <v>103</v>
      </c>
      <c r="X110" s="7" t="s">
        <v>103</v>
      </c>
      <c r="Y110" s="7" t="s">
        <v>103</v>
      </c>
      <c r="Z110" s="7" t="s">
        <v>103</v>
      </c>
      <c r="AA110" s="7" t="s">
        <v>103</v>
      </c>
      <c r="AB110" s="7" t="s">
        <v>103</v>
      </c>
      <c r="AC110" s="7" t="s">
        <v>103</v>
      </c>
      <c r="AD110" s="7" t="s">
        <v>103</v>
      </c>
      <c r="AE110" s="7" t="s">
        <v>110</v>
      </c>
      <c r="AF110" s="7" t="s">
        <v>102</v>
      </c>
      <c r="AG110" s="7" t="s">
        <v>103</v>
      </c>
      <c r="AH110" s="7" t="s">
        <v>103</v>
      </c>
      <c r="AI110" s="7" t="s">
        <v>103</v>
      </c>
      <c r="AJ110" s="7" t="s">
        <v>103</v>
      </c>
      <c r="AK110" s="7" t="s">
        <v>103</v>
      </c>
      <c r="AL110" s="7" t="s">
        <v>103</v>
      </c>
      <c r="AM110" s="7" t="s">
        <v>428</v>
      </c>
      <c r="AN110" s="7" t="s">
        <v>110</v>
      </c>
      <c r="AO110" s="8"/>
    </row>
    <row r="111">
      <c r="A111" s="6" t="s">
        <v>212</v>
      </c>
      <c r="B111" s="7" t="s">
        <v>111</v>
      </c>
      <c r="C111" s="8"/>
      <c r="D111" s="7" t="s">
        <v>110</v>
      </c>
      <c r="E111" s="7" t="s">
        <v>111</v>
      </c>
      <c r="F111" s="7" t="s">
        <v>111</v>
      </c>
      <c r="G111" s="8"/>
      <c r="H111" s="7" t="s">
        <v>110</v>
      </c>
      <c r="I111" s="7" t="s">
        <v>110</v>
      </c>
      <c r="J111" s="7" t="s">
        <v>111</v>
      </c>
      <c r="K111" s="7" t="s">
        <v>111</v>
      </c>
      <c r="L111" s="7" t="s">
        <v>111</v>
      </c>
      <c r="M111" s="7" t="s">
        <v>111</v>
      </c>
      <c r="N111" s="8"/>
      <c r="O111" s="7" t="s">
        <v>111</v>
      </c>
      <c r="P111" s="7" t="s">
        <v>110</v>
      </c>
      <c r="Q111" s="7" t="s">
        <v>102</v>
      </c>
      <c r="R111" s="7" t="s">
        <v>110</v>
      </c>
      <c r="S111" s="7" t="s">
        <v>110</v>
      </c>
      <c r="T111" s="7" t="s">
        <v>111</v>
      </c>
      <c r="U111" s="7" t="s">
        <v>111</v>
      </c>
      <c r="V111" s="7" t="s">
        <v>111</v>
      </c>
      <c r="W111" s="7" t="s">
        <v>111</v>
      </c>
      <c r="X111" s="7" t="s">
        <v>111</v>
      </c>
      <c r="Y111" s="7" t="s">
        <v>103</v>
      </c>
      <c r="Z111" s="7" t="s">
        <v>111</v>
      </c>
      <c r="AA111" s="7" t="s">
        <v>111</v>
      </c>
      <c r="AB111" s="7" t="s">
        <v>111</v>
      </c>
      <c r="AC111" s="7" t="s">
        <v>111</v>
      </c>
      <c r="AD111" s="7" t="s">
        <v>111</v>
      </c>
      <c r="AE111" s="7" t="s">
        <v>110</v>
      </c>
      <c r="AF111" s="7" t="s">
        <v>102</v>
      </c>
      <c r="AG111" s="7" t="s">
        <v>110</v>
      </c>
      <c r="AH111" s="7" t="s">
        <v>102</v>
      </c>
      <c r="AI111" s="7" t="s">
        <v>111</v>
      </c>
      <c r="AJ111" s="7" t="s">
        <v>111</v>
      </c>
      <c r="AK111" s="7" t="s">
        <v>110</v>
      </c>
      <c r="AL111" s="7" t="s">
        <v>102</v>
      </c>
      <c r="AM111" s="7" t="s">
        <v>110</v>
      </c>
      <c r="AN111" s="7" t="s">
        <v>111</v>
      </c>
      <c r="AO111" s="8"/>
    </row>
    <row r="112">
      <c r="A112" s="6" t="s">
        <v>213</v>
      </c>
      <c r="B112" s="7" t="s">
        <v>102</v>
      </c>
      <c r="C112" s="7" t="s">
        <v>102</v>
      </c>
      <c r="D112" s="7" t="s">
        <v>102</v>
      </c>
      <c r="E112" s="7" t="s">
        <v>102</v>
      </c>
      <c r="F112" s="7" t="s">
        <v>102</v>
      </c>
      <c r="G112" s="8"/>
      <c r="H112" s="7" t="s">
        <v>102</v>
      </c>
      <c r="I112" s="7" t="s">
        <v>102</v>
      </c>
      <c r="J112" s="7" t="s">
        <v>102</v>
      </c>
      <c r="K112" s="7" t="s">
        <v>102</v>
      </c>
      <c r="L112" s="7" t="s">
        <v>102</v>
      </c>
      <c r="M112" s="7" t="s">
        <v>102</v>
      </c>
      <c r="N112" s="7" t="s">
        <v>102</v>
      </c>
      <c r="O112" s="7" t="s">
        <v>102</v>
      </c>
      <c r="P112" s="7" t="s">
        <v>102</v>
      </c>
      <c r="Q112" s="7" t="s">
        <v>102</v>
      </c>
      <c r="R112" s="7" t="s">
        <v>102</v>
      </c>
      <c r="S112" s="7" t="s">
        <v>102</v>
      </c>
      <c r="T112" s="7" t="s">
        <v>102</v>
      </c>
      <c r="U112" s="7" t="s">
        <v>102</v>
      </c>
      <c r="V112" s="7" t="s">
        <v>102</v>
      </c>
      <c r="W112" s="7" t="s">
        <v>102</v>
      </c>
      <c r="X112" s="7" t="s">
        <v>102</v>
      </c>
      <c r="Y112" s="7" t="s">
        <v>102</v>
      </c>
      <c r="Z112" s="7" t="s">
        <v>102</v>
      </c>
      <c r="AA112" s="7" t="s">
        <v>102</v>
      </c>
      <c r="AB112" s="7" t="s">
        <v>102</v>
      </c>
      <c r="AC112" s="7" t="s">
        <v>102</v>
      </c>
      <c r="AD112" s="7" t="s">
        <v>102</v>
      </c>
      <c r="AE112" s="7" t="s">
        <v>102</v>
      </c>
      <c r="AF112" s="7" t="s">
        <v>103</v>
      </c>
      <c r="AG112" s="7" t="s">
        <v>102</v>
      </c>
      <c r="AH112" s="7" t="s">
        <v>102</v>
      </c>
      <c r="AI112" s="7" t="s">
        <v>102</v>
      </c>
      <c r="AJ112" s="7" t="s">
        <v>102</v>
      </c>
      <c r="AK112" s="7" t="s">
        <v>102</v>
      </c>
      <c r="AL112" s="7" t="s">
        <v>102</v>
      </c>
      <c r="AM112" s="7" t="s">
        <v>102</v>
      </c>
      <c r="AN112" s="7" t="s">
        <v>102</v>
      </c>
      <c r="AO112" s="8"/>
    </row>
    <row r="113">
      <c r="A113" s="6" t="s">
        <v>214</v>
      </c>
      <c r="B113" s="7" t="s">
        <v>103</v>
      </c>
      <c r="C113" s="8"/>
      <c r="D113" s="7" t="s">
        <v>103</v>
      </c>
      <c r="E113" s="7" t="s">
        <v>103</v>
      </c>
      <c r="F113" s="7" t="s">
        <v>103</v>
      </c>
      <c r="G113" s="8"/>
      <c r="H113" s="7" t="s">
        <v>103</v>
      </c>
      <c r="I113" s="7"/>
      <c r="J113" s="7" t="s">
        <v>103</v>
      </c>
      <c r="K113" s="7" t="s">
        <v>102</v>
      </c>
      <c r="L113" s="7" t="s">
        <v>102</v>
      </c>
      <c r="M113" s="7" t="s">
        <v>103</v>
      </c>
      <c r="N113" s="7" t="s">
        <v>103</v>
      </c>
      <c r="O113" s="7" t="s">
        <v>103</v>
      </c>
      <c r="P113" s="7" t="s">
        <v>103</v>
      </c>
      <c r="Q113" s="7" t="s">
        <v>103</v>
      </c>
      <c r="R113" s="7"/>
      <c r="S113" s="7" t="s">
        <v>103</v>
      </c>
      <c r="T113" s="7" t="s">
        <v>103</v>
      </c>
      <c r="U113" s="7" t="s">
        <v>103</v>
      </c>
      <c r="V113" s="7" t="s">
        <v>102</v>
      </c>
      <c r="W113" s="7" t="s">
        <v>103</v>
      </c>
      <c r="X113" s="7" t="s">
        <v>103</v>
      </c>
      <c r="Y113" s="7" t="s">
        <v>102</v>
      </c>
      <c r="Z113" s="7" t="s">
        <v>102</v>
      </c>
      <c r="AA113" s="7" t="s">
        <v>103</v>
      </c>
      <c r="AB113" s="7" t="s">
        <v>103</v>
      </c>
      <c r="AC113" s="7" t="s">
        <v>103</v>
      </c>
      <c r="AD113" s="7" t="s">
        <v>103</v>
      </c>
      <c r="AE113" s="7" t="s">
        <v>103</v>
      </c>
      <c r="AF113" s="7" t="s">
        <v>103</v>
      </c>
      <c r="AG113" s="7" t="s">
        <v>103</v>
      </c>
      <c r="AH113" s="7" t="s">
        <v>103</v>
      </c>
      <c r="AI113" s="7" t="s">
        <v>103</v>
      </c>
      <c r="AJ113" s="7" t="s">
        <v>103</v>
      </c>
      <c r="AK113" s="7" t="s">
        <v>103</v>
      </c>
      <c r="AL113" s="7" t="s">
        <v>103</v>
      </c>
      <c r="AM113" s="7" t="s">
        <v>103</v>
      </c>
      <c r="AN113" s="7" t="s">
        <v>103</v>
      </c>
      <c r="AO113" s="8"/>
    </row>
    <row r="114">
      <c r="A114" s="6" t="s">
        <v>215</v>
      </c>
      <c r="B114" s="7" t="s">
        <v>103</v>
      </c>
      <c r="C114" s="7" t="s">
        <v>103</v>
      </c>
      <c r="D114" s="7" t="s">
        <v>103</v>
      </c>
      <c r="E114" s="7" t="s">
        <v>103</v>
      </c>
      <c r="F114" s="7" t="s">
        <v>103</v>
      </c>
      <c r="G114" s="8"/>
      <c r="H114" s="7" t="s">
        <v>103</v>
      </c>
      <c r="I114" s="7" t="s">
        <v>103</v>
      </c>
      <c r="J114" s="7" t="s">
        <v>103</v>
      </c>
      <c r="K114" s="7" t="s">
        <v>102</v>
      </c>
      <c r="L114" s="7" t="s">
        <v>103</v>
      </c>
      <c r="M114" s="7" t="s">
        <v>103</v>
      </c>
      <c r="N114" s="7" t="s">
        <v>103</v>
      </c>
      <c r="O114" s="7" t="s">
        <v>103</v>
      </c>
      <c r="P114" s="7" t="s">
        <v>103</v>
      </c>
      <c r="Q114" s="7" t="s">
        <v>103</v>
      </c>
      <c r="R114" s="7" t="s">
        <v>103</v>
      </c>
      <c r="S114" s="7" t="s">
        <v>103</v>
      </c>
      <c r="T114" s="7" t="s">
        <v>102</v>
      </c>
      <c r="U114" s="7" t="s">
        <v>103</v>
      </c>
      <c r="V114" s="7" t="s">
        <v>103</v>
      </c>
      <c r="W114" s="7" t="s">
        <v>103</v>
      </c>
      <c r="X114" s="7" t="s">
        <v>103</v>
      </c>
      <c r="Y114" s="7" t="s">
        <v>103</v>
      </c>
      <c r="Z114" s="7" t="s">
        <v>102</v>
      </c>
      <c r="AA114" s="7" t="s">
        <v>103</v>
      </c>
      <c r="AB114" s="7" t="s">
        <v>103</v>
      </c>
      <c r="AC114" s="7" t="s">
        <v>103</v>
      </c>
      <c r="AD114" s="7" t="s">
        <v>103</v>
      </c>
      <c r="AE114" s="7" t="s">
        <v>103</v>
      </c>
      <c r="AF114" s="7" t="s">
        <v>103</v>
      </c>
      <c r="AG114" s="7" t="s">
        <v>103</v>
      </c>
      <c r="AH114" s="7" t="s">
        <v>103</v>
      </c>
      <c r="AI114" s="7" t="s">
        <v>103</v>
      </c>
      <c r="AJ114" s="7" t="s">
        <v>103</v>
      </c>
      <c r="AK114" s="7" t="s">
        <v>103</v>
      </c>
      <c r="AL114" s="7" t="s">
        <v>103</v>
      </c>
      <c r="AM114" s="7" t="s">
        <v>102</v>
      </c>
      <c r="AN114" s="7" t="s">
        <v>102</v>
      </c>
      <c r="AO114" s="8"/>
    </row>
    <row r="115">
      <c r="A115" s="6" t="s">
        <v>216</v>
      </c>
      <c r="B115" s="7" t="s">
        <v>102</v>
      </c>
      <c r="C115" s="7" t="s">
        <v>103</v>
      </c>
      <c r="D115" s="7" t="s">
        <v>102</v>
      </c>
      <c r="E115" s="7" t="s">
        <v>102</v>
      </c>
      <c r="F115" s="7" t="s">
        <v>102</v>
      </c>
      <c r="G115" s="8"/>
      <c r="H115" s="7" t="s">
        <v>103</v>
      </c>
      <c r="I115" s="7" t="s">
        <v>102</v>
      </c>
      <c r="J115" s="7" t="s">
        <v>102</v>
      </c>
      <c r="K115" s="7" t="s">
        <v>103</v>
      </c>
      <c r="L115" s="7" t="s">
        <v>102</v>
      </c>
      <c r="M115" s="7" t="s">
        <v>102</v>
      </c>
      <c r="N115" s="7" t="s">
        <v>102</v>
      </c>
      <c r="O115" s="7" t="s">
        <v>103</v>
      </c>
      <c r="P115" s="7" t="s">
        <v>103</v>
      </c>
      <c r="Q115" s="7" t="s">
        <v>102</v>
      </c>
      <c r="R115" s="7" t="s">
        <v>102</v>
      </c>
      <c r="S115" s="7" t="s">
        <v>102</v>
      </c>
      <c r="T115" s="7" t="s">
        <v>102</v>
      </c>
      <c r="U115" s="7" t="s">
        <v>102</v>
      </c>
      <c r="V115" s="7" t="s">
        <v>102</v>
      </c>
      <c r="W115" s="7" t="s">
        <v>102</v>
      </c>
      <c r="X115" s="7" t="s">
        <v>102</v>
      </c>
      <c r="Y115" s="7" t="s">
        <v>102</v>
      </c>
      <c r="Z115" s="7" t="s">
        <v>111</v>
      </c>
      <c r="AA115" s="7" t="s">
        <v>102</v>
      </c>
      <c r="AB115" s="7" t="s">
        <v>102</v>
      </c>
      <c r="AC115" s="7" t="s">
        <v>102</v>
      </c>
      <c r="AD115" s="7" t="s">
        <v>103</v>
      </c>
      <c r="AE115" s="7" t="s">
        <v>102</v>
      </c>
      <c r="AF115" s="7" t="s">
        <v>103</v>
      </c>
      <c r="AG115" s="7" t="s">
        <v>102</v>
      </c>
      <c r="AH115" s="7" t="s">
        <v>102</v>
      </c>
      <c r="AI115" s="7" t="s">
        <v>102</v>
      </c>
      <c r="AJ115" s="7" t="s">
        <v>102</v>
      </c>
      <c r="AK115" s="7" t="s">
        <v>103</v>
      </c>
      <c r="AL115" s="7" t="s">
        <v>102</v>
      </c>
      <c r="AM115" s="7" t="s">
        <v>103</v>
      </c>
      <c r="AN115" s="7" t="s">
        <v>102</v>
      </c>
      <c r="AO115" s="8"/>
    </row>
    <row r="116">
      <c r="A116" s="6" t="s">
        <v>217</v>
      </c>
      <c r="B116" s="7" t="s">
        <v>103</v>
      </c>
      <c r="C116" s="7" t="s">
        <v>103</v>
      </c>
      <c r="D116" s="7" t="s">
        <v>103</v>
      </c>
      <c r="E116" s="7" t="s">
        <v>103</v>
      </c>
      <c r="F116" s="7" t="s">
        <v>103</v>
      </c>
      <c r="G116" s="8"/>
      <c r="H116" s="7" t="s">
        <v>103</v>
      </c>
      <c r="I116" s="7" t="s">
        <v>103</v>
      </c>
      <c r="J116" s="7" t="s">
        <v>103</v>
      </c>
      <c r="K116" s="7" t="s">
        <v>111</v>
      </c>
      <c r="L116" s="7" t="s">
        <v>102</v>
      </c>
      <c r="M116" s="7" t="s">
        <v>103</v>
      </c>
      <c r="N116" s="8"/>
      <c r="O116" s="7" t="s">
        <v>103</v>
      </c>
      <c r="P116" s="7" t="s">
        <v>103</v>
      </c>
      <c r="Q116" s="7" t="s">
        <v>103</v>
      </c>
      <c r="R116" s="7" t="s">
        <v>102</v>
      </c>
      <c r="S116" s="7" t="s">
        <v>103</v>
      </c>
      <c r="T116" s="7" t="s">
        <v>103</v>
      </c>
      <c r="U116" s="7" t="s">
        <v>103</v>
      </c>
      <c r="V116" s="7" t="s">
        <v>103</v>
      </c>
      <c r="W116" s="7" t="s">
        <v>103</v>
      </c>
      <c r="X116" s="7" t="s">
        <v>103</v>
      </c>
      <c r="Y116" s="7" t="s">
        <v>103</v>
      </c>
      <c r="Z116" s="7" t="s">
        <v>103</v>
      </c>
      <c r="AA116" s="7" t="s">
        <v>103</v>
      </c>
      <c r="AB116" s="7" t="s">
        <v>103</v>
      </c>
      <c r="AC116" s="7" t="s">
        <v>102</v>
      </c>
      <c r="AD116" s="7" t="s">
        <v>103</v>
      </c>
      <c r="AE116" s="7" t="s">
        <v>103</v>
      </c>
      <c r="AF116" s="7" t="s">
        <v>103</v>
      </c>
      <c r="AG116" s="7" t="s">
        <v>103</v>
      </c>
      <c r="AH116" s="7" t="s">
        <v>103</v>
      </c>
      <c r="AI116" s="7" t="s">
        <v>103</v>
      </c>
      <c r="AJ116" s="7" t="s">
        <v>103</v>
      </c>
      <c r="AK116" s="7" t="s">
        <v>103</v>
      </c>
      <c r="AL116" s="7" t="s">
        <v>102</v>
      </c>
      <c r="AM116" s="7" t="s">
        <v>102</v>
      </c>
      <c r="AN116" s="7" t="s">
        <v>103</v>
      </c>
      <c r="AO116" s="8"/>
    </row>
    <row r="117">
      <c r="A117" s="6" t="s">
        <v>218</v>
      </c>
      <c r="B117" s="7" t="s">
        <v>103</v>
      </c>
      <c r="C117" s="7" t="s">
        <v>103</v>
      </c>
      <c r="D117" s="7" t="s">
        <v>103</v>
      </c>
      <c r="E117" s="7" t="s">
        <v>103</v>
      </c>
      <c r="F117" s="7" t="s">
        <v>103</v>
      </c>
      <c r="G117" s="8"/>
      <c r="H117" s="7" t="s">
        <v>103</v>
      </c>
      <c r="I117" s="7" t="s">
        <v>102</v>
      </c>
      <c r="J117" s="7" t="s">
        <v>103</v>
      </c>
      <c r="K117" s="7" t="s">
        <v>103</v>
      </c>
      <c r="L117" s="7" t="s">
        <v>103</v>
      </c>
      <c r="M117" s="7" t="s">
        <v>103</v>
      </c>
      <c r="N117" s="8"/>
      <c r="O117" s="7" t="s">
        <v>103</v>
      </c>
      <c r="P117" s="7" t="s">
        <v>103</v>
      </c>
      <c r="Q117" s="7" t="s">
        <v>103</v>
      </c>
      <c r="R117" s="7" t="s">
        <v>102</v>
      </c>
      <c r="S117" s="7" t="s">
        <v>102</v>
      </c>
      <c r="T117" s="7" t="s">
        <v>103</v>
      </c>
      <c r="U117" s="7" t="s">
        <v>103</v>
      </c>
      <c r="V117" s="7" t="s">
        <v>103</v>
      </c>
      <c r="W117" s="7" t="s">
        <v>103</v>
      </c>
      <c r="X117" s="7" t="s">
        <v>103</v>
      </c>
      <c r="Y117" s="7" t="s">
        <v>103</v>
      </c>
      <c r="Z117" s="7" t="s">
        <v>102</v>
      </c>
      <c r="AA117" s="7" t="s">
        <v>103</v>
      </c>
      <c r="AB117" s="7" t="s">
        <v>103</v>
      </c>
      <c r="AC117" s="7" t="s">
        <v>103</v>
      </c>
      <c r="AD117" s="7" t="s">
        <v>103</v>
      </c>
      <c r="AE117" s="7" t="s">
        <v>103</v>
      </c>
      <c r="AF117" s="7" t="s">
        <v>103</v>
      </c>
      <c r="AG117" s="7" t="s">
        <v>103</v>
      </c>
      <c r="AH117" s="7" t="s">
        <v>103</v>
      </c>
      <c r="AI117" s="7" t="s">
        <v>103</v>
      </c>
      <c r="AJ117" s="7" t="s">
        <v>103</v>
      </c>
      <c r="AK117" s="7" t="s">
        <v>103</v>
      </c>
      <c r="AL117" s="7" t="s">
        <v>103</v>
      </c>
      <c r="AM117" s="7" t="s">
        <v>103</v>
      </c>
      <c r="AN117" s="8"/>
      <c r="AO117" s="8"/>
    </row>
    <row r="118">
      <c r="A118" s="6" t="s">
        <v>219</v>
      </c>
      <c r="B118" s="7" t="s">
        <v>109</v>
      </c>
      <c r="C118" s="7" t="s">
        <v>109</v>
      </c>
      <c r="D118" s="7" t="s">
        <v>109</v>
      </c>
      <c r="E118" s="7" t="s">
        <v>109</v>
      </c>
      <c r="F118" s="7" t="s">
        <v>109</v>
      </c>
      <c r="G118" s="8"/>
      <c r="H118" s="7" t="s">
        <v>109</v>
      </c>
      <c r="I118" s="7" t="s">
        <v>102</v>
      </c>
      <c r="J118" s="7" t="s">
        <v>109</v>
      </c>
      <c r="K118" s="7" t="s">
        <v>109</v>
      </c>
      <c r="L118" s="7" t="s">
        <v>109</v>
      </c>
      <c r="M118" s="7" t="s">
        <v>109</v>
      </c>
      <c r="N118" s="8"/>
      <c r="O118" s="7" t="s">
        <v>109</v>
      </c>
      <c r="P118" s="7" t="s">
        <v>109</v>
      </c>
      <c r="Q118" s="7" t="s">
        <v>102</v>
      </c>
      <c r="R118" s="7" t="s">
        <v>102</v>
      </c>
      <c r="S118" s="7" t="s">
        <v>110</v>
      </c>
      <c r="T118" s="7" t="s">
        <v>109</v>
      </c>
      <c r="U118" s="7" t="s">
        <v>109</v>
      </c>
      <c r="V118" s="7" t="s">
        <v>109</v>
      </c>
      <c r="W118" s="7" t="s">
        <v>109</v>
      </c>
      <c r="X118" s="7" t="s">
        <v>109</v>
      </c>
      <c r="Y118" s="8"/>
      <c r="Z118" s="7" t="s">
        <v>109</v>
      </c>
      <c r="AA118" s="7" t="s">
        <v>109</v>
      </c>
      <c r="AB118" s="7" t="s">
        <v>109</v>
      </c>
      <c r="AC118" s="7" t="s">
        <v>109</v>
      </c>
      <c r="AD118" s="7" t="s">
        <v>109</v>
      </c>
      <c r="AE118" s="7" t="s">
        <v>109</v>
      </c>
      <c r="AF118" s="7" t="s">
        <v>110</v>
      </c>
      <c r="AG118" s="7" t="s">
        <v>109</v>
      </c>
      <c r="AH118" s="7" t="s">
        <v>109</v>
      </c>
      <c r="AI118" s="7" t="s">
        <v>109</v>
      </c>
      <c r="AJ118" s="7" t="s">
        <v>109</v>
      </c>
      <c r="AK118" s="7" t="s">
        <v>109</v>
      </c>
      <c r="AL118" s="7" t="s">
        <v>109</v>
      </c>
      <c r="AM118" s="7" t="s">
        <v>109</v>
      </c>
      <c r="AN118" s="7" t="s">
        <v>109</v>
      </c>
      <c r="AO118" s="8"/>
    </row>
    <row r="119">
      <c r="A119" s="6" t="s">
        <v>220</v>
      </c>
      <c r="B119" s="7" t="s">
        <v>102</v>
      </c>
      <c r="C119" s="7" t="s">
        <v>102</v>
      </c>
      <c r="D119" s="7" t="s">
        <v>102</v>
      </c>
      <c r="E119" s="7" t="s">
        <v>102</v>
      </c>
      <c r="F119" s="7" t="s">
        <v>102</v>
      </c>
      <c r="G119" s="8"/>
      <c r="H119" s="7" t="s">
        <v>102</v>
      </c>
      <c r="I119" s="7" t="s">
        <v>103</v>
      </c>
      <c r="J119" s="7" t="s">
        <v>102</v>
      </c>
      <c r="K119" s="7" t="s">
        <v>102</v>
      </c>
      <c r="L119" s="7" t="s">
        <v>102</v>
      </c>
      <c r="M119" s="7" t="s">
        <v>102</v>
      </c>
      <c r="N119" s="8"/>
      <c r="O119" s="7" t="s">
        <v>102</v>
      </c>
      <c r="P119" s="7" t="s">
        <v>102</v>
      </c>
      <c r="Q119" s="7" t="s">
        <v>102</v>
      </c>
      <c r="R119" s="7" t="s">
        <v>102</v>
      </c>
      <c r="S119" s="7" t="s">
        <v>102</v>
      </c>
      <c r="T119" s="7" t="s">
        <v>102</v>
      </c>
      <c r="U119" s="7" t="s">
        <v>102</v>
      </c>
      <c r="V119" s="7" t="s">
        <v>102</v>
      </c>
      <c r="W119" s="7" t="s">
        <v>102</v>
      </c>
      <c r="X119" s="7" t="s">
        <v>102</v>
      </c>
      <c r="Y119" s="8"/>
      <c r="Z119" s="7" t="s">
        <v>102</v>
      </c>
      <c r="AA119" s="7" t="s">
        <v>102</v>
      </c>
      <c r="AB119" s="7" t="s">
        <v>102</v>
      </c>
      <c r="AC119" s="7" t="s">
        <v>102</v>
      </c>
      <c r="AD119" s="7" t="s">
        <v>102</v>
      </c>
      <c r="AE119" s="7" t="s">
        <v>102</v>
      </c>
      <c r="AF119" s="7" t="s">
        <v>110</v>
      </c>
      <c r="AG119" s="7" t="s">
        <v>102</v>
      </c>
      <c r="AH119" s="7" t="s">
        <v>102</v>
      </c>
      <c r="AI119" s="7" t="s">
        <v>102</v>
      </c>
      <c r="AJ119" s="7" t="s">
        <v>102</v>
      </c>
      <c r="AK119" s="7" t="s">
        <v>102</v>
      </c>
      <c r="AL119" s="7" t="s">
        <v>102</v>
      </c>
      <c r="AM119" s="7" t="s">
        <v>102</v>
      </c>
      <c r="AN119" s="7" t="s">
        <v>102</v>
      </c>
      <c r="AO119" s="8"/>
    </row>
    <row r="120">
      <c r="A120" s="27" t="s">
        <v>221</v>
      </c>
      <c r="B120" s="28" t="s">
        <v>102</v>
      </c>
      <c r="C120" s="28" t="s">
        <v>103</v>
      </c>
      <c r="D120" s="28" t="s">
        <v>103</v>
      </c>
      <c r="E120" s="28" t="s">
        <v>103</v>
      </c>
      <c r="F120" s="28" t="s">
        <v>103</v>
      </c>
      <c r="G120" s="29"/>
      <c r="H120" s="28" t="s">
        <v>102</v>
      </c>
      <c r="I120" s="28" t="s">
        <v>103</v>
      </c>
      <c r="J120" s="28" t="s">
        <v>103</v>
      </c>
      <c r="K120" s="28" t="s">
        <v>102</v>
      </c>
      <c r="L120" s="28" t="s">
        <v>102</v>
      </c>
      <c r="M120" s="28" t="s">
        <v>103</v>
      </c>
      <c r="N120" s="28" t="s">
        <v>102</v>
      </c>
      <c r="O120" s="28" t="s">
        <v>103</v>
      </c>
      <c r="P120" s="28" t="s">
        <v>103</v>
      </c>
      <c r="Q120" s="28" t="s">
        <v>103</v>
      </c>
      <c r="R120" s="28" t="s">
        <v>102</v>
      </c>
      <c r="S120" s="28" t="s">
        <v>102</v>
      </c>
      <c r="T120" s="28" t="s">
        <v>102</v>
      </c>
      <c r="U120" s="28" t="s">
        <v>103</v>
      </c>
      <c r="V120" s="28" t="s">
        <v>103</v>
      </c>
      <c r="W120" s="28" t="s">
        <v>103</v>
      </c>
      <c r="X120" s="28" t="s">
        <v>102</v>
      </c>
      <c r="Y120" s="29"/>
      <c r="Z120" s="28" t="s">
        <v>102</v>
      </c>
      <c r="AA120" s="28" t="s">
        <v>102</v>
      </c>
      <c r="AB120" s="28" t="s">
        <v>103</v>
      </c>
      <c r="AC120" s="28" t="s">
        <v>102</v>
      </c>
      <c r="AD120" s="28" t="s">
        <v>103</v>
      </c>
      <c r="AE120" s="28" t="s">
        <v>102</v>
      </c>
      <c r="AF120" s="28" t="s">
        <v>102</v>
      </c>
      <c r="AG120" s="28" t="s">
        <v>102</v>
      </c>
      <c r="AH120" s="28" t="s">
        <v>103</v>
      </c>
      <c r="AI120" s="28" t="s">
        <v>103</v>
      </c>
      <c r="AJ120" s="28" t="s">
        <v>103</v>
      </c>
      <c r="AK120" s="28" t="s">
        <v>103</v>
      </c>
      <c r="AL120" s="28" t="s">
        <v>103</v>
      </c>
      <c r="AM120" s="28" t="s">
        <v>103</v>
      </c>
      <c r="AN120" s="28" t="s">
        <v>102</v>
      </c>
      <c r="AO120" s="29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</row>
    <row r="121">
      <c r="A121" s="27" t="s">
        <v>222</v>
      </c>
      <c r="B121" s="28" t="s">
        <v>103</v>
      </c>
      <c r="C121" s="28" t="s">
        <v>102</v>
      </c>
      <c r="D121" s="28" t="s">
        <v>102</v>
      </c>
      <c r="E121" s="28" t="s">
        <v>111</v>
      </c>
      <c r="F121" s="28" t="s">
        <v>111</v>
      </c>
      <c r="G121" s="29"/>
      <c r="H121" s="28" t="s">
        <v>103</v>
      </c>
      <c r="I121" s="28" t="s">
        <v>109</v>
      </c>
      <c r="J121" s="29"/>
      <c r="K121" s="28" t="s">
        <v>102</v>
      </c>
      <c r="L121" s="28" t="s">
        <v>109</v>
      </c>
      <c r="M121" s="28" t="s">
        <v>109</v>
      </c>
      <c r="N121" s="28" t="s">
        <v>111</v>
      </c>
      <c r="O121" s="28" t="s">
        <v>109</v>
      </c>
      <c r="P121" s="28" t="s">
        <v>102</v>
      </c>
      <c r="Q121" s="28" t="s">
        <v>109</v>
      </c>
      <c r="R121" s="28" t="s">
        <v>111</v>
      </c>
      <c r="S121" s="28" t="s">
        <v>103</v>
      </c>
      <c r="T121" s="28" t="s">
        <v>102</v>
      </c>
      <c r="U121" s="28" t="s">
        <v>111</v>
      </c>
      <c r="V121" s="28" t="s">
        <v>102</v>
      </c>
      <c r="W121" s="28" t="s">
        <v>102</v>
      </c>
      <c r="X121" s="28" t="s">
        <v>102</v>
      </c>
      <c r="Y121" s="29"/>
      <c r="Z121" s="28" t="s">
        <v>109</v>
      </c>
      <c r="AA121" s="28" t="s">
        <v>109</v>
      </c>
      <c r="AB121" s="28" t="s">
        <v>102</v>
      </c>
      <c r="AC121" s="28" t="s">
        <v>109</v>
      </c>
      <c r="AD121" s="28" t="s">
        <v>102</v>
      </c>
      <c r="AE121" s="28" t="s">
        <v>103</v>
      </c>
      <c r="AF121" s="28" t="s">
        <v>111</v>
      </c>
      <c r="AG121" s="28" t="s">
        <v>109</v>
      </c>
      <c r="AH121" s="28" t="s">
        <v>102</v>
      </c>
      <c r="AI121" s="28" t="s">
        <v>109</v>
      </c>
      <c r="AJ121" s="28" t="s">
        <v>103</v>
      </c>
      <c r="AK121" s="28" t="s">
        <v>102</v>
      </c>
      <c r="AL121" s="28" t="s">
        <v>109</v>
      </c>
      <c r="AM121" s="28" t="s">
        <v>111</v>
      </c>
      <c r="AN121" s="28" t="s">
        <v>102</v>
      </c>
      <c r="AO121" s="29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</row>
    <row r="122">
      <c r="A122" s="27" t="s">
        <v>223</v>
      </c>
      <c r="B122" s="28" t="s">
        <v>111</v>
      </c>
      <c r="C122" s="28" t="s">
        <v>111</v>
      </c>
      <c r="D122" s="28" t="s">
        <v>111</v>
      </c>
      <c r="E122" s="28" t="s">
        <v>111</v>
      </c>
      <c r="F122" s="28" t="s">
        <v>111</v>
      </c>
      <c r="G122" s="29"/>
      <c r="H122" s="28" t="s">
        <v>111</v>
      </c>
      <c r="I122" s="28" t="s">
        <v>102</v>
      </c>
      <c r="J122" s="28" t="s">
        <v>111</v>
      </c>
      <c r="K122" s="28" t="s">
        <v>111</v>
      </c>
      <c r="L122" s="28" t="s">
        <v>111</v>
      </c>
      <c r="M122" s="28" t="s">
        <v>111</v>
      </c>
      <c r="N122" s="28" t="s">
        <v>111</v>
      </c>
      <c r="O122" s="28" t="s">
        <v>111</v>
      </c>
      <c r="P122" s="28" t="s">
        <v>111</v>
      </c>
      <c r="Q122" s="28" t="s">
        <v>111</v>
      </c>
      <c r="R122" s="28" t="s">
        <v>111</v>
      </c>
      <c r="S122" s="28" t="s">
        <v>102</v>
      </c>
      <c r="T122" s="28" t="s">
        <v>111</v>
      </c>
      <c r="U122" s="28" t="s">
        <v>111</v>
      </c>
      <c r="V122" s="28" t="s">
        <v>111</v>
      </c>
      <c r="W122" s="28" t="s">
        <v>111</v>
      </c>
      <c r="X122" s="28" t="s">
        <v>111</v>
      </c>
      <c r="Y122" s="29"/>
      <c r="Z122" s="28" t="s">
        <v>111</v>
      </c>
      <c r="AA122" s="28" t="s">
        <v>111</v>
      </c>
      <c r="AB122" s="28" t="s">
        <v>111</v>
      </c>
      <c r="AC122" s="28" t="s">
        <v>111</v>
      </c>
      <c r="AD122" s="28" t="s">
        <v>111</v>
      </c>
      <c r="AE122" s="28" t="s">
        <v>111</v>
      </c>
      <c r="AF122" s="28" t="s">
        <v>111</v>
      </c>
      <c r="AG122" s="28" t="s">
        <v>111</v>
      </c>
      <c r="AH122" s="28" t="s">
        <v>111</v>
      </c>
      <c r="AI122" s="28" t="s">
        <v>111</v>
      </c>
      <c r="AJ122" s="28" t="s">
        <v>111</v>
      </c>
      <c r="AK122" s="28" t="s">
        <v>111</v>
      </c>
      <c r="AL122" s="28" t="s">
        <v>111</v>
      </c>
      <c r="AM122" s="28" t="s">
        <v>102</v>
      </c>
      <c r="AN122" s="28" t="s">
        <v>111</v>
      </c>
      <c r="AO122" s="29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</row>
    <row r="123">
      <c r="A123" s="27" t="s">
        <v>224</v>
      </c>
      <c r="B123" s="28" t="s">
        <v>111</v>
      </c>
      <c r="C123" s="28" t="s">
        <v>111</v>
      </c>
      <c r="D123" s="28" t="s">
        <v>111</v>
      </c>
      <c r="E123" s="28" t="s">
        <v>111</v>
      </c>
      <c r="F123" s="28" t="s">
        <v>111</v>
      </c>
      <c r="G123" s="29"/>
      <c r="H123" s="28" t="s">
        <v>111</v>
      </c>
      <c r="I123" s="28" t="s">
        <v>111</v>
      </c>
      <c r="J123" s="28" t="s">
        <v>111</v>
      </c>
      <c r="K123" s="28" t="s">
        <v>111</v>
      </c>
      <c r="L123" s="28" t="s">
        <v>111</v>
      </c>
      <c r="M123" s="28" t="s">
        <v>111</v>
      </c>
      <c r="N123" s="28" t="s">
        <v>111</v>
      </c>
      <c r="O123" s="28" t="s">
        <v>111</v>
      </c>
      <c r="P123" s="28" t="s">
        <v>111</v>
      </c>
      <c r="Q123" s="28" t="s">
        <v>111</v>
      </c>
      <c r="R123" s="28" t="s">
        <v>111</v>
      </c>
      <c r="S123" s="28" t="s">
        <v>102</v>
      </c>
      <c r="T123" s="28" t="s">
        <v>111</v>
      </c>
      <c r="U123" s="28" t="s">
        <v>111</v>
      </c>
      <c r="V123" s="28" t="s">
        <v>111</v>
      </c>
      <c r="W123" s="28" t="s">
        <v>111</v>
      </c>
      <c r="X123" s="28" t="s">
        <v>111</v>
      </c>
      <c r="Y123" s="29"/>
      <c r="Z123" s="28" t="s">
        <v>111</v>
      </c>
      <c r="AA123" s="28" t="s">
        <v>111</v>
      </c>
      <c r="AB123" s="28" t="s">
        <v>111</v>
      </c>
      <c r="AC123" s="28" t="s">
        <v>111</v>
      </c>
      <c r="AD123" s="28" t="s">
        <v>111</v>
      </c>
      <c r="AE123" s="28" t="s">
        <v>111</v>
      </c>
      <c r="AF123" s="28" t="s">
        <v>111</v>
      </c>
      <c r="AG123" s="28" t="s">
        <v>111</v>
      </c>
      <c r="AH123" s="28" t="s">
        <v>111</v>
      </c>
      <c r="AI123" s="28" t="s">
        <v>111</v>
      </c>
      <c r="AJ123" s="28" t="s">
        <v>111</v>
      </c>
      <c r="AK123" s="28" t="s">
        <v>111</v>
      </c>
      <c r="AL123" s="28" t="s">
        <v>111</v>
      </c>
      <c r="AM123" s="28" t="s">
        <v>111</v>
      </c>
      <c r="AN123" s="29"/>
      <c r="AO123" s="29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</row>
    <row r="124">
      <c r="A124" s="27" t="s">
        <v>225</v>
      </c>
      <c r="B124" s="28" t="s">
        <v>102</v>
      </c>
      <c r="C124" s="28" t="s">
        <v>102</v>
      </c>
      <c r="D124" s="28" t="s">
        <v>111</v>
      </c>
      <c r="E124" s="28" t="s">
        <v>111</v>
      </c>
      <c r="F124" s="28" t="s">
        <v>111</v>
      </c>
      <c r="G124" s="29"/>
      <c r="H124" s="28" t="s">
        <v>111</v>
      </c>
      <c r="I124" s="28" t="s">
        <v>102</v>
      </c>
      <c r="J124" s="28" t="s">
        <v>111</v>
      </c>
      <c r="K124" s="28" t="s">
        <v>102</v>
      </c>
      <c r="L124" s="28" t="s">
        <v>102</v>
      </c>
      <c r="M124" s="28" t="s">
        <v>103</v>
      </c>
      <c r="N124" s="29"/>
      <c r="O124" s="28" t="s">
        <v>102</v>
      </c>
      <c r="P124" s="28" t="s">
        <v>111</v>
      </c>
      <c r="Q124" s="28" t="s">
        <v>111</v>
      </c>
      <c r="R124" s="28" t="s">
        <v>111</v>
      </c>
      <c r="S124" s="28" t="s">
        <v>103</v>
      </c>
      <c r="T124" s="28" t="s">
        <v>111</v>
      </c>
      <c r="U124" s="28" t="s">
        <v>102</v>
      </c>
      <c r="V124" s="28" t="s">
        <v>102</v>
      </c>
      <c r="W124" s="29"/>
      <c r="X124" s="28" t="s">
        <v>111</v>
      </c>
      <c r="Y124" s="29"/>
      <c r="Z124" s="28" t="s">
        <v>111</v>
      </c>
      <c r="AA124" s="28" t="s">
        <v>111</v>
      </c>
      <c r="AB124" s="28" t="s">
        <v>103</v>
      </c>
      <c r="AC124" s="28" t="s">
        <v>102</v>
      </c>
      <c r="AD124" s="28" t="s">
        <v>111</v>
      </c>
      <c r="AE124" s="28" t="s">
        <v>109</v>
      </c>
      <c r="AF124" s="28" t="s">
        <v>111</v>
      </c>
      <c r="AG124" s="28" t="s">
        <v>103</v>
      </c>
      <c r="AH124" s="28" t="s">
        <v>102</v>
      </c>
      <c r="AI124" s="28" t="s">
        <v>111</v>
      </c>
      <c r="AJ124" s="28" t="s">
        <v>109</v>
      </c>
      <c r="AK124" s="28" t="s">
        <v>102</v>
      </c>
      <c r="AL124" s="28" t="s">
        <v>111</v>
      </c>
      <c r="AM124" s="28" t="s">
        <v>111</v>
      </c>
      <c r="AN124" s="29"/>
      <c r="AO124" s="29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</row>
    <row r="125">
      <c r="A125" s="27" t="s">
        <v>226</v>
      </c>
      <c r="B125" s="28" t="s">
        <v>102</v>
      </c>
      <c r="C125" s="28" t="s">
        <v>102</v>
      </c>
      <c r="D125" s="28" t="s">
        <v>111</v>
      </c>
      <c r="E125" s="28" t="s">
        <v>102</v>
      </c>
      <c r="F125" s="28" t="s">
        <v>102</v>
      </c>
      <c r="G125" s="29"/>
      <c r="H125" s="28" t="s">
        <v>102</v>
      </c>
      <c r="I125" s="28" t="s">
        <v>111</v>
      </c>
      <c r="J125" s="28" t="s">
        <v>102</v>
      </c>
      <c r="K125" s="28" t="s">
        <v>102</v>
      </c>
      <c r="L125" s="28" t="s">
        <v>103</v>
      </c>
      <c r="M125" s="28" t="s">
        <v>102</v>
      </c>
      <c r="N125" s="29"/>
      <c r="O125" s="28" t="s">
        <v>102</v>
      </c>
      <c r="P125" s="28" t="s">
        <v>102</v>
      </c>
      <c r="Q125" s="28" t="s">
        <v>102</v>
      </c>
      <c r="R125" s="28" t="s">
        <v>102</v>
      </c>
      <c r="S125" s="28" t="s">
        <v>102</v>
      </c>
      <c r="T125" s="28" t="s">
        <v>102</v>
      </c>
      <c r="U125" s="28" t="s">
        <v>102</v>
      </c>
      <c r="V125" s="28" t="s">
        <v>103</v>
      </c>
      <c r="W125" s="29"/>
      <c r="X125" s="28" t="s">
        <v>111</v>
      </c>
      <c r="Y125" s="29"/>
      <c r="Z125" s="28" t="s">
        <v>102</v>
      </c>
      <c r="AA125" s="28" t="s">
        <v>102</v>
      </c>
      <c r="AB125" s="28" t="s">
        <v>111</v>
      </c>
      <c r="AC125" s="28" t="s">
        <v>102</v>
      </c>
      <c r="AD125" s="28" t="s">
        <v>102</v>
      </c>
      <c r="AE125" s="28" t="s">
        <v>102</v>
      </c>
      <c r="AF125" s="28" t="s">
        <v>102</v>
      </c>
      <c r="AG125" s="28" t="s">
        <v>102</v>
      </c>
      <c r="AH125" s="28" t="s">
        <v>102</v>
      </c>
      <c r="AI125" s="28" t="s">
        <v>102</v>
      </c>
      <c r="AJ125" s="28" t="s">
        <v>111</v>
      </c>
      <c r="AK125" s="28" t="s">
        <v>103</v>
      </c>
      <c r="AL125" s="28" t="s">
        <v>111</v>
      </c>
      <c r="AM125" s="28" t="s">
        <v>102</v>
      </c>
      <c r="AN125" s="29"/>
      <c r="AO125" s="29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</row>
    <row r="126">
      <c r="A126" s="27" t="s">
        <v>227</v>
      </c>
      <c r="B126" s="28" t="s">
        <v>103</v>
      </c>
      <c r="C126" s="28" t="s">
        <v>103</v>
      </c>
      <c r="D126" s="28" t="s">
        <v>103</v>
      </c>
      <c r="E126" s="28" t="s">
        <v>103</v>
      </c>
      <c r="F126" s="28" t="s">
        <v>103</v>
      </c>
      <c r="G126" s="29"/>
      <c r="H126" s="28" t="s">
        <v>103</v>
      </c>
      <c r="I126" s="28" t="s">
        <v>103</v>
      </c>
      <c r="J126" s="28" t="s">
        <v>103</v>
      </c>
      <c r="K126" s="28" t="s">
        <v>103</v>
      </c>
      <c r="L126" s="28" t="s">
        <v>103</v>
      </c>
      <c r="M126" s="28" t="s">
        <v>103</v>
      </c>
      <c r="N126" s="28" t="s">
        <v>103</v>
      </c>
      <c r="O126" s="28" t="s">
        <v>103</v>
      </c>
      <c r="P126" s="28" t="s">
        <v>103</v>
      </c>
      <c r="Q126" s="28" t="s">
        <v>102</v>
      </c>
      <c r="R126" s="28" t="s">
        <v>103</v>
      </c>
      <c r="S126" s="28" t="s">
        <v>103</v>
      </c>
      <c r="T126" s="28" t="s">
        <v>103</v>
      </c>
      <c r="U126" s="28" t="s">
        <v>103</v>
      </c>
      <c r="V126" s="28" t="s">
        <v>103</v>
      </c>
      <c r="W126" s="29"/>
      <c r="X126" s="28" t="s">
        <v>103</v>
      </c>
      <c r="Y126" s="29"/>
      <c r="Z126" s="28" t="s">
        <v>103</v>
      </c>
      <c r="AA126" s="28" t="s">
        <v>103</v>
      </c>
      <c r="AB126" s="28" t="s">
        <v>103</v>
      </c>
      <c r="AC126" s="28" t="s">
        <v>103</v>
      </c>
      <c r="AD126" s="28" t="s">
        <v>103</v>
      </c>
      <c r="AE126" s="28" t="s">
        <v>103</v>
      </c>
      <c r="AF126" s="28" t="s">
        <v>103</v>
      </c>
      <c r="AG126" s="28" t="s">
        <v>103</v>
      </c>
      <c r="AH126" s="28" t="s">
        <v>103</v>
      </c>
      <c r="AI126" s="28" t="s">
        <v>103</v>
      </c>
      <c r="AJ126" s="28" t="s">
        <v>103</v>
      </c>
      <c r="AK126" s="28" t="s">
        <v>103</v>
      </c>
      <c r="AL126" s="28" t="s">
        <v>103</v>
      </c>
      <c r="AM126" s="28" t="s">
        <v>103</v>
      </c>
      <c r="AN126" s="29"/>
      <c r="AO126" s="29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</row>
    <row r="127">
      <c r="A127" s="27" t="s">
        <v>228</v>
      </c>
      <c r="B127" s="28" t="s">
        <v>103</v>
      </c>
      <c r="C127" s="28" t="s">
        <v>103</v>
      </c>
      <c r="D127" s="28" t="s">
        <v>103</v>
      </c>
      <c r="E127" s="28" t="s">
        <v>103</v>
      </c>
      <c r="F127" s="28" t="s">
        <v>103</v>
      </c>
      <c r="G127" s="29"/>
      <c r="H127" s="28" t="s">
        <v>103</v>
      </c>
      <c r="I127" s="28" t="s">
        <v>103</v>
      </c>
      <c r="J127" s="28" t="s">
        <v>103</v>
      </c>
      <c r="K127" s="28" t="s">
        <v>103</v>
      </c>
      <c r="L127" s="28" t="s">
        <v>103</v>
      </c>
      <c r="M127" s="28" t="s">
        <v>103</v>
      </c>
      <c r="N127" s="28" t="s">
        <v>103</v>
      </c>
      <c r="O127" s="28" t="s">
        <v>103</v>
      </c>
      <c r="P127" s="28" t="s">
        <v>103</v>
      </c>
      <c r="Q127" s="28" t="s">
        <v>103</v>
      </c>
      <c r="R127" s="28" t="s">
        <v>103</v>
      </c>
      <c r="S127" s="28" t="s">
        <v>103</v>
      </c>
      <c r="T127" s="28" t="s">
        <v>103</v>
      </c>
      <c r="U127" s="28" t="s">
        <v>103</v>
      </c>
      <c r="V127" s="28" t="s">
        <v>103</v>
      </c>
      <c r="W127" s="29"/>
      <c r="X127" s="28" t="s">
        <v>103</v>
      </c>
      <c r="Y127" s="29"/>
      <c r="Z127" s="28" t="s">
        <v>103</v>
      </c>
      <c r="AA127" s="28" t="s">
        <v>103</v>
      </c>
      <c r="AB127" s="28" t="s">
        <v>103</v>
      </c>
      <c r="AC127" s="28" t="s">
        <v>103</v>
      </c>
      <c r="AD127" s="28" t="s">
        <v>103</v>
      </c>
      <c r="AE127" s="28" t="s">
        <v>103</v>
      </c>
      <c r="AF127" s="28" t="s">
        <v>103</v>
      </c>
      <c r="AG127" s="28" t="s">
        <v>103</v>
      </c>
      <c r="AH127" s="28" t="s">
        <v>103</v>
      </c>
      <c r="AI127" s="28" t="s">
        <v>103</v>
      </c>
      <c r="AJ127" s="28" t="s">
        <v>103</v>
      </c>
      <c r="AK127" s="28" t="s">
        <v>103</v>
      </c>
      <c r="AL127" s="28" t="s">
        <v>103</v>
      </c>
      <c r="AM127" s="28" t="s">
        <v>103</v>
      </c>
      <c r="AN127" s="29"/>
      <c r="AO127" s="29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</row>
    <row r="128">
      <c r="A128" s="27" t="s">
        <v>229</v>
      </c>
      <c r="B128" s="28" t="s">
        <v>103</v>
      </c>
      <c r="C128" s="28" t="s">
        <v>103</v>
      </c>
      <c r="D128" s="28" t="s">
        <v>103</v>
      </c>
      <c r="E128" s="28" t="s">
        <v>103</v>
      </c>
      <c r="F128" s="28" t="s">
        <v>103</v>
      </c>
      <c r="G128" s="29"/>
      <c r="H128" s="28" t="s">
        <v>103</v>
      </c>
      <c r="I128" s="28" t="s">
        <v>103</v>
      </c>
      <c r="J128" s="28" t="s">
        <v>103</v>
      </c>
      <c r="K128" s="28" t="s">
        <v>103</v>
      </c>
      <c r="L128" s="28" t="s">
        <v>103</v>
      </c>
      <c r="M128" s="28" t="s">
        <v>103</v>
      </c>
      <c r="N128" s="29"/>
      <c r="O128" s="28" t="s">
        <v>103</v>
      </c>
      <c r="P128" s="28" t="s">
        <v>103</v>
      </c>
      <c r="Q128" s="28" t="s">
        <v>103</v>
      </c>
      <c r="R128" s="28" t="s">
        <v>102</v>
      </c>
      <c r="S128" s="28" t="s">
        <v>103</v>
      </c>
      <c r="T128" s="28" t="s">
        <v>103</v>
      </c>
      <c r="U128" s="28" t="s">
        <v>103</v>
      </c>
      <c r="V128" s="28" t="s">
        <v>103</v>
      </c>
      <c r="W128" s="29"/>
      <c r="X128" s="28" t="s">
        <v>103</v>
      </c>
      <c r="Y128" s="29"/>
      <c r="Z128" s="28" t="s">
        <v>103</v>
      </c>
      <c r="AA128" s="28" t="s">
        <v>103</v>
      </c>
      <c r="AB128" s="28" t="s">
        <v>103</v>
      </c>
      <c r="AC128" s="28" t="s">
        <v>102</v>
      </c>
      <c r="AD128" s="28" t="s">
        <v>103</v>
      </c>
      <c r="AE128" s="28" t="s">
        <v>103</v>
      </c>
      <c r="AF128" s="28" t="s">
        <v>102</v>
      </c>
      <c r="AG128" s="28" t="s">
        <v>103</v>
      </c>
      <c r="AH128" s="28" t="s">
        <v>103</v>
      </c>
      <c r="AI128" s="28" t="s">
        <v>103</v>
      </c>
      <c r="AJ128" s="28" t="s">
        <v>103</v>
      </c>
      <c r="AK128" s="28" t="s">
        <v>103</v>
      </c>
      <c r="AL128" s="28" t="s">
        <v>103</v>
      </c>
      <c r="AM128" s="28" t="s">
        <v>102</v>
      </c>
      <c r="AN128" s="29"/>
      <c r="AO128" s="29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</row>
    <row r="129">
      <c r="A129" s="27" t="s">
        <v>230</v>
      </c>
      <c r="B129" s="28" t="s">
        <v>102</v>
      </c>
      <c r="C129" s="28" t="s">
        <v>103</v>
      </c>
      <c r="D129" s="28" t="s">
        <v>103</v>
      </c>
      <c r="E129" s="28" t="s">
        <v>103</v>
      </c>
      <c r="F129" s="28" t="s">
        <v>103</v>
      </c>
      <c r="G129" s="29"/>
      <c r="H129" s="28" t="s">
        <v>103</v>
      </c>
      <c r="I129" s="28" t="s">
        <v>103</v>
      </c>
      <c r="J129" s="28" t="s">
        <v>103</v>
      </c>
      <c r="K129" s="28" t="s">
        <v>103</v>
      </c>
      <c r="L129" s="28" t="s">
        <v>103</v>
      </c>
      <c r="M129" s="28" t="s">
        <v>103</v>
      </c>
      <c r="N129" s="28" t="s">
        <v>103</v>
      </c>
      <c r="O129" s="28" t="s">
        <v>103</v>
      </c>
      <c r="P129" s="28" t="s">
        <v>103</v>
      </c>
      <c r="Q129" s="28" t="s">
        <v>103</v>
      </c>
      <c r="R129" s="28" t="s">
        <v>103</v>
      </c>
      <c r="S129" s="28" t="s">
        <v>102</v>
      </c>
      <c r="T129" s="28" t="s">
        <v>103</v>
      </c>
      <c r="U129" s="28" t="s">
        <v>103</v>
      </c>
      <c r="V129" s="28" t="s">
        <v>103</v>
      </c>
      <c r="W129" s="29"/>
      <c r="X129" s="28" t="s">
        <v>103</v>
      </c>
      <c r="Y129" s="29"/>
      <c r="Z129" s="28" t="s">
        <v>103</v>
      </c>
      <c r="AA129" s="28" t="s">
        <v>103</v>
      </c>
      <c r="AB129" s="28" t="s">
        <v>103</v>
      </c>
      <c r="AC129" s="28" t="s">
        <v>103</v>
      </c>
      <c r="AD129" s="28" t="s">
        <v>103</v>
      </c>
      <c r="AE129" s="28" t="s">
        <v>103</v>
      </c>
      <c r="AF129" s="28" t="s">
        <v>103</v>
      </c>
      <c r="AG129" s="28" t="s">
        <v>103</v>
      </c>
      <c r="AH129" s="28" t="s">
        <v>103</v>
      </c>
      <c r="AI129" s="28" t="s">
        <v>103</v>
      </c>
      <c r="AJ129" s="28" t="s">
        <v>103</v>
      </c>
      <c r="AK129" s="28" t="s">
        <v>103</v>
      </c>
      <c r="AL129" s="28" t="s">
        <v>103</v>
      </c>
      <c r="AM129" s="28" t="s">
        <v>103</v>
      </c>
      <c r="AN129" s="29"/>
      <c r="AO129" s="29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</row>
    <row r="130">
      <c r="A130" s="27" t="s">
        <v>231</v>
      </c>
      <c r="B130" s="28" t="s">
        <v>102</v>
      </c>
      <c r="C130" s="28" t="s">
        <v>102</v>
      </c>
      <c r="D130" s="28" t="s">
        <v>103</v>
      </c>
      <c r="E130" s="28" t="s">
        <v>103</v>
      </c>
      <c r="F130" s="28" t="s">
        <v>103</v>
      </c>
      <c r="G130" s="29"/>
      <c r="H130" s="28" t="s">
        <v>103</v>
      </c>
      <c r="I130" s="28" t="s">
        <v>103</v>
      </c>
      <c r="J130" s="28" t="s">
        <v>102</v>
      </c>
      <c r="K130" s="28" t="s">
        <v>103</v>
      </c>
      <c r="L130" s="28" t="s">
        <v>102</v>
      </c>
      <c r="M130" s="28" t="s">
        <v>103</v>
      </c>
      <c r="N130" s="28" t="s">
        <v>102</v>
      </c>
      <c r="O130" s="28" t="s">
        <v>102</v>
      </c>
      <c r="P130" s="28" t="s">
        <v>103</v>
      </c>
      <c r="Q130" s="28" t="s">
        <v>102</v>
      </c>
      <c r="R130" s="28" t="s">
        <v>102</v>
      </c>
      <c r="S130" s="28" t="s">
        <v>103</v>
      </c>
      <c r="T130" s="28" t="s">
        <v>103</v>
      </c>
      <c r="U130" s="28" t="s">
        <v>103</v>
      </c>
      <c r="V130" s="28" t="s">
        <v>102</v>
      </c>
      <c r="W130" s="29"/>
      <c r="X130" s="28" t="s">
        <v>102</v>
      </c>
      <c r="Y130" s="29"/>
      <c r="Z130" s="28" t="s">
        <v>103</v>
      </c>
      <c r="AA130" s="28" t="s">
        <v>102</v>
      </c>
      <c r="AB130" s="28" t="s">
        <v>103</v>
      </c>
      <c r="AC130" s="28" t="s">
        <v>102</v>
      </c>
      <c r="AD130" s="28" t="s">
        <v>103</v>
      </c>
      <c r="AE130" s="28" t="s">
        <v>103</v>
      </c>
      <c r="AF130" s="28" t="s">
        <v>103</v>
      </c>
      <c r="AG130" s="28" t="s">
        <v>102</v>
      </c>
      <c r="AH130" s="28" t="s">
        <v>102</v>
      </c>
      <c r="AI130" s="28" t="s">
        <v>102</v>
      </c>
      <c r="AJ130" s="28" t="s">
        <v>102</v>
      </c>
      <c r="AK130" s="28" t="s">
        <v>102</v>
      </c>
      <c r="AL130" s="28" t="s">
        <v>102</v>
      </c>
      <c r="AM130" s="28" t="s">
        <v>103</v>
      </c>
      <c r="AN130" s="29"/>
      <c r="AO130" s="29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</row>
    <row r="131">
      <c r="A131" s="27" t="s">
        <v>232</v>
      </c>
      <c r="B131" s="28" t="s">
        <v>102</v>
      </c>
      <c r="C131" s="28" t="s">
        <v>102</v>
      </c>
      <c r="D131" s="28" t="s">
        <v>103</v>
      </c>
      <c r="E131" s="28" t="s">
        <v>102</v>
      </c>
      <c r="F131" s="28" t="s">
        <v>102</v>
      </c>
      <c r="G131" s="29"/>
      <c r="H131" s="28" t="s">
        <v>102</v>
      </c>
      <c r="I131" s="28" t="s">
        <v>102</v>
      </c>
      <c r="J131" s="28" t="s">
        <v>102</v>
      </c>
      <c r="K131" s="28" t="s">
        <v>102</v>
      </c>
      <c r="L131" s="28" t="s">
        <v>102</v>
      </c>
      <c r="M131" s="28" t="s">
        <v>102</v>
      </c>
      <c r="N131" s="28" t="s">
        <v>102</v>
      </c>
      <c r="O131" s="28" t="s">
        <v>102</v>
      </c>
      <c r="P131" s="28" t="s">
        <v>102</v>
      </c>
      <c r="Q131" s="28" t="s">
        <v>102</v>
      </c>
      <c r="R131" s="28" t="s">
        <v>103</v>
      </c>
      <c r="S131" s="28" t="s">
        <v>102</v>
      </c>
      <c r="T131" s="28" t="s">
        <v>102</v>
      </c>
      <c r="U131" s="28" t="s">
        <v>102</v>
      </c>
      <c r="V131" s="28" t="s">
        <v>102</v>
      </c>
      <c r="W131" s="29"/>
      <c r="X131" s="28" t="s">
        <v>102</v>
      </c>
      <c r="Y131" s="29"/>
      <c r="Z131" s="28" t="s">
        <v>102</v>
      </c>
      <c r="AA131" s="28" t="s">
        <v>102</v>
      </c>
      <c r="AB131" s="28" t="s">
        <v>102</v>
      </c>
      <c r="AC131" s="28" t="s">
        <v>102</v>
      </c>
      <c r="AD131" s="28" t="s">
        <v>102</v>
      </c>
      <c r="AE131" s="28" t="s">
        <v>102</v>
      </c>
      <c r="AF131" s="28" t="s">
        <v>103</v>
      </c>
      <c r="AG131" s="28" t="s">
        <v>102</v>
      </c>
      <c r="AH131" s="28" t="s">
        <v>102</v>
      </c>
      <c r="AI131" s="28" t="s">
        <v>102</v>
      </c>
      <c r="AJ131" s="28" t="s">
        <v>102</v>
      </c>
      <c r="AK131" s="28" t="s">
        <v>102</v>
      </c>
      <c r="AL131" s="28" t="s">
        <v>102</v>
      </c>
      <c r="AM131" s="28" t="s">
        <v>102</v>
      </c>
      <c r="AN131" s="29"/>
      <c r="AO131" s="29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</row>
    <row r="132">
      <c r="A132" s="27" t="s">
        <v>233</v>
      </c>
      <c r="B132" s="28" t="s">
        <v>103</v>
      </c>
      <c r="C132" s="28" t="s">
        <v>102</v>
      </c>
      <c r="D132" s="28" t="s">
        <v>103</v>
      </c>
      <c r="E132" s="28" t="s">
        <v>103</v>
      </c>
      <c r="F132" s="28" t="s">
        <v>103</v>
      </c>
      <c r="G132" s="29"/>
      <c r="H132" s="28" t="s">
        <v>103</v>
      </c>
      <c r="I132" s="28" t="s">
        <v>103</v>
      </c>
      <c r="J132" s="28" t="s">
        <v>103</v>
      </c>
      <c r="K132" s="28" t="s">
        <v>103</v>
      </c>
      <c r="L132" s="28" t="s">
        <v>103</v>
      </c>
      <c r="M132" s="28" t="s">
        <v>103</v>
      </c>
      <c r="N132" s="28" t="s">
        <v>103</v>
      </c>
      <c r="O132" s="28" t="s">
        <v>102</v>
      </c>
      <c r="P132" s="28" t="s">
        <v>103</v>
      </c>
      <c r="Q132" s="28" t="s">
        <v>103</v>
      </c>
      <c r="R132" s="28" t="s">
        <v>102</v>
      </c>
      <c r="S132" s="28" t="s">
        <v>102</v>
      </c>
      <c r="T132" s="28" t="s">
        <v>103</v>
      </c>
      <c r="U132" s="28" t="s">
        <v>102</v>
      </c>
      <c r="V132" s="28" t="s">
        <v>103</v>
      </c>
      <c r="W132" s="29"/>
      <c r="X132" s="28" t="s">
        <v>103</v>
      </c>
      <c r="Y132" s="29"/>
      <c r="Z132" s="28" t="s">
        <v>103</v>
      </c>
      <c r="AA132" s="28" t="s">
        <v>103</v>
      </c>
      <c r="AB132" s="28" t="s">
        <v>103</v>
      </c>
      <c r="AC132" s="28" t="s">
        <v>103</v>
      </c>
      <c r="AD132" s="28" t="s">
        <v>103</v>
      </c>
      <c r="AE132" s="28" t="s">
        <v>103</v>
      </c>
      <c r="AF132" s="28" t="s">
        <v>102</v>
      </c>
      <c r="AG132" s="28" t="s">
        <v>102</v>
      </c>
      <c r="AH132" s="28" t="s">
        <v>103</v>
      </c>
      <c r="AI132" s="28" t="s">
        <v>102</v>
      </c>
      <c r="AJ132" s="28" t="s">
        <v>103</v>
      </c>
      <c r="AK132" s="28" t="s">
        <v>102</v>
      </c>
      <c r="AL132" s="28" t="s">
        <v>102</v>
      </c>
      <c r="AM132" s="28" t="s">
        <v>103</v>
      </c>
      <c r="AN132" s="29"/>
      <c r="AO132" s="29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</row>
    <row r="133">
      <c r="A133" s="27" t="s">
        <v>234</v>
      </c>
      <c r="B133" s="28" t="s">
        <v>102</v>
      </c>
      <c r="C133" s="28" t="s">
        <v>102</v>
      </c>
      <c r="D133" s="28" t="s">
        <v>102</v>
      </c>
      <c r="E133" s="28" t="s">
        <v>102</v>
      </c>
      <c r="F133" s="28" t="s">
        <v>102</v>
      </c>
      <c r="G133" s="29"/>
      <c r="H133" s="28" t="s">
        <v>102</v>
      </c>
      <c r="I133" s="28" t="s">
        <v>102</v>
      </c>
      <c r="J133" s="28" t="s">
        <v>102</v>
      </c>
      <c r="K133" s="28" t="s">
        <v>102</v>
      </c>
      <c r="L133" s="28" t="s">
        <v>103</v>
      </c>
      <c r="M133" s="28" t="s">
        <v>102</v>
      </c>
      <c r="N133" s="28" t="s">
        <v>102</v>
      </c>
      <c r="O133" s="28" t="s">
        <v>102</v>
      </c>
      <c r="P133" s="28" t="s">
        <v>102</v>
      </c>
      <c r="Q133" s="28" t="s">
        <v>103</v>
      </c>
      <c r="R133" s="28" t="s">
        <v>103</v>
      </c>
      <c r="S133" s="28" t="s">
        <v>102</v>
      </c>
      <c r="T133" s="28" t="s">
        <v>102</v>
      </c>
      <c r="U133" s="28" t="s">
        <v>102</v>
      </c>
      <c r="V133" s="28" t="s">
        <v>102</v>
      </c>
      <c r="W133" s="29"/>
      <c r="X133" s="28" t="s">
        <v>102</v>
      </c>
      <c r="Y133" s="29"/>
      <c r="Z133" s="28" t="s">
        <v>102</v>
      </c>
      <c r="AA133" s="28" t="s">
        <v>102</v>
      </c>
      <c r="AB133" s="28" t="s">
        <v>102</v>
      </c>
      <c r="AC133" s="28" t="s">
        <v>102</v>
      </c>
      <c r="AD133" s="28" t="s">
        <v>102</v>
      </c>
      <c r="AE133" s="28" t="s">
        <v>102</v>
      </c>
      <c r="AF133" s="28" t="s">
        <v>102</v>
      </c>
      <c r="AG133" s="28" t="s">
        <v>102</v>
      </c>
      <c r="AH133" s="28" t="s">
        <v>103</v>
      </c>
      <c r="AI133" s="28" t="s">
        <v>102</v>
      </c>
      <c r="AJ133" s="28" t="s">
        <v>102</v>
      </c>
      <c r="AK133" s="28" t="s">
        <v>103</v>
      </c>
      <c r="AL133" s="28" t="s">
        <v>102</v>
      </c>
      <c r="AM133" s="28" t="s">
        <v>102</v>
      </c>
      <c r="AN133" s="29"/>
      <c r="AO133" s="29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</row>
    <row r="134">
      <c r="A134" s="27" t="s">
        <v>235</v>
      </c>
      <c r="B134" s="28" t="s">
        <v>103</v>
      </c>
      <c r="C134" s="28" t="s">
        <v>102</v>
      </c>
      <c r="D134" s="28" t="s">
        <v>102</v>
      </c>
      <c r="E134" s="28" t="s">
        <v>102</v>
      </c>
      <c r="F134" s="28" t="s">
        <v>102</v>
      </c>
      <c r="G134" s="29"/>
      <c r="H134" s="28" t="s">
        <v>103</v>
      </c>
      <c r="I134" s="28" t="s">
        <v>102</v>
      </c>
      <c r="J134" s="28" t="s">
        <v>103</v>
      </c>
      <c r="K134" s="28" t="s">
        <v>103</v>
      </c>
      <c r="L134" s="28" t="s">
        <v>102</v>
      </c>
      <c r="M134" s="28" t="s">
        <v>111</v>
      </c>
      <c r="N134" s="28" t="s">
        <v>103</v>
      </c>
      <c r="O134" s="28" t="s">
        <v>103</v>
      </c>
      <c r="P134" s="28" t="s">
        <v>103</v>
      </c>
      <c r="Q134" s="28" t="s">
        <v>102</v>
      </c>
      <c r="R134" s="28" t="s">
        <v>103</v>
      </c>
      <c r="S134" s="28" t="s">
        <v>102</v>
      </c>
      <c r="T134" s="28" t="s">
        <v>102</v>
      </c>
      <c r="U134" s="28" t="s">
        <v>102</v>
      </c>
      <c r="V134" s="28" t="s">
        <v>103</v>
      </c>
      <c r="W134" s="29"/>
      <c r="X134" s="28" t="s">
        <v>103</v>
      </c>
      <c r="Y134" s="29"/>
      <c r="Z134" s="28" t="s">
        <v>103</v>
      </c>
      <c r="AA134" s="28" t="s">
        <v>103</v>
      </c>
      <c r="AB134" s="28" t="s">
        <v>103</v>
      </c>
      <c r="AC134" s="28" t="s">
        <v>102</v>
      </c>
      <c r="AD134" s="28" t="s">
        <v>103</v>
      </c>
      <c r="AE134" s="28" t="s">
        <v>102</v>
      </c>
      <c r="AF134" s="28" t="s">
        <v>103</v>
      </c>
      <c r="AG134" s="28" t="s">
        <v>102</v>
      </c>
      <c r="AH134" s="28" t="s">
        <v>102</v>
      </c>
      <c r="AI134" s="28" t="s">
        <v>103</v>
      </c>
      <c r="AJ134" s="28" t="s">
        <v>102</v>
      </c>
      <c r="AK134" s="28" t="s">
        <v>102</v>
      </c>
      <c r="AL134" s="28" t="s">
        <v>103</v>
      </c>
      <c r="AM134" s="28" t="s">
        <v>102</v>
      </c>
      <c r="AN134" s="29"/>
      <c r="AO134" s="29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</row>
    <row r="135">
      <c r="A135" s="27" t="s">
        <v>236</v>
      </c>
      <c r="B135" s="28" t="s">
        <v>103</v>
      </c>
      <c r="C135" s="28" t="s">
        <v>103</v>
      </c>
      <c r="D135" s="28" t="s">
        <v>103</v>
      </c>
      <c r="E135" s="28" t="s">
        <v>103</v>
      </c>
      <c r="F135" s="28" t="s">
        <v>103</v>
      </c>
      <c r="G135" s="29"/>
      <c r="H135" s="28" t="s">
        <v>103</v>
      </c>
      <c r="I135" s="28" t="s">
        <v>103</v>
      </c>
      <c r="J135" s="28" t="s">
        <v>103</v>
      </c>
      <c r="K135" s="28" t="s">
        <v>103</v>
      </c>
      <c r="L135" s="28" t="s">
        <v>103</v>
      </c>
      <c r="M135" s="28" t="s">
        <v>103</v>
      </c>
      <c r="N135" s="29"/>
      <c r="O135" s="28" t="s">
        <v>103</v>
      </c>
      <c r="P135" s="28" t="s">
        <v>103</v>
      </c>
      <c r="Q135" s="28" t="s">
        <v>103</v>
      </c>
      <c r="R135" s="28" t="s">
        <v>102</v>
      </c>
      <c r="S135" s="28" t="s">
        <v>103</v>
      </c>
      <c r="T135" s="28" t="s">
        <v>103</v>
      </c>
      <c r="U135" s="28" t="s">
        <v>103</v>
      </c>
      <c r="V135" s="28" t="s">
        <v>103</v>
      </c>
      <c r="W135" s="29"/>
      <c r="X135" s="28" t="s">
        <v>103</v>
      </c>
      <c r="Y135" s="29"/>
      <c r="Z135" s="28" t="s">
        <v>103</v>
      </c>
      <c r="AA135" s="28" t="s">
        <v>103</v>
      </c>
      <c r="AB135" s="28" t="s">
        <v>103</v>
      </c>
      <c r="AC135" s="28" t="s">
        <v>103</v>
      </c>
      <c r="AD135" s="28" t="s">
        <v>103</v>
      </c>
      <c r="AE135" s="28" t="s">
        <v>103</v>
      </c>
      <c r="AF135" s="28" t="s">
        <v>103</v>
      </c>
      <c r="AG135" s="28" t="s">
        <v>103</v>
      </c>
      <c r="AH135" s="28" t="s">
        <v>103</v>
      </c>
      <c r="AI135" s="28" t="s">
        <v>103</v>
      </c>
      <c r="AJ135" s="28" t="s">
        <v>103</v>
      </c>
      <c r="AK135" s="28" t="s">
        <v>103</v>
      </c>
      <c r="AL135" s="28" t="s">
        <v>103</v>
      </c>
      <c r="AM135" s="28" t="s">
        <v>103</v>
      </c>
      <c r="AN135" s="29"/>
      <c r="AO135" s="29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</row>
    <row r="136">
      <c r="A136" s="27" t="s">
        <v>237</v>
      </c>
      <c r="B136" s="28" t="s">
        <v>103</v>
      </c>
      <c r="C136" s="28" t="s">
        <v>102</v>
      </c>
      <c r="D136" s="28" t="s">
        <v>102</v>
      </c>
      <c r="E136" s="28" t="s">
        <v>102</v>
      </c>
      <c r="F136" s="28" t="s">
        <v>102</v>
      </c>
      <c r="G136" s="29"/>
      <c r="H136" s="28" t="s">
        <v>102</v>
      </c>
      <c r="I136" s="28" t="s">
        <v>102</v>
      </c>
      <c r="J136" s="28" t="s">
        <v>102</v>
      </c>
      <c r="K136" s="28" t="s">
        <v>102</v>
      </c>
      <c r="L136" s="28" t="s">
        <v>102</v>
      </c>
      <c r="M136" s="28" t="s">
        <v>102</v>
      </c>
      <c r="N136" s="29"/>
      <c r="O136" s="28" t="s">
        <v>102</v>
      </c>
      <c r="P136" s="28" t="s">
        <v>103</v>
      </c>
      <c r="Q136" s="28" t="s">
        <v>102</v>
      </c>
      <c r="R136" s="28" t="s">
        <v>102</v>
      </c>
      <c r="S136" s="28" t="s">
        <v>103</v>
      </c>
      <c r="T136" s="28" t="s">
        <v>102</v>
      </c>
      <c r="U136" s="28" t="s">
        <v>102</v>
      </c>
      <c r="V136" s="28" t="s">
        <v>102</v>
      </c>
      <c r="W136" s="29"/>
      <c r="X136" s="28" t="s">
        <v>102</v>
      </c>
      <c r="Y136" s="29"/>
      <c r="Z136" s="28" t="s">
        <v>102</v>
      </c>
      <c r="AA136" s="28" t="s">
        <v>102</v>
      </c>
      <c r="AB136" s="28" t="s">
        <v>102</v>
      </c>
      <c r="AC136" s="28" t="s">
        <v>102</v>
      </c>
      <c r="AD136" s="28" t="s">
        <v>102</v>
      </c>
      <c r="AE136" s="28" t="s">
        <v>102</v>
      </c>
      <c r="AF136" s="28" t="s">
        <v>102</v>
      </c>
      <c r="AG136" s="28" t="s">
        <v>102</v>
      </c>
      <c r="AH136" s="28" t="s">
        <v>102</v>
      </c>
      <c r="AI136" s="28" t="s">
        <v>102</v>
      </c>
      <c r="AJ136" s="28" t="s">
        <v>102</v>
      </c>
      <c r="AK136" s="28" t="s">
        <v>102</v>
      </c>
      <c r="AL136" s="28" t="s">
        <v>103</v>
      </c>
      <c r="AM136" s="28" t="s">
        <v>102</v>
      </c>
      <c r="AN136" s="29"/>
      <c r="AO136" s="29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</row>
    <row r="137">
      <c r="A137" s="27" t="s">
        <v>238</v>
      </c>
      <c r="B137" s="28" t="s">
        <v>102</v>
      </c>
      <c r="C137" s="28" t="s">
        <v>102</v>
      </c>
      <c r="D137" s="28" t="s">
        <v>102</v>
      </c>
      <c r="E137" s="28" t="s">
        <v>102</v>
      </c>
      <c r="F137" s="28" t="s">
        <v>102</v>
      </c>
      <c r="G137" s="29"/>
      <c r="H137" s="28" t="s">
        <v>102</v>
      </c>
      <c r="I137" s="28" t="s">
        <v>102</v>
      </c>
      <c r="J137" s="28" t="s">
        <v>102</v>
      </c>
      <c r="K137" s="28" t="s">
        <v>102</v>
      </c>
      <c r="L137" s="28" t="s">
        <v>102</v>
      </c>
      <c r="M137" s="28" t="s">
        <v>102</v>
      </c>
      <c r="N137" s="29"/>
      <c r="O137" s="28" t="s">
        <v>102</v>
      </c>
      <c r="P137" s="28" t="s">
        <v>102</v>
      </c>
      <c r="Q137" s="28" t="s">
        <v>102</v>
      </c>
      <c r="R137" s="28" t="s">
        <v>103</v>
      </c>
      <c r="S137" s="28" t="s">
        <v>103</v>
      </c>
      <c r="T137" s="28" t="s">
        <v>102</v>
      </c>
      <c r="U137" s="28" t="s">
        <v>102</v>
      </c>
      <c r="V137" s="28" t="s">
        <v>102</v>
      </c>
      <c r="W137" s="29"/>
      <c r="X137" s="28" t="s">
        <v>102</v>
      </c>
      <c r="Y137" s="29"/>
      <c r="Z137" s="28" t="s">
        <v>102</v>
      </c>
      <c r="AA137" s="28" t="s">
        <v>102</v>
      </c>
      <c r="AB137" s="28" t="s">
        <v>102</v>
      </c>
      <c r="AC137" s="28" t="s">
        <v>102</v>
      </c>
      <c r="AD137" s="28" t="s">
        <v>102</v>
      </c>
      <c r="AE137" s="28" t="s">
        <v>102</v>
      </c>
      <c r="AF137" s="28" t="s">
        <v>103</v>
      </c>
      <c r="AG137" s="28" t="s">
        <v>102</v>
      </c>
      <c r="AH137" s="28" t="s">
        <v>102</v>
      </c>
      <c r="AI137" s="28" t="s">
        <v>102</v>
      </c>
      <c r="AJ137" s="28" t="s">
        <v>103</v>
      </c>
      <c r="AK137" s="28" t="s">
        <v>102</v>
      </c>
      <c r="AL137" s="28" t="s">
        <v>103</v>
      </c>
      <c r="AM137" s="28" t="s">
        <v>102</v>
      </c>
      <c r="AN137" s="29"/>
      <c r="AO137" s="29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</row>
    <row r="138">
      <c r="A138" s="27" t="s">
        <v>239</v>
      </c>
      <c r="B138" s="28" t="s">
        <v>102</v>
      </c>
      <c r="C138" s="28" t="s">
        <v>102</v>
      </c>
      <c r="D138" s="28" t="s">
        <v>103</v>
      </c>
      <c r="E138" s="28" t="s">
        <v>103</v>
      </c>
      <c r="F138" s="28" t="s">
        <v>103</v>
      </c>
      <c r="G138" s="29"/>
      <c r="H138" s="28" t="s">
        <v>103</v>
      </c>
      <c r="I138" s="28" t="s">
        <v>103</v>
      </c>
      <c r="J138" s="28" t="s">
        <v>102</v>
      </c>
      <c r="K138" s="28" t="s">
        <v>103</v>
      </c>
      <c r="L138" s="28" t="s">
        <v>103</v>
      </c>
      <c r="M138" s="28" t="s">
        <v>102</v>
      </c>
      <c r="N138" s="28" t="s">
        <v>102</v>
      </c>
      <c r="O138" s="28" t="s">
        <v>102</v>
      </c>
      <c r="P138" s="28" t="s">
        <v>103</v>
      </c>
      <c r="Q138" s="28" t="s">
        <v>103</v>
      </c>
      <c r="R138" s="28" t="s">
        <v>102</v>
      </c>
      <c r="S138" s="28" t="s">
        <v>103</v>
      </c>
      <c r="T138" s="28" t="s">
        <v>103</v>
      </c>
      <c r="U138" s="28" t="s">
        <v>103</v>
      </c>
      <c r="V138" s="28" t="s">
        <v>102</v>
      </c>
      <c r="W138" s="29"/>
      <c r="X138" s="28" t="s">
        <v>103</v>
      </c>
      <c r="Y138" s="29"/>
      <c r="Z138" s="28" t="s">
        <v>103</v>
      </c>
      <c r="AA138" s="28" t="s">
        <v>103</v>
      </c>
      <c r="AB138" s="28" t="s">
        <v>103</v>
      </c>
      <c r="AC138" s="28" t="s">
        <v>103</v>
      </c>
      <c r="AD138" s="28" t="s">
        <v>103</v>
      </c>
      <c r="AE138" s="28" t="s">
        <v>102</v>
      </c>
      <c r="AF138" s="28" t="s">
        <v>103</v>
      </c>
      <c r="AG138" s="28" t="s">
        <v>103</v>
      </c>
      <c r="AH138" s="28" t="s">
        <v>102</v>
      </c>
      <c r="AI138" s="28" t="s">
        <v>103</v>
      </c>
      <c r="AJ138" s="28" t="s">
        <v>102</v>
      </c>
      <c r="AK138" s="28" t="s">
        <v>103</v>
      </c>
      <c r="AL138" s="28" t="s">
        <v>102</v>
      </c>
      <c r="AM138" s="28" t="s">
        <v>102</v>
      </c>
      <c r="AN138" s="29"/>
      <c r="AO138" s="29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</row>
    <row r="139">
      <c r="A139" s="6" t="s">
        <v>240</v>
      </c>
      <c r="B139" s="7" t="s">
        <v>102</v>
      </c>
      <c r="C139" s="7" t="s">
        <v>102</v>
      </c>
      <c r="D139" s="7" t="s">
        <v>102</v>
      </c>
      <c r="E139" s="7" t="s">
        <v>102</v>
      </c>
      <c r="F139" s="7" t="s">
        <v>102</v>
      </c>
      <c r="G139" s="8"/>
      <c r="H139" s="7" t="s">
        <v>102</v>
      </c>
      <c r="I139" s="7" t="s">
        <v>102</v>
      </c>
      <c r="J139" s="7" t="s">
        <v>102</v>
      </c>
      <c r="K139" s="7" t="s">
        <v>102</v>
      </c>
      <c r="L139" s="7" t="s">
        <v>102</v>
      </c>
      <c r="M139" s="7" t="s">
        <v>102</v>
      </c>
      <c r="N139" s="7" t="s">
        <v>102</v>
      </c>
      <c r="O139" s="7" t="s">
        <v>102</v>
      </c>
      <c r="P139" s="7" t="s">
        <v>102</v>
      </c>
      <c r="Q139" s="7" t="s">
        <v>102</v>
      </c>
      <c r="R139" s="7" t="s">
        <v>102</v>
      </c>
      <c r="S139" s="7" t="s">
        <v>102</v>
      </c>
      <c r="T139" s="7" t="s">
        <v>102</v>
      </c>
      <c r="U139" s="7" t="s">
        <v>102</v>
      </c>
      <c r="V139" s="7" t="s">
        <v>102</v>
      </c>
      <c r="W139" s="8"/>
      <c r="X139" s="7" t="s">
        <v>102</v>
      </c>
      <c r="Y139" s="8"/>
      <c r="Z139" s="7" t="s">
        <v>102</v>
      </c>
      <c r="AA139" s="7" t="s">
        <v>102</v>
      </c>
      <c r="AB139" s="7" t="s">
        <v>102</v>
      </c>
      <c r="AC139" s="7" t="s">
        <v>102</v>
      </c>
      <c r="AD139" s="7" t="s">
        <v>102</v>
      </c>
      <c r="AE139" s="7" t="s">
        <v>102</v>
      </c>
      <c r="AF139" s="7" t="s">
        <v>103</v>
      </c>
      <c r="AG139" s="7" t="s">
        <v>102</v>
      </c>
      <c r="AH139" s="7" t="s">
        <v>102</v>
      </c>
      <c r="AI139" s="7" t="s">
        <v>102</v>
      </c>
      <c r="AJ139" s="7" t="s">
        <v>102</v>
      </c>
      <c r="AK139" s="7" t="s">
        <v>102</v>
      </c>
      <c r="AL139" s="7" t="s">
        <v>102</v>
      </c>
      <c r="AM139" s="7" t="s">
        <v>102</v>
      </c>
      <c r="AN139" s="8"/>
      <c r="AO139" s="8"/>
    </row>
    <row r="140">
      <c r="A140" s="6" t="s">
        <v>241</v>
      </c>
      <c r="B140" s="7" t="s">
        <v>111</v>
      </c>
      <c r="C140" s="7" t="s">
        <v>111</v>
      </c>
      <c r="D140" s="7" t="s">
        <v>111</v>
      </c>
      <c r="E140" s="7" t="s">
        <v>111</v>
      </c>
      <c r="F140" s="7" t="s">
        <v>111</v>
      </c>
      <c r="G140" s="8"/>
      <c r="H140" s="7" t="s">
        <v>111</v>
      </c>
      <c r="I140" s="7" t="s">
        <v>111</v>
      </c>
      <c r="J140" s="7" t="s">
        <v>111</v>
      </c>
      <c r="K140" s="7" t="s">
        <v>111</v>
      </c>
      <c r="L140" s="7" t="s">
        <v>111</v>
      </c>
      <c r="M140" s="7" t="s">
        <v>111</v>
      </c>
      <c r="N140" s="7" t="s">
        <v>102</v>
      </c>
      <c r="O140" s="7" t="s">
        <v>111</v>
      </c>
      <c r="P140" s="7" t="s">
        <v>111</v>
      </c>
      <c r="Q140" s="7" t="s">
        <v>109</v>
      </c>
      <c r="R140" s="7" t="s">
        <v>111</v>
      </c>
      <c r="S140" s="7" t="s">
        <v>111</v>
      </c>
      <c r="T140" s="7" t="s">
        <v>111</v>
      </c>
      <c r="U140" s="7" t="s">
        <v>111</v>
      </c>
      <c r="V140" s="7" t="s">
        <v>111</v>
      </c>
      <c r="W140" s="8"/>
      <c r="X140" s="7" t="s">
        <v>111</v>
      </c>
      <c r="Y140" s="8"/>
      <c r="Z140" s="7" t="s">
        <v>111</v>
      </c>
      <c r="AA140" s="7" t="s">
        <v>111</v>
      </c>
      <c r="AB140" s="7" t="s">
        <v>111</v>
      </c>
      <c r="AC140" s="7" t="s">
        <v>111</v>
      </c>
      <c r="AD140" s="7" t="s">
        <v>111</v>
      </c>
      <c r="AE140" s="7" t="s">
        <v>111</v>
      </c>
      <c r="AF140" s="7" t="s">
        <v>103</v>
      </c>
      <c r="AG140" s="7" t="s">
        <v>111</v>
      </c>
      <c r="AH140" s="7" t="s">
        <v>111</v>
      </c>
      <c r="AI140" s="7" t="s">
        <v>111</v>
      </c>
      <c r="AJ140" s="7" t="s">
        <v>111</v>
      </c>
      <c r="AK140" s="7" t="s">
        <v>103</v>
      </c>
      <c r="AL140" s="7" t="s">
        <v>111</v>
      </c>
      <c r="AM140" s="7" t="s">
        <v>111</v>
      </c>
      <c r="AN140" s="8"/>
      <c r="AO140" s="8"/>
    </row>
    <row r="141">
      <c r="A141" s="6" t="s">
        <v>242</v>
      </c>
      <c r="B141" s="7" t="s">
        <v>103</v>
      </c>
      <c r="C141" s="7" t="s">
        <v>103</v>
      </c>
      <c r="D141" s="7" t="s">
        <v>103</v>
      </c>
      <c r="E141" s="7" t="s">
        <v>103</v>
      </c>
      <c r="F141" s="7" t="s">
        <v>103</v>
      </c>
      <c r="G141" s="8"/>
      <c r="H141" s="7" t="s">
        <v>103</v>
      </c>
      <c r="I141" s="7" t="s">
        <v>103</v>
      </c>
      <c r="J141" s="7" t="s">
        <v>103</v>
      </c>
      <c r="K141" s="7" t="s">
        <v>102</v>
      </c>
      <c r="L141" s="7" t="s">
        <v>103</v>
      </c>
      <c r="M141" s="7" t="s">
        <v>103</v>
      </c>
      <c r="N141" s="8"/>
      <c r="O141" s="7" t="s">
        <v>103</v>
      </c>
      <c r="P141" s="7" t="s">
        <v>103</v>
      </c>
      <c r="Q141" s="7" t="s">
        <v>103</v>
      </c>
      <c r="R141" s="7" t="s">
        <v>103</v>
      </c>
      <c r="S141" s="7" t="s">
        <v>111</v>
      </c>
      <c r="T141" s="7" t="s">
        <v>103</v>
      </c>
      <c r="U141" s="7" t="s">
        <v>103</v>
      </c>
      <c r="V141" s="7" t="s">
        <v>103</v>
      </c>
      <c r="W141" s="8"/>
      <c r="X141" s="7" t="s">
        <v>103</v>
      </c>
      <c r="Y141" s="8"/>
      <c r="Z141" s="7" t="s">
        <v>103</v>
      </c>
      <c r="AA141" s="7" t="s">
        <v>103</v>
      </c>
      <c r="AB141" s="7" t="s">
        <v>103</v>
      </c>
      <c r="AC141" s="7" t="s">
        <v>103</v>
      </c>
      <c r="AD141" s="7" t="s">
        <v>103</v>
      </c>
      <c r="AE141" s="7" t="s">
        <v>103</v>
      </c>
      <c r="AF141" s="7" t="s">
        <v>111</v>
      </c>
      <c r="AG141" s="7" t="s">
        <v>102</v>
      </c>
      <c r="AH141" s="7" t="s">
        <v>103</v>
      </c>
      <c r="AI141" s="7" t="s">
        <v>103</v>
      </c>
      <c r="AJ141" s="7" t="s">
        <v>103</v>
      </c>
      <c r="AK141" s="7" t="s">
        <v>103</v>
      </c>
      <c r="AL141" s="7" t="s">
        <v>103</v>
      </c>
      <c r="AM141" s="7" t="s">
        <v>103</v>
      </c>
      <c r="AN141" s="8"/>
      <c r="AO141" s="8"/>
    </row>
    <row r="142">
      <c r="A142" s="6" t="s">
        <v>243</v>
      </c>
      <c r="B142" s="7" t="s">
        <v>110</v>
      </c>
      <c r="C142" s="7" t="s">
        <v>103</v>
      </c>
      <c r="D142" s="7" t="s">
        <v>103</v>
      </c>
      <c r="E142" s="7" t="s">
        <v>110</v>
      </c>
      <c r="F142" s="7" t="s">
        <v>110</v>
      </c>
      <c r="G142" s="8"/>
      <c r="H142" s="7" t="s">
        <v>109</v>
      </c>
      <c r="I142" s="8"/>
      <c r="J142" s="7" t="s">
        <v>110</v>
      </c>
      <c r="K142" s="7" t="s">
        <v>110</v>
      </c>
      <c r="L142" s="7" t="s">
        <v>111</v>
      </c>
      <c r="M142" s="7" t="s">
        <v>110</v>
      </c>
      <c r="N142" s="7" t="s">
        <v>103</v>
      </c>
      <c r="O142" s="7" t="s">
        <v>103</v>
      </c>
      <c r="P142" s="7" t="s">
        <v>110</v>
      </c>
      <c r="Q142" s="7" t="s">
        <v>103</v>
      </c>
      <c r="R142" s="7" t="s">
        <v>103</v>
      </c>
      <c r="S142" s="7" t="s">
        <v>103</v>
      </c>
      <c r="T142" s="7" t="s">
        <v>110</v>
      </c>
      <c r="U142" s="7" t="s">
        <v>110</v>
      </c>
      <c r="V142" s="7" t="s">
        <v>110</v>
      </c>
      <c r="W142" s="8"/>
      <c r="X142" s="7" t="s">
        <v>103</v>
      </c>
      <c r="Y142" s="8"/>
      <c r="Z142" s="7" t="s">
        <v>428</v>
      </c>
      <c r="AA142" s="7" t="s">
        <v>110</v>
      </c>
      <c r="AB142" s="7" t="s">
        <v>110</v>
      </c>
      <c r="AC142" s="7" t="s">
        <v>110</v>
      </c>
      <c r="AD142" s="7" t="s">
        <v>110</v>
      </c>
      <c r="AE142" s="7" t="s">
        <v>103</v>
      </c>
      <c r="AF142" s="7" t="s">
        <v>102</v>
      </c>
      <c r="AG142" s="7" t="s">
        <v>110</v>
      </c>
      <c r="AH142" s="7" t="s">
        <v>110</v>
      </c>
      <c r="AI142" s="7" t="s">
        <v>103</v>
      </c>
      <c r="AJ142" s="7" t="s">
        <v>103</v>
      </c>
      <c r="AK142" s="7" t="s">
        <v>102</v>
      </c>
      <c r="AL142" s="7" t="s">
        <v>110</v>
      </c>
      <c r="AM142" s="7" t="s">
        <v>110</v>
      </c>
      <c r="AN142" s="8"/>
      <c r="AO142" s="8"/>
    </row>
    <row r="143">
      <c r="A143" s="6" t="s">
        <v>244</v>
      </c>
      <c r="B143" s="7" t="s">
        <v>102</v>
      </c>
      <c r="C143" s="7" t="s">
        <v>102</v>
      </c>
      <c r="D143" s="7" t="s">
        <v>103</v>
      </c>
      <c r="E143" s="7" t="s">
        <v>102</v>
      </c>
      <c r="F143" s="7" t="s">
        <v>102</v>
      </c>
      <c r="G143" s="8"/>
      <c r="H143" s="7" t="s">
        <v>102</v>
      </c>
      <c r="I143" s="7" t="s">
        <v>102</v>
      </c>
      <c r="J143" s="7" t="s">
        <v>102</v>
      </c>
      <c r="K143" s="7" t="s">
        <v>102</v>
      </c>
      <c r="L143" s="7" t="s">
        <v>102</v>
      </c>
      <c r="M143" s="7" t="s">
        <v>102</v>
      </c>
      <c r="N143" s="7" t="s">
        <v>102</v>
      </c>
      <c r="O143" s="7" t="s">
        <v>102</v>
      </c>
      <c r="P143" s="7" t="s">
        <v>102</v>
      </c>
      <c r="Q143" s="7" t="s">
        <v>109</v>
      </c>
      <c r="R143" s="7" t="s">
        <v>102</v>
      </c>
      <c r="S143" s="7" t="s">
        <v>102</v>
      </c>
      <c r="T143" s="7" t="s">
        <v>102</v>
      </c>
      <c r="U143" s="7" t="s">
        <v>102</v>
      </c>
      <c r="V143" s="7" t="s">
        <v>102</v>
      </c>
      <c r="W143" s="8"/>
      <c r="X143" s="7" t="s">
        <v>102</v>
      </c>
      <c r="Y143" s="8"/>
      <c r="Z143" s="7" t="s">
        <v>102</v>
      </c>
      <c r="AA143" s="7" t="s">
        <v>102</v>
      </c>
      <c r="AB143" s="7" t="s">
        <v>102</v>
      </c>
      <c r="AC143" s="7" t="s">
        <v>102</v>
      </c>
      <c r="AD143" s="7" t="s">
        <v>103</v>
      </c>
      <c r="AE143" s="7" t="s">
        <v>102</v>
      </c>
      <c r="AF143" s="7" t="s">
        <v>102</v>
      </c>
      <c r="AG143" s="7" t="s">
        <v>102</v>
      </c>
      <c r="AH143" s="7" t="s">
        <v>102</v>
      </c>
      <c r="AI143" s="7" t="s">
        <v>102</v>
      </c>
      <c r="AJ143" s="7" t="s">
        <v>102</v>
      </c>
      <c r="AK143" s="7" t="s">
        <v>102</v>
      </c>
      <c r="AL143" s="7" t="s">
        <v>102</v>
      </c>
      <c r="AM143" s="7" t="s">
        <v>103</v>
      </c>
      <c r="AN143" s="8"/>
      <c r="AO143" s="8"/>
    </row>
    <row r="144">
      <c r="A144" s="6" t="s">
        <v>245</v>
      </c>
      <c r="B144" s="7" t="s">
        <v>102</v>
      </c>
      <c r="C144" s="7" t="s">
        <v>103</v>
      </c>
      <c r="D144" s="7" t="s">
        <v>102</v>
      </c>
      <c r="E144" s="7" t="s">
        <v>102</v>
      </c>
      <c r="F144" s="7" t="s">
        <v>102</v>
      </c>
      <c r="G144" s="8"/>
      <c r="H144" s="7" t="s">
        <v>102</v>
      </c>
      <c r="I144" s="7" t="s">
        <v>102</v>
      </c>
      <c r="J144" s="7" t="s">
        <v>103</v>
      </c>
      <c r="K144" s="7" t="s">
        <v>102</v>
      </c>
      <c r="L144" s="7" t="s">
        <v>102</v>
      </c>
      <c r="M144" s="7" t="s">
        <v>102</v>
      </c>
      <c r="N144" s="7" t="s">
        <v>102</v>
      </c>
      <c r="O144" s="7" t="s">
        <v>102</v>
      </c>
      <c r="P144" s="7" t="s">
        <v>102</v>
      </c>
      <c r="Q144" s="7" t="s">
        <v>111</v>
      </c>
      <c r="R144" s="7" t="s">
        <v>102</v>
      </c>
      <c r="S144" s="7" t="s">
        <v>102</v>
      </c>
      <c r="T144" s="7" t="s">
        <v>102</v>
      </c>
      <c r="U144" s="7" t="s">
        <v>103</v>
      </c>
      <c r="V144" s="7" t="s">
        <v>102</v>
      </c>
      <c r="W144" s="8"/>
      <c r="X144" s="7" t="s">
        <v>102</v>
      </c>
      <c r="Y144" s="8"/>
      <c r="Z144" s="7" t="s">
        <v>102</v>
      </c>
      <c r="AA144" s="7" t="s">
        <v>102</v>
      </c>
      <c r="AB144" s="7" t="s">
        <v>103</v>
      </c>
      <c r="AC144" s="7" t="s">
        <v>102</v>
      </c>
      <c r="AD144" s="7" t="s">
        <v>102</v>
      </c>
      <c r="AE144" s="7" t="s">
        <v>103</v>
      </c>
      <c r="AF144" s="7" t="s">
        <v>103</v>
      </c>
      <c r="AG144" s="7" t="s">
        <v>102</v>
      </c>
      <c r="AH144" s="7" t="s">
        <v>102</v>
      </c>
      <c r="AI144" s="7" t="s">
        <v>102</v>
      </c>
      <c r="AJ144" s="7" t="s">
        <v>102</v>
      </c>
      <c r="AK144" s="7" t="s">
        <v>103</v>
      </c>
      <c r="AL144" s="7" t="s">
        <v>102</v>
      </c>
      <c r="AM144" s="7" t="s">
        <v>102</v>
      </c>
      <c r="AN144" s="8"/>
      <c r="AO144" s="8"/>
    </row>
    <row r="145">
      <c r="A145" s="6" t="s">
        <v>246</v>
      </c>
      <c r="B145" s="7" t="s">
        <v>111</v>
      </c>
      <c r="C145" s="7" t="s">
        <v>111</v>
      </c>
      <c r="D145" s="7" t="s">
        <v>111</v>
      </c>
      <c r="E145" s="7" t="s">
        <v>103</v>
      </c>
      <c r="F145" s="7" t="s">
        <v>103</v>
      </c>
      <c r="G145" s="8"/>
      <c r="H145" s="7" t="s">
        <v>103</v>
      </c>
      <c r="I145" s="7" t="s">
        <v>103</v>
      </c>
      <c r="J145" s="7" t="s">
        <v>103</v>
      </c>
      <c r="K145" s="7" t="s">
        <v>103</v>
      </c>
      <c r="L145" s="7" t="s">
        <v>103</v>
      </c>
      <c r="M145" s="7" t="s">
        <v>103</v>
      </c>
      <c r="N145" s="8"/>
      <c r="O145" s="7" t="s">
        <v>103</v>
      </c>
      <c r="P145" s="7" t="s">
        <v>103</v>
      </c>
      <c r="Q145" s="7" t="s">
        <v>111</v>
      </c>
      <c r="R145" s="7" t="s">
        <v>103</v>
      </c>
      <c r="S145" s="7" t="s">
        <v>111</v>
      </c>
      <c r="T145" s="7" t="s">
        <v>103</v>
      </c>
      <c r="U145" s="7" t="s">
        <v>103</v>
      </c>
      <c r="V145" s="7" t="s">
        <v>103</v>
      </c>
      <c r="W145" s="8"/>
      <c r="X145" s="7" t="s">
        <v>103</v>
      </c>
      <c r="Y145" s="8"/>
      <c r="Z145" s="7" t="s">
        <v>103</v>
      </c>
      <c r="AA145" s="7" t="s">
        <v>103</v>
      </c>
      <c r="AB145" s="7" t="s">
        <v>103</v>
      </c>
      <c r="AC145" s="7" t="s">
        <v>103</v>
      </c>
      <c r="AD145" s="7" t="s">
        <v>103</v>
      </c>
      <c r="AE145" s="7" t="s">
        <v>103</v>
      </c>
      <c r="AF145" s="7" t="s">
        <v>103</v>
      </c>
      <c r="AG145" s="7" t="s">
        <v>103</v>
      </c>
      <c r="AH145" s="7" t="s">
        <v>103</v>
      </c>
      <c r="AI145" s="7" t="s">
        <v>103</v>
      </c>
      <c r="AJ145" s="7" t="s">
        <v>103</v>
      </c>
      <c r="AK145" s="7" t="s">
        <v>103</v>
      </c>
      <c r="AL145" s="7" t="s">
        <v>103</v>
      </c>
      <c r="AM145" s="7" t="s">
        <v>103</v>
      </c>
      <c r="AN145" s="8"/>
      <c r="AO145" s="8"/>
    </row>
    <row r="146">
      <c r="A146" s="6" t="s">
        <v>247</v>
      </c>
      <c r="B146" s="7" t="s">
        <v>111</v>
      </c>
      <c r="C146" s="7" t="s">
        <v>111</v>
      </c>
      <c r="D146" s="7" t="s">
        <v>111</v>
      </c>
      <c r="E146" s="7" t="s">
        <v>111</v>
      </c>
      <c r="F146" s="7" t="s">
        <v>111</v>
      </c>
      <c r="G146" s="8"/>
      <c r="H146" s="7" t="s">
        <v>111</v>
      </c>
      <c r="I146" s="7" t="s">
        <v>102</v>
      </c>
      <c r="J146" s="7" t="s">
        <v>111</v>
      </c>
      <c r="K146" s="7" t="s">
        <v>111</v>
      </c>
      <c r="L146" s="7" t="s">
        <v>111</v>
      </c>
      <c r="M146" s="7" t="s">
        <v>111</v>
      </c>
      <c r="N146" s="8"/>
      <c r="O146" s="7" t="s">
        <v>111</v>
      </c>
      <c r="P146" s="7" t="s">
        <v>111</v>
      </c>
      <c r="Q146" s="7" t="s">
        <v>109</v>
      </c>
      <c r="R146" s="7" t="s">
        <v>111</v>
      </c>
      <c r="S146" s="7" t="s">
        <v>111</v>
      </c>
      <c r="T146" s="7" t="s">
        <v>111</v>
      </c>
      <c r="U146" s="7" t="s">
        <v>111</v>
      </c>
      <c r="V146" s="7" t="s">
        <v>111</v>
      </c>
      <c r="W146" s="8"/>
      <c r="X146" s="7" t="s">
        <v>111</v>
      </c>
      <c r="Y146" s="8"/>
      <c r="Z146" s="7" t="s">
        <v>111</v>
      </c>
      <c r="AA146" s="7" t="s">
        <v>111</v>
      </c>
      <c r="AB146" s="7" t="s">
        <v>111</v>
      </c>
      <c r="AC146" s="8"/>
      <c r="AD146" s="7" t="s">
        <v>111</v>
      </c>
      <c r="AE146" s="7" t="s">
        <v>111</v>
      </c>
      <c r="AF146" s="7" t="s">
        <v>103</v>
      </c>
      <c r="AG146" s="7" t="s">
        <v>111</v>
      </c>
      <c r="AH146" s="7" t="s">
        <v>111</v>
      </c>
      <c r="AI146" s="7" t="s">
        <v>102</v>
      </c>
      <c r="AJ146" s="7" t="s">
        <v>111</v>
      </c>
      <c r="AK146" s="7" t="s">
        <v>111</v>
      </c>
      <c r="AL146" s="7" t="s">
        <v>111</v>
      </c>
      <c r="AM146" s="7" t="s">
        <v>109</v>
      </c>
      <c r="AN146" s="8"/>
      <c r="AO146" s="8"/>
    </row>
    <row r="147">
      <c r="A147" s="6" t="s">
        <v>248</v>
      </c>
      <c r="B147" s="7" t="s">
        <v>102</v>
      </c>
      <c r="C147" s="7" t="s">
        <v>103</v>
      </c>
      <c r="D147" s="7" t="s">
        <v>103</v>
      </c>
      <c r="E147" s="8"/>
      <c r="F147" s="7" t="s">
        <v>102</v>
      </c>
      <c r="G147" s="8"/>
      <c r="H147" s="7" t="s">
        <v>111</v>
      </c>
      <c r="I147" s="7" t="s">
        <v>103</v>
      </c>
      <c r="J147" s="7" t="s">
        <v>102</v>
      </c>
      <c r="K147" s="7" t="s">
        <v>109</v>
      </c>
      <c r="L147" s="7" t="s">
        <v>111</v>
      </c>
      <c r="M147" s="7" t="s">
        <v>102</v>
      </c>
      <c r="N147" s="8"/>
      <c r="O147" s="7" t="s">
        <v>103</v>
      </c>
      <c r="P147" s="7" t="s">
        <v>102</v>
      </c>
      <c r="Q147" s="7" t="s">
        <v>102</v>
      </c>
      <c r="R147" s="7" t="s">
        <v>103</v>
      </c>
      <c r="S147" s="7" t="s">
        <v>111</v>
      </c>
      <c r="T147" s="7" t="s">
        <v>103</v>
      </c>
      <c r="U147" s="7" t="s">
        <v>102</v>
      </c>
      <c r="V147" s="7" t="s">
        <v>102</v>
      </c>
      <c r="W147" s="8"/>
      <c r="X147" s="7" t="s">
        <v>102</v>
      </c>
      <c r="Y147" s="8"/>
      <c r="Z147" s="7" t="s">
        <v>103</v>
      </c>
      <c r="AA147" s="7" t="s">
        <v>102</v>
      </c>
      <c r="AB147" s="7" t="s">
        <v>102</v>
      </c>
      <c r="AC147" s="7" t="s">
        <v>102</v>
      </c>
      <c r="AD147" s="7" t="s">
        <v>102</v>
      </c>
      <c r="AE147" s="7"/>
      <c r="AF147" s="7" t="s">
        <v>102</v>
      </c>
      <c r="AG147" s="7" t="s">
        <v>102</v>
      </c>
      <c r="AH147" s="7" t="s">
        <v>102</v>
      </c>
      <c r="AI147" s="7" t="s">
        <v>102</v>
      </c>
      <c r="AJ147" s="7" t="s">
        <v>102</v>
      </c>
      <c r="AK147" s="7" t="s">
        <v>102</v>
      </c>
      <c r="AL147" s="7" t="s">
        <v>103</v>
      </c>
      <c r="AM147" s="7" t="s">
        <v>103</v>
      </c>
      <c r="AN147" s="8"/>
      <c r="AO147" s="8"/>
    </row>
    <row r="148">
      <c r="A148" s="6" t="s">
        <v>249</v>
      </c>
      <c r="B148" s="7" t="s">
        <v>102</v>
      </c>
      <c r="C148" s="7" t="s">
        <v>102</v>
      </c>
      <c r="D148" s="7" t="s">
        <v>102</v>
      </c>
      <c r="E148" s="7" t="s">
        <v>102</v>
      </c>
      <c r="F148" s="7" t="s">
        <v>102</v>
      </c>
      <c r="G148" s="8"/>
      <c r="H148" s="7" t="s">
        <v>102</v>
      </c>
      <c r="I148" s="7" t="s">
        <v>102</v>
      </c>
      <c r="J148" s="7" t="s">
        <v>102</v>
      </c>
      <c r="K148" s="7" t="s">
        <v>102</v>
      </c>
      <c r="L148" s="7" t="s">
        <v>102</v>
      </c>
      <c r="M148" s="7" t="s">
        <v>102</v>
      </c>
      <c r="N148" s="7" t="s">
        <v>102</v>
      </c>
      <c r="O148" s="7" t="s">
        <v>102</v>
      </c>
      <c r="P148" s="7" t="s">
        <v>103</v>
      </c>
      <c r="Q148" s="7" t="s">
        <v>102</v>
      </c>
      <c r="R148" s="7" t="s">
        <v>103</v>
      </c>
      <c r="S148" s="7" t="s">
        <v>103</v>
      </c>
      <c r="T148" s="7" t="s">
        <v>102</v>
      </c>
      <c r="U148" s="7" t="s">
        <v>102</v>
      </c>
      <c r="V148" s="7" t="s">
        <v>102</v>
      </c>
      <c r="W148" s="8"/>
      <c r="X148" s="7" t="s">
        <v>102</v>
      </c>
      <c r="Y148" s="8"/>
      <c r="Z148" s="7" t="s">
        <v>102</v>
      </c>
      <c r="AA148" s="7" t="s">
        <v>102</v>
      </c>
      <c r="AB148" s="7" t="s">
        <v>102</v>
      </c>
      <c r="AC148" s="7" t="s">
        <v>102</v>
      </c>
      <c r="AD148" s="7" t="s">
        <v>102</v>
      </c>
      <c r="AE148" s="7" t="s">
        <v>102</v>
      </c>
      <c r="AF148" s="7" t="s">
        <v>103</v>
      </c>
      <c r="AG148" s="7" t="s">
        <v>102</v>
      </c>
      <c r="AH148" s="7" t="s">
        <v>102</v>
      </c>
      <c r="AI148" s="7" t="s">
        <v>102</v>
      </c>
      <c r="AJ148" s="7" t="s">
        <v>102</v>
      </c>
      <c r="AK148" s="7" t="s">
        <v>102</v>
      </c>
      <c r="AL148" s="7" t="s">
        <v>102</v>
      </c>
      <c r="AM148" s="7" t="s">
        <v>102</v>
      </c>
      <c r="AN148" s="8"/>
      <c r="AO148" s="8"/>
    </row>
    <row r="149">
      <c r="A149" s="6" t="s">
        <v>250</v>
      </c>
      <c r="B149" s="7" t="s">
        <v>102</v>
      </c>
      <c r="C149" s="7" t="s">
        <v>102</v>
      </c>
      <c r="D149" s="7" t="s">
        <v>102</v>
      </c>
      <c r="E149" s="7" t="s">
        <v>102</v>
      </c>
      <c r="F149" s="7" t="s">
        <v>102</v>
      </c>
      <c r="G149" s="8"/>
      <c r="H149" s="7" t="s">
        <v>102</v>
      </c>
      <c r="I149" s="7" t="s">
        <v>103</v>
      </c>
      <c r="J149" s="7" t="s">
        <v>102</v>
      </c>
      <c r="K149" s="7" t="s">
        <v>103</v>
      </c>
      <c r="L149" s="7" t="s">
        <v>102</v>
      </c>
      <c r="M149" s="7" t="s">
        <v>102</v>
      </c>
      <c r="N149" s="7" t="s">
        <v>102</v>
      </c>
      <c r="O149" s="7" t="s">
        <v>102</v>
      </c>
      <c r="P149" s="7" t="s">
        <v>102</v>
      </c>
      <c r="Q149" s="7" t="s">
        <v>102</v>
      </c>
      <c r="R149" s="7" t="s">
        <v>102</v>
      </c>
      <c r="S149" s="7" t="s">
        <v>103</v>
      </c>
      <c r="T149" s="7" t="s">
        <v>102</v>
      </c>
      <c r="U149" s="7" t="s">
        <v>102</v>
      </c>
      <c r="V149" s="7" t="s">
        <v>102</v>
      </c>
      <c r="W149" s="8"/>
      <c r="X149" s="7" t="s">
        <v>102</v>
      </c>
      <c r="Y149" s="8"/>
      <c r="Z149" s="7" t="s">
        <v>102</v>
      </c>
      <c r="AA149" s="7" t="s">
        <v>102</v>
      </c>
      <c r="AB149" s="7" t="s">
        <v>102</v>
      </c>
      <c r="AC149" s="7" t="s">
        <v>102</v>
      </c>
      <c r="AD149" s="7" t="s">
        <v>102</v>
      </c>
      <c r="AE149" s="7" t="s">
        <v>102</v>
      </c>
      <c r="AF149" s="7" t="s">
        <v>103</v>
      </c>
      <c r="AG149" s="7" t="s">
        <v>102</v>
      </c>
      <c r="AH149" s="7" t="s">
        <v>102</v>
      </c>
      <c r="AI149" s="7" t="s">
        <v>102</v>
      </c>
      <c r="AJ149" s="7" t="s">
        <v>102</v>
      </c>
      <c r="AK149" s="7" t="s">
        <v>102</v>
      </c>
      <c r="AL149" s="7" t="s">
        <v>102</v>
      </c>
      <c r="AM149" s="7" t="s">
        <v>102</v>
      </c>
      <c r="AN149" s="8"/>
      <c r="AO149" s="8"/>
    </row>
    <row r="150">
      <c r="A150" s="6" t="s">
        <v>251</v>
      </c>
      <c r="B150" s="7" t="s">
        <v>103</v>
      </c>
      <c r="C150" s="7" t="s">
        <v>103</v>
      </c>
      <c r="D150" s="7" t="s">
        <v>103</v>
      </c>
      <c r="E150" s="7" t="s">
        <v>103</v>
      </c>
      <c r="F150" s="7" t="s">
        <v>103</v>
      </c>
      <c r="G150" s="8"/>
      <c r="H150" s="7" t="s">
        <v>103</v>
      </c>
      <c r="I150" s="7" t="s">
        <v>102</v>
      </c>
      <c r="J150" s="7" t="s">
        <v>103</v>
      </c>
      <c r="K150" s="7" t="s">
        <v>103</v>
      </c>
      <c r="L150" s="7" t="s">
        <v>103</v>
      </c>
      <c r="M150" s="7" t="s">
        <v>103</v>
      </c>
      <c r="N150" s="7" t="s">
        <v>103</v>
      </c>
      <c r="O150" s="7" t="s">
        <v>103</v>
      </c>
      <c r="P150" s="7" t="s">
        <v>103</v>
      </c>
      <c r="Q150" s="7" t="s">
        <v>103</v>
      </c>
      <c r="R150" s="7" t="s">
        <v>103</v>
      </c>
      <c r="S150" s="7" t="s">
        <v>103</v>
      </c>
      <c r="T150" s="7" t="s">
        <v>103</v>
      </c>
      <c r="U150" s="7" t="s">
        <v>103</v>
      </c>
      <c r="V150" s="7" t="s">
        <v>103</v>
      </c>
      <c r="W150" s="8"/>
      <c r="X150" s="7" t="s">
        <v>103</v>
      </c>
      <c r="Y150" s="8"/>
      <c r="Z150" s="7" t="s">
        <v>103</v>
      </c>
      <c r="AA150" s="7" t="s">
        <v>103</v>
      </c>
      <c r="AB150" s="7" t="s">
        <v>103</v>
      </c>
      <c r="AC150" s="7" t="s">
        <v>103</v>
      </c>
      <c r="AD150" s="7" t="s">
        <v>103</v>
      </c>
      <c r="AE150" s="7" t="s">
        <v>103</v>
      </c>
      <c r="AF150" s="7" t="s">
        <v>102</v>
      </c>
      <c r="AG150" s="7" t="s">
        <v>103</v>
      </c>
      <c r="AH150" s="7" t="s">
        <v>103</v>
      </c>
      <c r="AI150" s="7" t="s">
        <v>103</v>
      </c>
      <c r="AJ150" s="7" t="s">
        <v>103</v>
      </c>
      <c r="AK150" s="7" t="s">
        <v>103</v>
      </c>
      <c r="AL150" s="7" t="s">
        <v>103</v>
      </c>
      <c r="AM150" s="7" t="s">
        <v>103</v>
      </c>
      <c r="AN150" s="8"/>
      <c r="AO150" s="8"/>
    </row>
    <row r="151">
      <c r="A151" s="6" t="s">
        <v>252</v>
      </c>
      <c r="B151" s="7" t="s">
        <v>102</v>
      </c>
      <c r="C151" s="7" t="s">
        <v>102</v>
      </c>
      <c r="D151" s="7" t="s">
        <v>102</v>
      </c>
      <c r="E151" s="7" t="s">
        <v>102</v>
      </c>
      <c r="F151" s="7" t="s">
        <v>102</v>
      </c>
      <c r="G151" s="8"/>
      <c r="H151" s="7" t="s">
        <v>102</v>
      </c>
      <c r="I151" s="7" t="s">
        <v>103</v>
      </c>
      <c r="J151" s="7" t="s">
        <v>102</v>
      </c>
      <c r="K151" s="7" t="s">
        <v>103</v>
      </c>
      <c r="L151" s="7" t="s">
        <v>102</v>
      </c>
      <c r="M151" s="7" t="s">
        <v>102</v>
      </c>
      <c r="N151" s="7" t="s">
        <v>102</v>
      </c>
      <c r="O151" s="7" t="s">
        <v>102</v>
      </c>
      <c r="P151" s="7" t="s">
        <v>102</v>
      </c>
      <c r="Q151" s="7" t="s">
        <v>103</v>
      </c>
      <c r="R151" s="7" t="s">
        <v>103</v>
      </c>
      <c r="S151" s="7" t="s">
        <v>103</v>
      </c>
      <c r="T151" s="7" t="s">
        <v>102</v>
      </c>
      <c r="U151" s="7" t="s">
        <v>103</v>
      </c>
      <c r="V151" s="7" t="s">
        <v>102</v>
      </c>
      <c r="W151" s="8"/>
      <c r="X151" s="7" t="s">
        <v>103</v>
      </c>
      <c r="Y151" s="8"/>
      <c r="Z151" s="7" t="s">
        <v>102</v>
      </c>
      <c r="AA151" s="7" t="s">
        <v>102</v>
      </c>
      <c r="AB151" s="7" t="s">
        <v>102</v>
      </c>
      <c r="AC151" s="7" t="s">
        <v>103</v>
      </c>
      <c r="AD151" s="7" t="s">
        <v>102</v>
      </c>
      <c r="AE151" s="7" t="s">
        <v>103</v>
      </c>
      <c r="AF151" s="7" t="s">
        <v>103</v>
      </c>
      <c r="AG151" s="7" t="s">
        <v>103</v>
      </c>
      <c r="AH151" s="7" t="s">
        <v>102</v>
      </c>
      <c r="AI151" s="7" t="s">
        <v>102</v>
      </c>
      <c r="AJ151" s="7" t="s">
        <v>102</v>
      </c>
      <c r="AK151" s="7" t="s">
        <v>102</v>
      </c>
      <c r="AL151" s="7" t="s">
        <v>102</v>
      </c>
      <c r="AM151" s="7" t="s">
        <v>102</v>
      </c>
      <c r="AN151" s="8"/>
      <c r="AO151" s="8"/>
    </row>
    <row r="152">
      <c r="A152" s="6" t="s">
        <v>253</v>
      </c>
      <c r="B152" s="7" t="s">
        <v>102</v>
      </c>
      <c r="C152" s="7" t="s">
        <v>102</v>
      </c>
      <c r="D152" s="7" t="s">
        <v>102</v>
      </c>
      <c r="E152" s="7" t="s">
        <v>103</v>
      </c>
      <c r="F152" s="7" t="s">
        <v>103</v>
      </c>
      <c r="G152" s="8"/>
      <c r="H152" s="7" t="s">
        <v>102</v>
      </c>
      <c r="I152" s="7" t="s">
        <v>102</v>
      </c>
      <c r="J152" s="7" t="s">
        <v>102</v>
      </c>
      <c r="K152" s="7" t="s">
        <v>102</v>
      </c>
      <c r="L152" s="7" t="s">
        <v>102</v>
      </c>
      <c r="M152" s="7" t="s">
        <v>102</v>
      </c>
      <c r="N152" s="7" t="s">
        <v>102</v>
      </c>
      <c r="O152" s="7" t="s">
        <v>102</v>
      </c>
      <c r="P152" s="7" t="s">
        <v>102</v>
      </c>
      <c r="Q152" s="7" t="s">
        <v>102</v>
      </c>
      <c r="R152" s="7" t="s">
        <v>102</v>
      </c>
      <c r="S152" s="7" t="s">
        <v>102</v>
      </c>
      <c r="T152" s="7" t="s">
        <v>102</v>
      </c>
      <c r="U152" s="7" t="s">
        <v>102</v>
      </c>
      <c r="V152" s="7" t="s">
        <v>102</v>
      </c>
      <c r="W152" s="8"/>
      <c r="X152" s="7" t="s">
        <v>102</v>
      </c>
      <c r="Y152" s="8"/>
      <c r="Z152" s="7" t="s">
        <v>102</v>
      </c>
      <c r="AA152" s="7" t="s">
        <v>102</v>
      </c>
      <c r="AB152" s="7" t="s">
        <v>102</v>
      </c>
      <c r="AC152" s="7" t="s">
        <v>102</v>
      </c>
      <c r="AD152" s="7" t="s">
        <v>102</v>
      </c>
      <c r="AE152" s="7" t="s">
        <v>102</v>
      </c>
      <c r="AF152" s="7" t="s">
        <v>103</v>
      </c>
      <c r="AG152" s="7" t="s">
        <v>102</v>
      </c>
      <c r="AH152" s="7" t="s">
        <v>102</v>
      </c>
      <c r="AI152" s="7" t="s">
        <v>102</v>
      </c>
      <c r="AJ152" s="7" t="s">
        <v>102</v>
      </c>
      <c r="AK152" s="7" t="s">
        <v>102</v>
      </c>
      <c r="AL152" s="7" t="s">
        <v>102</v>
      </c>
      <c r="AM152" s="7" t="s">
        <v>102</v>
      </c>
      <c r="AN152" s="8"/>
      <c r="AO152" s="8"/>
    </row>
    <row r="153">
      <c r="A153" s="6" t="s">
        <v>254</v>
      </c>
      <c r="B153" s="7" t="s">
        <v>103</v>
      </c>
      <c r="C153" s="7" t="s">
        <v>103</v>
      </c>
      <c r="D153" s="7" t="s">
        <v>103</v>
      </c>
      <c r="E153" s="7" t="s">
        <v>103</v>
      </c>
      <c r="F153" s="7" t="s">
        <v>103</v>
      </c>
      <c r="G153" s="8"/>
      <c r="H153" s="7" t="s">
        <v>103</v>
      </c>
      <c r="I153" s="7" t="s">
        <v>102</v>
      </c>
      <c r="J153" s="7" t="s">
        <v>103</v>
      </c>
      <c r="K153" s="7" t="s">
        <v>103</v>
      </c>
      <c r="L153" s="7" t="s">
        <v>103</v>
      </c>
      <c r="M153" s="7" t="s">
        <v>103</v>
      </c>
      <c r="N153" s="7" t="s">
        <v>103</v>
      </c>
      <c r="O153" s="7" t="s">
        <v>103</v>
      </c>
      <c r="P153" s="7" t="s">
        <v>103</v>
      </c>
      <c r="Q153" s="7" t="s">
        <v>103</v>
      </c>
      <c r="R153" s="7" t="s">
        <v>103</v>
      </c>
      <c r="S153" s="7" t="s">
        <v>103</v>
      </c>
      <c r="T153" s="7" t="s">
        <v>103</v>
      </c>
      <c r="U153" s="7" t="s">
        <v>103</v>
      </c>
      <c r="V153" s="7" t="s">
        <v>103</v>
      </c>
      <c r="W153" s="8"/>
      <c r="X153" s="7" t="s">
        <v>103</v>
      </c>
      <c r="Y153" s="8"/>
      <c r="Z153" s="7" t="s">
        <v>103</v>
      </c>
      <c r="AA153" s="7" t="s">
        <v>103</v>
      </c>
      <c r="AB153" s="7" t="s">
        <v>103</v>
      </c>
      <c r="AC153" s="7" t="s">
        <v>103</v>
      </c>
      <c r="AD153" s="7" t="s">
        <v>103</v>
      </c>
      <c r="AE153" s="7" t="s">
        <v>111</v>
      </c>
      <c r="AF153" s="7" t="s">
        <v>103</v>
      </c>
      <c r="AG153" s="7" t="s">
        <v>102</v>
      </c>
      <c r="AH153" s="7" t="s">
        <v>103</v>
      </c>
      <c r="AI153" s="7" t="s">
        <v>103</v>
      </c>
      <c r="AJ153" s="7" t="s">
        <v>103</v>
      </c>
      <c r="AK153" s="7" t="s">
        <v>103</v>
      </c>
      <c r="AL153" s="7" t="s">
        <v>102</v>
      </c>
      <c r="AM153" s="7" t="s">
        <v>102</v>
      </c>
      <c r="AN153" s="8"/>
      <c r="AO153" s="8"/>
    </row>
    <row r="154">
      <c r="A154" s="6" t="s">
        <v>255</v>
      </c>
      <c r="B154" s="7" t="s">
        <v>102</v>
      </c>
      <c r="C154" s="7" t="s">
        <v>102</v>
      </c>
      <c r="D154" s="7" t="s">
        <v>109</v>
      </c>
      <c r="E154" s="7" t="s">
        <v>109</v>
      </c>
      <c r="F154" s="7" t="s">
        <v>109</v>
      </c>
      <c r="G154" s="8"/>
      <c r="H154" s="7" t="s">
        <v>109</v>
      </c>
      <c r="I154" s="7" t="s">
        <v>109</v>
      </c>
      <c r="J154" s="7" t="s">
        <v>109</v>
      </c>
      <c r="K154" s="7" t="s">
        <v>109</v>
      </c>
      <c r="L154" s="7" t="s">
        <v>102</v>
      </c>
      <c r="M154" s="7" t="s">
        <v>102</v>
      </c>
      <c r="N154" s="8"/>
      <c r="O154" s="7" t="s">
        <v>102</v>
      </c>
      <c r="P154" s="7" t="s">
        <v>102</v>
      </c>
      <c r="Q154" s="7" t="s">
        <v>103</v>
      </c>
      <c r="R154" s="7" t="s">
        <v>102</v>
      </c>
      <c r="S154" s="7" t="s">
        <v>102</v>
      </c>
      <c r="T154" s="7" t="s">
        <v>103</v>
      </c>
      <c r="U154" s="7" t="s">
        <v>109</v>
      </c>
      <c r="V154" s="7" t="s">
        <v>102</v>
      </c>
      <c r="W154" s="8"/>
      <c r="X154" s="7" t="s">
        <v>109</v>
      </c>
      <c r="Y154" s="8"/>
      <c r="Z154" s="7" t="s">
        <v>109</v>
      </c>
      <c r="AA154" s="7" t="s">
        <v>102</v>
      </c>
      <c r="AB154" s="7" t="s">
        <v>102</v>
      </c>
      <c r="AC154" s="7" t="s">
        <v>109</v>
      </c>
      <c r="AD154" s="7" t="s">
        <v>109</v>
      </c>
      <c r="AE154" s="7" t="s">
        <v>102</v>
      </c>
      <c r="AF154" s="7" t="s">
        <v>103</v>
      </c>
      <c r="AG154" s="7" t="s">
        <v>109</v>
      </c>
      <c r="AH154" s="7" t="s">
        <v>102</v>
      </c>
      <c r="AI154" s="7" t="s">
        <v>102</v>
      </c>
      <c r="AJ154" s="7" t="s">
        <v>102</v>
      </c>
      <c r="AK154" s="7" t="s">
        <v>109</v>
      </c>
      <c r="AL154" s="7" t="s">
        <v>109</v>
      </c>
      <c r="AM154" s="7" t="s">
        <v>109</v>
      </c>
      <c r="AN154" s="8"/>
      <c r="AO154" s="8"/>
    </row>
    <row r="155">
      <c r="A155" s="6" t="s">
        <v>256</v>
      </c>
      <c r="B155" s="7" t="s">
        <v>103</v>
      </c>
      <c r="C155" s="7" t="s">
        <v>102</v>
      </c>
      <c r="D155" s="7" t="s">
        <v>102</v>
      </c>
      <c r="E155" s="7" t="s">
        <v>102</v>
      </c>
      <c r="F155" s="7" t="s">
        <v>102</v>
      </c>
      <c r="G155" s="8"/>
      <c r="H155" s="7" t="s">
        <v>102</v>
      </c>
      <c r="I155" s="7" t="s">
        <v>103</v>
      </c>
      <c r="J155" s="7" t="s">
        <v>103</v>
      </c>
      <c r="K155" s="8"/>
      <c r="L155" s="7" t="s">
        <v>102</v>
      </c>
      <c r="M155" s="7" t="s">
        <v>102</v>
      </c>
      <c r="N155" s="8"/>
      <c r="O155" s="7" t="s">
        <v>102</v>
      </c>
      <c r="P155" s="7" t="s">
        <v>102</v>
      </c>
      <c r="Q155" s="7" t="s">
        <v>102</v>
      </c>
      <c r="R155" s="7" t="s">
        <v>102</v>
      </c>
      <c r="S155" s="7" t="s">
        <v>111</v>
      </c>
      <c r="T155" s="7" t="s">
        <v>103</v>
      </c>
      <c r="U155" s="7" t="s">
        <v>102</v>
      </c>
      <c r="V155" s="7" t="s">
        <v>102</v>
      </c>
      <c r="W155" s="8"/>
      <c r="X155" s="7" t="s">
        <v>102</v>
      </c>
      <c r="Y155" s="8"/>
      <c r="Z155" s="7" t="s">
        <v>102</v>
      </c>
      <c r="AA155" s="7" t="s">
        <v>102</v>
      </c>
      <c r="AB155" s="7" t="s">
        <v>102</v>
      </c>
      <c r="AC155" s="7" t="s">
        <v>102</v>
      </c>
      <c r="AD155" s="7" t="s">
        <v>102</v>
      </c>
      <c r="AE155" s="7" t="s">
        <v>102</v>
      </c>
      <c r="AF155" s="7" t="s">
        <v>102</v>
      </c>
      <c r="AG155" s="7" t="s">
        <v>109</v>
      </c>
      <c r="AH155" s="7" t="s">
        <v>102</v>
      </c>
      <c r="AI155" s="7" t="s">
        <v>102</v>
      </c>
      <c r="AJ155" s="7" t="s">
        <v>102</v>
      </c>
      <c r="AK155" s="7" t="s">
        <v>102</v>
      </c>
      <c r="AL155" s="7" t="s">
        <v>103</v>
      </c>
      <c r="AM155" s="7" t="s">
        <v>103</v>
      </c>
      <c r="AN155" s="8"/>
      <c r="AO155" s="8"/>
    </row>
    <row r="156">
      <c r="A156" s="6" t="s">
        <v>257</v>
      </c>
      <c r="B156" s="7" t="s">
        <v>102</v>
      </c>
      <c r="C156" s="7" t="s">
        <v>103</v>
      </c>
      <c r="D156" s="7" t="s">
        <v>102</v>
      </c>
      <c r="E156" s="7" t="s">
        <v>103</v>
      </c>
      <c r="F156" s="7" t="s">
        <v>103</v>
      </c>
      <c r="G156" s="8"/>
      <c r="H156" s="7" t="s">
        <v>103</v>
      </c>
      <c r="I156" s="7" t="s">
        <v>111</v>
      </c>
      <c r="J156" s="7" t="s">
        <v>103</v>
      </c>
      <c r="K156" s="7" t="s">
        <v>103</v>
      </c>
      <c r="L156" s="7" t="s">
        <v>103</v>
      </c>
      <c r="M156" s="7" t="s">
        <v>103</v>
      </c>
      <c r="N156" s="7" t="s">
        <v>103</v>
      </c>
      <c r="O156" s="7" t="s">
        <v>103</v>
      </c>
      <c r="P156" s="7" t="s">
        <v>103</v>
      </c>
      <c r="Q156" s="7" t="s">
        <v>103</v>
      </c>
      <c r="R156" s="7" t="s">
        <v>102</v>
      </c>
      <c r="S156" s="7" t="s">
        <v>111</v>
      </c>
      <c r="T156" s="7" t="s">
        <v>103</v>
      </c>
      <c r="U156" s="7" t="s">
        <v>102</v>
      </c>
      <c r="V156" s="7" t="s">
        <v>103</v>
      </c>
      <c r="W156" s="8"/>
      <c r="X156" s="7" t="s">
        <v>102</v>
      </c>
      <c r="Y156" s="8"/>
      <c r="Z156" s="7" t="s">
        <v>103</v>
      </c>
      <c r="AA156" s="7" t="s">
        <v>103</v>
      </c>
      <c r="AB156" s="7" t="s">
        <v>103</v>
      </c>
      <c r="AC156" s="7" t="s">
        <v>103</v>
      </c>
      <c r="AD156" s="7" t="s">
        <v>102</v>
      </c>
      <c r="AE156" s="7" t="s">
        <v>102</v>
      </c>
      <c r="AF156" s="7" t="s">
        <v>111</v>
      </c>
      <c r="AG156" s="7" t="s">
        <v>103</v>
      </c>
      <c r="AH156" s="7" t="s">
        <v>102</v>
      </c>
      <c r="AI156" s="7" t="s">
        <v>103</v>
      </c>
      <c r="AJ156" s="7" t="s">
        <v>102</v>
      </c>
      <c r="AK156" s="7" t="s">
        <v>103</v>
      </c>
      <c r="AL156" s="7" t="s">
        <v>102</v>
      </c>
      <c r="AM156" s="7" t="s">
        <v>103</v>
      </c>
      <c r="AN156" s="8"/>
      <c r="AO156" s="8"/>
    </row>
    <row r="157">
      <c r="A157" s="6" t="s">
        <v>258</v>
      </c>
      <c r="B157" s="7" t="s">
        <v>102</v>
      </c>
      <c r="C157" s="7" t="s">
        <v>103</v>
      </c>
      <c r="D157" s="7" t="s">
        <v>102</v>
      </c>
      <c r="E157" s="7" t="s">
        <v>102</v>
      </c>
      <c r="F157" s="7" t="s">
        <v>102</v>
      </c>
      <c r="G157" s="8"/>
      <c r="H157" s="7"/>
      <c r="I157" s="7" t="s">
        <v>102</v>
      </c>
      <c r="J157" s="7" t="s">
        <v>103</v>
      </c>
      <c r="K157" s="7" t="s">
        <v>103</v>
      </c>
      <c r="L157" s="7" t="s">
        <v>103</v>
      </c>
      <c r="M157" s="7" t="s">
        <v>103</v>
      </c>
      <c r="N157" s="7" t="s">
        <v>102</v>
      </c>
      <c r="O157" s="7" t="s">
        <v>102</v>
      </c>
      <c r="P157" s="7" t="s">
        <v>103</v>
      </c>
      <c r="Q157" s="7" t="s">
        <v>103</v>
      </c>
      <c r="R157" s="7" t="s">
        <v>102</v>
      </c>
      <c r="S157" s="7" t="s">
        <v>103</v>
      </c>
      <c r="T157" s="7" t="s">
        <v>103</v>
      </c>
      <c r="U157" s="7" t="s">
        <v>102</v>
      </c>
      <c r="V157" s="7" t="s">
        <v>102</v>
      </c>
      <c r="W157" s="8"/>
      <c r="X157" s="7" t="s">
        <v>102</v>
      </c>
      <c r="Y157" s="8"/>
      <c r="Z157" s="7" t="s">
        <v>103</v>
      </c>
      <c r="AA157" s="7" t="s">
        <v>103</v>
      </c>
      <c r="AB157" s="7" t="s">
        <v>103</v>
      </c>
      <c r="AC157" s="7" t="s">
        <v>103</v>
      </c>
      <c r="AD157" s="7" t="s">
        <v>103</v>
      </c>
      <c r="AE157" s="7" t="s">
        <v>103</v>
      </c>
      <c r="AF157" s="7"/>
      <c r="AG157" s="7" t="s">
        <v>102</v>
      </c>
      <c r="AH157" s="7" t="s">
        <v>103</v>
      </c>
      <c r="AI157" s="7" t="s">
        <v>103</v>
      </c>
      <c r="AJ157" s="7" t="s">
        <v>103</v>
      </c>
      <c r="AK157" s="7" t="s">
        <v>102</v>
      </c>
      <c r="AL157" s="7" t="s">
        <v>102</v>
      </c>
      <c r="AM157" s="7" t="s">
        <v>103</v>
      </c>
      <c r="AN157" s="8"/>
      <c r="AO157" s="8"/>
    </row>
    <row r="158">
      <c r="A158" s="6" t="s">
        <v>259</v>
      </c>
      <c r="B158" s="7" t="s">
        <v>103</v>
      </c>
      <c r="C158" s="7" t="s">
        <v>103</v>
      </c>
      <c r="D158" s="7" t="s">
        <v>103</v>
      </c>
      <c r="E158" s="7" t="s">
        <v>103</v>
      </c>
      <c r="F158" s="7" t="s">
        <v>103</v>
      </c>
      <c r="G158" s="8"/>
      <c r="H158" s="7" t="s">
        <v>111</v>
      </c>
      <c r="I158" s="7" t="s">
        <v>103</v>
      </c>
      <c r="J158" s="7" t="s">
        <v>103</v>
      </c>
      <c r="K158" s="7" t="s">
        <v>111</v>
      </c>
      <c r="L158" s="7" t="s">
        <v>103</v>
      </c>
      <c r="M158" s="7" t="s">
        <v>103</v>
      </c>
      <c r="N158" s="7" t="s">
        <v>103</v>
      </c>
      <c r="O158" s="7" t="s">
        <v>103</v>
      </c>
      <c r="P158" s="7" t="s">
        <v>103</v>
      </c>
      <c r="Q158" s="7" t="s">
        <v>111</v>
      </c>
      <c r="R158" s="7" t="s">
        <v>103</v>
      </c>
      <c r="S158" s="7" t="s">
        <v>103</v>
      </c>
      <c r="T158" s="7" t="s">
        <v>102</v>
      </c>
      <c r="U158" s="7" t="s">
        <v>103</v>
      </c>
      <c r="V158" s="7" t="s">
        <v>103</v>
      </c>
      <c r="W158" s="8"/>
      <c r="X158" s="7" t="s">
        <v>103</v>
      </c>
      <c r="Y158" s="8"/>
      <c r="Z158" s="7" t="s">
        <v>103</v>
      </c>
      <c r="AA158" s="7" t="s">
        <v>103</v>
      </c>
      <c r="AB158" s="7" t="s">
        <v>103</v>
      </c>
      <c r="AC158" s="7" t="s">
        <v>103</v>
      </c>
      <c r="AD158" s="7" t="s">
        <v>103</v>
      </c>
      <c r="AE158" s="7" t="s">
        <v>111</v>
      </c>
      <c r="AF158" s="7" t="s">
        <v>102</v>
      </c>
      <c r="AG158" s="7" t="s">
        <v>103</v>
      </c>
      <c r="AH158" s="7" t="s">
        <v>103</v>
      </c>
      <c r="AI158" s="7" t="s">
        <v>103</v>
      </c>
      <c r="AJ158" s="7" t="s">
        <v>103</v>
      </c>
      <c r="AK158" s="7" t="s">
        <v>103</v>
      </c>
      <c r="AL158" s="7" t="s">
        <v>103</v>
      </c>
      <c r="AM158" s="7" t="s">
        <v>103</v>
      </c>
      <c r="AN158" s="8"/>
      <c r="AO158" s="8"/>
    </row>
    <row r="159">
      <c r="A159" s="6" t="s">
        <v>260</v>
      </c>
      <c r="B159" s="7" t="s">
        <v>102</v>
      </c>
      <c r="C159" s="7" t="s">
        <v>102</v>
      </c>
      <c r="D159" s="7" t="s">
        <v>102</v>
      </c>
      <c r="E159" s="7" t="s">
        <v>103</v>
      </c>
      <c r="F159" s="7" t="s">
        <v>103</v>
      </c>
      <c r="G159" s="8"/>
      <c r="H159" s="7" t="s">
        <v>102</v>
      </c>
      <c r="I159" s="7" t="s">
        <v>102</v>
      </c>
      <c r="J159" s="7" t="s">
        <v>102</v>
      </c>
      <c r="K159" s="7" t="s">
        <v>103</v>
      </c>
      <c r="L159" s="7" t="s">
        <v>102</v>
      </c>
      <c r="M159" s="7" t="s">
        <v>102</v>
      </c>
      <c r="N159" s="7" t="s">
        <v>102</v>
      </c>
      <c r="O159" s="7" t="s">
        <v>102</v>
      </c>
      <c r="P159" s="7" t="s">
        <v>102</v>
      </c>
      <c r="Q159" s="7" t="s">
        <v>102</v>
      </c>
      <c r="R159" s="7" t="s">
        <v>103</v>
      </c>
      <c r="S159" s="7" t="s">
        <v>103</v>
      </c>
      <c r="T159" s="7" t="s">
        <v>102</v>
      </c>
      <c r="U159" s="7" t="s">
        <v>102</v>
      </c>
      <c r="V159" s="7" t="s">
        <v>102</v>
      </c>
      <c r="W159" s="8"/>
      <c r="X159" s="7" t="s">
        <v>102</v>
      </c>
      <c r="Y159" s="8"/>
      <c r="Z159" s="7" t="s">
        <v>102</v>
      </c>
      <c r="AA159" s="7" t="s">
        <v>102</v>
      </c>
      <c r="AB159" s="7" t="s">
        <v>102</v>
      </c>
      <c r="AC159" s="7" t="s">
        <v>102</v>
      </c>
      <c r="AD159" s="7" t="s">
        <v>102</v>
      </c>
      <c r="AE159" s="7" t="s">
        <v>102</v>
      </c>
      <c r="AF159" s="7" t="s">
        <v>103</v>
      </c>
      <c r="AG159" s="7" t="s">
        <v>102</v>
      </c>
      <c r="AH159" s="7" t="s">
        <v>102</v>
      </c>
      <c r="AI159" s="7" t="s">
        <v>102</v>
      </c>
      <c r="AJ159" s="7" t="s">
        <v>102</v>
      </c>
      <c r="AK159" s="7" t="s">
        <v>102</v>
      </c>
      <c r="AL159" s="7" t="s">
        <v>103</v>
      </c>
      <c r="AM159" s="7" t="s">
        <v>102</v>
      </c>
      <c r="AN159" s="8"/>
      <c r="AO159" s="8"/>
    </row>
    <row r="160">
      <c r="A160" s="13" t="s">
        <v>261</v>
      </c>
      <c r="B160" s="32" t="s">
        <v>102</v>
      </c>
      <c r="C160" s="32" t="s">
        <v>102</v>
      </c>
      <c r="D160" s="32" t="s">
        <v>102</v>
      </c>
      <c r="E160" s="32" t="s">
        <v>102</v>
      </c>
      <c r="F160" s="32" t="s">
        <v>102</v>
      </c>
      <c r="G160" s="33"/>
      <c r="H160" s="32" t="s">
        <v>102</v>
      </c>
      <c r="I160" s="32" t="s">
        <v>103</v>
      </c>
      <c r="J160" s="32" t="s">
        <v>102</v>
      </c>
      <c r="K160" s="32" t="s">
        <v>102</v>
      </c>
      <c r="L160" s="32" t="s">
        <v>102</v>
      </c>
      <c r="M160" s="32" t="s">
        <v>102</v>
      </c>
      <c r="N160" s="33"/>
      <c r="O160" s="32" t="s">
        <v>102</v>
      </c>
      <c r="P160" s="32" t="s">
        <v>102</v>
      </c>
      <c r="Q160" s="32" t="s">
        <v>102</v>
      </c>
      <c r="R160" s="32" t="s">
        <v>102</v>
      </c>
      <c r="S160" s="32" t="s">
        <v>103</v>
      </c>
      <c r="T160" s="32" t="s">
        <v>102</v>
      </c>
      <c r="U160" s="32" t="s">
        <v>102</v>
      </c>
      <c r="V160" s="32" t="s">
        <v>102</v>
      </c>
      <c r="W160" s="33"/>
      <c r="X160" s="32" t="s">
        <v>102</v>
      </c>
      <c r="Y160" s="33"/>
      <c r="Z160" s="32" t="s">
        <v>102</v>
      </c>
      <c r="AA160" s="32" t="s">
        <v>102</v>
      </c>
      <c r="AB160" s="32" t="s">
        <v>102</v>
      </c>
      <c r="AC160" s="32" t="s">
        <v>102</v>
      </c>
      <c r="AD160" s="32" t="s">
        <v>102</v>
      </c>
      <c r="AE160" s="32" t="s">
        <v>103</v>
      </c>
      <c r="AF160" s="32" t="s">
        <v>103</v>
      </c>
      <c r="AG160" s="32" t="s">
        <v>102</v>
      </c>
      <c r="AH160" s="32" t="s">
        <v>102</v>
      </c>
      <c r="AI160" s="32" t="s">
        <v>102</v>
      </c>
      <c r="AJ160" s="32" t="s">
        <v>102</v>
      </c>
      <c r="AK160" s="32" t="s">
        <v>102</v>
      </c>
      <c r="AL160" s="32" t="s">
        <v>102</v>
      </c>
      <c r="AM160" s="32" t="s">
        <v>102</v>
      </c>
      <c r="AN160" s="33"/>
      <c r="AO160" s="33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</row>
    <row r="161">
      <c r="A161" s="13" t="s">
        <v>262</v>
      </c>
      <c r="B161" s="32" t="s">
        <v>102</v>
      </c>
      <c r="C161" s="32" t="s">
        <v>102</v>
      </c>
      <c r="D161" s="32" t="s">
        <v>102</v>
      </c>
      <c r="E161" s="32" t="s">
        <v>102</v>
      </c>
      <c r="F161" s="32" t="s">
        <v>102</v>
      </c>
      <c r="G161" s="33"/>
      <c r="H161" s="32" t="s">
        <v>103</v>
      </c>
      <c r="I161" s="32" t="s">
        <v>103</v>
      </c>
      <c r="J161" s="32" t="s">
        <v>102</v>
      </c>
      <c r="K161" s="32" t="s">
        <v>102</v>
      </c>
      <c r="L161" s="32" t="s">
        <v>102</v>
      </c>
      <c r="M161" s="32" t="s">
        <v>102</v>
      </c>
      <c r="N161" s="33"/>
      <c r="O161" s="32" t="s">
        <v>102</v>
      </c>
      <c r="P161" s="32" t="s">
        <v>102</v>
      </c>
      <c r="Q161" s="32" t="s">
        <v>102</v>
      </c>
      <c r="R161" s="32" t="s">
        <v>102</v>
      </c>
      <c r="S161" s="32" t="s">
        <v>102</v>
      </c>
      <c r="T161" s="32" t="s">
        <v>102</v>
      </c>
      <c r="U161" s="32" t="s">
        <v>102</v>
      </c>
      <c r="V161" s="32" t="s">
        <v>102</v>
      </c>
      <c r="W161" s="33"/>
      <c r="X161" s="32" t="s">
        <v>102</v>
      </c>
      <c r="Y161" s="33"/>
      <c r="Z161" s="32" t="s">
        <v>102</v>
      </c>
      <c r="AA161" s="32" t="s">
        <v>102</v>
      </c>
      <c r="AB161" s="32" t="s">
        <v>102</v>
      </c>
      <c r="AC161" s="32" t="s">
        <v>102</v>
      </c>
      <c r="AD161" s="32" t="s">
        <v>103</v>
      </c>
      <c r="AE161" s="32" t="s">
        <v>103</v>
      </c>
      <c r="AF161" s="32" t="s">
        <v>103</v>
      </c>
      <c r="AG161" s="32" t="s">
        <v>102</v>
      </c>
      <c r="AH161" s="32" t="s">
        <v>102</v>
      </c>
      <c r="AI161" s="32" t="s">
        <v>102</v>
      </c>
      <c r="AJ161" s="32" t="s">
        <v>102</v>
      </c>
      <c r="AK161" s="32" t="s">
        <v>102</v>
      </c>
      <c r="AL161" s="32" t="s">
        <v>103</v>
      </c>
      <c r="AM161" s="32" t="s">
        <v>102</v>
      </c>
      <c r="AN161" s="33"/>
      <c r="AO161" s="33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</row>
    <row r="162">
      <c r="A162" s="13" t="s">
        <v>263</v>
      </c>
      <c r="B162" s="32" t="s">
        <v>111</v>
      </c>
      <c r="C162" s="32" t="s">
        <v>103</v>
      </c>
      <c r="D162" s="32" t="s">
        <v>103</v>
      </c>
      <c r="E162" s="32" t="s">
        <v>111</v>
      </c>
      <c r="F162" s="32" t="s">
        <v>103</v>
      </c>
      <c r="G162" s="33"/>
      <c r="H162" s="32" t="s">
        <v>111</v>
      </c>
      <c r="I162" s="32" t="s">
        <v>103</v>
      </c>
      <c r="J162" s="32" t="s">
        <v>111</v>
      </c>
      <c r="K162" s="32" t="s">
        <v>111</v>
      </c>
      <c r="L162" s="32" t="s">
        <v>103</v>
      </c>
      <c r="M162" s="32" t="s">
        <v>111</v>
      </c>
      <c r="N162" s="32" t="s">
        <v>111</v>
      </c>
      <c r="O162" s="32" t="s">
        <v>103</v>
      </c>
      <c r="P162" s="32" t="s">
        <v>103</v>
      </c>
      <c r="Q162" s="32" t="s">
        <v>111</v>
      </c>
      <c r="R162" s="32" t="s">
        <v>103</v>
      </c>
      <c r="S162" s="32" t="s">
        <v>111</v>
      </c>
      <c r="T162" s="32" t="s">
        <v>111</v>
      </c>
      <c r="U162" s="32" t="s">
        <v>111</v>
      </c>
      <c r="V162" s="32" t="s">
        <v>103</v>
      </c>
      <c r="W162" s="33"/>
      <c r="X162" s="32" t="s">
        <v>111</v>
      </c>
      <c r="Y162" s="33"/>
      <c r="Z162" s="32" t="s">
        <v>111</v>
      </c>
      <c r="AA162" s="32" t="s">
        <v>103</v>
      </c>
      <c r="AB162" s="32" t="s">
        <v>103</v>
      </c>
      <c r="AC162" s="32" t="s">
        <v>111</v>
      </c>
      <c r="AD162" s="32" t="s">
        <v>111</v>
      </c>
      <c r="AE162" s="32" t="s">
        <v>102</v>
      </c>
      <c r="AF162" s="32" t="s">
        <v>102</v>
      </c>
      <c r="AG162" s="32" t="s">
        <v>111</v>
      </c>
      <c r="AH162" s="32" t="s">
        <v>103</v>
      </c>
      <c r="AI162" s="32" t="s">
        <v>103</v>
      </c>
      <c r="AJ162" s="32" t="s">
        <v>111</v>
      </c>
      <c r="AK162" s="32" t="s">
        <v>111</v>
      </c>
      <c r="AL162" s="32" t="s">
        <v>103</v>
      </c>
      <c r="AM162" s="32" t="s">
        <v>111</v>
      </c>
      <c r="AN162" s="33"/>
      <c r="AO162" s="33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</row>
    <row r="163">
      <c r="A163" s="13" t="s">
        <v>264</v>
      </c>
      <c r="B163" s="32" t="s">
        <v>111</v>
      </c>
      <c r="C163" s="32" t="s">
        <v>102</v>
      </c>
      <c r="D163" s="32" t="s">
        <v>102</v>
      </c>
      <c r="E163" s="32" t="s">
        <v>102</v>
      </c>
      <c r="F163" s="32" t="s">
        <v>102</v>
      </c>
      <c r="G163" s="33"/>
      <c r="H163" s="32" t="s">
        <v>102</v>
      </c>
      <c r="I163" s="32" t="s">
        <v>102</v>
      </c>
      <c r="J163" s="32" t="s">
        <v>102</v>
      </c>
      <c r="K163" s="32" t="s">
        <v>102</v>
      </c>
      <c r="L163" s="32" t="s">
        <v>111</v>
      </c>
      <c r="M163" s="32" t="s">
        <v>102</v>
      </c>
      <c r="N163" s="32" t="s">
        <v>111</v>
      </c>
      <c r="O163" s="32" t="s">
        <v>102</v>
      </c>
      <c r="P163" s="32" t="s">
        <v>102</v>
      </c>
      <c r="Q163" s="32" t="s">
        <v>103</v>
      </c>
      <c r="R163" s="32" t="s">
        <v>102</v>
      </c>
      <c r="S163" s="32" t="s">
        <v>111</v>
      </c>
      <c r="T163" s="32" t="s">
        <v>102</v>
      </c>
      <c r="U163" s="32" t="s">
        <v>111</v>
      </c>
      <c r="V163" s="32" t="s">
        <v>102</v>
      </c>
      <c r="W163" s="33"/>
      <c r="X163" s="32" t="s">
        <v>102</v>
      </c>
      <c r="Y163" s="33"/>
      <c r="Z163" s="32" t="s">
        <v>102</v>
      </c>
      <c r="AA163" s="32" t="s">
        <v>111</v>
      </c>
      <c r="AB163" s="32" t="s">
        <v>102</v>
      </c>
      <c r="AC163" s="32" t="s">
        <v>102</v>
      </c>
      <c r="AD163" s="32" t="s">
        <v>111</v>
      </c>
      <c r="AE163" s="32" t="s">
        <v>102</v>
      </c>
      <c r="AF163" s="32" t="s">
        <v>102</v>
      </c>
      <c r="AG163" s="32" t="s">
        <v>102</v>
      </c>
      <c r="AH163" s="32" t="s">
        <v>102</v>
      </c>
      <c r="AI163" s="32" t="s">
        <v>102</v>
      </c>
      <c r="AJ163" s="32" t="s">
        <v>111</v>
      </c>
      <c r="AK163" s="32" t="s">
        <v>102</v>
      </c>
      <c r="AL163" s="32" t="s">
        <v>102</v>
      </c>
      <c r="AM163" s="32" t="s">
        <v>111</v>
      </c>
      <c r="AN163" s="33"/>
      <c r="AO163" s="33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</row>
    <row r="164">
      <c r="A164" s="13" t="s">
        <v>265</v>
      </c>
      <c r="B164" s="32" t="s">
        <v>103</v>
      </c>
      <c r="C164" s="32" t="s">
        <v>103</v>
      </c>
      <c r="D164" s="32" t="s">
        <v>103</v>
      </c>
      <c r="E164" s="32" t="s">
        <v>103</v>
      </c>
      <c r="F164" s="32" t="s">
        <v>103</v>
      </c>
      <c r="G164" s="33"/>
      <c r="H164" s="32" t="s">
        <v>103</v>
      </c>
      <c r="I164" s="32" t="s">
        <v>103</v>
      </c>
      <c r="J164" s="32" t="s">
        <v>103</v>
      </c>
      <c r="K164" s="32" t="s">
        <v>103</v>
      </c>
      <c r="L164" s="32" t="s">
        <v>103</v>
      </c>
      <c r="M164" s="32" t="s">
        <v>103</v>
      </c>
      <c r="N164" s="33"/>
      <c r="O164" s="32" t="s">
        <v>103</v>
      </c>
      <c r="P164" s="32" t="s">
        <v>103</v>
      </c>
      <c r="Q164" s="32" t="s">
        <v>103</v>
      </c>
      <c r="R164" s="32" t="s">
        <v>111</v>
      </c>
      <c r="S164" s="32" t="s">
        <v>103</v>
      </c>
      <c r="T164" s="32" t="s">
        <v>109</v>
      </c>
      <c r="U164" s="32" t="s">
        <v>103</v>
      </c>
      <c r="V164" s="32" t="s">
        <v>103</v>
      </c>
      <c r="W164" s="33"/>
      <c r="X164" s="32" t="s">
        <v>103</v>
      </c>
      <c r="Y164" s="33"/>
      <c r="Z164" s="32" t="s">
        <v>103</v>
      </c>
      <c r="AA164" s="32" t="s">
        <v>103</v>
      </c>
      <c r="AB164" s="32" t="s">
        <v>103</v>
      </c>
      <c r="AC164" s="32" t="s">
        <v>103</v>
      </c>
      <c r="AD164" s="32" t="s">
        <v>103</v>
      </c>
      <c r="AE164" s="32" t="s">
        <v>109</v>
      </c>
      <c r="AF164" s="32" t="s">
        <v>111</v>
      </c>
      <c r="AG164" s="32" t="s">
        <v>103</v>
      </c>
      <c r="AH164" s="32" t="s">
        <v>103</v>
      </c>
      <c r="AI164" s="32" t="s">
        <v>103</v>
      </c>
      <c r="AJ164" s="32" t="s">
        <v>103</v>
      </c>
      <c r="AK164" s="32" t="s">
        <v>103</v>
      </c>
      <c r="AL164" s="32" t="s">
        <v>103</v>
      </c>
      <c r="AM164" s="32" t="s">
        <v>103</v>
      </c>
      <c r="AN164" s="33"/>
      <c r="AO164" s="33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</row>
    <row r="165">
      <c r="A165" s="13" t="s">
        <v>266</v>
      </c>
      <c r="B165" s="32" t="s">
        <v>102</v>
      </c>
      <c r="C165" s="32" t="s">
        <v>102</v>
      </c>
      <c r="D165" s="32" t="s">
        <v>102</v>
      </c>
      <c r="E165" s="32" t="s">
        <v>102</v>
      </c>
      <c r="F165" s="33"/>
      <c r="G165" s="33"/>
      <c r="H165" s="32" t="s">
        <v>109</v>
      </c>
      <c r="I165" s="32" t="s">
        <v>110</v>
      </c>
      <c r="J165" s="32" t="s">
        <v>109</v>
      </c>
      <c r="K165" s="32" t="s">
        <v>109</v>
      </c>
      <c r="L165" s="32" t="s">
        <v>102</v>
      </c>
      <c r="M165" s="32" t="s">
        <v>102</v>
      </c>
      <c r="N165" s="33"/>
      <c r="O165" s="32" t="s">
        <v>102</v>
      </c>
      <c r="P165" s="32" t="s">
        <v>109</v>
      </c>
      <c r="Q165" s="32" t="s">
        <v>109</v>
      </c>
      <c r="R165" s="32" t="s">
        <v>109</v>
      </c>
      <c r="S165" s="32" t="s">
        <v>109</v>
      </c>
      <c r="T165" s="32" t="s">
        <v>103</v>
      </c>
      <c r="U165" s="32" t="s">
        <v>110</v>
      </c>
      <c r="V165" s="32" t="s">
        <v>102</v>
      </c>
      <c r="W165" s="33"/>
      <c r="X165" s="32" t="s">
        <v>102</v>
      </c>
      <c r="Y165" s="33"/>
      <c r="Z165" s="32" t="s">
        <v>102</v>
      </c>
      <c r="AA165" s="32" t="s">
        <v>102</v>
      </c>
      <c r="AB165" s="32" t="s">
        <v>102</v>
      </c>
      <c r="AC165" s="32" t="s">
        <v>102</v>
      </c>
      <c r="AD165" s="32" t="s">
        <v>109</v>
      </c>
      <c r="AE165" s="32" t="s">
        <v>110</v>
      </c>
      <c r="AF165" s="32" t="s">
        <v>102</v>
      </c>
      <c r="AG165" s="32" t="s">
        <v>109</v>
      </c>
      <c r="AH165" s="32" t="s">
        <v>102</v>
      </c>
      <c r="AI165" s="32" t="s">
        <v>102</v>
      </c>
      <c r="AJ165" s="32" t="s">
        <v>102</v>
      </c>
      <c r="AK165" s="32" t="s">
        <v>102</v>
      </c>
      <c r="AL165" s="32" t="s">
        <v>102</v>
      </c>
      <c r="AM165" s="32" t="s">
        <v>110</v>
      </c>
      <c r="AN165" s="33"/>
      <c r="AO165" s="33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</row>
    <row r="166">
      <c r="A166" s="13" t="s">
        <v>267</v>
      </c>
      <c r="B166" s="32" t="s">
        <v>103</v>
      </c>
      <c r="C166" s="32" t="s">
        <v>103</v>
      </c>
      <c r="D166" s="32" t="s">
        <v>103</v>
      </c>
      <c r="E166" s="32" t="s">
        <v>103</v>
      </c>
      <c r="F166" s="32" t="s">
        <v>103</v>
      </c>
      <c r="G166" s="33"/>
      <c r="H166" s="32" t="s">
        <v>103</v>
      </c>
      <c r="I166" s="32" t="s">
        <v>102</v>
      </c>
      <c r="J166" s="32" t="s">
        <v>103</v>
      </c>
      <c r="K166" s="32" t="s">
        <v>103</v>
      </c>
      <c r="L166" s="32" t="s">
        <v>103</v>
      </c>
      <c r="M166" s="32" t="s">
        <v>103</v>
      </c>
      <c r="N166" s="32" t="s">
        <v>103</v>
      </c>
      <c r="O166" s="32" t="s">
        <v>103</v>
      </c>
      <c r="P166" s="32" t="s">
        <v>103</v>
      </c>
      <c r="Q166" s="32" t="s">
        <v>103</v>
      </c>
      <c r="R166" s="32" t="s">
        <v>103</v>
      </c>
      <c r="S166" s="32" t="s">
        <v>103</v>
      </c>
      <c r="T166" s="32" t="s">
        <v>103</v>
      </c>
      <c r="U166" s="32" t="s">
        <v>103</v>
      </c>
      <c r="V166" s="32" t="s">
        <v>103</v>
      </c>
      <c r="W166" s="33"/>
      <c r="X166" s="32" t="s">
        <v>103</v>
      </c>
      <c r="Y166" s="33"/>
      <c r="Z166" s="32" t="s">
        <v>103</v>
      </c>
      <c r="AA166" s="32" t="s">
        <v>103</v>
      </c>
      <c r="AB166" s="32" t="s">
        <v>103</v>
      </c>
      <c r="AC166" s="32" t="s">
        <v>103</v>
      </c>
      <c r="AD166" s="32" t="s">
        <v>103</v>
      </c>
      <c r="AE166" s="32" t="s">
        <v>102</v>
      </c>
      <c r="AF166" s="32" t="s">
        <v>103</v>
      </c>
      <c r="AG166" s="32" t="s">
        <v>103</v>
      </c>
      <c r="AH166" s="32" t="s">
        <v>103</v>
      </c>
      <c r="AI166" s="32" t="s">
        <v>103</v>
      </c>
      <c r="AJ166" s="32" t="s">
        <v>103</v>
      </c>
      <c r="AK166" s="32" t="s">
        <v>102</v>
      </c>
      <c r="AL166" s="32" t="s">
        <v>103</v>
      </c>
      <c r="AM166" s="32" t="s">
        <v>103</v>
      </c>
      <c r="AN166" s="33"/>
      <c r="AO166" s="33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</row>
    <row r="167">
      <c r="A167" s="13" t="s">
        <v>268</v>
      </c>
      <c r="B167" s="32" t="s">
        <v>102</v>
      </c>
      <c r="C167" s="32" t="s">
        <v>102</v>
      </c>
      <c r="D167" s="32" t="s">
        <v>102</v>
      </c>
      <c r="E167" s="32" t="s">
        <v>102</v>
      </c>
      <c r="F167" s="32" t="s">
        <v>102</v>
      </c>
      <c r="G167" s="33"/>
      <c r="H167" s="32" t="s">
        <v>102</v>
      </c>
      <c r="I167" s="32" t="s">
        <v>103</v>
      </c>
      <c r="J167" s="32" t="s">
        <v>102</v>
      </c>
      <c r="K167" s="32" t="s">
        <v>102</v>
      </c>
      <c r="L167" s="32" t="s">
        <v>102</v>
      </c>
      <c r="M167" s="32" t="s">
        <v>102</v>
      </c>
      <c r="N167" s="32" t="s">
        <v>102</v>
      </c>
      <c r="O167" s="32" t="s">
        <v>102</v>
      </c>
      <c r="P167" s="32" t="s">
        <v>102</v>
      </c>
      <c r="Q167" s="32" t="s">
        <v>102</v>
      </c>
      <c r="R167" s="32" t="s">
        <v>103</v>
      </c>
      <c r="S167" s="32" t="s">
        <v>102</v>
      </c>
      <c r="T167" s="32" t="s">
        <v>102</v>
      </c>
      <c r="U167" s="32" t="s">
        <v>102</v>
      </c>
      <c r="V167" s="32" t="s">
        <v>102</v>
      </c>
      <c r="W167" s="33"/>
      <c r="X167" s="32" t="s">
        <v>102</v>
      </c>
      <c r="Y167" s="33"/>
      <c r="Z167" s="32" t="s">
        <v>102</v>
      </c>
      <c r="AA167" s="32" t="s">
        <v>102</v>
      </c>
      <c r="AB167" s="32" t="s">
        <v>102</v>
      </c>
      <c r="AC167" s="32" t="s">
        <v>102</v>
      </c>
      <c r="AD167" s="32" t="s">
        <v>102</v>
      </c>
      <c r="AE167" s="32" t="s">
        <v>102</v>
      </c>
      <c r="AF167" s="32" t="s">
        <v>102</v>
      </c>
      <c r="AG167" s="32" t="s">
        <v>102</v>
      </c>
      <c r="AH167" s="32" t="s">
        <v>102</v>
      </c>
      <c r="AI167" s="32" t="s">
        <v>102</v>
      </c>
      <c r="AJ167" s="32" t="s">
        <v>102</v>
      </c>
      <c r="AK167" s="32" t="s">
        <v>102</v>
      </c>
      <c r="AL167" s="32" t="s">
        <v>102</v>
      </c>
      <c r="AM167" s="32" t="s">
        <v>102</v>
      </c>
      <c r="AN167" s="33"/>
      <c r="AO167" s="33"/>
      <c r="AP167" s="34"/>
      <c r="AQ167" s="34"/>
      <c r="AR167" s="34"/>
      <c r="AS167" s="34"/>
      <c r="AT167" s="34"/>
      <c r="AU167" s="34"/>
      <c r="AV167" s="34"/>
      <c r="AW167" s="34"/>
      <c r="AX167" s="34"/>
      <c r="AY167" s="34"/>
      <c r="AZ167" s="34"/>
      <c r="BA167" s="34"/>
    </row>
    <row r="168">
      <c r="A168" s="13" t="s">
        <v>269</v>
      </c>
      <c r="B168" s="32" t="s">
        <v>103</v>
      </c>
      <c r="C168" s="32" t="s">
        <v>111</v>
      </c>
      <c r="D168" s="32" t="s">
        <v>111</v>
      </c>
      <c r="E168" s="32" t="s">
        <v>103</v>
      </c>
      <c r="F168" s="32" t="s">
        <v>111</v>
      </c>
      <c r="G168" s="33"/>
      <c r="H168" s="32" t="s">
        <v>103</v>
      </c>
      <c r="I168" s="32" t="s">
        <v>103</v>
      </c>
      <c r="J168" s="32" t="s">
        <v>103</v>
      </c>
      <c r="K168" s="32" t="s">
        <v>103</v>
      </c>
      <c r="L168" s="32" t="s">
        <v>103</v>
      </c>
      <c r="M168" s="32" t="s">
        <v>111</v>
      </c>
      <c r="N168" s="33"/>
      <c r="O168" s="32" t="s">
        <v>111</v>
      </c>
      <c r="P168" s="32" t="s">
        <v>111</v>
      </c>
      <c r="Q168" s="32" t="s">
        <v>111</v>
      </c>
      <c r="R168" s="32" t="s">
        <v>111</v>
      </c>
      <c r="S168" s="32" t="s">
        <v>103</v>
      </c>
      <c r="T168" s="32" t="s">
        <v>103</v>
      </c>
      <c r="U168" s="32" t="s">
        <v>103</v>
      </c>
      <c r="V168" s="32" t="s">
        <v>111</v>
      </c>
      <c r="W168" s="33"/>
      <c r="X168" s="32" t="s">
        <v>103</v>
      </c>
      <c r="Y168" s="33"/>
      <c r="Z168" s="32" t="s">
        <v>111</v>
      </c>
      <c r="AA168" s="32" t="s">
        <v>102</v>
      </c>
      <c r="AB168" s="32" t="s">
        <v>103</v>
      </c>
      <c r="AC168" s="32" t="s">
        <v>103</v>
      </c>
      <c r="AD168" s="32" t="s">
        <v>111</v>
      </c>
      <c r="AE168" s="32" t="s">
        <v>103</v>
      </c>
      <c r="AF168" s="32" t="s">
        <v>111</v>
      </c>
      <c r="AG168" s="32" t="s">
        <v>111</v>
      </c>
      <c r="AH168" s="32" t="s">
        <v>111</v>
      </c>
      <c r="AI168" s="32" t="s">
        <v>111</v>
      </c>
      <c r="AJ168" s="32" t="s">
        <v>103</v>
      </c>
      <c r="AK168" s="32" t="s">
        <v>111</v>
      </c>
      <c r="AL168" s="32" t="s">
        <v>103</v>
      </c>
      <c r="AM168" s="32" t="s">
        <v>103</v>
      </c>
      <c r="AN168" s="33"/>
      <c r="AO168" s="33"/>
      <c r="AP168" s="34"/>
      <c r="AQ168" s="34"/>
      <c r="AR168" s="34"/>
      <c r="AS168" s="34"/>
      <c r="AT168" s="34"/>
      <c r="AU168" s="34"/>
      <c r="AV168" s="34"/>
      <c r="AW168" s="34"/>
      <c r="AX168" s="34"/>
      <c r="AY168" s="34"/>
      <c r="AZ168" s="34"/>
      <c r="BA168" s="34"/>
    </row>
    <row r="169">
      <c r="A169" s="13" t="s">
        <v>270</v>
      </c>
      <c r="B169" s="32" t="s">
        <v>103</v>
      </c>
      <c r="C169" s="32" t="s">
        <v>103</v>
      </c>
      <c r="D169" s="32" t="s">
        <v>103</v>
      </c>
      <c r="E169" s="32" t="s">
        <v>103</v>
      </c>
      <c r="F169" s="32" t="s">
        <v>103</v>
      </c>
      <c r="G169" s="33"/>
      <c r="H169" s="32" t="s">
        <v>103</v>
      </c>
      <c r="I169" s="32" t="s">
        <v>103</v>
      </c>
      <c r="J169" s="32" t="s">
        <v>103</v>
      </c>
      <c r="K169" s="32" t="s">
        <v>103</v>
      </c>
      <c r="L169" s="32" t="s">
        <v>103</v>
      </c>
      <c r="M169" s="32" t="s">
        <v>103</v>
      </c>
      <c r="N169" s="32" t="s">
        <v>103</v>
      </c>
      <c r="O169" s="32" t="s">
        <v>103</v>
      </c>
      <c r="P169" s="32" t="s">
        <v>103</v>
      </c>
      <c r="Q169" s="32" t="s">
        <v>103</v>
      </c>
      <c r="R169" s="32" t="s">
        <v>103</v>
      </c>
      <c r="S169" s="32" t="s">
        <v>103</v>
      </c>
      <c r="T169" s="32" t="s">
        <v>103</v>
      </c>
      <c r="U169" s="32" t="s">
        <v>103</v>
      </c>
      <c r="V169" s="32" t="s">
        <v>103</v>
      </c>
      <c r="W169" s="33"/>
      <c r="X169" s="32" t="s">
        <v>103</v>
      </c>
      <c r="Y169" s="33"/>
      <c r="Z169" s="32" t="s">
        <v>103</v>
      </c>
      <c r="AA169" s="32" t="s">
        <v>103</v>
      </c>
      <c r="AB169" s="32" t="s">
        <v>103</v>
      </c>
      <c r="AC169" s="32" t="s">
        <v>103</v>
      </c>
      <c r="AD169" s="32" t="s">
        <v>103</v>
      </c>
      <c r="AE169" s="32" t="s">
        <v>103</v>
      </c>
      <c r="AF169" s="32" t="s">
        <v>103</v>
      </c>
      <c r="AG169" s="32" t="s">
        <v>103</v>
      </c>
      <c r="AH169" s="32" t="s">
        <v>103</v>
      </c>
      <c r="AI169" s="32" t="s">
        <v>103</v>
      </c>
      <c r="AJ169" s="32" t="s">
        <v>103</v>
      </c>
      <c r="AK169" s="32" t="s">
        <v>103</v>
      </c>
      <c r="AL169" s="32" t="s">
        <v>103</v>
      </c>
      <c r="AM169" s="32" t="s">
        <v>103</v>
      </c>
      <c r="AN169" s="33"/>
      <c r="AO169" s="33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</row>
    <row r="170">
      <c r="A170" s="13" t="s">
        <v>271</v>
      </c>
      <c r="B170" s="32" t="s">
        <v>102</v>
      </c>
      <c r="C170" s="32" t="s">
        <v>102</v>
      </c>
      <c r="D170" s="32" t="s">
        <v>102</v>
      </c>
      <c r="E170" s="32" t="s">
        <v>102</v>
      </c>
      <c r="F170" s="32" t="s">
        <v>102</v>
      </c>
      <c r="G170" s="33"/>
      <c r="H170" s="32" t="s">
        <v>102</v>
      </c>
      <c r="I170" s="32" t="s">
        <v>102</v>
      </c>
      <c r="J170" s="32" t="s">
        <v>102</v>
      </c>
      <c r="K170" s="32" t="s">
        <v>102</v>
      </c>
      <c r="L170" s="32" t="s">
        <v>102</v>
      </c>
      <c r="M170" s="32" t="s">
        <v>102</v>
      </c>
      <c r="N170" s="32" t="s">
        <v>102</v>
      </c>
      <c r="O170" s="32" t="s">
        <v>102</v>
      </c>
      <c r="P170" s="32" t="s">
        <v>102</v>
      </c>
      <c r="Q170" s="32" t="s">
        <v>102</v>
      </c>
      <c r="R170" s="32" t="s">
        <v>103</v>
      </c>
      <c r="S170" s="32" t="s">
        <v>102</v>
      </c>
      <c r="T170" s="32" t="s">
        <v>102</v>
      </c>
      <c r="U170" s="32" t="s">
        <v>102</v>
      </c>
      <c r="V170" s="32" t="s">
        <v>102</v>
      </c>
      <c r="W170" s="33"/>
      <c r="X170" s="32" t="s">
        <v>102</v>
      </c>
      <c r="Y170" s="33"/>
      <c r="Z170" s="32" t="s">
        <v>102</v>
      </c>
      <c r="AA170" s="32" t="s">
        <v>102</v>
      </c>
      <c r="AB170" s="32" t="s">
        <v>102</v>
      </c>
      <c r="AC170" s="32" t="s">
        <v>102</v>
      </c>
      <c r="AD170" s="32" t="s">
        <v>102</v>
      </c>
      <c r="AE170" s="32" t="s">
        <v>102</v>
      </c>
      <c r="AF170" s="32" t="s">
        <v>102</v>
      </c>
      <c r="AG170" s="32" t="s">
        <v>102</v>
      </c>
      <c r="AH170" s="32" t="s">
        <v>102</v>
      </c>
      <c r="AI170" s="32" t="s">
        <v>102</v>
      </c>
      <c r="AJ170" s="32" t="s">
        <v>103</v>
      </c>
      <c r="AK170" s="32" t="s">
        <v>102</v>
      </c>
      <c r="AL170" s="32" t="s">
        <v>102</v>
      </c>
      <c r="AM170" s="32" t="s">
        <v>102</v>
      </c>
      <c r="AN170" s="33"/>
      <c r="AO170" s="33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</row>
    <row r="171">
      <c r="A171" s="13" t="s">
        <v>272</v>
      </c>
      <c r="B171" s="32" t="s">
        <v>103</v>
      </c>
      <c r="C171" s="32" t="s">
        <v>103</v>
      </c>
      <c r="D171" s="32" t="s">
        <v>103</v>
      </c>
      <c r="E171" s="32" t="s">
        <v>103</v>
      </c>
      <c r="F171" s="32" t="s">
        <v>103</v>
      </c>
      <c r="G171" s="33"/>
      <c r="H171" s="32" t="s">
        <v>103</v>
      </c>
      <c r="I171" s="32" t="s">
        <v>103</v>
      </c>
      <c r="J171" s="32" t="s">
        <v>103</v>
      </c>
      <c r="K171" s="32" t="s">
        <v>103</v>
      </c>
      <c r="L171" s="32" t="s">
        <v>102</v>
      </c>
      <c r="M171" s="32" t="s">
        <v>103</v>
      </c>
      <c r="N171" s="32" t="s">
        <v>103</v>
      </c>
      <c r="O171" s="32" t="s">
        <v>103</v>
      </c>
      <c r="P171" s="32" t="s">
        <v>103</v>
      </c>
      <c r="Q171" s="32" t="s">
        <v>103</v>
      </c>
      <c r="R171" s="32" t="s">
        <v>103</v>
      </c>
      <c r="S171" s="32" t="s">
        <v>103</v>
      </c>
      <c r="T171" s="32" t="s">
        <v>103</v>
      </c>
      <c r="U171" s="32" t="s">
        <v>103</v>
      </c>
      <c r="V171" s="32" t="s">
        <v>103</v>
      </c>
      <c r="W171" s="33"/>
      <c r="X171" s="32" t="s">
        <v>103</v>
      </c>
      <c r="Y171" s="33"/>
      <c r="Z171" s="32" t="s">
        <v>103</v>
      </c>
      <c r="AA171" s="32" t="s">
        <v>103</v>
      </c>
      <c r="AB171" s="32" t="s">
        <v>103</v>
      </c>
      <c r="AC171" s="33"/>
      <c r="AD171" s="32" t="s">
        <v>103</v>
      </c>
      <c r="AE171" s="32" t="s">
        <v>103</v>
      </c>
      <c r="AF171" s="32" t="s">
        <v>103</v>
      </c>
      <c r="AG171" s="32" t="s">
        <v>103</v>
      </c>
      <c r="AH171" s="32" t="s">
        <v>103</v>
      </c>
      <c r="AI171" s="32" t="s">
        <v>103</v>
      </c>
      <c r="AJ171" s="32" t="s">
        <v>103</v>
      </c>
      <c r="AK171" s="32" t="s">
        <v>103</v>
      </c>
      <c r="AL171" s="32" t="s">
        <v>103</v>
      </c>
      <c r="AM171" s="32" t="s">
        <v>103</v>
      </c>
      <c r="AN171" s="33"/>
      <c r="AO171" s="33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</row>
    <row r="172">
      <c r="A172" s="13" t="s">
        <v>273</v>
      </c>
      <c r="B172" s="32" t="s">
        <v>103</v>
      </c>
      <c r="C172" s="32" t="s">
        <v>102</v>
      </c>
      <c r="D172" s="32" t="s">
        <v>103</v>
      </c>
      <c r="E172" s="32" t="s">
        <v>103</v>
      </c>
      <c r="F172" s="32" t="s">
        <v>103</v>
      </c>
      <c r="G172" s="33"/>
      <c r="H172" s="32" t="s">
        <v>102</v>
      </c>
      <c r="I172" s="32" t="s">
        <v>103</v>
      </c>
      <c r="J172" s="32" t="s">
        <v>103</v>
      </c>
      <c r="K172" s="32" t="s">
        <v>103</v>
      </c>
      <c r="L172" s="32" t="s">
        <v>103</v>
      </c>
      <c r="M172" s="32" t="s">
        <v>103</v>
      </c>
      <c r="N172" s="32" t="s">
        <v>103</v>
      </c>
      <c r="O172" s="32" t="s">
        <v>103</v>
      </c>
      <c r="P172" s="32" t="s">
        <v>103</v>
      </c>
      <c r="Q172" s="32" t="s">
        <v>103</v>
      </c>
      <c r="R172" s="32" t="s">
        <v>103</v>
      </c>
      <c r="S172" s="32" t="s">
        <v>103</v>
      </c>
      <c r="T172" s="32" t="s">
        <v>103</v>
      </c>
      <c r="U172" s="32" t="s">
        <v>103</v>
      </c>
      <c r="V172" s="32" t="s">
        <v>103</v>
      </c>
      <c r="W172" s="33"/>
      <c r="X172" s="32" t="s">
        <v>103</v>
      </c>
      <c r="Y172" s="33"/>
      <c r="Z172" s="32" t="s">
        <v>103</v>
      </c>
      <c r="AA172" s="32" t="s">
        <v>103</v>
      </c>
      <c r="AB172" s="32" t="s">
        <v>103</v>
      </c>
      <c r="AC172" s="32" t="s">
        <v>103</v>
      </c>
      <c r="AD172" s="32" t="s">
        <v>103</v>
      </c>
      <c r="AE172" s="32" t="s">
        <v>103</v>
      </c>
      <c r="AF172" s="32" t="s">
        <v>102</v>
      </c>
      <c r="AG172" s="32" t="s">
        <v>103</v>
      </c>
      <c r="AH172" s="32" t="s">
        <v>103</v>
      </c>
      <c r="AI172" s="32" t="s">
        <v>103</v>
      </c>
      <c r="AJ172" s="32" t="s">
        <v>103</v>
      </c>
      <c r="AK172" s="32" t="s">
        <v>103</v>
      </c>
      <c r="AL172" s="32" t="s">
        <v>103</v>
      </c>
      <c r="AM172" s="32" t="s">
        <v>103</v>
      </c>
      <c r="AN172" s="33"/>
      <c r="AO172" s="33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</row>
    <row r="173">
      <c r="A173" s="13" t="s">
        <v>274</v>
      </c>
      <c r="B173" s="32" t="s">
        <v>102</v>
      </c>
      <c r="C173" s="32" t="s">
        <v>102</v>
      </c>
      <c r="D173" s="32" t="s">
        <v>102</v>
      </c>
      <c r="E173" s="32" t="s">
        <v>102</v>
      </c>
      <c r="F173" s="32" t="s">
        <v>102</v>
      </c>
      <c r="G173" s="33"/>
      <c r="H173" s="32" t="s">
        <v>102</v>
      </c>
      <c r="I173" s="32" t="s">
        <v>102</v>
      </c>
      <c r="J173" s="32" t="s">
        <v>102</v>
      </c>
      <c r="K173" s="32" t="s">
        <v>102</v>
      </c>
      <c r="L173" s="32" t="s">
        <v>102</v>
      </c>
      <c r="M173" s="32" t="s">
        <v>102</v>
      </c>
      <c r="N173" s="32" t="s">
        <v>102</v>
      </c>
      <c r="O173" s="32" t="s">
        <v>102</v>
      </c>
      <c r="P173" s="32" t="s">
        <v>102</v>
      </c>
      <c r="Q173" s="32" t="s">
        <v>102</v>
      </c>
      <c r="R173" s="32" t="s">
        <v>103</v>
      </c>
      <c r="S173" s="32" t="s">
        <v>103</v>
      </c>
      <c r="T173" s="32" t="s">
        <v>102</v>
      </c>
      <c r="U173" s="32" t="s">
        <v>102</v>
      </c>
      <c r="V173" s="32" t="s">
        <v>102</v>
      </c>
      <c r="W173" s="33"/>
      <c r="X173" s="32" t="s">
        <v>102</v>
      </c>
      <c r="Y173" s="33"/>
      <c r="Z173" s="32" t="s">
        <v>102</v>
      </c>
      <c r="AA173" s="32" t="s">
        <v>102</v>
      </c>
      <c r="AB173" s="32" t="s">
        <v>102</v>
      </c>
      <c r="AC173" s="32" t="s">
        <v>103</v>
      </c>
      <c r="AD173" s="32" t="s">
        <v>102</v>
      </c>
      <c r="AE173" s="32" t="s">
        <v>102</v>
      </c>
      <c r="AF173" s="32" t="s">
        <v>102</v>
      </c>
      <c r="AG173" s="32" t="s">
        <v>102</v>
      </c>
      <c r="AH173" s="32" t="s">
        <v>102</v>
      </c>
      <c r="AI173" s="32" t="s">
        <v>102</v>
      </c>
      <c r="AJ173" s="32" t="s">
        <v>102</v>
      </c>
      <c r="AK173" s="32" t="s">
        <v>102</v>
      </c>
      <c r="AL173" s="32" t="s">
        <v>102</v>
      </c>
      <c r="AM173" s="32" t="s">
        <v>102</v>
      </c>
      <c r="AN173" s="33"/>
      <c r="AO173" s="33"/>
      <c r="AP173" s="34"/>
      <c r="AQ173" s="34"/>
      <c r="AR173" s="34"/>
      <c r="AS173" s="34"/>
      <c r="AT173" s="34"/>
      <c r="AU173" s="34"/>
      <c r="AV173" s="34"/>
      <c r="AW173" s="34"/>
      <c r="AX173" s="34"/>
      <c r="AY173" s="34"/>
      <c r="AZ173" s="34"/>
      <c r="BA173" s="34"/>
    </row>
    <row r="174">
      <c r="A174" s="13" t="s">
        <v>275</v>
      </c>
      <c r="B174" s="32" t="s">
        <v>102</v>
      </c>
      <c r="C174" s="32" t="s">
        <v>102</v>
      </c>
      <c r="D174" s="32" t="s">
        <v>103</v>
      </c>
      <c r="E174" s="32" t="s">
        <v>102</v>
      </c>
      <c r="F174" s="32" t="s">
        <v>102</v>
      </c>
      <c r="G174" s="33"/>
      <c r="H174" s="32" t="s">
        <v>102</v>
      </c>
      <c r="I174" s="32" t="s">
        <v>103</v>
      </c>
      <c r="J174" s="32" t="s">
        <v>102</v>
      </c>
      <c r="K174" s="32" t="s">
        <v>102</v>
      </c>
      <c r="L174" s="32" t="s">
        <v>102</v>
      </c>
      <c r="M174" s="32" t="s">
        <v>102</v>
      </c>
      <c r="N174" s="33"/>
      <c r="O174" s="32" t="s">
        <v>102</v>
      </c>
      <c r="P174" s="32" t="s">
        <v>102</v>
      </c>
      <c r="Q174" s="32" t="s">
        <v>103</v>
      </c>
      <c r="R174" s="32" t="s">
        <v>103</v>
      </c>
      <c r="S174" s="32" t="s">
        <v>103</v>
      </c>
      <c r="T174" s="32" t="s">
        <v>103</v>
      </c>
      <c r="U174" s="32" t="s">
        <v>102</v>
      </c>
      <c r="V174" s="32" t="s">
        <v>102</v>
      </c>
      <c r="W174" s="33"/>
      <c r="X174" s="32" t="s">
        <v>103</v>
      </c>
      <c r="Y174" s="33"/>
      <c r="Z174" s="32" t="s">
        <v>102</v>
      </c>
      <c r="AA174" s="32" t="s">
        <v>102</v>
      </c>
      <c r="AB174" s="32" t="s">
        <v>102</v>
      </c>
      <c r="AC174" s="32" t="s">
        <v>102</v>
      </c>
      <c r="AD174" s="32" t="s">
        <v>102</v>
      </c>
      <c r="AE174" s="32" t="s">
        <v>102</v>
      </c>
      <c r="AF174" s="32" t="s">
        <v>103</v>
      </c>
      <c r="AG174" s="32" t="s">
        <v>103</v>
      </c>
      <c r="AH174" s="32" t="s">
        <v>102</v>
      </c>
      <c r="AI174" s="32" t="s">
        <v>102</v>
      </c>
      <c r="AJ174" s="32" t="s">
        <v>102</v>
      </c>
      <c r="AK174" s="32" t="s">
        <v>102</v>
      </c>
      <c r="AL174" s="32" t="s">
        <v>102</v>
      </c>
      <c r="AM174" s="32" t="s">
        <v>102</v>
      </c>
      <c r="AN174" s="33"/>
      <c r="AO174" s="33"/>
      <c r="AP174" s="34"/>
      <c r="AQ174" s="34"/>
      <c r="AR174" s="34"/>
      <c r="AS174" s="34"/>
      <c r="AT174" s="34"/>
      <c r="AU174" s="34"/>
      <c r="AV174" s="34"/>
      <c r="AW174" s="34"/>
      <c r="AX174" s="34"/>
      <c r="AY174" s="34"/>
      <c r="AZ174" s="34"/>
      <c r="BA174" s="34"/>
    </row>
    <row r="175">
      <c r="A175" s="13" t="s">
        <v>276</v>
      </c>
      <c r="B175" s="32" t="s">
        <v>103</v>
      </c>
      <c r="C175" s="32" t="s">
        <v>103</v>
      </c>
      <c r="D175" s="32" t="s">
        <v>103</v>
      </c>
      <c r="E175" s="32" t="s">
        <v>103</v>
      </c>
      <c r="F175" s="32" t="s">
        <v>103</v>
      </c>
      <c r="G175" s="33"/>
      <c r="H175" s="32" t="s">
        <v>103</v>
      </c>
      <c r="I175" s="32" t="s">
        <v>103</v>
      </c>
      <c r="J175" s="32" t="s">
        <v>103</v>
      </c>
      <c r="K175" s="32" t="s">
        <v>103</v>
      </c>
      <c r="L175" s="32" t="s">
        <v>103</v>
      </c>
      <c r="M175" s="32" t="s">
        <v>103</v>
      </c>
      <c r="N175" s="32" t="s">
        <v>103</v>
      </c>
      <c r="O175" s="32" t="s">
        <v>103</v>
      </c>
      <c r="P175" s="32" t="s">
        <v>103</v>
      </c>
      <c r="Q175" s="32" t="s">
        <v>103</v>
      </c>
      <c r="R175" s="32" t="s">
        <v>103</v>
      </c>
      <c r="S175" s="32" t="s">
        <v>103</v>
      </c>
      <c r="T175" s="32" t="s">
        <v>103</v>
      </c>
      <c r="U175" s="32" t="s">
        <v>103</v>
      </c>
      <c r="V175" s="32" t="s">
        <v>103</v>
      </c>
      <c r="W175" s="33"/>
      <c r="X175" s="32" t="s">
        <v>103</v>
      </c>
      <c r="Y175" s="33"/>
      <c r="Z175" s="32" t="s">
        <v>103</v>
      </c>
      <c r="AA175" s="32" t="s">
        <v>103</v>
      </c>
      <c r="AB175" s="32" t="s">
        <v>103</v>
      </c>
      <c r="AC175" s="32" t="s">
        <v>103</v>
      </c>
      <c r="AD175" s="32" t="s">
        <v>103</v>
      </c>
      <c r="AE175" s="32" t="s">
        <v>103</v>
      </c>
      <c r="AF175" s="32" t="s">
        <v>103</v>
      </c>
      <c r="AG175" s="32" t="s">
        <v>103</v>
      </c>
      <c r="AH175" s="32" t="s">
        <v>103</v>
      </c>
      <c r="AI175" s="32" t="s">
        <v>103</v>
      </c>
      <c r="AJ175" s="32" t="s">
        <v>103</v>
      </c>
      <c r="AK175" s="32" t="s">
        <v>103</v>
      </c>
      <c r="AL175" s="32" t="s">
        <v>103</v>
      </c>
      <c r="AM175" s="32" t="s">
        <v>103</v>
      </c>
      <c r="AN175" s="33"/>
      <c r="AO175" s="33"/>
      <c r="AP175" s="34"/>
      <c r="AQ175" s="34"/>
      <c r="AR175" s="34"/>
      <c r="AS175" s="34"/>
      <c r="AT175" s="34"/>
      <c r="AU175" s="34"/>
      <c r="AV175" s="34"/>
      <c r="AW175" s="34"/>
      <c r="AX175" s="34"/>
      <c r="AY175" s="34"/>
      <c r="AZ175" s="34"/>
      <c r="BA175" s="34"/>
    </row>
    <row r="176">
      <c r="A176" s="13" t="s">
        <v>277</v>
      </c>
      <c r="B176" s="32" t="s">
        <v>103</v>
      </c>
      <c r="C176" s="32" t="s">
        <v>103</v>
      </c>
      <c r="D176" s="32" t="s">
        <v>103</v>
      </c>
      <c r="E176" s="32" t="s">
        <v>103</v>
      </c>
      <c r="F176" s="32" t="s">
        <v>103</v>
      </c>
      <c r="G176" s="33"/>
      <c r="H176" s="32" t="s">
        <v>103</v>
      </c>
      <c r="I176" s="32" t="s">
        <v>103</v>
      </c>
      <c r="J176" s="32" t="s">
        <v>103</v>
      </c>
      <c r="K176" s="32" t="s">
        <v>103</v>
      </c>
      <c r="L176" s="32" t="s">
        <v>103</v>
      </c>
      <c r="M176" s="32" t="s">
        <v>103</v>
      </c>
      <c r="N176" s="32" t="s">
        <v>103</v>
      </c>
      <c r="O176" s="32" t="s">
        <v>103</v>
      </c>
      <c r="P176" s="32" t="s">
        <v>103</v>
      </c>
      <c r="Q176" s="32" t="s">
        <v>103</v>
      </c>
      <c r="R176" s="32" t="s">
        <v>103</v>
      </c>
      <c r="S176" s="32" t="s">
        <v>103</v>
      </c>
      <c r="T176" s="32" t="s">
        <v>103</v>
      </c>
      <c r="U176" s="32" t="s">
        <v>103</v>
      </c>
      <c r="V176" s="32" t="s">
        <v>111</v>
      </c>
      <c r="W176" s="33"/>
      <c r="X176" s="32" t="s">
        <v>103</v>
      </c>
      <c r="Y176" s="33"/>
      <c r="Z176" s="32" t="s">
        <v>103</v>
      </c>
      <c r="AA176" s="32" t="s">
        <v>103</v>
      </c>
      <c r="AB176" s="32" t="s">
        <v>103</v>
      </c>
      <c r="AC176" s="32" t="s">
        <v>103</v>
      </c>
      <c r="AD176" s="32" t="s">
        <v>103</v>
      </c>
      <c r="AE176" s="32" t="s">
        <v>103</v>
      </c>
      <c r="AF176" s="32" t="s">
        <v>111</v>
      </c>
      <c r="AG176" s="32" t="s">
        <v>103</v>
      </c>
      <c r="AH176" s="32" t="s">
        <v>103</v>
      </c>
      <c r="AI176" s="32" t="s">
        <v>103</v>
      </c>
      <c r="AJ176" s="32" t="s">
        <v>103</v>
      </c>
      <c r="AK176" s="32" t="s">
        <v>103</v>
      </c>
      <c r="AL176" s="32" t="s">
        <v>103</v>
      </c>
      <c r="AM176" s="32" t="s">
        <v>103</v>
      </c>
      <c r="AN176" s="33"/>
      <c r="AO176" s="33"/>
      <c r="AP176" s="34"/>
      <c r="AQ176" s="34"/>
      <c r="AR176" s="34"/>
      <c r="AS176" s="34"/>
      <c r="AT176" s="34"/>
      <c r="AU176" s="34"/>
      <c r="AV176" s="34"/>
      <c r="AW176" s="34"/>
      <c r="AX176" s="34"/>
      <c r="AY176" s="34"/>
      <c r="AZ176" s="34"/>
      <c r="BA176" s="34"/>
    </row>
    <row r="177">
      <c r="A177" s="13" t="s">
        <v>278</v>
      </c>
      <c r="B177" s="32" t="s">
        <v>103</v>
      </c>
      <c r="C177" s="32" t="s">
        <v>103</v>
      </c>
      <c r="D177" s="32" t="s">
        <v>103</v>
      </c>
      <c r="E177" s="32" t="s">
        <v>103</v>
      </c>
      <c r="F177" s="32" t="s">
        <v>103</v>
      </c>
      <c r="G177" s="33"/>
      <c r="H177" s="32" t="s">
        <v>103</v>
      </c>
      <c r="I177" s="32" t="s">
        <v>102</v>
      </c>
      <c r="J177" s="32" t="s">
        <v>103</v>
      </c>
      <c r="K177" s="32" t="s">
        <v>103</v>
      </c>
      <c r="L177" s="32" t="s">
        <v>103</v>
      </c>
      <c r="M177" s="32" t="s">
        <v>103</v>
      </c>
      <c r="N177" s="32" t="s">
        <v>103</v>
      </c>
      <c r="O177" s="32" t="s">
        <v>103</v>
      </c>
      <c r="P177" s="32" t="s">
        <v>103</v>
      </c>
      <c r="Q177" s="32" t="s">
        <v>103</v>
      </c>
      <c r="R177" s="32" t="s">
        <v>103</v>
      </c>
      <c r="S177" s="32" t="s">
        <v>103</v>
      </c>
      <c r="T177" s="32" t="s">
        <v>103</v>
      </c>
      <c r="U177" s="32" t="s">
        <v>103</v>
      </c>
      <c r="V177" s="32" t="s">
        <v>103</v>
      </c>
      <c r="W177" s="33"/>
      <c r="X177" s="32" t="s">
        <v>103</v>
      </c>
      <c r="Y177" s="33"/>
      <c r="Z177" s="32" t="s">
        <v>103</v>
      </c>
      <c r="AA177" s="32" t="s">
        <v>103</v>
      </c>
      <c r="AB177" s="32" t="s">
        <v>103</v>
      </c>
      <c r="AC177" s="32" t="s">
        <v>103</v>
      </c>
      <c r="AD177" s="32" t="s">
        <v>103</v>
      </c>
      <c r="AE177" s="32" t="s">
        <v>103</v>
      </c>
      <c r="AF177" s="32" t="s">
        <v>111</v>
      </c>
      <c r="AG177" s="32" t="s">
        <v>103</v>
      </c>
      <c r="AH177" s="32" t="s">
        <v>103</v>
      </c>
      <c r="AI177" s="32" t="s">
        <v>103</v>
      </c>
      <c r="AJ177" s="32" t="s">
        <v>103</v>
      </c>
      <c r="AK177" s="32" t="s">
        <v>103</v>
      </c>
      <c r="AL177" s="32" t="s">
        <v>103</v>
      </c>
      <c r="AM177" s="32" t="s">
        <v>103</v>
      </c>
      <c r="AN177" s="33"/>
      <c r="AO177" s="33"/>
      <c r="AP177" s="34"/>
      <c r="AQ177" s="34"/>
      <c r="AR177" s="34"/>
      <c r="AS177" s="34"/>
      <c r="AT177" s="34"/>
      <c r="AU177" s="34"/>
      <c r="AV177" s="34"/>
      <c r="AW177" s="34"/>
      <c r="AX177" s="34"/>
      <c r="AY177" s="34"/>
      <c r="AZ177" s="34"/>
      <c r="BA177" s="34"/>
    </row>
    <row r="178">
      <c r="A178" s="13" t="s">
        <v>279</v>
      </c>
      <c r="B178" s="32" t="s">
        <v>103</v>
      </c>
      <c r="C178" s="32" t="s">
        <v>103</v>
      </c>
      <c r="D178" s="32" t="s">
        <v>103</v>
      </c>
      <c r="E178" s="32" t="s">
        <v>103</v>
      </c>
      <c r="F178" s="32" t="s">
        <v>103</v>
      </c>
      <c r="G178" s="33"/>
      <c r="H178" s="32" t="s">
        <v>103</v>
      </c>
      <c r="I178" s="32" t="s">
        <v>102</v>
      </c>
      <c r="J178" s="32" t="s">
        <v>103</v>
      </c>
      <c r="K178" s="32" t="s">
        <v>103</v>
      </c>
      <c r="L178" s="32" t="s">
        <v>103</v>
      </c>
      <c r="M178" s="32" t="s">
        <v>103</v>
      </c>
      <c r="N178" s="32" t="s">
        <v>103</v>
      </c>
      <c r="O178" s="32" t="s">
        <v>103</v>
      </c>
      <c r="P178" s="32" t="s">
        <v>103</v>
      </c>
      <c r="Q178" s="32" t="s">
        <v>103</v>
      </c>
      <c r="R178" s="32" t="s">
        <v>102</v>
      </c>
      <c r="S178" s="32" t="s">
        <v>103</v>
      </c>
      <c r="T178" s="32" t="s">
        <v>103</v>
      </c>
      <c r="U178" s="32" t="s">
        <v>103</v>
      </c>
      <c r="V178" s="32" t="s">
        <v>103</v>
      </c>
      <c r="W178" s="33"/>
      <c r="X178" s="32" t="s">
        <v>103</v>
      </c>
      <c r="Y178" s="33"/>
      <c r="Z178" s="32" t="s">
        <v>103</v>
      </c>
      <c r="AA178" s="32" t="s">
        <v>103</v>
      </c>
      <c r="AB178" s="32" t="s">
        <v>103</v>
      </c>
      <c r="AC178" s="32" t="s">
        <v>103</v>
      </c>
      <c r="AD178" s="32" t="s">
        <v>103</v>
      </c>
      <c r="AE178" s="32" t="s">
        <v>103</v>
      </c>
      <c r="AF178" s="32" t="s">
        <v>111</v>
      </c>
      <c r="AG178" s="32" t="s">
        <v>103</v>
      </c>
      <c r="AH178" s="32" t="s">
        <v>103</v>
      </c>
      <c r="AI178" s="32" t="s">
        <v>103</v>
      </c>
      <c r="AJ178" s="32" t="s">
        <v>103</v>
      </c>
      <c r="AK178" s="32" t="s">
        <v>103</v>
      </c>
      <c r="AL178" s="32" t="s">
        <v>103</v>
      </c>
      <c r="AM178" s="32" t="s">
        <v>103</v>
      </c>
      <c r="AN178" s="33"/>
      <c r="AO178" s="33"/>
      <c r="AP178" s="34"/>
      <c r="AQ178" s="34"/>
      <c r="AR178" s="34"/>
      <c r="AS178" s="34"/>
      <c r="AT178" s="34"/>
      <c r="AU178" s="34"/>
      <c r="AV178" s="34"/>
      <c r="AW178" s="34"/>
      <c r="AX178" s="34"/>
      <c r="AY178" s="34"/>
      <c r="AZ178" s="34"/>
      <c r="BA178" s="34"/>
    </row>
    <row r="179">
      <c r="A179" s="6" t="s">
        <v>280</v>
      </c>
      <c r="B179" s="7" t="s">
        <v>102</v>
      </c>
      <c r="C179" s="7" t="s">
        <v>103</v>
      </c>
      <c r="D179" s="7" t="s">
        <v>102</v>
      </c>
      <c r="E179" s="7" t="s">
        <v>103</v>
      </c>
      <c r="F179" s="7" t="s">
        <v>102</v>
      </c>
      <c r="G179" s="8"/>
      <c r="H179" s="7" t="s">
        <v>102</v>
      </c>
      <c r="I179" s="7" t="s">
        <v>102</v>
      </c>
      <c r="J179" s="7" t="s">
        <v>102</v>
      </c>
      <c r="K179" s="7" t="s">
        <v>102</v>
      </c>
      <c r="L179" s="7" t="s">
        <v>102</v>
      </c>
      <c r="M179" s="7" t="s">
        <v>102</v>
      </c>
      <c r="N179" s="7" t="s">
        <v>102</v>
      </c>
      <c r="O179" s="7" t="s">
        <v>103</v>
      </c>
      <c r="P179" s="7" t="s">
        <v>102</v>
      </c>
      <c r="Q179" s="7" t="s">
        <v>102</v>
      </c>
      <c r="R179" s="7" t="s">
        <v>102</v>
      </c>
      <c r="S179" s="7" t="s">
        <v>102</v>
      </c>
      <c r="T179" s="7" t="s">
        <v>102</v>
      </c>
      <c r="U179" s="7" t="s">
        <v>102</v>
      </c>
      <c r="V179" s="7" t="s">
        <v>102</v>
      </c>
      <c r="W179" s="8"/>
      <c r="X179" s="7" t="s">
        <v>102</v>
      </c>
      <c r="Y179" s="8"/>
      <c r="Z179" s="7" t="s">
        <v>102</v>
      </c>
      <c r="AA179" s="7" t="s">
        <v>102</v>
      </c>
      <c r="AB179" s="7" t="s">
        <v>102</v>
      </c>
      <c r="AC179" s="7" t="s">
        <v>103</v>
      </c>
      <c r="AD179" s="7" t="s">
        <v>102</v>
      </c>
      <c r="AE179" s="7" t="s">
        <v>103</v>
      </c>
      <c r="AF179" s="7" t="s">
        <v>103</v>
      </c>
      <c r="AG179" s="7" t="s">
        <v>103</v>
      </c>
      <c r="AH179" s="7" t="s">
        <v>103</v>
      </c>
      <c r="AI179" s="7" t="s">
        <v>102</v>
      </c>
      <c r="AJ179" s="7" t="s">
        <v>103</v>
      </c>
      <c r="AK179" s="7" t="s">
        <v>102</v>
      </c>
      <c r="AL179" s="7" t="s">
        <v>102</v>
      </c>
      <c r="AM179" s="7" t="s">
        <v>103</v>
      </c>
      <c r="AN179" s="8"/>
      <c r="AO179" s="8"/>
    </row>
    <row r="180">
      <c r="A180" s="6" t="s">
        <v>281</v>
      </c>
      <c r="B180" s="7" t="s">
        <v>102</v>
      </c>
      <c r="C180" s="7" t="s">
        <v>102</v>
      </c>
      <c r="D180" s="7" t="s">
        <v>102</v>
      </c>
      <c r="E180" s="7" t="s">
        <v>102</v>
      </c>
      <c r="F180" s="7" t="s">
        <v>103</v>
      </c>
      <c r="G180" s="8"/>
      <c r="H180" s="7" t="s">
        <v>102</v>
      </c>
      <c r="I180" s="7" t="s">
        <v>102</v>
      </c>
      <c r="J180" s="7" t="s">
        <v>102</v>
      </c>
      <c r="K180" s="7" t="s">
        <v>102</v>
      </c>
      <c r="L180" s="7" t="s">
        <v>102</v>
      </c>
      <c r="M180" s="7" t="s">
        <v>102</v>
      </c>
      <c r="N180" s="7" t="s">
        <v>102</v>
      </c>
      <c r="O180" s="7" t="s">
        <v>102</v>
      </c>
      <c r="P180" s="7" t="s">
        <v>102</v>
      </c>
      <c r="Q180" s="7" t="s">
        <v>102</v>
      </c>
      <c r="R180" s="7" t="s">
        <v>102</v>
      </c>
      <c r="S180" s="7" t="s">
        <v>102</v>
      </c>
      <c r="T180" s="7" t="s">
        <v>102</v>
      </c>
      <c r="U180" s="7" t="s">
        <v>102</v>
      </c>
      <c r="V180" s="7" t="s">
        <v>102</v>
      </c>
      <c r="W180" s="8"/>
      <c r="X180" s="7" t="s">
        <v>102</v>
      </c>
      <c r="Y180" s="8"/>
      <c r="Z180" s="7" t="s">
        <v>102</v>
      </c>
      <c r="AA180" s="7" t="s">
        <v>102</v>
      </c>
      <c r="AB180" s="7" t="s">
        <v>103</v>
      </c>
      <c r="AC180" s="7" t="s">
        <v>102</v>
      </c>
      <c r="AD180" s="7" t="s">
        <v>102</v>
      </c>
      <c r="AE180" s="7" t="s">
        <v>102</v>
      </c>
      <c r="AF180" s="7" t="s">
        <v>103</v>
      </c>
      <c r="AG180" s="7" t="s">
        <v>102</v>
      </c>
      <c r="AH180" s="7" t="s">
        <v>102</v>
      </c>
      <c r="AI180" s="7" t="s">
        <v>102</v>
      </c>
      <c r="AJ180" s="7" t="s">
        <v>102</v>
      </c>
      <c r="AK180" s="7" t="s">
        <v>102</v>
      </c>
      <c r="AL180" s="7" t="s">
        <v>102</v>
      </c>
      <c r="AM180" s="7" t="s">
        <v>102</v>
      </c>
      <c r="AN180" s="8"/>
      <c r="AO180" s="8"/>
    </row>
    <row r="181">
      <c r="A181" s="6" t="s">
        <v>282</v>
      </c>
      <c r="B181" s="7" t="s">
        <v>103</v>
      </c>
      <c r="C181" s="7" t="s">
        <v>103</v>
      </c>
      <c r="D181" s="7" t="s">
        <v>103</v>
      </c>
      <c r="E181" s="7" t="s">
        <v>103</v>
      </c>
      <c r="F181" s="7" t="s">
        <v>103</v>
      </c>
      <c r="G181" s="8"/>
      <c r="H181" s="7" t="s">
        <v>103</v>
      </c>
      <c r="I181" s="7" t="s">
        <v>103</v>
      </c>
      <c r="J181" s="7" t="s">
        <v>103</v>
      </c>
      <c r="K181" s="7" t="s">
        <v>103</v>
      </c>
      <c r="L181" s="7" t="s">
        <v>102</v>
      </c>
      <c r="M181" s="7" t="s">
        <v>103</v>
      </c>
      <c r="N181" s="7" t="s">
        <v>103</v>
      </c>
      <c r="O181" s="7" t="s">
        <v>103</v>
      </c>
      <c r="P181" s="7" t="s">
        <v>103</v>
      </c>
      <c r="Q181" s="7" t="s">
        <v>103</v>
      </c>
      <c r="R181" s="7" t="s">
        <v>103</v>
      </c>
      <c r="S181" s="7" t="s">
        <v>103</v>
      </c>
      <c r="T181" s="7" t="s">
        <v>103</v>
      </c>
      <c r="U181" s="7" t="s">
        <v>103</v>
      </c>
      <c r="V181" s="7" t="s">
        <v>103</v>
      </c>
      <c r="W181" s="8"/>
      <c r="X181" s="7" t="s">
        <v>103</v>
      </c>
      <c r="Y181" s="8"/>
      <c r="Z181" s="7" t="s">
        <v>103</v>
      </c>
      <c r="AA181" s="7" t="s">
        <v>103</v>
      </c>
      <c r="AB181" s="7" t="s">
        <v>103</v>
      </c>
      <c r="AC181" s="7" t="s">
        <v>103</v>
      </c>
      <c r="AD181" s="7" t="s">
        <v>103</v>
      </c>
      <c r="AE181" s="7" t="s">
        <v>103</v>
      </c>
      <c r="AF181" s="7" t="s">
        <v>102</v>
      </c>
      <c r="AG181" s="7" t="s">
        <v>102</v>
      </c>
      <c r="AH181" s="7" t="s">
        <v>103</v>
      </c>
      <c r="AI181" s="7" t="s">
        <v>103</v>
      </c>
      <c r="AJ181" s="7" t="s">
        <v>103</v>
      </c>
      <c r="AK181" s="7" t="s">
        <v>103</v>
      </c>
      <c r="AL181" s="7" t="s">
        <v>103</v>
      </c>
      <c r="AM181" s="7" t="s">
        <v>103</v>
      </c>
      <c r="AN181" s="8"/>
      <c r="AO181" s="8"/>
    </row>
    <row r="182">
      <c r="A182" s="6" t="s">
        <v>283</v>
      </c>
      <c r="B182" s="7" t="s">
        <v>102</v>
      </c>
      <c r="C182" s="7" t="s">
        <v>102</v>
      </c>
      <c r="D182" s="7" t="s">
        <v>102</v>
      </c>
      <c r="E182" s="7" t="s">
        <v>102</v>
      </c>
      <c r="F182" s="7" t="s">
        <v>102</v>
      </c>
      <c r="G182" s="8"/>
      <c r="H182" s="7" t="s">
        <v>102</v>
      </c>
      <c r="I182" s="7" t="s">
        <v>102</v>
      </c>
      <c r="J182" s="7" t="s">
        <v>102</v>
      </c>
      <c r="K182" s="7" t="s">
        <v>102</v>
      </c>
      <c r="L182" s="7" t="s">
        <v>102</v>
      </c>
      <c r="M182" s="7" t="s">
        <v>102</v>
      </c>
      <c r="N182" s="8"/>
      <c r="O182" s="7" t="s">
        <v>102</v>
      </c>
      <c r="P182" s="7" t="s">
        <v>102</v>
      </c>
      <c r="Q182" s="7" t="s">
        <v>102</v>
      </c>
      <c r="R182" s="7" t="s">
        <v>103</v>
      </c>
      <c r="S182" s="7" t="s">
        <v>102</v>
      </c>
      <c r="T182" s="7" t="s">
        <v>102</v>
      </c>
      <c r="U182" s="7" t="s">
        <v>102</v>
      </c>
      <c r="V182" s="7" t="s">
        <v>102</v>
      </c>
      <c r="W182" s="8"/>
      <c r="X182" s="7" t="s">
        <v>102</v>
      </c>
      <c r="Y182" s="8"/>
      <c r="Z182" s="7" t="s">
        <v>102</v>
      </c>
      <c r="AA182" s="7" t="s">
        <v>102</v>
      </c>
      <c r="AB182" s="7" t="s">
        <v>102</v>
      </c>
      <c r="AC182" s="7" t="s">
        <v>102</v>
      </c>
      <c r="AD182" s="7" t="s">
        <v>102</v>
      </c>
      <c r="AE182" s="7" t="s">
        <v>102</v>
      </c>
      <c r="AF182" s="7" t="s">
        <v>103</v>
      </c>
      <c r="AG182" s="7" t="s">
        <v>102</v>
      </c>
      <c r="AH182" s="7" t="s">
        <v>102</v>
      </c>
      <c r="AI182" s="7" t="s">
        <v>102</v>
      </c>
      <c r="AJ182" s="7" t="s">
        <v>102</v>
      </c>
      <c r="AK182" s="7" t="s">
        <v>103</v>
      </c>
      <c r="AL182" s="7" t="s">
        <v>102</v>
      </c>
      <c r="AM182" s="7" t="s">
        <v>102</v>
      </c>
      <c r="AN182" s="8"/>
      <c r="AO182" s="8"/>
    </row>
    <row r="183">
      <c r="A183" s="6" t="s">
        <v>284</v>
      </c>
      <c r="B183" s="7" t="s">
        <v>103</v>
      </c>
      <c r="C183" s="7" t="s">
        <v>103</v>
      </c>
      <c r="D183" s="7" t="s">
        <v>103</v>
      </c>
      <c r="E183" s="7" t="s">
        <v>103</v>
      </c>
      <c r="F183" s="7" t="s">
        <v>103</v>
      </c>
      <c r="G183" s="8"/>
      <c r="H183" s="7" t="s">
        <v>103</v>
      </c>
      <c r="I183" s="7" t="s">
        <v>103</v>
      </c>
      <c r="J183" s="7" t="s">
        <v>103</v>
      </c>
      <c r="K183" s="7" t="s">
        <v>103</v>
      </c>
      <c r="L183" s="7" t="s">
        <v>102</v>
      </c>
      <c r="M183" s="7" t="s">
        <v>102</v>
      </c>
      <c r="N183" s="8"/>
      <c r="O183" s="7" t="s">
        <v>102</v>
      </c>
      <c r="P183" s="7" t="s">
        <v>103</v>
      </c>
      <c r="Q183" s="7" t="s">
        <v>103</v>
      </c>
      <c r="R183" s="7" t="s">
        <v>102</v>
      </c>
      <c r="S183" s="7" t="s">
        <v>103</v>
      </c>
      <c r="T183" s="7" t="s">
        <v>103</v>
      </c>
      <c r="U183" s="7" t="s">
        <v>103</v>
      </c>
      <c r="V183" s="7" t="s">
        <v>103</v>
      </c>
      <c r="W183" s="8"/>
      <c r="X183" s="7" t="s">
        <v>103</v>
      </c>
      <c r="Y183" s="8"/>
      <c r="Z183" s="7" t="s">
        <v>102</v>
      </c>
      <c r="AA183" s="7" t="s">
        <v>103</v>
      </c>
      <c r="AB183" s="7" t="s">
        <v>103</v>
      </c>
      <c r="AC183" s="7" t="s">
        <v>103</v>
      </c>
      <c r="AD183" s="7" t="s">
        <v>103</v>
      </c>
      <c r="AE183" s="7" t="s">
        <v>111</v>
      </c>
      <c r="AF183" s="7" t="s">
        <v>103</v>
      </c>
      <c r="AG183" s="7" t="s">
        <v>103</v>
      </c>
      <c r="AH183" s="7" t="s">
        <v>103</v>
      </c>
      <c r="AI183" s="7" t="s">
        <v>103</v>
      </c>
      <c r="AJ183" s="7" t="s">
        <v>103</v>
      </c>
      <c r="AK183" s="7" t="s">
        <v>102</v>
      </c>
      <c r="AL183" s="7" t="s">
        <v>102</v>
      </c>
      <c r="AM183" s="7" t="s">
        <v>103</v>
      </c>
      <c r="AN183" s="8"/>
      <c r="AO183" s="8"/>
    </row>
    <row r="184">
      <c r="A184" s="6" t="s">
        <v>285</v>
      </c>
      <c r="B184" s="7" t="s">
        <v>109</v>
      </c>
      <c r="C184" s="7" t="s">
        <v>111</v>
      </c>
      <c r="D184" s="7" t="s">
        <v>109</v>
      </c>
      <c r="E184" s="7" t="s">
        <v>109</v>
      </c>
      <c r="F184" s="7" t="s">
        <v>109</v>
      </c>
      <c r="G184" s="8"/>
      <c r="H184" s="7" t="s">
        <v>111</v>
      </c>
      <c r="I184" s="7" t="s">
        <v>103</v>
      </c>
      <c r="J184" s="7" t="s">
        <v>109</v>
      </c>
      <c r="K184" s="7" t="s">
        <v>109</v>
      </c>
      <c r="L184" s="7" t="s">
        <v>109</v>
      </c>
      <c r="M184" s="7" t="s">
        <v>111</v>
      </c>
      <c r="N184" s="8"/>
      <c r="O184" s="7" t="s">
        <v>109</v>
      </c>
      <c r="P184" s="7" t="s">
        <v>109</v>
      </c>
      <c r="Q184" s="7" t="s">
        <v>111</v>
      </c>
      <c r="R184" s="7" t="s">
        <v>109</v>
      </c>
      <c r="S184" s="7" t="s">
        <v>102</v>
      </c>
      <c r="T184" s="7" t="s">
        <v>109</v>
      </c>
      <c r="U184" s="7" t="s">
        <v>111</v>
      </c>
      <c r="V184" s="8"/>
      <c r="W184" s="8"/>
      <c r="X184" s="7" t="s">
        <v>111</v>
      </c>
      <c r="Y184" s="8"/>
      <c r="Z184" s="7" t="s">
        <v>111</v>
      </c>
      <c r="AA184" s="7" t="s">
        <v>111</v>
      </c>
      <c r="AB184" s="7" t="s">
        <v>109</v>
      </c>
      <c r="AC184" s="7" t="s">
        <v>111</v>
      </c>
      <c r="AD184" s="7" t="s">
        <v>109</v>
      </c>
      <c r="AE184" s="7" t="s">
        <v>111</v>
      </c>
      <c r="AF184" s="8"/>
      <c r="AG184" s="7" t="s">
        <v>109</v>
      </c>
      <c r="AH184" s="7" t="s">
        <v>109</v>
      </c>
      <c r="AI184" s="7" t="s">
        <v>109</v>
      </c>
      <c r="AJ184" s="7" t="s">
        <v>109</v>
      </c>
      <c r="AK184" s="7" t="s">
        <v>111</v>
      </c>
      <c r="AL184" s="7" t="s">
        <v>109</v>
      </c>
      <c r="AM184" s="7" t="s">
        <v>109</v>
      </c>
      <c r="AN184" s="8"/>
      <c r="AO184" s="8"/>
    </row>
    <row r="185">
      <c r="A185" s="6" t="s">
        <v>286</v>
      </c>
      <c r="B185" s="7" t="s">
        <v>103</v>
      </c>
      <c r="C185" s="7" t="s">
        <v>103</v>
      </c>
      <c r="D185" s="7" t="s">
        <v>103</v>
      </c>
      <c r="E185" s="7" t="s">
        <v>103</v>
      </c>
      <c r="F185" s="7" t="s">
        <v>103</v>
      </c>
      <c r="G185" s="8"/>
      <c r="H185" s="7" t="s">
        <v>103</v>
      </c>
      <c r="I185" s="7" t="s">
        <v>103</v>
      </c>
      <c r="J185" s="7" t="s">
        <v>103</v>
      </c>
      <c r="K185" s="7" t="s">
        <v>102</v>
      </c>
      <c r="L185" s="7" t="s">
        <v>103</v>
      </c>
      <c r="M185" s="7" t="s">
        <v>103</v>
      </c>
      <c r="N185" s="8"/>
      <c r="O185" s="7" t="s">
        <v>102</v>
      </c>
      <c r="P185" s="7" t="s">
        <v>103</v>
      </c>
      <c r="Q185" s="7" t="s">
        <v>103</v>
      </c>
      <c r="R185" s="7" t="s">
        <v>102</v>
      </c>
      <c r="S185" s="7" t="s">
        <v>103</v>
      </c>
      <c r="T185" s="7" t="s">
        <v>103</v>
      </c>
      <c r="U185" s="7" t="s">
        <v>103</v>
      </c>
      <c r="V185" s="7" t="s">
        <v>103</v>
      </c>
      <c r="W185" s="8"/>
      <c r="X185" s="7" t="s">
        <v>103</v>
      </c>
      <c r="Y185" s="8"/>
      <c r="Z185" s="7" t="s">
        <v>103</v>
      </c>
      <c r="AA185" s="7" t="s">
        <v>103</v>
      </c>
      <c r="AB185" s="7" t="s">
        <v>103</v>
      </c>
      <c r="AC185" s="7" t="s">
        <v>102</v>
      </c>
      <c r="AD185" s="7" t="s">
        <v>103</v>
      </c>
      <c r="AE185" s="7" t="s">
        <v>103</v>
      </c>
      <c r="AF185" s="7" t="s">
        <v>103</v>
      </c>
      <c r="AG185" s="7" t="s">
        <v>103</v>
      </c>
      <c r="AH185" s="7" t="s">
        <v>103</v>
      </c>
      <c r="AI185" s="7" t="s">
        <v>103</v>
      </c>
      <c r="AJ185" s="7" t="s">
        <v>103</v>
      </c>
      <c r="AK185" s="7" t="s">
        <v>103</v>
      </c>
      <c r="AL185" s="7" t="s">
        <v>103</v>
      </c>
      <c r="AM185" s="7" t="s">
        <v>103</v>
      </c>
      <c r="AN185" s="8"/>
      <c r="AO185" s="8"/>
    </row>
    <row r="186">
      <c r="A186" s="6" t="s">
        <v>287</v>
      </c>
      <c r="B186" s="7" t="s">
        <v>102</v>
      </c>
      <c r="C186" s="7" t="s">
        <v>103</v>
      </c>
      <c r="D186" s="7" t="s">
        <v>102</v>
      </c>
      <c r="E186" s="7" t="s">
        <v>102</v>
      </c>
      <c r="F186" s="7" t="s">
        <v>102</v>
      </c>
      <c r="G186" s="8"/>
      <c r="H186" s="7" t="s">
        <v>102</v>
      </c>
      <c r="I186" s="7" t="s">
        <v>102</v>
      </c>
      <c r="J186" s="7" t="s">
        <v>102</v>
      </c>
      <c r="K186" s="7" t="s">
        <v>102</v>
      </c>
      <c r="L186" s="7" t="s">
        <v>102</v>
      </c>
      <c r="M186" s="7" t="s">
        <v>103</v>
      </c>
      <c r="N186" s="8"/>
      <c r="O186" s="7" t="s">
        <v>102</v>
      </c>
      <c r="P186" s="7" t="s">
        <v>102</v>
      </c>
      <c r="Q186" s="7" t="s">
        <v>102</v>
      </c>
      <c r="R186" s="7" t="s">
        <v>102</v>
      </c>
      <c r="S186" s="7" t="s">
        <v>102</v>
      </c>
      <c r="T186" s="7" t="s">
        <v>102</v>
      </c>
      <c r="U186" s="7" t="s">
        <v>102</v>
      </c>
      <c r="V186" s="7" t="s">
        <v>102</v>
      </c>
      <c r="W186" s="8"/>
      <c r="X186" s="7" t="s">
        <v>102</v>
      </c>
      <c r="Y186" s="8"/>
      <c r="Z186" s="7" t="s">
        <v>102</v>
      </c>
      <c r="AA186" s="7" t="s">
        <v>102</v>
      </c>
      <c r="AB186" s="7" t="s">
        <v>102</v>
      </c>
      <c r="AC186" s="7" t="s">
        <v>102</v>
      </c>
      <c r="AD186" s="7" t="s">
        <v>102</v>
      </c>
      <c r="AE186" s="7" t="s">
        <v>102</v>
      </c>
      <c r="AF186" s="7" t="s">
        <v>111</v>
      </c>
      <c r="AG186" s="7" t="s">
        <v>102</v>
      </c>
      <c r="AH186" s="7" t="s">
        <v>102</v>
      </c>
      <c r="AI186" s="7" t="s">
        <v>102</v>
      </c>
      <c r="AJ186" s="7" t="s">
        <v>102</v>
      </c>
      <c r="AK186" s="7" t="s">
        <v>102</v>
      </c>
      <c r="AL186" s="7" t="s">
        <v>102</v>
      </c>
      <c r="AM186" s="7" t="s">
        <v>102</v>
      </c>
      <c r="AN186" s="8"/>
      <c r="AO186" s="8"/>
    </row>
    <row r="187">
      <c r="A187" s="6" t="s">
        <v>288</v>
      </c>
      <c r="B187" s="7" t="s">
        <v>111</v>
      </c>
      <c r="C187" s="7" t="s">
        <v>102</v>
      </c>
      <c r="D187" s="7" t="s">
        <v>111</v>
      </c>
      <c r="E187" s="7" t="s">
        <v>111</v>
      </c>
      <c r="F187" s="7" t="s">
        <v>111</v>
      </c>
      <c r="G187" s="8"/>
      <c r="H187" s="7" t="s">
        <v>102</v>
      </c>
      <c r="I187" s="7" t="s">
        <v>111</v>
      </c>
      <c r="J187" s="7" t="s">
        <v>111</v>
      </c>
      <c r="K187" s="7" t="s">
        <v>111</v>
      </c>
      <c r="L187" s="7" t="s">
        <v>102</v>
      </c>
      <c r="M187" s="7" t="s">
        <v>111</v>
      </c>
      <c r="N187" s="8"/>
      <c r="O187" s="7" t="s">
        <v>111</v>
      </c>
      <c r="P187" s="7" t="s">
        <v>111</v>
      </c>
      <c r="Q187" s="7" t="s">
        <v>111</v>
      </c>
      <c r="R187" s="7" t="s">
        <v>111</v>
      </c>
      <c r="S187" s="7" t="s">
        <v>111</v>
      </c>
      <c r="T187" s="7" t="s">
        <v>111</v>
      </c>
      <c r="U187" s="7" t="s">
        <v>111</v>
      </c>
      <c r="V187" s="7" t="s">
        <v>111</v>
      </c>
      <c r="W187" s="8"/>
      <c r="X187" s="7" t="s">
        <v>111</v>
      </c>
      <c r="Y187" s="8"/>
      <c r="Z187" s="8"/>
      <c r="AA187" s="7" t="s">
        <v>111</v>
      </c>
      <c r="AB187" s="7" t="s">
        <v>111</v>
      </c>
      <c r="AC187" s="7" t="s">
        <v>111</v>
      </c>
      <c r="AD187" s="7" t="s">
        <v>111</v>
      </c>
      <c r="AE187" s="7" t="s">
        <v>111</v>
      </c>
      <c r="AF187" s="7" t="s">
        <v>102</v>
      </c>
      <c r="AG187" s="7" t="s">
        <v>111</v>
      </c>
      <c r="AH187" s="7" t="s">
        <v>111</v>
      </c>
      <c r="AI187" s="7" t="s">
        <v>111</v>
      </c>
      <c r="AJ187" s="7" t="s">
        <v>111</v>
      </c>
      <c r="AK187" s="7" t="s">
        <v>111</v>
      </c>
      <c r="AL187" s="8"/>
      <c r="AM187" s="7" t="s">
        <v>111</v>
      </c>
      <c r="AN187" s="8"/>
      <c r="AO187" s="8"/>
    </row>
    <row r="188">
      <c r="A188" s="6" t="s">
        <v>289</v>
      </c>
      <c r="B188" s="7" t="s">
        <v>102</v>
      </c>
      <c r="C188" s="7" t="s">
        <v>102</v>
      </c>
      <c r="D188" s="7" t="s">
        <v>102</v>
      </c>
      <c r="E188" s="7" t="s">
        <v>102</v>
      </c>
      <c r="F188" s="7" t="s">
        <v>102</v>
      </c>
      <c r="G188" s="8"/>
      <c r="H188" s="7" t="s">
        <v>102</v>
      </c>
      <c r="I188" s="7" t="s">
        <v>111</v>
      </c>
      <c r="J188" s="7" t="s">
        <v>102</v>
      </c>
      <c r="K188" s="7" t="s">
        <v>102</v>
      </c>
      <c r="L188" s="7" t="s">
        <v>102</v>
      </c>
      <c r="M188" s="7" t="s">
        <v>102</v>
      </c>
      <c r="N188" s="8"/>
      <c r="O188" s="7" t="s">
        <v>102</v>
      </c>
      <c r="P188" s="7" t="s">
        <v>102</v>
      </c>
      <c r="Q188" s="7" t="s">
        <v>102</v>
      </c>
      <c r="R188" s="7" t="s">
        <v>102</v>
      </c>
      <c r="S188" s="7" t="s">
        <v>102</v>
      </c>
      <c r="T188" s="7" t="s">
        <v>102</v>
      </c>
      <c r="U188" s="7" t="s">
        <v>102</v>
      </c>
      <c r="V188" s="7" t="s">
        <v>102</v>
      </c>
      <c r="W188" s="8"/>
      <c r="X188" s="7" t="s">
        <v>102</v>
      </c>
      <c r="Y188" s="8"/>
      <c r="Z188" s="7" t="s">
        <v>102</v>
      </c>
      <c r="AA188" s="7" t="s">
        <v>102</v>
      </c>
      <c r="AB188" s="7" t="s">
        <v>102</v>
      </c>
      <c r="AC188" s="7" t="s">
        <v>102</v>
      </c>
      <c r="AD188" s="7" t="s">
        <v>102</v>
      </c>
      <c r="AE188" s="7" t="s">
        <v>102</v>
      </c>
      <c r="AF188" s="7" t="s">
        <v>111</v>
      </c>
      <c r="AG188" s="7" t="s">
        <v>102</v>
      </c>
      <c r="AH188" s="7" t="s">
        <v>102</v>
      </c>
      <c r="AI188" s="7" t="s">
        <v>102</v>
      </c>
      <c r="AJ188" s="7" t="s">
        <v>102</v>
      </c>
      <c r="AK188" s="7" t="s">
        <v>102</v>
      </c>
      <c r="AL188" s="7" t="s">
        <v>103</v>
      </c>
      <c r="AM188" s="7" t="s">
        <v>102</v>
      </c>
      <c r="AN188" s="8"/>
      <c r="AO188" s="8"/>
    </row>
    <row r="189">
      <c r="A189" s="6" t="s">
        <v>290</v>
      </c>
      <c r="B189" s="7" t="s">
        <v>103</v>
      </c>
      <c r="C189" s="7" t="s">
        <v>103</v>
      </c>
      <c r="D189" s="7" t="s">
        <v>103</v>
      </c>
      <c r="E189" s="7" t="s">
        <v>103</v>
      </c>
      <c r="F189" s="7" t="s">
        <v>103</v>
      </c>
      <c r="G189" s="8"/>
      <c r="H189" s="7" t="s">
        <v>103</v>
      </c>
      <c r="I189" s="7" t="s">
        <v>103</v>
      </c>
      <c r="J189" s="7" t="s">
        <v>103</v>
      </c>
      <c r="K189" s="7" t="s">
        <v>103</v>
      </c>
      <c r="L189" s="7" t="s">
        <v>103</v>
      </c>
      <c r="M189" s="7" t="s">
        <v>103</v>
      </c>
      <c r="N189" s="8"/>
      <c r="O189" s="7" t="s">
        <v>103</v>
      </c>
      <c r="P189" s="7" t="s">
        <v>103</v>
      </c>
      <c r="Q189" s="7" t="s">
        <v>103</v>
      </c>
      <c r="R189" s="7" t="s">
        <v>102</v>
      </c>
      <c r="S189" s="7" t="s">
        <v>103</v>
      </c>
      <c r="T189" s="7" t="s">
        <v>103</v>
      </c>
      <c r="U189" s="7" t="s">
        <v>103</v>
      </c>
      <c r="V189" s="7" t="s">
        <v>103</v>
      </c>
      <c r="W189" s="8"/>
      <c r="X189" s="7" t="s">
        <v>103</v>
      </c>
      <c r="Y189" s="8"/>
      <c r="Z189" s="7" t="s">
        <v>103</v>
      </c>
      <c r="AA189" s="7" t="s">
        <v>103</v>
      </c>
      <c r="AB189" s="7" t="s">
        <v>103</v>
      </c>
      <c r="AC189" s="7" t="s">
        <v>103</v>
      </c>
      <c r="AD189" s="7" t="s">
        <v>103</v>
      </c>
      <c r="AE189" s="7" t="s">
        <v>103</v>
      </c>
      <c r="AF189" s="7" t="s">
        <v>103</v>
      </c>
      <c r="AG189" s="7" t="s">
        <v>103</v>
      </c>
      <c r="AH189" s="7" t="s">
        <v>103</v>
      </c>
      <c r="AI189" s="7" t="s">
        <v>103</v>
      </c>
      <c r="AJ189" s="7" t="s">
        <v>103</v>
      </c>
      <c r="AK189" s="7" t="s">
        <v>103</v>
      </c>
      <c r="AL189" s="7" t="s">
        <v>103</v>
      </c>
      <c r="AM189" s="7" t="s">
        <v>103</v>
      </c>
      <c r="AN189" s="8"/>
      <c r="AO189" s="8"/>
    </row>
    <row r="190">
      <c r="A190" s="6" t="s">
        <v>291</v>
      </c>
      <c r="B190" s="7" t="s">
        <v>102</v>
      </c>
      <c r="C190" s="7" t="s">
        <v>102</v>
      </c>
      <c r="D190" s="7" t="s">
        <v>102</v>
      </c>
      <c r="E190" s="7" t="s">
        <v>102</v>
      </c>
      <c r="F190" s="7" t="s">
        <v>102</v>
      </c>
      <c r="G190" s="8"/>
      <c r="H190" s="7" t="s">
        <v>102</v>
      </c>
      <c r="I190" s="7" t="s">
        <v>102</v>
      </c>
      <c r="J190" s="7" t="s">
        <v>102</v>
      </c>
      <c r="K190" s="7" t="s">
        <v>102</v>
      </c>
      <c r="L190" s="7" t="s">
        <v>102</v>
      </c>
      <c r="M190" s="7" t="s">
        <v>102</v>
      </c>
      <c r="N190" s="8"/>
      <c r="O190" s="7" t="s">
        <v>102</v>
      </c>
      <c r="P190" s="7" t="s">
        <v>102</v>
      </c>
      <c r="Q190" s="7" t="s">
        <v>102</v>
      </c>
      <c r="R190" s="7" t="s">
        <v>102</v>
      </c>
      <c r="S190" s="7" t="s">
        <v>102</v>
      </c>
      <c r="T190" s="7" t="s">
        <v>102</v>
      </c>
      <c r="U190" s="7" t="s">
        <v>102</v>
      </c>
      <c r="V190" s="7" t="s">
        <v>102</v>
      </c>
      <c r="W190" s="8"/>
      <c r="X190" s="7" t="s">
        <v>102</v>
      </c>
      <c r="Y190" s="8"/>
      <c r="Z190" s="7" t="s">
        <v>102</v>
      </c>
      <c r="AA190" s="7" t="s">
        <v>102</v>
      </c>
      <c r="AB190" s="7" t="s">
        <v>102</v>
      </c>
      <c r="AC190" s="7" t="s">
        <v>102</v>
      </c>
      <c r="AD190" s="7" t="s">
        <v>102</v>
      </c>
      <c r="AE190" s="7" t="s">
        <v>102</v>
      </c>
      <c r="AF190" s="7" t="s">
        <v>111</v>
      </c>
      <c r="AG190" s="7" t="s">
        <v>102</v>
      </c>
      <c r="AH190" s="7" t="s">
        <v>102</v>
      </c>
      <c r="AI190" s="7" t="s">
        <v>102</v>
      </c>
      <c r="AJ190" s="7" t="s">
        <v>102</v>
      </c>
      <c r="AK190" s="7" t="s">
        <v>111</v>
      </c>
      <c r="AL190" s="7" t="s">
        <v>102</v>
      </c>
      <c r="AM190" s="7" t="s">
        <v>102</v>
      </c>
      <c r="AN190" s="8"/>
      <c r="AO190" s="8"/>
    </row>
    <row r="191">
      <c r="A191" s="6" t="s">
        <v>292</v>
      </c>
      <c r="B191" s="7" t="s">
        <v>102</v>
      </c>
      <c r="C191" s="7" t="s">
        <v>102</v>
      </c>
      <c r="D191" s="7" t="s">
        <v>102</v>
      </c>
      <c r="E191" s="7" t="s">
        <v>102</v>
      </c>
      <c r="F191" s="7" t="s">
        <v>102</v>
      </c>
      <c r="G191" s="8"/>
      <c r="H191" s="7" t="s">
        <v>102</v>
      </c>
      <c r="I191" s="7" t="s">
        <v>102</v>
      </c>
      <c r="J191" s="7" t="s">
        <v>102</v>
      </c>
      <c r="K191" s="7" t="s">
        <v>102</v>
      </c>
      <c r="L191" s="7" t="s">
        <v>102</v>
      </c>
      <c r="M191" s="7" t="s">
        <v>102</v>
      </c>
      <c r="N191" s="8"/>
      <c r="O191" s="7" t="s">
        <v>102</v>
      </c>
      <c r="P191" s="7" t="s">
        <v>102</v>
      </c>
      <c r="Q191" s="7" t="s">
        <v>102</v>
      </c>
      <c r="R191" s="7" t="s">
        <v>102</v>
      </c>
      <c r="S191" s="7" t="s">
        <v>102</v>
      </c>
      <c r="T191" s="7" t="s">
        <v>102</v>
      </c>
      <c r="U191" s="7" t="s">
        <v>102</v>
      </c>
      <c r="V191" s="7" t="s">
        <v>102</v>
      </c>
      <c r="W191" s="8"/>
      <c r="X191" s="7" t="s">
        <v>102</v>
      </c>
      <c r="Y191" s="8"/>
      <c r="Z191" s="7" t="s">
        <v>102</v>
      </c>
      <c r="AA191" s="7" t="s">
        <v>102</v>
      </c>
      <c r="AB191" s="7" t="s">
        <v>102</v>
      </c>
      <c r="AC191" s="7" t="s">
        <v>102</v>
      </c>
      <c r="AD191" s="7" t="s">
        <v>102</v>
      </c>
      <c r="AE191" s="7" t="s">
        <v>102</v>
      </c>
      <c r="AF191" s="7" t="s">
        <v>102</v>
      </c>
      <c r="AG191" s="7" t="s">
        <v>102</v>
      </c>
      <c r="AH191" s="7" t="s">
        <v>102</v>
      </c>
      <c r="AI191" s="7" t="s">
        <v>102</v>
      </c>
      <c r="AJ191" s="7" t="s">
        <v>102</v>
      </c>
      <c r="AK191" s="7" t="s">
        <v>102</v>
      </c>
      <c r="AL191" s="7" t="s">
        <v>102</v>
      </c>
      <c r="AM191" s="7" t="s">
        <v>102</v>
      </c>
      <c r="AN191" s="8"/>
      <c r="AO191" s="8"/>
    </row>
    <row r="192">
      <c r="A192" s="36" t="s">
        <v>293</v>
      </c>
      <c r="B192" s="37" t="s">
        <v>102</v>
      </c>
      <c r="C192" s="37" t="s">
        <v>102</v>
      </c>
      <c r="D192" s="37" t="s">
        <v>102</v>
      </c>
      <c r="E192" s="37" t="s">
        <v>102</v>
      </c>
      <c r="F192" s="37" t="s">
        <v>102</v>
      </c>
      <c r="G192" s="38"/>
      <c r="H192" s="37" t="s">
        <v>109</v>
      </c>
      <c r="I192" s="37" t="s">
        <v>109</v>
      </c>
      <c r="J192" s="37" t="s">
        <v>102</v>
      </c>
      <c r="K192" s="37" t="s">
        <v>102</v>
      </c>
      <c r="L192" s="37" t="s">
        <v>102</v>
      </c>
      <c r="M192" s="37" t="s">
        <v>102</v>
      </c>
      <c r="N192" s="38"/>
      <c r="O192" s="37" t="s">
        <v>102</v>
      </c>
      <c r="P192" s="37" t="s">
        <v>102</v>
      </c>
      <c r="Q192" s="37" t="s">
        <v>102</v>
      </c>
      <c r="R192" s="37" t="s">
        <v>102</v>
      </c>
      <c r="S192" s="37" t="s">
        <v>102</v>
      </c>
      <c r="T192" s="37" t="s">
        <v>109</v>
      </c>
      <c r="U192" s="37" t="s">
        <v>102</v>
      </c>
      <c r="V192" s="37" t="s">
        <v>102</v>
      </c>
      <c r="W192" s="38"/>
      <c r="X192" s="37" t="s">
        <v>102</v>
      </c>
      <c r="Y192" s="38"/>
      <c r="Z192" s="37" t="s">
        <v>102</v>
      </c>
      <c r="AA192" s="37" t="s">
        <v>102</v>
      </c>
      <c r="AB192" s="37" t="s">
        <v>102</v>
      </c>
      <c r="AC192" s="37" t="s">
        <v>102</v>
      </c>
      <c r="AD192" s="37" t="s">
        <v>102</v>
      </c>
      <c r="AE192" s="37" t="s">
        <v>102</v>
      </c>
      <c r="AF192" s="37" t="s">
        <v>102</v>
      </c>
      <c r="AG192" s="37" t="s">
        <v>102</v>
      </c>
      <c r="AH192" s="37" t="s">
        <v>102</v>
      </c>
      <c r="AI192" s="37" t="s">
        <v>102</v>
      </c>
      <c r="AJ192" s="37" t="s">
        <v>102</v>
      </c>
      <c r="AK192" s="37" t="s">
        <v>102</v>
      </c>
      <c r="AL192" s="37" t="s">
        <v>102</v>
      </c>
      <c r="AM192" s="37" t="s">
        <v>102</v>
      </c>
      <c r="AN192" s="38"/>
      <c r="AO192" s="38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</row>
    <row r="193">
      <c r="A193" s="40" t="s">
        <v>294</v>
      </c>
      <c r="B193" s="41" t="s">
        <v>102</v>
      </c>
      <c r="C193" s="42"/>
      <c r="D193" s="41" t="s">
        <v>102</v>
      </c>
      <c r="E193" s="41" t="s">
        <v>103</v>
      </c>
      <c r="F193" s="41" t="s">
        <v>102</v>
      </c>
      <c r="G193" s="42"/>
      <c r="H193" s="41" t="s">
        <v>111</v>
      </c>
      <c r="I193" s="41" t="s">
        <v>103</v>
      </c>
      <c r="J193" s="41" t="s">
        <v>102</v>
      </c>
      <c r="K193" s="41" t="s">
        <v>102</v>
      </c>
      <c r="L193" s="41" t="s">
        <v>102</v>
      </c>
      <c r="M193" s="41" t="s">
        <v>102</v>
      </c>
      <c r="N193" s="41" t="s">
        <v>102</v>
      </c>
      <c r="O193" s="41" t="s">
        <v>102</v>
      </c>
      <c r="P193" s="41" t="s">
        <v>102</v>
      </c>
      <c r="Q193" s="41" t="s">
        <v>102</v>
      </c>
      <c r="R193" s="41" t="s">
        <v>103</v>
      </c>
      <c r="S193" s="41" t="s">
        <v>103</v>
      </c>
      <c r="T193" s="41" t="s">
        <v>102</v>
      </c>
      <c r="U193" s="41" t="s">
        <v>102</v>
      </c>
      <c r="V193" s="41" t="s">
        <v>102</v>
      </c>
      <c r="W193" s="42"/>
      <c r="X193" s="41" t="s">
        <v>102</v>
      </c>
      <c r="Y193" s="42"/>
      <c r="Z193" s="41" t="s">
        <v>102</v>
      </c>
      <c r="AA193" s="41" t="s">
        <v>102</v>
      </c>
      <c r="AB193" s="41" t="s">
        <v>102</v>
      </c>
      <c r="AC193" s="41" t="s">
        <v>103</v>
      </c>
      <c r="AD193" s="41" t="s">
        <v>102</v>
      </c>
      <c r="AE193" s="41" t="s">
        <v>103</v>
      </c>
      <c r="AF193" s="41" t="s">
        <v>103</v>
      </c>
      <c r="AG193" s="41" t="s">
        <v>102</v>
      </c>
      <c r="AH193" s="41" t="s">
        <v>102</v>
      </c>
      <c r="AI193" s="41" t="s">
        <v>102</v>
      </c>
      <c r="AJ193" s="41" t="s">
        <v>102</v>
      </c>
      <c r="AK193" s="41" t="s">
        <v>102</v>
      </c>
      <c r="AL193" s="41" t="s">
        <v>102</v>
      </c>
      <c r="AM193" s="41" t="s">
        <v>102</v>
      </c>
      <c r="AN193" s="42"/>
      <c r="AO193" s="42"/>
      <c r="AP193" s="43"/>
      <c r="AQ193" s="43"/>
      <c r="AR193" s="43"/>
      <c r="AS193" s="43"/>
      <c r="AT193" s="43"/>
      <c r="AU193" s="43"/>
      <c r="AV193" s="43"/>
      <c r="AW193" s="43"/>
      <c r="AX193" s="43"/>
      <c r="AY193" s="43"/>
      <c r="AZ193" s="43"/>
      <c r="BA193" s="43"/>
    </row>
    <row r="194">
      <c r="A194" s="40" t="s">
        <v>295</v>
      </c>
      <c r="B194" s="41" t="s">
        <v>102</v>
      </c>
      <c r="C194" s="41" t="s">
        <v>102</v>
      </c>
      <c r="D194" s="41" t="s">
        <v>102</v>
      </c>
      <c r="E194" s="41" t="s">
        <v>102</v>
      </c>
      <c r="F194" s="41" t="s">
        <v>103</v>
      </c>
      <c r="G194" s="42"/>
      <c r="H194" s="41" t="s">
        <v>102</v>
      </c>
      <c r="I194" s="41" t="s">
        <v>102</v>
      </c>
      <c r="J194" s="41" t="s">
        <v>102</v>
      </c>
      <c r="K194" s="41" t="s">
        <v>102</v>
      </c>
      <c r="L194" s="41" t="s">
        <v>102</v>
      </c>
      <c r="M194" s="41" t="s">
        <v>102</v>
      </c>
      <c r="N194" s="41" t="s">
        <v>102</v>
      </c>
      <c r="O194" s="41" t="s">
        <v>102</v>
      </c>
      <c r="P194" s="41" t="s">
        <v>102</v>
      </c>
      <c r="Q194" s="41" t="s">
        <v>102</v>
      </c>
      <c r="R194" s="41" t="s">
        <v>102</v>
      </c>
      <c r="S194" s="41" t="s">
        <v>102</v>
      </c>
      <c r="T194" s="41" t="s">
        <v>102</v>
      </c>
      <c r="U194" s="42"/>
      <c r="V194" s="41" t="s">
        <v>103</v>
      </c>
      <c r="W194" s="42"/>
      <c r="X194" s="41" t="s">
        <v>102</v>
      </c>
      <c r="Y194" s="42"/>
      <c r="Z194" s="41" t="s">
        <v>102</v>
      </c>
      <c r="AA194" s="41" t="s">
        <v>102</v>
      </c>
      <c r="AB194" s="41" t="s">
        <v>102</v>
      </c>
      <c r="AC194" s="41" t="s">
        <v>103</v>
      </c>
      <c r="AD194" s="41" t="s">
        <v>102</v>
      </c>
      <c r="AE194" s="41" t="s">
        <v>103</v>
      </c>
      <c r="AF194" s="41" t="s">
        <v>102</v>
      </c>
      <c r="AG194" s="41" t="s">
        <v>103</v>
      </c>
      <c r="AH194" s="41" t="s">
        <v>103</v>
      </c>
      <c r="AI194" s="41" t="s">
        <v>102</v>
      </c>
      <c r="AJ194" s="41" t="s">
        <v>102</v>
      </c>
      <c r="AK194" s="41" t="s">
        <v>102</v>
      </c>
      <c r="AL194" s="41" t="s">
        <v>103</v>
      </c>
      <c r="AM194" s="41" t="s">
        <v>102</v>
      </c>
      <c r="AN194" s="42"/>
      <c r="AO194" s="42"/>
      <c r="AP194" s="43"/>
      <c r="AQ194" s="43"/>
      <c r="AR194" s="43"/>
      <c r="AS194" s="43"/>
      <c r="AT194" s="43"/>
      <c r="AU194" s="43"/>
      <c r="AV194" s="43"/>
      <c r="AW194" s="43"/>
      <c r="AX194" s="43"/>
      <c r="AY194" s="43"/>
      <c r="AZ194" s="43"/>
      <c r="BA194" s="43"/>
    </row>
    <row r="195">
      <c r="A195" s="40" t="s">
        <v>296</v>
      </c>
      <c r="B195" s="41" t="s">
        <v>102</v>
      </c>
      <c r="C195" s="41" t="s">
        <v>102</v>
      </c>
      <c r="D195" s="41" t="s">
        <v>102</v>
      </c>
      <c r="E195" s="41" t="s">
        <v>102</v>
      </c>
      <c r="F195" s="41" t="s">
        <v>102</v>
      </c>
      <c r="G195" s="42"/>
      <c r="H195" s="41" t="s">
        <v>102</v>
      </c>
      <c r="I195" s="41" t="s">
        <v>102</v>
      </c>
      <c r="J195" s="41" t="s">
        <v>102</v>
      </c>
      <c r="K195" s="41" t="s">
        <v>102</v>
      </c>
      <c r="L195" s="41" t="s">
        <v>102</v>
      </c>
      <c r="M195" s="41" t="s">
        <v>102</v>
      </c>
      <c r="N195" s="41" t="s">
        <v>102</v>
      </c>
      <c r="O195" s="41" t="s">
        <v>103</v>
      </c>
      <c r="P195" s="41" t="s">
        <v>102</v>
      </c>
      <c r="Q195" s="41" t="s">
        <v>103</v>
      </c>
      <c r="R195" s="41" t="s">
        <v>102</v>
      </c>
      <c r="S195" s="41" t="s">
        <v>103</v>
      </c>
      <c r="T195" s="41" t="s">
        <v>102</v>
      </c>
      <c r="U195" s="41" t="s">
        <v>103</v>
      </c>
      <c r="V195" s="41" t="s">
        <v>102</v>
      </c>
      <c r="W195" s="42"/>
      <c r="X195" s="41" t="s">
        <v>103</v>
      </c>
      <c r="Y195" s="42"/>
      <c r="Z195" s="41" t="s">
        <v>102</v>
      </c>
      <c r="AA195" s="41" t="s">
        <v>102</v>
      </c>
      <c r="AB195" s="41" t="s">
        <v>102</v>
      </c>
      <c r="AC195" s="41" t="s">
        <v>102</v>
      </c>
      <c r="AD195" s="41" t="s">
        <v>102</v>
      </c>
      <c r="AE195" s="41" t="s">
        <v>103</v>
      </c>
      <c r="AF195" s="41" t="s">
        <v>102</v>
      </c>
      <c r="AG195" s="41" t="s">
        <v>102</v>
      </c>
      <c r="AH195" s="41" t="s">
        <v>102</v>
      </c>
      <c r="AI195" s="41" t="s">
        <v>102</v>
      </c>
      <c r="AJ195" s="41" t="s">
        <v>102</v>
      </c>
      <c r="AK195" s="41" t="s">
        <v>103</v>
      </c>
      <c r="AL195" s="41" t="s">
        <v>102</v>
      </c>
      <c r="AM195" s="41" t="s">
        <v>102</v>
      </c>
      <c r="AN195" s="42"/>
      <c r="AO195" s="42"/>
      <c r="AP195" s="43"/>
      <c r="AQ195" s="43"/>
      <c r="AR195" s="43"/>
      <c r="AS195" s="43"/>
      <c r="AT195" s="43"/>
      <c r="AU195" s="43"/>
      <c r="AV195" s="43"/>
      <c r="AW195" s="43"/>
      <c r="AX195" s="43"/>
      <c r="AY195" s="43"/>
      <c r="AZ195" s="43"/>
      <c r="BA195" s="43"/>
    </row>
    <row r="196">
      <c r="A196" s="40" t="s">
        <v>297</v>
      </c>
      <c r="B196" s="41" t="s">
        <v>103</v>
      </c>
      <c r="C196" s="41" t="s">
        <v>103</v>
      </c>
      <c r="D196" s="41" t="s">
        <v>103</v>
      </c>
      <c r="E196" s="41" t="s">
        <v>103</v>
      </c>
      <c r="F196" s="41" t="s">
        <v>103</v>
      </c>
      <c r="G196" s="42"/>
      <c r="H196" s="41" t="s">
        <v>103</v>
      </c>
      <c r="I196" s="41" t="s">
        <v>103</v>
      </c>
      <c r="J196" s="41" t="s">
        <v>103</v>
      </c>
      <c r="K196" s="41" t="s">
        <v>103</v>
      </c>
      <c r="L196" s="41" t="s">
        <v>103</v>
      </c>
      <c r="M196" s="41" t="s">
        <v>103</v>
      </c>
      <c r="N196" s="41" t="s">
        <v>103</v>
      </c>
      <c r="O196" s="41" t="s">
        <v>103</v>
      </c>
      <c r="P196" s="41" t="s">
        <v>103</v>
      </c>
      <c r="Q196" s="41" t="s">
        <v>103</v>
      </c>
      <c r="R196" s="41" t="s">
        <v>103</v>
      </c>
      <c r="S196" s="41" t="s">
        <v>102</v>
      </c>
      <c r="T196" s="41" t="s">
        <v>103</v>
      </c>
      <c r="U196" s="41" t="s">
        <v>103</v>
      </c>
      <c r="V196" s="41" t="s">
        <v>103</v>
      </c>
      <c r="W196" s="42"/>
      <c r="X196" s="41" t="s">
        <v>103</v>
      </c>
      <c r="Y196" s="42"/>
      <c r="Z196" s="41" t="s">
        <v>103</v>
      </c>
      <c r="AA196" s="41" t="s">
        <v>103</v>
      </c>
      <c r="AB196" s="41" t="s">
        <v>103</v>
      </c>
      <c r="AC196" s="41" t="s">
        <v>102</v>
      </c>
      <c r="AD196" s="41" t="s">
        <v>103</v>
      </c>
      <c r="AE196" s="41" t="s">
        <v>102</v>
      </c>
      <c r="AF196" s="41" t="s">
        <v>103</v>
      </c>
      <c r="AG196" s="41" t="s">
        <v>103</v>
      </c>
      <c r="AH196" s="41" t="s">
        <v>103</v>
      </c>
      <c r="AI196" s="41" t="s">
        <v>103</v>
      </c>
      <c r="AJ196" s="41" t="s">
        <v>103</v>
      </c>
      <c r="AK196" s="41" t="s">
        <v>103</v>
      </c>
      <c r="AL196" s="41" t="s">
        <v>103</v>
      </c>
      <c r="AM196" s="41" t="s">
        <v>103</v>
      </c>
      <c r="AN196" s="42"/>
      <c r="AO196" s="42"/>
      <c r="AP196" s="43"/>
      <c r="AQ196" s="43"/>
      <c r="AR196" s="43"/>
      <c r="AS196" s="43"/>
      <c r="AT196" s="43"/>
      <c r="AU196" s="43"/>
      <c r="AV196" s="43"/>
      <c r="AW196" s="43"/>
      <c r="AX196" s="43"/>
      <c r="AY196" s="43"/>
      <c r="AZ196" s="43"/>
      <c r="BA196" s="43"/>
    </row>
    <row r="197">
      <c r="A197" s="40" t="s">
        <v>298</v>
      </c>
      <c r="B197" s="41" t="s">
        <v>103</v>
      </c>
      <c r="C197" s="41" t="s">
        <v>103</v>
      </c>
      <c r="D197" s="41" t="s">
        <v>103</v>
      </c>
      <c r="E197" s="41" t="s">
        <v>103</v>
      </c>
      <c r="F197" s="41" t="s">
        <v>103</v>
      </c>
      <c r="G197" s="42"/>
      <c r="H197" s="41" t="s">
        <v>103</v>
      </c>
      <c r="I197" s="41" t="s">
        <v>103</v>
      </c>
      <c r="J197" s="41" t="s">
        <v>103</v>
      </c>
      <c r="K197" s="41" t="s">
        <v>103</v>
      </c>
      <c r="L197" s="41" t="s">
        <v>103</v>
      </c>
      <c r="M197" s="41" t="s">
        <v>103</v>
      </c>
      <c r="N197" s="41" t="s">
        <v>103</v>
      </c>
      <c r="O197" s="41" t="s">
        <v>103</v>
      </c>
      <c r="P197" s="41" t="s">
        <v>103</v>
      </c>
      <c r="Q197" s="41" t="s">
        <v>103</v>
      </c>
      <c r="R197" s="41" t="s">
        <v>103</v>
      </c>
      <c r="S197" s="41" t="s">
        <v>103</v>
      </c>
      <c r="T197" s="41" t="s">
        <v>103</v>
      </c>
      <c r="U197" s="41" t="s">
        <v>103</v>
      </c>
      <c r="V197" s="41" t="s">
        <v>103</v>
      </c>
      <c r="W197" s="42"/>
      <c r="X197" s="41" t="s">
        <v>103</v>
      </c>
      <c r="Y197" s="42"/>
      <c r="Z197" s="41" t="s">
        <v>103</v>
      </c>
      <c r="AA197" s="41" t="s">
        <v>103</v>
      </c>
      <c r="AB197" s="41" t="s">
        <v>103</v>
      </c>
      <c r="AC197" s="41" t="s">
        <v>103</v>
      </c>
      <c r="AD197" s="41" t="s">
        <v>103</v>
      </c>
      <c r="AE197" s="41" t="s">
        <v>103</v>
      </c>
      <c r="AF197" s="41" t="s">
        <v>103</v>
      </c>
      <c r="AG197" s="41" t="s">
        <v>103</v>
      </c>
      <c r="AH197" s="41" t="s">
        <v>103</v>
      </c>
      <c r="AI197" s="41" t="s">
        <v>103</v>
      </c>
      <c r="AJ197" s="41" t="s">
        <v>103</v>
      </c>
      <c r="AK197" s="41" t="s">
        <v>103</v>
      </c>
      <c r="AL197" s="41" t="s">
        <v>103</v>
      </c>
      <c r="AM197" s="41" t="s">
        <v>103</v>
      </c>
      <c r="AN197" s="42"/>
      <c r="AO197" s="42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</row>
    <row r="198">
      <c r="A198" s="40" t="s">
        <v>299</v>
      </c>
      <c r="B198" s="41" t="s">
        <v>103</v>
      </c>
      <c r="C198" s="41" t="s">
        <v>103</v>
      </c>
      <c r="D198" s="41" t="s">
        <v>103</v>
      </c>
      <c r="E198" s="41" t="s">
        <v>102</v>
      </c>
      <c r="F198" s="41" t="s">
        <v>102</v>
      </c>
      <c r="G198" s="42"/>
      <c r="H198" s="41" t="s">
        <v>103</v>
      </c>
      <c r="I198" s="41" t="s">
        <v>103</v>
      </c>
      <c r="J198" s="41" t="s">
        <v>103</v>
      </c>
      <c r="K198" s="41" t="s">
        <v>103</v>
      </c>
      <c r="L198" s="41" t="s">
        <v>103</v>
      </c>
      <c r="M198" s="41" t="s">
        <v>103</v>
      </c>
      <c r="N198" s="41" t="s">
        <v>103</v>
      </c>
      <c r="O198" s="41" t="s">
        <v>103</v>
      </c>
      <c r="P198" s="41" t="s">
        <v>103</v>
      </c>
      <c r="Q198" s="41" t="s">
        <v>103</v>
      </c>
      <c r="R198" s="41" t="s">
        <v>102</v>
      </c>
      <c r="S198" s="41" t="s">
        <v>103</v>
      </c>
      <c r="T198" s="41" t="s">
        <v>103</v>
      </c>
      <c r="U198" s="41" t="s">
        <v>103</v>
      </c>
      <c r="V198" s="41" t="s">
        <v>103</v>
      </c>
      <c r="W198" s="42"/>
      <c r="X198" s="41" t="s">
        <v>103</v>
      </c>
      <c r="Y198" s="42"/>
      <c r="Z198" s="41" t="s">
        <v>103</v>
      </c>
      <c r="AA198" s="41" t="s">
        <v>103</v>
      </c>
      <c r="AB198" s="41" t="s">
        <v>102</v>
      </c>
      <c r="AC198" s="41" t="s">
        <v>103</v>
      </c>
      <c r="AD198" s="41" t="s">
        <v>103</v>
      </c>
      <c r="AE198" s="41" t="s">
        <v>103</v>
      </c>
      <c r="AF198" s="41" t="s">
        <v>103</v>
      </c>
      <c r="AG198" s="41" t="s">
        <v>103</v>
      </c>
      <c r="AH198" s="41" t="s">
        <v>103</v>
      </c>
      <c r="AI198" s="41" t="s">
        <v>103</v>
      </c>
      <c r="AJ198" s="41" t="s">
        <v>103</v>
      </c>
      <c r="AK198" s="41" t="s">
        <v>103</v>
      </c>
      <c r="AL198" s="41" t="s">
        <v>103</v>
      </c>
      <c r="AM198" s="41" t="s">
        <v>103</v>
      </c>
      <c r="AN198" s="42"/>
      <c r="AO198" s="42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</row>
    <row r="199">
      <c r="A199" s="40" t="s">
        <v>300</v>
      </c>
      <c r="B199" s="41" t="s">
        <v>103</v>
      </c>
      <c r="C199" s="41" t="s">
        <v>103</v>
      </c>
      <c r="D199" s="41" t="s">
        <v>103</v>
      </c>
      <c r="E199" s="41" t="s">
        <v>103</v>
      </c>
      <c r="F199" s="41" t="s">
        <v>103</v>
      </c>
      <c r="G199" s="42"/>
      <c r="H199" s="41" t="s">
        <v>103</v>
      </c>
      <c r="I199" s="41" t="s">
        <v>103</v>
      </c>
      <c r="J199" s="41" t="s">
        <v>103</v>
      </c>
      <c r="K199" s="41" t="s">
        <v>103</v>
      </c>
      <c r="L199" s="41" t="s">
        <v>103</v>
      </c>
      <c r="M199" s="41" t="s">
        <v>103</v>
      </c>
      <c r="N199" s="41" t="s">
        <v>103</v>
      </c>
      <c r="O199" s="41" t="s">
        <v>103</v>
      </c>
      <c r="P199" s="41" t="s">
        <v>103</v>
      </c>
      <c r="Q199" s="41" t="s">
        <v>103</v>
      </c>
      <c r="R199" s="41" t="s">
        <v>102</v>
      </c>
      <c r="S199" s="41" t="s">
        <v>103</v>
      </c>
      <c r="T199" s="41" t="s">
        <v>103</v>
      </c>
      <c r="U199" s="41" t="s">
        <v>103</v>
      </c>
      <c r="V199" s="41" t="s">
        <v>103</v>
      </c>
      <c r="W199" s="42"/>
      <c r="X199" s="41" t="s">
        <v>103</v>
      </c>
      <c r="Y199" s="42"/>
      <c r="Z199" s="41" t="s">
        <v>103</v>
      </c>
      <c r="AA199" s="41" t="s">
        <v>103</v>
      </c>
      <c r="AB199" s="41" t="s">
        <v>103</v>
      </c>
      <c r="AC199" s="41" t="s">
        <v>102</v>
      </c>
      <c r="AD199" s="41" t="s">
        <v>103</v>
      </c>
      <c r="AE199" s="41" t="s">
        <v>103</v>
      </c>
      <c r="AF199" s="41" t="s">
        <v>103</v>
      </c>
      <c r="AG199" s="41" t="s">
        <v>103</v>
      </c>
      <c r="AH199" s="41" t="s">
        <v>103</v>
      </c>
      <c r="AI199" s="41" t="s">
        <v>103</v>
      </c>
      <c r="AJ199" s="41" t="s">
        <v>103</v>
      </c>
      <c r="AK199" s="41" t="s">
        <v>102</v>
      </c>
      <c r="AL199" s="41" t="s">
        <v>103</v>
      </c>
      <c r="AM199" s="41" t="s">
        <v>103</v>
      </c>
      <c r="AN199" s="42"/>
      <c r="AO199" s="42"/>
      <c r="AP199" s="43"/>
      <c r="AQ199" s="43"/>
      <c r="AR199" s="43"/>
      <c r="AS199" s="43"/>
      <c r="AT199" s="43"/>
      <c r="AU199" s="43"/>
      <c r="AV199" s="43"/>
      <c r="AW199" s="43"/>
      <c r="AX199" s="43"/>
      <c r="AY199" s="43"/>
      <c r="AZ199" s="43"/>
      <c r="BA199" s="43"/>
    </row>
    <row r="200">
      <c r="A200" s="40" t="s">
        <v>301</v>
      </c>
      <c r="B200" s="41" t="s">
        <v>103</v>
      </c>
      <c r="C200" s="41" t="s">
        <v>103</v>
      </c>
      <c r="D200" s="41" t="s">
        <v>103</v>
      </c>
      <c r="E200" s="41" t="s">
        <v>103</v>
      </c>
      <c r="F200" s="41" t="s">
        <v>103</v>
      </c>
      <c r="G200" s="42"/>
      <c r="H200" s="41" t="s">
        <v>103</v>
      </c>
      <c r="I200" s="41" t="s">
        <v>103</v>
      </c>
      <c r="J200" s="41" t="s">
        <v>103</v>
      </c>
      <c r="K200" s="42"/>
      <c r="L200" s="41" t="s">
        <v>103</v>
      </c>
      <c r="M200" s="41" t="s">
        <v>103</v>
      </c>
      <c r="N200" s="41" t="s">
        <v>103</v>
      </c>
      <c r="O200" s="41" t="s">
        <v>103</v>
      </c>
      <c r="P200" s="42"/>
      <c r="Q200" s="41" t="s">
        <v>103</v>
      </c>
      <c r="R200" s="41"/>
      <c r="S200" s="41" t="s">
        <v>103</v>
      </c>
      <c r="T200" s="41" t="s">
        <v>103</v>
      </c>
      <c r="U200" s="41"/>
      <c r="V200" s="41" t="s">
        <v>103</v>
      </c>
      <c r="W200" s="42"/>
      <c r="X200" s="41" t="s">
        <v>103</v>
      </c>
      <c r="Y200" s="42"/>
      <c r="Z200" s="41" t="s">
        <v>103</v>
      </c>
      <c r="AA200" s="41" t="s">
        <v>103</v>
      </c>
      <c r="AB200" s="41" t="s">
        <v>103</v>
      </c>
      <c r="AC200" s="41" t="s">
        <v>102</v>
      </c>
      <c r="AD200" s="41" t="s">
        <v>103</v>
      </c>
      <c r="AE200" s="41" t="s">
        <v>103</v>
      </c>
      <c r="AF200" s="41" t="s">
        <v>102</v>
      </c>
      <c r="AG200" s="41" t="s">
        <v>103</v>
      </c>
      <c r="AH200" s="41" t="s">
        <v>103</v>
      </c>
      <c r="AI200" s="41" t="s">
        <v>103</v>
      </c>
      <c r="AJ200" s="41" t="s">
        <v>103</v>
      </c>
      <c r="AK200" s="41" t="s">
        <v>103</v>
      </c>
      <c r="AL200" s="41" t="s">
        <v>103</v>
      </c>
      <c r="AM200" s="41" t="s">
        <v>103</v>
      </c>
      <c r="AN200" s="42"/>
      <c r="AO200" s="42"/>
      <c r="AP200" s="43"/>
      <c r="AQ200" s="43"/>
      <c r="AR200" s="43"/>
      <c r="AS200" s="43"/>
      <c r="AT200" s="43"/>
      <c r="AU200" s="43"/>
      <c r="AV200" s="43"/>
      <c r="AW200" s="43"/>
      <c r="AX200" s="43"/>
      <c r="AY200" s="43"/>
      <c r="AZ200" s="43"/>
      <c r="BA200" s="43"/>
    </row>
    <row r="201">
      <c r="A201" s="40" t="s">
        <v>302</v>
      </c>
      <c r="B201" s="41" t="s">
        <v>102</v>
      </c>
      <c r="C201" s="41" t="s">
        <v>102</v>
      </c>
      <c r="D201" s="41" t="s">
        <v>102</v>
      </c>
      <c r="E201" s="41" t="s">
        <v>102</v>
      </c>
      <c r="F201" s="41" t="s">
        <v>102</v>
      </c>
      <c r="G201" s="42"/>
      <c r="H201" s="41" t="s">
        <v>111</v>
      </c>
      <c r="I201" s="41" t="s">
        <v>102</v>
      </c>
      <c r="J201" s="41" t="s">
        <v>102</v>
      </c>
      <c r="K201" s="41" t="s">
        <v>102</v>
      </c>
      <c r="L201" s="41" t="s">
        <v>102</v>
      </c>
      <c r="M201" s="41" t="s">
        <v>102</v>
      </c>
      <c r="N201" s="41" t="s">
        <v>102</v>
      </c>
      <c r="O201" s="41" t="s">
        <v>102</v>
      </c>
      <c r="P201" s="41" t="s">
        <v>102</v>
      </c>
      <c r="Q201" s="41" t="s">
        <v>102</v>
      </c>
      <c r="R201" s="41" t="s">
        <v>103</v>
      </c>
      <c r="S201" s="41" t="s">
        <v>103</v>
      </c>
      <c r="T201" s="41" t="s">
        <v>102</v>
      </c>
      <c r="U201" s="41" t="s">
        <v>103</v>
      </c>
      <c r="V201" s="41" t="s">
        <v>111</v>
      </c>
      <c r="W201" s="42"/>
      <c r="X201" s="41" t="s">
        <v>102</v>
      </c>
      <c r="Y201" s="42"/>
      <c r="Z201" s="41" t="s">
        <v>102</v>
      </c>
      <c r="AA201" s="41" t="s">
        <v>102</v>
      </c>
      <c r="AB201" s="41" t="s">
        <v>102</v>
      </c>
      <c r="AC201" s="41" t="s">
        <v>102</v>
      </c>
      <c r="AD201" s="41" t="s">
        <v>103</v>
      </c>
      <c r="AE201" s="41" t="s">
        <v>102</v>
      </c>
      <c r="AF201" s="41" t="s">
        <v>103</v>
      </c>
      <c r="AG201" s="41" t="s">
        <v>102</v>
      </c>
      <c r="AH201" s="41" t="s">
        <v>102</v>
      </c>
      <c r="AI201" s="41" t="s">
        <v>102</v>
      </c>
      <c r="AJ201" s="41" t="s">
        <v>111</v>
      </c>
      <c r="AK201" s="41" t="s">
        <v>103</v>
      </c>
      <c r="AL201" s="41" t="s">
        <v>103</v>
      </c>
      <c r="AM201" s="41" t="s">
        <v>102</v>
      </c>
      <c r="AN201" s="42"/>
      <c r="AO201" s="42"/>
      <c r="AP201" s="43"/>
      <c r="AQ201" s="43"/>
      <c r="AR201" s="43"/>
      <c r="AS201" s="43"/>
      <c r="AT201" s="43"/>
      <c r="AU201" s="43"/>
      <c r="AV201" s="43"/>
      <c r="AW201" s="43"/>
      <c r="AX201" s="43"/>
      <c r="AY201" s="43"/>
      <c r="AZ201" s="43"/>
      <c r="BA201" s="43"/>
    </row>
    <row r="202">
      <c r="A202" s="40" t="s">
        <v>303</v>
      </c>
      <c r="B202" s="41" t="s">
        <v>102</v>
      </c>
      <c r="C202" s="41" t="s">
        <v>103</v>
      </c>
      <c r="D202" s="41" t="s">
        <v>103</v>
      </c>
      <c r="E202" s="41" t="s">
        <v>103</v>
      </c>
      <c r="F202" s="41" t="s">
        <v>103</v>
      </c>
      <c r="G202" s="42"/>
      <c r="H202" s="41" t="s">
        <v>103</v>
      </c>
      <c r="I202" s="41" t="s">
        <v>103</v>
      </c>
      <c r="J202" s="41" t="s">
        <v>103</v>
      </c>
      <c r="K202" s="41" t="s">
        <v>102</v>
      </c>
      <c r="L202" s="41" t="s">
        <v>102</v>
      </c>
      <c r="M202" s="41" t="s">
        <v>102</v>
      </c>
      <c r="N202" s="41" t="s">
        <v>103</v>
      </c>
      <c r="O202" s="41" t="s">
        <v>103</v>
      </c>
      <c r="P202" s="41" t="s">
        <v>102</v>
      </c>
      <c r="Q202" s="41" t="s">
        <v>102</v>
      </c>
      <c r="R202" s="41" t="s">
        <v>103</v>
      </c>
      <c r="S202" s="41" t="s">
        <v>103</v>
      </c>
      <c r="T202" s="41" t="s">
        <v>103</v>
      </c>
      <c r="U202" s="41" t="s">
        <v>103</v>
      </c>
      <c r="V202" s="41" t="s">
        <v>102</v>
      </c>
      <c r="W202" s="42"/>
      <c r="X202" s="41" t="s">
        <v>102</v>
      </c>
      <c r="Y202" s="42"/>
      <c r="Z202" s="41" t="s">
        <v>102</v>
      </c>
      <c r="AA202" s="41" t="s">
        <v>102</v>
      </c>
      <c r="AB202" s="41" t="s">
        <v>103</v>
      </c>
      <c r="AC202" s="41" t="s">
        <v>102</v>
      </c>
      <c r="AD202" s="41" t="s">
        <v>102</v>
      </c>
      <c r="AE202" s="41" t="s">
        <v>103</v>
      </c>
      <c r="AF202" s="41" t="s">
        <v>102</v>
      </c>
      <c r="AG202" s="41" t="s">
        <v>102</v>
      </c>
      <c r="AH202" s="41" t="s">
        <v>102</v>
      </c>
      <c r="AI202" s="41" t="s">
        <v>102</v>
      </c>
      <c r="AJ202" s="41" t="s">
        <v>102</v>
      </c>
      <c r="AK202" s="41" t="s">
        <v>103</v>
      </c>
      <c r="AL202" s="41" t="s">
        <v>103</v>
      </c>
      <c r="AM202" s="41" t="s">
        <v>103</v>
      </c>
      <c r="AN202" s="42"/>
      <c r="AO202" s="42"/>
      <c r="AP202" s="43"/>
      <c r="AQ202" s="43"/>
      <c r="AR202" s="43"/>
      <c r="AS202" s="43"/>
      <c r="AT202" s="43"/>
      <c r="AU202" s="43"/>
      <c r="AV202" s="43"/>
      <c r="AW202" s="43"/>
      <c r="AX202" s="43"/>
      <c r="AY202" s="43"/>
      <c r="AZ202" s="43"/>
      <c r="BA202" s="43"/>
    </row>
    <row r="203">
      <c r="A203" s="40" t="s">
        <v>304</v>
      </c>
      <c r="B203" s="41" t="s">
        <v>103</v>
      </c>
      <c r="C203" s="41" t="s">
        <v>103</v>
      </c>
      <c r="D203" s="41" t="s">
        <v>102</v>
      </c>
      <c r="E203" s="41" t="s">
        <v>102</v>
      </c>
      <c r="F203" s="41" t="s">
        <v>103</v>
      </c>
      <c r="G203" s="42"/>
      <c r="H203" s="41" t="s">
        <v>102</v>
      </c>
      <c r="I203" s="41" t="s">
        <v>102</v>
      </c>
      <c r="J203" s="41" t="s">
        <v>102</v>
      </c>
      <c r="K203" s="41" t="s">
        <v>102</v>
      </c>
      <c r="L203" s="41" t="s">
        <v>102</v>
      </c>
      <c r="M203" s="41" t="s">
        <v>111</v>
      </c>
      <c r="N203" s="41" t="s">
        <v>102</v>
      </c>
      <c r="O203" s="41" t="s">
        <v>102</v>
      </c>
      <c r="P203" s="41" t="s">
        <v>102</v>
      </c>
      <c r="Q203" s="41" t="s">
        <v>111</v>
      </c>
      <c r="R203" s="41" t="s">
        <v>102</v>
      </c>
      <c r="S203" s="41" t="s">
        <v>102</v>
      </c>
      <c r="T203" s="41" t="s">
        <v>102</v>
      </c>
      <c r="U203" s="41" t="s">
        <v>102</v>
      </c>
      <c r="V203" s="41" t="s">
        <v>102</v>
      </c>
      <c r="W203" s="42"/>
      <c r="X203" s="41" t="s">
        <v>102</v>
      </c>
      <c r="Y203" s="42"/>
      <c r="Z203" s="41" t="s">
        <v>102</v>
      </c>
      <c r="AA203" s="41" t="s">
        <v>102</v>
      </c>
      <c r="AB203" s="41" t="s">
        <v>102</v>
      </c>
      <c r="AC203" s="41" t="s">
        <v>102</v>
      </c>
      <c r="AD203" s="41" t="s">
        <v>111</v>
      </c>
      <c r="AE203" s="41" t="s">
        <v>102</v>
      </c>
      <c r="AF203" s="41" t="s">
        <v>102</v>
      </c>
      <c r="AG203" s="41" t="s">
        <v>102</v>
      </c>
      <c r="AH203" s="41" t="s">
        <v>103</v>
      </c>
      <c r="AI203" s="41" t="s">
        <v>102</v>
      </c>
      <c r="AJ203" s="41" t="s">
        <v>102</v>
      </c>
      <c r="AK203" s="41" t="s">
        <v>103</v>
      </c>
      <c r="AL203" s="41" t="s">
        <v>102</v>
      </c>
      <c r="AM203" s="41" t="s">
        <v>102</v>
      </c>
      <c r="AN203" s="42"/>
      <c r="AO203" s="42"/>
      <c r="AP203" s="43"/>
      <c r="AQ203" s="43"/>
      <c r="AR203" s="43"/>
      <c r="AS203" s="43"/>
      <c r="AT203" s="43"/>
      <c r="AU203" s="43"/>
      <c r="AV203" s="43"/>
      <c r="AW203" s="43"/>
      <c r="AX203" s="43"/>
      <c r="AY203" s="43"/>
      <c r="AZ203" s="43"/>
      <c r="BA203" s="43"/>
    </row>
    <row r="204">
      <c r="A204" s="40" t="s">
        <v>305</v>
      </c>
      <c r="B204" s="41" t="s">
        <v>109</v>
      </c>
      <c r="C204" s="41" t="s">
        <v>111</v>
      </c>
      <c r="D204" s="41" t="s">
        <v>111</v>
      </c>
      <c r="E204" s="41" t="s">
        <v>111</v>
      </c>
      <c r="F204" s="41" t="s">
        <v>103</v>
      </c>
      <c r="G204" s="42"/>
      <c r="H204" s="41" t="s">
        <v>111</v>
      </c>
      <c r="I204" s="41" t="s">
        <v>111</v>
      </c>
      <c r="J204" s="41" t="s">
        <v>111</v>
      </c>
      <c r="K204" s="41" t="s">
        <v>111</v>
      </c>
      <c r="L204" s="41" t="s">
        <v>111</v>
      </c>
      <c r="M204" s="41" t="s">
        <v>111</v>
      </c>
      <c r="N204" s="41" t="s">
        <v>111</v>
      </c>
      <c r="O204" s="41" t="s">
        <v>111</v>
      </c>
      <c r="P204" s="41" t="s">
        <v>111</v>
      </c>
      <c r="Q204" s="41" t="s">
        <v>111</v>
      </c>
      <c r="R204" s="41" t="s">
        <v>103</v>
      </c>
      <c r="S204" s="41" t="s">
        <v>111</v>
      </c>
      <c r="T204" s="41" t="s">
        <v>109</v>
      </c>
      <c r="U204" s="41" t="s">
        <v>111</v>
      </c>
      <c r="V204" s="41" t="s">
        <v>111</v>
      </c>
      <c r="W204" s="42"/>
      <c r="X204" s="41" t="s">
        <v>111</v>
      </c>
      <c r="Y204" s="42"/>
      <c r="Z204" s="41" t="s">
        <v>103</v>
      </c>
      <c r="AA204" s="41" t="s">
        <v>103</v>
      </c>
      <c r="AB204" s="41" t="s">
        <v>111</v>
      </c>
      <c r="AC204" s="41" t="s">
        <v>111</v>
      </c>
      <c r="AD204" s="41" t="s">
        <v>103</v>
      </c>
      <c r="AE204" s="41" t="s">
        <v>111</v>
      </c>
      <c r="AF204" s="41" t="s">
        <v>111</v>
      </c>
      <c r="AG204" s="41" t="s">
        <v>103</v>
      </c>
      <c r="AH204" s="41" t="s">
        <v>111</v>
      </c>
      <c r="AI204" s="41" t="s">
        <v>103</v>
      </c>
      <c r="AJ204" s="41" t="s">
        <v>103</v>
      </c>
      <c r="AK204" s="41" t="s">
        <v>103</v>
      </c>
      <c r="AL204" s="41" t="s">
        <v>111</v>
      </c>
      <c r="AM204" s="41" t="s">
        <v>111</v>
      </c>
      <c r="AN204" s="42"/>
      <c r="AO204" s="42"/>
      <c r="AP204" s="43"/>
      <c r="AQ204" s="43"/>
      <c r="AR204" s="43"/>
      <c r="AS204" s="43"/>
      <c r="AT204" s="43"/>
      <c r="AU204" s="43"/>
      <c r="AV204" s="43"/>
      <c r="AW204" s="43"/>
      <c r="AX204" s="43"/>
      <c r="AY204" s="43"/>
      <c r="AZ204" s="43"/>
      <c r="BA204" s="43"/>
    </row>
    <row r="205">
      <c r="A205" s="40" t="s">
        <v>306</v>
      </c>
      <c r="B205" s="41" t="s">
        <v>103</v>
      </c>
      <c r="C205" s="41" t="s">
        <v>103</v>
      </c>
      <c r="D205" s="41" t="s">
        <v>102</v>
      </c>
      <c r="E205" s="41" t="s">
        <v>103</v>
      </c>
      <c r="F205" s="41" t="s">
        <v>103</v>
      </c>
      <c r="G205" s="42"/>
      <c r="H205" s="41" t="s">
        <v>102</v>
      </c>
      <c r="I205" s="41" t="s">
        <v>103</v>
      </c>
      <c r="J205" s="41" t="s">
        <v>103</v>
      </c>
      <c r="K205" s="41" t="s">
        <v>103</v>
      </c>
      <c r="L205" s="41"/>
      <c r="M205" s="41" t="s">
        <v>102</v>
      </c>
      <c r="N205" s="41" t="s">
        <v>102</v>
      </c>
      <c r="O205" s="41" t="s">
        <v>102</v>
      </c>
      <c r="P205" s="41" t="s">
        <v>102</v>
      </c>
      <c r="Q205" s="41" t="s">
        <v>103</v>
      </c>
      <c r="R205" s="41" t="s">
        <v>103</v>
      </c>
      <c r="S205" s="41" t="s">
        <v>102</v>
      </c>
      <c r="T205" s="41" t="s">
        <v>103</v>
      </c>
      <c r="U205" s="41" t="s">
        <v>103</v>
      </c>
      <c r="V205" s="41" t="s">
        <v>102</v>
      </c>
      <c r="W205" s="42"/>
      <c r="X205" s="41" t="s">
        <v>102</v>
      </c>
      <c r="Y205" s="42"/>
      <c r="Z205" s="41" t="s">
        <v>103</v>
      </c>
      <c r="AA205" s="41" t="s">
        <v>102</v>
      </c>
      <c r="AB205" s="41" t="s">
        <v>102</v>
      </c>
      <c r="AC205" s="41" t="s">
        <v>102</v>
      </c>
      <c r="AD205" s="41" t="s">
        <v>103</v>
      </c>
      <c r="AE205" s="41" t="s">
        <v>103</v>
      </c>
      <c r="AF205" s="41" t="s">
        <v>103</v>
      </c>
      <c r="AG205" s="41" t="s">
        <v>102</v>
      </c>
      <c r="AH205" s="41" t="s">
        <v>103</v>
      </c>
      <c r="AI205" s="41" t="s">
        <v>102</v>
      </c>
      <c r="AJ205" s="41" t="s">
        <v>102</v>
      </c>
      <c r="AK205" s="41" t="s">
        <v>103</v>
      </c>
      <c r="AL205" s="41" t="s">
        <v>103</v>
      </c>
      <c r="AM205" s="41" t="s">
        <v>102</v>
      </c>
      <c r="AN205" s="42"/>
      <c r="AO205" s="42"/>
      <c r="AP205" s="43"/>
      <c r="AQ205" s="43"/>
      <c r="AR205" s="43"/>
      <c r="AS205" s="43"/>
      <c r="AT205" s="43"/>
      <c r="AU205" s="43"/>
      <c r="AV205" s="43"/>
      <c r="AW205" s="43"/>
      <c r="AX205" s="43"/>
      <c r="AY205" s="43"/>
      <c r="AZ205" s="43"/>
      <c r="BA205" s="43"/>
    </row>
    <row r="206">
      <c r="A206" s="40" t="s">
        <v>307</v>
      </c>
      <c r="B206" s="41" t="s">
        <v>103</v>
      </c>
      <c r="C206" s="41" t="s">
        <v>103</v>
      </c>
      <c r="D206" s="41" t="s">
        <v>103</v>
      </c>
      <c r="E206" s="41" t="s">
        <v>103</v>
      </c>
      <c r="F206" s="41" t="s">
        <v>103</v>
      </c>
      <c r="G206" s="42"/>
      <c r="H206" s="41" t="s">
        <v>103</v>
      </c>
      <c r="I206" s="41" t="s">
        <v>103</v>
      </c>
      <c r="J206" s="41" t="s">
        <v>103</v>
      </c>
      <c r="K206" s="41" t="s">
        <v>102</v>
      </c>
      <c r="L206" s="41" t="s">
        <v>103</v>
      </c>
      <c r="M206" s="41" t="s">
        <v>103</v>
      </c>
      <c r="N206" s="41" t="s">
        <v>102</v>
      </c>
      <c r="O206" s="41" t="s">
        <v>103</v>
      </c>
      <c r="P206" s="41" t="s">
        <v>102</v>
      </c>
      <c r="Q206" s="41" t="s">
        <v>103</v>
      </c>
      <c r="R206" s="41" t="s">
        <v>102</v>
      </c>
      <c r="S206" s="41" t="s">
        <v>103</v>
      </c>
      <c r="T206" s="41" t="s">
        <v>103</v>
      </c>
      <c r="U206" s="41" t="s">
        <v>103</v>
      </c>
      <c r="V206" s="41" t="s">
        <v>103</v>
      </c>
      <c r="W206" s="42"/>
      <c r="X206" s="41" t="s">
        <v>103</v>
      </c>
      <c r="Y206" s="42"/>
      <c r="Z206" s="41" t="s">
        <v>103</v>
      </c>
      <c r="AA206" s="41" t="s">
        <v>103</v>
      </c>
      <c r="AB206" s="41" t="s">
        <v>103</v>
      </c>
      <c r="AC206" s="41" t="s">
        <v>102</v>
      </c>
      <c r="AD206" s="41" t="s">
        <v>103</v>
      </c>
      <c r="AE206" s="41" t="s">
        <v>103</v>
      </c>
      <c r="AF206" s="41" t="s">
        <v>103</v>
      </c>
      <c r="AG206" s="41" t="s">
        <v>103</v>
      </c>
      <c r="AH206" s="41" t="s">
        <v>103</v>
      </c>
      <c r="AI206" s="41" t="s">
        <v>103</v>
      </c>
      <c r="AJ206" s="41" t="s">
        <v>103</v>
      </c>
      <c r="AK206" s="41" t="s">
        <v>103</v>
      </c>
      <c r="AL206" s="41" t="s">
        <v>103</v>
      </c>
      <c r="AM206" s="41" t="s">
        <v>103</v>
      </c>
      <c r="AN206" s="42"/>
      <c r="AO206" s="42"/>
      <c r="AP206" s="43"/>
      <c r="AQ206" s="43"/>
      <c r="AR206" s="43"/>
      <c r="AS206" s="43"/>
      <c r="AT206" s="43"/>
      <c r="AU206" s="43"/>
      <c r="AV206" s="43"/>
      <c r="AW206" s="43"/>
      <c r="AX206" s="43"/>
      <c r="AY206" s="43"/>
      <c r="AZ206" s="43"/>
      <c r="BA206" s="43"/>
    </row>
    <row r="207">
      <c r="A207" s="40" t="s">
        <v>308</v>
      </c>
      <c r="B207" s="42"/>
      <c r="C207" s="41" t="s">
        <v>102</v>
      </c>
      <c r="D207" s="41" t="s">
        <v>103</v>
      </c>
      <c r="E207" s="41" t="s">
        <v>102</v>
      </c>
      <c r="F207" s="41" t="s">
        <v>103</v>
      </c>
      <c r="G207" s="42"/>
      <c r="H207" s="41" t="s">
        <v>103</v>
      </c>
      <c r="I207" s="41" t="s">
        <v>103</v>
      </c>
      <c r="J207" s="41" t="s">
        <v>103</v>
      </c>
      <c r="K207" s="41" t="s">
        <v>103</v>
      </c>
      <c r="L207" s="41" t="s">
        <v>103</v>
      </c>
      <c r="M207" s="41" t="s">
        <v>103</v>
      </c>
      <c r="N207" s="42"/>
      <c r="O207" s="41" t="s">
        <v>103</v>
      </c>
      <c r="P207" s="41" t="s">
        <v>103</v>
      </c>
      <c r="Q207" s="41" t="s">
        <v>103</v>
      </c>
      <c r="R207" s="41" t="s">
        <v>103</v>
      </c>
      <c r="S207" s="41" t="s">
        <v>103</v>
      </c>
      <c r="T207" s="41" t="s">
        <v>103</v>
      </c>
      <c r="U207" s="41" t="s">
        <v>103</v>
      </c>
      <c r="V207" s="41" t="s">
        <v>103</v>
      </c>
      <c r="W207" s="42"/>
      <c r="X207" s="41" t="s">
        <v>102</v>
      </c>
      <c r="Y207" s="42"/>
      <c r="Z207" s="41" t="s">
        <v>103</v>
      </c>
      <c r="AA207" s="41" t="s">
        <v>103</v>
      </c>
      <c r="AB207" s="41" t="s">
        <v>103</v>
      </c>
      <c r="AC207" s="41" t="s">
        <v>103</v>
      </c>
      <c r="AD207" s="41" t="s">
        <v>103</v>
      </c>
      <c r="AE207" s="41" t="s">
        <v>103</v>
      </c>
      <c r="AF207" s="41" t="s">
        <v>102</v>
      </c>
      <c r="AG207" s="41" t="s">
        <v>103</v>
      </c>
      <c r="AH207" s="41" t="s">
        <v>103</v>
      </c>
      <c r="AI207" s="41" t="s">
        <v>103</v>
      </c>
      <c r="AJ207" s="41" t="s">
        <v>103</v>
      </c>
      <c r="AK207" s="41" t="s">
        <v>103</v>
      </c>
      <c r="AL207" s="41" t="s">
        <v>102</v>
      </c>
      <c r="AM207" s="41" t="s">
        <v>103</v>
      </c>
      <c r="AN207" s="42"/>
      <c r="AO207" s="42"/>
      <c r="AP207" s="43"/>
      <c r="AQ207" s="43"/>
      <c r="AR207" s="43"/>
      <c r="AS207" s="43"/>
      <c r="AT207" s="43"/>
      <c r="AU207" s="43"/>
      <c r="AV207" s="43"/>
      <c r="AW207" s="43"/>
      <c r="AX207" s="43"/>
      <c r="AY207" s="43"/>
      <c r="AZ207" s="43"/>
      <c r="BA207" s="43"/>
    </row>
    <row r="208">
      <c r="A208" s="40" t="s">
        <v>309</v>
      </c>
      <c r="B208" s="41" t="s">
        <v>102</v>
      </c>
      <c r="C208" s="41" t="s">
        <v>102</v>
      </c>
      <c r="D208" s="41" t="s">
        <v>102</v>
      </c>
      <c r="E208" s="41" t="s">
        <v>102</v>
      </c>
      <c r="F208" s="41" t="s">
        <v>102</v>
      </c>
      <c r="G208" s="42"/>
      <c r="H208" s="41" t="s">
        <v>102</v>
      </c>
      <c r="I208" s="41" t="s">
        <v>111</v>
      </c>
      <c r="J208" s="41" t="s">
        <v>102</v>
      </c>
      <c r="K208" s="41" t="s">
        <v>102</v>
      </c>
      <c r="L208" s="41" t="s">
        <v>102</v>
      </c>
      <c r="M208" s="41" t="s">
        <v>102</v>
      </c>
      <c r="N208" s="42"/>
      <c r="O208" s="41" t="s">
        <v>102</v>
      </c>
      <c r="P208" s="41" t="s">
        <v>102</v>
      </c>
      <c r="Q208" s="41" t="s">
        <v>102</v>
      </c>
      <c r="R208" s="41" t="s">
        <v>102</v>
      </c>
      <c r="S208" s="41" t="s">
        <v>102</v>
      </c>
      <c r="T208" s="41" t="s">
        <v>102</v>
      </c>
      <c r="U208" s="41" t="s">
        <v>102</v>
      </c>
      <c r="V208" s="41" t="s">
        <v>102</v>
      </c>
      <c r="W208" s="42"/>
      <c r="X208" s="41" t="s">
        <v>102</v>
      </c>
      <c r="Y208" s="42"/>
      <c r="Z208" s="41" t="s">
        <v>102</v>
      </c>
      <c r="AA208" s="41" t="s">
        <v>102</v>
      </c>
      <c r="AB208" s="41" t="s">
        <v>102</v>
      </c>
      <c r="AC208" s="41" t="s">
        <v>102</v>
      </c>
      <c r="AD208" s="41" t="s">
        <v>102</v>
      </c>
      <c r="AE208" s="41" t="s">
        <v>102</v>
      </c>
      <c r="AF208" s="41" t="s">
        <v>102</v>
      </c>
      <c r="AG208" s="41" t="s">
        <v>102</v>
      </c>
      <c r="AH208" s="41" t="s">
        <v>103</v>
      </c>
      <c r="AI208" s="41" t="s">
        <v>102</v>
      </c>
      <c r="AJ208" s="41" t="s">
        <v>102</v>
      </c>
      <c r="AK208" s="41" t="s">
        <v>102</v>
      </c>
      <c r="AL208" s="41" t="s">
        <v>102</v>
      </c>
      <c r="AM208" s="41" t="s">
        <v>102</v>
      </c>
      <c r="AN208" s="42"/>
      <c r="AO208" s="42"/>
      <c r="AP208" s="43"/>
      <c r="AQ208" s="43"/>
      <c r="AR208" s="43"/>
      <c r="AS208" s="43"/>
      <c r="AT208" s="43"/>
      <c r="AU208" s="43"/>
      <c r="AV208" s="43"/>
      <c r="AW208" s="43"/>
      <c r="AX208" s="43"/>
      <c r="AY208" s="43"/>
      <c r="AZ208" s="43"/>
      <c r="BA208" s="43"/>
    </row>
    <row r="209">
      <c r="A209" s="6" t="s">
        <v>310</v>
      </c>
      <c r="B209" s="7" t="s">
        <v>103</v>
      </c>
      <c r="C209" s="7" t="s">
        <v>103</v>
      </c>
      <c r="D209" s="7" t="s">
        <v>102</v>
      </c>
      <c r="E209" s="7" t="s">
        <v>102</v>
      </c>
      <c r="F209" s="7" t="s">
        <v>103</v>
      </c>
      <c r="G209" s="8"/>
      <c r="H209" s="7" t="s">
        <v>102</v>
      </c>
      <c r="I209" s="7" t="s">
        <v>102</v>
      </c>
      <c r="J209" s="7" t="s">
        <v>102</v>
      </c>
      <c r="K209" s="7" t="s">
        <v>102</v>
      </c>
      <c r="L209" s="7" t="s">
        <v>102</v>
      </c>
      <c r="M209" s="7" t="s">
        <v>111</v>
      </c>
      <c r="N209" s="7" t="s">
        <v>102</v>
      </c>
      <c r="O209" s="7" t="s">
        <v>102</v>
      </c>
      <c r="P209" s="7" t="s">
        <v>102</v>
      </c>
      <c r="Q209" s="7" t="s">
        <v>111</v>
      </c>
      <c r="R209" s="7" t="s">
        <v>102</v>
      </c>
      <c r="S209" s="7" t="s">
        <v>102</v>
      </c>
      <c r="T209" s="7" t="s">
        <v>102</v>
      </c>
      <c r="U209" s="7" t="s">
        <v>102</v>
      </c>
      <c r="V209" s="7" t="s">
        <v>102</v>
      </c>
      <c r="W209" s="8"/>
      <c r="X209" s="7" t="s">
        <v>102</v>
      </c>
      <c r="Y209" s="8"/>
      <c r="Z209" s="7" t="s">
        <v>102</v>
      </c>
      <c r="AA209" s="7" t="s">
        <v>102</v>
      </c>
      <c r="AB209" s="7" t="s">
        <v>102</v>
      </c>
      <c r="AC209" s="7" t="s">
        <v>102</v>
      </c>
      <c r="AD209" s="7" t="s">
        <v>103</v>
      </c>
      <c r="AE209" s="7" t="s">
        <v>102</v>
      </c>
      <c r="AF209" s="7" t="s">
        <v>103</v>
      </c>
      <c r="AG209" s="7" t="s">
        <v>102</v>
      </c>
      <c r="AH209" s="7" t="s">
        <v>103</v>
      </c>
      <c r="AI209" s="7" t="s">
        <v>102</v>
      </c>
      <c r="AJ209" s="7" t="s">
        <v>102</v>
      </c>
      <c r="AK209" s="7" t="s">
        <v>103</v>
      </c>
      <c r="AL209" s="7" t="s">
        <v>102</v>
      </c>
      <c r="AM209" s="7" t="s">
        <v>111</v>
      </c>
      <c r="AN209" s="8"/>
      <c r="AO209" s="8"/>
    </row>
    <row r="210">
      <c r="A210" s="6" t="s">
        <v>311</v>
      </c>
      <c r="B210" s="7" t="s">
        <v>103</v>
      </c>
      <c r="C210" s="7" t="s">
        <v>103</v>
      </c>
      <c r="D210" s="7" t="s">
        <v>103</v>
      </c>
      <c r="E210" s="7" t="s">
        <v>103</v>
      </c>
      <c r="F210" s="7" t="s">
        <v>103</v>
      </c>
      <c r="G210" s="8"/>
      <c r="H210" s="7" t="s">
        <v>103</v>
      </c>
      <c r="I210" s="7" t="s">
        <v>103</v>
      </c>
      <c r="J210" s="7" t="s">
        <v>103</v>
      </c>
      <c r="K210" s="7" t="s">
        <v>103</v>
      </c>
      <c r="L210" s="7" t="s">
        <v>103</v>
      </c>
      <c r="M210" s="7" t="s">
        <v>103</v>
      </c>
      <c r="N210" s="7" t="s">
        <v>103</v>
      </c>
      <c r="O210" s="7" t="s">
        <v>103</v>
      </c>
      <c r="P210" s="7" t="s">
        <v>103</v>
      </c>
      <c r="Q210" s="7" t="s">
        <v>103</v>
      </c>
      <c r="R210" s="7" t="s">
        <v>103</v>
      </c>
      <c r="S210" s="8"/>
      <c r="T210" s="7" t="s">
        <v>103</v>
      </c>
      <c r="U210" s="7" t="s">
        <v>103</v>
      </c>
      <c r="V210" s="7" t="s">
        <v>103</v>
      </c>
      <c r="W210" s="8"/>
      <c r="X210" s="7" t="s">
        <v>103</v>
      </c>
      <c r="Y210" s="8"/>
      <c r="Z210" s="7" t="s">
        <v>103</v>
      </c>
      <c r="AA210" s="7" t="s">
        <v>103</v>
      </c>
      <c r="AB210" s="7" t="s">
        <v>103</v>
      </c>
      <c r="AC210" s="7" t="s">
        <v>103</v>
      </c>
      <c r="AD210" s="7" t="s">
        <v>103</v>
      </c>
      <c r="AE210" s="7" t="s">
        <v>103</v>
      </c>
      <c r="AF210" s="7" t="s">
        <v>102</v>
      </c>
      <c r="AG210" s="7" t="s">
        <v>103</v>
      </c>
      <c r="AH210" s="7" t="s">
        <v>103</v>
      </c>
      <c r="AI210" s="7" t="s">
        <v>103</v>
      </c>
      <c r="AJ210" s="7" t="s">
        <v>103</v>
      </c>
      <c r="AK210" s="7" t="s">
        <v>103</v>
      </c>
      <c r="AL210" s="7" t="s">
        <v>103</v>
      </c>
      <c r="AM210" s="7" t="s">
        <v>103</v>
      </c>
      <c r="AN210" s="8"/>
      <c r="AO210" s="8"/>
    </row>
    <row r="211">
      <c r="A211" s="6" t="s">
        <v>312</v>
      </c>
      <c r="B211" s="7" t="s">
        <v>103</v>
      </c>
      <c r="C211" s="7" t="s">
        <v>103</v>
      </c>
      <c r="D211" s="7" t="s">
        <v>102</v>
      </c>
      <c r="E211" s="7" t="s">
        <v>103</v>
      </c>
      <c r="F211" s="7" t="s">
        <v>103</v>
      </c>
      <c r="G211" s="8"/>
      <c r="H211" s="7" t="s">
        <v>102</v>
      </c>
      <c r="I211" s="7" t="s">
        <v>103</v>
      </c>
      <c r="J211" s="7" t="s">
        <v>103</v>
      </c>
      <c r="K211" s="7" t="s">
        <v>102</v>
      </c>
      <c r="L211" s="7" t="s">
        <v>102</v>
      </c>
      <c r="M211" s="7" t="s">
        <v>102</v>
      </c>
      <c r="N211" s="7" t="s">
        <v>102</v>
      </c>
      <c r="O211" s="7" t="s">
        <v>102</v>
      </c>
      <c r="P211" s="7" t="s">
        <v>102</v>
      </c>
      <c r="Q211" s="7" t="s">
        <v>103</v>
      </c>
      <c r="R211" s="7" t="s">
        <v>103</v>
      </c>
      <c r="S211" s="7" t="s">
        <v>102</v>
      </c>
      <c r="T211" s="7" t="s">
        <v>102</v>
      </c>
      <c r="U211" s="7" t="s">
        <v>102</v>
      </c>
      <c r="V211" s="7" t="s">
        <v>102</v>
      </c>
      <c r="W211" s="8"/>
      <c r="X211" s="7" t="s">
        <v>103</v>
      </c>
      <c r="Y211" s="8"/>
      <c r="Z211" s="7" t="s">
        <v>102</v>
      </c>
      <c r="AA211" s="7" t="s">
        <v>102</v>
      </c>
      <c r="AB211" s="7" t="s">
        <v>102</v>
      </c>
      <c r="AC211" s="7" t="s">
        <v>103</v>
      </c>
      <c r="AD211" s="7" t="s">
        <v>103</v>
      </c>
      <c r="AE211" s="7" t="s">
        <v>103</v>
      </c>
      <c r="AF211" s="7" t="s">
        <v>103</v>
      </c>
      <c r="AG211" s="7" t="s">
        <v>103</v>
      </c>
      <c r="AH211" s="7" t="s">
        <v>103</v>
      </c>
      <c r="AI211" s="7" t="s">
        <v>103</v>
      </c>
      <c r="AJ211" s="7" t="s">
        <v>102</v>
      </c>
      <c r="AK211" s="7" t="s">
        <v>102</v>
      </c>
      <c r="AL211" s="7" t="s">
        <v>102</v>
      </c>
      <c r="AM211" s="7" t="s">
        <v>102</v>
      </c>
      <c r="AN211" s="8"/>
      <c r="AO211" s="8"/>
    </row>
    <row r="212">
      <c r="A212" s="6" t="s">
        <v>313</v>
      </c>
      <c r="B212" s="7" t="s">
        <v>102</v>
      </c>
      <c r="C212" s="7" t="s">
        <v>102</v>
      </c>
      <c r="D212" s="7" t="s">
        <v>109</v>
      </c>
      <c r="E212" s="7" t="s">
        <v>111</v>
      </c>
      <c r="F212" s="7" t="s">
        <v>111</v>
      </c>
      <c r="G212" s="8"/>
      <c r="H212" s="7" t="s">
        <v>102</v>
      </c>
      <c r="I212" s="7" t="s">
        <v>111</v>
      </c>
      <c r="J212" s="7" t="s">
        <v>102</v>
      </c>
      <c r="K212" s="7" t="s">
        <v>111</v>
      </c>
      <c r="L212" s="7" t="s">
        <v>111</v>
      </c>
      <c r="M212" s="7" t="s">
        <v>102</v>
      </c>
      <c r="N212" s="7" t="s">
        <v>111</v>
      </c>
      <c r="O212" s="7" t="s">
        <v>102</v>
      </c>
      <c r="P212" s="7" t="s">
        <v>111</v>
      </c>
      <c r="Q212" s="7" t="s">
        <v>111</v>
      </c>
      <c r="R212" s="7" t="s">
        <v>102</v>
      </c>
      <c r="S212" s="7" t="s">
        <v>111</v>
      </c>
      <c r="T212" s="7" t="s">
        <v>102</v>
      </c>
      <c r="U212" s="7" t="s">
        <v>111</v>
      </c>
      <c r="V212" s="7" t="s">
        <v>102</v>
      </c>
      <c r="W212" s="8"/>
      <c r="X212" s="7" t="s">
        <v>111</v>
      </c>
      <c r="Y212" s="8"/>
      <c r="Z212" s="7" t="s">
        <v>102</v>
      </c>
      <c r="AA212" s="7" t="s">
        <v>111</v>
      </c>
      <c r="AB212" s="7" t="s">
        <v>102</v>
      </c>
      <c r="AC212" s="7" t="s">
        <v>109</v>
      </c>
      <c r="AD212" s="7" t="s">
        <v>102</v>
      </c>
      <c r="AE212" s="7" t="s">
        <v>111</v>
      </c>
      <c r="AF212" s="7" t="s">
        <v>111</v>
      </c>
      <c r="AG212" s="7" t="s">
        <v>102</v>
      </c>
      <c r="AH212" s="7" t="s">
        <v>111</v>
      </c>
      <c r="AI212" s="7" t="s">
        <v>111</v>
      </c>
      <c r="AJ212" s="7" t="s">
        <v>102</v>
      </c>
      <c r="AK212" s="7" t="s">
        <v>111</v>
      </c>
      <c r="AL212" s="7" t="s">
        <v>102</v>
      </c>
      <c r="AM212" s="7" t="s">
        <v>102</v>
      </c>
      <c r="AN212" s="8"/>
      <c r="AO212" s="8"/>
    </row>
    <row r="213">
      <c r="A213" s="6" t="s">
        <v>314</v>
      </c>
      <c r="B213" s="7" t="s">
        <v>103</v>
      </c>
      <c r="C213" s="7" t="s">
        <v>103</v>
      </c>
      <c r="D213" s="7" t="s">
        <v>103</v>
      </c>
      <c r="E213" s="7" t="s">
        <v>103</v>
      </c>
      <c r="F213" s="7" t="s">
        <v>103</v>
      </c>
      <c r="G213" s="8"/>
      <c r="H213" s="7" t="s">
        <v>103</v>
      </c>
      <c r="I213" s="7" t="s">
        <v>103</v>
      </c>
      <c r="J213" s="7" t="s">
        <v>103</v>
      </c>
      <c r="K213" s="7" t="s">
        <v>103</v>
      </c>
      <c r="L213" s="7" t="s">
        <v>103</v>
      </c>
      <c r="M213" s="7" t="s">
        <v>103</v>
      </c>
      <c r="N213" s="7" t="s">
        <v>103</v>
      </c>
      <c r="O213" s="7" t="s">
        <v>103</v>
      </c>
      <c r="P213" s="7" t="s">
        <v>103</v>
      </c>
      <c r="Q213" s="7" t="s">
        <v>103</v>
      </c>
      <c r="R213" s="7" t="s">
        <v>103</v>
      </c>
      <c r="S213" s="7" t="s">
        <v>103</v>
      </c>
      <c r="T213" s="7" t="s">
        <v>103</v>
      </c>
      <c r="U213" s="7" t="s">
        <v>103</v>
      </c>
      <c r="V213" s="7" t="s">
        <v>103</v>
      </c>
      <c r="W213" s="8"/>
      <c r="X213" s="7" t="s">
        <v>103</v>
      </c>
      <c r="Y213" s="8"/>
      <c r="Z213" s="7" t="s">
        <v>103</v>
      </c>
      <c r="AA213" s="7" t="s">
        <v>103</v>
      </c>
      <c r="AB213" s="7" t="s">
        <v>103</v>
      </c>
      <c r="AC213" s="7" t="s">
        <v>103</v>
      </c>
      <c r="AD213" s="7" t="s">
        <v>103</v>
      </c>
      <c r="AE213" s="7" t="s">
        <v>103</v>
      </c>
      <c r="AF213" s="7" t="s">
        <v>111</v>
      </c>
      <c r="AG213" s="7" t="s">
        <v>103</v>
      </c>
      <c r="AH213" s="7" t="s">
        <v>103</v>
      </c>
      <c r="AI213" s="7" t="s">
        <v>103</v>
      </c>
      <c r="AJ213" s="7" t="s">
        <v>103</v>
      </c>
      <c r="AK213" s="7" t="s">
        <v>103</v>
      </c>
      <c r="AL213" s="7" t="s">
        <v>103</v>
      </c>
      <c r="AM213" s="7" t="s">
        <v>103</v>
      </c>
      <c r="AN213" s="8"/>
      <c r="AO213" s="8"/>
    </row>
    <row r="214">
      <c r="A214" s="6" t="s">
        <v>315</v>
      </c>
      <c r="B214" s="7" t="s">
        <v>102</v>
      </c>
      <c r="C214" s="7" t="s">
        <v>103</v>
      </c>
      <c r="D214" s="7" t="s">
        <v>102</v>
      </c>
      <c r="E214" s="7" t="s">
        <v>103</v>
      </c>
      <c r="F214" s="7" t="s">
        <v>102</v>
      </c>
      <c r="G214" s="8"/>
      <c r="H214" s="7" t="s">
        <v>103</v>
      </c>
      <c r="I214" s="7" t="s">
        <v>103</v>
      </c>
      <c r="J214" s="7" t="s">
        <v>103</v>
      </c>
      <c r="K214" s="7" t="s">
        <v>102</v>
      </c>
      <c r="L214" s="7" t="s">
        <v>103</v>
      </c>
      <c r="M214" s="7" t="s">
        <v>102</v>
      </c>
      <c r="N214" s="7" t="s">
        <v>103</v>
      </c>
      <c r="O214" s="7" t="s">
        <v>102</v>
      </c>
      <c r="P214" s="7" t="s">
        <v>102</v>
      </c>
      <c r="Q214" s="7" t="s">
        <v>102</v>
      </c>
      <c r="R214" s="7" t="s">
        <v>102</v>
      </c>
      <c r="S214" s="7" t="s">
        <v>102</v>
      </c>
      <c r="T214" s="7" t="s">
        <v>102</v>
      </c>
      <c r="U214" s="7" t="s">
        <v>102</v>
      </c>
      <c r="V214" s="7" t="s">
        <v>103</v>
      </c>
      <c r="W214" s="8"/>
      <c r="X214" s="7" t="s">
        <v>102</v>
      </c>
      <c r="Y214" s="8"/>
      <c r="Z214" s="7" t="s">
        <v>102</v>
      </c>
      <c r="AA214" s="7" t="s">
        <v>102</v>
      </c>
      <c r="AB214" s="7" t="s">
        <v>103</v>
      </c>
      <c r="AC214" s="7" t="s">
        <v>102</v>
      </c>
      <c r="AD214" s="7" t="s">
        <v>102</v>
      </c>
      <c r="AE214" s="7" t="s">
        <v>102</v>
      </c>
      <c r="AF214" s="7" t="s">
        <v>103</v>
      </c>
      <c r="AG214" s="7" t="s">
        <v>102</v>
      </c>
      <c r="AH214" s="7" t="s">
        <v>102</v>
      </c>
      <c r="AI214" s="7" t="s">
        <v>102</v>
      </c>
      <c r="AJ214" s="7" t="s">
        <v>102</v>
      </c>
      <c r="AK214" s="7" t="s">
        <v>102</v>
      </c>
      <c r="AL214" s="7" t="s">
        <v>102</v>
      </c>
      <c r="AM214" s="7" t="s">
        <v>102</v>
      </c>
      <c r="AN214" s="8"/>
      <c r="AO214" s="8"/>
    </row>
    <row r="215">
      <c r="A215" s="6" t="s">
        <v>316</v>
      </c>
      <c r="B215" s="7" t="s">
        <v>102</v>
      </c>
      <c r="C215" s="7" t="s">
        <v>102</v>
      </c>
      <c r="D215" s="7" t="s">
        <v>103</v>
      </c>
      <c r="E215" s="7" t="s">
        <v>103</v>
      </c>
      <c r="F215" s="7" t="s">
        <v>103</v>
      </c>
      <c r="G215" s="8"/>
      <c r="H215" s="7" t="s">
        <v>102</v>
      </c>
      <c r="I215" s="7" t="s">
        <v>103</v>
      </c>
      <c r="J215" s="7" t="s">
        <v>102</v>
      </c>
      <c r="K215" s="7" t="s">
        <v>102</v>
      </c>
      <c r="L215" s="7" t="s">
        <v>103</v>
      </c>
      <c r="M215" s="7" t="s">
        <v>102</v>
      </c>
      <c r="N215" s="7" t="s">
        <v>103</v>
      </c>
      <c r="O215" s="7" t="s">
        <v>102</v>
      </c>
      <c r="P215" s="7" t="s">
        <v>102</v>
      </c>
      <c r="Q215" s="7" t="s">
        <v>102</v>
      </c>
      <c r="R215" s="7" t="s">
        <v>102</v>
      </c>
      <c r="S215" s="7" t="s">
        <v>103</v>
      </c>
      <c r="T215" s="7" t="s">
        <v>102</v>
      </c>
      <c r="U215" s="7" t="s">
        <v>102</v>
      </c>
      <c r="V215" s="7" t="s">
        <v>103</v>
      </c>
      <c r="W215" s="8"/>
      <c r="X215" s="7" t="s">
        <v>103</v>
      </c>
      <c r="Y215" s="8"/>
      <c r="Z215" s="7" t="s">
        <v>102</v>
      </c>
      <c r="AA215" s="7" t="s">
        <v>102</v>
      </c>
      <c r="AB215" s="7" t="s">
        <v>102</v>
      </c>
      <c r="AC215" s="7" t="s">
        <v>103</v>
      </c>
      <c r="AD215" s="7" t="s">
        <v>103</v>
      </c>
      <c r="AE215" s="7" t="s">
        <v>103</v>
      </c>
      <c r="AF215" s="7" t="s">
        <v>103</v>
      </c>
      <c r="AG215" s="7" t="s">
        <v>102</v>
      </c>
      <c r="AH215" s="7" t="s">
        <v>102</v>
      </c>
      <c r="AI215" s="7" t="s">
        <v>102</v>
      </c>
      <c r="AJ215" s="7" t="s">
        <v>102</v>
      </c>
      <c r="AK215" s="7" t="s">
        <v>102</v>
      </c>
      <c r="AL215" s="7" t="s">
        <v>102</v>
      </c>
      <c r="AM215" s="7" t="s">
        <v>111</v>
      </c>
      <c r="AN215" s="8"/>
      <c r="AO215" s="8"/>
    </row>
    <row r="216">
      <c r="A216" s="6" t="s">
        <v>317</v>
      </c>
      <c r="B216" s="7" t="s">
        <v>103</v>
      </c>
      <c r="C216" s="7" t="s">
        <v>102</v>
      </c>
      <c r="D216" s="7" t="s">
        <v>102</v>
      </c>
      <c r="E216" s="7" t="s">
        <v>103</v>
      </c>
      <c r="F216" s="7" t="s">
        <v>102</v>
      </c>
      <c r="G216" s="8"/>
      <c r="H216" s="7" t="s">
        <v>102</v>
      </c>
      <c r="I216" s="7" t="s">
        <v>102</v>
      </c>
      <c r="J216" s="7" t="s">
        <v>102</v>
      </c>
      <c r="K216" s="7" t="s">
        <v>102</v>
      </c>
      <c r="L216" s="7" t="s">
        <v>102</v>
      </c>
      <c r="M216" s="7" t="s">
        <v>102</v>
      </c>
      <c r="N216" s="7" t="s">
        <v>102</v>
      </c>
      <c r="O216" s="7" t="s">
        <v>102</v>
      </c>
      <c r="P216" s="7" t="s">
        <v>102</v>
      </c>
      <c r="Q216" s="7" t="s">
        <v>102</v>
      </c>
      <c r="R216" s="7" t="s">
        <v>109</v>
      </c>
      <c r="S216" s="7" t="s">
        <v>111</v>
      </c>
      <c r="T216" s="7" t="s">
        <v>102</v>
      </c>
      <c r="U216" s="7" t="s">
        <v>103</v>
      </c>
      <c r="V216" s="7" t="s">
        <v>102</v>
      </c>
      <c r="W216" s="8"/>
      <c r="X216" s="7" t="s">
        <v>103</v>
      </c>
      <c r="Y216" s="8"/>
      <c r="Z216" s="8"/>
      <c r="AA216" s="7" t="s">
        <v>102</v>
      </c>
      <c r="AB216" s="7" t="s">
        <v>111</v>
      </c>
      <c r="AC216" s="7" t="s">
        <v>102</v>
      </c>
      <c r="AD216" s="7" t="s">
        <v>102</v>
      </c>
      <c r="AE216" s="7" t="s">
        <v>102</v>
      </c>
      <c r="AF216" s="7" t="s">
        <v>111</v>
      </c>
      <c r="AG216" s="7" t="s">
        <v>102</v>
      </c>
      <c r="AH216" s="7" t="s">
        <v>102</v>
      </c>
      <c r="AI216" s="7" t="s">
        <v>102</v>
      </c>
      <c r="AJ216" s="7" t="s">
        <v>109</v>
      </c>
      <c r="AK216" s="7" t="s">
        <v>102</v>
      </c>
      <c r="AL216" s="7" t="s">
        <v>111</v>
      </c>
      <c r="AM216" s="7" t="s">
        <v>102</v>
      </c>
      <c r="AN216" s="8"/>
      <c r="AO216" s="8"/>
    </row>
    <row r="217">
      <c r="A217" s="6" t="s">
        <v>318</v>
      </c>
      <c r="B217" s="7" t="s">
        <v>109</v>
      </c>
      <c r="C217" s="7" t="s">
        <v>109</v>
      </c>
      <c r="D217" s="7" t="s">
        <v>109</v>
      </c>
      <c r="E217" s="8"/>
      <c r="F217" s="7" t="s">
        <v>109</v>
      </c>
      <c r="G217" s="8"/>
      <c r="H217" s="7" t="s">
        <v>109</v>
      </c>
      <c r="I217" s="7" t="s">
        <v>111</v>
      </c>
      <c r="J217" s="7" t="s">
        <v>109</v>
      </c>
      <c r="K217" s="7" t="s">
        <v>109</v>
      </c>
      <c r="L217" s="7" t="s">
        <v>109</v>
      </c>
      <c r="M217" s="7" t="s">
        <v>109</v>
      </c>
      <c r="N217" s="7" t="s">
        <v>109</v>
      </c>
      <c r="O217" s="7" t="s">
        <v>109</v>
      </c>
      <c r="P217" s="7" t="s">
        <v>109</v>
      </c>
      <c r="Q217" s="7" t="s">
        <v>109</v>
      </c>
      <c r="R217" s="7" t="s">
        <v>109</v>
      </c>
      <c r="S217" s="7" t="s">
        <v>102</v>
      </c>
      <c r="T217" s="7" t="s">
        <v>109</v>
      </c>
      <c r="U217" s="7" t="s">
        <v>111</v>
      </c>
      <c r="V217" s="7" t="s">
        <v>110</v>
      </c>
      <c r="W217" s="8"/>
      <c r="X217" s="7" t="s">
        <v>111</v>
      </c>
      <c r="Y217" s="8"/>
      <c r="Z217" s="8"/>
      <c r="AA217" s="7" t="s">
        <v>109</v>
      </c>
      <c r="AB217" s="7" t="s">
        <v>109</v>
      </c>
      <c r="AC217" s="7" t="s">
        <v>109</v>
      </c>
      <c r="AD217" s="7" t="s">
        <v>109</v>
      </c>
      <c r="AE217" s="7" t="s">
        <v>111</v>
      </c>
      <c r="AF217" s="7" t="s">
        <v>103</v>
      </c>
      <c r="AG217" s="7" t="s">
        <v>109</v>
      </c>
      <c r="AH217" s="7" t="s">
        <v>109</v>
      </c>
      <c r="AI217" s="7" t="s">
        <v>109</v>
      </c>
      <c r="AJ217" s="7" t="s">
        <v>102</v>
      </c>
      <c r="AK217" s="7" t="s">
        <v>109</v>
      </c>
      <c r="AL217" s="7" t="s">
        <v>103</v>
      </c>
      <c r="AM217" s="7" t="s">
        <v>109</v>
      </c>
      <c r="AN217" s="8"/>
      <c r="AO217" s="8"/>
    </row>
    <row r="218">
      <c r="A218" s="6" t="s">
        <v>319</v>
      </c>
      <c r="B218" s="7" t="s">
        <v>103</v>
      </c>
      <c r="C218" s="7" t="s">
        <v>103</v>
      </c>
      <c r="D218" s="7" t="s">
        <v>103</v>
      </c>
      <c r="E218" s="7" t="s">
        <v>102</v>
      </c>
      <c r="F218" s="7" t="s">
        <v>102</v>
      </c>
      <c r="G218" s="8"/>
      <c r="H218" s="7" t="s">
        <v>102</v>
      </c>
      <c r="I218" s="7" t="s">
        <v>102</v>
      </c>
      <c r="J218" s="7" t="s">
        <v>103</v>
      </c>
      <c r="K218" s="7" t="s">
        <v>103</v>
      </c>
      <c r="L218" s="7" t="s">
        <v>103</v>
      </c>
      <c r="M218" s="7" t="s">
        <v>102</v>
      </c>
      <c r="N218" s="7" t="s">
        <v>111</v>
      </c>
      <c r="O218" s="7" t="s">
        <v>103</v>
      </c>
      <c r="P218" s="7" t="s">
        <v>103</v>
      </c>
      <c r="Q218" s="7" t="s">
        <v>103</v>
      </c>
      <c r="R218" s="7" t="s">
        <v>103</v>
      </c>
      <c r="S218" s="7" t="s">
        <v>102</v>
      </c>
      <c r="T218" s="7" t="s">
        <v>103</v>
      </c>
      <c r="U218" s="7" t="s">
        <v>102</v>
      </c>
      <c r="V218" s="7" t="s">
        <v>103</v>
      </c>
      <c r="W218" s="8"/>
      <c r="X218" s="7" t="s">
        <v>102</v>
      </c>
      <c r="Y218" s="8"/>
      <c r="Z218" s="7" t="s">
        <v>102</v>
      </c>
      <c r="AA218" s="7" t="s">
        <v>103</v>
      </c>
      <c r="AB218" s="7" t="s">
        <v>103</v>
      </c>
      <c r="AC218" s="7" t="s">
        <v>102</v>
      </c>
      <c r="AD218" s="7" t="s">
        <v>103</v>
      </c>
      <c r="AE218" s="7" t="s">
        <v>103</v>
      </c>
      <c r="AF218" s="7" t="s">
        <v>103</v>
      </c>
      <c r="AG218" s="7" t="s">
        <v>102</v>
      </c>
      <c r="AH218" s="7" t="s">
        <v>103</v>
      </c>
      <c r="AI218" s="7" t="s">
        <v>103</v>
      </c>
      <c r="AJ218" s="7" t="s">
        <v>103</v>
      </c>
      <c r="AK218" s="7" t="s">
        <v>102</v>
      </c>
      <c r="AL218" s="7" t="s">
        <v>103</v>
      </c>
      <c r="AM218" s="7" t="s">
        <v>103</v>
      </c>
      <c r="AN218" s="8"/>
      <c r="AO218" s="8"/>
    </row>
    <row r="219">
      <c r="A219" s="6" t="s">
        <v>320</v>
      </c>
      <c r="B219" s="7" t="s">
        <v>102</v>
      </c>
      <c r="C219" s="7" t="s">
        <v>103</v>
      </c>
      <c r="D219" s="7" t="s">
        <v>103</v>
      </c>
      <c r="E219" s="7" t="s">
        <v>103</v>
      </c>
      <c r="F219" s="7" t="s">
        <v>102</v>
      </c>
      <c r="G219" s="8"/>
      <c r="H219" s="7" t="s">
        <v>103</v>
      </c>
      <c r="I219" s="7" t="s">
        <v>103</v>
      </c>
      <c r="J219" s="7" t="s">
        <v>102</v>
      </c>
      <c r="K219" s="7" t="s">
        <v>103</v>
      </c>
      <c r="L219" s="7" t="s">
        <v>103</v>
      </c>
      <c r="M219" s="7" t="s">
        <v>111</v>
      </c>
      <c r="N219" s="7" t="s">
        <v>102</v>
      </c>
      <c r="O219" s="7" t="s">
        <v>103</v>
      </c>
      <c r="P219" s="7" t="s">
        <v>102</v>
      </c>
      <c r="Q219" s="7" t="s">
        <v>102</v>
      </c>
      <c r="R219" s="7" t="s">
        <v>103</v>
      </c>
      <c r="S219" s="7" t="s">
        <v>103</v>
      </c>
      <c r="T219" s="7" t="s">
        <v>103</v>
      </c>
      <c r="U219" s="7" t="s">
        <v>103</v>
      </c>
      <c r="V219" s="7" t="s">
        <v>102</v>
      </c>
      <c r="W219" s="8"/>
      <c r="X219" s="7" t="s">
        <v>103</v>
      </c>
      <c r="Y219" s="8"/>
      <c r="Z219" s="7" t="s">
        <v>102</v>
      </c>
      <c r="AA219" s="7" t="s">
        <v>103</v>
      </c>
      <c r="AB219" s="7" t="s">
        <v>103</v>
      </c>
      <c r="AC219" s="7" t="s">
        <v>103</v>
      </c>
      <c r="AD219" s="7" t="s">
        <v>102</v>
      </c>
      <c r="AE219" s="7" t="s">
        <v>103</v>
      </c>
      <c r="AF219" s="7" t="s">
        <v>103</v>
      </c>
      <c r="AG219" s="7" t="s">
        <v>103</v>
      </c>
      <c r="AH219" s="7" t="s">
        <v>102</v>
      </c>
      <c r="AI219" s="7" t="s">
        <v>102</v>
      </c>
      <c r="AJ219" s="7" t="s">
        <v>102</v>
      </c>
      <c r="AK219" s="7" t="s">
        <v>103</v>
      </c>
      <c r="AL219" s="7" t="s">
        <v>103</v>
      </c>
      <c r="AM219" s="7" t="s">
        <v>103</v>
      </c>
      <c r="AN219" s="8"/>
      <c r="AO219" s="8"/>
    </row>
    <row r="220">
      <c r="A220" s="13" t="s">
        <v>321</v>
      </c>
      <c r="B220" s="32" t="s">
        <v>103</v>
      </c>
      <c r="C220" s="32" t="s">
        <v>103</v>
      </c>
      <c r="D220" s="32" t="s">
        <v>103</v>
      </c>
      <c r="E220" s="32" t="s">
        <v>103</v>
      </c>
      <c r="F220" s="32" t="s">
        <v>103</v>
      </c>
      <c r="G220" s="33"/>
      <c r="H220" s="32" t="s">
        <v>103</v>
      </c>
      <c r="I220" s="32" t="s">
        <v>103</v>
      </c>
      <c r="J220" s="32" t="s">
        <v>103</v>
      </c>
      <c r="K220" s="32" t="s">
        <v>103</v>
      </c>
      <c r="L220" s="32" t="s">
        <v>103</v>
      </c>
      <c r="M220" s="32" t="s">
        <v>103</v>
      </c>
      <c r="N220" s="32" t="s">
        <v>103</v>
      </c>
      <c r="O220" s="32" t="s">
        <v>102</v>
      </c>
      <c r="P220" s="32" t="s">
        <v>103</v>
      </c>
      <c r="Q220" s="32" t="s">
        <v>103</v>
      </c>
      <c r="R220" s="32" t="s">
        <v>103</v>
      </c>
      <c r="S220" s="32" t="s">
        <v>103</v>
      </c>
      <c r="T220" s="32" t="s">
        <v>103</v>
      </c>
      <c r="U220" s="33"/>
      <c r="V220" s="32" t="s">
        <v>102</v>
      </c>
      <c r="W220" s="33"/>
      <c r="X220" s="32" t="s">
        <v>103</v>
      </c>
      <c r="Y220" s="33"/>
      <c r="Z220" s="33"/>
      <c r="AA220" s="32" t="s">
        <v>103</v>
      </c>
      <c r="AB220" s="32" t="s">
        <v>103</v>
      </c>
      <c r="AC220" s="32" t="s">
        <v>103</v>
      </c>
      <c r="AD220" s="32" t="s">
        <v>103</v>
      </c>
      <c r="AE220" s="32" t="s">
        <v>103</v>
      </c>
      <c r="AF220" s="32" t="s">
        <v>103</v>
      </c>
      <c r="AG220" s="32" t="s">
        <v>103</v>
      </c>
      <c r="AH220" s="32" t="s">
        <v>103</v>
      </c>
      <c r="AI220" s="32" t="s">
        <v>103</v>
      </c>
      <c r="AJ220" s="32" t="s">
        <v>103</v>
      </c>
      <c r="AK220" s="32" t="s">
        <v>103</v>
      </c>
      <c r="AL220" s="32" t="s">
        <v>103</v>
      </c>
      <c r="AM220" s="32" t="s">
        <v>103</v>
      </c>
      <c r="AN220" s="33"/>
      <c r="AO220" s="33"/>
      <c r="AP220" s="34"/>
      <c r="AQ220" s="34"/>
      <c r="AR220" s="34"/>
      <c r="AS220" s="34"/>
      <c r="AT220" s="34"/>
      <c r="AU220" s="34"/>
      <c r="AV220" s="34"/>
      <c r="AW220" s="34"/>
      <c r="AX220" s="34"/>
      <c r="AY220" s="34"/>
      <c r="AZ220" s="34"/>
      <c r="BA220" s="34"/>
    </row>
    <row r="221">
      <c r="A221" s="13" t="s">
        <v>322</v>
      </c>
      <c r="B221" s="32" t="s">
        <v>111</v>
      </c>
      <c r="C221" s="32" t="s">
        <v>111</v>
      </c>
      <c r="D221" s="32" t="s">
        <v>102</v>
      </c>
      <c r="E221" s="32" t="s">
        <v>111</v>
      </c>
      <c r="F221" s="32" t="s">
        <v>111</v>
      </c>
      <c r="G221" s="33"/>
      <c r="H221" s="32" t="s">
        <v>111</v>
      </c>
      <c r="I221" s="32" t="s">
        <v>111</v>
      </c>
      <c r="J221" s="32" t="s">
        <v>109</v>
      </c>
      <c r="K221" s="32" t="s">
        <v>109</v>
      </c>
      <c r="L221" s="32" t="s">
        <v>102</v>
      </c>
      <c r="M221" s="32" t="s">
        <v>111</v>
      </c>
      <c r="N221" s="32" t="s">
        <v>109</v>
      </c>
      <c r="O221" s="32" t="s">
        <v>111</v>
      </c>
      <c r="P221" s="32" t="s">
        <v>111</v>
      </c>
      <c r="Q221" s="32" t="s">
        <v>109</v>
      </c>
      <c r="R221" s="32" t="s">
        <v>102</v>
      </c>
      <c r="S221" s="33"/>
      <c r="T221" s="32" t="s">
        <v>111</v>
      </c>
      <c r="U221" s="32" t="s">
        <v>111</v>
      </c>
      <c r="V221" s="32" t="s">
        <v>111</v>
      </c>
      <c r="W221" s="33"/>
      <c r="X221" s="32" t="s">
        <v>111</v>
      </c>
      <c r="Y221" s="33"/>
      <c r="Z221" s="33"/>
      <c r="AA221" s="32" t="s">
        <v>111</v>
      </c>
      <c r="AB221" s="32" t="s">
        <v>111</v>
      </c>
      <c r="AC221" s="32" t="s">
        <v>102</v>
      </c>
      <c r="AD221" s="32" t="s">
        <v>111</v>
      </c>
      <c r="AE221" s="32" t="s">
        <v>102</v>
      </c>
      <c r="AF221" s="32" t="s">
        <v>102</v>
      </c>
      <c r="AG221" s="32" t="s">
        <v>111</v>
      </c>
      <c r="AH221" s="32" t="s">
        <v>111</v>
      </c>
      <c r="AI221" s="32" t="s">
        <v>111</v>
      </c>
      <c r="AJ221" s="32" t="s">
        <v>111</v>
      </c>
      <c r="AK221" s="32" t="s">
        <v>111</v>
      </c>
      <c r="AL221" s="32" t="s">
        <v>111</v>
      </c>
      <c r="AM221" s="32" t="s">
        <v>110</v>
      </c>
      <c r="AN221" s="33"/>
      <c r="AO221" s="33"/>
      <c r="AP221" s="34"/>
      <c r="AQ221" s="34"/>
      <c r="AR221" s="34"/>
      <c r="AS221" s="34"/>
      <c r="AT221" s="34"/>
      <c r="AU221" s="34"/>
      <c r="AV221" s="34"/>
      <c r="AW221" s="34"/>
      <c r="AX221" s="34"/>
      <c r="AY221" s="34"/>
      <c r="AZ221" s="34"/>
      <c r="BA221" s="34"/>
    </row>
    <row r="222">
      <c r="A222" s="13" t="s">
        <v>323</v>
      </c>
      <c r="B222" s="32" t="s">
        <v>102</v>
      </c>
      <c r="C222" s="32" t="s">
        <v>102</v>
      </c>
      <c r="D222" s="32" t="s">
        <v>109</v>
      </c>
      <c r="E222" s="32" t="s">
        <v>109</v>
      </c>
      <c r="F222" s="32" t="s">
        <v>102</v>
      </c>
      <c r="G222" s="33"/>
      <c r="H222" s="32" t="s">
        <v>102</v>
      </c>
      <c r="I222" s="32" t="s">
        <v>102</v>
      </c>
      <c r="J222" s="32" t="s">
        <v>102</v>
      </c>
      <c r="K222" s="32" t="s">
        <v>102</v>
      </c>
      <c r="L222" s="32" t="s">
        <v>102</v>
      </c>
      <c r="M222" s="32" t="s">
        <v>102</v>
      </c>
      <c r="N222" s="32" t="s">
        <v>102</v>
      </c>
      <c r="O222" s="32" t="s">
        <v>102</v>
      </c>
      <c r="P222" s="32" t="s">
        <v>109</v>
      </c>
      <c r="Q222" s="32" t="s">
        <v>102</v>
      </c>
      <c r="R222" s="32" t="s">
        <v>111</v>
      </c>
      <c r="S222" s="32" t="s">
        <v>102</v>
      </c>
      <c r="T222" s="32" t="s">
        <v>102</v>
      </c>
      <c r="U222" s="32" t="s">
        <v>102</v>
      </c>
      <c r="V222" s="32" t="s">
        <v>102</v>
      </c>
      <c r="W222" s="33"/>
      <c r="X222" s="32" t="s">
        <v>102</v>
      </c>
      <c r="Y222" s="33"/>
      <c r="Z222" s="33"/>
      <c r="AA222" s="32" t="s">
        <v>102</v>
      </c>
      <c r="AB222" s="32" t="s">
        <v>102</v>
      </c>
      <c r="AC222" s="32" t="s">
        <v>102</v>
      </c>
      <c r="AD222" s="32" t="s">
        <v>102</v>
      </c>
      <c r="AE222" s="32" t="s">
        <v>102</v>
      </c>
      <c r="AF222" s="33"/>
      <c r="AG222" s="32" t="s">
        <v>103</v>
      </c>
      <c r="AH222" s="32" t="s">
        <v>102</v>
      </c>
      <c r="AI222" s="32" t="s">
        <v>102</v>
      </c>
      <c r="AJ222" s="32" t="s">
        <v>103</v>
      </c>
      <c r="AK222" s="32" t="s">
        <v>102</v>
      </c>
      <c r="AL222" s="32" t="s">
        <v>102</v>
      </c>
      <c r="AM222" s="32" t="s">
        <v>109</v>
      </c>
      <c r="AN222" s="33"/>
      <c r="AO222" s="33"/>
      <c r="AP222" s="34"/>
      <c r="AQ222" s="34"/>
      <c r="AR222" s="34"/>
      <c r="AS222" s="34"/>
      <c r="AT222" s="34"/>
      <c r="AU222" s="34"/>
      <c r="AV222" s="34"/>
      <c r="AW222" s="34"/>
      <c r="AX222" s="34"/>
      <c r="AY222" s="34"/>
      <c r="AZ222" s="34"/>
      <c r="BA222" s="34"/>
    </row>
    <row r="223">
      <c r="A223" s="13" t="s">
        <v>324</v>
      </c>
      <c r="B223" s="32" t="s">
        <v>102</v>
      </c>
      <c r="C223" s="32" t="s">
        <v>103</v>
      </c>
      <c r="D223" s="32" t="s">
        <v>103</v>
      </c>
      <c r="E223" s="32" t="s">
        <v>103</v>
      </c>
      <c r="F223" s="32" t="s">
        <v>103</v>
      </c>
      <c r="G223" s="33"/>
      <c r="H223" s="32" t="s">
        <v>103</v>
      </c>
      <c r="I223" s="32" t="s">
        <v>102</v>
      </c>
      <c r="J223" s="32" t="s">
        <v>103</v>
      </c>
      <c r="K223" s="32" t="s">
        <v>111</v>
      </c>
      <c r="L223" s="32" t="s">
        <v>103</v>
      </c>
      <c r="M223" s="32" t="s">
        <v>102</v>
      </c>
      <c r="N223" s="32" t="s">
        <v>111</v>
      </c>
      <c r="O223" s="32" t="s">
        <v>102</v>
      </c>
      <c r="P223" s="32" t="s">
        <v>103</v>
      </c>
      <c r="Q223" s="32" t="s">
        <v>103</v>
      </c>
      <c r="R223" s="32" t="s">
        <v>103</v>
      </c>
      <c r="S223" s="32" t="s">
        <v>102</v>
      </c>
      <c r="T223" s="32" t="s">
        <v>111</v>
      </c>
      <c r="U223" s="32" t="s">
        <v>102</v>
      </c>
      <c r="V223" s="32" t="s">
        <v>109</v>
      </c>
      <c r="W223" s="33"/>
      <c r="X223" s="32" t="s">
        <v>111</v>
      </c>
      <c r="Y223" s="33"/>
      <c r="Z223" s="33"/>
      <c r="AA223" s="32" t="s">
        <v>102</v>
      </c>
      <c r="AB223" s="32" t="s">
        <v>103</v>
      </c>
      <c r="AC223" s="32" t="s">
        <v>103</v>
      </c>
      <c r="AD223" s="32" t="s">
        <v>102</v>
      </c>
      <c r="AE223" s="32" t="s">
        <v>111</v>
      </c>
      <c r="AF223" s="32" t="s">
        <v>102</v>
      </c>
      <c r="AG223" s="32" t="s">
        <v>103</v>
      </c>
      <c r="AH223" s="32" t="s">
        <v>103</v>
      </c>
      <c r="AI223" s="32" t="s">
        <v>103</v>
      </c>
      <c r="AJ223" s="32" t="s">
        <v>103</v>
      </c>
      <c r="AK223" s="32" t="s">
        <v>103</v>
      </c>
      <c r="AL223" s="32" t="s">
        <v>111</v>
      </c>
      <c r="AM223" s="32" t="s">
        <v>102</v>
      </c>
      <c r="AN223" s="33"/>
      <c r="AO223" s="33"/>
      <c r="AP223" s="34"/>
      <c r="AQ223" s="34"/>
      <c r="AR223" s="34"/>
      <c r="AS223" s="34"/>
      <c r="AT223" s="34"/>
      <c r="AU223" s="34"/>
      <c r="AV223" s="34"/>
      <c r="AW223" s="34"/>
      <c r="AX223" s="34"/>
      <c r="AY223" s="34"/>
      <c r="AZ223" s="34"/>
      <c r="BA223" s="34"/>
    </row>
    <row r="224">
      <c r="A224" s="13" t="s">
        <v>325</v>
      </c>
      <c r="B224" s="32" t="s">
        <v>103</v>
      </c>
      <c r="C224" s="32" t="s">
        <v>103</v>
      </c>
      <c r="D224" s="32" t="s">
        <v>103</v>
      </c>
      <c r="E224" s="32" t="s">
        <v>103</v>
      </c>
      <c r="F224" s="32" t="s">
        <v>103</v>
      </c>
      <c r="G224" s="33"/>
      <c r="H224" s="32" t="s">
        <v>103</v>
      </c>
      <c r="I224" s="32" t="s">
        <v>102</v>
      </c>
      <c r="J224" s="32" t="s">
        <v>103</v>
      </c>
      <c r="K224" s="32" t="s">
        <v>103</v>
      </c>
      <c r="L224" s="32" t="s">
        <v>102</v>
      </c>
      <c r="M224" s="32" t="s">
        <v>103</v>
      </c>
      <c r="N224" s="32" t="s">
        <v>111</v>
      </c>
      <c r="O224" s="32" t="s">
        <v>103</v>
      </c>
      <c r="P224" s="32" t="s">
        <v>103</v>
      </c>
      <c r="Q224" s="32" t="s">
        <v>103</v>
      </c>
      <c r="R224" s="32" t="s">
        <v>103</v>
      </c>
      <c r="S224" s="32" t="s">
        <v>102</v>
      </c>
      <c r="T224" s="32" t="s">
        <v>103</v>
      </c>
      <c r="U224" s="32" t="s">
        <v>102</v>
      </c>
      <c r="V224" s="32" t="s">
        <v>103</v>
      </c>
      <c r="W224" s="33"/>
      <c r="X224" s="32" t="s">
        <v>111</v>
      </c>
      <c r="Y224" s="33"/>
      <c r="Z224" s="33"/>
      <c r="AA224" s="32" t="s">
        <v>102</v>
      </c>
      <c r="AB224" s="32" t="s">
        <v>103</v>
      </c>
      <c r="AC224" s="32" t="s">
        <v>103</v>
      </c>
      <c r="AD224" s="32" t="s">
        <v>102</v>
      </c>
      <c r="AE224" s="32" t="s">
        <v>102</v>
      </c>
      <c r="AF224" s="32" t="s">
        <v>102</v>
      </c>
      <c r="AG224" s="32" t="s">
        <v>103</v>
      </c>
      <c r="AH224" s="32" t="s">
        <v>103</v>
      </c>
      <c r="AI224" s="32" t="s">
        <v>103</v>
      </c>
      <c r="AJ224" s="32" t="s">
        <v>103</v>
      </c>
      <c r="AK224" s="32" t="s">
        <v>103</v>
      </c>
      <c r="AL224" s="32" t="s">
        <v>103</v>
      </c>
      <c r="AM224" s="32" t="s">
        <v>103</v>
      </c>
      <c r="AN224" s="33"/>
      <c r="AO224" s="33"/>
      <c r="AP224" s="34"/>
      <c r="AQ224" s="34"/>
      <c r="AR224" s="34"/>
      <c r="AS224" s="34"/>
      <c r="AT224" s="34"/>
      <c r="AU224" s="34"/>
      <c r="AV224" s="34"/>
      <c r="AW224" s="34"/>
      <c r="AX224" s="34"/>
      <c r="AY224" s="34"/>
      <c r="AZ224" s="34"/>
      <c r="BA224" s="34"/>
    </row>
    <row r="225">
      <c r="A225" s="13" t="s">
        <v>326</v>
      </c>
      <c r="B225" s="32" t="s">
        <v>103</v>
      </c>
      <c r="C225" s="32" t="s">
        <v>103</v>
      </c>
      <c r="D225" s="32" t="s">
        <v>103</v>
      </c>
      <c r="E225" s="32" t="s">
        <v>103</v>
      </c>
      <c r="F225" s="32" t="s">
        <v>103</v>
      </c>
      <c r="G225" s="33"/>
      <c r="H225" s="32" t="s">
        <v>103</v>
      </c>
      <c r="I225" s="32" t="s">
        <v>102</v>
      </c>
      <c r="J225" s="32" t="s">
        <v>103</v>
      </c>
      <c r="K225" s="32" t="s">
        <v>103</v>
      </c>
      <c r="L225" s="32" t="s">
        <v>103</v>
      </c>
      <c r="M225" s="32" t="s">
        <v>103</v>
      </c>
      <c r="N225" s="32" t="s">
        <v>103</v>
      </c>
      <c r="O225" s="32" t="s">
        <v>103</v>
      </c>
      <c r="P225" s="32" t="s">
        <v>103</v>
      </c>
      <c r="Q225" s="32" t="s">
        <v>103</v>
      </c>
      <c r="R225" s="32" t="s">
        <v>103</v>
      </c>
      <c r="S225" s="32" t="s">
        <v>103</v>
      </c>
      <c r="T225" s="32" t="s">
        <v>103</v>
      </c>
      <c r="U225" s="32" t="s">
        <v>103</v>
      </c>
      <c r="V225" s="32" t="s">
        <v>102</v>
      </c>
      <c r="W225" s="33"/>
      <c r="X225" s="32" t="s">
        <v>103</v>
      </c>
      <c r="Y225" s="33"/>
      <c r="Z225" s="33"/>
      <c r="AA225" s="32" t="s">
        <v>103</v>
      </c>
      <c r="AB225" s="32" t="s">
        <v>103</v>
      </c>
      <c r="AC225" s="32" t="s">
        <v>103</v>
      </c>
      <c r="AD225" s="32" t="s">
        <v>103</v>
      </c>
      <c r="AE225" s="32" t="s">
        <v>103</v>
      </c>
      <c r="AF225" s="32" t="s">
        <v>103</v>
      </c>
      <c r="AG225" s="32" t="s">
        <v>103</v>
      </c>
      <c r="AH225" s="32" t="s">
        <v>103</v>
      </c>
      <c r="AI225" s="32" t="s">
        <v>103</v>
      </c>
      <c r="AJ225" s="32" t="s">
        <v>103</v>
      </c>
      <c r="AK225" s="32" t="s">
        <v>103</v>
      </c>
      <c r="AL225" s="32" t="s">
        <v>103</v>
      </c>
      <c r="AM225" s="32" t="s">
        <v>103</v>
      </c>
      <c r="AN225" s="33"/>
      <c r="AO225" s="33"/>
      <c r="AP225" s="34"/>
      <c r="AQ225" s="34"/>
      <c r="AR225" s="34"/>
      <c r="AS225" s="34"/>
      <c r="AT225" s="34"/>
      <c r="AU225" s="34"/>
      <c r="AV225" s="34"/>
      <c r="AW225" s="34"/>
      <c r="AX225" s="34"/>
      <c r="AY225" s="34"/>
      <c r="AZ225" s="34"/>
      <c r="BA225" s="34"/>
    </row>
    <row r="226">
      <c r="A226" s="13" t="s">
        <v>327</v>
      </c>
      <c r="B226" s="32" t="s">
        <v>111</v>
      </c>
      <c r="C226" s="32" t="s">
        <v>111</v>
      </c>
      <c r="D226" s="32" t="s">
        <v>102</v>
      </c>
      <c r="E226" s="32" t="s">
        <v>111</v>
      </c>
      <c r="F226" s="32" t="s">
        <v>111</v>
      </c>
      <c r="G226" s="33"/>
      <c r="H226" s="32" t="s">
        <v>111</v>
      </c>
      <c r="I226" s="32" t="s">
        <v>111</v>
      </c>
      <c r="J226" s="32" t="s">
        <v>111</v>
      </c>
      <c r="K226" s="32" t="s">
        <v>102</v>
      </c>
      <c r="L226" s="32" t="s">
        <v>111</v>
      </c>
      <c r="M226" s="32" t="s">
        <v>111</v>
      </c>
      <c r="N226" s="32" t="s">
        <v>109</v>
      </c>
      <c r="O226" s="32" t="s">
        <v>111</v>
      </c>
      <c r="P226" s="32" t="s">
        <v>111</v>
      </c>
      <c r="Q226" s="32" t="s">
        <v>102</v>
      </c>
      <c r="R226" s="32" t="s">
        <v>111</v>
      </c>
      <c r="S226" s="32" t="s">
        <v>103</v>
      </c>
      <c r="T226" s="32" t="s">
        <v>111</v>
      </c>
      <c r="U226" s="32" t="s">
        <v>111</v>
      </c>
      <c r="V226" s="32" t="s">
        <v>103</v>
      </c>
      <c r="W226" s="33"/>
      <c r="X226" s="32" t="s">
        <v>103</v>
      </c>
      <c r="Y226" s="33"/>
      <c r="Z226" s="33"/>
      <c r="AA226" s="32" t="s">
        <v>111</v>
      </c>
      <c r="AB226" s="32" t="s">
        <v>109</v>
      </c>
      <c r="AC226" s="32" t="s">
        <v>111</v>
      </c>
      <c r="AD226" s="32" t="s">
        <v>111</v>
      </c>
      <c r="AE226" s="32" t="s">
        <v>103</v>
      </c>
      <c r="AF226" s="32" t="s">
        <v>102</v>
      </c>
      <c r="AG226" s="32" t="s">
        <v>102</v>
      </c>
      <c r="AH226" s="32" t="s">
        <v>111</v>
      </c>
      <c r="AI226" s="32" t="s">
        <v>111</v>
      </c>
      <c r="AJ226" s="32" t="s">
        <v>102</v>
      </c>
      <c r="AK226" s="32" t="s">
        <v>111</v>
      </c>
      <c r="AL226" s="32" t="s">
        <v>102</v>
      </c>
      <c r="AM226" s="32" t="s">
        <v>102</v>
      </c>
      <c r="AN226" s="33"/>
      <c r="AO226" s="33"/>
      <c r="AP226" s="34"/>
      <c r="AQ226" s="34"/>
      <c r="AR226" s="34"/>
      <c r="AS226" s="34"/>
      <c r="AT226" s="34"/>
      <c r="AU226" s="34"/>
      <c r="AV226" s="34"/>
      <c r="AW226" s="34"/>
      <c r="AX226" s="34"/>
      <c r="AY226" s="34"/>
      <c r="AZ226" s="34"/>
      <c r="BA226" s="34"/>
    </row>
    <row r="227">
      <c r="A227" s="13" t="s">
        <v>328</v>
      </c>
      <c r="B227" s="32" t="s">
        <v>109</v>
      </c>
      <c r="C227" s="32" t="s">
        <v>109</v>
      </c>
      <c r="D227" s="32" t="s">
        <v>109</v>
      </c>
      <c r="E227" s="32" t="s">
        <v>109</v>
      </c>
      <c r="F227" s="32" t="s">
        <v>109</v>
      </c>
      <c r="G227" s="33"/>
      <c r="H227" s="32" t="s">
        <v>109</v>
      </c>
      <c r="I227" s="32" t="s">
        <v>111</v>
      </c>
      <c r="J227" s="32" t="s">
        <v>109</v>
      </c>
      <c r="K227" s="32" t="s">
        <v>103</v>
      </c>
      <c r="L227" s="32" t="s">
        <v>109</v>
      </c>
      <c r="M227" s="32" t="s">
        <v>109</v>
      </c>
      <c r="N227" s="32" t="s">
        <v>111</v>
      </c>
      <c r="O227" s="32" t="s">
        <v>109</v>
      </c>
      <c r="P227" s="32" t="s">
        <v>103</v>
      </c>
      <c r="Q227" s="32" t="s">
        <v>111</v>
      </c>
      <c r="R227" s="32" t="s">
        <v>109</v>
      </c>
      <c r="S227" s="32" t="s">
        <v>109</v>
      </c>
      <c r="T227" s="32" t="s">
        <v>109</v>
      </c>
      <c r="U227" s="32" t="s">
        <v>109</v>
      </c>
      <c r="V227" s="32" t="s">
        <v>109</v>
      </c>
      <c r="W227" s="33"/>
      <c r="X227" s="32" t="s">
        <v>102</v>
      </c>
      <c r="Y227" s="33"/>
      <c r="Z227" s="33"/>
      <c r="AA227" s="32" t="s">
        <v>109</v>
      </c>
      <c r="AB227" s="32" t="s">
        <v>110</v>
      </c>
      <c r="AC227" s="32" t="s">
        <v>109</v>
      </c>
      <c r="AD227" s="32" t="s">
        <v>109</v>
      </c>
      <c r="AE227" s="32" t="s">
        <v>109</v>
      </c>
      <c r="AF227" s="32" t="s">
        <v>103</v>
      </c>
      <c r="AG227" s="32" t="s">
        <v>109</v>
      </c>
      <c r="AH227" s="32" t="s">
        <v>109</v>
      </c>
      <c r="AI227" s="32" t="s">
        <v>109</v>
      </c>
      <c r="AJ227" s="32" t="s">
        <v>109</v>
      </c>
      <c r="AK227" s="32" t="s">
        <v>109</v>
      </c>
      <c r="AL227" s="32" t="s">
        <v>109</v>
      </c>
      <c r="AM227" s="32" t="s">
        <v>110</v>
      </c>
      <c r="AN227" s="33"/>
      <c r="AO227" s="33"/>
      <c r="AP227" s="34"/>
      <c r="AQ227" s="34"/>
      <c r="AR227" s="34"/>
      <c r="AS227" s="34"/>
      <c r="AT227" s="34"/>
      <c r="AU227" s="34"/>
      <c r="AV227" s="34"/>
      <c r="AW227" s="34"/>
      <c r="AX227" s="34"/>
      <c r="AY227" s="34"/>
      <c r="AZ227" s="34"/>
      <c r="BA227" s="34"/>
    </row>
    <row r="228">
      <c r="A228" s="13" t="s">
        <v>329</v>
      </c>
      <c r="B228" s="32" t="s">
        <v>102</v>
      </c>
      <c r="C228" s="32" t="s">
        <v>102</v>
      </c>
      <c r="D228" s="32" t="s">
        <v>109</v>
      </c>
      <c r="E228" s="32" t="s">
        <v>111</v>
      </c>
      <c r="F228" s="32" t="s">
        <v>102</v>
      </c>
      <c r="G228" s="33"/>
      <c r="H228" s="32" t="s">
        <v>102</v>
      </c>
      <c r="I228" s="32" t="s">
        <v>102</v>
      </c>
      <c r="J228" s="32" t="s">
        <v>102</v>
      </c>
      <c r="K228" s="32" t="s">
        <v>102</v>
      </c>
      <c r="L228" s="32" t="s">
        <v>102</v>
      </c>
      <c r="M228" s="32" t="s">
        <v>102</v>
      </c>
      <c r="N228" s="32" t="s">
        <v>102</v>
      </c>
      <c r="O228" s="32" t="s">
        <v>102</v>
      </c>
      <c r="P228" s="32" t="s">
        <v>102</v>
      </c>
      <c r="Q228" s="32" t="s">
        <v>111</v>
      </c>
      <c r="R228" s="32" t="s">
        <v>102</v>
      </c>
      <c r="S228" s="32" t="s">
        <v>109</v>
      </c>
      <c r="T228" s="32" t="s">
        <v>102</v>
      </c>
      <c r="U228" s="32" t="s">
        <v>109</v>
      </c>
      <c r="V228" s="32" t="s">
        <v>111</v>
      </c>
      <c r="W228" s="33"/>
      <c r="X228" s="32" t="s">
        <v>109</v>
      </c>
      <c r="Y228" s="33"/>
      <c r="Z228" s="33"/>
      <c r="AA228" s="32" t="s">
        <v>102</v>
      </c>
      <c r="AB228" s="32" t="s">
        <v>102</v>
      </c>
      <c r="AC228" s="32" t="s">
        <v>103</v>
      </c>
      <c r="AD228" s="32" t="s">
        <v>102</v>
      </c>
      <c r="AE228" s="32" t="s">
        <v>102</v>
      </c>
      <c r="AF228" s="32" t="s">
        <v>103</v>
      </c>
      <c r="AG228" s="32" t="s">
        <v>109</v>
      </c>
      <c r="AH228" s="32" t="s">
        <v>102</v>
      </c>
      <c r="AI228" s="32" t="s">
        <v>111</v>
      </c>
      <c r="AJ228" s="32" t="s">
        <v>102</v>
      </c>
      <c r="AK228" s="32" t="s">
        <v>111</v>
      </c>
      <c r="AL228" s="32" t="s">
        <v>103</v>
      </c>
      <c r="AM228" s="32" t="s">
        <v>102</v>
      </c>
      <c r="AN228" s="33"/>
      <c r="AO228" s="33"/>
      <c r="AP228" s="34"/>
      <c r="AQ228" s="34"/>
      <c r="AR228" s="34"/>
      <c r="AS228" s="34"/>
      <c r="AT228" s="34"/>
      <c r="AU228" s="34"/>
      <c r="AV228" s="34"/>
      <c r="AW228" s="34"/>
      <c r="AX228" s="34"/>
      <c r="AY228" s="34"/>
      <c r="AZ228" s="34"/>
      <c r="BA228" s="34"/>
    </row>
    <row r="229">
      <c r="A229" s="13" t="s">
        <v>330</v>
      </c>
      <c r="B229" s="32" t="s">
        <v>103</v>
      </c>
      <c r="C229" s="32" t="s">
        <v>103</v>
      </c>
      <c r="D229" s="32" t="s">
        <v>103</v>
      </c>
      <c r="E229" s="32" t="s">
        <v>103</v>
      </c>
      <c r="F229" s="32" t="s">
        <v>102</v>
      </c>
      <c r="G229" s="33"/>
      <c r="H229" s="32" t="s">
        <v>103</v>
      </c>
      <c r="I229" s="32" t="s">
        <v>103</v>
      </c>
      <c r="J229" s="32" t="s">
        <v>103</v>
      </c>
      <c r="K229" s="32" t="s">
        <v>103</v>
      </c>
      <c r="L229" s="32" t="s">
        <v>103</v>
      </c>
      <c r="M229" s="32" t="s">
        <v>103</v>
      </c>
      <c r="N229" s="32" t="s">
        <v>103</v>
      </c>
      <c r="O229" s="32" t="s">
        <v>103</v>
      </c>
      <c r="P229" s="32" t="s">
        <v>103</v>
      </c>
      <c r="Q229" s="32" t="s">
        <v>103</v>
      </c>
      <c r="R229" s="32" t="s">
        <v>102</v>
      </c>
      <c r="S229" s="32" t="s">
        <v>103</v>
      </c>
      <c r="T229" s="32" t="s">
        <v>103</v>
      </c>
      <c r="U229" s="32" t="s">
        <v>103</v>
      </c>
      <c r="V229" s="32" t="s">
        <v>103</v>
      </c>
      <c r="W229" s="33"/>
      <c r="X229" s="32" t="s">
        <v>103</v>
      </c>
      <c r="Y229" s="33"/>
      <c r="Z229" s="33"/>
      <c r="AA229" s="32" t="s">
        <v>103</v>
      </c>
      <c r="AB229" s="32" t="s">
        <v>103</v>
      </c>
      <c r="AC229" s="32" t="s">
        <v>103</v>
      </c>
      <c r="AD229" s="32" t="s">
        <v>103</v>
      </c>
      <c r="AE229" s="32" t="s">
        <v>103</v>
      </c>
      <c r="AF229" s="32" t="s">
        <v>103</v>
      </c>
      <c r="AG229" s="32" t="s">
        <v>102</v>
      </c>
      <c r="AH229" s="32" t="s">
        <v>103</v>
      </c>
      <c r="AI229" s="32" t="s">
        <v>103</v>
      </c>
      <c r="AJ229" s="32" t="s">
        <v>103</v>
      </c>
      <c r="AK229" s="32" t="s">
        <v>103</v>
      </c>
      <c r="AL229" s="32" t="s">
        <v>103</v>
      </c>
      <c r="AM229" s="32" t="s">
        <v>103</v>
      </c>
      <c r="AN229" s="33"/>
      <c r="AO229" s="33"/>
      <c r="AP229" s="34"/>
      <c r="AQ229" s="34"/>
      <c r="AR229" s="34"/>
      <c r="AS229" s="34"/>
      <c r="AT229" s="34"/>
      <c r="AU229" s="34"/>
      <c r="AV229" s="34"/>
      <c r="AW229" s="34"/>
      <c r="AX229" s="34"/>
      <c r="AY229" s="34"/>
      <c r="AZ229" s="34"/>
      <c r="BA229" s="34"/>
    </row>
    <row r="230">
      <c r="A230" s="13" t="s">
        <v>331</v>
      </c>
      <c r="B230" s="32" t="s">
        <v>111</v>
      </c>
      <c r="C230" s="32" t="s">
        <v>111</v>
      </c>
      <c r="D230" s="32" t="s">
        <v>111</v>
      </c>
      <c r="E230" s="32" t="s">
        <v>111</v>
      </c>
      <c r="F230" s="32" t="s">
        <v>111</v>
      </c>
      <c r="G230" s="33"/>
      <c r="H230" s="32" t="s">
        <v>111</v>
      </c>
      <c r="I230" s="32" t="s">
        <v>102</v>
      </c>
      <c r="J230" s="32" t="s">
        <v>111</v>
      </c>
      <c r="K230" s="32" t="s">
        <v>111</v>
      </c>
      <c r="L230" s="32" t="s">
        <v>111</v>
      </c>
      <c r="M230" s="32" t="s">
        <v>111</v>
      </c>
      <c r="N230" s="32" t="s">
        <v>111</v>
      </c>
      <c r="O230" s="32" t="s">
        <v>111</v>
      </c>
      <c r="P230" s="32" t="s">
        <v>111</v>
      </c>
      <c r="Q230" s="32" t="s">
        <v>111</v>
      </c>
      <c r="R230" s="32" t="s">
        <v>111</v>
      </c>
      <c r="S230" s="32" t="s">
        <v>103</v>
      </c>
      <c r="T230" s="32" t="s">
        <v>111</v>
      </c>
      <c r="U230" s="32" t="s">
        <v>102</v>
      </c>
      <c r="V230" s="32" t="s">
        <v>102</v>
      </c>
      <c r="W230" s="33"/>
      <c r="X230" s="32" t="s">
        <v>111</v>
      </c>
      <c r="Y230" s="33"/>
      <c r="Z230" s="33"/>
      <c r="AA230" s="32" t="s">
        <v>111</v>
      </c>
      <c r="AB230" s="32" t="s">
        <v>111</v>
      </c>
      <c r="AC230" s="32" t="s">
        <v>102</v>
      </c>
      <c r="AD230" s="32" t="s">
        <v>111</v>
      </c>
      <c r="AE230" s="32" t="s">
        <v>111</v>
      </c>
      <c r="AF230" s="32" t="s">
        <v>111</v>
      </c>
      <c r="AG230" s="32" t="s">
        <v>111</v>
      </c>
      <c r="AH230" s="32" t="s">
        <v>111</v>
      </c>
      <c r="AI230" s="32" t="s">
        <v>111</v>
      </c>
      <c r="AJ230" s="32" t="s">
        <v>111</v>
      </c>
      <c r="AK230" s="32" t="s">
        <v>111</v>
      </c>
      <c r="AL230" s="32" t="s">
        <v>111</v>
      </c>
      <c r="AM230" s="32" t="s">
        <v>111</v>
      </c>
      <c r="AN230" s="33"/>
      <c r="AO230" s="33"/>
      <c r="AP230" s="34"/>
      <c r="AQ230" s="34"/>
      <c r="AR230" s="34"/>
      <c r="AS230" s="34"/>
      <c r="AT230" s="34"/>
      <c r="AU230" s="34"/>
      <c r="AV230" s="34"/>
      <c r="AW230" s="34"/>
      <c r="AX230" s="34"/>
      <c r="AY230" s="34"/>
      <c r="AZ230" s="34"/>
      <c r="BA230" s="34"/>
    </row>
    <row r="231">
      <c r="A231" s="13" t="s">
        <v>332</v>
      </c>
      <c r="B231" s="32" t="s">
        <v>102</v>
      </c>
      <c r="C231" s="32" t="s">
        <v>102</v>
      </c>
      <c r="D231" s="32" t="s">
        <v>102</v>
      </c>
      <c r="E231" s="32" t="s">
        <v>102</v>
      </c>
      <c r="F231" s="32" t="s">
        <v>102</v>
      </c>
      <c r="G231" s="33"/>
      <c r="H231" s="32" t="s">
        <v>102</v>
      </c>
      <c r="I231" s="32" t="s">
        <v>102</v>
      </c>
      <c r="J231" s="32" t="s">
        <v>102</v>
      </c>
      <c r="K231" s="32" t="s">
        <v>102</v>
      </c>
      <c r="L231" s="32" t="s">
        <v>102</v>
      </c>
      <c r="M231" s="32" t="s">
        <v>102</v>
      </c>
      <c r="N231" s="32" t="s">
        <v>102</v>
      </c>
      <c r="O231" s="32" t="s">
        <v>102</v>
      </c>
      <c r="P231" s="32" t="s">
        <v>102</v>
      </c>
      <c r="Q231" s="32" t="s">
        <v>102</v>
      </c>
      <c r="R231" s="32" t="s">
        <v>111</v>
      </c>
      <c r="S231" s="32" t="s">
        <v>111</v>
      </c>
      <c r="T231" s="32" t="s">
        <v>102</v>
      </c>
      <c r="U231" s="32" t="s">
        <v>102</v>
      </c>
      <c r="V231" s="32" t="s">
        <v>102</v>
      </c>
      <c r="W231" s="33"/>
      <c r="X231" s="32" t="s">
        <v>102</v>
      </c>
      <c r="Y231" s="33"/>
      <c r="Z231" s="33"/>
      <c r="AA231" s="32" t="s">
        <v>102</v>
      </c>
      <c r="AB231" s="32" t="s">
        <v>102</v>
      </c>
      <c r="AC231" s="32" t="s">
        <v>103</v>
      </c>
      <c r="AD231" s="32" t="s">
        <v>111</v>
      </c>
      <c r="AE231" s="32" t="s">
        <v>102</v>
      </c>
      <c r="AF231" s="32" t="s">
        <v>111</v>
      </c>
      <c r="AG231" s="32" t="s">
        <v>102</v>
      </c>
      <c r="AH231" s="32" t="s">
        <v>111</v>
      </c>
      <c r="AI231" s="32" t="s">
        <v>102</v>
      </c>
      <c r="AJ231" s="32" t="s">
        <v>102</v>
      </c>
      <c r="AK231" s="32" t="s">
        <v>102</v>
      </c>
      <c r="AL231" s="32" t="s">
        <v>111</v>
      </c>
      <c r="AM231" s="32" t="s">
        <v>102</v>
      </c>
      <c r="AN231" s="33"/>
      <c r="AO231" s="33"/>
      <c r="AP231" s="34"/>
      <c r="AQ231" s="34"/>
      <c r="AR231" s="34"/>
      <c r="AS231" s="34"/>
      <c r="AT231" s="34"/>
      <c r="AU231" s="34"/>
      <c r="AV231" s="34"/>
      <c r="AW231" s="34"/>
      <c r="AX231" s="34"/>
      <c r="AY231" s="34"/>
      <c r="AZ231" s="34"/>
      <c r="BA231" s="34"/>
    </row>
    <row r="232">
      <c r="A232" s="13" t="s">
        <v>333</v>
      </c>
      <c r="B232" s="32" t="s">
        <v>103</v>
      </c>
      <c r="C232" s="32" t="s">
        <v>103</v>
      </c>
      <c r="D232" s="32" t="s">
        <v>103</v>
      </c>
      <c r="E232" s="32" t="s">
        <v>103</v>
      </c>
      <c r="F232" s="32" t="s">
        <v>103</v>
      </c>
      <c r="G232" s="33"/>
      <c r="H232" s="32" t="s">
        <v>103</v>
      </c>
      <c r="I232" s="32" t="s">
        <v>102</v>
      </c>
      <c r="J232" s="32" t="s">
        <v>103</v>
      </c>
      <c r="K232" s="32" t="s">
        <v>111</v>
      </c>
      <c r="L232" s="32" t="s">
        <v>103</v>
      </c>
      <c r="M232" s="32" t="s">
        <v>103</v>
      </c>
      <c r="N232" s="32" t="s">
        <v>103</v>
      </c>
      <c r="O232" s="32" t="s">
        <v>103</v>
      </c>
      <c r="P232" s="32" t="s">
        <v>103</v>
      </c>
      <c r="Q232" s="32" t="s">
        <v>103</v>
      </c>
      <c r="R232" s="32" t="s">
        <v>103</v>
      </c>
      <c r="S232" s="32" t="s">
        <v>103</v>
      </c>
      <c r="T232" s="32" t="s">
        <v>103</v>
      </c>
      <c r="U232" s="32" t="s">
        <v>103</v>
      </c>
      <c r="V232" s="32" t="s">
        <v>103</v>
      </c>
      <c r="W232" s="33"/>
      <c r="X232" s="32" t="s">
        <v>103</v>
      </c>
      <c r="Y232" s="33"/>
      <c r="Z232" s="33"/>
      <c r="AA232" s="32" t="s">
        <v>103</v>
      </c>
      <c r="AB232" s="32" t="s">
        <v>103</v>
      </c>
      <c r="AC232" s="32" t="s">
        <v>102</v>
      </c>
      <c r="AD232" s="32" t="s">
        <v>103</v>
      </c>
      <c r="AE232" s="32" t="s">
        <v>103</v>
      </c>
      <c r="AF232" s="32" t="s">
        <v>103</v>
      </c>
      <c r="AG232" s="32" t="s">
        <v>102</v>
      </c>
      <c r="AH232" s="32" t="s">
        <v>103</v>
      </c>
      <c r="AI232" s="32" t="s">
        <v>103</v>
      </c>
      <c r="AJ232" s="32" t="s">
        <v>103</v>
      </c>
      <c r="AK232" s="32" t="s">
        <v>103</v>
      </c>
      <c r="AL232" s="32" t="s">
        <v>103</v>
      </c>
      <c r="AM232" s="32" t="s">
        <v>103</v>
      </c>
      <c r="AN232" s="33"/>
      <c r="AO232" s="33"/>
      <c r="AP232" s="34"/>
      <c r="AQ232" s="34"/>
      <c r="AR232" s="34"/>
      <c r="AS232" s="34"/>
      <c r="AT232" s="34"/>
      <c r="AU232" s="34"/>
      <c r="AV232" s="34"/>
      <c r="AW232" s="34"/>
      <c r="AX232" s="34"/>
      <c r="AY232" s="34"/>
      <c r="AZ232" s="34"/>
      <c r="BA232" s="34"/>
    </row>
    <row r="233">
      <c r="A233" s="6" t="s">
        <v>334</v>
      </c>
      <c r="B233" s="7" t="s">
        <v>103</v>
      </c>
      <c r="C233" s="7" t="s">
        <v>103</v>
      </c>
      <c r="D233" s="7" t="s">
        <v>103</v>
      </c>
      <c r="E233" s="7" t="s">
        <v>103</v>
      </c>
      <c r="F233" s="7" t="s">
        <v>103</v>
      </c>
      <c r="G233" s="8"/>
      <c r="H233" s="7" t="s">
        <v>103</v>
      </c>
      <c r="I233" s="7" t="s">
        <v>103</v>
      </c>
      <c r="J233" s="7" t="s">
        <v>103</v>
      </c>
      <c r="K233" s="7" t="s">
        <v>111</v>
      </c>
      <c r="L233" s="7" t="s">
        <v>103</v>
      </c>
      <c r="M233" s="7" t="s">
        <v>103</v>
      </c>
      <c r="N233" s="7" t="s">
        <v>102</v>
      </c>
      <c r="O233" s="7" t="s">
        <v>103</v>
      </c>
      <c r="P233" s="7" t="s">
        <v>103</v>
      </c>
      <c r="Q233" s="7" t="s">
        <v>103</v>
      </c>
      <c r="R233" s="7" t="s">
        <v>103</v>
      </c>
      <c r="S233" s="7" t="s">
        <v>103</v>
      </c>
      <c r="T233" s="7" t="s">
        <v>103</v>
      </c>
      <c r="U233" s="7" t="s">
        <v>103</v>
      </c>
      <c r="V233" s="7" t="s">
        <v>103</v>
      </c>
      <c r="W233" s="8"/>
      <c r="X233" s="7" t="s">
        <v>103</v>
      </c>
      <c r="Y233" s="8"/>
      <c r="Z233" s="8"/>
      <c r="AA233" s="7" t="s">
        <v>102</v>
      </c>
      <c r="AB233" s="7" t="s">
        <v>103</v>
      </c>
      <c r="AC233" s="7" t="s">
        <v>102</v>
      </c>
      <c r="AD233" s="7" t="s">
        <v>103</v>
      </c>
      <c r="AE233" s="7" t="s">
        <v>103</v>
      </c>
      <c r="AF233" s="7" t="s">
        <v>103</v>
      </c>
      <c r="AG233" s="7" t="s">
        <v>103</v>
      </c>
      <c r="AH233" s="7" t="s">
        <v>103</v>
      </c>
      <c r="AI233" s="7" t="s">
        <v>103</v>
      </c>
      <c r="AJ233" s="7" t="s">
        <v>102</v>
      </c>
      <c r="AK233" s="7" t="s">
        <v>103</v>
      </c>
      <c r="AL233" s="7" t="s">
        <v>103</v>
      </c>
      <c r="AM233" s="7" t="s">
        <v>103</v>
      </c>
      <c r="AN233" s="8"/>
      <c r="AO233" s="8"/>
    </row>
    <row r="234">
      <c r="A234" s="6" t="s">
        <v>335</v>
      </c>
      <c r="B234" s="7" t="s">
        <v>103</v>
      </c>
      <c r="C234" s="7" t="s">
        <v>103</v>
      </c>
      <c r="D234" s="7" t="s">
        <v>103</v>
      </c>
      <c r="E234" s="7" t="s">
        <v>103</v>
      </c>
      <c r="F234" s="7" t="s">
        <v>103</v>
      </c>
      <c r="G234" s="8"/>
      <c r="H234" s="7" t="s">
        <v>103</v>
      </c>
      <c r="I234" s="7" t="s">
        <v>111</v>
      </c>
      <c r="J234" s="7" t="s">
        <v>103</v>
      </c>
      <c r="K234" s="7" t="s">
        <v>103</v>
      </c>
      <c r="L234" s="7" t="s">
        <v>109</v>
      </c>
      <c r="M234" s="7" t="s">
        <v>103</v>
      </c>
      <c r="N234" s="7" t="s">
        <v>110</v>
      </c>
      <c r="O234" s="7" t="s">
        <v>103</v>
      </c>
      <c r="P234" s="7" t="s">
        <v>103</v>
      </c>
      <c r="Q234" s="7" t="s">
        <v>103</v>
      </c>
      <c r="R234" s="7" t="s">
        <v>103</v>
      </c>
      <c r="S234" s="7" t="s">
        <v>111</v>
      </c>
      <c r="T234" s="7" t="s">
        <v>103</v>
      </c>
      <c r="U234" s="7" t="s">
        <v>103</v>
      </c>
      <c r="V234" s="7" t="s">
        <v>103</v>
      </c>
      <c r="W234" s="8"/>
      <c r="X234" s="7" t="s">
        <v>103</v>
      </c>
      <c r="Y234" s="8"/>
      <c r="Z234" s="8"/>
      <c r="AA234" s="7" t="s">
        <v>103</v>
      </c>
      <c r="AB234" s="7" t="s">
        <v>103</v>
      </c>
      <c r="AC234" s="7" t="s">
        <v>102</v>
      </c>
      <c r="AD234" s="7" t="s">
        <v>102</v>
      </c>
      <c r="AE234" s="7" t="s">
        <v>111</v>
      </c>
      <c r="AF234" s="7" t="s">
        <v>102</v>
      </c>
      <c r="AG234" s="7" t="s">
        <v>109</v>
      </c>
      <c r="AH234" s="7" t="s">
        <v>103</v>
      </c>
      <c r="AI234" s="7" t="s">
        <v>103</v>
      </c>
      <c r="AJ234" s="7" t="s">
        <v>103</v>
      </c>
      <c r="AK234" s="7" t="s">
        <v>109</v>
      </c>
      <c r="AL234" s="7" t="s">
        <v>109</v>
      </c>
      <c r="AM234" s="7" t="s">
        <v>110</v>
      </c>
      <c r="AN234" s="8"/>
      <c r="AO234" s="8"/>
    </row>
    <row r="235">
      <c r="A235" s="6" t="s">
        <v>336</v>
      </c>
      <c r="B235" s="7" t="s">
        <v>103</v>
      </c>
      <c r="C235" s="7" t="s">
        <v>103</v>
      </c>
      <c r="D235" s="7" t="s">
        <v>103</v>
      </c>
      <c r="E235" s="7" t="s">
        <v>103</v>
      </c>
      <c r="F235" s="7" t="s">
        <v>103</v>
      </c>
      <c r="G235" s="8"/>
      <c r="H235" s="7" t="s">
        <v>103</v>
      </c>
      <c r="I235" s="7" t="s">
        <v>103</v>
      </c>
      <c r="J235" s="7" t="s">
        <v>103</v>
      </c>
      <c r="K235" s="7" t="s">
        <v>103</v>
      </c>
      <c r="L235" s="7" t="s">
        <v>103</v>
      </c>
      <c r="M235" s="7" t="s">
        <v>103</v>
      </c>
      <c r="N235" s="8"/>
      <c r="O235" s="7" t="s">
        <v>103</v>
      </c>
      <c r="P235" s="7" t="s">
        <v>103</v>
      </c>
      <c r="Q235" s="7" t="s">
        <v>103</v>
      </c>
      <c r="R235" s="7" t="s">
        <v>103</v>
      </c>
      <c r="S235" s="7" t="s">
        <v>103</v>
      </c>
      <c r="T235" s="7" t="s">
        <v>103</v>
      </c>
      <c r="U235" s="7" t="s">
        <v>103</v>
      </c>
      <c r="V235" s="7" t="s">
        <v>103</v>
      </c>
      <c r="W235" s="8"/>
      <c r="X235" s="7" t="s">
        <v>103</v>
      </c>
      <c r="Y235" s="8"/>
      <c r="Z235" s="8"/>
      <c r="AA235" s="7" t="s">
        <v>103</v>
      </c>
      <c r="AB235" s="7" t="s">
        <v>103</v>
      </c>
      <c r="AC235" s="7" t="s">
        <v>103</v>
      </c>
      <c r="AD235" s="7" t="s">
        <v>102</v>
      </c>
      <c r="AE235" s="8"/>
      <c r="AF235" s="7" t="s">
        <v>103</v>
      </c>
      <c r="AG235" s="7" t="s">
        <v>103</v>
      </c>
      <c r="AH235" s="7" t="s">
        <v>103</v>
      </c>
      <c r="AI235" s="7" t="s">
        <v>103</v>
      </c>
      <c r="AJ235" s="7" t="s">
        <v>103</v>
      </c>
      <c r="AK235" s="7" t="s">
        <v>103</v>
      </c>
      <c r="AL235" s="7" t="s">
        <v>103</v>
      </c>
      <c r="AM235" s="7" t="s">
        <v>103</v>
      </c>
      <c r="AN235" s="8"/>
      <c r="AO235" s="8"/>
    </row>
    <row r="236">
      <c r="A236" s="6" t="s">
        <v>337</v>
      </c>
      <c r="B236" s="7" t="s">
        <v>102</v>
      </c>
      <c r="C236" s="7" t="s">
        <v>103</v>
      </c>
      <c r="D236" s="7" t="s">
        <v>103</v>
      </c>
      <c r="E236" s="7" t="s">
        <v>103</v>
      </c>
      <c r="F236" s="7" t="s">
        <v>102</v>
      </c>
      <c r="G236" s="8"/>
      <c r="H236" s="7" t="s">
        <v>103</v>
      </c>
      <c r="I236" s="7" t="s">
        <v>102</v>
      </c>
      <c r="J236" s="7" t="s">
        <v>103</v>
      </c>
      <c r="K236" s="7" t="s">
        <v>103</v>
      </c>
      <c r="L236" s="7" t="s">
        <v>102</v>
      </c>
      <c r="M236" s="7" t="s">
        <v>102</v>
      </c>
      <c r="N236" s="8"/>
      <c r="O236" s="7" t="s">
        <v>103</v>
      </c>
      <c r="P236" s="7" t="s">
        <v>103</v>
      </c>
      <c r="Q236" s="7" t="s">
        <v>103</v>
      </c>
      <c r="R236" s="7" t="s">
        <v>103</v>
      </c>
      <c r="S236" s="7" t="s">
        <v>103</v>
      </c>
      <c r="T236" s="7" t="s">
        <v>103</v>
      </c>
      <c r="U236" s="7" t="s">
        <v>102</v>
      </c>
      <c r="V236" s="7" t="s">
        <v>102</v>
      </c>
      <c r="W236" s="8"/>
      <c r="X236" s="7" t="s">
        <v>103</v>
      </c>
      <c r="Y236" s="8"/>
      <c r="Z236" s="8"/>
      <c r="AA236" s="7" t="s">
        <v>102</v>
      </c>
      <c r="AB236" s="7" t="s">
        <v>103</v>
      </c>
      <c r="AC236" s="7" t="s">
        <v>102</v>
      </c>
      <c r="AD236" s="7" t="s">
        <v>103</v>
      </c>
      <c r="AE236" s="7" t="s">
        <v>103</v>
      </c>
      <c r="AF236" s="7" t="s">
        <v>103</v>
      </c>
      <c r="AG236" s="7" t="s">
        <v>102</v>
      </c>
      <c r="AH236" s="7" t="s">
        <v>103</v>
      </c>
      <c r="AI236" s="7" t="s">
        <v>103</v>
      </c>
      <c r="AJ236" s="7" t="s">
        <v>103</v>
      </c>
      <c r="AK236" s="7" t="s">
        <v>103</v>
      </c>
      <c r="AL236" s="7" t="s">
        <v>103</v>
      </c>
      <c r="AM236" s="7" t="s">
        <v>102</v>
      </c>
      <c r="AN236" s="8"/>
      <c r="AO236" s="8"/>
    </row>
    <row r="237">
      <c r="A237" s="6" t="s">
        <v>338</v>
      </c>
      <c r="B237" s="7" t="s">
        <v>103</v>
      </c>
      <c r="C237" s="7" t="s">
        <v>103</v>
      </c>
      <c r="D237" s="7" t="s">
        <v>103</v>
      </c>
      <c r="E237" s="7" t="s">
        <v>103</v>
      </c>
      <c r="F237" s="7" t="s">
        <v>103</v>
      </c>
      <c r="G237" s="8"/>
      <c r="H237" s="7" t="s">
        <v>103</v>
      </c>
      <c r="I237" s="7" t="s">
        <v>103</v>
      </c>
      <c r="J237" s="7" t="s">
        <v>103</v>
      </c>
      <c r="K237" s="7" t="s">
        <v>103</v>
      </c>
      <c r="L237" s="7" t="s">
        <v>103</v>
      </c>
      <c r="M237" s="7" t="s">
        <v>103</v>
      </c>
      <c r="N237" s="8"/>
      <c r="O237" s="7" t="s">
        <v>103</v>
      </c>
      <c r="P237" s="7" t="s">
        <v>103</v>
      </c>
      <c r="Q237" s="7" t="s">
        <v>103</v>
      </c>
      <c r="R237" s="7" t="s">
        <v>102</v>
      </c>
      <c r="S237" s="7" t="s">
        <v>103</v>
      </c>
      <c r="T237" s="7" t="s">
        <v>103</v>
      </c>
      <c r="U237" s="7" t="s">
        <v>103</v>
      </c>
      <c r="V237" s="7" t="s">
        <v>103</v>
      </c>
      <c r="W237" s="8"/>
      <c r="X237" s="7" t="s">
        <v>103</v>
      </c>
      <c r="Y237" s="8"/>
      <c r="Z237" s="8"/>
      <c r="AA237" s="7" t="s">
        <v>103</v>
      </c>
      <c r="AB237" s="7" t="s">
        <v>103</v>
      </c>
      <c r="AC237" s="7" t="s">
        <v>103</v>
      </c>
      <c r="AD237" s="7" t="s">
        <v>103</v>
      </c>
      <c r="AE237" s="7" t="s">
        <v>103</v>
      </c>
      <c r="AF237" s="7" t="s">
        <v>103</v>
      </c>
      <c r="AG237" s="7" t="s">
        <v>103</v>
      </c>
      <c r="AH237" s="7" t="s">
        <v>103</v>
      </c>
      <c r="AI237" s="7" t="s">
        <v>103</v>
      </c>
      <c r="AJ237" s="7" t="s">
        <v>103</v>
      </c>
      <c r="AK237" s="8"/>
      <c r="AL237" s="7" t="s">
        <v>103</v>
      </c>
      <c r="AM237" s="7" t="s">
        <v>103</v>
      </c>
      <c r="AN237" s="8"/>
      <c r="AO237" s="8"/>
    </row>
    <row r="238">
      <c r="A238" s="6" t="s">
        <v>339</v>
      </c>
      <c r="B238" s="7" t="s">
        <v>103</v>
      </c>
      <c r="C238" s="7" t="s">
        <v>102</v>
      </c>
      <c r="D238" s="7" t="s">
        <v>103</v>
      </c>
      <c r="E238" s="7" t="s">
        <v>102</v>
      </c>
      <c r="F238" s="7" t="s">
        <v>102</v>
      </c>
      <c r="G238" s="8"/>
      <c r="H238" s="7" t="s">
        <v>102</v>
      </c>
      <c r="I238" s="7" t="s">
        <v>103</v>
      </c>
      <c r="J238" s="7" t="s">
        <v>102</v>
      </c>
      <c r="K238" s="7" t="s">
        <v>103</v>
      </c>
      <c r="L238" s="7" t="s">
        <v>103</v>
      </c>
      <c r="M238" s="7" t="s">
        <v>103</v>
      </c>
      <c r="N238" s="7" t="s">
        <v>103</v>
      </c>
      <c r="O238" s="7" t="s">
        <v>103</v>
      </c>
      <c r="P238" s="7" t="s">
        <v>102</v>
      </c>
      <c r="Q238" s="7" t="s">
        <v>103</v>
      </c>
      <c r="R238" s="7" t="s">
        <v>102</v>
      </c>
      <c r="S238" s="7" t="s">
        <v>102</v>
      </c>
      <c r="T238" s="7" t="s">
        <v>102</v>
      </c>
      <c r="U238" s="7" t="s">
        <v>103</v>
      </c>
      <c r="V238" s="7" t="s">
        <v>103</v>
      </c>
      <c r="W238" s="8"/>
      <c r="X238" s="7" t="s">
        <v>102</v>
      </c>
      <c r="Y238" s="8"/>
      <c r="Z238" s="8"/>
      <c r="AA238" s="7" t="s">
        <v>102</v>
      </c>
      <c r="AB238" s="7" t="s">
        <v>102</v>
      </c>
      <c r="AC238" s="7" t="s">
        <v>103</v>
      </c>
      <c r="AD238" s="7" t="s">
        <v>102</v>
      </c>
      <c r="AE238" s="7" t="s">
        <v>102</v>
      </c>
      <c r="AF238" s="7" t="s">
        <v>103</v>
      </c>
      <c r="AG238" s="7" t="s">
        <v>103</v>
      </c>
      <c r="AH238" s="7" t="s">
        <v>102</v>
      </c>
      <c r="AI238" s="7" t="s">
        <v>103</v>
      </c>
      <c r="AJ238" s="7" t="s">
        <v>102</v>
      </c>
      <c r="AK238" s="7" t="s">
        <v>103</v>
      </c>
      <c r="AL238" s="7" t="s">
        <v>102</v>
      </c>
      <c r="AM238" s="7" t="s">
        <v>103</v>
      </c>
      <c r="AN238" s="8"/>
      <c r="AO238" s="8"/>
    </row>
    <row r="239">
      <c r="A239" s="6" t="s">
        <v>340</v>
      </c>
      <c r="B239" s="7" t="s">
        <v>103</v>
      </c>
      <c r="C239" s="7" t="s">
        <v>103</v>
      </c>
      <c r="D239" s="7" t="s">
        <v>103</v>
      </c>
      <c r="E239" s="7" t="s">
        <v>103</v>
      </c>
      <c r="F239" s="7" t="s">
        <v>103</v>
      </c>
      <c r="G239" s="8"/>
      <c r="H239" s="7" t="s">
        <v>103</v>
      </c>
      <c r="I239" s="7" t="s">
        <v>103</v>
      </c>
      <c r="J239" s="7" t="s">
        <v>103</v>
      </c>
      <c r="K239" s="7" t="s">
        <v>102</v>
      </c>
      <c r="L239" s="7" t="s">
        <v>103</v>
      </c>
      <c r="M239" s="7" t="s">
        <v>103</v>
      </c>
      <c r="N239" s="7" t="s">
        <v>102</v>
      </c>
      <c r="O239" s="7" t="s">
        <v>103</v>
      </c>
      <c r="P239" s="7" t="s">
        <v>103</v>
      </c>
      <c r="Q239" s="7" t="s">
        <v>103</v>
      </c>
      <c r="R239" s="7" t="s">
        <v>103</v>
      </c>
      <c r="S239" s="7" t="s">
        <v>103</v>
      </c>
      <c r="T239" s="7" t="s">
        <v>103</v>
      </c>
      <c r="U239" s="7" t="s">
        <v>103</v>
      </c>
      <c r="V239" s="7" t="s">
        <v>103</v>
      </c>
      <c r="W239" s="8"/>
      <c r="X239" s="7" t="s">
        <v>103</v>
      </c>
      <c r="Y239" s="8"/>
      <c r="Z239" s="8"/>
      <c r="AA239" s="7" t="s">
        <v>103</v>
      </c>
      <c r="AB239" s="7" t="s">
        <v>103</v>
      </c>
      <c r="AC239" s="8"/>
      <c r="AD239" s="7" t="s">
        <v>103</v>
      </c>
      <c r="AE239" s="7" t="s">
        <v>103</v>
      </c>
      <c r="AF239" s="7" t="s">
        <v>103</v>
      </c>
      <c r="AG239" s="7" t="s">
        <v>103</v>
      </c>
      <c r="AH239" s="7" t="s">
        <v>103</v>
      </c>
      <c r="AI239" s="7" t="s">
        <v>103</v>
      </c>
      <c r="AJ239" s="7" t="s">
        <v>103</v>
      </c>
      <c r="AK239" s="7" t="s">
        <v>103</v>
      </c>
      <c r="AL239" s="7" t="s">
        <v>103</v>
      </c>
      <c r="AM239" s="7" t="s">
        <v>103</v>
      </c>
      <c r="AN239" s="8"/>
      <c r="AO239" s="8"/>
    </row>
    <row r="240">
      <c r="A240" s="6" t="s">
        <v>341</v>
      </c>
      <c r="B240" s="7" t="s">
        <v>102</v>
      </c>
      <c r="C240" s="7" t="s">
        <v>102</v>
      </c>
      <c r="D240" s="7" t="s">
        <v>102</v>
      </c>
      <c r="E240" s="7" t="s">
        <v>102</v>
      </c>
      <c r="F240" s="7" t="s">
        <v>102</v>
      </c>
      <c r="G240" s="8"/>
      <c r="H240" s="7" t="s">
        <v>102</v>
      </c>
      <c r="I240" s="7" t="s">
        <v>103</v>
      </c>
      <c r="J240" s="7" t="s">
        <v>102</v>
      </c>
      <c r="K240" s="7" t="s">
        <v>102</v>
      </c>
      <c r="L240" s="7" t="s">
        <v>102</v>
      </c>
      <c r="M240" s="7" t="s">
        <v>102</v>
      </c>
      <c r="N240" s="7" t="s">
        <v>102</v>
      </c>
      <c r="O240" s="7" t="s">
        <v>103</v>
      </c>
      <c r="P240" s="7" t="s">
        <v>102</v>
      </c>
      <c r="Q240" s="7" t="s">
        <v>102</v>
      </c>
      <c r="R240" s="7" t="s">
        <v>103</v>
      </c>
      <c r="S240" s="7" t="s">
        <v>102</v>
      </c>
      <c r="T240" s="7" t="s">
        <v>102</v>
      </c>
      <c r="U240" s="7" t="s">
        <v>102</v>
      </c>
      <c r="V240" s="7" t="s">
        <v>109</v>
      </c>
      <c r="W240" s="8"/>
      <c r="X240" s="7" t="s">
        <v>102</v>
      </c>
      <c r="Y240" s="8"/>
      <c r="Z240" s="8"/>
      <c r="AA240" s="7" t="s">
        <v>102</v>
      </c>
      <c r="AB240" s="7" t="s">
        <v>102</v>
      </c>
      <c r="AC240" s="7" t="s">
        <v>103</v>
      </c>
      <c r="AD240" s="7" t="s">
        <v>102</v>
      </c>
      <c r="AE240" s="7" t="s">
        <v>102</v>
      </c>
      <c r="AF240" s="7" t="s">
        <v>102</v>
      </c>
      <c r="AG240" s="7" t="s">
        <v>111</v>
      </c>
      <c r="AH240" s="7" t="s">
        <v>102</v>
      </c>
      <c r="AI240" s="7" t="s">
        <v>102</v>
      </c>
      <c r="AJ240" s="7" t="s">
        <v>102</v>
      </c>
      <c r="AK240" s="7" t="s">
        <v>102</v>
      </c>
      <c r="AL240" s="7" t="s">
        <v>102</v>
      </c>
      <c r="AM240" s="7" t="s">
        <v>102</v>
      </c>
      <c r="AN240" s="8"/>
      <c r="AO240" s="8"/>
    </row>
    <row r="241">
      <c r="A241" s="6" t="s">
        <v>342</v>
      </c>
      <c r="B241" s="7" t="s">
        <v>109</v>
      </c>
      <c r="C241" s="7" t="s">
        <v>111</v>
      </c>
      <c r="D241" s="7" t="s">
        <v>111</v>
      </c>
      <c r="E241" s="7" t="s">
        <v>111</v>
      </c>
      <c r="F241" s="7" t="s">
        <v>103</v>
      </c>
      <c r="G241" s="8"/>
      <c r="H241" s="7" t="s">
        <v>111</v>
      </c>
      <c r="I241" s="7" t="s">
        <v>103</v>
      </c>
      <c r="J241" s="7" t="s">
        <v>102</v>
      </c>
      <c r="K241" s="7" t="s">
        <v>111</v>
      </c>
      <c r="L241" s="7" t="s">
        <v>103</v>
      </c>
      <c r="M241" s="7" t="s">
        <v>111</v>
      </c>
      <c r="N241" s="7" t="s">
        <v>111</v>
      </c>
      <c r="O241" s="7" t="s">
        <v>111</v>
      </c>
      <c r="P241" s="7" t="s">
        <v>111</v>
      </c>
      <c r="Q241" s="7" t="s">
        <v>103</v>
      </c>
      <c r="R241" s="7" t="s">
        <v>103</v>
      </c>
      <c r="S241" s="7" t="s">
        <v>111</v>
      </c>
      <c r="T241" s="7" t="s">
        <v>111</v>
      </c>
      <c r="U241" s="7" t="s">
        <v>109</v>
      </c>
      <c r="V241" s="7" t="s">
        <v>102</v>
      </c>
      <c r="W241" s="8"/>
      <c r="X241" s="7" t="s">
        <v>111</v>
      </c>
      <c r="Y241" s="8"/>
      <c r="Z241" s="8"/>
      <c r="AA241" s="7" t="s">
        <v>102</v>
      </c>
      <c r="AB241" s="7" t="s">
        <v>103</v>
      </c>
      <c r="AC241" s="7" t="s">
        <v>103</v>
      </c>
      <c r="AD241" s="7" t="s">
        <v>103</v>
      </c>
      <c r="AE241" s="7" t="s">
        <v>103</v>
      </c>
      <c r="AF241" s="7" t="s">
        <v>102</v>
      </c>
      <c r="AG241" s="7" t="s">
        <v>111</v>
      </c>
      <c r="AH241" s="7" t="s">
        <v>103</v>
      </c>
      <c r="AI241" s="7" t="s">
        <v>103</v>
      </c>
      <c r="AJ241" s="7" t="s">
        <v>103</v>
      </c>
      <c r="AK241" s="7" t="s">
        <v>111</v>
      </c>
      <c r="AL241" s="7" t="s">
        <v>103</v>
      </c>
      <c r="AM241" s="7" t="s">
        <v>102</v>
      </c>
      <c r="AN241" s="8"/>
      <c r="AO241" s="8"/>
    </row>
    <row r="242">
      <c r="A242" s="6" t="s">
        <v>343</v>
      </c>
      <c r="B242" s="7" t="s">
        <v>102</v>
      </c>
      <c r="C242" s="7" t="s">
        <v>102</v>
      </c>
      <c r="D242" s="7" t="s">
        <v>102</v>
      </c>
      <c r="E242" s="7" t="s">
        <v>102</v>
      </c>
      <c r="F242" s="7" t="s">
        <v>102</v>
      </c>
      <c r="G242" s="8"/>
      <c r="H242" s="7" t="s">
        <v>102</v>
      </c>
      <c r="I242" s="7" t="s">
        <v>103</v>
      </c>
      <c r="J242" s="7" t="s">
        <v>102</v>
      </c>
      <c r="K242" s="7" t="s">
        <v>102</v>
      </c>
      <c r="L242" s="7" t="s">
        <v>102</v>
      </c>
      <c r="M242" s="7" t="s">
        <v>102</v>
      </c>
      <c r="N242" s="7" t="s">
        <v>102</v>
      </c>
      <c r="O242" s="7" t="s">
        <v>102</v>
      </c>
      <c r="P242" s="7" t="s">
        <v>102</v>
      </c>
      <c r="Q242" s="7" t="s">
        <v>102</v>
      </c>
      <c r="R242" s="7" t="s">
        <v>102</v>
      </c>
      <c r="S242" s="7" t="s">
        <v>103</v>
      </c>
      <c r="T242" s="7" t="s">
        <v>102</v>
      </c>
      <c r="U242" s="7" t="s">
        <v>102</v>
      </c>
      <c r="V242" s="7" t="s">
        <v>102</v>
      </c>
      <c r="W242" s="8"/>
      <c r="X242" s="7" t="s">
        <v>102</v>
      </c>
      <c r="Y242" s="8"/>
      <c r="Z242" s="8"/>
      <c r="AA242" s="7" t="s">
        <v>102</v>
      </c>
      <c r="AB242" s="7" t="s">
        <v>102</v>
      </c>
      <c r="AC242" s="7" t="s">
        <v>102</v>
      </c>
      <c r="AD242" s="7" t="s">
        <v>102</v>
      </c>
      <c r="AE242" s="7" t="s">
        <v>102</v>
      </c>
      <c r="AF242" s="7" t="s">
        <v>103</v>
      </c>
      <c r="AG242" s="7" t="s">
        <v>103</v>
      </c>
      <c r="AH242" s="7" t="s">
        <v>102</v>
      </c>
      <c r="AI242" s="7" t="s">
        <v>102</v>
      </c>
      <c r="AJ242" s="7" t="s">
        <v>102</v>
      </c>
      <c r="AK242" s="7" t="s">
        <v>102</v>
      </c>
      <c r="AL242" s="7" t="s">
        <v>102</v>
      </c>
      <c r="AM242" s="7" t="s">
        <v>102</v>
      </c>
      <c r="AN242" s="8"/>
      <c r="AO242" s="8"/>
    </row>
    <row r="243">
      <c r="A243" s="6" t="s">
        <v>344</v>
      </c>
      <c r="B243" s="7" t="s">
        <v>103</v>
      </c>
      <c r="C243" s="7" t="s">
        <v>103</v>
      </c>
      <c r="D243" s="7" t="s">
        <v>103</v>
      </c>
      <c r="E243" s="7" t="s">
        <v>103</v>
      </c>
      <c r="F243" s="7" t="s">
        <v>103</v>
      </c>
      <c r="G243" s="8"/>
      <c r="H243" s="7" t="s">
        <v>103</v>
      </c>
      <c r="I243" s="7" t="s">
        <v>102</v>
      </c>
      <c r="J243" s="7" t="s">
        <v>103</v>
      </c>
      <c r="K243" s="7" t="s">
        <v>103</v>
      </c>
      <c r="L243" s="7" t="s">
        <v>103</v>
      </c>
      <c r="M243" s="7" t="s">
        <v>103</v>
      </c>
      <c r="N243" s="7" t="s">
        <v>103</v>
      </c>
      <c r="O243" s="7" t="s">
        <v>102</v>
      </c>
      <c r="P243" s="7" t="s">
        <v>102</v>
      </c>
      <c r="Q243" s="7" t="s">
        <v>102</v>
      </c>
      <c r="R243" s="7" t="s">
        <v>102</v>
      </c>
      <c r="S243" s="7" t="s">
        <v>103</v>
      </c>
      <c r="T243" s="7" t="s">
        <v>102</v>
      </c>
      <c r="U243" s="7" t="s">
        <v>103</v>
      </c>
      <c r="V243" s="7" t="s">
        <v>103</v>
      </c>
      <c r="W243" s="8"/>
      <c r="X243" s="7" t="s">
        <v>103</v>
      </c>
      <c r="Y243" s="8"/>
      <c r="Z243" s="8"/>
      <c r="AA243" s="7" t="s">
        <v>103</v>
      </c>
      <c r="AB243" s="7" t="s">
        <v>103</v>
      </c>
      <c r="AC243" s="7" t="s">
        <v>102</v>
      </c>
      <c r="AD243" s="7" t="s">
        <v>103</v>
      </c>
      <c r="AE243" s="7" t="s">
        <v>103</v>
      </c>
      <c r="AF243" s="7" t="s">
        <v>103</v>
      </c>
      <c r="AG243" s="7" t="s">
        <v>103</v>
      </c>
      <c r="AH243" s="7" t="s">
        <v>103</v>
      </c>
      <c r="AI243" s="7" t="s">
        <v>103</v>
      </c>
      <c r="AJ243" s="7" t="s">
        <v>103</v>
      </c>
      <c r="AK243" s="7" t="s">
        <v>102</v>
      </c>
      <c r="AL243" s="7" t="s">
        <v>103</v>
      </c>
      <c r="AM243" s="7" t="s">
        <v>111</v>
      </c>
      <c r="AN243" s="8"/>
      <c r="AO243" s="8"/>
    </row>
    <row r="244">
      <c r="A244" s="6" t="s">
        <v>345</v>
      </c>
      <c r="B244" s="7" t="s">
        <v>103</v>
      </c>
      <c r="C244" s="7" t="s">
        <v>103</v>
      </c>
      <c r="D244" s="7" t="s">
        <v>103</v>
      </c>
      <c r="E244" s="7" t="s">
        <v>103</v>
      </c>
      <c r="F244" s="7" t="s">
        <v>103</v>
      </c>
      <c r="G244" s="8"/>
      <c r="H244" s="7" t="s">
        <v>103</v>
      </c>
      <c r="I244" s="7" t="s">
        <v>111</v>
      </c>
      <c r="J244" s="7" t="s">
        <v>103</v>
      </c>
      <c r="K244" s="7" t="s">
        <v>103</v>
      </c>
      <c r="L244" s="7" t="s">
        <v>103</v>
      </c>
      <c r="M244" s="7" t="s">
        <v>103</v>
      </c>
      <c r="N244" s="7" t="s">
        <v>103</v>
      </c>
      <c r="O244" s="7" t="s">
        <v>103</v>
      </c>
      <c r="P244" s="7" t="s">
        <v>103</v>
      </c>
      <c r="Q244" s="7" t="s">
        <v>103</v>
      </c>
      <c r="R244" s="7" t="s">
        <v>103</v>
      </c>
      <c r="S244" s="7" t="s">
        <v>102</v>
      </c>
      <c r="T244" s="7" t="s">
        <v>103</v>
      </c>
      <c r="U244" s="7" t="s">
        <v>103</v>
      </c>
      <c r="V244" s="7" t="s">
        <v>103</v>
      </c>
      <c r="W244" s="8"/>
      <c r="X244" s="7" t="s">
        <v>103</v>
      </c>
      <c r="Y244" s="8"/>
      <c r="Z244" s="8"/>
      <c r="AA244" s="7" t="s">
        <v>103</v>
      </c>
      <c r="AB244" s="7" t="s">
        <v>103</v>
      </c>
      <c r="AC244" s="8"/>
      <c r="AD244" s="7" t="s">
        <v>103</v>
      </c>
      <c r="AE244" s="7" t="s">
        <v>103</v>
      </c>
      <c r="AF244" s="7" t="s">
        <v>103</v>
      </c>
      <c r="AG244" s="7" t="s">
        <v>103</v>
      </c>
      <c r="AH244" s="7" t="s">
        <v>103</v>
      </c>
      <c r="AI244" s="7" t="s">
        <v>103</v>
      </c>
      <c r="AJ244" s="7" t="s">
        <v>103</v>
      </c>
      <c r="AK244" s="7" t="s">
        <v>103</v>
      </c>
      <c r="AL244" s="7" t="s">
        <v>103</v>
      </c>
      <c r="AM244" s="7" t="s">
        <v>103</v>
      </c>
      <c r="AN244" s="8"/>
      <c r="AO244" s="8"/>
    </row>
    <row r="245">
      <c r="A245" s="6" t="s">
        <v>346</v>
      </c>
      <c r="B245" s="7" t="s">
        <v>102</v>
      </c>
      <c r="C245" s="7" t="s">
        <v>102</v>
      </c>
      <c r="D245" s="7" t="s">
        <v>102</v>
      </c>
      <c r="E245" s="7" t="s">
        <v>102</v>
      </c>
      <c r="F245" s="7" t="s">
        <v>102</v>
      </c>
      <c r="G245" s="8"/>
      <c r="H245" s="7" t="s">
        <v>102</v>
      </c>
      <c r="I245" s="7" t="s">
        <v>102</v>
      </c>
      <c r="J245" s="7" t="s">
        <v>102</v>
      </c>
      <c r="K245" s="7" t="s">
        <v>111</v>
      </c>
      <c r="L245" s="7" t="s">
        <v>102</v>
      </c>
      <c r="M245" s="7" t="s">
        <v>102</v>
      </c>
      <c r="N245" s="7" t="s">
        <v>102</v>
      </c>
      <c r="O245" s="7" t="s">
        <v>102</v>
      </c>
      <c r="P245" s="8"/>
      <c r="Q245" s="7" t="s">
        <v>102</v>
      </c>
      <c r="R245" s="7" t="s">
        <v>102</v>
      </c>
      <c r="S245" s="7" t="s">
        <v>111</v>
      </c>
      <c r="T245" s="7" t="s">
        <v>102</v>
      </c>
      <c r="U245" s="7" t="s">
        <v>102</v>
      </c>
      <c r="V245" s="7" t="s">
        <v>102</v>
      </c>
      <c r="W245" s="8"/>
      <c r="X245" s="7" t="s">
        <v>102</v>
      </c>
      <c r="Y245" s="8"/>
      <c r="Z245" s="8"/>
      <c r="AA245" s="7" t="s">
        <v>102</v>
      </c>
      <c r="AB245" s="7" t="s">
        <v>102</v>
      </c>
      <c r="AC245" s="7" t="s">
        <v>103</v>
      </c>
      <c r="AD245" s="7" t="s">
        <v>102</v>
      </c>
      <c r="AE245" s="7" t="s">
        <v>102</v>
      </c>
      <c r="AF245" s="7" t="s">
        <v>102</v>
      </c>
      <c r="AG245" s="7" t="s">
        <v>102</v>
      </c>
      <c r="AH245" s="7" t="s">
        <v>102</v>
      </c>
      <c r="AI245" s="7" t="s">
        <v>102</v>
      </c>
      <c r="AJ245" s="7" t="s">
        <v>102</v>
      </c>
      <c r="AK245" s="7" t="s">
        <v>111</v>
      </c>
      <c r="AL245" s="7" t="s">
        <v>111</v>
      </c>
      <c r="AM245" s="7" t="s">
        <v>102</v>
      </c>
      <c r="AN245" s="8"/>
      <c r="AO245" s="8"/>
    </row>
    <row r="246">
      <c r="A246" s="6" t="s">
        <v>347</v>
      </c>
      <c r="B246" s="7" t="s">
        <v>103</v>
      </c>
      <c r="C246" s="7" t="s">
        <v>103</v>
      </c>
      <c r="D246" s="7" t="s">
        <v>103</v>
      </c>
      <c r="E246" s="7" t="s">
        <v>103</v>
      </c>
      <c r="F246" s="7" t="s">
        <v>103</v>
      </c>
      <c r="G246" s="8"/>
      <c r="H246" s="7" t="s">
        <v>103</v>
      </c>
      <c r="I246" s="7" t="s">
        <v>102</v>
      </c>
      <c r="J246" s="7" t="s">
        <v>103</v>
      </c>
      <c r="K246" s="7" t="s">
        <v>103</v>
      </c>
      <c r="L246" s="7" t="s">
        <v>103</v>
      </c>
      <c r="M246" s="7" t="s">
        <v>103</v>
      </c>
      <c r="N246" s="7" t="s">
        <v>103</v>
      </c>
      <c r="O246" s="7" t="s">
        <v>103</v>
      </c>
      <c r="P246" s="7" t="s">
        <v>103</v>
      </c>
      <c r="Q246" s="7" t="s">
        <v>103</v>
      </c>
      <c r="R246" s="7" t="s">
        <v>103</v>
      </c>
      <c r="S246" s="7" t="s">
        <v>103</v>
      </c>
      <c r="T246" s="7" t="s">
        <v>103</v>
      </c>
      <c r="U246" s="7" t="s">
        <v>103</v>
      </c>
      <c r="V246" s="7" t="s">
        <v>103</v>
      </c>
      <c r="W246" s="8"/>
      <c r="X246" s="7" t="s">
        <v>103</v>
      </c>
      <c r="Y246" s="8"/>
      <c r="Z246" s="8"/>
      <c r="AA246" s="7" t="s">
        <v>103</v>
      </c>
      <c r="AB246" s="7" t="s">
        <v>103</v>
      </c>
      <c r="AC246" s="7" t="s">
        <v>103</v>
      </c>
      <c r="AD246" s="7" t="s">
        <v>103</v>
      </c>
      <c r="AE246" s="7" t="s">
        <v>103</v>
      </c>
      <c r="AF246" s="7" t="s">
        <v>103</v>
      </c>
      <c r="AG246" s="7" t="s">
        <v>103</v>
      </c>
      <c r="AH246" s="7" t="s">
        <v>103</v>
      </c>
      <c r="AI246" s="7" t="s">
        <v>103</v>
      </c>
      <c r="AJ246" s="7" t="s">
        <v>103</v>
      </c>
      <c r="AK246" s="7" t="s">
        <v>103</v>
      </c>
      <c r="AL246" s="7" t="s">
        <v>102</v>
      </c>
      <c r="AM246" s="7" t="s">
        <v>103</v>
      </c>
      <c r="AN246" s="8"/>
      <c r="AO246" s="8"/>
    </row>
    <row r="247">
      <c r="A247" s="27" t="s">
        <v>348</v>
      </c>
      <c r="B247" s="28" t="s">
        <v>111</v>
      </c>
      <c r="C247" s="28" t="s">
        <v>111</v>
      </c>
      <c r="D247" s="28" t="s">
        <v>111</v>
      </c>
      <c r="E247" s="28" t="s">
        <v>111</v>
      </c>
      <c r="F247" s="28" t="s">
        <v>111</v>
      </c>
      <c r="G247" s="29"/>
      <c r="H247" s="28" t="s">
        <v>111</v>
      </c>
      <c r="I247" s="28" t="s">
        <v>103</v>
      </c>
      <c r="J247" s="28" t="s">
        <v>111</v>
      </c>
      <c r="K247" s="28" t="s">
        <v>111</v>
      </c>
      <c r="L247" s="28" t="s">
        <v>111</v>
      </c>
      <c r="M247" s="28" t="s">
        <v>111</v>
      </c>
      <c r="N247" s="28" t="s">
        <v>111</v>
      </c>
      <c r="O247" s="28" t="s">
        <v>111</v>
      </c>
      <c r="P247" s="28" t="s">
        <v>111</v>
      </c>
      <c r="Q247" s="28" t="s">
        <v>111</v>
      </c>
      <c r="R247" s="28" t="s">
        <v>109</v>
      </c>
      <c r="S247" s="28" t="s">
        <v>111</v>
      </c>
      <c r="T247" s="28" t="s">
        <v>111</v>
      </c>
      <c r="U247" s="28" t="s">
        <v>111</v>
      </c>
      <c r="V247" s="28" t="s">
        <v>111</v>
      </c>
      <c r="W247" s="29"/>
      <c r="X247" s="28" t="s">
        <v>111</v>
      </c>
      <c r="Y247" s="29"/>
      <c r="Z247" s="29"/>
      <c r="AA247" s="28" t="s">
        <v>111</v>
      </c>
      <c r="AB247" s="28" t="s">
        <v>111</v>
      </c>
      <c r="AC247" s="28" t="s">
        <v>103</v>
      </c>
      <c r="AD247" s="28" t="s">
        <v>111</v>
      </c>
      <c r="AE247" s="28" t="s">
        <v>111</v>
      </c>
      <c r="AF247" s="28" t="s">
        <v>103</v>
      </c>
      <c r="AG247" s="28" t="s">
        <v>103</v>
      </c>
      <c r="AH247" s="28" t="s">
        <v>111</v>
      </c>
      <c r="AI247" s="28" t="s">
        <v>111</v>
      </c>
      <c r="AJ247" s="28" t="s">
        <v>111</v>
      </c>
      <c r="AK247" s="28" t="s">
        <v>111</v>
      </c>
      <c r="AL247" s="28" t="s">
        <v>111</v>
      </c>
      <c r="AM247" s="28" t="s">
        <v>103</v>
      </c>
      <c r="AN247" s="29"/>
      <c r="AO247" s="29"/>
      <c r="AP247" s="30"/>
      <c r="AQ247" s="30"/>
      <c r="AR247" s="30"/>
      <c r="AS247" s="30"/>
      <c r="AT247" s="30"/>
      <c r="AU247" s="30"/>
      <c r="AV247" s="30"/>
      <c r="AW247" s="30"/>
      <c r="AX247" s="30"/>
      <c r="AY247" s="30"/>
      <c r="AZ247" s="30"/>
      <c r="BA247" s="30"/>
    </row>
    <row r="248">
      <c r="A248" s="27" t="s">
        <v>349</v>
      </c>
      <c r="B248" s="28" t="s">
        <v>103</v>
      </c>
      <c r="C248" s="28" t="s">
        <v>103</v>
      </c>
      <c r="D248" s="28" t="s">
        <v>103</v>
      </c>
      <c r="E248" s="28" t="s">
        <v>103</v>
      </c>
      <c r="F248" s="28" t="s">
        <v>103</v>
      </c>
      <c r="G248" s="29"/>
      <c r="H248" s="28" t="s">
        <v>103</v>
      </c>
      <c r="I248" s="28" t="s">
        <v>103</v>
      </c>
      <c r="J248" s="28" t="s">
        <v>103</v>
      </c>
      <c r="K248" s="28" t="s">
        <v>103</v>
      </c>
      <c r="L248" s="28" t="s">
        <v>103</v>
      </c>
      <c r="M248" s="28" t="s">
        <v>103</v>
      </c>
      <c r="N248" s="28" t="s">
        <v>103</v>
      </c>
      <c r="O248" s="28" t="s">
        <v>103</v>
      </c>
      <c r="P248" s="28" t="s">
        <v>103</v>
      </c>
      <c r="Q248" s="28" t="s">
        <v>103</v>
      </c>
      <c r="R248" s="28" t="s">
        <v>102</v>
      </c>
      <c r="S248" s="28" t="s">
        <v>103</v>
      </c>
      <c r="T248" s="28" t="s">
        <v>103</v>
      </c>
      <c r="U248" s="28" t="s">
        <v>103</v>
      </c>
      <c r="V248" s="28" t="s">
        <v>103</v>
      </c>
      <c r="W248" s="29"/>
      <c r="X248" s="28" t="s">
        <v>103</v>
      </c>
      <c r="Y248" s="29"/>
      <c r="Z248" s="29"/>
      <c r="AA248" s="28" t="s">
        <v>103</v>
      </c>
      <c r="AB248" s="28" t="s">
        <v>103</v>
      </c>
      <c r="AC248" s="28" t="s">
        <v>102</v>
      </c>
      <c r="AD248" s="28" t="s">
        <v>103</v>
      </c>
      <c r="AE248" s="28" t="s">
        <v>103</v>
      </c>
      <c r="AF248" s="28" t="s">
        <v>103</v>
      </c>
      <c r="AG248" s="28" t="s">
        <v>103</v>
      </c>
      <c r="AH248" s="28" t="s">
        <v>103</v>
      </c>
      <c r="AI248" s="28" t="s">
        <v>103</v>
      </c>
      <c r="AJ248" s="28" t="s">
        <v>103</v>
      </c>
      <c r="AK248" s="28" t="s">
        <v>103</v>
      </c>
      <c r="AL248" s="28" t="s">
        <v>103</v>
      </c>
      <c r="AM248" s="28" t="s">
        <v>103</v>
      </c>
      <c r="AN248" s="29"/>
      <c r="AO248" s="29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  <c r="BA248" s="30"/>
    </row>
    <row r="249">
      <c r="A249" s="27" t="s">
        <v>350</v>
      </c>
      <c r="B249" s="28" t="s">
        <v>103</v>
      </c>
      <c r="C249" s="28" t="s">
        <v>103</v>
      </c>
      <c r="D249" s="28" t="s">
        <v>103</v>
      </c>
      <c r="E249" s="28" t="s">
        <v>103</v>
      </c>
      <c r="F249" s="28" t="s">
        <v>103</v>
      </c>
      <c r="G249" s="29"/>
      <c r="H249" s="28" t="s">
        <v>103</v>
      </c>
      <c r="I249" s="28" t="s">
        <v>103</v>
      </c>
      <c r="J249" s="28" t="s">
        <v>103</v>
      </c>
      <c r="K249" s="28" t="s">
        <v>103</v>
      </c>
      <c r="L249" s="28" t="s">
        <v>103</v>
      </c>
      <c r="M249" s="28" t="s">
        <v>103</v>
      </c>
      <c r="N249" s="28" t="s">
        <v>103</v>
      </c>
      <c r="O249" s="28" t="s">
        <v>103</v>
      </c>
      <c r="P249" s="28" t="s">
        <v>103</v>
      </c>
      <c r="Q249" s="28" t="s">
        <v>103</v>
      </c>
      <c r="R249" s="28" t="s">
        <v>102</v>
      </c>
      <c r="S249" s="28" t="s">
        <v>102</v>
      </c>
      <c r="T249" s="28" t="s">
        <v>103</v>
      </c>
      <c r="U249" s="28" t="s">
        <v>103</v>
      </c>
      <c r="V249" s="28" t="s">
        <v>103</v>
      </c>
      <c r="W249" s="29"/>
      <c r="X249" s="28" t="s">
        <v>103</v>
      </c>
      <c r="Y249" s="29"/>
      <c r="Z249" s="29"/>
      <c r="AA249" s="28" t="s">
        <v>103</v>
      </c>
      <c r="AB249" s="28" t="s">
        <v>103</v>
      </c>
      <c r="AC249" s="28" t="s">
        <v>103</v>
      </c>
      <c r="AD249" s="28" t="s">
        <v>103</v>
      </c>
      <c r="AE249" s="28" t="s">
        <v>103</v>
      </c>
      <c r="AF249" s="28" t="s">
        <v>103</v>
      </c>
      <c r="AG249" s="28" t="s">
        <v>102</v>
      </c>
      <c r="AH249" s="28" t="s">
        <v>103</v>
      </c>
      <c r="AI249" s="28" t="s">
        <v>103</v>
      </c>
      <c r="AJ249" s="28" t="s">
        <v>103</v>
      </c>
      <c r="AK249" s="28" t="s">
        <v>103</v>
      </c>
      <c r="AL249" s="28" t="s">
        <v>103</v>
      </c>
      <c r="AM249" s="28" t="s">
        <v>103</v>
      </c>
      <c r="AN249" s="29"/>
      <c r="AO249" s="29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  <c r="BA249" s="30"/>
    </row>
    <row r="250">
      <c r="A250" s="27" t="s">
        <v>351</v>
      </c>
      <c r="B250" s="28" t="s">
        <v>102</v>
      </c>
      <c r="C250" s="28" t="s">
        <v>102</v>
      </c>
      <c r="D250" s="28" t="s">
        <v>102</v>
      </c>
      <c r="E250" s="28" t="s">
        <v>102</v>
      </c>
      <c r="F250" s="28" t="s">
        <v>102</v>
      </c>
      <c r="G250" s="29"/>
      <c r="H250" s="28" t="s">
        <v>102</v>
      </c>
      <c r="I250" s="28" t="s">
        <v>102</v>
      </c>
      <c r="J250" s="28" t="s">
        <v>102</v>
      </c>
      <c r="K250" s="28" t="s">
        <v>102</v>
      </c>
      <c r="L250" s="28" t="s">
        <v>102</v>
      </c>
      <c r="M250" s="28" t="s">
        <v>102</v>
      </c>
      <c r="N250" s="28" t="s">
        <v>102</v>
      </c>
      <c r="O250" s="28" t="s">
        <v>102</v>
      </c>
      <c r="P250" s="28" t="s">
        <v>102</v>
      </c>
      <c r="Q250" s="28" t="s">
        <v>102</v>
      </c>
      <c r="R250" s="28" t="s">
        <v>102</v>
      </c>
      <c r="S250" s="28" t="s">
        <v>102</v>
      </c>
      <c r="T250" s="28" t="s">
        <v>102</v>
      </c>
      <c r="U250" s="28" t="s">
        <v>102</v>
      </c>
      <c r="V250" s="28" t="s">
        <v>102</v>
      </c>
      <c r="W250" s="29"/>
      <c r="X250" s="28" t="s">
        <v>102</v>
      </c>
      <c r="Y250" s="29"/>
      <c r="Z250" s="29"/>
      <c r="AA250" s="28" t="s">
        <v>102</v>
      </c>
      <c r="AB250" s="28" t="s">
        <v>102</v>
      </c>
      <c r="AC250" s="28" t="s">
        <v>103</v>
      </c>
      <c r="AD250" s="28" t="s">
        <v>102</v>
      </c>
      <c r="AE250" s="28" t="s">
        <v>102</v>
      </c>
      <c r="AF250" s="28" t="s">
        <v>111</v>
      </c>
      <c r="AG250" s="28" t="s">
        <v>102</v>
      </c>
      <c r="AH250" s="28" t="s">
        <v>102</v>
      </c>
      <c r="AI250" s="28" t="s">
        <v>102</v>
      </c>
      <c r="AJ250" s="28" t="s">
        <v>102</v>
      </c>
      <c r="AK250" s="28" t="s">
        <v>102</v>
      </c>
      <c r="AL250" s="28" t="s">
        <v>102</v>
      </c>
      <c r="AM250" s="28" t="s">
        <v>102</v>
      </c>
      <c r="AN250" s="29"/>
      <c r="AO250" s="29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  <c r="BA250" s="30"/>
    </row>
    <row r="251">
      <c r="A251" s="27" t="s">
        <v>352</v>
      </c>
      <c r="B251" s="28" t="s">
        <v>103</v>
      </c>
      <c r="C251" s="28" t="s">
        <v>103</v>
      </c>
      <c r="D251" s="28" t="s">
        <v>103</v>
      </c>
      <c r="E251" s="28" t="s">
        <v>103</v>
      </c>
      <c r="F251" s="28" t="s">
        <v>103</v>
      </c>
      <c r="G251" s="29"/>
      <c r="H251" s="28" t="s">
        <v>103</v>
      </c>
      <c r="I251" s="28" t="s">
        <v>103</v>
      </c>
      <c r="J251" s="28" t="s">
        <v>103</v>
      </c>
      <c r="K251" s="28" t="s">
        <v>103</v>
      </c>
      <c r="L251" s="28" t="s">
        <v>103</v>
      </c>
      <c r="M251" s="28" t="s">
        <v>103</v>
      </c>
      <c r="N251" s="28" t="s">
        <v>103</v>
      </c>
      <c r="O251" s="28" t="s">
        <v>103</v>
      </c>
      <c r="P251" s="28" t="s">
        <v>103</v>
      </c>
      <c r="Q251" s="28" t="s">
        <v>103</v>
      </c>
      <c r="R251" s="28" t="s">
        <v>109</v>
      </c>
      <c r="S251" s="28" t="s">
        <v>109</v>
      </c>
      <c r="T251" s="28" t="s">
        <v>103</v>
      </c>
      <c r="U251" s="28" t="s">
        <v>103</v>
      </c>
      <c r="V251" s="28" t="s">
        <v>103</v>
      </c>
      <c r="W251" s="29"/>
      <c r="X251" s="28" t="s">
        <v>103</v>
      </c>
      <c r="Y251" s="29"/>
      <c r="Z251" s="29"/>
      <c r="AA251" s="28" t="s">
        <v>103</v>
      </c>
      <c r="AB251" s="28" t="s">
        <v>111</v>
      </c>
      <c r="AC251" s="28" t="s">
        <v>102</v>
      </c>
      <c r="AD251" s="28" t="s">
        <v>103</v>
      </c>
      <c r="AE251" s="28" t="s">
        <v>103</v>
      </c>
      <c r="AF251" s="28" t="s">
        <v>103</v>
      </c>
      <c r="AG251" s="28" t="s">
        <v>103</v>
      </c>
      <c r="AH251" s="28" t="s">
        <v>103</v>
      </c>
      <c r="AI251" s="28" t="s">
        <v>103</v>
      </c>
      <c r="AJ251" s="28" t="s">
        <v>103</v>
      </c>
      <c r="AK251" s="28" t="s">
        <v>103</v>
      </c>
      <c r="AL251" s="28" t="s">
        <v>103</v>
      </c>
      <c r="AM251" s="28" t="s">
        <v>103</v>
      </c>
      <c r="AN251" s="29"/>
      <c r="AO251" s="29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</row>
    <row r="252">
      <c r="A252" s="27" t="s">
        <v>353</v>
      </c>
      <c r="B252" s="28" t="s">
        <v>102</v>
      </c>
      <c r="C252" s="28" t="s">
        <v>103</v>
      </c>
      <c r="D252" s="28" t="s">
        <v>103</v>
      </c>
      <c r="E252" s="28" t="s">
        <v>103</v>
      </c>
      <c r="F252" s="28" t="s">
        <v>103</v>
      </c>
      <c r="G252" s="29"/>
      <c r="H252" s="28" t="s">
        <v>103</v>
      </c>
      <c r="I252" s="28" t="s">
        <v>103</v>
      </c>
      <c r="J252" s="28" t="s">
        <v>103</v>
      </c>
      <c r="K252" s="28" t="s">
        <v>103</v>
      </c>
      <c r="L252" s="28" t="s">
        <v>103</v>
      </c>
      <c r="M252" s="28" t="s">
        <v>103</v>
      </c>
      <c r="N252" s="28" t="s">
        <v>103</v>
      </c>
      <c r="O252" s="28" t="s">
        <v>103</v>
      </c>
      <c r="P252" s="28" t="s">
        <v>103</v>
      </c>
      <c r="Q252" s="28" t="s">
        <v>103</v>
      </c>
      <c r="R252" s="28" t="s">
        <v>109</v>
      </c>
      <c r="S252" s="28" t="s">
        <v>103</v>
      </c>
      <c r="T252" s="28" t="s">
        <v>103</v>
      </c>
      <c r="U252" s="28" t="s">
        <v>103</v>
      </c>
      <c r="V252" s="28" t="s">
        <v>103</v>
      </c>
      <c r="W252" s="29"/>
      <c r="X252" s="28" t="s">
        <v>103</v>
      </c>
      <c r="Y252" s="29"/>
      <c r="Z252" s="29"/>
      <c r="AA252" s="28" t="s">
        <v>103</v>
      </c>
      <c r="AB252" s="28" t="s">
        <v>103</v>
      </c>
      <c r="AC252" s="28" t="s">
        <v>103</v>
      </c>
      <c r="AD252" s="28" t="s">
        <v>103</v>
      </c>
      <c r="AE252" s="28" t="s">
        <v>103</v>
      </c>
      <c r="AF252" s="28" t="s">
        <v>102</v>
      </c>
      <c r="AG252" s="28" t="s">
        <v>103</v>
      </c>
      <c r="AH252" s="28" t="s">
        <v>103</v>
      </c>
      <c r="AI252" s="28" t="s">
        <v>103</v>
      </c>
      <c r="AJ252" s="28" t="s">
        <v>103</v>
      </c>
      <c r="AK252" s="28" t="s">
        <v>103</v>
      </c>
      <c r="AL252" s="28" t="s">
        <v>103</v>
      </c>
      <c r="AM252" s="28" t="s">
        <v>103</v>
      </c>
      <c r="AN252" s="29"/>
      <c r="AO252" s="29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</row>
    <row r="253">
      <c r="A253" s="27" t="s">
        <v>354</v>
      </c>
      <c r="B253" s="28" t="s">
        <v>109</v>
      </c>
      <c r="C253" s="28" t="s">
        <v>109</v>
      </c>
      <c r="D253" s="28" t="s">
        <v>109</v>
      </c>
      <c r="E253" s="28" t="s">
        <v>109</v>
      </c>
      <c r="F253" s="28" t="s">
        <v>109</v>
      </c>
      <c r="G253" s="29"/>
      <c r="H253" s="28" t="s">
        <v>109</v>
      </c>
      <c r="I253" s="28" t="s">
        <v>109</v>
      </c>
      <c r="J253" s="28" t="s">
        <v>109</v>
      </c>
      <c r="K253" s="28" t="s">
        <v>109</v>
      </c>
      <c r="L253" s="28" t="s">
        <v>109</v>
      </c>
      <c r="M253" s="28" t="s">
        <v>109</v>
      </c>
      <c r="N253" s="28" t="s">
        <v>109</v>
      </c>
      <c r="O253" s="28" t="s">
        <v>109</v>
      </c>
      <c r="P253" s="28" t="s">
        <v>109</v>
      </c>
      <c r="Q253" s="28" t="s">
        <v>109</v>
      </c>
      <c r="R253" s="28" t="s">
        <v>109</v>
      </c>
      <c r="S253" s="28" t="s">
        <v>109</v>
      </c>
      <c r="T253" s="28" t="s">
        <v>109</v>
      </c>
      <c r="U253" s="28" t="s">
        <v>109</v>
      </c>
      <c r="V253" s="28" t="s">
        <v>109</v>
      </c>
      <c r="W253" s="29"/>
      <c r="X253" s="28" t="s">
        <v>111</v>
      </c>
      <c r="Y253" s="29"/>
      <c r="Z253" s="29"/>
      <c r="AA253" s="28" t="s">
        <v>111</v>
      </c>
      <c r="AB253" s="28" t="s">
        <v>109</v>
      </c>
      <c r="AC253" s="28" t="s">
        <v>102</v>
      </c>
      <c r="AD253" s="28" t="s">
        <v>109</v>
      </c>
      <c r="AE253" s="28" t="s">
        <v>109</v>
      </c>
      <c r="AF253" s="28" t="s">
        <v>111</v>
      </c>
      <c r="AG253" s="28" t="s">
        <v>109</v>
      </c>
      <c r="AH253" s="28" t="s">
        <v>109</v>
      </c>
      <c r="AI253" s="28" t="s">
        <v>109</v>
      </c>
      <c r="AJ253" s="28" t="s">
        <v>109</v>
      </c>
      <c r="AK253" s="28" t="s">
        <v>109</v>
      </c>
      <c r="AL253" s="28" t="s">
        <v>109</v>
      </c>
      <c r="AM253" s="28" t="s">
        <v>109</v>
      </c>
      <c r="AN253" s="29"/>
      <c r="AO253" s="29"/>
      <c r="AP253" s="30"/>
      <c r="AQ253" s="30"/>
      <c r="AR253" s="30"/>
      <c r="AS253" s="30"/>
      <c r="AT253" s="30"/>
      <c r="AU253" s="30"/>
      <c r="AV253" s="30"/>
      <c r="AW253" s="30"/>
      <c r="AX253" s="30"/>
      <c r="AY253" s="30"/>
      <c r="AZ253" s="30"/>
      <c r="BA253" s="30"/>
    </row>
    <row r="254">
      <c r="A254" s="27" t="s">
        <v>355</v>
      </c>
      <c r="B254" s="28" t="s">
        <v>102</v>
      </c>
      <c r="C254" s="28" t="s">
        <v>109</v>
      </c>
      <c r="D254" s="28" t="s">
        <v>111</v>
      </c>
      <c r="E254" s="28" t="s">
        <v>109</v>
      </c>
      <c r="F254" s="28" t="s">
        <v>109</v>
      </c>
      <c r="G254" s="29"/>
      <c r="H254" s="28" t="s">
        <v>102</v>
      </c>
      <c r="I254" s="28" t="s">
        <v>102</v>
      </c>
      <c r="J254" s="28" t="s">
        <v>102</v>
      </c>
      <c r="K254" s="28" t="s">
        <v>103</v>
      </c>
      <c r="L254" s="28" t="s">
        <v>109</v>
      </c>
      <c r="M254" s="28" t="s">
        <v>109</v>
      </c>
      <c r="N254" s="28" t="s">
        <v>102</v>
      </c>
      <c r="O254" s="28" t="s">
        <v>102</v>
      </c>
      <c r="P254" s="28" t="s">
        <v>102</v>
      </c>
      <c r="Q254" s="28" t="s">
        <v>102</v>
      </c>
      <c r="R254" s="28" t="s">
        <v>103</v>
      </c>
      <c r="S254" s="28" t="s">
        <v>102</v>
      </c>
      <c r="T254" s="28" t="s">
        <v>102</v>
      </c>
      <c r="U254" s="28" t="s">
        <v>102</v>
      </c>
      <c r="V254" s="28" t="s">
        <v>102</v>
      </c>
      <c r="W254" s="29"/>
      <c r="X254" s="28" t="s">
        <v>102</v>
      </c>
      <c r="Y254" s="29"/>
      <c r="Z254" s="29"/>
      <c r="AA254" s="28" t="s">
        <v>102</v>
      </c>
      <c r="AB254" s="28" t="s">
        <v>103</v>
      </c>
      <c r="AC254" s="28" t="s">
        <v>109</v>
      </c>
      <c r="AD254" s="28" t="s">
        <v>102</v>
      </c>
      <c r="AE254" s="28" t="s">
        <v>103</v>
      </c>
      <c r="AF254" s="28" t="s">
        <v>103</v>
      </c>
      <c r="AG254" s="28" t="s">
        <v>102</v>
      </c>
      <c r="AH254" s="28" t="s">
        <v>109</v>
      </c>
      <c r="AI254" s="28" t="s">
        <v>109</v>
      </c>
      <c r="AJ254" s="28" t="s">
        <v>102</v>
      </c>
      <c r="AK254" s="28" t="s">
        <v>103</v>
      </c>
      <c r="AL254" s="28" t="s">
        <v>102</v>
      </c>
      <c r="AM254" s="28" t="s">
        <v>103</v>
      </c>
      <c r="AN254" s="29"/>
      <c r="AO254" s="29"/>
      <c r="AP254" s="30"/>
      <c r="AQ254" s="30"/>
      <c r="AR254" s="30"/>
      <c r="AS254" s="30"/>
      <c r="AT254" s="30"/>
      <c r="AU254" s="30"/>
      <c r="AV254" s="30"/>
      <c r="AW254" s="30"/>
      <c r="AX254" s="30"/>
      <c r="AY254" s="30"/>
      <c r="AZ254" s="30"/>
      <c r="BA254" s="30"/>
    </row>
    <row r="255">
      <c r="A255" s="27" t="s">
        <v>356</v>
      </c>
      <c r="B255" s="28" t="s">
        <v>103</v>
      </c>
      <c r="C255" s="28" t="s">
        <v>103</v>
      </c>
      <c r="D255" s="28" t="s">
        <v>103</v>
      </c>
      <c r="E255" s="28" t="s">
        <v>103</v>
      </c>
      <c r="F255" s="28" t="s">
        <v>103</v>
      </c>
      <c r="G255" s="29"/>
      <c r="H255" s="28" t="s">
        <v>103</v>
      </c>
      <c r="I255" s="28" t="s">
        <v>103</v>
      </c>
      <c r="J255" s="28" t="s">
        <v>103</v>
      </c>
      <c r="K255" s="28" t="s">
        <v>103</v>
      </c>
      <c r="L255" s="28" t="s">
        <v>103</v>
      </c>
      <c r="M255" s="28" t="s">
        <v>103</v>
      </c>
      <c r="N255" s="28" t="s">
        <v>111</v>
      </c>
      <c r="O255" s="28" t="s">
        <v>103</v>
      </c>
      <c r="P255" s="28" t="s">
        <v>103</v>
      </c>
      <c r="Q255" s="28" t="s">
        <v>103</v>
      </c>
      <c r="R255" s="28" t="s">
        <v>102</v>
      </c>
      <c r="S255" s="28" t="s">
        <v>109</v>
      </c>
      <c r="T255" s="28" t="s">
        <v>103</v>
      </c>
      <c r="U255" s="28" t="s">
        <v>103</v>
      </c>
      <c r="V255" s="28" t="s">
        <v>103</v>
      </c>
      <c r="W255" s="29"/>
      <c r="X255" s="28" t="s">
        <v>103</v>
      </c>
      <c r="Y255" s="29"/>
      <c r="Z255" s="29"/>
      <c r="AA255" s="28" t="s">
        <v>103</v>
      </c>
      <c r="AB255" s="28" t="s">
        <v>103</v>
      </c>
      <c r="AC255" s="28" t="s">
        <v>103</v>
      </c>
      <c r="AD255" s="28" t="s">
        <v>103</v>
      </c>
      <c r="AE255" s="28" t="s">
        <v>103</v>
      </c>
      <c r="AF255" s="28" t="s">
        <v>103</v>
      </c>
      <c r="AG255" s="28" t="s">
        <v>103</v>
      </c>
      <c r="AH255" s="28" t="s">
        <v>103</v>
      </c>
      <c r="AI255" s="28" t="s">
        <v>103</v>
      </c>
      <c r="AJ255" s="28" t="s">
        <v>103</v>
      </c>
      <c r="AK255" s="28" t="s">
        <v>103</v>
      </c>
      <c r="AL255" s="28" t="s">
        <v>103</v>
      </c>
      <c r="AM255" s="28" t="s">
        <v>103</v>
      </c>
      <c r="AN255" s="29"/>
      <c r="AO255" s="29"/>
      <c r="AP255" s="30"/>
      <c r="AQ255" s="30"/>
      <c r="AR255" s="30"/>
      <c r="AS255" s="30"/>
      <c r="AT255" s="30"/>
      <c r="AU255" s="30"/>
      <c r="AV255" s="30"/>
      <c r="AW255" s="30"/>
      <c r="AX255" s="30"/>
      <c r="AY255" s="30"/>
      <c r="AZ255" s="30"/>
      <c r="BA255" s="30"/>
    </row>
    <row r="256">
      <c r="A256" s="27" t="s">
        <v>357</v>
      </c>
      <c r="B256" s="28" t="s">
        <v>103</v>
      </c>
      <c r="C256" s="28" t="s">
        <v>103</v>
      </c>
      <c r="D256" s="28" t="s">
        <v>103</v>
      </c>
      <c r="E256" s="28" t="s">
        <v>103</v>
      </c>
      <c r="F256" s="28" t="s">
        <v>103</v>
      </c>
      <c r="G256" s="29"/>
      <c r="H256" s="28" t="s">
        <v>103</v>
      </c>
      <c r="I256" s="28" t="s">
        <v>103</v>
      </c>
      <c r="J256" s="28" t="s">
        <v>103</v>
      </c>
      <c r="K256" s="28" t="s">
        <v>103</v>
      </c>
      <c r="L256" s="28" t="s">
        <v>103</v>
      </c>
      <c r="M256" s="28" t="s">
        <v>103</v>
      </c>
      <c r="N256" s="28" t="s">
        <v>103</v>
      </c>
      <c r="O256" s="28" t="s">
        <v>103</v>
      </c>
      <c r="P256" s="28" t="s">
        <v>103</v>
      </c>
      <c r="Q256" s="28" t="s">
        <v>103</v>
      </c>
      <c r="R256" s="28" t="s">
        <v>103</v>
      </c>
      <c r="S256" s="28" t="s">
        <v>103</v>
      </c>
      <c r="T256" s="28" t="s">
        <v>103</v>
      </c>
      <c r="U256" s="28" t="s">
        <v>103</v>
      </c>
      <c r="V256" s="28" t="s">
        <v>103</v>
      </c>
      <c r="W256" s="29"/>
      <c r="X256" s="28" t="s">
        <v>102</v>
      </c>
      <c r="Y256" s="29"/>
      <c r="Z256" s="29"/>
      <c r="AA256" s="28" t="s">
        <v>103</v>
      </c>
      <c r="AB256" s="28" t="s">
        <v>103</v>
      </c>
      <c r="AC256" s="28" t="s">
        <v>102</v>
      </c>
      <c r="AD256" s="28" t="s">
        <v>103</v>
      </c>
      <c r="AE256" s="28" t="s">
        <v>103</v>
      </c>
      <c r="AF256" s="28" t="s">
        <v>103</v>
      </c>
      <c r="AG256" s="28" t="s">
        <v>103</v>
      </c>
      <c r="AH256" s="28" t="s">
        <v>103</v>
      </c>
      <c r="AI256" s="28" t="s">
        <v>103</v>
      </c>
      <c r="AJ256" s="28" t="s">
        <v>103</v>
      </c>
      <c r="AK256" s="28" t="s">
        <v>103</v>
      </c>
      <c r="AL256" s="28" t="s">
        <v>102</v>
      </c>
      <c r="AM256" s="28" t="s">
        <v>103</v>
      </c>
      <c r="AN256" s="29"/>
      <c r="AO256" s="29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</row>
    <row r="257">
      <c r="A257" s="6" t="s">
        <v>358</v>
      </c>
      <c r="B257" s="7" t="s">
        <v>109</v>
      </c>
      <c r="C257" s="7" t="s">
        <v>109</v>
      </c>
      <c r="D257" s="7" t="s">
        <v>109</v>
      </c>
      <c r="E257" s="7" t="s">
        <v>109</v>
      </c>
      <c r="F257" s="7" t="s">
        <v>109</v>
      </c>
      <c r="G257" s="8"/>
      <c r="H257" s="7" t="s">
        <v>109</v>
      </c>
      <c r="I257" s="7" t="s">
        <v>111</v>
      </c>
      <c r="J257" s="7" t="s">
        <v>109</v>
      </c>
      <c r="K257" s="7" t="s">
        <v>109</v>
      </c>
      <c r="L257" s="7" t="s">
        <v>109</v>
      </c>
      <c r="M257" s="7" t="s">
        <v>109</v>
      </c>
      <c r="N257" s="7" t="s">
        <v>109</v>
      </c>
      <c r="O257" s="7" t="s">
        <v>109</v>
      </c>
      <c r="P257" s="7" t="s">
        <v>109</v>
      </c>
      <c r="Q257" s="7" t="s">
        <v>109</v>
      </c>
      <c r="R257" s="7" t="s">
        <v>109</v>
      </c>
      <c r="S257" s="7" t="s">
        <v>102</v>
      </c>
      <c r="T257" s="7" t="s">
        <v>109</v>
      </c>
      <c r="U257" s="7" t="s">
        <v>109</v>
      </c>
      <c r="V257" s="7" t="s">
        <v>109</v>
      </c>
      <c r="W257" s="8"/>
      <c r="X257" s="7" t="s">
        <v>102</v>
      </c>
      <c r="Y257" s="8"/>
      <c r="Z257" s="8"/>
      <c r="AA257" s="7" t="s">
        <v>109</v>
      </c>
      <c r="AB257" s="7" t="s">
        <v>109</v>
      </c>
      <c r="AC257" s="7" t="s">
        <v>102</v>
      </c>
      <c r="AD257" s="7" t="s">
        <v>109</v>
      </c>
      <c r="AE257" s="7" t="s">
        <v>109</v>
      </c>
      <c r="AF257" s="7" t="s">
        <v>102</v>
      </c>
      <c r="AG257" s="7" t="s">
        <v>109</v>
      </c>
      <c r="AH257" s="7" t="s">
        <v>109</v>
      </c>
      <c r="AI257" s="7" t="s">
        <v>109</v>
      </c>
      <c r="AJ257" s="7" t="s">
        <v>109</v>
      </c>
      <c r="AK257" s="7" t="s">
        <v>109</v>
      </c>
      <c r="AL257" s="7" t="s">
        <v>109</v>
      </c>
      <c r="AM257" s="7" t="s">
        <v>109</v>
      </c>
      <c r="AN257" s="8"/>
      <c r="AO257" s="8"/>
    </row>
    <row r="258">
      <c r="A258" s="6" t="s">
        <v>359</v>
      </c>
      <c r="B258" s="7" t="s">
        <v>111</v>
      </c>
      <c r="C258" s="7" t="s">
        <v>111</v>
      </c>
      <c r="D258" s="7" t="s">
        <v>111</v>
      </c>
      <c r="E258" s="7" t="s">
        <v>111</v>
      </c>
      <c r="F258" s="7" t="s">
        <v>111</v>
      </c>
      <c r="G258" s="8"/>
      <c r="H258" s="7" t="s">
        <v>111</v>
      </c>
      <c r="I258" s="7" t="s">
        <v>111</v>
      </c>
      <c r="J258" s="7" t="s">
        <v>111</v>
      </c>
      <c r="K258" s="7" t="s">
        <v>111</v>
      </c>
      <c r="L258" s="7" t="s">
        <v>111</v>
      </c>
      <c r="M258" s="7" t="s">
        <v>111</v>
      </c>
      <c r="N258" s="7" t="s">
        <v>111</v>
      </c>
      <c r="O258" s="7" t="s">
        <v>111</v>
      </c>
      <c r="P258" s="7" t="s">
        <v>111</v>
      </c>
      <c r="Q258" s="7" t="s">
        <v>111</v>
      </c>
      <c r="R258" s="7" t="s">
        <v>111</v>
      </c>
      <c r="S258" s="7" t="s">
        <v>111</v>
      </c>
      <c r="T258" s="7" t="s">
        <v>111</v>
      </c>
      <c r="U258" s="7" t="s">
        <v>111</v>
      </c>
      <c r="V258" s="7" t="s">
        <v>111</v>
      </c>
      <c r="W258" s="8"/>
      <c r="X258" s="7" t="s">
        <v>103</v>
      </c>
      <c r="Y258" s="8"/>
      <c r="Z258" s="8"/>
      <c r="AA258" s="7" t="s">
        <v>111</v>
      </c>
      <c r="AB258" s="7" t="s">
        <v>111</v>
      </c>
      <c r="AC258" s="7" t="s">
        <v>111</v>
      </c>
      <c r="AD258" s="7" t="s">
        <v>111</v>
      </c>
      <c r="AE258" s="7" t="s">
        <v>111</v>
      </c>
      <c r="AF258" s="7" t="s">
        <v>102</v>
      </c>
      <c r="AG258" s="7" t="s">
        <v>111</v>
      </c>
      <c r="AH258" s="7" t="s">
        <v>111</v>
      </c>
      <c r="AI258" s="7" t="s">
        <v>111</v>
      </c>
      <c r="AJ258" s="7" t="s">
        <v>111</v>
      </c>
      <c r="AK258" s="7" t="s">
        <v>111</v>
      </c>
      <c r="AL258" s="7" t="s">
        <v>102</v>
      </c>
      <c r="AM258" s="7" t="s">
        <v>111</v>
      </c>
      <c r="AN258" s="8"/>
      <c r="AO258" s="8"/>
    </row>
    <row r="259">
      <c r="A259" s="6" t="s">
        <v>360</v>
      </c>
      <c r="B259" s="7" t="s">
        <v>103</v>
      </c>
      <c r="C259" s="7" t="s">
        <v>103</v>
      </c>
      <c r="D259" s="7" t="s">
        <v>103</v>
      </c>
      <c r="E259" s="7" t="s">
        <v>103</v>
      </c>
      <c r="F259" s="7" t="s">
        <v>103</v>
      </c>
      <c r="G259" s="8"/>
      <c r="H259" s="7" t="s">
        <v>103</v>
      </c>
      <c r="I259" s="7" t="s">
        <v>103</v>
      </c>
      <c r="J259" s="7" t="s">
        <v>103</v>
      </c>
      <c r="K259" s="7" t="s">
        <v>103</v>
      </c>
      <c r="L259" s="7" t="s">
        <v>103</v>
      </c>
      <c r="M259" s="7" t="s">
        <v>103</v>
      </c>
      <c r="N259" s="7" t="s">
        <v>103</v>
      </c>
      <c r="O259" s="7" t="s">
        <v>103</v>
      </c>
      <c r="P259" s="7" t="s">
        <v>103</v>
      </c>
      <c r="Q259" s="7" t="s">
        <v>103</v>
      </c>
      <c r="R259" s="7" t="s">
        <v>103</v>
      </c>
      <c r="S259" s="7" t="s">
        <v>103</v>
      </c>
      <c r="T259" s="7" t="s">
        <v>103</v>
      </c>
      <c r="U259" s="7" t="s">
        <v>103</v>
      </c>
      <c r="V259" s="7" t="s">
        <v>103</v>
      </c>
      <c r="W259" s="8"/>
      <c r="X259" s="7" t="s">
        <v>102</v>
      </c>
      <c r="Y259" s="8"/>
      <c r="Z259" s="8"/>
      <c r="AA259" s="7" t="s">
        <v>103</v>
      </c>
      <c r="AB259" s="7" t="s">
        <v>103</v>
      </c>
      <c r="AC259" s="7" t="s">
        <v>111</v>
      </c>
      <c r="AD259" s="7" t="s">
        <v>103</v>
      </c>
      <c r="AE259" s="7" t="s">
        <v>103</v>
      </c>
      <c r="AF259" s="7" t="s">
        <v>102</v>
      </c>
      <c r="AG259" s="7" t="s">
        <v>103</v>
      </c>
      <c r="AH259" s="7" t="s">
        <v>103</v>
      </c>
      <c r="AI259" s="7" t="s">
        <v>103</v>
      </c>
      <c r="AJ259" s="7" t="s">
        <v>103</v>
      </c>
      <c r="AK259" s="7" t="s">
        <v>103</v>
      </c>
      <c r="AL259" s="7" t="s">
        <v>102</v>
      </c>
      <c r="AM259" s="7" t="s">
        <v>103</v>
      </c>
      <c r="AN259" s="8"/>
      <c r="AO259" s="8"/>
    </row>
    <row r="260">
      <c r="A260" s="6" t="s">
        <v>361</v>
      </c>
      <c r="B260" s="7" t="s">
        <v>111</v>
      </c>
      <c r="C260" s="7" t="s">
        <v>102</v>
      </c>
      <c r="D260" s="7" t="s">
        <v>111</v>
      </c>
      <c r="E260" s="7" t="s">
        <v>111</v>
      </c>
      <c r="F260" s="7" t="s">
        <v>111</v>
      </c>
      <c r="G260" s="8"/>
      <c r="H260" s="7" t="s">
        <v>111</v>
      </c>
      <c r="I260" s="7" t="s">
        <v>102</v>
      </c>
      <c r="J260" s="7" t="s">
        <v>111</v>
      </c>
      <c r="K260" s="7" t="s">
        <v>111</v>
      </c>
      <c r="L260" s="7" t="s">
        <v>111</v>
      </c>
      <c r="M260" s="7" t="s">
        <v>111</v>
      </c>
      <c r="N260" s="7" t="s">
        <v>102</v>
      </c>
      <c r="O260" s="7" t="s">
        <v>111</v>
      </c>
      <c r="P260" s="7" t="s">
        <v>111</v>
      </c>
      <c r="Q260" s="7" t="s">
        <v>102</v>
      </c>
      <c r="R260" s="7" t="s">
        <v>102</v>
      </c>
      <c r="S260" s="7" t="s">
        <v>111</v>
      </c>
      <c r="T260" s="7" t="s">
        <v>111</v>
      </c>
      <c r="U260" s="7" t="s">
        <v>102</v>
      </c>
      <c r="V260" s="7" t="s">
        <v>102</v>
      </c>
      <c r="W260" s="8"/>
      <c r="X260" s="7" t="s">
        <v>102</v>
      </c>
      <c r="Y260" s="8"/>
      <c r="Z260" s="8"/>
      <c r="AA260" s="7" t="s">
        <v>111</v>
      </c>
      <c r="AB260" s="7" t="s">
        <v>111</v>
      </c>
      <c r="AC260" s="7" t="s">
        <v>103</v>
      </c>
      <c r="AD260" s="7" t="s">
        <v>111</v>
      </c>
      <c r="AE260" s="7" t="s">
        <v>102</v>
      </c>
      <c r="AF260" s="7" t="s">
        <v>102</v>
      </c>
      <c r="AG260" s="7" t="s">
        <v>111</v>
      </c>
      <c r="AH260" s="7" t="s">
        <v>111</v>
      </c>
      <c r="AI260" s="7" t="s">
        <v>111</v>
      </c>
      <c r="AJ260" s="7" t="s">
        <v>111</v>
      </c>
      <c r="AK260" s="7" t="s">
        <v>111</v>
      </c>
      <c r="AL260" s="7" t="s">
        <v>103</v>
      </c>
      <c r="AM260" s="7" t="s">
        <v>102</v>
      </c>
      <c r="AN260" s="8"/>
      <c r="AO260" s="8"/>
    </row>
    <row r="261">
      <c r="A261" s="27" t="s">
        <v>362</v>
      </c>
      <c r="B261" s="28" t="s">
        <v>102</v>
      </c>
      <c r="C261" s="28" t="s">
        <v>103</v>
      </c>
      <c r="D261" s="28" t="s">
        <v>102</v>
      </c>
      <c r="E261" s="28" t="s">
        <v>102</v>
      </c>
      <c r="F261" s="28" t="s">
        <v>102</v>
      </c>
      <c r="G261" s="29"/>
      <c r="H261" s="28" t="s">
        <v>102</v>
      </c>
      <c r="I261" s="28" t="s">
        <v>103</v>
      </c>
      <c r="J261" s="28" t="s">
        <v>102</v>
      </c>
      <c r="K261" s="28" t="s">
        <v>102</v>
      </c>
      <c r="L261" s="28" t="s">
        <v>102</v>
      </c>
      <c r="M261" s="28" t="s">
        <v>102</v>
      </c>
      <c r="N261" s="28" t="s">
        <v>103</v>
      </c>
      <c r="O261" s="28" t="s">
        <v>102</v>
      </c>
      <c r="P261" s="28" t="s">
        <v>103</v>
      </c>
      <c r="Q261" s="28" t="s">
        <v>102</v>
      </c>
      <c r="R261" s="28" t="s">
        <v>103</v>
      </c>
      <c r="S261" s="28" t="s">
        <v>103</v>
      </c>
      <c r="T261" s="28" t="s">
        <v>102</v>
      </c>
      <c r="U261" s="28" t="s">
        <v>103</v>
      </c>
      <c r="V261" s="28" t="s">
        <v>103</v>
      </c>
      <c r="W261" s="29"/>
      <c r="X261" s="28" t="s">
        <v>103</v>
      </c>
      <c r="Y261" s="29"/>
      <c r="Z261" s="29"/>
      <c r="AA261" s="28" t="s">
        <v>109</v>
      </c>
      <c r="AB261" s="29"/>
      <c r="AC261" s="28" t="s">
        <v>111</v>
      </c>
      <c r="AD261" s="28" t="s">
        <v>102</v>
      </c>
      <c r="AE261" s="28" t="s">
        <v>103</v>
      </c>
      <c r="AF261" s="28" t="s">
        <v>103</v>
      </c>
      <c r="AG261" s="28" t="s">
        <v>103</v>
      </c>
      <c r="AH261" s="28" t="s">
        <v>102</v>
      </c>
      <c r="AI261" s="28" t="s">
        <v>102</v>
      </c>
      <c r="AJ261" s="28" t="s">
        <v>102</v>
      </c>
      <c r="AK261" s="28" t="s">
        <v>103</v>
      </c>
      <c r="AL261" s="28" t="s">
        <v>102</v>
      </c>
      <c r="AM261" s="28" t="s">
        <v>103</v>
      </c>
      <c r="AN261" s="29"/>
      <c r="AO261" s="29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/>
      <c r="AZ261" s="30"/>
      <c r="BA261" s="30"/>
    </row>
    <row r="262">
      <c r="A262" s="27" t="s">
        <v>363</v>
      </c>
      <c r="B262" s="28" t="s">
        <v>102</v>
      </c>
      <c r="C262" s="28" t="s">
        <v>102</v>
      </c>
      <c r="D262" s="28" t="s">
        <v>102</v>
      </c>
      <c r="E262" s="28" t="s">
        <v>102</v>
      </c>
      <c r="F262" s="28" t="s">
        <v>102</v>
      </c>
      <c r="G262" s="29"/>
      <c r="H262" s="28" t="s">
        <v>102</v>
      </c>
      <c r="I262" s="28" t="s">
        <v>103</v>
      </c>
      <c r="J262" s="28" t="s">
        <v>102</v>
      </c>
      <c r="K262" s="28" t="s">
        <v>102</v>
      </c>
      <c r="L262" s="28" t="s">
        <v>111</v>
      </c>
      <c r="M262" s="28" t="s">
        <v>109</v>
      </c>
      <c r="N262" s="28" t="s">
        <v>102</v>
      </c>
      <c r="O262" s="28" t="s">
        <v>102</v>
      </c>
      <c r="P262" s="28" t="s">
        <v>102</v>
      </c>
      <c r="Q262" s="28" t="s">
        <v>102</v>
      </c>
      <c r="R262" s="28" t="s">
        <v>102</v>
      </c>
      <c r="S262" s="28" t="s">
        <v>102</v>
      </c>
      <c r="T262" s="28" t="s">
        <v>102</v>
      </c>
      <c r="U262" s="28" t="s">
        <v>102</v>
      </c>
      <c r="V262" s="28" t="s">
        <v>102</v>
      </c>
      <c r="W262" s="29"/>
      <c r="X262" s="28" t="s">
        <v>109</v>
      </c>
      <c r="Y262" s="29"/>
      <c r="Z262" s="29"/>
      <c r="AA262" s="28" t="s">
        <v>102</v>
      </c>
      <c r="AB262" s="28" t="s">
        <v>102</v>
      </c>
      <c r="AC262" s="28" t="s">
        <v>102</v>
      </c>
      <c r="AD262" s="28" t="s">
        <v>102</v>
      </c>
      <c r="AE262" s="28" t="s">
        <v>102</v>
      </c>
      <c r="AF262" s="28" t="s">
        <v>102</v>
      </c>
      <c r="AG262" s="28" t="s">
        <v>109</v>
      </c>
      <c r="AH262" s="28" t="s">
        <v>102</v>
      </c>
      <c r="AI262" s="28" t="s">
        <v>102</v>
      </c>
      <c r="AJ262" s="28" t="s">
        <v>111</v>
      </c>
      <c r="AK262" s="28" t="s">
        <v>102</v>
      </c>
      <c r="AL262" s="28" t="s">
        <v>102</v>
      </c>
      <c r="AM262" s="28" t="s">
        <v>102</v>
      </c>
      <c r="AN262" s="29"/>
      <c r="AO262" s="29"/>
      <c r="AP262" s="30"/>
      <c r="AQ262" s="30"/>
      <c r="AR262" s="30"/>
      <c r="AS262" s="30"/>
      <c r="AT262" s="30"/>
      <c r="AU262" s="30"/>
      <c r="AV262" s="30"/>
      <c r="AW262" s="30"/>
      <c r="AX262" s="30"/>
      <c r="AY262" s="30"/>
      <c r="AZ262" s="30"/>
      <c r="BA262" s="30"/>
    </row>
    <row r="263">
      <c r="A263" s="27" t="s">
        <v>364</v>
      </c>
      <c r="B263" s="28" t="s">
        <v>102</v>
      </c>
      <c r="C263" s="29"/>
      <c r="D263" s="28" t="s">
        <v>109</v>
      </c>
      <c r="E263" s="28" t="s">
        <v>102</v>
      </c>
      <c r="F263" s="28" t="s">
        <v>102</v>
      </c>
      <c r="G263" s="29"/>
      <c r="H263" s="28" t="s">
        <v>111</v>
      </c>
      <c r="I263" s="28" t="s">
        <v>102</v>
      </c>
      <c r="J263" s="28" t="s">
        <v>109</v>
      </c>
      <c r="K263" s="28" t="s">
        <v>111</v>
      </c>
      <c r="L263" s="28" t="s">
        <v>111</v>
      </c>
      <c r="M263" s="28" t="s">
        <v>102</v>
      </c>
      <c r="N263" s="28" t="s">
        <v>102</v>
      </c>
      <c r="O263" s="28" t="s">
        <v>102</v>
      </c>
      <c r="P263" s="28" t="s">
        <v>109</v>
      </c>
      <c r="Q263" s="28" t="s">
        <v>109</v>
      </c>
      <c r="R263" s="28" t="s">
        <v>102</v>
      </c>
      <c r="S263" s="28" t="s">
        <v>102</v>
      </c>
      <c r="T263" s="28" t="s">
        <v>102</v>
      </c>
      <c r="U263" s="28" t="s">
        <v>102</v>
      </c>
      <c r="V263" s="28" t="s">
        <v>102</v>
      </c>
      <c r="W263" s="29"/>
      <c r="X263" s="28" t="s">
        <v>102</v>
      </c>
      <c r="Y263" s="29"/>
      <c r="Z263" s="29"/>
      <c r="AA263" s="28" t="s">
        <v>102</v>
      </c>
      <c r="AB263" s="28" t="s">
        <v>111</v>
      </c>
      <c r="AC263" s="28" t="s">
        <v>102</v>
      </c>
      <c r="AD263" s="28" t="s">
        <v>102</v>
      </c>
      <c r="AE263" s="28" t="s">
        <v>110</v>
      </c>
      <c r="AF263" s="28" t="s">
        <v>102</v>
      </c>
      <c r="AG263" s="28" t="s">
        <v>103</v>
      </c>
      <c r="AH263" s="28" t="s">
        <v>102</v>
      </c>
      <c r="AI263" s="28" t="s">
        <v>102</v>
      </c>
      <c r="AJ263" s="28" t="s">
        <v>103</v>
      </c>
      <c r="AK263" s="28" t="s">
        <v>102</v>
      </c>
      <c r="AL263" s="28" t="s">
        <v>111</v>
      </c>
      <c r="AM263" s="28" t="s">
        <v>111</v>
      </c>
      <c r="AN263" s="29"/>
      <c r="AO263" s="29"/>
      <c r="AP263" s="30"/>
      <c r="AQ263" s="30"/>
      <c r="AR263" s="30"/>
      <c r="AS263" s="30"/>
      <c r="AT263" s="30"/>
      <c r="AU263" s="30"/>
      <c r="AV263" s="30"/>
      <c r="AW263" s="30"/>
      <c r="AX263" s="30"/>
      <c r="AY263" s="30"/>
      <c r="AZ263" s="30"/>
      <c r="BA263" s="30"/>
    </row>
    <row r="264">
      <c r="A264" s="27" t="s">
        <v>365</v>
      </c>
      <c r="B264" s="28" t="s">
        <v>109</v>
      </c>
      <c r="C264" s="28" t="s">
        <v>109</v>
      </c>
      <c r="D264" s="28" t="s">
        <v>109</v>
      </c>
      <c r="E264" s="28" t="s">
        <v>109</v>
      </c>
      <c r="F264" s="28" t="s">
        <v>109</v>
      </c>
      <c r="G264" s="29"/>
      <c r="H264" s="28" t="s">
        <v>109</v>
      </c>
      <c r="I264" s="28" t="s">
        <v>109</v>
      </c>
      <c r="J264" s="28" t="s">
        <v>109</v>
      </c>
      <c r="K264" s="28" t="s">
        <v>109</v>
      </c>
      <c r="L264" s="28" t="s">
        <v>109</v>
      </c>
      <c r="M264" s="28" t="s">
        <v>109</v>
      </c>
      <c r="N264" s="28" t="s">
        <v>109</v>
      </c>
      <c r="O264" s="28" t="s">
        <v>109</v>
      </c>
      <c r="P264" s="28" t="s">
        <v>109</v>
      </c>
      <c r="Q264" s="28" t="s">
        <v>109</v>
      </c>
      <c r="R264" s="28" t="s">
        <v>111</v>
      </c>
      <c r="S264" s="28" t="s">
        <v>103</v>
      </c>
      <c r="T264" s="28" t="s">
        <v>109</v>
      </c>
      <c r="U264" s="28" t="s">
        <v>109</v>
      </c>
      <c r="V264" s="28" t="s">
        <v>109</v>
      </c>
      <c r="W264" s="29"/>
      <c r="X264" s="28" t="s">
        <v>109</v>
      </c>
      <c r="Y264" s="29"/>
      <c r="Z264" s="29"/>
      <c r="AA264" s="28" t="s">
        <v>109</v>
      </c>
      <c r="AB264" s="28" t="s">
        <v>109</v>
      </c>
      <c r="AC264" s="28" t="s">
        <v>111</v>
      </c>
      <c r="AD264" s="28" t="s">
        <v>109</v>
      </c>
      <c r="AE264" s="28" t="s">
        <v>109</v>
      </c>
      <c r="AF264" s="28" t="s">
        <v>102</v>
      </c>
      <c r="AG264" s="28" t="s">
        <v>109</v>
      </c>
      <c r="AH264" s="28" t="s">
        <v>109</v>
      </c>
      <c r="AI264" s="28" t="s">
        <v>109</v>
      </c>
      <c r="AJ264" s="28" t="s">
        <v>109</v>
      </c>
      <c r="AK264" s="28" t="s">
        <v>109</v>
      </c>
      <c r="AL264" s="28" t="s">
        <v>109</v>
      </c>
      <c r="AM264" s="28" t="s">
        <v>109</v>
      </c>
      <c r="AN264" s="29"/>
      <c r="AO264" s="29"/>
      <c r="AP264" s="30"/>
      <c r="AQ264" s="30"/>
      <c r="AR264" s="30"/>
      <c r="AS264" s="30"/>
      <c r="AT264" s="30"/>
      <c r="AU264" s="30"/>
      <c r="AV264" s="30"/>
      <c r="AW264" s="30"/>
      <c r="AX264" s="30"/>
      <c r="AY264" s="30"/>
      <c r="AZ264" s="30"/>
      <c r="BA264" s="30"/>
    </row>
    <row r="265">
      <c r="A265" s="27" t="s">
        <v>366</v>
      </c>
      <c r="B265" s="28" t="s">
        <v>102</v>
      </c>
      <c r="C265" s="28" t="s">
        <v>102</v>
      </c>
      <c r="D265" s="28" t="s">
        <v>102</v>
      </c>
      <c r="E265" s="28" t="s">
        <v>103</v>
      </c>
      <c r="F265" s="28" t="s">
        <v>102</v>
      </c>
      <c r="G265" s="29"/>
      <c r="H265" s="28" t="s">
        <v>102</v>
      </c>
      <c r="I265" s="28" t="s">
        <v>103</v>
      </c>
      <c r="J265" s="28" t="s">
        <v>102</v>
      </c>
      <c r="K265" s="29"/>
      <c r="L265" s="28" t="s">
        <v>102</v>
      </c>
      <c r="M265" s="28" t="s">
        <v>102</v>
      </c>
      <c r="N265" s="28" t="s">
        <v>102</v>
      </c>
      <c r="O265" s="28" t="s">
        <v>102</v>
      </c>
      <c r="P265" s="28" t="s">
        <v>103</v>
      </c>
      <c r="Q265" s="28" t="s">
        <v>103</v>
      </c>
      <c r="R265" s="28" t="s">
        <v>102</v>
      </c>
      <c r="S265" s="28" t="s">
        <v>103</v>
      </c>
      <c r="T265" s="28" t="s">
        <v>103</v>
      </c>
      <c r="U265" s="28" t="s">
        <v>102</v>
      </c>
      <c r="V265" s="28" t="s">
        <v>102</v>
      </c>
      <c r="W265" s="29"/>
      <c r="X265" s="28" t="s">
        <v>103</v>
      </c>
      <c r="Y265" s="29"/>
      <c r="Z265" s="29"/>
      <c r="AA265" s="28" t="s">
        <v>102</v>
      </c>
      <c r="AB265" s="28" t="s">
        <v>102</v>
      </c>
      <c r="AC265" s="28" t="s">
        <v>103</v>
      </c>
      <c r="AD265" s="28" t="s">
        <v>102</v>
      </c>
      <c r="AE265" s="28" t="s">
        <v>103</v>
      </c>
      <c r="AF265" s="28" t="s">
        <v>103</v>
      </c>
      <c r="AG265" s="28" t="s">
        <v>102</v>
      </c>
      <c r="AH265" s="28" t="s">
        <v>102</v>
      </c>
      <c r="AI265" s="28" t="s">
        <v>102</v>
      </c>
      <c r="AJ265" s="28" t="s">
        <v>102</v>
      </c>
      <c r="AK265" s="28" t="s">
        <v>102</v>
      </c>
      <c r="AL265" s="28" t="s">
        <v>103</v>
      </c>
      <c r="AM265" s="28" t="s">
        <v>102</v>
      </c>
      <c r="AN265" s="29"/>
      <c r="AO265" s="29"/>
      <c r="AP265" s="30"/>
      <c r="AQ265" s="30"/>
      <c r="AR265" s="30"/>
      <c r="AS265" s="30"/>
      <c r="AT265" s="30"/>
      <c r="AU265" s="30"/>
      <c r="AV265" s="30"/>
      <c r="AW265" s="30"/>
      <c r="AX265" s="30"/>
      <c r="AY265" s="30"/>
      <c r="AZ265" s="30"/>
      <c r="BA265" s="30"/>
    </row>
    <row r="266">
      <c r="A266" s="27" t="s">
        <v>367</v>
      </c>
      <c r="B266" s="28" t="s">
        <v>102</v>
      </c>
      <c r="C266" s="28" t="s">
        <v>102</v>
      </c>
      <c r="D266" s="28" t="s">
        <v>102</v>
      </c>
      <c r="E266" s="28" t="s">
        <v>102</v>
      </c>
      <c r="F266" s="28" t="s">
        <v>102</v>
      </c>
      <c r="G266" s="29"/>
      <c r="H266" s="28" t="s">
        <v>102</v>
      </c>
      <c r="I266" s="28" t="s">
        <v>102</v>
      </c>
      <c r="J266" s="28" t="s">
        <v>102</v>
      </c>
      <c r="K266" s="28" t="s">
        <v>102</v>
      </c>
      <c r="L266" s="28" t="s">
        <v>102</v>
      </c>
      <c r="M266" s="28" t="s">
        <v>102</v>
      </c>
      <c r="N266" s="28" t="s">
        <v>102</v>
      </c>
      <c r="O266" s="28" t="s">
        <v>102</v>
      </c>
      <c r="P266" s="28" t="s">
        <v>103</v>
      </c>
      <c r="Q266" s="28" t="s">
        <v>103</v>
      </c>
      <c r="R266" s="28" t="s">
        <v>103</v>
      </c>
      <c r="S266" s="28" t="s">
        <v>103</v>
      </c>
      <c r="T266" s="28" t="s">
        <v>103</v>
      </c>
      <c r="U266" s="28" t="s">
        <v>102</v>
      </c>
      <c r="V266" s="28" t="s">
        <v>102</v>
      </c>
      <c r="W266" s="29"/>
      <c r="X266" s="28" t="s">
        <v>103</v>
      </c>
      <c r="Y266" s="29"/>
      <c r="Z266" s="29"/>
      <c r="AA266" s="28" t="s">
        <v>102</v>
      </c>
      <c r="AB266" s="28" t="s">
        <v>102</v>
      </c>
      <c r="AC266" s="28" t="s">
        <v>103</v>
      </c>
      <c r="AD266" s="28" t="s">
        <v>102</v>
      </c>
      <c r="AE266" s="28" t="s">
        <v>102</v>
      </c>
      <c r="AF266" s="28" t="s">
        <v>103</v>
      </c>
      <c r="AG266" s="28" t="s">
        <v>102</v>
      </c>
      <c r="AH266" s="28" t="s">
        <v>102</v>
      </c>
      <c r="AI266" s="28" t="s">
        <v>102</v>
      </c>
      <c r="AJ266" s="28" t="s">
        <v>102</v>
      </c>
      <c r="AK266" s="28" t="s">
        <v>102</v>
      </c>
      <c r="AL266" s="28" t="s">
        <v>102</v>
      </c>
      <c r="AM266" s="28" t="s">
        <v>102</v>
      </c>
      <c r="AN266" s="29"/>
      <c r="AO266" s="29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</row>
    <row r="267">
      <c r="A267" s="27" t="s">
        <v>368</v>
      </c>
      <c r="B267" s="28" t="s">
        <v>103</v>
      </c>
      <c r="C267" s="28" t="s">
        <v>102</v>
      </c>
      <c r="D267" s="28" t="s">
        <v>103</v>
      </c>
      <c r="E267" s="28" t="s">
        <v>103</v>
      </c>
      <c r="F267" s="28" t="s">
        <v>103</v>
      </c>
      <c r="G267" s="29"/>
      <c r="H267" s="28" t="s">
        <v>103</v>
      </c>
      <c r="I267" s="28" t="s">
        <v>103</v>
      </c>
      <c r="J267" s="28" t="s">
        <v>103</v>
      </c>
      <c r="K267" s="28" t="s">
        <v>103</v>
      </c>
      <c r="L267" s="28" t="s">
        <v>103</v>
      </c>
      <c r="M267" s="28" t="s">
        <v>103</v>
      </c>
      <c r="N267" s="28" t="s">
        <v>103</v>
      </c>
      <c r="O267" s="28" t="s">
        <v>103</v>
      </c>
      <c r="P267" s="28" t="s">
        <v>103</v>
      </c>
      <c r="Q267" s="28" t="s">
        <v>103</v>
      </c>
      <c r="R267" s="28" t="s">
        <v>103</v>
      </c>
      <c r="S267" s="28" t="s">
        <v>103</v>
      </c>
      <c r="T267" s="28" t="s">
        <v>103</v>
      </c>
      <c r="U267" s="28" t="s">
        <v>103</v>
      </c>
      <c r="V267" s="28" t="s">
        <v>103</v>
      </c>
      <c r="W267" s="29"/>
      <c r="X267" s="28" t="s">
        <v>103</v>
      </c>
      <c r="Y267" s="29"/>
      <c r="Z267" s="29"/>
      <c r="AA267" s="28" t="s">
        <v>102</v>
      </c>
      <c r="AB267" s="28" t="s">
        <v>103</v>
      </c>
      <c r="AC267" s="28" t="s">
        <v>103</v>
      </c>
      <c r="AD267" s="28" t="s">
        <v>103</v>
      </c>
      <c r="AE267" s="28" t="s">
        <v>103</v>
      </c>
      <c r="AF267" s="28" t="s">
        <v>103</v>
      </c>
      <c r="AG267" s="28" t="s">
        <v>103</v>
      </c>
      <c r="AH267" s="28" t="s">
        <v>103</v>
      </c>
      <c r="AI267" s="28" t="s">
        <v>103</v>
      </c>
      <c r="AJ267" s="28" t="s">
        <v>103</v>
      </c>
      <c r="AK267" s="28" t="s">
        <v>103</v>
      </c>
      <c r="AL267" s="28" t="s">
        <v>103</v>
      </c>
      <c r="AM267" s="28" t="s">
        <v>103</v>
      </c>
      <c r="AN267" s="29"/>
      <c r="AO267" s="29"/>
      <c r="AP267" s="30"/>
      <c r="AQ267" s="30"/>
      <c r="AR267" s="30"/>
      <c r="AS267" s="30"/>
      <c r="AT267" s="30"/>
      <c r="AU267" s="30"/>
      <c r="AV267" s="30"/>
      <c r="AW267" s="30"/>
      <c r="AX267" s="30"/>
      <c r="AY267" s="30"/>
      <c r="AZ267" s="30"/>
      <c r="BA267" s="30"/>
    </row>
    <row r="268">
      <c r="A268" s="27" t="s">
        <v>369</v>
      </c>
      <c r="B268" s="28" t="s">
        <v>103</v>
      </c>
      <c r="C268" s="28" t="s">
        <v>103</v>
      </c>
      <c r="D268" s="28" t="s">
        <v>103</v>
      </c>
      <c r="E268" s="28" t="s">
        <v>102</v>
      </c>
      <c r="F268" s="28" t="s">
        <v>102</v>
      </c>
      <c r="G268" s="29"/>
      <c r="H268" s="28" t="s">
        <v>103</v>
      </c>
      <c r="I268" s="28" t="s">
        <v>103</v>
      </c>
      <c r="J268" s="28" t="s">
        <v>103</v>
      </c>
      <c r="K268" s="28" t="s">
        <v>103</v>
      </c>
      <c r="L268" s="28" t="s">
        <v>103</v>
      </c>
      <c r="M268" s="28" t="s">
        <v>103</v>
      </c>
      <c r="N268" s="28" t="s">
        <v>103</v>
      </c>
      <c r="O268" s="28" t="s">
        <v>103</v>
      </c>
      <c r="P268" s="28" t="s">
        <v>102</v>
      </c>
      <c r="Q268" s="28" t="s">
        <v>103</v>
      </c>
      <c r="R268" s="28" t="s">
        <v>102</v>
      </c>
      <c r="S268" s="28" t="s">
        <v>102</v>
      </c>
      <c r="T268" s="28" t="s">
        <v>111</v>
      </c>
      <c r="U268" s="28" t="s">
        <v>103</v>
      </c>
      <c r="V268" s="28" t="s">
        <v>103</v>
      </c>
      <c r="W268" s="29"/>
      <c r="X268" s="28" t="s">
        <v>103</v>
      </c>
      <c r="Y268" s="29"/>
      <c r="Z268" s="29"/>
      <c r="AA268" s="28" t="s">
        <v>103</v>
      </c>
      <c r="AB268" s="28" t="s">
        <v>103</v>
      </c>
      <c r="AC268" s="28" t="s">
        <v>102</v>
      </c>
      <c r="AD268" s="28" t="s">
        <v>103</v>
      </c>
      <c r="AE268" s="28" t="s">
        <v>102</v>
      </c>
      <c r="AF268" s="28" t="s">
        <v>102</v>
      </c>
      <c r="AG268" s="28" t="s">
        <v>103</v>
      </c>
      <c r="AH268" s="28" t="s">
        <v>103</v>
      </c>
      <c r="AI268" s="28" t="s">
        <v>103</v>
      </c>
      <c r="AJ268" s="28" t="s">
        <v>103</v>
      </c>
      <c r="AK268" s="28" t="s">
        <v>103</v>
      </c>
      <c r="AL268" s="28" t="s">
        <v>103</v>
      </c>
      <c r="AM268" s="28" t="s">
        <v>103</v>
      </c>
      <c r="AN268" s="29"/>
      <c r="AO268" s="29"/>
      <c r="AP268" s="30"/>
      <c r="AQ268" s="30"/>
      <c r="AR268" s="30"/>
      <c r="AS268" s="30"/>
      <c r="AT268" s="30"/>
      <c r="AU268" s="30"/>
      <c r="AV268" s="30"/>
      <c r="AW268" s="30"/>
      <c r="AX268" s="30"/>
      <c r="AY268" s="30"/>
      <c r="AZ268" s="30"/>
      <c r="BA268" s="30"/>
    </row>
    <row r="269">
      <c r="A269" s="27" t="s">
        <v>370</v>
      </c>
      <c r="B269" s="28" t="s">
        <v>103</v>
      </c>
      <c r="C269" s="28" t="s">
        <v>103</v>
      </c>
      <c r="D269" s="28" t="s">
        <v>103</v>
      </c>
      <c r="E269" s="28" t="s">
        <v>103</v>
      </c>
      <c r="F269" s="28" t="s">
        <v>103</v>
      </c>
      <c r="G269" s="29"/>
      <c r="H269" s="28" t="s">
        <v>103</v>
      </c>
      <c r="I269" s="28" t="s">
        <v>102</v>
      </c>
      <c r="J269" s="28" t="s">
        <v>103</v>
      </c>
      <c r="K269" s="28" t="s">
        <v>103</v>
      </c>
      <c r="L269" s="28" t="s">
        <v>103</v>
      </c>
      <c r="M269" s="28" t="s">
        <v>103</v>
      </c>
      <c r="N269" s="28" t="s">
        <v>103</v>
      </c>
      <c r="O269" s="28" t="s">
        <v>103</v>
      </c>
      <c r="P269" s="28" t="s">
        <v>103</v>
      </c>
      <c r="Q269" s="28" t="s">
        <v>103</v>
      </c>
      <c r="R269" s="28" t="s">
        <v>102</v>
      </c>
      <c r="S269" s="28" t="s">
        <v>103</v>
      </c>
      <c r="T269" s="28" t="s">
        <v>103</v>
      </c>
      <c r="U269" s="28" t="s">
        <v>103</v>
      </c>
      <c r="V269" s="28" t="s">
        <v>103</v>
      </c>
      <c r="W269" s="29"/>
      <c r="X269" s="28" t="s">
        <v>102</v>
      </c>
      <c r="Y269" s="29"/>
      <c r="Z269" s="29"/>
      <c r="AA269" s="28" t="s">
        <v>103</v>
      </c>
      <c r="AB269" s="28" t="s">
        <v>103</v>
      </c>
      <c r="AC269" s="28" t="s">
        <v>102</v>
      </c>
      <c r="AD269" s="28" t="s">
        <v>103</v>
      </c>
      <c r="AE269" s="28" t="s">
        <v>103</v>
      </c>
      <c r="AF269" s="28" t="s">
        <v>103</v>
      </c>
      <c r="AG269" s="28" t="s">
        <v>103</v>
      </c>
      <c r="AH269" s="28" t="s">
        <v>103</v>
      </c>
      <c r="AI269" s="28" t="s">
        <v>103</v>
      </c>
      <c r="AJ269" s="28" t="s">
        <v>103</v>
      </c>
      <c r="AK269" s="28" t="s">
        <v>103</v>
      </c>
      <c r="AL269" s="28" t="s">
        <v>102</v>
      </c>
      <c r="AM269" s="28" t="s">
        <v>103</v>
      </c>
      <c r="AN269" s="29"/>
      <c r="AO269" s="29"/>
      <c r="AP269" s="30"/>
      <c r="AQ269" s="30"/>
      <c r="AR269" s="30"/>
      <c r="AS269" s="30"/>
      <c r="AT269" s="30"/>
      <c r="AU269" s="30"/>
      <c r="AV269" s="30"/>
      <c r="AW269" s="30"/>
      <c r="AX269" s="30"/>
      <c r="AY269" s="30"/>
      <c r="AZ269" s="30"/>
      <c r="BA269" s="30"/>
    </row>
    <row r="270">
      <c r="A270" s="27" t="s">
        <v>371</v>
      </c>
      <c r="B270" s="28" t="s">
        <v>103</v>
      </c>
      <c r="C270" s="28" t="s">
        <v>103</v>
      </c>
      <c r="D270" s="28" t="s">
        <v>103</v>
      </c>
      <c r="E270" s="28" t="s">
        <v>102</v>
      </c>
      <c r="F270" s="28" t="s">
        <v>102</v>
      </c>
      <c r="G270" s="29"/>
      <c r="H270" s="28" t="s">
        <v>103</v>
      </c>
      <c r="I270" s="28" t="s">
        <v>103</v>
      </c>
      <c r="J270" s="28" t="s">
        <v>102</v>
      </c>
      <c r="K270" s="28" t="s">
        <v>103</v>
      </c>
      <c r="L270" s="28" t="s">
        <v>102</v>
      </c>
      <c r="M270" s="28" t="s">
        <v>102</v>
      </c>
      <c r="N270" s="28" t="s">
        <v>103</v>
      </c>
      <c r="O270" s="28" t="s">
        <v>102</v>
      </c>
      <c r="P270" s="28" t="s">
        <v>102</v>
      </c>
      <c r="Q270" s="28" t="s">
        <v>103</v>
      </c>
      <c r="R270" s="28" t="s">
        <v>103</v>
      </c>
      <c r="S270" s="28" t="s">
        <v>102</v>
      </c>
      <c r="T270" s="28" t="s">
        <v>103</v>
      </c>
      <c r="U270" s="28" t="s">
        <v>102</v>
      </c>
      <c r="V270" s="28" t="s">
        <v>102</v>
      </c>
      <c r="W270" s="29"/>
      <c r="X270" s="28" t="s">
        <v>103</v>
      </c>
      <c r="Y270" s="29"/>
      <c r="Z270" s="29"/>
      <c r="AA270" s="28" t="s">
        <v>102</v>
      </c>
      <c r="AB270" s="28" t="s">
        <v>102</v>
      </c>
      <c r="AC270" s="28" t="s">
        <v>103</v>
      </c>
      <c r="AD270" s="28" t="s">
        <v>103</v>
      </c>
      <c r="AE270" s="28" t="s">
        <v>102</v>
      </c>
      <c r="AF270" s="28" t="s">
        <v>103</v>
      </c>
      <c r="AG270" s="28" t="s">
        <v>103</v>
      </c>
      <c r="AH270" s="28" t="s">
        <v>103</v>
      </c>
      <c r="AI270" s="28" t="s">
        <v>103</v>
      </c>
      <c r="AJ270" s="28" t="s">
        <v>102</v>
      </c>
      <c r="AK270" s="28" t="s">
        <v>102</v>
      </c>
      <c r="AL270" s="28" t="s">
        <v>103</v>
      </c>
      <c r="AM270" s="28" t="s">
        <v>102</v>
      </c>
      <c r="AN270" s="29"/>
      <c r="AO270" s="29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/>
      <c r="BA270" s="30"/>
    </row>
    <row r="271">
      <c r="A271" s="27" t="s">
        <v>372</v>
      </c>
      <c r="B271" s="28" t="s">
        <v>103</v>
      </c>
      <c r="C271" s="28" t="s">
        <v>103</v>
      </c>
      <c r="D271" s="28" t="s">
        <v>102</v>
      </c>
      <c r="E271" s="28" t="s">
        <v>102</v>
      </c>
      <c r="F271" s="28" t="s">
        <v>102</v>
      </c>
      <c r="G271" s="29"/>
      <c r="H271" s="28" t="s">
        <v>103</v>
      </c>
      <c r="I271" s="28" t="s">
        <v>103</v>
      </c>
      <c r="J271" s="28" t="s">
        <v>103</v>
      </c>
      <c r="K271" s="28" t="s">
        <v>103</v>
      </c>
      <c r="L271" s="28" t="s">
        <v>102</v>
      </c>
      <c r="M271" s="28" t="s">
        <v>102</v>
      </c>
      <c r="N271" s="28" t="s">
        <v>103</v>
      </c>
      <c r="O271" s="28" t="s">
        <v>102</v>
      </c>
      <c r="P271" s="28" t="s">
        <v>103</v>
      </c>
      <c r="Q271" s="28" t="s">
        <v>103</v>
      </c>
      <c r="R271" s="28" t="s">
        <v>103</v>
      </c>
      <c r="S271" s="28" t="s">
        <v>103</v>
      </c>
      <c r="T271" s="28" t="s">
        <v>103</v>
      </c>
      <c r="U271" s="28" t="s">
        <v>111</v>
      </c>
      <c r="V271" s="28" t="s">
        <v>102</v>
      </c>
      <c r="W271" s="29"/>
      <c r="X271" s="28" t="s">
        <v>103</v>
      </c>
      <c r="Y271" s="29"/>
      <c r="Z271" s="29"/>
      <c r="AA271" s="28" t="s">
        <v>102</v>
      </c>
      <c r="AB271" s="28" t="s">
        <v>102</v>
      </c>
      <c r="AC271" s="28" t="s">
        <v>102</v>
      </c>
      <c r="AD271" s="28" t="s">
        <v>103</v>
      </c>
      <c r="AE271" s="28" t="s">
        <v>103</v>
      </c>
      <c r="AF271" s="28" t="s">
        <v>102</v>
      </c>
      <c r="AG271" s="28" t="s">
        <v>103</v>
      </c>
      <c r="AH271" s="28" t="s">
        <v>103</v>
      </c>
      <c r="AI271" s="28" t="s">
        <v>103</v>
      </c>
      <c r="AJ271" s="28" t="s">
        <v>102</v>
      </c>
      <c r="AK271" s="28" t="s">
        <v>102</v>
      </c>
      <c r="AL271" s="28" t="s">
        <v>102</v>
      </c>
      <c r="AM271" s="28" t="s">
        <v>103</v>
      </c>
      <c r="AN271" s="29"/>
      <c r="AO271" s="29"/>
      <c r="AP271" s="30"/>
      <c r="AQ271" s="30"/>
      <c r="AR271" s="30"/>
      <c r="AS271" s="30"/>
      <c r="AT271" s="30"/>
      <c r="AU271" s="30"/>
      <c r="AV271" s="30"/>
      <c r="AW271" s="30"/>
      <c r="AX271" s="30"/>
      <c r="AY271" s="30"/>
      <c r="AZ271" s="30"/>
      <c r="BA271" s="30"/>
    </row>
    <row r="272">
      <c r="A272" s="27" t="s">
        <v>373</v>
      </c>
      <c r="B272" s="28" t="s">
        <v>111</v>
      </c>
      <c r="C272" s="28" t="s">
        <v>109</v>
      </c>
      <c r="D272" s="28" t="s">
        <v>111</v>
      </c>
      <c r="E272" s="28" t="s">
        <v>111</v>
      </c>
      <c r="F272" s="28" t="s">
        <v>111</v>
      </c>
      <c r="G272" s="29"/>
      <c r="H272" s="28" t="s">
        <v>109</v>
      </c>
      <c r="I272" s="28" t="s">
        <v>109</v>
      </c>
      <c r="J272" s="28" t="s">
        <v>111</v>
      </c>
      <c r="K272" s="28" t="s">
        <v>103</v>
      </c>
      <c r="L272" s="28" t="s">
        <v>111</v>
      </c>
      <c r="M272" s="28" t="s">
        <v>102</v>
      </c>
      <c r="N272" s="28" t="s">
        <v>111</v>
      </c>
      <c r="O272" s="28" t="s">
        <v>109</v>
      </c>
      <c r="P272" s="28" t="s">
        <v>109</v>
      </c>
      <c r="Q272" s="28" t="s">
        <v>109</v>
      </c>
      <c r="R272" s="28" t="s">
        <v>111</v>
      </c>
      <c r="S272" s="28" t="s">
        <v>102</v>
      </c>
      <c r="T272" s="28" t="s">
        <v>109</v>
      </c>
      <c r="U272" s="28" t="s">
        <v>111</v>
      </c>
      <c r="V272" s="28" t="s">
        <v>111</v>
      </c>
      <c r="W272" s="29"/>
      <c r="X272" s="28" t="s">
        <v>102</v>
      </c>
      <c r="Y272" s="29"/>
      <c r="Z272" s="29"/>
      <c r="AA272" s="28" t="s">
        <v>109</v>
      </c>
      <c r="AB272" s="28" t="s">
        <v>111</v>
      </c>
      <c r="AC272" s="28" t="s">
        <v>111</v>
      </c>
      <c r="AD272" s="28" t="s">
        <v>111</v>
      </c>
      <c r="AE272" s="28" t="s">
        <v>103</v>
      </c>
      <c r="AF272" s="28" t="s">
        <v>111</v>
      </c>
      <c r="AG272" s="28" t="s">
        <v>109</v>
      </c>
      <c r="AH272" s="28" t="s">
        <v>111</v>
      </c>
      <c r="AI272" s="28" t="s">
        <v>111</v>
      </c>
      <c r="AJ272" s="28" t="s">
        <v>111</v>
      </c>
      <c r="AK272" s="28" t="s">
        <v>103</v>
      </c>
      <c r="AL272" s="28" t="s">
        <v>110</v>
      </c>
      <c r="AM272" s="28" t="s">
        <v>109</v>
      </c>
      <c r="AN272" s="29"/>
      <c r="AO272" s="29"/>
      <c r="AP272" s="30"/>
      <c r="AQ272" s="30"/>
      <c r="AR272" s="30"/>
      <c r="AS272" s="30"/>
      <c r="AT272" s="30"/>
      <c r="AU272" s="30"/>
      <c r="AV272" s="30"/>
      <c r="AW272" s="30"/>
      <c r="AX272" s="30"/>
      <c r="AY272" s="30"/>
      <c r="AZ272" s="30"/>
      <c r="BA272" s="30"/>
    </row>
    <row r="273">
      <c r="A273" s="6" t="s">
        <v>374</v>
      </c>
      <c r="B273" s="7" t="s">
        <v>109</v>
      </c>
      <c r="C273" s="7" t="s">
        <v>109</v>
      </c>
      <c r="D273" s="7" t="s">
        <v>109</v>
      </c>
      <c r="E273" s="7" t="s">
        <v>109</v>
      </c>
      <c r="F273" s="7" t="s">
        <v>109</v>
      </c>
      <c r="G273" s="8"/>
      <c r="H273" s="7" t="s">
        <v>109</v>
      </c>
      <c r="I273" s="7" t="s">
        <v>111</v>
      </c>
      <c r="J273" s="7" t="s">
        <v>109</v>
      </c>
      <c r="K273" s="7" t="s">
        <v>109</v>
      </c>
      <c r="L273" s="7" t="s">
        <v>109</v>
      </c>
      <c r="M273" s="7" t="s">
        <v>109</v>
      </c>
      <c r="N273" s="7" t="s">
        <v>109</v>
      </c>
      <c r="O273" s="7" t="s">
        <v>109</v>
      </c>
      <c r="P273" s="7" t="s">
        <v>103</v>
      </c>
      <c r="Q273" s="7" t="s">
        <v>109</v>
      </c>
      <c r="R273" s="7" t="s">
        <v>109</v>
      </c>
      <c r="S273" s="7" t="s">
        <v>109</v>
      </c>
      <c r="T273" s="7" t="s">
        <v>109</v>
      </c>
      <c r="U273" s="7" t="s">
        <v>109</v>
      </c>
      <c r="V273" s="7" t="s">
        <v>109</v>
      </c>
      <c r="W273" s="8"/>
      <c r="X273" s="7" t="s">
        <v>109</v>
      </c>
      <c r="Y273" s="8"/>
      <c r="Z273" s="8"/>
      <c r="AA273" s="7" t="s">
        <v>109</v>
      </c>
      <c r="AB273" s="7" t="s">
        <v>109</v>
      </c>
      <c r="AC273" s="7" t="s">
        <v>111</v>
      </c>
      <c r="AD273" s="7" t="s">
        <v>109</v>
      </c>
      <c r="AE273" s="7" t="s">
        <v>109</v>
      </c>
      <c r="AF273" s="7" t="s">
        <v>103</v>
      </c>
      <c r="AG273" s="7" t="s">
        <v>109</v>
      </c>
      <c r="AH273" s="7" t="s">
        <v>109</v>
      </c>
      <c r="AI273" s="7" t="s">
        <v>109</v>
      </c>
      <c r="AJ273" s="7" t="s">
        <v>109</v>
      </c>
      <c r="AK273" s="7" t="s">
        <v>109</v>
      </c>
      <c r="AL273" s="7" t="s">
        <v>109</v>
      </c>
      <c r="AM273" s="7" t="s">
        <v>109</v>
      </c>
      <c r="AN273" s="8"/>
      <c r="AO273" s="8"/>
    </row>
    <row r="274">
      <c r="A274" s="6" t="s">
        <v>375</v>
      </c>
      <c r="B274" s="7" t="s">
        <v>103</v>
      </c>
      <c r="C274" s="7" t="s">
        <v>103</v>
      </c>
      <c r="D274" s="7" t="s">
        <v>103</v>
      </c>
      <c r="E274" s="7" t="s">
        <v>103</v>
      </c>
      <c r="F274" s="7" t="s">
        <v>102</v>
      </c>
      <c r="G274" s="8"/>
      <c r="H274" s="7" t="s">
        <v>103</v>
      </c>
      <c r="I274" s="7" t="s">
        <v>103</v>
      </c>
      <c r="J274" s="7" t="s">
        <v>103</v>
      </c>
      <c r="K274" s="7" t="s">
        <v>103</v>
      </c>
      <c r="L274" s="7" t="s">
        <v>103</v>
      </c>
      <c r="M274" s="7" t="s">
        <v>102</v>
      </c>
      <c r="N274" s="7" t="s">
        <v>103</v>
      </c>
      <c r="O274" s="7" t="s">
        <v>103</v>
      </c>
      <c r="P274" s="7" t="s">
        <v>103</v>
      </c>
      <c r="Q274" s="7" t="s">
        <v>103</v>
      </c>
      <c r="R274" s="7" t="s">
        <v>103</v>
      </c>
      <c r="S274" s="7" t="s">
        <v>102</v>
      </c>
      <c r="T274" s="7" t="s">
        <v>103</v>
      </c>
      <c r="U274" s="7" t="s">
        <v>103</v>
      </c>
      <c r="V274" s="7" t="s">
        <v>103</v>
      </c>
      <c r="W274" s="8"/>
      <c r="X274" s="7" t="s">
        <v>102</v>
      </c>
      <c r="Y274" s="8"/>
      <c r="Z274" s="8"/>
      <c r="AA274" s="7" t="s">
        <v>103</v>
      </c>
      <c r="AB274" s="7" t="s">
        <v>103</v>
      </c>
      <c r="AC274" s="7" t="s">
        <v>103</v>
      </c>
      <c r="AD274" s="7" t="s">
        <v>103</v>
      </c>
      <c r="AE274" s="7" t="s">
        <v>103</v>
      </c>
      <c r="AF274" s="7" t="s">
        <v>103</v>
      </c>
      <c r="AG274" s="7" t="s">
        <v>103</v>
      </c>
      <c r="AH274" s="7" t="s">
        <v>103</v>
      </c>
      <c r="AI274" s="7" t="s">
        <v>103</v>
      </c>
      <c r="AJ274" s="7" t="s">
        <v>103</v>
      </c>
      <c r="AK274" s="7" t="s">
        <v>103</v>
      </c>
      <c r="AL274" s="7" t="s">
        <v>103</v>
      </c>
      <c r="AM274" s="7" t="s">
        <v>103</v>
      </c>
      <c r="AN274" s="8"/>
      <c r="AO274" s="8"/>
    </row>
    <row r="275">
      <c r="A275" s="6" t="s">
        <v>376</v>
      </c>
      <c r="B275" s="7" t="s">
        <v>103</v>
      </c>
      <c r="C275" s="7" t="s">
        <v>103</v>
      </c>
      <c r="D275" s="7" t="s">
        <v>103</v>
      </c>
      <c r="E275" s="7" t="s">
        <v>103</v>
      </c>
      <c r="F275" s="7" t="s">
        <v>103</v>
      </c>
      <c r="G275" s="8"/>
      <c r="H275" s="7" t="s">
        <v>103</v>
      </c>
      <c r="I275" s="7" t="s">
        <v>102</v>
      </c>
      <c r="J275" s="7" t="s">
        <v>103</v>
      </c>
      <c r="K275" s="7" t="s">
        <v>103</v>
      </c>
      <c r="L275" s="7" t="s">
        <v>103</v>
      </c>
      <c r="M275" s="7" t="s">
        <v>103</v>
      </c>
      <c r="N275" s="7" t="s">
        <v>103</v>
      </c>
      <c r="O275" s="7" t="s">
        <v>103</v>
      </c>
      <c r="P275" s="7" t="s">
        <v>103</v>
      </c>
      <c r="Q275" s="7" t="s">
        <v>103</v>
      </c>
      <c r="R275" s="7" t="s">
        <v>103</v>
      </c>
      <c r="S275" s="7" t="s">
        <v>102</v>
      </c>
      <c r="T275" s="7" t="s">
        <v>103</v>
      </c>
      <c r="U275" s="7" t="s">
        <v>103</v>
      </c>
      <c r="V275" s="7" t="s">
        <v>103</v>
      </c>
      <c r="W275" s="8"/>
      <c r="X275" s="7" t="s">
        <v>103</v>
      </c>
      <c r="Y275" s="8"/>
      <c r="Z275" s="8"/>
      <c r="AA275" s="7" t="s">
        <v>103</v>
      </c>
      <c r="AB275" s="7" t="s">
        <v>103</v>
      </c>
      <c r="AC275" s="7" t="s">
        <v>103</v>
      </c>
      <c r="AD275" s="7" t="s">
        <v>103</v>
      </c>
      <c r="AE275" s="7"/>
      <c r="AF275" s="7" t="s">
        <v>103</v>
      </c>
      <c r="AG275" s="7" t="s">
        <v>103</v>
      </c>
      <c r="AH275" s="7" t="s">
        <v>103</v>
      </c>
      <c r="AI275" s="7" t="s">
        <v>103</v>
      </c>
      <c r="AJ275" s="7" t="s">
        <v>103</v>
      </c>
      <c r="AK275" s="7" t="s">
        <v>103</v>
      </c>
      <c r="AL275" s="7" t="s">
        <v>102</v>
      </c>
      <c r="AM275" s="7" t="s">
        <v>103</v>
      </c>
      <c r="AN275" s="8"/>
      <c r="AO275" s="8"/>
    </row>
    <row r="276">
      <c r="A276" s="6" t="s">
        <v>377</v>
      </c>
      <c r="B276" s="7" t="s">
        <v>103</v>
      </c>
      <c r="C276" s="7" t="s">
        <v>103</v>
      </c>
      <c r="D276" s="7" t="s">
        <v>103</v>
      </c>
      <c r="E276" s="7" t="s">
        <v>103</v>
      </c>
      <c r="F276" s="7" t="s">
        <v>103</v>
      </c>
      <c r="G276" s="8"/>
      <c r="H276" s="7" t="s">
        <v>103</v>
      </c>
      <c r="I276" s="7" t="s">
        <v>102</v>
      </c>
      <c r="J276" s="7" t="s">
        <v>103</v>
      </c>
      <c r="K276" s="7" t="s">
        <v>103</v>
      </c>
      <c r="L276" s="7" t="s">
        <v>103</v>
      </c>
      <c r="M276" s="7" t="s">
        <v>103</v>
      </c>
      <c r="N276" s="7" t="s">
        <v>102</v>
      </c>
      <c r="O276" s="7" t="s">
        <v>103</v>
      </c>
      <c r="P276" s="7" t="s">
        <v>103</v>
      </c>
      <c r="Q276" s="7" t="s">
        <v>103</v>
      </c>
      <c r="R276" s="7" t="s">
        <v>102</v>
      </c>
      <c r="S276" s="7" t="s">
        <v>103</v>
      </c>
      <c r="T276" s="7" t="s">
        <v>102</v>
      </c>
      <c r="U276" s="7" t="s">
        <v>103</v>
      </c>
      <c r="V276" s="7" t="s">
        <v>103</v>
      </c>
      <c r="W276" s="8"/>
      <c r="X276" s="7" t="s">
        <v>103</v>
      </c>
      <c r="Y276" s="8"/>
      <c r="Z276" s="8"/>
      <c r="AA276" s="7" t="s">
        <v>103</v>
      </c>
      <c r="AB276" s="7" t="s">
        <v>103</v>
      </c>
      <c r="AC276" s="7" t="s">
        <v>102</v>
      </c>
      <c r="AD276" s="7" t="s">
        <v>103</v>
      </c>
      <c r="AE276" s="7" t="s">
        <v>103</v>
      </c>
      <c r="AF276" s="7" t="s">
        <v>102</v>
      </c>
      <c r="AG276" s="7" t="s">
        <v>103</v>
      </c>
      <c r="AH276" s="7" t="s">
        <v>103</v>
      </c>
      <c r="AI276" s="7" t="s">
        <v>103</v>
      </c>
      <c r="AJ276" s="7" t="s">
        <v>103</v>
      </c>
      <c r="AK276" s="7" t="s">
        <v>103</v>
      </c>
      <c r="AL276" s="7" t="s">
        <v>103</v>
      </c>
      <c r="AM276" s="7" t="s">
        <v>103</v>
      </c>
      <c r="AN276" s="8"/>
      <c r="AO276" s="8"/>
    </row>
    <row r="277">
      <c r="A277" s="6" t="s">
        <v>378</v>
      </c>
      <c r="B277" s="7" t="s">
        <v>103</v>
      </c>
      <c r="C277" s="7" t="s">
        <v>103</v>
      </c>
      <c r="D277" s="7" t="s">
        <v>103</v>
      </c>
      <c r="E277" s="7" t="s">
        <v>102</v>
      </c>
      <c r="F277" s="7" t="s">
        <v>102</v>
      </c>
      <c r="G277" s="8"/>
      <c r="H277" s="7" t="s">
        <v>103</v>
      </c>
      <c r="I277" s="7" t="s">
        <v>103</v>
      </c>
      <c r="J277" s="7" t="s">
        <v>102</v>
      </c>
      <c r="K277" s="7" t="s">
        <v>103</v>
      </c>
      <c r="L277" s="7" t="s">
        <v>103</v>
      </c>
      <c r="M277" s="7" t="s">
        <v>102</v>
      </c>
      <c r="N277" s="7" t="s">
        <v>103</v>
      </c>
      <c r="O277" s="7" t="s">
        <v>102</v>
      </c>
      <c r="P277" s="7" t="s">
        <v>103</v>
      </c>
      <c r="Q277" s="7" t="s">
        <v>103</v>
      </c>
      <c r="R277" s="7" t="s">
        <v>103</v>
      </c>
      <c r="S277" s="7" t="s">
        <v>103</v>
      </c>
      <c r="T277" s="7" t="s">
        <v>102</v>
      </c>
      <c r="U277" s="7" t="s">
        <v>102</v>
      </c>
      <c r="V277" s="7" t="s">
        <v>102</v>
      </c>
      <c r="W277" s="8"/>
      <c r="X277" s="7" t="s">
        <v>103</v>
      </c>
      <c r="Y277" s="8"/>
      <c r="Z277" s="8"/>
      <c r="AA277" s="7" t="s">
        <v>102</v>
      </c>
      <c r="AB277" s="7" t="s">
        <v>102</v>
      </c>
      <c r="AC277" s="7" t="s">
        <v>103</v>
      </c>
      <c r="AD277" s="7" t="s">
        <v>102</v>
      </c>
      <c r="AE277" s="7" t="s">
        <v>103</v>
      </c>
      <c r="AF277" s="7" t="s">
        <v>102</v>
      </c>
      <c r="AG277" s="7" t="s">
        <v>103</v>
      </c>
      <c r="AH277" s="7" t="s">
        <v>103</v>
      </c>
      <c r="AI277" s="7" t="s">
        <v>103</v>
      </c>
      <c r="AJ277" s="7" t="s">
        <v>102</v>
      </c>
      <c r="AK277" s="7" t="s">
        <v>103</v>
      </c>
      <c r="AL277" s="7" t="s">
        <v>103</v>
      </c>
      <c r="AM277" s="7" t="s">
        <v>103</v>
      </c>
      <c r="AN277" s="8"/>
      <c r="AO277" s="8"/>
    </row>
    <row r="278">
      <c r="A278" s="6" t="s">
        <v>379</v>
      </c>
      <c r="B278" s="7" t="s">
        <v>102</v>
      </c>
      <c r="C278" s="7" t="s">
        <v>103</v>
      </c>
      <c r="D278" s="7" t="s">
        <v>110</v>
      </c>
      <c r="E278" s="7" t="s">
        <v>102</v>
      </c>
      <c r="F278" s="7" t="s">
        <v>103</v>
      </c>
      <c r="G278" s="8"/>
      <c r="H278" s="7" t="s">
        <v>102</v>
      </c>
      <c r="I278" s="7" t="s">
        <v>103</v>
      </c>
      <c r="J278" s="7" t="s">
        <v>103</v>
      </c>
      <c r="K278" s="7" t="s">
        <v>110</v>
      </c>
      <c r="L278" s="7" t="s">
        <v>102</v>
      </c>
      <c r="M278" s="7" t="s">
        <v>102</v>
      </c>
      <c r="N278" s="7" t="s">
        <v>103</v>
      </c>
      <c r="O278" s="7" t="s">
        <v>103</v>
      </c>
      <c r="P278" s="7" t="s">
        <v>103</v>
      </c>
      <c r="Q278" s="7" t="s">
        <v>103</v>
      </c>
      <c r="R278" s="7" t="s">
        <v>103</v>
      </c>
      <c r="S278" s="7" t="s">
        <v>102</v>
      </c>
      <c r="T278" s="7" t="s">
        <v>102</v>
      </c>
      <c r="U278" s="7" t="s">
        <v>102</v>
      </c>
      <c r="V278" s="7" t="s">
        <v>102</v>
      </c>
      <c r="W278" s="8"/>
      <c r="X278" s="7" t="s">
        <v>111</v>
      </c>
      <c r="Y278" s="8"/>
      <c r="Z278" s="8"/>
      <c r="AA278" s="7" t="s">
        <v>102</v>
      </c>
      <c r="AB278" s="7" t="s">
        <v>103</v>
      </c>
      <c r="AC278" s="7" t="s">
        <v>103</v>
      </c>
      <c r="AD278" s="7" t="s">
        <v>102</v>
      </c>
      <c r="AE278" s="7" t="s">
        <v>110</v>
      </c>
      <c r="AF278" s="7" t="s">
        <v>102</v>
      </c>
      <c r="AG278" s="7" t="s">
        <v>103</v>
      </c>
      <c r="AH278" s="7" t="s">
        <v>102</v>
      </c>
      <c r="AI278" s="7" t="s">
        <v>109</v>
      </c>
      <c r="AJ278" s="7" t="s">
        <v>102</v>
      </c>
      <c r="AK278" s="7" t="s">
        <v>102</v>
      </c>
      <c r="AL278" s="7" t="s">
        <v>103</v>
      </c>
      <c r="AM278" s="7" t="s">
        <v>103</v>
      </c>
      <c r="AN278" s="8"/>
      <c r="AO278" s="8"/>
    </row>
    <row r="279">
      <c r="A279" s="6" t="s">
        <v>380</v>
      </c>
      <c r="B279" s="7" t="s">
        <v>102</v>
      </c>
      <c r="C279" s="7" t="s">
        <v>102</v>
      </c>
      <c r="D279" s="7" t="s">
        <v>102</v>
      </c>
      <c r="E279" s="7" t="s">
        <v>102</v>
      </c>
      <c r="F279" s="7" t="s">
        <v>102</v>
      </c>
      <c r="G279" s="8"/>
      <c r="H279" s="7" t="s">
        <v>102</v>
      </c>
      <c r="I279" s="7" t="s">
        <v>102</v>
      </c>
      <c r="J279" s="7" t="s">
        <v>102</v>
      </c>
      <c r="K279" s="7" t="s">
        <v>102</v>
      </c>
      <c r="L279" s="7" t="s">
        <v>103</v>
      </c>
      <c r="M279" s="7" t="s">
        <v>102</v>
      </c>
      <c r="N279" s="7" t="s">
        <v>102</v>
      </c>
      <c r="O279" s="7" t="s">
        <v>102</v>
      </c>
      <c r="P279" s="7" t="s">
        <v>103</v>
      </c>
      <c r="Q279" s="7" t="s">
        <v>111</v>
      </c>
      <c r="R279" s="7" t="s">
        <v>102</v>
      </c>
      <c r="S279" s="7" t="s">
        <v>102</v>
      </c>
      <c r="T279" s="7" t="s">
        <v>102</v>
      </c>
      <c r="U279" s="7" t="s">
        <v>102</v>
      </c>
      <c r="V279" s="7" t="s">
        <v>111</v>
      </c>
      <c r="W279" s="8"/>
      <c r="X279" s="7" t="s">
        <v>102</v>
      </c>
      <c r="Y279" s="8"/>
      <c r="Z279" s="8"/>
      <c r="AA279" s="7" t="s">
        <v>102</v>
      </c>
      <c r="AB279" s="7" t="s">
        <v>102</v>
      </c>
      <c r="AC279" s="7" t="s">
        <v>102</v>
      </c>
      <c r="AD279" s="7" t="s">
        <v>102</v>
      </c>
      <c r="AE279" s="7" t="s">
        <v>102</v>
      </c>
      <c r="AF279" s="7" t="s">
        <v>102</v>
      </c>
      <c r="AG279" s="7" t="s">
        <v>103</v>
      </c>
      <c r="AH279" s="7" t="s">
        <v>102</v>
      </c>
      <c r="AI279" s="7" t="s">
        <v>102</v>
      </c>
      <c r="AJ279" s="7" t="s">
        <v>102</v>
      </c>
      <c r="AK279" s="7" t="s">
        <v>102</v>
      </c>
      <c r="AL279" s="7" t="s">
        <v>103</v>
      </c>
      <c r="AM279" s="7" t="s">
        <v>102</v>
      </c>
      <c r="AN279" s="8"/>
      <c r="AO279" s="8"/>
    </row>
    <row r="280">
      <c r="A280" s="6" t="s">
        <v>381</v>
      </c>
      <c r="B280" s="7" t="s">
        <v>111</v>
      </c>
      <c r="C280" s="7" t="s">
        <v>111</v>
      </c>
      <c r="D280" s="7" t="s">
        <v>111</v>
      </c>
      <c r="E280" s="7" t="s">
        <v>111</v>
      </c>
      <c r="F280" s="7" t="s">
        <v>111</v>
      </c>
      <c r="G280" s="8"/>
      <c r="H280" s="7" t="s">
        <v>111</v>
      </c>
      <c r="I280" s="7" t="s">
        <v>102</v>
      </c>
      <c r="J280" s="7" t="s">
        <v>111</v>
      </c>
      <c r="K280" s="8"/>
      <c r="L280" s="7" t="s">
        <v>111</v>
      </c>
      <c r="M280" s="7" t="s">
        <v>111</v>
      </c>
      <c r="N280" s="7" t="s">
        <v>102</v>
      </c>
      <c r="O280" s="7" t="s">
        <v>102</v>
      </c>
      <c r="P280" s="7" t="s">
        <v>103</v>
      </c>
      <c r="Q280" s="7" t="s">
        <v>111</v>
      </c>
      <c r="R280" s="7" t="s">
        <v>102</v>
      </c>
      <c r="S280" s="7" t="s">
        <v>102</v>
      </c>
      <c r="T280" s="7" t="s">
        <v>111</v>
      </c>
      <c r="U280" s="7" t="s">
        <v>111</v>
      </c>
      <c r="V280" s="7" t="s">
        <v>103</v>
      </c>
      <c r="W280" s="8"/>
      <c r="X280" s="7" t="s">
        <v>103</v>
      </c>
      <c r="Y280" s="8"/>
      <c r="Z280" s="8"/>
      <c r="AA280" s="7" t="s">
        <v>111</v>
      </c>
      <c r="AB280" s="7" t="s">
        <v>111</v>
      </c>
      <c r="AC280" s="7" t="s">
        <v>102</v>
      </c>
      <c r="AD280" s="7" t="s">
        <v>111</v>
      </c>
      <c r="AE280" s="7" t="s">
        <v>102</v>
      </c>
      <c r="AF280" s="7" t="s">
        <v>102</v>
      </c>
      <c r="AG280" s="7" t="s">
        <v>103</v>
      </c>
      <c r="AH280" s="7" t="s">
        <v>111</v>
      </c>
      <c r="AI280" s="7" t="s">
        <v>111</v>
      </c>
      <c r="AJ280" s="7" t="s">
        <v>111</v>
      </c>
      <c r="AK280" s="7" t="s">
        <v>111</v>
      </c>
      <c r="AL280" s="7" t="s">
        <v>111</v>
      </c>
      <c r="AM280" s="7" t="s">
        <v>102</v>
      </c>
      <c r="AN280" s="8"/>
      <c r="AO280" s="8"/>
    </row>
    <row r="281">
      <c r="A281" s="6" t="s">
        <v>382</v>
      </c>
      <c r="B281" s="7" t="s">
        <v>103</v>
      </c>
      <c r="C281" s="7" t="s">
        <v>103</v>
      </c>
      <c r="D281" s="7" t="s">
        <v>103</v>
      </c>
      <c r="E281" s="7" t="s">
        <v>103</v>
      </c>
      <c r="F281" s="7" t="s">
        <v>103</v>
      </c>
      <c r="G281" s="8"/>
      <c r="H281" s="7" t="s">
        <v>111</v>
      </c>
      <c r="I281" s="7" t="s">
        <v>103</v>
      </c>
      <c r="J281" s="7" t="s">
        <v>103</v>
      </c>
      <c r="K281" s="8"/>
      <c r="L281" s="7" t="s">
        <v>103</v>
      </c>
      <c r="M281" s="7" t="s">
        <v>103</v>
      </c>
      <c r="N281" s="7"/>
      <c r="O281" s="7" t="s">
        <v>103</v>
      </c>
      <c r="P281" s="7" t="s">
        <v>103</v>
      </c>
      <c r="Q281" s="7" t="s">
        <v>103</v>
      </c>
      <c r="R281" s="7" t="s">
        <v>103</v>
      </c>
      <c r="S281" s="7" t="s">
        <v>103</v>
      </c>
      <c r="T281" s="7" t="s">
        <v>103</v>
      </c>
      <c r="U281" s="7" t="s">
        <v>103</v>
      </c>
      <c r="V281" s="7" t="s">
        <v>103</v>
      </c>
      <c r="W281" s="8"/>
      <c r="X281" s="7" t="s">
        <v>103</v>
      </c>
      <c r="Y281" s="8"/>
      <c r="Z281" s="8"/>
      <c r="AA281" s="7" t="s">
        <v>103</v>
      </c>
      <c r="AB281" s="7" t="s">
        <v>103</v>
      </c>
      <c r="AC281" s="7" t="s">
        <v>111</v>
      </c>
      <c r="AD281" s="7" t="s">
        <v>103</v>
      </c>
      <c r="AE281" s="7" t="s">
        <v>103</v>
      </c>
      <c r="AF281" s="7" t="s">
        <v>103</v>
      </c>
      <c r="AG281" s="7" t="s">
        <v>103</v>
      </c>
      <c r="AH281" s="7" t="s">
        <v>103</v>
      </c>
      <c r="AI281" s="7" t="s">
        <v>103</v>
      </c>
      <c r="AJ281" s="7" t="s">
        <v>103</v>
      </c>
      <c r="AK281" s="7" t="s">
        <v>103</v>
      </c>
      <c r="AL281" s="7" t="s">
        <v>102</v>
      </c>
      <c r="AM281" s="7" t="s">
        <v>103</v>
      </c>
      <c r="AN281" s="8"/>
      <c r="AO281" s="8"/>
    </row>
    <row r="282">
      <c r="A282" s="6" t="s">
        <v>383</v>
      </c>
      <c r="B282" s="7" t="s">
        <v>103</v>
      </c>
      <c r="C282" s="7" t="s">
        <v>103</v>
      </c>
      <c r="D282" s="7" t="s">
        <v>103</v>
      </c>
      <c r="E282" s="7" t="s">
        <v>103</v>
      </c>
      <c r="F282" s="7" t="s">
        <v>103</v>
      </c>
      <c r="G282" s="8"/>
      <c r="H282" s="7" t="s">
        <v>111</v>
      </c>
      <c r="I282" s="7" t="s">
        <v>103</v>
      </c>
      <c r="J282" s="7" t="s">
        <v>103</v>
      </c>
      <c r="K282" s="8"/>
      <c r="L282" s="7" t="s">
        <v>103</v>
      </c>
      <c r="M282" s="7" t="s">
        <v>103</v>
      </c>
      <c r="N282" s="7" t="s">
        <v>103</v>
      </c>
      <c r="O282" s="7" t="s">
        <v>103</v>
      </c>
      <c r="P282" s="7" t="s">
        <v>103</v>
      </c>
      <c r="Q282" s="7" t="s">
        <v>103</v>
      </c>
      <c r="R282" s="7" t="s">
        <v>103</v>
      </c>
      <c r="S282" s="7" t="s">
        <v>102</v>
      </c>
      <c r="T282" s="7" t="s">
        <v>103</v>
      </c>
      <c r="U282" s="7" t="s">
        <v>103</v>
      </c>
      <c r="V282" s="7" t="s">
        <v>103</v>
      </c>
      <c r="W282" s="8"/>
      <c r="X282" s="7" t="s">
        <v>103</v>
      </c>
      <c r="Y282" s="8"/>
      <c r="Z282" s="8"/>
      <c r="AA282" s="7" t="s">
        <v>103</v>
      </c>
      <c r="AB282" s="7" t="s">
        <v>103</v>
      </c>
      <c r="AC282" s="7" t="s">
        <v>103</v>
      </c>
      <c r="AD282" s="7" t="s">
        <v>103</v>
      </c>
      <c r="AE282" s="7" t="s">
        <v>103</v>
      </c>
      <c r="AF282" s="7" t="s">
        <v>102</v>
      </c>
      <c r="AG282" s="7" t="s">
        <v>103</v>
      </c>
      <c r="AH282" s="7" t="s">
        <v>103</v>
      </c>
      <c r="AI282" s="7" t="s">
        <v>103</v>
      </c>
      <c r="AJ282" s="7" t="s">
        <v>103</v>
      </c>
      <c r="AK282" s="7" t="s">
        <v>103</v>
      </c>
      <c r="AL282" s="7" t="s">
        <v>102</v>
      </c>
      <c r="AM282" s="7" t="s">
        <v>111</v>
      </c>
      <c r="AN282" s="8"/>
      <c r="AO282" s="8"/>
    </row>
    <row r="283">
      <c r="A283" s="6" t="s">
        <v>384</v>
      </c>
      <c r="B283" s="7" t="s">
        <v>103</v>
      </c>
      <c r="C283" s="7" t="s">
        <v>103</v>
      </c>
      <c r="D283" s="7" t="s">
        <v>103</v>
      </c>
      <c r="E283" s="7" t="s">
        <v>103</v>
      </c>
      <c r="F283" s="7" t="s">
        <v>103</v>
      </c>
      <c r="G283" s="8"/>
      <c r="H283" s="7" t="s">
        <v>103</v>
      </c>
      <c r="I283" s="7" t="s">
        <v>103</v>
      </c>
      <c r="J283" s="7" t="s">
        <v>103</v>
      </c>
      <c r="K283" s="8"/>
      <c r="L283" s="7" t="s">
        <v>103</v>
      </c>
      <c r="M283" s="7" t="s">
        <v>103</v>
      </c>
      <c r="N283" s="7" t="s">
        <v>103</v>
      </c>
      <c r="O283" s="7" t="s">
        <v>103</v>
      </c>
      <c r="P283" s="7" t="s">
        <v>103</v>
      </c>
      <c r="Q283" s="7" t="s">
        <v>103</v>
      </c>
      <c r="R283" s="7" t="s">
        <v>103</v>
      </c>
      <c r="S283" s="7" t="s">
        <v>103</v>
      </c>
      <c r="T283" s="7" t="s">
        <v>103</v>
      </c>
      <c r="U283" s="7" t="s">
        <v>103</v>
      </c>
      <c r="V283" s="7" t="s">
        <v>103</v>
      </c>
      <c r="W283" s="8"/>
      <c r="X283" s="7" t="s">
        <v>103</v>
      </c>
      <c r="Y283" s="8"/>
      <c r="Z283" s="8"/>
      <c r="AA283" s="7" t="s">
        <v>103</v>
      </c>
      <c r="AB283" s="7" t="s">
        <v>103</v>
      </c>
      <c r="AC283" s="7" t="s">
        <v>102</v>
      </c>
      <c r="AD283" s="7" t="s">
        <v>103</v>
      </c>
      <c r="AE283" s="7" t="s">
        <v>103</v>
      </c>
      <c r="AF283" s="7" t="s">
        <v>103</v>
      </c>
      <c r="AG283" s="7" t="s">
        <v>103</v>
      </c>
      <c r="AH283" s="7" t="s">
        <v>103</v>
      </c>
      <c r="AI283" s="7" t="s">
        <v>103</v>
      </c>
      <c r="AJ283" s="7" t="s">
        <v>103</v>
      </c>
      <c r="AK283" s="7" t="s">
        <v>103</v>
      </c>
      <c r="AL283" s="7" t="s">
        <v>103</v>
      </c>
      <c r="AM283" s="7" t="s">
        <v>103</v>
      </c>
      <c r="AN283" s="8"/>
      <c r="AO283" s="8"/>
    </row>
    <row r="284">
      <c r="A284" s="6" t="s">
        <v>385</v>
      </c>
      <c r="B284" s="7" t="s">
        <v>109</v>
      </c>
      <c r="C284" s="8"/>
      <c r="D284" s="7" t="s">
        <v>110</v>
      </c>
      <c r="E284" s="7" t="s">
        <v>109</v>
      </c>
      <c r="F284" s="7" t="s">
        <v>109</v>
      </c>
      <c r="G284" s="8"/>
      <c r="H284" s="7" t="s">
        <v>109</v>
      </c>
      <c r="I284" s="7" t="s">
        <v>102</v>
      </c>
      <c r="J284" s="7" t="s">
        <v>111</v>
      </c>
      <c r="K284" s="8"/>
      <c r="L284" s="7" t="s">
        <v>102</v>
      </c>
      <c r="M284" s="7" t="s">
        <v>109</v>
      </c>
      <c r="N284" s="7" t="s">
        <v>102</v>
      </c>
      <c r="O284" s="7" t="s">
        <v>102</v>
      </c>
      <c r="P284" s="7" t="s">
        <v>102</v>
      </c>
      <c r="Q284" s="7" t="s">
        <v>102</v>
      </c>
      <c r="R284" s="7" t="s">
        <v>110</v>
      </c>
      <c r="S284" s="7" t="s">
        <v>103</v>
      </c>
      <c r="T284" s="7" t="s">
        <v>109</v>
      </c>
      <c r="U284" s="7" t="s">
        <v>109</v>
      </c>
      <c r="V284" s="7" t="s">
        <v>109</v>
      </c>
      <c r="W284" s="8"/>
      <c r="X284" s="7" t="s">
        <v>102</v>
      </c>
      <c r="Y284" s="8"/>
      <c r="Z284" s="8"/>
      <c r="AA284" s="7" t="s">
        <v>109</v>
      </c>
      <c r="AB284" s="7" t="s">
        <v>109</v>
      </c>
      <c r="AC284" s="7" t="s">
        <v>110</v>
      </c>
      <c r="AD284" s="7" t="s">
        <v>109</v>
      </c>
      <c r="AE284" s="7" t="s">
        <v>110</v>
      </c>
      <c r="AF284" s="7" t="s">
        <v>103</v>
      </c>
      <c r="AG284" s="7" t="s">
        <v>109</v>
      </c>
      <c r="AH284" s="7" t="s">
        <v>109</v>
      </c>
      <c r="AI284" s="7" t="s">
        <v>109</v>
      </c>
      <c r="AJ284" s="7" t="s">
        <v>109</v>
      </c>
      <c r="AK284" s="7" t="s">
        <v>109</v>
      </c>
      <c r="AL284" s="7" t="s">
        <v>103</v>
      </c>
      <c r="AM284" s="7" t="s">
        <v>110</v>
      </c>
      <c r="AN284" s="8"/>
      <c r="AO284" s="8"/>
    </row>
    <row r="285">
      <c r="A285" s="13" t="s">
        <v>386</v>
      </c>
      <c r="B285" s="32" t="s">
        <v>103</v>
      </c>
      <c r="C285" s="32" t="s">
        <v>103</v>
      </c>
      <c r="D285" s="32" t="s">
        <v>109</v>
      </c>
      <c r="E285" s="32" t="s">
        <v>103</v>
      </c>
      <c r="F285" s="32" t="s">
        <v>103</v>
      </c>
      <c r="G285" s="33"/>
      <c r="H285" s="32" t="s">
        <v>103</v>
      </c>
      <c r="I285" s="32" t="s">
        <v>102</v>
      </c>
      <c r="J285" s="32" t="s">
        <v>103</v>
      </c>
      <c r="K285" s="32" t="s">
        <v>111</v>
      </c>
      <c r="L285" s="32" t="s">
        <v>103</v>
      </c>
      <c r="M285" s="32" t="s">
        <v>103</v>
      </c>
      <c r="N285" s="32" t="s">
        <v>103</v>
      </c>
      <c r="O285" s="32" t="s">
        <v>103</v>
      </c>
      <c r="P285" s="32" t="s">
        <v>103</v>
      </c>
      <c r="Q285" s="32" t="s">
        <v>103</v>
      </c>
      <c r="R285" s="32" t="s">
        <v>103</v>
      </c>
      <c r="S285" s="32" t="s">
        <v>102</v>
      </c>
      <c r="T285" s="32" t="s">
        <v>109</v>
      </c>
      <c r="U285" s="32" t="s">
        <v>103</v>
      </c>
      <c r="V285" s="32" t="s">
        <v>103</v>
      </c>
      <c r="W285" s="33"/>
      <c r="X285" s="32" t="s">
        <v>111</v>
      </c>
      <c r="Y285" s="33"/>
      <c r="Z285" s="33"/>
      <c r="AA285" s="32" t="s">
        <v>102</v>
      </c>
      <c r="AB285" s="32" t="s">
        <v>103</v>
      </c>
      <c r="AC285" s="32" t="s">
        <v>110</v>
      </c>
      <c r="AD285" s="32" t="s">
        <v>103</v>
      </c>
      <c r="AE285" s="32" t="s">
        <v>103</v>
      </c>
      <c r="AF285" s="32" t="s">
        <v>103</v>
      </c>
      <c r="AG285" s="32" t="s">
        <v>103</v>
      </c>
      <c r="AH285" s="32" t="s">
        <v>103</v>
      </c>
      <c r="AI285" s="32" t="s">
        <v>103</v>
      </c>
      <c r="AJ285" s="32" t="s">
        <v>103</v>
      </c>
      <c r="AK285" s="32" t="s">
        <v>103</v>
      </c>
      <c r="AL285" s="32" t="s">
        <v>102</v>
      </c>
      <c r="AM285" s="32" t="s">
        <v>103</v>
      </c>
      <c r="AN285" s="33"/>
      <c r="AO285" s="33"/>
      <c r="AP285" s="34"/>
      <c r="AQ285" s="34"/>
      <c r="AR285" s="34"/>
      <c r="AS285" s="34"/>
      <c r="AT285" s="34"/>
      <c r="AU285" s="34"/>
      <c r="AV285" s="34"/>
      <c r="AW285" s="34"/>
      <c r="AX285" s="34"/>
      <c r="AY285" s="34"/>
      <c r="AZ285" s="34"/>
      <c r="BA285" s="34"/>
    </row>
    <row r="286">
      <c r="A286" s="13" t="s">
        <v>387</v>
      </c>
      <c r="B286" s="32" t="s">
        <v>102</v>
      </c>
      <c r="C286" s="32" t="s">
        <v>102</v>
      </c>
      <c r="D286" s="32" t="s">
        <v>102</v>
      </c>
      <c r="E286" s="32" t="s">
        <v>102</v>
      </c>
      <c r="F286" s="32" t="s">
        <v>102</v>
      </c>
      <c r="G286" s="33"/>
      <c r="H286" s="32" t="s">
        <v>102</v>
      </c>
      <c r="I286" s="32" t="s">
        <v>111</v>
      </c>
      <c r="J286" s="32" t="s">
        <v>103</v>
      </c>
      <c r="K286" s="32" t="s">
        <v>102</v>
      </c>
      <c r="L286" s="32" t="s">
        <v>102</v>
      </c>
      <c r="M286" s="32" t="s">
        <v>102</v>
      </c>
      <c r="N286" s="32" t="s">
        <v>102</v>
      </c>
      <c r="O286" s="32" t="s">
        <v>102</v>
      </c>
      <c r="P286" s="32" t="s">
        <v>102</v>
      </c>
      <c r="Q286" s="32" t="s">
        <v>102</v>
      </c>
      <c r="R286" s="32" t="s">
        <v>102</v>
      </c>
      <c r="S286" s="32" t="s">
        <v>102</v>
      </c>
      <c r="T286" s="32" t="s">
        <v>102</v>
      </c>
      <c r="U286" s="32" t="s">
        <v>102</v>
      </c>
      <c r="V286" s="32" t="s">
        <v>102</v>
      </c>
      <c r="W286" s="33"/>
      <c r="X286" s="32" t="s">
        <v>102</v>
      </c>
      <c r="Y286" s="33"/>
      <c r="Z286" s="33"/>
      <c r="AA286" s="32" t="s">
        <v>102</v>
      </c>
      <c r="AB286" s="32" t="s">
        <v>102</v>
      </c>
      <c r="AC286" s="32" t="s">
        <v>102</v>
      </c>
      <c r="AD286" s="32" t="s">
        <v>102</v>
      </c>
      <c r="AE286" s="32" t="s">
        <v>103</v>
      </c>
      <c r="AF286" s="32" t="s">
        <v>102</v>
      </c>
      <c r="AG286" s="32" t="s">
        <v>102</v>
      </c>
      <c r="AH286" s="32" t="s">
        <v>102</v>
      </c>
      <c r="AI286" s="32" t="s">
        <v>102</v>
      </c>
      <c r="AJ286" s="32" t="s">
        <v>102</v>
      </c>
      <c r="AK286" s="32" t="s">
        <v>102</v>
      </c>
      <c r="AL286" s="32" t="s">
        <v>102</v>
      </c>
      <c r="AM286" s="32" t="s">
        <v>102</v>
      </c>
      <c r="AN286" s="33"/>
      <c r="AO286" s="33"/>
      <c r="AP286" s="34"/>
      <c r="AQ286" s="34"/>
      <c r="AR286" s="34"/>
      <c r="AS286" s="34"/>
      <c r="AT286" s="34"/>
      <c r="AU286" s="34"/>
      <c r="AV286" s="34"/>
      <c r="AW286" s="34"/>
      <c r="AX286" s="34"/>
      <c r="AY286" s="34"/>
      <c r="AZ286" s="34"/>
      <c r="BA286" s="34"/>
    </row>
    <row r="287">
      <c r="A287" s="13" t="s">
        <v>388</v>
      </c>
      <c r="B287" s="32" t="s">
        <v>103</v>
      </c>
      <c r="C287" s="32" t="s">
        <v>103</v>
      </c>
      <c r="D287" s="32" t="s">
        <v>103</v>
      </c>
      <c r="E287" s="32" t="s">
        <v>103</v>
      </c>
      <c r="F287" s="32" t="s">
        <v>103</v>
      </c>
      <c r="G287" s="33"/>
      <c r="H287" s="32" t="s">
        <v>103</v>
      </c>
      <c r="I287" s="32" t="s">
        <v>111</v>
      </c>
      <c r="J287" s="32" t="s">
        <v>103</v>
      </c>
      <c r="K287" s="32" t="s">
        <v>103</v>
      </c>
      <c r="L287" s="32" t="s">
        <v>103</v>
      </c>
      <c r="M287" s="32" t="s">
        <v>103</v>
      </c>
      <c r="N287" s="32" t="s">
        <v>103</v>
      </c>
      <c r="O287" s="32" t="s">
        <v>102</v>
      </c>
      <c r="P287" s="32" t="s">
        <v>103</v>
      </c>
      <c r="Q287" s="32" t="s">
        <v>109</v>
      </c>
      <c r="R287" s="32" t="s">
        <v>103</v>
      </c>
      <c r="S287" s="32" t="s">
        <v>102</v>
      </c>
      <c r="T287" s="32" t="s">
        <v>109</v>
      </c>
      <c r="U287" s="32" t="s">
        <v>103</v>
      </c>
      <c r="V287" s="32" t="s">
        <v>103</v>
      </c>
      <c r="W287" s="33"/>
      <c r="X287" s="32" t="s">
        <v>103</v>
      </c>
      <c r="Y287" s="33"/>
      <c r="Z287" s="33"/>
      <c r="AA287" s="32" t="s">
        <v>102</v>
      </c>
      <c r="AB287" s="32" t="s">
        <v>103</v>
      </c>
      <c r="AC287" s="32" t="s">
        <v>103</v>
      </c>
      <c r="AD287" s="32" t="s">
        <v>103</v>
      </c>
      <c r="AE287" s="32" t="s">
        <v>102</v>
      </c>
      <c r="AF287" s="32" t="s">
        <v>102</v>
      </c>
      <c r="AG287" s="32" t="s">
        <v>103</v>
      </c>
      <c r="AH287" s="32" t="s">
        <v>103</v>
      </c>
      <c r="AI287" s="32" t="s">
        <v>103</v>
      </c>
      <c r="AJ287" s="32" t="s">
        <v>103</v>
      </c>
      <c r="AK287" s="32" t="s">
        <v>103</v>
      </c>
      <c r="AL287" s="32" t="s">
        <v>102</v>
      </c>
      <c r="AM287" s="32" t="s">
        <v>103</v>
      </c>
      <c r="AN287" s="33"/>
      <c r="AO287" s="33"/>
      <c r="AP287" s="34"/>
      <c r="AQ287" s="34"/>
      <c r="AR287" s="34"/>
      <c r="AS287" s="34"/>
      <c r="AT287" s="34"/>
      <c r="AU287" s="34"/>
      <c r="AV287" s="34"/>
      <c r="AW287" s="34"/>
      <c r="AX287" s="34"/>
      <c r="AY287" s="34"/>
      <c r="AZ287" s="34"/>
      <c r="BA287" s="34"/>
    </row>
    <row r="288">
      <c r="A288" s="13" t="s">
        <v>389</v>
      </c>
      <c r="B288" s="32" t="s">
        <v>103</v>
      </c>
      <c r="C288" s="32" t="s">
        <v>103</v>
      </c>
      <c r="D288" s="32" t="s">
        <v>103</v>
      </c>
      <c r="E288" s="32" t="s">
        <v>103</v>
      </c>
      <c r="F288" s="32" t="s">
        <v>103</v>
      </c>
      <c r="G288" s="33"/>
      <c r="H288" s="32" t="s">
        <v>109</v>
      </c>
      <c r="I288" s="32" t="s">
        <v>110</v>
      </c>
      <c r="J288" s="32" t="s">
        <v>103</v>
      </c>
      <c r="K288" s="32" t="s">
        <v>111</v>
      </c>
      <c r="L288" s="32" t="s">
        <v>103</v>
      </c>
      <c r="M288" s="32" t="s">
        <v>103</v>
      </c>
      <c r="N288" s="32" t="s">
        <v>103</v>
      </c>
      <c r="O288" s="32" t="s">
        <v>103</v>
      </c>
      <c r="P288" s="32" t="s">
        <v>103</v>
      </c>
      <c r="Q288" s="32" t="s">
        <v>111</v>
      </c>
      <c r="R288" s="32" t="s">
        <v>103</v>
      </c>
      <c r="S288" s="32" t="s">
        <v>103</v>
      </c>
      <c r="T288" s="32" t="s">
        <v>103</v>
      </c>
      <c r="U288" s="32" t="s">
        <v>103</v>
      </c>
      <c r="V288" s="32" t="s">
        <v>103</v>
      </c>
      <c r="W288" s="33"/>
      <c r="X288" s="32" t="s">
        <v>103</v>
      </c>
      <c r="Y288" s="33"/>
      <c r="Z288" s="33"/>
      <c r="AA288" s="32" t="s">
        <v>103</v>
      </c>
      <c r="AB288" s="32" t="s">
        <v>103</v>
      </c>
      <c r="AC288" s="32" t="s">
        <v>103</v>
      </c>
      <c r="AD288" s="32" t="s">
        <v>103</v>
      </c>
      <c r="AE288" s="32" t="s">
        <v>102</v>
      </c>
      <c r="AF288" s="32" t="s">
        <v>103</v>
      </c>
      <c r="AG288" s="32" t="s">
        <v>103</v>
      </c>
      <c r="AH288" s="32" t="s">
        <v>102</v>
      </c>
      <c r="AI288" s="32" t="s">
        <v>103</v>
      </c>
      <c r="AJ288" s="32" t="s">
        <v>103</v>
      </c>
      <c r="AK288" s="32" t="s">
        <v>103</v>
      </c>
      <c r="AL288" s="32" t="s">
        <v>111</v>
      </c>
      <c r="AM288" s="32" t="s">
        <v>103</v>
      </c>
      <c r="AN288" s="33"/>
      <c r="AO288" s="33"/>
      <c r="AP288" s="34"/>
      <c r="AQ288" s="34"/>
      <c r="AR288" s="34"/>
      <c r="AS288" s="34"/>
      <c r="AT288" s="34"/>
      <c r="AU288" s="34"/>
      <c r="AV288" s="34"/>
      <c r="AW288" s="34"/>
      <c r="AX288" s="34"/>
      <c r="AY288" s="34"/>
      <c r="AZ288" s="34"/>
      <c r="BA288" s="34"/>
    </row>
    <row r="289">
      <c r="A289" s="13" t="s">
        <v>390</v>
      </c>
      <c r="B289" s="32" t="s">
        <v>111</v>
      </c>
      <c r="C289" s="32" t="s">
        <v>111</v>
      </c>
      <c r="D289" s="32" t="s">
        <v>109</v>
      </c>
      <c r="E289" s="32" t="s">
        <v>111</v>
      </c>
      <c r="F289" s="32" t="s">
        <v>102</v>
      </c>
      <c r="G289" s="33"/>
      <c r="H289" s="32" t="s">
        <v>428</v>
      </c>
      <c r="I289" s="32" t="s">
        <v>103</v>
      </c>
      <c r="J289" s="32" t="s">
        <v>111</v>
      </c>
      <c r="K289" s="32" t="s">
        <v>110</v>
      </c>
      <c r="L289" s="32" t="s">
        <v>111</v>
      </c>
      <c r="M289" s="32" t="s">
        <v>111</v>
      </c>
      <c r="N289" s="32" t="s">
        <v>109</v>
      </c>
      <c r="O289" s="32" t="s">
        <v>109</v>
      </c>
      <c r="P289" s="32" t="s">
        <v>111</v>
      </c>
      <c r="Q289" s="32" t="s">
        <v>109</v>
      </c>
      <c r="R289" s="32" t="s">
        <v>109</v>
      </c>
      <c r="S289" s="32" t="s">
        <v>110</v>
      </c>
      <c r="T289" s="32" t="s">
        <v>109</v>
      </c>
      <c r="U289" s="32" t="s">
        <v>111</v>
      </c>
      <c r="V289" s="32" t="s">
        <v>111</v>
      </c>
      <c r="W289" s="33"/>
      <c r="X289" s="32" t="s">
        <v>109</v>
      </c>
      <c r="Y289" s="33"/>
      <c r="Z289" s="33"/>
      <c r="AA289" s="32" t="s">
        <v>111</v>
      </c>
      <c r="AB289" s="32" t="s">
        <v>102</v>
      </c>
      <c r="AC289" s="32" t="s">
        <v>109</v>
      </c>
      <c r="AD289" s="32" t="s">
        <v>109</v>
      </c>
      <c r="AE289" s="32" t="s">
        <v>428</v>
      </c>
      <c r="AF289" s="32" t="s">
        <v>428</v>
      </c>
      <c r="AG289" s="32" t="s">
        <v>109</v>
      </c>
      <c r="AH289" s="32" t="s">
        <v>111</v>
      </c>
      <c r="AI289" s="32" t="s">
        <v>111</v>
      </c>
      <c r="AJ289" s="32" t="s">
        <v>102</v>
      </c>
      <c r="AK289" s="32" t="s">
        <v>111</v>
      </c>
      <c r="AL289" s="32" t="s">
        <v>111</v>
      </c>
      <c r="AM289" s="32" t="s">
        <v>109</v>
      </c>
      <c r="AN289" s="33"/>
      <c r="AO289" s="33"/>
      <c r="AP289" s="34"/>
      <c r="AQ289" s="34"/>
      <c r="AR289" s="34"/>
      <c r="AS289" s="34"/>
      <c r="AT289" s="34"/>
      <c r="AU289" s="34"/>
      <c r="AV289" s="34"/>
      <c r="AW289" s="34"/>
      <c r="AX289" s="34"/>
      <c r="AY289" s="34"/>
      <c r="AZ289" s="34"/>
      <c r="BA289" s="34"/>
    </row>
    <row r="290">
      <c r="A290" s="13" t="s">
        <v>391</v>
      </c>
      <c r="B290" s="32" t="s">
        <v>111</v>
      </c>
      <c r="C290" s="32" t="s">
        <v>111</v>
      </c>
      <c r="D290" s="32" t="s">
        <v>111</v>
      </c>
      <c r="E290" s="32" t="s">
        <v>111</v>
      </c>
      <c r="F290" s="32" t="s">
        <v>111</v>
      </c>
      <c r="G290" s="33"/>
      <c r="H290" s="32" t="s">
        <v>111</v>
      </c>
      <c r="I290" s="32" t="s">
        <v>111</v>
      </c>
      <c r="J290" s="32" t="s">
        <v>111</v>
      </c>
      <c r="K290" s="32" t="s">
        <v>102</v>
      </c>
      <c r="L290" s="32" t="s">
        <v>111</v>
      </c>
      <c r="M290" s="32" t="s">
        <v>111</v>
      </c>
      <c r="N290" s="32" t="s">
        <v>111</v>
      </c>
      <c r="O290" s="32" t="s">
        <v>111</v>
      </c>
      <c r="P290" s="32" t="s">
        <v>111</v>
      </c>
      <c r="Q290" s="32" t="s">
        <v>111</v>
      </c>
      <c r="R290" s="32" t="s">
        <v>111</v>
      </c>
      <c r="S290" s="32" t="s">
        <v>111</v>
      </c>
      <c r="T290" s="32" t="s">
        <v>111</v>
      </c>
      <c r="U290" s="32" t="s">
        <v>111</v>
      </c>
      <c r="V290" s="32" t="s">
        <v>111</v>
      </c>
      <c r="W290" s="33"/>
      <c r="X290" s="32" t="s">
        <v>111</v>
      </c>
      <c r="Y290" s="33"/>
      <c r="Z290" s="33"/>
      <c r="AA290" s="32" t="s">
        <v>111</v>
      </c>
      <c r="AB290" s="32" t="s">
        <v>111</v>
      </c>
      <c r="AC290" s="32" t="s">
        <v>111</v>
      </c>
      <c r="AD290" s="32" t="s">
        <v>111</v>
      </c>
      <c r="AE290" s="32" t="s">
        <v>102</v>
      </c>
      <c r="AF290" s="32" t="s">
        <v>111</v>
      </c>
      <c r="AG290" s="32" t="s">
        <v>111</v>
      </c>
      <c r="AH290" s="32" t="s">
        <v>111</v>
      </c>
      <c r="AI290" s="32" t="s">
        <v>111</v>
      </c>
      <c r="AJ290" s="32" t="s">
        <v>111</v>
      </c>
      <c r="AK290" s="32" t="s">
        <v>111</v>
      </c>
      <c r="AL290" s="32" t="s">
        <v>111</v>
      </c>
      <c r="AM290" s="32" t="s">
        <v>111</v>
      </c>
      <c r="AN290" s="33"/>
      <c r="AO290" s="33"/>
      <c r="AP290" s="34"/>
      <c r="AQ290" s="34"/>
      <c r="AR290" s="34"/>
      <c r="AS290" s="34"/>
      <c r="AT290" s="34"/>
      <c r="AU290" s="34"/>
      <c r="AV290" s="34"/>
      <c r="AW290" s="34"/>
      <c r="AX290" s="34"/>
      <c r="AY290" s="34"/>
      <c r="AZ290" s="34"/>
      <c r="BA290" s="34"/>
    </row>
    <row r="291">
      <c r="A291" s="13" t="s">
        <v>392</v>
      </c>
      <c r="B291" s="32" t="s">
        <v>102</v>
      </c>
      <c r="C291" s="32" t="s">
        <v>102</v>
      </c>
      <c r="D291" s="32" t="s">
        <v>102</v>
      </c>
      <c r="E291" s="32" t="s">
        <v>102</v>
      </c>
      <c r="F291" s="32" t="s">
        <v>102</v>
      </c>
      <c r="G291" s="33"/>
      <c r="H291" s="32" t="s">
        <v>102</v>
      </c>
      <c r="I291" s="32" t="s">
        <v>102</v>
      </c>
      <c r="J291" s="32" t="s">
        <v>102</v>
      </c>
      <c r="K291" s="32" t="s">
        <v>103</v>
      </c>
      <c r="L291" s="32" t="s">
        <v>103</v>
      </c>
      <c r="M291" s="32" t="s">
        <v>102</v>
      </c>
      <c r="N291" s="32" t="s">
        <v>102</v>
      </c>
      <c r="O291" s="32" t="s">
        <v>102</v>
      </c>
      <c r="P291" s="32" t="s">
        <v>102</v>
      </c>
      <c r="Q291" s="32" t="s">
        <v>102</v>
      </c>
      <c r="R291" s="32" t="s">
        <v>103</v>
      </c>
      <c r="S291" s="32" t="s">
        <v>102</v>
      </c>
      <c r="T291" s="32" t="s">
        <v>103</v>
      </c>
      <c r="U291" s="32" t="s">
        <v>102</v>
      </c>
      <c r="V291" s="32" t="s">
        <v>102</v>
      </c>
      <c r="W291" s="33"/>
      <c r="X291" s="32" t="s">
        <v>103</v>
      </c>
      <c r="Y291" s="33"/>
      <c r="Z291" s="33"/>
      <c r="AA291" s="32" t="s">
        <v>102</v>
      </c>
      <c r="AB291" s="32" t="s">
        <v>102</v>
      </c>
      <c r="AC291" s="32" t="s">
        <v>102</v>
      </c>
      <c r="AD291" s="32" t="s">
        <v>102</v>
      </c>
      <c r="AE291" s="32" t="s">
        <v>103</v>
      </c>
      <c r="AF291" s="32" t="s">
        <v>103</v>
      </c>
      <c r="AG291" s="32" t="s">
        <v>103</v>
      </c>
      <c r="AH291" s="32" t="s">
        <v>102</v>
      </c>
      <c r="AI291" s="32" t="s">
        <v>102</v>
      </c>
      <c r="AJ291" s="32" t="s">
        <v>102</v>
      </c>
      <c r="AK291" s="32" t="s">
        <v>102</v>
      </c>
      <c r="AL291" s="32" t="s">
        <v>102</v>
      </c>
      <c r="AM291" s="32" t="s">
        <v>102</v>
      </c>
      <c r="AN291" s="33"/>
      <c r="AO291" s="33"/>
      <c r="AP291" s="34"/>
      <c r="AQ291" s="34"/>
      <c r="AR291" s="34"/>
      <c r="AS291" s="34"/>
      <c r="AT291" s="34"/>
      <c r="AU291" s="34"/>
      <c r="AV291" s="34"/>
      <c r="AW291" s="34"/>
      <c r="AX291" s="34"/>
      <c r="AY291" s="34"/>
      <c r="AZ291" s="34"/>
      <c r="BA291" s="34"/>
    </row>
    <row r="292">
      <c r="A292" s="13" t="s">
        <v>393</v>
      </c>
      <c r="B292" s="32" t="s">
        <v>103</v>
      </c>
      <c r="C292" s="32" t="s">
        <v>103</v>
      </c>
      <c r="D292" s="32" t="s">
        <v>103</v>
      </c>
      <c r="E292" s="32" t="s">
        <v>103</v>
      </c>
      <c r="F292" s="32" t="s">
        <v>103</v>
      </c>
      <c r="G292" s="33"/>
      <c r="H292" s="32" t="s">
        <v>103</v>
      </c>
      <c r="I292" s="32" t="s">
        <v>102</v>
      </c>
      <c r="J292" s="32" t="s">
        <v>103</v>
      </c>
      <c r="K292" s="32" t="s">
        <v>103</v>
      </c>
      <c r="L292" s="32" t="s">
        <v>103</v>
      </c>
      <c r="M292" s="32" t="s">
        <v>103</v>
      </c>
      <c r="N292" s="32" t="s">
        <v>102</v>
      </c>
      <c r="O292" s="32" t="s">
        <v>103</v>
      </c>
      <c r="P292" s="32" t="s">
        <v>102</v>
      </c>
      <c r="Q292" s="32" t="s">
        <v>102</v>
      </c>
      <c r="R292" s="32" t="s">
        <v>102</v>
      </c>
      <c r="S292" s="32" t="s">
        <v>103</v>
      </c>
      <c r="T292" s="32" t="s">
        <v>102</v>
      </c>
      <c r="U292" s="32" t="s">
        <v>103</v>
      </c>
      <c r="V292" s="32" t="s">
        <v>103</v>
      </c>
      <c r="W292" s="33"/>
      <c r="X292" s="32" t="s">
        <v>103</v>
      </c>
      <c r="Y292" s="33"/>
      <c r="Z292" s="33"/>
      <c r="AA292" s="32" t="s">
        <v>103</v>
      </c>
      <c r="AB292" s="32" t="s">
        <v>103</v>
      </c>
      <c r="AC292" s="32" t="s">
        <v>103</v>
      </c>
      <c r="AD292" s="32" t="s">
        <v>103</v>
      </c>
      <c r="AE292" s="32" t="s">
        <v>103</v>
      </c>
      <c r="AF292" s="32" t="s">
        <v>103</v>
      </c>
      <c r="AG292" s="32" t="s">
        <v>102</v>
      </c>
      <c r="AH292" s="32" t="s">
        <v>103</v>
      </c>
      <c r="AI292" s="32" t="s">
        <v>103</v>
      </c>
      <c r="AJ292" s="32" t="s">
        <v>103</v>
      </c>
      <c r="AK292" s="32" t="s">
        <v>103</v>
      </c>
      <c r="AL292" s="32" t="s">
        <v>102</v>
      </c>
      <c r="AM292" s="32" t="s">
        <v>102</v>
      </c>
      <c r="AN292" s="33"/>
      <c r="AO292" s="33"/>
      <c r="AP292" s="34"/>
      <c r="AQ292" s="34"/>
      <c r="AR292" s="34"/>
      <c r="AS292" s="34"/>
      <c r="AT292" s="34"/>
      <c r="AU292" s="34"/>
      <c r="AV292" s="34"/>
      <c r="AW292" s="34"/>
      <c r="AX292" s="34"/>
      <c r="AY292" s="34"/>
      <c r="AZ292" s="34"/>
      <c r="BA292" s="34"/>
    </row>
    <row r="293">
      <c r="A293" s="13" t="s">
        <v>394</v>
      </c>
      <c r="B293" s="32" t="s">
        <v>102</v>
      </c>
      <c r="C293" s="32" t="s">
        <v>102</v>
      </c>
      <c r="D293" s="32" t="s">
        <v>102</v>
      </c>
      <c r="E293" s="32" t="s">
        <v>102</v>
      </c>
      <c r="F293" s="32" t="s">
        <v>102</v>
      </c>
      <c r="G293" s="33"/>
      <c r="H293" s="32" t="s">
        <v>102</v>
      </c>
      <c r="I293" s="32" t="s">
        <v>103</v>
      </c>
      <c r="J293" s="32" t="s">
        <v>102</v>
      </c>
      <c r="K293" s="32" t="s">
        <v>102</v>
      </c>
      <c r="L293" s="32" t="s">
        <v>102</v>
      </c>
      <c r="M293" s="32" t="s">
        <v>102</v>
      </c>
      <c r="N293" s="32" t="s">
        <v>103</v>
      </c>
      <c r="O293" s="32" t="s">
        <v>102</v>
      </c>
      <c r="P293" s="32" t="s">
        <v>103</v>
      </c>
      <c r="Q293" s="32" t="s">
        <v>103</v>
      </c>
      <c r="R293" s="32" t="s">
        <v>103</v>
      </c>
      <c r="S293" s="32" t="s">
        <v>103</v>
      </c>
      <c r="T293" s="32" t="s">
        <v>103</v>
      </c>
      <c r="U293" s="32" t="s">
        <v>102</v>
      </c>
      <c r="V293" s="32" t="s">
        <v>102</v>
      </c>
      <c r="W293" s="33"/>
      <c r="X293" s="32" t="s">
        <v>103</v>
      </c>
      <c r="Y293" s="33"/>
      <c r="Z293" s="33"/>
      <c r="AA293" s="32" t="s">
        <v>102</v>
      </c>
      <c r="AB293" s="32" t="s">
        <v>102</v>
      </c>
      <c r="AC293" s="32" t="s">
        <v>102</v>
      </c>
      <c r="AD293" s="32" t="s">
        <v>102</v>
      </c>
      <c r="AE293" s="32" t="s">
        <v>102</v>
      </c>
      <c r="AF293" s="32" t="s">
        <v>103</v>
      </c>
      <c r="AG293" s="32" t="s">
        <v>103</v>
      </c>
      <c r="AH293" s="32" t="s">
        <v>102</v>
      </c>
      <c r="AI293" s="32" t="s">
        <v>102</v>
      </c>
      <c r="AJ293" s="32" t="s">
        <v>102</v>
      </c>
      <c r="AK293" s="32" t="s">
        <v>102</v>
      </c>
      <c r="AL293" s="32" t="s">
        <v>102</v>
      </c>
      <c r="AM293" s="32" t="s">
        <v>103</v>
      </c>
      <c r="AN293" s="33"/>
      <c r="AO293" s="33"/>
      <c r="AP293" s="34"/>
      <c r="AQ293" s="34"/>
      <c r="AR293" s="34"/>
      <c r="AS293" s="34"/>
      <c r="AT293" s="34"/>
      <c r="AU293" s="34"/>
      <c r="AV293" s="34"/>
      <c r="AW293" s="34"/>
      <c r="AX293" s="34"/>
      <c r="AY293" s="34"/>
      <c r="AZ293" s="34"/>
      <c r="BA293" s="34"/>
    </row>
    <row r="294">
      <c r="A294" s="13" t="s">
        <v>395</v>
      </c>
      <c r="B294" s="32" t="s">
        <v>103</v>
      </c>
      <c r="C294" s="32" t="s">
        <v>103</v>
      </c>
      <c r="D294" s="32" t="s">
        <v>102</v>
      </c>
      <c r="E294" s="32" t="s">
        <v>103</v>
      </c>
      <c r="F294" s="32" t="s">
        <v>103</v>
      </c>
      <c r="G294" s="33"/>
      <c r="H294" s="32" t="s">
        <v>103</v>
      </c>
      <c r="I294" s="32" t="s">
        <v>102</v>
      </c>
      <c r="J294" s="32" t="s">
        <v>103</v>
      </c>
      <c r="K294" s="32" t="s">
        <v>103</v>
      </c>
      <c r="L294" s="32" t="s">
        <v>103</v>
      </c>
      <c r="M294" s="32" t="s">
        <v>102</v>
      </c>
      <c r="N294" s="32" t="s">
        <v>103</v>
      </c>
      <c r="O294" s="32" t="s">
        <v>102</v>
      </c>
      <c r="P294" s="32" t="s">
        <v>103</v>
      </c>
      <c r="Q294" s="32" t="s">
        <v>102</v>
      </c>
      <c r="R294" s="32" t="s">
        <v>102</v>
      </c>
      <c r="S294" s="32" t="s">
        <v>102</v>
      </c>
      <c r="T294" s="32" t="s">
        <v>102</v>
      </c>
      <c r="U294" s="32" t="s">
        <v>102</v>
      </c>
      <c r="V294" s="32" t="s">
        <v>102</v>
      </c>
      <c r="W294" s="33"/>
      <c r="X294" s="32" t="s">
        <v>103</v>
      </c>
      <c r="Y294" s="33"/>
      <c r="Z294" s="33"/>
      <c r="AA294" s="32" t="s">
        <v>103</v>
      </c>
      <c r="AB294" s="32" t="s">
        <v>103</v>
      </c>
      <c r="AC294" s="32" t="s">
        <v>103</v>
      </c>
      <c r="AD294" s="32" t="s">
        <v>103</v>
      </c>
      <c r="AE294" s="32" t="s">
        <v>103</v>
      </c>
      <c r="AF294" s="32" t="s">
        <v>103</v>
      </c>
      <c r="AG294" s="32" t="s">
        <v>103</v>
      </c>
      <c r="AH294" s="32" t="s">
        <v>102</v>
      </c>
      <c r="AI294" s="32" t="s">
        <v>103</v>
      </c>
      <c r="AJ294" s="32" t="s">
        <v>103</v>
      </c>
      <c r="AK294" s="32" t="s">
        <v>103</v>
      </c>
      <c r="AL294" s="32" t="s">
        <v>102</v>
      </c>
      <c r="AM294" s="32" t="s">
        <v>103</v>
      </c>
      <c r="AN294" s="33"/>
      <c r="AO294" s="33"/>
      <c r="AP294" s="34"/>
      <c r="AQ294" s="34"/>
      <c r="AR294" s="34"/>
      <c r="AS294" s="34"/>
      <c r="AT294" s="34"/>
      <c r="AU294" s="34"/>
      <c r="AV294" s="34"/>
      <c r="AW294" s="34"/>
      <c r="AX294" s="34"/>
      <c r="AY294" s="34"/>
      <c r="AZ294" s="34"/>
      <c r="BA294" s="34"/>
    </row>
    <row r="295">
      <c r="A295" s="6" t="s">
        <v>396</v>
      </c>
      <c r="B295" s="7" t="s">
        <v>102</v>
      </c>
      <c r="C295" s="7" t="s">
        <v>102</v>
      </c>
      <c r="D295" s="7" t="s">
        <v>102</v>
      </c>
      <c r="E295" s="7" t="s">
        <v>102</v>
      </c>
      <c r="F295" s="7" t="s">
        <v>103</v>
      </c>
      <c r="G295" s="8"/>
      <c r="H295" s="7" t="s">
        <v>102</v>
      </c>
      <c r="I295" s="7" t="s">
        <v>102</v>
      </c>
      <c r="J295" s="7" t="s">
        <v>102</v>
      </c>
      <c r="K295" s="7" t="s">
        <v>102</v>
      </c>
      <c r="L295" s="7" t="s">
        <v>102</v>
      </c>
      <c r="M295" s="7" t="s">
        <v>102</v>
      </c>
      <c r="N295" s="7" t="s">
        <v>103</v>
      </c>
      <c r="O295" s="7" t="s">
        <v>102</v>
      </c>
      <c r="P295" s="7" t="s">
        <v>102</v>
      </c>
      <c r="Q295" s="7" t="s">
        <v>102</v>
      </c>
      <c r="R295" s="7" t="s">
        <v>103</v>
      </c>
      <c r="S295" s="7" t="s">
        <v>103</v>
      </c>
      <c r="T295" s="7" t="s">
        <v>102</v>
      </c>
      <c r="U295" s="7" t="s">
        <v>111</v>
      </c>
      <c r="V295" s="7" t="s">
        <v>111</v>
      </c>
      <c r="W295" s="8"/>
      <c r="X295" s="7" t="s">
        <v>102</v>
      </c>
      <c r="Y295" s="8"/>
      <c r="Z295" s="8"/>
      <c r="AA295" s="7" t="s">
        <v>102</v>
      </c>
      <c r="AB295" s="7" t="s">
        <v>102</v>
      </c>
      <c r="AC295" s="7" t="s">
        <v>103</v>
      </c>
      <c r="AD295" s="7" t="s">
        <v>103</v>
      </c>
      <c r="AE295" s="7" t="s">
        <v>102</v>
      </c>
      <c r="AF295" s="7" t="s">
        <v>103</v>
      </c>
      <c r="AG295" s="7" t="s">
        <v>102</v>
      </c>
      <c r="AH295" s="7" t="s">
        <v>102</v>
      </c>
      <c r="AI295" s="7" t="s">
        <v>102</v>
      </c>
      <c r="AJ295" s="8"/>
      <c r="AK295" s="7" t="s">
        <v>102</v>
      </c>
      <c r="AL295" s="7" t="s">
        <v>102</v>
      </c>
      <c r="AM295" s="7" t="s">
        <v>111</v>
      </c>
      <c r="AN295" s="8"/>
      <c r="AO295" s="8"/>
    </row>
    <row r="296">
      <c r="A296" s="6" t="s">
        <v>397</v>
      </c>
      <c r="B296" s="7" t="s">
        <v>102</v>
      </c>
      <c r="C296" s="7" t="s">
        <v>102</v>
      </c>
      <c r="D296" s="7" t="s">
        <v>102</v>
      </c>
      <c r="E296" s="7" t="s">
        <v>102</v>
      </c>
      <c r="F296" s="7" t="s">
        <v>102</v>
      </c>
      <c r="G296" s="8"/>
      <c r="H296" s="7" t="s">
        <v>102</v>
      </c>
      <c r="I296" s="7" t="s">
        <v>102</v>
      </c>
      <c r="J296" s="7" t="s">
        <v>102</v>
      </c>
      <c r="K296" s="7" t="s">
        <v>102</v>
      </c>
      <c r="L296" s="7" t="s">
        <v>102</v>
      </c>
      <c r="M296" s="7" t="s">
        <v>102</v>
      </c>
      <c r="N296" s="7" t="s">
        <v>102</v>
      </c>
      <c r="O296" s="7" t="s">
        <v>102</v>
      </c>
      <c r="P296" s="7" t="s">
        <v>111</v>
      </c>
      <c r="Q296" s="7" t="s">
        <v>102</v>
      </c>
      <c r="R296" s="7" t="s">
        <v>111</v>
      </c>
      <c r="S296" s="7" t="s">
        <v>102</v>
      </c>
      <c r="T296" s="7" t="s">
        <v>102</v>
      </c>
      <c r="U296" s="7" t="s">
        <v>102</v>
      </c>
      <c r="V296" s="7" t="s">
        <v>102</v>
      </c>
      <c r="W296" s="8"/>
      <c r="X296" s="7" t="s">
        <v>111</v>
      </c>
      <c r="Y296" s="8"/>
      <c r="Z296" s="8"/>
      <c r="AA296" s="7" t="s">
        <v>102</v>
      </c>
      <c r="AB296" s="7" t="s">
        <v>102</v>
      </c>
      <c r="AC296" s="7" t="s">
        <v>111</v>
      </c>
      <c r="AD296" s="7" t="s">
        <v>102</v>
      </c>
      <c r="AE296" s="7" t="s">
        <v>102</v>
      </c>
      <c r="AF296" s="7" t="s">
        <v>102</v>
      </c>
      <c r="AG296" s="7" t="s">
        <v>111</v>
      </c>
      <c r="AH296" s="7" t="s">
        <v>102</v>
      </c>
      <c r="AI296" s="7" t="s">
        <v>102</v>
      </c>
      <c r="AJ296" s="7" t="s">
        <v>102</v>
      </c>
      <c r="AK296" s="7" t="s">
        <v>102</v>
      </c>
      <c r="AL296" s="8"/>
      <c r="AM296" s="7" t="s">
        <v>102</v>
      </c>
      <c r="AN296" s="8"/>
      <c r="AO296" s="8"/>
    </row>
    <row r="297">
      <c r="A297" s="6" t="s">
        <v>398</v>
      </c>
      <c r="B297" s="7" t="s">
        <v>103</v>
      </c>
      <c r="C297" s="7" t="s">
        <v>111</v>
      </c>
      <c r="D297" s="7" t="s">
        <v>103</v>
      </c>
      <c r="E297" s="7" t="s">
        <v>103</v>
      </c>
      <c r="F297" s="7" t="s">
        <v>103</v>
      </c>
      <c r="G297" s="8"/>
      <c r="H297" s="7" t="s">
        <v>103</v>
      </c>
      <c r="I297" s="7" t="s">
        <v>111</v>
      </c>
      <c r="J297" s="7" t="s">
        <v>103</v>
      </c>
      <c r="K297" s="7" t="s">
        <v>103</v>
      </c>
      <c r="L297" s="7" t="s">
        <v>103</v>
      </c>
      <c r="M297" s="7" t="s">
        <v>103</v>
      </c>
      <c r="N297" s="7" t="s">
        <v>103</v>
      </c>
      <c r="O297" s="7" t="s">
        <v>103</v>
      </c>
      <c r="P297" s="7" t="s">
        <v>111</v>
      </c>
      <c r="Q297" s="7" t="s">
        <v>111</v>
      </c>
      <c r="R297" s="7" t="s">
        <v>102</v>
      </c>
      <c r="S297" s="7" t="s">
        <v>111</v>
      </c>
      <c r="T297" s="7" t="s">
        <v>111</v>
      </c>
      <c r="U297" s="7" t="s">
        <v>103</v>
      </c>
      <c r="V297" s="7" t="s">
        <v>103</v>
      </c>
      <c r="W297" s="8"/>
      <c r="X297" s="7" t="s">
        <v>103</v>
      </c>
      <c r="Y297" s="8"/>
      <c r="Z297" s="8"/>
      <c r="AA297" s="7" t="s">
        <v>103</v>
      </c>
      <c r="AB297" s="7" t="s">
        <v>103</v>
      </c>
      <c r="AC297" s="7" t="s">
        <v>103</v>
      </c>
      <c r="AD297" s="7" t="s">
        <v>103</v>
      </c>
      <c r="AE297" s="7" t="s">
        <v>102</v>
      </c>
      <c r="AF297" s="7" t="s">
        <v>103</v>
      </c>
      <c r="AG297" s="7" t="s">
        <v>111</v>
      </c>
      <c r="AH297" s="7" t="s">
        <v>103</v>
      </c>
      <c r="AI297" s="7" t="s">
        <v>103</v>
      </c>
      <c r="AJ297" s="7" t="s">
        <v>103</v>
      </c>
      <c r="AK297" s="7" t="s">
        <v>103</v>
      </c>
      <c r="AL297" s="7" t="s">
        <v>102</v>
      </c>
      <c r="AM297" s="7" t="s">
        <v>111</v>
      </c>
      <c r="AN297" s="8"/>
      <c r="AO297" s="8"/>
    </row>
    <row r="298">
      <c r="A298" s="6" t="s">
        <v>399</v>
      </c>
      <c r="B298" s="7" t="s">
        <v>102</v>
      </c>
      <c r="C298" s="7" t="s">
        <v>102</v>
      </c>
      <c r="D298" s="7" t="s">
        <v>111</v>
      </c>
      <c r="E298" s="7" t="s">
        <v>102</v>
      </c>
      <c r="F298" s="7" t="s">
        <v>102</v>
      </c>
      <c r="G298" s="8"/>
      <c r="H298" s="7" t="s">
        <v>102</v>
      </c>
      <c r="I298" s="7" t="s">
        <v>111</v>
      </c>
      <c r="J298" s="7" t="s">
        <v>102</v>
      </c>
      <c r="K298" s="7" t="s">
        <v>102</v>
      </c>
      <c r="L298" s="7" t="s">
        <v>102</v>
      </c>
      <c r="M298" s="7" t="s">
        <v>102</v>
      </c>
      <c r="N298" s="7" t="s">
        <v>103</v>
      </c>
      <c r="O298" s="7" t="s">
        <v>102</v>
      </c>
      <c r="P298" s="7" t="s">
        <v>102</v>
      </c>
      <c r="Q298" s="7" t="s">
        <v>111</v>
      </c>
      <c r="R298" s="7" t="s">
        <v>111</v>
      </c>
      <c r="S298" s="7" t="s">
        <v>103</v>
      </c>
      <c r="T298" s="7" t="s">
        <v>102</v>
      </c>
      <c r="U298" s="7" t="s">
        <v>102</v>
      </c>
      <c r="V298" s="7" t="s">
        <v>102</v>
      </c>
      <c r="W298" s="8"/>
      <c r="X298" s="7" t="s">
        <v>102</v>
      </c>
      <c r="Y298" s="8"/>
      <c r="Z298" s="8"/>
      <c r="AA298" s="7" t="s">
        <v>102</v>
      </c>
      <c r="AB298" s="7" t="s">
        <v>102</v>
      </c>
      <c r="AC298" s="7" t="s">
        <v>103</v>
      </c>
      <c r="AD298" s="7" t="s">
        <v>102</v>
      </c>
      <c r="AE298" s="7" t="s">
        <v>111</v>
      </c>
      <c r="AF298" s="7" t="s">
        <v>103</v>
      </c>
      <c r="AG298" s="7" t="s">
        <v>102</v>
      </c>
      <c r="AH298" s="7" t="s">
        <v>102</v>
      </c>
      <c r="AI298" s="7" t="s">
        <v>102</v>
      </c>
      <c r="AJ298" s="7" t="s">
        <v>102</v>
      </c>
      <c r="AK298" s="7" t="s">
        <v>102</v>
      </c>
      <c r="AL298" s="7" t="s">
        <v>111</v>
      </c>
      <c r="AM298" s="7" t="s">
        <v>102</v>
      </c>
      <c r="AN298" s="8"/>
      <c r="AO298" s="8"/>
    </row>
    <row r="299">
      <c r="A299" s="6" t="s">
        <v>400</v>
      </c>
      <c r="B299" s="7" t="s">
        <v>102</v>
      </c>
      <c r="C299" s="7" t="s">
        <v>103</v>
      </c>
      <c r="D299" s="7" t="s">
        <v>102</v>
      </c>
      <c r="E299" s="7" t="s">
        <v>103</v>
      </c>
      <c r="F299" s="7" t="s">
        <v>103</v>
      </c>
      <c r="G299" s="8"/>
      <c r="H299" s="7" t="s">
        <v>103</v>
      </c>
      <c r="I299" s="7" t="s">
        <v>103</v>
      </c>
      <c r="J299" s="7" t="s">
        <v>102</v>
      </c>
      <c r="K299" s="7" t="s">
        <v>102</v>
      </c>
      <c r="L299" s="7" t="s">
        <v>102</v>
      </c>
      <c r="M299" s="7" t="s">
        <v>102</v>
      </c>
      <c r="N299" s="7" t="s">
        <v>102</v>
      </c>
      <c r="O299" s="7" t="s">
        <v>102</v>
      </c>
      <c r="P299" s="7" t="s">
        <v>103</v>
      </c>
      <c r="Q299" s="7" t="s">
        <v>102</v>
      </c>
      <c r="R299" s="7" t="s">
        <v>103</v>
      </c>
      <c r="S299" s="7" t="s">
        <v>103</v>
      </c>
      <c r="T299" s="7" t="s">
        <v>102</v>
      </c>
      <c r="U299" s="7" t="s">
        <v>111</v>
      </c>
      <c r="V299" s="7" t="s">
        <v>111</v>
      </c>
      <c r="W299" s="8"/>
      <c r="X299" s="7" t="s">
        <v>103</v>
      </c>
      <c r="Y299" s="8"/>
      <c r="Z299" s="8"/>
      <c r="AA299" s="7" t="s">
        <v>102</v>
      </c>
      <c r="AB299" s="7" t="s">
        <v>102</v>
      </c>
      <c r="AC299" s="7" t="s">
        <v>103</v>
      </c>
      <c r="AD299" s="7" t="s">
        <v>103</v>
      </c>
      <c r="AE299" s="7" t="s">
        <v>103</v>
      </c>
      <c r="AF299" s="7" t="s">
        <v>103</v>
      </c>
      <c r="AG299" s="7" t="s">
        <v>102</v>
      </c>
      <c r="AH299" s="7" t="s">
        <v>102</v>
      </c>
      <c r="AI299" s="7" t="s">
        <v>102</v>
      </c>
      <c r="AJ299" s="7" t="s">
        <v>102</v>
      </c>
      <c r="AK299" s="7" t="s">
        <v>102</v>
      </c>
      <c r="AL299" s="7" t="s">
        <v>111</v>
      </c>
      <c r="AM299" s="7" t="s">
        <v>103</v>
      </c>
      <c r="AN299" s="8"/>
      <c r="AO299" s="8"/>
    </row>
    <row r="300">
      <c r="A300" s="6" t="s">
        <v>401</v>
      </c>
      <c r="B300" s="7" t="s">
        <v>103</v>
      </c>
      <c r="C300" s="7" t="s">
        <v>102</v>
      </c>
      <c r="D300" s="7" t="s">
        <v>102</v>
      </c>
      <c r="E300" s="7" t="s">
        <v>103</v>
      </c>
      <c r="F300" s="7" t="s">
        <v>102</v>
      </c>
      <c r="G300" s="8"/>
      <c r="H300" s="7" t="s">
        <v>102</v>
      </c>
      <c r="I300" s="7" t="s">
        <v>111</v>
      </c>
      <c r="J300" s="7" t="s">
        <v>102</v>
      </c>
      <c r="K300" s="7" t="s">
        <v>102</v>
      </c>
      <c r="L300" s="7" t="s">
        <v>102</v>
      </c>
      <c r="M300" s="7" t="s">
        <v>103</v>
      </c>
      <c r="N300" s="7" t="s">
        <v>102</v>
      </c>
      <c r="O300" s="7" t="s">
        <v>103</v>
      </c>
      <c r="P300" s="7" t="s">
        <v>102</v>
      </c>
      <c r="Q300" s="7" t="s">
        <v>102</v>
      </c>
      <c r="R300" s="7" t="s">
        <v>102</v>
      </c>
      <c r="S300" s="7" t="s">
        <v>102</v>
      </c>
      <c r="T300" s="7" t="s">
        <v>103</v>
      </c>
      <c r="U300" s="7" t="s">
        <v>103</v>
      </c>
      <c r="V300" s="7" t="s">
        <v>103</v>
      </c>
      <c r="W300" s="8"/>
      <c r="X300" s="7" t="s">
        <v>103</v>
      </c>
      <c r="Y300" s="8"/>
      <c r="Z300" s="8"/>
      <c r="AA300" s="7" t="s">
        <v>103</v>
      </c>
      <c r="AB300" s="7" t="s">
        <v>103</v>
      </c>
      <c r="AC300" s="7" t="s">
        <v>103</v>
      </c>
      <c r="AD300" s="7" t="s">
        <v>102</v>
      </c>
      <c r="AE300" s="7" t="s">
        <v>103</v>
      </c>
      <c r="AF300" s="7" t="s">
        <v>102</v>
      </c>
      <c r="AG300" s="7" t="s">
        <v>103</v>
      </c>
      <c r="AH300" s="7" t="s">
        <v>103</v>
      </c>
      <c r="AI300" s="7" t="s">
        <v>103</v>
      </c>
      <c r="AJ300" s="7" t="s">
        <v>103</v>
      </c>
      <c r="AK300" s="7" t="s">
        <v>102</v>
      </c>
      <c r="AL300" s="7" t="s">
        <v>111</v>
      </c>
      <c r="AM300" s="7" t="s">
        <v>102</v>
      </c>
      <c r="AN300" s="8"/>
      <c r="AO300" s="8"/>
    </row>
    <row r="301">
      <c r="A301" s="6" t="s">
        <v>402</v>
      </c>
      <c r="B301" s="7" t="s">
        <v>102</v>
      </c>
      <c r="C301" s="7" t="s">
        <v>102</v>
      </c>
      <c r="D301" s="7" t="s">
        <v>102</v>
      </c>
      <c r="E301" s="7"/>
      <c r="F301" s="7" t="s">
        <v>102</v>
      </c>
      <c r="G301" s="8"/>
      <c r="H301" s="7" t="s">
        <v>102</v>
      </c>
      <c r="I301" s="7" t="s">
        <v>102</v>
      </c>
      <c r="J301" s="7" t="s">
        <v>102</v>
      </c>
      <c r="K301" s="7" t="s">
        <v>102</v>
      </c>
      <c r="L301" s="7" t="s">
        <v>102</v>
      </c>
      <c r="M301" s="7" t="s">
        <v>102</v>
      </c>
      <c r="N301" s="7" t="s">
        <v>102</v>
      </c>
      <c r="O301" s="7" t="s">
        <v>102</v>
      </c>
      <c r="P301" s="7" t="s">
        <v>103</v>
      </c>
      <c r="Q301" s="7" t="s">
        <v>102</v>
      </c>
      <c r="R301" s="7" t="s">
        <v>103</v>
      </c>
      <c r="S301" s="7" t="s">
        <v>102</v>
      </c>
      <c r="T301" s="7" t="s">
        <v>102</v>
      </c>
      <c r="U301" s="7" t="s">
        <v>102</v>
      </c>
      <c r="V301" s="7" t="s">
        <v>102</v>
      </c>
      <c r="W301" s="8"/>
      <c r="X301" s="7" t="s">
        <v>102</v>
      </c>
      <c r="Y301" s="8"/>
      <c r="Z301" s="8"/>
      <c r="AA301" s="7" t="s">
        <v>102</v>
      </c>
      <c r="AB301" s="7" t="s">
        <v>102</v>
      </c>
      <c r="AC301" s="7" t="s">
        <v>103</v>
      </c>
      <c r="AD301" s="7" t="s">
        <v>102</v>
      </c>
      <c r="AE301" s="7" t="s">
        <v>102</v>
      </c>
      <c r="AF301" s="7" t="s">
        <v>102</v>
      </c>
      <c r="AG301" s="7" t="s">
        <v>102</v>
      </c>
      <c r="AH301" s="7" t="s">
        <v>102</v>
      </c>
      <c r="AI301" s="7" t="s">
        <v>102</v>
      </c>
      <c r="AJ301" s="7" t="s">
        <v>102</v>
      </c>
      <c r="AK301" s="7" t="s">
        <v>102</v>
      </c>
      <c r="AL301" s="7" t="s">
        <v>102</v>
      </c>
      <c r="AM301" s="7" t="s">
        <v>102</v>
      </c>
      <c r="AN301" s="8"/>
      <c r="AO301" s="8"/>
    </row>
    <row r="302">
      <c r="A302" s="6" t="s">
        <v>403</v>
      </c>
      <c r="B302" s="7" t="s">
        <v>103</v>
      </c>
      <c r="C302" s="7" t="s">
        <v>103</v>
      </c>
      <c r="D302" s="7" t="s">
        <v>103</v>
      </c>
      <c r="E302" s="7" t="s">
        <v>103</v>
      </c>
      <c r="F302" s="7" t="s">
        <v>103</v>
      </c>
      <c r="G302" s="8"/>
      <c r="H302" s="7" t="s">
        <v>103</v>
      </c>
      <c r="I302" s="7" t="s">
        <v>103</v>
      </c>
      <c r="J302" s="7" t="s">
        <v>103</v>
      </c>
      <c r="K302" s="7" t="s">
        <v>102</v>
      </c>
      <c r="L302" s="7" t="s">
        <v>103</v>
      </c>
      <c r="M302" s="7" t="s">
        <v>103</v>
      </c>
      <c r="N302" s="7" t="s">
        <v>103</v>
      </c>
      <c r="O302" s="7" t="s">
        <v>103</v>
      </c>
      <c r="P302" s="7" t="s">
        <v>103</v>
      </c>
      <c r="Q302" s="7" t="s">
        <v>103</v>
      </c>
      <c r="R302" s="7" t="s">
        <v>103</v>
      </c>
      <c r="S302" s="7" t="s">
        <v>102</v>
      </c>
      <c r="T302" s="7" t="s">
        <v>103</v>
      </c>
      <c r="U302" s="7" t="s">
        <v>103</v>
      </c>
      <c r="V302" s="7" t="s">
        <v>103</v>
      </c>
      <c r="W302" s="8"/>
      <c r="X302" s="7" t="s">
        <v>103</v>
      </c>
      <c r="Y302" s="8"/>
      <c r="Z302" s="8"/>
      <c r="AA302" s="7" t="s">
        <v>103</v>
      </c>
      <c r="AB302" s="7" t="s">
        <v>103</v>
      </c>
      <c r="AC302" s="7" t="s">
        <v>103</v>
      </c>
      <c r="AD302" s="7" t="s">
        <v>103</v>
      </c>
      <c r="AE302" s="7" t="s">
        <v>103</v>
      </c>
      <c r="AF302" s="7" t="s">
        <v>102</v>
      </c>
      <c r="AG302" s="7" t="s">
        <v>102</v>
      </c>
      <c r="AH302" s="7" t="s">
        <v>103</v>
      </c>
      <c r="AI302" s="7" t="s">
        <v>103</v>
      </c>
      <c r="AJ302" s="7" t="s">
        <v>103</v>
      </c>
      <c r="AK302" s="7" t="s">
        <v>103</v>
      </c>
      <c r="AL302" s="7" t="s">
        <v>102</v>
      </c>
      <c r="AM302" s="7" t="s">
        <v>103</v>
      </c>
      <c r="AN302" s="8"/>
      <c r="AO302" s="8"/>
    </row>
    <row r="303">
      <c r="A303" s="6" t="s">
        <v>404</v>
      </c>
      <c r="B303" s="7" t="s">
        <v>109</v>
      </c>
      <c r="C303" s="7" t="s">
        <v>102</v>
      </c>
      <c r="D303" s="7" t="s">
        <v>103</v>
      </c>
      <c r="E303" s="7" t="s">
        <v>109</v>
      </c>
      <c r="F303" s="7" t="s">
        <v>109</v>
      </c>
      <c r="G303" s="8"/>
      <c r="H303" s="7" t="s">
        <v>109</v>
      </c>
      <c r="I303" s="7" t="s">
        <v>103</v>
      </c>
      <c r="J303" s="7" t="s">
        <v>103</v>
      </c>
      <c r="K303" s="7" t="s">
        <v>109</v>
      </c>
      <c r="L303" s="7" t="s">
        <v>109</v>
      </c>
      <c r="M303" s="7" t="s">
        <v>109</v>
      </c>
      <c r="N303" s="7" t="s">
        <v>111</v>
      </c>
      <c r="O303" s="7" t="s">
        <v>111</v>
      </c>
      <c r="P303" s="7" t="s">
        <v>109</v>
      </c>
      <c r="Q303" s="7" t="s">
        <v>103</v>
      </c>
      <c r="R303" s="7" t="s">
        <v>111</v>
      </c>
      <c r="S303" s="7" t="s">
        <v>102</v>
      </c>
      <c r="T303" s="7" t="s">
        <v>103</v>
      </c>
      <c r="U303" s="7" t="s">
        <v>109</v>
      </c>
      <c r="V303" s="7" t="s">
        <v>109</v>
      </c>
      <c r="W303" s="8"/>
      <c r="X303" s="7" t="s">
        <v>103</v>
      </c>
      <c r="Y303" s="8"/>
      <c r="Z303" s="8"/>
      <c r="AA303" s="7" t="s">
        <v>109</v>
      </c>
      <c r="AB303" s="7" t="s">
        <v>109</v>
      </c>
      <c r="AC303" s="7" t="s">
        <v>103</v>
      </c>
      <c r="AD303" s="7" t="s">
        <v>109</v>
      </c>
      <c r="AE303" s="7" t="s">
        <v>103</v>
      </c>
      <c r="AF303" s="7" t="s">
        <v>103</v>
      </c>
      <c r="AG303" s="7" t="s">
        <v>103</v>
      </c>
      <c r="AH303" s="7" t="s">
        <v>109</v>
      </c>
      <c r="AI303" s="7" t="s">
        <v>109</v>
      </c>
      <c r="AJ303" s="7" t="s">
        <v>103</v>
      </c>
      <c r="AK303" s="7" t="s">
        <v>109</v>
      </c>
      <c r="AL303" s="7" t="s">
        <v>102</v>
      </c>
      <c r="AM303" s="7" t="s">
        <v>103</v>
      </c>
      <c r="AN303" s="8"/>
      <c r="AO303" s="8"/>
    </row>
    <row r="304">
      <c r="A304" s="40" t="s">
        <v>405</v>
      </c>
      <c r="B304" s="41" t="s">
        <v>111</v>
      </c>
      <c r="C304" s="41" t="s">
        <v>111</v>
      </c>
      <c r="D304" s="41" t="s">
        <v>111</v>
      </c>
      <c r="E304" s="41" t="s">
        <v>111</v>
      </c>
      <c r="F304" s="41" t="s">
        <v>111</v>
      </c>
      <c r="G304" s="42"/>
      <c r="H304" s="41" t="s">
        <v>111</v>
      </c>
      <c r="I304" s="41" t="s">
        <v>109</v>
      </c>
      <c r="J304" s="41" t="s">
        <v>111</v>
      </c>
      <c r="K304" s="41" t="s">
        <v>103</v>
      </c>
      <c r="L304" s="41" t="s">
        <v>103</v>
      </c>
      <c r="M304" s="41" t="s">
        <v>111</v>
      </c>
      <c r="N304" s="41" t="s">
        <v>111</v>
      </c>
      <c r="O304" s="41" t="s">
        <v>111</v>
      </c>
      <c r="P304" s="41" t="s">
        <v>111</v>
      </c>
      <c r="Q304" s="41" t="s">
        <v>111</v>
      </c>
      <c r="R304" s="41" t="s">
        <v>103</v>
      </c>
      <c r="S304" s="41" t="s">
        <v>111</v>
      </c>
      <c r="T304" s="41" t="s">
        <v>111</v>
      </c>
      <c r="U304" s="41" t="s">
        <v>111</v>
      </c>
      <c r="V304" s="41" t="s">
        <v>111</v>
      </c>
      <c r="W304" s="42"/>
      <c r="X304" s="41" t="s">
        <v>111</v>
      </c>
      <c r="Y304" s="42"/>
      <c r="Z304" s="42"/>
      <c r="AA304" s="41" t="s">
        <v>111</v>
      </c>
      <c r="AB304" s="41" t="s">
        <v>111</v>
      </c>
      <c r="AC304" s="41" t="s">
        <v>102</v>
      </c>
      <c r="AD304" s="41" t="s">
        <v>111</v>
      </c>
      <c r="AE304" s="41" t="s">
        <v>111</v>
      </c>
      <c r="AF304" s="41" t="s">
        <v>103</v>
      </c>
      <c r="AG304" s="41" t="s">
        <v>111</v>
      </c>
      <c r="AH304" s="41" t="s">
        <v>109</v>
      </c>
      <c r="AI304" s="41" t="s">
        <v>111</v>
      </c>
      <c r="AJ304" s="41" t="s">
        <v>111</v>
      </c>
      <c r="AK304" s="41" t="s">
        <v>111</v>
      </c>
      <c r="AL304" s="41" t="s">
        <v>111</v>
      </c>
      <c r="AM304" s="41" t="s">
        <v>111</v>
      </c>
      <c r="AN304" s="42"/>
      <c r="AO304" s="42"/>
      <c r="AP304" s="43"/>
      <c r="AQ304" s="43"/>
      <c r="AR304" s="43"/>
      <c r="AS304" s="43"/>
      <c r="AT304" s="43"/>
      <c r="AU304" s="43"/>
      <c r="AV304" s="43"/>
      <c r="AW304" s="43"/>
      <c r="AX304" s="43"/>
      <c r="AY304" s="43"/>
      <c r="AZ304" s="43"/>
      <c r="BA304" s="43"/>
    </row>
    <row r="305">
      <c r="A305" s="40" t="s">
        <v>406</v>
      </c>
      <c r="B305" s="41" t="s">
        <v>109</v>
      </c>
      <c r="C305" s="41" t="s">
        <v>109</v>
      </c>
      <c r="D305" s="41" t="s">
        <v>110</v>
      </c>
      <c r="E305" s="41" t="s">
        <v>109</v>
      </c>
      <c r="F305" s="41" t="s">
        <v>109</v>
      </c>
      <c r="G305" s="42"/>
      <c r="H305" s="41" t="s">
        <v>109</v>
      </c>
      <c r="I305" s="41" t="s">
        <v>109</v>
      </c>
      <c r="J305" s="41" t="s">
        <v>109</v>
      </c>
      <c r="K305" s="41" t="s">
        <v>111</v>
      </c>
      <c r="L305" s="41" t="s">
        <v>111</v>
      </c>
      <c r="M305" s="41" t="s">
        <v>111</v>
      </c>
      <c r="N305" s="41" t="s">
        <v>109</v>
      </c>
      <c r="O305" s="41" t="s">
        <v>109</v>
      </c>
      <c r="P305" s="41" t="s">
        <v>111</v>
      </c>
      <c r="Q305" s="41" t="s">
        <v>111</v>
      </c>
      <c r="R305" s="41" t="s">
        <v>109</v>
      </c>
      <c r="S305" s="41" t="s">
        <v>111</v>
      </c>
      <c r="T305" s="41" t="s">
        <v>109</v>
      </c>
      <c r="U305" s="41" t="s">
        <v>109</v>
      </c>
      <c r="V305" s="41" t="s">
        <v>109</v>
      </c>
      <c r="W305" s="42"/>
      <c r="X305" s="41" t="s">
        <v>111</v>
      </c>
      <c r="Y305" s="42"/>
      <c r="Z305" s="42"/>
      <c r="AA305" s="41" t="s">
        <v>109</v>
      </c>
      <c r="AB305" s="41" t="s">
        <v>109</v>
      </c>
      <c r="AC305" s="41" t="s">
        <v>102</v>
      </c>
      <c r="AD305" s="41" t="s">
        <v>109</v>
      </c>
      <c r="AE305" s="41" t="s">
        <v>109</v>
      </c>
      <c r="AF305" s="41" t="s">
        <v>103</v>
      </c>
      <c r="AG305" s="41" t="s">
        <v>109</v>
      </c>
      <c r="AH305" s="41" t="s">
        <v>109</v>
      </c>
      <c r="AI305" s="41" t="s">
        <v>109</v>
      </c>
      <c r="AJ305" s="41" t="s">
        <v>109</v>
      </c>
      <c r="AK305" s="41" t="s">
        <v>109</v>
      </c>
      <c r="AL305" s="41" t="s">
        <v>109</v>
      </c>
      <c r="AM305" s="41" t="s">
        <v>111</v>
      </c>
      <c r="AN305" s="42"/>
      <c r="AO305" s="42"/>
      <c r="AP305" s="43"/>
      <c r="AQ305" s="43"/>
      <c r="AR305" s="43"/>
      <c r="AS305" s="43"/>
      <c r="AT305" s="43"/>
      <c r="AU305" s="43"/>
      <c r="AV305" s="43"/>
      <c r="AW305" s="43"/>
      <c r="AX305" s="43"/>
      <c r="AY305" s="43"/>
      <c r="AZ305" s="43"/>
      <c r="BA305" s="43"/>
    </row>
    <row r="306">
      <c r="A306" s="40" t="s">
        <v>407</v>
      </c>
      <c r="B306" s="41" t="s">
        <v>103</v>
      </c>
      <c r="C306" s="41" t="s">
        <v>103</v>
      </c>
      <c r="D306" s="41" t="s">
        <v>102</v>
      </c>
      <c r="E306" s="41" t="s">
        <v>103</v>
      </c>
      <c r="F306" s="41" t="s">
        <v>103</v>
      </c>
      <c r="G306" s="42"/>
      <c r="H306" s="41" t="s">
        <v>111</v>
      </c>
      <c r="I306" s="41" t="s">
        <v>103</v>
      </c>
      <c r="J306" s="41" t="s">
        <v>111</v>
      </c>
      <c r="K306" s="41" t="s">
        <v>102</v>
      </c>
      <c r="L306" s="41" t="s">
        <v>103</v>
      </c>
      <c r="M306" s="41" t="s">
        <v>102</v>
      </c>
      <c r="N306" s="41" t="s">
        <v>103</v>
      </c>
      <c r="O306" s="41" t="s">
        <v>111</v>
      </c>
      <c r="P306" s="41" t="s">
        <v>103</v>
      </c>
      <c r="Q306" s="41" t="s">
        <v>103</v>
      </c>
      <c r="R306" s="41" t="s">
        <v>103</v>
      </c>
      <c r="S306" s="41" t="s">
        <v>103</v>
      </c>
      <c r="T306" s="41" t="s">
        <v>102</v>
      </c>
      <c r="U306" s="41" t="s">
        <v>103</v>
      </c>
      <c r="V306" s="41" t="s">
        <v>103</v>
      </c>
      <c r="W306" s="42"/>
      <c r="X306" s="41" t="s">
        <v>102</v>
      </c>
      <c r="Y306" s="42"/>
      <c r="Z306" s="42"/>
      <c r="AA306" s="41" t="s">
        <v>103</v>
      </c>
      <c r="AB306" s="41" t="s">
        <v>103</v>
      </c>
      <c r="AC306" s="41" t="s">
        <v>103</v>
      </c>
      <c r="AD306" s="41" t="s">
        <v>103</v>
      </c>
      <c r="AE306" s="41" t="s">
        <v>103</v>
      </c>
      <c r="AF306" s="41" t="s">
        <v>102</v>
      </c>
      <c r="AG306" s="41" t="s">
        <v>103</v>
      </c>
      <c r="AH306" s="41" t="s">
        <v>103</v>
      </c>
      <c r="AI306" s="41" t="s">
        <v>103</v>
      </c>
      <c r="AJ306" s="41" t="s">
        <v>103</v>
      </c>
      <c r="AK306" s="41" t="s">
        <v>103</v>
      </c>
      <c r="AL306" s="41" t="s">
        <v>102</v>
      </c>
      <c r="AM306" s="41" t="s">
        <v>103</v>
      </c>
      <c r="AN306" s="42"/>
      <c r="AO306" s="42"/>
      <c r="AP306" s="43"/>
      <c r="AQ306" s="43"/>
      <c r="AR306" s="43"/>
      <c r="AS306" s="43"/>
      <c r="AT306" s="43"/>
      <c r="AU306" s="43"/>
      <c r="AV306" s="43"/>
      <c r="AW306" s="43"/>
      <c r="AX306" s="43"/>
      <c r="AY306" s="43"/>
      <c r="AZ306" s="43"/>
      <c r="BA306" s="43"/>
    </row>
    <row r="307">
      <c r="A307" s="40" t="s">
        <v>408</v>
      </c>
      <c r="B307" s="41" t="s">
        <v>102</v>
      </c>
      <c r="C307" s="41" t="s">
        <v>102</v>
      </c>
      <c r="D307" s="41" t="s">
        <v>102</v>
      </c>
      <c r="E307" s="41" t="s">
        <v>102</v>
      </c>
      <c r="F307" s="41" t="s">
        <v>102</v>
      </c>
      <c r="G307" s="42"/>
      <c r="H307" s="41" t="s">
        <v>102</v>
      </c>
      <c r="I307" s="41" t="s">
        <v>103</v>
      </c>
      <c r="J307" s="41" t="s">
        <v>102</v>
      </c>
      <c r="K307" s="41" t="s">
        <v>102</v>
      </c>
      <c r="L307" s="41" t="s">
        <v>102</v>
      </c>
      <c r="M307" s="41" t="s">
        <v>102</v>
      </c>
      <c r="N307" s="41" t="s">
        <v>103</v>
      </c>
      <c r="O307" s="41" t="s">
        <v>102</v>
      </c>
      <c r="P307" s="41" t="s">
        <v>102</v>
      </c>
      <c r="Q307" s="41" t="s">
        <v>102</v>
      </c>
      <c r="R307" s="41" t="s">
        <v>111</v>
      </c>
      <c r="S307" s="41" t="s">
        <v>103</v>
      </c>
      <c r="T307" s="41" t="s">
        <v>102</v>
      </c>
      <c r="U307" s="41" t="s">
        <v>103</v>
      </c>
      <c r="V307" s="41" t="s">
        <v>103</v>
      </c>
      <c r="W307" s="42"/>
      <c r="X307" s="41" t="s">
        <v>102</v>
      </c>
      <c r="Y307" s="42"/>
      <c r="Z307" s="42"/>
      <c r="AA307" s="41" t="s">
        <v>102</v>
      </c>
      <c r="AB307" s="41" t="s">
        <v>102</v>
      </c>
      <c r="AC307" s="41" t="s">
        <v>103</v>
      </c>
      <c r="AD307" s="41" t="s">
        <v>102</v>
      </c>
      <c r="AE307" s="41" t="s">
        <v>109</v>
      </c>
      <c r="AF307" s="41" t="s">
        <v>102</v>
      </c>
      <c r="AG307" s="41" t="s">
        <v>102</v>
      </c>
      <c r="AH307" s="41" t="s">
        <v>102</v>
      </c>
      <c r="AI307" s="41" t="s">
        <v>102</v>
      </c>
      <c r="AJ307" s="41" t="s">
        <v>102</v>
      </c>
      <c r="AK307" s="41" t="s">
        <v>102</v>
      </c>
      <c r="AL307" s="41" t="s">
        <v>102</v>
      </c>
      <c r="AM307" s="41" t="s">
        <v>102</v>
      </c>
      <c r="AN307" s="42"/>
      <c r="AO307" s="42"/>
      <c r="AP307" s="43"/>
      <c r="AQ307" s="43"/>
      <c r="AR307" s="43"/>
      <c r="AS307" s="43"/>
      <c r="AT307" s="43"/>
      <c r="AU307" s="43"/>
      <c r="AV307" s="43"/>
      <c r="AW307" s="43"/>
      <c r="AX307" s="43"/>
      <c r="AY307" s="43"/>
      <c r="AZ307" s="43"/>
      <c r="BA307" s="43"/>
    </row>
    <row r="308">
      <c r="A308" s="40" t="s">
        <v>409</v>
      </c>
      <c r="B308" s="41" t="s">
        <v>103</v>
      </c>
      <c r="C308" s="41" t="s">
        <v>103</v>
      </c>
      <c r="D308" s="41" t="s">
        <v>103</v>
      </c>
      <c r="E308" s="41" t="s">
        <v>103</v>
      </c>
      <c r="F308" s="41" t="s">
        <v>103</v>
      </c>
      <c r="G308" s="42"/>
      <c r="H308" s="41" t="s">
        <v>102</v>
      </c>
      <c r="I308" s="41" t="s">
        <v>103</v>
      </c>
      <c r="J308" s="41" t="s">
        <v>103</v>
      </c>
      <c r="K308" s="41" t="s">
        <v>103</v>
      </c>
      <c r="L308" s="41" t="s">
        <v>103</v>
      </c>
      <c r="M308" s="41" t="s">
        <v>103</v>
      </c>
      <c r="N308" s="41" t="s">
        <v>103</v>
      </c>
      <c r="O308" s="41" t="s">
        <v>103</v>
      </c>
      <c r="P308" s="41" t="s">
        <v>103</v>
      </c>
      <c r="Q308" s="41" t="s">
        <v>103</v>
      </c>
      <c r="R308" s="41" t="s">
        <v>102</v>
      </c>
      <c r="S308" s="41" t="s">
        <v>103</v>
      </c>
      <c r="T308" s="41" t="s">
        <v>103</v>
      </c>
      <c r="U308" s="41" t="s">
        <v>103</v>
      </c>
      <c r="V308" s="41" t="s">
        <v>103</v>
      </c>
      <c r="W308" s="42"/>
      <c r="X308" s="41" t="s">
        <v>103</v>
      </c>
      <c r="Y308" s="42"/>
      <c r="Z308" s="42"/>
      <c r="AA308" s="41" t="s">
        <v>103</v>
      </c>
      <c r="AB308" s="41" t="s">
        <v>103</v>
      </c>
      <c r="AC308" s="41" t="s">
        <v>102</v>
      </c>
      <c r="AD308" s="41" t="s">
        <v>103</v>
      </c>
      <c r="AE308" s="41" t="s">
        <v>103</v>
      </c>
      <c r="AF308" s="41" t="s">
        <v>102</v>
      </c>
      <c r="AG308" s="41" t="s">
        <v>109</v>
      </c>
      <c r="AH308" s="41" t="s">
        <v>102</v>
      </c>
      <c r="AI308" s="41" t="s">
        <v>103</v>
      </c>
      <c r="AJ308" s="41" t="s">
        <v>103</v>
      </c>
      <c r="AK308" s="41" t="s">
        <v>103</v>
      </c>
      <c r="AL308" s="41" t="s">
        <v>102</v>
      </c>
      <c r="AM308" s="41" t="s">
        <v>103</v>
      </c>
      <c r="AN308" s="42"/>
      <c r="AO308" s="42"/>
      <c r="AP308" s="43"/>
      <c r="AQ308" s="43"/>
      <c r="AR308" s="43"/>
      <c r="AS308" s="43"/>
      <c r="AT308" s="43"/>
      <c r="AU308" s="43"/>
      <c r="AV308" s="43"/>
      <c r="AW308" s="43"/>
      <c r="AX308" s="43"/>
      <c r="AY308" s="43"/>
      <c r="AZ308" s="43"/>
      <c r="BA308" s="43"/>
    </row>
    <row r="309">
      <c r="A309" s="40" t="s">
        <v>410</v>
      </c>
      <c r="B309" s="41" t="s">
        <v>111</v>
      </c>
      <c r="C309" s="41" t="s">
        <v>111</v>
      </c>
      <c r="D309" s="41" t="s">
        <v>111</v>
      </c>
      <c r="E309" s="41" t="s">
        <v>111</v>
      </c>
      <c r="F309" s="41" t="s">
        <v>111</v>
      </c>
      <c r="G309" s="42"/>
      <c r="H309" s="41" t="s">
        <v>111</v>
      </c>
      <c r="I309" s="41" t="s">
        <v>111</v>
      </c>
      <c r="J309" s="41" t="s">
        <v>103</v>
      </c>
      <c r="K309" s="41" t="s">
        <v>111</v>
      </c>
      <c r="L309" s="41" t="s">
        <v>111</v>
      </c>
      <c r="M309" s="41" t="s">
        <v>111</v>
      </c>
      <c r="N309" s="41" t="s">
        <v>103</v>
      </c>
      <c r="O309" s="41" t="s">
        <v>111</v>
      </c>
      <c r="P309" s="41" t="s">
        <v>111</v>
      </c>
      <c r="Q309" s="41" t="s">
        <v>111</v>
      </c>
      <c r="R309" s="41" t="s">
        <v>103</v>
      </c>
      <c r="S309" s="41" t="s">
        <v>103</v>
      </c>
      <c r="T309" s="41" t="s">
        <v>111</v>
      </c>
      <c r="U309" s="41" t="s">
        <v>111</v>
      </c>
      <c r="V309" s="41" t="s">
        <v>111</v>
      </c>
      <c r="W309" s="42"/>
      <c r="X309" s="41" t="s">
        <v>111</v>
      </c>
      <c r="Y309" s="42"/>
      <c r="Z309" s="42"/>
      <c r="AA309" s="41" t="s">
        <v>111</v>
      </c>
      <c r="AB309" s="41" t="s">
        <v>103</v>
      </c>
      <c r="AC309" s="41" t="s">
        <v>103</v>
      </c>
      <c r="AD309" s="41" t="s">
        <v>111</v>
      </c>
      <c r="AE309" s="41" t="s">
        <v>111</v>
      </c>
      <c r="AF309" s="41" t="s">
        <v>109</v>
      </c>
      <c r="AG309" s="41" t="s">
        <v>111</v>
      </c>
      <c r="AH309" s="41" t="s">
        <v>111</v>
      </c>
      <c r="AI309" s="41" t="s">
        <v>111</v>
      </c>
      <c r="AJ309" s="41" t="s">
        <v>111</v>
      </c>
      <c r="AK309" s="41" t="s">
        <v>111</v>
      </c>
      <c r="AL309" s="41" t="s">
        <v>111</v>
      </c>
      <c r="AM309" s="41" t="s">
        <v>111</v>
      </c>
      <c r="AN309" s="42"/>
      <c r="AO309" s="42"/>
      <c r="AP309" s="43"/>
      <c r="AQ309" s="43"/>
      <c r="AR309" s="43"/>
      <c r="AS309" s="43"/>
      <c r="AT309" s="43"/>
      <c r="AU309" s="43"/>
      <c r="AV309" s="43"/>
      <c r="AW309" s="43"/>
      <c r="AX309" s="43"/>
      <c r="AY309" s="43"/>
      <c r="AZ309" s="43"/>
      <c r="BA309" s="43"/>
    </row>
    <row r="310">
      <c r="A310" s="40" t="s">
        <v>411</v>
      </c>
      <c r="B310" s="41" t="s">
        <v>103</v>
      </c>
      <c r="C310" s="41" t="s">
        <v>103</v>
      </c>
      <c r="D310" s="41" t="s">
        <v>103</v>
      </c>
      <c r="E310" s="41" t="s">
        <v>103</v>
      </c>
      <c r="F310" s="41" t="s">
        <v>102</v>
      </c>
      <c r="G310" s="42"/>
      <c r="H310" s="41" t="s">
        <v>102</v>
      </c>
      <c r="I310" s="41" t="s">
        <v>102</v>
      </c>
      <c r="J310" s="41" t="s">
        <v>103</v>
      </c>
      <c r="K310" s="41" t="s">
        <v>111</v>
      </c>
      <c r="L310" s="41" t="s">
        <v>103</v>
      </c>
      <c r="M310" s="41" t="s">
        <v>102</v>
      </c>
      <c r="N310" s="41" t="s">
        <v>102</v>
      </c>
      <c r="O310" s="41" t="s">
        <v>102</v>
      </c>
      <c r="P310" s="41" t="s">
        <v>103</v>
      </c>
      <c r="Q310" s="41" t="s">
        <v>103</v>
      </c>
      <c r="R310" s="41" t="s">
        <v>103</v>
      </c>
      <c r="S310" s="41" t="s">
        <v>103</v>
      </c>
      <c r="T310" s="41" t="s">
        <v>102</v>
      </c>
      <c r="U310" s="42"/>
      <c r="V310" s="41" t="s">
        <v>103</v>
      </c>
      <c r="W310" s="42"/>
      <c r="X310" s="41" t="s">
        <v>102</v>
      </c>
      <c r="Y310" s="42"/>
      <c r="Z310" s="42"/>
      <c r="AA310" s="41" t="s">
        <v>103</v>
      </c>
      <c r="AB310" s="41" t="s">
        <v>102</v>
      </c>
      <c r="AC310" s="41" t="s">
        <v>102</v>
      </c>
      <c r="AD310" s="41" t="s">
        <v>103</v>
      </c>
      <c r="AE310" s="41" t="s">
        <v>103</v>
      </c>
      <c r="AF310" s="41" t="s">
        <v>103</v>
      </c>
      <c r="AG310" s="41" t="s">
        <v>103</v>
      </c>
      <c r="AH310" s="41" t="s">
        <v>103</v>
      </c>
      <c r="AI310" s="41" t="s">
        <v>102</v>
      </c>
      <c r="AJ310" s="41" t="s">
        <v>103</v>
      </c>
      <c r="AK310" s="41" t="s">
        <v>103</v>
      </c>
      <c r="AL310" s="41" t="s">
        <v>102</v>
      </c>
      <c r="AM310" s="41" t="s">
        <v>102</v>
      </c>
      <c r="AN310" s="42"/>
      <c r="AO310" s="42"/>
      <c r="AP310" s="43"/>
      <c r="AQ310" s="43"/>
      <c r="AR310" s="43"/>
      <c r="AS310" s="43"/>
      <c r="AT310" s="43"/>
      <c r="AU310" s="43"/>
      <c r="AV310" s="43"/>
      <c r="AW310" s="43"/>
      <c r="AX310" s="43"/>
      <c r="AY310" s="43"/>
      <c r="AZ310" s="43"/>
      <c r="BA310" s="43"/>
    </row>
    <row r="311">
      <c r="A311" s="40" t="s">
        <v>412</v>
      </c>
      <c r="B311" s="41" t="s">
        <v>109</v>
      </c>
      <c r="C311" s="41" t="s">
        <v>102</v>
      </c>
      <c r="D311" s="41" t="s">
        <v>102</v>
      </c>
      <c r="E311" s="41" t="s">
        <v>102</v>
      </c>
      <c r="F311" s="41" t="s">
        <v>102</v>
      </c>
      <c r="G311" s="42"/>
      <c r="H311" s="41" t="s">
        <v>102</v>
      </c>
      <c r="I311" s="41" t="s">
        <v>103</v>
      </c>
      <c r="J311" s="41" t="s">
        <v>102</v>
      </c>
      <c r="K311" s="41" t="s">
        <v>109</v>
      </c>
      <c r="L311" s="41" t="s">
        <v>102</v>
      </c>
      <c r="M311" s="41" t="s">
        <v>109</v>
      </c>
      <c r="N311" s="41" t="s">
        <v>109</v>
      </c>
      <c r="O311" s="41" t="s">
        <v>109</v>
      </c>
      <c r="P311" s="41" t="s">
        <v>103</v>
      </c>
      <c r="Q311" s="41" t="s">
        <v>109</v>
      </c>
      <c r="R311" s="41" t="s">
        <v>103</v>
      </c>
      <c r="S311" s="41" t="s">
        <v>103</v>
      </c>
      <c r="T311" s="41" t="s">
        <v>109</v>
      </c>
      <c r="U311" s="41" t="s">
        <v>109</v>
      </c>
      <c r="V311" s="41" t="s">
        <v>109</v>
      </c>
      <c r="W311" s="42"/>
      <c r="X311" s="41" t="s">
        <v>102</v>
      </c>
      <c r="Y311" s="42"/>
      <c r="Z311" s="42"/>
      <c r="AA311" s="41" t="s">
        <v>102</v>
      </c>
      <c r="AB311" s="41" t="s">
        <v>103</v>
      </c>
      <c r="AC311" s="41" t="s">
        <v>103</v>
      </c>
      <c r="AD311" s="41" t="s">
        <v>102</v>
      </c>
      <c r="AE311" s="41" t="s">
        <v>109</v>
      </c>
      <c r="AF311" s="41" t="s">
        <v>103</v>
      </c>
      <c r="AG311" s="41" t="s">
        <v>109</v>
      </c>
      <c r="AH311" s="41" t="s">
        <v>102</v>
      </c>
      <c r="AI311" s="41" t="s">
        <v>102</v>
      </c>
      <c r="AJ311" s="41" t="s">
        <v>102</v>
      </c>
      <c r="AK311" s="41" t="s">
        <v>109</v>
      </c>
      <c r="AL311" s="41" t="s">
        <v>103</v>
      </c>
      <c r="AM311" s="41" t="s">
        <v>109</v>
      </c>
      <c r="AN311" s="42"/>
      <c r="AO311" s="42"/>
      <c r="AP311" s="43"/>
      <c r="AQ311" s="43"/>
      <c r="AR311" s="43"/>
      <c r="AS311" s="43"/>
      <c r="AT311" s="43"/>
      <c r="AU311" s="43"/>
      <c r="AV311" s="43"/>
      <c r="AW311" s="43"/>
      <c r="AX311" s="43"/>
      <c r="AY311" s="43"/>
      <c r="AZ311" s="43"/>
      <c r="BA311" s="43"/>
    </row>
    <row r="312">
      <c r="A312" s="6" t="s">
        <v>413</v>
      </c>
      <c r="B312" s="7" t="s">
        <v>103</v>
      </c>
      <c r="C312" s="7" t="s">
        <v>103</v>
      </c>
      <c r="D312" s="7" t="s">
        <v>103</v>
      </c>
      <c r="E312" s="7" t="s">
        <v>103</v>
      </c>
      <c r="F312" s="7" t="s">
        <v>103</v>
      </c>
      <c r="G312" s="8"/>
      <c r="H312" s="7" t="s">
        <v>103</v>
      </c>
      <c r="I312" s="7" t="s">
        <v>102</v>
      </c>
      <c r="J312" s="7" t="s">
        <v>103</v>
      </c>
      <c r="K312" s="7" t="s">
        <v>103</v>
      </c>
      <c r="L312" s="7" t="s">
        <v>103</v>
      </c>
      <c r="M312" s="7" t="s">
        <v>103</v>
      </c>
      <c r="N312" s="7" t="s">
        <v>103</v>
      </c>
      <c r="O312" s="7" t="s">
        <v>103</v>
      </c>
      <c r="P312" s="7" t="s">
        <v>103</v>
      </c>
      <c r="Q312" s="7" t="s">
        <v>103</v>
      </c>
      <c r="R312" s="7" t="s">
        <v>103</v>
      </c>
      <c r="S312" s="7" t="s">
        <v>103</v>
      </c>
      <c r="T312" s="7" t="s">
        <v>103</v>
      </c>
      <c r="U312" s="7" t="s">
        <v>103</v>
      </c>
      <c r="V312" s="7" t="s">
        <v>103</v>
      </c>
      <c r="W312" s="8"/>
      <c r="X312" s="7" t="s">
        <v>102</v>
      </c>
      <c r="Y312" s="8"/>
      <c r="Z312" s="8"/>
      <c r="AA312" s="7" t="s">
        <v>103</v>
      </c>
      <c r="AB312" s="7" t="s">
        <v>103</v>
      </c>
      <c r="AC312" s="7" t="s">
        <v>103</v>
      </c>
      <c r="AD312" s="7" t="s">
        <v>103</v>
      </c>
      <c r="AE312" s="7" t="s">
        <v>103</v>
      </c>
      <c r="AF312" s="7" t="s">
        <v>102</v>
      </c>
      <c r="AG312" s="7" t="s">
        <v>103</v>
      </c>
      <c r="AH312" s="7" t="s">
        <v>103</v>
      </c>
      <c r="AI312" s="7" t="s">
        <v>103</v>
      </c>
      <c r="AJ312" s="7" t="s">
        <v>103</v>
      </c>
      <c r="AK312" s="7" t="s">
        <v>103</v>
      </c>
      <c r="AL312" s="7" t="s">
        <v>102</v>
      </c>
      <c r="AM312" s="7" t="s">
        <v>103</v>
      </c>
      <c r="AN312" s="8"/>
      <c r="AO312" s="8"/>
    </row>
    <row r="313">
      <c r="A313" s="6" t="s">
        <v>414</v>
      </c>
      <c r="B313" s="7" t="s">
        <v>102</v>
      </c>
      <c r="C313" s="7" t="s">
        <v>103</v>
      </c>
      <c r="D313" s="7" t="s">
        <v>102</v>
      </c>
      <c r="E313" s="7" t="s">
        <v>103</v>
      </c>
      <c r="F313" s="7" t="s">
        <v>102</v>
      </c>
      <c r="G313" s="8"/>
      <c r="H313" s="7" t="s">
        <v>103</v>
      </c>
      <c r="I313" s="7" t="s">
        <v>102</v>
      </c>
      <c r="J313" s="7" t="s">
        <v>103</v>
      </c>
      <c r="K313" s="7" t="s">
        <v>103</v>
      </c>
      <c r="L313" s="7" t="s">
        <v>103</v>
      </c>
      <c r="M313" s="7" t="s">
        <v>111</v>
      </c>
      <c r="N313" s="7" t="s">
        <v>102</v>
      </c>
      <c r="O313" s="7" t="s">
        <v>102</v>
      </c>
      <c r="P313" s="7" t="s">
        <v>103</v>
      </c>
      <c r="Q313" s="7" t="s">
        <v>103</v>
      </c>
      <c r="R313" s="7" t="s">
        <v>102</v>
      </c>
      <c r="S313" s="7" t="s">
        <v>102</v>
      </c>
      <c r="T313" s="7" t="s">
        <v>102</v>
      </c>
      <c r="U313" s="7" t="s">
        <v>103</v>
      </c>
      <c r="V313" s="7" t="s">
        <v>103</v>
      </c>
      <c r="W313" s="8"/>
      <c r="X313" s="7" t="s">
        <v>102</v>
      </c>
      <c r="Y313" s="8"/>
      <c r="Z313" s="8"/>
      <c r="AA313" s="7" t="s">
        <v>103</v>
      </c>
      <c r="AB313" s="7" t="s">
        <v>103</v>
      </c>
      <c r="AC313" s="7" t="s">
        <v>103</v>
      </c>
      <c r="AD313" s="7" t="s">
        <v>103</v>
      </c>
      <c r="AE313" s="7" t="s">
        <v>103</v>
      </c>
      <c r="AF313" s="7" t="s">
        <v>102</v>
      </c>
      <c r="AG313" s="7" t="s">
        <v>103</v>
      </c>
      <c r="AH313" s="7" t="s">
        <v>103</v>
      </c>
      <c r="AI313" s="7" t="s">
        <v>103</v>
      </c>
      <c r="AJ313" s="7" t="s">
        <v>103</v>
      </c>
      <c r="AK313" s="7" t="s">
        <v>103</v>
      </c>
      <c r="AL313" s="7" t="s">
        <v>102</v>
      </c>
      <c r="AM313" s="7" t="s">
        <v>111</v>
      </c>
      <c r="AN313" s="8"/>
      <c r="AO313" s="8"/>
    </row>
    <row r="314">
      <c r="A314" s="6" t="s">
        <v>415</v>
      </c>
      <c r="B314" s="7" t="s">
        <v>103</v>
      </c>
      <c r="C314" s="7" t="s">
        <v>103</v>
      </c>
      <c r="D314" s="7" t="s">
        <v>103</v>
      </c>
      <c r="E314" s="7" t="s">
        <v>103</v>
      </c>
      <c r="F314" s="7" t="s">
        <v>111</v>
      </c>
      <c r="G314" s="8"/>
      <c r="H314" s="7" t="s">
        <v>103</v>
      </c>
      <c r="I314" s="7" t="s">
        <v>102</v>
      </c>
      <c r="J314" s="7" t="s">
        <v>103</v>
      </c>
      <c r="K314" s="8"/>
      <c r="L314" s="7" t="s">
        <v>103</v>
      </c>
      <c r="M314" s="7" t="s">
        <v>103</v>
      </c>
      <c r="N314" s="7" t="s">
        <v>103</v>
      </c>
      <c r="O314" s="7" t="s">
        <v>103</v>
      </c>
      <c r="P314" s="7" t="s">
        <v>103</v>
      </c>
      <c r="Q314" s="7" t="s">
        <v>103</v>
      </c>
      <c r="R314" s="7" t="s">
        <v>109</v>
      </c>
      <c r="S314" s="7" t="s">
        <v>109</v>
      </c>
      <c r="T314" s="7" t="s">
        <v>103</v>
      </c>
      <c r="U314" s="7" t="s">
        <v>103</v>
      </c>
      <c r="V314" s="7" t="s">
        <v>103</v>
      </c>
      <c r="W314" s="8"/>
      <c r="X314" s="7" t="s">
        <v>102</v>
      </c>
      <c r="Y314" s="8"/>
      <c r="Z314" s="8"/>
      <c r="AA314" s="7" t="s">
        <v>103</v>
      </c>
      <c r="AB314" s="7" t="s">
        <v>111</v>
      </c>
      <c r="AC314" s="7" t="s">
        <v>111</v>
      </c>
      <c r="AD314" s="7" t="s">
        <v>111</v>
      </c>
      <c r="AE314" s="7" t="s">
        <v>103</v>
      </c>
      <c r="AF314" s="7" t="s">
        <v>111</v>
      </c>
      <c r="AG314" s="7" t="s">
        <v>103</v>
      </c>
      <c r="AH314" s="7" t="s">
        <v>103</v>
      </c>
      <c r="AI314" s="7" t="s">
        <v>103</v>
      </c>
      <c r="AJ314" s="7" t="s">
        <v>103</v>
      </c>
      <c r="AK314" s="7" t="s">
        <v>103</v>
      </c>
      <c r="AL314" s="7" t="s">
        <v>111</v>
      </c>
      <c r="AM314" s="7" t="s">
        <v>103</v>
      </c>
      <c r="AN314" s="8"/>
      <c r="AO314" s="8"/>
    </row>
    <row r="315">
      <c r="A315" s="6" t="s">
        <v>416</v>
      </c>
      <c r="B315" s="7" t="s">
        <v>103</v>
      </c>
      <c r="C315" s="7" t="s">
        <v>103</v>
      </c>
      <c r="D315" s="7" t="s">
        <v>103</v>
      </c>
      <c r="E315" s="7" t="s">
        <v>103</v>
      </c>
      <c r="F315" s="7" t="s">
        <v>103</v>
      </c>
      <c r="G315" s="8"/>
      <c r="H315" s="7" t="s">
        <v>103</v>
      </c>
      <c r="I315" s="7" t="s">
        <v>103</v>
      </c>
      <c r="J315" s="7" t="s">
        <v>103</v>
      </c>
      <c r="K315" s="7" t="s">
        <v>103</v>
      </c>
      <c r="L315" s="7" t="s">
        <v>103</v>
      </c>
      <c r="M315" s="7" t="s">
        <v>103</v>
      </c>
      <c r="N315" s="7" t="s">
        <v>103</v>
      </c>
      <c r="O315" s="7" t="s">
        <v>103</v>
      </c>
      <c r="P315" s="7" t="s">
        <v>103</v>
      </c>
      <c r="Q315" s="7" t="s">
        <v>103</v>
      </c>
      <c r="R315" s="7" t="s">
        <v>102</v>
      </c>
      <c r="S315" s="7" t="s">
        <v>102</v>
      </c>
      <c r="T315" s="7" t="s">
        <v>103</v>
      </c>
      <c r="U315" s="7" t="s">
        <v>103</v>
      </c>
      <c r="V315" s="7" t="s">
        <v>103</v>
      </c>
      <c r="W315" s="8"/>
      <c r="X315" s="7" t="s">
        <v>102</v>
      </c>
      <c r="Y315" s="8"/>
      <c r="Z315" s="8"/>
      <c r="AA315" s="7" t="s">
        <v>103</v>
      </c>
      <c r="AB315" s="7" t="s">
        <v>103</v>
      </c>
      <c r="AC315" s="7" t="s">
        <v>102</v>
      </c>
      <c r="AD315" s="7" t="s">
        <v>103</v>
      </c>
      <c r="AE315" s="7" t="s">
        <v>103</v>
      </c>
      <c r="AF315" s="7" t="s">
        <v>103</v>
      </c>
      <c r="AG315" s="7" t="s">
        <v>103</v>
      </c>
      <c r="AH315" s="7" t="s">
        <v>103</v>
      </c>
      <c r="AI315" s="7" t="s">
        <v>103</v>
      </c>
      <c r="AJ315" s="7" t="s">
        <v>103</v>
      </c>
      <c r="AK315" s="7" t="s">
        <v>103</v>
      </c>
      <c r="AL315" s="7" t="s">
        <v>102</v>
      </c>
      <c r="AM315" s="7" t="s">
        <v>103</v>
      </c>
      <c r="AN315" s="8"/>
      <c r="AO315" s="8"/>
    </row>
    <row r="316">
      <c r="A316" s="13" t="s">
        <v>417</v>
      </c>
      <c r="B316" s="32" t="s">
        <v>110</v>
      </c>
      <c r="C316" s="32" t="s">
        <v>110</v>
      </c>
      <c r="D316" s="32" t="s">
        <v>110</v>
      </c>
      <c r="E316" s="32" t="s">
        <v>110</v>
      </c>
      <c r="F316" s="32" t="s">
        <v>110</v>
      </c>
      <c r="G316" s="33"/>
      <c r="H316" s="32" t="s">
        <v>110</v>
      </c>
      <c r="I316" s="32" t="s">
        <v>110</v>
      </c>
      <c r="J316" s="32" t="s">
        <v>110</v>
      </c>
      <c r="K316" s="32" t="s">
        <v>110</v>
      </c>
      <c r="L316" s="32" t="s">
        <v>110</v>
      </c>
      <c r="M316" s="32" t="s">
        <v>110</v>
      </c>
      <c r="N316" s="32" t="s">
        <v>110</v>
      </c>
      <c r="O316" s="32" t="s">
        <v>110</v>
      </c>
      <c r="P316" s="32" t="s">
        <v>110</v>
      </c>
      <c r="Q316" s="32" t="s">
        <v>110</v>
      </c>
      <c r="R316" s="32" t="s">
        <v>102</v>
      </c>
      <c r="S316" s="32" t="s">
        <v>102</v>
      </c>
      <c r="T316" s="32" t="s">
        <v>110</v>
      </c>
      <c r="U316" s="32" t="s">
        <v>110</v>
      </c>
      <c r="V316" s="32" t="s">
        <v>111</v>
      </c>
      <c r="W316" s="33"/>
      <c r="X316" s="32" t="s">
        <v>111</v>
      </c>
      <c r="Y316" s="33"/>
      <c r="Z316" s="33"/>
      <c r="AA316" s="32" t="s">
        <v>110</v>
      </c>
      <c r="AB316" s="32" t="s">
        <v>110</v>
      </c>
      <c r="AC316" s="32" t="s">
        <v>102</v>
      </c>
      <c r="AD316" s="32" t="s">
        <v>110</v>
      </c>
      <c r="AE316" s="32" t="s">
        <v>110</v>
      </c>
      <c r="AF316" s="32" t="s">
        <v>102</v>
      </c>
      <c r="AG316" s="32" t="s">
        <v>110</v>
      </c>
      <c r="AH316" s="32" t="s">
        <v>110</v>
      </c>
      <c r="AI316" s="32" t="s">
        <v>110</v>
      </c>
      <c r="AJ316" s="32" t="s">
        <v>110</v>
      </c>
      <c r="AK316" s="32" t="s">
        <v>110</v>
      </c>
      <c r="AL316" s="32" t="s">
        <v>102</v>
      </c>
      <c r="AM316" s="32" t="s">
        <v>110</v>
      </c>
      <c r="AN316" s="33"/>
      <c r="AO316" s="33"/>
      <c r="AP316" s="34"/>
      <c r="AQ316" s="34"/>
      <c r="AR316" s="34"/>
      <c r="AS316" s="34"/>
      <c r="AT316" s="34"/>
      <c r="AU316" s="34"/>
      <c r="AV316" s="34"/>
      <c r="AW316" s="34"/>
      <c r="AX316" s="34"/>
      <c r="AY316" s="34"/>
      <c r="AZ316" s="34"/>
      <c r="BA316" s="34"/>
    </row>
    <row r="317">
      <c r="A317" s="13" t="s">
        <v>418</v>
      </c>
      <c r="B317" s="32" t="s">
        <v>103</v>
      </c>
      <c r="C317" s="32" t="s">
        <v>103</v>
      </c>
      <c r="D317" s="32" t="s">
        <v>103</v>
      </c>
      <c r="E317" s="32" t="s">
        <v>103</v>
      </c>
      <c r="F317" s="32" t="s">
        <v>103</v>
      </c>
      <c r="G317" s="33"/>
      <c r="H317" s="32" t="s">
        <v>102</v>
      </c>
      <c r="I317" s="32" t="s">
        <v>102</v>
      </c>
      <c r="J317" s="32" t="s">
        <v>103</v>
      </c>
      <c r="K317" s="32" t="s">
        <v>103</v>
      </c>
      <c r="L317" s="32" t="s">
        <v>103</v>
      </c>
      <c r="M317" s="32" t="s">
        <v>103</v>
      </c>
      <c r="N317" s="32" t="s">
        <v>111</v>
      </c>
      <c r="O317" s="32" t="s">
        <v>103</v>
      </c>
      <c r="P317" s="32" t="s">
        <v>103</v>
      </c>
      <c r="Q317" s="32" t="s">
        <v>103</v>
      </c>
      <c r="R317" s="32" t="s">
        <v>102</v>
      </c>
      <c r="S317" s="32" t="s">
        <v>102</v>
      </c>
      <c r="T317" s="32" t="s">
        <v>103</v>
      </c>
      <c r="U317" s="32" t="s">
        <v>111</v>
      </c>
      <c r="V317" s="32" t="s">
        <v>111</v>
      </c>
      <c r="W317" s="33"/>
      <c r="X317" s="32" t="s">
        <v>103</v>
      </c>
      <c r="Y317" s="33"/>
      <c r="Z317" s="33"/>
      <c r="AA317" s="32" t="s">
        <v>103</v>
      </c>
      <c r="AB317" s="32" t="s">
        <v>103</v>
      </c>
      <c r="AC317" s="32" t="s">
        <v>103</v>
      </c>
      <c r="AD317" s="32" t="s">
        <v>103</v>
      </c>
      <c r="AE317" s="32" t="s">
        <v>103</v>
      </c>
      <c r="AF317" s="32" t="s">
        <v>103</v>
      </c>
      <c r="AG317" s="32" t="s">
        <v>103</v>
      </c>
      <c r="AH317" s="32" t="s">
        <v>103</v>
      </c>
      <c r="AI317" s="32" t="s">
        <v>103</v>
      </c>
      <c r="AJ317" s="32" t="s">
        <v>103</v>
      </c>
      <c r="AK317" s="32" t="s">
        <v>103</v>
      </c>
      <c r="AL317" s="32" t="s">
        <v>103</v>
      </c>
      <c r="AM317" s="32" t="s">
        <v>103</v>
      </c>
      <c r="AN317" s="33"/>
      <c r="AO317" s="33"/>
      <c r="AP317" s="34"/>
      <c r="AQ317" s="34"/>
      <c r="AR317" s="34"/>
      <c r="AS317" s="34"/>
      <c r="AT317" s="34"/>
      <c r="AU317" s="34"/>
      <c r="AV317" s="34"/>
      <c r="AW317" s="34"/>
      <c r="AX317" s="34"/>
      <c r="AY317" s="34"/>
      <c r="AZ317" s="34"/>
      <c r="BA317" s="34"/>
    </row>
    <row r="318">
      <c r="A318" s="13" t="s">
        <v>419</v>
      </c>
      <c r="B318" s="32" t="s">
        <v>111</v>
      </c>
      <c r="C318" s="32" t="s">
        <v>111</v>
      </c>
      <c r="D318" s="32" t="s">
        <v>111</v>
      </c>
      <c r="E318" s="32" t="s">
        <v>111</v>
      </c>
      <c r="F318" s="32" t="s">
        <v>111</v>
      </c>
      <c r="G318" s="33"/>
      <c r="H318" s="32" t="s">
        <v>111</v>
      </c>
      <c r="I318" s="32" t="s">
        <v>111</v>
      </c>
      <c r="J318" s="32" t="s">
        <v>111</v>
      </c>
      <c r="K318" s="32" t="s">
        <v>103</v>
      </c>
      <c r="L318" s="32" t="s">
        <v>111</v>
      </c>
      <c r="M318" s="32" t="s">
        <v>111</v>
      </c>
      <c r="N318" s="32" t="s">
        <v>111</v>
      </c>
      <c r="O318" s="32" t="s">
        <v>111</v>
      </c>
      <c r="P318" s="32" t="s">
        <v>111</v>
      </c>
      <c r="Q318" s="32" t="s">
        <v>111</v>
      </c>
      <c r="R318" s="32" t="s">
        <v>102</v>
      </c>
      <c r="S318" s="32" t="s">
        <v>102</v>
      </c>
      <c r="T318" s="32" t="s">
        <v>111</v>
      </c>
      <c r="U318" s="32" t="s">
        <v>111</v>
      </c>
      <c r="V318" s="32" t="s">
        <v>111</v>
      </c>
      <c r="W318" s="33"/>
      <c r="X318" s="32" t="s">
        <v>111</v>
      </c>
      <c r="Y318" s="33"/>
      <c r="Z318" s="33"/>
      <c r="AA318" s="32" t="s">
        <v>111</v>
      </c>
      <c r="AB318" s="32" t="s">
        <v>111</v>
      </c>
      <c r="AC318" s="32" t="s">
        <v>102</v>
      </c>
      <c r="AD318" s="32" t="s">
        <v>102</v>
      </c>
      <c r="AE318" s="32" t="s">
        <v>102</v>
      </c>
      <c r="AF318" s="32" t="s">
        <v>102</v>
      </c>
      <c r="AG318" s="32" t="s">
        <v>111</v>
      </c>
      <c r="AH318" s="32" t="s">
        <v>111</v>
      </c>
      <c r="AI318" s="32" t="s">
        <v>111</v>
      </c>
      <c r="AJ318" s="32" t="s">
        <v>111</v>
      </c>
      <c r="AK318" s="32" t="s">
        <v>111</v>
      </c>
      <c r="AL318" s="33"/>
      <c r="AM318" s="32" t="s">
        <v>111</v>
      </c>
      <c r="AN318" s="33"/>
      <c r="AO318" s="33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</row>
    <row r="319">
      <c r="A319" s="13" t="s">
        <v>420</v>
      </c>
      <c r="B319" s="32" t="s">
        <v>103</v>
      </c>
      <c r="C319" s="32" t="s">
        <v>103</v>
      </c>
      <c r="D319" s="32" t="s">
        <v>103</v>
      </c>
      <c r="E319" s="32" t="s">
        <v>103</v>
      </c>
      <c r="F319" s="32" t="s">
        <v>103</v>
      </c>
      <c r="G319" s="33"/>
      <c r="H319" s="32" t="s">
        <v>103</v>
      </c>
      <c r="I319" s="32" t="s">
        <v>103</v>
      </c>
      <c r="J319" s="32" t="s">
        <v>103</v>
      </c>
      <c r="K319" s="32" t="s">
        <v>103</v>
      </c>
      <c r="L319" s="32" t="s">
        <v>103</v>
      </c>
      <c r="M319" s="32" t="s">
        <v>103</v>
      </c>
      <c r="N319" s="32" t="s">
        <v>103</v>
      </c>
      <c r="O319" s="32" t="s">
        <v>103</v>
      </c>
      <c r="P319" s="32" t="s">
        <v>103</v>
      </c>
      <c r="Q319" s="32" t="s">
        <v>103</v>
      </c>
      <c r="R319" s="32" t="s">
        <v>103</v>
      </c>
      <c r="S319" s="32" t="s">
        <v>109</v>
      </c>
      <c r="T319" s="32" t="s">
        <v>103</v>
      </c>
      <c r="U319" s="32" t="s">
        <v>103</v>
      </c>
      <c r="V319" s="32" t="s">
        <v>103</v>
      </c>
      <c r="W319" s="33"/>
      <c r="X319" s="32" t="s">
        <v>102</v>
      </c>
      <c r="Y319" s="33"/>
      <c r="Z319" s="33"/>
      <c r="AA319" s="32" t="s">
        <v>103</v>
      </c>
      <c r="AB319" s="32" t="s">
        <v>103</v>
      </c>
      <c r="AC319" s="32" t="s">
        <v>103</v>
      </c>
      <c r="AD319" s="32" t="s">
        <v>103</v>
      </c>
      <c r="AE319" s="32" t="s">
        <v>103</v>
      </c>
      <c r="AF319" s="32" t="s">
        <v>102</v>
      </c>
      <c r="AG319" s="32" t="s">
        <v>103</v>
      </c>
      <c r="AH319" s="32" t="s">
        <v>103</v>
      </c>
      <c r="AI319" s="32" t="s">
        <v>103</v>
      </c>
      <c r="AJ319" s="32" t="s">
        <v>103</v>
      </c>
      <c r="AK319" s="32" t="s">
        <v>103</v>
      </c>
      <c r="AL319" s="32" t="s">
        <v>103</v>
      </c>
      <c r="AM319" s="32" t="s">
        <v>103</v>
      </c>
      <c r="AN319" s="33"/>
      <c r="AO319" s="33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</row>
    <row r="320">
      <c r="A320" s="13" t="s">
        <v>421</v>
      </c>
      <c r="B320" s="32" t="s">
        <v>111</v>
      </c>
      <c r="C320" s="32" t="s">
        <v>111</v>
      </c>
      <c r="D320" s="32" t="s">
        <v>111</v>
      </c>
      <c r="E320" s="32" t="s">
        <v>111</v>
      </c>
      <c r="F320" s="32" t="s">
        <v>102</v>
      </c>
      <c r="G320" s="33"/>
      <c r="H320" s="32" t="s">
        <v>102</v>
      </c>
      <c r="I320" s="32" t="s">
        <v>102</v>
      </c>
      <c r="J320" s="32" t="s">
        <v>102</v>
      </c>
      <c r="K320" s="32" t="s">
        <v>111</v>
      </c>
      <c r="L320" s="32" t="s">
        <v>102</v>
      </c>
      <c r="M320" s="32" t="s">
        <v>111</v>
      </c>
      <c r="N320" s="32" t="s">
        <v>102</v>
      </c>
      <c r="O320" s="32" t="s">
        <v>109</v>
      </c>
      <c r="P320" s="32" t="s">
        <v>111</v>
      </c>
      <c r="Q320" s="32" t="s">
        <v>111</v>
      </c>
      <c r="R320" s="32" t="s">
        <v>102</v>
      </c>
      <c r="S320" s="32" t="s">
        <v>102</v>
      </c>
      <c r="T320" s="32" t="s">
        <v>111</v>
      </c>
      <c r="U320" s="32" t="s">
        <v>111</v>
      </c>
      <c r="V320" s="32" t="s">
        <v>111</v>
      </c>
      <c r="W320" s="33"/>
      <c r="X320" s="32" t="s">
        <v>102</v>
      </c>
      <c r="Y320" s="33"/>
      <c r="Z320" s="33"/>
      <c r="AA320" s="32" t="s">
        <v>111</v>
      </c>
      <c r="AB320" s="32" t="s">
        <v>111</v>
      </c>
      <c r="AC320" s="32" t="s">
        <v>102</v>
      </c>
      <c r="AD320" s="32" t="s">
        <v>102</v>
      </c>
      <c r="AE320" s="32" t="s">
        <v>102</v>
      </c>
      <c r="AF320" s="32" t="s">
        <v>111</v>
      </c>
      <c r="AG320" s="32" t="s">
        <v>111</v>
      </c>
      <c r="AH320" s="32" t="s">
        <v>111</v>
      </c>
      <c r="AI320" s="32" t="s">
        <v>102</v>
      </c>
      <c r="AJ320" s="32" t="s">
        <v>111</v>
      </c>
      <c r="AK320" s="32" t="s">
        <v>111</v>
      </c>
      <c r="AL320" s="32" t="s">
        <v>103</v>
      </c>
      <c r="AM320" s="32" t="s">
        <v>102</v>
      </c>
      <c r="AN320" s="33"/>
      <c r="AO320" s="33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</row>
    <row r="321">
      <c r="A321" s="13" t="s">
        <v>422</v>
      </c>
      <c r="B321" s="32" t="s">
        <v>111</v>
      </c>
      <c r="C321" s="32" t="s">
        <v>111</v>
      </c>
      <c r="D321" s="32" t="s">
        <v>103</v>
      </c>
      <c r="E321" s="32" t="s">
        <v>111</v>
      </c>
      <c r="F321" s="32" t="s">
        <v>111</v>
      </c>
      <c r="G321" s="33"/>
      <c r="H321" s="32" t="s">
        <v>111</v>
      </c>
      <c r="I321" s="32" t="s">
        <v>111</v>
      </c>
      <c r="J321" s="32" t="s">
        <v>111</v>
      </c>
      <c r="K321" s="32" t="s">
        <v>111</v>
      </c>
      <c r="L321" s="32" t="s">
        <v>111</v>
      </c>
      <c r="M321" s="32" t="s">
        <v>111</v>
      </c>
      <c r="N321" s="32" t="s">
        <v>111</v>
      </c>
      <c r="O321" s="32" t="s">
        <v>111</v>
      </c>
      <c r="P321" s="32" t="s">
        <v>111</v>
      </c>
      <c r="Q321" s="32" t="s">
        <v>102</v>
      </c>
      <c r="R321" s="32" t="s">
        <v>111</v>
      </c>
      <c r="S321" s="32" t="s">
        <v>103</v>
      </c>
      <c r="T321" s="32" t="s">
        <v>111</v>
      </c>
      <c r="U321" s="32" t="s">
        <v>111</v>
      </c>
      <c r="V321" s="32" t="s">
        <v>111</v>
      </c>
      <c r="W321" s="33"/>
      <c r="X321" s="32" t="s">
        <v>111</v>
      </c>
      <c r="Y321" s="33"/>
      <c r="Z321" s="33"/>
      <c r="AA321" s="32" t="s">
        <v>111</v>
      </c>
      <c r="AB321" s="32" t="s">
        <v>111</v>
      </c>
      <c r="AC321" s="32" t="s">
        <v>102</v>
      </c>
      <c r="AD321" s="32" t="s">
        <v>111</v>
      </c>
      <c r="AE321" s="32" t="s">
        <v>103</v>
      </c>
      <c r="AF321" s="33"/>
      <c r="AG321" s="32" t="s">
        <v>111</v>
      </c>
      <c r="AH321" s="32" t="s">
        <v>111</v>
      </c>
      <c r="AI321" s="32" t="s">
        <v>111</v>
      </c>
      <c r="AJ321" s="32" t="s">
        <v>111</v>
      </c>
      <c r="AK321" s="32" t="s">
        <v>111</v>
      </c>
      <c r="AL321" s="32" t="s">
        <v>103</v>
      </c>
      <c r="AM321" s="32" t="s">
        <v>111</v>
      </c>
      <c r="AN321" s="33"/>
      <c r="AO321" s="33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</row>
    <row r="322">
      <c r="A322" s="13" t="s">
        <v>423</v>
      </c>
      <c r="B322" s="32" t="s">
        <v>111</v>
      </c>
      <c r="C322" s="32" t="s">
        <v>102</v>
      </c>
      <c r="D322" s="32" t="s">
        <v>111</v>
      </c>
      <c r="E322" s="32" t="s">
        <v>111</v>
      </c>
      <c r="F322" s="32" t="s">
        <v>109</v>
      </c>
      <c r="G322" s="33"/>
      <c r="H322" s="32" t="s">
        <v>103</v>
      </c>
      <c r="I322" s="32" t="s">
        <v>103</v>
      </c>
      <c r="J322" s="32" t="s">
        <v>102</v>
      </c>
      <c r="K322" s="32" t="s">
        <v>111</v>
      </c>
      <c r="L322" s="32" t="s">
        <v>103</v>
      </c>
      <c r="M322" s="32" t="s">
        <v>111</v>
      </c>
      <c r="N322" s="32" t="s">
        <v>103</v>
      </c>
      <c r="O322" s="32" t="s">
        <v>102</v>
      </c>
      <c r="P322" s="32" t="s">
        <v>111</v>
      </c>
      <c r="Q322" s="32" t="s">
        <v>109</v>
      </c>
      <c r="R322" s="32" t="s">
        <v>102</v>
      </c>
      <c r="S322" s="32" t="s">
        <v>111</v>
      </c>
      <c r="T322" s="32" t="s">
        <v>111</v>
      </c>
      <c r="U322" s="32" t="s">
        <v>111</v>
      </c>
      <c r="V322" s="32" t="s">
        <v>111</v>
      </c>
      <c r="W322" s="33"/>
      <c r="X322" s="32" t="s">
        <v>111</v>
      </c>
      <c r="Y322" s="33"/>
      <c r="Z322" s="33"/>
      <c r="AA322" s="32" t="s">
        <v>102</v>
      </c>
      <c r="AB322" s="32" t="s">
        <v>109</v>
      </c>
      <c r="AC322" s="32" t="s">
        <v>102</v>
      </c>
      <c r="AD322" s="32" t="s">
        <v>103</v>
      </c>
      <c r="AE322" s="32" t="s">
        <v>109</v>
      </c>
      <c r="AF322" s="32" t="s">
        <v>111</v>
      </c>
      <c r="AG322" s="32" t="s">
        <v>111</v>
      </c>
      <c r="AH322" s="32" t="s">
        <v>111</v>
      </c>
      <c r="AI322" s="32" t="s">
        <v>111</v>
      </c>
      <c r="AJ322" s="32" t="s">
        <v>111</v>
      </c>
      <c r="AK322" s="32" t="s">
        <v>111</v>
      </c>
      <c r="AL322" s="32" t="s">
        <v>102</v>
      </c>
      <c r="AM322" s="32" t="s">
        <v>103</v>
      </c>
      <c r="AN322" s="33"/>
      <c r="AO322" s="33"/>
      <c r="AP322" s="34"/>
      <c r="AQ322" s="34"/>
      <c r="AR322" s="34"/>
      <c r="AS322" s="34"/>
      <c r="AT322" s="34"/>
      <c r="AU322" s="34"/>
      <c r="AV322" s="34"/>
      <c r="AW322" s="34"/>
      <c r="AX322" s="34"/>
      <c r="AY322" s="34"/>
      <c r="AZ322" s="34"/>
      <c r="BA322" s="34"/>
    </row>
    <row r="323">
      <c r="A323" s="13" t="s">
        <v>424</v>
      </c>
      <c r="B323" s="32" t="s">
        <v>109</v>
      </c>
      <c r="C323" s="32" t="s">
        <v>109</v>
      </c>
      <c r="D323" s="32" t="s">
        <v>109</v>
      </c>
      <c r="E323" s="32" t="s">
        <v>109</v>
      </c>
      <c r="F323" s="32" t="s">
        <v>109</v>
      </c>
      <c r="G323" s="33"/>
      <c r="H323" s="32" t="s">
        <v>109</v>
      </c>
      <c r="I323" s="32" t="s">
        <v>111</v>
      </c>
      <c r="J323" s="32" t="s">
        <v>109</v>
      </c>
      <c r="K323" s="32" t="s">
        <v>111</v>
      </c>
      <c r="L323" s="32" t="s">
        <v>109</v>
      </c>
      <c r="M323" s="32" t="s">
        <v>109</v>
      </c>
      <c r="N323" s="32" t="s">
        <v>109</v>
      </c>
      <c r="O323" s="32" t="s">
        <v>111</v>
      </c>
      <c r="P323" s="32" t="s">
        <v>109</v>
      </c>
      <c r="Q323" s="32" t="s">
        <v>109</v>
      </c>
      <c r="R323" s="32" t="s">
        <v>109</v>
      </c>
      <c r="S323" s="32" t="s">
        <v>102</v>
      </c>
      <c r="T323" s="32" t="s">
        <v>109</v>
      </c>
      <c r="U323" s="32" t="s">
        <v>109</v>
      </c>
      <c r="V323" s="32" t="s">
        <v>109</v>
      </c>
      <c r="W323" s="33"/>
      <c r="X323" s="32" t="s">
        <v>111</v>
      </c>
      <c r="Y323" s="33"/>
      <c r="Z323" s="33"/>
      <c r="AA323" s="32" t="s">
        <v>109</v>
      </c>
      <c r="AB323" s="32" t="s">
        <v>109</v>
      </c>
      <c r="AC323" s="32" t="s">
        <v>103</v>
      </c>
      <c r="AD323" s="32" t="s">
        <v>109</v>
      </c>
      <c r="AE323" s="32" t="s">
        <v>111</v>
      </c>
      <c r="AF323" s="32" t="s">
        <v>103</v>
      </c>
      <c r="AG323" s="32" t="s">
        <v>109</v>
      </c>
      <c r="AH323" s="32" t="s">
        <v>109</v>
      </c>
      <c r="AI323" s="32" t="s">
        <v>109</v>
      </c>
      <c r="AJ323" s="32" t="s">
        <v>109</v>
      </c>
      <c r="AK323" s="32" t="s">
        <v>109</v>
      </c>
      <c r="AL323" s="32" t="s">
        <v>102</v>
      </c>
      <c r="AM323" s="32" t="s">
        <v>109</v>
      </c>
      <c r="AN323" s="33"/>
      <c r="AO323" s="33"/>
      <c r="AP323" s="34"/>
      <c r="AQ323" s="34"/>
      <c r="AR323" s="34"/>
      <c r="AS323" s="34"/>
      <c r="AT323" s="34"/>
      <c r="AU323" s="34"/>
      <c r="AV323" s="34"/>
      <c r="AW323" s="34"/>
      <c r="AX323" s="34"/>
      <c r="AY323" s="34"/>
      <c r="AZ323" s="34"/>
      <c r="BA323" s="34"/>
    </row>
    <row r="324">
      <c r="A324" s="6" t="s">
        <v>425</v>
      </c>
      <c r="B324" s="7" t="s">
        <v>109</v>
      </c>
      <c r="C324" s="7" t="s">
        <v>111</v>
      </c>
      <c r="D324" s="7" t="s">
        <v>111</v>
      </c>
      <c r="E324" s="7" t="s">
        <v>109</v>
      </c>
      <c r="F324" s="7" t="s">
        <v>103</v>
      </c>
      <c r="G324" s="8"/>
      <c r="H324" s="7" t="s">
        <v>103</v>
      </c>
      <c r="I324" s="7" t="s">
        <v>103</v>
      </c>
      <c r="J324" s="7" t="s">
        <v>111</v>
      </c>
      <c r="K324" s="7" t="s">
        <v>103</v>
      </c>
      <c r="L324" s="7" t="s">
        <v>103</v>
      </c>
      <c r="M324" s="7" t="s">
        <v>109</v>
      </c>
      <c r="N324" s="7" t="s">
        <v>103</v>
      </c>
      <c r="O324" s="7" t="s">
        <v>109</v>
      </c>
      <c r="P324" s="7" t="s">
        <v>109</v>
      </c>
      <c r="Q324" s="7" t="s">
        <v>109</v>
      </c>
      <c r="R324" s="7" t="s">
        <v>103</v>
      </c>
      <c r="S324" s="7" t="s">
        <v>103</v>
      </c>
      <c r="T324" s="7" t="s">
        <v>109</v>
      </c>
      <c r="U324" s="7" t="s">
        <v>109</v>
      </c>
      <c r="V324" s="7" t="s">
        <v>109</v>
      </c>
      <c r="W324" s="8"/>
      <c r="X324" s="7" t="s">
        <v>111</v>
      </c>
      <c r="Y324" s="8"/>
      <c r="Z324" s="8"/>
      <c r="AA324" s="7" t="s">
        <v>109</v>
      </c>
      <c r="AB324" s="7" t="s">
        <v>109</v>
      </c>
      <c r="AC324" s="7" t="s">
        <v>110</v>
      </c>
      <c r="AD324" s="7" t="s">
        <v>103</v>
      </c>
      <c r="AE324" s="7" t="s">
        <v>103</v>
      </c>
      <c r="AF324" s="7" t="s">
        <v>111</v>
      </c>
      <c r="AG324" s="7" t="s">
        <v>109</v>
      </c>
      <c r="AH324" s="7" t="s">
        <v>109</v>
      </c>
      <c r="AI324" s="7" t="s">
        <v>109</v>
      </c>
      <c r="AJ324" s="7" t="s">
        <v>111</v>
      </c>
      <c r="AK324" s="7" t="s">
        <v>111</v>
      </c>
      <c r="AL324" s="7" t="s">
        <v>109</v>
      </c>
      <c r="AM324" s="7" t="s">
        <v>103</v>
      </c>
      <c r="AN324" s="8"/>
      <c r="AO324" s="8"/>
    </row>
    <row r="325">
      <c r="A325" s="6" t="s">
        <v>426</v>
      </c>
      <c r="B325" s="7" t="s">
        <v>103</v>
      </c>
      <c r="C325" s="7" t="s">
        <v>103</v>
      </c>
      <c r="D325" s="7" t="s">
        <v>103</v>
      </c>
      <c r="E325" s="7" t="s">
        <v>103</v>
      </c>
      <c r="F325" s="7" t="s">
        <v>103</v>
      </c>
      <c r="G325" s="8"/>
      <c r="H325" s="7" t="s">
        <v>103</v>
      </c>
      <c r="I325" s="7" t="s">
        <v>103</v>
      </c>
      <c r="J325" s="7" t="s">
        <v>103</v>
      </c>
      <c r="K325" s="7" t="s">
        <v>103</v>
      </c>
      <c r="L325" s="8"/>
      <c r="M325" s="7" t="s">
        <v>103</v>
      </c>
      <c r="N325" s="7" t="s">
        <v>103</v>
      </c>
      <c r="O325" s="7" t="s">
        <v>103</v>
      </c>
      <c r="P325" s="7" t="s">
        <v>103</v>
      </c>
      <c r="Q325" s="7" t="s">
        <v>103</v>
      </c>
      <c r="R325" s="7" t="s">
        <v>103</v>
      </c>
      <c r="S325" s="7" t="s">
        <v>103</v>
      </c>
      <c r="T325" s="7" t="s">
        <v>103</v>
      </c>
      <c r="U325" s="7" t="s">
        <v>103</v>
      </c>
      <c r="V325" s="7" t="s">
        <v>103</v>
      </c>
      <c r="W325" s="8"/>
      <c r="X325" s="7"/>
      <c r="Y325" s="8"/>
      <c r="Z325" s="8"/>
      <c r="AA325" s="7" t="s">
        <v>103</v>
      </c>
      <c r="AB325" s="7" t="s">
        <v>103</v>
      </c>
      <c r="AC325" s="7" t="s">
        <v>103</v>
      </c>
      <c r="AD325" s="8"/>
      <c r="AE325" s="8"/>
      <c r="AF325" s="8"/>
      <c r="AG325" s="7" t="s">
        <v>103</v>
      </c>
      <c r="AH325" s="7" t="s">
        <v>103</v>
      </c>
      <c r="AI325" s="7" t="s">
        <v>103</v>
      </c>
      <c r="AJ325" s="7" t="s">
        <v>103</v>
      </c>
      <c r="AK325" s="7" t="s">
        <v>103</v>
      </c>
      <c r="AL325" s="8"/>
      <c r="AM325" s="7" t="s">
        <v>103</v>
      </c>
      <c r="AN325" s="8"/>
      <c r="AO325" s="8"/>
    </row>
    <row r="326">
      <c r="A326" s="6" t="s">
        <v>427</v>
      </c>
      <c r="B326" s="7" t="s">
        <v>109</v>
      </c>
      <c r="C326" s="7" t="s">
        <v>110</v>
      </c>
      <c r="D326" s="7" t="s">
        <v>110</v>
      </c>
      <c r="E326" s="7" t="s">
        <v>109</v>
      </c>
      <c r="F326" s="8"/>
      <c r="G326" s="8"/>
      <c r="H326" s="7" t="s">
        <v>110</v>
      </c>
      <c r="I326" s="8"/>
      <c r="J326" s="7" t="s">
        <v>102</v>
      </c>
      <c r="K326" s="7" t="s">
        <v>110</v>
      </c>
      <c r="L326" s="7" t="s">
        <v>109</v>
      </c>
      <c r="M326" s="7" t="s">
        <v>541</v>
      </c>
      <c r="N326" s="7" t="s">
        <v>110</v>
      </c>
      <c r="O326" s="7" t="s">
        <v>102</v>
      </c>
      <c r="P326" s="7" t="s">
        <v>110</v>
      </c>
      <c r="Q326" s="7" t="s">
        <v>110</v>
      </c>
      <c r="R326" s="7" t="s">
        <v>110</v>
      </c>
      <c r="S326" s="7" t="s">
        <v>110</v>
      </c>
      <c r="T326" s="7" t="s">
        <v>109</v>
      </c>
      <c r="U326" s="7" t="s">
        <v>109</v>
      </c>
      <c r="V326" s="7" t="s">
        <v>110</v>
      </c>
      <c r="W326" s="8"/>
      <c r="X326" s="7" t="s">
        <v>111</v>
      </c>
      <c r="Y326" s="8"/>
      <c r="Z326" s="8"/>
      <c r="AA326" s="7" t="s">
        <v>109</v>
      </c>
      <c r="AB326" s="7" t="s">
        <v>110</v>
      </c>
      <c r="AC326" s="7" t="s">
        <v>110</v>
      </c>
      <c r="AD326" s="7" t="s">
        <v>110</v>
      </c>
      <c r="AE326" s="7" t="s">
        <v>541</v>
      </c>
      <c r="AF326" s="7" t="s">
        <v>103</v>
      </c>
      <c r="AG326" s="7" t="s">
        <v>110</v>
      </c>
      <c r="AH326" s="7" t="s">
        <v>109</v>
      </c>
      <c r="AI326" s="7" t="s">
        <v>110</v>
      </c>
      <c r="AJ326" s="7" t="s">
        <v>109</v>
      </c>
      <c r="AK326" s="7" t="s">
        <v>109</v>
      </c>
      <c r="AL326" s="7" t="s">
        <v>111</v>
      </c>
      <c r="AM326" s="7" t="s">
        <v>110</v>
      </c>
      <c r="AN326" s="8"/>
      <c r="AO326" s="8"/>
    </row>
    <row r="327">
      <c r="A327" s="6" t="s">
        <v>429</v>
      </c>
      <c r="B327" s="7" t="s">
        <v>103</v>
      </c>
      <c r="C327" s="7" t="s">
        <v>103</v>
      </c>
      <c r="D327" s="7" t="s">
        <v>103</v>
      </c>
      <c r="E327" s="7" t="s">
        <v>103</v>
      </c>
      <c r="F327" s="7" t="s">
        <v>103</v>
      </c>
      <c r="G327" s="8"/>
      <c r="H327" s="7" t="s">
        <v>103</v>
      </c>
      <c r="I327" s="7" t="s">
        <v>102</v>
      </c>
      <c r="J327" s="7" t="s">
        <v>103</v>
      </c>
      <c r="K327" s="7" t="s">
        <v>103</v>
      </c>
      <c r="L327" s="7" t="s">
        <v>102</v>
      </c>
      <c r="M327" s="7" t="s">
        <v>103</v>
      </c>
      <c r="N327" s="7" t="s">
        <v>102</v>
      </c>
      <c r="O327" s="7" t="s">
        <v>102</v>
      </c>
      <c r="P327" s="7" t="s">
        <v>103</v>
      </c>
      <c r="Q327" s="7" t="s">
        <v>103</v>
      </c>
      <c r="R327" s="7" t="s">
        <v>103</v>
      </c>
      <c r="S327" s="7" t="s">
        <v>103</v>
      </c>
      <c r="T327" s="7" t="s">
        <v>103</v>
      </c>
      <c r="U327" s="7" t="s">
        <v>103</v>
      </c>
      <c r="V327" s="7" t="s">
        <v>103</v>
      </c>
      <c r="W327" s="8"/>
      <c r="X327" s="7" t="s">
        <v>103</v>
      </c>
      <c r="Y327" s="8"/>
      <c r="Z327" s="8"/>
      <c r="AA327" s="7" t="s">
        <v>103</v>
      </c>
      <c r="AB327" s="7" t="s">
        <v>103</v>
      </c>
      <c r="AC327" s="7" t="s">
        <v>102</v>
      </c>
      <c r="AD327" s="7" t="s">
        <v>103</v>
      </c>
      <c r="AE327" s="7" t="s">
        <v>103</v>
      </c>
      <c r="AF327" s="7" t="s">
        <v>102</v>
      </c>
      <c r="AG327" s="7" t="s">
        <v>103</v>
      </c>
      <c r="AH327" s="7" t="s">
        <v>103</v>
      </c>
      <c r="AI327" s="7" t="s">
        <v>102</v>
      </c>
      <c r="AJ327" s="7" t="s">
        <v>103</v>
      </c>
      <c r="AK327" s="7" t="s">
        <v>103</v>
      </c>
      <c r="AL327" s="7" t="s">
        <v>102</v>
      </c>
      <c r="AM327" s="7" t="s">
        <v>103</v>
      </c>
      <c r="AN327" s="8"/>
      <c r="AO327" s="8"/>
    </row>
    <row r="328">
      <c r="A328" s="6" t="s">
        <v>430</v>
      </c>
      <c r="B328" s="7" t="s">
        <v>103</v>
      </c>
      <c r="C328" s="8"/>
      <c r="D328" s="7" t="s">
        <v>103</v>
      </c>
      <c r="E328" s="7" t="s">
        <v>103</v>
      </c>
      <c r="F328" s="7" t="s">
        <v>103</v>
      </c>
      <c r="G328" s="8"/>
      <c r="H328" s="7" t="s">
        <v>103</v>
      </c>
      <c r="I328" s="7" t="s">
        <v>103</v>
      </c>
      <c r="J328" s="7" t="s">
        <v>103</v>
      </c>
      <c r="K328" s="7" t="s">
        <v>103</v>
      </c>
      <c r="L328" s="7" t="s">
        <v>103</v>
      </c>
      <c r="M328" s="7" t="s">
        <v>103</v>
      </c>
      <c r="N328" s="7" t="s">
        <v>102</v>
      </c>
      <c r="O328" s="7" t="s">
        <v>103</v>
      </c>
      <c r="P328" s="7" t="s">
        <v>103</v>
      </c>
      <c r="Q328" s="7" t="s">
        <v>103</v>
      </c>
      <c r="R328" s="7" t="s">
        <v>103</v>
      </c>
      <c r="S328" s="7" t="s">
        <v>103</v>
      </c>
      <c r="T328" s="7" t="s">
        <v>103</v>
      </c>
      <c r="U328" s="7" t="s">
        <v>103</v>
      </c>
      <c r="V328" s="7" t="s">
        <v>103</v>
      </c>
      <c r="W328" s="8"/>
      <c r="X328" s="7" t="s">
        <v>102</v>
      </c>
      <c r="Y328" s="8"/>
      <c r="Z328" s="8"/>
      <c r="AA328" s="7" t="s">
        <v>103</v>
      </c>
      <c r="AB328" s="7" t="s">
        <v>103</v>
      </c>
      <c r="AC328" s="7" t="s">
        <v>103</v>
      </c>
      <c r="AD328" s="7" t="s">
        <v>103</v>
      </c>
      <c r="AE328" s="7" t="s">
        <v>103</v>
      </c>
      <c r="AF328" s="7" t="s">
        <v>103</v>
      </c>
      <c r="AG328" s="7" t="s">
        <v>103</v>
      </c>
      <c r="AH328" s="7" t="s">
        <v>103</v>
      </c>
      <c r="AI328" s="7" t="s">
        <v>103</v>
      </c>
      <c r="AJ328" s="7" t="s">
        <v>103</v>
      </c>
      <c r="AK328" s="7" t="s">
        <v>103</v>
      </c>
      <c r="AL328" s="8"/>
      <c r="AM328" s="7" t="s">
        <v>103</v>
      </c>
      <c r="AN328" s="8"/>
      <c r="AO328" s="8"/>
    </row>
    <row r="329">
      <c r="A329" s="6" t="s">
        <v>431</v>
      </c>
      <c r="B329" s="7" t="s">
        <v>109</v>
      </c>
      <c r="C329" s="7" t="s">
        <v>109</v>
      </c>
      <c r="D329" s="7" t="s">
        <v>109</v>
      </c>
      <c r="E329" s="7" t="s">
        <v>109</v>
      </c>
      <c r="F329" s="7" t="s">
        <v>109</v>
      </c>
      <c r="G329" s="8"/>
      <c r="H329" s="7" t="s">
        <v>109</v>
      </c>
      <c r="I329" s="7" t="s">
        <v>109</v>
      </c>
      <c r="J329" s="7" t="s">
        <v>109</v>
      </c>
      <c r="K329" s="7" t="s">
        <v>109</v>
      </c>
      <c r="L329" s="7" t="s">
        <v>109</v>
      </c>
      <c r="M329" s="7" t="s">
        <v>109</v>
      </c>
      <c r="N329" s="7" t="s">
        <v>111</v>
      </c>
      <c r="O329" s="7" t="s">
        <v>111</v>
      </c>
      <c r="P329" s="7" t="s">
        <v>109</v>
      </c>
      <c r="Q329" s="7" t="s">
        <v>109</v>
      </c>
      <c r="R329" s="7" t="s">
        <v>109</v>
      </c>
      <c r="S329" s="7" t="s">
        <v>111</v>
      </c>
      <c r="T329" s="7" t="s">
        <v>109</v>
      </c>
      <c r="U329" s="7" t="s">
        <v>109</v>
      </c>
      <c r="V329" s="7" t="s">
        <v>109</v>
      </c>
      <c r="W329" s="8"/>
      <c r="X329" s="7" t="s">
        <v>111</v>
      </c>
      <c r="Y329" s="8"/>
      <c r="Z329" s="8"/>
      <c r="AA329" s="7" t="s">
        <v>109</v>
      </c>
      <c r="AB329" s="7" t="s">
        <v>109</v>
      </c>
      <c r="AC329" s="7" t="s">
        <v>109</v>
      </c>
      <c r="AD329" s="7" t="s">
        <v>109</v>
      </c>
      <c r="AE329" s="7" t="s">
        <v>109</v>
      </c>
      <c r="AF329" s="7" t="s">
        <v>103</v>
      </c>
      <c r="AG329" s="7" t="s">
        <v>109</v>
      </c>
      <c r="AH329" s="7" t="s">
        <v>109</v>
      </c>
      <c r="AI329" s="7" t="s">
        <v>109</v>
      </c>
      <c r="AJ329" s="7" t="s">
        <v>109</v>
      </c>
      <c r="AK329" s="7" t="s">
        <v>109</v>
      </c>
      <c r="AL329" s="7" t="s">
        <v>102</v>
      </c>
      <c r="AM329" s="7" t="s">
        <v>109</v>
      </c>
      <c r="AN329" s="8"/>
      <c r="AO329" s="8"/>
    </row>
    <row r="330">
      <c r="A330" s="6" t="s">
        <v>432</v>
      </c>
      <c r="B330" s="7" t="s">
        <v>103</v>
      </c>
      <c r="C330" s="7" t="s">
        <v>103</v>
      </c>
      <c r="D330" s="7" t="s">
        <v>103</v>
      </c>
      <c r="E330" s="7" t="s">
        <v>103</v>
      </c>
      <c r="F330" s="7" t="s">
        <v>103</v>
      </c>
      <c r="G330" s="8"/>
      <c r="H330" s="7" t="s">
        <v>103</v>
      </c>
      <c r="I330" s="7" t="s">
        <v>103</v>
      </c>
      <c r="J330" s="7" t="s">
        <v>103</v>
      </c>
      <c r="K330" s="7" t="s">
        <v>103</v>
      </c>
      <c r="L330" s="7" t="s">
        <v>103</v>
      </c>
      <c r="M330" s="7" t="s">
        <v>103</v>
      </c>
      <c r="N330" s="7" t="s">
        <v>103</v>
      </c>
      <c r="O330" s="7" t="s">
        <v>103</v>
      </c>
      <c r="P330" s="7" t="s">
        <v>103</v>
      </c>
      <c r="Q330" s="7" t="s">
        <v>103</v>
      </c>
      <c r="R330" s="7" t="s">
        <v>103</v>
      </c>
      <c r="S330" s="7" t="s">
        <v>103</v>
      </c>
      <c r="T330" s="7" t="s">
        <v>103</v>
      </c>
      <c r="U330" s="7" t="s">
        <v>103</v>
      </c>
      <c r="V330" s="7" t="s">
        <v>103</v>
      </c>
      <c r="W330" s="8"/>
      <c r="X330" s="7" t="s">
        <v>103</v>
      </c>
      <c r="Y330" s="8"/>
      <c r="Z330" s="8"/>
      <c r="AA330" s="7" t="s">
        <v>103</v>
      </c>
      <c r="AB330" s="7" t="s">
        <v>103</v>
      </c>
      <c r="AC330" s="7" t="s">
        <v>103</v>
      </c>
      <c r="AD330" s="7" t="s">
        <v>103</v>
      </c>
      <c r="AE330" s="7" t="s">
        <v>103</v>
      </c>
      <c r="AF330" s="7" t="s">
        <v>103</v>
      </c>
      <c r="AG330" s="7" t="s">
        <v>103</v>
      </c>
      <c r="AH330" s="7" t="s">
        <v>103</v>
      </c>
      <c r="AI330" s="7" t="s">
        <v>103</v>
      </c>
      <c r="AJ330" s="7" t="s">
        <v>103</v>
      </c>
      <c r="AK330" s="7" t="s">
        <v>103</v>
      </c>
      <c r="AL330" s="7" t="s">
        <v>102</v>
      </c>
      <c r="AM330" s="7" t="s">
        <v>103</v>
      </c>
      <c r="AN330" s="8"/>
      <c r="AO330" s="8"/>
    </row>
    <row r="331">
      <c r="A331" s="6" t="s">
        <v>433</v>
      </c>
      <c r="B331" s="7" t="s">
        <v>103</v>
      </c>
      <c r="C331" s="7" t="s">
        <v>102</v>
      </c>
      <c r="D331" s="7" t="s">
        <v>102</v>
      </c>
      <c r="E331" s="7" t="s">
        <v>102</v>
      </c>
      <c r="F331" s="7" t="s">
        <v>102</v>
      </c>
      <c r="G331" s="8"/>
      <c r="H331" s="7" t="s">
        <v>102</v>
      </c>
      <c r="I331" s="7" t="s">
        <v>102</v>
      </c>
      <c r="J331" s="7" t="s">
        <v>102</v>
      </c>
      <c r="K331" s="7" t="s">
        <v>102</v>
      </c>
      <c r="L331" s="7" t="s">
        <v>102</v>
      </c>
      <c r="M331" s="7" t="s">
        <v>102</v>
      </c>
      <c r="N331" s="7" t="s">
        <v>102</v>
      </c>
      <c r="O331" s="7" t="s">
        <v>102</v>
      </c>
      <c r="P331" s="7" t="s">
        <v>102</v>
      </c>
      <c r="Q331" s="7" t="s">
        <v>102</v>
      </c>
      <c r="R331" s="7" t="s">
        <v>103</v>
      </c>
      <c r="S331" s="7" t="s">
        <v>102</v>
      </c>
      <c r="T331" s="7" t="s">
        <v>102</v>
      </c>
      <c r="U331" s="7" t="s">
        <v>102</v>
      </c>
      <c r="V331" s="7" t="s">
        <v>102</v>
      </c>
      <c r="W331" s="8"/>
      <c r="X331" s="7" t="s">
        <v>102</v>
      </c>
      <c r="Y331" s="8"/>
      <c r="Z331" s="8"/>
      <c r="AA331" s="7" t="s">
        <v>102</v>
      </c>
      <c r="AB331" s="7" t="s">
        <v>102</v>
      </c>
      <c r="AC331" s="7" t="s">
        <v>102</v>
      </c>
      <c r="AD331" s="7" t="s">
        <v>102</v>
      </c>
      <c r="AE331" s="7" t="s">
        <v>103</v>
      </c>
      <c r="AF331" s="7" t="s">
        <v>103</v>
      </c>
      <c r="AG331" s="7" t="s">
        <v>102</v>
      </c>
      <c r="AH331" s="7" t="s">
        <v>102</v>
      </c>
      <c r="AI331" s="7" t="s">
        <v>102</v>
      </c>
      <c r="AJ331" s="7" t="s">
        <v>102</v>
      </c>
      <c r="AK331" s="7" t="s">
        <v>102</v>
      </c>
      <c r="AL331" s="7" t="s">
        <v>111</v>
      </c>
      <c r="AM331" s="7" t="s">
        <v>102</v>
      </c>
      <c r="AN331" s="8"/>
      <c r="AO331" s="8"/>
    </row>
    <row r="332">
      <c r="A332" s="6" t="s">
        <v>434</v>
      </c>
      <c r="B332" s="7" t="s">
        <v>102</v>
      </c>
      <c r="C332" s="7" t="s">
        <v>102</v>
      </c>
      <c r="D332" s="7" t="s">
        <v>102</v>
      </c>
      <c r="E332" s="7" t="s">
        <v>102</v>
      </c>
      <c r="F332" s="7" t="s">
        <v>102</v>
      </c>
      <c r="G332" s="8"/>
      <c r="H332" s="7" t="s">
        <v>102</v>
      </c>
      <c r="I332" s="7" t="s">
        <v>103</v>
      </c>
      <c r="J332" s="7" t="s">
        <v>102</v>
      </c>
      <c r="K332" s="7" t="s">
        <v>102</v>
      </c>
      <c r="L332" s="7" t="s">
        <v>103</v>
      </c>
      <c r="M332" s="7" t="s">
        <v>103</v>
      </c>
      <c r="N332" s="7" t="s">
        <v>103</v>
      </c>
      <c r="O332" s="7" t="s">
        <v>102</v>
      </c>
      <c r="P332" s="7" t="s">
        <v>102</v>
      </c>
      <c r="Q332" s="7" t="s">
        <v>103</v>
      </c>
      <c r="R332" s="7" t="s">
        <v>103</v>
      </c>
      <c r="S332" s="7" t="s">
        <v>103</v>
      </c>
      <c r="T332" s="7" t="s">
        <v>103</v>
      </c>
      <c r="U332" s="7" t="s">
        <v>103</v>
      </c>
      <c r="V332" s="7" t="s">
        <v>103</v>
      </c>
      <c r="W332" s="8"/>
      <c r="X332" s="7" t="s">
        <v>103</v>
      </c>
      <c r="Y332" s="8"/>
      <c r="Z332" s="8"/>
      <c r="AA332" s="7" t="s">
        <v>102</v>
      </c>
      <c r="AB332" s="7" t="s">
        <v>102</v>
      </c>
      <c r="AC332" s="7" t="s">
        <v>102</v>
      </c>
      <c r="AD332" s="7" t="s">
        <v>102</v>
      </c>
      <c r="AE332" s="7" t="s">
        <v>103</v>
      </c>
      <c r="AF332" s="7" t="s">
        <v>102</v>
      </c>
      <c r="AG332" s="7" t="s">
        <v>102</v>
      </c>
      <c r="AH332" s="7" t="s">
        <v>102</v>
      </c>
      <c r="AI332" s="7" t="s">
        <v>102</v>
      </c>
      <c r="AJ332" s="7" t="s">
        <v>102</v>
      </c>
      <c r="AK332" s="7" t="s">
        <v>103</v>
      </c>
      <c r="AL332" s="7" t="s">
        <v>111</v>
      </c>
      <c r="AM332" s="7" t="s">
        <v>102</v>
      </c>
      <c r="AN332" s="8"/>
      <c r="AO332" s="8"/>
    </row>
    <row r="333">
      <c r="A333" s="27" t="s">
        <v>435</v>
      </c>
      <c r="B333" s="28" t="s">
        <v>103</v>
      </c>
      <c r="C333" s="28" t="s">
        <v>111</v>
      </c>
      <c r="D333" s="28" t="s">
        <v>110</v>
      </c>
      <c r="E333" s="28" t="s">
        <v>103</v>
      </c>
      <c r="F333" s="28" t="s">
        <v>110</v>
      </c>
      <c r="G333" s="29"/>
      <c r="H333" s="28" t="s">
        <v>103</v>
      </c>
      <c r="I333" s="28" t="s">
        <v>110</v>
      </c>
      <c r="J333" s="28" t="s">
        <v>110</v>
      </c>
      <c r="K333" s="28" t="s">
        <v>110</v>
      </c>
      <c r="L333" s="28" t="s">
        <v>103</v>
      </c>
      <c r="M333" s="28" t="s">
        <v>111</v>
      </c>
      <c r="N333" s="28" t="s">
        <v>110</v>
      </c>
      <c r="O333" s="28" t="s">
        <v>110</v>
      </c>
      <c r="P333" s="29"/>
      <c r="Q333" s="28" t="s">
        <v>102</v>
      </c>
      <c r="R333" s="28" t="s">
        <v>102</v>
      </c>
      <c r="S333" s="28" t="s">
        <v>102</v>
      </c>
      <c r="T333" s="28" t="s">
        <v>110</v>
      </c>
      <c r="U333" s="28" t="s">
        <v>103</v>
      </c>
      <c r="V333" s="29"/>
      <c r="W333" s="29"/>
      <c r="X333" s="28" t="s">
        <v>111</v>
      </c>
      <c r="Y333" s="29"/>
      <c r="Z333" s="29"/>
      <c r="AA333" s="28" t="s">
        <v>103</v>
      </c>
      <c r="AB333" s="28" t="s">
        <v>110</v>
      </c>
      <c r="AC333" s="28" t="s">
        <v>110</v>
      </c>
      <c r="AD333" s="28" t="s">
        <v>110</v>
      </c>
      <c r="AE333" s="28" t="s">
        <v>110</v>
      </c>
      <c r="AF333" s="28" t="s">
        <v>102</v>
      </c>
      <c r="AG333" s="28" t="s">
        <v>110</v>
      </c>
      <c r="AH333" s="28" t="s">
        <v>111</v>
      </c>
      <c r="AI333" s="28" t="s">
        <v>103</v>
      </c>
      <c r="AJ333" s="28" t="s">
        <v>110</v>
      </c>
      <c r="AK333" s="28" t="s">
        <v>103</v>
      </c>
      <c r="AL333" s="28" t="s">
        <v>102</v>
      </c>
      <c r="AM333" s="28" t="s">
        <v>110</v>
      </c>
      <c r="AN333" s="29"/>
      <c r="AO333" s="29"/>
      <c r="AP333" s="30"/>
      <c r="AQ333" s="30"/>
      <c r="AR333" s="30"/>
      <c r="AS333" s="30"/>
      <c r="AT333" s="30"/>
      <c r="AU333" s="30"/>
      <c r="AV333" s="30"/>
      <c r="AW333" s="30"/>
      <c r="AX333" s="30"/>
      <c r="AY333" s="30"/>
      <c r="AZ333" s="30"/>
      <c r="BA333" s="30"/>
    </row>
    <row r="334">
      <c r="A334" s="27" t="s">
        <v>436</v>
      </c>
      <c r="B334" s="28" t="s">
        <v>103</v>
      </c>
      <c r="C334" s="28" t="s">
        <v>103</v>
      </c>
      <c r="D334" s="29"/>
      <c r="E334" s="28" t="s">
        <v>102</v>
      </c>
      <c r="F334" s="28" t="s">
        <v>102</v>
      </c>
      <c r="G334" s="29"/>
      <c r="H334" s="28" t="s">
        <v>102</v>
      </c>
      <c r="I334" s="28" t="s">
        <v>102</v>
      </c>
      <c r="J334" s="28" t="s">
        <v>111</v>
      </c>
      <c r="K334" s="28" t="s">
        <v>111</v>
      </c>
      <c r="L334" s="28" t="s">
        <v>111</v>
      </c>
      <c r="M334" s="28" t="s">
        <v>111</v>
      </c>
      <c r="N334" s="28" t="s">
        <v>103</v>
      </c>
      <c r="O334" s="28" t="s">
        <v>102</v>
      </c>
      <c r="P334" s="28" t="s">
        <v>103</v>
      </c>
      <c r="Q334" s="28" t="s">
        <v>111</v>
      </c>
      <c r="R334" s="28" t="s">
        <v>111</v>
      </c>
      <c r="S334" s="28" t="s">
        <v>103</v>
      </c>
      <c r="T334" s="28" t="s">
        <v>103</v>
      </c>
      <c r="U334" s="28" t="s">
        <v>103</v>
      </c>
      <c r="V334" s="28" t="s">
        <v>103</v>
      </c>
      <c r="W334" s="29"/>
      <c r="X334" s="28" t="s">
        <v>103</v>
      </c>
      <c r="Y334" s="29"/>
      <c r="Z334" s="29"/>
      <c r="AA334" s="28" t="s">
        <v>102</v>
      </c>
      <c r="AB334" s="28" t="s">
        <v>102</v>
      </c>
      <c r="AC334" s="28" t="s">
        <v>102</v>
      </c>
      <c r="AD334" s="28" t="s">
        <v>102</v>
      </c>
      <c r="AE334" s="28" t="s">
        <v>103</v>
      </c>
      <c r="AF334" s="28" t="s">
        <v>111</v>
      </c>
      <c r="AG334" s="28" t="s">
        <v>103</v>
      </c>
      <c r="AH334" s="28" t="s">
        <v>102</v>
      </c>
      <c r="AI334" s="28" t="s">
        <v>111</v>
      </c>
      <c r="AJ334" s="28" t="s">
        <v>103</v>
      </c>
      <c r="AK334" s="28" t="s">
        <v>102</v>
      </c>
      <c r="AL334" s="28" t="s">
        <v>102</v>
      </c>
      <c r="AM334" s="28" t="s">
        <v>102</v>
      </c>
      <c r="AN334" s="29"/>
      <c r="AO334" s="29"/>
      <c r="AP334" s="30"/>
      <c r="AQ334" s="30"/>
      <c r="AR334" s="30"/>
      <c r="AS334" s="30"/>
      <c r="AT334" s="30"/>
      <c r="AU334" s="30"/>
      <c r="AV334" s="30"/>
      <c r="AW334" s="30"/>
      <c r="AX334" s="30"/>
      <c r="AY334" s="30"/>
      <c r="AZ334" s="30"/>
      <c r="BA334" s="30"/>
    </row>
    <row r="335">
      <c r="A335" s="27" t="s">
        <v>437</v>
      </c>
      <c r="B335" s="28" t="s">
        <v>111</v>
      </c>
      <c r="C335" s="28" t="s">
        <v>103</v>
      </c>
      <c r="D335" s="28" t="s">
        <v>102</v>
      </c>
      <c r="E335" s="28" t="s">
        <v>102</v>
      </c>
      <c r="F335" s="28" t="s">
        <v>102</v>
      </c>
      <c r="G335" s="29"/>
      <c r="H335" s="28" t="s">
        <v>103</v>
      </c>
      <c r="I335" s="28" t="s">
        <v>111</v>
      </c>
      <c r="J335" s="28" t="s">
        <v>102</v>
      </c>
      <c r="K335" s="29"/>
      <c r="L335" s="28" t="s">
        <v>103</v>
      </c>
      <c r="M335" s="28" t="s">
        <v>102</v>
      </c>
      <c r="N335" s="28" t="s">
        <v>103</v>
      </c>
      <c r="O335" s="28" t="s">
        <v>102</v>
      </c>
      <c r="P335" s="28" t="s">
        <v>103</v>
      </c>
      <c r="Q335" s="28" t="s">
        <v>102</v>
      </c>
      <c r="R335" s="29"/>
      <c r="S335" s="28" t="s">
        <v>103</v>
      </c>
      <c r="T335" s="28" t="s">
        <v>103</v>
      </c>
      <c r="U335" s="28" t="s">
        <v>102</v>
      </c>
      <c r="V335" s="28" t="s">
        <v>102</v>
      </c>
      <c r="W335" s="29"/>
      <c r="X335" s="28" t="s">
        <v>111</v>
      </c>
      <c r="Y335" s="29"/>
      <c r="Z335" s="29"/>
      <c r="AA335" s="28" t="s">
        <v>102</v>
      </c>
      <c r="AB335" s="28" t="s">
        <v>102</v>
      </c>
      <c r="AC335" s="28" t="s">
        <v>102</v>
      </c>
      <c r="AD335" s="28" t="s">
        <v>102</v>
      </c>
      <c r="AE335" s="28" t="s">
        <v>109</v>
      </c>
      <c r="AF335" s="28" t="s">
        <v>102</v>
      </c>
      <c r="AG335" s="28" t="s">
        <v>102</v>
      </c>
      <c r="AH335" s="28" t="s">
        <v>102</v>
      </c>
      <c r="AI335" s="28" t="s">
        <v>102</v>
      </c>
      <c r="AJ335" s="28" t="s">
        <v>111</v>
      </c>
      <c r="AK335" s="28" t="s">
        <v>103</v>
      </c>
      <c r="AL335" s="28" t="s">
        <v>111</v>
      </c>
      <c r="AM335" s="28" t="s">
        <v>103</v>
      </c>
      <c r="AN335" s="29"/>
      <c r="AO335" s="29"/>
      <c r="AP335" s="30"/>
      <c r="AQ335" s="30"/>
      <c r="AR335" s="30"/>
      <c r="AS335" s="30"/>
      <c r="AT335" s="30"/>
      <c r="AU335" s="30"/>
      <c r="AV335" s="30"/>
      <c r="AW335" s="30"/>
      <c r="AX335" s="30"/>
      <c r="AY335" s="30"/>
      <c r="AZ335" s="30"/>
      <c r="BA335" s="30"/>
    </row>
    <row r="336">
      <c r="A336" s="27" t="s">
        <v>438</v>
      </c>
      <c r="B336" s="28" t="s">
        <v>111</v>
      </c>
      <c r="C336" s="28" t="s">
        <v>111</v>
      </c>
      <c r="D336" s="29"/>
      <c r="E336" s="28" t="s">
        <v>109</v>
      </c>
      <c r="F336" s="28" t="s">
        <v>109</v>
      </c>
      <c r="G336" s="29"/>
      <c r="H336" s="28" t="s">
        <v>103</v>
      </c>
      <c r="I336" s="28" t="s">
        <v>102</v>
      </c>
      <c r="J336" s="28" t="s">
        <v>111</v>
      </c>
      <c r="K336" s="28" t="s">
        <v>110</v>
      </c>
      <c r="L336" s="28" t="s">
        <v>109</v>
      </c>
      <c r="M336" s="28" t="s">
        <v>111</v>
      </c>
      <c r="N336" s="28" t="s">
        <v>109</v>
      </c>
      <c r="O336" s="28" t="s">
        <v>111</v>
      </c>
      <c r="P336" s="28" t="s">
        <v>111</v>
      </c>
      <c r="Q336" s="28" t="s">
        <v>111</v>
      </c>
      <c r="R336" s="28" t="s">
        <v>103</v>
      </c>
      <c r="S336" s="28" t="s">
        <v>110</v>
      </c>
      <c r="T336" s="28" t="s">
        <v>109</v>
      </c>
      <c r="U336" s="28" t="s">
        <v>109</v>
      </c>
      <c r="V336" s="28" t="s">
        <v>109</v>
      </c>
      <c r="W336" s="29"/>
      <c r="X336" s="28" t="s">
        <v>111</v>
      </c>
      <c r="Y336" s="29"/>
      <c r="Z336" s="29"/>
      <c r="AA336" s="28" t="s">
        <v>109</v>
      </c>
      <c r="AB336" s="28" t="s">
        <v>111</v>
      </c>
      <c r="AC336" s="28" t="s">
        <v>109</v>
      </c>
      <c r="AD336" s="28" t="s">
        <v>111</v>
      </c>
      <c r="AE336" s="28" t="s">
        <v>111</v>
      </c>
      <c r="AF336" s="28" t="s">
        <v>111</v>
      </c>
      <c r="AG336" s="28" t="s">
        <v>103</v>
      </c>
      <c r="AH336" s="28" t="s">
        <v>109</v>
      </c>
      <c r="AI336" s="28" t="s">
        <v>109</v>
      </c>
      <c r="AJ336" s="28" t="s">
        <v>111</v>
      </c>
      <c r="AK336" s="28" t="s">
        <v>109</v>
      </c>
      <c r="AL336" s="28" t="s">
        <v>109</v>
      </c>
      <c r="AM336" s="28" t="s">
        <v>111</v>
      </c>
      <c r="AN336" s="29"/>
      <c r="AO336" s="29"/>
      <c r="AP336" s="30"/>
      <c r="AQ336" s="30"/>
      <c r="AR336" s="30"/>
      <c r="AS336" s="30"/>
      <c r="AT336" s="30"/>
      <c r="AU336" s="30"/>
      <c r="AV336" s="30"/>
      <c r="AW336" s="30"/>
      <c r="AX336" s="30"/>
      <c r="AY336" s="30"/>
      <c r="AZ336" s="30"/>
      <c r="BA336" s="30"/>
    </row>
    <row r="337">
      <c r="A337" s="27" t="s">
        <v>439</v>
      </c>
      <c r="B337" s="28" t="s">
        <v>103</v>
      </c>
      <c r="C337" s="28" t="s">
        <v>103</v>
      </c>
      <c r="D337" s="28" t="s">
        <v>103</v>
      </c>
      <c r="E337" s="28" t="s">
        <v>103</v>
      </c>
      <c r="F337" s="28" t="s">
        <v>103</v>
      </c>
      <c r="G337" s="29"/>
      <c r="H337" s="28" t="s">
        <v>103</v>
      </c>
      <c r="I337" s="28" t="s">
        <v>103</v>
      </c>
      <c r="J337" s="28" t="s">
        <v>103</v>
      </c>
      <c r="K337" s="28" t="s">
        <v>103</v>
      </c>
      <c r="L337" s="28" t="s">
        <v>103</v>
      </c>
      <c r="M337" s="28" t="s">
        <v>103</v>
      </c>
      <c r="N337" s="28" t="s">
        <v>103</v>
      </c>
      <c r="O337" s="28" t="s">
        <v>103</v>
      </c>
      <c r="P337" s="28" t="s">
        <v>103</v>
      </c>
      <c r="Q337" s="28" t="s">
        <v>103</v>
      </c>
      <c r="R337" s="28" t="s">
        <v>102</v>
      </c>
      <c r="S337" s="28" t="s">
        <v>103</v>
      </c>
      <c r="T337" s="28" t="s">
        <v>103</v>
      </c>
      <c r="U337" s="28" t="s">
        <v>103</v>
      </c>
      <c r="V337" s="28" t="s">
        <v>103</v>
      </c>
      <c r="W337" s="29"/>
      <c r="X337" s="28" t="s">
        <v>103</v>
      </c>
      <c r="Y337" s="29"/>
      <c r="Z337" s="29"/>
      <c r="AA337" s="28" t="s">
        <v>103</v>
      </c>
      <c r="AB337" s="28" t="s">
        <v>103</v>
      </c>
      <c r="AC337" s="28" t="s">
        <v>103</v>
      </c>
      <c r="AD337" s="28" t="s">
        <v>102</v>
      </c>
      <c r="AE337" s="28" t="s">
        <v>103</v>
      </c>
      <c r="AF337" s="28" t="s">
        <v>103</v>
      </c>
      <c r="AG337" s="28" t="s">
        <v>103</v>
      </c>
      <c r="AH337" s="28" t="s">
        <v>103</v>
      </c>
      <c r="AI337" s="28" t="s">
        <v>103</v>
      </c>
      <c r="AJ337" s="28" t="s">
        <v>103</v>
      </c>
      <c r="AK337" s="28" t="s">
        <v>103</v>
      </c>
      <c r="AL337" s="28" t="s">
        <v>111</v>
      </c>
      <c r="AM337" s="28" t="s">
        <v>103</v>
      </c>
      <c r="AN337" s="29"/>
      <c r="AO337" s="29"/>
      <c r="AP337" s="30"/>
      <c r="AQ337" s="30"/>
      <c r="AR337" s="30"/>
      <c r="AS337" s="30"/>
      <c r="AT337" s="30"/>
      <c r="AU337" s="30"/>
      <c r="AV337" s="30"/>
      <c r="AW337" s="30"/>
      <c r="AX337" s="30"/>
      <c r="AY337" s="30"/>
      <c r="AZ337" s="30"/>
      <c r="BA337" s="30"/>
    </row>
    <row r="338">
      <c r="A338" s="27" t="s">
        <v>440</v>
      </c>
      <c r="B338" s="28" t="s">
        <v>103</v>
      </c>
      <c r="C338" s="28" t="s">
        <v>103</v>
      </c>
      <c r="D338" s="28" t="s">
        <v>103</v>
      </c>
      <c r="E338" s="28" t="s">
        <v>103</v>
      </c>
      <c r="F338" s="28" t="s">
        <v>103</v>
      </c>
      <c r="G338" s="29"/>
      <c r="H338" s="28" t="s">
        <v>103</v>
      </c>
      <c r="I338" s="28" t="s">
        <v>102</v>
      </c>
      <c r="J338" s="28" t="s">
        <v>102</v>
      </c>
      <c r="K338" s="28" t="s">
        <v>103</v>
      </c>
      <c r="L338" s="28" t="s">
        <v>102</v>
      </c>
      <c r="M338" s="28" t="s">
        <v>102</v>
      </c>
      <c r="N338" s="28" t="s">
        <v>102</v>
      </c>
      <c r="O338" s="28" t="s">
        <v>102</v>
      </c>
      <c r="P338" s="28" t="s">
        <v>103</v>
      </c>
      <c r="Q338" s="28" t="s">
        <v>103</v>
      </c>
      <c r="R338" s="28" t="s">
        <v>103</v>
      </c>
      <c r="S338" s="28" t="s">
        <v>102</v>
      </c>
      <c r="T338" s="28" t="s">
        <v>103</v>
      </c>
      <c r="U338" s="28" t="s">
        <v>103</v>
      </c>
      <c r="V338" s="28" t="s">
        <v>103</v>
      </c>
      <c r="W338" s="29"/>
      <c r="X338" s="28" t="s">
        <v>103</v>
      </c>
      <c r="Y338" s="29"/>
      <c r="Z338" s="29"/>
      <c r="AA338" s="28" t="s">
        <v>103</v>
      </c>
      <c r="AB338" s="28" t="s">
        <v>103</v>
      </c>
      <c r="AC338" s="28" t="s">
        <v>102</v>
      </c>
      <c r="AD338" s="28" t="s">
        <v>102</v>
      </c>
      <c r="AE338" s="28" t="s">
        <v>103</v>
      </c>
      <c r="AF338" s="28" t="s">
        <v>103</v>
      </c>
      <c r="AG338" s="28" t="s">
        <v>102</v>
      </c>
      <c r="AH338" s="28" t="s">
        <v>102</v>
      </c>
      <c r="AI338" s="28" t="s">
        <v>103</v>
      </c>
      <c r="AJ338" s="28" t="s">
        <v>103</v>
      </c>
      <c r="AK338" s="28" t="s">
        <v>103</v>
      </c>
      <c r="AL338" s="28" t="s">
        <v>103</v>
      </c>
      <c r="AM338" s="28" t="s">
        <v>103</v>
      </c>
      <c r="AN338" s="29"/>
      <c r="AO338" s="29"/>
      <c r="AP338" s="30"/>
      <c r="AQ338" s="30"/>
      <c r="AR338" s="30"/>
      <c r="AS338" s="30"/>
      <c r="AT338" s="30"/>
      <c r="AU338" s="30"/>
      <c r="AV338" s="30"/>
      <c r="AW338" s="30"/>
      <c r="AX338" s="30"/>
      <c r="AY338" s="30"/>
      <c r="AZ338" s="30"/>
      <c r="BA338" s="30"/>
    </row>
    <row r="339">
      <c r="A339" s="27" t="s">
        <v>441</v>
      </c>
      <c r="B339" s="28" t="s">
        <v>103</v>
      </c>
      <c r="C339" s="28" t="s">
        <v>103</v>
      </c>
      <c r="D339" s="28" t="s">
        <v>103</v>
      </c>
      <c r="E339" s="28" t="s">
        <v>102</v>
      </c>
      <c r="F339" s="28" t="s">
        <v>102</v>
      </c>
      <c r="G339" s="29"/>
      <c r="H339" s="28" t="s">
        <v>103</v>
      </c>
      <c r="I339" s="28" t="s">
        <v>103</v>
      </c>
      <c r="J339" s="28" t="s">
        <v>102</v>
      </c>
      <c r="K339" s="28" t="s">
        <v>103</v>
      </c>
      <c r="L339" s="28" t="s">
        <v>102</v>
      </c>
      <c r="M339" s="28" t="s">
        <v>102</v>
      </c>
      <c r="N339" s="28" t="s">
        <v>111</v>
      </c>
      <c r="O339" s="28" t="s">
        <v>103</v>
      </c>
      <c r="P339" s="28" t="s">
        <v>103</v>
      </c>
      <c r="Q339" s="28" t="s">
        <v>103</v>
      </c>
      <c r="R339" s="28" t="s">
        <v>103</v>
      </c>
      <c r="S339" s="28" t="s">
        <v>103</v>
      </c>
      <c r="T339" s="28" t="s">
        <v>103</v>
      </c>
      <c r="U339" s="28" t="s">
        <v>102</v>
      </c>
      <c r="V339" s="28" t="s">
        <v>102</v>
      </c>
      <c r="W339" s="29"/>
      <c r="X339" s="28" t="s">
        <v>103</v>
      </c>
      <c r="Y339" s="29"/>
      <c r="Z339" s="29"/>
      <c r="AA339" s="28" t="s">
        <v>103</v>
      </c>
      <c r="AB339" s="28" t="s">
        <v>103</v>
      </c>
      <c r="AC339" s="28" t="s">
        <v>102</v>
      </c>
      <c r="AD339" s="28" t="s">
        <v>102</v>
      </c>
      <c r="AE339" s="28" t="s">
        <v>103</v>
      </c>
      <c r="AF339" s="28" t="s">
        <v>102</v>
      </c>
      <c r="AG339" s="28" t="s">
        <v>102</v>
      </c>
      <c r="AH339" s="28" t="s">
        <v>102</v>
      </c>
      <c r="AI339" s="28" t="s">
        <v>102</v>
      </c>
      <c r="AJ339" s="28" t="s">
        <v>103</v>
      </c>
      <c r="AK339" s="28" t="s">
        <v>103</v>
      </c>
      <c r="AL339" s="28" t="s">
        <v>103</v>
      </c>
      <c r="AM339" s="28" t="s">
        <v>102</v>
      </c>
      <c r="AN339" s="29"/>
      <c r="AO339" s="29"/>
      <c r="AP339" s="30"/>
      <c r="AQ339" s="30"/>
      <c r="AR339" s="30"/>
      <c r="AS339" s="30"/>
      <c r="AT339" s="30"/>
      <c r="AU339" s="30"/>
      <c r="AV339" s="30"/>
      <c r="AW339" s="30"/>
      <c r="AX339" s="30"/>
      <c r="AY339" s="30"/>
      <c r="AZ339" s="30"/>
      <c r="BA339" s="30"/>
    </row>
    <row r="340">
      <c r="A340" s="27" t="s">
        <v>442</v>
      </c>
      <c r="B340" s="28" t="s">
        <v>102</v>
      </c>
      <c r="C340" s="28" t="s">
        <v>102</v>
      </c>
      <c r="D340" s="28" t="s">
        <v>102</v>
      </c>
      <c r="E340" s="28" t="s">
        <v>102</v>
      </c>
      <c r="F340" s="28" t="s">
        <v>102</v>
      </c>
      <c r="G340" s="29"/>
      <c r="H340" s="28" t="s">
        <v>102</v>
      </c>
      <c r="I340" s="28" t="s">
        <v>103</v>
      </c>
      <c r="J340" s="28" t="s">
        <v>102</v>
      </c>
      <c r="K340" s="28" t="s">
        <v>102</v>
      </c>
      <c r="L340" s="28" t="s">
        <v>102</v>
      </c>
      <c r="M340" s="28" t="s">
        <v>102</v>
      </c>
      <c r="N340" s="28" t="s">
        <v>111</v>
      </c>
      <c r="O340" s="28" t="s">
        <v>102</v>
      </c>
      <c r="P340" s="28" t="s">
        <v>103</v>
      </c>
      <c r="Q340" s="28" t="s">
        <v>102</v>
      </c>
      <c r="R340" s="28" t="s">
        <v>103</v>
      </c>
      <c r="S340" s="28" t="s">
        <v>103</v>
      </c>
      <c r="T340" s="28" t="s">
        <v>102</v>
      </c>
      <c r="U340" s="28" t="s">
        <v>102</v>
      </c>
      <c r="V340" s="28" t="s">
        <v>102</v>
      </c>
      <c r="W340" s="29"/>
      <c r="X340" s="28" t="s">
        <v>103</v>
      </c>
      <c r="Y340" s="29"/>
      <c r="Z340" s="29"/>
      <c r="AA340" s="28" t="s">
        <v>102</v>
      </c>
      <c r="AB340" s="28" t="s">
        <v>102</v>
      </c>
      <c r="AC340" s="28" t="s">
        <v>103</v>
      </c>
      <c r="AD340" s="28" t="s">
        <v>102</v>
      </c>
      <c r="AE340" s="28" t="s">
        <v>103</v>
      </c>
      <c r="AF340" s="28" t="s">
        <v>103</v>
      </c>
      <c r="AG340" s="28" t="s">
        <v>103</v>
      </c>
      <c r="AH340" s="28" t="s">
        <v>102</v>
      </c>
      <c r="AI340" s="28" t="s">
        <v>102</v>
      </c>
      <c r="AJ340" s="28" t="s">
        <v>102</v>
      </c>
      <c r="AK340" s="28" t="s">
        <v>102</v>
      </c>
      <c r="AL340" s="28" t="s">
        <v>103</v>
      </c>
      <c r="AM340" s="28" t="s">
        <v>102</v>
      </c>
      <c r="AN340" s="29"/>
      <c r="AO340" s="29"/>
      <c r="AP340" s="30"/>
      <c r="AQ340" s="30"/>
      <c r="AR340" s="30"/>
      <c r="AS340" s="30"/>
      <c r="AT340" s="30"/>
      <c r="AU340" s="30"/>
      <c r="AV340" s="30"/>
      <c r="AW340" s="30"/>
      <c r="AX340" s="30"/>
      <c r="AY340" s="30"/>
      <c r="AZ340" s="30"/>
      <c r="BA340" s="30"/>
    </row>
    <row r="341">
      <c r="A341" s="27" t="s">
        <v>443</v>
      </c>
      <c r="B341" s="28" t="s">
        <v>102</v>
      </c>
      <c r="C341" s="28" t="s">
        <v>103</v>
      </c>
      <c r="D341" s="28" t="s">
        <v>103</v>
      </c>
      <c r="E341" s="28" t="s">
        <v>102</v>
      </c>
      <c r="F341" s="28" t="s">
        <v>102</v>
      </c>
      <c r="G341" s="29"/>
      <c r="H341" s="28" t="s">
        <v>103</v>
      </c>
      <c r="I341" s="28" t="s">
        <v>102</v>
      </c>
      <c r="J341" s="28" t="s">
        <v>102</v>
      </c>
      <c r="K341" s="28" t="s">
        <v>102</v>
      </c>
      <c r="L341" s="28" t="s">
        <v>103</v>
      </c>
      <c r="M341" s="28" t="s">
        <v>103</v>
      </c>
      <c r="N341" s="28" t="s">
        <v>103</v>
      </c>
      <c r="O341" s="28" t="s">
        <v>103</v>
      </c>
      <c r="P341" s="28" t="s">
        <v>102</v>
      </c>
      <c r="Q341" s="28" t="s">
        <v>103</v>
      </c>
      <c r="R341" s="28" t="s">
        <v>111</v>
      </c>
      <c r="S341" s="28" t="s">
        <v>102</v>
      </c>
      <c r="T341" s="28" t="s">
        <v>111</v>
      </c>
      <c r="U341" s="28" t="s">
        <v>102</v>
      </c>
      <c r="V341" s="28" t="s">
        <v>102</v>
      </c>
      <c r="W341" s="29"/>
      <c r="X341" s="28" t="s">
        <v>102</v>
      </c>
      <c r="Y341" s="29"/>
      <c r="Z341" s="29"/>
      <c r="AA341" s="28" t="s">
        <v>102</v>
      </c>
      <c r="AB341" s="28" t="s">
        <v>103</v>
      </c>
      <c r="AC341" s="28" t="s">
        <v>102</v>
      </c>
      <c r="AD341" s="28" t="s">
        <v>103</v>
      </c>
      <c r="AE341" s="28" t="s">
        <v>111</v>
      </c>
      <c r="AF341" s="28" t="s">
        <v>102</v>
      </c>
      <c r="AG341" s="28" t="s">
        <v>102</v>
      </c>
      <c r="AH341" s="28" t="s">
        <v>103</v>
      </c>
      <c r="AI341" s="28" t="s">
        <v>102</v>
      </c>
      <c r="AJ341" s="28" t="s">
        <v>102</v>
      </c>
      <c r="AK341" s="28" t="s">
        <v>102</v>
      </c>
      <c r="AL341" s="28" t="s">
        <v>102</v>
      </c>
      <c r="AM341" s="28" t="s">
        <v>111</v>
      </c>
      <c r="AN341" s="29"/>
      <c r="AO341" s="29"/>
      <c r="AP341" s="30"/>
      <c r="AQ341" s="30"/>
      <c r="AR341" s="30"/>
      <c r="AS341" s="30"/>
      <c r="AT341" s="30"/>
      <c r="AU341" s="30"/>
      <c r="AV341" s="30"/>
      <c r="AW341" s="30"/>
      <c r="AX341" s="30"/>
      <c r="AY341" s="30"/>
      <c r="AZ341" s="30"/>
      <c r="BA341" s="30"/>
    </row>
    <row r="342">
      <c r="A342" s="27" t="s">
        <v>444</v>
      </c>
      <c r="B342" s="28" t="s">
        <v>111</v>
      </c>
      <c r="C342" s="28" t="s">
        <v>111</v>
      </c>
      <c r="D342" s="28" t="s">
        <v>102</v>
      </c>
      <c r="E342" s="28" t="s">
        <v>102</v>
      </c>
      <c r="F342" s="28" t="s">
        <v>102</v>
      </c>
      <c r="G342" s="29"/>
      <c r="H342" s="28" t="s">
        <v>102</v>
      </c>
      <c r="I342" s="28" t="s">
        <v>102</v>
      </c>
      <c r="J342" s="28" t="s">
        <v>111</v>
      </c>
      <c r="K342" s="28" t="s">
        <v>111</v>
      </c>
      <c r="L342" s="28" t="s">
        <v>111</v>
      </c>
      <c r="M342" s="28" t="s">
        <v>111</v>
      </c>
      <c r="N342" s="28" t="s">
        <v>111</v>
      </c>
      <c r="O342" s="28" t="s">
        <v>111</v>
      </c>
      <c r="P342" s="28" t="s">
        <v>111</v>
      </c>
      <c r="Q342" s="28" t="s">
        <v>111</v>
      </c>
      <c r="R342" s="28" t="s">
        <v>103</v>
      </c>
      <c r="S342" s="28" t="s">
        <v>102</v>
      </c>
      <c r="T342" s="28" t="s">
        <v>103</v>
      </c>
      <c r="U342" s="28" t="s">
        <v>111</v>
      </c>
      <c r="V342" s="28" t="s">
        <v>111</v>
      </c>
      <c r="W342" s="29"/>
      <c r="X342" s="28" t="s">
        <v>102</v>
      </c>
      <c r="Y342" s="29"/>
      <c r="Z342" s="29"/>
      <c r="AA342" s="28" t="s">
        <v>111</v>
      </c>
      <c r="AB342" s="28" t="s">
        <v>111</v>
      </c>
      <c r="AC342" s="28" t="s">
        <v>102</v>
      </c>
      <c r="AD342" s="28" t="s">
        <v>111</v>
      </c>
      <c r="AE342" s="28" t="s">
        <v>103</v>
      </c>
      <c r="AF342" s="28" t="s">
        <v>102</v>
      </c>
      <c r="AG342" s="28" t="s">
        <v>102</v>
      </c>
      <c r="AH342" s="28" t="s">
        <v>111</v>
      </c>
      <c r="AI342" s="28" t="s">
        <v>111</v>
      </c>
      <c r="AJ342" s="28" t="s">
        <v>111</v>
      </c>
      <c r="AK342" s="28" t="s">
        <v>111</v>
      </c>
      <c r="AL342" s="28" t="s">
        <v>102</v>
      </c>
      <c r="AM342" s="28" t="s">
        <v>103</v>
      </c>
      <c r="AN342" s="29"/>
      <c r="AO342" s="29"/>
      <c r="AP342" s="30"/>
      <c r="AQ342" s="30"/>
      <c r="AR342" s="30"/>
      <c r="AS342" s="30"/>
      <c r="AT342" s="30"/>
      <c r="AU342" s="30"/>
      <c r="AV342" s="30"/>
      <c r="AW342" s="30"/>
      <c r="AX342" s="30"/>
      <c r="AY342" s="30"/>
      <c r="AZ342" s="30"/>
      <c r="BA342" s="30"/>
    </row>
    <row r="343">
      <c r="A343" s="27" t="s">
        <v>445</v>
      </c>
      <c r="B343" s="28" t="s">
        <v>103</v>
      </c>
      <c r="C343" s="28" t="s">
        <v>102</v>
      </c>
      <c r="D343" s="28" t="s">
        <v>103</v>
      </c>
      <c r="E343" s="28" t="s">
        <v>103</v>
      </c>
      <c r="F343" s="28" t="s">
        <v>103</v>
      </c>
      <c r="G343" s="29"/>
      <c r="H343" s="28" t="s">
        <v>103</v>
      </c>
      <c r="I343" s="28" t="s">
        <v>102</v>
      </c>
      <c r="J343" s="28" t="s">
        <v>103</v>
      </c>
      <c r="K343" s="28" t="s">
        <v>102</v>
      </c>
      <c r="L343" s="28" t="s">
        <v>103</v>
      </c>
      <c r="M343" s="28" t="s">
        <v>103</v>
      </c>
      <c r="N343" s="28" t="s">
        <v>103</v>
      </c>
      <c r="O343" s="28" t="s">
        <v>103</v>
      </c>
      <c r="P343" s="28" t="s">
        <v>103</v>
      </c>
      <c r="Q343" s="28" t="s">
        <v>102</v>
      </c>
      <c r="R343" s="28" t="s">
        <v>103</v>
      </c>
      <c r="S343" s="28" t="s">
        <v>102</v>
      </c>
      <c r="T343" s="28" t="s">
        <v>111</v>
      </c>
      <c r="U343" s="28" t="s">
        <v>103</v>
      </c>
      <c r="V343" s="28" t="s">
        <v>103</v>
      </c>
      <c r="W343" s="29"/>
      <c r="X343" s="28" t="s">
        <v>103</v>
      </c>
      <c r="Y343" s="29"/>
      <c r="Z343" s="29"/>
      <c r="AA343" s="28" t="s">
        <v>102</v>
      </c>
      <c r="AB343" s="28" t="s">
        <v>103</v>
      </c>
      <c r="AC343" s="28" t="s">
        <v>103</v>
      </c>
      <c r="AD343" s="28" t="s">
        <v>103</v>
      </c>
      <c r="AE343" s="28" t="s">
        <v>103</v>
      </c>
      <c r="AF343" s="28" t="s">
        <v>102</v>
      </c>
      <c r="AG343" s="28" t="s">
        <v>103</v>
      </c>
      <c r="AH343" s="28" t="s">
        <v>103</v>
      </c>
      <c r="AI343" s="28" t="s">
        <v>103</v>
      </c>
      <c r="AJ343" s="28" t="s">
        <v>102</v>
      </c>
      <c r="AK343" s="28" t="s">
        <v>103</v>
      </c>
      <c r="AL343" s="29"/>
      <c r="AM343" s="28" t="s">
        <v>102</v>
      </c>
      <c r="AN343" s="29"/>
      <c r="AO343" s="29"/>
      <c r="AP343" s="30"/>
      <c r="AQ343" s="30"/>
      <c r="AR343" s="30"/>
      <c r="AS343" s="30"/>
      <c r="AT343" s="30"/>
      <c r="AU343" s="30"/>
      <c r="AV343" s="30"/>
      <c r="AW343" s="30"/>
      <c r="AX343" s="30"/>
      <c r="AY343" s="30"/>
      <c r="AZ343" s="30"/>
      <c r="BA343" s="30"/>
    </row>
    <row r="344">
      <c r="A344" s="6" t="s">
        <v>446</v>
      </c>
      <c r="B344" s="7" t="s">
        <v>103</v>
      </c>
      <c r="C344" s="7" t="s">
        <v>103</v>
      </c>
      <c r="D344" s="7" t="s">
        <v>103</v>
      </c>
      <c r="E344" s="7" t="s">
        <v>102</v>
      </c>
      <c r="F344" s="7" t="s">
        <v>102</v>
      </c>
      <c r="G344" s="8"/>
      <c r="H344" s="7" t="s">
        <v>103</v>
      </c>
      <c r="I344" s="8"/>
      <c r="J344" s="7" t="s">
        <v>103</v>
      </c>
      <c r="K344" s="7" t="s">
        <v>103</v>
      </c>
      <c r="L344" s="7" t="s">
        <v>103</v>
      </c>
      <c r="M344" s="7" t="s">
        <v>103</v>
      </c>
      <c r="N344" s="7" t="s">
        <v>102</v>
      </c>
      <c r="O344" s="7" t="s">
        <v>103</v>
      </c>
      <c r="P344" s="7" t="s">
        <v>103</v>
      </c>
      <c r="Q344" s="7" t="s">
        <v>103</v>
      </c>
      <c r="R344" s="7" t="s">
        <v>103</v>
      </c>
      <c r="S344" s="7" t="s">
        <v>102</v>
      </c>
      <c r="T344" s="7" t="s">
        <v>103</v>
      </c>
      <c r="U344" s="7" t="s">
        <v>103</v>
      </c>
      <c r="V344" s="7" t="s">
        <v>103</v>
      </c>
      <c r="W344" s="8"/>
      <c r="X344" s="8"/>
      <c r="Y344" s="8"/>
      <c r="Z344" s="8"/>
      <c r="AA344" s="7" t="s">
        <v>103</v>
      </c>
      <c r="AB344" s="7" t="s">
        <v>102</v>
      </c>
      <c r="AC344" s="7" t="s">
        <v>103</v>
      </c>
      <c r="AD344" s="7" t="s">
        <v>103</v>
      </c>
      <c r="AE344" s="7" t="s">
        <v>102</v>
      </c>
      <c r="AF344" s="7" t="s">
        <v>103</v>
      </c>
      <c r="AG344" s="7" t="s">
        <v>103</v>
      </c>
      <c r="AH344" s="7" t="s">
        <v>103</v>
      </c>
      <c r="AI344" s="7" t="s">
        <v>103</v>
      </c>
      <c r="AJ344" s="7" t="s">
        <v>103</v>
      </c>
      <c r="AK344" s="7" t="s">
        <v>103</v>
      </c>
      <c r="AL344" s="7" t="s">
        <v>102</v>
      </c>
      <c r="AM344" s="7" t="s">
        <v>103</v>
      </c>
      <c r="AN344" s="8"/>
      <c r="AO344" s="8"/>
    </row>
    <row r="345">
      <c r="A345" s="6" t="s">
        <v>447</v>
      </c>
      <c r="B345" s="7" t="s">
        <v>109</v>
      </c>
      <c r="C345" s="7" t="s">
        <v>102</v>
      </c>
      <c r="D345" s="7" t="s">
        <v>102</v>
      </c>
      <c r="E345" s="7" t="s">
        <v>102</v>
      </c>
      <c r="F345" s="7" t="s">
        <v>102</v>
      </c>
      <c r="G345" s="8"/>
      <c r="H345" s="8"/>
      <c r="I345" s="7" t="s">
        <v>102</v>
      </c>
      <c r="J345" s="7" t="s">
        <v>102</v>
      </c>
      <c r="K345" s="7" t="s">
        <v>102</v>
      </c>
      <c r="L345" s="7" t="s">
        <v>109</v>
      </c>
      <c r="M345" s="7" t="s">
        <v>109</v>
      </c>
      <c r="N345" s="7" t="s">
        <v>109</v>
      </c>
      <c r="O345" s="7" t="s">
        <v>102</v>
      </c>
      <c r="P345" s="7" t="s">
        <v>102</v>
      </c>
      <c r="Q345" s="7" t="s">
        <v>103</v>
      </c>
      <c r="R345" s="7" t="s">
        <v>103</v>
      </c>
      <c r="S345" s="7" t="s">
        <v>111</v>
      </c>
      <c r="T345" s="7" t="s">
        <v>109</v>
      </c>
      <c r="U345" s="7" t="s">
        <v>109</v>
      </c>
      <c r="V345" s="7" t="s">
        <v>109</v>
      </c>
      <c r="W345" s="8"/>
      <c r="X345" s="7" t="s">
        <v>111</v>
      </c>
      <c r="Y345" s="8"/>
      <c r="Z345" s="8"/>
      <c r="AA345" s="7" t="s">
        <v>102</v>
      </c>
      <c r="AB345" s="7" t="s">
        <v>102</v>
      </c>
      <c r="AC345" s="7" t="s">
        <v>111</v>
      </c>
      <c r="AD345" s="7" t="s">
        <v>102</v>
      </c>
      <c r="AE345" s="7" t="s">
        <v>109</v>
      </c>
      <c r="AF345" s="7" t="s">
        <v>111</v>
      </c>
      <c r="AG345" s="7" t="s">
        <v>102</v>
      </c>
      <c r="AH345" s="7" t="s">
        <v>102</v>
      </c>
      <c r="AI345" s="7" t="s">
        <v>102</v>
      </c>
      <c r="AJ345" s="7" t="s">
        <v>109</v>
      </c>
      <c r="AK345" s="7" t="s">
        <v>102</v>
      </c>
      <c r="AL345" s="7" t="s">
        <v>109</v>
      </c>
      <c r="AM345" s="7" t="s">
        <v>109</v>
      </c>
      <c r="AN345" s="8"/>
      <c r="AO345" s="8"/>
    </row>
    <row r="346">
      <c r="A346" s="6" t="s">
        <v>448</v>
      </c>
      <c r="B346" s="7" t="s">
        <v>102</v>
      </c>
      <c r="C346" s="8"/>
      <c r="D346" s="7" t="s">
        <v>109</v>
      </c>
      <c r="E346" s="7" t="s">
        <v>103</v>
      </c>
      <c r="F346" s="7" t="s">
        <v>103</v>
      </c>
      <c r="G346" s="8"/>
      <c r="H346" s="7" t="s">
        <v>109</v>
      </c>
      <c r="I346" s="7" t="s">
        <v>111</v>
      </c>
      <c r="J346" s="7" t="s">
        <v>102</v>
      </c>
      <c r="K346" s="7" t="s">
        <v>103</v>
      </c>
      <c r="L346" s="7" t="s">
        <v>102</v>
      </c>
      <c r="M346" s="7" t="s">
        <v>102</v>
      </c>
      <c r="N346" s="7" t="s">
        <v>102</v>
      </c>
      <c r="O346" s="7" t="s">
        <v>103</v>
      </c>
      <c r="P346" s="7" t="s">
        <v>102</v>
      </c>
      <c r="Q346" s="7" t="s">
        <v>109</v>
      </c>
      <c r="R346" s="7" t="s">
        <v>111</v>
      </c>
      <c r="S346" s="7" t="s">
        <v>103</v>
      </c>
      <c r="T346" s="7" t="s">
        <v>102</v>
      </c>
      <c r="U346" s="7" t="s">
        <v>102</v>
      </c>
      <c r="V346" s="7" t="s">
        <v>102</v>
      </c>
      <c r="W346" s="8"/>
      <c r="X346" s="7" t="s">
        <v>102</v>
      </c>
      <c r="Y346" s="8"/>
      <c r="Z346" s="8"/>
      <c r="AA346" s="7" t="s">
        <v>103</v>
      </c>
      <c r="AB346" s="7" t="s">
        <v>103</v>
      </c>
      <c r="AC346" s="7" t="s">
        <v>110</v>
      </c>
      <c r="AD346" s="7" t="s">
        <v>111</v>
      </c>
      <c r="AE346" s="7" t="s">
        <v>109</v>
      </c>
      <c r="AF346" s="7" t="s">
        <v>103</v>
      </c>
      <c r="AG346" s="7" t="s">
        <v>103</v>
      </c>
      <c r="AH346" s="7" t="s">
        <v>103</v>
      </c>
      <c r="AI346" s="7" t="s">
        <v>103</v>
      </c>
      <c r="AJ346" s="7" t="s">
        <v>111</v>
      </c>
      <c r="AK346" s="7" t="s">
        <v>111</v>
      </c>
      <c r="AL346" s="7" t="s">
        <v>103</v>
      </c>
      <c r="AM346" s="7" t="s">
        <v>111</v>
      </c>
      <c r="AN346" s="8"/>
      <c r="AO346" s="8"/>
    </row>
    <row r="347">
      <c r="A347" s="6" t="s">
        <v>449</v>
      </c>
      <c r="B347" s="7" t="s">
        <v>103</v>
      </c>
      <c r="C347" s="7" t="s">
        <v>102</v>
      </c>
      <c r="D347" s="7" t="s">
        <v>109</v>
      </c>
      <c r="E347" s="7" t="s">
        <v>102</v>
      </c>
      <c r="F347" s="7" t="s">
        <v>102</v>
      </c>
      <c r="G347" s="8"/>
      <c r="H347" s="7" t="s">
        <v>102</v>
      </c>
      <c r="I347" s="7" t="s">
        <v>111</v>
      </c>
      <c r="J347" s="7" t="s">
        <v>102</v>
      </c>
      <c r="K347" s="7" t="s">
        <v>102</v>
      </c>
      <c r="L347" s="7" t="s">
        <v>109</v>
      </c>
      <c r="M347" s="7" t="s">
        <v>102</v>
      </c>
      <c r="N347" s="7" t="s">
        <v>103</v>
      </c>
      <c r="O347" s="7" t="s">
        <v>102</v>
      </c>
      <c r="P347" s="7" t="s">
        <v>102</v>
      </c>
      <c r="Q347" s="7" t="s">
        <v>102</v>
      </c>
      <c r="R347" s="7" t="s">
        <v>102</v>
      </c>
      <c r="S347" s="7" t="s">
        <v>109</v>
      </c>
      <c r="T347" s="7" t="s">
        <v>109</v>
      </c>
      <c r="U347" s="7" t="s">
        <v>102</v>
      </c>
      <c r="V347" s="7" t="s">
        <v>102</v>
      </c>
      <c r="W347" s="8"/>
      <c r="X347" s="7" t="s">
        <v>103</v>
      </c>
      <c r="Y347" s="8"/>
      <c r="Z347" s="8"/>
      <c r="AA347" s="7" t="s">
        <v>102</v>
      </c>
      <c r="AB347" s="7" t="s">
        <v>102</v>
      </c>
      <c r="AC347" s="7" t="s">
        <v>110</v>
      </c>
      <c r="AD347" s="7" t="s">
        <v>111</v>
      </c>
      <c r="AE347" s="7" t="s">
        <v>109</v>
      </c>
      <c r="AF347" s="7" t="s">
        <v>102</v>
      </c>
      <c r="AG347" s="7" t="s">
        <v>102</v>
      </c>
      <c r="AH347" s="7" t="s">
        <v>102</v>
      </c>
      <c r="AI347" s="7" t="s">
        <v>111</v>
      </c>
      <c r="AJ347" s="7" t="s">
        <v>102</v>
      </c>
      <c r="AK347" s="7" t="s">
        <v>111</v>
      </c>
      <c r="AL347" s="7" t="s">
        <v>103</v>
      </c>
      <c r="AM347" s="7" t="s">
        <v>103</v>
      </c>
      <c r="AN347" s="8"/>
      <c r="AO347" s="8"/>
    </row>
    <row r="348">
      <c r="A348" s="6" t="s">
        <v>450</v>
      </c>
      <c r="B348" s="7" t="s">
        <v>102</v>
      </c>
      <c r="C348" s="7" t="s">
        <v>102</v>
      </c>
      <c r="D348" s="7" t="s">
        <v>102</v>
      </c>
      <c r="E348" s="7" t="s">
        <v>102</v>
      </c>
      <c r="F348" s="7" t="s">
        <v>102</v>
      </c>
      <c r="G348" s="8"/>
      <c r="H348" s="7" t="s">
        <v>102</v>
      </c>
      <c r="I348" s="7" t="s">
        <v>103</v>
      </c>
      <c r="J348" s="7" t="s">
        <v>102</v>
      </c>
      <c r="K348" s="7" t="s">
        <v>111</v>
      </c>
      <c r="L348" s="7" t="s">
        <v>102</v>
      </c>
      <c r="M348" s="7" t="s">
        <v>102</v>
      </c>
      <c r="N348" s="7" t="s">
        <v>102</v>
      </c>
      <c r="O348" s="7" t="s">
        <v>102</v>
      </c>
      <c r="P348" s="7" t="s">
        <v>102</v>
      </c>
      <c r="Q348" s="7" t="s">
        <v>102</v>
      </c>
      <c r="R348" s="7" t="s">
        <v>102</v>
      </c>
      <c r="S348" s="7" t="s">
        <v>103</v>
      </c>
      <c r="T348" s="7" t="s">
        <v>102</v>
      </c>
      <c r="U348" s="7" t="s">
        <v>102</v>
      </c>
      <c r="V348" s="7" t="s">
        <v>102</v>
      </c>
      <c r="W348" s="8"/>
      <c r="X348" s="7" t="s">
        <v>102</v>
      </c>
      <c r="Y348" s="8"/>
      <c r="Z348" s="8"/>
      <c r="AA348" s="7" t="s">
        <v>102</v>
      </c>
      <c r="AB348" s="7" t="s">
        <v>102</v>
      </c>
      <c r="AC348" s="7" t="s">
        <v>103</v>
      </c>
      <c r="AD348" s="7" t="s">
        <v>102</v>
      </c>
      <c r="AE348" s="7" t="s">
        <v>102</v>
      </c>
      <c r="AF348" s="7" t="s">
        <v>102</v>
      </c>
      <c r="AG348" s="7" t="s">
        <v>102</v>
      </c>
      <c r="AH348" s="7" t="s">
        <v>102</v>
      </c>
      <c r="AI348" s="7" t="s">
        <v>102</v>
      </c>
      <c r="AJ348" s="7" t="s">
        <v>102</v>
      </c>
      <c r="AK348" s="7" t="s">
        <v>102</v>
      </c>
      <c r="AL348" s="7" t="s">
        <v>102</v>
      </c>
      <c r="AM348" s="7" t="s">
        <v>102</v>
      </c>
      <c r="AN348" s="8"/>
      <c r="AO348" s="8"/>
    </row>
    <row r="349">
      <c r="A349" s="6" t="s">
        <v>451</v>
      </c>
      <c r="B349" s="7" t="s">
        <v>103</v>
      </c>
      <c r="C349" s="8"/>
      <c r="D349" s="7" t="s">
        <v>103</v>
      </c>
      <c r="E349" s="7" t="s">
        <v>103</v>
      </c>
      <c r="F349" s="7" t="s">
        <v>103</v>
      </c>
      <c r="G349" s="8"/>
      <c r="H349" s="7" t="s">
        <v>103</v>
      </c>
      <c r="I349" s="7" t="s">
        <v>103</v>
      </c>
      <c r="J349" s="7" t="s">
        <v>103</v>
      </c>
      <c r="K349" s="7" t="s">
        <v>102</v>
      </c>
      <c r="L349" s="7" t="s">
        <v>102</v>
      </c>
      <c r="M349" s="7" t="s">
        <v>103</v>
      </c>
      <c r="N349" s="7" t="s">
        <v>103</v>
      </c>
      <c r="O349" s="7" t="s">
        <v>102</v>
      </c>
      <c r="P349" s="7" t="s">
        <v>103</v>
      </c>
      <c r="Q349" s="7" t="s">
        <v>103</v>
      </c>
      <c r="R349" s="7" t="s">
        <v>103</v>
      </c>
      <c r="S349" s="7" t="s">
        <v>103</v>
      </c>
      <c r="T349" s="7" t="s">
        <v>103</v>
      </c>
      <c r="U349" s="7" t="s">
        <v>103</v>
      </c>
      <c r="V349" s="7" t="s">
        <v>103</v>
      </c>
      <c r="W349" s="8"/>
      <c r="X349" s="7" t="s">
        <v>103</v>
      </c>
      <c r="Y349" s="8"/>
      <c r="Z349" s="8"/>
      <c r="AA349" s="7" t="s">
        <v>103</v>
      </c>
      <c r="AB349" s="7" t="s">
        <v>102</v>
      </c>
      <c r="AC349" s="7" t="s">
        <v>103</v>
      </c>
      <c r="AD349" s="7" t="s">
        <v>103</v>
      </c>
      <c r="AE349" s="7" t="s">
        <v>103</v>
      </c>
      <c r="AF349" s="7" t="s">
        <v>102</v>
      </c>
      <c r="AG349" s="7" t="s">
        <v>103</v>
      </c>
      <c r="AH349" s="7" t="s">
        <v>102</v>
      </c>
      <c r="AI349" s="7" t="s">
        <v>103</v>
      </c>
      <c r="AJ349" s="7" t="s">
        <v>102</v>
      </c>
      <c r="AK349" s="7" t="s">
        <v>103</v>
      </c>
      <c r="AL349" s="7" t="s">
        <v>102</v>
      </c>
      <c r="AM349" s="7" t="s">
        <v>102</v>
      </c>
      <c r="AN349" s="8"/>
      <c r="AO349" s="8"/>
    </row>
    <row r="350">
      <c r="A350" s="6" t="s">
        <v>452</v>
      </c>
      <c r="B350" s="7" t="s">
        <v>102</v>
      </c>
      <c r="C350" s="8"/>
      <c r="D350" s="7" t="s">
        <v>103</v>
      </c>
      <c r="E350" s="7" t="s">
        <v>103</v>
      </c>
      <c r="F350" s="7" t="s">
        <v>103</v>
      </c>
      <c r="G350" s="8"/>
      <c r="H350" s="7" t="s">
        <v>103</v>
      </c>
      <c r="I350" s="7" t="s">
        <v>103</v>
      </c>
      <c r="J350" s="7" t="s">
        <v>102</v>
      </c>
      <c r="K350" s="7" t="s">
        <v>102</v>
      </c>
      <c r="L350" s="7" t="s">
        <v>102</v>
      </c>
      <c r="M350" s="7" t="s">
        <v>102</v>
      </c>
      <c r="N350" s="7" t="s">
        <v>103</v>
      </c>
      <c r="O350" s="7" t="s">
        <v>102</v>
      </c>
      <c r="P350" s="7" t="s">
        <v>103</v>
      </c>
      <c r="Q350" s="7" t="s">
        <v>102</v>
      </c>
      <c r="R350" s="7" t="s">
        <v>103</v>
      </c>
      <c r="S350" s="7" t="s">
        <v>102</v>
      </c>
      <c r="T350" s="7" t="s">
        <v>103</v>
      </c>
      <c r="U350" s="7" t="s">
        <v>102</v>
      </c>
      <c r="V350" s="7" t="s">
        <v>102</v>
      </c>
      <c r="W350" s="8"/>
      <c r="X350" s="7" t="s">
        <v>103</v>
      </c>
      <c r="Y350" s="8"/>
      <c r="Z350" s="8"/>
      <c r="AA350" s="7" t="s">
        <v>102</v>
      </c>
      <c r="AB350" s="7" t="s">
        <v>102</v>
      </c>
      <c r="AC350" s="7" t="s">
        <v>102</v>
      </c>
      <c r="AD350" s="7" t="s">
        <v>102</v>
      </c>
      <c r="AE350" s="7" t="s">
        <v>103</v>
      </c>
      <c r="AF350" s="7" t="s">
        <v>103</v>
      </c>
      <c r="AG350" s="7" t="s">
        <v>103</v>
      </c>
      <c r="AH350" s="7" t="s">
        <v>102</v>
      </c>
      <c r="AI350" s="7" t="s">
        <v>102</v>
      </c>
      <c r="AJ350" s="7" t="s">
        <v>103</v>
      </c>
      <c r="AK350" s="7" t="s">
        <v>102</v>
      </c>
      <c r="AL350" s="7" t="s">
        <v>102</v>
      </c>
      <c r="AM350" s="7" t="s">
        <v>102</v>
      </c>
      <c r="AN350" s="8"/>
      <c r="AO350" s="8"/>
    </row>
    <row r="351">
      <c r="A351" s="6" t="s">
        <v>453</v>
      </c>
      <c r="B351" s="7" t="s">
        <v>102</v>
      </c>
      <c r="C351" s="8"/>
      <c r="D351" s="7" t="s">
        <v>103</v>
      </c>
      <c r="E351" s="7" t="s">
        <v>103</v>
      </c>
      <c r="F351" s="7" t="s">
        <v>103</v>
      </c>
      <c r="G351" s="8"/>
      <c r="H351" s="7" t="s">
        <v>103</v>
      </c>
      <c r="I351" s="8"/>
      <c r="J351" s="7" t="s">
        <v>103</v>
      </c>
      <c r="K351" s="7" t="s">
        <v>103</v>
      </c>
      <c r="L351" s="7" t="s">
        <v>103</v>
      </c>
      <c r="M351" s="7" t="s">
        <v>103</v>
      </c>
      <c r="N351" s="7" t="s">
        <v>103</v>
      </c>
      <c r="O351" s="8"/>
      <c r="P351" s="7" t="s">
        <v>103</v>
      </c>
      <c r="Q351" s="7" t="s">
        <v>103</v>
      </c>
      <c r="R351" s="7" t="s">
        <v>103</v>
      </c>
      <c r="S351" s="7" t="s">
        <v>103</v>
      </c>
      <c r="T351" s="7" t="s">
        <v>103</v>
      </c>
      <c r="U351" s="7" t="s">
        <v>103</v>
      </c>
      <c r="V351" s="7" t="s">
        <v>103</v>
      </c>
      <c r="W351" s="8"/>
      <c r="X351" s="7" t="s">
        <v>103</v>
      </c>
      <c r="Y351" s="8"/>
      <c r="Z351" s="8"/>
      <c r="AA351" s="7" t="s">
        <v>103</v>
      </c>
      <c r="AB351" s="7" t="s">
        <v>103</v>
      </c>
      <c r="AC351" s="7" t="s">
        <v>103</v>
      </c>
      <c r="AD351" s="7" t="s">
        <v>103</v>
      </c>
      <c r="AE351" s="7" t="s">
        <v>103</v>
      </c>
      <c r="AF351" s="7" t="s">
        <v>103</v>
      </c>
      <c r="AG351" s="7" t="s">
        <v>103</v>
      </c>
      <c r="AH351" s="8"/>
      <c r="AI351" s="7" t="s">
        <v>103</v>
      </c>
      <c r="AJ351" s="7" t="s">
        <v>103</v>
      </c>
      <c r="AK351" s="7" t="s">
        <v>103</v>
      </c>
      <c r="AL351" s="7" t="s">
        <v>102</v>
      </c>
      <c r="AM351" s="7" t="s">
        <v>103</v>
      </c>
      <c r="AN351" s="8"/>
      <c r="AO351" s="8"/>
    </row>
    <row r="352">
      <c r="A352" s="6" t="s">
        <v>454</v>
      </c>
      <c r="B352" s="7" t="s">
        <v>103</v>
      </c>
      <c r="C352" s="8"/>
      <c r="D352" s="7" t="s">
        <v>103</v>
      </c>
      <c r="E352" s="7" t="s">
        <v>103</v>
      </c>
      <c r="F352" s="7" t="s">
        <v>103</v>
      </c>
      <c r="G352" s="8"/>
      <c r="H352" s="7" t="s">
        <v>103</v>
      </c>
      <c r="I352" s="7" t="s">
        <v>102</v>
      </c>
      <c r="J352" s="7" t="s">
        <v>103</v>
      </c>
      <c r="K352" s="7" t="s">
        <v>103</v>
      </c>
      <c r="L352" s="7" t="s">
        <v>103</v>
      </c>
      <c r="M352" s="7" t="s">
        <v>103</v>
      </c>
      <c r="N352" s="7" t="s">
        <v>103</v>
      </c>
      <c r="O352" s="7" t="s">
        <v>103</v>
      </c>
      <c r="P352" s="7" t="s">
        <v>103</v>
      </c>
      <c r="Q352" s="7" t="s">
        <v>103</v>
      </c>
      <c r="R352" s="7" t="s">
        <v>102</v>
      </c>
      <c r="S352" s="7" t="s">
        <v>102</v>
      </c>
      <c r="T352" s="7" t="s">
        <v>103</v>
      </c>
      <c r="U352" s="7" t="s">
        <v>103</v>
      </c>
      <c r="V352" s="7" t="s">
        <v>103</v>
      </c>
      <c r="W352" s="8"/>
      <c r="X352" s="7" t="s">
        <v>103</v>
      </c>
      <c r="Y352" s="8"/>
      <c r="Z352" s="8"/>
      <c r="AA352" s="7" t="s">
        <v>103</v>
      </c>
      <c r="AB352" s="7" t="s">
        <v>103</v>
      </c>
      <c r="AC352" s="7" t="s">
        <v>102</v>
      </c>
      <c r="AD352" s="7" t="s">
        <v>103</v>
      </c>
      <c r="AE352" s="7" t="s">
        <v>103</v>
      </c>
      <c r="AF352" s="7" t="s">
        <v>103</v>
      </c>
      <c r="AG352" s="7" t="s">
        <v>103</v>
      </c>
      <c r="AH352" s="7" t="s">
        <v>103</v>
      </c>
      <c r="AI352" s="7" t="s">
        <v>103</v>
      </c>
      <c r="AJ352" s="7" t="s">
        <v>103</v>
      </c>
      <c r="AK352" s="7" t="s">
        <v>103</v>
      </c>
      <c r="AL352" s="7" t="s">
        <v>103</v>
      </c>
      <c r="AM352" s="7" t="s">
        <v>103</v>
      </c>
      <c r="AN352" s="8"/>
      <c r="AO352" s="8"/>
    </row>
    <row r="353">
      <c r="A353" s="6" t="s">
        <v>455</v>
      </c>
      <c r="B353" s="7" t="s">
        <v>102</v>
      </c>
      <c r="C353" s="8"/>
      <c r="D353" s="7" t="s">
        <v>102</v>
      </c>
      <c r="E353" s="7" t="s">
        <v>102</v>
      </c>
      <c r="F353" s="7" t="s">
        <v>102</v>
      </c>
      <c r="G353" s="8"/>
      <c r="H353" s="7" t="s">
        <v>102</v>
      </c>
      <c r="I353" s="7" t="s">
        <v>103</v>
      </c>
      <c r="J353" s="7" t="s">
        <v>102</v>
      </c>
      <c r="K353" s="7" t="s">
        <v>102</v>
      </c>
      <c r="L353" s="7" t="s">
        <v>102</v>
      </c>
      <c r="M353" s="7" t="s">
        <v>102</v>
      </c>
      <c r="N353" s="7" t="s">
        <v>102</v>
      </c>
      <c r="O353" s="7" t="s">
        <v>102</v>
      </c>
      <c r="P353" s="7" t="s">
        <v>102</v>
      </c>
      <c r="Q353" s="7" t="s">
        <v>102</v>
      </c>
      <c r="R353" s="7" t="s">
        <v>103</v>
      </c>
      <c r="S353" s="7" t="s">
        <v>103</v>
      </c>
      <c r="T353" s="7" t="s">
        <v>102</v>
      </c>
      <c r="U353" s="7" t="s">
        <v>102</v>
      </c>
      <c r="V353" s="7" t="s">
        <v>102</v>
      </c>
      <c r="W353" s="8"/>
      <c r="X353" s="7" t="s">
        <v>103</v>
      </c>
      <c r="Y353" s="8"/>
      <c r="Z353" s="8"/>
      <c r="AA353" s="7" t="s">
        <v>102</v>
      </c>
      <c r="AB353" s="7" t="s">
        <v>103</v>
      </c>
      <c r="AC353" s="7" t="s">
        <v>102</v>
      </c>
      <c r="AD353" s="7" t="s">
        <v>102</v>
      </c>
      <c r="AE353" s="7" t="s">
        <v>103</v>
      </c>
      <c r="AF353" s="7" t="s">
        <v>102</v>
      </c>
      <c r="AG353" s="7" t="s">
        <v>103</v>
      </c>
      <c r="AH353" s="7" t="s">
        <v>102</v>
      </c>
      <c r="AI353" s="7" t="s">
        <v>102</v>
      </c>
      <c r="AJ353" s="7" t="s">
        <v>102</v>
      </c>
      <c r="AK353" s="7" t="s">
        <v>102</v>
      </c>
      <c r="AL353" s="7" t="s">
        <v>103</v>
      </c>
      <c r="AM353" s="7" t="s">
        <v>102</v>
      </c>
      <c r="AN353" s="8"/>
      <c r="AO353" s="8"/>
    </row>
    <row r="354">
      <c r="A354" s="6" t="s">
        <v>456</v>
      </c>
      <c r="B354" s="7" t="s">
        <v>103</v>
      </c>
      <c r="C354" s="8"/>
      <c r="D354" s="7" t="s">
        <v>103</v>
      </c>
      <c r="E354" s="7" t="s">
        <v>103</v>
      </c>
      <c r="F354" s="7" t="s">
        <v>103</v>
      </c>
      <c r="G354" s="8"/>
      <c r="H354" s="7" t="s">
        <v>103</v>
      </c>
      <c r="I354" s="8"/>
      <c r="J354" s="7" t="s">
        <v>103</v>
      </c>
      <c r="K354" s="7" t="s">
        <v>102</v>
      </c>
      <c r="L354" s="7" t="s">
        <v>103</v>
      </c>
      <c r="M354" s="7" t="s">
        <v>103</v>
      </c>
      <c r="N354" s="7" t="s">
        <v>103</v>
      </c>
      <c r="O354" s="7" t="s">
        <v>103</v>
      </c>
      <c r="P354" s="7" t="s">
        <v>103</v>
      </c>
      <c r="Q354" s="7" t="s">
        <v>102</v>
      </c>
      <c r="R354" s="7" t="s">
        <v>103</v>
      </c>
      <c r="S354" s="7" t="s">
        <v>103</v>
      </c>
      <c r="T354" s="7" t="s">
        <v>103</v>
      </c>
      <c r="U354" s="7" t="s">
        <v>103</v>
      </c>
      <c r="V354" s="7" t="s">
        <v>103</v>
      </c>
      <c r="W354" s="8"/>
      <c r="X354" s="7" t="s">
        <v>103</v>
      </c>
      <c r="Y354" s="8"/>
      <c r="Z354" s="8"/>
      <c r="AA354" s="7" t="s">
        <v>103</v>
      </c>
      <c r="AB354" s="7" t="s">
        <v>103</v>
      </c>
      <c r="AC354" s="7" t="s">
        <v>102</v>
      </c>
      <c r="AD354" s="7" t="s">
        <v>103</v>
      </c>
      <c r="AE354" s="7" t="s">
        <v>103</v>
      </c>
      <c r="AF354" s="7" t="s">
        <v>103</v>
      </c>
      <c r="AG354" s="7" t="s">
        <v>103</v>
      </c>
      <c r="AH354" s="7" t="s">
        <v>103</v>
      </c>
      <c r="AI354" s="7" t="s">
        <v>103</v>
      </c>
      <c r="AJ354" s="8"/>
      <c r="AK354" s="7" t="s">
        <v>103</v>
      </c>
      <c r="AL354" s="7" t="s">
        <v>103</v>
      </c>
      <c r="AM354" s="7" t="s">
        <v>102</v>
      </c>
      <c r="AN354" s="8"/>
      <c r="AO354" s="8"/>
    </row>
    <row r="355">
      <c r="A355" s="6" t="s">
        <v>457</v>
      </c>
      <c r="B355" s="7" t="s">
        <v>103</v>
      </c>
      <c r="C355" s="7" t="s">
        <v>103</v>
      </c>
      <c r="D355" s="7" t="s">
        <v>109</v>
      </c>
      <c r="E355" s="7" t="s">
        <v>103</v>
      </c>
      <c r="F355" s="7" t="s">
        <v>103</v>
      </c>
      <c r="G355" s="8"/>
      <c r="H355" s="7" t="s">
        <v>102</v>
      </c>
      <c r="I355" s="7" t="s">
        <v>111</v>
      </c>
      <c r="J355" s="7" t="s">
        <v>103</v>
      </c>
      <c r="K355" s="7" t="s">
        <v>103</v>
      </c>
      <c r="L355" s="7" t="s">
        <v>103</v>
      </c>
      <c r="M355" s="7" t="s">
        <v>103</v>
      </c>
      <c r="N355" s="7" t="s">
        <v>109</v>
      </c>
      <c r="O355" s="7" t="s">
        <v>103</v>
      </c>
      <c r="P355" s="7" t="s">
        <v>109</v>
      </c>
      <c r="Q355" s="7" t="s">
        <v>109</v>
      </c>
      <c r="R355" s="7" t="s">
        <v>103</v>
      </c>
      <c r="S355" s="7" t="s">
        <v>111</v>
      </c>
      <c r="T355" s="7" t="s">
        <v>109</v>
      </c>
      <c r="U355" s="7" t="s">
        <v>103</v>
      </c>
      <c r="V355" s="7" t="s">
        <v>103</v>
      </c>
      <c r="W355" s="8"/>
      <c r="X355" s="7" t="s">
        <v>102</v>
      </c>
      <c r="Y355" s="8"/>
      <c r="Z355" s="8"/>
      <c r="AA355" s="7" t="s">
        <v>103</v>
      </c>
      <c r="AB355" s="7" t="s">
        <v>103</v>
      </c>
      <c r="AC355" s="7" t="s">
        <v>103</v>
      </c>
      <c r="AD355" s="7" t="s">
        <v>103</v>
      </c>
      <c r="AE355" s="7" t="s">
        <v>102</v>
      </c>
      <c r="AF355" s="7" t="s">
        <v>103</v>
      </c>
      <c r="AG355" s="7" t="s">
        <v>103</v>
      </c>
      <c r="AH355" s="7" t="s">
        <v>103</v>
      </c>
      <c r="AI355" s="7" t="s">
        <v>103</v>
      </c>
      <c r="AJ355" s="7" t="s">
        <v>109</v>
      </c>
      <c r="AK355" s="7" t="s">
        <v>109</v>
      </c>
      <c r="AL355" s="7" t="s">
        <v>103</v>
      </c>
      <c r="AM355" s="7" t="s">
        <v>109</v>
      </c>
      <c r="AN355" s="8"/>
      <c r="AO355" s="8"/>
    </row>
    <row r="356">
      <c r="A356" s="13" t="s">
        <v>458</v>
      </c>
      <c r="B356" s="32" t="s">
        <v>102</v>
      </c>
      <c r="C356" s="32" t="s">
        <v>102</v>
      </c>
      <c r="D356" s="32" t="s">
        <v>109</v>
      </c>
      <c r="E356" s="32" t="s">
        <v>102</v>
      </c>
      <c r="F356" s="32" t="s">
        <v>102</v>
      </c>
      <c r="G356" s="33"/>
      <c r="H356" s="32" t="s">
        <v>102</v>
      </c>
      <c r="I356" s="32" t="s">
        <v>111</v>
      </c>
      <c r="J356" s="32" t="s">
        <v>102</v>
      </c>
      <c r="K356" s="32" t="s">
        <v>103</v>
      </c>
      <c r="L356" s="32" t="s">
        <v>102</v>
      </c>
      <c r="M356" s="32" t="s">
        <v>102</v>
      </c>
      <c r="N356" s="32" t="s">
        <v>102</v>
      </c>
      <c r="O356" s="32" t="s">
        <v>103</v>
      </c>
      <c r="P356" s="32" t="s">
        <v>102</v>
      </c>
      <c r="Q356" s="32" t="s">
        <v>103</v>
      </c>
      <c r="R356" s="32" t="s">
        <v>103</v>
      </c>
      <c r="S356" s="32" t="s">
        <v>111</v>
      </c>
      <c r="T356" s="32" t="s">
        <v>109</v>
      </c>
      <c r="U356" s="32" t="s">
        <v>102</v>
      </c>
      <c r="V356" s="32" t="s">
        <v>102</v>
      </c>
      <c r="W356" s="33"/>
      <c r="X356" s="32" t="s">
        <v>102</v>
      </c>
      <c r="Y356" s="33"/>
      <c r="Z356" s="33"/>
      <c r="AA356" s="32" t="s">
        <v>103</v>
      </c>
      <c r="AB356" s="32" t="s">
        <v>102</v>
      </c>
      <c r="AC356" s="32" t="s">
        <v>102</v>
      </c>
      <c r="AD356" s="32" t="s">
        <v>102</v>
      </c>
      <c r="AE356" s="32" t="s">
        <v>102</v>
      </c>
      <c r="AF356" s="32" t="s">
        <v>103</v>
      </c>
      <c r="AG356" s="32" t="s">
        <v>102</v>
      </c>
      <c r="AH356" s="32" t="s">
        <v>102</v>
      </c>
      <c r="AI356" s="32" t="s">
        <v>103</v>
      </c>
      <c r="AJ356" s="32" t="s">
        <v>109</v>
      </c>
      <c r="AK356" s="32" t="s">
        <v>109</v>
      </c>
      <c r="AL356" s="32" t="s">
        <v>102</v>
      </c>
      <c r="AM356" s="32" t="s">
        <v>109</v>
      </c>
      <c r="AN356" s="33"/>
      <c r="AO356" s="33"/>
      <c r="AP356" s="34"/>
      <c r="AQ356" s="34"/>
      <c r="AR356" s="34"/>
      <c r="AS356" s="34"/>
      <c r="AT356" s="34"/>
      <c r="AU356" s="34"/>
      <c r="AV356" s="34"/>
      <c r="AW356" s="34"/>
      <c r="AX356" s="34"/>
      <c r="AY356" s="34"/>
      <c r="AZ356" s="34"/>
      <c r="BA356" s="34"/>
    </row>
    <row r="357">
      <c r="A357" s="13" t="s">
        <v>459</v>
      </c>
      <c r="B357" s="32" t="s">
        <v>111</v>
      </c>
      <c r="C357" s="32" t="s">
        <v>102</v>
      </c>
      <c r="D357" s="32" t="s">
        <v>103</v>
      </c>
      <c r="E357" s="32" t="s">
        <v>109</v>
      </c>
      <c r="F357" s="32" t="s">
        <v>109</v>
      </c>
      <c r="G357" s="33"/>
      <c r="H357" s="32" t="s">
        <v>109</v>
      </c>
      <c r="I357" s="32" t="s">
        <v>103</v>
      </c>
      <c r="J357" s="32" t="s">
        <v>109</v>
      </c>
      <c r="K357" s="32" t="s">
        <v>102</v>
      </c>
      <c r="L357" s="32" t="s">
        <v>109</v>
      </c>
      <c r="M357" s="32" t="s">
        <v>109</v>
      </c>
      <c r="N357" s="32" t="s">
        <v>111</v>
      </c>
      <c r="O357" s="32" t="s">
        <v>109</v>
      </c>
      <c r="P357" s="32" t="s">
        <v>109</v>
      </c>
      <c r="Q357" s="32" t="s">
        <v>102</v>
      </c>
      <c r="R357" s="32" t="s">
        <v>109</v>
      </c>
      <c r="S357" s="32" t="s">
        <v>111</v>
      </c>
      <c r="T357" s="32" t="s">
        <v>109</v>
      </c>
      <c r="U357" s="32" t="s">
        <v>109</v>
      </c>
      <c r="V357" s="32" t="s">
        <v>109</v>
      </c>
      <c r="W357" s="33"/>
      <c r="X357" s="32" t="s">
        <v>111</v>
      </c>
      <c r="Y357" s="33"/>
      <c r="Z357" s="33"/>
      <c r="AA357" s="32" t="s">
        <v>102</v>
      </c>
      <c r="AB357" s="32" t="s">
        <v>103</v>
      </c>
      <c r="AC357" s="32" t="s">
        <v>111</v>
      </c>
      <c r="AD357" s="32" t="s">
        <v>103</v>
      </c>
      <c r="AE357" s="32" t="s">
        <v>102</v>
      </c>
      <c r="AF357" s="32" t="s">
        <v>102</v>
      </c>
      <c r="AG357" s="32" t="s">
        <v>103</v>
      </c>
      <c r="AH357" s="32" t="s">
        <v>102</v>
      </c>
      <c r="AI357" s="32" t="s">
        <v>109</v>
      </c>
      <c r="AJ357" s="32" t="s">
        <v>109</v>
      </c>
      <c r="AK357" s="32" t="s">
        <v>103</v>
      </c>
      <c r="AL357" s="32" t="s">
        <v>103</v>
      </c>
      <c r="AM357" s="32" t="s">
        <v>109</v>
      </c>
      <c r="AN357" s="33"/>
      <c r="AO357" s="33"/>
      <c r="AP357" s="34"/>
      <c r="AQ357" s="34"/>
      <c r="AR357" s="34"/>
      <c r="AS357" s="34"/>
      <c r="AT357" s="34"/>
      <c r="AU357" s="34"/>
      <c r="AV357" s="34"/>
      <c r="AW357" s="34"/>
      <c r="AX357" s="34"/>
      <c r="AY357" s="34"/>
      <c r="AZ357" s="34"/>
      <c r="BA357" s="34"/>
    </row>
    <row r="358">
      <c r="A358" s="13" t="s">
        <v>460</v>
      </c>
      <c r="B358" s="32" t="s">
        <v>102</v>
      </c>
      <c r="C358" s="32" t="s">
        <v>102</v>
      </c>
      <c r="D358" s="33"/>
      <c r="E358" s="32" t="s">
        <v>102</v>
      </c>
      <c r="F358" s="32" t="s">
        <v>102</v>
      </c>
      <c r="G358" s="33"/>
      <c r="H358" s="32" t="s">
        <v>102</v>
      </c>
      <c r="I358" s="32" t="s">
        <v>102</v>
      </c>
      <c r="J358" s="32" t="s">
        <v>102</v>
      </c>
      <c r="K358" s="32" t="s">
        <v>109</v>
      </c>
      <c r="L358" s="32" t="s">
        <v>102</v>
      </c>
      <c r="M358" s="32" t="s">
        <v>102</v>
      </c>
      <c r="N358" s="32" t="s">
        <v>102</v>
      </c>
      <c r="O358" s="32" t="s">
        <v>102</v>
      </c>
      <c r="P358" s="32" t="s">
        <v>102</v>
      </c>
      <c r="Q358" s="32" t="s">
        <v>102</v>
      </c>
      <c r="R358" s="32" t="s">
        <v>103</v>
      </c>
      <c r="S358" s="32" t="s">
        <v>103</v>
      </c>
      <c r="T358" s="32" t="s">
        <v>103</v>
      </c>
      <c r="U358" s="32" t="s">
        <v>102</v>
      </c>
      <c r="V358" s="32" t="s">
        <v>102</v>
      </c>
      <c r="W358" s="33"/>
      <c r="X358" s="32" t="s">
        <v>111</v>
      </c>
      <c r="Y358" s="33"/>
      <c r="Z358" s="33"/>
      <c r="AA358" s="32" t="s">
        <v>102</v>
      </c>
      <c r="AB358" s="32" t="s">
        <v>102</v>
      </c>
      <c r="AC358" s="32" t="s">
        <v>110</v>
      </c>
      <c r="AD358" s="32" t="s">
        <v>102</v>
      </c>
      <c r="AE358" s="32" t="s">
        <v>109</v>
      </c>
      <c r="AF358" s="32" t="s">
        <v>111</v>
      </c>
      <c r="AG358" s="32" t="s">
        <v>102</v>
      </c>
      <c r="AH358" s="32" t="s">
        <v>102</v>
      </c>
      <c r="AI358" s="32" t="s">
        <v>102</v>
      </c>
      <c r="AJ358" s="32" t="s">
        <v>102</v>
      </c>
      <c r="AK358" s="32" t="s">
        <v>102</v>
      </c>
      <c r="AL358" s="32" t="s">
        <v>103</v>
      </c>
      <c r="AM358" s="32" t="s">
        <v>109</v>
      </c>
      <c r="AN358" s="33"/>
      <c r="AO358" s="33"/>
      <c r="AP358" s="34"/>
      <c r="AQ358" s="34"/>
      <c r="AR358" s="34"/>
      <c r="AS358" s="34"/>
      <c r="AT358" s="34"/>
      <c r="AU358" s="34"/>
      <c r="AV358" s="34"/>
      <c r="AW358" s="34"/>
      <c r="AX358" s="34"/>
      <c r="AY358" s="34"/>
      <c r="AZ358" s="34"/>
      <c r="BA358" s="34"/>
    </row>
    <row r="359">
      <c r="A359" s="13" t="s">
        <v>461</v>
      </c>
      <c r="B359" s="32" t="s">
        <v>111</v>
      </c>
      <c r="C359" s="32" t="s">
        <v>111</v>
      </c>
      <c r="D359" s="32" t="s">
        <v>109</v>
      </c>
      <c r="E359" s="32" t="s">
        <v>111</v>
      </c>
      <c r="F359" s="32" t="s">
        <v>111</v>
      </c>
      <c r="G359" s="33"/>
      <c r="H359" s="32" t="s">
        <v>102</v>
      </c>
      <c r="I359" s="32" t="s">
        <v>102</v>
      </c>
      <c r="J359" s="32" t="s">
        <v>111</v>
      </c>
      <c r="K359" s="32" t="s">
        <v>111</v>
      </c>
      <c r="L359" s="32" t="s">
        <v>111</v>
      </c>
      <c r="M359" s="32" t="s">
        <v>109</v>
      </c>
      <c r="N359" s="32" t="s">
        <v>111</v>
      </c>
      <c r="O359" s="32" t="s">
        <v>111</v>
      </c>
      <c r="P359" s="32" t="s">
        <v>102</v>
      </c>
      <c r="Q359" s="32" t="s">
        <v>109</v>
      </c>
      <c r="R359" s="32" t="s">
        <v>111</v>
      </c>
      <c r="S359" s="32" t="s">
        <v>103</v>
      </c>
      <c r="T359" s="32" t="s">
        <v>111</v>
      </c>
      <c r="U359" s="32" t="s">
        <v>111</v>
      </c>
      <c r="V359" s="32" t="s">
        <v>111</v>
      </c>
      <c r="W359" s="33"/>
      <c r="X359" s="32" t="s">
        <v>102</v>
      </c>
      <c r="Y359" s="33"/>
      <c r="Z359" s="33"/>
      <c r="AA359" s="32" t="s">
        <v>111</v>
      </c>
      <c r="AB359" s="32" t="s">
        <v>111</v>
      </c>
      <c r="AC359" s="32" t="s">
        <v>103</v>
      </c>
      <c r="AD359" s="32" t="s">
        <v>111</v>
      </c>
      <c r="AE359" s="32" t="s">
        <v>109</v>
      </c>
      <c r="AF359" s="32" t="s">
        <v>103</v>
      </c>
      <c r="AG359" s="32" t="s">
        <v>111</v>
      </c>
      <c r="AH359" s="32" t="s">
        <v>102</v>
      </c>
      <c r="AI359" s="32" t="s">
        <v>111</v>
      </c>
      <c r="AJ359" s="32" t="s">
        <v>102</v>
      </c>
      <c r="AK359" s="32" t="s">
        <v>102</v>
      </c>
      <c r="AL359" s="32" t="s">
        <v>103</v>
      </c>
      <c r="AM359" s="32" t="s">
        <v>109</v>
      </c>
      <c r="AN359" s="33"/>
      <c r="AO359" s="33"/>
      <c r="AP359" s="34"/>
      <c r="AQ359" s="34"/>
      <c r="AR359" s="34"/>
      <c r="AS359" s="34"/>
      <c r="AT359" s="34"/>
      <c r="AU359" s="34"/>
      <c r="AV359" s="34"/>
      <c r="AW359" s="34"/>
      <c r="AX359" s="34"/>
      <c r="AY359" s="34"/>
      <c r="AZ359" s="34"/>
      <c r="BA359" s="34"/>
    </row>
    <row r="360">
      <c r="A360" s="13" t="s">
        <v>462</v>
      </c>
      <c r="B360" s="32" t="s">
        <v>103</v>
      </c>
      <c r="C360" s="33"/>
      <c r="D360" s="32" t="s">
        <v>103</v>
      </c>
      <c r="E360" s="32" t="s">
        <v>103</v>
      </c>
      <c r="F360" s="32" t="s">
        <v>103</v>
      </c>
      <c r="G360" s="33"/>
      <c r="H360" s="32" t="s">
        <v>103</v>
      </c>
      <c r="I360" s="32" t="s">
        <v>103</v>
      </c>
      <c r="J360" s="32" t="s">
        <v>103</v>
      </c>
      <c r="K360" s="32" t="s">
        <v>103</v>
      </c>
      <c r="L360" s="32" t="s">
        <v>103</v>
      </c>
      <c r="M360" s="32" t="s">
        <v>103</v>
      </c>
      <c r="N360" s="32" t="s">
        <v>103</v>
      </c>
      <c r="O360" s="32" t="s">
        <v>103</v>
      </c>
      <c r="P360" s="32" t="s">
        <v>103</v>
      </c>
      <c r="Q360" s="32" t="s">
        <v>103</v>
      </c>
      <c r="R360" s="32" t="s">
        <v>103</v>
      </c>
      <c r="S360" s="32" t="s">
        <v>102</v>
      </c>
      <c r="T360" s="32" t="s">
        <v>102</v>
      </c>
      <c r="U360" s="32" t="s">
        <v>103</v>
      </c>
      <c r="V360" s="32" t="s">
        <v>103</v>
      </c>
      <c r="W360" s="33"/>
      <c r="X360" s="32" t="s">
        <v>103</v>
      </c>
      <c r="Y360" s="33"/>
      <c r="Z360" s="33"/>
      <c r="AA360" s="32" t="s">
        <v>103</v>
      </c>
      <c r="AB360" s="32" t="s">
        <v>103</v>
      </c>
      <c r="AC360" s="32" t="s">
        <v>102</v>
      </c>
      <c r="AD360" s="32" t="s">
        <v>103</v>
      </c>
      <c r="AE360" s="32" t="s">
        <v>103</v>
      </c>
      <c r="AF360" s="32" t="s">
        <v>103</v>
      </c>
      <c r="AG360" s="32" t="s">
        <v>103</v>
      </c>
      <c r="AH360" s="32" t="s">
        <v>102</v>
      </c>
      <c r="AI360" s="32" t="s">
        <v>102</v>
      </c>
      <c r="AJ360" s="32" t="s">
        <v>103</v>
      </c>
      <c r="AK360" s="32" t="s">
        <v>103</v>
      </c>
      <c r="AL360" s="32" t="s">
        <v>103</v>
      </c>
      <c r="AM360" s="32" t="s">
        <v>102</v>
      </c>
      <c r="AN360" s="33"/>
      <c r="AO360" s="33"/>
      <c r="AP360" s="34"/>
      <c r="AQ360" s="34"/>
      <c r="AR360" s="34"/>
      <c r="AS360" s="34"/>
      <c r="AT360" s="34"/>
      <c r="AU360" s="34"/>
      <c r="AV360" s="34"/>
      <c r="AW360" s="34"/>
      <c r="AX360" s="34"/>
      <c r="AY360" s="34"/>
      <c r="AZ360" s="34"/>
      <c r="BA360" s="34"/>
    </row>
    <row r="361">
      <c r="A361" s="13" t="s">
        <v>463</v>
      </c>
      <c r="B361" s="32" t="s">
        <v>102</v>
      </c>
      <c r="C361" s="32" t="s">
        <v>102</v>
      </c>
      <c r="D361" s="32" t="s">
        <v>102</v>
      </c>
      <c r="E361" s="32" t="s">
        <v>102</v>
      </c>
      <c r="F361" s="32" t="s">
        <v>102</v>
      </c>
      <c r="G361" s="33"/>
      <c r="H361" s="32" t="s">
        <v>102</v>
      </c>
      <c r="I361" s="32" t="s">
        <v>102</v>
      </c>
      <c r="J361" s="32" t="s">
        <v>103</v>
      </c>
      <c r="K361" s="32" t="s">
        <v>103</v>
      </c>
      <c r="L361" s="32" t="s">
        <v>102</v>
      </c>
      <c r="M361" s="32" t="s">
        <v>103</v>
      </c>
      <c r="N361" s="32" t="s">
        <v>103</v>
      </c>
      <c r="O361" s="32" t="s">
        <v>103</v>
      </c>
      <c r="P361" s="32" t="s">
        <v>102</v>
      </c>
      <c r="Q361" s="32" t="s">
        <v>103</v>
      </c>
      <c r="R361" s="32" t="s">
        <v>102</v>
      </c>
      <c r="S361" s="32" t="s">
        <v>103</v>
      </c>
      <c r="T361" s="32" t="s">
        <v>102</v>
      </c>
      <c r="U361" s="32" t="s">
        <v>103</v>
      </c>
      <c r="V361" s="32" t="s">
        <v>103</v>
      </c>
      <c r="W361" s="33"/>
      <c r="X361" s="32" t="s">
        <v>103</v>
      </c>
      <c r="Y361" s="33"/>
      <c r="Z361" s="33"/>
      <c r="AA361" s="32" t="s">
        <v>102</v>
      </c>
      <c r="AB361" s="32" t="s">
        <v>102</v>
      </c>
      <c r="AC361" s="32" t="s">
        <v>102</v>
      </c>
      <c r="AD361" s="32" t="s">
        <v>103</v>
      </c>
      <c r="AE361" s="32" t="s">
        <v>102</v>
      </c>
      <c r="AF361" s="32" t="s">
        <v>102</v>
      </c>
      <c r="AG361" s="32" t="s">
        <v>102</v>
      </c>
      <c r="AH361" s="32" t="s">
        <v>102</v>
      </c>
      <c r="AI361" s="32" t="s">
        <v>103</v>
      </c>
      <c r="AJ361" s="32" t="s">
        <v>103</v>
      </c>
      <c r="AK361" s="32" t="s">
        <v>103</v>
      </c>
      <c r="AL361" s="32"/>
      <c r="AM361" s="32" t="s">
        <v>102</v>
      </c>
      <c r="AN361" s="33"/>
      <c r="AO361" s="33"/>
      <c r="AP361" s="34"/>
      <c r="AQ361" s="34"/>
      <c r="AR361" s="34"/>
      <c r="AS361" s="34"/>
      <c r="AT361" s="34"/>
      <c r="AU361" s="34"/>
      <c r="AV361" s="34"/>
      <c r="AW361" s="34"/>
      <c r="AX361" s="34"/>
      <c r="AY361" s="34"/>
      <c r="AZ361" s="34"/>
      <c r="BA361" s="34"/>
    </row>
    <row r="362">
      <c r="A362" s="13" t="s">
        <v>464</v>
      </c>
      <c r="B362" s="32" t="s">
        <v>103</v>
      </c>
      <c r="C362" s="32" t="s">
        <v>103</v>
      </c>
      <c r="D362" s="32" t="s">
        <v>103</v>
      </c>
      <c r="E362" s="32" t="s">
        <v>103</v>
      </c>
      <c r="F362" s="32" t="s">
        <v>103</v>
      </c>
      <c r="G362" s="33"/>
      <c r="H362" s="32" t="s">
        <v>103</v>
      </c>
      <c r="I362" s="32" t="s">
        <v>111</v>
      </c>
      <c r="J362" s="32" t="s">
        <v>103</v>
      </c>
      <c r="K362" s="32" t="s">
        <v>103</v>
      </c>
      <c r="L362" s="32" t="s">
        <v>103</v>
      </c>
      <c r="M362" s="32" t="s">
        <v>103</v>
      </c>
      <c r="N362" s="32" t="s">
        <v>103</v>
      </c>
      <c r="O362" s="32" t="s">
        <v>103</v>
      </c>
      <c r="P362" s="32" t="s">
        <v>103</v>
      </c>
      <c r="Q362" s="32" t="s">
        <v>109</v>
      </c>
      <c r="R362" s="32" t="s">
        <v>109</v>
      </c>
      <c r="S362" s="32" t="s">
        <v>102</v>
      </c>
      <c r="T362" s="32" t="s">
        <v>103</v>
      </c>
      <c r="U362" s="32" t="s">
        <v>111</v>
      </c>
      <c r="V362" s="32" t="s">
        <v>111</v>
      </c>
      <c r="W362" s="33"/>
      <c r="X362" s="32" t="s">
        <v>111</v>
      </c>
      <c r="Y362" s="33"/>
      <c r="Z362" s="33"/>
      <c r="AA362" s="32" t="s">
        <v>103</v>
      </c>
      <c r="AB362" s="32" t="s">
        <v>103</v>
      </c>
      <c r="AC362" s="32" t="s">
        <v>103</v>
      </c>
      <c r="AD362" s="32" t="s">
        <v>103</v>
      </c>
      <c r="AE362" s="32" t="s">
        <v>103</v>
      </c>
      <c r="AF362" s="32" t="s">
        <v>111</v>
      </c>
      <c r="AG362" s="32" t="s">
        <v>103</v>
      </c>
      <c r="AH362" s="32" t="s">
        <v>103</v>
      </c>
      <c r="AI362" s="32" t="s">
        <v>103</v>
      </c>
      <c r="AJ362" s="32" t="s">
        <v>103</v>
      </c>
      <c r="AK362" s="32" t="s">
        <v>103</v>
      </c>
      <c r="AL362" s="32" t="s">
        <v>103</v>
      </c>
      <c r="AM362" s="32" t="s">
        <v>103</v>
      </c>
      <c r="AN362" s="33"/>
      <c r="AO362" s="33"/>
      <c r="AP362" s="34"/>
      <c r="AQ362" s="34"/>
      <c r="AR362" s="34"/>
      <c r="AS362" s="34"/>
      <c r="AT362" s="34"/>
      <c r="AU362" s="34"/>
      <c r="AV362" s="34"/>
      <c r="AW362" s="34"/>
      <c r="AX362" s="34"/>
      <c r="AY362" s="34"/>
      <c r="AZ362" s="34"/>
      <c r="BA362" s="34"/>
    </row>
    <row r="363">
      <c r="A363" s="13" t="s">
        <v>465</v>
      </c>
      <c r="B363" s="32" t="s">
        <v>102</v>
      </c>
      <c r="C363" s="32" t="s">
        <v>102</v>
      </c>
      <c r="D363" s="32" t="s">
        <v>102</v>
      </c>
      <c r="E363" s="32" t="s">
        <v>102</v>
      </c>
      <c r="F363" s="32" t="s">
        <v>102</v>
      </c>
      <c r="G363" s="33"/>
      <c r="H363" s="32" t="s">
        <v>103</v>
      </c>
      <c r="I363" s="32" t="s">
        <v>103</v>
      </c>
      <c r="J363" s="32" t="s">
        <v>102</v>
      </c>
      <c r="K363" s="32" t="s">
        <v>102</v>
      </c>
      <c r="L363" s="32" t="s">
        <v>102</v>
      </c>
      <c r="M363" s="32" t="s">
        <v>102</v>
      </c>
      <c r="N363" s="32" t="s">
        <v>103</v>
      </c>
      <c r="O363" s="32" t="s">
        <v>103</v>
      </c>
      <c r="P363" s="32" t="s">
        <v>103</v>
      </c>
      <c r="Q363" s="32" t="s">
        <v>103</v>
      </c>
      <c r="R363" s="32" t="s">
        <v>102</v>
      </c>
      <c r="S363" s="32" t="s">
        <v>103</v>
      </c>
      <c r="T363" s="32" t="s">
        <v>103</v>
      </c>
      <c r="U363" s="32" t="s">
        <v>102</v>
      </c>
      <c r="V363" s="32" t="s">
        <v>102</v>
      </c>
      <c r="W363" s="33"/>
      <c r="X363" s="32" t="s">
        <v>103</v>
      </c>
      <c r="Y363" s="33"/>
      <c r="Z363" s="33"/>
      <c r="AA363" s="32" t="s">
        <v>103</v>
      </c>
      <c r="AB363" s="32" t="s">
        <v>103</v>
      </c>
      <c r="AC363" s="32" t="s">
        <v>103</v>
      </c>
      <c r="AD363" s="32" t="s">
        <v>102</v>
      </c>
      <c r="AE363" s="32" t="s">
        <v>103</v>
      </c>
      <c r="AF363" s="32" t="s">
        <v>103</v>
      </c>
      <c r="AG363" s="32" t="s">
        <v>102</v>
      </c>
      <c r="AH363" s="32" t="s">
        <v>102</v>
      </c>
      <c r="AI363" s="32" t="s">
        <v>102</v>
      </c>
      <c r="AJ363" s="32" t="s">
        <v>102</v>
      </c>
      <c r="AK363" s="32" t="s">
        <v>102</v>
      </c>
      <c r="AL363" s="32" t="s">
        <v>102</v>
      </c>
      <c r="AM363" s="32" t="s">
        <v>103</v>
      </c>
      <c r="AN363" s="33"/>
      <c r="AO363" s="33"/>
      <c r="AP363" s="34"/>
      <c r="AQ363" s="34"/>
      <c r="AR363" s="34"/>
      <c r="AS363" s="34"/>
      <c r="AT363" s="34"/>
      <c r="AU363" s="34"/>
      <c r="AV363" s="34"/>
      <c r="AW363" s="34"/>
      <c r="AX363" s="34"/>
      <c r="AY363" s="34"/>
      <c r="AZ363" s="34"/>
      <c r="BA363" s="34"/>
    </row>
    <row r="364">
      <c r="A364" s="13" t="s">
        <v>466</v>
      </c>
      <c r="B364" s="32" t="s">
        <v>102</v>
      </c>
      <c r="C364" s="32" t="s">
        <v>102</v>
      </c>
      <c r="D364" s="32" t="s">
        <v>102</v>
      </c>
      <c r="E364" s="32" t="s">
        <v>102</v>
      </c>
      <c r="F364" s="32" t="s">
        <v>102</v>
      </c>
      <c r="G364" s="33"/>
      <c r="H364" s="32" t="s">
        <v>103</v>
      </c>
      <c r="I364" s="32" t="s">
        <v>103</v>
      </c>
      <c r="J364" s="32" t="s">
        <v>102</v>
      </c>
      <c r="K364" s="32" t="s">
        <v>102</v>
      </c>
      <c r="L364" s="32" t="s">
        <v>102</v>
      </c>
      <c r="M364" s="32" t="s">
        <v>102</v>
      </c>
      <c r="N364" s="32" t="s">
        <v>111</v>
      </c>
      <c r="O364" s="32" t="s">
        <v>102</v>
      </c>
      <c r="P364" s="32" t="s">
        <v>103</v>
      </c>
      <c r="Q364" s="32" t="s">
        <v>102</v>
      </c>
      <c r="R364" s="32" t="s">
        <v>103</v>
      </c>
      <c r="S364" s="32" t="s">
        <v>103</v>
      </c>
      <c r="T364" s="32" t="s">
        <v>102</v>
      </c>
      <c r="U364" s="32" t="s">
        <v>102</v>
      </c>
      <c r="V364" s="32" t="s">
        <v>102</v>
      </c>
      <c r="W364" s="33"/>
      <c r="X364" s="32" t="s">
        <v>103</v>
      </c>
      <c r="Y364" s="33"/>
      <c r="Z364" s="33"/>
      <c r="AA364" s="32" t="s">
        <v>102</v>
      </c>
      <c r="AB364" s="32" t="s">
        <v>103</v>
      </c>
      <c r="AC364" s="32" t="s">
        <v>102</v>
      </c>
      <c r="AD364" s="32" t="s">
        <v>102</v>
      </c>
      <c r="AE364" s="32" t="s">
        <v>103</v>
      </c>
      <c r="AF364" s="32" t="s">
        <v>102</v>
      </c>
      <c r="AG364" s="32" t="s">
        <v>103</v>
      </c>
      <c r="AH364" s="32" t="s">
        <v>102</v>
      </c>
      <c r="AI364" s="32" t="s">
        <v>102</v>
      </c>
      <c r="AJ364" s="32" t="s">
        <v>102</v>
      </c>
      <c r="AK364" s="32" t="s">
        <v>102</v>
      </c>
      <c r="AL364" s="32" t="s">
        <v>102</v>
      </c>
      <c r="AM364" s="32" t="s">
        <v>103</v>
      </c>
      <c r="AN364" s="33"/>
      <c r="AO364" s="33"/>
      <c r="AP364" s="34"/>
      <c r="AQ364" s="34"/>
      <c r="AR364" s="34"/>
      <c r="AS364" s="34"/>
      <c r="AT364" s="34"/>
      <c r="AU364" s="34"/>
      <c r="AV364" s="34"/>
      <c r="AW364" s="34"/>
      <c r="AX364" s="34"/>
      <c r="AY364" s="34"/>
      <c r="AZ364" s="34"/>
      <c r="BA364" s="34"/>
    </row>
    <row r="365">
      <c r="A365" s="13" t="s">
        <v>467</v>
      </c>
      <c r="B365" s="32" t="s">
        <v>103</v>
      </c>
      <c r="C365" s="32" t="s">
        <v>103</v>
      </c>
      <c r="D365" s="32" t="s">
        <v>103</v>
      </c>
      <c r="E365" s="32" t="s">
        <v>103</v>
      </c>
      <c r="F365" s="32" t="s">
        <v>103</v>
      </c>
      <c r="G365" s="33"/>
      <c r="H365" s="32" t="s">
        <v>102</v>
      </c>
      <c r="I365" s="32" t="s">
        <v>103</v>
      </c>
      <c r="J365" s="32" t="s">
        <v>103</v>
      </c>
      <c r="K365" s="32" t="s">
        <v>103</v>
      </c>
      <c r="L365" s="32" t="s">
        <v>103</v>
      </c>
      <c r="M365" s="32" t="s">
        <v>103</v>
      </c>
      <c r="N365" s="32" t="s">
        <v>102</v>
      </c>
      <c r="O365" s="32" t="s">
        <v>103</v>
      </c>
      <c r="P365" s="32" t="s">
        <v>103</v>
      </c>
      <c r="Q365" s="32" t="s">
        <v>103</v>
      </c>
      <c r="R365" s="32" t="s">
        <v>102</v>
      </c>
      <c r="S365" s="32" t="s">
        <v>102</v>
      </c>
      <c r="T365" s="32" t="s">
        <v>102</v>
      </c>
      <c r="U365" s="32" t="s">
        <v>103</v>
      </c>
      <c r="V365" s="32" t="s">
        <v>103</v>
      </c>
      <c r="W365" s="33"/>
      <c r="X365" s="32" t="s">
        <v>102</v>
      </c>
      <c r="Y365" s="33"/>
      <c r="Z365" s="33"/>
      <c r="AA365" s="32" t="s">
        <v>103</v>
      </c>
      <c r="AB365" s="32" t="s">
        <v>103</v>
      </c>
      <c r="AC365" s="32" t="s">
        <v>102</v>
      </c>
      <c r="AD365" s="32" t="s">
        <v>103</v>
      </c>
      <c r="AE365" s="32" t="s">
        <v>103</v>
      </c>
      <c r="AF365" s="32" t="s">
        <v>102</v>
      </c>
      <c r="AG365" s="32" t="s">
        <v>103</v>
      </c>
      <c r="AH365" s="32" t="s">
        <v>103</v>
      </c>
      <c r="AI365" s="32" t="s">
        <v>103</v>
      </c>
      <c r="AJ365" s="32" t="s">
        <v>103</v>
      </c>
      <c r="AK365" s="32" t="s">
        <v>103</v>
      </c>
      <c r="AL365" s="32" t="s">
        <v>103</v>
      </c>
      <c r="AM365" s="32" t="s">
        <v>103</v>
      </c>
      <c r="AN365" s="33"/>
      <c r="AO365" s="33"/>
      <c r="AP365" s="34"/>
      <c r="AQ365" s="34"/>
      <c r="AR365" s="34"/>
      <c r="AS365" s="34"/>
      <c r="AT365" s="34"/>
      <c r="AU365" s="34"/>
      <c r="AV365" s="34"/>
      <c r="AW365" s="34"/>
      <c r="AX365" s="34"/>
      <c r="AY365" s="34"/>
      <c r="AZ365" s="34"/>
      <c r="BA365" s="34"/>
    </row>
    <row r="366">
      <c r="A366" s="13" t="s">
        <v>468</v>
      </c>
      <c r="B366" s="32" t="s">
        <v>102</v>
      </c>
      <c r="C366" s="32" t="s">
        <v>102</v>
      </c>
      <c r="D366" s="32" t="s">
        <v>102</v>
      </c>
      <c r="E366" s="32" t="s">
        <v>102</v>
      </c>
      <c r="F366" s="32" t="s">
        <v>102</v>
      </c>
      <c r="G366" s="33"/>
      <c r="H366" s="32" t="s">
        <v>102</v>
      </c>
      <c r="I366" s="32" t="s">
        <v>103</v>
      </c>
      <c r="J366" s="32" t="s">
        <v>102</v>
      </c>
      <c r="K366" s="32" t="s">
        <v>103</v>
      </c>
      <c r="L366" s="32" t="s">
        <v>102</v>
      </c>
      <c r="M366" s="32" t="s">
        <v>102</v>
      </c>
      <c r="N366" s="32" t="s">
        <v>111</v>
      </c>
      <c r="O366" s="32" t="s">
        <v>102</v>
      </c>
      <c r="P366" s="32" t="s">
        <v>102</v>
      </c>
      <c r="Q366" s="32" t="s">
        <v>103</v>
      </c>
      <c r="R366" s="32" t="s">
        <v>103</v>
      </c>
      <c r="S366" s="32" t="s">
        <v>103</v>
      </c>
      <c r="T366" s="32" t="s">
        <v>103</v>
      </c>
      <c r="U366" s="32" t="s">
        <v>102</v>
      </c>
      <c r="V366" s="32" t="s">
        <v>102</v>
      </c>
      <c r="W366" s="33"/>
      <c r="X366" s="32" t="s">
        <v>103</v>
      </c>
      <c r="Y366" s="33"/>
      <c r="Z366" s="33"/>
      <c r="AA366" s="32" t="s">
        <v>103</v>
      </c>
      <c r="AB366" s="32" t="s">
        <v>102</v>
      </c>
      <c r="AC366" s="32" t="s">
        <v>103</v>
      </c>
      <c r="AD366" s="32" t="s">
        <v>102</v>
      </c>
      <c r="AE366" s="32" t="s">
        <v>103</v>
      </c>
      <c r="AF366" s="32" t="s">
        <v>103</v>
      </c>
      <c r="AG366" s="32" t="s">
        <v>102</v>
      </c>
      <c r="AH366" s="32" t="s">
        <v>102</v>
      </c>
      <c r="AI366" s="32" t="s">
        <v>102</v>
      </c>
      <c r="AJ366" s="32" t="s">
        <v>103</v>
      </c>
      <c r="AK366" s="32" t="s">
        <v>102</v>
      </c>
      <c r="AL366" s="32" t="s">
        <v>102</v>
      </c>
      <c r="AM366" s="32" t="s">
        <v>103</v>
      </c>
      <c r="AN366" s="33"/>
      <c r="AO366" s="33"/>
      <c r="AP366" s="34"/>
      <c r="AQ366" s="34"/>
      <c r="AR366" s="34"/>
      <c r="AS366" s="34"/>
      <c r="AT366" s="34"/>
      <c r="AU366" s="34"/>
      <c r="AV366" s="34"/>
      <c r="AW366" s="34"/>
      <c r="AX366" s="34"/>
      <c r="AY366" s="34"/>
      <c r="AZ366" s="34"/>
      <c r="BA366" s="34"/>
    </row>
    <row r="367">
      <c r="A367" s="6" t="s">
        <v>469</v>
      </c>
      <c r="B367" s="7" t="s">
        <v>102</v>
      </c>
      <c r="C367" s="7" t="s">
        <v>102</v>
      </c>
      <c r="D367" s="7" t="s">
        <v>102</v>
      </c>
      <c r="E367" s="7" t="s">
        <v>102</v>
      </c>
      <c r="F367" s="7" t="s">
        <v>102</v>
      </c>
      <c r="G367" s="8"/>
      <c r="H367" s="7" t="s">
        <v>102</v>
      </c>
      <c r="I367" s="7" t="s">
        <v>102</v>
      </c>
      <c r="J367" s="7" t="s">
        <v>102</v>
      </c>
      <c r="K367" s="7" t="s">
        <v>102</v>
      </c>
      <c r="L367" s="7" t="s">
        <v>102</v>
      </c>
      <c r="M367" s="7" t="s">
        <v>102</v>
      </c>
      <c r="N367" s="7" t="s">
        <v>102</v>
      </c>
      <c r="O367" s="7" t="s">
        <v>102</v>
      </c>
      <c r="P367" s="7" t="s">
        <v>102</v>
      </c>
      <c r="Q367" s="7" t="s">
        <v>102</v>
      </c>
      <c r="R367" s="7" t="s">
        <v>102</v>
      </c>
      <c r="S367" s="7" t="s">
        <v>111</v>
      </c>
      <c r="T367" s="7" t="s">
        <v>102</v>
      </c>
      <c r="U367" s="7" t="s">
        <v>102</v>
      </c>
      <c r="V367" s="7" t="s">
        <v>102</v>
      </c>
      <c r="W367" s="8"/>
      <c r="X367" s="7" t="s">
        <v>102</v>
      </c>
      <c r="Y367" s="8"/>
      <c r="Z367" s="8"/>
      <c r="AA367" s="7" t="s">
        <v>102</v>
      </c>
      <c r="AB367" s="7" t="s">
        <v>102</v>
      </c>
      <c r="AC367" s="7" t="s">
        <v>109</v>
      </c>
      <c r="AD367" s="7" t="s">
        <v>102</v>
      </c>
      <c r="AE367" s="7" t="s">
        <v>102</v>
      </c>
      <c r="AF367" s="7" t="s">
        <v>102</v>
      </c>
      <c r="AG367" s="7" t="s">
        <v>102</v>
      </c>
      <c r="AH367" s="7" t="s">
        <v>102</v>
      </c>
      <c r="AI367" s="7" t="s">
        <v>102</v>
      </c>
      <c r="AJ367" s="7" t="s">
        <v>102</v>
      </c>
      <c r="AK367" s="7" t="s">
        <v>102</v>
      </c>
      <c r="AL367" s="7" t="s">
        <v>111</v>
      </c>
      <c r="AM367" s="7" t="s">
        <v>102</v>
      </c>
      <c r="AN367" s="8"/>
      <c r="AO367" s="8"/>
    </row>
    <row r="368">
      <c r="A368" s="6" t="s">
        <v>470</v>
      </c>
      <c r="B368" s="7" t="s">
        <v>103</v>
      </c>
      <c r="C368" s="7" t="s">
        <v>103</v>
      </c>
      <c r="D368" s="7" t="s">
        <v>103</v>
      </c>
      <c r="E368" s="7" t="s">
        <v>103</v>
      </c>
      <c r="F368" s="7" t="s">
        <v>103</v>
      </c>
      <c r="G368" s="8"/>
      <c r="H368" s="7" t="s">
        <v>103</v>
      </c>
      <c r="I368" s="7" t="s">
        <v>103</v>
      </c>
      <c r="J368" s="7" t="s">
        <v>103</v>
      </c>
      <c r="K368" s="7" t="s">
        <v>103</v>
      </c>
      <c r="L368" s="7" t="s">
        <v>103</v>
      </c>
      <c r="M368" s="7" t="s">
        <v>103</v>
      </c>
      <c r="N368" s="7" t="s">
        <v>102</v>
      </c>
      <c r="O368" s="7" t="s">
        <v>103</v>
      </c>
      <c r="P368" s="7" t="s">
        <v>103</v>
      </c>
      <c r="Q368" s="7" t="s">
        <v>103</v>
      </c>
      <c r="R368" s="7" t="s">
        <v>103</v>
      </c>
      <c r="S368" s="7" t="s">
        <v>103</v>
      </c>
      <c r="T368" s="7" t="s">
        <v>103</v>
      </c>
      <c r="U368" s="7" t="s">
        <v>103</v>
      </c>
      <c r="V368" s="7" t="s">
        <v>103</v>
      </c>
      <c r="W368" s="8"/>
      <c r="X368" s="7" t="s">
        <v>103</v>
      </c>
      <c r="Y368" s="8"/>
      <c r="Z368" s="8"/>
      <c r="AA368" s="7" t="s">
        <v>103</v>
      </c>
      <c r="AB368" s="7" t="s">
        <v>102</v>
      </c>
      <c r="AC368" s="7" t="s">
        <v>102</v>
      </c>
      <c r="AD368" s="7" t="s">
        <v>103</v>
      </c>
      <c r="AE368" s="7" t="s">
        <v>103</v>
      </c>
      <c r="AF368" s="7" t="s">
        <v>103</v>
      </c>
      <c r="AG368" s="7" t="s">
        <v>102</v>
      </c>
      <c r="AH368" s="7" t="s">
        <v>103</v>
      </c>
      <c r="AI368" s="7" t="s">
        <v>103</v>
      </c>
      <c r="AJ368" s="7" t="s">
        <v>103</v>
      </c>
      <c r="AK368" s="7" t="s">
        <v>103</v>
      </c>
      <c r="AL368" s="7" t="s">
        <v>103</v>
      </c>
      <c r="AM368" s="7" t="s">
        <v>103</v>
      </c>
      <c r="AN368" s="8"/>
      <c r="AO368" s="8"/>
    </row>
    <row r="369">
      <c r="A369" s="6" t="s">
        <v>471</v>
      </c>
      <c r="B369" s="7" t="s">
        <v>103</v>
      </c>
      <c r="C369" s="7" t="s">
        <v>103</v>
      </c>
      <c r="D369" s="7" t="s">
        <v>111</v>
      </c>
      <c r="E369" s="7" t="s">
        <v>102</v>
      </c>
      <c r="F369" s="7" t="s">
        <v>102</v>
      </c>
      <c r="G369" s="8"/>
      <c r="H369" s="8"/>
      <c r="I369" s="7" t="s">
        <v>103</v>
      </c>
      <c r="J369" s="7" t="s">
        <v>103</v>
      </c>
      <c r="K369" s="7" t="s">
        <v>111</v>
      </c>
      <c r="L369" s="7" t="s">
        <v>103</v>
      </c>
      <c r="M369" s="7" t="s">
        <v>111</v>
      </c>
      <c r="N369" s="7" t="s">
        <v>103</v>
      </c>
      <c r="O369" s="7" t="s">
        <v>103</v>
      </c>
      <c r="P369" s="7" t="s">
        <v>102</v>
      </c>
      <c r="Q369" s="7" t="s">
        <v>103</v>
      </c>
      <c r="R369" s="7" t="s">
        <v>102</v>
      </c>
      <c r="S369" s="7" t="s">
        <v>103</v>
      </c>
      <c r="T369" s="7" t="s">
        <v>111</v>
      </c>
      <c r="U369" s="7" t="s">
        <v>103</v>
      </c>
      <c r="V369" s="7" t="s">
        <v>103</v>
      </c>
      <c r="W369" s="8"/>
      <c r="X369" s="7" t="s">
        <v>103</v>
      </c>
      <c r="Y369" s="8"/>
      <c r="Z369" s="8"/>
      <c r="AA369" s="7" t="s">
        <v>103</v>
      </c>
      <c r="AB369" s="7" t="s">
        <v>103</v>
      </c>
      <c r="AC369" s="7" t="s">
        <v>103</v>
      </c>
      <c r="AD369" s="7" t="s">
        <v>102</v>
      </c>
      <c r="AE369" s="7" t="s">
        <v>103</v>
      </c>
      <c r="AF369" s="7" t="s">
        <v>103</v>
      </c>
      <c r="AG369" s="7" t="s">
        <v>103</v>
      </c>
      <c r="AH369" s="7" t="s">
        <v>102</v>
      </c>
      <c r="AI369" s="7" t="s">
        <v>102</v>
      </c>
      <c r="AJ369" s="7" t="s">
        <v>103</v>
      </c>
      <c r="AK369" s="7" t="s">
        <v>102</v>
      </c>
      <c r="AL369" s="7" t="s">
        <v>103</v>
      </c>
      <c r="AM369" s="7" t="s">
        <v>103</v>
      </c>
      <c r="AN369" s="8"/>
      <c r="AO369" s="8"/>
    </row>
    <row r="370">
      <c r="A370" s="6" t="s">
        <v>472</v>
      </c>
      <c r="B370" s="7" t="s">
        <v>103</v>
      </c>
      <c r="C370" s="7" t="s">
        <v>103</v>
      </c>
      <c r="D370" s="7" t="s">
        <v>102</v>
      </c>
      <c r="E370" s="7" t="s">
        <v>102</v>
      </c>
      <c r="F370" s="7" t="s">
        <v>102</v>
      </c>
      <c r="G370" s="8"/>
      <c r="H370" s="7" t="s">
        <v>103</v>
      </c>
      <c r="I370" s="7" t="s">
        <v>102</v>
      </c>
      <c r="J370" s="7" t="s">
        <v>102</v>
      </c>
      <c r="K370" s="7" t="s">
        <v>102</v>
      </c>
      <c r="L370" s="7" t="s">
        <v>102</v>
      </c>
      <c r="M370" s="7" t="s">
        <v>102</v>
      </c>
      <c r="N370" s="7" t="s">
        <v>103</v>
      </c>
      <c r="O370" s="7" t="s">
        <v>103</v>
      </c>
      <c r="P370" s="7" t="s">
        <v>102</v>
      </c>
      <c r="Q370" s="7" t="s">
        <v>103</v>
      </c>
      <c r="R370" s="7" t="s">
        <v>103</v>
      </c>
      <c r="S370" s="7" t="s">
        <v>102</v>
      </c>
      <c r="T370" s="7" t="s">
        <v>103</v>
      </c>
      <c r="U370" s="7" t="s">
        <v>102</v>
      </c>
      <c r="V370" s="7" t="s">
        <v>102</v>
      </c>
      <c r="W370" s="8"/>
      <c r="X370" s="7" t="s">
        <v>103</v>
      </c>
      <c r="Y370" s="8"/>
      <c r="Z370" s="8"/>
      <c r="AA370" s="7" t="s">
        <v>102</v>
      </c>
      <c r="AB370" s="7" t="s">
        <v>103</v>
      </c>
      <c r="AC370" s="7" t="s">
        <v>103</v>
      </c>
      <c r="AD370" s="7" t="s">
        <v>102</v>
      </c>
      <c r="AE370" s="7" t="s">
        <v>103</v>
      </c>
      <c r="AF370" s="7" t="s">
        <v>103</v>
      </c>
      <c r="AG370" s="7" t="s">
        <v>103</v>
      </c>
      <c r="AH370" s="7" t="s">
        <v>103</v>
      </c>
      <c r="AI370" s="7" t="s">
        <v>102</v>
      </c>
      <c r="AJ370" s="7" t="s">
        <v>102</v>
      </c>
      <c r="AK370" s="7" t="s">
        <v>102</v>
      </c>
      <c r="AL370" s="7" t="s">
        <v>102</v>
      </c>
      <c r="AM370" s="7" t="s">
        <v>103</v>
      </c>
      <c r="AN370" s="8"/>
      <c r="AO370" s="8"/>
    </row>
    <row r="371">
      <c r="A371" s="6" t="s">
        <v>473</v>
      </c>
      <c r="B371" s="7" t="s">
        <v>102</v>
      </c>
      <c r="C371" s="8"/>
      <c r="D371" s="7" t="s">
        <v>111</v>
      </c>
      <c r="E371" s="7" t="s">
        <v>102</v>
      </c>
      <c r="F371" s="7" t="s">
        <v>102</v>
      </c>
      <c r="G371" s="8"/>
      <c r="H371" s="7" t="s">
        <v>102</v>
      </c>
      <c r="I371" s="7" t="s">
        <v>102</v>
      </c>
      <c r="J371" s="7" t="s">
        <v>102</v>
      </c>
      <c r="K371" s="7" t="s">
        <v>111</v>
      </c>
      <c r="L371" s="7" t="s">
        <v>103</v>
      </c>
      <c r="M371" s="7" t="s">
        <v>103</v>
      </c>
      <c r="N371" s="7" t="s">
        <v>111</v>
      </c>
      <c r="O371" s="7" t="s">
        <v>102</v>
      </c>
      <c r="P371" s="7" t="s">
        <v>102</v>
      </c>
      <c r="Q371" s="7" t="s">
        <v>103</v>
      </c>
      <c r="R371" s="7" t="s">
        <v>103</v>
      </c>
      <c r="S371" s="7" t="s">
        <v>102</v>
      </c>
      <c r="T371" s="7" t="s">
        <v>102</v>
      </c>
      <c r="U371" s="7" t="s">
        <v>102</v>
      </c>
      <c r="V371" s="7" t="s">
        <v>102</v>
      </c>
      <c r="W371" s="8"/>
      <c r="X371" s="7" t="s">
        <v>103</v>
      </c>
      <c r="Y371" s="8"/>
      <c r="Z371" s="8"/>
      <c r="AA371" s="7" t="s">
        <v>102</v>
      </c>
      <c r="AB371" s="7" t="s">
        <v>102</v>
      </c>
      <c r="AC371" s="7" t="s">
        <v>103</v>
      </c>
      <c r="AD371" s="7" t="s">
        <v>102</v>
      </c>
      <c r="AE371" s="7" t="s">
        <v>103</v>
      </c>
      <c r="AF371" s="7" t="s">
        <v>103</v>
      </c>
      <c r="AG371" s="7" t="s">
        <v>103</v>
      </c>
      <c r="AH371" s="7" t="s">
        <v>102</v>
      </c>
      <c r="AI371" s="7" t="s">
        <v>102</v>
      </c>
      <c r="AJ371" s="7" t="s">
        <v>103</v>
      </c>
      <c r="AK371" s="7" t="s">
        <v>102</v>
      </c>
      <c r="AL371" s="7" t="s">
        <v>103</v>
      </c>
      <c r="AM371" s="7" t="s">
        <v>111</v>
      </c>
      <c r="AN371" s="8"/>
      <c r="AO371" s="8"/>
    </row>
    <row r="372">
      <c r="A372" s="6" t="s">
        <v>474</v>
      </c>
      <c r="B372" s="7" t="s">
        <v>111</v>
      </c>
      <c r="C372" s="7" t="s">
        <v>111</v>
      </c>
      <c r="D372" s="7" t="s">
        <v>111</v>
      </c>
      <c r="E372" s="7" t="s">
        <v>109</v>
      </c>
      <c r="F372" s="7" t="s">
        <v>109</v>
      </c>
      <c r="G372" s="8"/>
      <c r="H372" s="7" t="s">
        <v>109</v>
      </c>
      <c r="I372" s="7" t="s">
        <v>111</v>
      </c>
      <c r="J372" s="7" t="s">
        <v>111</v>
      </c>
      <c r="K372" s="7" t="s">
        <v>111</v>
      </c>
      <c r="L372" s="7" t="s">
        <v>111</v>
      </c>
      <c r="M372" s="7" t="s">
        <v>111</v>
      </c>
      <c r="N372" s="7" t="s">
        <v>111</v>
      </c>
      <c r="O372" s="7" t="s">
        <v>111</v>
      </c>
      <c r="P372" s="7" t="s">
        <v>109</v>
      </c>
      <c r="Q372" s="7" t="s">
        <v>111</v>
      </c>
      <c r="R372" s="7" t="s">
        <v>111</v>
      </c>
      <c r="S372" s="7" t="s">
        <v>102</v>
      </c>
      <c r="T372" s="7" t="s">
        <v>109</v>
      </c>
      <c r="U372" s="7" t="s">
        <v>111</v>
      </c>
      <c r="V372" s="7" t="s">
        <v>111</v>
      </c>
      <c r="W372" s="8"/>
      <c r="X372" s="7" t="s">
        <v>103</v>
      </c>
      <c r="Y372" s="8"/>
      <c r="Z372" s="8"/>
      <c r="AA372" s="7" t="s">
        <v>111</v>
      </c>
      <c r="AB372" s="7" t="s">
        <v>111</v>
      </c>
      <c r="AC372" s="7" t="s">
        <v>102</v>
      </c>
      <c r="AD372" s="7" t="s">
        <v>111</v>
      </c>
      <c r="AE372" s="7" t="s">
        <v>111</v>
      </c>
      <c r="AF372" s="7" t="s">
        <v>109</v>
      </c>
      <c r="AG372" s="7" t="s">
        <v>111</v>
      </c>
      <c r="AH372" s="7" t="s">
        <v>109</v>
      </c>
      <c r="AI372" s="7" t="s">
        <v>111</v>
      </c>
      <c r="AJ372" s="7" t="s">
        <v>111</v>
      </c>
      <c r="AK372" s="7" t="s">
        <v>111</v>
      </c>
      <c r="AL372" s="7" t="s">
        <v>102</v>
      </c>
      <c r="AM372" s="7" t="s">
        <v>109</v>
      </c>
      <c r="AN372" s="8"/>
      <c r="AO372" s="8"/>
    </row>
    <row r="373">
      <c r="A373" s="6" t="s">
        <v>475</v>
      </c>
      <c r="B373" s="7" t="s">
        <v>103</v>
      </c>
      <c r="C373" s="7" t="s">
        <v>103</v>
      </c>
      <c r="D373" s="7" t="s">
        <v>103</v>
      </c>
      <c r="E373" s="7" t="s">
        <v>103</v>
      </c>
      <c r="F373" s="7" t="s">
        <v>103</v>
      </c>
      <c r="G373" s="8"/>
      <c r="H373" s="7" t="s">
        <v>103</v>
      </c>
      <c r="I373" s="7" t="s">
        <v>103</v>
      </c>
      <c r="J373" s="7" t="s">
        <v>103</v>
      </c>
      <c r="K373" s="7" t="s">
        <v>103</v>
      </c>
      <c r="L373" s="7" t="s">
        <v>103</v>
      </c>
      <c r="M373" s="7" t="s">
        <v>103</v>
      </c>
      <c r="N373" s="7" t="s">
        <v>103</v>
      </c>
      <c r="O373" s="7" t="s">
        <v>103</v>
      </c>
      <c r="P373" s="7" t="s">
        <v>103</v>
      </c>
      <c r="Q373" s="7" t="s">
        <v>103</v>
      </c>
      <c r="R373" s="7" t="s">
        <v>102</v>
      </c>
      <c r="S373" s="7" t="s">
        <v>103</v>
      </c>
      <c r="T373" s="7" t="s">
        <v>103</v>
      </c>
      <c r="U373" s="7" t="s">
        <v>103</v>
      </c>
      <c r="V373" s="7" t="s">
        <v>103</v>
      </c>
      <c r="W373" s="8"/>
      <c r="X373" s="7" t="s">
        <v>103</v>
      </c>
      <c r="Y373" s="8"/>
      <c r="Z373" s="8"/>
      <c r="AA373" s="7" t="s">
        <v>103</v>
      </c>
      <c r="AB373" s="7" t="s">
        <v>102</v>
      </c>
      <c r="AC373" s="7" t="s">
        <v>103</v>
      </c>
      <c r="AD373" s="7" t="s">
        <v>103</v>
      </c>
      <c r="AE373" s="7" t="s">
        <v>103</v>
      </c>
      <c r="AF373" s="7" t="s">
        <v>102</v>
      </c>
      <c r="AG373" s="7" t="s">
        <v>103</v>
      </c>
      <c r="AH373" s="7" t="s">
        <v>103</v>
      </c>
      <c r="AI373" s="7" t="s">
        <v>103</v>
      </c>
      <c r="AJ373" s="7" t="s">
        <v>103</v>
      </c>
      <c r="AK373" s="7" t="s">
        <v>103</v>
      </c>
      <c r="AL373" s="7" t="s">
        <v>103</v>
      </c>
      <c r="AM373" s="7" t="s">
        <v>103</v>
      </c>
      <c r="AN373" s="8"/>
      <c r="AO373" s="8"/>
    </row>
    <row r="374">
      <c r="A374" s="6" t="s">
        <v>476</v>
      </c>
      <c r="B374" s="7" t="s">
        <v>103</v>
      </c>
      <c r="C374" s="7" t="s">
        <v>103</v>
      </c>
      <c r="D374" s="7" t="s">
        <v>103</v>
      </c>
      <c r="E374" s="7" t="s">
        <v>103</v>
      </c>
      <c r="F374" s="7" t="s">
        <v>103</v>
      </c>
      <c r="G374" s="8"/>
      <c r="H374" s="7" t="s">
        <v>103</v>
      </c>
      <c r="I374" s="7" t="s">
        <v>103</v>
      </c>
      <c r="J374" s="7" t="s">
        <v>103</v>
      </c>
      <c r="K374" s="7" t="s">
        <v>103</v>
      </c>
      <c r="L374" s="7" t="s">
        <v>103</v>
      </c>
      <c r="M374" s="7" t="s">
        <v>103</v>
      </c>
      <c r="N374" s="7" t="s">
        <v>103</v>
      </c>
      <c r="O374" s="7" t="s">
        <v>103</v>
      </c>
      <c r="P374" s="7" t="s">
        <v>103</v>
      </c>
      <c r="Q374" s="7" t="s">
        <v>103</v>
      </c>
      <c r="R374" s="7" t="s">
        <v>103</v>
      </c>
      <c r="S374" s="7" t="s">
        <v>103</v>
      </c>
      <c r="T374" s="7" t="s">
        <v>103</v>
      </c>
      <c r="U374" s="7" t="s">
        <v>103</v>
      </c>
      <c r="V374" s="7" t="s">
        <v>103</v>
      </c>
      <c r="W374" s="8"/>
      <c r="X374" s="7" t="s">
        <v>103</v>
      </c>
      <c r="Y374" s="8"/>
      <c r="Z374" s="8"/>
      <c r="AA374" s="7" t="s">
        <v>103</v>
      </c>
      <c r="AB374" s="7" t="s">
        <v>103</v>
      </c>
      <c r="AC374" s="7" t="s">
        <v>103</v>
      </c>
      <c r="AD374" s="7" t="s">
        <v>103</v>
      </c>
      <c r="AE374" s="7" t="s">
        <v>103</v>
      </c>
      <c r="AF374" s="7" t="s">
        <v>102</v>
      </c>
      <c r="AG374" s="7" t="s">
        <v>103</v>
      </c>
      <c r="AH374" s="7" t="s">
        <v>103</v>
      </c>
      <c r="AI374" s="7" t="s">
        <v>102</v>
      </c>
      <c r="AJ374" s="7" t="s">
        <v>103</v>
      </c>
      <c r="AK374" s="7" t="s">
        <v>103</v>
      </c>
      <c r="AL374" s="7" t="s">
        <v>102</v>
      </c>
      <c r="AM374" s="7" t="s">
        <v>103</v>
      </c>
      <c r="AN374" s="8"/>
      <c r="AO374" s="8"/>
    </row>
    <row r="375">
      <c r="A375" s="6" t="s">
        <v>477</v>
      </c>
      <c r="B375" s="7" t="s">
        <v>103</v>
      </c>
      <c r="C375" s="7" t="s">
        <v>103</v>
      </c>
      <c r="D375" s="7" t="s">
        <v>103</v>
      </c>
      <c r="E375" s="7" t="s">
        <v>103</v>
      </c>
      <c r="F375" s="7" t="s">
        <v>103</v>
      </c>
      <c r="G375" s="8"/>
      <c r="H375" s="7" t="s">
        <v>103</v>
      </c>
      <c r="I375" s="7" t="s">
        <v>103</v>
      </c>
      <c r="J375" s="7" t="s">
        <v>103</v>
      </c>
      <c r="K375" s="7" t="s">
        <v>103</v>
      </c>
      <c r="L375" s="7" t="s">
        <v>103</v>
      </c>
      <c r="M375" s="7" t="s">
        <v>103</v>
      </c>
      <c r="N375" s="7" t="s">
        <v>103</v>
      </c>
      <c r="O375" s="7" t="s">
        <v>103</v>
      </c>
      <c r="P375" s="7" t="s">
        <v>103</v>
      </c>
      <c r="Q375" s="7" t="s">
        <v>103</v>
      </c>
      <c r="R375" s="7" t="s">
        <v>103</v>
      </c>
      <c r="S375" s="7" t="s">
        <v>102</v>
      </c>
      <c r="T375" s="7" t="s">
        <v>103</v>
      </c>
      <c r="U375" s="7" t="s">
        <v>103</v>
      </c>
      <c r="V375" s="7" t="s">
        <v>103</v>
      </c>
      <c r="W375" s="8"/>
      <c r="X375" s="7" t="s">
        <v>103</v>
      </c>
      <c r="Y375" s="8"/>
      <c r="Z375" s="8"/>
      <c r="AA375" s="7" t="s">
        <v>103</v>
      </c>
      <c r="AB375" s="7" t="s">
        <v>103</v>
      </c>
      <c r="AC375" s="7" t="s">
        <v>102</v>
      </c>
      <c r="AD375" s="7" t="s">
        <v>103</v>
      </c>
      <c r="AE375" s="7" t="s">
        <v>103</v>
      </c>
      <c r="AF375" s="7" t="s">
        <v>103</v>
      </c>
      <c r="AG375" s="7" t="s">
        <v>103</v>
      </c>
      <c r="AH375" s="7" t="s">
        <v>103</v>
      </c>
      <c r="AI375" s="7" t="s">
        <v>103</v>
      </c>
      <c r="AJ375" s="7" t="s">
        <v>103</v>
      </c>
      <c r="AK375" s="7" t="s">
        <v>103</v>
      </c>
      <c r="AL375" s="7" t="s">
        <v>103</v>
      </c>
      <c r="AM375" s="7" t="s">
        <v>103</v>
      </c>
      <c r="AN375" s="8"/>
      <c r="AO375" s="8"/>
    </row>
    <row r="376">
      <c r="A376" s="6" t="s">
        <v>478</v>
      </c>
      <c r="B376" s="7" t="s">
        <v>111</v>
      </c>
      <c r="C376" s="7" t="s">
        <v>111</v>
      </c>
      <c r="D376" s="7" t="s">
        <v>109</v>
      </c>
      <c r="E376" s="7" t="s">
        <v>111</v>
      </c>
      <c r="F376" s="7" t="s">
        <v>111</v>
      </c>
      <c r="G376" s="8"/>
      <c r="H376" s="7" t="s">
        <v>109</v>
      </c>
      <c r="I376" s="7" t="s">
        <v>111</v>
      </c>
      <c r="J376" s="7" t="s">
        <v>109</v>
      </c>
      <c r="K376" s="7" t="s">
        <v>111</v>
      </c>
      <c r="L376" s="7" t="s">
        <v>111</v>
      </c>
      <c r="M376" s="7" t="s">
        <v>111</v>
      </c>
      <c r="N376" s="7" t="s">
        <v>102</v>
      </c>
      <c r="O376" s="7" t="s">
        <v>111</v>
      </c>
      <c r="P376" s="7" t="s">
        <v>111</v>
      </c>
      <c r="Q376" s="7" t="s">
        <v>110</v>
      </c>
      <c r="R376" s="7" t="s">
        <v>111</v>
      </c>
      <c r="S376" s="7" t="s">
        <v>111</v>
      </c>
      <c r="T376" s="7" t="s">
        <v>111</v>
      </c>
      <c r="U376" s="7" t="s">
        <v>102</v>
      </c>
      <c r="V376" s="7" t="s">
        <v>102</v>
      </c>
      <c r="W376" s="8"/>
      <c r="X376" s="7" t="s">
        <v>111</v>
      </c>
      <c r="Y376" s="8"/>
      <c r="Z376" s="8"/>
      <c r="AA376" s="7" t="s">
        <v>103</v>
      </c>
      <c r="AB376" s="7" t="s">
        <v>102</v>
      </c>
      <c r="AC376" s="7" t="s">
        <v>103</v>
      </c>
      <c r="AD376" s="7" t="s">
        <v>111</v>
      </c>
      <c r="AE376" s="7" t="s">
        <v>109</v>
      </c>
      <c r="AF376" s="7" t="s">
        <v>103</v>
      </c>
      <c r="AG376" s="7" t="s">
        <v>111</v>
      </c>
      <c r="AH376" s="7" t="s">
        <v>111</v>
      </c>
      <c r="AI376" s="7" t="s">
        <v>109</v>
      </c>
      <c r="AJ376" s="7" t="s">
        <v>111</v>
      </c>
      <c r="AK376" s="7" t="s">
        <v>103</v>
      </c>
      <c r="AL376" s="7" t="s">
        <v>103</v>
      </c>
      <c r="AM376" s="7" t="s">
        <v>109</v>
      </c>
      <c r="AN376" s="8"/>
      <c r="AO376" s="8"/>
    </row>
    <row r="377">
      <c r="A377" s="6" t="s">
        <v>479</v>
      </c>
      <c r="B377" s="7" t="s">
        <v>111</v>
      </c>
      <c r="C377" s="7" t="s">
        <v>111</v>
      </c>
      <c r="D377" s="7" t="s">
        <v>102</v>
      </c>
      <c r="E377" s="7" t="s">
        <v>111</v>
      </c>
      <c r="F377" s="7" t="s">
        <v>111</v>
      </c>
      <c r="G377" s="8"/>
      <c r="H377" s="7" t="s">
        <v>109</v>
      </c>
      <c r="I377" s="7" t="s">
        <v>111</v>
      </c>
      <c r="J377" s="7" t="s">
        <v>111</v>
      </c>
      <c r="K377" s="7" t="s">
        <v>109</v>
      </c>
      <c r="L377" s="7" t="s">
        <v>111</v>
      </c>
      <c r="M377" s="7" t="s">
        <v>111</v>
      </c>
      <c r="N377" s="7" t="s">
        <v>111</v>
      </c>
      <c r="O377" s="7" t="s">
        <v>111</v>
      </c>
      <c r="P377" s="7" t="s">
        <v>102</v>
      </c>
      <c r="Q377" s="7" t="s">
        <v>110</v>
      </c>
      <c r="R377" s="7" t="s">
        <v>111</v>
      </c>
      <c r="S377" s="7" t="s">
        <v>111</v>
      </c>
      <c r="T377" s="7" t="s">
        <v>109</v>
      </c>
      <c r="U377" s="7" t="s">
        <v>102</v>
      </c>
      <c r="V377" s="7" t="s">
        <v>102</v>
      </c>
      <c r="W377" s="8"/>
      <c r="X377" s="7" t="s">
        <v>111</v>
      </c>
      <c r="Y377" s="8"/>
      <c r="Z377" s="8"/>
      <c r="AA377" s="7" t="s">
        <v>111</v>
      </c>
      <c r="AB377" s="7" t="s">
        <v>103</v>
      </c>
      <c r="AC377" s="7" t="s">
        <v>103</v>
      </c>
      <c r="AD377" s="7" t="s">
        <v>111</v>
      </c>
      <c r="AE377" s="7" t="s">
        <v>109</v>
      </c>
      <c r="AF377" s="7" t="s">
        <v>103</v>
      </c>
      <c r="AG377" s="7" t="s">
        <v>111</v>
      </c>
      <c r="AH377" s="7" t="s">
        <v>111</v>
      </c>
      <c r="AI377" s="7" t="s">
        <v>111</v>
      </c>
      <c r="AJ377" s="7" t="s">
        <v>102</v>
      </c>
      <c r="AK377" s="7" t="s">
        <v>102</v>
      </c>
      <c r="AL377" s="7" t="s">
        <v>103</v>
      </c>
      <c r="AM377" s="7" t="s">
        <v>102</v>
      </c>
      <c r="AN377" s="8"/>
      <c r="AO377" s="8"/>
    </row>
    <row r="378">
      <c r="A378" s="6" t="s">
        <v>480</v>
      </c>
      <c r="B378" s="7" t="s">
        <v>103</v>
      </c>
      <c r="C378" s="7" t="s">
        <v>103</v>
      </c>
      <c r="D378" s="7" t="s">
        <v>103</v>
      </c>
      <c r="E378" s="7" t="s">
        <v>103</v>
      </c>
      <c r="F378" s="7" t="s">
        <v>103</v>
      </c>
      <c r="G378" s="8"/>
      <c r="H378" s="7" t="s">
        <v>103</v>
      </c>
      <c r="I378" s="7" t="s">
        <v>103</v>
      </c>
      <c r="J378" s="7" t="s">
        <v>103</v>
      </c>
      <c r="K378" s="7" t="s">
        <v>103</v>
      </c>
      <c r="L378" s="7" t="s">
        <v>102</v>
      </c>
      <c r="M378" s="7" t="s">
        <v>102</v>
      </c>
      <c r="N378" s="7" t="s">
        <v>103</v>
      </c>
      <c r="O378" s="7" t="s">
        <v>103</v>
      </c>
      <c r="P378" s="7" t="s">
        <v>103</v>
      </c>
      <c r="Q378" s="7" t="s">
        <v>103</v>
      </c>
      <c r="R378" s="7" t="s">
        <v>103</v>
      </c>
      <c r="S378" s="7" t="s">
        <v>103</v>
      </c>
      <c r="T378" s="7" t="s">
        <v>103</v>
      </c>
      <c r="U378" s="7" t="s">
        <v>103</v>
      </c>
      <c r="V378" s="7" t="s">
        <v>103</v>
      </c>
      <c r="W378" s="8"/>
      <c r="X378" s="7" t="s">
        <v>103</v>
      </c>
      <c r="Y378" s="8"/>
      <c r="Z378" s="8"/>
      <c r="AA378" s="7" t="s">
        <v>103</v>
      </c>
      <c r="AB378" s="7" t="s">
        <v>103</v>
      </c>
      <c r="AC378" s="7" t="s">
        <v>102</v>
      </c>
      <c r="AD378" s="7" t="s">
        <v>103</v>
      </c>
      <c r="AE378" s="7" t="s">
        <v>103</v>
      </c>
      <c r="AF378" s="7" t="s">
        <v>102</v>
      </c>
      <c r="AG378" s="7" t="s">
        <v>103</v>
      </c>
      <c r="AH378" s="7" t="s">
        <v>103</v>
      </c>
      <c r="AI378" s="7" t="s">
        <v>103</v>
      </c>
      <c r="AJ378" s="7" t="s">
        <v>103</v>
      </c>
      <c r="AK378" s="7" t="s">
        <v>103</v>
      </c>
      <c r="AL378" s="7" t="s">
        <v>103</v>
      </c>
      <c r="AM378" s="7" t="s">
        <v>103</v>
      </c>
      <c r="AN378" s="8"/>
      <c r="AO378" s="8"/>
    </row>
    <row r="379">
      <c r="A379" s="40" t="s">
        <v>481</v>
      </c>
      <c r="B379" s="41" t="s">
        <v>102</v>
      </c>
      <c r="C379" s="41" t="s">
        <v>103</v>
      </c>
      <c r="D379" s="41" t="s">
        <v>103</v>
      </c>
      <c r="E379" s="41" t="s">
        <v>102</v>
      </c>
      <c r="F379" s="41" t="s">
        <v>102</v>
      </c>
      <c r="G379" s="42"/>
      <c r="H379" s="41" t="s">
        <v>103</v>
      </c>
      <c r="I379" s="41" t="s">
        <v>103</v>
      </c>
      <c r="J379" s="41" t="s">
        <v>103</v>
      </c>
      <c r="K379" s="41" t="s">
        <v>103</v>
      </c>
      <c r="L379" s="41" t="s">
        <v>102</v>
      </c>
      <c r="M379" s="41" t="s">
        <v>103</v>
      </c>
      <c r="N379" s="41" t="s">
        <v>103</v>
      </c>
      <c r="O379" s="41" t="s">
        <v>103</v>
      </c>
      <c r="P379" s="41" t="s">
        <v>103</v>
      </c>
      <c r="Q379" s="41" t="s">
        <v>103</v>
      </c>
      <c r="R379" s="41" t="s">
        <v>103</v>
      </c>
      <c r="S379" s="41" t="s">
        <v>103</v>
      </c>
      <c r="T379" s="41" t="s">
        <v>103</v>
      </c>
      <c r="U379" s="41" t="s">
        <v>111</v>
      </c>
      <c r="V379" s="41" t="s">
        <v>111</v>
      </c>
      <c r="W379" s="42"/>
      <c r="X379" s="41" t="s">
        <v>103</v>
      </c>
      <c r="Y379" s="42"/>
      <c r="Z379" s="42"/>
      <c r="AA379" s="41" t="s">
        <v>103</v>
      </c>
      <c r="AB379" s="41" t="s">
        <v>102</v>
      </c>
      <c r="AC379" s="41" t="s">
        <v>103</v>
      </c>
      <c r="AD379" s="41" t="s">
        <v>103</v>
      </c>
      <c r="AE379" s="41" t="s">
        <v>103</v>
      </c>
      <c r="AF379" s="41" t="s">
        <v>103</v>
      </c>
      <c r="AG379" s="41" t="s">
        <v>103</v>
      </c>
      <c r="AH379" s="41" t="s">
        <v>102</v>
      </c>
      <c r="AI379" s="41" t="s">
        <v>103</v>
      </c>
      <c r="AJ379" s="41" t="s">
        <v>103</v>
      </c>
      <c r="AK379" s="41" t="s">
        <v>102</v>
      </c>
      <c r="AL379" s="41" t="s">
        <v>102</v>
      </c>
      <c r="AM379" s="41" t="s">
        <v>103</v>
      </c>
      <c r="AN379" s="42"/>
      <c r="AO379" s="42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  <c r="AZ379" s="43"/>
      <c r="BA379" s="43"/>
    </row>
    <row r="380">
      <c r="A380" s="40" t="s">
        <v>482</v>
      </c>
      <c r="B380" s="41" t="s">
        <v>103</v>
      </c>
      <c r="C380" s="42"/>
      <c r="D380" s="41" t="s">
        <v>103</v>
      </c>
      <c r="E380" s="41" t="s">
        <v>103</v>
      </c>
      <c r="F380" s="41" t="s">
        <v>103</v>
      </c>
      <c r="G380" s="42"/>
      <c r="H380" s="41" t="s">
        <v>103</v>
      </c>
      <c r="I380" s="41" t="s">
        <v>109</v>
      </c>
      <c r="J380" s="41" t="s">
        <v>103</v>
      </c>
      <c r="K380" s="41" t="s">
        <v>103</v>
      </c>
      <c r="L380" s="41" t="s">
        <v>103</v>
      </c>
      <c r="M380" s="41" t="s">
        <v>103</v>
      </c>
      <c r="N380" s="41" t="s">
        <v>103</v>
      </c>
      <c r="O380" s="41" t="s">
        <v>103</v>
      </c>
      <c r="P380" s="41" t="s">
        <v>103</v>
      </c>
      <c r="Q380" s="41" t="s">
        <v>103</v>
      </c>
      <c r="R380" s="41" t="s">
        <v>103</v>
      </c>
      <c r="S380" s="41" t="s">
        <v>102</v>
      </c>
      <c r="T380" s="41" t="s">
        <v>103</v>
      </c>
      <c r="U380" s="41" t="s">
        <v>103</v>
      </c>
      <c r="V380" s="41" t="s">
        <v>103</v>
      </c>
      <c r="W380" s="42"/>
      <c r="X380" s="41" t="s">
        <v>102</v>
      </c>
      <c r="Y380" s="42"/>
      <c r="Z380" s="42"/>
      <c r="AA380" s="41" t="s">
        <v>103</v>
      </c>
      <c r="AB380" s="41" t="s">
        <v>109</v>
      </c>
      <c r="AC380" s="41" t="s">
        <v>102</v>
      </c>
      <c r="AD380" s="41" t="s">
        <v>103</v>
      </c>
      <c r="AE380" s="41" t="s">
        <v>103</v>
      </c>
      <c r="AF380" s="41" t="s">
        <v>102</v>
      </c>
      <c r="AG380" s="41" t="s">
        <v>103</v>
      </c>
      <c r="AH380" s="41" t="s">
        <v>103</v>
      </c>
      <c r="AI380" s="41" t="s">
        <v>103</v>
      </c>
      <c r="AJ380" s="41" t="s">
        <v>103</v>
      </c>
      <c r="AK380" s="41" t="s">
        <v>103</v>
      </c>
      <c r="AL380" s="41" t="s">
        <v>109</v>
      </c>
      <c r="AM380" s="41" t="s">
        <v>102</v>
      </c>
      <c r="AN380" s="42"/>
      <c r="AO380" s="42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  <c r="AZ380" s="43"/>
      <c r="BA380" s="43"/>
    </row>
    <row r="381">
      <c r="A381" s="40" t="s">
        <v>483</v>
      </c>
      <c r="B381" s="41" t="s">
        <v>102</v>
      </c>
      <c r="C381" s="41" t="s">
        <v>102</v>
      </c>
      <c r="D381" s="41" t="s">
        <v>102</v>
      </c>
      <c r="E381" s="41" t="s">
        <v>102</v>
      </c>
      <c r="F381" s="41" t="s">
        <v>102</v>
      </c>
      <c r="G381" s="42"/>
      <c r="H381" s="41" t="s">
        <v>102</v>
      </c>
      <c r="I381" s="41" t="s">
        <v>111</v>
      </c>
      <c r="J381" s="41" t="s">
        <v>102</v>
      </c>
      <c r="K381" s="41" t="s">
        <v>102</v>
      </c>
      <c r="L381" s="41" t="s">
        <v>102</v>
      </c>
      <c r="M381" s="41" t="s">
        <v>102</v>
      </c>
      <c r="N381" s="41" t="s">
        <v>109</v>
      </c>
      <c r="O381" s="41" t="s">
        <v>102</v>
      </c>
      <c r="P381" s="41" t="s">
        <v>102</v>
      </c>
      <c r="Q381" s="41" t="s">
        <v>102</v>
      </c>
      <c r="R381" s="41" t="s">
        <v>103</v>
      </c>
      <c r="S381" s="41" t="s">
        <v>111</v>
      </c>
      <c r="T381" s="41" t="s">
        <v>102</v>
      </c>
      <c r="U381" s="41" t="s">
        <v>102</v>
      </c>
      <c r="V381" s="41" t="s">
        <v>102</v>
      </c>
      <c r="W381" s="42"/>
      <c r="X381" s="41" t="s">
        <v>111</v>
      </c>
      <c r="Y381" s="42"/>
      <c r="Z381" s="42"/>
      <c r="AA381" s="41" t="s">
        <v>102</v>
      </c>
      <c r="AB381" s="41" t="s">
        <v>109</v>
      </c>
      <c r="AC381" s="41" t="s">
        <v>102</v>
      </c>
      <c r="AD381" s="41" t="s">
        <v>102</v>
      </c>
      <c r="AE381" s="41" t="s">
        <v>109</v>
      </c>
      <c r="AF381" s="41" t="s">
        <v>103</v>
      </c>
      <c r="AG381" s="41" t="s">
        <v>102</v>
      </c>
      <c r="AH381" s="41" t="s">
        <v>102</v>
      </c>
      <c r="AI381" s="41" t="s">
        <v>102</v>
      </c>
      <c r="AJ381" s="41" t="s">
        <v>102</v>
      </c>
      <c r="AK381" s="41" t="s">
        <v>102</v>
      </c>
      <c r="AL381" s="41" t="s">
        <v>103</v>
      </c>
      <c r="AM381" s="41" t="s">
        <v>103</v>
      </c>
      <c r="AN381" s="42"/>
      <c r="AO381" s="42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  <c r="AZ381" s="43"/>
      <c r="BA381" s="43"/>
    </row>
    <row r="382">
      <c r="A382" s="40" t="s">
        <v>484</v>
      </c>
      <c r="B382" s="41" t="s">
        <v>103</v>
      </c>
      <c r="C382" s="41" t="s">
        <v>102</v>
      </c>
      <c r="D382" s="41" t="s">
        <v>102</v>
      </c>
      <c r="E382" s="41" t="s">
        <v>102</v>
      </c>
      <c r="F382" s="41" t="s">
        <v>102</v>
      </c>
      <c r="G382" s="42"/>
      <c r="H382" s="41" t="s">
        <v>109</v>
      </c>
      <c r="I382" s="41" t="s">
        <v>111</v>
      </c>
      <c r="J382" s="41" t="s">
        <v>102</v>
      </c>
      <c r="K382" s="41" t="s">
        <v>102</v>
      </c>
      <c r="L382" s="41" t="s">
        <v>102</v>
      </c>
      <c r="M382" s="41" t="s">
        <v>102</v>
      </c>
      <c r="N382" s="41" t="s">
        <v>103</v>
      </c>
      <c r="O382" s="41" t="s">
        <v>102</v>
      </c>
      <c r="P382" s="41" t="s">
        <v>102</v>
      </c>
      <c r="Q382" s="41" t="s">
        <v>103</v>
      </c>
      <c r="R382" s="41" t="s">
        <v>111</v>
      </c>
      <c r="S382" s="41" t="s">
        <v>102</v>
      </c>
      <c r="T382" s="41" t="s">
        <v>103</v>
      </c>
      <c r="U382" s="41" t="s">
        <v>109</v>
      </c>
      <c r="V382" s="41" t="s">
        <v>109</v>
      </c>
      <c r="W382" s="42"/>
      <c r="X382" s="41" t="s">
        <v>111</v>
      </c>
      <c r="Y382" s="42"/>
      <c r="Z382" s="42"/>
      <c r="AA382" s="41" t="s">
        <v>102</v>
      </c>
      <c r="AB382" s="41" t="s">
        <v>109</v>
      </c>
      <c r="AC382" s="41" t="s">
        <v>102</v>
      </c>
      <c r="AD382" s="41" t="s">
        <v>102</v>
      </c>
      <c r="AE382" s="41" t="s">
        <v>103</v>
      </c>
      <c r="AF382" s="41" t="s">
        <v>103</v>
      </c>
      <c r="AG382" s="41" t="s">
        <v>102</v>
      </c>
      <c r="AH382" s="41" t="s">
        <v>102</v>
      </c>
      <c r="AI382" s="41" t="s">
        <v>102</v>
      </c>
      <c r="AJ382" s="41" t="s">
        <v>102</v>
      </c>
      <c r="AK382" s="41" t="s">
        <v>102</v>
      </c>
      <c r="AL382" s="41" t="s">
        <v>103</v>
      </c>
      <c r="AM382" s="41" t="s">
        <v>103</v>
      </c>
      <c r="AN382" s="42"/>
      <c r="AO382" s="42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  <c r="AZ382" s="43"/>
      <c r="BA382" s="43"/>
    </row>
    <row r="383">
      <c r="A383" s="40" t="s">
        <v>485</v>
      </c>
      <c r="B383" s="41" t="s">
        <v>103</v>
      </c>
      <c r="C383" s="41" t="s">
        <v>103</v>
      </c>
      <c r="D383" s="41" t="s">
        <v>103</v>
      </c>
      <c r="E383" s="41" t="s">
        <v>103</v>
      </c>
      <c r="F383" s="41" t="s">
        <v>103</v>
      </c>
      <c r="G383" s="42"/>
      <c r="H383" s="41" t="s">
        <v>103</v>
      </c>
      <c r="I383" s="41" t="s">
        <v>103</v>
      </c>
      <c r="J383" s="41" t="s">
        <v>103</v>
      </c>
      <c r="K383" s="41" t="s">
        <v>103</v>
      </c>
      <c r="L383" s="41" t="s">
        <v>103</v>
      </c>
      <c r="M383" s="41" t="s">
        <v>103</v>
      </c>
      <c r="N383" s="41" t="s">
        <v>103</v>
      </c>
      <c r="O383" s="41" t="s">
        <v>103</v>
      </c>
      <c r="P383" s="41" t="s">
        <v>103</v>
      </c>
      <c r="Q383" s="41" t="s">
        <v>103</v>
      </c>
      <c r="R383" s="41" t="s">
        <v>103</v>
      </c>
      <c r="S383" s="41" t="s">
        <v>103</v>
      </c>
      <c r="T383" s="41" t="s">
        <v>103</v>
      </c>
      <c r="U383" s="41" t="s">
        <v>103</v>
      </c>
      <c r="V383" s="41" t="s">
        <v>103</v>
      </c>
      <c r="W383" s="42"/>
      <c r="X383" s="41" t="s">
        <v>103</v>
      </c>
      <c r="Y383" s="42"/>
      <c r="Z383" s="42"/>
      <c r="AA383" s="41" t="s">
        <v>103</v>
      </c>
      <c r="AB383" s="41" t="s">
        <v>103</v>
      </c>
      <c r="AC383" s="41" t="s">
        <v>102</v>
      </c>
      <c r="AD383" s="41" t="s">
        <v>103</v>
      </c>
      <c r="AE383" s="41" t="s">
        <v>103</v>
      </c>
      <c r="AF383" s="41" t="s">
        <v>102</v>
      </c>
      <c r="AG383" s="41" t="s">
        <v>103</v>
      </c>
      <c r="AH383" s="41" t="s">
        <v>103</v>
      </c>
      <c r="AI383" s="41" t="s">
        <v>103</v>
      </c>
      <c r="AJ383" s="41" t="s">
        <v>103</v>
      </c>
      <c r="AK383" s="41" t="s">
        <v>103</v>
      </c>
      <c r="AL383" s="41" t="s">
        <v>103</v>
      </c>
      <c r="AM383" s="41" t="s">
        <v>103</v>
      </c>
      <c r="AN383" s="42"/>
      <c r="AO383" s="42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  <c r="AZ383" s="43"/>
      <c r="BA383" s="43"/>
    </row>
    <row r="384">
      <c r="A384" s="40" t="s">
        <v>486</v>
      </c>
      <c r="B384" s="41" t="s">
        <v>103</v>
      </c>
      <c r="C384" s="41" t="s">
        <v>103</v>
      </c>
      <c r="D384" s="41" t="s">
        <v>103</v>
      </c>
      <c r="E384" s="41" t="s">
        <v>103</v>
      </c>
      <c r="F384" s="41" t="s">
        <v>103</v>
      </c>
      <c r="G384" s="42"/>
      <c r="H384" s="41" t="s">
        <v>103</v>
      </c>
      <c r="I384" s="41" t="s">
        <v>102</v>
      </c>
      <c r="J384" s="41" t="s">
        <v>103</v>
      </c>
      <c r="K384" s="41" t="s">
        <v>103</v>
      </c>
      <c r="L384" s="41" t="s">
        <v>103</v>
      </c>
      <c r="M384" s="41" t="s">
        <v>103</v>
      </c>
      <c r="N384" s="41" t="s">
        <v>103</v>
      </c>
      <c r="O384" s="41" t="s">
        <v>103</v>
      </c>
      <c r="P384" s="41" t="s">
        <v>103</v>
      </c>
      <c r="Q384" s="41" t="s">
        <v>103</v>
      </c>
      <c r="R384" s="41" t="s">
        <v>103</v>
      </c>
      <c r="S384" s="41" t="s">
        <v>103</v>
      </c>
      <c r="T384" s="41" t="s">
        <v>103</v>
      </c>
      <c r="U384" s="41" t="s">
        <v>102</v>
      </c>
      <c r="V384" s="41" t="s">
        <v>102</v>
      </c>
      <c r="W384" s="42"/>
      <c r="X384" s="41" t="s">
        <v>103</v>
      </c>
      <c r="Y384" s="42"/>
      <c r="Z384" s="42"/>
      <c r="AA384" s="41" t="s">
        <v>103</v>
      </c>
      <c r="AB384" s="41" t="s">
        <v>103</v>
      </c>
      <c r="AC384" s="41" t="s">
        <v>102</v>
      </c>
      <c r="AD384" s="41" t="s">
        <v>103</v>
      </c>
      <c r="AE384" s="41" t="s">
        <v>102</v>
      </c>
      <c r="AF384" s="41" t="s">
        <v>102</v>
      </c>
      <c r="AG384" s="41" t="s">
        <v>103</v>
      </c>
      <c r="AH384" s="41" t="s">
        <v>103</v>
      </c>
      <c r="AI384" s="41" t="s">
        <v>103</v>
      </c>
      <c r="AJ384" s="41" t="s">
        <v>103</v>
      </c>
      <c r="AK384" s="41" t="s">
        <v>103</v>
      </c>
      <c r="AL384" s="41" t="s">
        <v>103</v>
      </c>
      <c r="AM384" s="41" t="s">
        <v>103</v>
      </c>
      <c r="AN384" s="42"/>
      <c r="AO384" s="42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  <c r="AZ384" s="43"/>
      <c r="BA384" s="43"/>
    </row>
    <row r="385">
      <c r="A385" s="40" t="s">
        <v>487</v>
      </c>
      <c r="B385" s="41" t="s">
        <v>103</v>
      </c>
      <c r="C385" s="41" t="s">
        <v>103</v>
      </c>
      <c r="D385" s="41" t="s">
        <v>103</v>
      </c>
      <c r="E385" s="41" t="s">
        <v>103</v>
      </c>
      <c r="F385" s="41" t="s">
        <v>103</v>
      </c>
      <c r="G385" s="42"/>
      <c r="H385" s="41" t="s">
        <v>103</v>
      </c>
      <c r="I385" s="41" t="s">
        <v>103</v>
      </c>
      <c r="J385" s="41" t="s">
        <v>103</v>
      </c>
      <c r="K385" s="41" t="s">
        <v>103</v>
      </c>
      <c r="L385" s="41" t="s">
        <v>103</v>
      </c>
      <c r="M385" s="41" t="s">
        <v>103</v>
      </c>
      <c r="N385" s="41" t="s">
        <v>103</v>
      </c>
      <c r="O385" s="41" t="s">
        <v>103</v>
      </c>
      <c r="P385" s="41" t="s">
        <v>103</v>
      </c>
      <c r="Q385" s="41" t="s">
        <v>103</v>
      </c>
      <c r="R385" s="41" t="s">
        <v>103</v>
      </c>
      <c r="S385" s="41" t="s">
        <v>103</v>
      </c>
      <c r="T385" s="41" t="s">
        <v>103</v>
      </c>
      <c r="U385" s="41" t="s">
        <v>103</v>
      </c>
      <c r="V385" s="41" t="s">
        <v>103</v>
      </c>
      <c r="W385" s="42"/>
      <c r="X385" s="41" t="s">
        <v>102</v>
      </c>
      <c r="Y385" s="42"/>
      <c r="Z385" s="42"/>
      <c r="AA385" s="41" t="s">
        <v>102</v>
      </c>
      <c r="AB385" s="41" t="s">
        <v>103</v>
      </c>
      <c r="AC385" s="41" t="s">
        <v>103</v>
      </c>
      <c r="AD385" s="41" t="s">
        <v>103</v>
      </c>
      <c r="AE385" s="41" t="s">
        <v>103</v>
      </c>
      <c r="AF385" s="41" t="s">
        <v>102</v>
      </c>
      <c r="AG385" s="41" t="s">
        <v>103</v>
      </c>
      <c r="AH385" s="41" t="s">
        <v>103</v>
      </c>
      <c r="AI385" s="41" t="s">
        <v>103</v>
      </c>
      <c r="AJ385" s="41" t="s">
        <v>103</v>
      </c>
      <c r="AK385" s="41" t="s">
        <v>103</v>
      </c>
      <c r="AL385" s="41" t="s">
        <v>103</v>
      </c>
      <c r="AM385" s="41" t="s">
        <v>103</v>
      </c>
      <c r="AN385" s="42"/>
      <c r="AO385" s="42"/>
      <c r="AP385" s="43"/>
      <c r="AQ385" s="43"/>
      <c r="AR385" s="43"/>
      <c r="AS385" s="43"/>
      <c r="AT385" s="43"/>
      <c r="AU385" s="43"/>
      <c r="AV385" s="43"/>
      <c r="AW385" s="43"/>
      <c r="AX385" s="43"/>
      <c r="AY385" s="43"/>
      <c r="AZ385" s="43"/>
      <c r="BA385" s="43"/>
    </row>
    <row r="386">
      <c r="A386" s="40" t="s">
        <v>488</v>
      </c>
      <c r="B386" s="41" t="s">
        <v>103</v>
      </c>
      <c r="C386" s="41" t="s">
        <v>103</v>
      </c>
      <c r="D386" s="41" t="s">
        <v>103</v>
      </c>
      <c r="E386" s="41" t="s">
        <v>103</v>
      </c>
      <c r="F386" s="41" t="s">
        <v>103</v>
      </c>
      <c r="G386" s="42"/>
      <c r="H386" s="41" t="s">
        <v>103</v>
      </c>
      <c r="I386" s="41" t="s">
        <v>103</v>
      </c>
      <c r="J386" s="41" t="s">
        <v>103</v>
      </c>
      <c r="K386" s="41" t="s">
        <v>103</v>
      </c>
      <c r="L386" s="41" t="s">
        <v>102</v>
      </c>
      <c r="M386" s="41" t="s">
        <v>103</v>
      </c>
      <c r="N386" s="41" t="s">
        <v>102</v>
      </c>
      <c r="O386" s="41" t="s">
        <v>103</v>
      </c>
      <c r="P386" s="41" t="s">
        <v>103</v>
      </c>
      <c r="Q386" s="41" t="s">
        <v>102</v>
      </c>
      <c r="R386" s="41" t="s">
        <v>103</v>
      </c>
      <c r="S386" s="41" t="s">
        <v>103</v>
      </c>
      <c r="T386" s="41" t="s">
        <v>103</v>
      </c>
      <c r="U386" s="41" t="s">
        <v>103</v>
      </c>
      <c r="V386" s="41" t="s">
        <v>103</v>
      </c>
      <c r="W386" s="42"/>
      <c r="X386" s="41" t="s">
        <v>103</v>
      </c>
      <c r="Y386" s="42"/>
      <c r="Z386" s="42"/>
      <c r="AA386" s="41" t="s">
        <v>103</v>
      </c>
      <c r="AB386" s="41" t="s">
        <v>103</v>
      </c>
      <c r="AC386" s="41" t="s">
        <v>103</v>
      </c>
      <c r="AD386" s="41" t="s">
        <v>103</v>
      </c>
      <c r="AE386" s="41" t="s">
        <v>102</v>
      </c>
      <c r="AF386" s="41" t="s">
        <v>103</v>
      </c>
      <c r="AG386" s="41" t="s">
        <v>103</v>
      </c>
      <c r="AH386" s="41" t="s">
        <v>103</v>
      </c>
      <c r="AI386" s="41" t="s">
        <v>103</v>
      </c>
      <c r="AJ386" s="41" t="s">
        <v>103</v>
      </c>
      <c r="AK386" s="41" t="s">
        <v>102</v>
      </c>
      <c r="AL386" s="41" t="s">
        <v>102</v>
      </c>
      <c r="AM386" s="41" t="s">
        <v>103</v>
      </c>
      <c r="AN386" s="42"/>
      <c r="AO386" s="42"/>
      <c r="AP386" s="43"/>
      <c r="AQ386" s="43"/>
      <c r="AR386" s="43"/>
      <c r="AS386" s="43"/>
      <c r="AT386" s="43"/>
      <c r="AU386" s="43"/>
      <c r="AV386" s="43"/>
      <c r="AW386" s="43"/>
      <c r="AX386" s="43"/>
      <c r="AY386" s="43"/>
      <c r="AZ386" s="43"/>
      <c r="BA386" s="43"/>
    </row>
    <row r="387">
      <c r="A387" s="40" t="s">
        <v>489</v>
      </c>
      <c r="B387" s="41" t="s">
        <v>102</v>
      </c>
      <c r="C387" s="41" t="s">
        <v>102</v>
      </c>
      <c r="D387" s="41" t="s">
        <v>103</v>
      </c>
      <c r="E387" s="41" t="s">
        <v>103</v>
      </c>
      <c r="F387" s="41" t="s">
        <v>103</v>
      </c>
      <c r="G387" s="42"/>
      <c r="H387" s="41" t="s">
        <v>103</v>
      </c>
      <c r="I387" s="41" t="s">
        <v>102</v>
      </c>
      <c r="J387" s="41" t="s">
        <v>102</v>
      </c>
      <c r="K387" s="41" t="s">
        <v>103</v>
      </c>
      <c r="L387" s="41" t="s">
        <v>102</v>
      </c>
      <c r="M387" s="41" t="s">
        <v>102</v>
      </c>
      <c r="N387" s="41" t="s">
        <v>103</v>
      </c>
      <c r="O387" s="41" t="s">
        <v>102</v>
      </c>
      <c r="P387" s="41" t="s">
        <v>103</v>
      </c>
      <c r="Q387" s="41" t="s">
        <v>102</v>
      </c>
      <c r="R387" s="41" t="s">
        <v>103</v>
      </c>
      <c r="S387" s="41" t="s">
        <v>103</v>
      </c>
      <c r="T387" s="41" t="s">
        <v>103</v>
      </c>
      <c r="U387" s="41" t="s">
        <v>102</v>
      </c>
      <c r="V387" s="41" t="s">
        <v>102</v>
      </c>
      <c r="W387" s="42"/>
      <c r="X387" s="41" t="s">
        <v>103</v>
      </c>
      <c r="Y387" s="42"/>
      <c r="Z387" s="42"/>
      <c r="AA387" s="41" t="s">
        <v>102</v>
      </c>
      <c r="AB387" s="41" t="s">
        <v>103</v>
      </c>
      <c r="AC387" s="41" t="s">
        <v>103</v>
      </c>
      <c r="AD387" s="41" t="s">
        <v>103</v>
      </c>
      <c r="AE387" s="41" t="s">
        <v>103</v>
      </c>
      <c r="AF387" s="41" t="s">
        <v>103</v>
      </c>
      <c r="AG387" s="41" t="s">
        <v>103</v>
      </c>
      <c r="AH387" s="41" t="s">
        <v>103</v>
      </c>
      <c r="AI387" s="41" t="s">
        <v>103</v>
      </c>
      <c r="AJ387" s="41" t="s">
        <v>102</v>
      </c>
      <c r="AK387" s="41" t="s">
        <v>102</v>
      </c>
      <c r="AL387" s="41" t="s">
        <v>103</v>
      </c>
      <c r="AM387" s="41" t="s">
        <v>103</v>
      </c>
      <c r="AN387" s="42"/>
      <c r="AO387" s="42"/>
      <c r="AP387" s="43"/>
      <c r="AQ387" s="43"/>
      <c r="AR387" s="43"/>
      <c r="AS387" s="43"/>
      <c r="AT387" s="43"/>
      <c r="AU387" s="43"/>
      <c r="AV387" s="43"/>
      <c r="AW387" s="43"/>
      <c r="AX387" s="43"/>
      <c r="AY387" s="43"/>
      <c r="AZ387" s="43"/>
      <c r="BA387" s="43"/>
    </row>
    <row r="388">
      <c r="A388" s="40" t="s">
        <v>490</v>
      </c>
      <c r="B388" s="41" t="s">
        <v>103</v>
      </c>
      <c r="C388" s="41" t="s">
        <v>103</v>
      </c>
      <c r="D388" s="41" t="s">
        <v>103</v>
      </c>
      <c r="E388" s="41" t="s">
        <v>103</v>
      </c>
      <c r="F388" s="41" t="s">
        <v>103</v>
      </c>
      <c r="G388" s="42"/>
      <c r="H388" s="41" t="s">
        <v>103</v>
      </c>
      <c r="I388" s="41" t="s">
        <v>102</v>
      </c>
      <c r="J388" s="41" t="s">
        <v>103</v>
      </c>
      <c r="K388" s="41" t="s">
        <v>103</v>
      </c>
      <c r="L388" s="41" t="s">
        <v>102</v>
      </c>
      <c r="M388" s="41" t="s">
        <v>103</v>
      </c>
      <c r="N388" s="41" t="s">
        <v>103</v>
      </c>
      <c r="O388" s="41" t="s">
        <v>103</v>
      </c>
      <c r="P388" s="41" t="s">
        <v>103</v>
      </c>
      <c r="Q388" s="41" t="s">
        <v>103</v>
      </c>
      <c r="R388" s="41" t="s">
        <v>103</v>
      </c>
      <c r="S388" s="41" t="s">
        <v>102</v>
      </c>
      <c r="T388" s="41" t="s">
        <v>103</v>
      </c>
      <c r="U388" s="41" t="s">
        <v>103</v>
      </c>
      <c r="V388" s="41" t="s">
        <v>103</v>
      </c>
      <c r="W388" s="42"/>
      <c r="X388" s="41" t="s">
        <v>103</v>
      </c>
      <c r="Y388" s="42"/>
      <c r="Z388" s="42"/>
      <c r="AA388" s="41" t="s">
        <v>102</v>
      </c>
      <c r="AB388" s="41" t="s">
        <v>103</v>
      </c>
      <c r="AC388" s="41" t="s">
        <v>103</v>
      </c>
      <c r="AD388" s="41" t="s">
        <v>103</v>
      </c>
      <c r="AE388" s="41" t="s">
        <v>103</v>
      </c>
      <c r="AF388" s="41" t="s">
        <v>103</v>
      </c>
      <c r="AG388" s="41" t="s">
        <v>103</v>
      </c>
      <c r="AH388" s="41" t="s">
        <v>103</v>
      </c>
      <c r="AI388" s="41" t="s">
        <v>103</v>
      </c>
      <c r="AJ388" s="41" t="s">
        <v>103</v>
      </c>
      <c r="AK388" s="41" t="s">
        <v>102</v>
      </c>
      <c r="AL388" s="41" t="s">
        <v>103</v>
      </c>
      <c r="AM388" s="41" t="s">
        <v>103</v>
      </c>
      <c r="AN388" s="42"/>
      <c r="AO388" s="42"/>
      <c r="AP388" s="43"/>
      <c r="AQ388" s="43"/>
      <c r="AR388" s="43"/>
      <c r="AS388" s="43"/>
      <c r="AT388" s="43"/>
      <c r="AU388" s="43"/>
      <c r="AV388" s="43"/>
      <c r="AW388" s="43"/>
      <c r="AX388" s="43"/>
      <c r="AY388" s="43"/>
      <c r="AZ388" s="43"/>
      <c r="BA388" s="43"/>
    </row>
    <row r="389">
      <c r="A389" s="40" t="s">
        <v>491</v>
      </c>
      <c r="B389" s="41" t="s">
        <v>103</v>
      </c>
      <c r="C389" s="41" t="s">
        <v>103</v>
      </c>
      <c r="D389" s="41" t="s">
        <v>103</v>
      </c>
      <c r="E389" s="41" t="s">
        <v>103</v>
      </c>
      <c r="F389" s="41" t="s">
        <v>103</v>
      </c>
      <c r="G389" s="42"/>
      <c r="H389" s="41" t="s">
        <v>103</v>
      </c>
      <c r="I389" s="41" t="s">
        <v>103</v>
      </c>
      <c r="J389" s="41" t="s">
        <v>103</v>
      </c>
      <c r="K389" s="41" t="s">
        <v>102</v>
      </c>
      <c r="L389" s="41" t="s">
        <v>103</v>
      </c>
      <c r="M389" s="41" t="s">
        <v>103</v>
      </c>
      <c r="N389" s="41" t="s">
        <v>103</v>
      </c>
      <c r="O389" s="41" t="s">
        <v>103</v>
      </c>
      <c r="P389" s="41" t="s">
        <v>103</v>
      </c>
      <c r="Q389" s="41" t="s">
        <v>102</v>
      </c>
      <c r="R389" s="41" t="s">
        <v>103</v>
      </c>
      <c r="S389" s="41" t="s">
        <v>103</v>
      </c>
      <c r="T389" s="41" t="s">
        <v>102</v>
      </c>
      <c r="U389" s="41" t="s">
        <v>111</v>
      </c>
      <c r="V389" s="41" t="s">
        <v>111</v>
      </c>
      <c r="W389" s="42"/>
      <c r="X389" s="41" t="s">
        <v>103</v>
      </c>
      <c r="Y389" s="42"/>
      <c r="Z389" s="42"/>
      <c r="AA389" s="41" t="s">
        <v>103</v>
      </c>
      <c r="AB389" s="41" t="s">
        <v>103</v>
      </c>
      <c r="AC389" s="41" t="s">
        <v>103</v>
      </c>
      <c r="AD389" s="41" t="s">
        <v>103</v>
      </c>
      <c r="AE389" s="41" t="s">
        <v>103</v>
      </c>
      <c r="AF389" s="41" t="s">
        <v>102</v>
      </c>
      <c r="AG389" s="41" t="s">
        <v>102</v>
      </c>
      <c r="AH389" s="41" t="s">
        <v>103</v>
      </c>
      <c r="AI389" s="41" t="s">
        <v>103</v>
      </c>
      <c r="AJ389" s="41" t="s">
        <v>103</v>
      </c>
      <c r="AK389" s="41" t="s">
        <v>103</v>
      </c>
      <c r="AL389" s="41" t="s">
        <v>102</v>
      </c>
      <c r="AM389" s="41" t="s">
        <v>102</v>
      </c>
      <c r="AN389" s="42"/>
      <c r="AO389" s="42"/>
      <c r="AP389" s="43"/>
      <c r="AQ389" s="43"/>
      <c r="AR389" s="43"/>
      <c r="AS389" s="43"/>
      <c r="AT389" s="43"/>
      <c r="AU389" s="43"/>
      <c r="AV389" s="43"/>
      <c r="AW389" s="43"/>
      <c r="AX389" s="43"/>
      <c r="AY389" s="43"/>
      <c r="AZ389" s="43"/>
      <c r="BA389" s="43"/>
    </row>
    <row r="390">
      <c r="A390" s="40" t="s">
        <v>492</v>
      </c>
      <c r="B390" s="41" t="s">
        <v>103</v>
      </c>
      <c r="C390" s="41" t="s">
        <v>103</v>
      </c>
      <c r="D390" s="41" t="s">
        <v>103</v>
      </c>
      <c r="E390" s="41" t="s">
        <v>103</v>
      </c>
      <c r="F390" s="41" t="s">
        <v>103</v>
      </c>
      <c r="G390" s="42"/>
      <c r="H390" s="41" t="s">
        <v>103</v>
      </c>
      <c r="I390" s="41" t="s">
        <v>103</v>
      </c>
      <c r="J390" s="41" t="s">
        <v>103</v>
      </c>
      <c r="K390" s="41" t="s">
        <v>103</v>
      </c>
      <c r="L390" s="41" t="s">
        <v>103</v>
      </c>
      <c r="M390" s="41" t="s">
        <v>103</v>
      </c>
      <c r="N390" s="41" t="s">
        <v>102</v>
      </c>
      <c r="O390" s="41" t="s">
        <v>103</v>
      </c>
      <c r="P390" s="41" t="s">
        <v>103</v>
      </c>
      <c r="Q390" s="41" t="s">
        <v>103</v>
      </c>
      <c r="R390" s="41" t="s">
        <v>103</v>
      </c>
      <c r="S390" s="41" t="s">
        <v>102</v>
      </c>
      <c r="T390" s="41" t="s">
        <v>103</v>
      </c>
      <c r="U390" s="41" t="s">
        <v>103</v>
      </c>
      <c r="V390" s="41" t="s">
        <v>103</v>
      </c>
      <c r="W390" s="42"/>
      <c r="X390" s="41" t="s">
        <v>103</v>
      </c>
      <c r="Y390" s="42"/>
      <c r="Z390" s="42"/>
      <c r="AA390" s="41" t="s">
        <v>103</v>
      </c>
      <c r="AB390" s="41" t="s">
        <v>103</v>
      </c>
      <c r="AC390" s="41" t="s">
        <v>102</v>
      </c>
      <c r="AD390" s="41" t="s">
        <v>103</v>
      </c>
      <c r="AE390" s="41" t="s">
        <v>103</v>
      </c>
      <c r="AF390" s="41" t="s">
        <v>103</v>
      </c>
      <c r="AG390" s="41" t="s">
        <v>103</v>
      </c>
      <c r="AH390" s="41" t="s">
        <v>103</v>
      </c>
      <c r="AI390" s="41" t="s">
        <v>103</v>
      </c>
      <c r="AJ390" s="41" t="s">
        <v>103</v>
      </c>
      <c r="AK390" s="41" t="s">
        <v>102</v>
      </c>
      <c r="AL390" s="41" t="s">
        <v>102</v>
      </c>
      <c r="AM390" s="41" t="s">
        <v>103</v>
      </c>
      <c r="AN390" s="42"/>
      <c r="AO390" s="42"/>
      <c r="AP390" s="43"/>
      <c r="AQ390" s="43"/>
      <c r="AR390" s="43"/>
      <c r="AS390" s="43"/>
      <c r="AT390" s="43"/>
      <c r="AU390" s="43"/>
      <c r="AV390" s="43"/>
      <c r="AW390" s="43"/>
      <c r="AX390" s="43"/>
      <c r="AY390" s="43"/>
      <c r="AZ390" s="43"/>
      <c r="BA390" s="43"/>
    </row>
    <row r="391">
      <c r="A391" s="40" t="s">
        <v>493</v>
      </c>
      <c r="B391" s="41" t="s">
        <v>103</v>
      </c>
      <c r="C391" s="41" t="s">
        <v>103</v>
      </c>
      <c r="D391" s="41" t="s">
        <v>103</v>
      </c>
      <c r="E391" s="41" t="s">
        <v>103</v>
      </c>
      <c r="F391" s="41" t="s">
        <v>103</v>
      </c>
      <c r="G391" s="42"/>
      <c r="H391" s="41" t="s">
        <v>103</v>
      </c>
      <c r="I391" s="41" t="s">
        <v>103</v>
      </c>
      <c r="J391" s="41" t="s">
        <v>103</v>
      </c>
      <c r="K391" s="41" t="s">
        <v>103</v>
      </c>
      <c r="L391" s="41" t="s">
        <v>103</v>
      </c>
      <c r="M391" s="41" t="s">
        <v>103</v>
      </c>
      <c r="N391" s="41" t="s">
        <v>103</v>
      </c>
      <c r="O391" s="41" t="s">
        <v>103</v>
      </c>
      <c r="P391" s="41" t="s">
        <v>103</v>
      </c>
      <c r="Q391" s="41" t="s">
        <v>103</v>
      </c>
      <c r="R391" s="41" t="s">
        <v>103</v>
      </c>
      <c r="S391" s="41" t="s">
        <v>103</v>
      </c>
      <c r="T391" s="41" t="s">
        <v>103</v>
      </c>
      <c r="U391" s="41" t="s">
        <v>103</v>
      </c>
      <c r="V391" s="41" t="s">
        <v>103</v>
      </c>
      <c r="W391" s="42"/>
      <c r="X391" s="41" t="s">
        <v>103</v>
      </c>
      <c r="Y391" s="42"/>
      <c r="Z391" s="42"/>
      <c r="AA391" s="41" t="s">
        <v>103</v>
      </c>
      <c r="AB391" s="41" t="s">
        <v>103</v>
      </c>
      <c r="AC391" s="41" t="s">
        <v>102</v>
      </c>
      <c r="AD391" s="41" t="s">
        <v>103</v>
      </c>
      <c r="AE391" s="41" t="s">
        <v>103</v>
      </c>
      <c r="AF391" s="41" t="s">
        <v>103</v>
      </c>
      <c r="AG391" s="41" t="s">
        <v>103</v>
      </c>
      <c r="AH391" s="41" t="s">
        <v>103</v>
      </c>
      <c r="AI391" s="41" t="s">
        <v>103</v>
      </c>
      <c r="AJ391" s="41" t="s">
        <v>103</v>
      </c>
      <c r="AK391" s="41" t="s">
        <v>103</v>
      </c>
      <c r="AL391" s="41" t="s">
        <v>103</v>
      </c>
      <c r="AM391" s="41" t="s">
        <v>103</v>
      </c>
      <c r="AN391" s="42"/>
      <c r="AO391" s="42"/>
      <c r="AP391" s="43"/>
      <c r="AQ391" s="43"/>
      <c r="AR391" s="43"/>
      <c r="AS391" s="43"/>
      <c r="AT391" s="43"/>
      <c r="AU391" s="43"/>
      <c r="AV391" s="43"/>
      <c r="AW391" s="43"/>
      <c r="AX391" s="43"/>
      <c r="AY391" s="43"/>
      <c r="AZ391" s="43"/>
      <c r="BA391" s="43"/>
    </row>
    <row r="392">
      <c r="A392" s="40" t="s">
        <v>494</v>
      </c>
      <c r="B392" s="41" t="s">
        <v>103</v>
      </c>
      <c r="C392" s="41" t="s">
        <v>103</v>
      </c>
      <c r="D392" s="41" t="s">
        <v>103</v>
      </c>
      <c r="E392" s="41" t="s">
        <v>103</v>
      </c>
      <c r="F392" s="41" t="s">
        <v>103</v>
      </c>
      <c r="G392" s="42"/>
      <c r="H392" s="41" t="s">
        <v>103</v>
      </c>
      <c r="I392" s="41" t="s">
        <v>103</v>
      </c>
      <c r="J392" s="41" t="s">
        <v>102</v>
      </c>
      <c r="K392" s="41" t="s">
        <v>103</v>
      </c>
      <c r="L392" s="41" t="s">
        <v>103</v>
      </c>
      <c r="M392" s="41" t="s">
        <v>102</v>
      </c>
      <c r="N392" s="41" t="s">
        <v>103</v>
      </c>
      <c r="O392" s="41" t="s">
        <v>103</v>
      </c>
      <c r="P392" s="41" t="s">
        <v>103</v>
      </c>
      <c r="Q392" s="41" t="s">
        <v>103</v>
      </c>
      <c r="R392" s="41" t="s">
        <v>103</v>
      </c>
      <c r="S392" s="41" t="s">
        <v>103</v>
      </c>
      <c r="T392" s="41" t="s">
        <v>102</v>
      </c>
      <c r="U392" s="41" t="s">
        <v>103</v>
      </c>
      <c r="V392" s="41" t="s">
        <v>103</v>
      </c>
      <c r="W392" s="42"/>
      <c r="X392" s="41" t="s">
        <v>103</v>
      </c>
      <c r="Y392" s="42"/>
      <c r="Z392" s="42"/>
      <c r="AA392" s="41" t="s">
        <v>103</v>
      </c>
      <c r="AB392" s="41" t="s">
        <v>103</v>
      </c>
      <c r="AC392" s="41" t="s">
        <v>103</v>
      </c>
      <c r="AD392" s="41" t="s">
        <v>103</v>
      </c>
      <c r="AE392" s="41" t="s">
        <v>103</v>
      </c>
      <c r="AF392" s="41" t="s">
        <v>102</v>
      </c>
      <c r="AG392" s="41" t="s">
        <v>103</v>
      </c>
      <c r="AH392" s="41" t="s">
        <v>103</v>
      </c>
      <c r="AI392" s="41" t="s">
        <v>103</v>
      </c>
      <c r="AJ392" s="41" t="s">
        <v>103</v>
      </c>
      <c r="AK392" s="41" t="s">
        <v>103</v>
      </c>
      <c r="AL392" s="41" t="s">
        <v>103</v>
      </c>
      <c r="AM392" s="41" t="s">
        <v>102</v>
      </c>
      <c r="AN392" s="42"/>
      <c r="AO392" s="42"/>
      <c r="AP392" s="43"/>
      <c r="AQ392" s="43"/>
      <c r="AR392" s="43"/>
      <c r="AS392" s="43"/>
      <c r="AT392" s="43"/>
      <c r="AU392" s="43"/>
      <c r="AV392" s="43"/>
      <c r="AW392" s="43"/>
      <c r="AX392" s="43"/>
      <c r="AY392" s="43"/>
      <c r="AZ392" s="43"/>
      <c r="BA392" s="43"/>
    </row>
    <row r="393">
      <c r="A393" s="6" t="s">
        <v>495</v>
      </c>
      <c r="B393" s="7" t="s">
        <v>102</v>
      </c>
      <c r="C393" s="7" t="s">
        <v>102</v>
      </c>
      <c r="D393" s="7" t="s">
        <v>102</v>
      </c>
      <c r="E393" s="7" t="s">
        <v>102</v>
      </c>
      <c r="F393" s="7" t="s">
        <v>102</v>
      </c>
      <c r="G393" s="8"/>
      <c r="H393" s="7" t="s">
        <v>102</v>
      </c>
      <c r="I393" s="7" t="s">
        <v>102</v>
      </c>
      <c r="J393" s="7" t="s">
        <v>102</v>
      </c>
      <c r="K393" s="7" t="s">
        <v>102</v>
      </c>
      <c r="L393" s="7" t="s">
        <v>102</v>
      </c>
      <c r="M393" s="7" t="s">
        <v>102</v>
      </c>
      <c r="N393" s="7" t="s">
        <v>102</v>
      </c>
      <c r="O393" s="7" t="s">
        <v>102</v>
      </c>
      <c r="P393" s="7" t="s">
        <v>102</v>
      </c>
      <c r="Q393" s="7" t="s">
        <v>102</v>
      </c>
      <c r="R393" s="7" t="s">
        <v>103</v>
      </c>
      <c r="S393" s="7" t="s">
        <v>102</v>
      </c>
      <c r="T393" s="7" t="s">
        <v>102</v>
      </c>
      <c r="U393" s="7" t="s">
        <v>102</v>
      </c>
      <c r="V393" s="7" t="s">
        <v>102</v>
      </c>
      <c r="W393" s="8"/>
      <c r="X393" s="7" t="s">
        <v>102</v>
      </c>
      <c r="Y393" s="8"/>
      <c r="Z393" s="8"/>
      <c r="AA393" s="7" t="s">
        <v>102</v>
      </c>
      <c r="AB393" s="7" t="s">
        <v>103</v>
      </c>
      <c r="AC393" s="7" t="s">
        <v>102</v>
      </c>
      <c r="AD393" s="7" t="s">
        <v>102</v>
      </c>
      <c r="AE393" s="7" t="s">
        <v>103</v>
      </c>
      <c r="AF393" s="7" t="s">
        <v>103</v>
      </c>
      <c r="AG393" s="7" t="s">
        <v>102</v>
      </c>
      <c r="AH393" s="7" t="s">
        <v>102</v>
      </c>
      <c r="AI393" s="7" t="s">
        <v>102</v>
      </c>
      <c r="AJ393" s="7" t="s">
        <v>102</v>
      </c>
      <c r="AK393" s="7" t="s">
        <v>103</v>
      </c>
      <c r="AL393" s="7" t="s">
        <v>103</v>
      </c>
      <c r="AM393" s="7" t="s">
        <v>102</v>
      </c>
      <c r="AN393" s="8"/>
      <c r="AO393" s="8"/>
    </row>
    <row r="394">
      <c r="A394" s="6" t="s">
        <v>496</v>
      </c>
      <c r="B394" s="7" t="s">
        <v>102</v>
      </c>
      <c r="C394" s="7" t="s">
        <v>103</v>
      </c>
      <c r="D394" s="7" t="s">
        <v>103</v>
      </c>
      <c r="E394" s="7" t="s">
        <v>103</v>
      </c>
      <c r="F394" s="7" t="s">
        <v>103</v>
      </c>
      <c r="G394" s="8"/>
      <c r="H394" s="7" t="s">
        <v>103</v>
      </c>
      <c r="I394" s="7" t="s">
        <v>103</v>
      </c>
      <c r="J394" s="7" t="s">
        <v>103</v>
      </c>
      <c r="K394" s="7" t="s">
        <v>103</v>
      </c>
      <c r="L394" s="7" t="s">
        <v>103</v>
      </c>
      <c r="M394" s="7" t="s">
        <v>111</v>
      </c>
      <c r="N394" s="7" t="s">
        <v>103</v>
      </c>
      <c r="O394" s="7" t="s">
        <v>103</v>
      </c>
      <c r="P394" s="7" t="s">
        <v>103</v>
      </c>
      <c r="Q394" s="7" t="s">
        <v>103</v>
      </c>
      <c r="R394" s="7" t="s">
        <v>103</v>
      </c>
      <c r="S394" s="7" t="s">
        <v>103</v>
      </c>
      <c r="T394" s="7" t="s">
        <v>103</v>
      </c>
      <c r="U394" s="7" t="s">
        <v>103</v>
      </c>
      <c r="V394" s="7" t="s">
        <v>103</v>
      </c>
      <c r="W394" s="8"/>
      <c r="X394" s="7" t="s">
        <v>103</v>
      </c>
      <c r="Y394" s="8"/>
      <c r="Z394" s="8"/>
      <c r="AA394" s="7" t="s">
        <v>103</v>
      </c>
      <c r="AB394" s="7" t="s">
        <v>103</v>
      </c>
      <c r="AC394" s="7" t="s">
        <v>102</v>
      </c>
      <c r="AD394" s="7" t="s">
        <v>103</v>
      </c>
      <c r="AE394" s="7" t="s">
        <v>103</v>
      </c>
      <c r="AF394" s="7" t="s">
        <v>103</v>
      </c>
      <c r="AG394" s="7" t="s">
        <v>103</v>
      </c>
      <c r="AH394" s="7" t="s">
        <v>103</v>
      </c>
      <c r="AI394" s="7" t="s">
        <v>103</v>
      </c>
      <c r="AJ394" s="7" t="s">
        <v>103</v>
      </c>
      <c r="AK394" s="7" t="s">
        <v>102</v>
      </c>
      <c r="AL394" s="7" t="s">
        <v>103</v>
      </c>
      <c r="AM394" s="7" t="s">
        <v>103</v>
      </c>
      <c r="AN394" s="8"/>
      <c r="AO394" s="8"/>
    </row>
    <row r="395">
      <c r="A395" s="6" t="s">
        <v>497</v>
      </c>
      <c r="B395" s="7" t="s">
        <v>103</v>
      </c>
      <c r="C395" s="7" t="s">
        <v>103</v>
      </c>
      <c r="D395" s="7" t="s">
        <v>103</v>
      </c>
      <c r="E395" s="7" t="s">
        <v>103</v>
      </c>
      <c r="F395" s="7" t="s">
        <v>103</v>
      </c>
      <c r="G395" s="8"/>
      <c r="H395" s="7" t="s">
        <v>103</v>
      </c>
      <c r="I395" s="7" t="s">
        <v>103</v>
      </c>
      <c r="J395" s="7" t="s">
        <v>103</v>
      </c>
      <c r="K395" s="7" t="s">
        <v>102</v>
      </c>
      <c r="L395" s="7" t="s">
        <v>103</v>
      </c>
      <c r="M395" s="7" t="s">
        <v>102</v>
      </c>
      <c r="N395" s="7" t="s">
        <v>103</v>
      </c>
      <c r="O395" s="7" t="s">
        <v>103</v>
      </c>
      <c r="P395" s="7" t="s">
        <v>103</v>
      </c>
      <c r="Q395" s="7" t="s">
        <v>103</v>
      </c>
      <c r="R395" s="7" t="s">
        <v>103</v>
      </c>
      <c r="S395" s="7" t="s">
        <v>103</v>
      </c>
      <c r="T395" s="7" t="s">
        <v>103</v>
      </c>
      <c r="U395" s="7" t="s">
        <v>103</v>
      </c>
      <c r="V395" s="7" t="s">
        <v>103</v>
      </c>
      <c r="W395" s="8"/>
      <c r="X395" s="7" t="s">
        <v>103</v>
      </c>
      <c r="Y395" s="8"/>
      <c r="Z395" s="8"/>
      <c r="AA395" s="7" t="s">
        <v>103</v>
      </c>
      <c r="AB395" s="7" t="s">
        <v>103</v>
      </c>
      <c r="AC395" s="7" t="s">
        <v>103</v>
      </c>
      <c r="AD395" s="7" t="s">
        <v>103</v>
      </c>
      <c r="AE395" s="7" t="s">
        <v>103</v>
      </c>
      <c r="AF395" s="7" t="s">
        <v>103</v>
      </c>
      <c r="AG395" s="7" t="s">
        <v>103</v>
      </c>
      <c r="AH395" s="7" t="s">
        <v>103</v>
      </c>
      <c r="AI395" s="7" t="s">
        <v>103</v>
      </c>
      <c r="AJ395" s="7" t="s">
        <v>103</v>
      </c>
      <c r="AK395" s="7" t="s">
        <v>102</v>
      </c>
      <c r="AL395" s="7" t="s">
        <v>103</v>
      </c>
      <c r="AM395" s="7" t="s">
        <v>103</v>
      </c>
      <c r="AN395" s="8"/>
      <c r="AO395" s="8"/>
    </row>
    <row r="396">
      <c r="A396" s="5"/>
    </row>
    <row r="397">
      <c r="A397" s="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14"/>
    <col customWidth="1" min="2" max="2" width="6.14"/>
    <col customWidth="1" min="3" max="6" width="6.71"/>
    <col customWidth="1" min="7" max="7" width="7.14"/>
    <col customWidth="1" min="8" max="9" width="6.71"/>
    <col customWidth="1" min="10" max="10" width="7.14"/>
    <col customWidth="1" min="11" max="11" width="7.71"/>
    <col customWidth="1" min="12" max="12" width="8.0"/>
    <col customWidth="1" min="13" max="15" width="7.71"/>
    <col customWidth="1" min="16" max="17" width="8.14"/>
    <col customWidth="1" min="18" max="22" width="7.71"/>
    <col customWidth="1" min="23" max="23" width="8.14"/>
    <col customWidth="1" min="24" max="24" width="7.71"/>
    <col customWidth="1" min="25" max="25" width="8.14"/>
    <col customWidth="1" min="26" max="28" width="7.71"/>
    <col customWidth="1" min="29" max="33" width="8.14"/>
    <col customWidth="1" min="34" max="35" width="7.71"/>
    <col customWidth="1" min="36" max="38" width="8.14"/>
    <col customWidth="1" min="39" max="39" width="7.71"/>
    <col customWidth="1" min="40" max="40" width="8.14"/>
  </cols>
  <sheetData>
    <row r="1">
      <c r="A1" s="11" t="str">
        <f t="array" ref="A1:A393">COMMATS!A4:A396</f>
        <v>ID</v>
      </c>
      <c r="B1" s="11" t="str">
        <f t="array" ref="B1:BL1">COMMATS!B4:AN4</f>
        <v>1CM-F</v>
      </c>
      <c r="C1" s="5" t="s">
        <v>503</v>
      </c>
      <c r="D1" s="5" t="s">
        <v>504</v>
      </c>
      <c r="E1" s="5" t="s">
        <v>505</v>
      </c>
      <c r="F1" s="5" t="s">
        <v>506</v>
      </c>
      <c r="G1" s="5" t="s">
        <v>507</v>
      </c>
      <c r="H1" s="5" t="s">
        <v>508</v>
      </c>
      <c r="I1" s="5" t="s">
        <v>509</v>
      </c>
      <c r="J1" s="5" t="s">
        <v>510</v>
      </c>
      <c r="K1" s="5" t="s">
        <v>511</v>
      </c>
      <c r="L1" s="5" t="s">
        <v>512</v>
      </c>
      <c r="M1" s="5" t="s">
        <v>513</v>
      </c>
      <c r="N1" s="5" t="s">
        <v>514</v>
      </c>
      <c r="O1" s="5" t="s">
        <v>515</v>
      </c>
      <c r="P1" s="5" t="s">
        <v>516</v>
      </c>
      <c r="Q1" s="5" t="s">
        <v>517</v>
      </c>
      <c r="R1" s="5" t="s">
        <v>518</v>
      </c>
      <c r="S1" s="5" t="s">
        <v>519</v>
      </c>
      <c r="T1" s="5" t="s">
        <v>520</v>
      </c>
      <c r="U1" s="5" t="s">
        <v>521</v>
      </c>
      <c r="V1" s="5" t="s">
        <v>522</v>
      </c>
      <c r="W1" s="5" t="s">
        <v>523</v>
      </c>
      <c r="X1" s="5" t="s">
        <v>524</v>
      </c>
      <c r="Y1" s="5" t="s">
        <v>525</v>
      </c>
      <c r="Z1" s="5" t="s">
        <v>526</v>
      </c>
      <c r="AA1" s="5" t="s">
        <v>527</v>
      </c>
      <c r="AB1" s="5" t="s">
        <v>528</v>
      </c>
      <c r="AC1" s="5" t="s">
        <v>529</v>
      </c>
      <c r="AD1" s="5" t="s">
        <v>530</v>
      </c>
      <c r="AE1" s="5" t="s">
        <v>531</v>
      </c>
      <c r="AF1" s="5" t="s">
        <v>532</v>
      </c>
      <c r="AG1" s="5" t="s">
        <v>533</v>
      </c>
      <c r="AH1" s="5" t="s">
        <v>534</v>
      </c>
      <c r="AI1" s="5" t="s">
        <v>535</v>
      </c>
      <c r="AJ1" s="5" t="s">
        <v>536</v>
      </c>
      <c r="AK1" s="5" t="s">
        <v>537</v>
      </c>
      <c r="AL1" s="5" t="s">
        <v>538</v>
      </c>
      <c r="AM1" s="5" t="s">
        <v>539</v>
      </c>
      <c r="AN1" s="5" t="s">
        <v>540</v>
      </c>
      <c r="AO1" s="5"/>
      <c r="AP1" s="5"/>
      <c r="AQ1" s="5"/>
      <c r="AR1" s="5"/>
      <c r="AS1" s="5"/>
      <c r="AT1" s="5"/>
      <c r="AU1" s="5"/>
      <c r="AV1" s="5"/>
      <c r="AW1" s="5"/>
      <c r="AX1" s="5"/>
    </row>
    <row r="2">
      <c r="A2" s="5" t="s">
        <v>101</v>
      </c>
      <c r="B2">
        <f>IF(COMMATS!B5='Master Answer Key'!$B4, 1, 0)</f>
        <v>0</v>
      </c>
      <c r="C2">
        <f>IF(COMMATS!C5='Master Answer Key'!$B4, 1, 0)</f>
        <v>0</v>
      </c>
      <c r="D2">
        <f>IF(COMMATS!D5='Master Answer Key'!$B4, 1, 0)</f>
        <v>0</v>
      </c>
      <c r="E2">
        <f>IF(COMMATS!E5='Master Answer Key'!$B4, 1, 0)</f>
        <v>0</v>
      </c>
      <c r="F2">
        <f>IF(COMMATS!F5='Master Answer Key'!$B4, 1, 0)</f>
        <v>0</v>
      </c>
      <c r="G2">
        <f>IF(COMMATS!G5='Master Answer Key'!$B4, 1, 0)</f>
        <v>0</v>
      </c>
      <c r="H2">
        <f>IF(COMMATS!H5='Master Answer Key'!$B4, 1, 0)</f>
        <v>1</v>
      </c>
      <c r="I2">
        <f>IF(COMMATS!I5='Master Answer Key'!$B4, 1, 0)</f>
        <v>0</v>
      </c>
      <c r="J2">
        <f>IF(COMMATS!J5='Master Answer Key'!$B4, 1, 0)</f>
        <v>0</v>
      </c>
      <c r="K2">
        <f>IF(COMMATS!K5='Master Answer Key'!$B4, 1, 0)</f>
        <v>0</v>
      </c>
      <c r="L2">
        <f>IF(COMMATS!L5='Master Answer Key'!$B4, 1, 0)</f>
        <v>0</v>
      </c>
      <c r="M2">
        <f>IF(COMMATS!M5='Master Answer Key'!$B4, 1, 0)</f>
        <v>0</v>
      </c>
      <c r="N2">
        <f>IF(COMMATS!N5='Master Answer Key'!$B4, 1, 0)</f>
        <v>0</v>
      </c>
      <c r="O2">
        <f>IF(COMMATS!O5='Master Answer Key'!$B4, 1, 0)</f>
        <v>0</v>
      </c>
      <c r="P2">
        <f>IF(COMMATS!P5='Master Answer Key'!$B4, 1, 0)</f>
        <v>0</v>
      </c>
      <c r="Q2">
        <f>IF(COMMATS!Q5='Master Answer Key'!$B4, 1, 0)</f>
        <v>0</v>
      </c>
      <c r="R2">
        <f>IF(COMMATS!R5='Master Answer Key'!$B4, 1, 0)</f>
        <v>0</v>
      </c>
      <c r="S2">
        <f>IF(COMMATS!S5='Master Answer Key'!$B4, 1, 0)</f>
        <v>0</v>
      </c>
      <c r="T2">
        <f>IF(COMMATS!T5='Master Answer Key'!$B4, 1, 0)</f>
        <v>0</v>
      </c>
      <c r="U2">
        <f>IF(COMMATS!U5='Master Answer Key'!$B4, 1, 0)</f>
        <v>1</v>
      </c>
      <c r="V2">
        <f>IF(COMMATS!V5='Master Answer Key'!$B4, 1, 0)</f>
        <v>1</v>
      </c>
      <c r="W2">
        <f>IF(COMMATS!W5='Master Answer Key'!$B4, 1, 0)</f>
        <v>0</v>
      </c>
      <c r="X2">
        <f>IF(COMMATS!X5='Master Answer Key'!$B4, 1, 0)</f>
        <v>0</v>
      </c>
      <c r="Y2">
        <f>IF(COMMATS!Y5='Master Answer Key'!$B4, 1, 0)</f>
        <v>0</v>
      </c>
      <c r="Z2">
        <f>IF(COMMATS!Z5='Master Answer Key'!$B4, 1, 0)</f>
        <v>0</v>
      </c>
      <c r="AA2">
        <f>IF(COMMATS!AA5='Master Answer Key'!$B4, 1, 0)</f>
        <v>0</v>
      </c>
      <c r="AB2">
        <f>IF(COMMATS!AB5='Master Answer Key'!$B4, 1, 0)</f>
        <v>0</v>
      </c>
      <c r="AC2">
        <f>IF(COMMATS!AC5='Master Answer Key'!$B4, 1, 0)</f>
        <v>0</v>
      </c>
      <c r="AD2">
        <f>IF(COMMATS!AD5='Master Answer Key'!$B4, 1, 0)</f>
        <v>0</v>
      </c>
      <c r="AE2">
        <f>IF(COMMATS!AE5='Master Answer Key'!$B4, 1, 0)</f>
        <v>0</v>
      </c>
      <c r="AF2">
        <f>IF(COMMATS!AF5='Master Answer Key'!$B4, 1, 0)</f>
        <v>0</v>
      </c>
      <c r="AG2">
        <f>IF(COMMATS!AG5='Master Answer Key'!$B4, 1, 0)</f>
        <v>0</v>
      </c>
      <c r="AH2">
        <f>IF(COMMATS!AH5='Master Answer Key'!$B4, 1, 0)</f>
        <v>0</v>
      </c>
      <c r="AI2">
        <f>IF(COMMATS!AI5='Master Answer Key'!$B4, 1, 0)</f>
        <v>1</v>
      </c>
      <c r="AJ2">
        <f>IF(COMMATS!AJ5='Master Answer Key'!$B4, 1, 0)</f>
        <v>0</v>
      </c>
      <c r="AK2">
        <f>IF(COMMATS!AK5='Master Answer Key'!$B4, 1, 0)</f>
        <v>0</v>
      </c>
      <c r="AL2">
        <f>IF(COMMATS!AL5='Master Answer Key'!$B4, 1, 0)</f>
        <v>1</v>
      </c>
      <c r="AM2">
        <f>IF(COMMATS!AM5='Master Answer Key'!$B4, 1, 0)</f>
        <v>0</v>
      </c>
      <c r="AN2">
        <f>IF(COMMATS!AN5='Master Answer Key'!$B4, 1, 0)</f>
        <v>1</v>
      </c>
    </row>
    <row r="3">
      <c r="A3" s="5" t="s">
        <v>104</v>
      </c>
      <c r="B3">
        <f>IF(COMMATS!B6='Master Answer Key'!$B5, 1, 0)</f>
        <v>1</v>
      </c>
      <c r="C3">
        <f>IF(COMMATS!C6='Master Answer Key'!$B5, 1, 0)</f>
        <v>1</v>
      </c>
      <c r="D3">
        <f>IF(COMMATS!D6='Master Answer Key'!$B5, 1, 0)</f>
        <v>1</v>
      </c>
      <c r="E3">
        <f>IF(COMMATS!E6='Master Answer Key'!$B5, 1, 0)</f>
        <v>1</v>
      </c>
      <c r="F3">
        <f>IF(COMMATS!F6='Master Answer Key'!$B5, 1, 0)</f>
        <v>1</v>
      </c>
      <c r="G3">
        <f>IF(COMMATS!G6='Master Answer Key'!$B5, 1, 0)</f>
        <v>0</v>
      </c>
      <c r="H3">
        <f>IF(COMMATS!H6='Master Answer Key'!$B5, 1, 0)</f>
        <v>1</v>
      </c>
      <c r="I3">
        <f>IF(COMMATS!I6='Master Answer Key'!$B5, 1, 0)</f>
        <v>1</v>
      </c>
      <c r="J3">
        <f>IF(COMMATS!J6='Master Answer Key'!$B5, 1, 0)</f>
        <v>1</v>
      </c>
      <c r="K3">
        <f>IF(COMMATS!K6='Master Answer Key'!$B5, 1, 0)</f>
        <v>1</v>
      </c>
      <c r="L3">
        <f>IF(COMMATS!L6='Master Answer Key'!$B5, 1, 0)</f>
        <v>1</v>
      </c>
      <c r="M3">
        <f>IF(COMMATS!M6='Master Answer Key'!$B5, 1, 0)</f>
        <v>1</v>
      </c>
      <c r="N3">
        <f>IF(COMMATS!N6='Master Answer Key'!$B5, 1, 0)</f>
        <v>1</v>
      </c>
      <c r="O3">
        <f>IF(COMMATS!O6='Master Answer Key'!$B5, 1, 0)</f>
        <v>1</v>
      </c>
      <c r="P3">
        <f>IF(COMMATS!P6='Master Answer Key'!$B5, 1, 0)</f>
        <v>1</v>
      </c>
      <c r="Q3">
        <f>IF(COMMATS!Q6='Master Answer Key'!$B5, 1, 0)</f>
        <v>1</v>
      </c>
      <c r="R3">
        <f>IF(COMMATS!R6='Master Answer Key'!$B5, 1, 0)</f>
        <v>1</v>
      </c>
      <c r="S3">
        <f>IF(COMMATS!S6='Master Answer Key'!$B5, 1, 0)</f>
        <v>1</v>
      </c>
      <c r="T3">
        <f>IF(COMMATS!T6='Master Answer Key'!$B5, 1, 0)</f>
        <v>1</v>
      </c>
      <c r="U3">
        <f>IF(COMMATS!U6='Master Answer Key'!$B5, 1, 0)</f>
        <v>1</v>
      </c>
      <c r="V3">
        <f>IF(COMMATS!V6='Master Answer Key'!$B5, 1, 0)</f>
        <v>1</v>
      </c>
      <c r="W3">
        <f>IF(COMMATS!W6='Master Answer Key'!$B5, 1, 0)</f>
        <v>1</v>
      </c>
      <c r="X3">
        <f>IF(COMMATS!X6='Master Answer Key'!$B5, 1, 0)</f>
        <v>1</v>
      </c>
      <c r="Y3">
        <f>IF(COMMATS!Y6='Master Answer Key'!$B5, 1, 0)</f>
        <v>1</v>
      </c>
      <c r="Z3">
        <f>IF(COMMATS!Z6='Master Answer Key'!$B5, 1, 0)</f>
        <v>1</v>
      </c>
      <c r="AA3">
        <f>IF(COMMATS!AA6='Master Answer Key'!$B5, 1, 0)</f>
        <v>1</v>
      </c>
      <c r="AB3">
        <f>IF(COMMATS!AB6='Master Answer Key'!$B5, 1, 0)</f>
        <v>1</v>
      </c>
      <c r="AC3">
        <f>IF(COMMATS!AC6='Master Answer Key'!$B5, 1, 0)</f>
        <v>1</v>
      </c>
      <c r="AD3">
        <f>IF(COMMATS!AD6='Master Answer Key'!$B5, 1, 0)</f>
        <v>1</v>
      </c>
      <c r="AE3">
        <f>IF(COMMATS!AE6='Master Answer Key'!$B5, 1, 0)</f>
        <v>1</v>
      </c>
      <c r="AF3">
        <f>IF(COMMATS!AF6='Master Answer Key'!$B5, 1, 0)</f>
        <v>1</v>
      </c>
      <c r="AG3">
        <f>IF(COMMATS!AG6='Master Answer Key'!$B5, 1, 0)</f>
        <v>1</v>
      </c>
      <c r="AH3">
        <f>IF(COMMATS!AH6='Master Answer Key'!$B5, 1, 0)</f>
        <v>1</v>
      </c>
      <c r="AI3">
        <f>IF(COMMATS!AI6='Master Answer Key'!$B5, 1, 0)</f>
        <v>1</v>
      </c>
      <c r="AJ3">
        <f>IF(COMMATS!AJ6='Master Answer Key'!$B5, 1, 0)</f>
        <v>1</v>
      </c>
      <c r="AK3">
        <f>IF(COMMATS!AK6='Master Answer Key'!$B5, 1, 0)</f>
        <v>1</v>
      </c>
      <c r="AL3">
        <f>IF(COMMATS!AL6='Master Answer Key'!$B5, 1, 0)</f>
        <v>1</v>
      </c>
      <c r="AM3">
        <f>IF(COMMATS!AM6='Master Answer Key'!$B5, 1, 0)</f>
        <v>1</v>
      </c>
      <c r="AN3">
        <f>IF(COMMATS!AN6='Master Answer Key'!$B5, 1, 0)</f>
        <v>1</v>
      </c>
    </row>
    <row r="4">
      <c r="A4" s="5" t="s">
        <v>105</v>
      </c>
      <c r="B4">
        <f>IF(COMMATS!B7='Master Answer Key'!$B6, 1, 0)</f>
        <v>1</v>
      </c>
      <c r="C4">
        <f>IF(COMMATS!C7='Master Answer Key'!$B6, 1, 0)</f>
        <v>1</v>
      </c>
      <c r="D4">
        <f>IF(COMMATS!D7='Master Answer Key'!$B6, 1, 0)</f>
        <v>1</v>
      </c>
      <c r="E4">
        <f>IF(COMMATS!E7='Master Answer Key'!$B6, 1, 0)</f>
        <v>1</v>
      </c>
      <c r="F4">
        <f>IF(COMMATS!F7='Master Answer Key'!$B6, 1, 0)</f>
        <v>1</v>
      </c>
      <c r="G4">
        <f>IF(COMMATS!G7='Master Answer Key'!$B6, 1, 0)</f>
        <v>0</v>
      </c>
      <c r="H4">
        <f>IF(COMMATS!H7='Master Answer Key'!$B6, 1, 0)</f>
        <v>1</v>
      </c>
      <c r="I4">
        <f>IF(COMMATS!I7='Master Answer Key'!$B6, 1, 0)</f>
        <v>1</v>
      </c>
      <c r="J4">
        <f>IF(COMMATS!J7='Master Answer Key'!$B6, 1, 0)</f>
        <v>1</v>
      </c>
      <c r="K4">
        <f>IF(COMMATS!K7='Master Answer Key'!$B6, 1, 0)</f>
        <v>1</v>
      </c>
      <c r="L4">
        <f>IF(COMMATS!L7='Master Answer Key'!$B6, 1, 0)</f>
        <v>1</v>
      </c>
      <c r="M4">
        <f>IF(COMMATS!M7='Master Answer Key'!$B6, 1, 0)</f>
        <v>1</v>
      </c>
      <c r="N4">
        <f>IF(COMMATS!N7='Master Answer Key'!$B6, 1, 0)</f>
        <v>0</v>
      </c>
      <c r="O4">
        <f>IF(COMMATS!O7='Master Answer Key'!$B6, 1, 0)</f>
        <v>1</v>
      </c>
      <c r="P4">
        <f>IF(COMMATS!P7='Master Answer Key'!$B6, 1, 0)</f>
        <v>1</v>
      </c>
      <c r="Q4">
        <f>IF(COMMATS!Q7='Master Answer Key'!$B6, 1, 0)</f>
        <v>1</v>
      </c>
      <c r="R4">
        <f>IF(COMMATS!R7='Master Answer Key'!$B6, 1, 0)</f>
        <v>0</v>
      </c>
      <c r="S4">
        <f>IF(COMMATS!S7='Master Answer Key'!$B6, 1, 0)</f>
        <v>0</v>
      </c>
      <c r="T4">
        <f>IF(COMMATS!T7='Master Answer Key'!$B6, 1, 0)</f>
        <v>0</v>
      </c>
      <c r="U4">
        <f>IF(COMMATS!U7='Master Answer Key'!$B6, 1, 0)</f>
        <v>1</v>
      </c>
      <c r="V4">
        <f>IF(COMMATS!V7='Master Answer Key'!$B6, 1, 0)</f>
        <v>1</v>
      </c>
      <c r="W4">
        <f>IF(COMMATS!W7='Master Answer Key'!$B6, 1, 0)</f>
        <v>1</v>
      </c>
      <c r="X4">
        <f>IF(COMMATS!X7='Master Answer Key'!$B6, 1, 0)</f>
        <v>1</v>
      </c>
      <c r="Y4">
        <f>IF(COMMATS!Y7='Master Answer Key'!$B6, 1, 0)</f>
        <v>0</v>
      </c>
      <c r="Z4">
        <f>IF(COMMATS!Z7='Master Answer Key'!$B6, 1, 0)</f>
        <v>1</v>
      </c>
      <c r="AA4">
        <f>IF(COMMATS!AA7='Master Answer Key'!$B6, 1, 0)</f>
        <v>1</v>
      </c>
      <c r="AB4">
        <f>IF(COMMATS!AB7='Master Answer Key'!$B6, 1, 0)</f>
        <v>1</v>
      </c>
      <c r="AC4">
        <f>IF(COMMATS!AC7='Master Answer Key'!$B6, 1, 0)</f>
        <v>1</v>
      </c>
      <c r="AD4">
        <f>IF(COMMATS!AD7='Master Answer Key'!$B6, 1, 0)</f>
        <v>1</v>
      </c>
      <c r="AE4">
        <f>IF(COMMATS!AE7='Master Answer Key'!$B6, 1, 0)</f>
        <v>1</v>
      </c>
      <c r="AF4">
        <f>IF(COMMATS!AF7='Master Answer Key'!$B6, 1, 0)</f>
        <v>1</v>
      </c>
      <c r="AG4">
        <f>IF(COMMATS!AG7='Master Answer Key'!$B6, 1, 0)</f>
        <v>1</v>
      </c>
      <c r="AH4">
        <f>IF(COMMATS!AH7='Master Answer Key'!$B6, 1, 0)</f>
        <v>1</v>
      </c>
      <c r="AI4">
        <f>IF(COMMATS!AI7='Master Answer Key'!$B6, 1, 0)</f>
        <v>1</v>
      </c>
      <c r="AJ4">
        <f>IF(COMMATS!AJ7='Master Answer Key'!$B6, 1, 0)</f>
        <v>1</v>
      </c>
      <c r="AK4">
        <f>IF(COMMATS!AK7='Master Answer Key'!$B6, 1, 0)</f>
        <v>1</v>
      </c>
      <c r="AL4">
        <f>IF(COMMATS!AL7='Master Answer Key'!$B6, 1, 0)</f>
        <v>1</v>
      </c>
      <c r="AM4">
        <f>IF(COMMATS!AM7='Master Answer Key'!$B6, 1, 0)</f>
        <v>1</v>
      </c>
      <c r="AN4">
        <f>IF(COMMATS!AN7='Master Answer Key'!$B6, 1, 0)</f>
        <v>1</v>
      </c>
    </row>
    <row r="5">
      <c r="A5" s="5" t="s">
        <v>106</v>
      </c>
      <c r="B5">
        <f>IF(COMMATS!B8='Master Answer Key'!$B7, 1, 0)</f>
        <v>1</v>
      </c>
      <c r="C5">
        <f>IF(COMMATS!C8='Master Answer Key'!$B7, 1, 0)</f>
        <v>1</v>
      </c>
      <c r="D5">
        <f>IF(COMMATS!D8='Master Answer Key'!$B7, 1, 0)</f>
        <v>1</v>
      </c>
      <c r="E5">
        <f>IF(COMMATS!E8='Master Answer Key'!$B7, 1, 0)</f>
        <v>1</v>
      </c>
      <c r="F5">
        <f>IF(COMMATS!F8='Master Answer Key'!$B7, 1, 0)</f>
        <v>1</v>
      </c>
      <c r="G5">
        <f>IF(COMMATS!G8='Master Answer Key'!$B7, 1, 0)</f>
        <v>1</v>
      </c>
      <c r="H5">
        <f>IF(COMMATS!H8='Master Answer Key'!$B7, 1, 0)</f>
        <v>0</v>
      </c>
      <c r="I5">
        <f>IF(COMMATS!I8='Master Answer Key'!$B7, 1, 0)</f>
        <v>1</v>
      </c>
      <c r="J5">
        <f>IF(COMMATS!J8='Master Answer Key'!$B7, 1, 0)</f>
        <v>0</v>
      </c>
      <c r="K5">
        <f>IF(COMMATS!K8='Master Answer Key'!$B7, 1, 0)</f>
        <v>0</v>
      </c>
      <c r="L5">
        <f>IF(COMMATS!L8='Master Answer Key'!$B7, 1, 0)</f>
        <v>1</v>
      </c>
      <c r="M5">
        <f>IF(COMMATS!M8='Master Answer Key'!$B7, 1, 0)</f>
        <v>1</v>
      </c>
      <c r="N5">
        <f>IF(COMMATS!N8='Master Answer Key'!$B7, 1, 0)</f>
        <v>1</v>
      </c>
      <c r="O5">
        <f>IF(COMMATS!O8='Master Answer Key'!$B7, 1, 0)</f>
        <v>0</v>
      </c>
      <c r="P5">
        <f>IF(COMMATS!P8='Master Answer Key'!$B7, 1, 0)</f>
        <v>1</v>
      </c>
      <c r="Q5">
        <f>IF(COMMATS!Q8='Master Answer Key'!$B7, 1, 0)</f>
        <v>1</v>
      </c>
      <c r="R5">
        <f>IF(COMMATS!R8='Master Answer Key'!$B7, 1, 0)</f>
        <v>1</v>
      </c>
      <c r="S5">
        <f>IF(COMMATS!S8='Master Answer Key'!$B7, 1, 0)</f>
        <v>1</v>
      </c>
      <c r="T5">
        <f>IF(COMMATS!T8='Master Answer Key'!$B7, 1, 0)</f>
        <v>1</v>
      </c>
      <c r="U5">
        <f>IF(COMMATS!U8='Master Answer Key'!$B7, 1, 0)</f>
        <v>1</v>
      </c>
      <c r="V5">
        <f>IF(COMMATS!V8='Master Answer Key'!$B7, 1, 0)</f>
        <v>1</v>
      </c>
      <c r="W5">
        <f>IF(COMMATS!W8='Master Answer Key'!$B7, 1, 0)</f>
        <v>1</v>
      </c>
      <c r="X5">
        <f>IF(COMMATS!X8='Master Answer Key'!$B7, 1, 0)</f>
        <v>1</v>
      </c>
      <c r="Y5">
        <f>IF(COMMATS!Y8='Master Answer Key'!$B7, 1, 0)</f>
        <v>0</v>
      </c>
      <c r="Z5">
        <f>IF(COMMATS!Z8='Master Answer Key'!$B7, 1, 0)</f>
        <v>0</v>
      </c>
      <c r="AA5">
        <f>IF(COMMATS!AA8='Master Answer Key'!$B7, 1, 0)</f>
        <v>0</v>
      </c>
      <c r="AB5">
        <f>IF(COMMATS!AB8='Master Answer Key'!$B7, 1, 0)</f>
        <v>1</v>
      </c>
      <c r="AC5">
        <f>IF(COMMATS!AC8='Master Answer Key'!$B7, 1, 0)</f>
        <v>1</v>
      </c>
      <c r="AD5">
        <f>IF(COMMATS!AD8='Master Answer Key'!$B7, 1, 0)</f>
        <v>1</v>
      </c>
      <c r="AE5">
        <f>IF(COMMATS!AE8='Master Answer Key'!$B7, 1, 0)</f>
        <v>1</v>
      </c>
      <c r="AF5">
        <f>IF(COMMATS!AF8='Master Answer Key'!$B7, 1, 0)</f>
        <v>0</v>
      </c>
      <c r="AG5">
        <f>IF(COMMATS!AG8='Master Answer Key'!$B7, 1, 0)</f>
        <v>0</v>
      </c>
      <c r="AH5">
        <f>IF(COMMATS!AH8='Master Answer Key'!$B7, 1, 0)</f>
        <v>1</v>
      </c>
      <c r="AI5">
        <f>IF(COMMATS!AI8='Master Answer Key'!$B7, 1, 0)</f>
        <v>1</v>
      </c>
      <c r="AJ5">
        <f>IF(COMMATS!AJ8='Master Answer Key'!$B7, 1, 0)</f>
        <v>0</v>
      </c>
      <c r="AK5">
        <f>IF(COMMATS!AK8='Master Answer Key'!$B7, 1, 0)</f>
        <v>1</v>
      </c>
      <c r="AL5">
        <f>IF(COMMATS!AL8='Master Answer Key'!$B7, 1, 0)</f>
        <v>0</v>
      </c>
      <c r="AM5">
        <f>IF(COMMATS!AM8='Master Answer Key'!$B7, 1, 0)</f>
        <v>0</v>
      </c>
      <c r="AN5">
        <f>IF(COMMATS!AN8='Master Answer Key'!$B7, 1, 0)</f>
        <v>1</v>
      </c>
    </row>
    <row r="6">
      <c r="A6" s="5" t="s">
        <v>107</v>
      </c>
      <c r="B6">
        <f>IF(COMMATS!B9='Master Answer Key'!$B8, 1, 0)</f>
        <v>0</v>
      </c>
      <c r="C6">
        <f>IF(COMMATS!C9='Master Answer Key'!$B8, 1, 0)</f>
        <v>0</v>
      </c>
      <c r="D6">
        <f>IF(COMMATS!D9='Master Answer Key'!$B8, 1, 0)</f>
        <v>0</v>
      </c>
      <c r="E6">
        <f>IF(COMMATS!E9='Master Answer Key'!$B8, 1, 0)</f>
        <v>0</v>
      </c>
      <c r="F6">
        <f>IF(COMMATS!F9='Master Answer Key'!$B8, 1, 0)</f>
        <v>0</v>
      </c>
      <c r="G6">
        <f>IF(COMMATS!G9='Master Answer Key'!$B8, 1, 0)</f>
        <v>0</v>
      </c>
      <c r="H6">
        <f>IF(COMMATS!H9='Master Answer Key'!$B8, 1, 0)</f>
        <v>0</v>
      </c>
      <c r="I6">
        <f>IF(COMMATS!I9='Master Answer Key'!$B8, 1, 0)</f>
        <v>0</v>
      </c>
      <c r="J6">
        <f>IF(COMMATS!J9='Master Answer Key'!$B8, 1, 0)</f>
        <v>0</v>
      </c>
      <c r="K6">
        <f>IF(COMMATS!K9='Master Answer Key'!$B8, 1, 0)</f>
        <v>0</v>
      </c>
      <c r="L6">
        <f>IF(COMMATS!L9='Master Answer Key'!$B8, 1, 0)</f>
        <v>0</v>
      </c>
      <c r="M6">
        <f>IF(COMMATS!M9='Master Answer Key'!$B8, 1, 0)</f>
        <v>0</v>
      </c>
      <c r="N6">
        <f>IF(COMMATS!N9='Master Answer Key'!$B8, 1, 0)</f>
        <v>0</v>
      </c>
      <c r="O6">
        <f>IF(COMMATS!O9='Master Answer Key'!$B8, 1, 0)</f>
        <v>0</v>
      </c>
      <c r="P6">
        <f>IF(COMMATS!P9='Master Answer Key'!$B8, 1, 0)</f>
        <v>0</v>
      </c>
      <c r="Q6">
        <f>IF(COMMATS!Q9='Master Answer Key'!$B8, 1, 0)</f>
        <v>0</v>
      </c>
      <c r="R6">
        <f>IF(COMMATS!R9='Master Answer Key'!$B8, 1, 0)</f>
        <v>0</v>
      </c>
      <c r="S6">
        <f>IF(COMMATS!S9='Master Answer Key'!$B8, 1, 0)</f>
        <v>0</v>
      </c>
      <c r="T6">
        <f>IF(COMMATS!T9='Master Answer Key'!$B8, 1, 0)</f>
        <v>0</v>
      </c>
      <c r="U6">
        <f>IF(COMMATS!U9='Master Answer Key'!$B8, 1, 0)</f>
        <v>0</v>
      </c>
      <c r="V6">
        <f>IF(COMMATS!V9='Master Answer Key'!$B8, 1, 0)</f>
        <v>0</v>
      </c>
      <c r="W6">
        <f>IF(COMMATS!W9='Master Answer Key'!$B8, 1, 0)</f>
        <v>0</v>
      </c>
      <c r="X6">
        <f>IF(COMMATS!X9='Master Answer Key'!$B8, 1, 0)</f>
        <v>0</v>
      </c>
      <c r="Y6">
        <f>IF(COMMATS!Y9='Master Answer Key'!$B8, 1, 0)</f>
        <v>0</v>
      </c>
      <c r="Z6">
        <f>IF(COMMATS!Z9='Master Answer Key'!$B8, 1, 0)</f>
        <v>0</v>
      </c>
      <c r="AA6">
        <f>IF(COMMATS!AA9='Master Answer Key'!$B8, 1, 0)</f>
        <v>0</v>
      </c>
      <c r="AB6">
        <f>IF(COMMATS!AB9='Master Answer Key'!$B8, 1, 0)</f>
        <v>0</v>
      </c>
      <c r="AC6">
        <f>IF(COMMATS!AC9='Master Answer Key'!$B8, 1, 0)</f>
        <v>0</v>
      </c>
      <c r="AD6">
        <f>IF(COMMATS!AD9='Master Answer Key'!$B8, 1, 0)</f>
        <v>0</v>
      </c>
      <c r="AE6">
        <f>IF(COMMATS!AE9='Master Answer Key'!$B8, 1, 0)</f>
        <v>0</v>
      </c>
      <c r="AF6">
        <f>IF(COMMATS!AF9='Master Answer Key'!$B8, 1, 0)</f>
        <v>0</v>
      </c>
      <c r="AG6">
        <f>IF(COMMATS!AG9='Master Answer Key'!$B8, 1, 0)</f>
        <v>0</v>
      </c>
      <c r="AH6">
        <f>IF(COMMATS!AH9='Master Answer Key'!$B8, 1, 0)</f>
        <v>0</v>
      </c>
      <c r="AI6">
        <f>IF(COMMATS!AI9='Master Answer Key'!$B8, 1, 0)</f>
        <v>0</v>
      </c>
      <c r="AJ6">
        <f>IF(COMMATS!AJ9='Master Answer Key'!$B8, 1, 0)</f>
        <v>0</v>
      </c>
      <c r="AK6">
        <f>IF(COMMATS!AK9='Master Answer Key'!$B8, 1, 0)</f>
        <v>0</v>
      </c>
      <c r="AL6">
        <f>IF(COMMATS!AL9='Master Answer Key'!$B8, 1, 0)</f>
        <v>0</v>
      </c>
      <c r="AM6">
        <f>IF(COMMATS!AM9='Master Answer Key'!$B8, 1, 0)</f>
        <v>0</v>
      </c>
      <c r="AN6">
        <f>IF(COMMATS!AN9='Master Answer Key'!$B8, 1, 0)</f>
        <v>0</v>
      </c>
    </row>
    <row r="7">
      <c r="A7" s="5" t="s">
        <v>108</v>
      </c>
      <c r="B7">
        <f>IF(COMMATS!B10='Master Answer Key'!$B9, 1, 0)</f>
        <v>0</v>
      </c>
      <c r="C7">
        <f>IF(COMMATS!C10='Master Answer Key'!$B9, 1, 0)</f>
        <v>0</v>
      </c>
      <c r="D7">
        <f>IF(COMMATS!D10='Master Answer Key'!$B9, 1, 0)</f>
        <v>0</v>
      </c>
      <c r="E7">
        <f>IF(COMMATS!E10='Master Answer Key'!$B9, 1, 0)</f>
        <v>0</v>
      </c>
      <c r="F7">
        <f>IF(COMMATS!F10='Master Answer Key'!$B9, 1, 0)</f>
        <v>0</v>
      </c>
      <c r="G7">
        <f>IF(COMMATS!G10='Master Answer Key'!$B9, 1, 0)</f>
        <v>0</v>
      </c>
      <c r="H7">
        <f>IF(COMMATS!H10='Master Answer Key'!$B9, 1, 0)</f>
        <v>0</v>
      </c>
      <c r="I7">
        <f>IF(COMMATS!I10='Master Answer Key'!$B9, 1, 0)</f>
        <v>0</v>
      </c>
      <c r="J7">
        <f>IF(COMMATS!J10='Master Answer Key'!$B9, 1, 0)</f>
        <v>1</v>
      </c>
      <c r="K7">
        <f>IF(COMMATS!K10='Master Answer Key'!$B9, 1, 0)</f>
        <v>0</v>
      </c>
      <c r="L7">
        <f>IF(COMMATS!L10='Master Answer Key'!$B9, 1, 0)</f>
        <v>0</v>
      </c>
      <c r="M7">
        <f>IF(COMMATS!M10='Master Answer Key'!$B9, 1, 0)</f>
        <v>0</v>
      </c>
      <c r="N7">
        <f>IF(COMMATS!N10='Master Answer Key'!$B9, 1, 0)</f>
        <v>0</v>
      </c>
      <c r="O7">
        <f>IF(COMMATS!O10='Master Answer Key'!$B9, 1, 0)</f>
        <v>0</v>
      </c>
      <c r="P7">
        <f>IF(COMMATS!P10='Master Answer Key'!$B9, 1, 0)</f>
        <v>0</v>
      </c>
      <c r="Q7">
        <f>IF(COMMATS!Q10='Master Answer Key'!$B9, 1, 0)</f>
        <v>0</v>
      </c>
      <c r="R7">
        <f>IF(COMMATS!R10='Master Answer Key'!$B9, 1, 0)</f>
        <v>0</v>
      </c>
      <c r="S7">
        <f>IF(COMMATS!S10='Master Answer Key'!$B9, 1, 0)</f>
        <v>0</v>
      </c>
      <c r="T7">
        <f>IF(COMMATS!T10='Master Answer Key'!$B9, 1, 0)</f>
        <v>0</v>
      </c>
      <c r="U7">
        <f>IF(COMMATS!U10='Master Answer Key'!$B9, 1, 0)</f>
        <v>0</v>
      </c>
      <c r="V7">
        <f>IF(COMMATS!V10='Master Answer Key'!$B9, 1, 0)</f>
        <v>0</v>
      </c>
      <c r="W7">
        <f>IF(COMMATS!W10='Master Answer Key'!$B9, 1, 0)</f>
        <v>0</v>
      </c>
      <c r="X7">
        <f>IF(COMMATS!X10='Master Answer Key'!$B9, 1, 0)</f>
        <v>0</v>
      </c>
      <c r="Y7">
        <f>IF(COMMATS!Y10='Master Answer Key'!$B9, 1, 0)</f>
        <v>0</v>
      </c>
      <c r="Z7">
        <f>IF(COMMATS!Z10='Master Answer Key'!$B9, 1, 0)</f>
        <v>0</v>
      </c>
      <c r="AA7">
        <f>IF(COMMATS!AA10='Master Answer Key'!$B9, 1, 0)</f>
        <v>0</v>
      </c>
      <c r="AB7">
        <f>IF(COMMATS!AB10='Master Answer Key'!$B9, 1, 0)</f>
        <v>0</v>
      </c>
      <c r="AC7">
        <f>IF(COMMATS!AC10='Master Answer Key'!$B9, 1, 0)</f>
        <v>0</v>
      </c>
      <c r="AD7">
        <f>IF(COMMATS!AD10='Master Answer Key'!$B9, 1, 0)</f>
        <v>0</v>
      </c>
      <c r="AE7">
        <f>IF(COMMATS!AE10='Master Answer Key'!$B9, 1, 0)</f>
        <v>0</v>
      </c>
      <c r="AF7">
        <f>IF(COMMATS!AF10='Master Answer Key'!$B9, 1, 0)</f>
        <v>0</v>
      </c>
      <c r="AG7">
        <f>IF(COMMATS!AG10='Master Answer Key'!$B9, 1, 0)</f>
        <v>0</v>
      </c>
      <c r="AH7">
        <f>IF(COMMATS!AH10='Master Answer Key'!$B9, 1, 0)</f>
        <v>0</v>
      </c>
      <c r="AI7">
        <f>IF(COMMATS!AI10='Master Answer Key'!$B9, 1, 0)</f>
        <v>0</v>
      </c>
      <c r="AJ7">
        <f>IF(COMMATS!AJ10='Master Answer Key'!$B9, 1, 0)</f>
        <v>0</v>
      </c>
      <c r="AK7">
        <f>IF(COMMATS!AK10='Master Answer Key'!$B9, 1, 0)</f>
        <v>0</v>
      </c>
      <c r="AL7">
        <f>IF(COMMATS!AL10='Master Answer Key'!$B9, 1, 0)</f>
        <v>0</v>
      </c>
      <c r="AM7">
        <f>IF(COMMATS!AM10='Master Answer Key'!$B9, 1, 0)</f>
        <v>0</v>
      </c>
      <c r="AN7">
        <f>IF(COMMATS!AN10='Master Answer Key'!$B9, 1, 0)</f>
        <v>0</v>
      </c>
    </row>
    <row r="8">
      <c r="A8" s="5" t="s">
        <v>112</v>
      </c>
      <c r="B8">
        <f>IF(COMMATS!B11='Master Answer Key'!$B10, 1, 0)</f>
        <v>0</v>
      </c>
      <c r="C8">
        <f>IF(COMMATS!C11='Master Answer Key'!$B10, 1, 0)</f>
        <v>0</v>
      </c>
      <c r="D8">
        <f>IF(COMMATS!D11='Master Answer Key'!$B10, 1, 0)</f>
        <v>0</v>
      </c>
      <c r="E8">
        <f>IF(COMMATS!E11='Master Answer Key'!$B10, 1, 0)</f>
        <v>0</v>
      </c>
      <c r="F8">
        <f>IF(COMMATS!F11='Master Answer Key'!$B10, 1, 0)</f>
        <v>0</v>
      </c>
      <c r="G8">
        <f>IF(COMMATS!G11='Master Answer Key'!$B10, 1, 0)</f>
        <v>0</v>
      </c>
      <c r="H8">
        <f>IF(COMMATS!H11='Master Answer Key'!$B10, 1, 0)</f>
        <v>0</v>
      </c>
      <c r="I8">
        <f>IF(COMMATS!I11='Master Answer Key'!$B10, 1, 0)</f>
        <v>0</v>
      </c>
      <c r="J8">
        <f>IF(COMMATS!J11='Master Answer Key'!$B10, 1, 0)</f>
        <v>0</v>
      </c>
      <c r="K8">
        <f>IF(COMMATS!K11='Master Answer Key'!$B10, 1, 0)</f>
        <v>0</v>
      </c>
      <c r="L8">
        <f>IF(COMMATS!L11='Master Answer Key'!$B10, 1, 0)</f>
        <v>0</v>
      </c>
      <c r="M8">
        <f>IF(COMMATS!M11='Master Answer Key'!$B10, 1, 0)</f>
        <v>0</v>
      </c>
      <c r="N8">
        <f>IF(COMMATS!N11='Master Answer Key'!$B10, 1, 0)</f>
        <v>0</v>
      </c>
      <c r="O8">
        <f>IF(COMMATS!O11='Master Answer Key'!$B10, 1, 0)</f>
        <v>0</v>
      </c>
      <c r="P8">
        <f>IF(COMMATS!P11='Master Answer Key'!$B10, 1, 0)</f>
        <v>0</v>
      </c>
      <c r="Q8">
        <f>IF(COMMATS!Q11='Master Answer Key'!$B10, 1, 0)</f>
        <v>0</v>
      </c>
      <c r="R8">
        <f>IF(COMMATS!R11='Master Answer Key'!$B10, 1, 0)</f>
        <v>0</v>
      </c>
      <c r="S8">
        <f>IF(COMMATS!S11='Master Answer Key'!$B10, 1, 0)</f>
        <v>0</v>
      </c>
      <c r="T8">
        <f>IF(COMMATS!T11='Master Answer Key'!$B10, 1, 0)</f>
        <v>0</v>
      </c>
      <c r="U8">
        <f>IF(COMMATS!U11='Master Answer Key'!$B10, 1, 0)</f>
        <v>0</v>
      </c>
      <c r="V8">
        <f>IF(COMMATS!V11='Master Answer Key'!$B10, 1, 0)</f>
        <v>0</v>
      </c>
      <c r="W8">
        <f>IF(COMMATS!W11='Master Answer Key'!$B10, 1, 0)</f>
        <v>0</v>
      </c>
      <c r="X8">
        <f>IF(COMMATS!X11='Master Answer Key'!$B10, 1, 0)</f>
        <v>0</v>
      </c>
      <c r="Y8">
        <f>IF(COMMATS!Y11='Master Answer Key'!$B10, 1, 0)</f>
        <v>0</v>
      </c>
      <c r="Z8">
        <f>IF(COMMATS!Z11='Master Answer Key'!$B10, 1, 0)</f>
        <v>0</v>
      </c>
      <c r="AA8">
        <f>IF(COMMATS!AA11='Master Answer Key'!$B10, 1, 0)</f>
        <v>0</v>
      </c>
      <c r="AB8">
        <f>IF(COMMATS!AB11='Master Answer Key'!$B10, 1, 0)</f>
        <v>0</v>
      </c>
      <c r="AC8">
        <f>IF(COMMATS!AC11='Master Answer Key'!$B10, 1, 0)</f>
        <v>0</v>
      </c>
      <c r="AD8">
        <f>IF(COMMATS!AD11='Master Answer Key'!$B10, 1, 0)</f>
        <v>0</v>
      </c>
      <c r="AE8">
        <f>IF(COMMATS!AE11='Master Answer Key'!$B10, 1, 0)</f>
        <v>0</v>
      </c>
      <c r="AF8">
        <f>IF(COMMATS!AF11='Master Answer Key'!$B10, 1, 0)</f>
        <v>0</v>
      </c>
      <c r="AG8">
        <f>IF(COMMATS!AG11='Master Answer Key'!$B10, 1, 0)</f>
        <v>0</v>
      </c>
      <c r="AH8">
        <f>IF(COMMATS!AH11='Master Answer Key'!$B10, 1, 0)</f>
        <v>0</v>
      </c>
      <c r="AI8">
        <f>IF(COMMATS!AI11='Master Answer Key'!$B10, 1, 0)</f>
        <v>0</v>
      </c>
      <c r="AJ8">
        <f>IF(COMMATS!AJ11='Master Answer Key'!$B10, 1, 0)</f>
        <v>0</v>
      </c>
      <c r="AK8">
        <f>IF(COMMATS!AK11='Master Answer Key'!$B10, 1, 0)</f>
        <v>0</v>
      </c>
      <c r="AL8">
        <f>IF(COMMATS!AL11='Master Answer Key'!$B10, 1, 0)</f>
        <v>0</v>
      </c>
      <c r="AM8">
        <f>IF(COMMATS!AM11='Master Answer Key'!$B10, 1, 0)</f>
        <v>0</v>
      </c>
      <c r="AN8">
        <f>IF(COMMATS!AN11='Master Answer Key'!$B10, 1, 0)</f>
        <v>0</v>
      </c>
    </row>
    <row r="9">
      <c r="A9" s="5" t="s">
        <v>113</v>
      </c>
      <c r="B9">
        <f>IF(COMMATS!B12='Master Answer Key'!$B11, 1, 0)</f>
        <v>1</v>
      </c>
      <c r="C9">
        <f>IF(COMMATS!C12='Master Answer Key'!$B11, 1, 0)</f>
        <v>1</v>
      </c>
      <c r="D9">
        <f>IF(COMMATS!D12='Master Answer Key'!$B11, 1, 0)</f>
        <v>1</v>
      </c>
      <c r="E9">
        <f>IF(COMMATS!E12='Master Answer Key'!$B11, 1, 0)</f>
        <v>1</v>
      </c>
      <c r="F9">
        <f>IF(COMMATS!F12='Master Answer Key'!$B11, 1, 0)</f>
        <v>1</v>
      </c>
      <c r="G9">
        <f>IF(COMMATS!G12='Master Answer Key'!$B11, 1, 0)</f>
        <v>1</v>
      </c>
      <c r="H9">
        <f>IF(COMMATS!H12='Master Answer Key'!$B11, 1, 0)</f>
        <v>1</v>
      </c>
      <c r="I9">
        <f>IF(COMMATS!I12='Master Answer Key'!$B11, 1, 0)</f>
        <v>1</v>
      </c>
      <c r="J9">
        <f>IF(COMMATS!J12='Master Answer Key'!$B11, 1, 0)</f>
        <v>1</v>
      </c>
      <c r="K9">
        <f>IF(COMMATS!K12='Master Answer Key'!$B11, 1, 0)</f>
        <v>1</v>
      </c>
      <c r="L9">
        <f>IF(COMMATS!L12='Master Answer Key'!$B11, 1, 0)</f>
        <v>1</v>
      </c>
      <c r="M9">
        <f>IF(COMMATS!M12='Master Answer Key'!$B11, 1, 0)</f>
        <v>1</v>
      </c>
      <c r="N9">
        <f>IF(COMMATS!N12='Master Answer Key'!$B11, 1, 0)</f>
        <v>1</v>
      </c>
      <c r="O9">
        <f>IF(COMMATS!O12='Master Answer Key'!$B11, 1, 0)</f>
        <v>1</v>
      </c>
      <c r="P9">
        <f>IF(COMMATS!P12='Master Answer Key'!$B11, 1, 0)</f>
        <v>0</v>
      </c>
      <c r="Q9">
        <f>IF(COMMATS!Q12='Master Answer Key'!$B11, 1, 0)</f>
        <v>1</v>
      </c>
      <c r="R9">
        <f>IF(COMMATS!R12='Master Answer Key'!$B11, 1, 0)</f>
        <v>1</v>
      </c>
      <c r="S9">
        <f>IF(COMMATS!S12='Master Answer Key'!$B11, 1, 0)</f>
        <v>1</v>
      </c>
      <c r="T9">
        <f>IF(COMMATS!T12='Master Answer Key'!$B11, 1, 0)</f>
        <v>1</v>
      </c>
      <c r="U9">
        <f>IF(COMMATS!U12='Master Answer Key'!$B11, 1, 0)</f>
        <v>1</v>
      </c>
      <c r="V9">
        <f>IF(COMMATS!V12='Master Answer Key'!$B11, 1, 0)</f>
        <v>1</v>
      </c>
      <c r="W9">
        <f>IF(COMMATS!W12='Master Answer Key'!$B11, 1, 0)</f>
        <v>1</v>
      </c>
      <c r="X9">
        <f>IF(COMMATS!X12='Master Answer Key'!$B11, 1, 0)</f>
        <v>1</v>
      </c>
      <c r="Y9">
        <f>IF(COMMATS!Y12='Master Answer Key'!$B11, 1, 0)</f>
        <v>1</v>
      </c>
      <c r="Z9">
        <f>IF(COMMATS!Z12='Master Answer Key'!$B11, 1, 0)</f>
        <v>1</v>
      </c>
      <c r="AA9">
        <f>IF(COMMATS!AA12='Master Answer Key'!$B11, 1, 0)</f>
        <v>1</v>
      </c>
      <c r="AB9">
        <f>IF(COMMATS!AB12='Master Answer Key'!$B11, 1, 0)</f>
        <v>1</v>
      </c>
      <c r="AC9">
        <f>IF(COMMATS!AC12='Master Answer Key'!$B11, 1, 0)</f>
        <v>1</v>
      </c>
      <c r="AD9">
        <f>IF(COMMATS!AD12='Master Answer Key'!$B11, 1, 0)</f>
        <v>1</v>
      </c>
      <c r="AE9">
        <f>IF(COMMATS!AE12='Master Answer Key'!$B11, 1, 0)</f>
        <v>1</v>
      </c>
      <c r="AF9">
        <f>IF(COMMATS!AF12='Master Answer Key'!$B11, 1, 0)</f>
        <v>1</v>
      </c>
      <c r="AG9">
        <f>IF(COMMATS!AG12='Master Answer Key'!$B11, 1, 0)</f>
        <v>1</v>
      </c>
      <c r="AH9">
        <f>IF(COMMATS!AH12='Master Answer Key'!$B11, 1, 0)</f>
        <v>1</v>
      </c>
      <c r="AI9">
        <f>IF(COMMATS!AI12='Master Answer Key'!$B11, 1, 0)</f>
        <v>1</v>
      </c>
      <c r="AJ9">
        <f>IF(COMMATS!AJ12='Master Answer Key'!$B11, 1, 0)</f>
        <v>1</v>
      </c>
      <c r="AK9">
        <f>IF(COMMATS!AK12='Master Answer Key'!$B11, 1, 0)</f>
        <v>1</v>
      </c>
      <c r="AL9">
        <f>IF(COMMATS!AL12='Master Answer Key'!$B11, 1, 0)</f>
        <v>1</v>
      </c>
      <c r="AM9">
        <f>IF(COMMATS!AM12='Master Answer Key'!$B11, 1, 0)</f>
        <v>1</v>
      </c>
      <c r="AN9">
        <f>IF(COMMATS!AN12='Master Answer Key'!$B11, 1, 0)</f>
        <v>1</v>
      </c>
    </row>
    <row r="10">
      <c r="A10" s="5" t="s">
        <v>114</v>
      </c>
      <c r="B10">
        <f>IF(COMMATS!B13='Master Answer Key'!$B12, 1, 0)</f>
        <v>0</v>
      </c>
      <c r="C10">
        <f>IF(COMMATS!C13='Master Answer Key'!$B12, 1, 0)</f>
        <v>0</v>
      </c>
      <c r="D10">
        <f>IF(COMMATS!D13='Master Answer Key'!$B12, 1, 0)</f>
        <v>0</v>
      </c>
      <c r="E10">
        <f>IF(COMMATS!E13='Master Answer Key'!$B12, 1, 0)</f>
        <v>0</v>
      </c>
      <c r="F10">
        <f>IF(COMMATS!F13='Master Answer Key'!$B12, 1, 0)</f>
        <v>0</v>
      </c>
      <c r="G10">
        <f>IF(COMMATS!G13='Master Answer Key'!$B12, 1, 0)</f>
        <v>0</v>
      </c>
      <c r="H10">
        <f>IF(COMMATS!H13='Master Answer Key'!$B12, 1, 0)</f>
        <v>0</v>
      </c>
      <c r="I10">
        <f>IF(COMMATS!I13='Master Answer Key'!$B12, 1, 0)</f>
        <v>0</v>
      </c>
      <c r="J10">
        <f>IF(COMMATS!J13='Master Answer Key'!$B12, 1, 0)</f>
        <v>0</v>
      </c>
      <c r="K10">
        <f>IF(COMMATS!K13='Master Answer Key'!$B12, 1, 0)</f>
        <v>0</v>
      </c>
      <c r="L10">
        <f>IF(COMMATS!L13='Master Answer Key'!$B12, 1, 0)</f>
        <v>0</v>
      </c>
      <c r="M10">
        <f>IF(COMMATS!M13='Master Answer Key'!$B12, 1, 0)</f>
        <v>0</v>
      </c>
      <c r="N10">
        <f>IF(COMMATS!N13='Master Answer Key'!$B12, 1, 0)</f>
        <v>0</v>
      </c>
      <c r="O10">
        <f>IF(COMMATS!O13='Master Answer Key'!$B12, 1, 0)</f>
        <v>0</v>
      </c>
      <c r="P10">
        <f>IF(COMMATS!P13='Master Answer Key'!$B12, 1, 0)</f>
        <v>0</v>
      </c>
      <c r="Q10">
        <f>IF(COMMATS!Q13='Master Answer Key'!$B12, 1, 0)</f>
        <v>0</v>
      </c>
      <c r="R10">
        <f>IF(COMMATS!R13='Master Answer Key'!$B12, 1, 0)</f>
        <v>1</v>
      </c>
      <c r="S10">
        <f>IF(COMMATS!S13='Master Answer Key'!$B12, 1, 0)</f>
        <v>0</v>
      </c>
      <c r="T10">
        <f>IF(COMMATS!T13='Master Answer Key'!$B12, 1, 0)</f>
        <v>0</v>
      </c>
      <c r="U10">
        <f>IF(COMMATS!U13='Master Answer Key'!$B12, 1, 0)</f>
        <v>0</v>
      </c>
      <c r="V10">
        <f>IF(COMMATS!V13='Master Answer Key'!$B12, 1, 0)</f>
        <v>0</v>
      </c>
      <c r="W10">
        <f>IF(COMMATS!W13='Master Answer Key'!$B12, 1, 0)</f>
        <v>0</v>
      </c>
      <c r="X10">
        <f>IF(COMMATS!X13='Master Answer Key'!$B12, 1, 0)</f>
        <v>0</v>
      </c>
      <c r="Y10">
        <f>IF(COMMATS!Y13='Master Answer Key'!$B12, 1, 0)</f>
        <v>0</v>
      </c>
      <c r="Z10">
        <f>IF(COMMATS!Z13='Master Answer Key'!$B12, 1, 0)</f>
        <v>0</v>
      </c>
      <c r="AA10">
        <f>IF(COMMATS!AA13='Master Answer Key'!$B12, 1, 0)</f>
        <v>0</v>
      </c>
      <c r="AB10">
        <f>IF(COMMATS!AB13='Master Answer Key'!$B12, 1, 0)</f>
        <v>0</v>
      </c>
      <c r="AC10">
        <f>IF(COMMATS!AC13='Master Answer Key'!$B12, 1, 0)</f>
        <v>0</v>
      </c>
      <c r="AD10">
        <f>IF(COMMATS!AD13='Master Answer Key'!$B12, 1, 0)</f>
        <v>0</v>
      </c>
      <c r="AE10">
        <f>IF(COMMATS!AE13='Master Answer Key'!$B12, 1, 0)</f>
        <v>0</v>
      </c>
      <c r="AF10">
        <f>IF(COMMATS!AF13='Master Answer Key'!$B12, 1, 0)</f>
        <v>0</v>
      </c>
      <c r="AG10">
        <f>IF(COMMATS!AG13='Master Answer Key'!$B12, 1, 0)</f>
        <v>0</v>
      </c>
      <c r="AH10">
        <f>IF(COMMATS!AH13='Master Answer Key'!$B12, 1, 0)</f>
        <v>0</v>
      </c>
      <c r="AI10">
        <f>IF(COMMATS!AI13='Master Answer Key'!$B12, 1, 0)</f>
        <v>0</v>
      </c>
      <c r="AJ10">
        <f>IF(COMMATS!AJ13='Master Answer Key'!$B12, 1, 0)</f>
        <v>0</v>
      </c>
      <c r="AK10">
        <f>IF(COMMATS!AK13='Master Answer Key'!$B12, 1, 0)</f>
        <v>0</v>
      </c>
      <c r="AL10">
        <f>IF(COMMATS!AL13='Master Answer Key'!$B12, 1, 0)</f>
        <v>0</v>
      </c>
      <c r="AM10">
        <f>IF(COMMATS!AM13='Master Answer Key'!$B12, 1, 0)</f>
        <v>0</v>
      </c>
      <c r="AN10">
        <f>IF(COMMATS!AN13='Master Answer Key'!$B12, 1, 0)</f>
        <v>0</v>
      </c>
    </row>
    <row r="11">
      <c r="A11" s="5" t="s">
        <v>115</v>
      </c>
      <c r="B11">
        <f>IF(COMMATS!B14='Master Answer Key'!$B13, 1, 0)</f>
        <v>1</v>
      </c>
      <c r="C11">
        <f>IF(COMMATS!C14='Master Answer Key'!$B13, 1, 0)</f>
        <v>1</v>
      </c>
      <c r="D11">
        <f>IF(COMMATS!D14='Master Answer Key'!$B13, 1, 0)</f>
        <v>0</v>
      </c>
      <c r="E11">
        <f>IF(COMMATS!E14='Master Answer Key'!$B13, 1, 0)</f>
        <v>0</v>
      </c>
      <c r="F11">
        <f>IF(COMMATS!F14='Master Answer Key'!$B13, 1, 0)</f>
        <v>1</v>
      </c>
      <c r="G11">
        <f>IF(COMMATS!G14='Master Answer Key'!$B13, 1, 0)</f>
        <v>1</v>
      </c>
      <c r="H11">
        <f>IF(COMMATS!H14='Master Answer Key'!$B13, 1, 0)</f>
        <v>0</v>
      </c>
      <c r="I11">
        <f>IF(COMMATS!I14='Master Answer Key'!$B13, 1, 0)</f>
        <v>1</v>
      </c>
      <c r="J11">
        <f>IF(COMMATS!J14='Master Answer Key'!$B13, 1, 0)</f>
        <v>0</v>
      </c>
      <c r="K11">
        <f>IF(COMMATS!K14='Master Answer Key'!$B13, 1, 0)</f>
        <v>0</v>
      </c>
      <c r="L11">
        <f>IF(COMMATS!L14='Master Answer Key'!$B13, 1, 0)</f>
        <v>0</v>
      </c>
      <c r="M11">
        <f>IF(COMMATS!M14='Master Answer Key'!$B13, 1, 0)</f>
        <v>0</v>
      </c>
      <c r="N11">
        <f>IF(COMMATS!N14='Master Answer Key'!$B13, 1, 0)</f>
        <v>1</v>
      </c>
      <c r="O11">
        <f>IF(COMMATS!O14='Master Answer Key'!$B13, 1, 0)</f>
        <v>0</v>
      </c>
      <c r="P11">
        <f>IF(COMMATS!P14='Master Answer Key'!$B13, 1, 0)</f>
        <v>1</v>
      </c>
      <c r="Q11">
        <f>IF(COMMATS!Q14='Master Answer Key'!$B13, 1, 0)</f>
        <v>0</v>
      </c>
      <c r="R11">
        <f>IF(COMMATS!R14='Master Answer Key'!$B13, 1, 0)</f>
        <v>0</v>
      </c>
      <c r="S11">
        <f>IF(COMMATS!S14='Master Answer Key'!$B13, 1, 0)</f>
        <v>0</v>
      </c>
      <c r="T11">
        <f>IF(COMMATS!T14='Master Answer Key'!$B13, 1, 0)</f>
        <v>1</v>
      </c>
      <c r="U11">
        <f>IF(COMMATS!U14='Master Answer Key'!$B13, 1, 0)</f>
        <v>1</v>
      </c>
      <c r="V11">
        <f>IF(COMMATS!V14='Master Answer Key'!$B13, 1, 0)</f>
        <v>1</v>
      </c>
      <c r="W11">
        <f>IF(COMMATS!W14='Master Answer Key'!$B13, 1, 0)</f>
        <v>0</v>
      </c>
      <c r="X11">
        <f>IF(COMMATS!X14='Master Answer Key'!$B13, 1, 0)</f>
        <v>0</v>
      </c>
      <c r="Y11">
        <f>IF(COMMATS!Y14='Master Answer Key'!$B13, 1, 0)</f>
        <v>0</v>
      </c>
      <c r="Z11">
        <f>IF(COMMATS!Z14='Master Answer Key'!$B13, 1, 0)</f>
        <v>0</v>
      </c>
      <c r="AA11">
        <f>IF(COMMATS!AA14='Master Answer Key'!$B13, 1, 0)</f>
        <v>0</v>
      </c>
      <c r="AB11">
        <f>IF(COMMATS!AB14='Master Answer Key'!$B13, 1, 0)</f>
        <v>0</v>
      </c>
      <c r="AC11">
        <f>IF(COMMATS!AC14='Master Answer Key'!$B13, 1, 0)</f>
        <v>0</v>
      </c>
      <c r="AD11">
        <f>IF(COMMATS!AD14='Master Answer Key'!$B13, 1, 0)</f>
        <v>1</v>
      </c>
      <c r="AE11">
        <f>IF(COMMATS!AE14='Master Answer Key'!$B13, 1, 0)</f>
        <v>0</v>
      </c>
      <c r="AF11">
        <f>IF(COMMATS!AF14='Master Answer Key'!$B13, 1, 0)</f>
        <v>0</v>
      </c>
      <c r="AG11">
        <f>IF(COMMATS!AG14='Master Answer Key'!$B13, 1, 0)</f>
        <v>1</v>
      </c>
      <c r="AH11">
        <f>IF(COMMATS!AH14='Master Answer Key'!$B13, 1, 0)</f>
        <v>0</v>
      </c>
      <c r="AI11">
        <f>IF(COMMATS!AI14='Master Answer Key'!$B13, 1, 0)</f>
        <v>0</v>
      </c>
      <c r="AJ11">
        <f>IF(COMMATS!AJ14='Master Answer Key'!$B13, 1, 0)</f>
        <v>0</v>
      </c>
      <c r="AK11">
        <f>IF(COMMATS!AK14='Master Answer Key'!$B13, 1, 0)</f>
        <v>0</v>
      </c>
      <c r="AL11">
        <f>IF(COMMATS!AL14='Master Answer Key'!$B13, 1, 0)</f>
        <v>0</v>
      </c>
      <c r="AM11">
        <f>IF(COMMATS!AM14='Master Answer Key'!$B13, 1, 0)</f>
        <v>0</v>
      </c>
      <c r="AN11">
        <f>IF(COMMATS!AN14='Master Answer Key'!$B13, 1, 0)</f>
        <v>0</v>
      </c>
    </row>
    <row r="12">
      <c r="A12" s="5" t="s">
        <v>116</v>
      </c>
      <c r="B12">
        <f>IF(COMMATS!B15='Master Answer Key'!$B14, 1, 0)</f>
        <v>1</v>
      </c>
      <c r="C12">
        <f>IF(COMMATS!C15='Master Answer Key'!$B14, 1, 0)</f>
        <v>0</v>
      </c>
      <c r="D12">
        <f>IF(COMMATS!D15='Master Answer Key'!$B14, 1, 0)</f>
        <v>0</v>
      </c>
      <c r="E12">
        <f>IF(COMMATS!E15='Master Answer Key'!$B14, 1, 0)</f>
        <v>0</v>
      </c>
      <c r="F12">
        <f>IF(COMMATS!F15='Master Answer Key'!$B14, 1, 0)</f>
        <v>1</v>
      </c>
      <c r="G12">
        <f>IF(COMMATS!G15='Master Answer Key'!$B14, 1, 0)</f>
        <v>0</v>
      </c>
      <c r="H12">
        <f>IF(COMMATS!H15='Master Answer Key'!$B14, 1, 0)</f>
        <v>0</v>
      </c>
      <c r="I12">
        <f>IF(COMMATS!I15='Master Answer Key'!$B14, 1, 0)</f>
        <v>0</v>
      </c>
      <c r="J12">
        <f>IF(COMMATS!J15='Master Answer Key'!$B14, 1, 0)</f>
        <v>1</v>
      </c>
      <c r="K12">
        <f>IF(COMMATS!K15='Master Answer Key'!$B14, 1, 0)</f>
        <v>1</v>
      </c>
      <c r="L12">
        <f>IF(COMMATS!L15='Master Answer Key'!$B14, 1, 0)</f>
        <v>1</v>
      </c>
      <c r="M12">
        <f>IF(COMMATS!M15='Master Answer Key'!$B14, 1, 0)</f>
        <v>0</v>
      </c>
      <c r="N12">
        <f>IF(COMMATS!N15='Master Answer Key'!$B14, 1, 0)</f>
        <v>1</v>
      </c>
      <c r="O12">
        <f>IF(COMMATS!O15='Master Answer Key'!$B14, 1, 0)</f>
        <v>1</v>
      </c>
      <c r="P12">
        <f>IF(COMMATS!P15='Master Answer Key'!$B14, 1, 0)</f>
        <v>0</v>
      </c>
      <c r="Q12">
        <f>IF(COMMATS!Q15='Master Answer Key'!$B14, 1, 0)</f>
        <v>1</v>
      </c>
      <c r="R12">
        <f>IF(COMMATS!R15='Master Answer Key'!$B14, 1, 0)</f>
        <v>0</v>
      </c>
      <c r="S12">
        <f>IF(COMMATS!S15='Master Answer Key'!$B14, 1, 0)</f>
        <v>1</v>
      </c>
      <c r="T12">
        <f>IF(COMMATS!T15='Master Answer Key'!$B14, 1, 0)</f>
        <v>0</v>
      </c>
      <c r="U12">
        <f>IF(COMMATS!U15='Master Answer Key'!$B14, 1, 0)</f>
        <v>1</v>
      </c>
      <c r="V12">
        <f>IF(COMMATS!V15='Master Answer Key'!$B14, 1, 0)</f>
        <v>1</v>
      </c>
      <c r="W12">
        <f>IF(COMMATS!W15='Master Answer Key'!$B14, 1, 0)</f>
        <v>0</v>
      </c>
      <c r="X12">
        <f>IF(COMMATS!X15='Master Answer Key'!$B14, 1, 0)</f>
        <v>1</v>
      </c>
      <c r="Y12">
        <f>IF(COMMATS!Y15='Master Answer Key'!$B14, 1, 0)</f>
        <v>0</v>
      </c>
      <c r="Z12">
        <f>IF(COMMATS!Z15='Master Answer Key'!$B14, 1, 0)</f>
        <v>1</v>
      </c>
      <c r="AA12">
        <f>IF(COMMATS!AA15='Master Answer Key'!$B14, 1, 0)</f>
        <v>1</v>
      </c>
      <c r="AB12">
        <f>IF(COMMATS!AB15='Master Answer Key'!$B14, 1, 0)</f>
        <v>1</v>
      </c>
      <c r="AC12">
        <f>IF(COMMATS!AC15='Master Answer Key'!$B14, 1, 0)</f>
        <v>1</v>
      </c>
      <c r="AD12">
        <f>IF(COMMATS!AD15='Master Answer Key'!$B14, 1, 0)</f>
        <v>1</v>
      </c>
      <c r="AE12">
        <f>IF(COMMATS!AE15='Master Answer Key'!$B14, 1, 0)</f>
        <v>0</v>
      </c>
      <c r="AF12">
        <f>IF(COMMATS!AF15='Master Answer Key'!$B14, 1, 0)</f>
        <v>0</v>
      </c>
      <c r="AG12">
        <f>IF(COMMATS!AG15='Master Answer Key'!$B14, 1, 0)</f>
        <v>0</v>
      </c>
      <c r="AH12">
        <f>IF(COMMATS!AH15='Master Answer Key'!$B14, 1, 0)</f>
        <v>1</v>
      </c>
      <c r="AI12">
        <f>IF(COMMATS!AI15='Master Answer Key'!$B14, 1, 0)</f>
        <v>1</v>
      </c>
      <c r="AJ12">
        <f>IF(COMMATS!AJ15='Master Answer Key'!$B14, 1, 0)</f>
        <v>1</v>
      </c>
      <c r="AK12">
        <f>IF(COMMATS!AK15='Master Answer Key'!$B14, 1, 0)</f>
        <v>1</v>
      </c>
      <c r="AL12">
        <f>IF(COMMATS!AL15='Master Answer Key'!$B14, 1, 0)</f>
        <v>1</v>
      </c>
      <c r="AM12">
        <f>IF(COMMATS!AM15='Master Answer Key'!$B14, 1, 0)</f>
        <v>0</v>
      </c>
      <c r="AN12">
        <f>IF(COMMATS!AN15='Master Answer Key'!$B14, 1, 0)</f>
        <v>1</v>
      </c>
    </row>
    <row r="13">
      <c r="A13" s="5" t="s">
        <v>117</v>
      </c>
      <c r="B13">
        <f>IF(COMMATS!B16='Master Answer Key'!$B15, 1, 0)</f>
        <v>0</v>
      </c>
      <c r="C13">
        <f>IF(COMMATS!C16='Master Answer Key'!$B15, 1, 0)</f>
        <v>0</v>
      </c>
      <c r="D13">
        <f>IF(COMMATS!D16='Master Answer Key'!$B15, 1, 0)</f>
        <v>0</v>
      </c>
      <c r="E13">
        <f>IF(COMMATS!E16='Master Answer Key'!$B15, 1, 0)</f>
        <v>0</v>
      </c>
      <c r="F13">
        <f>IF(COMMATS!F16='Master Answer Key'!$B15, 1, 0)</f>
        <v>0</v>
      </c>
      <c r="G13">
        <f>IF(COMMATS!G16='Master Answer Key'!$B15, 1, 0)</f>
        <v>0</v>
      </c>
      <c r="H13">
        <f>IF(COMMATS!H16='Master Answer Key'!$B15, 1, 0)</f>
        <v>0</v>
      </c>
      <c r="I13">
        <f>IF(COMMATS!I16='Master Answer Key'!$B15, 1, 0)</f>
        <v>0</v>
      </c>
      <c r="J13">
        <f>IF(COMMATS!J16='Master Answer Key'!$B15, 1, 0)</f>
        <v>0</v>
      </c>
      <c r="K13">
        <f>IF(COMMATS!K16='Master Answer Key'!$B15, 1, 0)</f>
        <v>0</v>
      </c>
      <c r="L13">
        <f>IF(COMMATS!L16='Master Answer Key'!$B15, 1, 0)</f>
        <v>0</v>
      </c>
      <c r="M13">
        <f>IF(COMMATS!M16='Master Answer Key'!$B15, 1, 0)</f>
        <v>0</v>
      </c>
      <c r="N13">
        <f>IF(COMMATS!N16='Master Answer Key'!$B15, 1, 0)</f>
        <v>0</v>
      </c>
      <c r="O13">
        <f>IF(COMMATS!O16='Master Answer Key'!$B15, 1, 0)</f>
        <v>0</v>
      </c>
      <c r="P13">
        <f>IF(COMMATS!P16='Master Answer Key'!$B15, 1, 0)</f>
        <v>0</v>
      </c>
      <c r="Q13">
        <f>IF(COMMATS!Q16='Master Answer Key'!$B15, 1, 0)</f>
        <v>0</v>
      </c>
      <c r="R13">
        <f>IF(COMMATS!R16='Master Answer Key'!$B15, 1, 0)</f>
        <v>0</v>
      </c>
      <c r="S13">
        <f>IF(COMMATS!S16='Master Answer Key'!$B15, 1, 0)</f>
        <v>0</v>
      </c>
      <c r="T13">
        <f>IF(COMMATS!T16='Master Answer Key'!$B15, 1, 0)</f>
        <v>0</v>
      </c>
      <c r="U13">
        <f>IF(COMMATS!U16='Master Answer Key'!$B15, 1, 0)</f>
        <v>0</v>
      </c>
      <c r="V13">
        <f>IF(COMMATS!V16='Master Answer Key'!$B15, 1, 0)</f>
        <v>0</v>
      </c>
      <c r="W13">
        <f>IF(COMMATS!W16='Master Answer Key'!$B15, 1, 0)</f>
        <v>1</v>
      </c>
      <c r="X13">
        <f>IF(COMMATS!X16='Master Answer Key'!$B15, 1, 0)</f>
        <v>0</v>
      </c>
      <c r="Y13">
        <f>IF(COMMATS!Y16='Master Answer Key'!$B15, 1, 0)</f>
        <v>0</v>
      </c>
      <c r="Z13">
        <f>IF(COMMATS!Z16='Master Answer Key'!$B15, 1, 0)</f>
        <v>0</v>
      </c>
      <c r="AA13">
        <f>IF(COMMATS!AA16='Master Answer Key'!$B15, 1, 0)</f>
        <v>0</v>
      </c>
      <c r="AB13">
        <f>IF(COMMATS!AB16='Master Answer Key'!$B15, 1, 0)</f>
        <v>1</v>
      </c>
      <c r="AC13">
        <f>IF(COMMATS!AC16='Master Answer Key'!$B15, 1, 0)</f>
        <v>0</v>
      </c>
      <c r="AD13">
        <f>IF(COMMATS!AD16='Master Answer Key'!$B15, 1, 0)</f>
        <v>0</v>
      </c>
      <c r="AE13">
        <f>IF(COMMATS!AE16='Master Answer Key'!$B15, 1, 0)</f>
        <v>0</v>
      </c>
      <c r="AF13">
        <f>IF(COMMATS!AF16='Master Answer Key'!$B15, 1, 0)</f>
        <v>0</v>
      </c>
      <c r="AG13">
        <f>IF(COMMATS!AG16='Master Answer Key'!$B15, 1, 0)</f>
        <v>0</v>
      </c>
      <c r="AH13">
        <f>IF(COMMATS!AH16='Master Answer Key'!$B15, 1, 0)</f>
        <v>0</v>
      </c>
      <c r="AI13">
        <f>IF(COMMATS!AI16='Master Answer Key'!$B15, 1, 0)</f>
        <v>0</v>
      </c>
      <c r="AJ13">
        <f>IF(COMMATS!AJ16='Master Answer Key'!$B15, 1, 0)</f>
        <v>0</v>
      </c>
      <c r="AK13">
        <f>IF(COMMATS!AK16='Master Answer Key'!$B15, 1, 0)</f>
        <v>0</v>
      </c>
      <c r="AL13">
        <f>IF(COMMATS!AL16='Master Answer Key'!$B15, 1, 0)</f>
        <v>0</v>
      </c>
      <c r="AM13">
        <f>IF(COMMATS!AM16='Master Answer Key'!$B15, 1, 0)</f>
        <v>0</v>
      </c>
      <c r="AN13">
        <f>IF(COMMATS!AN16='Master Answer Key'!$B15, 1, 0)</f>
        <v>0</v>
      </c>
    </row>
    <row r="14">
      <c r="A14" s="5" t="s">
        <v>118</v>
      </c>
      <c r="B14">
        <f>IF(COMMATS!B17='Master Answer Key'!$B16, 1, 0)</f>
        <v>1</v>
      </c>
      <c r="C14">
        <f>IF(COMMATS!C17='Master Answer Key'!$B16, 1, 0)</f>
        <v>1</v>
      </c>
      <c r="D14">
        <f>IF(COMMATS!D17='Master Answer Key'!$B16, 1, 0)</f>
        <v>1</v>
      </c>
      <c r="E14">
        <f>IF(COMMATS!E17='Master Answer Key'!$B16, 1, 0)</f>
        <v>1</v>
      </c>
      <c r="F14">
        <f>IF(COMMATS!F17='Master Answer Key'!$B16, 1, 0)</f>
        <v>0</v>
      </c>
      <c r="G14">
        <f>IF(COMMATS!G17='Master Answer Key'!$B16, 1, 0)</f>
        <v>0</v>
      </c>
      <c r="H14">
        <f>IF(COMMATS!H17='Master Answer Key'!$B16, 1, 0)</f>
        <v>1</v>
      </c>
      <c r="I14">
        <f>IF(COMMATS!I17='Master Answer Key'!$B16, 1, 0)</f>
        <v>1</v>
      </c>
      <c r="J14">
        <f>IF(COMMATS!J17='Master Answer Key'!$B16, 1, 0)</f>
        <v>1</v>
      </c>
      <c r="K14">
        <f>IF(COMMATS!K17='Master Answer Key'!$B16, 1, 0)</f>
        <v>1</v>
      </c>
      <c r="L14">
        <f>IF(COMMATS!L17='Master Answer Key'!$B16, 1, 0)</f>
        <v>1</v>
      </c>
      <c r="M14">
        <f>IF(COMMATS!M17='Master Answer Key'!$B16, 1, 0)</f>
        <v>1</v>
      </c>
      <c r="N14">
        <f>IF(COMMATS!N17='Master Answer Key'!$B16, 1, 0)</f>
        <v>1</v>
      </c>
      <c r="O14">
        <f>IF(COMMATS!O17='Master Answer Key'!$B16, 1, 0)</f>
        <v>1</v>
      </c>
      <c r="P14">
        <f>IF(COMMATS!P17='Master Answer Key'!$B16, 1, 0)</f>
        <v>1</v>
      </c>
      <c r="Q14">
        <f>IF(COMMATS!Q17='Master Answer Key'!$B16, 1, 0)</f>
        <v>0</v>
      </c>
      <c r="R14">
        <f>IF(COMMATS!R17='Master Answer Key'!$B16, 1, 0)</f>
        <v>1</v>
      </c>
      <c r="S14">
        <f>IF(COMMATS!S17='Master Answer Key'!$B16, 1, 0)</f>
        <v>0</v>
      </c>
      <c r="T14">
        <f>IF(COMMATS!T17='Master Answer Key'!$B16, 1, 0)</f>
        <v>1</v>
      </c>
      <c r="U14">
        <f>IF(COMMATS!U17='Master Answer Key'!$B16, 1, 0)</f>
        <v>1</v>
      </c>
      <c r="V14">
        <f>IF(COMMATS!V17='Master Answer Key'!$B16, 1, 0)</f>
        <v>1</v>
      </c>
      <c r="W14">
        <f>IF(COMMATS!W17='Master Answer Key'!$B16, 1, 0)</f>
        <v>1</v>
      </c>
      <c r="X14">
        <f>IF(COMMATS!X17='Master Answer Key'!$B16, 1, 0)</f>
        <v>0</v>
      </c>
      <c r="Y14">
        <f>IF(COMMATS!Y17='Master Answer Key'!$B16, 1, 0)</f>
        <v>1</v>
      </c>
      <c r="Z14">
        <f>IF(COMMATS!Z17='Master Answer Key'!$B16, 1, 0)</f>
        <v>0</v>
      </c>
      <c r="AA14">
        <f>IF(COMMATS!AA17='Master Answer Key'!$B16, 1, 0)</f>
        <v>1</v>
      </c>
      <c r="AB14">
        <f>IF(COMMATS!AB17='Master Answer Key'!$B16, 1, 0)</f>
        <v>1</v>
      </c>
      <c r="AC14">
        <f>IF(COMMATS!AC17='Master Answer Key'!$B16, 1, 0)</f>
        <v>1</v>
      </c>
      <c r="AD14">
        <f>IF(COMMATS!AD17='Master Answer Key'!$B16, 1, 0)</f>
        <v>1</v>
      </c>
      <c r="AE14">
        <f>IF(COMMATS!AE17='Master Answer Key'!$B16, 1, 0)</f>
        <v>1</v>
      </c>
      <c r="AF14">
        <f>IF(COMMATS!AF17='Master Answer Key'!$B16, 1, 0)</f>
        <v>1</v>
      </c>
      <c r="AG14">
        <f>IF(COMMATS!AG17='Master Answer Key'!$B16, 1, 0)</f>
        <v>1</v>
      </c>
      <c r="AH14">
        <f>IF(COMMATS!AH17='Master Answer Key'!$B16, 1, 0)</f>
        <v>0</v>
      </c>
      <c r="AI14">
        <f>IF(COMMATS!AI17='Master Answer Key'!$B16, 1, 0)</f>
        <v>1</v>
      </c>
      <c r="AJ14">
        <f>IF(COMMATS!AJ17='Master Answer Key'!$B16, 1, 0)</f>
        <v>0</v>
      </c>
      <c r="AK14">
        <f>IF(COMMATS!AK17='Master Answer Key'!$B16, 1, 0)</f>
        <v>0</v>
      </c>
      <c r="AL14">
        <f>IF(COMMATS!AL17='Master Answer Key'!$B16, 1, 0)</f>
        <v>1</v>
      </c>
      <c r="AM14">
        <f>IF(COMMATS!AM17='Master Answer Key'!$B16, 1, 0)</f>
        <v>1</v>
      </c>
      <c r="AN14">
        <f>IF(COMMATS!AN17='Master Answer Key'!$B16, 1, 0)</f>
        <v>1</v>
      </c>
    </row>
    <row r="15">
      <c r="A15" s="5" t="s">
        <v>119</v>
      </c>
      <c r="B15">
        <f>IF(COMMATS!B18='Master Answer Key'!$B17, 1, 0)</f>
        <v>1</v>
      </c>
      <c r="C15">
        <f>IF(COMMATS!C18='Master Answer Key'!$B17, 1, 0)</f>
        <v>1</v>
      </c>
      <c r="D15">
        <f>IF(COMMATS!D18='Master Answer Key'!$B17, 1, 0)</f>
        <v>1</v>
      </c>
      <c r="E15">
        <f>IF(COMMATS!E18='Master Answer Key'!$B17, 1, 0)</f>
        <v>1</v>
      </c>
      <c r="F15">
        <f>IF(COMMATS!F18='Master Answer Key'!$B17, 1, 0)</f>
        <v>1</v>
      </c>
      <c r="G15">
        <f>IF(COMMATS!G18='Master Answer Key'!$B17, 1, 0)</f>
        <v>1</v>
      </c>
      <c r="H15">
        <f>IF(COMMATS!H18='Master Answer Key'!$B17, 1, 0)</f>
        <v>1</v>
      </c>
      <c r="I15">
        <f>IF(COMMATS!I18='Master Answer Key'!$B17, 1, 0)</f>
        <v>1</v>
      </c>
      <c r="J15">
        <f>IF(COMMATS!J18='Master Answer Key'!$B17, 1, 0)</f>
        <v>1</v>
      </c>
      <c r="K15">
        <f>IF(COMMATS!K18='Master Answer Key'!$B17, 1, 0)</f>
        <v>1</v>
      </c>
      <c r="L15">
        <f>IF(COMMATS!L18='Master Answer Key'!$B17, 1, 0)</f>
        <v>1</v>
      </c>
      <c r="M15">
        <f>IF(COMMATS!M18='Master Answer Key'!$B17, 1, 0)</f>
        <v>1</v>
      </c>
      <c r="N15">
        <f>IF(COMMATS!N18='Master Answer Key'!$B17, 1, 0)</f>
        <v>1</v>
      </c>
      <c r="O15">
        <f>IF(COMMATS!O18='Master Answer Key'!$B17, 1, 0)</f>
        <v>1</v>
      </c>
      <c r="P15">
        <f>IF(COMMATS!P18='Master Answer Key'!$B17, 1, 0)</f>
        <v>1</v>
      </c>
      <c r="Q15">
        <f>IF(COMMATS!Q18='Master Answer Key'!$B17, 1, 0)</f>
        <v>1</v>
      </c>
      <c r="R15">
        <f>IF(COMMATS!R18='Master Answer Key'!$B17, 1, 0)</f>
        <v>1</v>
      </c>
      <c r="S15">
        <f>IF(COMMATS!S18='Master Answer Key'!$B17, 1, 0)</f>
        <v>1</v>
      </c>
      <c r="T15">
        <f>IF(COMMATS!T18='Master Answer Key'!$B17, 1, 0)</f>
        <v>1</v>
      </c>
      <c r="U15">
        <f>IF(COMMATS!U18='Master Answer Key'!$B17, 1, 0)</f>
        <v>1</v>
      </c>
      <c r="V15">
        <f>IF(COMMATS!V18='Master Answer Key'!$B17, 1, 0)</f>
        <v>1</v>
      </c>
      <c r="W15">
        <f>IF(COMMATS!W18='Master Answer Key'!$B17, 1, 0)</f>
        <v>1</v>
      </c>
      <c r="X15">
        <f>IF(COMMATS!X18='Master Answer Key'!$B17, 1, 0)</f>
        <v>1</v>
      </c>
      <c r="Y15">
        <f>IF(COMMATS!Y18='Master Answer Key'!$B17, 1, 0)</f>
        <v>1</v>
      </c>
      <c r="Z15">
        <f>IF(COMMATS!Z18='Master Answer Key'!$B17, 1, 0)</f>
        <v>1</v>
      </c>
      <c r="AA15">
        <f>IF(COMMATS!AA18='Master Answer Key'!$B17, 1, 0)</f>
        <v>1</v>
      </c>
      <c r="AB15">
        <f>IF(COMMATS!AB18='Master Answer Key'!$B17, 1, 0)</f>
        <v>1</v>
      </c>
      <c r="AC15">
        <f>IF(COMMATS!AC18='Master Answer Key'!$B17, 1, 0)</f>
        <v>1</v>
      </c>
      <c r="AD15">
        <f>IF(COMMATS!AD18='Master Answer Key'!$B17, 1, 0)</f>
        <v>1</v>
      </c>
      <c r="AE15">
        <f>IF(COMMATS!AE18='Master Answer Key'!$B17, 1, 0)</f>
        <v>1</v>
      </c>
      <c r="AF15">
        <f>IF(COMMATS!AF18='Master Answer Key'!$B17, 1, 0)</f>
        <v>0</v>
      </c>
      <c r="AG15">
        <f>IF(COMMATS!AG18='Master Answer Key'!$B17, 1, 0)</f>
        <v>1</v>
      </c>
      <c r="AH15">
        <f>IF(COMMATS!AH18='Master Answer Key'!$B17, 1, 0)</f>
        <v>1</v>
      </c>
      <c r="AI15">
        <f>IF(COMMATS!AI18='Master Answer Key'!$B17, 1, 0)</f>
        <v>1</v>
      </c>
      <c r="AJ15">
        <f>IF(COMMATS!AJ18='Master Answer Key'!$B17, 1, 0)</f>
        <v>1</v>
      </c>
      <c r="AK15">
        <f>IF(COMMATS!AK18='Master Answer Key'!$B17, 1, 0)</f>
        <v>1</v>
      </c>
      <c r="AL15">
        <f>IF(COMMATS!AL18='Master Answer Key'!$B17, 1, 0)</f>
        <v>1</v>
      </c>
      <c r="AM15">
        <f>IF(COMMATS!AM18='Master Answer Key'!$B17, 1, 0)</f>
        <v>1</v>
      </c>
      <c r="AN15">
        <f>IF(COMMATS!AN18='Master Answer Key'!$B17, 1, 0)</f>
        <v>1</v>
      </c>
    </row>
    <row r="16">
      <c r="A16" s="5" t="s">
        <v>120</v>
      </c>
      <c r="B16">
        <f>IF(COMMATS!B19='Master Answer Key'!$B18, 1, 0)</f>
        <v>1</v>
      </c>
      <c r="C16">
        <f>IF(COMMATS!C19='Master Answer Key'!$B18, 1, 0)</f>
        <v>0</v>
      </c>
      <c r="D16">
        <f>IF(COMMATS!D19='Master Answer Key'!$B18, 1, 0)</f>
        <v>1</v>
      </c>
      <c r="E16">
        <f>IF(COMMATS!E19='Master Answer Key'!$B18, 1, 0)</f>
        <v>1</v>
      </c>
      <c r="F16">
        <f>IF(COMMATS!F19='Master Answer Key'!$B18, 1, 0)</f>
        <v>1</v>
      </c>
      <c r="G16">
        <f>IF(COMMATS!G19='Master Answer Key'!$B18, 1, 0)</f>
        <v>0</v>
      </c>
      <c r="H16">
        <f>IF(COMMATS!H19='Master Answer Key'!$B18, 1, 0)</f>
        <v>1</v>
      </c>
      <c r="I16">
        <f>IF(COMMATS!I19='Master Answer Key'!$B18, 1, 0)</f>
        <v>0</v>
      </c>
      <c r="J16">
        <f>IF(COMMATS!J19='Master Answer Key'!$B18, 1, 0)</f>
        <v>1</v>
      </c>
      <c r="K16">
        <f>IF(COMMATS!K19='Master Answer Key'!$B18, 1, 0)</f>
        <v>1</v>
      </c>
      <c r="L16">
        <f>IF(COMMATS!L19='Master Answer Key'!$B18, 1, 0)</f>
        <v>1</v>
      </c>
      <c r="M16">
        <f>IF(COMMATS!M19='Master Answer Key'!$B18, 1, 0)</f>
        <v>0</v>
      </c>
      <c r="N16">
        <f>IF(COMMATS!N19='Master Answer Key'!$B18, 1, 0)</f>
        <v>1</v>
      </c>
      <c r="O16">
        <f>IF(COMMATS!O19='Master Answer Key'!$B18, 1, 0)</f>
        <v>1</v>
      </c>
      <c r="P16">
        <f>IF(COMMATS!P19='Master Answer Key'!$B18, 1, 0)</f>
        <v>1</v>
      </c>
      <c r="Q16">
        <f>IF(COMMATS!Q19='Master Answer Key'!$B18, 1, 0)</f>
        <v>1</v>
      </c>
      <c r="R16">
        <f>IF(COMMATS!R19='Master Answer Key'!$B18, 1, 0)</f>
        <v>0</v>
      </c>
      <c r="S16">
        <f>IF(COMMATS!S19='Master Answer Key'!$B18, 1, 0)</f>
        <v>1</v>
      </c>
      <c r="T16">
        <f>IF(COMMATS!T19='Master Answer Key'!$B18, 1, 0)</f>
        <v>1</v>
      </c>
      <c r="U16">
        <f>IF(COMMATS!U19='Master Answer Key'!$B18, 1, 0)</f>
        <v>1</v>
      </c>
      <c r="V16">
        <f>IF(COMMATS!V19='Master Answer Key'!$B18, 1, 0)</f>
        <v>0</v>
      </c>
      <c r="W16">
        <f>IF(COMMATS!W19='Master Answer Key'!$B18, 1, 0)</f>
        <v>1</v>
      </c>
      <c r="X16">
        <f>IF(COMMATS!X19='Master Answer Key'!$B18, 1, 0)</f>
        <v>1</v>
      </c>
      <c r="Y16">
        <f>IF(COMMATS!Y19='Master Answer Key'!$B18, 1, 0)</f>
        <v>1</v>
      </c>
      <c r="Z16">
        <f>IF(COMMATS!Z19='Master Answer Key'!$B18, 1, 0)</f>
        <v>1</v>
      </c>
      <c r="AA16">
        <f>IF(COMMATS!AA19='Master Answer Key'!$B18, 1, 0)</f>
        <v>1</v>
      </c>
      <c r="AB16">
        <f>IF(COMMATS!AB19='Master Answer Key'!$B18, 1, 0)</f>
        <v>1</v>
      </c>
      <c r="AC16">
        <f>IF(COMMATS!AC19='Master Answer Key'!$B18, 1, 0)</f>
        <v>0</v>
      </c>
      <c r="AD16">
        <f>IF(COMMATS!AD19='Master Answer Key'!$B18, 1, 0)</f>
        <v>1</v>
      </c>
      <c r="AE16">
        <f>IF(COMMATS!AE19='Master Answer Key'!$B18, 1, 0)</f>
        <v>0</v>
      </c>
      <c r="AF16">
        <f>IF(COMMATS!AF19='Master Answer Key'!$B18, 1, 0)</f>
        <v>1</v>
      </c>
      <c r="AG16">
        <f>IF(COMMATS!AG19='Master Answer Key'!$B18, 1, 0)</f>
        <v>1</v>
      </c>
      <c r="AH16">
        <f>IF(COMMATS!AH19='Master Answer Key'!$B18, 1, 0)</f>
        <v>1</v>
      </c>
      <c r="AI16">
        <f>IF(COMMATS!AI19='Master Answer Key'!$B18, 1, 0)</f>
        <v>1</v>
      </c>
      <c r="AJ16">
        <f>IF(COMMATS!AJ19='Master Answer Key'!$B18, 1, 0)</f>
        <v>1</v>
      </c>
      <c r="AK16">
        <f>IF(COMMATS!AK19='Master Answer Key'!$B18, 1, 0)</f>
        <v>1</v>
      </c>
      <c r="AL16">
        <f>IF(COMMATS!AL19='Master Answer Key'!$B18, 1, 0)</f>
        <v>1</v>
      </c>
      <c r="AM16">
        <f>IF(COMMATS!AM19='Master Answer Key'!$B18, 1, 0)</f>
        <v>1</v>
      </c>
      <c r="AN16">
        <f>IF(COMMATS!AN19='Master Answer Key'!$B18, 1, 0)</f>
        <v>0</v>
      </c>
    </row>
    <row r="17">
      <c r="A17" s="5" t="s">
        <v>121</v>
      </c>
      <c r="B17">
        <f>IF(COMMATS!B20='Master Answer Key'!$B19, 1, 0)</f>
        <v>1</v>
      </c>
      <c r="C17">
        <f>IF(COMMATS!C20='Master Answer Key'!$B19, 1, 0)</f>
        <v>1</v>
      </c>
      <c r="D17">
        <f>IF(COMMATS!D20='Master Answer Key'!$B19, 1, 0)</f>
        <v>1</v>
      </c>
      <c r="E17">
        <f>IF(COMMATS!E20='Master Answer Key'!$B19, 1, 0)</f>
        <v>1</v>
      </c>
      <c r="F17">
        <f>IF(COMMATS!F20='Master Answer Key'!$B19, 1, 0)</f>
        <v>1</v>
      </c>
      <c r="G17">
        <f>IF(COMMATS!G20='Master Answer Key'!$B19, 1, 0)</f>
        <v>0</v>
      </c>
      <c r="H17">
        <f>IF(COMMATS!H20='Master Answer Key'!$B19, 1, 0)</f>
        <v>1</v>
      </c>
      <c r="I17">
        <f>IF(COMMATS!I20='Master Answer Key'!$B19, 1, 0)</f>
        <v>1</v>
      </c>
      <c r="J17">
        <f>IF(COMMATS!J20='Master Answer Key'!$B19, 1, 0)</f>
        <v>1</v>
      </c>
      <c r="K17">
        <f>IF(COMMATS!K20='Master Answer Key'!$B19, 1, 0)</f>
        <v>0</v>
      </c>
      <c r="L17">
        <f>IF(COMMATS!L20='Master Answer Key'!$B19, 1, 0)</f>
        <v>1</v>
      </c>
      <c r="M17">
        <f>IF(COMMATS!M20='Master Answer Key'!$B19, 1, 0)</f>
        <v>1</v>
      </c>
      <c r="N17">
        <f>IF(COMMATS!N20='Master Answer Key'!$B19, 1, 0)</f>
        <v>0</v>
      </c>
      <c r="O17">
        <f>IF(COMMATS!O20='Master Answer Key'!$B19, 1, 0)</f>
        <v>1</v>
      </c>
      <c r="P17">
        <f>IF(COMMATS!P20='Master Answer Key'!$B19, 1, 0)</f>
        <v>1</v>
      </c>
      <c r="Q17">
        <f>IF(COMMATS!Q20='Master Answer Key'!$B19, 1, 0)</f>
        <v>0</v>
      </c>
      <c r="R17">
        <f>IF(COMMATS!R20='Master Answer Key'!$B19, 1, 0)</f>
        <v>1</v>
      </c>
      <c r="S17">
        <f>IF(COMMATS!S20='Master Answer Key'!$B19, 1, 0)</f>
        <v>0</v>
      </c>
      <c r="T17">
        <f>IF(COMMATS!T20='Master Answer Key'!$B19, 1, 0)</f>
        <v>1</v>
      </c>
      <c r="U17">
        <f>IF(COMMATS!U20='Master Answer Key'!$B19, 1, 0)</f>
        <v>1</v>
      </c>
      <c r="V17">
        <f>IF(COMMATS!V20='Master Answer Key'!$B19, 1, 0)</f>
        <v>0</v>
      </c>
      <c r="W17">
        <f>IF(COMMATS!W20='Master Answer Key'!$B19, 1, 0)</f>
        <v>0</v>
      </c>
      <c r="X17">
        <f>IF(COMMATS!X20='Master Answer Key'!$B19, 1, 0)</f>
        <v>0</v>
      </c>
      <c r="Y17">
        <f>IF(COMMATS!Y20='Master Answer Key'!$B19, 1, 0)</f>
        <v>1</v>
      </c>
      <c r="Z17">
        <f>IF(COMMATS!Z20='Master Answer Key'!$B19, 1, 0)</f>
        <v>1</v>
      </c>
      <c r="AA17">
        <f>IF(COMMATS!AA20='Master Answer Key'!$B19, 1, 0)</f>
        <v>0</v>
      </c>
      <c r="AB17">
        <f>IF(COMMATS!AB20='Master Answer Key'!$B19, 1, 0)</f>
        <v>0</v>
      </c>
      <c r="AC17">
        <f>IF(COMMATS!AC20='Master Answer Key'!$B19, 1, 0)</f>
        <v>1</v>
      </c>
      <c r="AD17">
        <f>IF(COMMATS!AD20='Master Answer Key'!$B19, 1, 0)</f>
        <v>0</v>
      </c>
      <c r="AE17">
        <f>IF(COMMATS!AE20='Master Answer Key'!$B19, 1, 0)</f>
        <v>1</v>
      </c>
      <c r="AF17">
        <f>IF(COMMATS!AF20='Master Answer Key'!$B19, 1, 0)</f>
        <v>0</v>
      </c>
      <c r="AG17">
        <f>IF(COMMATS!AG20='Master Answer Key'!$B19, 1, 0)</f>
        <v>1</v>
      </c>
      <c r="AH17">
        <f>IF(COMMATS!AH20='Master Answer Key'!$B19, 1, 0)</f>
        <v>0</v>
      </c>
      <c r="AI17">
        <f>IF(COMMATS!AI20='Master Answer Key'!$B19, 1, 0)</f>
        <v>1</v>
      </c>
      <c r="AJ17">
        <f>IF(COMMATS!AJ20='Master Answer Key'!$B19, 1, 0)</f>
        <v>0</v>
      </c>
      <c r="AK17">
        <f>IF(COMMATS!AK20='Master Answer Key'!$B19, 1, 0)</f>
        <v>0</v>
      </c>
      <c r="AL17">
        <f>IF(COMMATS!AL20='Master Answer Key'!$B19, 1, 0)</f>
        <v>1</v>
      </c>
      <c r="AM17">
        <f>IF(COMMATS!AM20='Master Answer Key'!$B19, 1, 0)</f>
        <v>1</v>
      </c>
      <c r="AN17">
        <f>IF(COMMATS!AN20='Master Answer Key'!$B19, 1, 0)</f>
        <v>1</v>
      </c>
    </row>
    <row r="18">
      <c r="A18" s="5" t="s">
        <v>122</v>
      </c>
      <c r="B18">
        <f>IF(COMMATS!B21='Master Answer Key'!$B20, 1, 0)</f>
        <v>1</v>
      </c>
      <c r="C18">
        <f>IF(COMMATS!C21='Master Answer Key'!$B20, 1, 0)</f>
        <v>1</v>
      </c>
      <c r="D18">
        <f>IF(COMMATS!D21='Master Answer Key'!$B20, 1, 0)</f>
        <v>1</v>
      </c>
      <c r="E18">
        <f>IF(COMMATS!E21='Master Answer Key'!$B20, 1, 0)</f>
        <v>1</v>
      </c>
      <c r="F18">
        <f>IF(COMMATS!F21='Master Answer Key'!$B20, 1, 0)</f>
        <v>1</v>
      </c>
      <c r="G18">
        <f>IF(COMMATS!G21='Master Answer Key'!$B20, 1, 0)</f>
        <v>0</v>
      </c>
      <c r="H18">
        <f>IF(COMMATS!H21='Master Answer Key'!$B20, 1, 0)</f>
        <v>1</v>
      </c>
      <c r="I18">
        <f>IF(COMMATS!I21='Master Answer Key'!$B20, 1, 0)</f>
        <v>1</v>
      </c>
      <c r="J18">
        <f>IF(COMMATS!J21='Master Answer Key'!$B20, 1, 0)</f>
        <v>1</v>
      </c>
      <c r="K18">
        <f>IF(COMMATS!K21='Master Answer Key'!$B20, 1, 0)</f>
        <v>0</v>
      </c>
      <c r="L18">
        <f>IF(COMMATS!L21='Master Answer Key'!$B20, 1, 0)</f>
        <v>1</v>
      </c>
      <c r="M18">
        <f>IF(COMMATS!M21='Master Answer Key'!$B20, 1, 0)</f>
        <v>1</v>
      </c>
      <c r="N18">
        <f>IF(COMMATS!N21='Master Answer Key'!$B20, 1, 0)</f>
        <v>0</v>
      </c>
      <c r="O18">
        <f>IF(COMMATS!O21='Master Answer Key'!$B20, 1, 0)</f>
        <v>1</v>
      </c>
      <c r="P18">
        <f>IF(COMMATS!P21='Master Answer Key'!$B20, 1, 0)</f>
        <v>1</v>
      </c>
      <c r="Q18">
        <f>IF(COMMATS!Q21='Master Answer Key'!$B20, 1, 0)</f>
        <v>0</v>
      </c>
      <c r="R18">
        <f>IF(COMMATS!R21='Master Answer Key'!$B20, 1, 0)</f>
        <v>1</v>
      </c>
      <c r="S18">
        <f>IF(COMMATS!S21='Master Answer Key'!$B20, 1, 0)</f>
        <v>0</v>
      </c>
      <c r="T18">
        <f>IF(COMMATS!T21='Master Answer Key'!$B20, 1, 0)</f>
        <v>1</v>
      </c>
      <c r="U18">
        <f>IF(COMMATS!U21='Master Answer Key'!$B20, 1, 0)</f>
        <v>1</v>
      </c>
      <c r="V18">
        <f>IF(COMMATS!V21='Master Answer Key'!$B20, 1, 0)</f>
        <v>1</v>
      </c>
      <c r="W18">
        <f>IF(COMMATS!W21='Master Answer Key'!$B20, 1, 0)</f>
        <v>0</v>
      </c>
      <c r="X18">
        <f>IF(COMMATS!X21='Master Answer Key'!$B20, 1, 0)</f>
        <v>0</v>
      </c>
      <c r="Y18">
        <f>IF(COMMATS!Y21='Master Answer Key'!$B20, 1, 0)</f>
        <v>1</v>
      </c>
      <c r="Z18">
        <f>IF(COMMATS!Z21='Master Answer Key'!$B20, 1, 0)</f>
        <v>1</v>
      </c>
      <c r="AA18">
        <f>IF(COMMATS!AA21='Master Answer Key'!$B20, 1, 0)</f>
        <v>0</v>
      </c>
      <c r="AB18">
        <f>IF(COMMATS!AB21='Master Answer Key'!$B20, 1, 0)</f>
        <v>0</v>
      </c>
      <c r="AC18">
        <f>IF(COMMATS!AC21='Master Answer Key'!$B20, 1, 0)</f>
        <v>1</v>
      </c>
      <c r="AD18">
        <f>IF(COMMATS!AD21='Master Answer Key'!$B20, 1, 0)</f>
        <v>1</v>
      </c>
      <c r="AE18">
        <f>IF(COMMATS!AE21='Master Answer Key'!$B20, 1, 0)</f>
        <v>0</v>
      </c>
      <c r="AF18">
        <f>IF(COMMATS!AF21='Master Answer Key'!$B20, 1, 0)</f>
        <v>0</v>
      </c>
      <c r="AG18">
        <f>IF(COMMATS!AG21='Master Answer Key'!$B20, 1, 0)</f>
        <v>1</v>
      </c>
      <c r="AH18">
        <f>IF(COMMATS!AH21='Master Answer Key'!$B20, 1, 0)</f>
        <v>0</v>
      </c>
      <c r="AI18">
        <f>IF(COMMATS!AI21='Master Answer Key'!$B20, 1, 0)</f>
        <v>1</v>
      </c>
      <c r="AJ18">
        <f>IF(COMMATS!AJ21='Master Answer Key'!$B20, 1, 0)</f>
        <v>0</v>
      </c>
      <c r="AK18">
        <f>IF(COMMATS!AK21='Master Answer Key'!$B20, 1, 0)</f>
        <v>0</v>
      </c>
      <c r="AL18">
        <f>IF(COMMATS!AL21='Master Answer Key'!$B20, 1, 0)</f>
        <v>1</v>
      </c>
      <c r="AM18">
        <f>IF(COMMATS!AM21='Master Answer Key'!$B20, 1, 0)</f>
        <v>1</v>
      </c>
      <c r="AN18">
        <f>IF(COMMATS!AN21='Master Answer Key'!$B20, 1, 0)</f>
        <v>1</v>
      </c>
    </row>
    <row r="19">
      <c r="A19" s="5" t="s">
        <v>123</v>
      </c>
      <c r="B19">
        <f>IF(COMMATS!B22='Master Answer Key'!$B21, 1, 0)</f>
        <v>1</v>
      </c>
      <c r="C19">
        <f>IF(COMMATS!C22='Master Answer Key'!$B21, 1, 0)</f>
        <v>0</v>
      </c>
      <c r="D19">
        <f>IF(COMMATS!D22='Master Answer Key'!$B21, 1, 0)</f>
        <v>0</v>
      </c>
      <c r="E19">
        <f>IF(COMMATS!E22='Master Answer Key'!$B21, 1, 0)</f>
        <v>1</v>
      </c>
      <c r="F19">
        <f>IF(COMMATS!F22='Master Answer Key'!$B21, 1, 0)</f>
        <v>1</v>
      </c>
      <c r="G19">
        <f>IF(COMMATS!G22='Master Answer Key'!$B21, 1, 0)</f>
        <v>1</v>
      </c>
      <c r="H19">
        <f>IF(COMMATS!H22='Master Answer Key'!$B21, 1, 0)</f>
        <v>1</v>
      </c>
      <c r="I19">
        <f>IF(COMMATS!I22='Master Answer Key'!$B21, 1, 0)</f>
        <v>0</v>
      </c>
      <c r="J19">
        <f>IF(COMMATS!J22='Master Answer Key'!$B21, 1, 0)</f>
        <v>1</v>
      </c>
      <c r="K19">
        <f>IF(COMMATS!K22='Master Answer Key'!$B21, 1, 0)</f>
        <v>1</v>
      </c>
      <c r="L19">
        <f>IF(COMMATS!L22='Master Answer Key'!$B21, 1, 0)</f>
        <v>1</v>
      </c>
      <c r="M19">
        <f>IF(COMMATS!M22='Master Answer Key'!$B21, 1, 0)</f>
        <v>0</v>
      </c>
      <c r="N19">
        <f>IF(COMMATS!N22='Master Answer Key'!$B21, 1, 0)</f>
        <v>1</v>
      </c>
      <c r="O19">
        <f>IF(COMMATS!O22='Master Answer Key'!$B21, 1, 0)</f>
        <v>1</v>
      </c>
      <c r="P19">
        <f>IF(COMMATS!P22='Master Answer Key'!$B21, 1, 0)</f>
        <v>1</v>
      </c>
      <c r="Q19">
        <f>IF(COMMATS!Q22='Master Answer Key'!$B21, 1, 0)</f>
        <v>0</v>
      </c>
      <c r="R19">
        <f>IF(COMMATS!R22='Master Answer Key'!$B21, 1, 0)</f>
        <v>1</v>
      </c>
      <c r="S19">
        <f>IF(COMMATS!S22='Master Answer Key'!$B21, 1, 0)</f>
        <v>1</v>
      </c>
      <c r="T19">
        <f>IF(COMMATS!T22='Master Answer Key'!$B21, 1, 0)</f>
        <v>1</v>
      </c>
      <c r="U19">
        <f>IF(COMMATS!U22='Master Answer Key'!$B21, 1, 0)</f>
        <v>0</v>
      </c>
      <c r="V19">
        <f>IF(COMMATS!V22='Master Answer Key'!$B21, 1, 0)</f>
        <v>0</v>
      </c>
      <c r="W19">
        <f>IF(COMMATS!W22='Master Answer Key'!$B21, 1, 0)</f>
        <v>0</v>
      </c>
      <c r="X19">
        <f>IF(COMMATS!X22='Master Answer Key'!$B21, 1, 0)</f>
        <v>0</v>
      </c>
      <c r="Y19">
        <f>IF(COMMATS!Y22='Master Answer Key'!$B21, 1, 0)</f>
        <v>0</v>
      </c>
      <c r="Z19">
        <f>IF(COMMATS!Z22='Master Answer Key'!$B21, 1, 0)</f>
        <v>1</v>
      </c>
      <c r="AA19">
        <f>IF(COMMATS!AA22='Master Answer Key'!$B21, 1, 0)</f>
        <v>1</v>
      </c>
      <c r="AB19">
        <f>IF(COMMATS!AB22='Master Answer Key'!$B21, 1, 0)</f>
        <v>1</v>
      </c>
      <c r="AC19">
        <f>IF(COMMATS!AC22='Master Answer Key'!$B21, 1, 0)</f>
        <v>0</v>
      </c>
      <c r="AD19">
        <f>IF(COMMATS!AD22='Master Answer Key'!$B21, 1, 0)</f>
        <v>1</v>
      </c>
      <c r="AE19">
        <f>IF(COMMATS!AE22='Master Answer Key'!$B21, 1, 0)</f>
        <v>0</v>
      </c>
      <c r="AF19">
        <f>IF(COMMATS!AF22='Master Answer Key'!$B21, 1, 0)</f>
        <v>0</v>
      </c>
      <c r="AG19">
        <f>IF(COMMATS!AG22='Master Answer Key'!$B21, 1, 0)</f>
        <v>1</v>
      </c>
      <c r="AH19">
        <f>IF(COMMATS!AH22='Master Answer Key'!$B21, 1, 0)</f>
        <v>0</v>
      </c>
      <c r="AI19">
        <f>IF(COMMATS!AI22='Master Answer Key'!$B21, 1, 0)</f>
        <v>1</v>
      </c>
      <c r="AJ19">
        <f>IF(COMMATS!AJ22='Master Answer Key'!$B21, 1, 0)</f>
        <v>0</v>
      </c>
      <c r="AK19">
        <f>IF(COMMATS!AK22='Master Answer Key'!$B21, 1, 0)</f>
        <v>1</v>
      </c>
      <c r="AL19">
        <f>IF(COMMATS!AL22='Master Answer Key'!$B21, 1, 0)</f>
        <v>1</v>
      </c>
      <c r="AM19">
        <f>IF(COMMATS!AM22='Master Answer Key'!$B21, 1, 0)</f>
        <v>1</v>
      </c>
      <c r="AN19">
        <f>IF(COMMATS!AN22='Master Answer Key'!$B21, 1, 0)</f>
        <v>1</v>
      </c>
    </row>
    <row r="20">
      <c r="A20" s="5" t="s">
        <v>124</v>
      </c>
      <c r="B20">
        <f>IF(COMMATS!B23='Master Answer Key'!$B22, 1, 0)</f>
        <v>1</v>
      </c>
      <c r="C20">
        <f>IF(COMMATS!C23='Master Answer Key'!$B22, 1, 0)</f>
        <v>1</v>
      </c>
      <c r="D20">
        <f>IF(COMMATS!D23='Master Answer Key'!$B22, 1, 0)</f>
        <v>0</v>
      </c>
      <c r="E20">
        <f>IF(COMMATS!E23='Master Answer Key'!$B22, 1, 0)</f>
        <v>1</v>
      </c>
      <c r="F20">
        <f>IF(COMMATS!F23='Master Answer Key'!$B22, 1, 0)</f>
        <v>1</v>
      </c>
      <c r="G20">
        <f>IF(COMMATS!G23='Master Answer Key'!$B22, 1, 0)</f>
        <v>1</v>
      </c>
      <c r="H20">
        <f>IF(COMMATS!H23='Master Answer Key'!$B22, 1, 0)</f>
        <v>1</v>
      </c>
      <c r="I20">
        <f>IF(COMMATS!I23='Master Answer Key'!$B22, 1, 0)</f>
        <v>1</v>
      </c>
      <c r="J20">
        <f>IF(COMMATS!J23='Master Answer Key'!$B22, 1, 0)</f>
        <v>0</v>
      </c>
      <c r="K20">
        <f>IF(COMMATS!K23='Master Answer Key'!$B22, 1, 0)</f>
        <v>1</v>
      </c>
      <c r="L20">
        <f>IF(COMMATS!L23='Master Answer Key'!$B22, 1, 0)</f>
        <v>1</v>
      </c>
      <c r="M20">
        <f>IF(COMMATS!M23='Master Answer Key'!$B22, 1, 0)</f>
        <v>1</v>
      </c>
      <c r="N20">
        <f>IF(COMMATS!N23='Master Answer Key'!$B22, 1, 0)</f>
        <v>1</v>
      </c>
      <c r="O20">
        <f>IF(COMMATS!O23='Master Answer Key'!$B22, 1, 0)</f>
        <v>1</v>
      </c>
      <c r="P20">
        <f>IF(COMMATS!P23='Master Answer Key'!$B22, 1, 0)</f>
        <v>1</v>
      </c>
      <c r="Q20">
        <f>IF(COMMATS!Q23='Master Answer Key'!$B22, 1, 0)</f>
        <v>1</v>
      </c>
      <c r="R20">
        <f>IF(COMMATS!R23='Master Answer Key'!$B22, 1, 0)</f>
        <v>1</v>
      </c>
      <c r="S20">
        <f>IF(COMMATS!S23='Master Answer Key'!$B22, 1, 0)</f>
        <v>1</v>
      </c>
      <c r="T20">
        <f>IF(COMMATS!T23='Master Answer Key'!$B22, 1, 0)</f>
        <v>0</v>
      </c>
      <c r="U20">
        <f>IF(COMMATS!U23='Master Answer Key'!$B22, 1, 0)</f>
        <v>0</v>
      </c>
      <c r="V20">
        <f>IF(COMMATS!V23='Master Answer Key'!$B22, 1, 0)</f>
        <v>1</v>
      </c>
      <c r="W20">
        <f>IF(COMMATS!W23='Master Answer Key'!$B22, 1, 0)</f>
        <v>0</v>
      </c>
      <c r="X20">
        <f>IF(COMMATS!X23='Master Answer Key'!$B22, 1, 0)</f>
        <v>0</v>
      </c>
      <c r="Y20">
        <f>IF(COMMATS!Y23='Master Answer Key'!$B22, 1, 0)</f>
        <v>1</v>
      </c>
      <c r="Z20">
        <f>IF(COMMATS!Z23='Master Answer Key'!$B22, 1, 0)</f>
        <v>1</v>
      </c>
      <c r="AA20">
        <f>IF(COMMATS!AA23='Master Answer Key'!$B22, 1, 0)</f>
        <v>1</v>
      </c>
      <c r="AB20">
        <f>IF(COMMATS!AB23='Master Answer Key'!$B22, 1, 0)</f>
        <v>1</v>
      </c>
      <c r="AC20">
        <f>IF(COMMATS!AC23='Master Answer Key'!$B22, 1, 0)</f>
        <v>0</v>
      </c>
      <c r="AD20">
        <f>IF(COMMATS!AD23='Master Answer Key'!$B22, 1, 0)</f>
        <v>1</v>
      </c>
      <c r="AE20">
        <f>IF(COMMATS!AE23='Master Answer Key'!$B22, 1, 0)</f>
        <v>0</v>
      </c>
      <c r="AF20">
        <f>IF(COMMATS!AF23='Master Answer Key'!$B22, 1, 0)</f>
        <v>1</v>
      </c>
      <c r="AG20">
        <f>IF(COMMATS!AG23='Master Answer Key'!$B22, 1, 0)</f>
        <v>1</v>
      </c>
      <c r="AH20">
        <f>IF(COMMATS!AH23='Master Answer Key'!$B22, 1, 0)</f>
        <v>0</v>
      </c>
      <c r="AI20">
        <f>IF(COMMATS!AI23='Master Answer Key'!$B22, 1, 0)</f>
        <v>1</v>
      </c>
      <c r="AJ20">
        <f>IF(COMMATS!AJ23='Master Answer Key'!$B22, 1, 0)</f>
        <v>0</v>
      </c>
      <c r="AK20">
        <f>IF(COMMATS!AK23='Master Answer Key'!$B22, 1, 0)</f>
        <v>1</v>
      </c>
      <c r="AL20">
        <f>IF(COMMATS!AL23='Master Answer Key'!$B22, 1, 0)</f>
        <v>1</v>
      </c>
      <c r="AM20">
        <f>IF(COMMATS!AM23='Master Answer Key'!$B22, 1, 0)</f>
        <v>1</v>
      </c>
      <c r="AN20">
        <f>IF(COMMATS!AN23='Master Answer Key'!$B22, 1, 0)</f>
        <v>1</v>
      </c>
    </row>
    <row r="21">
      <c r="A21" s="5" t="s">
        <v>125</v>
      </c>
      <c r="B21">
        <f>IF(COMMATS!B24='Master Answer Key'!$B23, 1, 0)</f>
        <v>1</v>
      </c>
      <c r="C21">
        <f>IF(COMMATS!C24='Master Answer Key'!$B23, 1, 0)</f>
        <v>1</v>
      </c>
      <c r="D21">
        <f>IF(COMMATS!D24='Master Answer Key'!$B23, 1, 0)</f>
        <v>1</v>
      </c>
      <c r="E21">
        <f>IF(COMMATS!E24='Master Answer Key'!$B23, 1, 0)</f>
        <v>1</v>
      </c>
      <c r="F21">
        <f>IF(COMMATS!F24='Master Answer Key'!$B23, 1, 0)</f>
        <v>1</v>
      </c>
      <c r="G21">
        <f>IF(COMMATS!G24='Master Answer Key'!$B23, 1, 0)</f>
        <v>1</v>
      </c>
      <c r="H21">
        <f>IF(COMMATS!H24='Master Answer Key'!$B23, 1, 0)</f>
        <v>1</v>
      </c>
      <c r="I21">
        <f>IF(COMMATS!I24='Master Answer Key'!$B23, 1, 0)</f>
        <v>1</v>
      </c>
      <c r="J21">
        <f>IF(COMMATS!J24='Master Answer Key'!$B23, 1, 0)</f>
        <v>1</v>
      </c>
      <c r="K21">
        <f>IF(COMMATS!K24='Master Answer Key'!$B23, 1, 0)</f>
        <v>1</v>
      </c>
      <c r="L21">
        <f>IF(COMMATS!L24='Master Answer Key'!$B23, 1, 0)</f>
        <v>1</v>
      </c>
      <c r="M21">
        <f>IF(COMMATS!M24='Master Answer Key'!$B23, 1, 0)</f>
        <v>1</v>
      </c>
      <c r="N21">
        <f>IF(COMMATS!N24='Master Answer Key'!$B23, 1, 0)</f>
        <v>1</v>
      </c>
      <c r="O21">
        <f>IF(COMMATS!O24='Master Answer Key'!$B23, 1, 0)</f>
        <v>1</v>
      </c>
      <c r="P21">
        <f>IF(COMMATS!P24='Master Answer Key'!$B23, 1, 0)</f>
        <v>1</v>
      </c>
      <c r="Q21">
        <f>IF(COMMATS!Q24='Master Answer Key'!$B23, 1, 0)</f>
        <v>1</v>
      </c>
      <c r="R21">
        <f>IF(COMMATS!R24='Master Answer Key'!$B23, 1, 0)</f>
        <v>1</v>
      </c>
      <c r="S21">
        <f>IF(COMMATS!S24='Master Answer Key'!$B23, 1, 0)</f>
        <v>1</v>
      </c>
      <c r="T21">
        <f>IF(COMMATS!T24='Master Answer Key'!$B23, 1, 0)</f>
        <v>1</v>
      </c>
      <c r="U21">
        <f>IF(COMMATS!U24='Master Answer Key'!$B23, 1, 0)</f>
        <v>1</v>
      </c>
      <c r="V21">
        <f>IF(COMMATS!V24='Master Answer Key'!$B23, 1, 0)</f>
        <v>1</v>
      </c>
      <c r="W21">
        <f>IF(COMMATS!W24='Master Answer Key'!$B23, 1, 0)</f>
        <v>1</v>
      </c>
      <c r="X21">
        <f>IF(COMMATS!X24='Master Answer Key'!$B23, 1, 0)</f>
        <v>1</v>
      </c>
      <c r="Y21">
        <f>IF(COMMATS!Y24='Master Answer Key'!$B23, 1, 0)</f>
        <v>1</v>
      </c>
      <c r="Z21">
        <f>IF(COMMATS!Z24='Master Answer Key'!$B23, 1, 0)</f>
        <v>1</v>
      </c>
      <c r="AA21">
        <f>IF(COMMATS!AA24='Master Answer Key'!$B23, 1, 0)</f>
        <v>1</v>
      </c>
      <c r="AB21">
        <f>IF(COMMATS!AB24='Master Answer Key'!$B23, 1, 0)</f>
        <v>1</v>
      </c>
      <c r="AC21">
        <f>IF(COMMATS!AC24='Master Answer Key'!$B23, 1, 0)</f>
        <v>0</v>
      </c>
      <c r="AD21">
        <f>IF(COMMATS!AD24='Master Answer Key'!$B23, 1, 0)</f>
        <v>1</v>
      </c>
      <c r="AE21">
        <f>IF(COMMATS!AE24='Master Answer Key'!$B23, 1, 0)</f>
        <v>1</v>
      </c>
      <c r="AF21">
        <f>IF(COMMATS!AF24='Master Answer Key'!$B23, 1, 0)</f>
        <v>0</v>
      </c>
      <c r="AG21">
        <f>IF(COMMATS!AG24='Master Answer Key'!$B23, 1, 0)</f>
        <v>1</v>
      </c>
      <c r="AH21">
        <f>IF(COMMATS!AH24='Master Answer Key'!$B23, 1, 0)</f>
        <v>1</v>
      </c>
      <c r="AI21">
        <f>IF(COMMATS!AI24='Master Answer Key'!$B23, 1, 0)</f>
        <v>1</v>
      </c>
      <c r="AJ21">
        <f>IF(COMMATS!AJ24='Master Answer Key'!$B23, 1, 0)</f>
        <v>1</v>
      </c>
      <c r="AK21">
        <f>IF(COMMATS!AK24='Master Answer Key'!$B23, 1, 0)</f>
        <v>1</v>
      </c>
      <c r="AL21">
        <f>IF(COMMATS!AL24='Master Answer Key'!$B23, 1, 0)</f>
        <v>1</v>
      </c>
      <c r="AM21">
        <f>IF(COMMATS!AM24='Master Answer Key'!$B23, 1, 0)</f>
        <v>1</v>
      </c>
      <c r="AN21">
        <f>IF(COMMATS!AN24='Master Answer Key'!$B23, 1, 0)</f>
        <v>1</v>
      </c>
    </row>
    <row r="22">
      <c r="A22" s="5" t="s">
        <v>126</v>
      </c>
      <c r="B22">
        <f>IF(COMMATS!B25='Master Answer Key'!$B24, 1, 0)</f>
        <v>0</v>
      </c>
      <c r="C22">
        <f>IF(COMMATS!C25='Master Answer Key'!$B24, 1, 0)</f>
        <v>1</v>
      </c>
      <c r="D22">
        <f>IF(COMMATS!D25='Master Answer Key'!$B24, 1, 0)</f>
        <v>0</v>
      </c>
      <c r="E22">
        <f>IF(COMMATS!E25='Master Answer Key'!$B24, 1, 0)</f>
        <v>0</v>
      </c>
      <c r="F22">
        <f>IF(COMMATS!F25='Master Answer Key'!$B24, 1, 0)</f>
        <v>0</v>
      </c>
      <c r="G22">
        <f>IF(COMMATS!G25='Master Answer Key'!$B24, 1, 0)</f>
        <v>0</v>
      </c>
      <c r="H22">
        <f>IF(COMMATS!H25='Master Answer Key'!$B24, 1, 0)</f>
        <v>0</v>
      </c>
      <c r="I22">
        <f>IF(COMMATS!I25='Master Answer Key'!$B24, 1, 0)</f>
        <v>1</v>
      </c>
      <c r="J22">
        <f>IF(COMMATS!J25='Master Answer Key'!$B24, 1, 0)</f>
        <v>0</v>
      </c>
      <c r="K22">
        <f>IF(COMMATS!K25='Master Answer Key'!$B24, 1, 0)</f>
        <v>0</v>
      </c>
      <c r="L22">
        <f>IF(COMMATS!L25='Master Answer Key'!$B24, 1, 0)</f>
        <v>1</v>
      </c>
      <c r="M22">
        <f>IF(COMMATS!M25='Master Answer Key'!$B24, 1, 0)</f>
        <v>1</v>
      </c>
      <c r="N22">
        <f>IF(COMMATS!N25='Master Answer Key'!$B24, 1, 0)</f>
        <v>1</v>
      </c>
      <c r="O22">
        <f>IF(COMMATS!O25='Master Answer Key'!$B24, 1, 0)</f>
        <v>1</v>
      </c>
      <c r="P22">
        <f>IF(COMMATS!P25='Master Answer Key'!$B24, 1, 0)</f>
        <v>1</v>
      </c>
      <c r="Q22">
        <f>IF(COMMATS!Q25='Master Answer Key'!$B24, 1, 0)</f>
        <v>1</v>
      </c>
      <c r="R22">
        <f>IF(COMMATS!R25='Master Answer Key'!$B24, 1, 0)</f>
        <v>0</v>
      </c>
      <c r="S22">
        <f>IF(COMMATS!S25='Master Answer Key'!$B24, 1, 0)</f>
        <v>1</v>
      </c>
      <c r="T22">
        <f>IF(COMMATS!T25='Master Answer Key'!$B24, 1, 0)</f>
        <v>1</v>
      </c>
      <c r="U22">
        <f>IF(COMMATS!U25='Master Answer Key'!$B24, 1, 0)</f>
        <v>1</v>
      </c>
      <c r="V22">
        <f>IF(COMMATS!V25='Master Answer Key'!$B24, 1, 0)</f>
        <v>1</v>
      </c>
      <c r="W22">
        <f>IF(COMMATS!W25='Master Answer Key'!$B24, 1, 0)</f>
        <v>0</v>
      </c>
      <c r="X22">
        <f>IF(COMMATS!X25='Master Answer Key'!$B24, 1, 0)</f>
        <v>0</v>
      </c>
      <c r="Y22">
        <f>IF(COMMATS!Y25='Master Answer Key'!$B24, 1, 0)</f>
        <v>0</v>
      </c>
      <c r="Z22">
        <f>IF(COMMATS!Z25='Master Answer Key'!$B24, 1, 0)</f>
        <v>1</v>
      </c>
      <c r="AA22">
        <f>IF(COMMATS!AA25='Master Answer Key'!$B24, 1, 0)</f>
        <v>1</v>
      </c>
      <c r="AB22">
        <f>IF(COMMATS!AB25='Master Answer Key'!$B24, 1, 0)</f>
        <v>0</v>
      </c>
      <c r="AC22">
        <f>IF(COMMATS!AC25='Master Answer Key'!$B24, 1, 0)</f>
        <v>1</v>
      </c>
      <c r="AD22">
        <f>IF(COMMATS!AD25='Master Answer Key'!$B24, 1, 0)</f>
        <v>1</v>
      </c>
      <c r="AE22">
        <f>IF(COMMATS!AE25='Master Answer Key'!$B24, 1, 0)</f>
        <v>0</v>
      </c>
      <c r="AF22">
        <f>IF(COMMATS!AF25='Master Answer Key'!$B24, 1, 0)</f>
        <v>1</v>
      </c>
      <c r="AG22">
        <f>IF(COMMATS!AG25='Master Answer Key'!$B24, 1, 0)</f>
        <v>1</v>
      </c>
      <c r="AH22">
        <f>IF(COMMATS!AH25='Master Answer Key'!$B24, 1, 0)</f>
        <v>0</v>
      </c>
      <c r="AI22">
        <f>IF(COMMATS!AI25='Master Answer Key'!$B24, 1, 0)</f>
        <v>0</v>
      </c>
      <c r="AJ22">
        <f>IF(COMMATS!AJ25='Master Answer Key'!$B24, 1, 0)</f>
        <v>0</v>
      </c>
      <c r="AK22">
        <f>IF(COMMATS!AK25='Master Answer Key'!$B24, 1, 0)</f>
        <v>1</v>
      </c>
      <c r="AL22">
        <f>IF(COMMATS!AL25='Master Answer Key'!$B24, 1, 0)</f>
        <v>1</v>
      </c>
      <c r="AM22">
        <f>IF(COMMATS!AM25='Master Answer Key'!$B24, 1, 0)</f>
        <v>0</v>
      </c>
      <c r="AN22">
        <f>IF(COMMATS!AN25='Master Answer Key'!$B24, 1, 0)</f>
        <v>0</v>
      </c>
    </row>
    <row r="23">
      <c r="A23" s="5" t="s">
        <v>127</v>
      </c>
      <c r="B23">
        <f>IF(COMMATS!B26='Master Answer Key'!$B25, 1, 0)</f>
        <v>1</v>
      </c>
      <c r="C23">
        <f>IF(COMMATS!C26='Master Answer Key'!$B25, 1, 0)</f>
        <v>0</v>
      </c>
      <c r="D23">
        <f>IF(COMMATS!D26='Master Answer Key'!$B25, 1, 0)</f>
        <v>1</v>
      </c>
      <c r="E23">
        <f>IF(COMMATS!E26='Master Answer Key'!$B25, 1, 0)</f>
        <v>1</v>
      </c>
      <c r="F23">
        <f>IF(COMMATS!F26='Master Answer Key'!$B25, 1, 0)</f>
        <v>1</v>
      </c>
      <c r="G23">
        <f>IF(COMMATS!G26='Master Answer Key'!$B25, 1, 0)</f>
        <v>1</v>
      </c>
      <c r="H23">
        <f>IF(COMMATS!H26='Master Answer Key'!$B25, 1, 0)</f>
        <v>1</v>
      </c>
      <c r="I23">
        <f>IF(COMMATS!I26='Master Answer Key'!$B25, 1, 0)</f>
        <v>1</v>
      </c>
      <c r="J23">
        <f>IF(COMMATS!J26='Master Answer Key'!$B25, 1, 0)</f>
        <v>1</v>
      </c>
      <c r="K23">
        <f>IF(COMMATS!K26='Master Answer Key'!$B25, 1, 0)</f>
        <v>1</v>
      </c>
      <c r="L23">
        <f>IF(COMMATS!L26='Master Answer Key'!$B25, 1, 0)</f>
        <v>1</v>
      </c>
      <c r="M23">
        <f>IF(COMMATS!M26='Master Answer Key'!$B25, 1, 0)</f>
        <v>1</v>
      </c>
      <c r="N23">
        <f>IF(COMMATS!N26='Master Answer Key'!$B25, 1, 0)</f>
        <v>1</v>
      </c>
      <c r="O23">
        <f>IF(COMMATS!O26='Master Answer Key'!$B25, 1, 0)</f>
        <v>1</v>
      </c>
      <c r="P23">
        <f>IF(COMMATS!P26='Master Answer Key'!$B25, 1, 0)</f>
        <v>1</v>
      </c>
      <c r="Q23">
        <f>IF(COMMATS!Q26='Master Answer Key'!$B25, 1, 0)</f>
        <v>1</v>
      </c>
      <c r="R23">
        <f>IF(COMMATS!R26='Master Answer Key'!$B25, 1, 0)</f>
        <v>1</v>
      </c>
      <c r="S23">
        <f>IF(COMMATS!S26='Master Answer Key'!$B25, 1, 0)</f>
        <v>1</v>
      </c>
      <c r="T23">
        <f>IF(COMMATS!T26='Master Answer Key'!$B25, 1, 0)</f>
        <v>1</v>
      </c>
      <c r="U23">
        <f>IF(COMMATS!U26='Master Answer Key'!$B25, 1, 0)</f>
        <v>0</v>
      </c>
      <c r="V23">
        <f>IF(COMMATS!V26='Master Answer Key'!$B25, 1, 0)</f>
        <v>1</v>
      </c>
      <c r="W23">
        <f>IF(COMMATS!W26='Master Answer Key'!$B25, 1, 0)</f>
        <v>1</v>
      </c>
      <c r="X23">
        <f>IF(COMMATS!X26='Master Answer Key'!$B25, 1, 0)</f>
        <v>1</v>
      </c>
      <c r="Y23">
        <f>IF(COMMATS!Y26='Master Answer Key'!$B25, 1, 0)</f>
        <v>1</v>
      </c>
      <c r="Z23">
        <f>IF(COMMATS!Z26='Master Answer Key'!$B25, 1, 0)</f>
        <v>1</v>
      </c>
      <c r="AA23">
        <f>IF(COMMATS!AA26='Master Answer Key'!$B25, 1, 0)</f>
        <v>1</v>
      </c>
      <c r="AB23">
        <f>IF(COMMATS!AB26='Master Answer Key'!$B25, 1, 0)</f>
        <v>0</v>
      </c>
      <c r="AC23">
        <f>IF(COMMATS!AC26='Master Answer Key'!$B25, 1, 0)</f>
        <v>1</v>
      </c>
      <c r="AD23">
        <f>IF(COMMATS!AD26='Master Answer Key'!$B25, 1, 0)</f>
        <v>1</v>
      </c>
      <c r="AE23">
        <f>IF(COMMATS!AE26='Master Answer Key'!$B25, 1, 0)</f>
        <v>0</v>
      </c>
      <c r="AF23">
        <f>IF(COMMATS!AF26='Master Answer Key'!$B25, 1, 0)</f>
        <v>1</v>
      </c>
      <c r="AG23">
        <f>IF(COMMATS!AG26='Master Answer Key'!$B25, 1, 0)</f>
        <v>1</v>
      </c>
      <c r="AH23">
        <f>IF(COMMATS!AH26='Master Answer Key'!$B25, 1, 0)</f>
        <v>1</v>
      </c>
      <c r="AI23">
        <f>IF(COMMATS!AI26='Master Answer Key'!$B25, 1, 0)</f>
        <v>1</v>
      </c>
      <c r="AJ23">
        <f>IF(COMMATS!AJ26='Master Answer Key'!$B25, 1, 0)</f>
        <v>1</v>
      </c>
      <c r="AK23">
        <f>IF(COMMATS!AK26='Master Answer Key'!$B25, 1, 0)</f>
        <v>1</v>
      </c>
      <c r="AL23">
        <f>IF(COMMATS!AL26='Master Answer Key'!$B25, 1, 0)</f>
        <v>1</v>
      </c>
      <c r="AM23">
        <f>IF(COMMATS!AM26='Master Answer Key'!$B25, 1, 0)</f>
        <v>1</v>
      </c>
      <c r="AN23">
        <f>IF(COMMATS!AN26='Master Answer Key'!$B25, 1, 0)</f>
        <v>1</v>
      </c>
    </row>
    <row r="24">
      <c r="A24" s="5" t="s">
        <v>128</v>
      </c>
      <c r="B24">
        <f>IF(COMMATS!B27='Master Answer Key'!$B26, 1, 0)</f>
        <v>0</v>
      </c>
      <c r="C24">
        <f>IF(COMMATS!C27='Master Answer Key'!$B26, 1, 0)</f>
        <v>0</v>
      </c>
      <c r="D24">
        <f>IF(COMMATS!D27='Master Answer Key'!$B26, 1, 0)</f>
        <v>1</v>
      </c>
      <c r="E24">
        <f>IF(COMMATS!E27='Master Answer Key'!$B26, 1, 0)</f>
        <v>0</v>
      </c>
      <c r="F24">
        <f>IF(COMMATS!F27='Master Answer Key'!$B26, 1, 0)</f>
        <v>0</v>
      </c>
      <c r="G24">
        <f>IF(COMMATS!G27='Master Answer Key'!$B26, 1, 0)</f>
        <v>0</v>
      </c>
      <c r="H24">
        <f>IF(COMMATS!H27='Master Answer Key'!$B26, 1, 0)</f>
        <v>0</v>
      </c>
      <c r="I24">
        <f>IF(COMMATS!I27='Master Answer Key'!$B26, 1, 0)</f>
        <v>0</v>
      </c>
      <c r="J24">
        <f>IF(COMMATS!J27='Master Answer Key'!$B26, 1, 0)</f>
        <v>0</v>
      </c>
      <c r="K24">
        <f>IF(COMMATS!K27='Master Answer Key'!$B26, 1, 0)</f>
        <v>1</v>
      </c>
      <c r="L24">
        <f>IF(COMMATS!L27='Master Answer Key'!$B26, 1, 0)</f>
        <v>0</v>
      </c>
      <c r="M24">
        <f>IF(COMMATS!M27='Master Answer Key'!$B26, 1, 0)</f>
        <v>0</v>
      </c>
      <c r="N24">
        <f>IF(COMMATS!N27='Master Answer Key'!$B26, 1, 0)</f>
        <v>0</v>
      </c>
      <c r="O24">
        <f>IF(COMMATS!O27='Master Answer Key'!$B26, 1, 0)</f>
        <v>0</v>
      </c>
      <c r="P24">
        <f>IF(COMMATS!P27='Master Answer Key'!$B26, 1, 0)</f>
        <v>1</v>
      </c>
      <c r="Q24">
        <f>IF(COMMATS!Q27='Master Answer Key'!$B26, 1, 0)</f>
        <v>1</v>
      </c>
      <c r="R24">
        <f>IF(COMMATS!R27='Master Answer Key'!$B26, 1, 0)</f>
        <v>0</v>
      </c>
      <c r="S24">
        <f>IF(COMMATS!S27='Master Answer Key'!$B26, 1, 0)</f>
        <v>0</v>
      </c>
      <c r="T24">
        <f>IF(COMMATS!T27='Master Answer Key'!$B26, 1, 0)</f>
        <v>0</v>
      </c>
      <c r="U24">
        <f>IF(COMMATS!U27='Master Answer Key'!$B26, 1, 0)</f>
        <v>0</v>
      </c>
      <c r="V24">
        <f>IF(COMMATS!V27='Master Answer Key'!$B26, 1, 0)</f>
        <v>1</v>
      </c>
      <c r="W24">
        <f>IF(COMMATS!W27='Master Answer Key'!$B26, 1, 0)</f>
        <v>1</v>
      </c>
      <c r="X24">
        <f>IF(COMMATS!X27='Master Answer Key'!$B26, 1, 0)</f>
        <v>0</v>
      </c>
      <c r="Y24">
        <f>IF(COMMATS!Y27='Master Answer Key'!$B26, 1, 0)</f>
        <v>0</v>
      </c>
      <c r="Z24">
        <f>IF(COMMATS!Z27='Master Answer Key'!$B26, 1, 0)</f>
        <v>0</v>
      </c>
      <c r="AA24">
        <f>IF(COMMATS!AA27='Master Answer Key'!$B26, 1, 0)</f>
        <v>0</v>
      </c>
      <c r="AB24">
        <f>IF(COMMATS!AB27='Master Answer Key'!$B26, 1, 0)</f>
        <v>0</v>
      </c>
      <c r="AC24">
        <f>IF(COMMATS!AC27='Master Answer Key'!$B26, 1, 0)</f>
        <v>0</v>
      </c>
      <c r="AD24">
        <f>IF(COMMATS!AD27='Master Answer Key'!$B26, 1, 0)</f>
        <v>0</v>
      </c>
      <c r="AE24">
        <f>IF(COMMATS!AE27='Master Answer Key'!$B26, 1, 0)</f>
        <v>0</v>
      </c>
      <c r="AF24">
        <f>IF(COMMATS!AF27='Master Answer Key'!$B26, 1, 0)</f>
        <v>1</v>
      </c>
      <c r="AG24">
        <f>IF(COMMATS!AG27='Master Answer Key'!$B26, 1, 0)</f>
        <v>1</v>
      </c>
      <c r="AH24">
        <f>IF(COMMATS!AH27='Master Answer Key'!$B26, 1, 0)</f>
        <v>0</v>
      </c>
      <c r="AI24">
        <f>IF(COMMATS!AI27='Master Answer Key'!$B26, 1, 0)</f>
        <v>0</v>
      </c>
      <c r="AJ24">
        <f>IF(COMMATS!AJ27='Master Answer Key'!$B26, 1, 0)</f>
        <v>1</v>
      </c>
      <c r="AK24">
        <f>IF(COMMATS!AK27='Master Answer Key'!$B26, 1, 0)</f>
        <v>0</v>
      </c>
      <c r="AL24">
        <f>IF(COMMATS!AL27='Master Answer Key'!$B26, 1, 0)</f>
        <v>1</v>
      </c>
      <c r="AM24">
        <f>IF(COMMATS!AM27='Master Answer Key'!$B26, 1, 0)</f>
        <v>0</v>
      </c>
      <c r="AN24">
        <f>IF(COMMATS!AN27='Master Answer Key'!$B26, 1, 0)</f>
        <v>0</v>
      </c>
    </row>
    <row r="25">
      <c r="A25" s="5" t="s">
        <v>129</v>
      </c>
      <c r="B25">
        <f>IF(COMMATS!B28='Master Answer Key'!$B27, 1, 0)</f>
        <v>1</v>
      </c>
      <c r="C25">
        <f>IF(COMMATS!C28='Master Answer Key'!$B27, 1, 0)</f>
        <v>1</v>
      </c>
      <c r="D25">
        <f>IF(COMMATS!D28='Master Answer Key'!$B27, 1, 0)</f>
        <v>1</v>
      </c>
      <c r="E25">
        <f>IF(COMMATS!E28='Master Answer Key'!$B27, 1, 0)</f>
        <v>1</v>
      </c>
      <c r="F25">
        <f>IF(COMMATS!F28='Master Answer Key'!$B27, 1, 0)</f>
        <v>1</v>
      </c>
      <c r="G25">
        <f>IF(COMMATS!G28='Master Answer Key'!$B27, 1, 0)</f>
        <v>1</v>
      </c>
      <c r="H25">
        <f>IF(COMMATS!H28='Master Answer Key'!$B27, 1, 0)</f>
        <v>1</v>
      </c>
      <c r="I25">
        <f>IF(COMMATS!I28='Master Answer Key'!$B27, 1, 0)</f>
        <v>1</v>
      </c>
      <c r="J25">
        <f>IF(COMMATS!J28='Master Answer Key'!$B27, 1, 0)</f>
        <v>1</v>
      </c>
      <c r="K25">
        <f>IF(COMMATS!K28='Master Answer Key'!$B27, 1, 0)</f>
        <v>1</v>
      </c>
      <c r="L25">
        <f>IF(COMMATS!L28='Master Answer Key'!$B27, 1, 0)</f>
        <v>1</v>
      </c>
      <c r="M25">
        <f>IF(COMMATS!M28='Master Answer Key'!$B27, 1, 0)</f>
        <v>1</v>
      </c>
      <c r="N25">
        <f>IF(COMMATS!N28='Master Answer Key'!$B27, 1, 0)</f>
        <v>1</v>
      </c>
      <c r="O25">
        <f>IF(COMMATS!O28='Master Answer Key'!$B27, 1, 0)</f>
        <v>1</v>
      </c>
      <c r="P25">
        <f>IF(COMMATS!P28='Master Answer Key'!$B27, 1, 0)</f>
        <v>1</v>
      </c>
      <c r="Q25">
        <f>IF(COMMATS!Q28='Master Answer Key'!$B27, 1, 0)</f>
        <v>1</v>
      </c>
      <c r="R25">
        <f>IF(COMMATS!R28='Master Answer Key'!$B27, 1, 0)</f>
        <v>1</v>
      </c>
      <c r="S25">
        <f>IF(COMMATS!S28='Master Answer Key'!$B27, 1, 0)</f>
        <v>1</v>
      </c>
      <c r="T25">
        <f>IF(COMMATS!T28='Master Answer Key'!$B27, 1, 0)</f>
        <v>0</v>
      </c>
      <c r="U25">
        <f>IF(COMMATS!U28='Master Answer Key'!$B27, 1, 0)</f>
        <v>1</v>
      </c>
      <c r="V25">
        <f>IF(COMMATS!V28='Master Answer Key'!$B27, 1, 0)</f>
        <v>1</v>
      </c>
      <c r="W25">
        <f>IF(COMMATS!W28='Master Answer Key'!$B27, 1, 0)</f>
        <v>1</v>
      </c>
      <c r="X25">
        <f>IF(COMMATS!X28='Master Answer Key'!$B27, 1, 0)</f>
        <v>1</v>
      </c>
      <c r="Y25">
        <f>IF(COMMATS!Y28='Master Answer Key'!$B27, 1, 0)</f>
        <v>1</v>
      </c>
      <c r="Z25">
        <f>IF(COMMATS!Z28='Master Answer Key'!$B27, 1, 0)</f>
        <v>1</v>
      </c>
      <c r="AA25">
        <f>IF(COMMATS!AA28='Master Answer Key'!$B27, 1, 0)</f>
        <v>1</v>
      </c>
      <c r="AB25">
        <f>IF(COMMATS!AB28='Master Answer Key'!$B27, 1, 0)</f>
        <v>1</v>
      </c>
      <c r="AC25">
        <f>IF(COMMATS!AC28='Master Answer Key'!$B27, 1, 0)</f>
        <v>0</v>
      </c>
      <c r="AD25">
        <f>IF(COMMATS!AD28='Master Answer Key'!$B27, 1, 0)</f>
        <v>1</v>
      </c>
      <c r="AE25">
        <f>IF(COMMATS!AE28='Master Answer Key'!$B27, 1, 0)</f>
        <v>1</v>
      </c>
      <c r="AF25">
        <f>IF(COMMATS!AF28='Master Answer Key'!$B27, 1, 0)</f>
        <v>0</v>
      </c>
      <c r="AG25">
        <f>IF(COMMATS!AG28='Master Answer Key'!$B27, 1, 0)</f>
        <v>1</v>
      </c>
      <c r="AH25">
        <f>IF(COMMATS!AH28='Master Answer Key'!$B27, 1, 0)</f>
        <v>1</v>
      </c>
      <c r="AI25">
        <f>IF(COMMATS!AI28='Master Answer Key'!$B27, 1, 0)</f>
        <v>1</v>
      </c>
      <c r="AJ25">
        <f>IF(COMMATS!AJ28='Master Answer Key'!$B27, 1, 0)</f>
        <v>1</v>
      </c>
      <c r="AK25">
        <f>IF(COMMATS!AK28='Master Answer Key'!$B27, 1, 0)</f>
        <v>1</v>
      </c>
      <c r="AL25">
        <f>IF(COMMATS!AL28='Master Answer Key'!$B27, 1, 0)</f>
        <v>1</v>
      </c>
      <c r="AM25">
        <f>IF(COMMATS!AM28='Master Answer Key'!$B27, 1, 0)</f>
        <v>1</v>
      </c>
      <c r="AN25">
        <f>IF(COMMATS!AN28='Master Answer Key'!$B27, 1, 0)</f>
        <v>0</v>
      </c>
    </row>
    <row r="26">
      <c r="A26" s="5" t="s">
        <v>130</v>
      </c>
      <c r="B26">
        <f>IF(COMMATS!B29='Master Answer Key'!$B28, 1, 0)</f>
        <v>1</v>
      </c>
      <c r="C26">
        <f>IF(COMMATS!C29='Master Answer Key'!$B28, 1, 0)</f>
        <v>1</v>
      </c>
      <c r="D26">
        <f>IF(COMMATS!D29='Master Answer Key'!$B28, 1, 0)</f>
        <v>0</v>
      </c>
      <c r="E26">
        <f>IF(COMMATS!E29='Master Answer Key'!$B28, 1, 0)</f>
        <v>1</v>
      </c>
      <c r="F26">
        <f>IF(COMMATS!F29='Master Answer Key'!$B28, 1, 0)</f>
        <v>1</v>
      </c>
      <c r="G26">
        <f>IF(COMMATS!G29='Master Answer Key'!$B28, 1, 0)</f>
        <v>1</v>
      </c>
      <c r="H26">
        <f>IF(COMMATS!H29='Master Answer Key'!$B28, 1, 0)</f>
        <v>1</v>
      </c>
      <c r="I26">
        <f>IF(COMMATS!I29='Master Answer Key'!$B28, 1, 0)</f>
        <v>1</v>
      </c>
      <c r="J26">
        <f>IF(COMMATS!J29='Master Answer Key'!$B28, 1, 0)</f>
        <v>1</v>
      </c>
      <c r="K26">
        <f>IF(COMMATS!K29='Master Answer Key'!$B28, 1, 0)</f>
        <v>1</v>
      </c>
      <c r="L26">
        <f>IF(COMMATS!L29='Master Answer Key'!$B28, 1, 0)</f>
        <v>1</v>
      </c>
      <c r="M26">
        <f>IF(COMMATS!M29='Master Answer Key'!$B28, 1, 0)</f>
        <v>0</v>
      </c>
      <c r="N26">
        <f>IF(COMMATS!N29='Master Answer Key'!$B28, 1, 0)</f>
        <v>0</v>
      </c>
      <c r="O26">
        <f>IF(COMMATS!O29='Master Answer Key'!$B28, 1, 0)</f>
        <v>1</v>
      </c>
      <c r="P26">
        <f>IF(COMMATS!P29='Master Answer Key'!$B28, 1, 0)</f>
        <v>1</v>
      </c>
      <c r="Q26">
        <f>IF(COMMATS!Q29='Master Answer Key'!$B28, 1, 0)</f>
        <v>1</v>
      </c>
      <c r="R26">
        <f>IF(COMMATS!R29='Master Answer Key'!$B28, 1, 0)</f>
        <v>1</v>
      </c>
      <c r="S26">
        <f>IF(COMMATS!S29='Master Answer Key'!$B28, 1, 0)</f>
        <v>1</v>
      </c>
      <c r="T26">
        <f>IF(COMMATS!T29='Master Answer Key'!$B28, 1, 0)</f>
        <v>1</v>
      </c>
      <c r="U26">
        <f>IF(COMMATS!U29='Master Answer Key'!$B28, 1, 0)</f>
        <v>1</v>
      </c>
      <c r="V26">
        <f>IF(COMMATS!V29='Master Answer Key'!$B28, 1, 0)</f>
        <v>0</v>
      </c>
      <c r="W26">
        <f>IF(COMMATS!W29='Master Answer Key'!$B28, 1, 0)</f>
        <v>1</v>
      </c>
      <c r="X26">
        <f>IF(COMMATS!X29='Master Answer Key'!$B28, 1, 0)</f>
        <v>1</v>
      </c>
      <c r="Y26">
        <f>IF(COMMATS!Y29='Master Answer Key'!$B28, 1, 0)</f>
        <v>1</v>
      </c>
      <c r="Z26">
        <f>IF(COMMATS!Z29='Master Answer Key'!$B28, 1, 0)</f>
        <v>1</v>
      </c>
      <c r="AA26">
        <f>IF(COMMATS!AA29='Master Answer Key'!$B28, 1, 0)</f>
        <v>1</v>
      </c>
      <c r="AB26">
        <f>IF(COMMATS!AB29='Master Answer Key'!$B28, 1, 0)</f>
        <v>1</v>
      </c>
      <c r="AC26">
        <f>IF(COMMATS!AC29='Master Answer Key'!$B28, 1, 0)</f>
        <v>1</v>
      </c>
      <c r="AD26">
        <f>IF(COMMATS!AD29='Master Answer Key'!$B28, 1, 0)</f>
        <v>1</v>
      </c>
      <c r="AE26">
        <f>IF(COMMATS!AE29='Master Answer Key'!$B28, 1, 0)</f>
        <v>1</v>
      </c>
      <c r="AF26">
        <f>IF(COMMATS!AF29='Master Answer Key'!$B28, 1, 0)</f>
        <v>0</v>
      </c>
      <c r="AG26">
        <f>IF(COMMATS!AG29='Master Answer Key'!$B28, 1, 0)</f>
        <v>1</v>
      </c>
      <c r="AH26">
        <f>IF(COMMATS!AH29='Master Answer Key'!$B28, 1, 0)</f>
        <v>1</v>
      </c>
      <c r="AI26">
        <f>IF(COMMATS!AI29='Master Answer Key'!$B28, 1, 0)</f>
        <v>1</v>
      </c>
      <c r="AJ26">
        <f>IF(COMMATS!AJ29='Master Answer Key'!$B28, 1, 0)</f>
        <v>1</v>
      </c>
      <c r="AK26">
        <f>IF(COMMATS!AK29='Master Answer Key'!$B28, 1, 0)</f>
        <v>1</v>
      </c>
      <c r="AL26">
        <f>IF(COMMATS!AL29='Master Answer Key'!$B28, 1, 0)</f>
        <v>1</v>
      </c>
      <c r="AM26">
        <f>IF(COMMATS!AM29='Master Answer Key'!$B28, 1, 0)</f>
        <v>1</v>
      </c>
      <c r="AN26">
        <f>IF(COMMATS!AN29='Master Answer Key'!$B28, 1, 0)</f>
        <v>0</v>
      </c>
    </row>
    <row r="27">
      <c r="A27" s="5" t="s">
        <v>131</v>
      </c>
      <c r="B27">
        <f>IF(COMMATS!B30='Master Answer Key'!$B29, 1, 0)</f>
        <v>1</v>
      </c>
      <c r="C27">
        <f>IF(COMMATS!C30='Master Answer Key'!$B29, 1, 0)</f>
        <v>1</v>
      </c>
      <c r="D27">
        <f>IF(COMMATS!D30='Master Answer Key'!$B29, 1, 0)</f>
        <v>0</v>
      </c>
      <c r="E27">
        <f>IF(COMMATS!E30='Master Answer Key'!$B29, 1, 0)</f>
        <v>1</v>
      </c>
      <c r="F27">
        <f>IF(COMMATS!F30='Master Answer Key'!$B29, 1, 0)</f>
        <v>1</v>
      </c>
      <c r="G27">
        <f>IF(COMMATS!G30='Master Answer Key'!$B29, 1, 0)</f>
        <v>1</v>
      </c>
      <c r="H27">
        <f>IF(COMMATS!H30='Master Answer Key'!$B29, 1, 0)</f>
        <v>1</v>
      </c>
      <c r="I27">
        <f>IF(COMMATS!I30='Master Answer Key'!$B29, 1, 0)</f>
        <v>1</v>
      </c>
      <c r="J27">
        <f>IF(COMMATS!J30='Master Answer Key'!$B29, 1, 0)</f>
        <v>1</v>
      </c>
      <c r="K27">
        <f>IF(COMMATS!K30='Master Answer Key'!$B29, 1, 0)</f>
        <v>1</v>
      </c>
      <c r="L27">
        <f>IF(COMMATS!L30='Master Answer Key'!$B29, 1, 0)</f>
        <v>1</v>
      </c>
      <c r="M27">
        <f>IF(COMMATS!M30='Master Answer Key'!$B29, 1, 0)</f>
        <v>1</v>
      </c>
      <c r="N27">
        <f>IF(COMMATS!N30='Master Answer Key'!$B29, 1, 0)</f>
        <v>1</v>
      </c>
      <c r="O27">
        <f>IF(COMMATS!O30='Master Answer Key'!$B29, 1, 0)</f>
        <v>1</v>
      </c>
      <c r="P27">
        <f>IF(COMMATS!P30='Master Answer Key'!$B29, 1, 0)</f>
        <v>1</v>
      </c>
      <c r="Q27">
        <f>IF(COMMATS!Q30='Master Answer Key'!$B29, 1, 0)</f>
        <v>1</v>
      </c>
      <c r="R27">
        <f>IF(COMMATS!R30='Master Answer Key'!$B29, 1, 0)</f>
        <v>1</v>
      </c>
      <c r="S27">
        <f>IF(COMMATS!S30='Master Answer Key'!$B29, 1, 0)</f>
        <v>1</v>
      </c>
      <c r="T27">
        <f>IF(COMMATS!T30='Master Answer Key'!$B29, 1, 0)</f>
        <v>1</v>
      </c>
      <c r="U27">
        <f>IF(COMMATS!U30='Master Answer Key'!$B29, 1, 0)</f>
        <v>1</v>
      </c>
      <c r="V27">
        <f>IF(COMMATS!V30='Master Answer Key'!$B29, 1, 0)</f>
        <v>1</v>
      </c>
      <c r="W27">
        <f>IF(COMMATS!W30='Master Answer Key'!$B29, 1, 0)</f>
        <v>1</v>
      </c>
      <c r="X27">
        <f>IF(COMMATS!X30='Master Answer Key'!$B29, 1, 0)</f>
        <v>1</v>
      </c>
      <c r="Y27">
        <f>IF(COMMATS!Y30='Master Answer Key'!$B29, 1, 0)</f>
        <v>1</v>
      </c>
      <c r="Z27">
        <f>IF(COMMATS!Z30='Master Answer Key'!$B29, 1, 0)</f>
        <v>1</v>
      </c>
      <c r="AA27">
        <f>IF(COMMATS!AA30='Master Answer Key'!$B29, 1, 0)</f>
        <v>1</v>
      </c>
      <c r="AB27">
        <f>IF(COMMATS!AB30='Master Answer Key'!$B29, 1, 0)</f>
        <v>1</v>
      </c>
      <c r="AC27">
        <f>IF(COMMATS!AC30='Master Answer Key'!$B29, 1, 0)</f>
        <v>1</v>
      </c>
      <c r="AD27">
        <f>IF(COMMATS!AD30='Master Answer Key'!$B29, 1, 0)</f>
        <v>0</v>
      </c>
      <c r="AE27">
        <f>IF(COMMATS!AE30='Master Answer Key'!$B29, 1, 0)</f>
        <v>1</v>
      </c>
      <c r="AF27">
        <f>IF(COMMATS!AF30='Master Answer Key'!$B29, 1, 0)</f>
        <v>1</v>
      </c>
      <c r="AG27">
        <f>IF(COMMATS!AG30='Master Answer Key'!$B29, 1, 0)</f>
        <v>1</v>
      </c>
      <c r="AH27">
        <f>IF(COMMATS!AH30='Master Answer Key'!$B29, 1, 0)</f>
        <v>1</v>
      </c>
      <c r="AI27">
        <f>IF(COMMATS!AI30='Master Answer Key'!$B29, 1, 0)</f>
        <v>1</v>
      </c>
      <c r="AJ27">
        <f>IF(COMMATS!AJ30='Master Answer Key'!$B29, 1, 0)</f>
        <v>1</v>
      </c>
      <c r="AK27">
        <f>IF(COMMATS!AK30='Master Answer Key'!$B29, 1, 0)</f>
        <v>1</v>
      </c>
      <c r="AL27">
        <f>IF(COMMATS!AL30='Master Answer Key'!$B29, 1, 0)</f>
        <v>1</v>
      </c>
      <c r="AM27">
        <f>IF(COMMATS!AM30='Master Answer Key'!$B29, 1, 0)</f>
        <v>1</v>
      </c>
      <c r="AN27">
        <f>IF(COMMATS!AN30='Master Answer Key'!$B29, 1, 0)</f>
        <v>1</v>
      </c>
    </row>
    <row r="28">
      <c r="A28" s="5" t="s">
        <v>132</v>
      </c>
      <c r="B28">
        <f>IF(COMMATS!B31='Master Answer Key'!$B30, 1, 0)</f>
        <v>0</v>
      </c>
      <c r="C28">
        <f>IF(COMMATS!C31='Master Answer Key'!$B30, 1, 0)</f>
        <v>0</v>
      </c>
      <c r="D28">
        <f>IF(COMMATS!D31='Master Answer Key'!$B30, 1, 0)</f>
        <v>1</v>
      </c>
      <c r="E28">
        <f>IF(COMMATS!E31='Master Answer Key'!$B30, 1, 0)</f>
        <v>0</v>
      </c>
      <c r="F28">
        <f>IF(COMMATS!F31='Master Answer Key'!$B30, 1, 0)</f>
        <v>0</v>
      </c>
      <c r="G28">
        <f>IF(COMMATS!G31='Master Answer Key'!$B30, 1, 0)</f>
        <v>1</v>
      </c>
      <c r="H28">
        <f>IF(COMMATS!H31='Master Answer Key'!$B30, 1, 0)</f>
        <v>1</v>
      </c>
      <c r="I28">
        <f>IF(COMMATS!I31='Master Answer Key'!$B30, 1, 0)</f>
        <v>0</v>
      </c>
      <c r="J28">
        <f>IF(COMMATS!J31='Master Answer Key'!$B30, 1, 0)</f>
        <v>0</v>
      </c>
      <c r="K28">
        <f>IF(COMMATS!K31='Master Answer Key'!$B30, 1, 0)</f>
        <v>0</v>
      </c>
      <c r="L28">
        <f>IF(COMMATS!L31='Master Answer Key'!$B30, 1, 0)</f>
        <v>1</v>
      </c>
      <c r="M28">
        <f>IF(COMMATS!M31='Master Answer Key'!$B30, 1, 0)</f>
        <v>0</v>
      </c>
      <c r="N28">
        <f>IF(COMMATS!N31='Master Answer Key'!$B30, 1, 0)</f>
        <v>1</v>
      </c>
      <c r="O28">
        <f>IF(COMMATS!O31='Master Answer Key'!$B30, 1, 0)</f>
        <v>1</v>
      </c>
      <c r="P28">
        <f>IF(COMMATS!P31='Master Answer Key'!$B30, 1, 0)</f>
        <v>1</v>
      </c>
      <c r="Q28">
        <f>IF(COMMATS!Q31='Master Answer Key'!$B30, 1, 0)</f>
        <v>1</v>
      </c>
      <c r="R28">
        <f>IF(COMMATS!R31='Master Answer Key'!$B30, 1, 0)</f>
        <v>1</v>
      </c>
      <c r="S28">
        <f>IF(COMMATS!S31='Master Answer Key'!$B30, 1, 0)</f>
        <v>0</v>
      </c>
      <c r="T28">
        <f>IF(COMMATS!T31='Master Answer Key'!$B30, 1, 0)</f>
        <v>0</v>
      </c>
      <c r="U28">
        <f>IF(COMMATS!U31='Master Answer Key'!$B30, 1, 0)</f>
        <v>1</v>
      </c>
      <c r="V28">
        <f>IF(COMMATS!V31='Master Answer Key'!$B30, 1, 0)</f>
        <v>0</v>
      </c>
      <c r="W28">
        <f>IF(COMMATS!W31='Master Answer Key'!$B30, 1, 0)</f>
        <v>1</v>
      </c>
      <c r="X28">
        <f>IF(COMMATS!X31='Master Answer Key'!$B30, 1, 0)</f>
        <v>0</v>
      </c>
      <c r="Y28">
        <f>IF(COMMATS!Y31='Master Answer Key'!$B30, 1, 0)</f>
        <v>1</v>
      </c>
      <c r="Z28">
        <f>IF(COMMATS!Z31='Master Answer Key'!$B30, 1, 0)</f>
        <v>1</v>
      </c>
      <c r="AA28">
        <f>IF(COMMATS!AA31='Master Answer Key'!$B30, 1, 0)</f>
        <v>0</v>
      </c>
      <c r="AB28">
        <f>IF(COMMATS!AB31='Master Answer Key'!$B30, 1, 0)</f>
        <v>1</v>
      </c>
      <c r="AC28">
        <f>IF(COMMATS!AC31='Master Answer Key'!$B30, 1, 0)</f>
        <v>1</v>
      </c>
      <c r="AD28">
        <f>IF(COMMATS!AD31='Master Answer Key'!$B30, 1, 0)</f>
        <v>0</v>
      </c>
      <c r="AE28">
        <f>IF(COMMATS!AE31='Master Answer Key'!$B30, 1, 0)</f>
        <v>0</v>
      </c>
      <c r="AF28">
        <f>IF(COMMATS!AF31='Master Answer Key'!$B30, 1, 0)</f>
        <v>1</v>
      </c>
      <c r="AG28">
        <f>IF(COMMATS!AG31='Master Answer Key'!$B30, 1, 0)</f>
        <v>1</v>
      </c>
      <c r="AH28">
        <f>IF(COMMATS!AH31='Master Answer Key'!$B30, 1, 0)</f>
        <v>0</v>
      </c>
      <c r="AI28">
        <f>IF(COMMATS!AI31='Master Answer Key'!$B30, 1, 0)</f>
        <v>0</v>
      </c>
      <c r="AJ28">
        <f>IF(COMMATS!AJ31='Master Answer Key'!$B30, 1, 0)</f>
        <v>0</v>
      </c>
      <c r="AK28">
        <f>IF(COMMATS!AK31='Master Answer Key'!$B30, 1, 0)</f>
        <v>1</v>
      </c>
      <c r="AL28">
        <f>IF(COMMATS!AL31='Master Answer Key'!$B30, 1, 0)</f>
        <v>1</v>
      </c>
      <c r="AM28">
        <f>IF(COMMATS!AM31='Master Answer Key'!$B30, 1, 0)</f>
        <v>1</v>
      </c>
      <c r="AN28">
        <f>IF(COMMATS!AN31='Master Answer Key'!$B30, 1, 0)</f>
        <v>0</v>
      </c>
    </row>
    <row r="29">
      <c r="A29" s="5" t="s">
        <v>133</v>
      </c>
      <c r="B29">
        <f>IF(COMMATS!B32='Master Answer Key'!$B31, 1, 0)</f>
        <v>1</v>
      </c>
      <c r="C29">
        <f>IF(COMMATS!C32='Master Answer Key'!$B31, 1, 0)</f>
        <v>1</v>
      </c>
      <c r="D29">
        <f>IF(COMMATS!D32='Master Answer Key'!$B31, 1, 0)</f>
        <v>1</v>
      </c>
      <c r="E29">
        <f>IF(COMMATS!E32='Master Answer Key'!$B31, 1, 0)</f>
        <v>1</v>
      </c>
      <c r="F29">
        <f>IF(COMMATS!F32='Master Answer Key'!$B31, 1, 0)</f>
        <v>1</v>
      </c>
      <c r="G29">
        <f>IF(COMMATS!G32='Master Answer Key'!$B31, 1, 0)</f>
        <v>1</v>
      </c>
      <c r="H29">
        <f>IF(COMMATS!H32='Master Answer Key'!$B31, 1, 0)</f>
        <v>1</v>
      </c>
      <c r="I29">
        <f>IF(COMMATS!I32='Master Answer Key'!$B31, 1, 0)</f>
        <v>1</v>
      </c>
      <c r="J29">
        <f>IF(COMMATS!J32='Master Answer Key'!$B31, 1, 0)</f>
        <v>1</v>
      </c>
      <c r="K29">
        <f>IF(COMMATS!K32='Master Answer Key'!$B31, 1, 0)</f>
        <v>1</v>
      </c>
      <c r="L29">
        <f>IF(COMMATS!L32='Master Answer Key'!$B31, 1, 0)</f>
        <v>1</v>
      </c>
      <c r="M29">
        <f>IF(COMMATS!M32='Master Answer Key'!$B31, 1, 0)</f>
        <v>1</v>
      </c>
      <c r="N29">
        <f>IF(COMMATS!N32='Master Answer Key'!$B31, 1, 0)</f>
        <v>1</v>
      </c>
      <c r="O29">
        <f>IF(COMMATS!O32='Master Answer Key'!$B31, 1, 0)</f>
        <v>1</v>
      </c>
      <c r="P29">
        <f>IF(COMMATS!P32='Master Answer Key'!$B31, 1, 0)</f>
        <v>1</v>
      </c>
      <c r="Q29">
        <f>IF(COMMATS!Q32='Master Answer Key'!$B31, 1, 0)</f>
        <v>0</v>
      </c>
      <c r="R29">
        <f>IF(COMMATS!R32='Master Answer Key'!$B31, 1, 0)</f>
        <v>0</v>
      </c>
      <c r="S29">
        <f>IF(COMMATS!S32='Master Answer Key'!$B31, 1, 0)</f>
        <v>1</v>
      </c>
      <c r="T29">
        <f>IF(COMMATS!T32='Master Answer Key'!$B31, 1, 0)</f>
        <v>0</v>
      </c>
      <c r="U29">
        <f>IF(COMMATS!U32='Master Answer Key'!$B31, 1, 0)</f>
        <v>1</v>
      </c>
      <c r="V29">
        <f>IF(COMMATS!V32='Master Answer Key'!$B31, 1, 0)</f>
        <v>1</v>
      </c>
      <c r="W29">
        <f>IF(COMMATS!W32='Master Answer Key'!$B31, 1, 0)</f>
        <v>0</v>
      </c>
      <c r="X29">
        <f>IF(COMMATS!X32='Master Answer Key'!$B31, 1, 0)</f>
        <v>1</v>
      </c>
      <c r="Y29">
        <f>IF(COMMATS!Y32='Master Answer Key'!$B31, 1, 0)</f>
        <v>0</v>
      </c>
      <c r="Z29">
        <f>IF(COMMATS!Z32='Master Answer Key'!$B31, 1, 0)</f>
        <v>1</v>
      </c>
      <c r="AA29">
        <f>IF(COMMATS!AA32='Master Answer Key'!$B31, 1, 0)</f>
        <v>1</v>
      </c>
      <c r="AB29">
        <f>IF(COMMATS!AB32='Master Answer Key'!$B31, 1, 0)</f>
        <v>1</v>
      </c>
      <c r="AC29">
        <f>IF(COMMATS!AC32='Master Answer Key'!$B31, 1, 0)</f>
        <v>1</v>
      </c>
      <c r="AD29">
        <f>IF(COMMATS!AD32='Master Answer Key'!$B31, 1, 0)</f>
        <v>0</v>
      </c>
      <c r="AE29">
        <f>IF(COMMATS!AE32='Master Answer Key'!$B31, 1, 0)</f>
        <v>0</v>
      </c>
      <c r="AF29">
        <f>IF(COMMATS!AF32='Master Answer Key'!$B31, 1, 0)</f>
        <v>1</v>
      </c>
      <c r="AG29">
        <f>IF(COMMATS!AG32='Master Answer Key'!$B31, 1, 0)</f>
        <v>1</v>
      </c>
      <c r="AH29">
        <f>IF(COMMATS!AH32='Master Answer Key'!$B31, 1, 0)</f>
        <v>0</v>
      </c>
      <c r="AI29">
        <f>IF(COMMATS!AI32='Master Answer Key'!$B31, 1, 0)</f>
        <v>1</v>
      </c>
      <c r="AJ29">
        <f>IF(COMMATS!AJ32='Master Answer Key'!$B31, 1, 0)</f>
        <v>0</v>
      </c>
      <c r="AK29">
        <f>IF(COMMATS!AK32='Master Answer Key'!$B31, 1, 0)</f>
        <v>1</v>
      </c>
      <c r="AL29">
        <f>IF(COMMATS!AL32='Master Answer Key'!$B31, 1, 0)</f>
        <v>1</v>
      </c>
      <c r="AM29">
        <f>IF(COMMATS!AM32='Master Answer Key'!$B31, 1, 0)</f>
        <v>1</v>
      </c>
      <c r="AN29">
        <f>IF(COMMATS!AN32='Master Answer Key'!$B31, 1, 0)</f>
        <v>1</v>
      </c>
    </row>
    <row r="30">
      <c r="A30" s="5" t="s">
        <v>134</v>
      </c>
      <c r="B30">
        <f>IF(COMMATS!B33='Master Answer Key'!$B32, 1, 0)</f>
        <v>0</v>
      </c>
      <c r="C30">
        <f>IF(COMMATS!C33='Master Answer Key'!$B32, 1, 0)</f>
        <v>1</v>
      </c>
      <c r="D30">
        <f>IF(COMMATS!D33='Master Answer Key'!$B32, 1, 0)</f>
        <v>0</v>
      </c>
      <c r="E30">
        <f>IF(COMMATS!E33='Master Answer Key'!$B32, 1, 0)</f>
        <v>1</v>
      </c>
      <c r="F30">
        <f>IF(COMMATS!F33='Master Answer Key'!$B32, 1, 0)</f>
        <v>0</v>
      </c>
      <c r="G30">
        <f>IF(COMMATS!G33='Master Answer Key'!$B32, 1, 0)</f>
        <v>1</v>
      </c>
      <c r="H30">
        <f>IF(COMMATS!H33='Master Answer Key'!$B32, 1, 0)</f>
        <v>0</v>
      </c>
      <c r="I30">
        <f>IF(COMMATS!I33='Master Answer Key'!$B32, 1, 0)</f>
        <v>1</v>
      </c>
      <c r="J30">
        <f>IF(COMMATS!J33='Master Answer Key'!$B32, 1, 0)</f>
        <v>0</v>
      </c>
      <c r="K30">
        <f>IF(COMMATS!K33='Master Answer Key'!$B32, 1, 0)</f>
        <v>0</v>
      </c>
      <c r="L30">
        <f>IF(COMMATS!L33='Master Answer Key'!$B32, 1, 0)</f>
        <v>0</v>
      </c>
      <c r="M30">
        <f>IF(COMMATS!M33='Master Answer Key'!$B32, 1, 0)</f>
        <v>0</v>
      </c>
      <c r="N30">
        <f>IF(COMMATS!N33='Master Answer Key'!$B32, 1, 0)</f>
        <v>0</v>
      </c>
      <c r="O30">
        <f>IF(COMMATS!O33='Master Answer Key'!$B32, 1, 0)</f>
        <v>1</v>
      </c>
      <c r="P30">
        <f>IF(COMMATS!P33='Master Answer Key'!$B32, 1, 0)</f>
        <v>1</v>
      </c>
      <c r="Q30">
        <f>IF(COMMATS!Q33='Master Answer Key'!$B32, 1, 0)</f>
        <v>0</v>
      </c>
      <c r="R30">
        <f>IF(COMMATS!R33='Master Answer Key'!$B32, 1, 0)</f>
        <v>1</v>
      </c>
      <c r="S30">
        <f>IF(COMMATS!S33='Master Answer Key'!$B32, 1, 0)</f>
        <v>1</v>
      </c>
      <c r="T30">
        <f>IF(COMMATS!T33='Master Answer Key'!$B32, 1, 0)</f>
        <v>0</v>
      </c>
      <c r="U30">
        <f>IF(COMMATS!U33='Master Answer Key'!$B32, 1, 0)</f>
        <v>1</v>
      </c>
      <c r="V30">
        <f>IF(COMMATS!V33='Master Answer Key'!$B32, 1, 0)</f>
        <v>0</v>
      </c>
      <c r="W30">
        <f>IF(COMMATS!W33='Master Answer Key'!$B32, 1, 0)</f>
        <v>0</v>
      </c>
      <c r="X30">
        <f>IF(COMMATS!X33='Master Answer Key'!$B32, 1, 0)</f>
        <v>0</v>
      </c>
      <c r="Y30">
        <f>IF(COMMATS!Y33='Master Answer Key'!$B32, 1, 0)</f>
        <v>0</v>
      </c>
      <c r="Z30">
        <f>IF(COMMATS!Z33='Master Answer Key'!$B32, 1, 0)</f>
        <v>0</v>
      </c>
      <c r="AA30">
        <f>IF(COMMATS!AA33='Master Answer Key'!$B32, 1, 0)</f>
        <v>1</v>
      </c>
      <c r="AB30">
        <f>IF(COMMATS!AB33='Master Answer Key'!$B32, 1, 0)</f>
        <v>1</v>
      </c>
      <c r="AC30">
        <f>IF(COMMATS!AC33='Master Answer Key'!$B32, 1, 0)</f>
        <v>0</v>
      </c>
      <c r="AD30">
        <f>IF(COMMATS!AD33='Master Answer Key'!$B32, 1, 0)</f>
        <v>0</v>
      </c>
      <c r="AE30">
        <f>IF(COMMATS!AE33='Master Answer Key'!$B32, 1, 0)</f>
        <v>0</v>
      </c>
      <c r="AF30">
        <f>IF(COMMATS!AF33='Master Answer Key'!$B32, 1, 0)</f>
        <v>0</v>
      </c>
      <c r="AG30">
        <f>IF(COMMATS!AG33='Master Answer Key'!$B32, 1, 0)</f>
        <v>1</v>
      </c>
      <c r="AH30">
        <f>IF(COMMATS!AH33='Master Answer Key'!$B32, 1, 0)</f>
        <v>0</v>
      </c>
      <c r="AI30">
        <f>IF(COMMATS!AI33='Master Answer Key'!$B32, 1, 0)</f>
        <v>1</v>
      </c>
      <c r="AJ30">
        <f>IF(COMMATS!AJ33='Master Answer Key'!$B32, 1, 0)</f>
        <v>0</v>
      </c>
      <c r="AK30">
        <f>IF(COMMATS!AK33='Master Answer Key'!$B32, 1, 0)</f>
        <v>1</v>
      </c>
      <c r="AL30">
        <f>IF(COMMATS!AL33='Master Answer Key'!$B32, 1, 0)</f>
        <v>1</v>
      </c>
      <c r="AM30">
        <f>IF(COMMATS!AM33='Master Answer Key'!$B32, 1, 0)</f>
        <v>0</v>
      </c>
      <c r="AN30">
        <f>IF(COMMATS!AN33='Master Answer Key'!$B32, 1, 0)</f>
        <v>1</v>
      </c>
    </row>
    <row r="31">
      <c r="A31" s="5" t="s">
        <v>135</v>
      </c>
      <c r="B31">
        <f>IF(COMMATS!B34='Master Answer Key'!$B33, 1, 0)</f>
        <v>1</v>
      </c>
      <c r="C31">
        <f>IF(COMMATS!C34='Master Answer Key'!$B33, 1, 0)</f>
        <v>1</v>
      </c>
      <c r="D31">
        <f>IF(COMMATS!D34='Master Answer Key'!$B33, 1, 0)</f>
        <v>1</v>
      </c>
      <c r="E31">
        <f>IF(COMMATS!E34='Master Answer Key'!$B33, 1, 0)</f>
        <v>1</v>
      </c>
      <c r="F31">
        <f>IF(COMMATS!F34='Master Answer Key'!$B33, 1, 0)</f>
        <v>1</v>
      </c>
      <c r="G31">
        <f>IF(COMMATS!G34='Master Answer Key'!$B33, 1, 0)</f>
        <v>0</v>
      </c>
      <c r="H31">
        <f>IF(COMMATS!H34='Master Answer Key'!$B33, 1, 0)</f>
        <v>1</v>
      </c>
      <c r="I31">
        <f>IF(COMMATS!I34='Master Answer Key'!$B33, 1, 0)</f>
        <v>0</v>
      </c>
      <c r="J31">
        <f>IF(COMMATS!J34='Master Answer Key'!$B33, 1, 0)</f>
        <v>1</v>
      </c>
      <c r="K31">
        <f>IF(COMMATS!K34='Master Answer Key'!$B33, 1, 0)</f>
        <v>0</v>
      </c>
      <c r="L31">
        <f>IF(COMMATS!L34='Master Answer Key'!$B33, 1, 0)</f>
        <v>1</v>
      </c>
      <c r="M31">
        <f>IF(COMMATS!M34='Master Answer Key'!$B33, 1, 0)</f>
        <v>0</v>
      </c>
      <c r="N31">
        <f>IF(COMMATS!N34='Master Answer Key'!$B33, 1, 0)</f>
        <v>1</v>
      </c>
      <c r="O31">
        <f>IF(COMMATS!O34='Master Answer Key'!$B33, 1, 0)</f>
        <v>1</v>
      </c>
      <c r="P31">
        <f>IF(COMMATS!P34='Master Answer Key'!$B33, 1, 0)</f>
        <v>1</v>
      </c>
      <c r="Q31">
        <f>IF(COMMATS!Q34='Master Answer Key'!$B33, 1, 0)</f>
        <v>0</v>
      </c>
      <c r="R31">
        <f>IF(COMMATS!R34='Master Answer Key'!$B33, 1, 0)</f>
        <v>1</v>
      </c>
      <c r="S31">
        <f>IF(COMMATS!S34='Master Answer Key'!$B33, 1, 0)</f>
        <v>1</v>
      </c>
      <c r="T31">
        <f>IF(COMMATS!T34='Master Answer Key'!$B33, 1, 0)</f>
        <v>1</v>
      </c>
      <c r="U31">
        <f>IF(COMMATS!U34='Master Answer Key'!$B33, 1, 0)</f>
        <v>1</v>
      </c>
      <c r="V31">
        <f>IF(COMMATS!V34='Master Answer Key'!$B33, 1, 0)</f>
        <v>1</v>
      </c>
      <c r="W31">
        <f>IF(COMMATS!W34='Master Answer Key'!$B33, 1, 0)</f>
        <v>1</v>
      </c>
      <c r="X31">
        <f>IF(COMMATS!X34='Master Answer Key'!$B33, 1, 0)</f>
        <v>1</v>
      </c>
      <c r="Y31">
        <f>IF(COMMATS!Y34='Master Answer Key'!$B33, 1, 0)</f>
        <v>1</v>
      </c>
      <c r="Z31">
        <f>IF(COMMATS!Z34='Master Answer Key'!$B33, 1, 0)</f>
        <v>0</v>
      </c>
      <c r="AA31">
        <f>IF(COMMATS!AA34='Master Answer Key'!$B33, 1, 0)</f>
        <v>1</v>
      </c>
      <c r="AB31">
        <f>IF(COMMATS!AB34='Master Answer Key'!$B33, 1, 0)</f>
        <v>1</v>
      </c>
      <c r="AC31">
        <f>IF(COMMATS!AC34='Master Answer Key'!$B33, 1, 0)</f>
        <v>1</v>
      </c>
      <c r="AD31">
        <f>IF(COMMATS!AD34='Master Answer Key'!$B33, 1, 0)</f>
        <v>0</v>
      </c>
      <c r="AE31">
        <f>IF(COMMATS!AE34='Master Answer Key'!$B33, 1, 0)</f>
        <v>1</v>
      </c>
      <c r="AF31">
        <f>IF(COMMATS!AF34='Master Answer Key'!$B33, 1, 0)</f>
        <v>0</v>
      </c>
      <c r="AG31">
        <f>IF(COMMATS!AG34='Master Answer Key'!$B33, 1, 0)</f>
        <v>0</v>
      </c>
      <c r="AH31">
        <f>IF(COMMATS!AH34='Master Answer Key'!$B33, 1, 0)</f>
        <v>0</v>
      </c>
      <c r="AI31">
        <f>IF(COMMATS!AI34='Master Answer Key'!$B33, 1, 0)</f>
        <v>1</v>
      </c>
      <c r="AJ31">
        <f>IF(COMMATS!AJ34='Master Answer Key'!$B33, 1, 0)</f>
        <v>1</v>
      </c>
      <c r="AK31">
        <f>IF(COMMATS!AK34='Master Answer Key'!$B33, 1, 0)</f>
        <v>1</v>
      </c>
      <c r="AL31">
        <f>IF(COMMATS!AL34='Master Answer Key'!$B33, 1, 0)</f>
        <v>0</v>
      </c>
      <c r="AM31">
        <f>IF(COMMATS!AM34='Master Answer Key'!$B33, 1, 0)</f>
        <v>1</v>
      </c>
      <c r="AN31">
        <f>IF(COMMATS!AN34='Master Answer Key'!$B33, 1, 0)</f>
        <v>1</v>
      </c>
    </row>
    <row r="32">
      <c r="A32" s="5" t="s">
        <v>136</v>
      </c>
      <c r="B32">
        <f>IF(COMMATS!B35='Master Answer Key'!$B34, 1, 0)</f>
        <v>1</v>
      </c>
      <c r="C32">
        <f>IF(COMMATS!C35='Master Answer Key'!$B34, 1, 0)</f>
        <v>0</v>
      </c>
      <c r="D32">
        <f>IF(COMMATS!D35='Master Answer Key'!$B34, 1, 0)</f>
        <v>0</v>
      </c>
      <c r="E32">
        <f>IF(COMMATS!E35='Master Answer Key'!$B34, 1, 0)</f>
        <v>1</v>
      </c>
      <c r="F32">
        <f>IF(COMMATS!F35='Master Answer Key'!$B34, 1, 0)</f>
        <v>1</v>
      </c>
      <c r="G32">
        <f>IF(COMMATS!G35='Master Answer Key'!$B34, 1, 0)</f>
        <v>1</v>
      </c>
      <c r="H32">
        <f>IF(COMMATS!H35='Master Answer Key'!$B34, 1, 0)</f>
        <v>1</v>
      </c>
      <c r="I32">
        <f>IF(COMMATS!I35='Master Answer Key'!$B34, 1, 0)</f>
        <v>1</v>
      </c>
      <c r="J32">
        <f>IF(COMMATS!J35='Master Answer Key'!$B34, 1, 0)</f>
        <v>0</v>
      </c>
      <c r="K32">
        <f>IF(COMMATS!K35='Master Answer Key'!$B34, 1, 0)</f>
        <v>1</v>
      </c>
      <c r="L32">
        <f>IF(COMMATS!L35='Master Answer Key'!$B34, 1, 0)</f>
        <v>1</v>
      </c>
      <c r="M32">
        <f>IF(COMMATS!M35='Master Answer Key'!$B34, 1, 0)</f>
        <v>0</v>
      </c>
      <c r="N32">
        <f>IF(COMMATS!N35='Master Answer Key'!$B34, 1, 0)</f>
        <v>1</v>
      </c>
      <c r="O32">
        <f>IF(COMMATS!O35='Master Answer Key'!$B34, 1, 0)</f>
        <v>1</v>
      </c>
      <c r="P32">
        <f>IF(COMMATS!P35='Master Answer Key'!$B34, 1, 0)</f>
        <v>1</v>
      </c>
      <c r="Q32">
        <f>IF(COMMATS!Q35='Master Answer Key'!$B34, 1, 0)</f>
        <v>1</v>
      </c>
      <c r="R32">
        <f>IF(COMMATS!R35='Master Answer Key'!$B34, 1, 0)</f>
        <v>1</v>
      </c>
      <c r="S32">
        <f>IF(COMMATS!S35='Master Answer Key'!$B34, 1, 0)</f>
        <v>1</v>
      </c>
      <c r="T32">
        <f>IF(COMMATS!T35='Master Answer Key'!$B34, 1, 0)</f>
        <v>1</v>
      </c>
      <c r="U32">
        <f>IF(COMMATS!U35='Master Answer Key'!$B34, 1, 0)</f>
        <v>1</v>
      </c>
      <c r="V32">
        <f>IF(COMMATS!V35='Master Answer Key'!$B34, 1, 0)</f>
        <v>1</v>
      </c>
      <c r="W32">
        <f>IF(COMMATS!W35='Master Answer Key'!$B34, 1, 0)</f>
        <v>1</v>
      </c>
      <c r="X32">
        <f>IF(COMMATS!X35='Master Answer Key'!$B34, 1, 0)</f>
        <v>0</v>
      </c>
      <c r="Y32">
        <f>IF(COMMATS!Y35='Master Answer Key'!$B34, 1, 0)</f>
        <v>0</v>
      </c>
      <c r="Z32">
        <f>IF(COMMATS!Z35='Master Answer Key'!$B34, 1, 0)</f>
        <v>1</v>
      </c>
      <c r="AA32">
        <f>IF(COMMATS!AA35='Master Answer Key'!$B34, 1, 0)</f>
        <v>1</v>
      </c>
      <c r="AB32">
        <f>IF(COMMATS!AB35='Master Answer Key'!$B34, 1, 0)</f>
        <v>1</v>
      </c>
      <c r="AC32">
        <f>IF(COMMATS!AC35='Master Answer Key'!$B34, 1, 0)</f>
        <v>0</v>
      </c>
      <c r="AD32">
        <f>IF(COMMATS!AD35='Master Answer Key'!$B34, 1, 0)</f>
        <v>0</v>
      </c>
      <c r="AE32">
        <f>IF(COMMATS!AE35='Master Answer Key'!$B34, 1, 0)</f>
        <v>1</v>
      </c>
      <c r="AF32">
        <f>IF(COMMATS!AF35='Master Answer Key'!$B34, 1, 0)</f>
        <v>1</v>
      </c>
      <c r="AG32">
        <f>IF(COMMATS!AG35='Master Answer Key'!$B34, 1, 0)</f>
        <v>0</v>
      </c>
      <c r="AH32">
        <f>IF(COMMATS!AH35='Master Answer Key'!$B34, 1, 0)</f>
        <v>0</v>
      </c>
      <c r="AI32">
        <f>IF(COMMATS!AI35='Master Answer Key'!$B34, 1, 0)</f>
        <v>1</v>
      </c>
      <c r="AJ32">
        <f>IF(COMMATS!AJ35='Master Answer Key'!$B34, 1, 0)</f>
        <v>1</v>
      </c>
      <c r="AK32">
        <f>IF(COMMATS!AK35='Master Answer Key'!$B34, 1, 0)</f>
        <v>1</v>
      </c>
      <c r="AL32">
        <f>IF(COMMATS!AL35='Master Answer Key'!$B34, 1, 0)</f>
        <v>0</v>
      </c>
      <c r="AM32">
        <f>IF(COMMATS!AM35='Master Answer Key'!$B34, 1, 0)</f>
        <v>1</v>
      </c>
      <c r="AN32">
        <f>IF(COMMATS!AN35='Master Answer Key'!$B34, 1, 0)</f>
        <v>1</v>
      </c>
    </row>
    <row r="33">
      <c r="A33" s="5" t="s">
        <v>137</v>
      </c>
      <c r="B33">
        <f>IF(COMMATS!B36='Master Answer Key'!$B35, 1, 0)</f>
        <v>0</v>
      </c>
      <c r="C33">
        <f>IF(COMMATS!C36='Master Answer Key'!$B35, 1, 0)</f>
        <v>0</v>
      </c>
      <c r="D33">
        <f>IF(COMMATS!D36='Master Answer Key'!$B35, 1, 0)</f>
        <v>0</v>
      </c>
      <c r="E33">
        <f>IF(COMMATS!E36='Master Answer Key'!$B35, 1, 0)</f>
        <v>0</v>
      </c>
      <c r="F33">
        <f>IF(COMMATS!F36='Master Answer Key'!$B35, 1, 0)</f>
        <v>1</v>
      </c>
      <c r="G33">
        <f>IF(COMMATS!G36='Master Answer Key'!$B35, 1, 0)</f>
        <v>0</v>
      </c>
      <c r="H33">
        <f>IF(COMMATS!H36='Master Answer Key'!$B35, 1, 0)</f>
        <v>0</v>
      </c>
      <c r="I33">
        <f>IF(COMMATS!I36='Master Answer Key'!$B35, 1, 0)</f>
        <v>0</v>
      </c>
      <c r="J33">
        <f>IF(COMMATS!J36='Master Answer Key'!$B35, 1, 0)</f>
        <v>0</v>
      </c>
      <c r="K33">
        <f>IF(COMMATS!K36='Master Answer Key'!$B35, 1, 0)</f>
        <v>1</v>
      </c>
      <c r="L33">
        <f>IF(COMMATS!L36='Master Answer Key'!$B35, 1, 0)</f>
        <v>0</v>
      </c>
      <c r="M33">
        <f>IF(COMMATS!M36='Master Answer Key'!$B35, 1, 0)</f>
        <v>0</v>
      </c>
      <c r="N33">
        <f>IF(COMMATS!N36='Master Answer Key'!$B35, 1, 0)</f>
        <v>0</v>
      </c>
      <c r="O33">
        <f>IF(COMMATS!O36='Master Answer Key'!$B35, 1, 0)</f>
        <v>0</v>
      </c>
      <c r="P33">
        <f>IF(COMMATS!P36='Master Answer Key'!$B35, 1, 0)</f>
        <v>0</v>
      </c>
      <c r="Q33">
        <f>IF(COMMATS!Q36='Master Answer Key'!$B35, 1, 0)</f>
        <v>0</v>
      </c>
      <c r="R33">
        <f>IF(COMMATS!R36='Master Answer Key'!$B35, 1, 0)</f>
        <v>0</v>
      </c>
      <c r="S33">
        <f>IF(COMMATS!S36='Master Answer Key'!$B35, 1, 0)</f>
        <v>0</v>
      </c>
      <c r="T33">
        <f>IF(COMMATS!T36='Master Answer Key'!$B35, 1, 0)</f>
        <v>0</v>
      </c>
      <c r="U33">
        <f>IF(COMMATS!U36='Master Answer Key'!$B35, 1, 0)</f>
        <v>0</v>
      </c>
      <c r="V33">
        <f>IF(COMMATS!V36='Master Answer Key'!$B35, 1, 0)</f>
        <v>0</v>
      </c>
      <c r="W33">
        <f>IF(COMMATS!W36='Master Answer Key'!$B35, 1, 0)</f>
        <v>0</v>
      </c>
      <c r="X33">
        <f>IF(COMMATS!X36='Master Answer Key'!$B35, 1, 0)</f>
        <v>0</v>
      </c>
      <c r="Y33">
        <f>IF(COMMATS!Y36='Master Answer Key'!$B35, 1, 0)</f>
        <v>0</v>
      </c>
      <c r="Z33">
        <f>IF(COMMATS!Z36='Master Answer Key'!$B35, 1, 0)</f>
        <v>1</v>
      </c>
      <c r="AA33">
        <f>IF(COMMATS!AA36='Master Answer Key'!$B35, 1, 0)</f>
        <v>0</v>
      </c>
      <c r="AB33">
        <f>IF(COMMATS!AB36='Master Answer Key'!$B35, 1, 0)</f>
        <v>0</v>
      </c>
      <c r="AC33">
        <f>IF(COMMATS!AC36='Master Answer Key'!$B35, 1, 0)</f>
        <v>0</v>
      </c>
      <c r="AD33">
        <f>IF(COMMATS!AD36='Master Answer Key'!$B35, 1, 0)</f>
        <v>1</v>
      </c>
      <c r="AE33">
        <f>IF(COMMATS!AE36='Master Answer Key'!$B35, 1, 0)</f>
        <v>0</v>
      </c>
      <c r="AF33">
        <f>IF(COMMATS!AF36='Master Answer Key'!$B35, 1, 0)</f>
        <v>0</v>
      </c>
      <c r="AG33">
        <f>IF(COMMATS!AG36='Master Answer Key'!$B35, 1, 0)</f>
        <v>0</v>
      </c>
      <c r="AH33">
        <f>IF(COMMATS!AH36='Master Answer Key'!$B35, 1, 0)</f>
        <v>0</v>
      </c>
      <c r="AI33">
        <f>IF(COMMATS!AI36='Master Answer Key'!$B35, 1, 0)</f>
        <v>1</v>
      </c>
      <c r="AJ33">
        <f>IF(COMMATS!AJ36='Master Answer Key'!$B35, 1, 0)</f>
        <v>0</v>
      </c>
      <c r="AK33">
        <f>IF(COMMATS!AK36='Master Answer Key'!$B35, 1, 0)</f>
        <v>0</v>
      </c>
      <c r="AL33">
        <f>IF(COMMATS!AL36='Master Answer Key'!$B35, 1, 0)</f>
        <v>0</v>
      </c>
      <c r="AM33">
        <f>IF(COMMATS!AM36='Master Answer Key'!$B35, 1, 0)</f>
        <v>0</v>
      </c>
      <c r="AN33">
        <f>IF(COMMATS!AN36='Master Answer Key'!$B35, 1, 0)</f>
        <v>0</v>
      </c>
    </row>
    <row r="34">
      <c r="A34" s="5" t="s">
        <v>138</v>
      </c>
      <c r="B34">
        <f>IF(COMMATS!B37='Master Answer Key'!$B36, 1, 0)</f>
        <v>1</v>
      </c>
      <c r="C34">
        <f>IF(COMMATS!C37='Master Answer Key'!$B36, 1, 0)</f>
        <v>1</v>
      </c>
      <c r="D34">
        <f>IF(COMMATS!D37='Master Answer Key'!$B36, 1, 0)</f>
        <v>1</v>
      </c>
      <c r="E34">
        <f>IF(COMMATS!E37='Master Answer Key'!$B36, 1, 0)</f>
        <v>1</v>
      </c>
      <c r="F34">
        <f>IF(COMMATS!F37='Master Answer Key'!$B36, 1, 0)</f>
        <v>1</v>
      </c>
      <c r="G34">
        <f>IF(COMMATS!G37='Master Answer Key'!$B36, 1, 0)</f>
        <v>1</v>
      </c>
      <c r="H34">
        <f>IF(COMMATS!H37='Master Answer Key'!$B36, 1, 0)</f>
        <v>1</v>
      </c>
      <c r="I34">
        <f>IF(COMMATS!I37='Master Answer Key'!$B36, 1, 0)</f>
        <v>1</v>
      </c>
      <c r="J34">
        <f>IF(COMMATS!J37='Master Answer Key'!$B36, 1, 0)</f>
        <v>1</v>
      </c>
      <c r="K34">
        <f>IF(COMMATS!K37='Master Answer Key'!$B36, 1, 0)</f>
        <v>0</v>
      </c>
      <c r="L34">
        <f>IF(COMMATS!L37='Master Answer Key'!$B36, 1, 0)</f>
        <v>1</v>
      </c>
      <c r="M34">
        <f>IF(COMMATS!M37='Master Answer Key'!$B36, 1, 0)</f>
        <v>1</v>
      </c>
      <c r="N34">
        <f>IF(COMMATS!N37='Master Answer Key'!$B36, 1, 0)</f>
        <v>1</v>
      </c>
      <c r="O34">
        <f>IF(COMMATS!O37='Master Answer Key'!$B36, 1, 0)</f>
        <v>0</v>
      </c>
      <c r="P34">
        <f>IF(COMMATS!P37='Master Answer Key'!$B36, 1, 0)</f>
        <v>1</v>
      </c>
      <c r="Q34">
        <f>IF(COMMATS!Q37='Master Answer Key'!$B36, 1, 0)</f>
        <v>1</v>
      </c>
      <c r="R34">
        <f>IF(COMMATS!R37='Master Answer Key'!$B36, 1, 0)</f>
        <v>1</v>
      </c>
      <c r="S34">
        <f>IF(COMMATS!S37='Master Answer Key'!$B36, 1, 0)</f>
        <v>1</v>
      </c>
      <c r="T34">
        <f>IF(COMMATS!T37='Master Answer Key'!$B36, 1, 0)</f>
        <v>1</v>
      </c>
      <c r="U34">
        <f>IF(COMMATS!U37='Master Answer Key'!$B36, 1, 0)</f>
        <v>1</v>
      </c>
      <c r="V34">
        <f>IF(COMMATS!V37='Master Answer Key'!$B36, 1, 0)</f>
        <v>1</v>
      </c>
      <c r="W34">
        <f>IF(COMMATS!W37='Master Answer Key'!$B36, 1, 0)</f>
        <v>1</v>
      </c>
      <c r="X34">
        <f>IF(COMMATS!X37='Master Answer Key'!$B36, 1, 0)</f>
        <v>0</v>
      </c>
      <c r="Y34">
        <f>IF(COMMATS!Y37='Master Answer Key'!$B36, 1, 0)</f>
        <v>1</v>
      </c>
      <c r="Z34">
        <f>IF(COMMATS!Z37='Master Answer Key'!$B36, 1, 0)</f>
        <v>1</v>
      </c>
      <c r="AA34">
        <f>IF(COMMATS!AA37='Master Answer Key'!$B36, 1, 0)</f>
        <v>1</v>
      </c>
      <c r="AB34">
        <f>IF(COMMATS!AB37='Master Answer Key'!$B36, 1, 0)</f>
        <v>1</v>
      </c>
      <c r="AC34">
        <f>IF(COMMATS!AC37='Master Answer Key'!$B36, 1, 0)</f>
        <v>0</v>
      </c>
      <c r="AD34">
        <f>IF(COMMATS!AD37='Master Answer Key'!$B36, 1, 0)</f>
        <v>1</v>
      </c>
      <c r="AE34">
        <f>IF(COMMATS!AE37='Master Answer Key'!$B36, 1, 0)</f>
        <v>1</v>
      </c>
      <c r="AF34">
        <f>IF(COMMATS!AF37='Master Answer Key'!$B36, 1, 0)</f>
        <v>0</v>
      </c>
      <c r="AG34">
        <f>IF(COMMATS!AG37='Master Answer Key'!$B36, 1, 0)</f>
        <v>0</v>
      </c>
      <c r="AH34">
        <f>IF(COMMATS!AH37='Master Answer Key'!$B36, 1, 0)</f>
        <v>1</v>
      </c>
      <c r="AI34">
        <f>IF(COMMATS!AI37='Master Answer Key'!$B36, 1, 0)</f>
        <v>1</v>
      </c>
      <c r="AJ34">
        <f>IF(COMMATS!AJ37='Master Answer Key'!$B36, 1, 0)</f>
        <v>1</v>
      </c>
      <c r="AK34">
        <f>IF(COMMATS!AK37='Master Answer Key'!$B36, 1, 0)</f>
        <v>1</v>
      </c>
      <c r="AL34">
        <f>IF(COMMATS!AL37='Master Answer Key'!$B36, 1, 0)</f>
        <v>1</v>
      </c>
      <c r="AM34">
        <f>IF(COMMATS!AM37='Master Answer Key'!$B36, 1, 0)</f>
        <v>1</v>
      </c>
      <c r="AN34">
        <f>IF(COMMATS!AN37='Master Answer Key'!$B36, 1, 0)</f>
        <v>1</v>
      </c>
    </row>
    <row r="35">
      <c r="A35" s="5" t="s">
        <v>139</v>
      </c>
      <c r="B35">
        <f>IF(COMMATS!B38='Master Answer Key'!$B37, 1, 0)</f>
        <v>0</v>
      </c>
      <c r="C35">
        <f>IF(COMMATS!C38='Master Answer Key'!$B37, 1, 0)</f>
        <v>0</v>
      </c>
      <c r="D35">
        <f>IF(COMMATS!D38='Master Answer Key'!$B37, 1, 0)</f>
        <v>0</v>
      </c>
      <c r="E35">
        <f>IF(COMMATS!E38='Master Answer Key'!$B37, 1, 0)</f>
        <v>1</v>
      </c>
      <c r="F35">
        <f>IF(COMMATS!F38='Master Answer Key'!$B37, 1, 0)</f>
        <v>0</v>
      </c>
      <c r="G35">
        <f>IF(COMMATS!G38='Master Answer Key'!$B37, 1, 0)</f>
        <v>0</v>
      </c>
      <c r="H35">
        <f>IF(COMMATS!H38='Master Answer Key'!$B37, 1, 0)</f>
        <v>0</v>
      </c>
      <c r="I35">
        <f>IF(COMMATS!I38='Master Answer Key'!$B37, 1, 0)</f>
        <v>1</v>
      </c>
      <c r="J35">
        <f>IF(COMMATS!J38='Master Answer Key'!$B37, 1, 0)</f>
        <v>0</v>
      </c>
      <c r="K35">
        <f>IF(COMMATS!K38='Master Answer Key'!$B37, 1, 0)</f>
        <v>1</v>
      </c>
      <c r="L35">
        <f>IF(COMMATS!L38='Master Answer Key'!$B37, 1, 0)</f>
        <v>0</v>
      </c>
      <c r="M35">
        <f>IF(COMMATS!M38='Master Answer Key'!$B37, 1, 0)</f>
        <v>0</v>
      </c>
      <c r="N35">
        <f>IF(COMMATS!N38='Master Answer Key'!$B37, 1, 0)</f>
        <v>0</v>
      </c>
      <c r="O35">
        <f>IF(COMMATS!O38='Master Answer Key'!$B37, 1, 0)</f>
        <v>1</v>
      </c>
      <c r="P35">
        <f>IF(COMMATS!P38='Master Answer Key'!$B37, 1, 0)</f>
        <v>0</v>
      </c>
      <c r="Q35">
        <f>IF(COMMATS!Q38='Master Answer Key'!$B37, 1, 0)</f>
        <v>0</v>
      </c>
      <c r="R35">
        <f>IF(COMMATS!R38='Master Answer Key'!$B37, 1, 0)</f>
        <v>0</v>
      </c>
      <c r="S35">
        <f>IF(COMMATS!S38='Master Answer Key'!$B37, 1, 0)</f>
        <v>1</v>
      </c>
      <c r="T35">
        <f>IF(COMMATS!T38='Master Answer Key'!$B37, 1, 0)</f>
        <v>0</v>
      </c>
      <c r="U35">
        <f>IF(COMMATS!U38='Master Answer Key'!$B37, 1, 0)</f>
        <v>1</v>
      </c>
      <c r="V35">
        <f>IF(COMMATS!V38='Master Answer Key'!$B37, 1, 0)</f>
        <v>0</v>
      </c>
      <c r="W35">
        <f>IF(COMMATS!W38='Master Answer Key'!$B37, 1, 0)</f>
        <v>0</v>
      </c>
      <c r="X35">
        <f>IF(COMMATS!X38='Master Answer Key'!$B37, 1, 0)</f>
        <v>1</v>
      </c>
      <c r="Y35">
        <f>IF(COMMATS!Y38='Master Answer Key'!$B37, 1, 0)</f>
        <v>1</v>
      </c>
      <c r="Z35">
        <f>IF(COMMATS!Z38='Master Answer Key'!$B37, 1, 0)</f>
        <v>0</v>
      </c>
      <c r="AA35">
        <f>IF(COMMATS!AA38='Master Answer Key'!$B37, 1, 0)</f>
        <v>0</v>
      </c>
      <c r="AB35">
        <f>IF(COMMATS!AB38='Master Answer Key'!$B37, 1, 0)</f>
        <v>1</v>
      </c>
      <c r="AC35">
        <f>IF(COMMATS!AC38='Master Answer Key'!$B37, 1, 0)</f>
        <v>0</v>
      </c>
      <c r="AD35">
        <f>IF(COMMATS!AD38='Master Answer Key'!$B37, 1, 0)</f>
        <v>0</v>
      </c>
      <c r="AE35">
        <f>IF(COMMATS!AE38='Master Answer Key'!$B37, 1, 0)</f>
        <v>0</v>
      </c>
      <c r="AF35">
        <f>IF(COMMATS!AF38='Master Answer Key'!$B37, 1, 0)</f>
        <v>0</v>
      </c>
      <c r="AG35">
        <f>IF(COMMATS!AG38='Master Answer Key'!$B37, 1, 0)</f>
        <v>0</v>
      </c>
      <c r="AH35">
        <f>IF(COMMATS!AH38='Master Answer Key'!$B37, 1, 0)</f>
        <v>0</v>
      </c>
      <c r="AI35">
        <f>IF(COMMATS!AI38='Master Answer Key'!$B37, 1, 0)</f>
        <v>0</v>
      </c>
      <c r="AJ35">
        <f>IF(COMMATS!AJ38='Master Answer Key'!$B37, 1, 0)</f>
        <v>0</v>
      </c>
      <c r="AK35">
        <f>IF(COMMATS!AK38='Master Answer Key'!$B37, 1, 0)</f>
        <v>0</v>
      </c>
      <c r="AL35">
        <f>IF(COMMATS!AL38='Master Answer Key'!$B37, 1, 0)</f>
        <v>0</v>
      </c>
      <c r="AM35">
        <f>IF(COMMATS!AM38='Master Answer Key'!$B37, 1, 0)</f>
        <v>0</v>
      </c>
      <c r="AN35">
        <f>IF(COMMATS!AN38='Master Answer Key'!$B37, 1, 0)</f>
        <v>0</v>
      </c>
    </row>
    <row r="36">
      <c r="A36" s="5" t="s">
        <v>140</v>
      </c>
      <c r="B36">
        <f>IF(COMMATS!B39='Master Answer Key'!$B38, 1, 0)</f>
        <v>1</v>
      </c>
      <c r="C36">
        <f>IF(COMMATS!C39='Master Answer Key'!$B38, 1, 0)</f>
        <v>1</v>
      </c>
      <c r="D36">
        <f>IF(COMMATS!D39='Master Answer Key'!$B38, 1, 0)</f>
        <v>1</v>
      </c>
      <c r="E36">
        <f>IF(COMMATS!E39='Master Answer Key'!$B38, 1, 0)</f>
        <v>1</v>
      </c>
      <c r="F36">
        <f>IF(COMMATS!F39='Master Answer Key'!$B38, 1, 0)</f>
        <v>1</v>
      </c>
      <c r="G36">
        <f>IF(COMMATS!G39='Master Answer Key'!$B38, 1, 0)</f>
        <v>1</v>
      </c>
      <c r="H36">
        <f>IF(COMMATS!H39='Master Answer Key'!$B38, 1, 0)</f>
        <v>1</v>
      </c>
      <c r="I36">
        <f>IF(COMMATS!I39='Master Answer Key'!$B38, 1, 0)</f>
        <v>1</v>
      </c>
      <c r="J36">
        <f>IF(COMMATS!J39='Master Answer Key'!$B38, 1, 0)</f>
        <v>1</v>
      </c>
      <c r="K36">
        <f>IF(COMMATS!K39='Master Answer Key'!$B38, 1, 0)</f>
        <v>0</v>
      </c>
      <c r="L36">
        <f>IF(COMMATS!L39='Master Answer Key'!$B38, 1, 0)</f>
        <v>1</v>
      </c>
      <c r="M36">
        <f>IF(COMMATS!M39='Master Answer Key'!$B38, 1, 0)</f>
        <v>0</v>
      </c>
      <c r="N36">
        <f>IF(COMMATS!N39='Master Answer Key'!$B38, 1, 0)</f>
        <v>1</v>
      </c>
      <c r="O36">
        <f>IF(COMMATS!O39='Master Answer Key'!$B38, 1, 0)</f>
        <v>1</v>
      </c>
      <c r="P36">
        <f>IF(COMMATS!P39='Master Answer Key'!$B38, 1, 0)</f>
        <v>1</v>
      </c>
      <c r="Q36">
        <f>IF(COMMATS!Q39='Master Answer Key'!$B38, 1, 0)</f>
        <v>1</v>
      </c>
      <c r="R36">
        <f>IF(COMMATS!R39='Master Answer Key'!$B38, 1, 0)</f>
        <v>1</v>
      </c>
      <c r="S36">
        <f>IF(COMMATS!S39='Master Answer Key'!$B38, 1, 0)</f>
        <v>1</v>
      </c>
      <c r="T36">
        <f>IF(COMMATS!T39='Master Answer Key'!$B38, 1, 0)</f>
        <v>1</v>
      </c>
      <c r="U36">
        <f>IF(COMMATS!U39='Master Answer Key'!$B38, 1, 0)</f>
        <v>1</v>
      </c>
      <c r="V36">
        <f>IF(COMMATS!V39='Master Answer Key'!$B38, 1, 0)</f>
        <v>1</v>
      </c>
      <c r="W36">
        <f>IF(COMMATS!W39='Master Answer Key'!$B38, 1, 0)</f>
        <v>1</v>
      </c>
      <c r="X36">
        <f>IF(COMMATS!X39='Master Answer Key'!$B38, 1, 0)</f>
        <v>1</v>
      </c>
      <c r="Y36">
        <f>IF(COMMATS!Y39='Master Answer Key'!$B38, 1, 0)</f>
        <v>1</v>
      </c>
      <c r="Z36">
        <f>IF(COMMATS!Z39='Master Answer Key'!$B38, 1, 0)</f>
        <v>1</v>
      </c>
      <c r="AA36">
        <f>IF(COMMATS!AA39='Master Answer Key'!$B38, 1, 0)</f>
        <v>1</v>
      </c>
      <c r="AB36">
        <f>IF(COMMATS!AB39='Master Answer Key'!$B38, 1, 0)</f>
        <v>1</v>
      </c>
      <c r="AC36">
        <f>IF(COMMATS!AC39='Master Answer Key'!$B38, 1, 0)</f>
        <v>0</v>
      </c>
      <c r="AD36">
        <f>IF(COMMATS!AD39='Master Answer Key'!$B38, 1, 0)</f>
        <v>0</v>
      </c>
      <c r="AE36">
        <f>IF(COMMATS!AE39='Master Answer Key'!$B38, 1, 0)</f>
        <v>1</v>
      </c>
      <c r="AF36">
        <f>IF(COMMATS!AF39='Master Answer Key'!$B38, 1, 0)</f>
        <v>0</v>
      </c>
      <c r="AG36">
        <f>IF(COMMATS!AG39='Master Answer Key'!$B38, 1, 0)</f>
        <v>1</v>
      </c>
      <c r="AH36">
        <f>IF(COMMATS!AH39='Master Answer Key'!$B38, 1, 0)</f>
        <v>1</v>
      </c>
      <c r="AI36">
        <f>IF(COMMATS!AI39='Master Answer Key'!$B38, 1, 0)</f>
        <v>1</v>
      </c>
      <c r="AJ36">
        <f>IF(COMMATS!AJ39='Master Answer Key'!$B38, 1, 0)</f>
        <v>1</v>
      </c>
      <c r="AK36">
        <f>IF(COMMATS!AK39='Master Answer Key'!$B38, 1, 0)</f>
        <v>1</v>
      </c>
      <c r="AL36">
        <f>IF(COMMATS!AL39='Master Answer Key'!$B38, 1, 0)</f>
        <v>1</v>
      </c>
      <c r="AM36">
        <f>IF(COMMATS!AM39='Master Answer Key'!$B38, 1, 0)</f>
        <v>1</v>
      </c>
      <c r="AN36">
        <f>IF(COMMATS!AN39='Master Answer Key'!$B38, 1, 0)</f>
        <v>1</v>
      </c>
    </row>
    <row r="37">
      <c r="A37" s="5" t="s">
        <v>141</v>
      </c>
      <c r="B37">
        <f>IF(COMMATS!B40='Master Answer Key'!$B39, 1, 0)</f>
        <v>1</v>
      </c>
      <c r="C37">
        <f>IF(COMMATS!C40='Master Answer Key'!$B39, 1, 0)</f>
        <v>1</v>
      </c>
      <c r="D37">
        <f>IF(COMMATS!D40='Master Answer Key'!$B39, 1, 0)</f>
        <v>0</v>
      </c>
      <c r="E37">
        <f>IF(COMMATS!E40='Master Answer Key'!$B39, 1, 0)</f>
        <v>1</v>
      </c>
      <c r="F37">
        <f>IF(COMMATS!F40='Master Answer Key'!$B39, 1, 0)</f>
        <v>0</v>
      </c>
      <c r="G37">
        <f>IF(COMMATS!G40='Master Answer Key'!$B39, 1, 0)</f>
        <v>1</v>
      </c>
      <c r="H37">
        <f>IF(COMMATS!H40='Master Answer Key'!$B39, 1, 0)</f>
        <v>0</v>
      </c>
      <c r="I37">
        <f>IF(COMMATS!I40='Master Answer Key'!$B39, 1, 0)</f>
        <v>0</v>
      </c>
      <c r="J37">
        <f>IF(COMMATS!J40='Master Answer Key'!$B39, 1, 0)</f>
        <v>0</v>
      </c>
      <c r="K37">
        <f>IF(COMMATS!K40='Master Answer Key'!$B39, 1, 0)</f>
        <v>0</v>
      </c>
      <c r="L37">
        <f>IF(COMMATS!L40='Master Answer Key'!$B39, 1, 0)</f>
        <v>0</v>
      </c>
      <c r="M37">
        <f>IF(COMMATS!M40='Master Answer Key'!$B39, 1, 0)</f>
        <v>0</v>
      </c>
      <c r="N37">
        <f>IF(COMMATS!N40='Master Answer Key'!$B39, 1, 0)</f>
        <v>0</v>
      </c>
      <c r="O37">
        <f>IF(COMMATS!O40='Master Answer Key'!$B39, 1, 0)</f>
        <v>1</v>
      </c>
      <c r="P37">
        <f>IF(COMMATS!P40='Master Answer Key'!$B39, 1, 0)</f>
        <v>1</v>
      </c>
      <c r="Q37">
        <f>IF(COMMATS!Q40='Master Answer Key'!$B39, 1, 0)</f>
        <v>0</v>
      </c>
      <c r="R37">
        <f>IF(COMMATS!R40='Master Answer Key'!$B39, 1, 0)</f>
        <v>1</v>
      </c>
      <c r="S37">
        <f>IF(COMMATS!S40='Master Answer Key'!$B39, 1, 0)</f>
        <v>1</v>
      </c>
      <c r="T37">
        <f>IF(COMMATS!T40='Master Answer Key'!$B39, 1, 0)</f>
        <v>1</v>
      </c>
      <c r="U37">
        <f>IF(COMMATS!U40='Master Answer Key'!$B39, 1, 0)</f>
        <v>1</v>
      </c>
      <c r="V37">
        <f>IF(COMMATS!V40='Master Answer Key'!$B39, 1, 0)</f>
        <v>0</v>
      </c>
      <c r="W37">
        <f>IF(COMMATS!W40='Master Answer Key'!$B39, 1, 0)</f>
        <v>0</v>
      </c>
      <c r="X37">
        <f>IF(COMMATS!X40='Master Answer Key'!$B39, 1, 0)</f>
        <v>0</v>
      </c>
      <c r="Y37">
        <f>IF(COMMATS!Y40='Master Answer Key'!$B39, 1, 0)</f>
        <v>0</v>
      </c>
      <c r="Z37">
        <f>IF(COMMATS!Z40='Master Answer Key'!$B39, 1, 0)</f>
        <v>0</v>
      </c>
      <c r="AA37">
        <f>IF(COMMATS!AA40='Master Answer Key'!$B39, 1, 0)</f>
        <v>1</v>
      </c>
      <c r="AB37">
        <f>IF(COMMATS!AB40='Master Answer Key'!$B39, 1, 0)</f>
        <v>1</v>
      </c>
      <c r="AC37">
        <f>IF(COMMATS!AC40='Master Answer Key'!$B39, 1, 0)</f>
        <v>1</v>
      </c>
      <c r="AD37">
        <f>IF(COMMATS!AD40='Master Answer Key'!$B39, 1, 0)</f>
        <v>0</v>
      </c>
      <c r="AE37">
        <f>IF(COMMATS!AE40='Master Answer Key'!$B39, 1, 0)</f>
        <v>0</v>
      </c>
      <c r="AF37">
        <f>IF(COMMATS!AF40='Master Answer Key'!$B39, 1, 0)</f>
        <v>1</v>
      </c>
      <c r="AG37">
        <f>IF(COMMATS!AG40='Master Answer Key'!$B39, 1, 0)</f>
        <v>1</v>
      </c>
      <c r="AH37">
        <f>IF(COMMATS!AH40='Master Answer Key'!$B39, 1, 0)</f>
        <v>0</v>
      </c>
      <c r="AI37">
        <f>IF(COMMATS!AI40='Master Answer Key'!$B39, 1, 0)</f>
        <v>0</v>
      </c>
      <c r="AJ37">
        <f>IF(COMMATS!AJ40='Master Answer Key'!$B39, 1, 0)</f>
        <v>0</v>
      </c>
      <c r="AK37">
        <f>IF(COMMATS!AK40='Master Answer Key'!$B39, 1, 0)</f>
        <v>1</v>
      </c>
      <c r="AL37">
        <f>IF(COMMATS!AL40='Master Answer Key'!$B39, 1, 0)</f>
        <v>0</v>
      </c>
      <c r="AM37">
        <f>IF(COMMATS!AM40='Master Answer Key'!$B39, 1, 0)</f>
        <v>0</v>
      </c>
      <c r="AN37">
        <f>IF(COMMATS!AN40='Master Answer Key'!$B39, 1, 0)</f>
        <v>0</v>
      </c>
    </row>
    <row r="38">
      <c r="A38" s="5" t="s">
        <v>142</v>
      </c>
      <c r="B38">
        <f>IF(COMMATS!B41='Master Answer Key'!$B40, 1, 0)</f>
        <v>1</v>
      </c>
      <c r="C38">
        <f>IF(COMMATS!C41='Master Answer Key'!$B40, 1, 0)</f>
        <v>1</v>
      </c>
      <c r="D38">
        <f>IF(COMMATS!D41='Master Answer Key'!$B40, 1, 0)</f>
        <v>1</v>
      </c>
      <c r="E38">
        <f>IF(COMMATS!E41='Master Answer Key'!$B40, 1, 0)</f>
        <v>1</v>
      </c>
      <c r="F38">
        <f>IF(COMMATS!F41='Master Answer Key'!$B40, 1, 0)</f>
        <v>0</v>
      </c>
      <c r="G38">
        <f>IF(COMMATS!G41='Master Answer Key'!$B40, 1, 0)</f>
        <v>1</v>
      </c>
      <c r="H38">
        <f>IF(COMMATS!H41='Master Answer Key'!$B40, 1, 0)</f>
        <v>1</v>
      </c>
      <c r="I38">
        <f>IF(COMMATS!I41='Master Answer Key'!$B40, 1, 0)</f>
        <v>1</v>
      </c>
      <c r="J38">
        <f>IF(COMMATS!J41='Master Answer Key'!$B40, 1, 0)</f>
        <v>1</v>
      </c>
      <c r="K38">
        <f>IF(COMMATS!K41='Master Answer Key'!$B40, 1, 0)</f>
        <v>0</v>
      </c>
      <c r="L38">
        <f>IF(COMMATS!L41='Master Answer Key'!$B40, 1, 0)</f>
        <v>1</v>
      </c>
      <c r="M38">
        <f>IF(COMMATS!M41='Master Answer Key'!$B40, 1, 0)</f>
        <v>0</v>
      </c>
      <c r="N38">
        <f>IF(COMMATS!N41='Master Answer Key'!$B40, 1, 0)</f>
        <v>0</v>
      </c>
      <c r="O38">
        <f>IF(COMMATS!O41='Master Answer Key'!$B40, 1, 0)</f>
        <v>1</v>
      </c>
      <c r="P38">
        <f>IF(COMMATS!P41='Master Answer Key'!$B40, 1, 0)</f>
        <v>1</v>
      </c>
      <c r="Q38">
        <f>IF(COMMATS!Q41='Master Answer Key'!$B40, 1, 0)</f>
        <v>0</v>
      </c>
      <c r="R38">
        <f>IF(COMMATS!R41='Master Answer Key'!$B40, 1, 0)</f>
        <v>0</v>
      </c>
      <c r="S38">
        <f>IF(COMMATS!S41='Master Answer Key'!$B40, 1, 0)</f>
        <v>0</v>
      </c>
      <c r="T38">
        <f>IF(COMMATS!T41='Master Answer Key'!$B40, 1, 0)</f>
        <v>0</v>
      </c>
      <c r="U38">
        <f>IF(COMMATS!U41='Master Answer Key'!$B40, 1, 0)</f>
        <v>1</v>
      </c>
      <c r="V38">
        <f>IF(COMMATS!V41='Master Answer Key'!$B40, 1, 0)</f>
        <v>1</v>
      </c>
      <c r="W38">
        <f>IF(COMMATS!W41='Master Answer Key'!$B40, 1, 0)</f>
        <v>1</v>
      </c>
      <c r="X38">
        <f>IF(COMMATS!X41='Master Answer Key'!$B40, 1, 0)</f>
        <v>1</v>
      </c>
      <c r="Y38">
        <f>IF(COMMATS!Y41='Master Answer Key'!$B40, 1, 0)</f>
        <v>0</v>
      </c>
      <c r="Z38">
        <f>IF(COMMATS!Z41='Master Answer Key'!$B40, 1, 0)</f>
        <v>0</v>
      </c>
      <c r="AA38">
        <f>IF(COMMATS!AA41='Master Answer Key'!$B40, 1, 0)</f>
        <v>1</v>
      </c>
      <c r="AB38">
        <f>IF(COMMATS!AB41='Master Answer Key'!$B40, 1, 0)</f>
        <v>1</v>
      </c>
      <c r="AC38">
        <f>IF(COMMATS!AC41='Master Answer Key'!$B40, 1, 0)</f>
        <v>0</v>
      </c>
      <c r="AD38">
        <f>IF(COMMATS!AD41='Master Answer Key'!$B40, 1, 0)</f>
        <v>0</v>
      </c>
      <c r="AE38">
        <f>IF(COMMATS!AE41='Master Answer Key'!$B40, 1, 0)</f>
        <v>1</v>
      </c>
      <c r="AF38">
        <f>IF(COMMATS!AF41='Master Answer Key'!$B40, 1, 0)</f>
        <v>0</v>
      </c>
      <c r="AG38">
        <f>IF(COMMATS!AG41='Master Answer Key'!$B40, 1, 0)</f>
        <v>1</v>
      </c>
      <c r="AH38">
        <f>IF(COMMATS!AH41='Master Answer Key'!$B40, 1, 0)</f>
        <v>0</v>
      </c>
      <c r="AI38">
        <f>IF(COMMATS!AI41='Master Answer Key'!$B40, 1, 0)</f>
        <v>1</v>
      </c>
      <c r="AJ38">
        <f>IF(COMMATS!AJ41='Master Answer Key'!$B40, 1, 0)</f>
        <v>1</v>
      </c>
      <c r="AK38">
        <f>IF(COMMATS!AK41='Master Answer Key'!$B40, 1, 0)</f>
        <v>0</v>
      </c>
      <c r="AL38">
        <f>IF(COMMATS!AL41='Master Answer Key'!$B40, 1, 0)</f>
        <v>1</v>
      </c>
      <c r="AM38">
        <f>IF(COMMATS!AM41='Master Answer Key'!$B40, 1, 0)</f>
        <v>1</v>
      </c>
      <c r="AN38">
        <f>IF(COMMATS!AN41='Master Answer Key'!$B40, 1, 0)</f>
        <v>1</v>
      </c>
    </row>
    <row r="39">
      <c r="A39" s="5" t="s">
        <v>143</v>
      </c>
      <c r="B39">
        <f>IF(COMMATS!B42='Master Answer Key'!$B41, 1, 0)</f>
        <v>0</v>
      </c>
      <c r="C39">
        <f>IF(COMMATS!C42='Master Answer Key'!$B41, 1, 0)</f>
        <v>1</v>
      </c>
      <c r="D39">
        <f>IF(COMMATS!D42='Master Answer Key'!$B41, 1, 0)</f>
        <v>0</v>
      </c>
      <c r="E39">
        <f>IF(COMMATS!E42='Master Answer Key'!$B41, 1, 0)</f>
        <v>0</v>
      </c>
      <c r="F39">
        <f>IF(COMMATS!F42='Master Answer Key'!$B41, 1, 0)</f>
        <v>1</v>
      </c>
      <c r="G39">
        <f>IF(COMMATS!G42='Master Answer Key'!$B41, 1, 0)</f>
        <v>0</v>
      </c>
      <c r="H39">
        <f>IF(COMMATS!H42='Master Answer Key'!$B41, 1, 0)</f>
        <v>0</v>
      </c>
      <c r="I39">
        <f>IF(COMMATS!I42='Master Answer Key'!$B41, 1, 0)</f>
        <v>0</v>
      </c>
      <c r="J39">
        <f>IF(COMMATS!J42='Master Answer Key'!$B41, 1, 0)</f>
        <v>1</v>
      </c>
      <c r="K39">
        <f>IF(COMMATS!K42='Master Answer Key'!$B41, 1, 0)</f>
        <v>0</v>
      </c>
      <c r="L39">
        <f>IF(COMMATS!L42='Master Answer Key'!$B41, 1, 0)</f>
        <v>0</v>
      </c>
      <c r="M39">
        <f>IF(COMMATS!M42='Master Answer Key'!$B41, 1, 0)</f>
        <v>0</v>
      </c>
      <c r="N39">
        <f>IF(COMMATS!N42='Master Answer Key'!$B41, 1, 0)</f>
        <v>0</v>
      </c>
      <c r="O39">
        <f>IF(COMMATS!O42='Master Answer Key'!$B41, 1, 0)</f>
        <v>0</v>
      </c>
      <c r="P39">
        <f>IF(COMMATS!P42='Master Answer Key'!$B41, 1, 0)</f>
        <v>0</v>
      </c>
      <c r="Q39">
        <f>IF(COMMATS!Q42='Master Answer Key'!$B41, 1, 0)</f>
        <v>0</v>
      </c>
      <c r="R39">
        <f>IF(COMMATS!R42='Master Answer Key'!$B41, 1, 0)</f>
        <v>1</v>
      </c>
      <c r="S39">
        <f>IF(COMMATS!S42='Master Answer Key'!$B41, 1, 0)</f>
        <v>1</v>
      </c>
      <c r="T39">
        <f>IF(COMMATS!T42='Master Answer Key'!$B41, 1, 0)</f>
        <v>0</v>
      </c>
      <c r="U39">
        <f>IF(COMMATS!U42='Master Answer Key'!$B41, 1, 0)</f>
        <v>1</v>
      </c>
      <c r="V39">
        <f>IF(COMMATS!V42='Master Answer Key'!$B41, 1, 0)</f>
        <v>1</v>
      </c>
      <c r="W39">
        <f>IF(COMMATS!W42='Master Answer Key'!$B41, 1, 0)</f>
        <v>0</v>
      </c>
      <c r="X39">
        <f>IF(COMMATS!X42='Master Answer Key'!$B41, 1, 0)</f>
        <v>0</v>
      </c>
      <c r="Y39">
        <f>IF(COMMATS!Y42='Master Answer Key'!$B41, 1, 0)</f>
        <v>1</v>
      </c>
      <c r="Z39">
        <f>IF(COMMATS!Z42='Master Answer Key'!$B41, 1, 0)</f>
        <v>1</v>
      </c>
      <c r="AA39">
        <f>IF(COMMATS!AA42='Master Answer Key'!$B41, 1, 0)</f>
        <v>1</v>
      </c>
      <c r="AB39">
        <f>IF(COMMATS!AB42='Master Answer Key'!$B41, 1, 0)</f>
        <v>1</v>
      </c>
      <c r="AC39">
        <f>IF(COMMATS!AC42='Master Answer Key'!$B41, 1, 0)</f>
        <v>0</v>
      </c>
      <c r="AD39">
        <f>IF(COMMATS!AD42='Master Answer Key'!$B41, 1, 0)</f>
        <v>0</v>
      </c>
      <c r="AE39">
        <f>IF(COMMATS!AE42='Master Answer Key'!$B41, 1, 0)</f>
        <v>0</v>
      </c>
      <c r="AF39">
        <f>IF(COMMATS!AF42='Master Answer Key'!$B41, 1, 0)</f>
        <v>0</v>
      </c>
      <c r="AG39">
        <f>IF(COMMATS!AG42='Master Answer Key'!$B41, 1, 0)</f>
        <v>0</v>
      </c>
      <c r="AH39">
        <f>IF(COMMATS!AH42='Master Answer Key'!$B41, 1, 0)</f>
        <v>0</v>
      </c>
      <c r="AI39">
        <f>IF(COMMATS!AI42='Master Answer Key'!$B41, 1, 0)</f>
        <v>0</v>
      </c>
      <c r="AJ39">
        <f>IF(COMMATS!AJ42='Master Answer Key'!$B41, 1, 0)</f>
        <v>0</v>
      </c>
      <c r="AK39">
        <f>IF(COMMATS!AK42='Master Answer Key'!$B41, 1, 0)</f>
        <v>0</v>
      </c>
      <c r="AL39">
        <f>IF(COMMATS!AL42='Master Answer Key'!$B41, 1, 0)</f>
        <v>1</v>
      </c>
      <c r="AM39">
        <f>IF(COMMATS!AM42='Master Answer Key'!$B41, 1, 0)</f>
        <v>0</v>
      </c>
      <c r="AN39">
        <f>IF(COMMATS!AN42='Master Answer Key'!$B41, 1, 0)</f>
        <v>0</v>
      </c>
    </row>
    <row r="40">
      <c r="A40" s="5" t="s">
        <v>144</v>
      </c>
      <c r="B40">
        <f>IF(COMMATS!B43='Master Answer Key'!$B42, 1, 0)</f>
        <v>1</v>
      </c>
      <c r="C40">
        <f>IF(COMMATS!C43='Master Answer Key'!$B42, 1, 0)</f>
        <v>1</v>
      </c>
      <c r="D40">
        <f>IF(COMMATS!D43='Master Answer Key'!$B42, 1, 0)</f>
        <v>1</v>
      </c>
      <c r="E40">
        <f>IF(COMMATS!E43='Master Answer Key'!$B42, 1, 0)</f>
        <v>1</v>
      </c>
      <c r="F40">
        <f>IF(COMMATS!F43='Master Answer Key'!$B42, 1, 0)</f>
        <v>1</v>
      </c>
      <c r="G40">
        <f>IF(COMMATS!G43='Master Answer Key'!$B42, 1, 0)</f>
        <v>1</v>
      </c>
      <c r="H40">
        <f>IF(COMMATS!H43='Master Answer Key'!$B42, 1, 0)</f>
        <v>1</v>
      </c>
      <c r="I40">
        <f>IF(COMMATS!I43='Master Answer Key'!$B42, 1, 0)</f>
        <v>1</v>
      </c>
      <c r="J40">
        <f>IF(COMMATS!J43='Master Answer Key'!$B42, 1, 0)</f>
        <v>1</v>
      </c>
      <c r="K40">
        <f>IF(COMMATS!K43='Master Answer Key'!$B42, 1, 0)</f>
        <v>1</v>
      </c>
      <c r="L40">
        <f>IF(COMMATS!L43='Master Answer Key'!$B42, 1, 0)</f>
        <v>1</v>
      </c>
      <c r="M40">
        <f>IF(COMMATS!M43='Master Answer Key'!$B42, 1, 0)</f>
        <v>1</v>
      </c>
      <c r="N40">
        <f>IF(COMMATS!N43='Master Answer Key'!$B42, 1, 0)</f>
        <v>1</v>
      </c>
      <c r="O40">
        <f>IF(COMMATS!O43='Master Answer Key'!$B42, 1, 0)</f>
        <v>1</v>
      </c>
      <c r="P40">
        <f>IF(COMMATS!P43='Master Answer Key'!$B42, 1, 0)</f>
        <v>1</v>
      </c>
      <c r="Q40">
        <f>IF(COMMATS!Q43='Master Answer Key'!$B42, 1, 0)</f>
        <v>1</v>
      </c>
      <c r="R40">
        <f>IF(COMMATS!R43='Master Answer Key'!$B42, 1, 0)</f>
        <v>1</v>
      </c>
      <c r="S40">
        <f>IF(COMMATS!S43='Master Answer Key'!$B42, 1, 0)</f>
        <v>1</v>
      </c>
      <c r="T40">
        <f>IF(COMMATS!T43='Master Answer Key'!$B42, 1, 0)</f>
        <v>1</v>
      </c>
      <c r="U40">
        <f>IF(COMMATS!U43='Master Answer Key'!$B42, 1, 0)</f>
        <v>1</v>
      </c>
      <c r="V40">
        <f>IF(COMMATS!V43='Master Answer Key'!$B42, 1, 0)</f>
        <v>1</v>
      </c>
      <c r="W40">
        <f>IF(COMMATS!W43='Master Answer Key'!$B42, 1, 0)</f>
        <v>1</v>
      </c>
      <c r="X40">
        <f>IF(COMMATS!X43='Master Answer Key'!$B42, 1, 0)</f>
        <v>1</v>
      </c>
      <c r="Y40">
        <f>IF(COMMATS!Y43='Master Answer Key'!$B42, 1, 0)</f>
        <v>1</v>
      </c>
      <c r="Z40">
        <f>IF(COMMATS!Z43='Master Answer Key'!$B42, 1, 0)</f>
        <v>1</v>
      </c>
      <c r="AA40">
        <f>IF(COMMATS!AA43='Master Answer Key'!$B42, 1, 0)</f>
        <v>1</v>
      </c>
      <c r="AB40">
        <f>IF(COMMATS!AB43='Master Answer Key'!$B42, 1, 0)</f>
        <v>1</v>
      </c>
      <c r="AC40">
        <f>IF(COMMATS!AC43='Master Answer Key'!$B42, 1, 0)</f>
        <v>1</v>
      </c>
      <c r="AD40">
        <f>IF(COMMATS!AD43='Master Answer Key'!$B42, 1, 0)</f>
        <v>1</v>
      </c>
      <c r="AE40">
        <f>IF(COMMATS!AE43='Master Answer Key'!$B42, 1, 0)</f>
        <v>1</v>
      </c>
      <c r="AF40">
        <f>IF(COMMATS!AF43='Master Answer Key'!$B42, 1, 0)</f>
        <v>0</v>
      </c>
      <c r="AG40">
        <f>IF(COMMATS!AG43='Master Answer Key'!$B42, 1, 0)</f>
        <v>1</v>
      </c>
      <c r="AH40">
        <f>IF(COMMATS!AH43='Master Answer Key'!$B42, 1, 0)</f>
        <v>1</v>
      </c>
      <c r="AI40">
        <f>IF(COMMATS!AI43='Master Answer Key'!$B42, 1, 0)</f>
        <v>1</v>
      </c>
      <c r="AJ40">
        <f>IF(COMMATS!AJ43='Master Answer Key'!$B42, 1, 0)</f>
        <v>1</v>
      </c>
      <c r="AK40">
        <f>IF(COMMATS!AK43='Master Answer Key'!$B42, 1, 0)</f>
        <v>1</v>
      </c>
      <c r="AL40">
        <f>IF(COMMATS!AL43='Master Answer Key'!$B42, 1, 0)</f>
        <v>1</v>
      </c>
      <c r="AM40">
        <f>IF(COMMATS!AM43='Master Answer Key'!$B42, 1, 0)</f>
        <v>0</v>
      </c>
      <c r="AN40">
        <f>IF(COMMATS!AN43='Master Answer Key'!$B42, 1, 0)</f>
        <v>1</v>
      </c>
    </row>
    <row r="41">
      <c r="A41" s="5" t="s">
        <v>145</v>
      </c>
      <c r="B41">
        <f>IF(COMMATS!B44='Master Answer Key'!$B43, 1, 0)</f>
        <v>1</v>
      </c>
      <c r="C41">
        <f>IF(COMMATS!C44='Master Answer Key'!$B43, 1, 0)</f>
        <v>0</v>
      </c>
      <c r="D41">
        <f>IF(COMMATS!D44='Master Answer Key'!$B43, 1, 0)</f>
        <v>1</v>
      </c>
      <c r="E41">
        <f>IF(COMMATS!E44='Master Answer Key'!$B43, 1, 0)</f>
        <v>1</v>
      </c>
      <c r="F41">
        <f>IF(COMMATS!F44='Master Answer Key'!$B43, 1, 0)</f>
        <v>0</v>
      </c>
      <c r="G41">
        <f>IF(COMMATS!G44='Master Answer Key'!$B43, 1, 0)</f>
        <v>1</v>
      </c>
      <c r="H41">
        <f>IF(COMMATS!H44='Master Answer Key'!$B43, 1, 0)</f>
        <v>1</v>
      </c>
      <c r="I41">
        <f>IF(COMMATS!I44='Master Answer Key'!$B43, 1, 0)</f>
        <v>1</v>
      </c>
      <c r="J41">
        <f>IF(COMMATS!J44='Master Answer Key'!$B43, 1, 0)</f>
        <v>0</v>
      </c>
      <c r="K41">
        <f>IF(COMMATS!K44='Master Answer Key'!$B43, 1, 0)</f>
        <v>1</v>
      </c>
      <c r="L41">
        <f>IF(COMMATS!L44='Master Answer Key'!$B43, 1, 0)</f>
        <v>1</v>
      </c>
      <c r="M41">
        <f>IF(COMMATS!M44='Master Answer Key'!$B43, 1, 0)</f>
        <v>0</v>
      </c>
      <c r="N41">
        <f>IF(COMMATS!N44='Master Answer Key'!$B43, 1, 0)</f>
        <v>1</v>
      </c>
      <c r="O41">
        <f>IF(COMMATS!O44='Master Answer Key'!$B43, 1, 0)</f>
        <v>1</v>
      </c>
      <c r="P41">
        <f>IF(COMMATS!P44='Master Answer Key'!$B43, 1, 0)</f>
        <v>0</v>
      </c>
      <c r="Q41">
        <f>IF(COMMATS!Q44='Master Answer Key'!$B43, 1, 0)</f>
        <v>0</v>
      </c>
      <c r="R41">
        <f>IF(COMMATS!R44='Master Answer Key'!$B43, 1, 0)</f>
        <v>1</v>
      </c>
      <c r="S41">
        <f>IF(COMMATS!S44='Master Answer Key'!$B43, 1, 0)</f>
        <v>1</v>
      </c>
      <c r="T41">
        <f>IF(COMMATS!T44='Master Answer Key'!$B43, 1, 0)</f>
        <v>1</v>
      </c>
      <c r="U41">
        <f>IF(COMMATS!U44='Master Answer Key'!$B43, 1, 0)</f>
        <v>1</v>
      </c>
      <c r="V41">
        <f>IF(COMMATS!V44='Master Answer Key'!$B43, 1, 0)</f>
        <v>1</v>
      </c>
      <c r="W41">
        <f>IF(COMMATS!W44='Master Answer Key'!$B43, 1, 0)</f>
        <v>1</v>
      </c>
      <c r="X41">
        <f>IF(COMMATS!X44='Master Answer Key'!$B43, 1, 0)</f>
        <v>1</v>
      </c>
      <c r="Y41">
        <f>IF(COMMATS!Y44='Master Answer Key'!$B43, 1, 0)</f>
        <v>0</v>
      </c>
      <c r="Z41">
        <f>IF(COMMATS!Z44='Master Answer Key'!$B43, 1, 0)</f>
        <v>1</v>
      </c>
      <c r="AA41">
        <f>IF(COMMATS!AA44='Master Answer Key'!$B43, 1, 0)</f>
        <v>1</v>
      </c>
      <c r="AB41">
        <f>IF(COMMATS!AB44='Master Answer Key'!$B43, 1, 0)</f>
        <v>1</v>
      </c>
      <c r="AC41">
        <f>IF(COMMATS!AC44='Master Answer Key'!$B43, 1, 0)</f>
        <v>0</v>
      </c>
      <c r="AD41">
        <f>IF(COMMATS!AD44='Master Answer Key'!$B43, 1, 0)</f>
        <v>0</v>
      </c>
      <c r="AE41">
        <f>IF(COMMATS!AE44='Master Answer Key'!$B43, 1, 0)</f>
        <v>1</v>
      </c>
      <c r="AF41">
        <f>IF(COMMATS!AF44='Master Answer Key'!$B43, 1, 0)</f>
        <v>0</v>
      </c>
      <c r="AG41">
        <f>IF(COMMATS!AG44='Master Answer Key'!$B43, 1, 0)</f>
        <v>1</v>
      </c>
      <c r="AH41">
        <f>IF(COMMATS!AH44='Master Answer Key'!$B43, 1, 0)</f>
        <v>0</v>
      </c>
      <c r="AI41">
        <f>IF(COMMATS!AI44='Master Answer Key'!$B43, 1, 0)</f>
        <v>1</v>
      </c>
      <c r="AJ41">
        <f>IF(COMMATS!AJ44='Master Answer Key'!$B43, 1, 0)</f>
        <v>1</v>
      </c>
      <c r="AK41">
        <f>IF(COMMATS!AK44='Master Answer Key'!$B43, 1, 0)</f>
        <v>0</v>
      </c>
      <c r="AL41">
        <f>IF(COMMATS!AL44='Master Answer Key'!$B43, 1, 0)</f>
        <v>1</v>
      </c>
      <c r="AM41">
        <f>IF(COMMATS!AM44='Master Answer Key'!$B43, 1, 0)</f>
        <v>0</v>
      </c>
      <c r="AN41">
        <f>IF(COMMATS!AN44='Master Answer Key'!$B43, 1, 0)</f>
        <v>1</v>
      </c>
    </row>
    <row r="42">
      <c r="A42" s="5" t="s">
        <v>146</v>
      </c>
      <c r="B42">
        <f>IF(COMMATS!B45='Master Answer Key'!$B44, 1, 0)</f>
        <v>1</v>
      </c>
      <c r="C42">
        <f>IF(COMMATS!C45='Master Answer Key'!$B44, 1, 0)</f>
        <v>1</v>
      </c>
      <c r="D42">
        <f>IF(COMMATS!D45='Master Answer Key'!$B44, 1, 0)</f>
        <v>1</v>
      </c>
      <c r="E42">
        <f>IF(COMMATS!E45='Master Answer Key'!$B44, 1, 0)</f>
        <v>1</v>
      </c>
      <c r="F42">
        <f>IF(COMMATS!F45='Master Answer Key'!$B44, 1, 0)</f>
        <v>1</v>
      </c>
      <c r="G42">
        <f>IF(COMMATS!G45='Master Answer Key'!$B44, 1, 0)</f>
        <v>1</v>
      </c>
      <c r="H42">
        <f>IF(COMMATS!H45='Master Answer Key'!$B44, 1, 0)</f>
        <v>1</v>
      </c>
      <c r="I42">
        <f>IF(COMMATS!I45='Master Answer Key'!$B44, 1, 0)</f>
        <v>1</v>
      </c>
      <c r="J42">
        <f>IF(COMMATS!J45='Master Answer Key'!$B44, 1, 0)</f>
        <v>1</v>
      </c>
      <c r="K42">
        <f>IF(COMMATS!K45='Master Answer Key'!$B44, 1, 0)</f>
        <v>1</v>
      </c>
      <c r="L42">
        <f>IF(COMMATS!L45='Master Answer Key'!$B44, 1, 0)</f>
        <v>1</v>
      </c>
      <c r="M42">
        <f>IF(COMMATS!M45='Master Answer Key'!$B44, 1, 0)</f>
        <v>1</v>
      </c>
      <c r="N42">
        <f>IF(COMMATS!N45='Master Answer Key'!$B44, 1, 0)</f>
        <v>1</v>
      </c>
      <c r="O42">
        <f>IF(COMMATS!O45='Master Answer Key'!$B44, 1, 0)</f>
        <v>1</v>
      </c>
      <c r="P42">
        <f>IF(COMMATS!P45='Master Answer Key'!$B44, 1, 0)</f>
        <v>1</v>
      </c>
      <c r="Q42">
        <f>IF(COMMATS!Q45='Master Answer Key'!$B44, 1, 0)</f>
        <v>1</v>
      </c>
      <c r="R42">
        <f>IF(COMMATS!R45='Master Answer Key'!$B44, 1, 0)</f>
        <v>1</v>
      </c>
      <c r="S42">
        <f>IF(COMMATS!S45='Master Answer Key'!$B44, 1, 0)</f>
        <v>1</v>
      </c>
      <c r="T42">
        <f>IF(COMMATS!T45='Master Answer Key'!$B44, 1, 0)</f>
        <v>0</v>
      </c>
      <c r="U42">
        <f>IF(COMMATS!U45='Master Answer Key'!$B44, 1, 0)</f>
        <v>1</v>
      </c>
      <c r="V42">
        <f>IF(COMMATS!V45='Master Answer Key'!$B44, 1, 0)</f>
        <v>1</v>
      </c>
      <c r="W42">
        <f>IF(COMMATS!W45='Master Answer Key'!$B44, 1, 0)</f>
        <v>1</v>
      </c>
      <c r="X42">
        <f>IF(COMMATS!X45='Master Answer Key'!$B44, 1, 0)</f>
        <v>1</v>
      </c>
      <c r="Y42">
        <f>IF(COMMATS!Y45='Master Answer Key'!$B44, 1, 0)</f>
        <v>0</v>
      </c>
      <c r="Z42">
        <f>IF(COMMATS!Z45='Master Answer Key'!$B44, 1, 0)</f>
        <v>1</v>
      </c>
      <c r="AA42">
        <f>IF(COMMATS!AA45='Master Answer Key'!$B44, 1, 0)</f>
        <v>1</v>
      </c>
      <c r="AB42">
        <f>IF(COMMATS!AB45='Master Answer Key'!$B44, 1, 0)</f>
        <v>1</v>
      </c>
      <c r="AC42">
        <f>IF(COMMATS!AC45='Master Answer Key'!$B44, 1, 0)</f>
        <v>1</v>
      </c>
      <c r="AD42">
        <f>IF(COMMATS!AD45='Master Answer Key'!$B44, 1, 0)</f>
        <v>1</v>
      </c>
      <c r="AE42">
        <f>IF(COMMATS!AE45='Master Answer Key'!$B44, 1, 0)</f>
        <v>1</v>
      </c>
      <c r="AF42">
        <f>IF(COMMATS!AF45='Master Answer Key'!$B44, 1, 0)</f>
        <v>1</v>
      </c>
      <c r="AG42">
        <f>IF(COMMATS!AG45='Master Answer Key'!$B44, 1, 0)</f>
        <v>1</v>
      </c>
      <c r="AH42">
        <f>IF(COMMATS!AH45='Master Answer Key'!$B44, 1, 0)</f>
        <v>1</v>
      </c>
      <c r="AI42">
        <f>IF(COMMATS!AI45='Master Answer Key'!$B44, 1, 0)</f>
        <v>1</v>
      </c>
      <c r="AJ42">
        <f>IF(COMMATS!AJ45='Master Answer Key'!$B44, 1, 0)</f>
        <v>1</v>
      </c>
      <c r="AK42">
        <f>IF(COMMATS!AK45='Master Answer Key'!$B44, 1, 0)</f>
        <v>1</v>
      </c>
      <c r="AL42">
        <f>IF(COMMATS!AL45='Master Answer Key'!$B44, 1, 0)</f>
        <v>1</v>
      </c>
      <c r="AM42">
        <f>IF(COMMATS!AM45='Master Answer Key'!$B44, 1, 0)</f>
        <v>1</v>
      </c>
      <c r="AN42">
        <f>IF(COMMATS!AN45='Master Answer Key'!$B44, 1, 0)</f>
        <v>1</v>
      </c>
    </row>
    <row r="43">
      <c r="A43" s="5" t="s">
        <v>147</v>
      </c>
      <c r="B43">
        <f>IF(COMMATS!B46='Master Answer Key'!$B45, 1, 0)</f>
        <v>1</v>
      </c>
      <c r="C43">
        <f>IF(COMMATS!C46='Master Answer Key'!$B45, 1, 0)</f>
        <v>1</v>
      </c>
      <c r="D43">
        <f>IF(COMMATS!D46='Master Answer Key'!$B45, 1, 0)</f>
        <v>1</v>
      </c>
      <c r="E43">
        <f>IF(COMMATS!E46='Master Answer Key'!$B45, 1, 0)</f>
        <v>1</v>
      </c>
      <c r="F43">
        <f>IF(COMMATS!F46='Master Answer Key'!$B45, 1, 0)</f>
        <v>1</v>
      </c>
      <c r="G43">
        <f>IF(COMMATS!G46='Master Answer Key'!$B45, 1, 0)</f>
        <v>1</v>
      </c>
      <c r="H43">
        <f>IF(COMMATS!H46='Master Answer Key'!$B45, 1, 0)</f>
        <v>1</v>
      </c>
      <c r="I43">
        <f>IF(COMMATS!I46='Master Answer Key'!$B45, 1, 0)</f>
        <v>1</v>
      </c>
      <c r="J43">
        <f>IF(COMMATS!J46='Master Answer Key'!$B45, 1, 0)</f>
        <v>1</v>
      </c>
      <c r="K43">
        <f>IF(COMMATS!K46='Master Answer Key'!$B45, 1, 0)</f>
        <v>1</v>
      </c>
      <c r="L43">
        <f>IF(COMMATS!L46='Master Answer Key'!$B45, 1, 0)</f>
        <v>1</v>
      </c>
      <c r="M43">
        <f>IF(COMMATS!M46='Master Answer Key'!$B45, 1, 0)</f>
        <v>1</v>
      </c>
      <c r="N43">
        <f>IF(COMMATS!N46='Master Answer Key'!$B45, 1, 0)</f>
        <v>1</v>
      </c>
      <c r="O43">
        <f>IF(COMMATS!O46='Master Answer Key'!$B45, 1, 0)</f>
        <v>1</v>
      </c>
      <c r="P43">
        <f>IF(COMMATS!P46='Master Answer Key'!$B45, 1, 0)</f>
        <v>1</v>
      </c>
      <c r="Q43">
        <f>IF(COMMATS!Q46='Master Answer Key'!$B45, 1, 0)</f>
        <v>1</v>
      </c>
      <c r="R43">
        <f>IF(COMMATS!R46='Master Answer Key'!$B45, 1, 0)</f>
        <v>1</v>
      </c>
      <c r="S43">
        <f>IF(COMMATS!S46='Master Answer Key'!$B45, 1, 0)</f>
        <v>1</v>
      </c>
      <c r="T43">
        <f>IF(COMMATS!T46='Master Answer Key'!$B45, 1, 0)</f>
        <v>1</v>
      </c>
      <c r="U43">
        <f>IF(COMMATS!U46='Master Answer Key'!$B45, 1, 0)</f>
        <v>1</v>
      </c>
      <c r="V43">
        <f>IF(COMMATS!V46='Master Answer Key'!$B45, 1, 0)</f>
        <v>1</v>
      </c>
      <c r="W43">
        <f>IF(COMMATS!W46='Master Answer Key'!$B45, 1, 0)</f>
        <v>1</v>
      </c>
      <c r="X43">
        <f>IF(COMMATS!X46='Master Answer Key'!$B45, 1, 0)</f>
        <v>1</v>
      </c>
      <c r="Y43">
        <f>IF(COMMATS!Y46='Master Answer Key'!$B45, 1, 0)</f>
        <v>1</v>
      </c>
      <c r="Z43">
        <f>IF(COMMATS!Z46='Master Answer Key'!$B45, 1, 0)</f>
        <v>1</v>
      </c>
      <c r="AA43">
        <f>IF(COMMATS!AA46='Master Answer Key'!$B45, 1, 0)</f>
        <v>1</v>
      </c>
      <c r="AB43">
        <f>IF(COMMATS!AB46='Master Answer Key'!$B45, 1, 0)</f>
        <v>1</v>
      </c>
      <c r="AC43">
        <f>IF(COMMATS!AC46='Master Answer Key'!$B45, 1, 0)</f>
        <v>1</v>
      </c>
      <c r="AD43">
        <f>IF(COMMATS!AD46='Master Answer Key'!$B45, 1, 0)</f>
        <v>1</v>
      </c>
      <c r="AE43">
        <f>IF(COMMATS!AE46='Master Answer Key'!$B45, 1, 0)</f>
        <v>1</v>
      </c>
      <c r="AF43">
        <f>IF(COMMATS!AF46='Master Answer Key'!$B45, 1, 0)</f>
        <v>1</v>
      </c>
      <c r="AG43">
        <f>IF(COMMATS!AG46='Master Answer Key'!$B45, 1, 0)</f>
        <v>1</v>
      </c>
      <c r="AH43">
        <f>IF(COMMATS!AH46='Master Answer Key'!$B45, 1, 0)</f>
        <v>1</v>
      </c>
      <c r="AI43">
        <f>IF(COMMATS!AI46='Master Answer Key'!$B45, 1, 0)</f>
        <v>1</v>
      </c>
      <c r="AJ43">
        <f>IF(COMMATS!AJ46='Master Answer Key'!$B45, 1, 0)</f>
        <v>1</v>
      </c>
      <c r="AK43">
        <f>IF(COMMATS!AK46='Master Answer Key'!$B45, 1, 0)</f>
        <v>1</v>
      </c>
      <c r="AL43">
        <f>IF(COMMATS!AL46='Master Answer Key'!$B45, 1, 0)</f>
        <v>1</v>
      </c>
      <c r="AM43">
        <f>IF(COMMATS!AM46='Master Answer Key'!$B45, 1, 0)</f>
        <v>1</v>
      </c>
      <c r="AN43">
        <f>IF(COMMATS!AN46='Master Answer Key'!$B45, 1, 0)</f>
        <v>1</v>
      </c>
    </row>
    <row r="44">
      <c r="A44" s="5" t="s">
        <v>148</v>
      </c>
      <c r="B44">
        <f>IF(COMMATS!B47='Master Answer Key'!$B46, 1, 0)</f>
        <v>1</v>
      </c>
      <c r="C44">
        <f>IF(COMMATS!C47='Master Answer Key'!$B46, 1, 0)</f>
        <v>1</v>
      </c>
      <c r="D44">
        <f>IF(COMMATS!D47='Master Answer Key'!$B46, 1, 0)</f>
        <v>1</v>
      </c>
      <c r="E44">
        <f>IF(COMMATS!E47='Master Answer Key'!$B46, 1, 0)</f>
        <v>1</v>
      </c>
      <c r="F44">
        <f>IF(COMMATS!F47='Master Answer Key'!$B46, 1, 0)</f>
        <v>1</v>
      </c>
      <c r="G44">
        <f>IF(COMMATS!G47='Master Answer Key'!$B46, 1, 0)</f>
        <v>1</v>
      </c>
      <c r="H44">
        <f>IF(COMMATS!H47='Master Answer Key'!$B46, 1, 0)</f>
        <v>1</v>
      </c>
      <c r="I44">
        <f>IF(COMMATS!I47='Master Answer Key'!$B46, 1, 0)</f>
        <v>1</v>
      </c>
      <c r="J44">
        <f>IF(COMMATS!J47='Master Answer Key'!$B46, 1, 0)</f>
        <v>1</v>
      </c>
      <c r="K44">
        <f>IF(COMMATS!K47='Master Answer Key'!$B46, 1, 0)</f>
        <v>1</v>
      </c>
      <c r="L44">
        <f>IF(COMMATS!L47='Master Answer Key'!$B46, 1, 0)</f>
        <v>1</v>
      </c>
      <c r="M44">
        <f>IF(COMMATS!M47='Master Answer Key'!$B46, 1, 0)</f>
        <v>1</v>
      </c>
      <c r="N44">
        <f>IF(COMMATS!N47='Master Answer Key'!$B46, 1, 0)</f>
        <v>0</v>
      </c>
      <c r="O44">
        <f>IF(COMMATS!O47='Master Answer Key'!$B46, 1, 0)</f>
        <v>1</v>
      </c>
      <c r="P44">
        <f>IF(COMMATS!P47='Master Answer Key'!$B46, 1, 0)</f>
        <v>1</v>
      </c>
      <c r="Q44">
        <f>IF(COMMATS!Q47='Master Answer Key'!$B46, 1, 0)</f>
        <v>1</v>
      </c>
      <c r="R44">
        <f>IF(COMMATS!R47='Master Answer Key'!$B46, 1, 0)</f>
        <v>1</v>
      </c>
      <c r="S44">
        <f>IF(COMMATS!S47='Master Answer Key'!$B46, 1, 0)</f>
        <v>0</v>
      </c>
      <c r="T44">
        <f>IF(COMMATS!T47='Master Answer Key'!$B46, 1, 0)</f>
        <v>1</v>
      </c>
      <c r="U44">
        <f>IF(COMMATS!U47='Master Answer Key'!$B46, 1, 0)</f>
        <v>1</v>
      </c>
      <c r="V44">
        <f>IF(COMMATS!V47='Master Answer Key'!$B46, 1, 0)</f>
        <v>1</v>
      </c>
      <c r="W44">
        <f>IF(COMMATS!W47='Master Answer Key'!$B46, 1, 0)</f>
        <v>1</v>
      </c>
      <c r="X44">
        <f>IF(COMMATS!X47='Master Answer Key'!$B46, 1, 0)</f>
        <v>1</v>
      </c>
      <c r="Y44">
        <f>IF(COMMATS!Y47='Master Answer Key'!$B46, 1, 0)</f>
        <v>1</v>
      </c>
      <c r="Z44">
        <f>IF(COMMATS!Z47='Master Answer Key'!$B46, 1, 0)</f>
        <v>1</v>
      </c>
      <c r="AA44">
        <f>IF(COMMATS!AA47='Master Answer Key'!$B46, 1, 0)</f>
        <v>1</v>
      </c>
      <c r="AB44">
        <f>IF(COMMATS!AB47='Master Answer Key'!$B46, 1, 0)</f>
        <v>1</v>
      </c>
      <c r="AC44">
        <f>IF(COMMATS!AC47='Master Answer Key'!$B46, 1, 0)</f>
        <v>1</v>
      </c>
      <c r="AD44">
        <f>IF(COMMATS!AD47='Master Answer Key'!$B46, 1, 0)</f>
        <v>1</v>
      </c>
      <c r="AE44">
        <f>IF(COMMATS!AE47='Master Answer Key'!$B46, 1, 0)</f>
        <v>1</v>
      </c>
      <c r="AF44">
        <f>IF(COMMATS!AF47='Master Answer Key'!$B46, 1, 0)</f>
        <v>1</v>
      </c>
      <c r="AG44">
        <f>IF(COMMATS!AG47='Master Answer Key'!$B46, 1, 0)</f>
        <v>1</v>
      </c>
      <c r="AH44">
        <f>IF(COMMATS!AH47='Master Answer Key'!$B46, 1, 0)</f>
        <v>1</v>
      </c>
      <c r="AI44">
        <f>IF(COMMATS!AI47='Master Answer Key'!$B46, 1, 0)</f>
        <v>1</v>
      </c>
      <c r="AJ44">
        <f>IF(COMMATS!AJ47='Master Answer Key'!$B46, 1, 0)</f>
        <v>0</v>
      </c>
      <c r="AK44">
        <f>IF(COMMATS!AK47='Master Answer Key'!$B46, 1, 0)</f>
        <v>1</v>
      </c>
      <c r="AL44">
        <f>IF(COMMATS!AL47='Master Answer Key'!$B46, 1, 0)</f>
        <v>1</v>
      </c>
      <c r="AM44">
        <f>IF(COMMATS!AM47='Master Answer Key'!$B46, 1, 0)</f>
        <v>1</v>
      </c>
      <c r="AN44">
        <f>IF(COMMATS!AN47='Master Answer Key'!$B46, 1, 0)</f>
        <v>1</v>
      </c>
    </row>
    <row r="45">
      <c r="A45" s="5" t="s">
        <v>149</v>
      </c>
      <c r="B45">
        <f>IF(COMMATS!B48='Master Answer Key'!$B47, 1, 0)</f>
        <v>0</v>
      </c>
      <c r="C45">
        <f>IF(COMMATS!C48='Master Answer Key'!$B47, 1, 0)</f>
        <v>1</v>
      </c>
      <c r="D45">
        <f>IF(COMMATS!D48='Master Answer Key'!$B47, 1, 0)</f>
        <v>0</v>
      </c>
      <c r="E45">
        <f>IF(COMMATS!E48='Master Answer Key'!$B47, 1, 0)</f>
        <v>1</v>
      </c>
      <c r="F45">
        <f>IF(COMMATS!F48='Master Answer Key'!$B47, 1, 0)</f>
        <v>1</v>
      </c>
      <c r="G45">
        <f>IF(COMMATS!G48='Master Answer Key'!$B47, 1, 0)</f>
        <v>0</v>
      </c>
      <c r="H45">
        <f>IF(COMMATS!H48='Master Answer Key'!$B47, 1, 0)</f>
        <v>0</v>
      </c>
      <c r="I45">
        <f>IF(COMMATS!I48='Master Answer Key'!$B47, 1, 0)</f>
        <v>1</v>
      </c>
      <c r="J45">
        <f>IF(COMMATS!J48='Master Answer Key'!$B47, 1, 0)</f>
        <v>0</v>
      </c>
      <c r="K45">
        <f>IF(COMMATS!K48='Master Answer Key'!$B47, 1, 0)</f>
        <v>0</v>
      </c>
      <c r="L45">
        <f>IF(COMMATS!L48='Master Answer Key'!$B47, 1, 0)</f>
        <v>0</v>
      </c>
      <c r="M45">
        <f>IF(COMMATS!M48='Master Answer Key'!$B47, 1, 0)</f>
        <v>1</v>
      </c>
      <c r="N45">
        <f>IF(COMMATS!N48='Master Answer Key'!$B47, 1, 0)</f>
        <v>0</v>
      </c>
      <c r="O45">
        <f>IF(COMMATS!O48='Master Answer Key'!$B47, 1, 0)</f>
        <v>0</v>
      </c>
      <c r="P45">
        <f>IF(COMMATS!P48='Master Answer Key'!$B47, 1, 0)</f>
        <v>0</v>
      </c>
      <c r="Q45">
        <f>IF(COMMATS!Q48='Master Answer Key'!$B47, 1, 0)</f>
        <v>1</v>
      </c>
      <c r="R45">
        <f>IF(COMMATS!R48='Master Answer Key'!$B47, 1, 0)</f>
        <v>1</v>
      </c>
      <c r="S45">
        <f>IF(COMMATS!S48='Master Answer Key'!$B47, 1, 0)</f>
        <v>1</v>
      </c>
      <c r="T45">
        <f>IF(COMMATS!T48='Master Answer Key'!$B47, 1, 0)</f>
        <v>1</v>
      </c>
      <c r="U45">
        <f>IF(COMMATS!U48='Master Answer Key'!$B47, 1, 0)</f>
        <v>1</v>
      </c>
      <c r="V45">
        <f>IF(COMMATS!V48='Master Answer Key'!$B47, 1, 0)</f>
        <v>1</v>
      </c>
      <c r="W45">
        <f>IF(COMMATS!W48='Master Answer Key'!$B47, 1, 0)</f>
        <v>0</v>
      </c>
      <c r="X45">
        <f>IF(COMMATS!X48='Master Answer Key'!$B47, 1, 0)</f>
        <v>0</v>
      </c>
      <c r="Y45">
        <f>IF(COMMATS!Y48='Master Answer Key'!$B47, 1, 0)</f>
        <v>1</v>
      </c>
      <c r="Z45">
        <f>IF(COMMATS!Z48='Master Answer Key'!$B47, 1, 0)</f>
        <v>1</v>
      </c>
      <c r="AA45">
        <f>IF(COMMATS!AA48='Master Answer Key'!$B47, 1, 0)</f>
        <v>1</v>
      </c>
      <c r="AB45">
        <f>IF(COMMATS!AB48='Master Answer Key'!$B47, 1, 0)</f>
        <v>1</v>
      </c>
      <c r="AC45">
        <f>IF(COMMATS!AC48='Master Answer Key'!$B47, 1, 0)</f>
        <v>1</v>
      </c>
      <c r="AD45">
        <f>IF(COMMATS!AD48='Master Answer Key'!$B47, 1, 0)</f>
        <v>1</v>
      </c>
      <c r="AE45">
        <f>IF(COMMATS!AE48='Master Answer Key'!$B47, 1, 0)</f>
        <v>1</v>
      </c>
      <c r="AF45">
        <f>IF(COMMATS!AF48='Master Answer Key'!$B47, 1, 0)</f>
        <v>0</v>
      </c>
      <c r="AG45">
        <f>IF(COMMATS!AG48='Master Answer Key'!$B47, 1, 0)</f>
        <v>0</v>
      </c>
      <c r="AH45">
        <f>IF(COMMATS!AH48='Master Answer Key'!$B47, 1, 0)</f>
        <v>0</v>
      </c>
      <c r="AI45">
        <f>IF(COMMATS!AI48='Master Answer Key'!$B47, 1, 0)</f>
        <v>1</v>
      </c>
      <c r="AJ45">
        <f>IF(COMMATS!AJ48='Master Answer Key'!$B47, 1, 0)</f>
        <v>0</v>
      </c>
      <c r="AK45">
        <f>IF(COMMATS!AK48='Master Answer Key'!$B47, 1, 0)</f>
        <v>0</v>
      </c>
      <c r="AL45">
        <f>IF(COMMATS!AL48='Master Answer Key'!$B47, 1, 0)</f>
        <v>1</v>
      </c>
      <c r="AM45">
        <f>IF(COMMATS!AM48='Master Answer Key'!$B47, 1, 0)</f>
        <v>0</v>
      </c>
      <c r="AN45">
        <f>IF(COMMATS!AN48='Master Answer Key'!$B47, 1, 0)</f>
        <v>1</v>
      </c>
    </row>
    <row r="46">
      <c r="A46" s="5" t="s">
        <v>150</v>
      </c>
      <c r="B46">
        <f>IF(COMMATS!B49='Master Answer Key'!$B48, 1, 0)</f>
        <v>1</v>
      </c>
      <c r="C46">
        <f>IF(COMMATS!C49='Master Answer Key'!$B48, 1, 0)</f>
        <v>1</v>
      </c>
      <c r="D46">
        <f>IF(COMMATS!D49='Master Answer Key'!$B48, 1, 0)</f>
        <v>1</v>
      </c>
      <c r="E46">
        <f>IF(COMMATS!E49='Master Answer Key'!$B48, 1, 0)</f>
        <v>1</v>
      </c>
      <c r="F46">
        <f>IF(COMMATS!F49='Master Answer Key'!$B48, 1, 0)</f>
        <v>1</v>
      </c>
      <c r="G46">
        <f>IF(COMMATS!G49='Master Answer Key'!$B48, 1, 0)</f>
        <v>0</v>
      </c>
      <c r="H46">
        <f>IF(COMMATS!H49='Master Answer Key'!$B48, 1, 0)</f>
        <v>1</v>
      </c>
      <c r="I46">
        <f>IF(COMMATS!I49='Master Answer Key'!$B48, 1, 0)</f>
        <v>1</v>
      </c>
      <c r="J46">
        <f>IF(COMMATS!J49='Master Answer Key'!$B48, 1, 0)</f>
        <v>1</v>
      </c>
      <c r="K46">
        <f>IF(COMMATS!K49='Master Answer Key'!$B48, 1, 0)</f>
        <v>1</v>
      </c>
      <c r="L46">
        <f>IF(COMMATS!L49='Master Answer Key'!$B48, 1, 0)</f>
        <v>1</v>
      </c>
      <c r="M46">
        <f>IF(COMMATS!M49='Master Answer Key'!$B48, 1, 0)</f>
        <v>1</v>
      </c>
      <c r="N46">
        <f>IF(COMMATS!N49='Master Answer Key'!$B48, 1, 0)</f>
        <v>0</v>
      </c>
      <c r="O46">
        <f>IF(COMMATS!O49='Master Answer Key'!$B48, 1, 0)</f>
        <v>1</v>
      </c>
      <c r="P46">
        <f>IF(COMMATS!P49='Master Answer Key'!$B48, 1, 0)</f>
        <v>1</v>
      </c>
      <c r="Q46">
        <f>IF(COMMATS!Q49='Master Answer Key'!$B48, 1, 0)</f>
        <v>1</v>
      </c>
      <c r="R46">
        <f>IF(COMMATS!R49='Master Answer Key'!$B48, 1, 0)</f>
        <v>1</v>
      </c>
      <c r="S46">
        <f>IF(COMMATS!S49='Master Answer Key'!$B48, 1, 0)</f>
        <v>0</v>
      </c>
      <c r="T46">
        <f>IF(COMMATS!T49='Master Answer Key'!$B48, 1, 0)</f>
        <v>1</v>
      </c>
      <c r="U46">
        <f>IF(COMMATS!U49='Master Answer Key'!$B48, 1, 0)</f>
        <v>1</v>
      </c>
      <c r="V46">
        <f>IF(COMMATS!V49='Master Answer Key'!$B48, 1, 0)</f>
        <v>1</v>
      </c>
      <c r="W46">
        <f>IF(COMMATS!W49='Master Answer Key'!$B48, 1, 0)</f>
        <v>1</v>
      </c>
      <c r="X46">
        <f>IF(COMMATS!X49='Master Answer Key'!$B48, 1, 0)</f>
        <v>0</v>
      </c>
      <c r="Y46">
        <f>IF(COMMATS!Y49='Master Answer Key'!$B48, 1, 0)</f>
        <v>0</v>
      </c>
      <c r="Z46">
        <f>IF(COMMATS!Z49='Master Answer Key'!$B48, 1, 0)</f>
        <v>1</v>
      </c>
      <c r="AA46">
        <f>IF(COMMATS!AA49='Master Answer Key'!$B48, 1, 0)</f>
        <v>1</v>
      </c>
      <c r="AB46">
        <f>IF(COMMATS!AB49='Master Answer Key'!$B48, 1, 0)</f>
        <v>1</v>
      </c>
      <c r="AC46">
        <f>IF(COMMATS!AC49='Master Answer Key'!$B48, 1, 0)</f>
        <v>1</v>
      </c>
      <c r="AD46">
        <f>IF(COMMATS!AD49='Master Answer Key'!$B48, 1, 0)</f>
        <v>1</v>
      </c>
      <c r="AE46">
        <f>IF(COMMATS!AE49='Master Answer Key'!$B48, 1, 0)</f>
        <v>0</v>
      </c>
      <c r="AF46">
        <f>IF(COMMATS!AF49='Master Answer Key'!$B48, 1, 0)</f>
        <v>1</v>
      </c>
      <c r="AG46">
        <f>IF(COMMATS!AG49='Master Answer Key'!$B48, 1, 0)</f>
        <v>0</v>
      </c>
      <c r="AH46">
        <f>IF(COMMATS!AH49='Master Answer Key'!$B48, 1, 0)</f>
        <v>0</v>
      </c>
      <c r="AI46">
        <f>IF(COMMATS!AI49='Master Answer Key'!$B48, 1, 0)</f>
        <v>1</v>
      </c>
      <c r="AJ46">
        <f>IF(COMMATS!AJ49='Master Answer Key'!$B48, 1, 0)</f>
        <v>1</v>
      </c>
      <c r="AK46">
        <f>IF(COMMATS!AK49='Master Answer Key'!$B48, 1, 0)</f>
        <v>1</v>
      </c>
      <c r="AL46">
        <f>IF(COMMATS!AL49='Master Answer Key'!$B48, 1, 0)</f>
        <v>1</v>
      </c>
      <c r="AM46">
        <f>IF(COMMATS!AM49='Master Answer Key'!$B48, 1, 0)</f>
        <v>1</v>
      </c>
      <c r="AN46">
        <f>IF(COMMATS!AN49='Master Answer Key'!$B48, 1, 0)</f>
        <v>1</v>
      </c>
    </row>
    <row r="47">
      <c r="A47" s="5" t="s">
        <v>151</v>
      </c>
      <c r="B47">
        <f>IF(COMMATS!B50='Master Answer Key'!$B49, 1, 0)</f>
        <v>1</v>
      </c>
      <c r="C47">
        <f>IF(COMMATS!C50='Master Answer Key'!$B49, 1, 0)</f>
        <v>1</v>
      </c>
      <c r="D47">
        <f>IF(COMMATS!D50='Master Answer Key'!$B49, 1, 0)</f>
        <v>1</v>
      </c>
      <c r="E47">
        <f>IF(COMMATS!E50='Master Answer Key'!$B49, 1, 0)</f>
        <v>1</v>
      </c>
      <c r="F47">
        <f>IF(COMMATS!F50='Master Answer Key'!$B49, 1, 0)</f>
        <v>1</v>
      </c>
      <c r="G47">
        <f>IF(COMMATS!G50='Master Answer Key'!$B49, 1, 0)</f>
        <v>0</v>
      </c>
      <c r="H47">
        <f>IF(COMMATS!H50='Master Answer Key'!$B49, 1, 0)</f>
        <v>1</v>
      </c>
      <c r="I47">
        <f>IF(COMMATS!I50='Master Answer Key'!$B49, 1, 0)</f>
        <v>1</v>
      </c>
      <c r="J47">
        <f>IF(COMMATS!J50='Master Answer Key'!$B49, 1, 0)</f>
        <v>1</v>
      </c>
      <c r="K47">
        <f>IF(COMMATS!K50='Master Answer Key'!$B49, 1, 0)</f>
        <v>1</v>
      </c>
      <c r="L47">
        <f>IF(COMMATS!L50='Master Answer Key'!$B49, 1, 0)</f>
        <v>1</v>
      </c>
      <c r="M47">
        <f>IF(COMMATS!M50='Master Answer Key'!$B49, 1, 0)</f>
        <v>1</v>
      </c>
      <c r="N47">
        <f>IF(COMMATS!N50='Master Answer Key'!$B49, 1, 0)</f>
        <v>1</v>
      </c>
      <c r="O47">
        <f>IF(COMMATS!O50='Master Answer Key'!$B49, 1, 0)</f>
        <v>1</v>
      </c>
      <c r="P47">
        <f>IF(COMMATS!P50='Master Answer Key'!$B49, 1, 0)</f>
        <v>1</v>
      </c>
      <c r="Q47">
        <f>IF(COMMATS!Q50='Master Answer Key'!$B49, 1, 0)</f>
        <v>1</v>
      </c>
      <c r="R47">
        <f>IF(COMMATS!R50='Master Answer Key'!$B49, 1, 0)</f>
        <v>1</v>
      </c>
      <c r="S47">
        <f>IF(COMMATS!S50='Master Answer Key'!$B49, 1, 0)</f>
        <v>0</v>
      </c>
      <c r="T47">
        <f>IF(COMMATS!T50='Master Answer Key'!$B49, 1, 0)</f>
        <v>1</v>
      </c>
      <c r="U47">
        <f>IF(COMMATS!U50='Master Answer Key'!$B49, 1, 0)</f>
        <v>1</v>
      </c>
      <c r="V47">
        <f>IF(COMMATS!V50='Master Answer Key'!$B49, 1, 0)</f>
        <v>1</v>
      </c>
      <c r="W47">
        <f>IF(COMMATS!W50='Master Answer Key'!$B49, 1, 0)</f>
        <v>1</v>
      </c>
      <c r="X47">
        <f>IF(COMMATS!X50='Master Answer Key'!$B49, 1, 0)</f>
        <v>0</v>
      </c>
      <c r="Y47">
        <f>IF(COMMATS!Y50='Master Answer Key'!$B49, 1, 0)</f>
        <v>1</v>
      </c>
      <c r="Z47">
        <f>IF(COMMATS!Z50='Master Answer Key'!$B49, 1, 0)</f>
        <v>1</v>
      </c>
      <c r="AA47">
        <f>IF(COMMATS!AA50='Master Answer Key'!$B49, 1, 0)</f>
        <v>1</v>
      </c>
      <c r="AB47">
        <f>IF(COMMATS!AB50='Master Answer Key'!$B49, 1, 0)</f>
        <v>1</v>
      </c>
      <c r="AC47">
        <f>IF(COMMATS!AC50='Master Answer Key'!$B49, 1, 0)</f>
        <v>1</v>
      </c>
      <c r="AD47">
        <f>IF(COMMATS!AD50='Master Answer Key'!$B49, 1, 0)</f>
        <v>1</v>
      </c>
      <c r="AE47">
        <f>IF(COMMATS!AE50='Master Answer Key'!$B49, 1, 0)</f>
        <v>1</v>
      </c>
      <c r="AF47">
        <f>IF(COMMATS!AF50='Master Answer Key'!$B49, 1, 0)</f>
        <v>0</v>
      </c>
      <c r="AG47">
        <f>IF(COMMATS!AG50='Master Answer Key'!$B49, 1, 0)</f>
        <v>1</v>
      </c>
      <c r="AH47">
        <f>IF(COMMATS!AH50='Master Answer Key'!$B49, 1, 0)</f>
        <v>1</v>
      </c>
      <c r="AI47">
        <f>IF(COMMATS!AI50='Master Answer Key'!$B49, 1, 0)</f>
        <v>1</v>
      </c>
      <c r="AJ47">
        <f>IF(COMMATS!AJ50='Master Answer Key'!$B49, 1, 0)</f>
        <v>1</v>
      </c>
      <c r="AK47">
        <f>IF(COMMATS!AK50='Master Answer Key'!$B49, 1, 0)</f>
        <v>1</v>
      </c>
      <c r="AL47">
        <f>IF(COMMATS!AL50='Master Answer Key'!$B49, 1, 0)</f>
        <v>1</v>
      </c>
      <c r="AM47">
        <f>IF(COMMATS!AM50='Master Answer Key'!$B49, 1, 0)</f>
        <v>1</v>
      </c>
      <c r="AN47">
        <f>IF(COMMATS!AN50='Master Answer Key'!$B49, 1, 0)</f>
        <v>1</v>
      </c>
    </row>
    <row r="48">
      <c r="A48" s="5" t="s">
        <v>152</v>
      </c>
      <c r="B48">
        <f>IF(COMMATS!B51='Master Answer Key'!$B50, 1, 0)</f>
        <v>1</v>
      </c>
      <c r="C48">
        <f>IF(COMMATS!C51='Master Answer Key'!$B50, 1, 0)</f>
        <v>1</v>
      </c>
      <c r="D48">
        <f>IF(COMMATS!D51='Master Answer Key'!$B50, 1, 0)</f>
        <v>1</v>
      </c>
      <c r="E48">
        <f>IF(COMMATS!E51='Master Answer Key'!$B50, 1, 0)</f>
        <v>1</v>
      </c>
      <c r="F48">
        <f>IF(COMMATS!F51='Master Answer Key'!$B50, 1, 0)</f>
        <v>1</v>
      </c>
      <c r="G48">
        <f>IF(COMMATS!G51='Master Answer Key'!$B50, 1, 0)</f>
        <v>0</v>
      </c>
      <c r="H48">
        <f>IF(COMMATS!H51='Master Answer Key'!$B50, 1, 0)</f>
        <v>1</v>
      </c>
      <c r="I48">
        <f>IF(COMMATS!I51='Master Answer Key'!$B50, 1, 0)</f>
        <v>1</v>
      </c>
      <c r="J48">
        <f>IF(COMMATS!J51='Master Answer Key'!$B50, 1, 0)</f>
        <v>1</v>
      </c>
      <c r="K48">
        <f>IF(COMMATS!K51='Master Answer Key'!$B50, 1, 0)</f>
        <v>1</v>
      </c>
      <c r="L48">
        <f>IF(COMMATS!L51='Master Answer Key'!$B50, 1, 0)</f>
        <v>1</v>
      </c>
      <c r="M48">
        <f>IF(COMMATS!M51='Master Answer Key'!$B50, 1, 0)</f>
        <v>1</v>
      </c>
      <c r="N48">
        <f>IF(COMMATS!N51='Master Answer Key'!$B50, 1, 0)</f>
        <v>1</v>
      </c>
      <c r="O48">
        <f>IF(COMMATS!O51='Master Answer Key'!$B50, 1, 0)</f>
        <v>1</v>
      </c>
      <c r="P48">
        <f>IF(COMMATS!P51='Master Answer Key'!$B50, 1, 0)</f>
        <v>1</v>
      </c>
      <c r="Q48">
        <f>IF(COMMATS!Q51='Master Answer Key'!$B50, 1, 0)</f>
        <v>1</v>
      </c>
      <c r="R48">
        <f>IF(COMMATS!R51='Master Answer Key'!$B50, 1, 0)</f>
        <v>0</v>
      </c>
      <c r="S48">
        <f>IF(COMMATS!S51='Master Answer Key'!$B50, 1, 0)</f>
        <v>1</v>
      </c>
      <c r="T48">
        <f>IF(COMMATS!T51='Master Answer Key'!$B50, 1, 0)</f>
        <v>1</v>
      </c>
      <c r="U48">
        <f>IF(COMMATS!U51='Master Answer Key'!$B50, 1, 0)</f>
        <v>1</v>
      </c>
      <c r="V48">
        <f>IF(COMMATS!V51='Master Answer Key'!$B50, 1, 0)</f>
        <v>1</v>
      </c>
      <c r="W48">
        <f>IF(COMMATS!W51='Master Answer Key'!$B50, 1, 0)</f>
        <v>1</v>
      </c>
      <c r="X48">
        <f>IF(COMMATS!X51='Master Answer Key'!$B50, 1, 0)</f>
        <v>1</v>
      </c>
      <c r="Y48">
        <f>IF(COMMATS!Y51='Master Answer Key'!$B50, 1, 0)</f>
        <v>1</v>
      </c>
      <c r="Z48">
        <f>IF(COMMATS!Z51='Master Answer Key'!$B50, 1, 0)</f>
        <v>1</v>
      </c>
      <c r="AA48">
        <f>IF(COMMATS!AA51='Master Answer Key'!$B50, 1, 0)</f>
        <v>1</v>
      </c>
      <c r="AB48">
        <f>IF(COMMATS!AB51='Master Answer Key'!$B50, 1, 0)</f>
        <v>1</v>
      </c>
      <c r="AC48">
        <f>IF(COMMATS!AC51='Master Answer Key'!$B50, 1, 0)</f>
        <v>1</v>
      </c>
      <c r="AD48">
        <f>IF(COMMATS!AD51='Master Answer Key'!$B50, 1, 0)</f>
        <v>1</v>
      </c>
      <c r="AE48">
        <f>IF(COMMATS!AE51='Master Answer Key'!$B50, 1, 0)</f>
        <v>1</v>
      </c>
      <c r="AF48">
        <f>IF(COMMATS!AF51='Master Answer Key'!$B50, 1, 0)</f>
        <v>1</v>
      </c>
      <c r="AG48">
        <f>IF(COMMATS!AG51='Master Answer Key'!$B50, 1, 0)</f>
        <v>1</v>
      </c>
      <c r="AH48">
        <f>IF(COMMATS!AH51='Master Answer Key'!$B50, 1, 0)</f>
        <v>1</v>
      </c>
      <c r="AI48">
        <f>IF(COMMATS!AI51='Master Answer Key'!$B50, 1, 0)</f>
        <v>1</v>
      </c>
      <c r="AJ48">
        <f>IF(COMMATS!AJ51='Master Answer Key'!$B50, 1, 0)</f>
        <v>1</v>
      </c>
      <c r="AK48">
        <f>IF(COMMATS!AK51='Master Answer Key'!$B50, 1, 0)</f>
        <v>1</v>
      </c>
      <c r="AL48">
        <f>IF(COMMATS!AL51='Master Answer Key'!$B50, 1, 0)</f>
        <v>1</v>
      </c>
      <c r="AM48">
        <f>IF(COMMATS!AM51='Master Answer Key'!$B50, 1, 0)</f>
        <v>1</v>
      </c>
      <c r="AN48">
        <f>IF(COMMATS!AN51='Master Answer Key'!$B50, 1, 0)</f>
        <v>1</v>
      </c>
    </row>
    <row r="49">
      <c r="A49" s="5" t="s">
        <v>153</v>
      </c>
      <c r="B49">
        <f>IF(COMMATS!B52='Master Answer Key'!$B51, 1, 0)</f>
        <v>1</v>
      </c>
      <c r="C49">
        <f>IF(COMMATS!C52='Master Answer Key'!$B51, 1, 0)</f>
        <v>1</v>
      </c>
      <c r="D49">
        <f>IF(COMMATS!D52='Master Answer Key'!$B51, 1, 0)</f>
        <v>1</v>
      </c>
      <c r="E49">
        <f>IF(COMMATS!E52='Master Answer Key'!$B51, 1, 0)</f>
        <v>1</v>
      </c>
      <c r="F49">
        <f>IF(COMMATS!F52='Master Answer Key'!$B51, 1, 0)</f>
        <v>1</v>
      </c>
      <c r="G49">
        <f>IF(COMMATS!G52='Master Answer Key'!$B51, 1, 0)</f>
        <v>0</v>
      </c>
      <c r="H49">
        <f>IF(COMMATS!H52='Master Answer Key'!$B51, 1, 0)</f>
        <v>1</v>
      </c>
      <c r="I49">
        <f>IF(COMMATS!I52='Master Answer Key'!$B51, 1, 0)</f>
        <v>1</v>
      </c>
      <c r="J49">
        <f>IF(COMMATS!J52='Master Answer Key'!$B51, 1, 0)</f>
        <v>1</v>
      </c>
      <c r="K49">
        <f>IF(COMMATS!K52='Master Answer Key'!$B51, 1, 0)</f>
        <v>1</v>
      </c>
      <c r="L49">
        <f>IF(COMMATS!L52='Master Answer Key'!$B51, 1, 0)</f>
        <v>1</v>
      </c>
      <c r="M49">
        <f>IF(COMMATS!M52='Master Answer Key'!$B51, 1, 0)</f>
        <v>1</v>
      </c>
      <c r="N49">
        <f>IF(COMMATS!N52='Master Answer Key'!$B51, 1, 0)</f>
        <v>1</v>
      </c>
      <c r="O49">
        <f>IF(COMMATS!O52='Master Answer Key'!$B51, 1, 0)</f>
        <v>1</v>
      </c>
      <c r="P49">
        <f>IF(COMMATS!P52='Master Answer Key'!$B51, 1, 0)</f>
        <v>1</v>
      </c>
      <c r="Q49">
        <f>IF(COMMATS!Q52='Master Answer Key'!$B51, 1, 0)</f>
        <v>0</v>
      </c>
      <c r="R49">
        <f>IF(COMMATS!R52='Master Answer Key'!$B51, 1, 0)</f>
        <v>1</v>
      </c>
      <c r="S49">
        <f>IF(COMMATS!S52='Master Answer Key'!$B51, 1, 0)</f>
        <v>1</v>
      </c>
      <c r="T49">
        <f>IF(COMMATS!T52='Master Answer Key'!$B51, 1, 0)</f>
        <v>1</v>
      </c>
      <c r="U49">
        <f>IF(COMMATS!U52='Master Answer Key'!$B51, 1, 0)</f>
        <v>1</v>
      </c>
      <c r="V49">
        <f>IF(COMMATS!V52='Master Answer Key'!$B51, 1, 0)</f>
        <v>1</v>
      </c>
      <c r="W49">
        <f>IF(COMMATS!W52='Master Answer Key'!$B51, 1, 0)</f>
        <v>1</v>
      </c>
      <c r="X49">
        <f>IF(COMMATS!X52='Master Answer Key'!$B51, 1, 0)</f>
        <v>1</v>
      </c>
      <c r="Y49">
        <f>IF(COMMATS!Y52='Master Answer Key'!$B51, 1, 0)</f>
        <v>0</v>
      </c>
      <c r="Z49">
        <f>IF(COMMATS!Z52='Master Answer Key'!$B51, 1, 0)</f>
        <v>1</v>
      </c>
      <c r="AA49">
        <f>IF(COMMATS!AA52='Master Answer Key'!$B51, 1, 0)</f>
        <v>1</v>
      </c>
      <c r="AB49">
        <f>IF(COMMATS!AB52='Master Answer Key'!$B51, 1, 0)</f>
        <v>1</v>
      </c>
      <c r="AC49">
        <f>IF(COMMATS!AC52='Master Answer Key'!$B51, 1, 0)</f>
        <v>1</v>
      </c>
      <c r="AD49">
        <f>IF(COMMATS!AD52='Master Answer Key'!$B51, 1, 0)</f>
        <v>1</v>
      </c>
      <c r="AE49">
        <f>IF(COMMATS!AE52='Master Answer Key'!$B51, 1, 0)</f>
        <v>1</v>
      </c>
      <c r="AF49">
        <f>IF(COMMATS!AF52='Master Answer Key'!$B51, 1, 0)</f>
        <v>1</v>
      </c>
      <c r="AG49">
        <f>IF(COMMATS!AG52='Master Answer Key'!$B51, 1, 0)</f>
        <v>1</v>
      </c>
      <c r="AH49">
        <f>IF(COMMATS!AH52='Master Answer Key'!$B51, 1, 0)</f>
        <v>1</v>
      </c>
      <c r="AI49">
        <f>IF(COMMATS!AI52='Master Answer Key'!$B51, 1, 0)</f>
        <v>1</v>
      </c>
      <c r="AJ49">
        <f>IF(COMMATS!AJ52='Master Answer Key'!$B51, 1, 0)</f>
        <v>1</v>
      </c>
      <c r="AK49">
        <f>IF(COMMATS!AK52='Master Answer Key'!$B51, 1, 0)</f>
        <v>1</v>
      </c>
      <c r="AL49">
        <f>IF(COMMATS!AL52='Master Answer Key'!$B51, 1, 0)</f>
        <v>1</v>
      </c>
      <c r="AM49">
        <f>IF(COMMATS!AM52='Master Answer Key'!$B51, 1, 0)</f>
        <v>0</v>
      </c>
      <c r="AN49">
        <f>IF(COMMATS!AN52='Master Answer Key'!$B51, 1, 0)</f>
        <v>1</v>
      </c>
    </row>
    <row r="50">
      <c r="A50" s="5" t="s">
        <v>154</v>
      </c>
      <c r="B50">
        <f>IF(COMMATS!B53='Master Answer Key'!$B52, 1, 0)</f>
        <v>1</v>
      </c>
      <c r="C50">
        <f>IF(COMMATS!C53='Master Answer Key'!$B52, 1, 0)</f>
        <v>1</v>
      </c>
      <c r="D50">
        <f>IF(COMMATS!D53='Master Answer Key'!$B52, 1, 0)</f>
        <v>1</v>
      </c>
      <c r="E50">
        <f>IF(COMMATS!E53='Master Answer Key'!$B52, 1, 0)</f>
        <v>1</v>
      </c>
      <c r="F50">
        <f>IF(COMMATS!F53='Master Answer Key'!$B52, 1, 0)</f>
        <v>1</v>
      </c>
      <c r="G50">
        <f>IF(COMMATS!G53='Master Answer Key'!$B52, 1, 0)</f>
        <v>0</v>
      </c>
      <c r="H50">
        <f>IF(COMMATS!H53='Master Answer Key'!$B52, 1, 0)</f>
        <v>1</v>
      </c>
      <c r="I50">
        <f>IF(COMMATS!I53='Master Answer Key'!$B52, 1, 0)</f>
        <v>1</v>
      </c>
      <c r="J50">
        <f>IF(COMMATS!J53='Master Answer Key'!$B52, 1, 0)</f>
        <v>1</v>
      </c>
      <c r="K50">
        <f>IF(COMMATS!K53='Master Answer Key'!$B52, 1, 0)</f>
        <v>1</v>
      </c>
      <c r="L50">
        <f>IF(COMMATS!L53='Master Answer Key'!$B52, 1, 0)</f>
        <v>1</v>
      </c>
      <c r="M50">
        <f>IF(COMMATS!M53='Master Answer Key'!$B52, 1, 0)</f>
        <v>1</v>
      </c>
      <c r="N50">
        <f>IF(COMMATS!N53='Master Answer Key'!$B52, 1, 0)</f>
        <v>1</v>
      </c>
      <c r="O50">
        <f>IF(COMMATS!O53='Master Answer Key'!$B52, 1, 0)</f>
        <v>1</v>
      </c>
      <c r="P50">
        <f>IF(COMMATS!P53='Master Answer Key'!$B52, 1, 0)</f>
        <v>1</v>
      </c>
      <c r="Q50">
        <f>IF(COMMATS!Q53='Master Answer Key'!$B52, 1, 0)</f>
        <v>1</v>
      </c>
      <c r="R50">
        <f>IF(COMMATS!R53='Master Answer Key'!$B52, 1, 0)</f>
        <v>1</v>
      </c>
      <c r="S50">
        <f>IF(COMMATS!S53='Master Answer Key'!$B52, 1, 0)</f>
        <v>1</v>
      </c>
      <c r="T50">
        <f>IF(COMMATS!T53='Master Answer Key'!$B52, 1, 0)</f>
        <v>1</v>
      </c>
      <c r="U50">
        <f>IF(COMMATS!U53='Master Answer Key'!$B52, 1, 0)</f>
        <v>1</v>
      </c>
      <c r="V50">
        <f>IF(COMMATS!V53='Master Answer Key'!$B52, 1, 0)</f>
        <v>1</v>
      </c>
      <c r="W50">
        <f>IF(COMMATS!W53='Master Answer Key'!$B52, 1, 0)</f>
        <v>1</v>
      </c>
      <c r="X50">
        <f>IF(COMMATS!X53='Master Answer Key'!$B52, 1, 0)</f>
        <v>1</v>
      </c>
      <c r="Y50">
        <f>IF(COMMATS!Y53='Master Answer Key'!$B52, 1, 0)</f>
        <v>1</v>
      </c>
      <c r="Z50">
        <f>IF(COMMATS!Z53='Master Answer Key'!$B52, 1, 0)</f>
        <v>1</v>
      </c>
      <c r="AA50">
        <f>IF(COMMATS!AA53='Master Answer Key'!$B52, 1, 0)</f>
        <v>1</v>
      </c>
      <c r="AB50">
        <f>IF(COMMATS!AB53='Master Answer Key'!$B52, 1, 0)</f>
        <v>1</v>
      </c>
      <c r="AC50">
        <f>IF(COMMATS!AC53='Master Answer Key'!$B52, 1, 0)</f>
        <v>1</v>
      </c>
      <c r="AD50">
        <f>IF(COMMATS!AD53='Master Answer Key'!$B52, 1, 0)</f>
        <v>1</v>
      </c>
      <c r="AE50">
        <f>IF(COMMATS!AE53='Master Answer Key'!$B52, 1, 0)</f>
        <v>1</v>
      </c>
      <c r="AF50">
        <f>IF(COMMATS!AF53='Master Answer Key'!$B52, 1, 0)</f>
        <v>0</v>
      </c>
      <c r="AG50">
        <f>IF(COMMATS!AG53='Master Answer Key'!$B52, 1, 0)</f>
        <v>1</v>
      </c>
      <c r="AH50">
        <f>IF(COMMATS!AH53='Master Answer Key'!$B52, 1, 0)</f>
        <v>1</v>
      </c>
      <c r="AI50">
        <f>IF(COMMATS!AI53='Master Answer Key'!$B52, 1, 0)</f>
        <v>1</v>
      </c>
      <c r="AJ50">
        <f>IF(COMMATS!AJ53='Master Answer Key'!$B52, 1, 0)</f>
        <v>1</v>
      </c>
      <c r="AK50">
        <f>IF(COMMATS!AK53='Master Answer Key'!$B52, 1, 0)</f>
        <v>1</v>
      </c>
      <c r="AL50">
        <f>IF(COMMATS!AL53='Master Answer Key'!$B52, 1, 0)</f>
        <v>1</v>
      </c>
      <c r="AM50">
        <f>IF(COMMATS!AM53='Master Answer Key'!$B52, 1, 0)</f>
        <v>1</v>
      </c>
      <c r="AN50">
        <f>IF(COMMATS!AN53='Master Answer Key'!$B52, 1, 0)</f>
        <v>1</v>
      </c>
    </row>
    <row r="51">
      <c r="A51" s="5" t="s">
        <v>155</v>
      </c>
      <c r="B51">
        <f>IF(COMMATS!B54='Master Answer Key'!$B53, 1, 0)</f>
        <v>1</v>
      </c>
      <c r="C51">
        <f>IF(COMMATS!C54='Master Answer Key'!$B53, 1, 0)</f>
        <v>1</v>
      </c>
      <c r="D51">
        <f>IF(COMMATS!D54='Master Answer Key'!$B53, 1, 0)</f>
        <v>1</v>
      </c>
      <c r="E51">
        <f>IF(COMMATS!E54='Master Answer Key'!$B53, 1, 0)</f>
        <v>1</v>
      </c>
      <c r="F51">
        <f>IF(COMMATS!F54='Master Answer Key'!$B53, 1, 0)</f>
        <v>1</v>
      </c>
      <c r="G51">
        <f>IF(COMMATS!G54='Master Answer Key'!$B53, 1, 0)</f>
        <v>0</v>
      </c>
      <c r="H51">
        <f>IF(COMMATS!H54='Master Answer Key'!$B53, 1, 0)</f>
        <v>1</v>
      </c>
      <c r="I51">
        <f>IF(COMMATS!I54='Master Answer Key'!$B53, 1, 0)</f>
        <v>1</v>
      </c>
      <c r="J51">
        <f>IF(COMMATS!J54='Master Answer Key'!$B53, 1, 0)</f>
        <v>1</v>
      </c>
      <c r="K51">
        <f>IF(COMMATS!K54='Master Answer Key'!$B53, 1, 0)</f>
        <v>1</v>
      </c>
      <c r="L51">
        <f>IF(COMMATS!L54='Master Answer Key'!$B53, 1, 0)</f>
        <v>1</v>
      </c>
      <c r="M51">
        <f>IF(COMMATS!M54='Master Answer Key'!$B53, 1, 0)</f>
        <v>1</v>
      </c>
      <c r="N51">
        <f>IF(COMMATS!N54='Master Answer Key'!$B53, 1, 0)</f>
        <v>1</v>
      </c>
      <c r="O51">
        <f>IF(COMMATS!O54='Master Answer Key'!$B53, 1, 0)</f>
        <v>1</v>
      </c>
      <c r="P51">
        <f>IF(COMMATS!P54='Master Answer Key'!$B53, 1, 0)</f>
        <v>1</v>
      </c>
      <c r="Q51">
        <f>IF(COMMATS!Q54='Master Answer Key'!$B53, 1, 0)</f>
        <v>1</v>
      </c>
      <c r="R51">
        <f>IF(COMMATS!R54='Master Answer Key'!$B53, 1, 0)</f>
        <v>1</v>
      </c>
      <c r="S51">
        <f>IF(COMMATS!S54='Master Answer Key'!$B53, 1, 0)</f>
        <v>1</v>
      </c>
      <c r="T51">
        <f>IF(COMMATS!T54='Master Answer Key'!$B53, 1, 0)</f>
        <v>1</v>
      </c>
      <c r="U51">
        <f>IF(COMMATS!U54='Master Answer Key'!$B53, 1, 0)</f>
        <v>1</v>
      </c>
      <c r="V51">
        <f>IF(COMMATS!V54='Master Answer Key'!$B53, 1, 0)</f>
        <v>1</v>
      </c>
      <c r="W51">
        <f>IF(COMMATS!W54='Master Answer Key'!$B53, 1, 0)</f>
        <v>1</v>
      </c>
      <c r="X51">
        <f>IF(COMMATS!X54='Master Answer Key'!$B53, 1, 0)</f>
        <v>1</v>
      </c>
      <c r="Y51">
        <f>IF(COMMATS!Y54='Master Answer Key'!$B53, 1, 0)</f>
        <v>0</v>
      </c>
      <c r="Z51">
        <f>IF(COMMATS!Z54='Master Answer Key'!$B53, 1, 0)</f>
        <v>1</v>
      </c>
      <c r="AA51">
        <f>IF(COMMATS!AA54='Master Answer Key'!$B53, 1, 0)</f>
        <v>1</v>
      </c>
      <c r="AB51">
        <f>IF(COMMATS!AB54='Master Answer Key'!$B53, 1, 0)</f>
        <v>1</v>
      </c>
      <c r="AC51">
        <f>IF(COMMATS!AC54='Master Answer Key'!$B53, 1, 0)</f>
        <v>1</v>
      </c>
      <c r="AD51">
        <f>IF(COMMATS!AD54='Master Answer Key'!$B53, 1, 0)</f>
        <v>1</v>
      </c>
      <c r="AE51">
        <f>IF(COMMATS!AE54='Master Answer Key'!$B53, 1, 0)</f>
        <v>1</v>
      </c>
      <c r="AF51">
        <f>IF(COMMATS!AF54='Master Answer Key'!$B53, 1, 0)</f>
        <v>1</v>
      </c>
      <c r="AG51">
        <f>IF(COMMATS!AG54='Master Answer Key'!$B53, 1, 0)</f>
        <v>1</v>
      </c>
      <c r="AH51">
        <f>IF(COMMATS!AH54='Master Answer Key'!$B53, 1, 0)</f>
        <v>1</v>
      </c>
      <c r="AI51">
        <f>IF(COMMATS!AI54='Master Answer Key'!$B53, 1, 0)</f>
        <v>1</v>
      </c>
      <c r="AJ51">
        <f>IF(COMMATS!AJ54='Master Answer Key'!$B53, 1, 0)</f>
        <v>1</v>
      </c>
      <c r="AK51">
        <f>IF(COMMATS!AK54='Master Answer Key'!$B53, 1, 0)</f>
        <v>1</v>
      </c>
      <c r="AL51">
        <f>IF(COMMATS!AL54='Master Answer Key'!$B53, 1, 0)</f>
        <v>1</v>
      </c>
      <c r="AM51">
        <f>IF(COMMATS!AM54='Master Answer Key'!$B53, 1, 0)</f>
        <v>1</v>
      </c>
      <c r="AN51">
        <f>IF(COMMATS!AN54='Master Answer Key'!$B53, 1, 0)</f>
        <v>1</v>
      </c>
    </row>
    <row r="52">
      <c r="A52" s="5" t="s">
        <v>156</v>
      </c>
      <c r="B52">
        <f>IF(COMMATS!B55='Master Answer Key'!$B54, 1, 0)</f>
        <v>1</v>
      </c>
      <c r="C52">
        <f>IF(COMMATS!C55='Master Answer Key'!$B54, 1, 0)</f>
        <v>1</v>
      </c>
      <c r="D52">
        <f>IF(COMMATS!D55='Master Answer Key'!$B54, 1, 0)</f>
        <v>1</v>
      </c>
      <c r="E52">
        <f>IF(COMMATS!E55='Master Answer Key'!$B54, 1, 0)</f>
        <v>1</v>
      </c>
      <c r="F52">
        <f>IF(COMMATS!F55='Master Answer Key'!$B54, 1, 0)</f>
        <v>1</v>
      </c>
      <c r="G52">
        <f>IF(COMMATS!G55='Master Answer Key'!$B54, 1, 0)</f>
        <v>0</v>
      </c>
      <c r="H52">
        <f>IF(COMMATS!H55='Master Answer Key'!$B54, 1, 0)</f>
        <v>1</v>
      </c>
      <c r="I52">
        <f>IF(COMMATS!I55='Master Answer Key'!$B54, 1, 0)</f>
        <v>1</v>
      </c>
      <c r="J52">
        <f>IF(COMMATS!J55='Master Answer Key'!$B54, 1, 0)</f>
        <v>1</v>
      </c>
      <c r="K52">
        <f>IF(COMMATS!K55='Master Answer Key'!$B54, 1, 0)</f>
        <v>1</v>
      </c>
      <c r="L52">
        <f>IF(COMMATS!L55='Master Answer Key'!$B54, 1, 0)</f>
        <v>1</v>
      </c>
      <c r="M52">
        <f>IF(COMMATS!M55='Master Answer Key'!$B54, 1, 0)</f>
        <v>1</v>
      </c>
      <c r="N52">
        <f>IF(COMMATS!N55='Master Answer Key'!$B54, 1, 0)</f>
        <v>1</v>
      </c>
      <c r="O52">
        <f>IF(COMMATS!O55='Master Answer Key'!$B54, 1, 0)</f>
        <v>1</v>
      </c>
      <c r="P52">
        <f>IF(COMMATS!P55='Master Answer Key'!$B54, 1, 0)</f>
        <v>1</v>
      </c>
      <c r="Q52">
        <f>IF(COMMATS!Q55='Master Answer Key'!$B54, 1, 0)</f>
        <v>0</v>
      </c>
      <c r="R52">
        <f>IF(COMMATS!R55='Master Answer Key'!$B54, 1, 0)</f>
        <v>1</v>
      </c>
      <c r="S52">
        <f>IF(COMMATS!S55='Master Answer Key'!$B54, 1, 0)</f>
        <v>1</v>
      </c>
      <c r="T52">
        <f>IF(COMMATS!T55='Master Answer Key'!$B54, 1, 0)</f>
        <v>1</v>
      </c>
      <c r="U52">
        <f>IF(COMMATS!U55='Master Answer Key'!$B54, 1, 0)</f>
        <v>1</v>
      </c>
      <c r="V52">
        <f>IF(COMMATS!V55='Master Answer Key'!$B54, 1, 0)</f>
        <v>1</v>
      </c>
      <c r="W52">
        <f>IF(COMMATS!W55='Master Answer Key'!$B54, 1, 0)</f>
        <v>1</v>
      </c>
      <c r="X52">
        <f>IF(COMMATS!X55='Master Answer Key'!$B54, 1, 0)</f>
        <v>1</v>
      </c>
      <c r="Y52">
        <f>IF(COMMATS!Y55='Master Answer Key'!$B54, 1, 0)</f>
        <v>1</v>
      </c>
      <c r="Z52">
        <f>IF(COMMATS!Z55='Master Answer Key'!$B54, 1, 0)</f>
        <v>1</v>
      </c>
      <c r="AA52">
        <f>IF(COMMATS!AA55='Master Answer Key'!$B54, 1, 0)</f>
        <v>1</v>
      </c>
      <c r="AB52">
        <f>IF(COMMATS!AB55='Master Answer Key'!$B54, 1, 0)</f>
        <v>1</v>
      </c>
      <c r="AC52">
        <f>IF(COMMATS!AC55='Master Answer Key'!$B54, 1, 0)</f>
        <v>1</v>
      </c>
      <c r="AD52">
        <f>IF(COMMATS!AD55='Master Answer Key'!$B54, 1, 0)</f>
        <v>1</v>
      </c>
      <c r="AE52">
        <f>IF(COMMATS!AE55='Master Answer Key'!$B54, 1, 0)</f>
        <v>1</v>
      </c>
      <c r="AF52">
        <f>IF(COMMATS!AF55='Master Answer Key'!$B54, 1, 0)</f>
        <v>0</v>
      </c>
      <c r="AG52">
        <f>IF(COMMATS!AG55='Master Answer Key'!$B54, 1, 0)</f>
        <v>1</v>
      </c>
      <c r="AH52">
        <f>IF(COMMATS!AH55='Master Answer Key'!$B54, 1, 0)</f>
        <v>1</v>
      </c>
      <c r="AI52">
        <f>IF(COMMATS!AI55='Master Answer Key'!$B54, 1, 0)</f>
        <v>1</v>
      </c>
      <c r="AJ52">
        <f>IF(COMMATS!AJ55='Master Answer Key'!$B54, 1, 0)</f>
        <v>1</v>
      </c>
      <c r="AK52">
        <f>IF(COMMATS!AK55='Master Answer Key'!$B54, 1, 0)</f>
        <v>1</v>
      </c>
      <c r="AL52">
        <f>IF(COMMATS!AL55='Master Answer Key'!$B54, 1, 0)</f>
        <v>1</v>
      </c>
      <c r="AM52">
        <f>IF(COMMATS!AM55='Master Answer Key'!$B54, 1, 0)</f>
        <v>0</v>
      </c>
      <c r="AN52">
        <f>IF(COMMATS!AN55='Master Answer Key'!$B54, 1, 0)</f>
        <v>1</v>
      </c>
    </row>
    <row r="53">
      <c r="A53" s="5" t="s">
        <v>157</v>
      </c>
      <c r="B53">
        <f>IF(COMMATS!B56='Master Answer Key'!$B55, 1, 0)</f>
        <v>1</v>
      </c>
      <c r="C53">
        <f>IF(COMMATS!C56='Master Answer Key'!$B55, 1, 0)</f>
        <v>1</v>
      </c>
      <c r="D53">
        <f>IF(COMMATS!D56='Master Answer Key'!$B55, 1, 0)</f>
        <v>1</v>
      </c>
      <c r="E53">
        <f>IF(COMMATS!E56='Master Answer Key'!$B55, 1, 0)</f>
        <v>1</v>
      </c>
      <c r="F53">
        <f>IF(COMMATS!F56='Master Answer Key'!$B55, 1, 0)</f>
        <v>1</v>
      </c>
      <c r="G53">
        <f>IF(COMMATS!G56='Master Answer Key'!$B55, 1, 0)</f>
        <v>0</v>
      </c>
      <c r="H53">
        <f>IF(COMMATS!H56='Master Answer Key'!$B55, 1, 0)</f>
        <v>1</v>
      </c>
      <c r="I53">
        <f>IF(COMMATS!I56='Master Answer Key'!$B55, 1, 0)</f>
        <v>1</v>
      </c>
      <c r="J53">
        <f>IF(COMMATS!J56='Master Answer Key'!$B55, 1, 0)</f>
        <v>1</v>
      </c>
      <c r="K53">
        <f>IF(COMMATS!K56='Master Answer Key'!$B55, 1, 0)</f>
        <v>1</v>
      </c>
      <c r="L53">
        <f>IF(COMMATS!L56='Master Answer Key'!$B55, 1, 0)</f>
        <v>1</v>
      </c>
      <c r="M53">
        <f>IF(COMMATS!M56='Master Answer Key'!$B55, 1, 0)</f>
        <v>1</v>
      </c>
      <c r="N53">
        <f>IF(COMMATS!N56='Master Answer Key'!$B55, 1, 0)</f>
        <v>1</v>
      </c>
      <c r="O53">
        <f>IF(COMMATS!O56='Master Answer Key'!$B55, 1, 0)</f>
        <v>1</v>
      </c>
      <c r="P53">
        <f>IF(COMMATS!P56='Master Answer Key'!$B55, 1, 0)</f>
        <v>1</v>
      </c>
      <c r="Q53">
        <f>IF(COMMATS!Q56='Master Answer Key'!$B55, 1, 0)</f>
        <v>0</v>
      </c>
      <c r="R53">
        <f>IF(COMMATS!R56='Master Answer Key'!$B55, 1, 0)</f>
        <v>1</v>
      </c>
      <c r="S53">
        <f>IF(COMMATS!S56='Master Answer Key'!$B55, 1, 0)</f>
        <v>1</v>
      </c>
      <c r="T53">
        <f>IF(COMMATS!T56='Master Answer Key'!$B55, 1, 0)</f>
        <v>1</v>
      </c>
      <c r="U53">
        <f>IF(COMMATS!U56='Master Answer Key'!$B55, 1, 0)</f>
        <v>1</v>
      </c>
      <c r="V53">
        <f>IF(COMMATS!V56='Master Answer Key'!$B55, 1, 0)</f>
        <v>1</v>
      </c>
      <c r="W53">
        <f>IF(COMMATS!W56='Master Answer Key'!$B55, 1, 0)</f>
        <v>1</v>
      </c>
      <c r="X53">
        <f>IF(COMMATS!X56='Master Answer Key'!$B55, 1, 0)</f>
        <v>1</v>
      </c>
      <c r="Y53">
        <f>IF(COMMATS!Y56='Master Answer Key'!$B55, 1, 0)</f>
        <v>1</v>
      </c>
      <c r="Z53">
        <f>IF(COMMATS!Z56='Master Answer Key'!$B55, 1, 0)</f>
        <v>1</v>
      </c>
      <c r="AA53">
        <f>IF(COMMATS!AA56='Master Answer Key'!$B55, 1, 0)</f>
        <v>1</v>
      </c>
      <c r="AB53">
        <f>IF(COMMATS!AB56='Master Answer Key'!$B55, 1, 0)</f>
        <v>1</v>
      </c>
      <c r="AC53">
        <f>IF(COMMATS!AC56='Master Answer Key'!$B55, 1, 0)</f>
        <v>1</v>
      </c>
      <c r="AD53">
        <f>IF(COMMATS!AD56='Master Answer Key'!$B55, 1, 0)</f>
        <v>1</v>
      </c>
      <c r="AE53">
        <f>IF(COMMATS!AE56='Master Answer Key'!$B55, 1, 0)</f>
        <v>1</v>
      </c>
      <c r="AF53">
        <f>IF(COMMATS!AF56='Master Answer Key'!$B55, 1, 0)</f>
        <v>1</v>
      </c>
      <c r="AG53">
        <f>IF(COMMATS!AG56='Master Answer Key'!$B55, 1, 0)</f>
        <v>1</v>
      </c>
      <c r="AH53">
        <f>IF(COMMATS!AH56='Master Answer Key'!$B55, 1, 0)</f>
        <v>1</v>
      </c>
      <c r="AI53">
        <f>IF(COMMATS!AI56='Master Answer Key'!$B55, 1, 0)</f>
        <v>1</v>
      </c>
      <c r="AJ53">
        <f>IF(COMMATS!AJ56='Master Answer Key'!$B55, 1, 0)</f>
        <v>1</v>
      </c>
      <c r="AK53">
        <f>IF(COMMATS!AK56='Master Answer Key'!$B55, 1, 0)</f>
        <v>1</v>
      </c>
      <c r="AL53">
        <f>IF(COMMATS!AL56='Master Answer Key'!$B55, 1, 0)</f>
        <v>1</v>
      </c>
      <c r="AM53">
        <f>IF(COMMATS!AM56='Master Answer Key'!$B55, 1, 0)</f>
        <v>1</v>
      </c>
      <c r="AN53">
        <f>IF(COMMATS!AN56='Master Answer Key'!$B55, 1, 0)</f>
        <v>1</v>
      </c>
    </row>
    <row r="54">
      <c r="A54" s="5" t="s">
        <v>158</v>
      </c>
      <c r="B54">
        <f>IF(COMMATS!B57='Master Answer Key'!$B56, 1, 0)</f>
        <v>1</v>
      </c>
      <c r="C54">
        <f>IF(COMMATS!C57='Master Answer Key'!$B56, 1, 0)</f>
        <v>1</v>
      </c>
      <c r="D54">
        <f>IF(COMMATS!D57='Master Answer Key'!$B56, 1, 0)</f>
        <v>1</v>
      </c>
      <c r="E54">
        <f>IF(COMMATS!E57='Master Answer Key'!$B56, 1, 0)</f>
        <v>1</v>
      </c>
      <c r="F54">
        <f>IF(COMMATS!F57='Master Answer Key'!$B56, 1, 0)</f>
        <v>1</v>
      </c>
      <c r="G54">
        <f>IF(COMMATS!G57='Master Answer Key'!$B56, 1, 0)</f>
        <v>0</v>
      </c>
      <c r="H54">
        <f>IF(COMMATS!H57='Master Answer Key'!$B56, 1, 0)</f>
        <v>1</v>
      </c>
      <c r="I54">
        <f>IF(COMMATS!I57='Master Answer Key'!$B56, 1, 0)</f>
        <v>1</v>
      </c>
      <c r="J54">
        <f>IF(COMMATS!J57='Master Answer Key'!$B56, 1, 0)</f>
        <v>1</v>
      </c>
      <c r="K54">
        <f>IF(COMMATS!K57='Master Answer Key'!$B56, 1, 0)</f>
        <v>1</v>
      </c>
      <c r="L54">
        <f>IF(COMMATS!L57='Master Answer Key'!$B56, 1, 0)</f>
        <v>1</v>
      </c>
      <c r="M54">
        <f>IF(COMMATS!M57='Master Answer Key'!$B56, 1, 0)</f>
        <v>1</v>
      </c>
      <c r="N54">
        <f>IF(COMMATS!N57='Master Answer Key'!$B56, 1, 0)</f>
        <v>1</v>
      </c>
      <c r="O54">
        <f>IF(COMMATS!O57='Master Answer Key'!$B56, 1, 0)</f>
        <v>1</v>
      </c>
      <c r="P54">
        <f>IF(COMMATS!P57='Master Answer Key'!$B56, 1, 0)</f>
        <v>1</v>
      </c>
      <c r="Q54">
        <f>IF(COMMATS!Q57='Master Answer Key'!$B56, 1, 0)</f>
        <v>0</v>
      </c>
      <c r="R54">
        <f>IF(COMMATS!R57='Master Answer Key'!$B56, 1, 0)</f>
        <v>1</v>
      </c>
      <c r="S54">
        <f>IF(COMMATS!S57='Master Answer Key'!$B56, 1, 0)</f>
        <v>1</v>
      </c>
      <c r="T54">
        <f>IF(COMMATS!T57='Master Answer Key'!$B56, 1, 0)</f>
        <v>1</v>
      </c>
      <c r="U54">
        <f>IF(COMMATS!U57='Master Answer Key'!$B56, 1, 0)</f>
        <v>1</v>
      </c>
      <c r="V54">
        <f>IF(COMMATS!V57='Master Answer Key'!$B56, 1, 0)</f>
        <v>1</v>
      </c>
      <c r="W54">
        <f>IF(COMMATS!W57='Master Answer Key'!$B56, 1, 0)</f>
        <v>1</v>
      </c>
      <c r="X54">
        <f>IF(COMMATS!X57='Master Answer Key'!$B56, 1, 0)</f>
        <v>1</v>
      </c>
      <c r="Y54">
        <f>IF(COMMATS!Y57='Master Answer Key'!$B56, 1, 0)</f>
        <v>1</v>
      </c>
      <c r="Z54">
        <f>IF(COMMATS!Z57='Master Answer Key'!$B56, 1, 0)</f>
        <v>1</v>
      </c>
      <c r="AA54">
        <f>IF(COMMATS!AA57='Master Answer Key'!$B56, 1, 0)</f>
        <v>1</v>
      </c>
      <c r="AB54">
        <f>IF(COMMATS!AB57='Master Answer Key'!$B56, 1, 0)</f>
        <v>1</v>
      </c>
      <c r="AC54">
        <f>IF(COMMATS!AC57='Master Answer Key'!$B56, 1, 0)</f>
        <v>1</v>
      </c>
      <c r="AD54">
        <f>IF(COMMATS!AD57='Master Answer Key'!$B56, 1, 0)</f>
        <v>1</v>
      </c>
      <c r="AE54">
        <f>IF(COMMATS!AE57='Master Answer Key'!$B56, 1, 0)</f>
        <v>1</v>
      </c>
      <c r="AF54">
        <f>IF(COMMATS!AF57='Master Answer Key'!$B56, 1, 0)</f>
        <v>1</v>
      </c>
      <c r="AG54">
        <f>IF(COMMATS!AG57='Master Answer Key'!$B56, 1, 0)</f>
        <v>1</v>
      </c>
      <c r="AH54">
        <f>IF(COMMATS!AH57='Master Answer Key'!$B56, 1, 0)</f>
        <v>1</v>
      </c>
      <c r="AI54">
        <f>IF(COMMATS!AI57='Master Answer Key'!$B56, 1, 0)</f>
        <v>1</v>
      </c>
      <c r="AJ54">
        <f>IF(COMMATS!AJ57='Master Answer Key'!$B56, 1, 0)</f>
        <v>1</v>
      </c>
      <c r="AK54">
        <f>IF(COMMATS!AK57='Master Answer Key'!$B56, 1, 0)</f>
        <v>1</v>
      </c>
      <c r="AL54">
        <f>IF(COMMATS!AL57='Master Answer Key'!$B56, 1, 0)</f>
        <v>1</v>
      </c>
      <c r="AM54">
        <f>IF(COMMATS!AM57='Master Answer Key'!$B56, 1, 0)</f>
        <v>1</v>
      </c>
      <c r="AN54">
        <f>IF(COMMATS!AN57='Master Answer Key'!$B56, 1, 0)</f>
        <v>1</v>
      </c>
    </row>
    <row r="55">
      <c r="A55" s="5" t="s">
        <v>159</v>
      </c>
      <c r="B55">
        <f>IF(COMMATS!B58='Master Answer Key'!$B57, 1, 0)</f>
        <v>1</v>
      </c>
      <c r="C55">
        <f>IF(COMMATS!C58='Master Answer Key'!$B57, 1, 0)</f>
        <v>1</v>
      </c>
      <c r="D55">
        <f>IF(COMMATS!D58='Master Answer Key'!$B57, 1, 0)</f>
        <v>0</v>
      </c>
      <c r="E55">
        <f>IF(COMMATS!E58='Master Answer Key'!$B57, 1, 0)</f>
        <v>0</v>
      </c>
      <c r="F55">
        <f>IF(COMMATS!F58='Master Answer Key'!$B57, 1, 0)</f>
        <v>1</v>
      </c>
      <c r="G55">
        <f>IF(COMMATS!G58='Master Answer Key'!$B57, 1, 0)</f>
        <v>0</v>
      </c>
      <c r="H55">
        <f>IF(COMMATS!H58='Master Answer Key'!$B57, 1, 0)</f>
        <v>1</v>
      </c>
      <c r="I55">
        <f>IF(COMMATS!I58='Master Answer Key'!$B57, 1, 0)</f>
        <v>1</v>
      </c>
      <c r="J55">
        <f>IF(COMMATS!J58='Master Answer Key'!$B57, 1, 0)</f>
        <v>0</v>
      </c>
      <c r="K55">
        <f>IF(COMMATS!K58='Master Answer Key'!$B57, 1, 0)</f>
        <v>1</v>
      </c>
      <c r="L55">
        <f>IF(COMMATS!L58='Master Answer Key'!$B57, 1, 0)</f>
        <v>1</v>
      </c>
      <c r="M55">
        <f>IF(COMMATS!M58='Master Answer Key'!$B57, 1, 0)</f>
        <v>1</v>
      </c>
      <c r="N55">
        <f>IF(COMMATS!N58='Master Answer Key'!$B57, 1, 0)</f>
        <v>1</v>
      </c>
      <c r="O55">
        <f>IF(COMMATS!O58='Master Answer Key'!$B57, 1, 0)</f>
        <v>1</v>
      </c>
      <c r="P55">
        <f>IF(COMMATS!P58='Master Answer Key'!$B57, 1, 0)</f>
        <v>1</v>
      </c>
      <c r="Q55">
        <f>IF(COMMATS!Q58='Master Answer Key'!$B57, 1, 0)</f>
        <v>1</v>
      </c>
      <c r="R55">
        <f>IF(COMMATS!R58='Master Answer Key'!$B57, 1, 0)</f>
        <v>1</v>
      </c>
      <c r="S55">
        <f>IF(COMMATS!S58='Master Answer Key'!$B57, 1, 0)</f>
        <v>0</v>
      </c>
      <c r="T55">
        <f>IF(COMMATS!T58='Master Answer Key'!$B57, 1, 0)</f>
        <v>0</v>
      </c>
      <c r="U55">
        <f>IF(COMMATS!U58='Master Answer Key'!$B57, 1, 0)</f>
        <v>1</v>
      </c>
      <c r="V55">
        <f>IF(COMMATS!V58='Master Answer Key'!$B57, 1, 0)</f>
        <v>1</v>
      </c>
      <c r="W55">
        <f>IF(COMMATS!W58='Master Answer Key'!$B57, 1, 0)</f>
        <v>1</v>
      </c>
      <c r="X55">
        <f>IF(COMMATS!X58='Master Answer Key'!$B57, 1, 0)</f>
        <v>1</v>
      </c>
      <c r="Y55">
        <f>IF(COMMATS!Y58='Master Answer Key'!$B57, 1, 0)</f>
        <v>1</v>
      </c>
      <c r="Z55">
        <f>IF(COMMATS!Z58='Master Answer Key'!$B57, 1, 0)</f>
        <v>1</v>
      </c>
      <c r="AA55">
        <f>IF(COMMATS!AA58='Master Answer Key'!$B57, 1, 0)</f>
        <v>1</v>
      </c>
      <c r="AB55">
        <f>IF(COMMATS!AB58='Master Answer Key'!$B57, 1, 0)</f>
        <v>1</v>
      </c>
      <c r="AC55">
        <f>IF(COMMATS!AC58='Master Answer Key'!$B57, 1, 0)</f>
        <v>1</v>
      </c>
      <c r="AD55">
        <f>IF(COMMATS!AD58='Master Answer Key'!$B57, 1, 0)</f>
        <v>1</v>
      </c>
      <c r="AE55">
        <f>IF(COMMATS!AE58='Master Answer Key'!$B57, 1, 0)</f>
        <v>0</v>
      </c>
      <c r="AF55">
        <f>IF(COMMATS!AF58='Master Answer Key'!$B57, 1, 0)</f>
        <v>1</v>
      </c>
      <c r="AG55">
        <f>IF(COMMATS!AG58='Master Answer Key'!$B57, 1, 0)</f>
        <v>1</v>
      </c>
      <c r="AH55">
        <f>IF(COMMATS!AH58='Master Answer Key'!$B57, 1, 0)</f>
        <v>1</v>
      </c>
      <c r="AI55">
        <f>IF(COMMATS!AI58='Master Answer Key'!$B57, 1, 0)</f>
        <v>1</v>
      </c>
      <c r="AJ55">
        <f>IF(COMMATS!AJ58='Master Answer Key'!$B57, 1, 0)</f>
        <v>1</v>
      </c>
      <c r="AK55">
        <f>IF(COMMATS!AK58='Master Answer Key'!$B57, 1, 0)</f>
        <v>1</v>
      </c>
      <c r="AL55">
        <f>IF(COMMATS!AL58='Master Answer Key'!$B57, 1, 0)</f>
        <v>1</v>
      </c>
      <c r="AM55">
        <f>IF(COMMATS!AM58='Master Answer Key'!$B57, 1, 0)</f>
        <v>1</v>
      </c>
      <c r="AN55">
        <f>IF(COMMATS!AN58='Master Answer Key'!$B57, 1, 0)</f>
        <v>1</v>
      </c>
    </row>
    <row r="56">
      <c r="A56" s="5" t="s">
        <v>160</v>
      </c>
      <c r="B56">
        <f>IF(COMMATS!B59='Master Answer Key'!$B58, 1, 0)</f>
        <v>1</v>
      </c>
      <c r="C56">
        <f>IF(COMMATS!C59='Master Answer Key'!$B58, 1, 0)</f>
        <v>1</v>
      </c>
      <c r="D56">
        <f>IF(COMMATS!D59='Master Answer Key'!$B58, 1, 0)</f>
        <v>0</v>
      </c>
      <c r="E56">
        <f>IF(COMMATS!E59='Master Answer Key'!$B58, 1, 0)</f>
        <v>0</v>
      </c>
      <c r="F56">
        <f>IF(COMMATS!F59='Master Answer Key'!$B58, 1, 0)</f>
        <v>1</v>
      </c>
      <c r="G56">
        <f>IF(COMMATS!G59='Master Answer Key'!$B58, 1, 0)</f>
        <v>0</v>
      </c>
      <c r="H56">
        <f>IF(COMMATS!H59='Master Answer Key'!$B58, 1, 0)</f>
        <v>1</v>
      </c>
      <c r="I56">
        <f>IF(COMMATS!I59='Master Answer Key'!$B58, 1, 0)</f>
        <v>1</v>
      </c>
      <c r="J56">
        <f>IF(COMMATS!J59='Master Answer Key'!$B58, 1, 0)</f>
        <v>0</v>
      </c>
      <c r="K56">
        <f>IF(COMMATS!K59='Master Answer Key'!$B58, 1, 0)</f>
        <v>1</v>
      </c>
      <c r="L56">
        <f>IF(COMMATS!L59='Master Answer Key'!$B58, 1, 0)</f>
        <v>1</v>
      </c>
      <c r="M56">
        <f>IF(COMMATS!M59='Master Answer Key'!$B58, 1, 0)</f>
        <v>1</v>
      </c>
      <c r="N56">
        <f>IF(COMMATS!N59='Master Answer Key'!$B58, 1, 0)</f>
        <v>1</v>
      </c>
      <c r="O56">
        <f>IF(COMMATS!O59='Master Answer Key'!$B58, 1, 0)</f>
        <v>1</v>
      </c>
      <c r="P56">
        <f>IF(COMMATS!P59='Master Answer Key'!$B58, 1, 0)</f>
        <v>1</v>
      </c>
      <c r="Q56">
        <f>IF(COMMATS!Q59='Master Answer Key'!$B58, 1, 0)</f>
        <v>1</v>
      </c>
      <c r="R56">
        <f>IF(COMMATS!R59='Master Answer Key'!$B58, 1, 0)</f>
        <v>1</v>
      </c>
      <c r="S56">
        <f>IF(COMMATS!S59='Master Answer Key'!$B58, 1, 0)</f>
        <v>0</v>
      </c>
      <c r="T56">
        <f>IF(COMMATS!T59='Master Answer Key'!$B58, 1, 0)</f>
        <v>0</v>
      </c>
      <c r="U56">
        <f>IF(COMMATS!U59='Master Answer Key'!$B58, 1, 0)</f>
        <v>1</v>
      </c>
      <c r="V56">
        <f>IF(COMMATS!V59='Master Answer Key'!$B58, 1, 0)</f>
        <v>1</v>
      </c>
      <c r="W56">
        <f>IF(COMMATS!W59='Master Answer Key'!$B58, 1, 0)</f>
        <v>1</v>
      </c>
      <c r="X56">
        <f>IF(COMMATS!X59='Master Answer Key'!$B58, 1, 0)</f>
        <v>1</v>
      </c>
      <c r="Y56">
        <f>IF(COMMATS!Y59='Master Answer Key'!$B58, 1, 0)</f>
        <v>1</v>
      </c>
      <c r="Z56">
        <f>IF(COMMATS!Z59='Master Answer Key'!$B58, 1, 0)</f>
        <v>1</v>
      </c>
      <c r="AA56">
        <f>IF(COMMATS!AA59='Master Answer Key'!$B58, 1, 0)</f>
        <v>1</v>
      </c>
      <c r="AB56">
        <f>IF(COMMATS!AB59='Master Answer Key'!$B58, 1, 0)</f>
        <v>1</v>
      </c>
      <c r="AC56">
        <f>IF(COMMATS!AC59='Master Answer Key'!$B58, 1, 0)</f>
        <v>1</v>
      </c>
      <c r="AD56">
        <f>IF(COMMATS!AD59='Master Answer Key'!$B58, 1, 0)</f>
        <v>1</v>
      </c>
      <c r="AE56">
        <f>IF(COMMATS!AE59='Master Answer Key'!$B58, 1, 0)</f>
        <v>1</v>
      </c>
      <c r="AF56">
        <f>IF(COMMATS!AF59='Master Answer Key'!$B58, 1, 0)</f>
        <v>1</v>
      </c>
      <c r="AG56">
        <f>IF(COMMATS!AG59='Master Answer Key'!$B58, 1, 0)</f>
        <v>1</v>
      </c>
      <c r="AH56">
        <f>IF(COMMATS!AH59='Master Answer Key'!$B58, 1, 0)</f>
        <v>1</v>
      </c>
      <c r="AI56">
        <f>IF(COMMATS!AI59='Master Answer Key'!$B58, 1, 0)</f>
        <v>1</v>
      </c>
      <c r="AJ56">
        <f>IF(COMMATS!AJ59='Master Answer Key'!$B58, 1, 0)</f>
        <v>1</v>
      </c>
      <c r="AK56">
        <f>IF(COMMATS!AK59='Master Answer Key'!$B58, 1, 0)</f>
        <v>1</v>
      </c>
      <c r="AL56">
        <f>IF(COMMATS!AL59='Master Answer Key'!$B58, 1, 0)</f>
        <v>1</v>
      </c>
      <c r="AM56">
        <f>IF(COMMATS!AM59='Master Answer Key'!$B58, 1, 0)</f>
        <v>0</v>
      </c>
      <c r="AN56">
        <f>IF(COMMATS!AN59='Master Answer Key'!$B58, 1, 0)</f>
        <v>1</v>
      </c>
    </row>
    <row r="57">
      <c r="A57" s="5" t="s">
        <v>161</v>
      </c>
      <c r="B57">
        <f>IF(COMMATS!B60='Master Answer Key'!$B59, 1, 0)</f>
        <v>1</v>
      </c>
      <c r="C57">
        <f>IF(COMMATS!C60='Master Answer Key'!$B59, 1, 0)</f>
        <v>1</v>
      </c>
      <c r="D57">
        <f>IF(COMMATS!D60='Master Answer Key'!$B59, 1, 0)</f>
        <v>1</v>
      </c>
      <c r="E57">
        <f>IF(COMMATS!E60='Master Answer Key'!$B59, 1, 0)</f>
        <v>1</v>
      </c>
      <c r="F57">
        <f>IF(COMMATS!F60='Master Answer Key'!$B59, 1, 0)</f>
        <v>1</v>
      </c>
      <c r="G57">
        <f>IF(COMMATS!G60='Master Answer Key'!$B59, 1, 0)</f>
        <v>0</v>
      </c>
      <c r="H57">
        <f>IF(COMMATS!H60='Master Answer Key'!$B59, 1, 0)</f>
        <v>1</v>
      </c>
      <c r="I57">
        <f>IF(COMMATS!I60='Master Answer Key'!$B59, 1, 0)</f>
        <v>0</v>
      </c>
      <c r="J57">
        <f>IF(COMMATS!J60='Master Answer Key'!$B59, 1, 0)</f>
        <v>0</v>
      </c>
      <c r="K57">
        <f>IF(COMMATS!K60='Master Answer Key'!$B59, 1, 0)</f>
        <v>1</v>
      </c>
      <c r="L57">
        <f>IF(COMMATS!L60='Master Answer Key'!$B59, 1, 0)</f>
        <v>1</v>
      </c>
      <c r="M57">
        <f>IF(COMMATS!M60='Master Answer Key'!$B59, 1, 0)</f>
        <v>1</v>
      </c>
      <c r="N57">
        <f>IF(COMMATS!N60='Master Answer Key'!$B59, 1, 0)</f>
        <v>1</v>
      </c>
      <c r="O57">
        <f>IF(COMMATS!O60='Master Answer Key'!$B59, 1, 0)</f>
        <v>1</v>
      </c>
      <c r="P57">
        <f>IF(COMMATS!P60='Master Answer Key'!$B59, 1, 0)</f>
        <v>0</v>
      </c>
      <c r="Q57">
        <f>IF(COMMATS!Q60='Master Answer Key'!$B59, 1, 0)</f>
        <v>0</v>
      </c>
      <c r="R57">
        <f>IF(COMMATS!R60='Master Answer Key'!$B59, 1, 0)</f>
        <v>0</v>
      </c>
      <c r="S57">
        <f>IF(COMMATS!S60='Master Answer Key'!$B59, 1, 0)</f>
        <v>1</v>
      </c>
      <c r="T57">
        <f>IF(COMMATS!T60='Master Answer Key'!$B59, 1, 0)</f>
        <v>1</v>
      </c>
      <c r="U57">
        <f>IF(COMMATS!U60='Master Answer Key'!$B59, 1, 0)</f>
        <v>1</v>
      </c>
      <c r="V57">
        <f>IF(COMMATS!V60='Master Answer Key'!$B59, 1, 0)</f>
        <v>1</v>
      </c>
      <c r="W57">
        <f>IF(COMMATS!W60='Master Answer Key'!$B59, 1, 0)</f>
        <v>1</v>
      </c>
      <c r="X57">
        <f>IF(COMMATS!X60='Master Answer Key'!$B59, 1, 0)</f>
        <v>1</v>
      </c>
      <c r="Y57">
        <f>IF(COMMATS!Y60='Master Answer Key'!$B59, 1, 0)</f>
        <v>1</v>
      </c>
      <c r="Z57">
        <f>IF(COMMATS!Z60='Master Answer Key'!$B59, 1, 0)</f>
        <v>1</v>
      </c>
      <c r="AA57">
        <f>IF(COMMATS!AA60='Master Answer Key'!$B59, 1, 0)</f>
        <v>1</v>
      </c>
      <c r="AB57">
        <f>IF(COMMATS!AB60='Master Answer Key'!$B59, 1, 0)</f>
        <v>1</v>
      </c>
      <c r="AC57">
        <f>IF(COMMATS!AC60='Master Answer Key'!$B59, 1, 0)</f>
        <v>0</v>
      </c>
      <c r="AD57">
        <f>IF(COMMATS!AD60='Master Answer Key'!$B59, 1, 0)</f>
        <v>1</v>
      </c>
      <c r="AE57">
        <f>IF(COMMATS!AE60='Master Answer Key'!$B59, 1, 0)</f>
        <v>0</v>
      </c>
      <c r="AF57">
        <f>IF(COMMATS!AF60='Master Answer Key'!$B59, 1, 0)</f>
        <v>0</v>
      </c>
      <c r="AG57">
        <f>IF(COMMATS!AG60='Master Answer Key'!$B59, 1, 0)</f>
        <v>1</v>
      </c>
      <c r="AH57">
        <f>IF(COMMATS!AH60='Master Answer Key'!$B59, 1, 0)</f>
        <v>1</v>
      </c>
      <c r="AI57">
        <f>IF(COMMATS!AI60='Master Answer Key'!$B59, 1, 0)</f>
        <v>1</v>
      </c>
      <c r="AJ57">
        <f>IF(COMMATS!AJ60='Master Answer Key'!$B59, 1, 0)</f>
        <v>1</v>
      </c>
      <c r="AK57">
        <f>IF(COMMATS!AK60='Master Answer Key'!$B59, 1, 0)</f>
        <v>1</v>
      </c>
      <c r="AL57">
        <f>IF(COMMATS!AL60='Master Answer Key'!$B59, 1, 0)</f>
        <v>1</v>
      </c>
      <c r="AM57">
        <f>IF(COMMATS!AM60='Master Answer Key'!$B59, 1, 0)</f>
        <v>0</v>
      </c>
      <c r="AN57">
        <f>IF(COMMATS!AN60='Master Answer Key'!$B59, 1, 0)</f>
        <v>1</v>
      </c>
    </row>
    <row r="58">
      <c r="A58" s="5" t="s">
        <v>162</v>
      </c>
      <c r="B58">
        <f>IF(COMMATS!B61='Master Answer Key'!$B60, 1, 0)</f>
        <v>1</v>
      </c>
      <c r="C58">
        <f>IF(COMMATS!C61='Master Answer Key'!$B60, 1, 0)</f>
        <v>1</v>
      </c>
      <c r="D58">
        <f>IF(COMMATS!D61='Master Answer Key'!$B60, 1, 0)</f>
        <v>1</v>
      </c>
      <c r="E58">
        <f>IF(COMMATS!E61='Master Answer Key'!$B60, 1, 0)</f>
        <v>1</v>
      </c>
      <c r="F58">
        <f>IF(COMMATS!F61='Master Answer Key'!$B60, 1, 0)</f>
        <v>1</v>
      </c>
      <c r="G58">
        <f>IF(COMMATS!G61='Master Answer Key'!$B60, 1, 0)</f>
        <v>0</v>
      </c>
      <c r="H58">
        <f>IF(COMMATS!H61='Master Answer Key'!$B60, 1, 0)</f>
        <v>1</v>
      </c>
      <c r="I58">
        <f>IF(COMMATS!I61='Master Answer Key'!$B60, 1, 0)</f>
        <v>1</v>
      </c>
      <c r="J58">
        <f>IF(COMMATS!J61='Master Answer Key'!$B60, 1, 0)</f>
        <v>1</v>
      </c>
      <c r="K58">
        <f>IF(COMMATS!K61='Master Answer Key'!$B60, 1, 0)</f>
        <v>1</v>
      </c>
      <c r="L58">
        <f>IF(COMMATS!L61='Master Answer Key'!$B60, 1, 0)</f>
        <v>1</v>
      </c>
      <c r="M58">
        <f>IF(COMMATS!M61='Master Answer Key'!$B60, 1, 0)</f>
        <v>1</v>
      </c>
      <c r="N58">
        <f>IF(COMMATS!N61='Master Answer Key'!$B60, 1, 0)</f>
        <v>1</v>
      </c>
      <c r="O58">
        <f>IF(COMMATS!O61='Master Answer Key'!$B60, 1, 0)</f>
        <v>1</v>
      </c>
      <c r="P58">
        <f>IF(COMMATS!P61='Master Answer Key'!$B60, 1, 0)</f>
        <v>1</v>
      </c>
      <c r="Q58">
        <f>IF(COMMATS!Q61='Master Answer Key'!$B60, 1, 0)</f>
        <v>1</v>
      </c>
      <c r="R58">
        <f>IF(COMMATS!R61='Master Answer Key'!$B60, 1, 0)</f>
        <v>0</v>
      </c>
      <c r="S58">
        <f>IF(COMMATS!S61='Master Answer Key'!$B60, 1, 0)</f>
        <v>1</v>
      </c>
      <c r="T58">
        <f>IF(COMMATS!T61='Master Answer Key'!$B60, 1, 0)</f>
        <v>1</v>
      </c>
      <c r="U58">
        <f>IF(COMMATS!U61='Master Answer Key'!$B60, 1, 0)</f>
        <v>1</v>
      </c>
      <c r="V58">
        <f>IF(COMMATS!V61='Master Answer Key'!$B60, 1, 0)</f>
        <v>1</v>
      </c>
      <c r="W58">
        <f>IF(COMMATS!W61='Master Answer Key'!$B60, 1, 0)</f>
        <v>1</v>
      </c>
      <c r="X58">
        <f>IF(COMMATS!X61='Master Answer Key'!$B60, 1, 0)</f>
        <v>1</v>
      </c>
      <c r="Y58">
        <f>IF(COMMATS!Y61='Master Answer Key'!$B60, 1, 0)</f>
        <v>1</v>
      </c>
      <c r="Z58">
        <f>IF(COMMATS!Z61='Master Answer Key'!$B60, 1, 0)</f>
        <v>1</v>
      </c>
      <c r="AA58">
        <f>IF(COMMATS!AA61='Master Answer Key'!$B60, 1, 0)</f>
        <v>1</v>
      </c>
      <c r="AB58">
        <f>IF(COMMATS!AB61='Master Answer Key'!$B60, 1, 0)</f>
        <v>1</v>
      </c>
      <c r="AC58">
        <f>IF(COMMATS!AC61='Master Answer Key'!$B60, 1, 0)</f>
        <v>1</v>
      </c>
      <c r="AD58">
        <f>IF(COMMATS!AD61='Master Answer Key'!$B60, 1, 0)</f>
        <v>1</v>
      </c>
      <c r="AE58">
        <f>IF(COMMATS!AE61='Master Answer Key'!$B60, 1, 0)</f>
        <v>1</v>
      </c>
      <c r="AF58">
        <f>IF(COMMATS!AF61='Master Answer Key'!$B60, 1, 0)</f>
        <v>1</v>
      </c>
      <c r="AG58">
        <f>IF(COMMATS!AG61='Master Answer Key'!$B60, 1, 0)</f>
        <v>1</v>
      </c>
      <c r="AH58">
        <f>IF(COMMATS!AH61='Master Answer Key'!$B60, 1, 0)</f>
        <v>1</v>
      </c>
      <c r="AI58">
        <f>IF(COMMATS!AI61='Master Answer Key'!$B60, 1, 0)</f>
        <v>1</v>
      </c>
      <c r="AJ58">
        <f>IF(COMMATS!AJ61='Master Answer Key'!$B60, 1, 0)</f>
        <v>1</v>
      </c>
      <c r="AK58">
        <f>IF(COMMATS!AK61='Master Answer Key'!$B60, 1, 0)</f>
        <v>1</v>
      </c>
      <c r="AL58">
        <f>IF(COMMATS!AL61='Master Answer Key'!$B60, 1, 0)</f>
        <v>1</v>
      </c>
      <c r="AM58">
        <f>IF(COMMATS!AM61='Master Answer Key'!$B60, 1, 0)</f>
        <v>0</v>
      </c>
      <c r="AN58">
        <f>IF(COMMATS!AN61='Master Answer Key'!$B60, 1, 0)</f>
        <v>1</v>
      </c>
    </row>
    <row r="59">
      <c r="A59" s="5" t="s">
        <v>163</v>
      </c>
      <c r="B59">
        <f>IF(COMMATS!B62='Master Answer Key'!$B61, 1, 0)</f>
        <v>1</v>
      </c>
      <c r="C59">
        <f>IF(COMMATS!C62='Master Answer Key'!$B61, 1, 0)</f>
        <v>1</v>
      </c>
      <c r="D59">
        <f>IF(COMMATS!D62='Master Answer Key'!$B61, 1, 0)</f>
        <v>1</v>
      </c>
      <c r="E59">
        <f>IF(COMMATS!E62='Master Answer Key'!$B61, 1, 0)</f>
        <v>1</v>
      </c>
      <c r="F59">
        <f>IF(COMMATS!F62='Master Answer Key'!$B61, 1, 0)</f>
        <v>1</v>
      </c>
      <c r="G59">
        <f>IF(COMMATS!G62='Master Answer Key'!$B61, 1, 0)</f>
        <v>0</v>
      </c>
      <c r="H59">
        <f>IF(COMMATS!H62='Master Answer Key'!$B61, 1, 0)</f>
        <v>1</v>
      </c>
      <c r="I59">
        <f>IF(COMMATS!I62='Master Answer Key'!$B61, 1, 0)</f>
        <v>1</v>
      </c>
      <c r="J59">
        <f>IF(COMMATS!J62='Master Answer Key'!$B61, 1, 0)</f>
        <v>0</v>
      </c>
      <c r="K59">
        <f>IF(COMMATS!K62='Master Answer Key'!$B61, 1, 0)</f>
        <v>1</v>
      </c>
      <c r="L59">
        <f>IF(COMMATS!L62='Master Answer Key'!$B61, 1, 0)</f>
        <v>1</v>
      </c>
      <c r="M59">
        <f>IF(COMMATS!M62='Master Answer Key'!$B61, 1, 0)</f>
        <v>1</v>
      </c>
      <c r="N59">
        <f>IF(COMMATS!N62='Master Answer Key'!$B61, 1, 0)</f>
        <v>1</v>
      </c>
      <c r="O59">
        <f>IF(COMMATS!O62='Master Answer Key'!$B61, 1, 0)</f>
        <v>1</v>
      </c>
      <c r="P59">
        <f>IF(COMMATS!P62='Master Answer Key'!$B61, 1, 0)</f>
        <v>1</v>
      </c>
      <c r="Q59">
        <f>IF(COMMATS!Q62='Master Answer Key'!$B61, 1, 0)</f>
        <v>1</v>
      </c>
      <c r="R59">
        <f>IF(COMMATS!R62='Master Answer Key'!$B61, 1, 0)</f>
        <v>1</v>
      </c>
      <c r="S59">
        <f>IF(COMMATS!S62='Master Answer Key'!$B61, 1, 0)</f>
        <v>1</v>
      </c>
      <c r="T59">
        <f>IF(COMMATS!T62='Master Answer Key'!$B61, 1, 0)</f>
        <v>1</v>
      </c>
      <c r="U59">
        <f>IF(COMMATS!U62='Master Answer Key'!$B61, 1, 0)</f>
        <v>1</v>
      </c>
      <c r="V59">
        <f>IF(COMMATS!V62='Master Answer Key'!$B61, 1, 0)</f>
        <v>1</v>
      </c>
      <c r="W59">
        <f>IF(COMMATS!W62='Master Answer Key'!$B61, 1, 0)</f>
        <v>1</v>
      </c>
      <c r="X59">
        <f>IF(COMMATS!X62='Master Answer Key'!$B61, 1, 0)</f>
        <v>1</v>
      </c>
      <c r="Y59">
        <f>IF(COMMATS!Y62='Master Answer Key'!$B61, 1, 0)</f>
        <v>0</v>
      </c>
      <c r="Z59">
        <f>IF(COMMATS!Z62='Master Answer Key'!$B61, 1, 0)</f>
        <v>1</v>
      </c>
      <c r="AA59">
        <f>IF(COMMATS!AA62='Master Answer Key'!$B61, 1, 0)</f>
        <v>1</v>
      </c>
      <c r="AB59">
        <f>IF(COMMATS!AB62='Master Answer Key'!$B61, 1, 0)</f>
        <v>1</v>
      </c>
      <c r="AC59">
        <f>IF(COMMATS!AC62='Master Answer Key'!$B61, 1, 0)</f>
        <v>1</v>
      </c>
      <c r="AD59">
        <f>IF(COMMATS!AD62='Master Answer Key'!$B61, 1, 0)</f>
        <v>1</v>
      </c>
      <c r="AE59">
        <f>IF(COMMATS!AE62='Master Answer Key'!$B61, 1, 0)</f>
        <v>1</v>
      </c>
      <c r="AF59">
        <f>IF(COMMATS!AF62='Master Answer Key'!$B61, 1, 0)</f>
        <v>0</v>
      </c>
      <c r="AG59">
        <f>IF(COMMATS!AG62='Master Answer Key'!$B61, 1, 0)</f>
        <v>1</v>
      </c>
      <c r="AH59">
        <f>IF(COMMATS!AH62='Master Answer Key'!$B61, 1, 0)</f>
        <v>1</v>
      </c>
      <c r="AI59">
        <f>IF(COMMATS!AI62='Master Answer Key'!$B61, 1, 0)</f>
        <v>1</v>
      </c>
      <c r="AJ59">
        <f>IF(COMMATS!AJ62='Master Answer Key'!$B61, 1, 0)</f>
        <v>1</v>
      </c>
      <c r="AK59">
        <f>IF(COMMATS!AK62='Master Answer Key'!$B61, 1, 0)</f>
        <v>1</v>
      </c>
      <c r="AL59">
        <f>IF(COMMATS!AL62='Master Answer Key'!$B61, 1, 0)</f>
        <v>1</v>
      </c>
      <c r="AM59">
        <f>IF(COMMATS!AM62='Master Answer Key'!$B61, 1, 0)</f>
        <v>1</v>
      </c>
      <c r="AN59">
        <f>IF(COMMATS!AN62='Master Answer Key'!$B61, 1, 0)</f>
        <v>1</v>
      </c>
    </row>
    <row r="60">
      <c r="A60" s="5" t="s">
        <v>164</v>
      </c>
      <c r="B60">
        <f>IF(COMMATS!B63='Master Answer Key'!$B62, 1, 0)</f>
        <v>1</v>
      </c>
      <c r="C60">
        <f>IF(COMMATS!C63='Master Answer Key'!$B62, 1, 0)</f>
        <v>1</v>
      </c>
      <c r="D60">
        <f>IF(COMMATS!D63='Master Answer Key'!$B62, 1, 0)</f>
        <v>1</v>
      </c>
      <c r="E60">
        <f>IF(COMMATS!E63='Master Answer Key'!$B62, 1, 0)</f>
        <v>1</v>
      </c>
      <c r="F60">
        <f>IF(COMMATS!F63='Master Answer Key'!$B62, 1, 0)</f>
        <v>1</v>
      </c>
      <c r="G60">
        <f>IF(COMMATS!G63='Master Answer Key'!$B62, 1, 0)</f>
        <v>0</v>
      </c>
      <c r="H60">
        <f>IF(COMMATS!H63='Master Answer Key'!$B62, 1, 0)</f>
        <v>1</v>
      </c>
      <c r="I60">
        <f>IF(COMMATS!I63='Master Answer Key'!$B62, 1, 0)</f>
        <v>1</v>
      </c>
      <c r="J60">
        <f>IF(COMMATS!J63='Master Answer Key'!$B62, 1, 0)</f>
        <v>1</v>
      </c>
      <c r="K60">
        <f>IF(COMMATS!K63='Master Answer Key'!$B62, 1, 0)</f>
        <v>1</v>
      </c>
      <c r="L60">
        <f>IF(COMMATS!L63='Master Answer Key'!$B62, 1, 0)</f>
        <v>1</v>
      </c>
      <c r="M60">
        <f>IF(COMMATS!M63='Master Answer Key'!$B62, 1, 0)</f>
        <v>1</v>
      </c>
      <c r="N60">
        <f>IF(COMMATS!N63='Master Answer Key'!$B62, 1, 0)</f>
        <v>1</v>
      </c>
      <c r="O60">
        <f>IF(COMMATS!O63='Master Answer Key'!$B62, 1, 0)</f>
        <v>1</v>
      </c>
      <c r="P60">
        <f>IF(COMMATS!P63='Master Answer Key'!$B62, 1, 0)</f>
        <v>1</v>
      </c>
      <c r="Q60">
        <f>IF(COMMATS!Q63='Master Answer Key'!$B62, 1, 0)</f>
        <v>0</v>
      </c>
      <c r="R60">
        <f>IF(COMMATS!R63='Master Answer Key'!$B62, 1, 0)</f>
        <v>1</v>
      </c>
      <c r="S60">
        <f>IF(COMMATS!S63='Master Answer Key'!$B62, 1, 0)</f>
        <v>1</v>
      </c>
      <c r="T60">
        <f>IF(COMMATS!T63='Master Answer Key'!$B62, 1, 0)</f>
        <v>1</v>
      </c>
      <c r="U60">
        <f>IF(COMMATS!U63='Master Answer Key'!$B62, 1, 0)</f>
        <v>1</v>
      </c>
      <c r="V60">
        <f>IF(COMMATS!V63='Master Answer Key'!$B62, 1, 0)</f>
        <v>1</v>
      </c>
      <c r="W60">
        <f>IF(COMMATS!W63='Master Answer Key'!$B62, 1, 0)</f>
        <v>1</v>
      </c>
      <c r="X60">
        <f>IF(COMMATS!X63='Master Answer Key'!$B62, 1, 0)</f>
        <v>1</v>
      </c>
      <c r="Y60">
        <f>IF(COMMATS!Y63='Master Answer Key'!$B62, 1, 0)</f>
        <v>1</v>
      </c>
      <c r="Z60">
        <f>IF(COMMATS!Z63='Master Answer Key'!$B62, 1, 0)</f>
        <v>1</v>
      </c>
      <c r="AA60">
        <f>IF(COMMATS!AA63='Master Answer Key'!$B62, 1, 0)</f>
        <v>1</v>
      </c>
      <c r="AB60">
        <f>IF(COMMATS!AB63='Master Answer Key'!$B62, 1, 0)</f>
        <v>1</v>
      </c>
      <c r="AC60">
        <f>IF(COMMATS!AC63='Master Answer Key'!$B62, 1, 0)</f>
        <v>1</v>
      </c>
      <c r="AD60">
        <f>IF(COMMATS!AD63='Master Answer Key'!$B62, 1, 0)</f>
        <v>1</v>
      </c>
      <c r="AE60">
        <f>IF(COMMATS!AE63='Master Answer Key'!$B62, 1, 0)</f>
        <v>1</v>
      </c>
      <c r="AF60">
        <f>IF(COMMATS!AF63='Master Answer Key'!$B62, 1, 0)</f>
        <v>1</v>
      </c>
      <c r="AG60">
        <f>IF(COMMATS!AG63='Master Answer Key'!$B62, 1, 0)</f>
        <v>0</v>
      </c>
      <c r="AH60">
        <f>IF(COMMATS!AH63='Master Answer Key'!$B62, 1, 0)</f>
        <v>1</v>
      </c>
      <c r="AI60">
        <f>IF(COMMATS!AI63='Master Answer Key'!$B62, 1, 0)</f>
        <v>1</v>
      </c>
      <c r="AJ60">
        <f>IF(COMMATS!AJ63='Master Answer Key'!$B62, 1, 0)</f>
        <v>1</v>
      </c>
      <c r="AK60">
        <f>IF(COMMATS!AK63='Master Answer Key'!$B62, 1, 0)</f>
        <v>1</v>
      </c>
      <c r="AL60">
        <f>IF(COMMATS!AL63='Master Answer Key'!$B62, 1, 0)</f>
        <v>0</v>
      </c>
      <c r="AM60">
        <f>IF(COMMATS!AM63='Master Answer Key'!$B62, 1, 0)</f>
        <v>0</v>
      </c>
      <c r="AN60">
        <f>IF(COMMATS!AN63='Master Answer Key'!$B62, 1, 0)</f>
        <v>1</v>
      </c>
    </row>
    <row r="61">
      <c r="A61" s="5" t="s">
        <v>165</v>
      </c>
      <c r="B61">
        <f>IF(COMMATS!B64='Master Answer Key'!$B63, 1, 0)</f>
        <v>0</v>
      </c>
      <c r="C61">
        <f>IF(COMMATS!C64='Master Answer Key'!$B63, 1, 0)</f>
        <v>1</v>
      </c>
      <c r="D61">
        <f>IF(COMMATS!D64='Master Answer Key'!$B63, 1, 0)</f>
        <v>1</v>
      </c>
      <c r="E61">
        <f>IF(COMMATS!E64='Master Answer Key'!$B63, 1, 0)</f>
        <v>0</v>
      </c>
      <c r="F61">
        <f>IF(COMMATS!F64='Master Answer Key'!$B63, 1, 0)</f>
        <v>1</v>
      </c>
      <c r="G61">
        <f>IF(COMMATS!G64='Master Answer Key'!$B63, 1, 0)</f>
        <v>0</v>
      </c>
      <c r="H61">
        <f>IF(COMMATS!H64='Master Answer Key'!$B63, 1, 0)</f>
        <v>1</v>
      </c>
      <c r="I61">
        <f>IF(COMMATS!I64='Master Answer Key'!$B63, 1, 0)</f>
        <v>0</v>
      </c>
      <c r="J61">
        <f>IF(COMMATS!J64='Master Answer Key'!$B63, 1, 0)</f>
        <v>1</v>
      </c>
      <c r="K61">
        <f>IF(COMMATS!K64='Master Answer Key'!$B63, 1, 0)</f>
        <v>0</v>
      </c>
      <c r="L61">
        <f>IF(COMMATS!L64='Master Answer Key'!$B63, 1, 0)</f>
        <v>1</v>
      </c>
      <c r="M61">
        <f>IF(COMMATS!M64='Master Answer Key'!$B63, 1, 0)</f>
        <v>1</v>
      </c>
      <c r="N61">
        <f>IF(COMMATS!N64='Master Answer Key'!$B63, 1, 0)</f>
        <v>0</v>
      </c>
      <c r="O61">
        <f>IF(COMMATS!O64='Master Answer Key'!$B63, 1, 0)</f>
        <v>1</v>
      </c>
      <c r="P61">
        <f>IF(COMMATS!P64='Master Answer Key'!$B63, 1, 0)</f>
        <v>1</v>
      </c>
      <c r="Q61">
        <f>IF(COMMATS!Q64='Master Answer Key'!$B63, 1, 0)</f>
        <v>1</v>
      </c>
      <c r="R61">
        <f>IF(COMMATS!R64='Master Answer Key'!$B63, 1, 0)</f>
        <v>0</v>
      </c>
      <c r="S61">
        <f>IF(COMMATS!S64='Master Answer Key'!$B63, 1, 0)</f>
        <v>0</v>
      </c>
      <c r="T61">
        <f>IF(COMMATS!T64='Master Answer Key'!$B63, 1, 0)</f>
        <v>1</v>
      </c>
      <c r="U61">
        <f>IF(COMMATS!U64='Master Answer Key'!$B63, 1, 0)</f>
        <v>1</v>
      </c>
      <c r="V61">
        <f>IF(COMMATS!V64='Master Answer Key'!$B63, 1, 0)</f>
        <v>1</v>
      </c>
      <c r="W61">
        <f>IF(COMMATS!W64='Master Answer Key'!$B63, 1, 0)</f>
        <v>1</v>
      </c>
      <c r="X61">
        <f>IF(COMMATS!X64='Master Answer Key'!$B63, 1, 0)</f>
        <v>1</v>
      </c>
      <c r="Y61">
        <f>IF(COMMATS!Y64='Master Answer Key'!$B63, 1, 0)</f>
        <v>0</v>
      </c>
      <c r="Z61">
        <f>IF(COMMATS!Z64='Master Answer Key'!$B63, 1, 0)</f>
        <v>0</v>
      </c>
      <c r="AA61">
        <f>IF(COMMATS!AA64='Master Answer Key'!$B63, 1, 0)</f>
        <v>1</v>
      </c>
      <c r="AB61">
        <f>IF(COMMATS!AB64='Master Answer Key'!$B63, 1, 0)</f>
        <v>1</v>
      </c>
      <c r="AC61">
        <f>IF(COMMATS!AC64='Master Answer Key'!$B63, 1, 0)</f>
        <v>0</v>
      </c>
      <c r="AD61">
        <f>IF(COMMATS!AD64='Master Answer Key'!$B63, 1, 0)</f>
        <v>1</v>
      </c>
      <c r="AE61">
        <f>IF(COMMATS!AE64='Master Answer Key'!$B63, 1, 0)</f>
        <v>0</v>
      </c>
      <c r="AF61">
        <f>IF(COMMATS!AF64='Master Answer Key'!$B63, 1, 0)</f>
        <v>1</v>
      </c>
      <c r="AG61">
        <f>IF(COMMATS!AG64='Master Answer Key'!$B63, 1, 0)</f>
        <v>1</v>
      </c>
      <c r="AH61">
        <f>IF(COMMATS!AH64='Master Answer Key'!$B63, 1, 0)</f>
        <v>1</v>
      </c>
      <c r="AI61">
        <f>IF(COMMATS!AI64='Master Answer Key'!$B63, 1, 0)</f>
        <v>1</v>
      </c>
      <c r="AJ61">
        <f>IF(COMMATS!AJ64='Master Answer Key'!$B63, 1, 0)</f>
        <v>1</v>
      </c>
      <c r="AK61">
        <f>IF(COMMATS!AK64='Master Answer Key'!$B63, 1, 0)</f>
        <v>0</v>
      </c>
      <c r="AL61">
        <f>IF(COMMATS!AL64='Master Answer Key'!$B63, 1, 0)</f>
        <v>1</v>
      </c>
      <c r="AM61">
        <f>IF(COMMATS!AM64='Master Answer Key'!$B63, 1, 0)</f>
        <v>1</v>
      </c>
      <c r="AN61">
        <f>IF(COMMATS!AN64='Master Answer Key'!$B63, 1, 0)</f>
        <v>0</v>
      </c>
    </row>
    <row r="62">
      <c r="A62" s="5" t="s">
        <v>166</v>
      </c>
      <c r="B62">
        <f>IF(COMMATS!B65='Master Answer Key'!$B64, 1, 0)</f>
        <v>0</v>
      </c>
      <c r="C62">
        <f>IF(COMMATS!C65='Master Answer Key'!$B64, 1, 0)</f>
        <v>1</v>
      </c>
      <c r="D62">
        <f>IF(COMMATS!D65='Master Answer Key'!$B64, 1, 0)</f>
        <v>1</v>
      </c>
      <c r="E62">
        <f>IF(COMMATS!E65='Master Answer Key'!$B64, 1, 0)</f>
        <v>0</v>
      </c>
      <c r="F62">
        <f>IF(COMMATS!F65='Master Answer Key'!$B64, 1, 0)</f>
        <v>1</v>
      </c>
      <c r="G62">
        <f>IF(COMMATS!G65='Master Answer Key'!$B64, 1, 0)</f>
        <v>0</v>
      </c>
      <c r="H62">
        <f>IF(COMMATS!H65='Master Answer Key'!$B64, 1, 0)</f>
        <v>1</v>
      </c>
      <c r="I62">
        <f>IF(COMMATS!I65='Master Answer Key'!$B64, 1, 0)</f>
        <v>0</v>
      </c>
      <c r="J62">
        <f>IF(COMMATS!J65='Master Answer Key'!$B64, 1, 0)</f>
        <v>1</v>
      </c>
      <c r="K62">
        <f>IF(COMMATS!K65='Master Answer Key'!$B64, 1, 0)</f>
        <v>0</v>
      </c>
      <c r="L62">
        <f>IF(COMMATS!L65='Master Answer Key'!$B64, 1, 0)</f>
        <v>1</v>
      </c>
      <c r="M62">
        <f>IF(COMMATS!M65='Master Answer Key'!$B64, 1, 0)</f>
        <v>1</v>
      </c>
      <c r="N62">
        <f>IF(COMMATS!N65='Master Answer Key'!$B64, 1, 0)</f>
        <v>0</v>
      </c>
      <c r="O62">
        <f>IF(COMMATS!O65='Master Answer Key'!$B64, 1, 0)</f>
        <v>1</v>
      </c>
      <c r="P62">
        <f>IF(COMMATS!P65='Master Answer Key'!$B64, 1, 0)</f>
        <v>1</v>
      </c>
      <c r="Q62">
        <f>IF(COMMATS!Q65='Master Answer Key'!$B64, 1, 0)</f>
        <v>1</v>
      </c>
      <c r="R62">
        <f>IF(COMMATS!R65='Master Answer Key'!$B64, 1, 0)</f>
        <v>0</v>
      </c>
      <c r="S62">
        <f>IF(COMMATS!S65='Master Answer Key'!$B64, 1, 0)</f>
        <v>0</v>
      </c>
      <c r="T62">
        <f>IF(COMMATS!T65='Master Answer Key'!$B64, 1, 0)</f>
        <v>1</v>
      </c>
      <c r="U62">
        <f>IF(COMMATS!U65='Master Answer Key'!$B64, 1, 0)</f>
        <v>1</v>
      </c>
      <c r="V62">
        <f>IF(COMMATS!V65='Master Answer Key'!$B64, 1, 0)</f>
        <v>1</v>
      </c>
      <c r="W62">
        <f>IF(COMMATS!W65='Master Answer Key'!$B64, 1, 0)</f>
        <v>1</v>
      </c>
      <c r="X62">
        <f>IF(COMMATS!X65='Master Answer Key'!$B64, 1, 0)</f>
        <v>1</v>
      </c>
      <c r="Y62">
        <f>IF(COMMATS!Y65='Master Answer Key'!$B64, 1, 0)</f>
        <v>0</v>
      </c>
      <c r="Z62">
        <f>IF(COMMATS!Z65='Master Answer Key'!$B64, 1, 0)</f>
        <v>0</v>
      </c>
      <c r="AA62">
        <f>IF(COMMATS!AA65='Master Answer Key'!$B64, 1, 0)</f>
        <v>1</v>
      </c>
      <c r="AB62">
        <f>IF(COMMATS!AB65='Master Answer Key'!$B64, 1, 0)</f>
        <v>1</v>
      </c>
      <c r="AC62">
        <f>IF(COMMATS!AC65='Master Answer Key'!$B64, 1, 0)</f>
        <v>0</v>
      </c>
      <c r="AD62">
        <f>IF(COMMATS!AD65='Master Answer Key'!$B64, 1, 0)</f>
        <v>1</v>
      </c>
      <c r="AE62">
        <f>IF(COMMATS!AE65='Master Answer Key'!$B64, 1, 0)</f>
        <v>0</v>
      </c>
      <c r="AF62">
        <f>IF(COMMATS!AF65='Master Answer Key'!$B64, 1, 0)</f>
        <v>1</v>
      </c>
      <c r="AG62">
        <f>IF(COMMATS!AG65='Master Answer Key'!$B64, 1, 0)</f>
        <v>1</v>
      </c>
      <c r="AH62">
        <f>IF(COMMATS!AH65='Master Answer Key'!$B64, 1, 0)</f>
        <v>1</v>
      </c>
      <c r="AI62">
        <f>IF(COMMATS!AI65='Master Answer Key'!$B64, 1, 0)</f>
        <v>1</v>
      </c>
      <c r="AJ62">
        <f>IF(COMMATS!AJ65='Master Answer Key'!$B64, 1, 0)</f>
        <v>1</v>
      </c>
      <c r="AK62">
        <f>IF(COMMATS!AK65='Master Answer Key'!$B64, 1, 0)</f>
        <v>0</v>
      </c>
      <c r="AL62">
        <f>IF(COMMATS!AL65='Master Answer Key'!$B64, 1, 0)</f>
        <v>1</v>
      </c>
      <c r="AM62">
        <f>IF(COMMATS!AM65='Master Answer Key'!$B64, 1, 0)</f>
        <v>1</v>
      </c>
      <c r="AN62">
        <f>IF(COMMATS!AN65='Master Answer Key'!$B64, 1, 0)</f>
        <v>0</v>
      </c>
    </row>
    <row r="63">
      <c r="A63" s="5" t="s">
        <v>167</v>
      </c>
      <c r="B63">
        <f>IF(COMMATS!B66='Master Answer Key'!$B65, 1, 0)</f>
        <v>1</v>
      </c>
      <c r="C63">
        <f>IF(COMMATS!C66='Master Answer Key'!$B65, 1, 0)</f>
        <v>0</v>
      </c>
      <c r="D63">
        <f>IF(COMMATS!D66='Master Answer Key'!$B65, 1, 0)</f>
        <v>1</v>
      </c>
      <c r="E63">
        <f>IF(COMMATS!E66='Master Answer Key'!$B65, 1, 0)</f>
        <v>1</v>
      </c>
      <c r="F63">
        <f>IF(COMMATS!F66='Master Answer Key'!$B65, 1, 0)</f>
        <v>1</v>
      </c>
      <c r="G63">
        <f>IF(COMMATS!G66='Master Answer Key'!$B65, 1, 0)</f>
        <v>0</v>
      </c>
      <c r="H63">
        <f>IF(COMMATS!H66='Master Answer Key'!$B65, 1, 0)</f>
        <v>0</v>
      </c>
      <c r="I63">
        <f>IF(COMMATS!I66='Master Answer Key'!$B65, 1, 0)</f>
        <v>1</v>
      </c>
      <c r="J63">
        <f>IF(COMMATS!J66='Master Answer Key'!$B65, 1, 0)</f>
        <v>0</v>
      </c>
      <c r="K63">
        <f>IF(COMMATS!K66='Master Answer Key'!$B65, 1, 0)</f>
        <v>1</v>
      </c>
      <c r="L63">
        <f>IF(COMMATS!L66='Master Answer Key'!$B65, 1, 0)</f>
        <v>1</v>
      </c>
      <c r="M63">
        <f>IF(COMMATS!M66='Master Answer Key'!$B65, 1, 0)</f>
        <v>1</v>
      </c>
      <c r="N63">
        <f>IF(COMMATS!N66='Master Answer Key'!$B65, 1, 0)</f>
        <v>1</v>
      </c>
      <c r="O63">
        <f>IF(COMMATS!O66='Master Answer Key'!$B65, 1, 0)</f>
        <v>1</v>
      </c>
      <c r="P63">
        <f>IF(COMMATS!P66='Master Answer Key'!$B65, 1, 0)</f>
        <v>1</v>
      </c>
      <c r="Q63">
        <f>IF(COMMATS!Q66='Master Answer Key'!$B65, 1, 0)</f>
        <v>0</v>
      </c>
      <c r="R63">
        <f>IF(COMMATS!R66='Master Answer Key'!$B65, 1, 0)</f>
        <v>0</v>
      </c>
      <c r="S63">
        <f>IF(COMMATS!S66='Master Answer Key'!$B65, 1, 0)</f>
        <v>1</v>
      </c>
      <c r="T63">
        <f>IF(COMMATS!T66='Master Answer Key'!$B65, 1, 0)</f>
        <v>1</v>
      </c>
      <c r="U63">
        <f>IF(COMMATS!U66='Master Answer Key'!$B65, 1, 0)</f>
        <v>1</v>
      </c>
      <c r="V63">
        <f>IF(COMMATS!V66='Master Answer Key'!$B65, 1, 0)</f>
        <v>0</v>
      </c>
      <c r="W63">
        <f>IF(COMMATS!W66='Master Answer Key'!$B65, 1, 0)</f>
        <v>0</v>
      </c>
      <c r="X63">
        <f>IF(COMMATS!X66='Master Answer Key'!$B65, 1, 0)</f>
        <v>1</v>
      </c>
      <c r="Y63">
        <f>IF(COMMATS!Y66='Master Answer Key'!$B65, 1, 0)</f>
        <v>1</v>
      </c>
      <c r="Z63">
        <f>IF(COMMATS!Z66='Master Answer Key'!$B65, 1, 0)</f>
        <v>1</v>
      </c>
      <c r="AA63">
        <f>IF(COMMATS!AA66='Master Answer Key'!$B65, 1, 0)</f>
        <v>1</v>
      </c>
      <c r="AB63">
        <f>IF(COMMATS!AB66='Master Answer Key'!$B65, 1, 0)</f>
        <v>1</v>
      </c>
      <c r="AC63">
        <f>IF(COMMATS!AC66='Master Answer Key'!$B65, 1, 0)</f>
        <v>0</v>
      </c>
      <c r="AD63">
        <f>IF(COMMATS!AD66='Master Answer Key'!$B65, 1, 0)</f>
        <v>1</v>
      </c>
      <c r="AE63">
        <f>IF(COMMATS!AE66='Master Answer Key'!$B65, 1, 0)</f>
        <v>1</v>
      </c>
      <c r="AF63">
        <f>IF(COMMATS!AF66='Master Answer Key'!$B65, 1, 0)</f>
        <v>0</v>
      </c>
      <c r="AG63">
        <f>IF(COMMATS!AG66='Master Answer Key'!$B65, 1, 0)</f>
        <v>1</v>
      </c>
      <c r="AH63">
        <f>IF(COMMATS!AH66='Master Answer Key'!$B65, 1, 0)</f>
        <v>1</v>
      </c>
      <c r="AI63">
        <f>IF(COMMATS!AI66='Master Answer Key'!$B65, 1, 0)</f>
        <v>1</v>
      </c>
      <c r="AJ63">
        <f>IF(COMMATS!AJ66='Master Answer Key'!$B65, 1, 0)</f>
        <v>1</v>
      </c>
      <c r="AK63">
        <f>IF(COMMATS!AK66='Master Answer Key'!$B65, 1, 0)</f>
        <v>1</v>
      </c>
      <c r="AL63">
        <f>IF(COMMATS!AL66='Master Answer Key'!$B65, 1, 0)</f>
        <v>0</v>
      </c>
      <c r="AM63">
        <f>IF(COMMATS!AM66='Master Answer Key'!$B65, 1, 0)</f>
        <v>1</v>
      </c>
      <c r="AN63">
        <f>IF(COMMATS!AN66='Master Answer Key'!$B65, 1, 0)</f>
        <v>1</v>
      </c>
    </row>
    <row r="64">
      <c r="A64" s="5" t="s">
        <v>168</v>
      </c>
      <c r="B64">
        <f>IF(COMMATS!B67='Master Answer Key'!$B66, 1, 0)</f>
        <v>1</v>
      </c>
      <c r="C64">
        <f>IF(COMMATS!C67='Master Answer Key'!$B66, 1, 0)</f>
        <v>0</v>
      </c>
      <c r="D64">
        <f>IF(COMMATS!D67='Master Answer Key'!$B66, 1, 0)</f>
        <v>0</v>
      </c>
      <c r="E64">
        <f>IF(COMMATS!E67='Master Answer Key'!$B66, 1, 0)</f>
        <v>1</v>
      </c>
      <c r="F64">
        <f>IF(COMMATS!F67='Master Answer Key'!$B66, 1, 0)</f>
        <v>1</v>
      </c>
      <c r="G64">
        <f>IF(COMMATS!G67='Master Answer Key'!$B66, 1, 0)</f>
        <v>0</v>
      </c>
      <c r="H64">
        <f>IF(COMMATS!H67='Master Answer Key'!$B66, 1, 0)</f>
        <v>1</v>
      </c>
      <c r="I64">
        <f>IF(COMMATS!I67='Master Answer Key'!$B66, 1, 0)</f>
        <v>1</v>
      </c>
      <c r="J64">
        <f>IF(COMMATS!J67='Master Answer Key'!$B66, 1, 0)</f>
        <v>1</v>
      </c>
      <c r="K64">
        <f>IF(COMMATS!K67='Master Answer Key'!$B66, 1, 0)</f>
        <v>1</v>
      </c>
      <c r="L64">
        <f>IF(COMMATS!L67='Master Answer Key'!$B66, 1, 0)</f>
        <v>1</v>
      </c>
      <c r="M64">
        <f>IF(COMMATS!M67='Master Answer Key'!$B66, 1, 0)</f>
        <v>1</v>
      </c>
      <c r="N64">
        <f>IF(COMMATS!N67='Master Answer Key'!$B66, 1, 0)</f>
        <v>1</v>
      </c>
      <c r="O64">
        <f>IF(COMMATS!O67='Master Answer Key'!$B66, 1, 0)</f>
        <v>1</v>
      </c>
      <c r="P64">
        <f>IF(COMMATS!P67='Master Answer Key'!$B66, 1, 0)</f>
        <v>1</v>
      </c>
      <c r="Q64">
        <f>IF(COMMATS!Q67='Master Answer Key'!$B66, 1, 0)</f>
        <v>1</v>
      </c>
      <c r="R64">
        <f>IF(COMMATS!R67='Master Answer Key'!$B66, 1, 0)</f>
        <v>0</v>
      </c>
      <c r="S64">
        <f>IF(COMMATS!S67='Master Answer Key'!$B66, 1, 0)</f>
        <v>1</v>
      </c>
      <c r="T64">
        <f>IF(COMMATS!T67='Master Answer Key'!$B66, 1, 0)</f>
        <v>1</v>
      </c>
      <c r="U64">
        <f>IF(COMMATS!U67='Master Answer Key'!$B66, 1, 0)</f>
        <v>1</v>
      </c>
      <c r="V64">
        <f>IF(COMMATS!V67='Master Answer Key'!$B66, 1, 0)</f>
        <v>1</v>
      </c>
      <c r="W64">
        <f>IF(COMMATS!W67='Master Answer Key'!$B66, 1, 0)</f>
        <v>1</v>
      </c>
      <c r="X64">
        <f>IF(COMMATS!X67='Master Answer Key'!$B66, 1, 0)</f>
        <v>1</v>
      </c>
      <c r="Y64">
        <f>IF(COMMATS!Y67='Master Answer Key'!$B66, 1, 0)</f>
        <v>0</v>
      </c>
      <c r="Z64">
        <f>IF(COMMATS!Z67='Master Answer Key'!$B66, 1, 0)</f>
        <v>1</v>
      </c>
      <c r="AA64">
        <f>IF(COMMATS!AA67='Master Answer Key'!$B66, 1, 0)</f>
        <v>1</v>
      </c>
      <c r="AB64">
        <f>IF(COMMATS!AB67='Master Answer Key'!$B66, 1, 0)</f>
        <v>1</v>
      </c>
      <c r="AC64">
        <f>IF(COMMATS!AC67='Master Answer Key'!$B66, 1, 0)</f>
        <v>0</v>
      </c>
      <c r="AD64">
        <f>IF(COMMATS!AD67='Master Answer Key'!$B66, 1, 0)</f>
        <v>1</v>
      </c>
      <c r="AE64">
        <f>IF(COMMATS!AE67='Master Answer Key'!$B66, 1, 0)</f>
        <v>1</v>
      </c>
      <c r="AF64">
        <f>IF(COMMATS!AF67='Master Answer Key'!$B66, 1, 0)</f>
        <v>1</v>
      </c>
      <c r="AG64">
        <f>IF(COMMATS!AG67='Master Answer Key'!$B66, 1, 0)</f>
        <v>1</v>
      </c>
      <c r="AH64">
        <f>IF(COMMATS!AH67='Master Answer Key'!$B66, 1, 0)</f>
        <v>1</v>
      </c>
      <c r="AI64">
        <f>IF(COMMATS!AI67='Master Answer Key'!$B66, 1, 0)</f>
        <v>1</v>
      </c>
      <c r="AJ64">
        <f>IF(COMMATS!AJ67='Master Answer Key'!$B66, 1, 0)</f>
        <v>1</v>
      </c>
      <c r="AK64">
        <f>IF(COMMATS!AK67='Master Answer Key'!$B66, 1, 0)</f>
        <v>1</v>
      </c>
      <c r="AL64">
        <f>IF(COMMATS!AL67='Master Answer Key'!$B66, 1, 0)</f>
        <v>1</v>
      </c>
      <c r="AM64">
        <f>IF(COMMATS!AM67='Master Answer Key'!$B66, 1, 0)</f>
        <v>1</v>
      </c>
      <c r="AN64">
        <f>IF(COMMATS!AN67='Master Answer Key'!$B66, 1, 0)</f>
        <v>0</v>
      </c>
    </row>
    <row r="65">
      <c r="A65" s="5" t="s">
        <v>169</v>
      </c>
      <c r="B65">
        <f>IF(COMMATS!B68='Master Answer Key'!$B67, 1, 0)</f>
        <v>0</v>
      </c>
      <c r="C65">
        <f>IF(COMMATS!C68='Master Answer Key'!$B67, 1, 0)</f>
        <v>1</v>
      </c>
      <c r="D65">
        <f>IF(COMMATS!D68='Master Answer Key'!$B67, 1, 0)</f>
        <v>0</v>
      </c>
      <c r="E65">
        <f>IF(COMMATS!E68='Master Answer Key'!$B67, 1, 0)</f>
        <v>0</v>
      </c>
      <c r="F65">
        <f>IF(COMMATS!F68='Master Answer Key'!$B67, 1, 0)</f>
        <v>0</v>
      </c>
      <c r="G65">
        <f>IF(COMMATS!G68='Master Answer Key'!$B67, 1, 0)</f>
        <v>1</v>
      </c>
      <c r="H65">
        <f>IF(COMMATS!H68='Master Answer Key'!$B67, 1, 0)</f>
        <v>0</v>
      </c>
      <c r="I65">
        <f>IF(COMMATS!I68='Master Answer Key'!$B67, 1, 0)</f>
        <v>0</v>
      </c>
      <c r="J65">
        <f>IF(COMMATS!J68='Master Answer Key'!$B67, 1, 0)</f>
        <v>0</v>
      </c>
      <c r="K65">
        <f>IF(COMMATS!K68='Master Answer Key'!$B67, 1, 0)</f>
        <v>0</v>
      </c>
      <c r="L65">
        <f>IF(COMMATS!L68='Master Answer Key'!$B67, 1, 0)</f>
        <v>0</v>
      </c>
      <c r="M65">
        <f>IF(COMMATS!M68='Master Answer Key'!$B67, 1, 0)</f>
        <v>0</v>
      </c>
      <c r="N65">
        <f>IF(COMMATS!N68='Master Answer Key'!$B67, 1, 0)</f>
        <v>0</v>
      </c>
      <c r="O65">
        <f>IF(COMMATS!O68='Master Answer Key'!$B67, 1, 0)</f>
        <v>0</v>
      </c>
      <c r="P65">
        <f>IF(COMMATS!P68='Master Answer Key'!$B67, 1, 0)</f>
        <v>0</v>
      </c>
      <c r="Q65">
        <f>IF(COMMATS!Q68='Master Answer Key'!$B67, 1, 0)</f>
        <v>0</v>
      </c>
      <c r="R65">
        <f>IF(COMMATS!R68='Master Answer Key'!$B67, 1, 0)</f>
        <v>0</v>
      </c>
      <c r="S65">
        <f>IF(COMMATS!S68='Master Answer Key'!$B67, 1, 0)</f>
        <v>0</v>
      </c>
      <c r="T65">
        <f>IF(COMMATS!T68='Master Answer Key'!$B67, 1, 0)</f>
        <v>0</v>
      </c>
      <c r="U65">
        <f>IF(COMMATS!U68='Master Answer Key'!$B67, 1, 0)</f>
        <v>0</v>
      </c>
      <c r="V65">
        <f>IF(COMMATS!V68='Master Answer Key'!$B67, 1, 0)</f>
        <v>0</v>
      </c>
      <c r="W65">
        <f>IF(COMMATS!W68='Master Answer Key'!$B67, 1, 0)</f>
        <v>0</v>
      </c>
      <c r="X65">
        <f>IF(COMMATS!X68='Master Answer Key'!$B67, 1, 0)</f>
        <v>0</v>
      </c>
      <c r="Y65">
        <f>IF(COMMATS!Y68='Master Answer Key'!$B67, 1, 0)</f>
        <v>0</v>
      </c>
      <c r="Z65">
        <f>IF(COMMATS!Z68='Master Answer Key'!$B67, 1, 0)</f>
        <v>0</v>
      </c>
      <c r="AA65">
        <f>IF(COMMATS!AA68='Master Answer Key'!$B67, 1, 0)</f>
        <v>0</v>
      </c>
      <c r="AB65">
        <f>IF(COMMATS!AB68='Master Answer Key'!$B67, 1, 0)</f>
        <v>0</v>
      </c>
      <c r="AC65">
        <f>IF(COMMATS!AC68='Master Answer Key'!$B67, 1, 0)</f>
        <v>0</v>
      </c>
      <c r="AD65">
        <f>IF(COMMATS!AD68='Master Answer Key'!$B67, 1, 0)</f>
        <v>0</v>
      </c>
      <c r="AE65">
        <f>IF(COMMATS!AE68='Master Answer Key'!$B67, 1, 0)</f>
        <v>0</v>
      </c>
      <c r="AF65">
        <f>IF(COMMATS!AF68='Master Answer Key'!$B67, 1, 0)</f>
        <v>0</v>
      </c>
      <c r="AG65">
        <f>IF(COMMATS!AG68='Master Answer Key'!$B67, 1, 0)</f>
        <v>0</v>
      </c>
      <c r="AH65">
        <f>IF(COMMATS!AH68='Master Answer Key'!$B67, 1, 0)</f>
        <v>1</v>
      </c>
      <c r="AI65">
        <f>IF(COMMATS!AI68='Master Answer Key'!$B67, 1, 0)</f>
        <v>0</v>
      </c>
      <c r="AJ65">
        <f>IF(COMMATS!AJ68='Master Answer Key'!$B67, 1, 0)</f>
        <v>0</v>
      </c>
      <c r="AK65">
        <f>IF(COMMATS!AK68='Master Answer Key'!$B67, 1, 0)</f>
        <v>0</v>
      </c>
      <c r="AL65">
        <f>IF(COMMATS!AL68='Master Answer Key'!$B67, 1, 0)</f>
        <v>0</v>
      </c>
      <c r="AM65">
        <f>IF(COMMATS!AM68='Master Answer Key'!$B67, 1, 0)</f>
        <v>0</v>
      </c>
      <c r="AN65">
        <f>IF(COMMATS!AN68='Master Answer Key'!$B67, 1, 0)</f>
        <v>1</v>
      </c>
    </row>
    <row r="66">
      <c r="A66" s="5" t="s">
        <v>170</v>
      </c>
      <c r="B66">
        <f>IF(COMMATS!B69='Master Answer Key'!$B68, 1, 0)</f>
        <v>0</v>
      </c>
      <c r="C66">
        <f>IF(COMMATS!C69='Master Answer Key'!$B68, 1, 0)</f>
        <v>1</v>
      </c>
      <c r="D66">
        <f>IF(COMMATS!D69='Master Answer Key'!$B68, 1, 0)</f>
        <v>0</v>
      </c>
      <c r="E66">
        <f>IF(COMMATS!E69='Master Answer Key'!$B68, 1, 0)</f>
        <v>0</v>
      </c>
      <c r="F66">
        <f>IF(COMMATS!F69='Master Answer Key'!$B68, 1, 0)</f>
        <v>1</v>
      </c>
      <c r="G66">
        <f>IF(COMMATS!G69='Master Answer Key'!$B68, 1, 0)</f>
        <v>0</v>
      </c>
      <c r="H66">
        <f>IF(COMMATS!H69='Master Answer Key'!$B68, 1, 0)</f>
        <v>1</v>
      </c>
      <c r="I66">
        <f>IF(COMMATS!I69='Master Answer Key'!$B68, 1, 0)</f>
        <v>1</v>
      </c>
      <c r="J66">
        <f>IF(COMMATS!J69='Master Answer Key'!$B68, 1, 0)</f>
        <v>0</v>
      </c>
      <c r="K66">
        <f>IF(COMMATS!K69='Master Answer Key'!$B68, 1, 0)</f>
        <v>0</v>
      </c>
      <c r="L66">
        <f>IF(COMMATS!L69='Master Answer Key'!$B68, 1, 0)</f>
        <v>1</v>
      </c>
      <c r="M66">
        <f>IF(COMMATS!M69='Master Answer Key'!$B68, 1, 0)</f>
        <v>1</v>
      </c>
      <c r="N66">
        <f>IF(COMMATS!N69='Master Answer Key'!$B68, 1, 0)</f>
        <v>1</v>
      </c>
      <c r="O66">
        <f>IF(COMMATS!O69='Master Answer Key'!$B68, 1, 0)</f>
        <v>1</v>
      </c>
      <c r="P66">
        <f>IF(COMMATS!P69='Master Answer Key'!$B68, 1, 0)</f>
        <v>1</v>
      </c>
      <c r="Q66">
        <f>IF(COMMATS!Q69='Master Answer Key'!$B68, 1, 0)</f>
        <v>1</v>
      </c>
      <c r="R66">
        <f>IF(COMMATS!R69='Master Answer Key'!$B68, 1, 0)</f>
        <v>0</v>
      </c>
      <c r="S66">
        <f>IF(COMMATS!S69='Master Answer Key'!$B68, 1, 0)</f>
        <v>1</v>
      </c>
      <c r="T66">
        <f>IF(COMMATS!T69='Master Answer Key'!$B68, 1, 0)</f>
        <v>0</v>
      </c>
      <c r="U66">
        <f>IF(COMMATS!U69='Master Answer Key'!$B68, 1, 0)</f>
        <v>1</v>
      </c>
      <c r="V66">
        <f>IF(COMMATS!V69='Master Answer Key'!$B68, 1, 0)</f>
        <v>1</v>
      </c>
      <c r="W66">
        <f>IF(COMMATS!W69='Master Answer Key'!$B68, 1, 0)</f>
        <v>1</v>
      </c>
      <c r="X66">
        <f>IF(COMMATS!X69='Master Answer Key'!$B68, 1, 0)</f>
        <v>0</v>
      </c>
      <c r="Y66">
        <f>IF(COMMATS!Y69='Master Answer Key'!$B68, 1, 0)</f>
        <v>1</v>
      </c>
      <c r="Z66">
        <f>IF(COMMATS!Z69='Master Answer Key'!$B68, 1, 0)</f>
        <v>1</v>
      </c>
      <c r="AA66">
        <f>IF(COMMATS!AA69='Master Answer Key'!$B68, 1, 0)</f>
        <v>1</v>
      </c>
      <c r="AB66">
        <f>IF(COMMATS!AB69='Master Answer Key'!$B68, 1, 0)</f>
        <v>1</v>
      </c>
      <c r="AC66">
        <f>IF(COMMATS!AC69='Master Answer Key'!$B68, 1, 0)</f>
        <v>1</v>
      </c>
      <c r="AD66">
        <f>IF(COMMATS!AD69='Master Answer Key'!$B68, 1, 0)</f>
        <v>1</v>
      </c>
      <c r="AE66">
        <f>IF(COMMATS!AE69='Master Answer Key'!$B68, 1, 0)</f>
        <v>0</v>
      </c>
      <c r="AF66">
        <f>IF(COMMATS!AF69='Master Answer Key'!$B68, 1, 0)</f>
        <v>1</v>
      </c>
      <c r="AG66">
        <f>IF(COMMATS!AG69='Master Answer Key'!$B68, 1, 0)</f>
        <v>1</v>
      </c>
      <c r="AH66">
        <f>IF(COMMATS!AH69='Master Answer Key'!$B68, 1, 0)</f>
        <v>1</v>
      </c>
      <c r="AI66">
        <f>IF(COMMATS!AI69='Master Answer Key'!$B68, 1, 0)</f>
        <v>1</v>
      </c>
      <c r="AJ66">
        <f>IF(COMMATS!AJ69='Master Answer Key'!$B68, 1, 0)</f>
        <v>1</v>
      </c>
      <c r="AK66">
        <f>IF(COMMATS!AK69='Master Answer Key'!$B68, 1, 0)</f>
        <v>1</v>
      </c>
      <c r="AL66">
        <f>IF(COMMATS!AL69='Master Answer Key'!$B68, 1, 0)</f>
        <v>1</v>
      </c>
      <c r="AM66">
        <f>IF(COMMATS!AM69='Master Answer Key'!$B68, 1, 0)</f>
        <v>1</v>
      </c>
      <c r="AN66">
        <f>IF(COMMATS!AN69='Master Answer Key'!$B68, 1, 0)</f>
        <v>1</v>
      </c>
    </row>
    <row r="67">
      <c r="A67" s="5" t="s">
        <v>171</v>
      </c>
      <c r="B67">
        <f>IF(COMMATS!B70='Master Answer Key'!$B69, 1, 0)</f>
        <v>1</v>
      </c>
      <c r="C67">
        <f>IF(COMMATS!C70='Master Answer Key'!$B69, 1, 0)</f>
        <v>0</v>
      </c>
      <c r="D67">
        <f>IF(COMMATS!D70='Master Answer Key'!$B69, 1, 0)</f>
        <v>1</v>
      </c>
      <c r="E67">
        <f>IF(COMMATS!E70='Master Answer Key'!$B69, 1, 0)</f>
        <v>1</v>
      </c>
      <c r="F67">
        <f>IF(COMMATS!F70='Master Answer Key'!$B69, 1, 0)</f>
        <v>1</v>
      </c>
      <c r="G67">
        <f>IF(COMMATS!G70='Master Answer Key'!$B69, 1, 0)</f>
        <v>0</v>
      </c>
      <c r="H67">
        <f>IF(COMMATS!H70='Master Answer Key'!$B69, 1, 0)</f>
        <v>1</v>
      </c>
      <c r="I67">
        <f>IF(COMMATS!I70='Master Answer Key'!$B69, 1, 0)</f>
        <v>1</v>
      </c>
      <c r="J67">
        <f>IF(COMMATS!J70='Master Answer Key'!$B69, 1, 0)</f>
        <v>1</v>
      </c>
      <c r="K67">
        <f>IF(COMMATS!K70='Master Answer Key'!$B69, 1, 0)</f>
        <v>0</v>
      </c>
      <c r="L67">
        <f>IF(COMMATS!L70='Master Answer Key'!$B69, 1, 0)</f>
        <v>1</v>
      </c>
      <c r="M67">
        <f>IF(COMMATS!M70='Master Answer Key'!$B69, 1, 0)</f>
        <v>1</v>
      </c>
      <c r="N67">
        <f>IF(COMMATS!N70='Master Answer Key'!$B69, 1, 0)</f>
        <v>0</v>
      </c>
      <c r="O67">
        <f>IF(COMMATS!O70='Master Answer Key'!$B69, 1, 0)</f>
        <v>1</v>
      </c>
      <c r="P67">
        <f>IF(COMMATS!P70='Master Answer Key'!$B69, 1, 0)</f>
        <v>1</v>
      </c>
      <c r="Q67">
        <f>IF(COMMATS!Q70='Master Answer Key'!$B69, 1, 0)</f>
        <v>1</v>
      </c>
      <c r="R67">
        <f>IF(COMMATS!R70='Master Answer Key'!$B69, 1, 0)</f>
        <v>1</v>
      </c>
      <c r="S67">
        <f>IF(COMMATS!S70='Master Answer Key'!$B69, 1, 0)</f>
        <v>1</v>
      </c>
      <c r="T67">
        <f>IF(COMMATS!T70='Master Answer Key'!$B69, 1, 0)</f>
        <v>1</v>
      </c>
      <c r="U67">
        <f>IF(COMMATS!U70='Master Answer Key'!$B69, 1, 0)</f>
        <v>1</v>
      </c>
      <c r="V67">
        <f>IF(COMMATS!V70='Master Answer Key'!$B69, 1, 0)</f>
        <v>1</v>
      </c>
      <c r="W67">
        <f>IF(COMMATS!W70='Master Answer Key'!$B69, 1, 0)</f>
        <v>1</v>
      </c>
      <c r="X67">
        <f>IF(COMMATS!X70='Master Answer Key'!$B69, 1, 0)</f>
        <v>1</v>
      </c>
      <c r="Y67">
        <f>IF(COMMATS!Y70='Master Answer Key'!$B69, 1, 0)</f>
        <v>1</v>
      </c>
      <c r="Z67">
        <f>IF(COMMATS!Z70='Master Answer Key'!$B69, 1, 0)</f>
        <v>1</v>
      </c>
      <c r="AA67">
        <f>IF(COMMATS!AA70='Master Answer Key'!$B69, 1, 0)</f>
        <v>1</v>
      </c>
      <c r="AB67">
        <f>IF(COMMATS!AB70='Master Answer Key'!$B69, 1, 0)</f>
        <v>1</v>
      </c>
      <c r="AC67">
        <f>IF(COMMATS!AC70='Master Answer Key'!$B69, 1, 0)</f>
        <v>1</v>
      </c>
      <c r="AD67">
        <f>IF(COMMATS!AD70='Master Answer Key'!$B69, 1, 0)</f>
        <v>0</v>
      </c>
      <c r="AE67">
        <f>IF(COMMATS!AE70='Master Answer Key'!$B69, 1, 0)</f>
        <v>1</v>
      </c>
      <c r="AF67">
        <f>IF(COMMATS!AF70='Master Answer Key'!$B69, 1, 0)</f>
        <v>1</v>
      </c>
      <c r="AG67">
        <f>IF(COMMATS!AG70='Master Answer Key'!$B69, 1, 0)</f>
        <v>1</v>
      </c>
      <c r="AH67">
        <f>IF(COMMATS!AH70='Master Answer Key'!$B69, 1, 0)</f>
        <v>1</v>
      </c>
      <c r="AI67">
        <f>IF(COMMATS!AI70='Master Answer Key'!$B69, 1, 0)</f>
        <v>1</v>
      </c>
      <c r="AJ67">
        <f>IF(COMMATS!AJ70='Master Answer Key'!$B69, 1, 0)</f>
        <v>0</v>
      </c>
      <c r="AK67">
        <f>IF(COMMATS!AK70='Master Answer Key'!$B69, 1, 0)</f>
        <v>1</v>
      </c>
      <c r="AL67">
        <f>IF(COMMATS!AL70='Master Answer Key'!$B69, 1, 0)</f>
        <v>1</v>
      </c>
      <c r="AM67">
        <f>IF(COMMATS!AM70='Master Answer Key'!$B69, 1, 0)</f>
        <v>0</v>
      </c>
      <c r="AN67">
        <f>IF(COMMATS!AN70='Master Answer Key'!$B69, 1, 0)</f>
        <v>1</v>
      </c>
    </row>
    <row r="68">
      <c r="A68" s="5" t="s">
        <v>172</v>
      </c>
      <c r="B68">
        <f>IF(COMMATS!B71='Master Answer Key'!$B70, 1, 0)</f>
        <v>0</v>
      </c>
      <c r="C68">
        <f>IF(COMMATS!C71='Master Answer Key'!$B70, 1, 0)</f>
        <v>1</v>
      </c>
      <c r="D68">
        <f>IF(COMMATS!D71='Master Answer Key'!$B70, 1, 0)</f>
        <v>1</v>
      </c>
      <c r="E68">
        <f>IF(COMMATS!E71='Master Answer Key'!$B70, 1, 0)</f>
        <v>0</v>
      </c>
      <c r="F68">
        <f>IF(COMMATS!F71='Master Answer Key'!$B70, 1, 0)</f>
        <v>0</v>
      </c>
      <c r="G68">
        <f>IF(COMMATS!G71='Master Answer Key'!$B70, 1, 0)</f>
        <v>0</v>
      </c>
      <c r="H68">
        <f>IF(COMMATS!H71='Master Answer Key'!$B70, 1, 0)</f>
        <v>1</v>
      </c>
      <c r="I68">
        <f>IF(COMMATS!I71='Master Answer Key'!$B70, 1, 0)</f>
        <v>1</v>
      </c>
      <c r="J68">
        <f>IF(COMMATS!J71='Master Answer Key'!$B70, 1, 0)</f>
        <v>0</v>
      </c>
      <c r="K68">
        <f>IF(COMMATS!K71='Master Answer Key'!$B70, 1, 0)</f>
        <v>0</v>
      </c>
      <c r="L68">
        <f>IF(COMMATS!L71='Master Answer Key'!$B70, 1, 0)</f>
        <v>0</v>
      </c>
      <c r="M68">
        <f>IF(COMMATS!M71='Master Answer Key'!$B70, 1, 0)</f>
        <v>0</v>
      </c>
      <c r="N68">
        <f>IF(COMMATS!N71='Master Answer Key'!$B70, 1, 0)</f>
        <v>0</v>
      </c>
      <c r="O68">
        <f>IF(COMMATS!O71='Master Answer Key'!$B70, 1, 0)</f>
        <v>1</v>
      </c>
      <c r="P68">
        <f>IF(COMMATS!P71='Master Answer Key'!$B70, 1, 0)</f>
        <v>0</v>
      </c>
      <c r="Q68">
        <f>IF(COMMATS!Q71='Master Answer Key'!$B70, 1, 0)</f>
        <v>1</v>
      </c>
      <c r="R68">
        <f>IF(COMMATS!R71='Master Answer Key'!$B70, 1, 0)</f>
        <v>0</v>
      </c>
      <c r="S68">
        <f>IF(COMMATS!S71='Master Answer Key'!$B70, 1, 0)</f>
        <v>0</v>
      </c>
      <c r="T68">
        <f>IF(COMMATS!T71='Master Answer Key'!$B70, 1, 0)</f>
        <v>0</v>
      </c>
      <c r="U68">
        <f>IF(COMMATS!U71='Master Answer Key'!$B70, 1, 0)</f>
        <v>0</v>
      </c>
      <c r="V68">
        <f>IF(COMMATS!V71='Master Answer Key'!$B70, 1, 0)</f>
        <v>1</v>
      </c>
      <c r="W68">
        <f>IF(COMMATS!W71='Master Answer Key'!$B70, 1, 0)</f>
        <v>0</v>
      </c>
      <c r="X68">
        <f>IF(COMMATS!X71='Master Answer Key'!$B70, 1, 0)</f>
        <v>0</v>
      </c>
      <c r="Y68">
        <f>IF(COMMATS!Y71='Master Answer Key'!$B70, 1, 0)</f>
        <v>0</v>
      </c>
      <c r="Z68">
        <f>IF(COMMATS!Z71='Master Answer Key'!$B70, 1, 0)</f>
        <v>0</v>
      </c>
      <c r="AA68">
        <f>IF(COMMATS!AA71='Master Answer Key'!$B70, 1, 0)</f>
        <v>0</v>
      </c>
      <c r="AB68">
        <f>IF(COMMATS!AB71='Master Answer Key'!$B70, 1, 0)</f>
        <v>1</v>
      </c>
      <c r="AC68">
        <f>IF(COMMATS!AC71='Master Answer Key'!$B70, 1, 0)</f>
        <v>0</v>
      </c>
      <c r="AD68">
        <f>IF(COMMATS!AD71='Master Answer Key'!$B70, 1, 0)</f>
        <v>0</v>
      </c>
      <c r="AE68">
        <f>IF(COMMATS!AE71='Master Answer Key'!$B70, 1, 0)</f>
        <v>0</v>
      </c>
      <c r="AF68">
        <f>IF(COMMATS!AF71='Master Answer Key'!$B70, 1, 0)</f>
        <v>1</v>
      </c>
      <c r="AG68">
        <f>IF(COMMATS!AG71='Master Answer Key'!$B70, 1, 0)</f>
        <v>0</v>
      </c>
      <c r="AH68">
        <f>IF(COMMATS!AH71='Master Answer Key'!$B70, 1, 0)</f>
        <v>0</v>
      </c>
      <c r="AI68">
        <f>IF(COMMATS!AI71='Master Answer Key'!$B70, 1, 0)</f>
        <v>1</v>
      </c>
      <c r="AJ68">
        <f>IF(COMMATS!AJ71='Master Answer Key'!$B70, 1, 0)</f>
        <v>0</v>
      </c>
      <c r="AK68">
        <f>IF(COMMATS!AK71='Master Answer Key'!$B70, 1, 0)</f>
        <v>0</v>
      </c>
      <c r="AL68">
        <f>IF(COMMATS!AL71='Master Answer Key'!$B70, 1, 0)</f>
        <v>1</v>
      </c>
      <c r="AM68">
        <f>IF(COMMATS!AM71='Master Answer Key'!$B70, 1, 0)</f>
        <v>0</v>
      </c>
      <c r="AN68">
        <f>IF(COMMATS!AN71='Master Answer Key'!$B70, 1, 0)</f>
        <v>1</v>
      </c>
    </row>
    <row r="69">
      <c r="A69" s="5" t="s">
        <v>173</v>
      </c>
      <c r="B69">
        <f>IF(COMMATS!B72='Master Answer Key'!$B71, 1, 0)</f>
        <v>1</v>
      </c>
      <c r="C69">
        <f>IF(COMMATS!C72='Master Answer Key'!$B71, 1, 0)</f>
        <v>1</v>
      </c>
      <c r="D69">
        <f>IF(COMMATS!D72='Master Answer Key'!$B71, 1, 0)</f>
        <v>1</v>
      </c>
      <c r="E69">
        <f>IF(COMMATS!E72='Master Answer Key'!$B71, 1, 0)</f>
        <v>1</v>
      </c>
      <c r="F69">
        <f>IF(COMMATS!F72='Master Answer Key'!$B71, 1, 0)</f>
        <v>1</v>
      </c>
      <c r="G69">
        <f>IF(COMMATS!G72='Master Answer Key'!$B71, 1, 0)</f>
        <v>0</v>
      </c>
      <c r="H69">
        <f>IF(COMMATS!H72='Master Answer Key'!$B71, 1, 0)</f>
        <v>1</v>
      </c>
      <c r="I69">
        <f>IF(COMMATS!I72='Master Answer Key'!$B71, 1, 0)</f>
        <v>1</v>
      </c>
      <c r="J69">
        <f>IF(COMMATS!J72='Master Answer Key'!$B71, 1, 0)</f>
        <v>1</v>
      </c>
      <c r="K69">
        <f>IF(COMMATS!K72='Master Answer Key'!$B71, 1, 0)</f>
        <v>1</v>
      </c>
      <c r="L69">
        <f>IF(COMMATS!L72='Master Answer Key'!$B71, 1, 0)</f>
        <v>1</v>
      </c>
      <c r="M69">
        <f>IF(COMMATS!M72='Master Answer Key'!$B71, 1, 0)</f>
        <v>1</v>
      </c>
      <c r="N69">
        <f>IF(COMMATS!N72='Master Answer Key'!$B71, 1, 0)</f>
        <v>1</v>
      </c>
      <c r="O69">
        <f>IF(COMMATS!O72='Master Answer Key'!$B71, 1, 0)</f>
        <v>1</v>
      </c>
      <c r="P69">
        <f>IF(COMMATS!P72='Master Answer Key'!$B71, 1, 0)</f>
        <v>1</v>
      </c>
      <c r="Q69">
        <f>IF(COMMATS!Q72='Master Answer Key'!$B71, 1, 0)</f>
        <v>1</v>
      </c>
      <c r="R69">
        <f>IF(COMMATS!R72='Master Answer Key'!$B71, 1, 0)</f>
        <v>1</v>
      </c>
      <c r="S69">
        <f>IF(COMMATS!S72='Master Answer Key'!$B71, 1, 0)</f>
        <v>1</v>
      </c>
      <c r="T69">
        <f>IF(COMMATS!T72='Master Answer Key'!$B71, 1, 0)</f>
        <v>1</v>
      </c>
      <c r="U69">
        <f>IF(COMMATS!U72='Master Answer Key'!$B71, 1, 0)</f>
        <v>1</v>
      </c>
      <c r="V69">
        <f>IF(COMMATS!V72='Master Answer Key'!$B71, 1, 0)</f>
        <v>1</v>
      </c>
      <c r="W69">
        <f>IF(COMMATS!W72='Master Answer Key'!$B71, 1, 0)</f>
        <v>1</v>
      </c>
      <c r="X69">
        <f>IF(COMMATS!X72='Master Answer Key'!$B71, 1, 0)</f>
        <v>1</v>
      </c>
      <c r="Y69">
        <f>IF(COMMATS!Y72='Master Answer Key'!$B71, 1, 0)</f>
        <v>1</v>
      </c>
      <c r="Z69">
        <f>IF(COMMATS!Z72='Master Answer Key'!$B71, 1, 0)</f>
        <v>1</v>
      </c>
      <c r="AA69">
        <f>IF(COMMATS!AA72='Master Answer Key'!$B71, 1, 0)</f>
        <v>1</v>
      </c>
      <c r="AB69">
        <f>IF(COMMATS!AB72='Master Answer Key'!$B71, 1, 0)</f>
        <v>1</v>
      </c>
      <c r="AC69">
        <f>IF(COMMATS!AC72='Master Answer Key'!$B71, 1, 0)</f>
        <v>1</v>
      </c>
      <c r="AD69">
        <f>IF(COMMATS!AD72='Master Answer Key'!$B71, 1, 0)</f>
        <v>1</v>
      </c>
      <c r="AE69">
        <f>IF(COMMATS!AE72='Master Answer Key'!$B71, 1, 0)</f>
        <v>1</v>
      </c>
      <c r="AF69">
        <f>IF(COMMATS!AF72='Master Answer Key'!$B71, 1, 0)</f>
        <v>1</v>
      </c>
      <c r="AG69">
        <f>IF(COMMATS!AG72='Master Answer Key'!$B71, 1, 0)</f>
        <v>1</v>
      </c>
      <c r="AH69">
        <f>IF(COMMATS!AH72='Master Answer Key'!$B71, 1, 0)</f>
        <v>1</v>
      </c>
      <c r="AI69">
        <f>IF(COMMATS!AI72='Master Answer Key'!$B71, 1, 0)</f>
        <v>1</v>
      </c>
      <c r="AJ69">
        <f>IF(COMMATS!AJ72='Master Answer Key'!$B71, 1, 0)</f>
        <v>1</v>
      </c>
      <c r="AK69">
        <f>IF(COMMATS!AK72='Master Answer Key'!$B71, 1, 0)</f>
        <v>1</v>
      </c>
      <c r="AL69">
        <f>IF(COMMATS!AL72='Master Answer Key'!$B71, 1, 0)</f>
        <v>1</v>
      </c>
      <c r="AM69">
        <f>IF(COMMATS!AM72='Master Answer Key'!$B71, 1, 0)</f>
        <v>1</v>
      </c>
      <c r="AN69">
        <f>IF(COMMATS!AN72='Master Answer Key'!$B71, 1, 0)</f>
        <v>1</v>
      </c>
    </row>
    <row r="70">
      <c r="A70" s="5" t="s">
        <v>174</v>
      </c>
      <c r="B70">
        <f>IF(COMMATS!B73='Master Answer Key'!$B72, 1, 0)</f>
        <v>1</v>
      </c>
      <c r="C70">
        <f>IF(COMMATS!C73='Master Answer Key'!$B72, 1, 0)</f>
        <v>0</v>
      </c>
      <c r="D70">
        <f>IF(COMMATS!D73='Master Answer Key'!$B72, 1, 0)</f>
        <v>0</v>
      </c>
      <c r="E70">
        <f>IF(COMMATS!E73='Master Answer Key'!$B72, 1, 0)</f>
        <v>0</v>
      </c>
      <c r="F70">
        <f>IF(COMMATS!F73='Master Answer Key'!$B72, 1, 0)</f>
        <v>1</v>
      </c>
      <c r="G70">
        <f>IF(COMMATS!G73='Master Answer Key'!$B72, 1, 0)</f>
        <v>0</v>
      </c>
      <c r="H70">
        <f>IF(COMMATS!H73='Master Answer Key'!$B72, 1, 0)</f>
        <v>0</v>
      </c>
      <c r="I70">
        <f>IF(COMMATS!I73='Master Answer Key'!$B72, 1, 0)</f>
        <v>1</v>
      </c>
      <c r="J70">
        <f>IF(COMMATS!J73='Master Answer Key'!$B72, 1, 0)</f>
        <v>1</v>
      </c>
      <c r="K70">
        <f>IF(COMMATS!K73='Master Answer Key'!$B72, 1, 0)</f>
        <v>0</v>
      </c>
      <c r="L70">
        <f>IF(COMMATS!L73='Master Answer Key'!$B72, 1, 0)</f>
        <v>1</v>
      </c>
      <c r="M70">
        <f>IF(COMMATS!M73='Master Answer Key'!$B72, 1, 0)</f>
        <v>0</v>
      </c>
      <c r="N70">
        <f>IF(COMMATS!N73='Master Answer Key'!$B72, 1, 0)</f>
        <v>0</v>
      </c>
      <c r="O70">
        <f>IF(COMMATS!O73='Master Answer Key'!$B72, 1, 0)</f>
        <v>1</v>
      </c>
      <c r="P70">
        <f>IF(COMMATS!P73='Master Answer Key'!$B72, 1, 0)</f>
        <v>0</v>
      </c>
      <c r="Q70">
        <f>IF(COMMATS!Q73='Master Answer Key'!$B72, 1, 0)</f>
        <v>1</v>
      </c>
      <c r="R70">
        <f>IF(COMMATS!R73='Master Answer Key'!$B72, 1, 0)</f>
        <v>1</v>
      </c>
      <c r="S70">
        <f>IF(COMMATS!S73='Master Answer Key'!$B72, 1, 0)</f>
        <v>1</v>
      </c>
      <c r="T70">
        <f>IF(COMMATS!T73='Master Answer Key'!$B72, 1, 0)</f>
        <v>0</v>
      </c>
      <c r="U70">
        <f>IF(COMMATS!U73='Master Answer Key'!$B72, 1, 0)</f>
        <v>1</v>
      </c>
      <c r="V70">
        <f>IF(COMMATS!V73='Master Answer Key'!$B72, 1, 0)</f>
        <v>1</v>
      </c>
      <c r="W70">
        <f>IF(COMMATS!W73='Master Answer Key'!$B72, 1, 0)</f>
        <v>0</v>
      </c>
      <c r="X70">
        <f>IF(COMMATS!X73='Master Answer Key'!$B72, 1, 0)</f>
        <v>0</v>
      </c>
      <c r="Y70">
        <f>IF(COMMATS!Y73='Master Answer Key'!$B72, 1, 0)</f>
        <v>0</v>
      </c>
      <c r="Z70">
        <f>IF(COMMATS!Z73='Master Answer Key'!$B72, 1, 0)</f>
        <v>0</v>
      </c>
      <c r="AA70">
        <f>IF(COMMATS!AA73='Master Answer Key'!$B72, 1, 0)</f>
        <v>1</v>
      </c>
      <c r="AB70">
        <f>IF(COMMATS!AB73='Master Answer Key'!$B72, 1, 0)</f>
        <v>0</v>
      </c>
      <c r="AC70">
        <f>IF(COMMATS!AC73='Master Answer Key'!$B72, 1, 0)</f>
        <v>0</v>
      </c>
      <c r="AD70">
        <f>IF(COMMATS!AD73='Master Answer Key'!$B72, 1, 0)</f>
        <v>0</v>
      </c>
      <c r="AE70">
        <f>IF(COMMATS!AE73='Master Answer Key'!$B72, 1, 0)</f>
        <v>0</v>
      </c>
      <c r="AF70">
        <f>IF(COMMATS!AF73='Master Answer Key'!$B72, 1, 0)</f>
        <v>1</v>
      </c>
      <c r="AG70">
        <f>IF(COMMATS!AG73='Master Answer Key'!$B72, 1, 0)</f>
        <v>0</v>
      </c>
      <c r="AH70">
        <f>IF(COMMATS!AH73='Master Answer Key'!$B72, 1, 0)</f>
        <v>1</v>
      </c>
      <c r="AI70">
        <f>IF(COMMATS!AI73='Master Answer Key'!$B72, 1, 0)</f>
        <v>1</v>
      </c>
      <c r="AJ70">
        <f>IF(COMMATS!AJ73='Master Answer Key'!$B72, 1, 0)</f>
        <v>0</v>
      </c>
      <c r="AK70">
        <f>IF(COMMATS!AK73='Master Answer Key'!$B72, 1, 0)</f>
        <v>1</v>
      </c>
      <c r="AL70">
        <f>IF(COMMATS!AL73='Master Answer Key'!$B72, 1, 0)</f>
        <v>1</v>
      </c>
      <c r="AM70">
        <f>IF(COMMATS!AM73='Master Answer Key'!$B72, 1, 0)</f>
        <v>1</v>
      </c>
      <c r="AN70">
        <f>IF(COMMATS!AN73='Master Answer Key'!$B72, 1, 0)</f>
        <v>0</v>
      </c>
    </row>
    <row r="71">
      <c r="A71" s="5" t="s">
        <v>175</v>
      </c>
      <c r="B71">
        <f>IF(COMMATS!B74='Master Answer Key'!$B73, 1, 0)</f>
        <v>1</v>
      </c>
      <c r="C71">
        <f>IF(COMMATS!C74='Master Answer Key'!$B73, 1, 0)</f>
        <v>0</v>
      </c>
      <c r="D71">
        <f>IF(COMMATS!D74='Master Answer Key'!$B73, 1, 0)</f>
        <v>0</v>
      </c>
      <c r="E71">
        <f>IF(COMMATS!E74='Master Answer Key'!$B73, 1, 0)</f>
        <v>1</v>
      </c>
      <c r="F71">
        <f>IF(COMMATS!F74='Master Answer Key'!$B73, 1, 0)</f>
        <v>0</v>
      </c>
      <c r="G71">
        <f>IF(COMMATS!G74='Master Answer Key'!$B73, 1, 0)</f>
        <v>0</v>
      </c>
      <c r="H71">
        <f>IF(COMMATS!H74='Master Answer Key'!$B73, 1, 0)</f>
        <v>0</v>
      </c>
      <c r="I71">
        <f>IF(COMMATS!I74='Master Answer Key'!$B73, 1, 0)</f>
        <v>0</v>
      </c>
      <c r="J71">
        <f>IF(COMMATS!J74='Master Answer Key'!$B73, 1, 0)</f>
        <v>1</v>
      </c>
      <c r="K71">
        <f>IF(COMMATS!K74='Master Answer Key'!$B73, 1, 0)</f>
        <v>0</v>
      </c>
      <c r="L71">
        <f>IF(COMMATS!L74='Master Answer Key'!$B73, 1, 0)</f>
        <v>1</v>
      </c>
      <c r="M71">
        <f>IF(COMMATS!M74='Master Answer Key'!$B73, 1, 0)</f>
        <v>0</v>
      </c>
      <c r="N71">
        <f>IF(COMMATS!N74='Master Answer Key'!$B73, 1, 0)</f>
        <v>0</v>
      </c>
      <c r="O71">
        <f>IF(COMMATS!O74='Master Answer Key'!$B73, 1, 0)</f>
        <v>1</v>
      </c>
      <c r="P71">
        <f>IF(COMMATS!P74='Master Answer Key'!$B73, 1, 0)</f>
        <v>0</v>
      </c>
      <c r="Q71">
        <f>IF(COMMATS!Q74='Master Answer Key'!$B73, 1, 0)</f>
        <v>1</v>
      </c>
      <c r="R71">
        <f>IF(COMMATS!R74='Master Answer Key'!$B73, 1, 0)</f>
        <v>1</v>
      </c>
      <c r="S71">
        <f>IF(COMMATS!S74='Master Answer Key'!$B73, 1, 0)</f>
        <v>1</v>
      </c>
      <c r="T71">
        <f>IF(COMMATS!T74='Master Answer Key'!$B73, 1, 0)</f>
        <v>0</v>
      </c>
      <c r="U71">
        <f>IF(COMMATS!U74='Master Answer Key'!$B73, 1, 0)</f>
        <v>1</v>
      </c>
      <c r="V71">
        <f>IF(COMMATS!V74='Master Answer Key'!$B73, 1, 0)</f>
        <v>1</v>
      </c>
      <c r="W71">
        <f>IF(COMMATS!W74='Master Answer Key'!$B73, 1, 0)</f>
        <v>0</v>
      </c>
      <c r="X71">
        <f>IF(COMMATS!X74='Master Answer Key'!$B73, 1, 0)</f>
        <v>0</v>
      </c>
      <c r="Y71">
        <f>IF(COMMATS!Y74='Master Answer Key'!$B73, 1, 0)</f>
        <v>0</v>
      </c>
      <c r="Z71">
        <f>IF(COMMATS!Z74='Master Answer Key'!$B73, 1, 0)</f>
        <v>0</v>
      </c>
      <c r="AA71">
        <f>IF(COMMATS!AA74='Master Answer Key'!$B73, 1, 0)</f>
        <v>1</v>
      </c>
      <c r="AB71">
        <f>IF(COMMATS!AB74='Master Answer Key'!$B73, 1, 0)</f>
        <v>0</v>
      </c>
      <c r="AC71">
        <f>IF(COMMATS!AC74='Master Answer Key'!$B73, 1, 0)</f>
        <v>0</v>
      </c>
      <c r="AD71">
        <f>IF(COMMATS!AD74='Master Answer Key'!$B73, 1, 0)</f>
        <v>0</v>
      </c>
      <c r="AE71">
        <f>IF(COMMATS!AE74='Master Answer Key'!$B73, 1, 0)</f>
        <v>0</v>
      </c>
      <c r="AF71">
        <f>IF(COMMATS!AF74='Master Answer Key'!$B73, 1, 0)</f>
        <v>1</v>
      </c>
      <c r="AG71">
        <f>IF(COMMATS!AG74='Master Answer Key'!$B73, 1, 0)</f>
        <v>1</v>
      </c>
      <c r="AH71">
        <f>IF(COMMATS!AH74='Master Answer Key'!$B73, 1, 0)</f>
        <v>1</v>
      </c>
      <c r="AI71">
        <f>IF(COMMATS!AI74='Master Answer Key'!$B73, 1, 0)</f>
        <v>1</v>
      </c>
      <c r="AJ71">
        <f>IF(COMMATS!AJ74='Master Answer Key'!$B73, 1, 0)</f>
        <v>0</v>
      </c>
      <c r="AK71">
        <f>IF(COMMATS!AK74='Master Answer Key'!$B73, 1, 0)</f>
        <v>1</v>
      </c>
      <c r="AL71">
        <f>IF(COMMATS!AL74='Master Answer Key'!$B73, 1, 0)</f>
        <v>1</v>
      </c>
      <c r="AM71">
        <f>IF(COMMATS!AM74='Master Answer Key'!$B73, 1, 0)</f>
        <v>1</v>
      </c>
      <c r="AN71">
        <f>IF(COMMATS!AN74='Master Answer Key'!$B73, 1, 0)</f>
        <v>0</v>
      </c>
    </row>
    <row r="72">
      <c r="A72" s="5" t="s">
        <v>176</v>
      </c>
      <c r="B72">
        <f>IF(COMMATS!B75='Master Answer Key'!$B74, 1, 0)</f>
        <v>1</v>
      </c>
      <c r="C72">
        <f>IF(COMMATS!C75='Master Answer Key'!$B74, 1, 0)</f>
        <v>1</v>
      </c>
      <c r="D72">
        <f>IF(COMMATS!D75='Master Answer Key'!$B74, 1, 0)</f>
        <v>1</v>
      </c>
      <c r="E72">
        <f>IF(COMMATS!E75='Master Answer Key'!$B74, 1, 0)</f>
        <v>1</v>
      </c>
      <c r="F72">
        <f>IF(COMMATS!F75='Master Answer Key'!$B74, 1, 0)</f>
        <v>1</v>
      </c>
      <c r="G72">
        <f>IF(COMMATS!G75='Master Answer Key'!$B74, 1, 0)</f>
        <v>0</v>
      </c>
      <c r="H72">
        <f>IF(COMMATS!H75='Master Answer Key'!$B74, 1, 0)</f>
        <v>1</v>
      </c>
      <c r="I72">
        <f>IF(COMMATS!I75='Master Answer Key'!$B74, 1, 0)</f>
        <v>1</v>
      </c>
      <c r="J72">
        <f>IF(COMMATS!J75='Master Answer Key'!$B74, 1, 0)</f>
        <v>1</v>
      </c>
      <c r="K72">
        <f>IF(COMMATS!K75='Master Answer Key'!$B74, 1, 0)</f>
        <v>0</v>
      </c>
      <c r="L72">
        <f>IF(COMMATS!L75='Master Answer Key'!$B74, 1, 0)</f>
        <v>1</v>
      </c>
      <c r="M72">
        <f>IF(COMMATS!M75='Master Answer Key'!$B74, 1, 0)</f>
        <v>1</v>
      </c>
      <c r="N72">
        <f>IF(COMMATS!N75='Master Answer Key'!$B74, 1, 0)</f>
        <v>1</v>
      </c>
      <c r="O72">
        <f>IF(COMMATS!O75='Master Answer Key'!$B74, 1, 0)</f>
        <v>1</v>
      </c>
      <c r="P72">
        <f>IF(COMMATS!P75='Master Answer Key'!$B74, 1, 0)</f>
        <v>1</v>
      </c>
      <c r="Q72">
        <f>IF(COMMATS!Q75='Master Answer Key'!$B74, 1, 0)</f>
        <v>1</v>
      </c>
      <c r="R72">
        <f>IF(COMMATS!R75='Master Answer Key'!$B74, 1, 0)</f>
        <v>1</v>
      </c>
      <c r="S72">
        <f>IF(COMMATS!S75='Master Answer Key'!$B74, 1, 0)</f>
        <v>1</v>
      </c>
      <c r="T72">
        <f>IF(COMMATS!T75='Master Answer Key'!$B74, 1, 0)</f>
        <v>1</v>
      </c>
      <c r="U72">
        <f>IF(COMMATS!U75='Master Answer Key'!$B74, 1, 0)</f>
        <v>1</v>
      </c>
      <c r="V72">
        <f>IF(COMMATS!V75='Master Answer Key'!$B74, 1, 0)</f>
        <v>1</v>
      </c>
      <c r="W72">
        <f>IF(COMMATS!W75='Master Answer Key'!$B74, 1, 0)</f>
        <v>1</v>
      </c>
      <c r="X72">
        <f>IF(COMMATS!X75='Master Answer Key'!$B74, 1, 0)</f>
        <v>1</v>
      </c>
      <c r="Y72">
        <f>IF(COMMATS!Y75='Master Answer Key'!$B74, 1, 0)</f>
        <v>1</v>
      </c>
      <c r="Z72">
        <f>IF(COMMATS!Z75='Master Answer Key'!$B74, 1, 0)</f>
        <v>1</v>
      </c>
      <c r="AA72">
        <f>IF(COMMATS!AA75='Master Answer Key'!$B74, 1, 0)</f>
        <v>1</v>
      </c>
      <c r="AB72">
        <f>IF(COMMATS!AB75='Master Answer Key'!$B74, 1, 0)</f>
        <v>1</v>
      </c>
      <c r="AC72">
        <f>IF(COMMATS!AC75='Master Answer Key'!$B74, 1, 0)</f>
        <v>1</v>
      </c>
      <c r="AD72">
        <f>IF(COMMATS!AD75='Master Answer Key'!$B74, 1, 0)</f>
        <v>1</v>
      </c>
      <c r="AE72">
        <f>IF(COMMATS!AE75='Master Answer Key'!$B74, 1, 0)</f>
        <v>1</v>
      </c>
      <c r="AF72">
        <f>IF(COMMATS!AF75='Master Answer Key'!$B74, 1, 0)</f>
        <v>1</v>
      </c>
      <c r="AG72">
        <f>IF(COMMATS!AG75='Master Answer Key'!$B74, 1, 0)</f>
        <v>1</v>
      </c>
      <c r="AH72">
        <f>IF(COMMATS!AH75='Master Answer Key'!$B74, 1, 0)</f>
        <v>1</v>
      </c>
      <c r="AI72">
        <f>IF(COMMATS!AI75='Master Answer Key'!$B74, 1, 0)</f>
        <v>1</v>
      </c>
      <c r="AJ72">
        <f>IF(COMMATS!AJ75='Master Answer Key'!$B74, 1, 0)</f>
        <v>1</v>
      </c>
      <c r="AK72">
        <f>IF(COMMATS!AK75='Master Answer Key'!$B74, 1, 0)</f>
        <v>1</v>
      </c>
      <c r="AL72">
        <f>IF(COMMATS!AL75='Master Answer Key'!$B74, 1, 0)</f>
        <v>1</v>
      </c>
      <c r="AM72">
        <f>IF(COMMATS!AM75='Master Answer Key'!$B74, 1, 0)</f>
        <v>1</v>
      </c>
      <c r="AN72">
        <f>IF(COMMATS!AN75='Master Answer Key'!$B74, 1, 0)</f>
        <v>1</v>
      </c>
    </row>
    <row r="73">
      <c r="A73" s="5" t="s">
        <v>177</v>
      </c>
      <c r="B73">
        <f>IF(COMMATS!B76='Master Answer Key'!$B75, 1, 0)</f>
        <v>1</v>
      </c>
      <c r="C73">
        <f>IF(COMMATS!C76='Master Answer Key'!$B75, 1, 0)</f>
        <v>1</v>
      </c>
      <c r="D73">
        <f>IF(COMMATS!D76='Master Answer Key'!$B75, 1, 0)</f>
        <v>1</v>
      </c>
      <c r="E73">
        <f>IF(COMMATS!E76='Master Answer Key'!$B75, 1, 0)</f>
        <v>1</v>
      </c>
      <c r="F73">
        <f>IF(COMMATS!F76='Master Answer Key'!$B75, 1, 0)</f>
        <v>1</v>
      </c>
      <c r="G73">
        <f>IF(COMMATS!G76='Master Answer Key'!$B75, 1, 0)</f>
        <v>0</v>
      </c>
      <c r="H73">
        <f>IF(COMMATS!H76='Master Answer Key'!$B75, 1, 0)</f>
        <v>1</v>
      </c>
      <c r="I73">
        <f>IF(COMMATS!I76='Master Answer Key'!$B75, 1, 0)</f>
        <v>1</v>
      </c>
      <c r="J73">
        <f>IF(COMMATS!J76='Master Answer Key'!$B75, 1, 0)</f>
        <v>1</v>
      </c>
      <c r="K73">
        <f>IF(COMMATS!K76='Master Answer Key'!$B75, 1, 0)</f>
        <v>0</v>
      </c>
      <c r="L73">
        <f>IF(COMMATS!L76='Master Answer Key'!$B75, 1, 0)</f>
        <v>1</v>
      </c>
      <c r="M73">
        <f>IF(COMMATS!M76='Master Answer Key'!$B75, 1, 0)</f>
        <v>1</v>
      </c>
      <c r="N73">
        <f>IF(COMMATS!N76='Master Answer Key'!$B75, 1, 0)</f>
        <v>1</v>
      </c>
      <c r="O73">
        <f>IF(COMMATS!O76='Master Answer Key'!$B75, 1, 0)</f>
        <v>1</v>
      </c>
      <c r="P73">
        <f>IF(COMMATS!P76='Master Answer Key'!$B75, 1, 0)</f>
        <v>1</v>
      </c>
      <c r="Q73">
        <f>IF(COMMATS!Q76='Master Answer Key'!$B75, 1, 0)</f>
        <v>1</v>
      </c>
      <c r="R73">
        <f>IF(COMMATS!R76='Master Answer Key'!$B75, 1, 0)</f>
        <v>1</v>
      </c>
      <c r="S73">
        <f>IF(COMMATS!S76='Master Answer Key'!$B75, 1, 0)</f>
        <v>0</v>
      </c>
      <c r="T73">
        <f>IF(COMMATS!T76='Master Answer Key'!$B75, 1, 0)</f>
        <v>1</v>
      </c>
      <c r="U73">
        <f>IF(COMMATS!U76='Master Answer Key'!$B75, 1, 0)</f>
        <v>1</v>
      </c>
      <c r="V73">
        <f>IF(COMMATS!V76='Master Answer Key'!$B75, 1, 0)</f>
        <v>1</v>
      </c>
      <c r="W73">
        <f>IF(COMMATS!W76='Master Answer Key'!$B75, 1, 0)</f>
        <v>1</v>
      </c>
      <c r="X73">
        <f>IF(COMMATS!X76='Master Answer Key'!$B75, 1, 0)</f>
        <v>1</v>
      </c>
      <c r="Y73">
        <f>IF(COMMATS!Y76='Master Answer Key'!$B75, 1, 0)</f>
        <v>1</v>
      </c>
      <c r="Z73">
        <f>IF(COMMATS!Z76='Master Answer Key'!$B75, 1, 0)</f>
        <v>1</v>
      </c>
      <c r="AA73">
        <f>IF(COMMATS!AA76='Master Answer Key'!$B75, 1, 0)</f>
        <v>1</v>
      </c>
      <c r="AB73">
        <f>IF(COMMATS!AB76='Master Answer Key'!$B75, 1, 0)</f>
        <v>1</v>
      </c>
      <c r="AC73">
        <f>IF(COMMATS!AC76='Master Answer Key'!$B75, 1, 0)</f>
        <v>1</v>
      </c>
      <c r="AD73">
        <f>IF(COMMATS!AD76='Master Answer Key'!$B75, 1, 0)</f>
        <v>1</v>
      </c>
      <c r="AE73">
        <f>IF(COMMATS!AE76='Master Answer Key'!$B75, 1, 0)</f>
        <v>1</v>
      </c>
      <c r="AF73">
        <f>IF(COMMATS!AF76='Master Answer Key'!$B75, 1, 0)</f>
        <v>1</v>
      </c>
      <c r="AG73">
        <f>IF(COMMATS!AG76='Master Answer Key'!$B75, 1, 0)</f>
        <v>1</v>
      </c>
      <c r="AH73">
        <f>IF(COMMATS!AH76='Master Answer Key'!$B75, 1, 0)</f>
        <v>1</v>
      </c>
      <c r="AI73">
        <f>IF(COMMATS!AI76='Master Answer Key'!$B75, 1, 0)</f>
        <v>1</v>
      </c>
      <c r="AJ73">
        <f>IF(COMMATS!AJ76='Master Answer Key'!$B75, 1, 0)</f>
        <v>1</v>
      </c>
      <c r="AK73">
        <f>IF(COMMATS!AK76='Master Answer Key'!$B75, 1, 0)</f>
        <v>1</v>
      </c>
      <c r="AL73">
        <f>IF(COMMATS!AL76='Master Answer Key'!$B75, 1, 0)</f>
        <v>1</v>
      </c>
      <c r="AM73">
        <f>IF(COMMATS!AM76='Master Answer Key'!$B75, 1, 0)</f>
        <v>1</v>
      </c>
      <c r="AN73">
        <f>IF(COMMATS!AN76='Master Answer Key'!$B75, 1, 0)</f>
        <v>1</v>
      </c>
    </row>
    <row r="74">
      <c r="A74" s="5" t="s">
        <v>178</v>
      </c>
      <c r="B74">
        <f>IF(COMMATS!B77='Master Answer Key'!$B76, 1, 0)</f>
        <v>1</v>
      </c>
      <c r="C74">
        <f>IF(COMMATS!C77='Master Answer Key'!$B76, 1, 0)</f>
        <v>1</v>
      </c>
      <c r="D74">
        <f>IF(COMMATS!D77='Master Answer Key'!$B76, 1, 0)</f>
        <v>0</v>
      </c>
      <c r="E74">
        <f>IF(COMMATS!E77='Master Answer Key'!$B76, 1, 0)</f>
        <v>1</v>
      </c>
      <c r="F74">
        <f>IF(COMMATS!F77='Master Answer Key'!$B76, 1, 0)</f>
        <v>1</v>
      </c>
      <c r="G74">
        <f>IF(COMMATS!G77='Master Answer Key'!$B76, 1, 0)</f>
        <v>0</v>
      </c>
      <c r="H74">
        <f>IF(COMMATS!H77='Master Answer Key'!$B76, 1, 0)</f>
        <v>1</v>
      </c>
      <c r="I74">
        <f>IF(COMMATS!I77='Master Answer Key'!$B76, 1, 0)</f>
        <v>1</v>
      </c>
      <c r="J74">
        <f>IF(COMMATS!J77='Master Answer Key'!$B76, 1, 0)</f>
        <v>1</v>
      </c>
      <c r="K74">
        <f>IF(COMMATS!K77='Master Answer Key'!$B76, 1, 0)</f>
        <v>1</v>
      </c>
      <c r="L74">
        <f>IF(COMMATS!L77='Master Answer Key'!$B76, 1, 0)</f>
        <v>1</v>
      </c>
      <c r="M74">
        <f>IF(COMMATS!M77='Master Answer Key'!$B76, 1, 0)</f>
        <v>1</v>
      </c>
      <c r="N74">
        <f>IF(COMMATS!N77='Master Answer Key'!$B76, 1, 0)</f>
        <v>1</v>
      </c>
      <c r="O74">
        <f>IF(COMMATS!O77='Master Answer Key'!$B76, 1, 0)</f>
        <v>1</v>
      </c>
      <c r="P74">
        <f>IF(COMMATS!P77='Master Answer Key'!$B76, 1, 0)</f>
        <v>0</v>
      </c>
      <c r="Q74">
        <f>IF(COMMATS!Q77='Master Answer Key'!$B76, 1, 0)</f>
        <v>1</v>
      </c>
      <c r="R74">
        <f>IF(COMMATS!R77='Master Answer Key'!$B76, 1, 0)</f>
        <v>1</v>
      </c>
      <c r="S74">
        <f>IF(COMMATS!S77='Master Answer Key'!$B76, 1, 0)</f>
        <v>0</v>
      </c>
      <c r="T74">
        <f>IF(COMMATS!T77='Master Answer Key'!$B76, 1, 0)</f>
        <v>1</v>
      </c>
      <c r="U74">
        <f>IF(COMMATS!U77='Master Answer Key'!$B76, 1, 0)</f>
        <v>1</v>
      </c>
      <c r="V74">
        <f>IF(COMMATS!V77='Master Answer Key'!$B76, 1, 0)</f>
        <v>1</v>
      </c>
      <c r="W74">
        <f>IF(COMMATS!W77='Master Answer Key'!$B76, 1, 0)</f>
        <v>0</v>
      </c>
      <c r="X74">
        <f>IF(COMMATS!X77='Master Answer Key'!$B76, 1, 0)</f>
        <v>0</v>
      </c>
      <c r="Y74">
        <f>IF(COMMATS!Y77='Master Answer Key'!$B76, 1, 0)</f>
        <v>0</v>
      </c>
      <c r="Z74">
        <f>IF(COMMATS!Z77='Master Answer Key'!$B76, 1, 0)</f>
        <v>1</v>
      </c>
      <c r="AA74">
        <f>IF(COMMATS!AA77='Master Answer Key'!$B76, 1, 0)</f>
        <v>1</v>
      </c>
      <c r="AB74">
        <f>IF(COMMATS!AB77='Master Answer Key'!$B76, 1, 0)</f>
        <v>1</v>
      </c>
      <c r="AC74">
        <f>IF(COMMATS!AC77='Master Answer Key'!$B76, 1, 0)</f>
        <v>0</v>
      </c>
      <c r="AD74">
        <f>IF(COMMATS!AD77='Master Answer Key'!$B76, 1, 0)</f>
        <v>0</v>
      </c>
      <c r="AE74">
        <f>IF(COMMATS!AE77='Master Answer Key'!$B76, 1, 0)</f>
        <v>1</v>
      </c>
      <c r="AF74">
        <f>IF(COMMATS!AF77='Master Answer Key'!$B76, 1, 0)</f>
        <v>0</v>
      </c>
      <c r="AG74">
        <f>IF(COMMATS!AG77='Master Answer Key'!$B76, 1, 0)</f>
        <v>1</v>
      </c>
      <c r="AH74">
        <f>IF(COMMATS!AH77='Master Answer Key'!$B76, 1, 0)</f>
        <v>0</v>
      </c>
      <c r="AI74">
        <f>IF(COMMATS!AI77='Master Answer Key'!$B76, 1, 0)</f>
        <v>1</v>
      </c>
      <c r="AJ74">
        <f>IF(COMMATS!AJ77='Master Answer Key'!$B76, 1, 0)</f>
        <v>0</v>
      </c>
      <c r="AK74">
        <f>IF(COMMATS!AK77='Master Answer Key'!$B76, 1, 0)</f>
        <v>1</v>
      </c>
      <c r="AL74">
        <f>IF(COMMATS!AL77='Master Answer Key'!$B76, 1, 0)</f>
        <v>1</v>
      </c>
      <c r="AM74">
        <f>IF(COMMATS!AM77='Master Answer Key'!$B76, 1, 0)</f>
        <v>1</v>
      </c>
      <c r="AN74">
        <f>IF(COMMATS!AN77='Master Answer Key'!$B76, 1, 0)</f>
        <v>0</v>
      </c>
    </row>
    <row r="75">
      <c r="A75" s="5" t="s">
        <v>179</v>
      </c>
      <c r="B75">
        <f>IF(COMMATS!B78='Master Answer Key'!$B77, 1, 0)</f>
        <v>1</v>
      </c>
      <c r="C75">
        <f>IF(COMMATS!C78='Master Answer Key'!$B77, 1, 0)</f>
        <v>1</v>
      </c>
      <c r="D75">
        <f>IF(COMMATS!D78='Master Answer Key'!$B77, 1, 0)</f>
        <v>1</v>
      </c>
      <c r="E75">
        <f>IF(COMMATS!E78='Master Answer Key'!$B77, 1, 0)</f>
        <v>1</v>
      </c>
      <c r="F75">
        <f>IF(COMMATS!F78='Master Answer Key'!$B77, 1, 0)</f>
        <v>1</v>
      </c>
      <c r="G75">
        <f>IF(COMMATS!G78='Master Answer Key'!$B77, 1, 0)</f>
        <v>0</v>
      </c>
      <c r="H75">
        <f>IF(COMMATS!H78='Master Answer Key'!$B77, 1, 0)</f>
        <v>1</v>
      </c>
      <c r="I75">
        <f>IF(COMMATS!I78='Master Answer Key'!$B77, 1, 0)</f>
        <v>1</v>
      </c>
      <c r="J75">
        <f>IF(COMMATS!J78='Master Answer Key'!$B77, 1, 0)</f>
        <v>1</v>
      </c>
      <c r="K75">
        <f>IF(COMMATS!K78='Master Answer Key'!$B77, 1, 0)</f>
        <v>0</v>
      </c>
      <c r="L75">
        <f>IF(COMMATS!L78='Master Answer Key'!$B77, 1, 0)</f>
        <v>0</v>
      </c>
      <c r="M75">
        <f>IF(COMMATS!M78='Master Answer Key'!$B77, 1, 0)</f>
        <v>0</v>
      </c>
      <c r="N75">
        <f>IF(COMMATS!N78='Master Answer Key'!$B77, 1, 0)</f>
        <v>0</v>
      </c>
      <c r="O75">
        <f>IF(COMMATS!O78='Master Answer Key'!$B77, 1, 0)</f>
        <v>1</v>
      </c>
      <c r="P75">
        <f>IF(COMMATS!P78='Master Answer Key'!$B77, 1, 0)</f>
        <v>1</v>
      </c>
      <c r="Q75">
        <f>IF(COMMATS!Q78='Master Answer Key'!$B77, 1, 0)</f>
        <v>1</v>
      </c>
      <c r="R75">
        <f>IF(COMMATS!R78='Master Answer Key'!$B77, 1, 0)</f>
        <v>1</v>
      </c>
      <c r="S75">
        <f>IF(COMMATS!S78='Master Answer Key'!$B77, 1, 0)</f>
        <v>1</v>
      </c>
      <c r="T75">
        <f>IF(COMMATS!T78='Master Answer Key'!$B77, 1, 0)</f>
        <v>0</v>
      </c>
      <c r="U75">
        <f>IF(COMMATS!U78='Master Answer Key'!$B77, 1, 0)</f>
        <v>1</v>
      </c>
      <c r="V75">
        <f>IF(COMMATS!V78='Master Answer Key'!$B77, 1, 0)</f>
        <v>1</v>
      </c>
      <c r="W75">
        <f>IF(COMMATS!W78='Master Answer Key'!$B77, 1, 0)</f>
        <v>1</v>
      </c>
      <c r="X75">
        <f>IF(COMMATS!X78='Master Answer Key'!$B77, 1, 0)</f>
        <v>1</v>
      </c>
      <c r="Y75">
        <f>IF(COMMATS!Y78='Master Answer Key'!$B77, 1, 0)</f>
        <v>1</v>
      </c>
      <c r="Z75">
        <f>IF(COMMATS!Z78='Master Answer Key'!$B77, 1, 0)</f>
        <v>1</v>
      </c>
      <c r="AA75">
        <f>IF(COMMATS!AA78='Master Answer Key'!$B77, 1, 0)</f>
        <v>1</v>
      </c>
      <c r="AB75">
        <f>IF(COMMATS!AB78='Master Answer Key'!$B77, 1, 0)</f>
        <v>1</v>
      </c>
      <c r="AC75">
        <f>IF(COMMATS!AC78='Master Answer Key'!$B77, 1, 0)</f>
        <v>1</v>
      </c>
      <c r="AD75">
        <f>IF(COMMATS!AD78='Master Answer Key'!$B77, 1, 0)</f>
        <v>1</v>
      </c>
      <c r="AE75">
        <f>IF(COMMATS!AE78='Master Answer Key'!$B77, 1, 0)</f>
        <v>1</v>
      </c>
      <c r="AF75">
        <f>IF(COMMATS!AF78='Master Answer Key'!$B77, 1, 0)</f>
        <v>0</v>
      </c>
      <c r="AG75">
        <f>IF(COMMATS!AG78='Master Answer Key'!$B77, 1, 0)</f>
        <v>1</v>
      </c>
      <c r="AH75">
        <f>IF(COMMATS!AH78='Master Answer Key'!$B77, 1, 0)</f>
        <v>0</v>
      </c>
      <c r="AI75">
        <f>IF(COMMATS!AI78='Master Answer Key'!$B77, 1, 0)</f>
        <v>1</v>
      </c>
      <c r="AJ75">
        <f>IF(COMMATS!AJ78='Master Answer Key'!$B77, 1, 0)</f>
        <v>1</v>
      </c>
      <c r="AK75">
        <f>IF(COMMATS!AK78='Master Answer Key'!$B77, 1, 0)</f>
        <v>1</v>
      </c>
      <c r="AL75">
        <f>IF(COMMATS!AL78='Master Answer Key'!$B77, 1, 0)</f>
        <v>1</v>
      </c>
      <c r="AM75">
        <f>IF(COMMATS!AM78='Master Answer Key'!$B77, 1, 0)</f>
        <v>0</v>
      </c>
      <c r="AN75">
        <f>IF(COMMATS!AN78='Master Answer Key'!$B77, 1, 0)</f>
        <v>1</v>
      </c>
    </row>
    <row r="76">
      <c r="A76" s="5" t="s">
        <v>180</v>
      </c>
      <c r="B76">
        <f>IF(COMMATS!B79='Master Answer Key'!$B78, 1, 0)</f>
        <v>1</v>
      </c>
      <c r="C76">
        <f>IF(COMMATS!C79='Master Answer Key'!$B78, 1, 0)</f>
        <v>0</v>
      </c>
      <c r="D76">
        <f>IF(COMMATS!D79='Master Answer Key'!$B78, 1, 0)</f>
        <v>1</v>
      </c>
      <c r="E76">
        <f>IF(COMMATS!E79='Master Answer Key'!$B78, 1, 0)</f>
        <v>1</v>
      </c>
      <c r="F76">
        <f>IF(COMMATS!F79='Master Answer Key'!$B78, 1, 0)</f>
        <v>1</v>
      </c>
      <c r="G76">
        <f>IF(COMMATS!G79='Master Answer Key'!$B78, 1, 0)</f>
        <v>0</v>
      </c>
      <c r="H76">
        <f>IF(COMMATS!H79='Master Answer Key'!$B78, 1, 0)</f>
        <v>1</v>
      </c>
      <c r="I76">
        <f>IF(COMMATS!I79='Master Answer Key'!$B78, 1, 0)</f>
        <v>1</v>
      </c>
      <c r="J76">
        <f>IF(COMMATS!J79='Master Answer Key'!$B78, 1, 0)</f>
        <v>1</v>
      </c>
      <c r="K76">
        <f>IF(COMMATS!K79='Master Answer Key'!$B78, 1, 0)</f>
        <v>1</v>
      </c>
      <c r="L76">
        <f>IF(COMMATS!L79='Master Answer Key'!$B78, 1, 0)</f>
        <v>1</v>
      </c>
      <c r="M76">
        <f>IF(COMMATS!M79='Master Answer Key'!$B78, 1, 0)</f>
        <v>1</v>
      </c>
      <c r="N76">
        <f>IF(COMMATS!N79='Master Answer Key'!$B78, 1, 0)</f>
        <v>1</v>
      </c>
      <c r="O76">
        <f>IF(COMMATS!O79='Master Answer Key'!$B78, 1, 0)</f>
        <v>1</v>
      </c>
      <c r="P76">
        <f>IF(COMMATS!P79='Master Answer Key'!$B78, 1, 0)</f>
        <v>1</v>
      </c>
      <c r="Q76">
        <f>IF(COMMATS!Q79='Master Answer Key'!$B78, 1, 0)</f>
        <v>1</v>
      </c>
      <c r="R76">
        <f>IF(COMMATS!R79='Master Answer Key'!$B78, 1, 0)</f>
        <v>0</v>
      </c>
      <c r="S76">
        <f>IF(COMMATS!S79='Master Answer Key'!$B78, 1, 0)</f>
        <v>0</v>
      </c>
      <c r="T76">
        <f>IF(COMMATS!T79='Master Answer Key'!$B78, 1, 0)</f>
        <v>1</v>
      </c>
      <c r="U76">
        <f>IF(COMMATS!U79='Master Answer Key'!$B78, 1, 0)</f>
        <v>1</v>
      </c>
      <c r="V76">
        <f>IF(COMMATS!V79='Master Answer Key'!$B78, 1, 0)</f>
        <v>1</v>
      </c>
      <c r="W76">
        <f>IF(COMMATS!W79='Master Answer Key'!$B78, 1, 0)</f>
        <v>1</v>
      </c>
      <c r="X76">
        <f>IF(COMMATS!X79='Master Answer Key'!$B78, 1, 0)</f>
        <v>1</v>
      </c>
      <c r="Y76">
        <f>IF(COMMATS!Y79='Master Answer Key'!$B78, 1, 0)</f>
        <v>1</v>
      </c>
      <c r="Z76">
        <f>IF(COMMATS!Z79='Master Answer Key'!$B78, 1, 0)</f>
        <v>0</v>
      </c>
      <c r="AA76">
        <f>IF(COMMATS!AA79='Master Answer Key'!$B78, 1, 0)</f>
        <v>0</v>
      </c>
      <c r="AB76">
        <f>IF(COMMATS!AB79='Master Answer Key'!$B78, 1, 0)</f>
        <v>1</v>
      </c>
      <c r="AC76">
        <f>IF(COMMATS!AC79='Master Answer Key'!$B78, 1, 0)</f>
        <v>1</v>
      </c>
      <c r="AD76">
        <f>IF(COMMATS!AD79='Master Answer Key'!$B78, 1, 0)</f>
        <v>1</v>
      </c>
      <c r="AE76">
        <f>IF(COMMATS!AE79='Master Answer Key'!$B78, 1, 0)</f>
        <v>1</v>
      </c>
      <c r="AF76">
        <f>IF(COMMATS!AF79='Master Answer Key'!$B78, 1, 0)</f>
        <v>1</v>
      </c>
      <c r="AG76">
        <f>IF(COMMATS!AG79='Master Answer Key'!$B78, 1, 0)</f>
        <v>0</v>
      </c>
      <c r="AH76">
        <f>IF(COMMATS!AH79='Master Answer Key'!$B78, 1, 0)</f>
        <v>1</v>
      </c>
      <c r="AI76">
        <f>IF(COMMATS!AI79='Master Answer Key'!$B78, 1, 0)</f>
        <v>1</v>
      </c>
      <c r="AJ76">
        <f>IF(COMMATS!AJ79='Master Answer Key'!$B78, 1, 0)</f>
        <v>1</v>
      </c>
      <c r="AK76">
        <f>IF(COMMATS!AK79='Master Answer Key'!$B78, 1, 0)</f>
        <v>1</v>
      </c>
      <c r="AL76">
        <f>IF(COMMATS!AL79='Master Answer Key'!$B78, 1, 0)</f>
        <v>1</v>
      </c>
      <c r="AM76">
        <f>IF(COMMATS!AM79='Master Answer Key'!$B78, 1, 0)</f>
        <v>1</v>
      </c>
      <c r="AN76">
        <f>IF(COMMATS!AN79='Master Answer Key'!$B78, 1, 0)</f>
        <v>1</v>
      </c>
    </row>
    <row r="77">
      <c r="A77" s="5" t="s">
        <v>181</v>
      </c>
      <c r="B77">
        <f>IF(COMMATS!B80='Master Answer Key'!$B79, 1, 0)</f>
        <v>1</v>
      </c>
      <c r="C77">
        <f>IF(COMMATS!C80='Master Answer Key'!$B79, 1, 0)</f>
        <v>1</v>
      </c>
      <c r="D77">
        <f>IF(COMMATS!D80='Master Answer Key'!$B79, 1, 0)</f>
        <v>1</v>
      </c>
      <c r="E77">
        <f>IF(COMMATS!E80='Master Answer Key'!$B79, 1, 0)</f>
        <v>1</v>
      </c>
      <c r="F77">
        <f>IF(COMMATS!F80='Master Answer Key'!$B79, 1, 0)</f>
        <v>1</v>
      </c>
      <c r="G77">
        <f>IF(COMMATS!G80='Master Answer Key'!$B79, 1, 0)</f>
        <v>0</v>
      </c>
      <c r="H77">
        <f>IF(COMMATS!H80='Master Answer Key'!$B79, 1, 0)</f>
        <v>0</v>
      </c>
      <c r="I77">
        <f>IF(COMMATS!I80='Master Answer Key'!$B79, 1, 0)</f>
        <v>1</v>
      </c>
      <c r="J77">
        <f>IF(COMMATS!J80='Master Answer Key'!$B79, 1, 0)</f>
        <v>1</v>
      </c>
      <c r="K77">
        <f>IF(COMMATS!K80='Master Answer Key'!$B79, 1, 0)</f>
        <v>0</v>
      </c>
      <c r="L77">
        <f>IF(COMMATS!L80='Master Answer Key'!$B79, 1, 0)</f>
        <v>1</v>
      </c>
      <c r="M77">
        <f>IF(COMMATS!M80='Master Answer Key'!$B79, 1, 0)</f>
        <v>1</v>
      </c>
      <c r="N77">
        <f>IF(COMMATS!N80='Master Answer Key'!$B79, 1, 0)</f>
        <v>1</v>
      </c>
      <c r="O77">
        <f>IF(COMMATS!O80='Master Answer Key'!$B79, 1, 0)</f>
        <v>1</v>
      </c>
      <c r="P77">
        <f>IF(COMMATS!P80='Master Answer Key'!$B79, 1, 0)</f>
        <v>1</v>
      </c>
      <c r="Q77">
        <f>IF(COMMATS!Q80='Master Answer Key'!$B79, 1, 0)</f>
        <v>1</v>
      </c>
      <c r="R77">
        <f>IF(COMMATS!R80='Master Answer Key'!$B79, 1, 0)</f>
        <v>1</v>
      </c>
      <c r="S77">
        <f>IF(COMMATS!S80='Master Answer Key'!$B79, 1, 0)</f>
        <v>0</v>
      </c>
      <c r="T77">
        <f>IF(COMMATS!T80='Master Answer Key'!$B79, 1, 0)</f>
        <v>0</v>
      </c>
      <c r="U77">
        <f>IF(COMMATS!U80='Master Answer Key'!$B79, 1, 0)</f>
        <v>1</v>
      </c>
      <c r="V77">
        <f>IF(COMMATS!V80='Master Answer Key'!$B79, 1, 0)</f>
        <v>1</v>
      </c>
      <c r="W77">
        <f>IF(COMMATS!W80='Master Answer Key'!$B79, 1, 0)</f>
        <v>0</v>
      </c>
      <c r="X77">
        <f>IF(COMMATS!X80='Master Answer Key'!$B79, 1, 0)</f>
        <v>1</v>
      </c>
      <c r="Y77">
        <f>IF(COMMATS!Y80='Master Answer Key'!$B79, 1, 0)</f>
        <v>1</v>
      </c>
      <c r="Z77">
        <f>IF(COMMATS!Z80='Master Answer Key'!$B79, 1, 0)</f>
        <v>1</v>
      </c>
      <c r="AA77">
        <f>IF(COMMATS!AA80='Master Answer Key'!$B79, 1, 0)</f>
        <v>1</v>
      </c>
      <c r="AB77">
        <f>IF(COMMATS!AB80='Master Answer Key'!$B79, 1, 0)</f>
        <v>1</v>
      </c>
      <c r="AC77">
        <f>IF(COMMATS!AC80='Master Answer Key'!$B79, 1, 0)</f>
        <v>0</v>
      </c>
      <c r="AD77">
        <f>IF(COMMATS!AD80='Master Answer Key'!$B79, 1, 0)</f>
        <v>1</v>
      </c>
      <c r="AE77">
        <f>IF(COMMATS!AE80='Master Answer Key'!$B79, 1, 0)</f>
        <v>0</v>
      </c>
      <c r="AF77">
        <f>IF(COMMATS!AF80='Master Answer Key'!$B79, 1, 0)</f>
        <v>1</v>
      </c>
      <c r="AG77">
        <f>IF(COMMATS!AG80='Master Answer Key'!$B79, 1, 0)</f>
        <v>1</v>
      </c>
      <c r="AH77">
        <f>IF(COMMATS!AH80='Master Answer Key'!$B79, 1, 0)</f>
        <v>1</v>
      </c>
      <c r="AI77">
        <f>IF(COMMATS!AI80='Master Answer Key'!$B79, 1, 0)</f>
        <v>0</v>
      </c>
      <c r="AJ77">
        <f>IF(COMMATS!AJ80='Master Answer Key'!$B79, 1, 0)</f>
        <v>1</v>
      </c>
      <c r="AK77">
        <f>IF(COMMATS!AK80='Master Answer Key'!$B79, 1, 0)</f>
        <v>1</v>
      </c>
      <c r="AL77">
        <f>IF(COMMATS!AL80='Master Answer Key'!$B79, 1, 0)</f>
        <v>1</v>
      </c>
      <c r="AM77">
        <f>IF(COMMATS!AM80='Master Answer Key'!$B79, 1, 0)</f>
        <v>0</v>
      </c>
      <c r="AN77">
        <f>IF(COMMATS!AN80='Master Answer Key'!$B79, 1, 0)</f>
        <v>1</v>
      </c>
    </row>
    <row r="78">
      <c r="A78" s="5" t="s">
        <v>182</v>
      </c>
      <c r="B78">
        <f>IF(COMMATS!B81='Master Answer Key'!$B80, 1, 0)</f>
        <v>1</v>
      </c>
      <c r="C78">
        <f>IF(COMMATS!C81='Master Answer Key'!$B80, 1, 0)</f>
        <v>1</v>
      </c>
      <c r="D78">
        <f>IF(COMMATS!D81='Master Answer Key'!$B80, 1, 0)</f>
        <v>1</v>
      </c>
      <c r="E78">
        <f>IF(COMMATS!E81='Master Answer Key'!$B80, 1, 0)</f>
        <v>1</v>
      </c>
      <c r="F78">
        <f>IF(COMMATS!F81='Master Answer Key'!$B80, 1, 0)</f>
        <v>1</v>
      </c>
      <c r="G78">
        <f>IF(COMMATS!G81='Master Answer Key'!$B80, 1, 0)</f>
        <v>0</v>
      </c>
      <c r="H78">
        <f>IF(COMMATS!H81='Master Answer Key'!$B80, 1, 0)</f>
        <v>1</v>
      </c>
      <c r="I78">
        <f>IF(COMMATS!I81='Master Answer Key'!$B80, 1, 0)</f>
        <v>1</v>
      </c>
      <c r="J78">
        <f>IF(COMMATS!J81='Master Answer Key'!$B80, 1, 0)</f>
        <v>1</v>
      </c>
      <c r="K78">
        <f>IF(COMMATS!K81='Master Answer Key'!$B80, 1, 0)</f>
        <v>1</v>
      </c>
      <c r="L78">
        <f>IF(COMMATS!L81='Master Answer Key'!$B80, 1, 0)</f>
        <v>1</v>
      </c>
      <c r="M78">
        <f>IF(COMMATS!M81='Master Answer Key'!$B80, 1, 0)</f>
        <v>1</v>
      </c>
      <c r="N78">
        <f>IF(COMMATS!N81='Master Answer Key'!$B80, 1, 0)</f>
        <v>0</v>
      </c>
      <c r="O78">
        <f>IF(COMMATS!O81='Master Answer Key'!$B80, 1, 0)</f>
        <v>1</v>
      </c>
      <c r="P78">
        <f>IF(COMMATS!P81='Master Answer Key'!$B80, 1, 0)</f>
        <v>1</v>
      </c>
      <c r="Q78">
        <f>IF(COMMATS!Q81='Master Answer Key'!$B80, 1, 0)</f>
        <v>1</v>
      </c>
      <c r="R78">
        <f>IF(COMMATS!R81='Master Answer Key'!$B80, 1, 0)</f>
        <v>1</v>
      </c>
      <c r="S78">
        <f>IF(COMMATS!S81='Master Answer Key'!$B80, 1, 0)</f>
        <v>1</v>
      </c>
      <c r="T78">
        <f>IF(COMMATS!T81='Master Answer Key'!$B80, 1, 0)</f>
        <v>1</v>
      </c>
      <c r="U78">
        <f>IF(COMMATS!U81='Master Answer Key'!$B80, 1, 0)</f>
        <v>1</v>
      </c>
      <c r="V78">
        <f>IF(COMMATS!V81='Master Answer Key'!$B80, 1, 0)</f>
        <v>1</v>
      </c>
      <c r="W78">
        <f>IF(COMMATS!W81='Master Answer Key'!$B80, 1, 0)</f>
        <v>1</v>
      </c>
      <c r="X78">
        <f>IF(COMMATS!X81='Master Answer Key'!$B80, 1, 0)</f>
        <v>1</v>
      </c>
      <c r="Y78">
        <f>IF(COMMATS!Y81='Master Answer Key'!$B80, 1, 0)</f>
        <v>1</v>
      </c>
      <c r="Z78">
        <f>IF(COMMATS!Z81='Master Answer Key'!$B80, 1, 0)</f>
        <v>1</v>
      </c>
      <c r="AA78">
        <f>IF(COMMATS!AA81='Master Answer Key'!$B80, 1, 0)</f>
        <v>1</v>
      </c>
      <c r="AB78">
        <f>IF(COMMATS!AB81='Master Answer Key'!$B80, 1, 0)</f>
        <v>1</v>
      </c>
      <c r="AC78">
        <f>IF(COMMATS!AC81='Master Answer Key'!$B80, 1, 0)</f>
        <v>0</v>
      </c>
      <c r="AD78">
        <f>IF(COMMATS!AD81='Master Answer Key'!$B80, 1, 0)</f>
        <v>1</v>
      </c>
      <c r="AE78">
        <f>IF(COMMATS!AE81='Master Answer Key'!$B80, 1, 0)</f>
        <v>1</v>
      </c>
      <c r="AF78">
        <f>IF(COMMATS!AF81='Master Answer Key'!$B80, 1, 0)</f>
        <v>1</v>
      </c>
      <c r="AG78">
        <f>IF(COMMATS!AG81='Master Answer Key'!$B80, 1, 0)</f>
        <v>1</v>
      </c>
      <c r="AH78">
        <f>IF(COMMATS!AH81='Master Answer Key'!$B80, 1, 0)</f>
        <v>1</v>
      </c>
      <c r="AI78">
        <f>IF(COMMATS!AI81='Master Answer Key'!$B80, 1, 0)</f>
        <v>1</v>
      </c>
      <c r="AJ78">
        <f>IF(COMMATS!AJ81='Master Answer Key'!$B80, 1, 0)</f>
        <v>1</v>
      </c>
      <c r="AK78">
        <f>IF(COMMATS!AK81='Master Answer Key'!$B80, 1, 0)</f>
        <v>1</v>
      </c>
      <c r="AL78">
        <f>IF(COMMATS!AL81='Master Answer Key'!$B80, 1, 0)</f>
        <v>1</v>
      </c>
      <c r="AM78">
        <f>IF(COMMATS!AM81='Master Answer Key'!$B80, 1, 0)</f>
        <v>0</v>
      </c>
      <c r="AN78">
        <f>IF(COMMATS!AN81='Master Answer Key'!$B80, 1, 0)</f>
        <v>1</v>
      </c>
    </row>
    <row r="79">
      <c r="A79" s="5" t="s">
        <v>183</v>
      </c>
      <c r="B79">
        <f>IF(COMMATS!B82='Master Answer Key'!$B81, 1, 0)</f>
        <v>1</v>
      </c>
      <c r="C79">
        <f>IF(COMMATS!C82='Master Answer Key'!$B81, 1, 0)</f>
        <v>1</v>
      </c>
      <c r="D79">
        <f>IF(COMMATS!D82='Master Answer Key'!$B81, 1, 0)</f>
        <v>1</v>
      </c>
      <c r="E79">
        <f>IF(COMMATS!E82='Master Answer Key'!$B81, 1, 0)</f>
        <v>1</v>
      </c>
      <c r="F79">
        <f>IF(COMMATS!F82='Master Answer Key'!$B81, 1, 0)</f>
        <v>1</v>
      </c>
      <c r="G79">
        <f>IF(COMMATS!G82='Master Answer Key'!$B81, 1, 0)</f>
        <v>0</v>
      </c>
      <c r="H79">
        <f>IF(COMMATS!H82='Master Answer Key'!$B81, 1, 0)</f>
        <v>1</v>
      </c>
      <c r="I79">
        <f>IF(COMMATS!I82='Master Answer Key'!$B81, 1, 0)</f>
        <v>1</v>
      </c>
      <c r="J79">
        <f>IF(COMMATS!J82='Master Answer Key'!$B81, 1, 0)</f>
        <v>1</v>
      </c>
      <c r="K79">
        <f>IF(COMMATS!K82='Master Answer Key'!$B81, 1, 0)</f>
        <v>1</v>
      </c>
      <c r="L79">
        <f>IF(COMMATS!L82='Master Answer Key'!$B81, 1, 0)</f>
        <v>1</v>
      </c>
      <c r="M79">
        <f>IF(COMMATS!M82='Master Answer Key'!$B81, 1, 0)</f>
        <v>1</v>
      </c>
      <c r="N79">
        <f>IF(COMMATS!N82='Master Answer Key'!$B81, 1, 0)</f>
        <v>1</v>
      </c>
      <c r="O79">
        <f>IF(COMMATS!O82='Master Answer Key'!$B81, 1, 0)</f>
        <v>0</v>
      </c>
      <c r="P79">
        <f>IF(COMMATS!P82='Master Answer Key'!$B81, 1, 0)</f>
        <v>1</v>
      </c>
      <c r="Q79">
        <f>IF(COMMATS!Q82='Master Answer Key'!$B81, 1, 0)</f>
        <v>1</v>
      </c>
      <c r="R79">
        <f>IF(COMMATS!R82='Master Answer Key'!$B81, 1, 0)</f>
        <v>0</v>
      </c>
      <c r="S79">
        <f>IF(COMMATS!S82='Master Answer Key'!$B81, 1, 0)</f>
        <v>1</v>
      </c>
      <c r="T79">
        <f>IF(COMMATS!T82='Master Answer Key'!$B81, 1, 0)</f>
        <v>1</v>
      </c>
      <c r="U79">
        <f>IF(COMMATS!U82='Master Answer Key'!$B81, 1, 0)</f>
        <v>1</v>
      </c>
      <c r="V79">
        <f>IF(COMMATS!V82='Master Answer Key'!$B81, 1, 0)</f>
        <v>1</v>
      </c>
      <c r="W79">
        <f>IF(COMMATS!W82='Master Answer Key'!$B81, 1, 0)</f>
        <v>0</v>
      </c>
      <c r="X79">
        <f>IF(COMMATS!X82='Master Answer Key'!$B81, 1, 0)</f>
        <v>1</v>
      </c>
      <c r="Y79">
        <f>IF(COMMATS!Y82='Master Answer Key'!$B81, 1, 0)</f>
        <v>1</v>
      </c>
      <c r="Z79">
        <f>IF(COMMATS!Z82='Master Answer Key'!$B81, 1, 0)</f>
        <v>1</v>
      </c>
      <c r="AA79">
        <f>IF(COMMATS!AA82='Master Answer Key'!$B81, 1, 0)</f>
        <v>1</v>
      </c>
      <c r="AB79">
        <f>IF(COMMATS!AB82='Master Answer Key'!$B81, 1, 0)</f>
        <v>1</v>
      </c>
      <c r="AC79">
        <f>IF(COMMATS!AC82='Master Answer Key'!$B81, 1, 0)</f>
        <v>1</v>
      </c>
      <c r="AD79">
        <f>IF(COMMATS!AD82='Master Answer Key'!$B81, 1, 0)</f>
        <v>1</v>
      </c>
      <c r="AE79">
        <f>IF(COMMATS!AE82='Master Answer Key'!$B81, 1, 0)</f>
        <v>1</v>
      </c>
      <c r="AF79">
        <f>IF(COMMATS!AF82='Master Answer Key'!$B81, 1, 0)</f>
        <v>0</v>
      </c>
      <c r="AG79">
        <f>IF(COMMATS!AG82='Master Answer Key'!$B81, 1, 0)</f>
        <v>1</v>
      </c>
      <c r="AH79">
        <f>IF(COMMATS!AH82='Master Answer Key'!$B81, 1, 0)</f>
        <v>1</v>
      </c>
      <c r="AI79">
        <f>IF(COMMATS!AI82='Master Answer Key'!$B81, 1, 0)</f>
        <v>1</v>
      </c>
      <c r="AJ79">
        <f>IF(COMMATS!AJ82='Master Answer Key'!$B81, 1, 0)</f>
        <v>1</v>
      </c>
      <c r="AK79">
        <f>IF(COMMATS!AK82='Master Answer Key'!$B81, 1, 0)</f>
        <v>1</v>
      </c>
      <c r="AL79">
        <f>IF(COMMATS!AL82='Master Answer Key'!$B81, 1, 0)</f>
        <v>1</v>
      </c>
      <c r="AM79">
        <f>IF(COMMATS!AM82='Master Answer Key'!$B81, 1, 0)</f>
        <v>1</v>
      </c>
      <c r="AN79">
        <f>IF(COMMATS!AN82='Master Answer Key'!$B81, 1, 0)</f>
        <v>0</v>
      </c>
    </row>
    <row r="80">
      <c r="A80" s="5" t="s">
        <v>184</v>
      </c>
      <c r="B80">
        <f>IF(COMMATS!B83='Master Answer Key'!$B82, 1, 0)</f>
        <v>0</v>
      </c>
      <c r="C80">
        <f>IF(COMMATS!C83='Master Answer Key'!$B82, 1, 0)</f>
        <v>1</v>
      </c>
      <c r="D80">
        <f>IF(COMMATS!D83='Master Answer Key'!$B82, 1, 0)</f>
        <v>1</v>
      </c>
      <c r="E80">
        <f>IF(COMMATS!E83='Master Answer Key'!$B82, 1, 0)</f>
        <v>1</v>
      </c>
      <c r="F80">
        <f>IF(COMMATS!F83='Master Answer Key'!$B82, 1, 0)</f>
        <v>1</v>
      </c>
      <c r="G80">
        <f>IF(COMMATS!G83='Master Answer Key'!$B82, 1, 0)</f>
        <v>0</v>
      </c>
      <c r="H80">
        <f>IF(COMMATS!H83='Master Answer Key'!$B82, 1, 0)</f>
        <v>1</v>
      </c>
      <c r="I80">
        <f>IF(COMMATS!I83='Master Answer Key'!$B82, 1, 0)</f>
        <v>1</v>
      </c>
      <c r="J80">
        <f>IF(COMMATS!J83='Master Answer Key'!$B82, 1, 0)</f>
        <v>1</v>
      </c>
      <c r="K80">
        <f>IF(COMMATS!K83='Master Answer Key'!$B82, 1, 0)</f>
        <v>0</v>
      </c>
      <c r="L80">
        <f>IF(COMMATS!L83='Master Answer Key'!$B82, 1, 0)</f>
        <v>1</v>
      </c>
      <c r="M80">
        <f>IF(COMMATS!M83='Master Answer Key'!$B82, 1, 0)</f>
        <v>1</v>
      </c>
      <c r="N80">
        <f>IF(COMMATS!N83='Master Answer Key'!$B82, 1, 0)</f>
        <v>1</v>
      </c>
      <c r="O80">
        <f>IF(COMMATS!O83='Master Answer Key'!$B82, 1, 0)</f>
        <v>1</v>
      </c>
      <c r="P80">
        <f>IF(COMMATS!P83='Master Answer Key'!$B82, 1, 0)</f>
        <v>1</v>
      </c>
      <c r="Q80">
        <f>IF(COMMATS!Q83='Master Answer Key'!$B82, 1, 0)</f>
        <v>1</v>
      </c>
      <c r="R80">
        <f>IF(COMMATS!R83='Master Answer Key'!$B82, 1, 0)</f>
        <v>1</v>
      </c>
      <c r="S80">
        <f>IF(COMMATS!S83='Master Answer Key'!$B82, 1, 0)</f>
        <v>1</v>
      </c>
      <c r="T80">
        <f>IF(COMMATS!T83='Master Answer Key'!$B82, 1, 0)</f>
        <v>1</v>
      </c>
      <c r="U80">
        <f>IF(COMMATS!U83='Master Answer Key'!$B82, 1, 0)</f>
        <v>1</v>
      </c>
      <c r="V80">
        <f>IF(COMMATS!V83='Master Answer Key'!$B82, 1, 0)</f>
        <v>1</v>
      </c>
      <c r="W80">
        <f>IF(COMMATS!W83='Master Answer Key'!$B82, 1, 0)</f>
        <v>0</v>
      </c>
      <c r="X80">
        <f>IF(COMMATS!X83='Master Answer Key'!$B82, 1, 0)</f>
        <v>0</v>
      </c>
      <c r="Y80">
        <f>IF(COMMATS!Y83='Master Answer Key'!$B82, 1, 0)</f>
        <v>0</v>
      </c>
      <c r="Z80">
        <f>IF(COMMATS!Z83='Master Answer Key'!$B82, 1, 0)</f>
        <v>1</v>
      </c>
      <c r="AA80">
        <f>IF(COMMATS!AA83='Master Answer Key'!$B82, 1, 0)</f>
        <v>1</v>
      </c>
      <c r="AB80">
        <f>IF(COMMATS!AB83='Master Answer Key'!$B82, 1, 0)</f>
        <v>1</v>
      </c>
      <c r="AC80">
        <f>IF(COMMATS!AC83='Master Answer Key'!$B82, 1, 0)</f>
        <v>1</v>
      </c>
      <c r="AD80">
        <f>IF(COMMATS!AD83='Master Answer Key'!$B82, 1, 0)</f>
        <v>1</v>
      </c>
      <c r="AE80">
        <f>IF(COMMATS!AE83='Master Answer Key'!$B82, 1, 0)</f>
        <v>0</v>
      </c>
      <c r="AF80">
        <f>IF(COMMATS!AF83='Master Answer Key'!$B82, 1, 0)</f>
        <v>0</v>
      </c>
      <c r="AG80">
        <f>IF(COMMATS!AG83='Master Answer Key'!$B82, 1, 0)</f>
        <v>0</v>
      </c>
      <c r="AH80">
        <f>IF(COMMATS!AH83='Master Answer Key'!$B82, 1, 0)</f>
        <v>1</v>
      </c>
      <c r="AI80">
        <f>IF(COMMATS!AI83='Master Answer Key'!$B82, 1, 0)</f>
        <v>1</v>
      </c>
      <c r="AJ80">
        <f>IF(COMMATS!AJ83='Master Answer Key'!$B82, 1, 0)</f>
        <v>1</v>
      </c>
      <c r="AK80">
        <f>IF(COMMATS!AK83='Master Answer Key'!$B82, 1, 0)</f>
        <v>1</v>
      </c>
      <c r="AL80">
        <f>IF(COMMATS!AL83='Master Answer Key'!$B82, 1, 0)</f>
        <v>1</v>
      </c>
      <c r="AM80">
        <f>IF(COMMATS!AM83='Master Answer Key'!$B82, 1, 0)</f>
        <v>1</v>
      </c>
      <c r="AN80">
        <f>IF(COMMATS!AN83='Master Answer Key'!$B82, 1, 0)</f>
        <v>0</v>
      </c>
    </row>
    <row r="81">
      <c r="A81" s="5" t="s">
        <v>185</v>
      </c>
      <c r="B81">
        <f>IF(COMMATS!B84='Master Answer Key'!$B83, 1, 0)</f>
        <v>1</v>
      </c>
      <c r="C81">
        <f>IF(COMMATS!C84='Master Answer Key'!$B83, 1, 0)</f>
        <v>1</v>
      </c>
      <c r="D81">
        <f>IF(COMMATS!D84='Master Answer Key'!$B83, 1, 0)</f>
        <v>0</v>
      </c>
      <c r="E81">
        <f>IF(COMMATS!E84='Master Answer Key'!$B83, 1, 0)</f>
        <v>0</v>
      </c>
      <c r="F81">
        <f>IF(COMMATS!F84='Master Answer Key'!$B83, 1, 0)</f>
        <v>1</v>
      </c>
      <c r="G81">
        <f>IF(COMMATS!G84='Master Answer Key'!$B83, 1, 0)</f>
        <v>0</v>
      </c>
      <c r="H81">
        <f>IF(COMMATS!H84='Master Answer Key'!$B83, 1, 0)</f>
        <v>1</v>
      </c>
      <c r="I81">
        <f>IF(COMMATS!I84='Master Answer Key'!$B83, 1, 0)</f>
        <v>0</v>
      </c>
      <c r="J81">
        <f>IF(COMMATS!J84='Master Answer Key'!$B83, 1, 0)</f>
        <v>0</v>
      </c>
      <c r="K81">
        <f>IF(COMMATS!K84='Master Answer Key'!$B83, 1, 0)</f>
        <v>0</v>
      </c>
      <c r="L81">
        <f>IF(COMMATS!L84='Master Answer Key'!$B83, 1, 0)</f>
        <v>1</v>
      </c>
      <c r="M81">
        <f>IF(COMMATS!M84='Master Answer Key'!$B83, 1, 0)</f>
        <v>1</v>
      </c>
      <c r="N81">
        <f>IF(COMMATS!N84='Master Answer Key'!$B83, 1, 0)</f>
        <v>1</v>
      </c>
      <c r="O81">
        <f>IF(COMMATS!O84='Master Answer Key'!$B83, 1, 0)</f>
        <v>0</v>
      </c>
      <c r="P81">
        <f>IF(COMMATS!P84='Master Answer Key'!$B83, 1, 0)</f>
        <v>0</v>
      </c>
      <c r="Q81">
        <f>IF(COMMATS!Q84='Master Answer Key'!$B83, 1, 0)</f>
        <v>0</v>
      </c>
      <c r="R81">
        <f>IF(COMMATS!R84='Master Answer Key'!$B83, 1, 0)</f>
        <v>1</v>
      </c>
      <c r="S81">
        <f>IF(COMMATS!S84='Master Answer Key'!$B83, 1, 0)</f>
        <v>1</v>
      </c>
      <c r="T81">
        <f>IF(COMMATS!T84='Master Answer Key'!$B83, 1, 0)</f>
        <v>1</v>
      </c>
      <c r="U81">
        <f>IF(COMMATS!U84='Master Answer Key'!$B83, 1, 0)</f>
        <v>0</v>
      </c>
      <c r="V81">
        <f>IF(COMMATS!V84='Master Answer Key'!$B83, 1, 0)</f>
        <v>1</v>
      </c>
      <c r="W81">
        <f>IF(COMMATS!W84='Master Answer Key'!$B83, 1, 0)</f>
        <v>1</v>
      </c>
      <c r="X81">
        <f>IF(COMMATS!X84='Master Answer Key'!$B83, 1, 0)</f>
        <v>1</v>
      </c>
      <c r="Y81">
        <f>IF(COMMATS!Y84='Master Answer Key'!$B83, 1, 0)</f>
        <v>0</v>
      </c>
      <c r="Z81">
        <f>IF(COMMATS!Z84='Master Answer Key'!$B83, 1, 0)</f>
        <v>1</v>
      </c>
      <c r="AA81">
        <f>IF(COMMATS!AA84='Master Answer Key'!$B83, 1, 0)</f>
        <v>1</v>
      </c>
      <c r="AB81">
        <f>IF(COMMATS!AB84='Master Answer Key'!$B83, 1, 0)</f>
        <v>1</v>
      </c>
      <c r="AC81">
        <f>IF(COMMATS!AC84='Master Answer Key'!$B83, 1, 0)</f>
        <v>1</v>
      </c>
      <c r="AD81">
        <f>IF(COMMATS!AD84='Master Answer Key'!$B83, 1, 0)</f>
        <v>1</v>
      </c>
      <c r="AE81">
        <f>IF(COMMATS!AE84='Master Answer Key'!$B83, 1, 0)</f>
        <v>0</v>
      </c>
      <c r="AF81">
        <f>IF(COMMATS!AF84='Master Answer Key'!$B83, 1, 0)</f>
        <v>0</v>
      </c>
      <c r="AG81">
        <f>IF(COMMATS!AG84='Master Answer Key'!$B83, 1, 0)</f>
        <v>0</v>
      </c>
      <c r="AH81">
        <f>IF(COMMATS!AH84='Master Answer Key'!$B83, 1, 0)</f>
        <v>1</v>
      </c>
      <c r="AI81">
        <f>IF(COMMATS!AI84='Master Answer Key'!$B83, 1, 0)</f>
        <v>0</v>
      </c>
      <c r="AJ81">
        <f>IF(COMMATS!AJ84='Master Answer Key'!$B83, 1, 0)</f>
        <v>0</v>
      </c>
      <c r="AK81">
        <f>IF(COMMATS!AK84='Master Answer Key'!$B83, 1, 0)</f>
        <v>1</v>
      </c>
      <c r="AL81">
        <f>IF(COMMATS!AL84='Master Answer Key'!$B83, 1, 0)</f>
        <v>0</v>
      </c>
      <c r="AM81">
        <f>IF(COMMATS!AM84='Master Answer Key'!$B83, 1, 0)</f>
        <v>0</v>
      </c>
      <c r="AN81">
        <f>IF(COMMATS!AN84='Master Answer Key'!$B83, 1, 0)</f>
        <v>1</v>
      </c>
    </row>
    <row r="82">
      <c r="A82" s="5" t="s">
        <v>186</v>
      </c>
      <c r="B82">
        <f>IF(COMMATS!B85='Master Answer Key'!$B84, 1, 0)</f>
        <v>1</v>
      </c>
      <c r="C82">
        <f>IF(COMMATS!C85='Master Answer Key'!$B84, 1, 0)</f>
        <v>1</v>
      </c>
      <c r="D82">
        <f>IF(COMMATS!D85='Master Answer Key'!$B84, 1, 0)</f>
        <v>1</v>
      </c>
      <c r="E82">
        <f>IF(COMMATS!E85='Master Answer Key'!$B84, 1, 0)</f>
        <v>0</v>
      </c>
      <c r="F82">
        <f>IF(COMMATS!F85='Master Answer Key'!$B84, 1, 0)</f>
        <v>1</v>
      </c>
      <c r="G82">
        <f>IF(COMMATS!G85='Master Answer Key'!$B84, 1, 0)</f>
        <v>0</v>
      </c>
      <c r="H82">
        <f>IF(COMMATS!H85='Master Answer Key'!$B84, 1, 0)</f>
        <v>1</v>
      </c>
      <c r="I82">
        <f>IF(COMMATS!I85='Master Answer Key'!$B84, 1, 0)</f>
        <v>1</v>
      </c>
      <c r="J82">
        <f>IF(COMMATS!J85='Master Answer Key'!$B84, 1, 0)</f>
        <v>1</v>
      </c>
      <c r="K82">
        <f>IF(COMMATS!K85='Master Answer Key'!$B84, 1, 0)</f>
        <v>1</v>
      </c>
      <c r="L82">
        <f>IF(COMMATS!L85='Master Answer Key'!$B84, 1, 0)</f>
        <v>1</v>
      </c>
      <c r="M82">
        <f>IF(COMMATS!M85='Master Answer Key'!$B84, 1, 0)</f>
        <v>1</v>
      </c>
      <c r="N82">
        <f>IF(COMMATS!N85='Master Answer Key'!$B84, 1, 0)</f>
        <v>0</v>
      </c>
      <c r="O82">
        <f>IF(COMMATS!O85='Master Answer Key'!$B84, 1, 0)</f>
        <v>1</v>
      </c>
      <c r="P82">
        <f>IF(COMMATS!P85='Master Answer Key'!$B84, 1, 0)</f>
        <v>1</v>
      </c>
      <c r="Q82">
        <f>IF(COMMATS!Q85='Master Answer Key'!$B84, 1, 0)</f>
        <v>1</v>
      </c>
      <c r="R82">
        <f>IF(COMMATS!R85='Master Answer Key'!$B84, 1, 0)</f>
        <v>1</v>
      </c>
      <c r="S82">
        <f>IF(COMMATS!S85='Master Answer Key'!$B84, 1, 0)</f>
        <v>1</v>
      </c>
      <c r="T82">
        <f>IF(COMMATS!T85='Master Answer Key'!$B84, 1, 0)</f>
        <v>1</v>
      </c>
      <c r="U82">
        <f>IF(COMMATS!U85='Master Answer Key'!$B84, 1, 0)</f>
        <v>1</v>
      </c>
      <c r="V82">
        <f>IF(COMMATS!V85='Master Answer Key'!$B84, 1, 0)</f>
        <v>1</v>
      </c>
      <c r="W82">
        <f>IF(COMMATS!W85='Master Answer Key'!$B84, 1, 0)</f>
        <v>1</v>
      </c>
      <c r="X82">
        <f>IF(COMMATS!X85='Master Answer Key'!$B84, 1, 0)</f>
        <v>0</v>
      </c>
      <c r="Y82">
        <f>IF(COMMATS!Y85='Master Answer Key'!$B84, 1, 0)</f>
        <v>1</v>
      </c>
      <c r="Z82">
        <f>IF(COMMATS!Z85='Master Answer Key'!$B84, 1, 0)</f>
        <v>1</v>
      </c>
      <c r="AA82">
        <f>IF(COMMATS!AA85='Master Answer Key'!$B84, 1, 0)</f>
        <v>0</v>
      </c>
      <c r="AB82">
        <f>IF(COMMATS!AB85='Master Answer Key'!$B84, 1, 0)</f>
        <v>1</v>
      </c>
      <c r="AC82">
        <f>IF(COMMATS!AC85='Master Answer Key'!$B84, 1, 0)</f>
        <v>1</v>
      </c>
      <c r="AD82">
        <f>IF(COMMATS!AD85='Master Answer Key'!$B84, 1, 0)</f>
        <v>1</v>
      </c>
      <c r="AE82">
        <f>IF(COMMATS!AE85='Master Answer Key'!$B84, 1, 0)</f>
        <v>1</v>
      </c>
      <c r="AF82">
        <f>IF(COMMATS!AF85='Master Answer Key'!$B84, 1, 0)</f>
        <v>1</v>
      </c>
      <c r="AG82">
        <f>IF(COMMATS!AG85='Master Answer Key'!$B84, 1, 0)</f>
        <v>1</v>
      </c>
      <c r="AH82">
        <f>IF(COMMATS!AH85='Master Answer Key'!$B84, 1, 0)</f>
        <v>1</v>
      </c>
      <c r="AI82">
        <f>IF(COMMATS!AI85='Master Answer Key'!$B84, 1, 0)</f>
        <v>1</v>
      </c>
      <c r="AJ82">
        <f>IF(COMMATS!AJ85='Master Answer Key'!$B84, 1, 0)</f>
        <v>1</v>
      </c>
      <c r="AK82">
        <f>IF(COMMATS!AK85='Master Answer Key'!$B84, 1, 0)</f>
        <v>1</v>
      </c>
      <c r="AL82">
        <f>IF(COMMATS!AL85='Master Answer Key'!$B84, 1, 0)</f>
        <v>1</v>
      </c>
      <c r="AM82">
        <f>IF(COMMATS!AM85='Master Answer Key'!$B84, 1, 0)</f>
        <v>1</v>
      </c>
      <c r="AN82">
        <f>IF(COMMATS!AN85='Master Answer Key'!$B84, 1, 0)</f>
        <v>1</v>
      </c>
    </row>
    <row r="83">
      <c r="A83" s="5" t="s">
        <v>187</v>
      </c>
      <c r="B83">
        <f>IF(COMMATS!B86='Master Answer Key'!$B85, 1, 0)</f>
        <v>0</v>
      </c>
      <c r="C83">
        <f>IF(COMMATS!C86='Master Answer Key'!$B85, 1, 0)</f>
        <v>0</v>
      </c>
      <c r="D83">
        <f>IF(COMMATS!D86='Master Answer Key'!$B85, 1, 0)</f>
        <v>0</v>
      </c>
      <c r="E83">
        <f>IF(COMMATS!E86='Master Answer Key'!$B85, 1, 0)</f>
        <v>1</v>
      </c>
      <c r="F83">
        <f>IF(COMMATS!F86='Master Answer Key'!$B85, 1, 0)</f>
        <v>1</v>
      </c>
      <c r="G83">
        <f>IF(COMMATS!G86='Master Answer Key'!$B85, 1, 0)</f>
        <v>0</v>
      </c>
      <c r="H83">
        <f>IF(COMMATS!H86='Master Answer Key'!$B85, 1, 0)</f>
        <v>0</v>
      </c>
      <c r="I83">
        <f>IF(COMMATS!I86='Master Answer Key'!$B85, 1, 0)</f>
        <v>0</v>
      </c>
      <c r="J83">
        <f>IF(COMMATS!J86='Master Answer Key'!$B85, 1, 0)</f>
        <v>1</v>
      </c>
      <c r="K83">
        <f>IF(COMMATS!K86='Master Answer Key'!$B85, 1, 0)</f>
        <v>1</v>
      </c>
      <c r="L83">
        <f>IF(COMMATS!L86='Master Answer Key'!$B85, 1, 0)</f>
        <v>1</v>
      </c>
      <c r="M83">
        <f>IF(COMMATS!M86='Master Answer Key'!$B85, 1, 0)</f>
        <v>1</v>
      </c>
      <c r="N83">
        <f>IF(COMMATS!N86='Master Answer Key'!$B85, 1, 0)</f>
        <v>0</v>
      </c>
      <c r="O83">
        <f>IF(COMMATS!O86='Master Answer Key'!$B85, 1, 0)</f>
        <v>1</v>
      </c>
      <c r="P83">
        <f>IF(COMMATS!P86='Master Answer Key'!$B85, 1, 0)</f>
        <v>1</v>
      </c>
      <c r="Q83">
        <f>IF(COMMATS!Q86='Master Answer Key'!$B85, 1, 0)</f>
        <v>1</v>
      </c>
      <c r="R83">
        <f>IF(COMMATS!R86='Master Answer Key'!$B85, 1, 0)</f>
        <v>1</v>
      </c>
      <c r="S83">
        <f>IF(COMMATS!S86='Master Answer Key'!$B85, 1, 0)</f>
        <v>1</v>
      </c>
      <c r="T83">
        <f>IF(COMMATS!T86='Master Answer Key'!$B85, 1, 0)</f>
        <v>0</v>
      </c>
      <c r="U83">
        <f>IF(COMMATS!U86='Master Answer Key'!$B85, 1, 0)</f>
        <v>1</v>
      </c>
      <c r="V83">
        <f>IF(COMMATS!V86='Master Answer Key'!$B85, 1, 0)</f>
        <v>1</v>
      </c>
      <c r="W83">
        <f>IF(COMMATS!W86='Master Answer Key'!$B85, 1, 0)</f>
        <v>0</v>
      </c>
      <c r="X83">
        <f>IF(COMMATS!X86='Master Answer Key'!$B85, 1, 0)</f>
        <v>1</v>
      </c>
      <c r="Y83">
        <f>IF(COMMATS!Y86='Master Answer Key'!$B85, 1, 0)</f>
        <v>0</v>
      </c>
      <c r="Z83">
        <f>IF(COMMATS!Z86='Master Answer Key'!$B85, 1, 0)</f>
        <v>1</v>
      </c>
      <c r="AA83">
        <f>IF(COMMATS!AA86='Master Answer Key'!$B85, 1, 0)</f>
        <v>1</v>
      </c>
      <c r="AB83">
        <f>IF(COMMATS!AB86='Master Answer Key'!$B85, 1, 0)</f>
        <v>1</v>
      </c>
      <c r="AC83">
        <f>IF(COMMATS!AC86='Master Answer Key'!$B85, 1, 0)</f>
        <v>1</v>
      </c>
      <c r="AD83">
        <f>IF(COMMATS!AD86='Master Answer Key'!$B85, 1, 0)</f>
        <v>1</v>
      </c>
      <c r="AE83">
        <f>IF(COMMATS!AE86='Master Answer Key'!$B85, 1, 0)</f>
        <v>1</v>
      </c>
      <c r="AF83">
        <f>IF(COMMATS!AF86='Master Answer Key'!$B85, 1, 0)</f>
        <v>0</v>
      </c>
      <c r="AG83">
        <f>IF(COMMATS!AG86='Master Answer Key'!$B85, 1, 0)</f>
        <v>0</v>
      </c>
      <c r="AH83">
        <f>IF(COMMATS!AH86='Master Answer Key'!$B85, 1, 0)</f>
        <v>1</v>
      </c>
      <c r="AI83">
        <f>IF(COMMATS!AI86='Master Answer Key'!$B85, 1, 0)</f>
        <v>1</v>
      </c>
      <c r="AJ83">
        <f>IF(COMMATS!AJ86='Master Answer Key'!$B85, 1, 0)</f>
        <v>1</v>
      </c>
      <c r="AK83">
        <f>IF(COMMATS!AK86='Master Answer Key'!$B85, 1, 0)</f>
        <v>1</v>
      </c>
      <c r="AL83">
        <f>IF(COMMATS!AL86='Master Answer Key'!$B85, 1, 0)</f>
        <v>1</v>
      </c>
      <c r="AM83">
        <f>IF(COMMATS!AM86='Master Answer Key'!$B85, 1, 0)</f>
        <v>0</v>
      </c>
      <c r="AN83">
        <f>IF(COMMATS!AN86='Master Answer Key'!$B85, 1, 0)</f>
        <v>1</v>
      </c>
    </row>
    <row r="84">
      <c r="A84" s="5" t="s">
        <v>188</v>
      </c>
      <c r="B84">
        <f>IF(COMMATS!B87='Master Answer Key'!$B86, 1, 0)</f>
        <v>0</v>
      </c>
      <c r="C84">
        <f>IF(COMMATS!C87='Master Answer Key'!$B86, 1, 0)</f>
        <v>0</v>
      </c>
      <c r="D84">
        <f>IF(COMMATS!D87='Master Answer Key'!$B86, 1, 0)</f>
        <v>0</v>
      </c>
      <c r="E84">
        <f>IF(COMMATS!E87='Master Answer Key'!$B86, 1, 0)</f>
        <v>0</v>
      </c>
      <c r="F84">
        <f>IF(COMMATS!F87='Master Answer Key'!$B86, 1, 0)</f>
        <v>0</v>
      </c>
      <c r="G84">
        <f>IF(COMMATS!G87='Master Answer Key'!$B86, 1, 0)</f>
        <v>0</v>
      </c>
      <c r="H84">
        <f>IF(COMMATS!H87='Master Answer Key'!$B86, 1, 0)</f>
        <v>0</v>
      </c>
      <c r="I84">
        <f>IF(COMMATS!I87='Master Answer Key'!$B86, 1, 0)</f>
        <v>0</v>
      </c>
      <c r="J84">
        <f>IF(COMMATS!J87='Master Answer Key'!$B86, 1, 0)</f>
        <v>1</v>
      </c>
      <c r="K84">
        <f>IF(COMMATS!K87='Master Answer Key'!$B86, 1, 0)</f>
        <v>0</v>
      </c>
      <c r="L84">
        <f>IF(COMMATS!L87='Master Answer Key'!$B86, 1, 0)</f>
        <v>0</v>
      </c>
      <c r="M84">
        <f>IF(COMMATS!M87='Master Answer Key'!$B86, 1, 0)</f>
        <v>0</v>
      </c>
      <c r="N84">
        <f>IF(COMMATS!N87='Master Answer Key'!$B86, 1, 0)</f>
        <v>0</v>
      </c>
      <c r="O84">
        <f>IF(COMMATS!O87='Master Answer Key'!$B86, 1, 0)</f>
        <v>0</v>
      </c>
      <c r="P84">
        <f>IF(COMMATS!P87='Master Answer Key'!$B86, 1, 0)</f>
        <v>1</v>
      </c>
      <c r="Q84">
        <f>IF(COMMATS!Q87='Master Answer Key'!$B86, 1, 0)</f>
        <v>1</v>
      </c>
      <c r="R84">
        <f>IF(COMMATS!R87='Master Answer Key'!$B86, 1, 0)</f>
        <v>1</v>
      </c>
      <c r="S84">
        <f>IF(COMMATS!S87='Master Answer Key'!$B86, 1, 0)</f>
        <v>0</v>
      </c>
      <c r="T84">
        <f>IF(COMMATS!T87='Master Answer Key'!$B86, 1, 0)</f>
        <v>0</v>
      </c>
      <c r="U84">
        <f>IF(COMMATS!U87='Master Answer Key'!$B86, 1, 0)</f>
        <v>0</v>
      </c>
      <c r="V84">
        <f>IF(COMMATS!V87='Master Answer Key'!$B86, 1, 0)</f>
        <v>0</v>
      </c>
      <c r="W84">
        <f>IF(COMMATS!W87='Master Answer Key'!$B86, 1, 0)</f>
        <v>0</v>
      </c>
      <c r="X84">
        <f>IF(COMMATS!X87='Master Answer Key'!$B86, 1, 0)</f>
        <v>0</v>
      </c>
      <c r="Y84">
        <f>IF(COMMATS!Y87='Master Answer Key'!$B86, 1, 0)</f>
        <v>0</v>
      </c>
      <c r="Z84">
        <f>IF(COMMATS!Z87='Master Answer Key'!$B86, 1, 0)</f>
        <v>0</v>
      </c>
      <c r="AA84">
        <f>IF(COMMATS!AA87='Master Answer Key'!$B86, 1, 0)</f>
        <v>1</v>
      </c>
      <c r="AB84">
        <f>IF(COMMATS!AB87='Master Answer Key'!$B86, 1, 0)</f>
        <v>1</v>
      </c>
      <c r="AC84">
        <f>IF(COMMATS!AC87='Master Answer Key'!$B86, 1, 0)</f>
        <v>0</v>
      </c>
      <c r="AD84">
        <f>IF(COMMATS!AD87='Master Answer Key'!$B86, 1, 0)</f>
        <v>1</v>
      </c>
      <c r="AE84">
        <f>IF(COMMATS!AE87='Master Answer Key'!$B86, 1, 0)</f>
        <v>0</v>
      </c>
      <c r="AF84">
        <f>IF(COMMATS!AF87='Master Answer Key'!$B86, 1, 0)</f>
        <v>1</v>
      </c>
      <c r="AG84">
        <f>IF(COMMATS!AG87='Master Answer Key'!$B86, 1, 0)</f>
        <v>0</v>
      </c>
      <c r="AH84">
        <f>IF(COMMATS!AH87='Master Answer Key'!$B86, 1, 0)</f>
        <v>1</v>
      </c>
      <c r="AI84">
        <f>IF(COMMATS!AI87='Master Answer Key'!$B86, 1, 0)</f>
        <v>1</v>
      </c>
      <c r="AJ84">
        <f>IF(COMMATS!AJ87='Master Answer Key'!$B86, 1, 0)</f>
        <v>1</v>
      </c>
      <c r="AK84">
        <f>IF(COMMATS!AK87='Master Answer Key'!$B86, 1, 0)</f>
        <v>1</v>
      </c>
      <c r="AL84">
        <f>IF(COMMATS!AL87='Master Answer Key'!$B86, 1, 0)</f>
        <v>1</v>
      </c>
      <c r="AM84">
        <f>IF(COMMATS!AM87='Master Answer Key'!$B86, 1, 0)</f>
        <v>0</v>
      </c>
      <c r="AN84">
        <f>IF(COMMATS!AN87='Master Answer Key'!$B86, 1, 0)</f>
        <v>1</v>
      </c>
    </row>
    <row r="85">
      <c r="A85" s="5" t="s">
        <v>189</v>
      </c>
      <c r="B85">
        <f>IF(COMMATS!B88='Master Answer Key'!$B87, 1, 0)</f>
        <v>1</v>
      </c>
      <c r="C85">
        <f>IF(COMMATS!C88='Master Answer Key'!$B87, 1, 0)</f>
        <v>1</v>
      </c>
      <c r="D85">
        <f>IF(COMMATS!D88='Master Answer Key'!$B87, 1, 0)</f>
        <v>1</v>
      </c>
      <c r="E85">
        <f>IF(COMMATS!E88='Master Answer Key'!$B87, 1, 0)</f>
        <v>1</v>
      </c>
      <c r="F85">
        <f>IF(COMMATS!F88='Master Answer Key'!$B87, 1, 0)</f>
        <v>1</v>
      </c>
      <c r="G85">
        <f>IF(COMMATS!G88='Master Answer Key'!$B87, 1, 0)</f>
        <v>0</v>
      </c>
      <c r="H85">
        <f>IF(COMMATS!H88='Master Answer Key'!$B87, 1, 0)</f>
        <v>1</v>
      </c>
      <c r="I85">
        <f>IF(COMMATS!I88='Master Answer Key'!$B87, 1, 0)</f>
        <v>1</v>
      </c>
      <c r="J85">
        <f>IF(COMMATS!J88='Master Answer Key'!$B87, 1, 0)</f>
        <v>1</v>
      </c>
      <c r="K85">
        <f>IF(COMMATS!K88='Master Answer Key'!$B87, 1, 0)</f>
        <v>1</v>
      </c>
      <c r="L85">
        <f>IF(COMMATS!L88='Master Answer Key'!$B87, 1, 0)</f>
        <v>1</v>
      </c>
      <c r="M85">
        <f>IF(COMMATS!M88='Master Answer Key'!$B87, 1, 0)</f>
        <v>1</v>
      </c>
      <c r="N85">
        <f>IF(COMMATS!N88='Master Answer Key'!$B87, 1, 0)</f>
        <v>1</v>
      </c>
      <c r="O85">
        <f>IF(COMMATS!O88='Master Answer Key'!$B87, 1, 0)</f>
        <v>1</v>
      </c>
      <c r="P85">
        <f>IF(COMMATS!P88='Master Answer Key'!$B87, 1, 0)</f>
        <v>1</v>
      </c>
      <c r="Q85">
        <f>IF(COMMATS!Q88='Master Answer Key'!$B87, 1, 0)</f>
        <v>1</v>
      </c>
      <c r="R85">
        <f>IF(COMMATS!R88='Master Answer Key'!$B87, 1, 0)</f>
        <v>1</v>
      </c>
      <c r="S85">
        <f>IF(COMMATS!S88='Master Answer Key'!$B87, 1, 0)</f>
        <v>1</v>
      </c>
      <c r="T85">
        <f>IF(COMMATS!T88='Master Answer Key'!$B87, 1, 0)</f>
        <v>1</v>
      </c>
      <c r="U85">
        <f>IF(COMMATS!U88='Master Answer Key'!$B87, 1, 0)</f>
        <v>1</v>
      </c>
      <c r="V85">
        <f>IF(COMMATS!V88='Master Answer Key'!$B87, 1, 0)</f>
        <v>1</v>
      </c>
      <c r="W85">
        <f>IF(COMMATS!W88='Master Answer Key'!$B87, 1, 0)</f>
        <v>1</v>
      </c>
      <c r="X85">
        <f>IF(COMMATS!X88='Master Answer Key'!$B87, 1, 0)</f>
        <v>1</v>
      </c>
      <c r="Y85">
        <f>IF(COMMATS!Y88='Master Answer Key'!$B87, 1, 0)</f>
        <v>1</v>
      </c>
      <c r="Z85">
        <f>IF(COMMATS!Z88='Master Answer Key'!$B87, 1, 0)</f>
        <v>1</v>
      </c>
      <c r="AA85">
        <f>IF(COMMATS!AA88='Master Answer Key'!$B87, 1, 0)</f>
        <v>1</v>
      </c>
      <c r="AB85">
        <f>IF(COMMATS!AB88='Master Answer Key'!$B87, 1, 0)</f>
        <v>1</v>
      </c>
      <c r="AC85">
        <f>IF(COMMATS!AC88='Master Answer Key'!$B87, 1, 0)</f>
        <v>1</v>
      </c>
      <c r="AD85">
        <f>IF(COMMATS!AD88='Master Answer Key'!$B87, 1, 0)</f>
        <v>1</v>
      </c>
      <c r="AE85">
        <f>IF(COMMATS!AE88='Master Answer Key'!$B87, 1, 0)</f>
        <v>1</v>
      </c>
      <c r="AF85">
        <f>IF(COMMATS!AF88='Master Answer Key'!$B87, 1, 0)</f>
        <v>1</v>
      </c>
      <c r="AG85">
        <f>IF(COMMATS!AG88='Master Answer Key'!$B87, 1, 0)</f>
        <v>1</v>
      </c>
      <c r="AH85">
        <f>IF(COMMATS!AH88='Master Answer Key'!$B87, 1, 0)</f>
        <v>1</v>
      </c>
      <c r="AI85">
        <f>IF(COMMATS!AI88='Master Answer Key'!$B87, 1, 0)</f>
        <v>1</v>
      </c>
      <c r="AJ85">
        <f>IF(COMMATS!AJ88='Master Answer Key'!$B87, 1, 0)</f>
        <v>1</v>
      </c>
      <c r="AK85">
        <f>IF(COMMATS!AK88='Master Answer Key'!$B87, 1, 0)</f>
        <v>1</v>
      </c>
      <c r="AL85">
        <f>IF(COMMATS!AL88='Master Answer Key'!$B87, 1, 0)</f>
        <v>1</v>
      </c>
      <c r="AM85">
        <f>IF(COMMATS!AM88='Master Answer Key'!$B87, 1, 0)</f>
        <v>1</v>
      </c>
      <c r="AN85">
        <f>IF(COMMATS!AN88='Master Answer Key'!$B87, 1, 0)</f>
        <v>0</v>
      </c>
    </row>
    <row r="86">
      <c r="A86" s="5" t="s">
        <v>190</v>
      </c>
      <c r="B86">
        <f>IF(COMMATS!B89='Master Answer Key'!$B88, 1, 0)</f>
        <v>1</v>
      </c>
      <c r="C86">
        <f>IF(COMMATS!C89='Master Answer Key'!$B88, 1, 0)</f>
        <v>1</v>
      </c>
      <c r="D86">
        <f>IF(COMMATS!D89='Master Answer Key'!$B88, 1, 0)</f>
        <v>1</v>
      </c>
      <c r="E86">
        <f>IF(COMMATS!E89='Master Answer Key'!$B88, 1, 0)</f>
        <v>1</v>
      </c>
      <c r="F86">
        <f>IF(COMMATS!F89='Master Answer Key'!$B88, 1, 0)</f>
        <v>1</v>
      </c>
      <c r="G86">
        <f>IF(COMMATS!G89='Master Answer Key'!$B88, 1, 0)</f>
        <v>0</v>
      </c>
      <c r="H86">
        <f>IF(COMMATS!H89='Master Answer Key'!$B88, 1, 0)</f>
        <v>1</v>
      </c>
      <c r="I86">
        <f>IF(COMMATS!I89='Master Answer Key'!$B88, 1, 0)</f>
        <v>1</v>
      </c>
      <c r="J86">
        <f>IF(COMMATS!J89='Master Answer Key'!$B88, 1, 0)</f>
        <v>1</v>
      </c>
      <c r="K86">
        <f>IF(COMMATS!K89='Master Answer Key'!$B88, 1, 0)</f>
        <v>1</v>
      </c>
      <c r="L86">
        <f>IF(COMMATS!L89='Master Answer Key'!$B88, 1, 0)</f>
        <v>1</v>
      </c>
      <c r="M86">
        <f>IF(COMMATS!M89='Master Answer Key'!$B88, 1, 0)</f>
        <v>1</v>
      </c>
      <c r="N86">
        <f>IF(COMMATS!N89='Master Answer Key'!$B88, 1, 0)</f>
        <v>1</v>
      </c>
      <c r="O86">
        <f>IF(COMMATS!O89='Master Answer Key'!$B88, 1, 0)</f>
        <v>1</v>
      </c>
      <c r="P86">
        <f>IF(COMMATS!P89='Master Answer Key'!$B88, 1, 0)</f>
        <v>1</v>
      </c>
      <c r="Q86">
        <f>IF(COMMATS!Q89='Master Answer Key'!$B88, 1, 0)</f>
        <v>1</v>
      </c>
      <c r="R86">
        <f>IF(COMMATS!R89='Master Answer Key'!$B88, 1, 0)</f>
        <v>1</v>
      </c>
      <c r="S86">
        <f>IF(COMMATS!S89='Master Answer Key'!$B88, 1, 0)</f>
        <v>1</v>
      </c>
      <c r="T86">
        <f>IF(COMMATS!T89='Master Answer Key'!$B88, 1, 0)</f>
        <v>1</v>
      </c>
      <c r="U86">
        <f>IF(COMMATS!U89='Master Answer Key'!$B88, 1, 0)</f>
        <v>1</v>
      </c>
      <c r="V86">
        <f>IF(COMMATS!V89='Master Answer Key'!$B88, 1, 0)</f>
        <v>1</v>
      </c>
      <c r="W86">
        <f>IF(COMMATS!W89='Master Answer Key'!$B88, 1, 0)</f>
        <v>1</v>
      </c>
      <c r="X86">
        <f>IF(COMMATS!X89='Master Answer Key'!$B88, 1, 0)</f>
        <v>1</v>
      </c>
      <c r="Y86">
        <f>IF(COMMATS!Y89='Master Answer Key'!$B88, 1, 0)</f>
        <v>1</v>
      </c>
      <c r="Z86">
        <f>IF(COMMATS!Z89='Master Answer Key'!$B88, 1, 0)</f>
        <v>1</v>
      </c>
      <c r="AA86">
        <f>IF(COMMATS!AA89='Master Answer Key'!$B88, 1, 0)</f>
        <v>1</v>
      </c>
      <c r="AB86">
        <f>IF(COMMATS!AB89='Master Answer Key'!$B88, 1, 0)</f>
        <v>1</v>
      </c>
      <c r="AC86">
        <f>IF(COMMATS!AC89='Master Answer Key'!$B88, 1, 0)</f>
        <v>1</v>
      </c>
      <c r="AD86">
        <f>IF(COMMATS!AD89='Master Answer Key'!$B88, 1, 0)</f>
        <v>1</v>
      </c>
      <c r="AE86">
        <f>IF(COMMATS!AE89='Master Answer Key'!$B88, 1, 0)</f>
        <v>1</v>
      </c>
      <c r="AF86">
        <f>IF(COMMATS!AF89='Master Answer Key'!$B88, 1, 0)</f>
        <v>0</v>
      </c>
      <c r="AG86">
        <f>IF(COMMATS!AG89='Master Answer Key'!$B88, 1, 0)</f>
        <v>1</v>
      </c>
      <c r="AH86">
        <f>IF(COMMATS!AH89='Master Answer Key'!$B88, 1, 0)</f>
        <v>1</v>
      </c>
      <c r="AI86">
        <f>IF(COMMATS!AI89='Master Answer Key'!$B88, 1, 0)</f>
        <v>1</v>
      </c>
      <c r="AJ86">
        <f>IF(COMMATS!AJ89='Master Answer Key'!$B88, 1, 0)</f>
        <v>1</v>
      </c>
      <c r="AK86">
        <f>IF(COMMATS!AK89='Master Answer Key'!$B88, 1, 0)</f>
        <v>1</v>
      </c>
      <c r="AL86">
        <f>IF(COMMATS!AL89='Master Answer Key'!$B88, 1, 0)</f>
        <v>1</v>
      </c>
      <c r="AM86">
        <f>IF(COMMATS!AM89='Master Answer Key'!$B88, 1, 0)</f>
        <v>1</v>
      </c>
      <c r="AN86">
        <f>IF(COMMATS!AN89='Master Answer Key'!$B88, 1, 0)</f>
        <v>0</v>
      </c>
    </row>
    <row r="87">
      <c r="A87" s="5" t="s">
        <v>191</v>
      </c>
      <c r="B87">
        <f>IF(COMMATS!B90='Master Answer Key'!$B89, 1, 0)</f>
        <v>1</v>
      </c>
      <c r="C87">
        <f>IF(COMMATS!C90='Master Answer Key'!$B89, 1, 0)</f>
        <v>1</v>
      </c>
      <c r="D87">
        <f>IF(COMMATS!D90='Master Answer Key'!$B89, 1, 0)</f>
        <v>1</v>
      </c>
      <c r="E87">
        <f>IF(COMMATS!E90='Master Answer Key'!$B89, 1, 0)</f>
        <v>1</v>
      </c>
      <c r="F87">
        <f>IF(COMMATS!F90='Master Answer Key'!$B89, 1, 0)</f>
        <v>1</v>
      </c>
      <c r="G87">
        <f>IF(COMMATS!G90='Master Answer Key'!$B89, 1, 0)</f>
        <v>0</v>
      </c>
      <c r="H87">
        <f>IF(COMMATS!H90='Master Answer Key'!$B89, 1, 0)</f>
        <v>1</v>
      </c>
      <c r="I87">
        <f>IF(COMMATS!I90='Master Answer Key'!$B89, 1, 0)</f>
        <v>1</v>
      </c>
      <c r="J87">
        <f>IF(COMMATS!J90='Master Answer Key'!$B89, 1, 0)</f>
        <v>1</v>
      </c>
      <c r="K87">
        <f>IF(COMMATS!K90='Master Answer Key'!$B89, 1, 0)</f>
        <v>1</v>
      </c>
      <c r="L87">
        <f>IF(COMMATS!L90='Master Answer Key'!$B89, 1, 0)</f>
        <v>1</v>
      </c>
      <c r="M87">
        <f>IF(COMMATS!M90='Master Answer Key'!$B89, 1, 0)</f>
        <v>0</v>
      </c>
      <c r="N87">
        <f>IF(COMMATS!N90='Master Answer Key'!$B89, 1, 0)</f>
        <v>1</v>
      </c>
      <c r="O87">
        <f>IF(COMMATS!O90='Master Answer Key'!$B89, 1, 0)</f>
        <v>1</v>
      </c>
      <c r="P87">
        <f>IF(COMMATS!P90='Master Answer Key'!$B89, 1, 0)</f>
        <v>1</v>
      </c>
      <c r="Q87">
        <f>IF(COMMATS!Q90='Master Answer Key'!$B89, 1, 0)</f>
        <v>1</v>
      </c>
      <c r="R87">
        <f>IF(COMMATS!R90='Master Answer Key'!$B89, 1, 0)</f>
        <v>1</v>
      </c>
      <c r="S87">
        <f>IF(COMMATS!S90='Master Answer Key'!$B89, 1, 0)</f>
        <v>0</v>
      </c>
      <c r="T87">
        <f>IF(COMMATS!T90='Master Answer Key'!$B89, 1, 0)</f>
        <v>1</v>
      </c>
      <c r="U87">
        <f>IF(COMMATS!U90='Master Answer Key'!$B89, 1, 0)</f>
        <v>1</v>
      </c>
      <c r="V87">
        <f>IF(COMMATS!V90='Master Answer Key'!$B89, 1, 0)</f>
        <v>1</v>
      </c>
      <c r="W87">
        <f>IF(COMMATS!W90='Master Answer Key'!$B89, 1, 0)</f>
        <v>1</v>
      </c>
      <c r="X87">
        <f>IF(COMMATS!X90='Master Answer Key'!$B89, 1, 0)</f>
        <v>1</v>
      </c>
      <c r="Y87">
        <f>IF(COMMATS!Y90='Master Answer Key'!$B89, 1, 0)</f>
        <v>1</v>
      </c>
      <c r="Z87">
        <f>IF(COMMATS!Z90='Master Answer Key'!$B89, 1, 0)</f>
        <v>1</v>
      </c>
      <c r="AA87">
        <f>IF(COMMATS!AA90='Master Answer Key'!$B89, 1, 0)</f>
        <v>1</v>
      </c>
      <c r="AB87">
        <f>IF(COMMATS!AB90='Master Answer Key'!$B89, 1, 0)</f>
        <v>1</v>
      </c>
      <c r="AC87">
        <f>IF(COMMATS!AC90='Master Answer Key'!$B89, 1, 0)</f>
        <v>1</v>
      </c>
      <c r="AD87">
        <f>IF(COMMATS!AD90='Master Answer Key'!$B89, 1, 0)</f>
        <v>1</v>
      </c>
      <c r="AE87">
        <f>IF(COMMATS!AE90='Master Answer Key'!$B89, 1, 0)</f>
        <v>1</v>
      </c>
      <c r="AF87">
        <f>IF(COMMATS!AF90='Master Answer Key'!$B89, 1, 0)</f>
        <v>1</v>
      </c>
      <c r="AG87">
        <f>IF(COMMATS!AG90='Master Answer Key'!$B89, 1, 0)</f>
        <v>1</v>
      </c>
      <c r="AH87">
        <f>IF(COMMATS!AH90='Master Answer Key'!$B89, 1, 0)</f>
        <v>1</v>
      </c>
      <c r="AI87">
        <f>IF(COMMATS!AI90='Master Answer Key'!$B89, 1, 0)</f>
        <v>1</v>
      </c>
      <c r="AJ87">
        <f>IF(COMMATS!AJ90='Master Answer Key'!$B89, 1, 0)</f>
        <v>1</v>
      </c>
      <c r="AK87">
        <f>IF(COMMATS!AK90='Master Answer Key'!$B89, 1, 0)</f>
        <v>0</v>
      </c>
      <c r="AL87">
        <f>IF(COMMATS!AL90='Master Answer Key'!$B89, 1, 0)</f>
        <v>0</v>
      </c>
      <c r="AM87">
        <f>IF(COMMATS!AM90='Master Answer Key'!$B89, 1, 0)</f>
        <v>1</v>
      </c>
      <c r="AN87">
        <f>IF(COMMATS!AN90='Master Answer Key'!$B89, 1, 0)</f>
        <v>0</v>
      </c>
    </row>
    <row r="88">
      <c r="A88" s="5" t="s">
        <v>192</v>
      </c>
      <c r="B88">
        <f>IF(COMMATS!B91='Master Answer Key'!$B90, 1, 0)</f>
        <v>1</v>
      </c>
      <c r="C88">
        <f>IF(COMMATS!C91='Master Answer Key'!$B90, 1, 0)</f>
        <v>1</v>
      </c>
      <c r="D88">
        <f>IF(COMMATS!D91='Master Answer Key'!$B90, 1, 0)</f>
        <v>1</v>
      </c>
      <c r="E88">
        <f>IF(COMMATS!E91='Master Answer Key'!$B90, 1, 0)</f>
        <v>1</v>
      </c>
      <c r="F88">
        <f>IF(COMMATS!F91='Master Answer Key'!$B90, 1, 0)</f>
        <v>1</v>
      </c>
      <c r="G88">
        <f>IF(COMMATS!G91='Master Answer Key'!$B90, 1, 0)</f>
        <v>0</v>
      </c>
      <c r="H88">
        <f>IF(COMMATS!H91='Master Answer Key'!$B90, 1, 0)</f>
        <v>1</v>
      </c>
      <c r="I88">
        <f>IF(COMMATS!I91='Master Answer Key'!$B90, 1, 0)</f>
        <v>0</v>
      </c>
      <c r="J88">
        <f>IF(COMMATS!J91='Master Answer Key'!$B90, 1, 0)</f>
        <v>1</v>
      </c>
      <c r="K88">
        <f>IF(COMMATS!K91='Master Answer Key'!$B90, 1, 0)</f>
        <v>1</v>
      </c>
      <c r="L88">
        <f>IF(COMMATS!L91='Master Answer Key'!$B90, 1, 0)</f>
        <v>1</v>
      </c>
      <c r="M88">
        <f>IF(COMMATS!M91='Master Answer Key'!$B90, 1, 0)</f>
        <v>0</v>
      </c>
      <c r="N88">
        <f>IF(COMMATS!N91='Master Answer Key'!$B90, 1, 0)</f>
        <v>0</v>
      </c>
      <c r="O88">
        <f>IF(COMMATS!O91='Master Answer Key'!$B90, 1, 0)</f>
        <v>1</v>
      </c>
      <c r="P88">
        <f>IF(COMMATS!P91='Master Answer Key'!$B90, 1, 0)</f>
        <v>1</v>
      </c>
      <c r="Q88">
        <f>IF(COMMATS!Q91='Master Answer Key'!$B90, 1, 0)</f>
        <v>1</v>
      </c>
      <c r="R88">
        <f>IF(COMMATS!R91='Master Answer Key'!$B90, 1, 0)</f>
        <v>1</v>
      </c>
      <c r="S88">
        <f>IF(COMMATS!S91='Master Answer Key'!$B90, 1, 0)</f>
        <v>1</v>
      </c>
      <c r="T88">
        <f>IF(COMMATS!T91='Master Answer Key'!$B90, 1, 0)</f>
        <v>1</v>
      </c>
      <c r="U88">
        <f>IF(COMMATS!U91='Master Answer Key'!$B90, 1, 0)</f>
        <v>1</v>
      </c>
      <c r="V88">
        <f>IF(COMMATS!V91='Master Answer Key'!$B90, 1, 0)</f>
        <v>1</v>
      </c>
      <c r="W88">
        <f>IF(COMMATS!W91='Master Answer Key'!$B90, 1, 0)</f>
        <v>0</v>
      </c>
      <c r="X88">
        <f>IF(COMMATS!X91='Master Answer Key'!$B90, 1, 0)</f>
        <v>1</v>
      </c>
      <c r="Y88">
        <f>IF(COMMATS!Y91='Master Answer Key'!$B90, 1, 0)</f>
        <v>1</v>
      </c>
      <c r="Z88">
        <f>IF(COMMATS!Z91='Master Answer Key'!$B90, 1, 0)</f>
        <v>1</v>
      </c>
      <c r="AA88">
        <f>IF(COMMATS!AA91='Master Answer Key'!$B90, 1, 0)</f>
        <v>1</v>
      </c>
      <c r="AB88">
        <f>IF(COMMATS!AB91='Master Answer Key'!$B90, 1, 0)</f>
        <v>0</v>
      </c>
      <c r="AC88">
        <f>IF(COMMATS!AC91='Master Answer Key'!$B90, 1, 0)</f>
        <v>0</v>
      </c>
      <c r="AD88">
        <f>IF(COMMATS!AD91='Master Answer Key'!$B90, 1, 0)</f>
        <v>1</v>
      </c>
      <c r="AE88">
        <f>IF(COMMATS!AE91='Master Answer Key'!$B90, 1, 0)</f>
        <v>1</v>
      </c>
      <c r="AF88">
        <f>IF(COMMATS!AF91='Master Answer Key'!$B90, 1, 0)</f>
        <v>1</v>
      </c>
      <c r="AG88">
        <f>IF(COMMATS!AG91='Master Answer Key'!$B90, 1, 0)</f>
        <v>1</v>
      </c>
      <c r="AH88">
        <f>IF(COMMATS!AH91='Master Answer Key'!$B90, 1, 0)</f>
        <v>1</v>
      </c>
      <c r="AI88">
        <f>IF(COMMATS!AI91='Master Answer Key'!$B90, 1, 0)</f>
        <v>1</v>
      </c>
      <c r="AJ88">
        <f>IF(COMMATS!AJ91='Master Answer Key'!$B90, 1, 0)</f>
        <v>1</v>
      </c>
      <c r="AK88">
        <f>IF(COMMATS!AK91='Master Answer Key'!$B90, 1, 0)</f>
        <v>1</v>
      </c>
      <c r="AL88">
        <f>IF(COMMATS!AL91='Master Answer Key'!$B90, 1, 0)</f>
        <v>1</v>
      </c>
      <c r="AM88">
        <f>IF(COMMATS!AM91='Master Answer Key'!$B90, 1, 0)</f>
        <v>1</v>
      </c>
      <c r="AN88">
        <f>IF(COMMATS!AN91='Master Answer Key'!$B90, 1, 0)</f>
        <v>0</v>
      </c>
    </row>
    <row r="89">
      <c r="A89" s="5" t="s">
        <v>193</v>
      </c>
      <c r="B89">
        <f>IF(COMMATS!B92='Master Answer Key'!$B91, 1, 0)</f>
        <v>1</v>
      </c>
      <c r="C89">
        <f>IF(COMMATS!C92='Master Answer Key'!$B91, 1, 0)</f>
        <v>1</v>
      </c>
      <c r="D89">
        <f>IF(COMMATS!D92='Master Answer Key'!$B91, 1, 0)</f>
        <v>1</v>
      </c>
      <c r="E89">
        <f>IF(COMMATS!E92='Master Answer Key'!$B91, 1, 0)</f>
        <v>1</v>
      </c>
      <c r="F89">
        <f>IF(COMMATS!F92='Master Answer Key'!$B91, 1, 0)</f>
        <v>1</v>
      </c>
      <c r="G89">
        <f>IF(COMMATS!G92='Master Answer Key'!$B91, 1, 0)</f>
        <v>0</v>
      </c>
      <c r="H89">
        <f>IF(COMMATS!H92='Master Answer Key'!$B91, 1, 0)</f>
        <v>1</v>
      </c>
      <c r="I89">
        <f>IF(COMMATS!I92='Master Answer Key'!$B91, 1, 0)</f>
        <v>0</v>
      </c>
      <c r="J89">
        <f>IF(COMMATS!J92='Master Answer Key'!$B91, 1, 0)</f>
        <v>1</v>
      </c>
      <c r="K89">
        <f>IF(COMMATS!K92='Master Answer Key'!$B91, 1, 0)</f>
        <v>0</v>
      </c>
      <c r="L89">
        <f>IF(COMMATS!L92='Master Answer Key'!$B91, 1, 0)</f>
        <v>0</v>
      </c>
      <c r="M89">
        <f>IF(COMMATS!M92='Master Answer Key'!$B91, 1, 0)</f>
        <v>1</v>
      </c>
      <c r="N89">
        <f>IF(COMMATS!N92='Master Answer Key'!$B91, 1, 0)</f>
        <v>1</v>
      </c>
      <c r="O89">
        <f>IF(COMMATS!O92='Master Answer Key'!$B91, 1, 0)</f>
        <v>1</v>
      </c>
      <c r="P89">
        <f>IF(COMMATS!P92='Master Answer Key'!$B91, 1, 0)</f>
        <v>1</v>
      </c>
      <c r="Q89">
        <f>IF(COMMATS!Q92='Master Answer Key'!$B91, 1, 0)</f>
        <v>1</v>
      </c>
      <c r="R89">
        <f>IF(COMMATS!R92='Master Answer Key'!$B91, 1, 0)</f>
        <v>0</v>
      </c>
      <c r="S89">
        <f>IF(COMMATS!S92='Master Answer Key'!$B91, 1, 0)</f>
        <v>0</v>
      </c>
      <c r="T89">
        <f>IF(COMMATS!T92='Master Answer Key'!$B91, 1, 0)</f>
        <v>1</v>
      </c>
      <c r="U89">
        <f>IF(COMMATS!U92='Master Answer Key'!$B91, 1, 0)</f>
        <v>0</v>
      </c>
      <c r="V89">
        <f>IF(COMMATS!V92='Master Answer Key'!$B91, 1, 0)</f>
        <v>1</v>
      </c>
      <c r="W89">
        <f>IF(COMMATS!W92='Master Answer Key'!$B91, 1, 0)</f>
        <v>1</v>
      </c>
      <c r="X89">
        <f>IF(COMMATS!X92='Master Answer Key'!$B91, 1, 0)</f>
        <v>1</v>
      </c>
      <c r="Y89">
        <f>IF(COMMATS!Y92='Master Answer Key'!$B91, 1, 0)</f>
        <v>1</v>
      </c>
      <c r="Z89">
        <f>IF(COMMATS!Z92='Master Answer Key'!$B91, 1, 0)</f>
        <v>1</v>
      </c>
      <c r="AA89">
        <f>IF(COMMATS!AA92='Master Answer Key'!$B91, 1, 0)</f>
        <v>1</v>
      </c>
      <c r="AB89">
        <f>IF(COMMATS!AB92='Master Answer Key'!$B91, 1, 0)</f>
        <v>1</v>
      </c>
      <c r="AC89">
        <f>IF(COMMATS!AC92='Master Answer Key'!$B91, 1, 0)</f>
        <v>1</v>
      </c>
      <c r="AD89">
        <f>IF(COMMATS!AD92='Master Answer Key'!$B91, 1, 0)</f>
        <v>1</v>
      </c>
      <c r="AE89">
        <f>IF(COMMATS!AE92='Master Answer Key'!$B91, 1, 0)</f>
        <v>0</v>
      </c>
      <c r="AF89">
        <f>IF(COMMATS!AF92='Master Answer Key'!$B91, 1, 0)</f>
        <v>1</v>
      </c>
      <c r="AG89">
        <f>IF(COMMATS!AG92='Master Answer Key'!$B91, 1, 0)</f>
        <v>0</v>
      </c>
      <c r="AH89">
        <f>IF(COMMATS!AH92='Master Answer Key'!$B91, 1, 0)</f>
        <v>1</v>
      </c>
      <c r="AI89">
        <f>IF(COMMATS!AI92='Master Answer Key'!$B91, 1, 0)</f>
        <v>1</v>
      </c>
      <c r="AJ89">
        <f>IF(COMMATS!AJ92='Master Answer Key'!$B91, 1, 0)</f>
        <v>1</v>
      </c>
      <c r="AK89">
        <f>IF(COMMATS!AK92='Master Answer Key'!$B91, 1, 0)</f>
        <v>1</v>
      </c>
      <c r="AL89">
        <f>IF(COMMATS!AL92='Master Answer Key'!$B91, 1, 0)</f>
        <v>1</v>
      </c>
      <c r="AM89">
        <f>IF(COMMATS!AM92='Master Answer Key'!$B91, 1, 0)</f>
        <v>1</v>
      </c>
      <c r="AN89">
        <f>IF(COMMATS!AN92='Master Answer Key'!$B91, 1, 0)</f>
        <v>0</v>
      </c>
    </row>
    <row r="90">
      <c r="A90" s="5" t="s">
        <v>194</v>
      </c>
      <c r="B90">
        <f>IF(COMMATS!B93='Master Answer Key'!$B92, 1, 0)</f>
        <v>1</v>
      </c>
      <c r="C90">
        <f>IF(COMMATS!C93='Master Answer Key'!$B92, 1, 0)</f>
        <v>1</v>
      </c>
      <c r="D90">
        <f>IF(COMMATS!D93='Master Answer Key'!$B92, 1, 0)</f>
        <v>1</v>
      </c>
      <c r="E90">
        <f>IF(COMMATS!E93='Master Answer Key'!$B92, 1, 0)</f>
        <v>1</v>
      </c>
      <c r="F90">
        <f>IF(COMMATS!F93='Master Answer Key'!$B92, 1, 0)</f>
        <v>1</v>
      </c>
      <c r="G90">
        <f>IF(COMMATS!G93='Master Answer Key'!$B92, 1, 0)</f>
        <v>0</v>
      </c>
      <c r="H90">
        <f>IF(COMMATS!H93='Master Answer Key'!$B92, 1, 0)</f>
        <v>1</v>
      </c>
      <c r="I90">
        <f>IF(COMMATS!I93='Master Answer Key'!$B92, 1, 0)</f>
        <v>1</v>
      </c>
      <c r="J90">
        <f>IF(COMMATS!J93='Master Answer Key'!$B92, 1, 0)</f>
        <v>1</v>
      </c>
      <c r="K90">
        <f>IF(COMMATS!K93='Master Answer Key'!$B92, 1, 0)</f>
        <v>1</v>
      </c>
      <c r="L90">
        <f>IF(COMMATS!L93='Master Answer Key'!$B92, 1, 0)</f>
        <v>1</v>
      </c>
      <c r="M90">
        <f>IF(COMMATS!M93='Master Answer Key'!$B92, 1, 0)</f>
        <v>1</v>
      </c>
      <c r="N90">
        <f>IF(COMMATS!N93='Master Answer Key'!$B92, 1, 0)</f>
        <v>1</v>
      </c>
      <c r="O90">
        <f>IF(COMMATS!O93='Master Answer Key'!$B92, 1, 0)</f>
        <v>1</v>
      </c>
      <c r="P90">
        <f>IF(COMMATS!P93='Master Answer Key'!$B92, 1, 0)</f>
        <v>1</v>
      </c>
      <c r="Q90">
        <f>IF(COMMATS!Q93='Master Answer Key'!$B92, 1, 0)</f>
        <v>1</v>
      </c>
      <c r="R90">
        <f>IF(COMMATS!R93='Master Answer Key'!$B92, 1, 0)</f>
        <v>1</v>
      </c>
      <c r="S90">
        <f>IF(COMMATS!S93='Master Answer Key'!$B92, 1, 0)</f>
        <v>0</v>
      </c>
      <c r="T90">
        <f>IF(COMMATS!T93='Master Answer Key'!$B92, 1, 0)</f>
        <v>1</v>
      </c>
      <c r="U90">
        <f>IF(COMMATS!U93='Master Answer Key'!$B92, 1, 0)</f>
        <v>1</v>
      </c>
      <c r="V90">
        <f>IF(COMMATS!V93='Master Answer Key'!$B92, 1, 0)</f>
        <v>1</v>
      </c>
      <c r="W90">
        <f>IF(COMMATS!W93='Master Answer Key'!$B92, 1, 0)</f>
        <v>1</v>
      </c>
      <c r="X90">
        <f>IF(COMMATS!X93='Master Answer Key'!$B92, 1, 0)</f>
        <v>1</v>
      </c>
      <c r="Y90">
        <f>IF(COMMATS!Y93='Master Answer Key'!$B92, 1, 0)</f>
        <v>1</v>
      </c>
      <c r="Z90">
        <f>IF(COMMATS!Z93='Master Answer Key'!$B92, 1, 0)</f>
        <v>1</v>
      </c>
      <c r="AA90">
        <f>IF(COMMATS!AA93='Master Answer Key'!$B92, 1, 0)</f>
        <v>1</v>
      </c>
      <c r="AB90">
        <f>IF(COMMATS!AB93='Master Answer Key'!$B92, 1, 0)</f>
        <v>1</v>
      </c>
      <c r="AC90">
        <f>IF(COMMATS!AC93='Master Answer Key'!$B92, 1, 0)</f>
        <v>1</v>
      </c>
      <c r="AD90">
        <f>IF(COMMATS!AD93='Master Answer Key'!$B92, 1, 0)</f>
        <v>1</v>
      </c>
      <c r="AE90">
        <f>IF(COMMATS!AE93='Master Answer Key'!$B92, 1, 0)</f>
        <v>1</v>
      </c>
      <c r="AF90">
        <f>IF(COMMATS!AF93='Master Answer Key'!$B92, 1, 0)</f>
        <v>1</v>
      </c>
      <c r="AG90">
        <f>IF(COMMATS!AG93='Master Answer Key'!$B92, 1, 0)</f>
        <v>1</v>
      </c>
      <c r="AH90">
        <f>IF(COMMATS!AH93='Master Answer Key'!$B92, 1, 0)</f>
        <v>1</v>
      </c>
      <c r="AI90">
        <f>IF(COMMATS!AI93='Master Answer Key'!$B92, 1, 0)</f>
        <v>1</v>
      </c>
      <c r="AJ90">
        <f>IF(COMMATS!AJ93='Master Answer Key'!$B92, 1, 0)</f>
        <v>1</v>
      </c>
      <c r="AK90">
        <f>IF(COMMATS!AK93='Master Answer Key'!$B92, 1, 0)</f>
        <v>1</v>
      </c>
      <c r="AL90">
        <f>IF(COMMATS!AL93='Master Answer Key'!$B92, 1, 0)</f>
        <v>1</v>
      </c>
      <c r="AM90">
        <f>IF(COMMATS!AM93='Master Answer Key'!$B92, 1, 0)</f>
        <v>1</v>
      </c>
      <c r="AN90">
        <f>IF(COMMATS!AN93='Master Answer Key'!$B92, 1, 0)</f>
        <v>0</v>
      </c>
    </row>
    <row r="91">
      <c r="A91" s="5" t="s">
        <v>195</v>
      </c>
      <c r="B91">
        <f>IF(COMMATS!B94='Master Answer Key'!$B93, 1, 0)</f>
        <v>1</v>
      </c>
      <c r="C91">
        <f>IF(COMMATS!C94='Master Answer Key'!$B93, 1, 0)</f>
        <v>1</v>
      </c>
      <c r="D91">
        <f>IF(COMMATS!D94='Master Answer Key'!$B93, 1, 0)</f>
        <v>0</v>
      </c>
      <c r="E91">
        <f>IF(COMMATS!E94='Master Answer Key'!$B93, 1, 0)</f>
        <v>1</v>
      </c>
      <c r="F91">
        <f>IF(COMMATS!F94='Master Answer Key'!$B93, 1, 0)</f>
        <v>1</v>
      </c>
      <c r="G91">
        <f>IF(COMMATS!G94='Master Answer Key'!$B93, 1, 0)</f>
        <v>0</v>
      </c>
      <c r="H91">
        <f>IF(COMMATS!H94='Master Answer Key'!$B93, 1, 0)</f>
        <v>1</v>
      </c>
      <c r="I91">
        <f>IF(COMMATS!I94='Master Answer Key'!$B93, 1, 0)</f>
        <v>1</v>
      </c>
      <c r="J91">
        <f>IF(COMMATS!J94='Master Answer Key'!$B93, 1, 0)</f>
        <v>0</v>
      </c>
      <c r="K91">
        <f>IF(COMMATS!K94='Master Answer Key'!$B93, 1, 0)</f>
        <v>0</v>
      </c>
      <c r="L91">
        <f>IF(COMMATS!L94='Master Answer Key'!$B93, 1, 0)</f>
        <v>0</v>
      </c>
      <c r="M91">
        <f>IF(COMMATS!M94='Master Answer Key'!$B93, 1, 0)</f>
        <v>1</v>
      </c>
      <c r="N91">
        <f>IF(COMMATS!N94='Master Answer Key'!$B93, 1, 0)</f>
        <v>0</v>
      </c>
      <c r="O91">
        <f>IF(COMMATS!O94='Master Answer Key'!$B93, 1, 0)</f>
        <v>1</v>
      </c>
      <c r="P91">
        <f>IF(COMMATS!P94='Master Answer Key'!$B93, 1, 0)</f>
        <v>1</v>
      </c>
      <c r="Q91">
        <f>IF(COMMATS!Q94='Master Answer Key'!$B93, 1, 0)</f>
        <v>1</v>
      </c>
      <c r="R91">
        <f>IF(COMMATS!R94='Master Answer Key'!$B93, 1, 0)</f>
        <v>1</v>
      </c>
      <c r="S91">
        <f>IF(COMMATS!S94='Master Answer Key'!$B93, 1, 0)</f>
        <v>0</v>
      </c>
      <c r="T91">
        <f>IF(COMMATS!T94='Master Answer Key'!$B93, 1, 0)</f>
        <v>1</v>
      </c>
      <c r="U91">
        <f>IF(COMMATS!U94='Master Answer Key'!$B93, 1, 0)</f>
        <v>0</v>
      </c>
      <c r="V91">
        <f>IF(COMMATS!V94='Master Answer Key'!$B93, 1, 0)</f>
        <v>0</v>
      </c>
      <c r="W91">
        <f>IF(COMMATS!W94='Master Answer Key'!$B93, 1, 0)</f>
        <v>0</v>
      </c>
      <c r="X91">
        <f>IF(COMMATS!X94='Master Answer Key'!$B93, 1, 0)</f>
        <v>1</v>
      </c>
      <c r="Y91">
        <f>IF(COMMATS!Y94='Master Answer Key'!$B93, 1, 0)</f>
        <v>0</v>
      </c>
      <c r="Z91">
        <f>IF(COMMATS!Z94='Master Answer Key'!$B93, 1, 0)</f>
        <v>1</v>
      </c>
      <c r="AA91">
        <f>IF(COMMATS!AA94='Master Answer Key'!$B93, 1, 0)</f>
        <v>1</v>
      </c>
      <c r="AB91">
        <f>IF(COMMATS!AB94='Master Answer Key'!$B93, 1, 0)</f>
        <v>1</v>
      </c>
      <c r="AC91">
        <f>IF(COMMATS!AC94='Master Answer Key'!$B93, 1, 0)</f>
        <v>1</v>
      </c>
      <c r="AD91">
        <f>IF(COMMATS!AD94='Master Answer Key'!$B93, 1, 0)</f>
        <v>1</v>
      </c>
      <c r="AE91">
        <f>IF(COMMATS!AE94='Master Answer Key'!$B93, 1, 0)</f>
        <v>1</v>
      </c>
      <c r="AF91">
        <f>IF(COMMATS!AF94='Master Answer Key'!$B93, 1, 0)</f>
        <v>0</v>
      </c>
      <c r="AG91">
        <f>IF(COMMATS!AG94='Master Answer Key'!$B93, 1, 0)</f>
        <v>0</v>
      </c>
      <c r="AH91">
        <f>IF(COMMATS!AH94='Master Answer Key'!$B93, 1, 0)</f>
        <v>1</v>
      </c>
      <c r="AI91">
        <f>IF(COMMATS!AI94='Master Answer Key'!$B93, 1, 0)</f>
        <v>1</v>
      </c>
      <c r="AJ91">
        <f>IF(COMMATS!AJ94='Master Answer Key'!$B93, 1, 0)</f>
        <v>0</v>
      </c>
      <c r="AK91">
        <f>IF(COMMATS!AK94='Master Answer Key'!$B93, 1, 0)</f>
        <v>1</v>
      </c>
      <c r="AL91">
        <f>IF(COMMATS!AL94='Master Answer Key'!$B93, 1, 0)</f>
        <v>1</v>
      </c>
      <c r="AM91">
        <f>IF(COMMATS!AM94='Master Answer Key'!$B93, 1, 0)</f>
        <v>1</v>
      </c>
      <c r="AN91">
        <f>IF(COMMATS!AN94='Master Answer Key'!$B93, 1, 0)</f>
        <v>0</v>
      </c>
    </row>
    <row r="92">
      <c r="A92" s="5" t="s">
        <v>196</v>
      </c>
      <c r="B92">
        <f>IF(COMMATS!B95='Master Answer Key'!$B94, 1, 0)</f>
        <v>1</v>
      </c>
      <c r="C92">
        <f>IF(COMMATS!C95='Master Answer Key'!$B94, 1, 0)</f>
        <v>1</v>
      </c>
      <c r="D92">
        <f>IF(COMMATS!D95='Master Answer Key'!$B94, 1, 0)</f>
        <v>1</v>
      </c>
      <c r="E92">
        <f>IF(COMMATS!E95='Master Answer Key'!$B94, 1, 0)</f>
        <v>1</v>
      </c>
      <c r="F92">
        <f>IF(COMMATS!F95='Master Answer Key'!$B94, 1, 0)</f>
        <v>1</v>
      </c>
      <c r="G92">
        <f>IF(COMMATS!G95='Master Answer Key'!$B94, 1, 0)</f>
        <v>0</v>
      </c>
      <c r="H92">
        <f>IF(COMMATS!H95='Master Answer Key'!$B94, 1, 0)</f>
        <v>1</v>
      </c>
      <c r="I92">
        <f>IF(COMMATS!I95='Master Answer Key'!$B94, 1, 0)</f>
        <v>1</v>
      </c>
      <c r="J92">
        <f>IF(COMMATS!J95='Master Answer Key'!$B94, 1, 0)</f>
        <v>1</v>
      </c>
      <c r="K92">
        <f>IF(COMMATS!K95='Master Answer Key'!$B94, 1, 0)</f>
        <v>0</v>
      </c>
      <c r="L92">
        <f>IF(COMMATS!L95='Master Answer Key'!$B94, 1, 0)</f>
        <v>1</v>
      </c>
      <c r="M92">
        <f>IF(COMMATS!M95='Master Answer Key'!$B94, 1, 0)</f>
        <v>1</v>
      </c>
      <c r="N92">
        <f>IF(COMMATS!N95='Master Answer Key'!$B94, 1, 0)</f>
        <v>1</v>
      </c>
      <c r="O92">
        <f>IF(COMMATS!O95='Master Answer Key'!$B94, 1, 0)</f>
        <v>1</v>
      </c>
      <c r="P92">
        <f>IF(COMMATS!P95='Master Answer Key'!$B94, 1, 0)</f>
        <v>1</v>
      </c>
      <c r="Q92">
        <f>IF(COMMATS!Q95='Master Answer Key'!$B94, 1, 0)</f>
        <v>1</v>
      </c>
      <c r="R92">
        <f>IF(COMMATS!R95='Master Answer Key'!$B94, 1, 0)</f>
        <v>0</v>
      </c>
      <c r="S92">
        <f>IF(COMMATS!S95='Master Answer Key'!$B94, 1, 0)</f>
        <v>1</v>
      </c>
      <c r="T92">
        <f>IF(COMMATS!T95='Master Answer Key'!$B94, 1, 0)</f>
        <v>1</v>
      </c>
      <c r="U92">
        <f>IF(COMMATS!U95='Master Answer Key'!$B94, 1, 0)</f>
        <v>1</v>
      </c>
      <c r="V92">
        <f>IF(COMMATS!V95='Master Answer Key'!$B94, 1, 0)</f>
        <v>0</v>
      </c>
      <c r="W92">
        <f>IF(COMMATS!W95='Master Answer Key'!$B94, 1, 0)</f>
        <v>0</v>
      </c>
      <c r="X92">
        <f>IF(COMMATS!X95='Master Answer Key'!$B94, 1, 0)</f>
        <v>0</v>
      </c>
      <c r="Y92">
        <f>IF(COMMATS!Y95='Master Answer Key'!$B94, 1, 0)</f>
        <v>0</v>
      </c>
      <c r="Z92">
        <f>IF(COMMATS!Z95='Master Answer Key'!$B94, 1, 0)</f>
        <v>1</v>
      </c>
      <c r="AA92">
        <f>IF(COMMATS!AA95='Master Answer Key'!$B94, 1, 0)</f>
        <v>0</v>
      </c>
      <c r="AB92">
        <f>IF(COMMATS!AB95='Master Answer Key'!$B94, 1, 0)</f>
        <v>0</v>
      </c>
      <c r="AC92">
        <f>IF(COMMATS!AC95='Master Answer Key'!$B94, 1, 0)</f>
        <v>0</v>
      </c>
      <c r="AD92">
        <f>IF(COMMATS!AD95='Master Answer Key'!$B94, 1, 0)</f>
        <v>1</v>
      </c>
      <c r="AE92">
        <f>IF(COMMATS!AE95='Master Answer Key'!$B94, 1, 0)</f>
        <v>1</v>
      </c>
      <c r="AF92">
        <f>IF(COMMATS!AF95='Master Answer Key'!$B94, 1, 0)</f>
        <v>0</v>
      </c>
      <c r="AG92">
        <f>IF(COMMATS!AG95='Master Answer Key'!$B94, 1, 0)</f>
        <v>1</v>
      </c>
      <c r="AH92">
        <f>IF(COMMATS!AH95='Master Answer Key'!$B94, 1, 0)</f>
        <v>1</v>
      </c>
      <c r="AI92">
        <f>IF(COMMATS!AI95='Master Answer Key'!$B94, 1, 0)</f>
        <v>1</v>
      </c>
      <c r="AJ92">
        <f>IF(COMMATS!AJ95='Master Answer Key'!$B94, 1, 0)</f>
        <v>1</v>
      </c>
      <c r="AK92">
        <f>IF(COMMATS!AK95='Master Answer Key'!$B94, 1, 0)</f>
        <v>1</v>
      </c>
      <c r="AL92">
        <f>IF(COMMATS!AL95='Master Answer Key'!$B94, 1, 0)</f>
        <v>1</v>
      </c>
      <c r="AM92">
        <f>IF(COMMATS!AM95='Master Answer Key'!$B94, 1, 0)</f>
        <v>1</v>
      </c>
      <c r="AN92">
        <f>IF(COMMATS!AN95='Master Answer Key'!$B94, 1, 0)</f>
        <v>1</v>
      </c>
    </row>
    <row r="93">
      <c r="A93" s="5" t="s">
        <v>197</v>
      </c>
      <c r="B93">
        <f>IF(COMMATS!B96='Master Answer Key'!$B95, 1, 0)</f>
        <v>1</v>
      </c>
      <c r="C93">
        <f>IF(COMMATS!C96='Master Answer Key'!$B95, 1, 0)</f>
        <v>1</v>
      </c>
      <c r="D93">
        <f>IF(COMMATS!D96='Master Answer Key'!$B95, 1, 0)</f>
        <v>1</v>
      </c>
      <c r="E93">
        <f>IF(COMMATS!E96='Master Answer Key'!$B95, 1, 0)</f>
        <v>1</v>
      </c>
      <c r="F93">
        <f>IF(COMMATS!F96='Master Answer Key'!$B95, 1, 0)</f>
        <v>0</v>
      </c>
      <c r="G93">
        <f>IF(COMMATS!G96='Master Answer Key'!$B95, 1, 0)</f>
        <v>0</v>
      </c>
      <c r="H93">
        <f>IF(COMMATS!H96='Master Answer Key'!$B95, 1, 0)</f>
        <v>1</v>
      </c>
      <c r="I93">
        <f>IF(COMMATS!I96='Master Answer Key'!$B95, 1, 0)</f>
        <v>1</v>
      </c>
      <c r="J93">
        <f>IF(COMMATS!J96='Master Answer Key'!$B95, 1, 0)</f>
        <v>1</v>
      </c>
      <c r="K93">
        <f>IF(COMMATS!K96='Master Answer Key'!$B95, 1, 0)</f>
        <v>1</v>
      </c>
      <c r="L93">
        <f>IF(COMMATS!L96='Master Answer Key'!$B95, 1, 0)</f>
        <v>1</v>
      </c>
      <c r="M93">
        <f>IF(COMMATS!M96='Master Answer Key'!$B95, 1, 0)</f>
        <v>1</v>
      </c>
      <c r="N93">
        <f>IF(COMMATS!N96='Master Answer Key'!$B95, 1, 0)</f>
        <v>0</v>
      </c>
      <c r="O93">
        <f>IF(COMMATS!O96='Master Answer Key'!$B95, 1, 0)</f>
        <v>1</v>
      </c>
      <c r="P93">
        <f>IF(COMMATS!P96='Master Answer Key'!$B95, 1, 0)</f>
        <v>1</v>
      </c>
      <c r="Q93">
        <f>IF(COMMATS!Q96='Master Answer Key'!$B95, 1, 0)</f>
        <v>0</v>
      </c>
      <c r="R93">
        <f>IF(COMMATS!R96='Master Answer Key'!$B95, 1, 0)</f>
        <v>1</v>
      </c>
      <c r="S93">
        <f>IF(COMMATS!S96='Master Answer Key'!$B95, 1, 0)</f>
        <v>1</v>
      </c>
      <c r="T93">
        <f>IF(COMMATS!T96='Master Answer Key'!$B95, 1, 0)</f>
        <v>1</v>
      </c>
      <c r="U93">
        <f>IF(COMMATS!U96='Master Answer Key'!$B95, 1, 0)</f>
        <v>1</v>
      </c>
      <c r="V93">
        <f>IF(COMMATS!V96='Master Answer Key'!$B95, 1, 0)</f>
        <v>1</v>
      </c>
      <c r="W93">
        <f>IF(COMMATS!W96='Master Answer Key'!$B95, 1, 0)</f>
        <v>1</v>
      </c>
      <c r="X93">
        <f>IF(COMMATS!X96='Master Answer Key'!$B95, 1, 0)</f>
        <v>0</v>
      </c>
      <c r="Y93">
        <f>IF(COMMATS!Y96='Master Answer Key'!$B95, 1, 0)</f>
        <v>1</v>
      </c>
      <c r="Z93">
        <f>IF(COMMATS!Z96='Master Answer Key'!$B95, 1, 0)</f>
        <v>1</v>
      </c>
      <c r="AA93">
        <f>IF(COMMATS!AA96='Master Answer Key'!$B95, 1, 0)</f>
        <v>0</v>
      </c>
      <c r="AB93">
        <f>IF(COMMATS!AB96='Master Answer Key'!$B95, 1, 0)</f>
        <v>1</v>
      </c>
      <c r="AC93">
        <f>IF(COMMATS!AC96='Master Answer Key'!$B95, 1, 0)</f>
        <v>1</v>
      </c>
      <c r="AD93">
        <f>IF(COMMATS!AD96='Master Answer Key'!$B95, 1, 0)</f>
        <v>1</v>
      </c>
      <c r="AE93">
        <f>IF(COMMATS!AE96='Master Answer Key'!$B95, 1, 0)</f>
        <v>0</v>
      </c>
      <c r="AF93">
        <f>IF(COMMATS!AF96='Master Answer Key'!$B95, 1, 0)</f>
        <v>1</v>
      </c>
      <c r="AG93">
        <f>IF(COMMATS!AG96='Master Answer Key'!$B95, 1, 0)</f>
        <v>1</v>
      </c>
      <c r="AH93">
        <f>IF(COMMATS!AH96='Master Answer Key'!$B95, 1, 0)</f>
        <v>1</v>
      </c>
      <c r="AI93">
        <f>IF(COMMATS!AI96='Master Answer Key'!$B95, 1, 0)</f>
        <v>1</v>
      </c>
      <c r="AJ93">
        <f>IF(COMMATS!AJ96='Master Answer Key'!$B95, 1, 0)</f>
        <v>1</v>
      </c>
      <c r="AK93">
        <f>IF(COMMATS!AK96='Master Answer Key'!$B95, 1, 0)</f>
        <v>1</v>
      </c>
      <c r="AL93">
        <f>IF(COMMATS!AL96='Master Answer Key'!$B95, 1, 0)</f>
        <v>1</v>
      </c>
      <c r="AM93">
        <f>IF(COMMATS!AM96='Master Answer Key'!$B95, 1, 0)</f>
        <v>1</v>
      </c>
      <c r="AN93">
        <f>IF(COMMATS!AN96='Master Answer Key'!$B95, 1, 0)</f>
        <v>1</v>
      </c>
    </row>
    <row r="94">
      <c r="A94" s="5" t="s">
        <v>198</v>
      </c>
      <c r="B94">
        <f>IF(COMMATS!B97='Master Answer Key'!$B96, 1, 0)</f>
        <v>1</v>
      </c>
      <c r="C94">
        <f>IF(COMMATS!C97='Master Answer Key'!$B96, 1, 0)</f>
        <v>1</v>
      </c>
      <c r="D94">
        <f>IF(COMMATS!D97='Master Answer Key'!$B96, 1, 0)</f>
        <v>1</v>
      </c>
      <c r="E94">
        <f>IF(COMMATS!E97='Master Answer Key'!$B96, 1, 0)</f>
        <v>1</v>
      </c>
      <c r="F94">
        <f>IF(COMMATS!F97='Master Answer Key'!$B96, 1, 0)</f>
        <v>1</v>
      </c>
      <c r="G94">
        <f>IF(COMMATS!G97='Master Answer Key'!$B96, 1, 0)</f>
        <v>0</v>
      </c>
      <c r="H94">
        <f>IF(COMMATS!H97='Master Answer Key'!$B96, 1, 0)</f>
        <v>1</v>
      </c>
      <c r="I94">
        <f>IF(COMMATS!I97='Master Answer Key'!$B96, 1, 0)</f>
        <v>1</v>
      </c>
      <c r="J94">
        <f>IF(COMMATS!J97='Master Answer Key'!$B96, 1, 0)</f>
        <v>1</v>
      </c>
      <c r="K94">
        <f>IF(COMMATS!K97='Master Answer Key'!$B96, 1, 0)</f>
        <v>0</v>
      </c>
      <c r="L94">
        <f>IF(COMMATS!L97='Master Answer Key'!$B96, 1, 0)</f>
        <v>1</v>
      </c>
      <c r="M94">
        <f>IF(COMMATS!M97='Master Answer Key'!$B96, 1, 0)</f>
        <v>1</v>
      </c>
      <c r="N94">
        <f>IF(COMMATS!N97='Master Answer Key'!$B96, 1, 0)</f>
        <v>1</v>
      </c>
      <c r="O94">
        <f>IF(COMMATS!O97='Master Answer Key'!$B96, 1, 0)</f>
        <v>1</v>
      </c>
      <c r="P94">
        <f>IF(COMMATS!P97='Master Answer Key'!$B96, 1, 0)</f>
        <v>1</v>
      </c>
      <c r="Q94">
        <f>IF(COMMATS!Q97='Master Answer Key'!$B96, 1, 0)</f>
        <v>1</v>
      </c>
      <c r="R94">
        <f>IF(COMMATS!R97='Master Answer Key'!$B96, 1, 0)</f>
        <v>0</v>
      </c>
      <c r="S94">
        <f>IF(COMMATS!S97='Master Answer Key'!$B96, 1, 0)</f>
        <v>0</v>
      </c>
      <c r="T94">
        <f>IF(COMMATS!T97='Master Answer Key'!$B96, 1, 0)</f>
        <v>1</v>
      </c>
      <c r="U94">
        <f>IF(COMMATS!U97='Master Answer Key'!$B96, 1, 0)</f>
        <v>1</v>
      </c>
      <c r="V94">
        <f>IF(COMMATS!V97='Master Answer Key'!$B96, 1, 0)</f>
        <v>1</v>
      </c>
      <c r="W94">
        <f>IF(COMMATS!W97='Master Answer Key'!$B96, 1, 0)</f>
        <v>1</v>
      </c>
      <c r="X94">
        <f>IF(COMMATS!X97='Master Answer Key'!$B96, 1, 0)</f>
        <v>1</v>
      </c>
      <c r="Y94">
        <f>IF(COMMATS!Y97='Master Answer Key'!$B96, 1, 0)</f>
        <v>0</v>
      </c>
      <c r="Z94">
        <f>IF(COMMATS!Z97='Master Answer Key'!$B96, 1, 0)</f>
        <v>1</v>
      </c>
      <c r="AA94">
        <f>IF(COMMATS!AA97='Master Answer Key'!$B96, 1, 0)</f>
        <v>1</v>
      </c>
      <c r="AB94">
        <f>IF(COMMATS!AB97='Master Answer Key'!$B96, 1, 0)</f>
        <v>1</v>
      </c>
      <c r="AC94">
        <f>IF(COMMATS!AC97='Master Answer Key'!$B96, 1, 0)</f>
        <v>0</v>
      </c>
      <c r="AD94">
        <f>IF(COMMATS!AD97='Master Answer Key'!$B96, 1, 0)</f>
        <v>1</v>
      </c>
      <c r="AE94">
        <f>IF(COMMATS!AE97='Master Answer Key'!$B96, 1, 0)</f>
        <v>0</v>
      </c>
      <c r="AF94">
        <f>IF(COMMATS!AF97='Master Answer Key'!$B96, 1, 0)</f>
        <v>1</v>
      </c>
      <c r="AG94">
        <f>IF(COMMATS!AG97='Master Answer Key'!$B96, 1, 0)</f>
        <v>0</v>
      </c>
      <c r="AH94">
        <f>IF(COMMATS!AH97='Master Answer Key'!$B96, 1, 0)</f>
        <v>1</v>
      </c>
      <c r="AI94">
        <f>IF(COMMATS!AI97='Master Answer Key'!$B96, 1, 0)</f>
        <v>1</v>
      </c>
      <c r="AJ94">
        <f>IF(COMMATS!AJ97='Master Answer Key'!$B96, 1, 0)</f>
        <v>1</v>
      </c>
      <c r="AK94">
        <f>IF(COMMATS!AK97='Master Answer Key'!$B96, 1, 0)</f>
        <v>1</v>
      </c>
      <c r="AL94">
        <f>IF(COMMATS!AL97='Master Answer Key'!$B96, 1, 0)</f>
        <v>1</v>
      </c>
      <c r="AM94">
        <f>IF(COMMATS!AM97='Master Answer Key'!$B96, 1, 0)</f>
        <v>1</v>
      </c>
      <c r="AN94">
        <f>IF(COMMATS!AN97='Master Answer Key'!$B96, 1, 0)</f>
        <v>0</v>
      </c>
    </row>
    <row r="95">
      <c r="A95" s="5" t="s">
        <v>199</v>
      </c>
      <c r="B95">
        <f>IF(COMMATS!B98='Master Answer Key'!$B97, 1, 0)</f>
        <v>1</v>
      </c>
      <c r="C95">
        <f>IF(COMMATS!C98='Master Answer Key'!$B97, 1, 0)</f>
        <v>1</v>
      </c>
      <c r="D95">
        <f>IF(COMMATS!D98='Master Answer Key'!$B97, 1, 0)</f>
        <v>1</v>
      </c>
      <c r="E95">
        <f>IF(COMMATS!E98='Master Answer Key'!$B97, 1, 0)</f>
        <v>1</v>
      </c>
      <c r="F95">
        <f>IF(COMMATS!F98='Master Answer Key'!$B97, 1, 0)</f>
        <v>1</v>
      </c>
      <c r="G95">
        <f>IF(COMMATS!G98='Master Answer Key'!$B97, 1, 0)</f>
        <v>0</v>
      </c>
      <c r="H95">
        <f>IF(COMMATS!H98='Master Answer Key'!$B97, 1, 0)</f>
        <v>1</v>
      </c>
      <c r="I95">
        <f>IF(COMMATS!I98='Master Answer Key'!$B97, 1, 0)</f>
        <v>1</v>
      </c>
      <c r="J95">
        <f>IF(COMMATS!J98='Master Answer Key'!$B97, 1, 0)</f>
        <v>1</v>
      </c>
      <c r="K95">
        <f>IF(COMMATS!K98='Master Answer Key'!$B97, 1, 0)</f>
        <v>1</v>
      </c>
      <c r="L95">
        <f>IF(COMMATS!L98='Master Answer Key'!$B97, 1, 0)</f>
        <v>1</v>
      </c>
      <c r="M95">
        <f>IF(COMMATS!M98='Master Answer Key'!$B97, 1, 0)</f>
        <v>1</v>
      </c>
      <c r="N95">
        <f>IF(COMMATS!N98='Master Answer Key'!$B97, 1, 0)</f>
        <v>1</v>
      </c>
      <c r="O95">
        <f>IF(COMMATS!O98='Master Answer Key'!$B97, 1, 0)</f>
        <v>1</v>
      </c>
      <c r="P95">
        <f>IF(COMMATS!P98='Master Answer Key'!$B97, 1, 0)</f>
        <v>1</v>
      </c>
      <c r="Q95">
        <f>IF(COMMATS!Q98='Master Answer Key'!$B97, 1, 0)</f>
        <v>1</v>
      </c>
      <c r="R95">
        <f>IF(COMMATS!R98='Master Answer Key'!$B97, 1, 0)</f>
        <v>1</v>
      </c>
      <c r="S95">
        <f>IF(COMMATS!S98='Master Answer Key'!$B97, 1, 0)</f>
        <v>0</v>
      </c>
      <c r="T95">
        <f>IF(COMMATS!T98='Master Answer Key'!$B97, 1, 0)</f>
        <v>1</v>
      </c>
      <c r="U95">
        <f>IF(COMMATS!U98='Master Answer Key'!$B97, 1, 0)</f>
        <v>1</v>
      </c>
      <c r="V95">
        <f>IF(COMMATS!V98='Master Answer Key'!$B97, 1, 0)</f>
        <v>1</v>
      </c>
      <c r="W95">
        <f>IF(COMMATS!W98='Master Answer Key'!$B97, 1, 0)</f>
        <v>1</v>
      </c>
      <c r="X95">
        <f>IF(COMMATS!X98='Master Answer Key'!$B97, 1, 0)</f>
        <v>1</v>
      </c>
      <c r="Y95">
        <f>IF(COMMATS!Y98='Master Answer Key'!$B97, 1, 0)</f>
        <v>1</v>
      </c>
      <c r="Z95">
        <f>IF(COMMATS!Z98='Master Answer Key'!$B97, 1, 0)</f>
        <v>1</v>
      </c>
      <c r="AA95">
        <f>IF(COMMATS!AA98='Master Answer Key'!$B97, 1, 0)</f>
        <v>1</v>
      </c>
      <c r="AB95">
        <f>IF(COMMATS!AB98='Master Answer Key'!$B97, 1, 0)</f>
        <v>1</v>
      </c>
      <c r="AC95">
        <f>IF(COMMATS!AC98='Master Answer Key'!$B97, 1, 0)</f>
        <v>0</v>
      </c>
      <c r="AD95">
        <f>IF(COMMATS!AD98='Master Answer Key'!$B97, 1, 0)</f>
        <v>1</v>
      </c>
      <c r="AE95">
        <f>IF(COMMATS!AE98='Master Answer Key'!$B97, 1, 0)</f>
        <v>1</v>
      </c>
      <c r="AF95">
        <f>IF(COMMATS!AF98='Master Answer Key'!$B97, 1, 0)</f>
        <v>0</v>
      </c>
      <c r="AG95">
        <f>IF(COMMATS!AG98='Master Answer Key'!$B97, 1, 0)</f>
        <v>1</v>
      </c>
      <c r="AH95">
        <f>IF(COMMATS!AH98='Master Answer Key'!$B97, 1, 0)</f>
        <v>1</v>
      </c>
      <c r="AI95">
        <f>IF(COMMATS!AI98='Master Answer Key'!$B97, 1, 0)</f>
        <v>1</v>
      </c>
      <c r="AJ95">
        <f>IF(COMMATS!AJ98='Master Answer Key'!$B97, 1, 0)</f>
        <v>1</v>
      </c>
      <c r="AK95">
        <f>IF(COMMATS!AK98='Master Answer Key'!$B97, 1, 0)</f>
        <v>1</v>
      </c>
      <c r="AL95">
        <f>IF(COMMATS!AL98='Master Answer Key'!$B97, 1, 0)</f>
        <v>1</v>
      </c>
      <c r="AM95">
        <f>IF(COMMATS!AM98='Master Answer Key'!$B97, 1, 0)</f>
        <v>1</v>
      </c>
      <c r="AN95">
        <f>IF(COMMATS!AN98='Master Answer Key'!$B97, 1, 0)</f>
        <v>1</v>
      </c>
    </row>
    <row r="96">
      <c r="A96" s="5" t="s">
        <v>200</v>
      </c>
      <c r="B96">
        <f>IF(COMMATS!B99='Master Answer Key'!$B98, 1, 0)</f>
        <v>1</v>
      </c>
      <c r="C96">
        <f>IF(COMMATS!C99='Master Answer Key'!$B98, 1, 0)</f>
        <v>1</v>
      </c>
      <c r="D96">
        <f>IF(COMMATS!D99='Master Answer Key'!$B98, 1, 0)</f>
        <v>0</v>
      </c>
      <c r="E96">
        <f>IF(COMMATS!E99='Master Answer Key'!$B98, 1, 0)</f>
        <v>1</v>
      </c>
      <c r="F96">
        <f>IF(COMMATS!F99='Master Answer Key'!$B98, 1, 0)</f>
        <v>1</v>
      </c>
      <c r="G96">
        <f>IF(COMMATS!G99='Master Answer Key'!$B98, 1, 0)</f>
        <v>0</v>
      </c>
      <c r="H96">
        <f>IF(COMMATS!H99='Master Answer Key'!$B98, 1, 0)</f>
        <v>1</v>
      </c>
      <c r="I96">
        <f>IF(COMMATS!I99='Master Answer Key'!$B98, 1, 0)</f>
        <v>1</v>
      </c>
      <c r="J96">
        <f>IF(COMMATS!J99='Master Answer Key'!$B98, 1, 0)</f>
        <v>1</v>
      </c>
      <c r="K96">
        <f>IF(COMMATS!K99='Master Answer Key'!$B98, 1, 0)</f>
        <v>0</v>
      </c>
      <c r="L96">
        <f>IF(COMMATS!L99='Master Answer Key'!$B98, 1, 0)</f>
        <v>0</v>
      </c>
      <c r="M96">
        <f>IF(COMMATS!M99='Master Answer Key'!$B98, 1, 0)</f>
        <v>0</v>
      </c>
      <c r="N96">
        <f>IF(COMMATS!N99='Master Answer Key'!$B98, 1, 0)</f>
        <v>1</v>
      </c>
      <c r="O96">
        <f>IF(COMMATS!O99='Master Answer Key'!$B98, 1, 0)</f>
        <v>1</v>
      </c>
      <c r="P96">
        <f>IF(COMMATS!P99='Master Answer Key'!$B98, 1, 0)</f>
        <v>0</v>
      </c>
      <c r="Q96">
        <f>IF(COMMATS!Q99='Master Answer Key'!$B98, 1, 0)</f>
        <v>0</v>
      </c>
      <c r="R96">
        <f>IF(COMMATS!R99='Master Answer Key'!$B98, 1, 0)</f>
        <v>1</v>
      </c>
      <c r="S96">
        <f>IF(COMMATS!S99='Master Answer Key'!$B98, 1, 0)</f>
        <v>0</v>
      </c>
      <c r="T96">
        <f>IF(COMMATS!T99='Master Answer Key'!$B98, 1, 0)</f>
        <v>1</v>
      </c>
      <c r="U96">
        <f>IF(COMMATS!U99='Master Answer Key'!$B98, 1, 0)</f>
        <v>0</v>
      </c>
      <c r="V96">
        <f>IF(COMMATS!V99='Master Answer Key'!$B98, 1, 0)</f>
        <v>1</v>
      </c>
      <c r="W96">
        <f>IF(COMMATS!W99='Master Answer Key'!$B98, 1, 0)</f>
        <v>1</v>
      </c>
      <c r="X96">
        <f>IF(COMMATS!X99='Master Answer Key'!$B98, 1, 0)</f>
        <v>1</v>
      </c>
      <c r="Y96">
        <f>IF(COMMATS!Y99='Master Answer Key'!$B98, 1, 0)</f>
        <v>1</v>
      </c>
      <c r="Z96">
        <f>IF(COMMATS!Z99='Master Answer Key'!$B98, 1, 0)</f>
        <v>1</v>
      </c>
      <c r="AA96">
        <f>IF(COMMATS!AA99='Master Answer Key'!$B98, 1, 0)</f>
        <v>1</v>
      </c>
      <c r="AB96">
        <f>IF(COMMATS!AB99='Master Answer Key'!$B98, 1, 0)</f>
        <v>1</v>
      </c>
      <c r="AC96">
        <f>IF(COMMATS!AC99='Master Answer Key'!$B98, 1, 0)</f>
        <v>0</v>
      </c>
      <c r="AD96">
        <f>IF(COMMATS!AD99='Master Answer Key'!$B98, 1, 0)</f>
        <v>1</v>
      </c>
      <c r="AE96">
        <f>IF(COMMATS!AE99='Master Answer Key'!$B98, 1, 0)</f>
        <v>1</v>
      </c>
      <c r="AF96">
        <f>IF(COMMATS!AF99='Master Answer Key'!$B98, 1, 0)</f>
        <v>0</v>
      </c>
      <c r="AG96">
        <f>IF(COMMATS!AG99='Master Answer Key'!$B98, 1, 0)</f>
        <v>1</v>
      </c>
      <c r="AH96">
        <f>IF(COMMATS!AH99='Master Answer Key'!$B98, 1, 0)</f>
        <v>1</v>
      </c>
      <c r="AI96">
        <f>IF(COMMATS!AI99='Master Answer Key'!$B98, 1, 0)</f>
        <v>1</v>
      </c>
      <c r="AJ96">
        <f>IF(COMMATS!AJ99='Master Answer Key'!$B98, 1, 0)</f>
        <v>0</v>
      </c>
      <c r="AK96">
        <f>IF(COMMATS!AK99='Master Answer Key'!$B98, 1, 0)</f>
        <v>1</v>
      </c>
      <c r="AL96">
        <f>IF(COMMATS!AL99='Master Answer Key'!$B98, 1, 0)</f>
        <v>1</v>
      </c>
      <c r="AM96">
        <f>IF(COMMATS!AM99='Master Answer Key'!$B98, 1, 0)</f>
        <v>0</v>
      </c>
      <c r="AN96">
        <f>IF(COMMATS!AN99='Master Answer Key'!$B98, 1, 0)</f>
        <v>1</v>
      </c>
    </row>
    <row r="97">
      <c r="A97" s="5" t="s">
        <v>201</v>
      </c>
      <c r="B97">
        <f>IF(COMMATS!B100='Master Answer Key'!$B99, 1, 0)</f>
        <v>1</v>
      </c>
      <c r="C97">
        <f>IF(COMMATS!C100='Master Answer Key'!$B99, 1, 0)</f>
        <v>1</v>
      </c>
      <c r="D97">
        <f>IF(COMMATS!D100='Master Answer Key'!$B99, 1, 0)</f>
        <v>1</v>
      </c>
      <c r="E97">
        <f>IF(COMMATS!E100='Master Answer Key'!$B99, 1, 0)</f>
        <v>1</v>
      </c>
      <c r="F97">
        <f>IF(COMMATS!F100='Master Answer Key'!$B99, 1, 0)</f>
        <v>1</v>
      </c>
      <c r="G97">
        <f>IF(COMMATS!G100='Master Answer Key'!$B99, 1, 0)</f>
        <v>0</v>
      </c>
      <c r="H97">
        <f>IF(COMMATS!H100='Master Answer Key'!$B99, 1, 0)</f>
        <v>1</v>
      </c>
      <c r="I97">
        <f>IF(COMMATS!I100='Master Answer Key'!$B99, 1, 0)</f>
        <v>1</v>
      </c>
      <c r="J97">
        <f>IF(COMMATS!J100='Master Answer Key'!$B99, 1, 0)</f>
        <v>1</v>
      </c>
      <c r="K97">
        <f>IF(COMMATS!K100='Master Answer Key'!$B99, 1, 0)</f>
        <v>0</v>
      </c>
      <c r="L97">
        <f>IF(COMMATS!L100='Master Answer Key'!$B99, 1, 0)</f>
        <v>1</v>
      </c>
      <c r="M97">
        <f>IF(COMMATS!M100='Master Answer Key'!$B99, 1, 0)</f>
        <v>1</v>
      </c>
      <c r="N97">
        <f>IF(COMMATS!N100='Master Answer Key'!$B99, 1, 0)</f>
        <v>1</v>
      </c>
      <c r="O97">
        <f>IF(COMMATS!O100='Master Answer Key'!$B99, 1, 0)</f>
        <v>1</v>
      </c>
      <c r="P97">
        <f>IF(COMMATS!P100='Master Answer Key'!$B99, 1, 0)</f>
        <v>1</v>
      </c>
      <c r="Q97">
        <f>IF(COMMATS!Q100='Master Answer Key'!$B99, 1, 0)</f>
        <v>0</v>
      </c>
      <c r="R97">
        <f>IF(COMMATS!R100='Master Answer Key'!$B99, 1, 0)</f>
        <v>0</v>
      </c>
      <c r="S97">
        <f>IF(COMMATS!S100='Master Answer Key'!$B99, 1, 0)</f>
        <v>0</v>
      </c>
      <c r="T97">
        <f>IF(COMMATS!T100='Master Answer Key'!$B99, 1, 0)</f>
        <v>1</v>
      </c>
      <c r="U97">
        <f>IF(COMMATS!U100='Master Answer Key'!$B99, 1, 0)</f>
        <v>1</v>
      </c>
      <c r="V97">
        <f>IF(COMMATS!V100='Master Answer Key'!$B99, 1, 0)</f>
        <v>1</v>
      </c>
      <c r="W97">
        <f>IF(COMMATS!W100='Master Answer Key'!$B99, 1, 0)</f>
        <v>1</v>
      </c>
      <c r="X97">
        <f>IF(COMMATS!X100='Master Answer Key'!$B99, 1, 0)</f>
        <v>1</v>
      </c>
      <c r="Y97">
        <f>IF(COMMATS!Y100='Master Answer Key'!$B99, 1, 0)</f>
        <v>0</v>
      </c>
      <c r="Z97">
        <f>IF(COMMATS!Z100='Master Answer Key'!$B99, 1, 0)</f>
        <v>1</v>
      </c>
      <c r="AA97">
        <f>IF(COMMATS!AA100='Master Answer Key'!$B99, 1, 0)</f>
        <v>1</v>
      </c>
      <c r="AB97">
        <f>IF(COMMATS!AB100='Master Answer Key'!$B99, 1, 0)</f>
        <v>1</v>
      </c>
      <c r="AC97">
        <f>IF(COMMATS!AC100='Master Answer Key'!$B99, 1, 0)</f>
        <v>0</v>
      </c>
      <c r="AD97">
        <f>IF(COMMATS!AD100='Master Answer Key'!$B99, 1, 0)</f>
        <v>1</v>
      </c>
      <c r="AE97">
        <f>IF(COMMATS!AE100='Master Answer Key'!$B99, 1, 0)</f>
        <v>0</v>
      </c>
      <c r="AF97">
        <f>IF(COMMATS!AF100='Master Answer Key'!$B99, 1, 0)</f>
        <v>0</v>
      </c>
      <c r="AG97">
        <f>IF(COMMATS!AG100='Master Answer Key'!$B99, 1, 0)</f>
        <v>0</v>
      </c>
      <c r="AH97">
        <f>IF(COMMATS!AH100='Master Answer Key'!$B99, 1, 0)</f>
        <v>1</v>
      </c>
      <c r="AI97">
        <f>IF(COMMATS!AI100='Master Answer Key'!$B99, 1, 0)</f>
        <v>1</v>
      </c>
      <c r="AJ97">
        <f>IF(COMMATS!AJ100='Master Answer Key'!$B99, 1, 0)</f>
        <v>1</v>
      </c>
      <c r="AK97">
        <f>IF(COMMATS!AK100='Master Answer Key'!$B99, 1, 0)</f>
        <v>1</v>
      </c>
      <c r="AL97">
        <f>IF(COMMATS!AL100='Master Answer Key'!$B99, 1, 0)</f>
        <v>1</v>
      </c>
      <c r="AM97">
        <f>IF(COMMATS!AM100='Master Answer Key'!$B99, 1, 0)</f>
        <v>0</v>
      </c>
      <c r="AN97">
        <f>IF(COMMATS!AN100='Master Answer Key'!$B99, 1, 0)</f>
        <v>1</v>
      </c>
    </row>
    <row r="98">
      <c r="A98" s="5" t="s">
        <v>202</v>
      </c>
      <c r="B98">
        <f>IF(COMMATS!B101='Master Answer Key'!$B100, 1, 0)</f>
        <v>1</v>
      </c>
      <c r="C98">
        <f>IF(COMMATS!C101='Master Answer Key'!$B100, 1, 0)</f>
        <v>0</v>
      </c>
      <c r="D98">
        <f>IF(COMMATS!D101='Master Answer Key'!$B100, 1, 0)</f>
        <v>0</v>
      </c>
      <c r="E98">
        <f>IF(COMMATS!E101='Master Answer Key'!$B100, 1, 0)</f>
        <v>0</v>
      </c>
      <c r="F98">
        <f>IF(COMMATS!F101='Master Answer Key'!$B100, 1, 0)</f>
        <v>0</v>
      </c>
      <c r="G98">
        <f>IF(COMMATS!G101='Master Answer Key'!$B100, 1, 0)</f>
        <v>0</v>
      </c>
      <c r="H98">
        <f>IF(COMMATS!H101='Master Answer Key'!$B100, 1, 0)</f>
        <v>0</v>
      </c>
      <c r="I98">
        <f>IF(COMMATS!I101='Master Answer Key'!$B100, 1, 0)</f>
        <v>0</v>
      </c>
      <c r="J98">
        <f>IF(COMMATS!J101='Master Answer Key'!$B100, 1, 0)</f>
        <v>0</v>
      </c>
      <c r="K98">
        <f>IF(COMMATS!K101='Master Answer Key'!$B100, 1, 0)</f>
        <v>0</v>
      </c>
      <c r="L98">
        <f>IF(COMMATS!L101='Master Answer Key'!$B100, 1, 0)</f>
        <v>0</v>
      </c>
      <c r="M98">
        <f>IF(COMMATS!M101='Master Answer Key'!$B100, 1, 0)</f>
        <v>0</v>
      </c>
      <c r="N98">
        <f>IF(COMMATS!N101='Master Answer Key'!$B100, 1, 0)</f>
        <v>1</v>
      </c>
      <c r="O98">
        <f>IF(COMMATS!O101='Master Answer Key'!$B100, 1, 0)</f>
        <v>0</v>
      </c>
      <c r="P98">
        <f>IF(COMMATS!P101='Master Answer Key'!$B100, 1, 0)</f>
        <v>0</v>
      </c>
      <c r="Q98">
        <f>IF(COMMATS!Q101='Master Answer Key'!$B100, 1, 0)</f>
        <v>0</v>
      </c>
      <c r="R98">
        <f>IF(COMMATS!R101='Master Answer Key'!$B100, 1, 0)</f>
        <v>1</v>
      </c>
      <c r="S98">
        <f>IF(COMMATS!S101='Master Answer Key'!$B100, 1, 0)</f>
        <v>0</v>
      </c>
      <c r="T98">
        <f>IF(COMMATS!T101='Master Answer Key'!$B100, 1, 0)</f>
        <v>0</v>
      </c>
      <c r="U98">
        <f>IF(COMMATS!U101='Master Answer Key'!$B100, 1, 0)</f>
        <v>0</v>
      </c>
      <c r="V98">
        <f>IF(COMMATS!V101='Master Answer Key'!$B100, 1, 0)</f>
        <v>0</v>
      </c>
      <c r="W98">
        <f>IF(COMMATS!W101='Master Answer Key'!$B100, 1, 0)</f>
        <v>0</v>
      </c>
      <c r="X98">
        <f>IF(COMMATS!X101='Master Answer Key'!$B100, 1, 0)</f>
        <v>0</v>
      </c>
      <c r="Y98">
        <f>IF(COMMATS!Y101='Master Answer Key'!$B100, 1, 0)</f>
        <v>0</v>
      </c>
      <c r="Z98">
        <f>IF(COMMATS!Z101='Master Answer Key'!$B100, 1, 0)</f>
        <v>0</v>
      </c>
      <c r="AA98">
        <f>IF(COMMATS!AA101='Master Answer Key'!$B100, 1, 0)</f>
        <v>0</v>
      </c>
      <c r="AB98">
        <f>IF(COMMATS!AB101='Master Answer Key'!$B100, 1, 0)</f>
        <v>1</v>
      </c>
      <c r="AC98">
        <f>IF(COMMATS!AC101='Master Answer Key'!$B100, 1, 0)</f>
        <v>1</v>
      </c>
      <c r="AD98">
        <f>IF(COMMATS!AD101='Master Answer Key'!$B100, 1, 0)</f>
        <v>0</v>
      </c>
      <c r="AE98">
        <f>IF(COMMATS!AE101='Master Answer Key'!$B100, 1, 0)</f>
        <v>0</v>
      </c>
      <c r="AF98">
        <f>IF(COMMATS!AF101='Master Answer Key'!$B100, 1, 0)</f>
        <v>1</v>
      </c>
      <c r="AG98">
        <f>IF(COMMATS!AG101='Master Answer Key'!$B100, 1, 0)</f>
        <v>1</v>
      </c>
      <c r="AH98">
        <f>IF(COMMATS!AH101='Master Answer Key'!$B100, 1, 0)</f>
        <v>0</v>
      </c>
      <c r="AI98">
        <f>IF(COMMATS!AI101='Master Answer Key'!$B100, 1, 0)</f>
        <v>0</v>
      </c>
      <c r="AJ98">
        <f>IF(COMMATS!AJ101='Master Answer Key'!$B100, 1, 0)</f>
        <v>0</v>
      </c>
      <c r="AK98">
        <f>IF(COMMATS!AK101='Master Answer Key'!$B100, 1, 0)</f>
        <v>0</v>
      </c>
      <c r="AL98">
        <f>IF(COMMATS!AL101='Master Answer Key'!$B100, 1, 0)</f>
        <v>0</v>
      </c>
      <c r="AM98">
        <f>IF(COMMATS!AM101='Master Answer Key'!$B100, 1, 0)</f>
        <v>0</v>
      </c>
      <c r="AN98">
        <f>IF(COMMATS!AN101='Master Answer Key'!$B100, 1, 0)</f>
        <v>0</v>
      </c>
    </row>
    <row r="99">
      <c r="A99" s="5" t="s">
        <v>203</v>
      </c>
      <c r="B99">
        <f>IF(COMMATS!B102='Master Answer Key'!$B101, 1, 0)</f>
        <v>1</v>
      </c>
      <c r="C99">
        <f>IF(COMMATS!C102='Master Answer Key'!$B101, 1, 0)</f>
        <v>1</v>
      </c>
      <c r="D99">
        <f>IF(COMMATS!D102='Master Answer Key'!$B101, 1, 0)</f>
        <v>1</v>
      </c>
      <c r="E99">
        <f>IF(COMMATS!E102='Master Answer Key'!$B101, 1, 0)</f>
        <v>1</v>
      </c>
      <c r="F99">
        <f>IF(COMMATS!F102='Master Answer Key'!$B101, 1, 0)</f>
        <v>1</v>
      </c>
      <c r="G99">
        <f>IF(COMMATS!G102='Master Answer Key'!$B101, 1, 0)</f>
        <v>0</v>
      </c>
      <c r="H99">
        <f>IF(COMMATS!H102='Master Answer Key'!$B101, 1, 0)</f>
        <v>1</v>
      </c>
      <c r="I99">
        <f>IF(COMMATS!I102='Master Answer Key'!$B101, 1, 0)</f>
        <v>1</v>
      </c>
      <c r="J99">
        <f>IF(COMMATS!J102='Master Answer Key'!$B101, 1, 0)</f>
        <v>1</v>
      </c>
      <c r="K99">
        <f>IF(COMMATS!K102='Master Answer Key'!$B101, 1, 0)</f>
        <v>1</v>
      </c>
      <c r="L99">
        <f>IF(COMMATS!L102='Master Answer Key'!$B101, 1, 0)</f>
        <v>1</v>
      </c>
      <c r="M99">
        <f>IF(COMMATS!M102='Master Answer Key'!$B101, 1, 0)</f>
        <v>1</v>
      </c>
      <c r="N99">
        <f>IF(COMMATS!N102='Master Answer Key'!$B101, 1, 0)</f>
        <v>1</v>
      </c>
      <c r="O99">
        <f>IF(COMMATS!O102='Master Answer Key'!$B101, 1, 0)</f>
        <v>1</v>
      </c>
      <c r="P99">
        <f>IF(COMMATS!P102='Master Answer Key'!$B101, 1, 0)</f>
        <v>1</v>
      </c>
      <c r="Q99">
        <f>IF(COMMATS!Q102='Master Answer Key'!$B101, 1, 0)</f>
        <v>1</v>
      </c>
      <c r="R99">
        <f>IF(COMMATS!R102='Master Answer Key'!$B101, 1, 0)</f>
        <v>1</v>
      </c>
      <c r="S99">
        <f>IF(COMMATS!S102='Master Answer Key'!$B101, 1, 0)</f>
        <v>0</v>
      </c>
      <c r="T99">
        <f>IF(COMMATS!T102='Master Answer Key'!$B101, 1, 0)</f>
        <v>1</v>
      </c>
      <c r="U99">
        <f>IF(COMMATS!U102='Master Answer Key'!$B101, 1, 0)</f>
        <v>1</v>
      </c>
      <c r="V99">
        <f>IF(COMMATS!V102='Master Answer Key'!$B101, 1, 0)</f>
        <v>1</v>
      </c>
      <c r="W99">
        <f>IF(COMMATS!W102='Master Answer Key'!$B101, 1, 0)</f>
        <v>1</v>
      </c>
      <c r="X99">
        <f>IF(COMMATS!X102='Master Answer Key'!$B101, 1, 0)</f>
        <v>1</v>
      </c>
      <c r="Y99">
        <f>IF(COMMATS!Y102='Master Answer Key'!$B101, 1, 0)</f>
        <v>1</v>
      </c>
      <c r="Z99">
        <f>IF(COMMATS!Z102='Master Answer Key'!$B101, 1, 0)</f>
        <v>1</v>
      </c>
      <c r="AA99">
        <f>IF(COMMATS!AA102='Master Answer Key'!$B101, 1, 0)</f>
        <v>1</v>
      </c>
      <c r="AB99">
        <f>IF(COMMATS!AB102='Master Answer Key'!$B101, 1, 0)</f>
        <v>1</v>
      </c>
      <c r="AC99">
        <f>IF(COMMATS!AC102='Master Answer Key'!$B101, 1, 0)</f>
        <v>1</v>
      </c>
      <c r="AD99">
        <f>IF(COMMATS!AD102='Master Answer Key'!$B101, 1, 0)</f>
        <v>1</v>
      </c>
      <c r="AE99">
        <f>IF(COMMATS!AE102='Master Answer Key'!$B101, 1, 0)</f>
        <v>1</v>
      </c>
      <c r="AF99">
        <f>IF(COMMATS!AF102='Master Answer Key'!$B101, 1, 0)</f>
        <v>1</v>
      </c>
      <c r="AG99">
        <f>IF(COMMATS!AG102='Master Answer Key'!$B101, 1, 0)</f>
        <v>0</v>
      </c>
      <c r="AH99">
        <f>IF(COMMATS!AH102='Master Answer Key'!$B101, 1, 0)</f>
        <v>1</v>
      </c>
      <c r="AI99">
        <f>IF(COMMATS!AI102='Master Answer Key'!$B101, 1, 0)</f>
        <v>1</v>
      </c>
      <c r="AJ99">
        <f>IF(COMMATS!AJ102='Master Answer Key'!$B101, 1, 0)</f>
        <v>1</v>
      </c>
      <c r="AK99">
        <f>IF(COMMATS!AK102='Master Answer Key'!$B101, 1, 0)</f>
        <v>1</v>
      </c>
      <c r="AL99">
        <f>IF(COMMATS!AL102='Master Answer Key'!$B101, 1, 0)</f>
        <v>1</v>
      </c>
      <c r="AM99">
        <f>IF(COMMATS!AM102='Master Answer Key'!$B101, 1, 0)</f>
        <v>0</v>
      </c>
      <c r="AN99">
        <f>IF(COMMATS!AN102='Master Answer Key'!$B101, 1, 0)</f>
        <v>1</v>
      </c>
    </row>
    <row r="100">
      <c r="A100" s="5" t="s">
        <v>204</v>
      </c>
      <c r="B100">
        <f>IF(COMMATS!B103='Master Answer Key'!$B102, 1, 0)</f>
        <v>1</v>
      </c>
      <c r="C100">
        <f>IF(COMMATS!C103='Master Answer Key'!$B102, 1, 0)</f>
        <v>1</v>
      </c>
      <c r="D100">
        <f>IF(COMMATS!D103='Master Answer Key'!$B102, 1, 0)</f>
        <v>1</v>
      </c>
      <c r="E100">
        <f>IF(COMMATS!E103='Master Answer Key'!$B102, 1, 0)</f>
        <v>1</v>
      </c>
      <c r="F100">
        <f>IF(COMMATS!F103='Master Answer Key'!$B102, 1, 0)</f>
        <v>1</v>
      </c>
      <c r="G100">
        <f>IF(COMMATS!G103='Master Answer Key'!$B102, 1, 0)</f>
        <v>0</v>
      </c>
      <c r="H100">
        <f>IF(COMMATS!H103='Master Answer Key'!$B102, 1, 0)</f>
        <v>1</v>
      </c>
      <c r="I100">
        <f>IF(COMMATS!I103='Master Answer Key'!$B102, 1, 0)</f>
        <v>1</v>
      </c>
      <c r="J100">
        <f>IF(COMMATS!J103='Master Answer Key'!$B102, 1, 0)</f>
        <v>1</v>
      </c>
      <c r="K100">
        <f>IF(COMMATS!K103='Master Answer Key'!$B102, 1, 0)</f>
        <v>1</v>
      </c>
      <c r="L100">
        <f>IF(COMMATS!L103='Master Answer Key'!$B102, 1, 0)</f>
        <v>1</v>
      </c>
      <c r="M100">
        <f>IF(COMMATS!M103='Master Answer Key'!$B102, 1, 0)</f>
        <v>1</v>
      </c>
      <c r="N100">
        <f>IF(COMMATS!N103='Master Answer Key'!$B102, 1, 0)</f>
        <v>1</v>
      </c>
      <c r="O100">
        <f>IF(COMMATS!O103='Master Answer Key'!$B102, 1, 0)</f>
        <v>1</v>
      </c>
      <c r="P100">
        <f>IF(COMMATS!P103='Master Answer Key'!$B102, 1, 0)</f>
        <v>1</v>
      </c>
      <c r="Q100">
        <f>IF(COMMATS!Q103='Master Answer Key'!$B102, 1, 0)</f>
        <v>0</v>
      </c>
      <c r="R100">
        <f>IF(COMMATS!R103='Master Answer Key'!$B102, 1, 0)</f>
        <v>0</v>
      </c>
      <c r="S100">
        <f>IF(COMMATS!S103='Master Answer Key'!$B102, 1, 0)</f>
        <v>0</v>
      </c>
      <c r="T100">
        <f>IF(COMMATS!T103='Master Answer Key'!$B102, 1, 0)</f>
        <v>1</v>
      </c>
      <c r="U100">
        <f>IF(COMMATS!U103='Master Answer Key'!$B102, 1, 0)</f>
        <v>0</v>
      </c>
      <c r="V100">
        <f>IF(COMMATS!V103='Master Answer Key'!$B102, 1, 0)</f>
        <v>1</v>
      </c>
      <c r="W100">
        <f>IF(COMMATS!W103='Master Answer Key'!$B102, 1, 0)</f>
        <v>1</v>
      </c>
      <c r="X100">
        <f>IF(COMMATS!X103='Master Answer Key'!$B102, 1, 0)</f>
        <v>1</v>
      </c>
      <c r="Y100">
        <f>IF(COMMATS!Y103='Master Answer Key'!$B102, 1, 0)</f>
        <v>1</v>
      </c>
      <c r="Z100">
        <f>IF(COMMATS!Z103='Master Answer Key'!$B102, 1, 0)</f>
        <v>1</v>
      </c>
      <c r="AA100">
        <f>IF(COMMATS!AA103='Master Answer Key'!$B102, 1, 0)</f>
        <v>1</v>
      </c>
      <c r="AB100">
        <f>IF(COMMATS!AB103='Master Answer Key'!$B102, 1, 0)</f>
        <v>1</v>
      </c>
      <c r="AC100">
        <f>IF(COMMATS!AC103='Master Answer Key'!$B102, 1, 0)</f>
        <v>0</v>
      </c>
      <c r="AD100">
        <f>IF(COMMATS!AD103='Master Answer Key'!$B102, 1, 0)</f>
        <v>1</v>
      </c>
      <c r="AE100">
        <f>IF(COMMATS!AE103='Master Answer Key'!$B102, 1, 0)</f>
        <v>1</v>
      </c>
      <c r="AF100">
        <f>IF(COMMATS!AF103='Master Answer Key'!$B102, 1, 0)</f>
        <v>1</v>
      </c>
      <c r="AG100">
        <f>IF(COMMATS!AG103='Master Answer Key'!$B102, 1, 0)</f>
        <v>1</v>
      </c>
      <c r="AH100">
        <f>IF(COMMATS!AH103='Master Answer Key'!$B102, 1, 0)</f>
        <v>1</v>
      </c>
      <c r="AI100">
        <f>IF(COMMATS!AI103='Master Answer Key'!$B102, 1, 0)</f>
        <v>1</v>
      </c>
      <c r="AJ100">
        <f>IF(COMMATS!AJ103='Master Answer Key'!$B102, 1, 0)</f>
        <v>0</v>
      </c>
      <c r="AK100">
        <f>IF(COMMATS!AK103='Master Answer Key'!$B102, 1, 0)</f>
        <v>1</v>
      </c>
      <c r="AL100">
        <f>IF(COMMATS!AL103='Master Answer Key'!$B102, 1, 0)</f>
        <v>1</v>
      </c>
      <c r="AM100">
        <f>IF(COMMATS!AM103='Master Answer Key'!$B102, 1, 0)</f>
        <v>1</v>
      </c>
      <c r="AN100">
        <f>IF(COMMATS!AN103='Master Answer Key'!$B102, 1, 0)</f>
        <v>0</v>
      </c>
    </row>
    <row r="101">
      <c r="A101" s="5" t="s">
        <v>205</v>
      </c>
      <c r="B101">
        <f>IF(COMMATS!B104='Master Answer Key'!$B103, 1, 0)</f>
        <v>1</v>
      </c>
      <c r="C101">
        <f>IF(COMMATS!C104='Master Answer Key'!$B103, 1, 0)</f>
        <v>1</v>
      </c>
      <c r="D101">
        <f>IF(COMMATS!D104='Master Answer Key'!$B103, 1, 0)</f>
        <v>1</v>
      </c>
      <c r="E101">
        <f>IF(COMMATS!E104='Master Answer Key'!$B103, 1, 0)</f>
        <v>1</v>
      </c>
      <c r="F101">
        <f>IF(COMMATS!F104='Master Answer Key'!$B103, 1, 0)</f>
        <v>0</v>
      </c>
      <c r="G101">
        <f>IF(COMMATS!G104='Master Answer Key'!$B103, 1, 0)</f>
        <v>0</v>
      </c>
      <c r="H101">
        <f>IF(COMMATS!H104='Master Answer Key'!$B103, 1, 0)</f>
        <v>1</v>
      </c>
      <c r="I101">
        <f>IF(COMMATS!I104='Master Answer Key'!$B103, 1, 0)</f>
        <v>0</v>
      </c>
      <c r="J101">
        <f>IF(COMMATS!J104='Master Answer Key'!$B103, 1, 0)</f>
        <v>1</v>
      </c>
      <c r="K101">
        <f>IF(COMMATS!K104='Master Answer Key'!$B103, 1, 0)</f>
        <v>0</v>
      </c>
      <c r="L101">
        <f>IF(COMMATS!L104='Master Answer Key'!$B103, 1, 0)</f>
        <v>1</v>
      </c>
      <c r="M101">
        <f>IF(COMMATS!M104='Master Answer Key'!$B103, 1, 0)</f>
        <v>1</v>
      </c>
      <c r="N101">
        <f>IF(COMMATS!N104='Master Answer Key'!$B103, 1, 0)</f>
        <v>0</v>
      </c>
      <c r="O101">
        <f>IF(COMMATS!O104='Master Answer Key'!$B103, 1, 0)</f>
        <v>1</v>
      </c>
      <c r="P101">
        <f>IF(COMMATS!P104='Master Answer Key'!$B103, 1, 0)</f>
        <v>0</v>
      </c>
      <c r="Q101">
        <f>IF(COMMATS!Q104='Master Answer Key'!$B103, 1, 0)</f>
        <v>1</v>
      </c>
      <c r="R101">
        <f>IF(COMMATS!R104='Master Answer Key'!$B103, 1, 0)</f>
        <v>0</v>
      </c>
      <c r="S101">
        <f>IF(COMMATS!S104='Master Answer Key'!$B103, 1, 0)</f>
        <v>0</v>
      </c>
      <c r="T101">
        <f>IF(COMMATS!T104='Master Answer Key'!$B103, 1, 0)</f>
        <v>0</v>
      </c>
      <c r="U101">
        <f>IF(COMMATS!U104='Master Answer Key'!$B103, 1, 0)</f>
        <v>1</v>
      </c>
      <c r="V101">
        <f>IF(COMMATS!V104='Master Answer Key'!$B103, 1, 0)</f>
        <v>1</v>
      </c>
      <c r="W101">
        <f>IF(COMMATS!W104='Master Answer Key'!$B103, 1, 0)</f>
        <v>0</v>
      </c>
      <c r="X101">
        <f>IF(COMMATS!X104='Master Answer Key'!$B103, 1, 0)</f>
        <v>1</v>
      </c>
      <c r="Y101">
        <f>IF(COMMATS!Y104='Master Answer Key'!$B103, 1, 0)</f>
        <v>0</v>
      </c>
      <c r="Z101">
        <f>IF(COMMATS!Z104='Master Answer Key'!$B103, 1, 0)</f>
        <v>1</v>
      </c>
      <c r="AA101">
        <f>IF(COMMATS!AA104='Master Answer Key'!$B103, 1, 0)</f>
        <v>0</v>
      </c>
      <c r="AB101">
        <f>IF(COMMATS!AB104='Master Answer Key'!$B103, 1, 0)</f>
        <v>0</v>
      </c>
      <c r="AC101">
        <f>IF(COMMATS!AC104='Master Answer Key'!$B103, 1, 0)</f>
        <v>0</v>
      </c>
      <c r="AD101">
        <f>IF(COMMATS!AD104='Master Answer Key'!$B103, 1, 0)</f>
        <v>1</v>
      </c>
      <c r="AE101">
        <f>IF(COMMATS!AE104='Master Answer Key'!$B103, 1, 0)</f>
        <v>0</v>
      </c>
      <c r="AF101">
        <f>IF(COMMATS!AF104='Master Answer Key'!$B103, 1, 0)</f>
        <v>0</v>
      </c>
      <c r="AG101">
        <f>IF(COMMATS!AG104='Master Answer Key'!$B103, 1, 0)</f>
        <v>0</v>
      </c>
      <c r="AH101">
        <f>IF(COMMATS!AH104='Master Answer Key'!$B103, 1, 0)</f>
        <v>1</v>
      </c>
      <c r="AI101">
        <f>IF(COMMATS!AI104='Master Answer Key'!$B103, 1, 0)</f>
        <v>1</v>
      </c>
      <c r="AJ101">
        <f>IF(COMMATS!AJ104='Master Answer Key'!$B103, 1, 0)</f>
        <v>0</v>
      </c>
      <c r="AK101">
        <f>IF(COMMATS!AK104='Master Answer Key'!$B103, 1, 0)</f>
        <v>1</v>
      </c>
      <c r="AL101">
        <f>IF(COMMATS!AL104='Master Answer Key'!$B103, 1, 0)</f>
        <v>1</v>
      </c>
      <c r="AM101">
        <f>IF(COMMATS!AM104='Master Answer Key'!$B103, 1, 0)</f>
        <v>1</v>
      </c>
      <c r="AN101">
        <f>IF(COMMATS!AN104='Master Answer Key'!$B103, 1, 0)</f>
        <v>0</v>
      </c>
    </row>
    <row r="102">
      <c r="A102" s="5" t="s">
        <v>206</v>
      </c>
      <c r="B102">
        <f>IF(COMMATS!B105='Master Answer Key'!$B104, 1, 0)</f>
        <v>1</v>
      </c>
      <c r="C102">
        <f>IF(COMMATS!C105='Master Answer Key'!$B104, 1, 0)</f>
        <v>1</v>
      </c>
      <c r="D102">
        <f>IF(COMMATS!D105='Master Answer Key'!$B104, 1, 0)</f>
        <v>1</v>
      </c>
      <c r="E102">
        <f>IF(COMMATS!E105='Master Answer Key'!$B104, 1, 0)</f>
        <v>1</v>
      </c>
      <c r="F102">
        <f>IF(COMMATS!F105='Master Answer Key'!$B104, 1, 0)</f>
        <v>0</v>
      </c>
      <c r="G102">
        <f>IF(COMMATS!G105='Master Answer Key'!$B104, 1, 0)</f>
        <v>0</v>
      </c>
      <c r="H102">
        <f>IF(COMMATS!H105='Master Answer Key'!$B104, 1, 0)</f>
        <v>1</v>
      </c>
      <c r="I102">
        <f>IF(COMMATS!I105='Master Answer Key'!$B104, 1, 0)</f>
        <v>0</v>
      </c>
      <c r="J102">
        <f>IF(COMMATS!J105='Master Answer Key'!$B104, 1, 0)</f>
        <v>1</v>
      </c>
      <c r="K102">
        <f>IF(COMMATS!K105='Master Answer Key'!$B104, 1, 0)</f>
        <v>1</v>
      </c>
      <c r="L102">
        <f>IF(COMMATS!L105='Master Answer Key'!$B104, 1, 0)</f>
        <v>1</v>
      </c>
      <c r="M102">
        <f>IF(COMMATS!M105='Master Answer Key'!$B104, 1, 0)</f>
        <v>1</v>
      </c>
      <c r="N102">
        <f>IF(COMMATS!N105='Master Answer Key'!$B104, 1, 0)</f>
        <v>0</v>
      </c>
      <c r="O102">
        <f>IF(COMMATS!O105='Master Answer Key'!$B104, 1, 0)</f>
        <v>1</v>
      </c>
      <c r="P102">
        <f>IF(COMMATS!P105='Master Answer Key'!$B104, 1, 0)</f>
        <v>0</v>
      </c>
      <c r="Q102">
        <f>IF(COMMATS!Q105='Master Answer Key'!$B104, 1, 0)</f>
        <v>1</v>
      </c>
      <c r="R102">
        <f>IF(COMMATS!R105='Master Answer Key'!$B104, 1, 0)</f>
        <v>1</v>
      </c>
      <c r="S102">
        <f>IF(COMMATS!S105='Master Answer Key'!$B104, 1, 0)</f>
        <v>0</v>
      </c>
      <c r="T102">
        <f>IF(COMMATS!T105='Master Answer Key'!$B104, 1, 0)</f>
        <v>0</v>
      </c>
      <c r="U102">
        <f>IF(COMMATS!U105='Master Answer Key'!$B104, 1, 0)</f>
        <v>1</v>
      </c>
      <c r="V102">
        <f>IF(COMMATS!V105='Master Answer Key'!$B104, 1, 0)</f>
        <v>1</v>
      </c>
      <c r="W102">
        <f>IF(COMMATS!W105='Master Answer Key'!$B104, 1, 0)</f>
        <v>0</v>
      </c>
      <c r="X102">
        <f>IF(COMMATS!X105='Master Answer Key'!$B104, 1, 0)</f>
        <v>0</v>
      </c>
      <c r="Y102">
        <f>IF(COMMATS!Y105='Master Answer Key'!$B104, 1, 0)</f>
        <v>0</v>
      </c>
      <c r="Z102">
        <f>IF(COMMATS!Z105='Master Answer Key'!$B104, 1, 0)</f>
        <v>1</v>
      </c>
      <c r="AA102">
        <f>IF(COMMATS!AA105='Master Answer Key'!$B104, 1, 0)</f>
        <v>0</v>
      </c>
      <c r="AB102">
        <f>IF(COMMATS!AB105='Master Answer Key'!$B104, 1, 0)</f>
        <v>1</v>
      </c>
      <c r="AC102">
        <f>IF(COMMATS!AC105='Master Answer Key'!$B104, 1, 0)</f>
        <v>1</v>
      </c>
      <c r="AD102">
        <f>IF(COMMATS!AD105='Master Answer Key'!$B104, 1, 0)</f>
        <v>1</v>
      </c>
      <c r="AE102">
        <f>IF(COMMATS!AE105='Master Answer Key'!$B104, 1, 0)</f>
        <v>0</v>
      </c>
      <c r="AF102">
        <f>IF(COMMATS!AF105='Master Answer Key'!$B104, 1, 0)</f>
        <v>0</v>
      </c>
      <c r="AG102">
        <f>IF(COMMATS!AG105='Master Answer Key'!$B104, 1, 0)</f>
        <v>1</v>
      </c>
      <c r="AH102">
        <f>IF(COMMATS!AH105='Master Answer Key'!$B104, 1, 0)</f>
        <v>1</v>
      </c>
      <c r="AI102">
        <f>IF(COMMATS!AI105='Master Answer Key'!$B104, 1, 0)</f>
        <v>1</v>
      </c>
      <c r="AJ102">
        <f>IF(COMMATS!AJ105='Master Answer Key'!$B104, 1, 0)</f>
        <v>0</v>
      </c>
      <c r="AK102">
        <f>IF(COMMATS!AK105='Master Answer Key'!$B104, 1, 0)</f>
        <v>1</v>
      </c>
      <c r="AL102">
        <f>IF(COMMATS!AL105='Master Answer Key'!$B104, 1, 0)</f>
        <v>1</v>
      </c>
      <c r="AM102">
        <f>IF(COMMATS!AM105='Master Answer Key'!$B104, 1, 0)</f>
        <v>0</v>
      </c>
      <c r="AN102">
        <f>IF(COMMATS!AN105='Master Answer Key'!$B104, 1, 0)</f>
        <v>1</v>
      </c>
    </row>
    <row r="103">
      <c r="A103" s="5" t="s">
        <v>207</v>
      </c>
      <c r="B103">
        <f>IF(COMMATS!B106='Master Answer Key'!$B105, 1, 0)</f>
        <v>1</v>
      </c>
      <c r="C103">
        <f>IF(COMMATS!C106='Master Answer Key'!$B105, 1, 0)</f>
        <v>1</v>
      </c>
      <c r="D103">
        <f>IF(COMMATS!D106='Master Answer Key'!$B105, 1, 0)</f>
        <v>0</v>
      </c>
      <c r="E103">
        <f>IF(COMMATS!E106='Master Answer Key'!$B105, 1, 0)</f>
        <v>1</v>
      </c>
      <c r="F103">
        <f>IF(COMMATS!F106='Master Answer Key'!$B105, 1, 0)</f>
        <v>0</v>
      </c>
      <c r="G103">
        <f>IF(COMMATS!G106='Master Answer Key'!$B105, 1, 0)</f>
        <v>0</v>
      </c>
      <c r="H103">
        <f>IF(COMMATS!H106='Master Answer Key'!$B105, 1, 0)</f>
        <v>0</v>
      </c>
      <c r="I103">
        <f>IF(COMMATS!I106='Master Answer Key'!$B105, 1, 0)</f>
        <v>1</v>
      </c>
      <c r="J103">
        <f>IF(COMMATS!J106='Master Answer Key'!$B105, 1, 0)</f>
        <v>1</v>
      </c>
      <c r="K103">
        <f>IF(COMMATS!K106='Master Answer Key'!$B105, 1, 0)</f>
        <v>1</v>
      </c>
      <c r="L103">
        <f>IF(COMMATS!L106='Master Answer Key'!$B105, 1, 0)</f>
        <v>1</v>
      </c>
      <c r="M103">
        <f>IF(COMMATS!M106='Master Answer Key'!$B105, 1, 0)</f>
        <v>0</v>
      </c>
      <c r="N103">
        <f>IF(COMMATS!N106='Master Answer Key'!$B105, 1, 0)</f>
        <v>0</v>
      </c>
      <c r="O103">
        <f>IF(COMMATS!O106='Master Answer Key'!$B105, 1, 0)</f>
        <v>0</v>
      </c>
      <c r="P103">
        <f>IF(COMMATS!P106='Master Answer Key'!$B105, 1, 0)</f>
        <v>1</v>
      </c>
      <c r="Q103">
        <f>IF(COMMATS!Q106='Master Answer Key'!$B105, 1, 0)</f>
        <v>0</v>
      </c>
      <c r="R103">
        <f>IF(COMMATS!R106='Master Answer Key'!$B105, 1, 0)</f>
        <v>1</v>
      </c>
      <c r="S103">
        <f>IF(COMMATS!S106='Master Answer Key'!$B105, 1, 0)</f>
        <v>1</v>
      </c>
      <c r="T103">
        <f>IF(COMMATS!T106='Master Answer Key'!$B105, 1, 0)</f>
        <v>0</v>
      </c>
      <c r="U103">
        <f>IF(COMMATS!U106='Master Answer Key'!$B105, 1, 0)</f>
        <v>1</v>
      </c>
      <c r="V103">
        <f>IF(COMMATS!V106='Master Answer Key'!$B105, 1, 0)</f>
        <v>0</v>
      </c>
      <c r="W103">
        <f>IF(COMMATS!W106='Master Answer Key'!$B105, 1, 0)</f>
        <v>0</v>
      </c>
      <c r="X103">
        <f>IF(COMMATS!X106='Master Answer Key'!$B105, 1, 0)</f>
        <v>0</v>
      </c>
      <c r="Y103">
        <f>IF(COMMATS!Y106='Master Answer Key'!$B105, 1, 0)</f>
        <v>0</v>
      </c>
      <c r="Z103">
        <f>IF(COMMATS!Z106='Master Answer Key'!$B105, 1, 0)</f>
        <v>0</v>
      </c>
      <c r="AA103">
        <f>IF(COMMATS!AA106='Master Answer Key'!$B105, 1, 0)</f>
        <v>1</v>
      </c>
      <c r="AB103">
        <f>IF(COMMATS!AB106='Master Answer Key'!$B105, 1, 0)</f>
        <v>1</v>
      </c>
      <c r="AC103">
        <f>IF(COMMATS!AC106='Master Answer Key'!$B105, 1, 0)</f>
        <v>1</v>
      </c>
      <c r="AD103">
        <f>IF(COMMATS!AD106='Master Answer Key'!$B105, 1, 0)</f>
        <v>0</v>
      </c>
      <c r="AE103">
        <f>IF(COMMATS!AE106='Master Answer Key'!$B105, 1, 0)</f>
        <v>0</v>
      </c>
      <c r="AF103">
        <f>IF(COMMATS!AF106='Master Answer Key'!$B105, 1, 0)</f>
        <v>1</v>
      </c>
      <c r="AG103">
        <f>IF(COMMATS!AG106='Master Answer Key'!$B105, 1, 0)</f>
        <v>1</v>
      </c>
      <c r="AH103">
        <f>IF(COMMATS!AH106='Master Answer Key'!$B105, 1, 0)</f>
        <v>0</v>
      </c>
      <c r="AI103">
        <f>IF(COMMATS!AI106='Master Answer Key'!$B105, 1, 0)</f>
        <v>1</v>
      </c>
      <c r="AJ103">
        <f>IF(COMMATS!AJ106='Master Answer Key'!$B105, 1, 0)</f>
        <v>0</v>
      </c>
      <c r="AK103">
        <f>IF(COMMATS!AK106='Master Answer Key'!$B105, 1, 0)</f>
        <v>1</v>
      </c>
      <c r="AL103">
        <f>IF(COMMATS!AL106='Master Answer Key'!$B105, 1, 0)</f>
        <v>1</v>
      </c>
      <c r="AM103">
        <f>IF(COMMATS!AM106='Master Answer Key'!$B105, 1, 0)</f>
        <v>0</v>
      </c>
      <c r="AN103">
        <f>IF(COMMATS!AN106='Master Answer Key'!$B105, 1, 0)</f>
        <v>1</v>
      </c>
    </row>
    <row r="104">
      <c r="A104" s="5" t="s">
        <v>208</v>
      </c>
      <c r="B104">
        <f>IF(COMMATS!B107='Master Answer Key'!$B106, 1, 0)</f>
        <v>1</v>
      </c>
      <c r="C104">
        <f>IF(COMMATS!C107='Master Answer Key'!$B106, 1, 0)</f>
        <v>1</v>
      </c>
      <c r="D104">
        <f>IF(COMMATS!D107='Master Answer Key'!$B106, 1, 0)</f>
        <v>0</v>
      </c>
      <c r="E104">
        <f>IF(COMMATS!E107='Master Answer Key'!$B106, 1, 0)</f>
        <v>0</v>
      </c>
      <c r="F104">
        <f>IF(COMMATS!F107='Master Answer Key'!$B106, 1, 0)</f>
        <v>0</v>
      </c>
      <c r="G104">
        <f>IF(COMMATS!G107='Master Answer Key'!$B106, 1, 0)</f>
        <v>0</v>
      </c>
      <c r="H104">
        <f>IF(COMMATS!H107='Master Answer Key'!$B106, 1, 0)</f>
        <v>1</v>
      </c>
      <c r="I104">
        <f>IF(COMMATS!I107='Master Answer Key'!$B106, 1, 0)</f>
        <v>0</v>
      </c>
      <c r="J104">
        <f>IF(COMMATS!J107='Master Answer Key'!$B106, 1, 0)</f>
        <v>1</v>
      </c>
      <c r="K104">
        <f>IF(COMMATS!K107='Master Answer Key'!$B106, 1, 0)</f>
        <v>0</v>
      </c>
      <c r="L104">
        <f>IF(COMMATS!L107='Master Answer Key'!$B106, 1, 0)</f>
        <v>1</v>
      </c>
      <c r="M104">
        <f>IF(COMMATS!M107='Master Answer Key'!$B106, 1, 0)</f>
        <v>1</v>
      </c>
      <c r="N104">
        <f>IF(COMMATS!N107='Master Answer Key'!$B106, 1, 0)</f>
        <v>1</v>
      </c>
      <c r="O104">
        <f>IF(COMMATS!O107='Master Answer Key'!$B106, 1, 0)</f>
        <v>1</v>
      </c>
      <c r="P104">
        <f>IF(COMMATS!P107='Master Answer Key'!$B106, 1, 0)</f>
        <v>0</v>
      </c>
      <c r="Q104">
        <f>IF(COMMATS!Q107='Master Answer Key'!$B106, 1, 0)</f>
        <v>0</v>
      </c>
      <c r="R104">
        <f>IF(COMMATS!R107='Master Answer Key'!$B106, 1, 0)</f>
        <v>1</v>
      </c>
      <c r="S104">
        <f>IF(COMMATS!S107='Master Answer Key'!$B106, 1, 0)</f>
        <v>1</v>
      </c>
      <c r="T104">
        <f>IF(COMMATS!T107='Master Answer Key'!$B106, 1, 0)</f>
        <v>1</v>
      </c>
      <c r="U104">
        <f>IF(COMMATS!U107='Master Answer Key'!$B106, 1, 0)</f>
        <v>0</v>
      </c>
      <c r="V104">
        <f>IF(COMMATS!V107='Master Answer Key'!$B106, 1, 0)</f>
        <v>1</v>
      </c>
      <c r="W104">
        <f>IF(COMMATS!W107='Master Answer Key'!$B106, 1, 0)</f>
        <v>0</v>
      </c>
      <c r="X104">
        <f>IF(COMMATS!X107='Master Answer Key'!$B106, 1, 0)</f>
        <v>0</v>
      </c>
      <c r="Y104">
        <f>IF(COMMATS!Y107='Master Answer Key'!$B106, 1, 0)</f>
        <v>0</v>
      </c>
      <c r="Z104">
        <f>IF(COMMATS!Z107='Master Answer Key'!$B106, 1, 0)</f>
        <v>0</v>
      </c>
      <c r="AA104">
        <f>IF(COMMATS!AA107='Master Answer Key'!$B106, 1, 0)</f>
        <v>1</v>
      </c>
      <c r="AB104">
        <f>IF(COMMATS!AB107='Master Answer Key'!$B106, 1, 0)</f>
        <v>0</v>
      </c>
      <c r="AC104">
        <f>IF(COMMATS!AC107='Master Answer Key'!$B106, 1, 0)</f>
        <v>0</v>
      </c>
      <c r="AD104">
        <f>IF(COMMATS!AD107='Master Answer Key'!$B106, 1, 0)</f>
        <v>1</v>
      </c>
      <c r="AE104">
        <f>IF(COMMATS!AE107='Master Answer Key'!$B106, 1, 0)</f>
        <v>0</v>
      </c>
      <c r="AF104">
        <f>IF(COMMATS!AF107='Master Answer Key'!$B106, 1, 0)</f>
        <v>0</v>
      </c>
      <c r="AG104">
        <f>IF(COMMATS!AG107='Master Answer Key'!$B106, 1, 0)</f>
        <v>0</v>
      </c>
      <c r="AH104">
        <f>IF(COMMATS!AH107='Master Answer Key'!$B106, 1, 0)</f>
        <v>1</v>
      </c>
      <c r="AI104">
        <f>IF(COMMATS!AI107='Master Answer Key'!$B106, 1, 0)</f>
        <v>1</v>
      </c>
      <c r="AJ104">
        <f>IF(COMMATS!AJ107='Master Answer Key'!$B106, 1, 0)</f>
        <v>1</v>
      </c>
      <c r="AK104">
        <f>IF(COMMATS!AK107='Master Answer Key'!$B106, 1, 0)</f>
        <v>0</v>
      </c>
      <c r="AL104">
        <f>IF(COMMATS!AL107='Master Answer Key'!$B106, 1, 0)</f>
        <v>1</v>
      </c>
      <c r="AM104">
        <f>IF(COMMATS!AM107='Master Answer Key'!$B106, 1, 0)</f>
        <v>0</v>
      </c>
      <c r="AN104">
        <f>IF(COMMATS!AN107='Master Answer Key'!$B106, 1, 0)</f>
        <v>0</v>
      </c>
    </row>
    <row r="105">
      <c r="A105" s="5" t="s">
        <v>209</v>
      </c>
      <c r="B105">
        <f>IF(COMMATS!B108='Master Answer Key'!$B107, 1, 0)</f>
        <v>1</v>
      </c>
      <c r="C105">
        <f>IF(COMMATS!C108='Master Answer Key'!$B107, 1, 0)</f>
        <v>1</v>
      </c>
      <c r="D105">
        <f>IF(COMMATS!D108='Master Answer Key'!$B107, 1, 0)</f>
        <v>1</v>
      </c>
      <c r="E105">
        <f>IF(COMMATS!E108='Master Answer Key'!$B107, 1, 0)</f>
        <v>1</v>
      </c>
      <c r="F105">
        <f>IF(COMMATS!F108='Master Answer Key'!$B107, 1, 0)</f>
        <v>1</v>
      </c>
      <c r="G105">
        <f>IF(COMMATS!G108='Master Answer Key'!$B107, 1, 0)</f>
        <v>0</v>
      </c>
      <c r="H105">
        <f>IF(COMMATS!H108='Master Answer Key'!$B107, 1, 0)</f>
        <v>1</v>
      </c>
      <c r="I105">
        <f>IF(COMMATS!I108='Master Answer Key'!$B107, 1, 0)</f>
        <v>1</v>
      </c>
      <c r="J105">
        <f>IF(COMMATS!J108='Master Answer Key'!$B107, 1, 0)</f>
        <v>1</v>
      </c>
      <c r="K105">
        <f>IF(COMMATS!K108='Master Answer Key'!$B107, 1, 0)</f>
        <v>1</v>
      </c>
      <c r="L105">
        <f>IF(COMMATS!L108='Master Answer Key'!$B107, 1, 0)</f>
        <v>1</v>
      </c>
      <c r="M105">
        <f>IF(COMMATS!M108='Master Answer Key'!$B107, 1, 0)</f>
        <v>1</v>
      </c>
      <c r="N105">
        <f>IF(COMMATS!N108='Master Answer Key'!$B107, 1, 0)</f>
        <v>1</v>
      </c>
      <c r="O105">
        <f>IF(COMMATS!O108='Master Answer Key'!$B107, 1, 0)</f>
        <v>1</v>
      </c>
      <c r="P105">
        <f>IF(COMMATS!P108='Master Answer Key'!$B107, 1, 0)</f>
        <v>0</v>
      </c>
      <c r="Q105">
        <f>IF(COMMATS!Q108='Master Answer Key'!$B107, 1, 0)</f>
        <v>1</v>
      </c>
      <c r="R105">
        <f>IF(COMMATS!R108='Master Answer Key'!$B107, 1, 0)</f>
        <v>0</v>
      </c>
      <c r="S105">
        <f>IF(COMMATS!S108='Master Answer Key'!$B107, 1, 0)</f>
        <v>1</v>
      </c>
      <c r="T105">
        <f>IF(COMMATS!T108='Master Answer Key'!$B107, 1, 0)</f>
        <v>1</v>
      </c>
      <c r="U105">
        <f>IF(COMMATS!U108='Master Answer Key'!$B107, 1, 0)</f>
        <v>1</v>
      </c>
      <c r="V105">
        <f>IF(COMMATS!V108='Master Answer Key'!$B107, 1, 0)</f>
        <v>1</v>
      </c>
      <c r="W105">
        <f>IF(COMMATS!W108='Master Answer Key'!$B107, 1, 0)</f>
        <v>1</v>
      </c>
      <c r="X105">
        <f>IF(COMMATS!X108='Master Answer Key'!$B107, 1, 0)</f>
        <v>1</v>
      </c>
      <c r="Y105">
        <f>IF(COMMATS!Y108='Master Answer Key'!$B107, 1, 0)</f>
        <v>0</v>
      </c>
      <c r="Z105">
        <f>IF(COMMATS!Z108='Master Answer Key'!$B107, 1, 0)</f>
        <v>1</v>
      </c>
      <c r="AA105">
        <f>IF(COMMATS!AA108='Master Answer Key'!$B107, 1, 0)</f>
        <v>1</v>
      </c>
      <c r="AB105">
        <f>IF(COMMATS!AB108='Master Answer Key'!$B107, 1, 0)</f>
        <v>1</v>
      </c>
      <c r="AC105">
        <f>IF(COMMATS!AC108='Master Answer Key'!$B107, 1, 0)</f>
        <v>0</v>
      </c>
      <c r="AD105">
        <f>IF(COMMATS!AD108='Master Answer Key'!$B107, 1, 0)</f>
        <v>1</v>
      </c>
      <c r="AE105">
        <f>IF(COMMATS!AE108='Master Answer Key'!$B107, 1, 0)</f>
        <v>1</v>
      </c>
      <c r="AF105">
        <f>IF(COMMATS!AF108='Master Answer Key'!$B107, 1, 0)</f>
        <v>1</v>
      </c>
      <c r="AG105">
        <f>IF(COMMATS!AG108='Master Answer Key'!$B107, 1, 0)</f>
        <v>0</v>
      </c>
      <c r="AH105">
        <f>IF(COMMATS!AH108='Master Answer Key'!$B107, 1, 0)</f>
        <v>1</v>
      </c>
      <c r="AI105">
        <f>IF(COMMATS!AI108='Master Answer Key'!$B107, 1, 0)</f>
        <v>1</v>
      </c>
      <c r="AJ105">
        <f>IF(COMMATS!AJ108='Master Answer Key'!$B107, 1, 0)</f>
        <v>1</v>
      </c>
      <c r="AK105">
        <f>IF(COMMATS!AK108='Master Answer Key'!$B107, 1, 0)</f>
        <v>1</v>
      </c>
      <c r="AL105">
        <f>IF(COMMATS!AL108='Master Answer Key'!$B107, 1, 0)</f>
        <v>1</v>
      </c>
      <c r="AM105">
        <f>IF(COMMATS!AM108='Master Answer Key'!$B107, 1, 0)</f>
        <v>1</v>
      </c>
      <c r="AN105">
        <f>IF(COMMATS!AN108='Master Answer Key'!$B107, 1, 0)</f>
        <v>0</v>
      </c>
    </row>
    <row r="106">
      <c r="A106" s="5" t="s">
        <v>210</v>
      </c>
      <c r="B106">
        <f>IF(COMMATS!B109='Master Answer Key'!$B108, 1, 0)</f>
        <v>1</v>
      </c>
      <c r="C106">
        <f>IF(COMMATS!C109='Master Answer Key'!$B108, 1, 0)</f>
        <v>1</v>
      </c>
      <c r="D106">
        <f>IF(COMMATS!D109='Master Answer Key'!$B108, 1, 0)</f>
        <v>1</v>
      </c>
      <c r="E106">
        <f>IF(COMMATS!E109='Master Answer Key'!$B108, 1, 0)</f>
        <v>1</v>
      </c>
      <c r="F106">
        <f>IF(COMMATS!F109='Master Answer Key'!$B108, 1, 0)</f>
        <v>0</v>
      </c>
      <c r="G106">
        <f>IF(COMMATS!G109='Master Answer Key'!$B108, 1, 0)</f>
        <v>0</v>
      </c>
      <c r="H106">
        <f>IF(COMMATS!H109='Master Answer Key'!$B108, 1, 0)</f>
        <v>1</v>
      </c>
      <c r="I106">
        <f>IF(COMMATS!I109='Master Answer Key'!$B108, 1, 0)</f>
        <v>1</v>
      </c>
      <c r="J106">
        <f>IF(COMMATS!J109='Master Answer Key'!$B108, 1, 0)</f>
        <v>1</v>
      </c>
      <c r="K106">
        <f>IF(COMMATS!K109='Master Answer Key'!$B108, 1, 0)</f>
        <v>0</v>
      </c>
      <c r="L106">
        <f>IF(COMMATS!L109='Master Answer Key'!$B108, 1, 0)</f>
        <v>1</v>
      </c>
      <c r="M106">
        <f>IF(COMMATS!M109='Master Answer Key'!$B108, 1, 0)</f>
        <v>1</v>
      </c>
      <c r="N106">
        <f>IF(COMMATS!N109='Master Answer Key'!$B108, 1, 0)</f>
        <v>1</v>
      </c>
      <c r="O106">
        <f>IF(COMMATS!O109='Master Answer Key'!$B108, 1, 0)</f>
        <v>1</v>
      </c>
      <c r="P106">
        <f>IF(COMMATS!P109='Master Answer Key'!$B108, 1, 0)</f>
        <v>1</v>
      </c>
      <c r="Q106">
        <f>IF(COMMATS!Q109='Master Answer Key'!$B108, 1, 0)</f>
        <v>1</v>
      </c>
      <c r="R106">
        <f>IF(COMMATS!R109='Master Answer Key'!$B108, 1, 0)</f>
        <v>0</v>
      </c>
      <c r="S106">
        <f>IF(COMMATS!S109='Master Answer Key'!$B108, 1, 0)</f>
        <v>0</v>
      </c>
      <c r="T106">
        <f>IF(COMMATS!T109='Master Answer Key'!$B108, 1, 0)</f>
        <v>1</v>
      </c>
      <c r="U106">
        <f>IF(COMMATS!U109='Master Answer Key'!$B108, 1, 0)</f>
        <v>1</v>
      </c>
      <c r="V106">
        <f>IF(COMMATS!V109='Master Answer Key'!$B108, 1, 0)</f>
        <v>1</v>
      </c>
      <c r="W106">
        <f>IF(COMMATS!W109='Master Answer Key'!$B108, 1, 0)</f>
        <v>0</v>
      </c>
      <c r="X106">
        <f>IF(COMMATS!X109='Master Answer Key'!$B108, 1, 0)</f>
        <v>1</v>
      </c>
      <c r="Y106">
        <f>IF(COMMATS!Y109='Master Answer Key'!$B108, 1, 0)</f>
        <v>0</v>
      </c>
      <c r="Z106">
        <f>IF(COMMATS!Z109='Master Answer Key'!$B108, 1, 0)</f>
        <v>1</v>
      </c>
      <c r="AA106">
        <f>IF(COMMATS!AA109='Master Answer Key'!$B108, 1, 0)</f>
        <v>1</v>
      </c>
      <c r="AB106">
        <f>IF(COMMATS!AB109='Master Answer Key'!$B108, 1, 0)</f>
        <v>1</v>
      </c>
      <c r="AC106">
        <f>IF(COMMATS!AC109='Master Answer Key'!$B108, 1, 0)</f>
        <v>0</v>
      </c>
      <c r="AD106">
        <f>IF(COMMATS!AD109='Master Answer Key'!$B108, 1, 0)</f>
        <v>1</v>
      </c>
      <c r="AE106">
        <f>IF(COMMATS!AE109='Master Answer Key'!$B108, 1, 0)</f>
        <v>1</v>
      </c>
      <c r="AF106">
        <f>IF(COMMATS!AF109='Master Answer Key'!$B108, 1, 0)</f>
        <v>0</v>
      </c>
      <c r="AG106">
        <f>IF(COMMATS!AG109='Master Answer Key'!$B108, 1, 0)</f>
        <v>1</v>
      </c>
      <c r="AH106">
        <f>IF(COMMATS!AH109='Master Answer Key'!$B108, 1, 0)</f>
        <v>1</v>
      </c>
      <c r="AI106">
        <f>IF(COMMATS!AI109='Master Answer Key'!$B108, 1, 0)</f>
        <v>1</v>
      </c>
      <c r="AJ106">
        <f>IF(COMMATS!AJ109='Master Answer Key'!$B108, 1, 0)</f>
        <v>1</v>
      </c>
      <c r="AK106">
        <f>IF(COMMATS!AK109='Master Answer Key'!$B108, 1, 0)</f>
        <v>1</v>
      </c>
      <c r="AL106">
        <f>IF(COMMATS!AL109='Master Answer Key'!$B108, 1, 0)</f>
        <v>1</v>
      </c>
      <c r="AM106">
        <f>IF(COMMATS!AM109='Master Answer Key'!$B108, 1, 0)</f>
        <v>1</v>
      </c>
      <c r="AN106">
        <f>IF(COMMATS!AN109='Master Answer Key'!$B108, 1, 0)</f>
        <v>1</v>
      </c>
    </row>
    <row r="107">
      <c r="A107" s="5" t="s">
        <v>211</v>
      </c>
      <c r="B107">
        <f>IF(COMMATS!B110='Master Answer Key'!$B109, 1, 0)</f>
        <v>1</v>
      </c>
      <c r="C107">
        <f>IF(COMMATS!C110='Master Answer Key'!$B109, 1, 0)</f>
        <v>1</v>
      </c>
      <c r="D107">
        <f>IF(COMMATS!D110='Master Answer Key'!$B109, 1, 0)</f>
        <v>1</v>
      </c>
      <c r="E107">
        <f>IF(COMMATS!E110='Master Answer Key'!$B109, 1, 0)</f>
        <v>1</v>
      </c>
      <c r="F107">
        <f>IF(COMMATS!F110='Master Answer Key'!$B109, 1, 0)</f>
        <v>1</v>
      </c>
      <c r="G107">
        <f>IF(COMMATS!G110='Master Answer Key'!$B109, 1, 0)</f>
        <v>0</v>
      </c>
      <c r="H107">
        <f>IF(COMMATS!H110='Master Answer Key'!$B109, 1, 0)</f>
        <v>1</v>
      </c>
      <c r="I107">
        <f>IF(COMMATS!I110='Master Answer Key'!$B109, 1, 0)</f>
        <v>1</v>
      </c>
      <c r="J107">
        <f>IF(COMMATS!J110='Master Answer Key'!$B109, 1, 0)</f>
        <v>1</v>
      </c>
      <c r="K107">
        <f>IF(COMMATS!K110='Master Answer Key'!$B109, 1, 0)</f>
        <v>1</v>
      </c>
      <c r="L107">
        <f>IF(COMMATS!L110='Master Answer Key'!$B109, 1, 0)</f>
        <v>1</v>
      </c>
      <c r="M107">
        <f>IF(COMMATS!M110='Master Answer Key'!$B109, 1, 0)</f>
        <v>1</v>
      </c>
      <c r="N107">
        <f>IF(COMMATS!N110='Master Answer Key'!$B109, 1, 0)</f>
        <v>1</v>
      </c>
      <c r="O107">
        <f>IF(COMMATS!O110='Master Answer Key'!$B109, 1, 0)</f>
        <v>1</v>
      </c>
      <c r="P107">
        <f>IF(COMMATS!P110='Master Answer Key'!$B109, 1, 0)</f>
        <v>1</v>
      </c>
      <c r="Q107">
        <f>IF(COMMATS!Q110='Master Answer Key'!$B109, 1, 0)</f>
        <v>1</v>
      </c>
      <c r="R107">
        <f>IF(COMMATS!R110='Master Answer Key'!$B109, 1, 0)</f>
        <v>1</v>
      </c>
      <c r="S107">
        <f>IF(COMMATS!S110='Master Answer Key'!$B109, 1, 0)</f>
        <v>0</v>
      </c>
      <c r="T107">
        <f>IF(COMMATS!T110='Master Answer Key'!$B109, 1, 0)</f>
        <v>1</v>
      </c>
      <c r="U107">
        <f>IF(COMMATS!U110='Master Answer Key'!$B109, 1, 0)</f>
        <v>1</v>
      </c>
      <c r="V107">
        <f>IF(COMMATS!V110='Master Answer Key'!$B109, 1, 0)</f>
        <v>1</v>
      </c>
      <c r="W107">
        <f>IF(COMMATS!W110='Master Answer Key'!$B109, 1, 0)</f>
        <v>1</v>
      </c>
      <c r="X107">
        <f>IF(COMMATS!X110='Master Answer Key'!$B109, 1, 0)</f>
        <v>1</v>
      </c>
      <c r="Y107">
        <f>IF(COMMATS!Y110='Master Answer Key'!$B109, 1, 0)</f>
        <v>1</v>
      </c>
      <c r="Z107">
        <f>IF(COMMATS!Z110='Master Answer Key'!$B109, 1, 0)</f>
        <v>1</v>
      </c>
      <c r="AA107">
        <f>IF(COMMATS!AA110='Master Answer Key'!$B109, 1, 0)</f>
        <v>1</v>
      </c>
      <c r="AB107">
        <f>IF(COMMATS!AB110='Master Answer Key'!$B109, 1, 0)</f>
        <v>1</v>
      </c>
      <c r="AC107">
        <f>IF(COMMATS!AC110='Master Answer Key'!$B109, 1, 0)</f>
        <v>1</v>
      </c>
      <c r="AD107">
        <f>IF(COMMATS!AD110='Master Answer Key'!$B109, 1, 0)</f>
        <v>1</v>
      </c>
      <c r="AE107">
        <f>IF(COMMATS!AE110='Master Answer Key'!$B109, 1, 0)</f>
        <v>0</v>
      </c>
      <c r="AF107">
        <f>IF(COMMATS!AF110='Master Answer Key'!$B109, 1, 0)</f>
        <v>0</v>
      </c>
      <c r="AG107">
        <f>IF(COMMATS!AG110='Master Answer Key'!$B109, 1, 0)</f>
        <v>1</v>
      </c>
      <c r="AH107">
        <f>IF(COMMATS!AH110='Master Answer Key'!$B109, 1, 0)</f>
        <v>1</v>
      </c>
      <c r="AI107">
        <f>IF(COMMATS!AI110='Master Answer Key'!$B109, 1, 0)</f>
        <v>1</v>
      </c>
      <c r="AJ107">
        <f>IF(COMMATS!AJ110='Master Answer Key'!$B109, 1, 0)</f>
        <v>1</v>
      </c>
      <c r="AK107">
        <f>IF(COMMATS!AK110='Master Answer Key'!$B109, 1, 0)</f>
        <v>1</v>
      </c>
      <c r="AL107">
        <f>IF(COMMATS!AL110='Master Answer Key'!$B109, 1, 0)</f>
        <v>1</v>
      </c>
      <c r="AM107">
        <f>IF(COMMATS!AM110='Master Answer Key'!$B109, 1, 0)</f>
        <v>0</v>
      </c>
      <c r="AN107">
        <f>IF(COMMATS!AN110='Master Answer Key'!$B109, 1, 0)</f>
        <v>0</v>
      </c>
    </row>
    <row r="108">
      <c r="A108" s="5" t="s">
        <v>212</v>
      </c>
      <c r="B108">
        <f>IF(COMMATS!B111='Master Answer Key'!$B110, 1, 0)</f>
        <v>1</v>
      </c>
      <c r="C108">
        <f>IF(COMMATS!C111='Master Answer Key'!$B110, 1, 0)</f>
        <v>0</v>
      </c>
      <c r="D108">
        <f>IF(COMMATS!D111='Master Answer Key'!$B110, 1, 0)</f>
        <v>0</v>
      </c>
      <c r="E108">
        <f>IF(COMMATS!E111='Master Answer Key'!$B110, 1, 0)</f>
        <v>1</v>
      </c>
      <c r="F108">
        <f>IF(COMMATS!F111='Master Answer Key'!$B110, 1, 0)</f>
        <v>1</v>
      </c>
      <c r="G108">
        <f>IF(COMMATS!G111='Master Answer Key'!$B110, 1, 0)</f>
        <v>0</v>
      </c>
      <c r="H108">
        <f>IF(COMMATS!H111='Master Answer Key'!$B110, 1, 0)</f>
        <v>0</v>
      </c>
      <c r="I108">
        <f>IF(COMMATS!I111='Master Answer Key'!$B110, 1, 0)</f>
        <v>0</v>
      </c>
      <c r="J108">
        <f>IF(COMMATS!J111='Master Answer Key'!$B110, 1, 0)</f>
        <v>1</v>
      </c>
      <c r="K108">
        <f>IF(COMMATS!K111='Master Answer Key'!$B110, 1, 0)</f>
        <v>1</v>
      </c>
      <c r="L108">
        <f>IF(COMMATS!L111='Master Answer Key'!$B110, 1, 0)</f>
        <v>1</v>
      </c>
      <c r="M108">
        <f>IF(COMMATS!M111='Master Answer Key'!$B110, 1, 0)</f>
        <v>1</v>
      </c>
      <c r="N108">
        <f>IF(COMMATS!N111='Master Answer Key'!$B110, 1, 0)</f>
        <v>0</v>
      </c>
      <c r="O108">
        <f>IF(COMMATS!O111='Master Answer Key'!$B110, 1, 0)</f>
        <v>1</v>
      </c>
      <c r="P108">
        <f>IF(COMMATS!P111='Master Answer Key'!$B110, 1, 0)</f>
        <v>0</v>
      </c>
      <c r="Q108">
        <f>IF(COMMATS!Q111='Master Answer Key'!$B110, 1, 0)</f>
        <v>0</v>
      </c>
      <c r="R108">
        <f>IF(COMMATS!R111='Master Answer Key'!$B110, 1, 0)</f>
        <v>0</v>
      </c>
      <c r="S108">
        <f>IF(COMMATS!S111='Master Answer Key'!$B110, 1, 0)</f>
        <v>0</v>
      </c>
      <c r="T108">
        <f>IF(COMMATS!T111='Master Answer Key'!$B110, 1, 0)</f>
        <v>1</v>
      </c>
      <c r="U108">
        <f>IF(COMMATS!U111='Master Answer Key'!$B110, 1, 0)</f>
        <v>1</v>
      </c>
      <c r="V108">
        <f>IF(COMMATS!V111='Master Answer Key'!$B110, 1, 0)</f>
        <v>1</v>
      </c>
      <c r="W108">
        <f>IF(COMMATS!W111='Master Answer Key'!$B110, 1, 0)</f>
        <v>1</v>
      </c>
      <c r="X108">
        <f>IF(COMMATS!X111='Master Answer Key'!$B110, 1, 0)</f>
        <v>1</v>
      </c>
      <c r="Y108">
        <f>IF(COMMATS!Y111='Master Answer Key'!$B110, 1, 0)</f>
        <v>0</v>
      </c>
      <c r="Z108">
        <f>IF(COMMATS!Z111='Master Answer Key'!$B110, 1, 0)</f>
        <v>1</v>
      </c>
      <c r="AA108">
        <f>IF(COMMATS!AA111='Master Answer Key'!$B110, 1, 0)</f>
        <v>1</v>
      </c>
      <c r="AB108">
        <f>IF(COMMATS!AB111='Master Answer Key'!$B110, 1, 0)</f>
        <v>1</v>
      </c>
      <c r="AC108">
        <f>IF(COMMATS!AC111='Master Answer Key'!$B110, 1, 0)</f>
        <v>1</v>
      </c>
      <c r="AD108">
        <f>IF(COMMATS!AD111='Master Answer Key'!$B110, 1, 0)</f>
        <v>1</v>
      </c>
      <c r="AE108">
        <f>IF(COMMATS!AE111='Master Answer Key'!$B110, 1, 0)</f>
        <v>0</v>
      </c>
      <c r="AF108">
        <f>IF(COMMATS!AF111='Master Answer Key'!$B110, 1, 0)</f>
        <v>0</v>
      </c>
      <c r="AG108">
        <f>IF(COMMATS!AG111='Master Answer Key'!$B110, 1, 0)</f>
        <v>0</v>
      </c>
      <c r="AH108">
        <f>IF(COMMATS!AH111='Master Answer Key'!$B110, 1, 0)</f>
        <v>0</v>
      </c>
      <c r="AI108">
        <f>IF(COMMATS!AI111='Master Answer Key'!$B110, 1, 0)</f>
        <v>1</v>
      </c>
      <c r="AJ108">
        <f>IF(COMMATS!AJ111='Master Answer Key'!$B110, 1, 0)</f>
        <v>1</v>
      </c>
      <c r="AK108">
        <f>IF(COMMATS!AK111='Master Answer Key'!$B110, 1, 0)</f>
        <v>0</v>
      </c>
      <c r="AL108">
        <f>IF(COMMATS!AL111='Master Answer Key'!$B110, 1, 0)</f>
        <v>0</v>
      </c>
      <c r="AM108">
        <f>IF(COMMATS!AM111='Master Answer Key'!$B110, 1, 0)</f>
        <v>0</v>
      </c>
      <c r="AN108">
        <f>IF(COMMATS!AN111='Master Answer Key'!$B110, 1, 0)</f>
        <v>1</v>
      </c>
    </row>
    <row r="109">
      <c r="A109" s="5" t="s">
        <v>213</v>
      </c>
      <c r="B109">
        <f>IF(COMMATS!B112='Master Answer Key'!$B111, 1, 0)</f>
        <v>0</v>
      </c>
      <c r="C109">
        <f>IF(COMMATS!C112='Master Answer Key'!$B111, 1, 0)</f>
        <v>0</v>
      </c>
      <c r="D109">
        <f>IF(COMMATS!D112='Master Answer Key'!$B111, 1, 0)</f>
        <v>0</v>
      </c>
      <c r="E109">
        <f>IF(COMMATS!E112='Master Answer Key'!$B111, 1, 0)</f>
        <v>0</v>
      </c>
      <c r="F109">
        <f>IF(COMMATS!F112='Master Answer Key'!$B111, 1, 0)</f>
        <v>0</v>
      </c>
      <c r="G109">
        <f>IF(COMMATS!G112='Master Answer Key'!$B111, 1, 0)</f>
        <v>1</v>
      </c>
      <c r="H109">
        <f>IF(COMMATS!H112='Master Answer Key'!$B111, 1, 0)</f>
        <v>0</v>
      </c>
      <c r="I109">
        <f>IF(COMMATS!I112='Master Answer Key'!$B111, 1, 0)</f>
        <v>0</v>
      </c>
      <c r="J109">
        <f>IF(COMMATS!J112='Master Answer Key'!$B111, 1, 0)</f>
        <v>0</v>
      </c>
      <c r="K109">
        <f>IF(COMMATS!K112='Master Answer Key'!$B111, 1, 0)</f>
        <v>0</v>
      </c>
      <c r="L109">
        <f>IF(COMMATS!L112='Master Answer Key'!$B111, 1, 0)</f>
        <v>0</v>
      </c>
      <c r="M109">
        <f>IF(COMMATS!M112='Master Answer Key'!$B111, 1, 0)</f>
        <v>0</v>
      </c>
      <c r="N109">
        <f>IF(COMMATS!N112='Master Answer Key'!$B111, 1, 0)</f>
        <v>0</v>
      </c>
      <c r="O109">
        <f>IF(COMMATS!O112='Master Answer Key'!$B111, 1, 0)</f>
        <v>0</v>
      </c>
      <c r="P109">
        <f>IF(COMMATS!P112='Master Answer Key'!$B111, 1, 0)</f>
        <v>0</v>
      </c>
      <c r="Q109">
        <f>IF(COMMATS!Q112='Master Answer Key'!$B111, 1, 0)</f>
        <v>0</v>
      </c>
      <c r="R109">
        <f>IF(COMMATS!R112='Master Answer Key'!$B111, 1, 0)</f>
        <v>0</v>
      </c>
      <c r="S109">
        <f>IF(COMMATS!S112='Master Answer Key'!$B111, 1, 0)</f>
        <v>0</v>
      </c>
      <c r="T109">
        <f>IF(COMMATS!T112='Master Answer Key'!$B111, 1, 0)</f>
        <v>0</v>
      </c>
      <c r="U109">
        <f>IF(COMMATS!U112='Master Answer Key'!$B111, 1, 0)</f>
        <v>0</v>
      </c>
      <c r="V109">
        <f>IF(COMMATS!V112='Master Answer Key'!$B111, 1, 0)</f>
        <v>0</v>
      </c>
      <c r="W109">
        <f>IF(COMMATS!W112='Master Answer Key'!$B111, 1, 0)</f>
        <v>0</v>
      </c>
      <c r="X109">
        <f>IF(COMMATS!X112='Master Answer Key'!$B111, 1, 0)</f>
        <v>0</v>
      </c>
      <c r="Y109">
        <f>IF(COMMATS!Y112='Master Answer Key'!$B111, 1, 0)</f>
        <v>0</v>
      </c>
      <c r="Z109">
        <f>IF(COMMATS!Z112='Master Answer Key'!$B111, 1, 0)</f>
        <v>0</v>
      </c>
      <c r="AA109">
        <f>IF(COMMATS!AA112='Master Answer Key'!$B111, 1, 0)</f>
        <v>0</v>
      </c>
      <c r="AB109">
        <f>IF(COMMATS!AB112='Master Answer Key'!$B111, 1, 0)</f>
        <v>0</v>
      </c>
      <c r="AC109">
        <f>IF(COMMATS!AC112='Master Answer Key'!$B111, 1, 0)</f>
        <v>0</v>
      </c>
      <c r="AD109">
        <f>IF(COMMATS!AD112='Master Answer Key'!$B111, 1, 0)</f>
        <v>0</v>
      </c>
      <c r="AE109">
        <f>IF(COMMATS!AE112='Master Answer Key'!$B111, 1, 0)</f>
        <v>0</v>
      </c>
      <c r="AF109">
        <f>IF(COMMATS!AF112='Master Answer Key'!$B111, 1, 0)</f>
        <v>0</v>
      </c>
      <c r="AG109">
        <f>IF(COMMATS!AG112='Master Answer Key'!$B111, 1, 0)</f>
        <v>0</v>
      </c>
      <c r="AH109">
        <f>IF(COMMATS!AH112='Master Answer Key'!$B111, 1, 0)</f>
        <v>0</v>
      </c>
      <c r="AI109">
        <f>IF(COMMATS!AI112='Master Answer Key'!$B111, 1, 0)</f>
        <v>0</v>
      </c>
      <c r="AJ109">
        <f>IF(COMMATS!AJ112='Master Answer Key'!$B111, 1, 0)</f>
        <v>0</v>
      </c>
      <c r="AK109">
        <f>IF(COMMATS!AK112='Master Answer Key'!$B111, 1, 0)</f>
        <v>0</v>
      </c>
      <c r="AL109">
        <f>IF(COMMATS!AL112='Master Answer Key'!$B111, 1, 0)</f>
        <v>0</v>
      </c>
      <c r="AM109">
        <f>IF(COMMATS!AM112='Master Answer Key'!$B111, 1, 0)</f>
        <v>0</v>
      </c>
      <c r="AN109">
        <f>IF(COMMATS!AN112='Master Answer Key'!$B111, 1, 0)</f>
        <v>0</v>
      </c>
    </row>
    <row r="110">
      <c r="A110" s="5" t="s">
        <v>214</v>
      </c>
      <c r="B110">
        <f>IF(COMMATS!B113='Master Answer Key'!$B112, 1, 0)</f>
        <v>1</v>
      </c>
      <c r="C110">
        <f>IF(COMMATS!C113='Master Answer Key'!$B112, 1, 0)</f>
        <v>0</v>
      </c>
      <c r="D110">
        <f>IF(COMMATS!D113='Master Answer Key'!$B112, 1, 0)</f>
        <v>1</v>
      </c>
      <c r="E110">
        <f>IF(COMMATS!E113='Master Answer Key'!$B112, 1, 0)</f>
        <v>1</v>
      </c>
      <c r="F110">
        <f>IF(COMMATS!F113='Master Answer Key'!$B112, 1, 0)</f>
        <v>1</v>
      </c>
      <c r="G110">
        <f>IF(COMMATS!G113='Master Answer Key'!$B112, 1, 0)</f>
        <v>0</v>
      </c>
      <c r="H110">
        <f>IF(COMMATS!H113='Master Answer Key'!$B112, 1, 0)</f>
        <v>1</v>
      </c>
      <c r="I110">
        <f>IF(COMMATS!I113='Master Answer Key'!$B112, 1, 0)</f>
        <v>0</v>
      </c>
      <c r="J110">
        <f>IF(COMMATS!J113='Master Answer Key'!$B112, 1, 0)</f>
        <v>1</v>
      </c>
      <c r="K110">
        <f>IF(COMMATS!K113='Master Answer Key'!$B112, 1, 0)</f>
        <v>0</v>
      </c>
      <c r="L110">
        <f>IF(COMMATS!L113='Master Answer Key'!$B112, 1, 0)</f>
        <v>0</v>
      </c>
      <c r="M110">
        <f>IF(COMMATS!M113='Master Answer Key'!$B112, 1, 0)</f>
        <v>1</v>
      </c>
      <c r="N110">
        <f>IF(COMMATS!N113='Master Answer Key'!$B112, 1, 0)</f>
        <v>1</v>
      </c>
      <c r="O110">
        <f>IF(COMMATS!O113='Master Answer Key'!$B112, 1, 0)</f>
        <v>1</v>
      </c>
      <c r="P110">
        <f>IF(COMMATS!P113='Master Answer Key'!$B112, 1, 0)</f>
        <v>1</v>
      </c>
      <c r="Q110">
        <f>IF(COMMATS!Q113='Master Answer Key'!$B112, 1, 0)</f>
        <v>1</v>
      </c>
      <c r="R110">
        <f>IF(COMMATS!R113='Master Answer Key'!$B112, 1, 0)</f>
        <v>0</v>
      </c>
      <c r="S110">
        <f>IF(COMMATS!S113='Master Answer Key'!$B112, 1, 0)</f>
        <v>1</v>
      </c>
      <c r="T110">
        <f>IF(COMMATS!T113='Master Answer Key'!$B112, 1, 0)</f>
        <v>1</v>
      </c>
      <c r="U110">
        <f>IF(COMMATS!U113='Master Answer Key'!$B112, 1, 0)</f>
        <v>1</v>
      </c>
      <c r="V110">
        <f>IF(COMMATS!V113='Master Answer Key'!$B112, 1, 0)</f>
        <v>0</v>
      </c>
      <c r="W110">
        <f>IF(COMMATS!W113='Master Answer Key'!$B112, 1, 0)</f>
        <v>1</v>
      </c>
      <c r="X110">
        <f>IF(COMMATS!X113='Master Answer Key'!$B112, 1, 0)</f>
        <v>1</v>
      </c>
      <c r="Y110">
        <f>IF(COMMATS!Y113='Master Answer Key'!$B112, 1, 0)</f>
        <v>0</v>
      </c>
      <c r="Z110">
        <f>IF(COMMATS!Z113='Master Answer Key'!$B112, 1, 0)</f>
        <v>0</v>
      </c>
      <c r="AA110">
        <f>IF(COMMATS!AA113='Master Answer Key'!$B112, 1, 0)</f>
        <v>1</v>
      </c>
      <c r="AB110">
        <f>IF(COMMATS!AB113='Master Answer Key'!$B112, 1, 0)</f>
        <v>1</v>
      </c>
      <c r="AC110">
        <f>IF(COMMATS!AC113='Master Answer Key'!$B112, 1, 0)</f>
        <v>1</v>
      </c>
      <c r="AD110">
        <f>IF(COMMATS!AD113='Master Answer Key'!$B112, 1, 0)</f>
        <v>1</v>
      </c>
      <c r="AE110">
        <f>IF(COMMATS!AE113='Master Answer Key'!$B112, 1, 0)</f>
        <v>1</v>
      </c>
      <c r="AF110">
        <f>IF(COMMATS!AF113='Master Answer Key'!$B112, 1, 0)</f>
        <v>1</v>
      </c>
      <c r="AG110">
        <f>IF(COMMATS!AG113='Master Answer Key'!$B112, 1, 0)</f>
        <v>1</v>
      </c>
      <c r="AH110">
        <f>IF(COMMATS!AH113='Master Answer Key'!$B112, 1, 0)</f>
        <v>1</v>
      </c>
      <c r="AI110">
        <f>IF(COMMATS!AI113='Master Answer Key'!$B112, 1, 0)</f>
        <v>1</v>
      </c>
      <c r="AJ110">
        <f>IF(COMMATS!AJ113='Master Answer Key'!$B112, 1, 0)</f>
        <v>1</v>
      </c>
      <c r="AK110">
        <f>IF(COMMATS!AK113='Master Answer Key'!$B112, 1, 0)</f>
        <v>1</v>
      </c>
      <c r="AL110">
        <f>IF(COMMATS!AL113='Master Answer Key'!$B112, 1, 0)</f>
        <v>1</v>
      </c>
      <c r="AM110">
        <f>IF(COMMATS!AM113='Master Answer Key'!$B112, 1, 0)</f>
        <v>1</v>
      </c>
      <c r="AN110">
        <f>IF(COMMATS!AN113='Master Answer Key'!$B112, 1, 0)</f>
        <v>1</v>
      </c>
    </row>
    <row r="111">
      <c r="A111" s="5" t="s">
        <v>215</v>
      </c>
      <c r="B111">
        <f>IF(COMMATS!B114='Master Answer Key'!$B113, 1, 0)</f>
        <v>0</v>
      </c>
      <c r="C111">
        <f>IF(COMMATS!C114='Master Answer Key'!$B113, 1, 0)</f>
        <v>0</v>
      </c>
      <c r="D111">
        <f>IF(COMMATS!D114='Master Answer Key'!$B113, 1, 0)</f>
        <v>0</v>
      </c>
      <c r="E111">
        <f>IF(COMMATS!E114='Master Answer Key'!$B113, 1, 0)</f>
        <v>0</v>
      </c>
      <c r="F111">
        <f>IF(COMMATS!F114='Master Answer Key'!$B113, 1, 0)</f>
        <v>0</v>
      </c>
      <c r="G111">
        <f>IF(COMMATS!G114='Master Answer Key'!$B113, 1, 0)</f>
        <v>1</v>
      </c>
      <c r="H111">
        <f>IF(COMMATS!H114='Master Answer Key'!$B113, 1, 0)</f>
        <v>0</v>
      </c>
      <c r="I111">
        <f>IF(COMMATS!I114='Master Answer Key'!$B113, 1, 0)</f>
        <v>0</v>
      </c>
      <c r="J111">
        <f>IF(COMMATS!J114='Master Answer Key'!$B113, 1, 0)</f>
        <v>0</v>
      </c>
      <c r="K111">
        <f>IF(COMMATS!K114='Master Answer Key'!$B113, 1, 0)</f>
        <v>0</v>
      </c>
      <c r="L111">
        <f>IF(COMMATS!L114='Master Answer Key'!$B113, 1, 0)</f>
        <v>0</v>
      </c>
      <c r="M111">
        <f>IF(COMMATS!M114='Master Answer Key'!$B113, 1, 0)</f>
        <v>0</v>
      </c>
      <c r="N111">
        <f>IF(COMMATS!N114='Master Answer Key'!$B113, 1, 0)</f>
        <v>0</v>
      </c>
      <c r="O111">
        <f>IF(COMMATS!O114='Master Answer Key'!$B113, 1, 0)</f>
        <v>0</v>
      </c>
      <c r="P111">
        <f>IF(COMMATS!P114='Master Answer Key'!$B113, 1, 0)</f>
        <v>0</v>
      </c>
      <c r="Q111">
        <f>IF(COMMATS!Q114='Master Answer Key'!$B113, 1, 0)</f>
        <v>0</v>
      </c>
      <c r="R111">
        <f>IF(COMMATS!R114='Master Answer Key'!$B113, 1, 0)</f>
        <v>0</v>
      </c>
      <c r="S111">
        <f>IF(COMMATS!S114='Master Answer Key'!$B113, 1, 0)</f>
        <v>0</v>
      </c>
      <c r="T111">
        <f>IF(COMMATS!T114='Master Answer Key'!$B113, 1, 0)</f>
        <v>0</v>
      </c>
      <c r="U111">
        <f>IF(COMMATS!U114='Master Answer Key'!$B113, 1, 0)</f>
        <v>0</v>
      </c>
      <c r="V111">
        <f>IF(COMMATS!V114='Master Answer Key'!$B113, 1, 0)</f>
        <v>0</v>
      </c>
      <c r="W111">
        <f>IF(COMMATS!W114='Master Answer Key'!$B113, 1, 0)</f>
        <v>0</v>
      </c>
      <c r="X111">
        <f>IF(COMMATS!X114='Master Answer Key'!$B113, 1, 0)</f>
        <v>0</v>
      </c>
      <c r="Y111">
        <f>IF(COMMATS!Y114='Master Answer Key'!$B113, 1, 0)</f>
        <v>0</v>
      </c>
      <c r="Z111">
        <f>IF(COMMATS!Z114='Master Answer Key'!$B113, 1, 0)</f>
        <v>0</v>
      </c>
      <c r="AA111">
        <f>IF(COMMATS!AA114='Master Answer Key'!$B113, 1, 0)</f>
        <v>0</v>
      </c>
      <c r="AB111">
        <f>IF(COMMATS!AB114='Master Answer Key'!$B113, 1, 0)</f>
        <v>0</v>
      </c>
      <c r="AC111">
        <f>IF(COMMATS!AC114='Master Answer Key'!$B113, 1, 0)</f>
        <v>0</v>
      </c>
      <c r="AD111">
        <f>IF(COMMATS!AD114='Master Answer Key'!$B113, 1, 0)</f>
        <v>0</v>
      </c>
      <c r="AE111">
        <f>IF(COMMATS!AE114='Master Answer Key'!$B113, 1, 0)</f>
        <v>0</v>
      </c>
      <c r="AF111">
        <f>IF(COMMATS!AF114='Master Answer Key'!$B113, 1, 0)</f>
        <v>0</v>
      </c>
      <c r="AG111">
        <f>IF(COMMATS!AG114='Master Answer Key'!$B113, 1, 0)</f>
        <v>0</v>
      </c>
      <c r="AH111">
        <f>IF(COMMATS!AH114='Master Answer Key'!$B113, 1, 0)</f>
        <v>0</v>
      </c>
      <c r="AI111">
        <f>IF(COMMATS!AI114='Master Answer Key'!$B113, 1, 0)</f>
        <v>0</v>
      </c>
      <c r="AJ111">
        <f>IF(COMMATS!AJ114='Master Answer Key'!$B113, 1, 0)</f>
        <v>0</v>
      </c>
      <c r="AK111">
        <f>IF(COMMATS!AK114='Master Answer Key'!$B113, 1, 0)</f>
        <v>0</v>
      </c>
      <c r="AL111">
        <f>IF(COMMATS!AL114='Master Answer Key'!$B113, 1, 0)</f>
        <v>0</v>
      </c>
      <c r="AM111">
        <f>IF(COMMATS!AM114='Master Answer Key'!$B113, 1, 0)</f>
        <v>0</v>
      </c>
      <c r="AN111">
        <f>IF(COMMATS!AN114='Master Answer Key'!$B113, 1, 0)</f>
        <v>0</v>
      </c>
    </row>
    <row r="112">
      <c r="A112" s="5" t="s">
        <v>216</v>
      </c>
      <c r="B112">
        <f>IF(COMMATS!B115='Master Answer Key'!$B114, 1, 0)</f>
        <v>1</v>
      </c>
      <c r="C112">
        <f>IF(COMMATS!C115='Master Answer Key'!$B114, 1, 0)</f>
        <v>0</v>
      </c>
      <c r="D112">
        <f>IF(COMMATS!D115='Master Answer Key'!$B114, 1, 0)</f>
        <v>1</v>
      </c>
      <c r="E112">
        <f>IF(COMMATS!E115='Master Answer Key'!$B114, 1, 0)</f>
        <v>1</v>
      </c>
      <c r="F112">
        <f>IF(COMMATS!F115='Master Answer Key'!$B114, 1, 0)</f>
        <v>1</v>
      </c>
      <c r="G112">
        <f>IF(COMMATS!G115='Master Answer Key'!$B114, 1, 0)</f>
        <v>0</v>
      </c>
      <c r="H112">
        <f>IF(COMMATS!H115='Master Answer Key'!$B114, 1, 0)</f>
        <v>0</v>
      </c>
      <c r="I112">
        <f>IF(COMMATS!I115='Master Answer Key'!$B114, 1, 0)</f>
        <v>1</v>
      </c>
      <c r="J112">
        <f>IF(COMMATS!J115='Master Answer Key'!$B114, 1, 0)</f>
        <v>1</v>
      </c>
      <c r="K112">
        <f>IF(COMMATS!K115='Master Answer Key'!$B114, 1, 0)</f>
        <v>0</v>
      </c>
      <c r="L112">
        <f>IF(COMMATS!L115='Master Answer Key'!$B114, 1, 0)</f>
        <v>1</v>
      </c>
      <c r="M112">
        <f>IF(COMMATS!M115='Master Answer Key'!$B114, 1, 0)</f>
        <v>1</v>
      </c>
      <c r="N112">
        <f>IF(COMMATS!N115='Master Answer Key'!$B114, 1, 0)</f>
        <v>1</v>
      </c>
      <c r="O112">
        <f>IF(COMMATS!O115='Master Answer Key'!$B114, 1, 0)</f>
        <v>0</v>
      </c>
      <c r="P112">
        <f>IF(COMMATS!P115='Master Answer Key'!$B114, 1, 0)</f>
        <v>0</v>
      </c>
      <c r="Q112">
        <f>IF(COMMATS!Q115='Master Answer Key'!$B114, 1, 0)</f>
        <v>1</v>
      </c>
      <c r="R112">
        <f>IF(COMMATS!R115='Master Answer Key'!$B114, 1, 0)</f>
        <v>1</v>
      </c>
      <c r="S112">
        <f>IF(COMMATS!S115='Master Answer Key'!$B114, 1, 0)</f>
        <v>1</v>
      </c>
      <c r="T112">
        <f>IF(COMMATS!T115='Master Answer Key'!$B114, 1, 0)</f>
        <v>1</v>
      </c>
      <c r="U112">
        <f>IF(COMMATS!U115='Master Answer Key'!$B114, 1, 0)</f>
        <v>1</v>
      </c>
      <c r="V112">
        <f>IF(COMMATS!V115='Master Answer Key'!$B114, 1, 0)</f>
        <v>1</v>
      </c>
      <c r="W112">
        <f>IF(COMMATS!W115='Master Answer Key'!$B114, 1, 0)</f>
        <v>1</v>
      </c>
      <c r="X112">
        <f>IF(COMMATS!X115='Master Answer Key'!$B114, 1, 0)</f>
        <v>1</v>
      </c>
      <c r="Y112">
        <f>IF(COMMATS!Y115='Master Answer Key'!$B114, 1, 0)</f>
        <v>1</v>
      </c>
      <c r="Z112">
        <f>IF(COMMATS!Z115='Master Answer Key'!$B114, 1, 0)</f>
        <v>0</v>
      </c>
      <c r="AA112">
        <f>IF(COMMATS!AA115='Master Answer Key'!$B114, 1, 0)</f>
        <v>1</v>
      </c>
      <c r="AB112">
        <f>IF(COMMATS!AB115='Master Answer Key'!$B114, 1, 0)</f>
        <v>1</v>
      </c>
      <c r="AC112">
        <f>IF(COMMATS!AC115='Master Answer Key'!$B114, 1, 0)</f>
        <v>1</v>
      </c>
      <c r="AD112">
        <f>IF(COMMATS!AD115='Master Answer Key'!$B114, 1, 0)</f>
        <v>0</v>
      </c>
      <c r="AE112">
        <f>IF(COMMATS!AE115='Master Answer Key'!$B114, 1, 0)</f>
        <v>1</v>
      </c>
      <c r="AF112">
        <f>IF(COMMATS!AF115='Master Answer Key'!$B114, 1, 0)</f>
        <v>0</v>
      </c>
      <c r="AG112">
        <f>IF(COMMATS!AG115='Master Answer Key'!$B114, 1, 0)</f>
        <v>1</v>
      </c>
      <c r="AH112">
        <f>IF(COMMATS!AH115='Master Answer Key'!$B114, 1, 0)</f>
        <v>1</v>
      </c>
      <c r="AI112">
        <f>IF(COMMATS!AI115='Master Answer Key'!$B114, 1, 0)</f>
        <v>1</v>
      </c>
      <c r="AJ112">
        <f>IF(COMMATS!AJ115='Master Answer Key'!$B114, 1, 0)</f>
        <v>1</v>
      </c>
      <c r="AK112">
        <f>IF(COMMATS!AK115='Master Answer Key'!$B114, 1, 0)</f>
        <v>0</v>
      </c>
      <c r="AL112">
        <f>IF(COMMATS!AL115='Master Answer Key'!$B114, 1, 0)</f>
        <v>1</v>
      </c>
      <c r="AM112">
        <f>IF(COMMATS!AM115='Master Answer Key'!$B114, 1, 0)</f>
        <v>0</v>
      </c>
      <c r="AN112">
        <f>IF(COMMATS!AN115='Master Answer Key'!$B114, 1, 0)</f>
        <v>1</v>
      </c>
    </row>
    <row r="113">
      <c r="A113" s="5" t="s">
        <v>217</v>
      </c>
      <c r="B113">
        <f>IF(COMMATS!B116='Master Answer Key'!$B115, 1, 0)</f>
        <v>1</v>
      </c>
      <c r="C113">
        <f>IF(COMMATS!C116='Master Answer Key'!$B115, 1, 0)</f>
        <v>1</v>
      </c>
      <c r="D113">
        <f>IF(COMMATS!D116='Master Answer Key'!$B115, 1, 0)</f>
        <v>1</v>
      </c>
      <c r="E113">
        <f>IF(COMMATS!E116='Master Answer Key'!$B115, 1, 0)</f>
        <v>1</v>
      </c>
      <c r="F113">
        <f>IF(COMMATS!F116='Master Answer Key'!$B115, 1, 0)</f>
        <v>1</v>
      </c>
      <c r="G113">
        <f>IF(COMMATS!G116='Master Answer Key'!$B115, 1, 0)</f>
        <v>0</v>
      </c>
      <c r="H113">
        <f>IF(COMMATS!H116='Master Answer Key'!$B115, 1, 0)</f>
        <v>1</v>
      </c>
      <c r="I113">
        <f>IF(COMMATS!I116='Master Answer Key'!$B115, 1, 0)</f>
        <v>1</v>
      </c>
      <c r="J113">
        <f>IF(COMMATS!J116='Master Answer Key'!$B115, 1, 0)</f>
        <v>1</v>
      </c>
      <c r="K113">
        <f>IF(COMMATS!K116='Master Answer Key'!$B115, 1, 0)</f>
        <v>0</v>
      </c>
      <c r="L113">
        <f>IF(COMMATS!L116='Master Answer Key'!$B115, 1, 0)</f>
        <v>0</v>
      </c>
      <c r="M113">
        <f>IF(COMMATS!M116='Master Answer Key'!$B115, 1, 0)</f>
        <v>1</v>
      </c>
      <c r="N113">
        <f>IF(COMMATS!N116='Master Answer Key'!$B115, 1, 0)</f>
        <v>0</v>
      </c>
      <c r="O113">
        <f>IF(COMMATS!O116='Master Answer Key'!$B115, 1, 0)</f>
        <v>1</v>
      </c>
      <c r="P113">
        <f>IF(COMMATS!P116='Master Answer Key'!$B115, 1, 0)</f>
        <v>1</v>
      </c>
      <c r="Q113">
        <f>IF(COMMATS!Q116='Master Answer Key'!$B115, 1, 0)</f>
        <v>1</v>
      </c>
      <c r="R113">
        <f>IF(COMMATS!R116='Master Answer Key'!$B115, 1, 0)</f>
        <v>0</v>
      </c>
      <c r="S113">
        <f>IF(COMMATS!S116='Master Answer Key'!$B115, 1, 0)</f>
        <v>1</v>
      </c>
      <c r="T113">
        <f>IF(COMMATS!T116='Master Answer Key'!$B115, 1, 0)</f>
        <v>1</v>
      </c>
      <c r="U113">
        <f>IF(COMMATS!U116='Master Answer Key'!$B115, 1, 0)</f>
        <v>1</v>
      </c>
      <c r="V113">
        <f>IF(COMMATS!V116='Master Answer Key'!$B115, 1, 0)</f>
        <v>1</v>
      </c>
      <c r="W113">
        <f>IF(COMMATS!W116='Master Answer Key'!$B115, 1, 0)</f>
        <v>1</v>
      </c>
      <c r="X113">
        <f>IF(COMMATS!X116='Master Answer Key'!$B115, 1, 0)</f>
        <v>1</v>
      </c>
      <c r="Y113">
        <f>IF(COMMATS!Y116='Master Answer Key'!$B115, 1, 0)</f>
        <v>1</v>
      </c>
      <c r="Z113">
        <f>IF(COMMATS!Z116='Master Answer Key'!$B115, 1, 0)</f>
        <v>1</v>
      </c>
      <c r="AA113">
        <f>IF(COMMATS!AA116='Master Answer Key'!$B115, 1, 0)</f>
        <v>1</v>
      </c>
      <c r="AB113">
        <f>IF(COMMATS!AB116='Master Answer Key'!$B115, 1, 0)</f>
        <v>1</v>
      </c>
      <c r="AC113">
        <f>IF(COMMATS!AC116='Master Answer Key'!$B115, 1, 0)</f>
        <v>0</v>
      </c>
      <c r="AD113">
        <f>IF(COMMATS!AD116='Master Answer Key'!$B115, 1, 0)</f>
        <v>1</v>
      </c>
      <c r="AE113">
        <f>IF(COMMATS!AE116='Master Answer Key'!$B115, 1, 0)</f>
        <v>1</v>
      </c>
      <c r="AF113">
        <f>IF(COMMATS!AF116='Master Answer Key'!$B115, 1, 0)</f>
        <v>1</v>
      </c>
      <c r="AG113">
        <f>IF(COMMATS!AG116='Master Answer Key'!$B115, 1, 0)</f>
        <v>1</v>
      </c>
      <c r="AH113">
        <f>IF(COMMATS!AH116='Master Answer Key'!$B115, 1, 0)</f>
        <v>1</v>
      </c>
      <c r="AI113">
        <f>IF(COMMATS!AI116='Master Answer Key'!$B115, 1, 0)</f>
        <v>1</v>
      </c>
      <c r="AJ113">
        <f>IF(COMMATS!AJ116='Master Answer Key'!$B115, 1, 0)</f>
        <v>1</v>
      </c>
      <c r="AK113">
        <f>IF(COMMATS!AK116='Master Answer Key'!$B115, 1, 0)</f>
        <v>1</v>
      </c>
      <c r="AL113">
        <f>IF(COMMATS!AL116='Master Answer Key'!$B115, 1, 0)</f>
        <v>0</v>
      </c>
      <c r="AM113">
        <f>IF(COMMATS!AM116='Master Answer Key'!$B115, 1, 0)</f>
        <v>0</v>
      </c>
      <c r="AN113">
        <f>IF(COMMATS!AN116='Master Answer Key'!$B115, 1, 0)</f>
        <v>1</v>
      </c>
    </row>
    <row r="114">
      <c r="A114" s="5" t="s">
        <v>218</v>
      </c>
      <c r="B114">
        <f>IF(COMMATS!B117='Master Answer Key'!$B116, 1, 0)</f>
        <v>1</v>
      </c>
      <c r="C114">
        <f>IF(COMMATS!C117='Master Answer Key'!$B116, 1, 0)</f>
        <v>1</v>
      </c>
      <c r="D114">
        <f>IF(COMMATS!D117='Master Answer Key'!$B116, 1, 0)</f>
        <v>1</v>
      </c>
      <c r="E114">
        <f>IF(COMMATS!E117='Master Answer Key'!$B116, 1, 0)</f>
        <v>1</v>
      </c>
      <c r="F114">
        <f>IF(COMMATS!F117='Master Answer Key'!$B116, 1, 0)</f>
        <v>1</v>
      </c>
      <c r="G114">
        <f>IF(COMMATS!G117='Master Answer Key'!$B116, 1, 0)</f>
        <v>0</v>
      </c>
      <c r="H114">
        <f>IF(COMMATS!H117='Master Answer Key'!$B116, 1, 0)</f>
        <v>1</v>
      </c>
      <c r="I114">
        <f>IF(COMMATS!I117='Master Answer Key'!$B116, 1, 0)</f>
        <v>0</v>
      </c>
      <c r="J114">
        <f>IF(COMMATS!J117='Master Answer Key'!$B116, 1, 0)</f>
        <v>1</v>
      </c>
      <c r="K114">
        <f>IF(COMMATS!K117='Master Answer Key'!$B116, 1, 0)</f>
        <v>1</v>
      </c>
      <c r="L114">
        <f>IF(COMMATS!L117='Master Answer Key'!$B116, 1, 0)</f>
        <v>1</v>
      </c>
      <c r="M114">
        <f>IF(COMMATS!M117='Master Answer Key'!$B116, 1, 0)</f>
        <v>1</v>
      </c>
      <c r="N114">
        <f>IF(COMMATS!N117='Master Answer Key'!$B116, 1, 0)</f>
        <v>0</v>
      </c>
      <c r="O114">
        <f>IF(COMMATS!O117='Master Answer Key'!$B116, 1, 0)</f>
        <v>1</v>
      </c>
      <c r="P114">
        <f>IF(COMMATS!P117='Master Answer Key'!$B116, 1, 0)</f>
        <v>1</v>
      </c>
      <c r="Q114">
        <f>IF(COMMATS!Q117='Master Answer Key'!$B116, 1, 0)</f>
        <v>1</v>
      </c>
      <c r="R114">
        <f>IF(COMMATS!R117='Master Answer Key'!$B116, 1, 0)</f>
        <v>0</v>
      </c>
      <c r="S114">
        <f>IF(COMMATS!S117='Master Answer Key'!$B116, 1, 0)</f>
        <v>0</v>
      </c>
      <c r="T114">
        <f>IF(COMMATS!T117='Master Answer Key'!$B116, 1, 0)</f>
        <v>1</v>
      </c>
      <c r="U114">
        <f>IF(COMMATS!U117='Master Answer Key'!$B116, 1, 0)</f>
        <v>1</v>
      </c>
      <c r="V114">
        <f>IF(COMMATS!V117='Master Answer Key'!$B116, 1, 0)</f>
        <v>1</v>
      </c>
      <c r="W114">
        <f>IF(COMMATS!W117='Master Answer Key'!$B116, 1, 0)</f>
        <v>1</v>
      </c>
      <c r="X114">
        <f>IF(COMMATS!X117='Master Answer Key'!$B116, 1, 0)</f>
        <v>1</v>
      </c>
      <c r="Y114">
        <f>IF(COMMATS!Y117='Master Answer Key'!$B116, 1, 0)</f>
        <v>1</v>
      </c>
      <c r="Z114">
        <f>IF(COMMATS!Z117='Master Answer Key'!$B116, 1, 0)</f>
        <v>0</v>
      </c>
      <c r="AA114">
        <f>IF(COMMATS!AA117='Master Answer Key'!$B116, 1, 0)</f>
        <v>1</v>
      </c>
      <c r="AB114">
        <f>IF(COMMATS!AB117='Master Answer Key'!$B116, 1, 0)</f>
        <v>1</v>
      </c>
      <c r="AC114">
        <f>IF(COMMATS!AC117='Master Answer Key'!$B116, 1, 0)</f>
        <v>1</v>
      </c>
      <c r="AD114">
        <f>IF(COMMATS!AD117='Master Answer Key'!$B116, 1, 0)</f>
        <v>1</v>
      </c>
      <c r="AE114">
        <f>IF(COMMATS!AE117='Master Answer Key'!$B116, 1, 0)</f>
        <v>1</v>
      </c>
      <c r="AF114">
        <f>IF(COMMATS!AF117='Master Answer Key'!$B116, 1, 0)</f>
        <v>1</v>
      </c>
      <c r="AG114">
        <f>IF(COMMATS!AG117='Master Answer Key'!$B116, 1, 0)</f>
        <v>1</v>
      </c>
      <c r="AH114">
        <f>IF(COMMATS!AH117='Master Answer Key'!$B116, 1, 0)</f>
        <v>1</v>
      </c>
      <c r="AI114">
        <f>IF(COMMATS!AI117='Master Answer Key'!$B116, 1, 0)</f>
        <v>1</v>
      </c>
      <c r="AJ114">
        <f>IF(COMMATS!AJ117='Master Answer Key'!$B116, 1, 0)</f>
        <v>1</v>
      </c>
      <c r="AK114">
        <f>IF(COMMATS!AK117='Master Answer Key'!$B116, 1, 0)</f>
        <v>1</v>
      </c>
      <c r="AL114">
        <f>IF(COMMATS!AL117='Master Answer Key'!$B116, 1, 0)</f>
        <v>1</v>
      </c>
      <c r="AM114">
        <f>IF(COMMATS!AM117='Master Answer Key'!$B116, 1, 0)</f>
        <v>1</v>
      </c>
      <c r="AN114">
        <f>IF(COMMATS!AN117='Master Answer Key'!$B116, 1, 0)</f>
        <v>0</v>
      </c>
    </row>
    <row r="115">
      <c r="A115" s="5" t="s">
        <v>219</v>
      </c>
      <c r="B115">
        <f>IF(COMMATS!B118='Master Answer Key'!$B117, 1, 0)</f>
        <v>1</v>
      </c>
      <c r="C115">
        <f>IF(COMMATS!C118='Master Answer Key'!$B117, 1, 0)</f>
        <v>1</v>
      </c>
      <c r="D115">
        <f>IF(COMMATS!D118='Master Answer Key'!$B117, 1, 0)</f>
        <v>1</v>
      </c>
      <c r="E115">
        <f>IF(COMMATS!E118='Master Answer Key'!$B117, 1, 0)</f>
        <v>1</v>
      </c>
      <c r="F115">
        <f>IF(COMMATS!F118='Master Answer Key'!$B117, 1, 0)</f>
        <v>1</v>
      </c>
      <c r="G115">
        <f>IF(COMMATS!G118='Master Answer Key'!$B117, 1, 0)</f>
        <v>0</v>
      </c>
      <c r="H115">
        <f>IF(COMMATS!H118='Master Answer Key'!$B117, 1, 0)</f>
        <v>1</v>
      </c>
      <c r="I115">
        <f>IF(COMMATS!I118='Master Answer Key'!$B117, 1, 0)</f>
        <v>0</v>
      </c>
      <c r="J115">
        <f>IF(COMMATS!J118='Master Answer Key'!$B117, 1, 0)</f>
        <v>1</v>
      </c>
      <c r="K115">
        <f>IF(COMMATS!K118='Master Answer Key'!$B117, 1, 0)</f>
        <v>1</v>
      </c>
      <c r="L115">
        <f>IF(COMMATS!L118='Master Answer Key'!$B117, 1, 0)</f>
        <v>1</v>
      </c>
      <c r="M115">
        <f>IF(COMMATS!M118='Master Answer Key'!$B117, 1, 0)</f>
        <v>1</v>
      </c>
      <c r="N115">
        <f>IF(COMMATS!N118='Master Answer Key'!$B117, 1, 0)</f>
        <v>0</v>
      </c>
      <c r="O115">
        <f>IF(COMMATS!O118='Master Answer Key'!$B117, 1, 0)</f>
        <v>1</v>
      </c>
      <c r="P115">
        <f>IF(COMMATS!P118='Master Answer Key'!$B117, 1, 0)</f>
        <v>1</v>
      </c>
      <c r="Q115">
        <f>IF(COMMATS!Q118='Master Answer Key'!$B117, 1, 0)</f>
        <v>0</v>
      </c>
      <c r="R115">
        <f>IF(COMMATS!R118='Master Answer Key'!$B117, 1, 0)</f>
        <v>0</v>
      </c>
      <c r="S115">
        <f>IF(COMMATS!S118='Master Answer Key'!$B117, 1, 0)</f>
        <v>0</v>
      </c>
      <c r="T115">
        <f>IF(COMMATS!T118='Master Answer Key'!$B117, 1, 0)</f>
        <v>1</v>
      </c>
      <c r="U115">
        <f>IF(COMMATS!U118='Master Answer Key'!$B117, 1, 0)</f>
        <v>1</v>
      </c>
      <c r="V115">
        <f>IF(COMMATS!V118='Master Answer Key'!$B117, 1, 0)</f>
        <v>1</v>
      </c>
      <c r="W115">
        <f>IF(COMMATS!W118='Master Answer Key'!$B117, 1, 0)</f>
        <v>1</v>
      </c>
      <c r="X115">
        <f>IF(COMMATS!X118='Master Answer Key'!$B117, 1, 0)</f>
        <v>1</v>
      </c>
      <c r="Y115">
        <f>IF(COMMATS!Y118='Master Answer Key'!$B117, 1, 0)</f>
        <v>0</v>
      </c>
      <c r="Z115">
        <f>IF(COMMATS!Z118='Master Answer Key'!$B117, 1, 0)</f>
        <v>1</v>
      </c>
      <c r="AA115">
        <f>IF(COMMATS!AA118='Master Answer Key'!$B117, 1, 0)</f>
        <v>1</v>
      </c>
      <c r="AB115">
        <f>IF(COMMATS!AB118='Master Answer Key'!$B117, 1, 0)</f>
        <v>1</v>
      </c>
      <c r="AC115">
        <f>IF(COMMATS!AC118='Master Answer Key'!$B117, 1, 0)</f>
        <v>1</v>
      </c>
      <c r="AD115">
        <f>IF(COMMATS!AD118='Master Answer Key'!$B117, 1, 0)</f>
        <v>1</v>
      </c>
      <c r="AE115">
        <f>IF(COMMATS!AE118='Master Answer Key'!$B117, 1, 0)</f>
        <v>1</v>
      </c>
      <c r="AF115">
        <f>IF(COMMATS!AF118='Master Answer Key'!$B117, 1, 0)</f>
        <v>0</v>
      </c>
      <c r="AG115">
        <f>IF(COMMATS!AG118='Master Answer Key'!$B117, 1, 0)</f>
        <v>1</v>
      </c>
      <c r="AH115">
        <f>IF(COMMATS!AH118='Master Answer Key'!$B117, 1, 0)</f>
        <v>1</v>
      </c>
      <c r="AI115">
        <f>IF(COMMATS!AI118='Master Answer Key'!$B117, 1, 0)</f>
        <v>1</v>
      </c>
      <c r="AJ115">
        <f>IF(COMMATS!AJ118='Master Answer Key'!$B117, 1, 0)</f>
        <v>1</v>
      </c>
      <c r="AK115">
        <f>IF(COMMATS!AK118='Master Answer Key'!$B117, 1, 0)</f>
        <v>1</v>
      </c>
      <c r="AL115">
        <f>IF(COMMATS!AL118='Master Answer Key'!$B117, 1, 0)</f>
        <v>1</v>
      </c>
      <c r="AM115">
        <f>IF(COMMATS!AM118='Master Answer Key'!$B117, 1, 0)</f>
        <v>1</v>
      </c>
      <c r="AN115">
        <f>IF(COMMATS!AN118='Master Answer Key'!$B117, 1, 0)</f>
        <v>1</v>
      </c>
    </row>
    <row r="116">
      <c r="A116" s="5" t="s">
        <v>220</v>
      </c>
      <c r="B116">
        <f>IF(COMMATS!B119='Master Answer Key'!$B118, 1, 0)</f>
        <v>1</v>
      </c>
      <c r="C116">
        <f>IF(COMMATS!C119='Master Answer Key'!$B118, 1, 0)</f>
        <v>1</v>
      </c>
      <c r="D116">
        <f>IF(COMMATS!D119='Master Answer Key'!$B118, 1, 0)</f>
        <v>1</v>
      </c>
      <c r="E116">
        <f>IF(COMMATS!E119='Master Answer Key'!$B118, 1, 0)</f>
        <v>1</v>
      </c>
      <c r="F116">
        <f>IF(COMMATS!F119='Master Answer Key'!$B118, 1, 0)</f>
        <v>1</v>
      </c>
      <c r="G116">
        <f>IF(COMMATS!G119='Master Answer Key'!$B118, 1, 0)</f>
        <v>0</v>
      </c>
      <c r="H116">
        <f>IF(COMMATS!H119='Master Answer Key'!$B118, 1, 0)</f>
        <v>1</v>
      </c>
      <c r="I116">
        <f>IF(COMMATS!I119='Master Answer Key'!$B118, 1, 0)</f>
        <v>0</v>
      </c>
      <c r="J116">
        <f>IF(COMMATS!J119='Master Answer Key'!$B118, 1, 0)</f>
        <v>1</v>
      </c>
      <c r="K116">
        <f>IF(COMMATS!K119='Master Answer Key'!$B118, 1, 0)</f>
        <v>1</v>
      </c>
      <c r="L116">
        <f>IF(COMMATS!L119='Master Answer Key'!$B118, 1, 0)</f>
        <v>1</v>
      </c>
      <c r="M116">
        <f>IF(COMMATS!M119='Master Answer Key'!$B118, 1, 0)</f>
        <v>1</v>
      </c>
      <c r="N116">
        <f>IF(COMMATS!N119='Master Answer Key'!$B118, 1, 0)</f>
        <v>0</v>
      </c>
      <c r="O116">
        <f>IF(COMMATS!O119='Master Answer Key'!$B118, 1, 0)</f>
        <v>1</v>
      </c>
      <c r="P116">
        <f>IF(COMMATS!P119='Master Answer Key'!$B118, 1, 0)</f>
        <v>1</v>
      </c>
      <c r="Q116">
        <f>IF(COMMATS!Q119='Master Answer Key'!$B118, 1, 0)</f>
        <v>1</v>
      </c>
      <c r="R116">
        <f>IF(COMMATS!R119='Master Answer Key'!$B118, 1, 0)</f>
        <v>1</v>
      </c>
      <c r="S116">
        <f>IF(COMMATS!S119='Master Answer Key'!$B118, 1, 0)</f>
        <v>1</v>
      </c>
      <c r="T116">
        <f>IF(COMMATS!T119='Master Answer Key'!$B118, 1, 0)</f>
        <v>1</v>
      </c>
      <c r="U116">
        <f>IF(COMMATS!U119='Master Answer Key'!$B118, 1, 0)</f>
        <v>1</v>
      </c>
      <c r="V116">
        <f>IF(COMMATS!V119='Master Answer Key'!$B118, 1, 0)</f>
        <v>1</v>
      </c>
      <c r="W116">
        <f>IF(COMMATS!W119='Master Answer Key'!$B118, 1, 0)</f>
        <v>1</v>
      </c>
      <c r="X116">
        <f>IF(COMMATS!X119='Master Answer Key'!$B118, 1, 0)</f>
        <v>1</v>
      </c>
      <c r="Y116">
        <f>IF(COMMATS!Y119='Master Answer Key'!$B118, 1, 0)</f>
        <v>0</v>
      </c>
      <c r="Z116">
        <f>IF(COMMATS!Z119='Master Answer Key'!$B118, 1, 0)</f>
        <v>1</v>
      </c>
      <c r="AA116">
        <f>IF(COMMATS!AA119='Master Answer Key'!$B118, 1, 0)</f>
        <v>1</v>
      </c>
      <c r="AB116">
        <f>IF(COMMATS!AB119='Master Answer Key'!$B118, 1, 0)</f>
        <v>1</v>
      </c>
      <c r="AC116">
        <f>IF(COMMATS!AC119='Master Answer Key'!$B118, 1, 0)</f>
        <v>1</v>
      </c>
      <c r="AD116">
        <f>IF(COMMATS!AD119='Master Answer Key'!$B118, 1, 0)</f>
        <v>1</v>
      </c>
      <c r="AE116">
        <f>IF(COMMATS!AE119='Master Answer Key'!$B118, 1, 0)</f>
        <v>1</v>
      </c>
      <c r="AF116">
        <f>IF(COMMATS!AF119='Master Answer Key'!$B118, 1, 0)</f>
        <v>0</v>
      </c>
      <c r="AG116">
        <f>IF(COMMATS!AG119='Master Answer Key'!$B118, 1, 0)</f>
        <v>1</v>
      </c>
      <c r="AH116">
        <f>IF(COMMATS!AH119='Master Answer Key'!$B118, 1, 0)</f>
        <v>1</v>
      </c>
      <c r="AI116">
        <f>IF(COMMATS!AI119='Master Answer Key'!$B118, 1, 0)</f>
        <v>1</v>
      </c>
      <c r="AJ116">
        <f>IF(COMMATS!AJ119='Master Answer Key'!$B118, 1, 0)</f>
        <v>1</v>
      </c>
      <c r="AK116">
        <f>IF(COMMATS!AK119='Master Answer Key'!$B118, 1, 0)</f>
        <v>1</v>
      </c>
      <c r="AL116">
        <f>IF(COMMATS!AL119='Master Answer Key'!$B118, 1, 0)</f>
        <v>1</v>
      </c>
      <c r="AM116">
        <f>IF(COMMATS!AM119='Master Answer Key'!$B118, 1, 0)</f>
        <v>1</v>
      </c>
      <c r="AN116">
        <f>IF(COMMATS!AN119='Master Answer Key'!$B118, 1, 0)</f>
        <v>1</v>
      </c>
    </row>
    <row r="117">
      <c r="A117" s="5" t="s">
        <v>221</v>
      </c>
      <c r="B117">
        <f>IF(COMMATS!B120='Master Answer Key'!$B119, 1, 0)</f>
        <v>0</v>
      </c>
      <c r="C117">
        <f>IF(COMMATS!C120='Master Answer Key'!$B119, 1, 0)</f>
        <v>1</v>
      </c>
      <c r="D117">
        <f>IF(COMMATS!D120='Master Answer Key'!$B119, 1, 0)</f>
        <v>1</v>
      </c>
      <c r="E117">
        <f>IF(COMMATS!E120='Master Answer Key'!$B119, 1, 0)</f>
        <v>1</v>
      </c>
      <c r="F117">
        <f>IF(COMMATS!F120='Master Answer Key'!$B119, 1, 0)</f>
        <v>1</v>
      </c>
      <c r="G117">
        <f>IF(COMMATS!G120='Master Answer Key'!$B119, 1, 0)</f>
        <v>0</v>
      </c>
      <c r="H117">
        <f>IF(COMMATS!H120='Master Answer Key'!$B119, 1, 0)</f>
        <v>0</v>
      </c>
      <c r="I117">
        <f>IF(COMMATS!I120='Master Answer Key'!$B119, 1, 0)</f>
        <v>1</v>
      </c>
      <c r="J117">
        <f>IF(COMMATS!J120='Master Answer Key'!$B119, 1, 0)</f>
        <v>1</v>
      </c>
      <c r="K117">
        <f>IF(COMMATS!K120='Master Answer Key'!$B119, 1, 0)</f>
        <v>0</v>
      </c>
      <c r="L117">
        <f>IF(COMMATS!L120='Master Answer Key'!$B119, 1, 0)</f>
        <v>0</v>
      </c>
      <c r="M117">
        <f>IF(COMMATS!M120='Master Answer Key'!$B119, 1, 0)</f>
        <v>1</v>
      </c>
      <c r="N117">
        <f>IF(COMMATS!N120='Master Answer Key'!$B119, 1, 0)</f>
        <v>0</v>
      </c>
      <c r="O117">
        <f>IF(COMMATS!O120='Master Answer Key'!$B119, 1, 0)</f>
        <v>1</v>
      </c>
      <c r="P117">
        <f>IF(COMMATS!P120='Master Answer Key'!$B119, 1, 0)</f>
        <v>1</v>
      </c>
      <c r="Q117">
        <f>IF(COMMATS!Q120='Master Answer Key'!$B119, 1, 0)</f>
        <v>1</v>
      </c>
      <c r="R117">
        <f>IF(COMMATS!R120='Master Answer Key'!$B119, 1, 0)</f>
        <v>0</v>
      </c>
      <c r="S117">
        <f>IF(COMMATS!S120='Master Answer Key'!$B119, 1, 0)</f>
        <v>0</v>
      </c>
      <c r="T117">
        <f>IF(COMMATS!T120='Master Answer Key'!$B119, 1, 0)</f>
        <v>0</v>
      </c>
      <c r="U117">
        <f>IF(COMMATS!U120='Master Answer Key'!$B119, 1, 0)</f>
        <v>1</v>
      </c>
      <c r="V117">
        <f>IF(COMMATS!V120='Master Answer Key'!$B119, 1, 0)</f>
        <v>1</v>
      </c>
      <c r="W117">
        <f>IF(COMMATS!W120='Master Answer Key'!$B119, 1, 0)</f>
        <v>1</v>
      </c>
      <c r="X117">
        <f>IF(COMMATS!X120='Master Answer Key'!$B119, 1, 0)</f>
        <v>0</v>
      </c>
      <c r="Y117">
        <f>IF(COMMATS!Y120='Master Answer Key'!$B119, 1, 0)</f>
        <v>0</v>
      </c>
      <c r="Z117">
        <f>IF(COMMATS!Z120='Master Answer Key'!$B119, 1, 0)</f>
        <v>0</v>
      </c>
      <c r="AA117">
        <f>IF(COMMATS!AA120='Master Answer Key'!$B119, 1, 0)</f>
        <v>0</v>
      </c>
      <c r="AB117">
        <f>IF(COMMATS!AB120='Master Answer Key'!$B119, 1, 0)</f>
        <v>1</v>
      </c>
      <c r="AC117">
        <f>IF(COMMATS!AC120='Master Answer Key'!$B119, 1, 0)</f>
        <v>0</v>
      </c>
      <c r="AD117">
        <f>IF(COMMATS!AD120='Master Answer Key'!$B119, 1, 0)</f>
        <v>1</v>
      </c>
      <c r="AE117">
        <f>IF(COMMATS!AE120='Master Answer Key'!$B119, 1, 0)</f>
        <v>0</v>
      </c>
      <c r="AF117">
        <f>IF(COMMATS!AF120='Master Answer Key'!$B119, 1, 0)</f>
        <v>0</v>
      </c>
      <c r="AG117">
        <f>IF(COMMATS!AG120='Master Answer Key'!$B119, 1, 0)</f>
        <v>0</v>
      </c>
      <c r="AH117">
        <f>IF(COMMATS!AH120='Master Answer Key'!$B119, 1, 0)</f>
        <v>1</v>
      </c>
      <c r="AI117">
        <f>IF(COMMATS!AI120='Master Answer Key'!$B119, 1, 0)</f>
        <v>1</v>
      </c>
      <c r="AJ117">
        <f>IF(COMMATS!AJ120='Master Answer Key'!$B119, 1, 0)</f>
        <v>1</v>
      </c>
      <c r="AK117">
        <f>IF(COMMATS!AK120='Master Answer Key'!$B119, 1, 0)</f>
        <v>1</v>
      </c>
      <c r="AL117">
        <f>IF(COMMATS!AL120='Master Answer Key'!$B119, 1, 0)</f>
        <v>1</v>
      </c>
      <c r="AM117">
        <f>IF(COMMATS!AM120='Master Answer Key'!$B119, 1, 0)</f>
        <v>1</v>
      </c>
      <c r="AN117">
        <f>IF(COMMATS!AN120='Master Answer Key'!$B119, 1, 0)</f>
        <v>0</v>
      </c>
    </row>
    <row r="118">
      <c r="A118" s="5" t="s">
        <v>222</v>
      </c>
      <c r="B118">
        <f>IF(COMMATS!B121='Master Answer Key'!$B120, 1, 0)</f>
        <v>0</v>
      </c>
      <c r="C118">
        <f>IF(COMMATS!C121='Master Answer Key'!$B120, 1, 0)</f>
        <v>0</v>
      </c>
      <c r="D118">
        <f>IF(COMMATS!D121='Master Answer Key'!$B120, 1, 0)</f>
        <v>0</v>
      </c>
      <c r="E118">
        <f>IF(COMMATS!E121='Master Answer Key'!$B120, 1, 0)</f>
        <v>0</v>
      </c>
      <c r="F118">
        <f>IF(COMMATS!F121='Master Answer Key'!$B120, 1, 0)</f>
        <v>0</v>
      </c>
      <c r="G118">
        <f>IF(COMMATS!G121='Master Answer Key'!$B120, 1, 0)</f>
        <v>0</v>
      </c>
      <c r="H118">
        <f>IF(COMMATS!H121='Master Answer Key'!$B120, 1, 0)</f>
        <v>0</v>
      </c>
      <c r="I118">
        <f>IF(COMMATS!I121='Master Answer Key'!$B120, 1, 0)</f>
        <v>1</v>
      </c>
      <c r="J118">
        <f>IF(COMMATS!J121='Master Answer Key'!$B120, 1, 0)</f>
        <v>0</v>
      </c>
      <c r="K118">
        <f>IF(COMMATS!K121='Master Answer Key'!$B120, 1, 0)</f>
        <v>0</v>
      </c>
      <c r="L118">
        <f>IF(COMMATS!L121='Master Answer Key'!$B120, 1, 0)</f>
        <v>1</v>
      </c>
      <c r="M118">
        <f>IF(COMMATS!M121='Master Answer Key'!$B120, 1, 0)</f>
        <v>1</v>
      </c>
      <c r="N118">
        <f>IF(COMMATS!N121='Master Answer Key'!$B120, 1, 0)</f>
        <v>0</v>
      </c>
      <c r="O118">
        <f>IF(COMMATS!O121='Master Answer Key'!$B120, 1, 0)</f>
        <v>1</v>
      </c>
      <c r="P118">
        <f>IF(COMMATS!P121='Master Answer Key'!$B120, 1, 0)</f>
        <v>0</v>
      </c>
      <c r="Q118">
        <f>IF(COMMATS!Q121='Master Answer Key'!$B120, 1, 0)</f>
        <v>1</v>
      </c>
      <c r="R118">
        <f>IF(COMMATS!R121='Master Answer Key'!$B120, 1, 0)</f>
        <v>0</v>
      </c>
      <c r="S118">
        <f>IF(COMMATS!S121='Master Answer Key'!$B120, 1, 0)</f>
        <v>0</v>
      </c>
      <c r="T118">
        <f>IF(COMMATS!T121='Master Answer Key'!$B120, 1, 0)</f>
        <v>0</v>
      </c>
      <c r="U118">
        <f>IF(COMMATS!U121='Master Answer Key'!$B120, 1, 0)</f>
        <v>0</v>
      </c>
      <c r="V118">
        <f>IF(COMMATS!V121='Master Answer Key'!$B120, 1, 0)</f>
        <v>0</v>
      </c>
      <c r="W118">
        <f>IF(COMMATS!W121='Master Answer Key'!$B120, 1, 0)</f>
        <v>0</v>
      </c>
      <c r="X118">
        <f>IF(COMMATS!X121='Master Answer Key'!$B120, 1, 0)</f>
        <v>0</v>
      </c>
      <c r="Y118">
        <f>IF(COMMATS!Y121='Master Answer Key'!$B120, 1, 0)</f>
        <v>0</v>
      </c>
      <c r="Z118">
        <f>IF(COMMATS!Z121='Master Answer Key'!$B120, 1, 0)</f>
        <v>1</v>
      </c>
      <c r="AA118">
        <f>IF(COMMATS!AA121='Master Answer Key'!$B120, 1, 0)</f>
        <v>1</v>
      </c>
      <c r="AB118">
        <f>IF(COMMATS!AB121='Master Answer Key'!$B120, 1, 0)</f>
        <v>0</v>
      </c>
      <c r="AC118">
        <f>IF(COMMATS!AC121='Master Answer Key'!$B120, 1, 0)</f>
        <v>1</v>
      </c>
      <c r="AD118">
        <f>IF(COMMATS!AD121='Master Answer Key'!$B120, 1, 0)</f>
        <v>0</v>
      </c>
      <c r="AE118">
        <f>IF(COMMATS!AE121='Master Answer Key'!$B120, 1, 0)</f>
        <v>0</v>
      </c>
      <c r="AF118">
        <f>IF(COMMATS!AF121='Master Answer Key'!$B120, 1, 0)</f>
        <v>0</v>
      </c>
      <c r="AG118">
        <f>IF(COMMATS!AG121='Master Answer Key'!$B120, 1, 0)</f>
        <v>1</v>
      </c>
      <c r="AH118">
        <f>IF(COMMATS!AH121='Master Answer Key'!$B120, 1, 0)</f>
        <v>0</v>
      </c>
      <c r="AI118">
        <f>IF(COMMATS!AI121='Master Answer Key'!$B120, 1, 0)</f>
        <v>1</v>
      </c>
      <c r="AJ118">
        <f>IF(COMMATS!AJ121='Master Answer Key'!$B120, 1, 0)</f>
        <v>0</v>
      </c>
      <c r="AK118">
        <f>IF(COMMATS!AK121='Master Answer Key'!$B120, 1, 0)</f>
        <v>0</v>
      </c>
      <c r="AL118">
        <f>IF(COMMATS!AL121='Master Answer Key'!$B120, 1, 0)</f>
        <v>1</v>
      </c>
      <c r="AM118">
        <f>IF(COMMATS!AM121='Master Answer Key'!$B120, 1, 0)</f>
        <v>0</v>
      </c>
      <c r="AN118">
        <f>IF(COMMATS!AN121='Master Answer Key'!$B120, 1, 0)</f>
        <v>0</v>
      </c>
    </row>
    <row r="119">
      <c r="A119" s="5" t="s">
        <v>223</v>
      </c>
      <c r="B119">
        <f>IF(COMMATS!B122='Master Answer Key'!$B121, 1, 0)</f>
        <v>1</v>
      </c>
      <c r="C119">
        <f>IF(COMMATS!C122='Master Answer Key'!$B121, 1, 0)</f>
        <v>1</v>
      </c>
      <c r="D119">
        <f>IF(COMMATS!D122='Master Answer Key'!$B121, 1, 0)</f>
        <v>1</v>
      </c>
      <c r="E119">
        <f>IF(COMMATS!E122='Master Answer Key'!$B121, 1, 0)</f>
        <v>1</v>
      </c>
      <c r="F119">
        <f>IF(COMMATS!F122='Master Answer Key'!$B121, 1, 0)</f>
        <v>1</v>
      </c>
      <c r="G119">
        <f>IF(COMMATS!G122='Master Answer Key'!$B121, 1, 0)</f>
        <v>0</v>
      </c>
      <c r="H119">
        <f>IF(COMMATS!H122='Master Answer Key'!$B121, 1, 0)</f>
        <v>1</v>
      </c>
      <c r="I119">
        <f>IF(COMMATS!I122='Master Answer Key'!$B121, 1, 0)</f>
        <v>0</v>
      </c>
      <c r="J119">
        <f>IF(COMMATS!J122='Master Answer Key'!$B121, 1, 0)</f>
        <v>1</v>
      </c>
      <c r="K119">
        <f>IF(COMMATS!K122='Master Answer Key'!$B121, 1, 0)</f>
        <v>1</v>
      </c>
      <c r="L119">
        <f>IF(COMMATS!L122='Master Answer Key'!$B121, 1, 0)</f>
        <v>1</v>
      </c>
      <c r="M119">
        <f>IF(COMMATS!M122='Master Answer Key'!$B121, 1, 0)</f>
        <v>1</v>
      </c>
      <c r="N119">
        <f>IF(COMMATS!N122='Master Answer Key'!$B121, 1, 0)</f>
        <v>1</v>
      </c>
      <c r="O119">
        <f>IF(COMMATS!O122='Master Answer Key'!$B121, 1, 0)</f>
        <v>1</v>
      </c>
      <c r="P119">
        <f>IF(COMMATS!P122='Master Answer Key'!$B121, 1, 0)</f>
        <v>1</v>
      </c>
      <c r="Q119">
        <f>IF(COMMATS!Q122='Master Answer Key'!$B121, 1, 0)</f>
        <v>1</v>
      </c>
      <c r="R119">
        <f>IF(COMMATS!R122='Master Answer Key'!$B121, 1, 0)</f>
        <v>1</v>
      </c>
      <c r="S119">
        <f>IF(COMMATS!S122='Master Answer Key'!$B121, 1, 0)</f>
        <v>0</v>
      </c>
      <c r="T119">
        <f>IF(COMMATS!T122='Master Answer Key'!$B121, 1, 0)</f>
        <v>1</v>
      </c>
      <c r="U119">
        <f>IF(COMMATS!U122='Master Answer Key'!$B121, 1, 0)</f>
        <v>1</v>
      </c>
      <c r="V119">
        <f>IF(COMMATS!V122='Master Answer Key'!$B121, 1, 0)</f>
        <v>1</v>
      </c>
      <c r="W119">
        <f>IF(COMMATS!W122='Master Answer Key'!$B121, 1, 0)</f>
        <v>1</v>
      </c>
      <c r="X119">
        <f>IF(COMMATS!X122='Master Answer Key'!$B121, 1, 0)</f>
        <v>1</v>
      </c>
      <c r="Y119">
        <f>IF(COMMATS!Y122='Master Answer Key'!$B121, 1, 0)</f>
        <v>0</v>
      </c>
      <c r="Z119">
        <f>IF(COMMATS!Z122='Master Answer Key'!$B121, 1, 0)</f>
        <v>1</v>
      </c>
      <c r="AA119">
        <f>IF(COMMATS!AA122='Master Answer Key'!$B121, 1, 0)</f>
        <v>1</v>
      </c>
      <c r="AB119">
        <f>IF(COMMATS!AB122='Master Answer Key'!$B121, 1, 0)</f>
        <v>1</v>
      </c>
      <c r="AC119">
        <f>IF(COMMATS!AC122='Master Answer Key'!$B121, 1, 0)</f>
        <v>1</v>
      </c>
      <c r="AD119">
        <f>IF(COMMATS!AD122='Master Answer Key'!$B121, 1, 0)</f>
        <v>1</v>
      </c>
      <c r="AE119">
        <f>IF(COMMATS!AE122='Master Answer Key'!$B121, 1, 0)</f>
        <v>1</v>
      </c>
      <c r="AF119">
        <f>IF(COMMATS!AF122='Master Answer Key'!$B121, 1, 0)</f>
        <v>1</v>
      </c>
      <c r="AG119">
        <f>IF(COMMATS!AG122='Master Answer Key'!$B121, 1, 0)</f>
        <v>1</v>
      </c>
      <c r="AH119">
        <f>IF(COMMATS!AH122='Master Answer Key'!$B121, 1, 0)</f>
        <v>1</v>
      </c>
      <c r="AI119">
        <f>IF(COMMATS!AI122='Master Answer Key'!$B121, 1, 0)</f>
        <v>1</v>
      </c>
      <c r="AJ119">
        <f>IF(COMMATS!AJ122='Master Answer Key'!$B121, 1, 0)</f>
        <v>1</v>
      </c>
      <c r="AK119">
        <f>IF(COMMATS!AK122='Master Answer Key'!$B121, 1, 0)</f>
        <v>1</v>
      </c>
      <c r="AL119">
        <f>IF(COMMATS!AL122='Master Answer Key'!$B121, 1, 0)</f>
        <v>1</v>
      </c>
      <c r="AM119">
        <f>IF(COMMATS!AM122='Master Answer Key'!$B121, 1, 0)</f>
        <v>0</v>
      </c>
      <c r="AN119">
        <f>IF(COMMATS!AN122='Master Answer Key'!$B121, 1, 0)</f>
        <v>1</v>
      </c>
    </row>
    <row r="120">
      <c r="A120" s="5" t="s">
        <v>224</v>
      </c>
      <c r="B120">
        <f>IF(COMMATS!B123='Master Answer Key'!$B122, 1, 0)</f>
        <v>1</v>
      </c>
      <c r="C120">
        <f>IF(COMMATS!C123='Master Answer Key'!$B122, 1, 0)</f>
        <v>1</v>
      </c>
      <c r="D120">
        <f>IF(COMMATS!D123='Master Answer Key'!$B122, 1, 0)</f>
        <v>1</v>
      </c>
      <c r="E120">
        <f>IF(COMMATS!E123='Master Answer Key'!$B122, 1, 0)</f>
        <v>1</v>
      </c>
      <c r="F120">
        <f>IF(COMMATS!F123='Master Answer Key'!$B122, 1, 0)</f>
        <v>1</v>
      </c>
      <c r="G120">
        <f>IF(COMMATS!G123='Master Answer Key'!$B122, 1, 0)</f>
        <v>0</v>
      </c>
      <c r="H120">
        <f>IF(COMMATS!H123='Master Answer Key'!$B122, 1, 0)</f>
        <v>1</v>
      </c>
      <c r="I120">
        <f>IF(COMMATS!I123='Master Answer Key'!$B122, 1, 0)</f>
        <v>1</v>
      </c>
      <c r="J120">
        <f>IF(COMMATS!J123='Master Answer Key'!$B122, 1, 0)</f>
        <v>1</v>
      </c>
      <c r="K120">
        <f>IF(COMMATS!K123='Master Answer Key'!$B122, 1, 0)</f>
        <v>1</v>
      </c>
      <c r="L120">
        <f>IF(COMMATS!L123='Master Answer Key'!$B122, 1, 0)</f>
        <v>1</v>
      </c>
      <c r="M120">
        <f>IF(COMMATS!M123='Master Answer Key'!$B122, 1, 0)</f>
        <v>1</v>
      </c>
      <c r="N120">
        <f>IF(COMMATS!N123='Master Answer Key'!$B122, 1, 0)</f>
        <v>1</v>
      </c>
      <c r="O120">
        <f>IF(COMMATS!O123='Master Answer Key'!$B122, 1, 0)</f>
        <v>1</v>
      </c>
      <c r="P120">
        <f>IF(COMMATS!P123='Master Answer Key'!$B122, 1, 0)</f>
        <v>1</v>
      </c>
      <c r="Q120">
        <f>IF(COMMATS!Q123='Master Answer Key'!$B122, 1, 0)</f>
        <v>1</v>
      </c>
      <c r="R120">
        <f>IF(COMMATS!R123='Master Answer Key'!$B122, 1, 0)</f>
        <v>1</v>
      </c>
      <c r="S120">
        <f>IF(COMMATS!S123='Master Answer Key'!$B122, 1, 0)</f>
        <v>0</v>
      </c>
      <c r="T120">
        <f>IF(COMMATS!T123='Master Answer Key'!$B122, 1, 0)</f>
        <v>1</v>
      </c>
      <c r="U120">
        <f>IF(COMMATS!U123='Master Answer Key'!$B122, 1, 0)</f>
        <v>1</v>
      </c>
      <c r="V120">
        <f>IF(COMMATS!V123='Master Answer Key'!$B122, 1, 0)</f>
        <v>1</v>
      </c>
      <c r="W120">
        <f>IF(COMMATS!W123='Master Answer Key'!$B122, 1, 0)</f>
        <v>1</v>
      </c>
      <c r="X120">
        <f>IF(COMMATS!X123='Master Answer Key'!$B122, 1, 0)</f>
        <v>1</v>
      </c>
      <c r="Y120">
        <f>IF(COMMATS!Y123='Master Answer Key'!$B122, 1, 0)</f>
        <v>0</v>
      </c>
      <c r="Z120">
        <f>IF(COMMATS!Z123='Master Answer Key'!$B122, 1, 0)</f>
        <v>1</v>
      </c>
      <c r="AA120">
        <f>IF(COMMATS!AA123='Master Answer Key'!$B122, 1, 0)</f>
        <v>1</v>
      </c>
      <c r="AB120">
        <f>IF(COMMATS!AB123='Master Answer Key'!$B122, 1, 0)</f>
        <v>1</v>
      </c>
      <c r="AC120">
        <f>IF(COMMATS!AC123='Master Answer Key'!$B122, 1, 0)</f>
        <v>1</v>
      </c>
      <c r="AD120">
        <f>IF(COMMATS!AD123='Master Answer Key'!$B122, 1, 0)</f>
        <v>1</v>
      </c>
      <c r="AE120">
        <f>IF(COMMATS!AE123='Master Answer Key'!$B122, 1, 0)</f>
        <v>1</v>
      </c>
      <c r="AF120">
        <f>IF(COMMATS!AF123='Master Answer Key'!$B122, 1, 0)</f>
        <v>1</v>
      </c>
      <c r="AG120">
        <f>IF(COMMATS!AG123='Master Answer Key'!$B122, 1, 0)</f>
        <v>1</v>
      </c>
      <c r="AH120">
        <f>IF(COMMATS!AH123='Master Answer Key'!$B122, 1, 0)</f>
        <v>1</v>
      </c>
      <c r="AI120">
        <f>IF(COMMATS!AI123='Master Answer Key'!$B122, 1, 0)</f>
        <v>1</v>
      </c>
      <c r="AJ120">
        <f>IF(COMMATS!AJ123='Master Answer Key'!$B122, 1, 0)</f>
        <v>1</v>
      </c>
      <c r="AK120">
        <f>IF(COMMATS!AK123='Master Answer Key'!$B122, 1, 0)</f>
        <v>1</v>
      </c>
      <c r="AL120">
        <f>IF(COMMATS!AL123='Master Answer Key'!$B122, 1, 0)</f>
        <v>1</v>
      </c>
      <c r="AM120">
        <f>IF(COMMATS!AM123='Master Answer Key'!$B122, 1, 0)</f>
        <v>1</v>
      </c>
      <c r="AN120">
        <f>IF(COMMATS!AN123='Master Answer Key'!$B122, 1, 0)</f>
        <v>0</v>
      </c>
    </row>
    <row r="121">
      <c r="A121" s="5" t="s">
        <v>225</v>
      </c>
      <c r="B121">
        <f>IF(COMMATS!B124='Master Answer Key'!$B123, 1, 0)</f>
        <v>0</v>
      </c>
      <c r="C121">
        <f>IF(COMMATS!C124='Master Answer Key'!$B123, 1, 0)</f>
        <v>0</v>
      </c>
      <c r="D121">
        <f>IF(COMMATS!D124='Master Answer Key'!$B123, 1, 0)</f>
        <v>1</v>
      </c>
      <c r="E121">
        <f>IF(COMMATS!E124='Master Answer Key'!$B123, 1, 0)</f>
        <v>1</v>
      </c>
      <c r="F121">
        <f>IF(COMMATS!F124='Master Answer Key'!$B123, 1, 0)</f>
        <v>1</v>
      </c>
      <c r="G121">
        <f>IF(COMMATS!G124='Master Answer Key'!$B123, 1, 0)</f>
        <v>0</v>
      </c>
      <c r="H121">
        <f>IF(COMMATS!H124='Master Answer Key'!$B123, 1, 0)</f>
        <v>1</v>
      </c>
      <c r="I121">
        <f>IF(COMMATS!I124='Master Answer Key'!$B123, 1, 0)</f>
        <v>0</v>
      </c>
      <c r="J121">
        <f>IF(COMMATS!J124='Master Answer Key'!$B123, 1, 0)</f>
        <v>1</v>
      </c>
      <c r="K121">
        <f>IF(COMMATS!K124='Master Answer Key'!$B123, 1, 0)</f>
        <v>0</v>
      </c>
      <c r="L121">
        <f>IF(COMMATS!L124='Master Answer Key'!$B123, 1, 0)</f>
        <v>0</v>
      </c>
      <c r="M121">
        <f>IF(COMMATS!M124='Master Answer Key'!$B123, 1, 0)</f>
        <v>0</v>
      </c>
      <c r="N121">
        <f>IF(COMMATS!N124='Master Answer Key'!$B123, 1, 0)</f>
        <v>0</v>
      </c>
      <c r="O121">
        <f>IF(COMMATS!O124='Master Answer Key'!$B123, 1, 0)</f>
        <v>0</v>
      </c>
      <c r="P121">
        <f>IF(COMMATS!P124='Master Answer Key'!$B123, 1, 0)</f>
        <v>1</v>
      </c>
      <c r="Q121">
        <f>IF(COMMATS!Q124='Master Answer Key'!$B123, 1, 0)</f>
        <v>1</v>
      </c>
      <c r="R121">
        <f>IF(COMMATS!R124='Master Answer Key'!$B123, 1, 0)</f>
        <v>1</v>
      </c>
      <c r="S121">
        <f>IF(COMMATS!S124='Master Answer Key'!$B123, 1, 0)</f>
        <v>0</v>
      </c>
      <c r="T121">
        <f>IF(COMMATS!T124='Master Answer Key'!$B123, 1, 0)</f>
        <v>1</v>
      </c>
      <c r="U121">
        <f>IF(COMMATS!U124='Master Answer Key'!$B123, 1, 0)</f>
        <v>0</v>
      </c>
      <c r="V121">
        <f>IF(COMMATS!V124='Master Answer Key'!$B123, 1, 0)</f>
        <v>0</v>
      </c>
      <c r="W121">
        <f>IF(COMMATS!W124='Master Answer Key'!$B123, 1, 0)</f>
        <v>0</v>
      </c>
      <c r="X121">
        <f>IF(COMMATS!X124='Master Answer Key'!$B123, 1, 0)</f>
        <v>1</v>
      </c>
      <c r="Y121">
        <f>IF(COMMATS!Y124='Master Answer Key'!$B123, 1, 0)</f>
        <v>0</v>
      </c>
      <c r="Z121">
        <f>IF(COMMATS!Z124='Master Answer Key'!$B123, 1, 0)</f>
        <v>1</v>
      </c>
      <c r="AA121">
        <f>IF(COMMATS!AA124='Master Answer Key'!$B123, 1, 0)</f>
        <v>1</v>
      </c>
      <c r="AB121">
        <f>IF(COMMATS!AB124='Master Answer Key'!$B123, 1, 0)</f>
        <v>0</v>
      </c>
      <c r="AC121">
        <f>IF(COMMATS!AC124='Master Answer Key'!$B123, 1, 0)</f>
        <v>0</v>
      </c>
      <c r="AD121">
        <f>IF(COMMATS!AD124='Master Answer Key'!$B123, 1, 0)</f>
        <v>1</v>
      </c>
      <c r="AE121">
        <f>IF(COMMATS!AE124='Master Answer Key'!$B123, 1, 0)</f>
        <v>0</v>
      </c>
      <c r="AF121">
        <f>IF(COMMATS!AF124='Master Answer Key'!$B123, 1, 0)</f>
        <v>1</v>
      </c>
      <c r="AG121">
        <f>IF(COMMATS!AG124='Master Answer Key'!$B123, 1, 0)</f>
        <v>0</v>
      </c>
      <c r="AH121">
        <f>IF(COMMATS!AH124='Master Answer Key'!$B123, 1, 0)</f>
        <v>0</v>
      </c>
      <c r="AI121">
        <f>IF(COMMATS!AI124='Master Answer Key'!$B123, 1, 0)</f>
        <v>1</v>
      </c>
      <c r="AJ121">
        <f>IF(COMMATS!AJ124='Master Answer Key'!$B123, 1, 0)</f>
        <v>0</v>
      </c>
      <c r="AK121">
        <f>IF(COMMATS!AK124='Master Answer Key'!$B123, 1, 0)</f>
        <v>0</v>
      </c>
      <c r="AL121">
        <f>IF(COMMATS!AL124='Master Answer Key'!$B123, 1, 0)</f>
        <v>1</v>
      </c>
      <c r="AM121">
        <f>IF(COMMATS!AM124='Master Answer Key'!$B123, 1, 0)</f>
        <v>1</v>
      </c>
      <c r="AN121">
        <f>IF(COMMATS!AN124='Master Answer Key'!$B123, 1, 0)</f>
        <v>0</v>
      </c>
    </row>
    <row r="122">
      <c r="A122" s="5" t="s">
        <v>226</v>
      </c>
      <c r="B122">
        <f>IF(COMMATS!B125='Master Answer Key'!$B124, 1, 0)</f>
        <v>1</v>
      </c>
      <c r="C122">
        <f>IF(COMMATS!C125='Master Answer Key'!$B124, 1, 0)</f>
        <v>1</v>
      </c>
      <c r="D122">
        <f>IF(COMMATS!D125='Master Answer Key'!$B124, 1, 0)</f>
        <v>0</v>
      </c>
      <c r="E122">
        <f>IF(COMMATS!E125='Master Answer Key'!$B124, 1, 0)</f>
        <v>1</v>
      </c>
      <c r="F122">
        <f>IF(COMMATS!F125='Master Answer Key'!$B124, 1, 0)</f>
        <v>1</v>
      </c>
      <c r="G122">
        <f>IF(COMMATS!G125='Master Answer Key'!$B124, 1, 0)</f>
        <v>0</v>
      </c>
      <c r="H122">
        <f>IF(COMMATS!H125='Master Answer Key'!$B124, 1, 0)</f>
        <v>1</v>
      </c>
      <c r="I122">
        <f>IF(COMMATS!I125='Master Answer Key'!$B124, 1, 0)</f>
        <v>0</v>
      </c>
      <c r="J122">
        <f>IF(COMMATS!J125='Master Answer Key'!$B124, 1, 0)</f>
        <v>1</v>
      </c>
      <c r="K122">
        <f>IF(COMMATS!K125='Master Answer Key'!$B124, 1, 0)</f>
        <v>1</v>
      </c>
      <c r="L122">
        <f>IF(COMMATS!L125='Master Answer Key'!$B124, 1, 0)</f>
        <v>0</v>
      </c>
      <c r="M122">
        <f>IF(COMMATS!M125='Master Answer Key'!$B124, 1, 0)</f>
        <v>1</v>
      </c>
      <c r="N122">
        <f>IF(COMMATS!N125='Master Answer Key'!$B124, 1, 0)</f>
        <v>0</v>
      </c>
      <c r="O122">
        <f>IF(COMMATS!O125='Master Answer Key'!$B124, 1, 0)</f>
        <v>1</v>
      </c>
      <c r="P122">
        <f>IF(COMMATS!P125='Master Answer Key'!$B124, 1, 0)</f>
        <v>1</v>
      </c>
      <c r="Q122">
        <f>IF(COMMATS!Q125='Master Answer Key'!$B124, 1, 0)</f>
        <v>1</v>
      </c>
      <c r="R122">
        <f>IF(COMMATS!R125='Master Answer Key'!$B124, 1, 0)</f>
        <v>1</v>
      </c>
      <c r="S122">
        <f>IF(COMMATS!S125='Master Answer Key'!$B124, 1, 0)</f>
        <v>1</v>
      </c>
      <c r="T122">
        <f>IF(COMMATS!T125='Master Answer Key'!$B124, 1, 0)</f>
        <v>1</v>
      </c>
      <c r="U122">
        <f>IF(COMMATS!U125='Master Answer Key'!$B124, 1, 0)</f>
        <v>1</v>
      </c>
      <c r="V122">
        <f>IF(COMMATS!V125='Master Answer Key'!$B124, 1, 0)</f>
        <v>0</v>
      </c>
      <c r="W122">
        <f>IF(COMMATS!W125='Master Answer Key'!$B124, 1, 0)</f>
        <v>0</v>
      </c>
      <c r="X122">
        <f>IF(COMMATS!X125='Master Answer Key'!$B124, 1, 0)</f>
        <v>0</v>
      </c>
      <c r="Y122">
        <f>IF(COMMATS!Y125='Master Answer Key'!$B124, 1, 0)</f>
        <v>0</v>
      </c>
      <c r="Z122">
        <f>IF(COMMATS!Z125='Master Answer Key'!$B124, 1, 0)</f>
        <v>1</v>
      </c>
      <c r="AA122">
        <f>IF(COMMATS!AA125='Master Answer Key'!$B124, 1, 0)</f>
        <v>1</v>
      </c>
      <c r="AB122">
        <f>IF(COMMATS!AB125='Master Answer Key'!$B124, 1, 0)</f>
        <v>0</v>
      </c>
      <c r="AC122">
        <f>IF(COMMATS!AC125='Master Answer Key'!$B124, 1, 0)</f>
        <v>1</v>
      </c>
      <c r="AD122">
        <f>IF(COMMATS!AD125='Master Answer Key'!$B124, 1, 0)</f>
        <v>1</v>
      </c>
      <c r="AE122">
        <f>IF(COMMATS!AE125='Master Answer Key'!$B124, 1, 0)</f>
        <v>1</v>
      </c>
      <c r="AF122">
        <f>IF(COMMATS!AF125='Master Answer Key'!$B124, 1, 0)</f>
        <v>1</v>
      </c>
      <c r="AG122">
        <f>IF(COMMATS!AG125='Master Answer Key'!$B124, 1, 0)</f>
        <v>1</v>
      </c>
      <c r="AH122">
        <f>IF(COMMATS!AH125='Master Answer Key'!$B124, 1, 0)</f>
        <v>1</v>
      </c>
      <c r="AI122">
        <f>IF(COMMATS!AI125='Master Answer Key'!$B124, 1, 0)</f>
        <v>1</v>
      </c>
      <c r="AJ122">
        <f>IF(COMMATS!AJ125='Master Answer Key'!$B124, 1, 0)</f>
        <v>0</v>
      </c>
      <c r="AK122">
        <f>IF(COMMATS!AK125='Master Answer Key'!$B124, 1, 0)</f>
        <v>0</v>
      </c>
      <c r="AL122">
        <f>IF(COMMATS!AL125='Master Answer Key'!$B124, 1, 0)</f>
        <v>0</v>
      </c>
      <c r="AM122">
        <f>IF(COMMATS!AM125='Master Answer Key'!$B124, 1, 0)</f>
        <v>1</v>
      </c>
      <c r="AN122">
        <f>IF(COMMATS!AN125='Master Answer Key'!$B124, 1, 0)</f>
        <v>0</v>
      </c>
    </row>
    <row r="123">
      <c r="A123" s="5" t="s">
        <v>227</v>
      </c>
      <c r="B123">
        <f>IF(COMMATS!B126='Master Answer Key'!$B125, 1, 0)</f>
        <v>1</v>
      </c>
      <c r="C123">
        <f>IF(COMMATS!C126='Master Answer Key'!$B125, 1, 0)</f>
        <v>1</v>
      </c>
      <c r="D123">
        <f>IF(COMMATS!D126='Master Answer Key'!$B125, 1, 0)</f>
        <v>1</v>
      </c>
      <c r="E123">
        <f>IF(COMMATS!E126='Master Answer Key'!$B125, 1, 0)</f>
        <v>1</v>
      </c>
      <c r="F123">
        <f>IF(COMMATS!F126='Master Answer Key'!$B125, 1, 0)</f>
        <v>1</v>
      </c>
      <c r="G123">
        <f>IF(COMMATS!G126='Master Answer Key'!$B125, 1, 0)</f>
        <v>0</v>
      </c>
      <c r="H123">
        <f>IF(COMMATS!H126='Master Answer Key'!$B125, 1, 0)</f>
        <v>1</v>
      </c>
      <c r="I123">
        <f>IF(COMMATS!I126='Master Answer Key'!$B125, 1, 0)</f>
        <v>1</v>
      </c>
      <c r="J123">
        <f>IF(COMMATS!J126='Master Answer Key'!$B125, 1, 0)</f>
        <v>1</v>
      </c>
      <c r="K123">
        <f>IF(COMMATS!K126='Master Answer Key'!$B125, 1, 0)</f>
        <v>1</v>
      </c>
      <c r="L123">
        <f>IF(COMMATS!L126='Master Answer Key'!$B125, 1, 0)</f>
        <v>1</v>
      </c>
      <c r="M123">
        <f>IF(COMMATS!M126='Master Answer Key'!$B125, 1, 0)</f>
        <v>1</v>
      </c>
      <c r="N123">
        <f>IF(COMMATS!N126='Master Answer Key'!$B125, 1, 0)</f>
        <v>1</v>
      </c>
      <c r="O123">
        <f>IF(COMMATS!O126='Master Answer Key'!$B125, 1, 0)</f>
        <v>1</v>
      </c>
      <c r="P123">
        <f>IF(COMMATS!P126='Master Answer Key'!$B125, 1, 0)</f>
        <v>1</v>
      </c>
      <c r="Q123">
        <f>IF(COMMATS!Q126='Master Answer Key'!$B125, 1, 0)</f>
        <v>0</v>
      </c>
      <c r="R123">
        <f>IF(COMMATS!R126='Master Answer Key'!$B125, 1, 0)</f>
        <v>1</v>
      </c>
      <c r="S123">
        <f>IF(COMMATS!S126='Master Answer Key'!$B125, 1, 0)</f>
        <v>1</v>
      </c>
      <c r="T123">
        <f>IF(COMMATS!T126='Master Answer Key'!$B125, 1, 0)</f>
        <v>1</v>
      </c>
      <c r="U123">
        <f>IF(COMMATS!U126='Master Answer Key'!$B125, 1, 0)</f>
        <v>1</v>
      </c>
      <c r="V123">
        <f>IF(COMMATS!V126='Master Answer Key'!$B125, 1, 0)</f>
        <v>1</v>
      </c>
      <c r="W123">
        <f>IF(COMMATS!W126='Master Answer Key'!$B125, 1, 0)</f>
        <v>0</v>
      </c>
      <c r="X123">
        <f>IF(COMMATS!X126='Master Answer Key'!$B125, 1, 0)</f>
        <v>1</v>
      </c>
      <c r="Y123">
        <f>IF(COMMATS!Y126='Master Answer Key'!$B125, 1, 0)</f>
        <v>0</v>
      </c>
      <c r="Z123">
        <f>IF(COMMATS!Z126='Master Answer Key'!$B125, 1, 0)</f>
        <v>1</v>
      </c>
      <c r="AA123">
        <f>IF(COMMATS!AA126='Master Answer Key'!$B125, 1, 0)</f>
        <v>1</v>
      </c>
      <c r="AB123">
        <f>IF(COMMATS!AB126='Master Answer Key'!$B125, 1, 0)</f>
        <v>1</v>
      </c>
      <c r="AC123">
        <f>IF(COMMATS!AC126='Master Answer Key'!$B125, 1, 0)</f>
        <v>1</v>
      </c>
      <c r="AD123">
        <f>IF(COMMATS!AD126='Master Answer Key'!$B125, 1, 0)</f>
        <v>1</v>
      </c>
      <c r="AE123">
        <f>IF(COMMATS!AE126='Master Answer Key'!$B125, 1, 0)</f>
        <v>1</v>
      </c>
      <c r="AF123">
        <f>IF(COMMATS!AF126='Master Answer Key'!$B125, 1, 0)</f>
        <v>1</v>
      </c>
      <c r="AG123">
        <f>IF(COMMATS!AG126='Master Answer Key'!$B125, 1, 0)</f>
        <v>1</v>
      </c>
      <c r="AH123">
        <f>IF(COMMATS!AH126='Master Answer Key'!$B125, 1, 0)</f>
        <v>1</v>
      </c>
      <c r="AI123">
        <f>IF(COMMATS!AI126='Master Answer Key'!$B125, 1, 0)</f>
        <v>1</v>
      </c>
      <c r="AJ123">
        <f>IF(COMMATS!AJ126='Master Answer Key'!$B125, 1, 0)</f>
        <v>1</v>
      </c>
      <c r="AK123">
        <f>IF(COMMATS!AK126='Master Answer Key'!$B125, 1, 0)</f>
        <v>1</v>
      </c>
      <c r="AL123">
        <f>IF(COMMATS!AL126='Master Answer Key'!$B125, 1, 0)</f>
        <v>1</v>
      </c>
      <c r="AM123">
        <f>IF(COMMATS!AM126='Master Answer Key'!$B125, 1, 0)</f>
        <v>1</v>
      </c>
      <c r="AN123">
        <f>IF(COMMATS!AN126='Master Answer Key'!$B125, 1, 0)</f>
        <v>0</v>
      </c>
    </row>
    <row r="124">
      <c r="A124" s="5" t="s">
        <v>228</v>
      </c>
      <c r="B124">
        <f>IF(COMMATS!B127='Master Answer Key'!$B126, 1, 0)</f>
        <v>1</v>
      </c>
      <c r="C124">
        <f>IF(COMMATS!C127='Master Answer Key'!$B126, 1, 0)</f>
        <v>1</v>
      </c>
      <c r="D124">
        <f>IF(COMMATS!D127='Master Answer Key'!$B126, 1, 0)</f>
        <v>1</v>
      </c>
      <c r="E124">
        <f>IF(COMMATS!E127='Master Answer Key'!$B126, 1, 0)</f>
        <v>1</v>
      </c>
      <c r="F124">
        <f>IF(COMMATS!F127='Master Answer Key'!$B126, 1, 0)</f>
        <v>1</v>
      </c>
      <c r="G124">
        <f>IF(COMMATS!G127='Master Answer Key'!$B126, 1, 0)</f>
        <v>0</v>
      </c>
      <c r="H124">
        <f>IF(COMMATS!H127='Master Answer Key'!$B126, 1, 0)</f>
        <v>1</v>
      </c>
      <c r="I124">
        <f>IF(COMMATS!I127='Master Answer Key'!$B126, 1, 0)</f>
        <v>1</v>
      </c>
      <c r="J124">
        <f>IF(COMMATS!J127='Master Answer Key'!$B126, 1, 0)</f>
        <v>1</v>
      </c>
      <c r="K124">
        <f>IF(COMMATS!K127='Master Answer Key'!$B126, 1, 0)</f>
        <v>1</v>
      </c>
      <c r="L124">
        <f>IF(COMMATS!L127='Master Answer Key'!$B126, 1, 0)</f>
        <v>1</v>
      </c>
      <c r="M124">
        <f>IF(COMMATS!M127='Master Answer Key'!$B126, 1, 0)</f>
        <v>1</v>
      </c>
      <c r="N124">
        <f>IF(COMMATS!N127='Master Answer Key'!$B126, 1, 0)</f>
        <v>1</v>
      </c>
      <c r="O124">
        <f>IF(COMMATS!O127='Master Answer Key'!$B126, 1, 0)</f>
        <v>1</v>
      </c>
      <c r="P124">
        <f>IF(COMMATS!P127='Master Answer Key'!$B126, 1, 0)</f>
        <v>1</v>
      </c>
      <c r="Q124">
        <f>IF(COMMATS!Q127='Master Answer Key'!$B126, 1, 0)</f>
        <v>1</v>
      </c>
      <c r="R124">
        <f>IF(COMMATS!R127='Master Answer Key'!$B126, 1, 0)</f>
        <v>1</v>
      </c>
      <c r="S124">
        <f>IF(COMMATS!S127='Master Answer Key'!$B126, 1, 0)</f>
        <v>1</v>
      </c>
      <c r="T124">
        <f>IF(COMMATS!T127='Master Answer Key'!$B126, 1, 0)</f>
        <v>1</v>
      </c>
      <c r="U124">
        <f>IF(COMMATS!U127='Master Answer Key'!$B126, 1, 0)</f>
        <v>1</v>
      </c>
      <c r="V124">
        <f>IF(COMMATS!V127='Master Answer Key'!$B126, 1, 0)</f>
        <v>1</v>
      </c>
      <c r="W124">
        <f>IF(COMMATS!W127='Master Answer Key'!$B126, 1, 0)</f>
        <v>0</v>
      </c>
      <c r="X124">
        <f>IF(COMMATS!X127='Master Answer Key'!$B126, 1, 0)</f>
        <v>1</v>
      </c>
      <c r="Y124">
        <f>IF(COMMATS!Y127='Master Answer Key'!$B126, 1, 0)</f>
        <v>0</v>
      </c>
      <c r="Z124">
        <f>IF(COMMATS!Z127='Master Answer Key'!$B126, 1, 0)</f>
        <v>1</v>
      </c>
      <c r="AA124">
        <f>IF(COMMATS!AA127='Master Answer Key'!$B126, 1, 0)</f>
        <v>1</v>
      </c>
      <c r="AB124">
        <f>IF(COMMATS!AB127='Master Answer Key'!$B126, 1, 0)</f>
        <v>1</v>
      </c>
      <c r="AC124">
        <f>IF(COMMATS!AC127='Master Answer Key'!$B126, 1, 0)</f>
        <v>1</v>
      </c>
      <c r="AD124">
        <f>IF(COMMATS!AD127='Master Answer Key'!$B126, 1, 0)</f>
        <v>1</v>
      </c>
      <c r="AE124">
        <f>IF(COMMATS!AE127='Master Answer Key'!$B126, 1, 0)</f>
        <v>1</v>
      </c>
      <c r="AF124">
        <f>IF(COMMATS!AF127='Master Answer Key'!$B126, 1, 0)</f>
        <v>1</v>
      </c>
      <c r="AG124">
        <f>IF(COMMATS!AG127='Master Answer Key'!$B126, 1, 0)</f>
        <v>1</v>
      </c>
      <c r="AH124">
        <f>IF(COMMATS!AH127='Master Answer Key'!$B126, 1, 0)</f>
        <v>1</v>
      </c>
      <c r="AI124">
        <f>IF(COMMATS!AI127='Master Answer Key'!$B126, 1, 0)</f>
        <v>1</v>
      </c>
      <c r="AJ124">
        <f>IF(COMMATS!AJ127='Master Answer Key'!$B126, 1, 0)</f>
        <v>1</v>
      </c>
      <c r="AK124">
        <f>IF(COMMATS!AK127='Master Answer Key'!$B126, 1, 0)</f>
        <v>1</v>
      </c>
      <c r="AL124">
        <f>IF(COMMATS!AL127='Master Answer Key'!$B126, 1, 0)</f>
        <v>1</v>
      </c>
      <c r="AM124">
        <f>IF(COMMATS!AM127='Master Answer Key'!$B126, 1, 0)</f>
        <v>1</v>
      </c>
      <c r="AN124">
        <f>IF(COMMATS!AN127='Master Answer Key'!$B126, 1, 0)</f>
        <v>0</v>
      </c>
    </row>
    <row r="125">
      <c r="A125" s="5" t="s">
        <v>229</v>
      </c>
      <c r="B125">
        <f>IF(COMMATS!B128='Master Answer Key'!$B127, 1, 0)</f>
        <v>1</v>
      </c>
      <c r="C125">
        <f>IF(COMMATS!C128='Master Answer Key'!$B127, 1, 0)</f>
        <v>1</v>
      </c>
      <c r="D125">
        <f>IF(COMMATS!D128='Master Answer Key'!$B127, 1, 0)</f>
        <v>1</v>
      </c>
      <c r="E125">
        <f>IF(COMMATS!E128='Master Answer Key'!$B127, 1, 0)</f>
        <v>1</v>
      </c>
      <c r="F125">
        <f>IF(COMMATS!F128='Master Answer Key'!$B127, 1, 0)</f>
        <v>1</v>
      </c>
      <c r="G125">
        <f>IF(COMMATS!G128='Master Answer Key'!$B127, 1, 0)</f>
        <v>0</v>
      </c>
      <c r="H125">
        <f>IF(COMMATS!H128='Master Answer Key'!$B127, 1, 0)</f>
        <v>1</v>
      </c>
      <c r="I125">
        <f>IF(COMMATS!I128='Master Answer Key'!$B127, 1, 0)</f>
        <v>1</v>
      </c>
      <c r="J125">
        <f>IF(COMMATS!J128='Master Answer Key'!$B127, 1, 0)</f>
        <v>1</v>
      </c>
      <c r="K125">
        <f>IF(COMMATS!K128='Master Answer Key'!$B127, 1, 0)</f>
        <v>1</v>
      </c>
      <c r="L125">
        <f>IF(COMMATS!L128='Master Answer Key'!$B127, 1, 0)</f>
        <v>1</v>
      </c>
      <c r="M125">
        <f>IF(COMMATS!M128='Master Answer Key'!$B127, 1, 0)</f>
        <v>1</v>
      </c>
      <c r="N125">
        <f>IF(COMMATS!N128='Master Answer Key'!$B127, 1, 0)</f>
        <v>0</v>
      </c>
      <c r="O125">
        <f>IF(COMMATS!O128='Master Answer Key'!$B127, 1, 0)</f>
        <v>1</v>
      </c>
      <c r="P125">
        <f>IF(COMMATS!P128='Master Answer Key'!$B127, 1, 0)</f>
        <v>1</v>
      </c>
      <c r="Q125">
        <f>IF(COMMATS!Q128='Master Answer Key'!$B127, 1, 0)</f>
        <v>1</v>
      </c>
      <c r="R125">
        <f>IF(COMMATS!R128='Master Answer Key'!$B127, 1, 0)</f>
        <v>0</v>
      </c>
      <c r="S125">
        <f>IF(COMMATS!S128='Master Answer Key'!$B127, 1, 0)</f>
        <v>1</v>
      </c>
      <c r="T125">
        <f>IF(COMMATS!T128='Master Answer Key'!$B127, 1, 0)</f>
        <v>1</v>
      </c>
      <c r="U125">
        <f>IF(COMMATS!U128='Master Answer Key'!$B127, 1, 0)</f>
        <v>1</v>
      </c>
      <c r="V125">
        <f>IF(COMMATS!V128='Master Answer Key'!$B127, 1, 0)</f>
        <v>1</v>
      </c>
      <c r="W125">
        <f>IF(COMMATS!W128='Master Answer Key'!$B127, 1, 0)</f>
        <v>0</v>
      </c>
      <c r="X125">
        <f>IF(COMMATS!X128='Master Answer Key'!$B127, 1, 0)</f>
        <v>1</v>
      </c>
      <c r="Y125">
        <f>IF(COMMATS!Y128='Master Answer Key'!$B127, 1, 0)</f>
        <v>0</v>
      </c>
      <c r="Z125">
        <f>IF(COMMATS!Z128='Master Answer Key'!$B127, 1, 0)</f>
        <v>1</v>
      </c>
      <c r="AA125">
        <f>IF(COMMATS!AA128='Master Answer Key'!$B127, 1, 0)</f>
        <v>1</v>
      </c>
      <c r="AB125">
        <f>IF(COMMATS!AB128='Master Answer Key'!$B127, 1, 0)</f>
        <v>1</v>
      </c>
      <c r="AC125">
        <f>IF(COMMATS!AC128='Master Answer Key'!$B127, 1, 0)</f>
        <v>0</v>
      </c>
      <c r="AD125">
        <f>IF(COMMATS!AD128='Master Answer Key'!$B127, 1, 0)</f>
        <v>1</v>
      </c>
      <c r="AE125">
        <f>IF(COMMATS!AE128='Master Answer Key'!$B127, 1, 0)</f>
        <v>1</v>
      </c>
      <c r="AF125">
        <f>IF(COMMATS!AF128='Master Answer Key'!$B127, 1, 0)</f>
        <v>0</v>
      </c>
      <c r="AG125">
        <f>IF(COMMATS!AG128='Master Answer Key'!$B127, 1, 0)</f>
        <v>1</v>
      </c>
      <c r="AH125">
        <f>IF(COMMATS!AH128='Master Answer Key'!$B127, 1, 0)</f>
        <v>1</v>
      </c>
      <c r="AI125">
        <f>IF(COMMATS!AI128='Master Answer Key'!$B127, 1, 0)</f>
        <v>1</v>
      </c>
      <c r="AJ125">
        <f>IF(COMMATS!AJ128='Master Answer Key'!$B127, 1, 0)</f>
        <v>1</v>
      </c>
      <c r="AK125">
        <f>IF(COMMATS!AK128='Master Answer Key'!$B127, 1, 0)</f>
        <v>1</v>
      </c>
      <c r="AL125">
        <f>IF(COMMATS!AL128='Master Answer Key'!$B127, 1, 0)</f>
        <v>1</v>
      </c>
      <c r="AM125">
        <f>IF(COMMATS!AM128='Master Answer Key'!$B127, 1, 0)</f>
        <v>0</v>
      </c>
      <c r="AN125">
        <f>IF(COMMATS!AN128='Master Answer Key'!$B127, 1, 0)</f>
        <v>0</v>
      </c>
    </row>
    <row r="126">
      <c r="A126" s="5" t="s">
        <v>230</v>
      </c>
      <c r="B126">
        <f>IF(COMMATS!B129='Master Answer Key'!$B128, 1, 0)</f>
        <v>0</v>
      </c>
      <c r="C126">
        <f>IF(COMMATS!C129='Master Answer Key'!$B128, 1, 0)</f>
        <v>1</v>
      </c>
      <c r="D126">
        <f>IF(COMMATS!D129='Master Answer Key'!$B128, 1, 0)</f>
        <v>1</v>
      </c>
      <c r="E126">
        <f>IF(COMMATS!E129='Master Answer Key'!$B128, 1, 0)</f>
        <v>1</v>
      </c>
      <c r="F126">
        <f>IF(COMMATS!F129='Master Answer Key'!$B128, 1, 0)</f>
        <v>1</v>
      </c>
      <c r="G126">
        <f>IF(COMMATS!G129='Master Answer Key'!$B128, 1, 0)</f>
        <v>0</v>
      </c>
      <c r="H126">
        <f>IF(COMMATS!H129='Master Answer Key'!$B128, 1, 0)</f>
        <v>1</v>
      </c>
      <c r="I126">
        <f>IF(COMMATS!I129='Master Answer Key'!$B128, 1, 0)</f>
        <v>1</v>
      </c>
      <c r="J126">
        <f>IF(COMMATS!J129='Master Answer Key'!$B128, 1, 0)</f>
        <v>1</v>
      </c>
      <c r="K126">
        <f>IF(COMMATS!K129='Master Answer Key'!$B128, 1, 0)</f>
        <v>1</v>
      </c>
      <c r="L126">
        <f>IF(COMMATS!L129='Master Answer Key'!$B128, 1, 0)</f>
        <v>1</v>
      </c>
      <c r="M126">
        <f>IF(COMMATS!M129='Master Answer Key'!$B128, 1, 0)</f>
        <v>1</v>
      </c>
      <c r="N126">
        <f>IF(COMMATS!N129='Master Answer Key'!$B128, 1, 0)</f>
        <v>1</v>
      </c>
      <c r="O126">
        <f>IF(COMMATS!O129='Master Answer Key'!$B128, 1, 0)</f>
        <v>1</v>
      </c>
      <c r="P126">
        <f>IF(COMMATS!P129='Master Answer Key'!$B128, 1, 0)</f>
        <v>1</v>
      </c>
      <c r="Q126">
        <f>IF(COMMATS!Q129='Master Answer Key'!$B128, 1, 0)</f>
        <v>1</v>
      </c>
      <c r="R126">
        <f>IF(COMMATS!R129='Master Answer Key'!$B128, 1, 0)</f>
        <v>1</v>
      </c>
      <c r="S126">
        <f>IF(COMMATS!S129='Master Answer Key'!$B128, 1, 0)</f>
        <v>0</v>
      </c>
      <c r="T126">
        <f>IF(COMMATS!T129='Master Answer Key'!$B128, 1, 0)</f>
        <v>1</v>
      </c>
      <c r="U126">
        <f>IF(COMMATS!U129='Master Answer Key'!$B128, 1, 0)</f>
        <v>1</v>
      </c>
      <c r="V126">
        <f>IF(COMMATS!V129='Master Answer Key'!$B128, 1, 0)</f>
        <v>1</v>
      </c>
      <c r="W126">
        <f>IF(COMMATS!W129='Master Answer Key'!$B128, 1, 0)</f>
        <v>0</v>
      </c>
      <c r="X126">
        <f>IF(COMMATS!X129='Master Answer Key'!$B128, 1, 0)</f>
        <v>1</v>
      </c>
      <c r="Y126">
        <f>IF(COMMATS!Y129='Master Answer Key'!$B128, 1, 0)</f>
        <v>0</v>
      </c>
      <c r="Z126">
        <f>IF(COMMATS!Z129='Master Answer Key'!$B128, 1, 0)</f>
        <v>1</v>
      </c>
      <c r="AA126">
        <f>IF(COMMATS!AA129='Master Answer Key'!$B128, 1, 0)</f>
        <v>1</v>
      </c>
      <c r="AB126">
        <f>IF(COMMATS!AB129='Master Answer Key'!$B128, 1, 0)</f>
        <v>1</v>
      </c>
      <c r="AC126">
        <f>IF(COMMATS!AC129='Master Answer Key'!$B128, 1, 0)</f>
        <v>1</v>
      </c>
      <c r="AD126">
        <f>IF(COMMATS!AD129='Master Answer Key'!$B128, 1, 0)</f>
        <v>1</v>
      </c>
      <c r="AE126">
        <f>IF(COMMATS!AE129='Master Answer Key'!$B128, 1, 0)</f>
        <v>1</v>
      </c>
      <c r="AF126">
        <f>IF(COMMATS!AF129='Master Answer Key'!$B128, 1, 0)</f>
        <v>1</v>
      </c>
      <c r="AG126">
        <f>IF(COMMATS!AG129='Master Answer Key'!$B128, 1, 0)</f>
        <v>1</v>
      </c>
      <c r="AH126">
        <f>IF(COMMATS!AH129='Master Answer Key'!$B128, 1, 0)</f>
        <v>1</v>
      </c>
      <c r="AI126">
        <f>IF(COMMATS!AI129='Master Answer Key'!$B128, 1, 0)</f>
        <v>1</v>
      </c>
      <c r="AJ126">
        <f>IF(COMMATS!AJ129='Master Answer Key'!$B128, 1, 0)</f>
        <v>1</v>
      </c>
      <c r="AK126">
        <f>IF(COMMATS!AK129='Master Answer Key'!$B128, 1, 0)</f>
        <v>1</v>
      </c>
      <c r="AL126">
        <f>IF(COMMATS!AL129='Master Answer Key'!$B128, 1, 0)</f>
        <v>1</v>
      </c>
      <c r="AM126">
        <f>IF(COMMATS!AM129='Master Answer Key'!$B128, 1, 0)</f>
        <v>1</v>
      </c>
      <c r="AN126">
        <f>IF(COMMATS!AN129='Master Answer Key'!$B128, 1, 0)</f>
        <v>0</v>
      </c>
    </row>
    <row r="127">
      <c r="A127" s="5" t="s">
        <v>231</v>
      </c>
      <c r="B127">
        <f>IF(COMMATS!B130='Master Answer Key'!$B129, 1, 0)</f>
        <v>1</v>
      </c>
      <c r="C127">
        <f>IF(COMMATS!C130='Master Answer Key'!$B129, 1, 0)</f>
        <v>1</v>
      </c>
      <c r="D127">
        <f>IF(COMMATS!D130='Master Answer Key'!$B129, 1, 0)</f>
        <v>0</v>
      </c>
      <c r="E127">
        <f>IF(COMMATS!E130='Master Answer Key'!$B129, 1, 0)</f>
        <v>0</v>
      </c>
      <c r="F127">
        <f>IF(COMMATS!F130='Master Answer Key'!$B129, 1, 0)</f>
        <v>0</v>
      </c>
      <c r="G127">
        <f>IF(COMMATS!G130='Master Answer Key'!$B129, 1, 0)</f>
        <v>0</v>
      </c>
      <c r="H127">
        <f>IF(COMMATS!H130='Master Answer Key'!$B129, 1, 0)</f>
        <v>0</v>
      </c>
      <c r="I127">
        <f>IF(COMMATS!I130='Master Answer Key'!$B129, 1, 0)</f>
        <v>0</v>
      </c>
      <c r="J127">
        <f>IF(COMMATS!J130='Master Answer Key'!$B129, 1, 0)</f>
        <v>1</v>
      </c>
      <c r="K127">
        <f>IF(COMMATS!K130='Master Answer Key'!$B129, 1, 0)</f>
        <v>0</v>
      </c>
      <c r="L127">
        <f>IF(COMMATS!L130='Master Answer Key'!$B129, 1, 0)</f>
        <v>1</v>
      </c>
      <c r="M127">
        <f>IF(COMMATS!M130='Master Answer Key'!$B129, 1, 0)</f>
        <v>0</v>
      </c>
      <c r="N127">
        <f>IF(COMMATS!N130='Master Answer Key'!$B129, 1, 0)</f>
        <v>1</v>
      </c>
      <c r="O127">
        <f>IF(COMMATS!O130='Master Answer Key'!$B129, 1, 0)</f>
        <v>1</v>
      </c>
      <c r="P127">
        <f>IF(COMMATS!P130='Master Answer Key'!$B129, 1, 0)</f>
        <v>0</v>
      </c>
      <c r="Q127">
        <f>IF(COMMATS!Q130='Master Answer Key'!$B129, 1, 0)</f>
        <v>1</v>
      </c>
      <c r="R127">
        <f>IF(COMMATS!R130='Master Answer Key'!$B129, 1, 0)</f>
        <v>1</v>
      </c>
      <c r="S127">
        <f>IF(COMMATS!S130='Master Answer Key'!$B129, 1, 0)</f>
        <v>0</v>
      </c>
      <c r="T127">
        <f>IF(COMMATS!T130='Master Answer Key'!$B129, 1, 0)</f>
        <v>0</v>
      </c>
      <c r="U127">
        <f>IF(COMMATS!U130='Master Answer Key'!$B129, 1, 0)</f>
        <v>0</v>
      </c>
      <c r="V127">
        <f>IF(COMMATS!V130='Master Answer Key'!$B129, 1, 0)</f>
        <v>1</v>
      </c>
      <c r="W127">
        <f>IF(COMMATS!W130='Master Answer Key'!$B129, 1, 0)</f>
        <v>0</v>
      </c>
      <c r="X127">
        <f>IF(COMMATS!X130='Master Answer Key'!$B129, 1, 0)</f>
        <v>1</v>
      </c>
      <c r="Y127">
        <f>IF(COMMATS!Y130='Master Answer Key'!$B129, 1, 0)</f>
        <v>0</v>
      </c>
      <c r="Z127">
        <f>IF(COMMATS!Z130='Master Answer Key'!$B129, 1, 0)</f>
        <v>0</v>
      </c>
      <c r="AA127">
        <f>IF(COMMATS!AA130='Master Answer Key'!$B129, 1, 0)</f>
        <v>1</v>
      </c>
      <c r="AB127">
        <f>IF(COMMATS!AB130='Master Answer Key'!$B129, 1, 0)</f>
        <v>0</v>
      </c>
      <c r="AC127">
        <f>IF(COMMATS!AC130='Master Answer Key'!$B129, 1, 0)</f>
        <v>1</v>
      </c>
      <c r="AD127">
        <f>IF(COMMATS!AD130='Master Answer Key'!$B129, 1, 0)</f>
        <v>0</v>
      </c>
      <c r="AE127">
        <f>IF(COMMATS!AE130='Master Answer Key'!$B129, 1, 0)</f>
        <v>0</v>
      </c>
      <c r="AF127">
        <f>IF(COMMATS!AF130='Master Answer Key'!$B129, 1, 0)</f>
        <v>0</v>
      </c>
      <c r="AG127">
        <f>IF(COMMATS!AG130='Master Answer Key'!$B129, 1, 0)</f>
        <v>1</v>
      </c>
      <c r="AH127">
        <f>IF(COMMATS!AH130='Master Answer Key'!$B129, 1, 0)</f>
        <v>1</v>
      </c>
      <c r="AI127">
        <f>IF(COMMATS!AI130='Master Answer Key'!$B129, 1, 0)</f>
        <v>1</v>
      </c>
      <c r="AJ127">
        <f>IF(COMMATS!AJ130='Master Answer Key'!$B129, 1, 0)</f>
        <v>1</v>
      </c>
      <c r="AK127">
        <f>IF(COMMATS!AK130='Master Answer Key'!$B129, 1, 0)</f>
        <v>1</v>
      </c>
      <c r="AL127">
        <f>IF(COMMATS!AL130='Master Answer Key'!$B129, 1, 0)</f>
        <v>1</v>
      </c>
      <c r="AM127">
        <f>IF(COMMATS!AM130='Master Answer Key'!$B129, 1, 0)</f>
        <v>0</v>
      </c>
      <c r="AN127">
        <f>IF(COMMATS!AN130='Master Answer Key'!$B129, 1, 0)</f>
        <v>0</v>
      </c>
    </row>
    <row r="128">
      <c r="A128" s="5" t="s">
        <v>232</v>
      </c>
      <c r="B128">
        <f>IF(COMMATS!B131='Master Answer Key'!$B130, 1, 0)</f>
        <v>1</v>
      </c>
      <c r="C128">
        <f>IF(COMMATS!C131='Master Answer Key'!$B130, 1, 0)</f>
        <v>1</v>
      </c>
      <c r="D128">
        <f>IF(COMMATS!D131='Master Answer Key'!$B130, 1, 0)</f>
        <v>0</v>
      </c>
      <c r="E128">
        <f>IF(COMMATS!E131='Master Answer Key'!$B130, 1, 0)</f>
        <v>1</v>
      </c>
      <c r="F128">
        <f>IF(COMMATS!F131='Master Answer Key'!$B130, 1, 0)</f>
        <v>1</v>
      </c>
      <c r="G128">
        <f>IF(COMMATS!G131='Master Answer Key'!$B130, 1, 0)</f>
        <v>0</v>
      </c>
      <c r="H128">
        <f>IF(COMMATS!H131='Master Answer Key'!$B130, 1, 0)</f>
        <v>1</v>
      </c>
      <c r="I128">
        <f>IF(COMMATS!I131='Master Answer Key'!$B130, 1, 0)</f>
        <v>1</v>
      </c>
      <c r="J128">
        <f>IF(COMMATS!J131='Master Answer Key'!$B130, 1, 0)</f>
        <v>1</v>
      </c>
      <c r="K128">
        <f>IF(COMMATS!K131='Master Answer Key'!$B130, 1, 0)</f>
        <v>1</v>
      </c>
      <c r="L128">
        <f>IF(COMMATS!L131='Master Answer Key'!$B130, 1, 0)</f>
        <v>1</v>
      </c>
      <c r="M128">
        <f>IF(COMMATS!M131='Master Answer Key'!$B130, 1, 0)</f>
        <v>1</v>
      </c>
      <c r="N128">
        <f>IF(COMMATS!N131='Master Answer Key'!$B130, 1, 0)</f>
        <v>1</v>
      </c>
      <c r="O128">
        <f>IF(COMMATS!O131='Master Answer Key'!$B130, 1, 0)</f>
        <v>1</v>
      </c>
      <c r="P128">
        <f>IF(COMMATS!P131='Master Answer Key'!$B130, 1, 0)</f>
        <v>1</v>
      </c>
      <c r="Q128">
        <f>IF(COMMATS!Q131='Master Answer Key'!$B130, 1, 0)</f>
        <v>1</v>
      </c>
      <c r="R128">
        <f>IF(COMMATS!R131='Master Answer Key'!$B130, 1, 0)</f>
        <v>0</v>
      </c>
      <c r="S128">
        <f>IF(COMMATS!S131='Master Answer Key'!$B130, 1, 0)</f>
        <v>1</v>
      </c>
      <c r="T128">
        <f>IF(COMMATS!T131='Master Answer Key'!$B130, 1, 0)</f>
        <v>1</v>
      </c>
      <c r="U128">
        <f>IF(COMMATS!U131='Master Answer Key'!$B130, 1, 0)</f>
        <v>1</v>
      </c>
      <c r="V128">
        <f>IF(COMMATS!V131='Master Answer Key'!$B130, 1, 0)</f>
        <v>1</v>
      </c>
      <c r="W128">
        <f>IF(COMMATS!W131='Master Answer Key'!$B130, 1, 0)</f>
        <v>0</v>
      </c>
      <c r="X128">
        <f>IF(COMMATS!X131='Master Answer Key'!$B130, 1, 0)</f>
        <v>1</v>
      </c>
      <c r="Y128">
        <f>IF(COMMATS!Y131='Master Answer Key'!$B130, 1, 0)</f>
        <v>0</v>
      </c>
      <c r="Z128">
        <f>IF(COMMATS!Z131='Master Answer Key'!$B130, 1, 0)</f>
        <v>1</v>
      </c>
      <c r="AA128">
        <f>IF(COMMATS!AA131='Master Answer Key'!$B130, 1, 0)</f>
        <v>1</v>
      </c>
      <c r="AB128">
        <f>IF(COMMATS!AB131='Master Answer Key'!$B130, 1, 0)</f>
        <v>1</v>
      </c>
      <c r="AC128">
        <f>IF(COMMATS!AC131='Master Answer Key'!$B130, 1, 0)</f>
        <v>1</v>
      </c>
      <c r="AD128">
        <f>IF(COMMATS!AD131='Master Answer Key'!$B130, 1, 0)</f>
        <v>1</v>
      </c>
      <c r="AE128">
        <f>IF(COMMATS!AE131='Master Answer Key'!$B130, 1, 0)</f>
        <v>1</v>
      </c>
      <c r="AF128">
        <f>IF(COMMATS!AF131='Master Answer Key'!$B130, 1, 0)</f>
        <v>0</v>
      </c>
      <c r="AG128">
        <f>IF(COMMATS!AG131='Master Answer Key'!$B130, 1, 0)</f>
        <v>1</v>
      </c>
      <c r="AH128">
        <f>IF(COMMATS!AH131='Master Answer Key'!$B130, 1, 0)</f>
        <v>1</v>
      </c>
      <c r="AI128">
        <f>IF(COMMATS!AI131='Master Answer Key'!$B130, 1, 0)</f>
        <v>1</v>
      </c>
      <c r="AJ128">
        <f>IF(COMMATS!AJ131='Master Answer Key'!$B130, 1, 0)</f>
        <v>1</v>
      </c>
      <c r="AK128">
        <f>IF(COMMATS!AK131='Master Answer Key'!$B130, 1, 0)</f>
        <v>1</v>
      </c>
      <c r="AL128">
        <f>IF(COMMATS!AL131='Master Answer Key'!$B130, 1, 0)</f>
        <v>1</v>
      </c>
      <c r="AM128">
        <f>IF(COMMATS!AM131='Master Answer Key'!$B130, 1, 0)</f>
        <v>1</v>
      </c>
      <c r="AN128">
        <f>IF(COMMATS!AN131='Master Answer Key'!$B130, 1, 0)</f>
        <v>0</v>
      </c>
    </row>
    <row r="129">
      <c r="A129" s="5" t="s">
        <v>233</v>
      </c>
      <c r="B129">
        <f>IF(COMMATS!B132='Master Answer Key'!$B131, 1, 0)</f>
        <v>1</v>
      </c>
      <c r="C129">
        <f>IF(COMMATS!C132='Master Answer Key'!$B131, 1, 0)</f>
        <v>0</v>
      </c>
      <c r="D129">
        <f>IF(COMMATS!D132='Master Answer Key'!$B131, 1, 0)</f>
        <v>1</v>
      </c>
      <c r="E129">
        <f>IF(COMMATS!E132='Master Answer Key'!$B131, 1, 0)</f>
        <v>1</v>
      </c>
      <c r="F129">
        <f>IF(COMMATS!F132='Master Answer Key'!$B131, 1, 0)</f>
        <v>1</v>
      </c>
      <c r="G129">
        <f>IF(COMMATS!G132='Master Answer Key'!$B131, 1, 0)</f>
        <v>0</v>
      </c>
      <c r="H129">
        <f>IF(COMMATS!H132='Master Answer Key'!$B131, 1, 0)</f>
        <v>1</v>
      </c>
      <c r="I129">
        <f>IF(COMMATS!I132='Master Answer Key'!$B131, 1, 0)</f>
        <v>1</v>
      </c>
      <c r="J129">
        <f>IF(COMMATS!J132='Master Answer Key'!$B131, 1, 0)</f>
        <v>1</v>
      </c>
      <c r="K129">
        <f>IF(COMMATS!K132='Master Answer Key'!$B131, 1, 0)</f>
        <v>1</v>
      </c>
      <c r="L129">
        <f>IF(COMMATS!L132='Master Answer Key'!$B131, 1, 0)</f>
        <v>1</v>
      </c>
      <c r="M129">
        <f>IF(COMMATS!M132='Master Answer Key'!$B131, 1, 0)</f>
        <v>1</v>
      </c>
      <c r="N129">
        <f>IF(COMMATS!N132='Master Answer Key'!$B131, 1, 0)</f>
        <v>1</v>
      </c>
      <c r="O129">
        <f>IF(COMMATS!O132='Master Answer Key'!$B131, 1, 0)</f>
        <v>0</v>
      </c>
      <c r="P129">
        <f>IF(COMMATS!P132='Master Answer Key'!$B131, 1, 0)</f>
        <v>1</v>
      </c>
      <c r="Q129">
        <f>IF(COMMATS!Q132='Master Answer Key'!$B131, 1, 0)</f>
        <v>1</v>
      </c>
      <c r="R129">
        <f>IF(COMMATS!R132='Master Answer Key'!$B131, 1, 0)</f>
        <v>0</v>
      </c>
      <c r="S129">
        <f>IF(COMMATS!S132='Master Answer Key'!$B131, 1, 0)</f>
        <v>0</v>
      </c>
      <c r="T129">
        <f>IF(COMMATS!T132='Master Answer Key'!$B131, 1, 0)</f>
        <v>1</v>
      </c>
      <c r="U129">
        <f>IF(COMMATS!U132='Master Answer Key'!$B131, 1, 0)</f>
        <v>0</v>
      </c>
      <c r="V129">
        <f>IF(COMMATS!V132='Master Answer Key'!$B131, 1, 0)</f>
        <v>1</v>
      </c>
      <c r="W129">
        <f>IF(COMMATS!W132='Master Answer Key'!$B131, 1, 0)</f>
        <v>0</v>
      </c>
      <c r="X129">
        <f>IF(COMMATS!X132='Master Answer Key'!$B131, 1, 0)</f>
        <v>1</v>
      </c>
      <c r="Y129">
        <f>IF(COMMATS!Y132='Master Answer Key'!$B131, 1, 0)</f>
        <v>0</v>
      </c>
      <c r="Z129">
        <f>IF(COMMATS!Z132='Master Answer Key'!$B131, 1, 0)</f>
        <v>1</v>
      </c>
      <c r="AA129">
        <f>IF(COMMATS!AA132='Master Answer Key'!$B131, 1, 0)</f>
        <v>1</v>
      </c>
      <c r="AB129">
        <f>IF(COMMATS!AB132='Master Answer Key'!$B131, 1, 0)</f>
        <v>1</v>
      </c>
      <c r="AC129">
        <f>IF(COMMATS!AC132='Master Answer Key'!$B131, 1, 0)</f>
        <v>1</v>
      </c>
      <c r="AD129">
        <f>IF(COMMATS!AD132='Master Answer Key'!$B131, 1, 0)</f>
        <v>1</v>
      </c>
      <c r="AE129">
        <f>IF(COMMATS!AE132='Master Answer Key'!$B131, 1, 0)</f>
        <v>1</v>
      </c>
      <c r="AF129">
        <f>IF(COMMATS!AF132='Master Answer Key'!$B131, 1, 0)</f>
        <v>0</v>
      </c>
      <c r="AG129">
        <f>IF(COMMATS!AG132='Master Answer Key'!$B131, 1, 0)</f>
        <v>0</v>
      </c>
      <c r="AH129">
        <f>IF(COMMATS!AH132='Master Answer Key'!$B131, 1, 0)</f>
        <v>1</v>
      </c>
      <c r="AI129">
        <f>IF(COMMATS!AI132='Master Answer Key'!$B131, 1, 0)</f>
        <v>0</v>
      </c>
      <c r="AJ129">
        <f>IF(COMMATS!AJ132='Master Answer Key'!$B131, 1, 0)</f>
        <v>1</v>
      </c>
      <c r="AK129">
        <f>IF(COMMATS!AK132='Master Answer Key'!$B131, 1, 0)</f>
        <v>0</v>
      </c>
      <c r="AL129">
        <f>IF(COMMATS!AL132='Master Answer Key'!$B131, 1, 0)</f>
        <v>0</v>
      </c>
      <c r="AM129">
        <f>IF(COMMATS!AM132='Master Answer Key'!$B131, 1, 0)</f>
        <v>1</v>
      </c>
      <c r="AN129">
        <f>IF(COMMATS!AN132='Master Answer Key'!$B131, 1, 0)</f>
        <v>0</v>
      </c>
    </row>
    <row r="130">
      <c r="A130" s="5" t="s">
        <v>234</v>
      </c>
      <c r="B130">
        <f>IF(COMMATS!B133='Master Answer Key'!$B132, 1, 0)</f>
        <v>1</v>
      </c>
      <c r="C130">
        <f>IF(COMMATS!C133='Master Answer Key'!$B132, 1, 0)</f>
        <v>1</v>
      </c>
      <c r="D130">
        <f>IF(COMMATS!D133='Master Answer Key'!$B132, 1, 0)</f>
        <v>1</v>
      </c>
      <c r="E130">
        <f>IF(COMMATS!E133='Master Answer Key'!$B132, 1, 0)</f>
        <v>1</v>
      </c>
      <c r="F130">
        <f>IF(COMMATS!F133='Master Answer Key'!$B132, 1, 0)</f>
        <v>1</v>
      </c>
      <c r="G130">
        <f>IF(COMMATS!G133='Master Answer Key'!$B132, 1, 0)</f>
        <v>0</v>
      </c>
      <c r="H130">
        <f>IF(COMMATS!H133='Master Answer Key'!$B132, 1, 0)</f>
        <v>1</v>
      </c>
      <c r="I130">
        <f>IF(COMMATS!I133='Master Answer Key'!$B132, 1, 0)</f>
        <v>1</v>
      </c>
      <c r="J130">
        <f>IF(COMMATS!J133='Master Answer Key'!$B132, 1, 0)</f>
        <v>1</v>
      </c>
      <c r="K130">
        <f>IF(COMMATS!K133='Master Answer Key'!$B132, 1, 0)</f>
        <v>1</v>
      </c>
      <c r="L130">
        <f>IF(COMMATS!L133='Master Answer Key'!$B132, 1, 0)</f>
        <v>0</v>
      </c>
      <c r="M130">
        <f>IF(COMMATS!M133='Master Answer Key'!$B132, 1, 0)</f>
        <v>1</v>
      </c>
      <c r="N130">
        <f>IF(COMMATS!N133='Master Answer Key'!$B132, 1, 0)</f>
        <v>1</v>
      </c>
      <c r="O130">
        <f>IF(COMMATS!O133='Master Answer Key'!$B132, 1, 0)</f>
        <v>1</v>
      </c>
      <c r="P130">
        <f>IF(COMMATS!P133='Master Answer Key'!$B132, 1, 0)</f>
        <v>1</v>
      </c>
      <c r="Q130">
        <f>IF(COMMATS!Q133='Master Answer Key'!$B132, 1, 0)</f>
        <v>0</v>
      </c>
      <c r="R130">
        <f>IF(COMMATS!R133='Master Answer Key'!$B132, 1, 0)</f>
        <v>0</v>
      </c>
      <c r="S130">
        <f>IF(COMMATS!S133='Master Answer Key'!$B132, 1, 0)</f>
        <v>1</v>
      </c>
      <c r="T130">
        <f>IF(COMMATS!T133='Master Answer Key'!$B132, 1, 0)</f>
        <v>1</v>
      </c>
      <c r="U130">
        <f>IF(COMMATS!U133='Master Answer Key'!$B132, 1, 0)</f>
        <v>1</v>
      </c>
      <c r="V130">
        <f>IF(COMMATS!V133='Master Answer Key'!$B132, 1, 0)</f>
        <v>1</v>
      </c>
      <c r="W130">
        <f>IF(COMMATS!W133='Master Answer Key'!$B132, 1, 0)</f>
        <v>0</v>
      </c>
      <c r="X130">
        <f>IF(COMMATS!X133='Master Answer Key'!$B132, 1, 0)</f>
        <v>1</v>
      </c>
      <c r="Y130">
        <f>IF(COMMATS!Y133='Master Answer Key'!$B132, 1, 0)</f>
        <v>0</v>
      </c>
      <c r="Z130">
        <f>IF(COMMATS!Z133='Master Answer Key'!$B132, 1, 0)</f>
        <v>1</v>
      </c>
      <c r="AA130">
        <f>IF(COMMATS!AA133='Master Answer Key'!$B132, 1, 0)</f>
        <v>1</v>
      </c>
      <c r="AB130">
        <f>IF(COMMATS!AB133='Master Answer Key'!$B132, 1, 0)</f>
        <v>1</v>
      </c>
      <c r="AC130">
        <f>IF(COMMATS!AC133='Master Answer Key'!$B132, 1, 0)</f>
        <v>1</v>
      </c>
      <c r="AD130">
        <f>IF(COMMATS!AD133='Master Answer Key'!$B132, 1, 0)</f>
        <v>1</v>
      </c>
      <c r="AE130">
        <f>IF(COMMATS!AE133='Master Answer Key'!$B132, 1, 0)</f>
        <v>1</v>
      </c>
      <c r="AF130">
        <f>IF(COMMATS!AF133='Master Answer Key'!$B132, 1, 0)</f>
        <v>1</v>
      </c>
      <c r="AG130">
        <f>IF(COMMATS!AG133='Master Answer Key'!$B132, 1, 0)</f>
        <v>1</v>
      </c>
      <c r="AH130">
        <f>IF(COMMATS!AH133='Master Answer Key'!$B132, 1, 0)</f>
        <v>0</v>
      </c>
      <c r="AI130">
        <f>IF(COMMATS!AI133='Master Answer Key'!$B132, 1, 0)</f>
        <v>1</v>
      </c>
      <c r="AJ130">
        <f>IF(COMMATS!AJ133='Master Answer Key'!$B132, 1, 0)</f>
        <v>1</v>
      </c>
      <c r="AK130">
        <f>IF(COMMATS!AK133='Master Answer Key'!$B132, 1, 0)</f>
        <v>0</v>
      </c>
      <c r="AL130">
        <f>IF(COMMATS!AL133='Master Answer Key'!$B132, 1, 0)</f>
        <v>1</v>
      </c>
      <c r="AM130">
        <f>IF(COMMATS!AM133='Master Answer Key'!$B132, 1, 0)</f>
        <v>1</v>
      </c>
      <c r="AN130">
        <f>IF(COMMATS!AN133='Master Answer Key'!$B132, 1, 0)</f>
        <v>0</v>
      </c>
    </row>
    <row r="131">
      <c r="A131" s="5" t="s">
        <v>235</v>
      </c>
      <c r="B131">
        <f>IF(COMMATS!B134='Master Answer Key'!$B133, 1, 0)</f>
        <v>1</v>
      </c>
      <c r="C131">
        <f>IF(COMMATS!C134='Master Answer Key'!$B133, 1, 0)</f>
        <v>0</v>
      </c>
      <c r="D131">
        <f>IF(COMMATS!D134='Master Answer Key'!$B133, 1, 0)</f>
        <v>0</v>
      </c>
      <c r="E131">
        <f>IF(COMMATS!E134='Master Answer Key'!$B133, 1, 0)</f>
        <v>0</v>
      </c>
      <c r="F131">
        <f>IF(COMMATS!F134='Master Answer Key'!$B133, 1, 0)</f>
        <v>0</v>
      </c>
      <c r="G131">
        <f>IF(COMMATS!G134='Master Answer Key'!$B133, 1, 0)</f>
        <v>0</v>
      </c>
      <c r="H131">
        <f>IF(COMMATS!H134='Master Answer Key'!$B133, 1, 0)</f>
        <v>1</v>
      </c>
      <c r="I131">
        <f>IF(COMMATS!I134='Master Answer Key'!$B133, 1, 0)</f>
        <v>0</v>
      </c>
      <c r="J131">
        <f>IF(COMMATS!J134='Master Answer Key'!$B133, 1, 0)</f>
        <v>1</v>
      </c>
      <c r="K131">
        <f>IF(COMMATS!K134='Master Answer Key'!$B133, 1, 0)</f>
        <v>1</v>
      </c>
      <c r="L131">
        <f>IF(COMMATS!L134='Master Answer Key'!$B133, 1, 0)</f>
        <v>0</v>
      </c>
      <c r="M131">
        <f>IF(COMMATS!M134='Master Answer Key'!$B133, 1, 0)</f>
        <v>0</v>
      </c>
      <c r="N131">
        <f>IF(COMMATS!N134='Master Answer Key'!$B133, 1, 0)</f>
        <v>1</v>
      </c>
      <c r="O131">
        <f>IF(COMMATS!O134='Master Answer Key'!$B133, 1, 0)</f>
        <v>1</v>
      </c>
      <c r="P131">
        <f>IF(COMMATS!P134='Master Answer Key'!$B133, 1, 0)</f>
        <v>1</v>
      </c>
      <c r="Q131">
        <f>IF(COMMATS!Q134='Master Answer Key'!$B133, 1, 0)</f>
        <v>0</v>
      </c>
      <c r="R131">
        <f>IF(COMMATS!R134='Master Answer Key'!$B133, 1, 0)</f>
        <v>1</v>
      </c>
      <c r="S131">
        <f>IF(COMMATS!S134='Master Answer Key'!$B133, 1, 0)</f>
        <v>0</v>
      </c>
      <c r="T131">
        <f>IF(COMMATS!T134='Master Answer Key'!$B133, 1, 0)</f>
        <v>0</v>
      </c>
      <c r="U131">
        <f>IF(COMMATS!U134='Master Answer Key'!$B133, 1, 0)</f>
        <v>0</v>
      </c>
      <c r="V131">
        <f>IF(COMMATS!V134='Master Answer Key'!$B133, 1, 0)</f>
        <v>1</v>
      </c>
      <c r="W131">
        <f>IF(COMMATS!W134='Master Answer Key'!$B133, 1, 0)</f>
        <v>0</v>
      </c>
      <c r="X131">
        <f>IF(COMMATS!X134='Master Answer Key'!$B133, 1, 0)</f>
        <v>1</v>
      </c>
      <c r="Y131">
        <f>IF(COMMATS!Y134='Master Answer Key'!$B133, 1, 0)</f>
        <v>0</v>
      </c>
      <c r="Z131">
        <f>IF(COMMATS!Z134='Master Answer Key'!$B133, 1, 0)</f>
        <v>1</v>
      </c>
      <c r="AA131">
        <f>IF(COMMATS!AA134='Master Answer Key'!$B133, 1, 0)</f>
        <v>1</v>
      </c>
      <c r="AB131">
        <f>IF(COMMATS!AB134='Master Answer Key'!$B133, 1, 0)</f>
        <v>1</v>
      </c>
      <c r="AC131">
        <f>IF(COMMATS!AC134='Master Answer Key'!$B133, 1, 0)</f>
        <v>0</v>
      </c>
      <c r="AD131">
        <f>IF(COMMATS!AD134='Master Answer Key'!$B133, 1, 0)</f>
        <v>1</v>
      </c>
      <c r="AE131">
        <f>IF(COMMATS!AE134='Master Answer Key'!$B133, 1, 0)</f>
        <v>0</v>
      </c>
      <c r="AF131">
        <f>IF(COMMATS!AF134='Master Answer Key'!$B133, 1, 0)</f>
        <v>1</v>
      </c>
      <c r="AG131">
        <f>IF(COMMATS!AG134='Master Answer Key'!$B133, 1, 0)</f>
        <v>0</v>
      </c>
      <c r="AH131">
        <f>IF(COMMATS!AH134='Master Answer Key'!$B133, 1, 0)</f>
        <v>0</v>
      </c>
      <c r="AI131">
        <f>IF(COMMATS!AI134='Master Answer Key'!$B133, 1, 0)</f>
        <v>1</v>
      </c>
      <c r="AJ131">
        <f>IF(COMMATS!AJ134='Master Answer Key'!$B133, 1, 0)</f>
        <v>0</v>
      </c>
      <c r="AK131">
        <f>IF(COMMATS!AK134='Master Answer Key'!$B133, 1, 0)</f>
        <v>0</v>
      </c>
      <c r="AL131">
        <f>IF(COMMATS!AL134='Master Answer Key'!$B133, 1, 0)</f>
        <v>1</v>
      </c>
      <c r="AM131">
        <f>IF(COMMATS!AM134='Master Answer Key'!$B133, 1, 0)</f>
        <v>0</v>
      </c>
      <c r="AN131">
        <f>IF(COMMATS!AN134='Master Answer Key'!$B133, 1, 0)</f>
        <v>0</v>
      </c>
    </row>
    <row r="132">
      <c r="A132" s="5" t="s">
        <v>236</v>
      </c>
      <c r="B132">
        <f>IF(COMMATS!B135='Master Answer Key'!$B134, 1, 0)</f>
        <v>1</v>
      </c>
      <c r="C132">
        <f>IF(COMMATS!C135='Master Answer Key'!$B134, 1, 0)</f>
        <v>1</v>
      </c>
      <c r="D132">
        <f>IF(COMMATS!D135='Master Answer Key'!$B134, 1, 0)</f>
        <v>1</v>
      </c>
      <c r="E132">
        <f>IF(COMMATS!E135='Master Answer Key'!$B134, 1, 0)</f>
        <v>1</v>
      </c>
      <c r="F132">
        <f>IF(COMMATS!F135='Master Answer Key'!$B134, 1, 0)</f>
        <v>1</v>
      </c>
      <c r="G132">
        <f>IF(COMMATS!G135='Master Answer Key'!$B134, 1, 0)</f>
        <v>0</v>
      </c>
      <c r="H132">
        <f>IF(COMMATS!H135='Master Answer Key'!$B134, 1, 0)</f>
        <v>1</v>
      </c>
      <c r="I132">
        <f>IF(COMMATS!I135='Master Answer Key'!$B134, 1, 0)</f>
        <v>1</v>
      </c>
      <c r="J132">
        <f>IF(COMMATS!J135='Master Answer Key'!$B134, 1, 0)</f>
        <v>1</v>
      </c>
      <c r="K132">
        <f>IF(COMMATS!K135='Master Answer Key'!$B134, 1, 0)</f>
        <v>1</v>
      </c>
      <c r="L132">
        <f>IF(COMMATS!L135='Master Answer Key'!$B134, 1, 0)</f>
        <v>1</v>
      </c>
      <c r="M132">
        <f>IF(COMMATS!M135='Master Answer Key'!$B134, 1, 0)</f>
        <v>1</v>
      </c>
      <c r="N132">
        <f>IF(COMMATS!N135='Master Answer Key'!$B134, 1, 0)</f>
        <v>0</v>
      </c>
      <c r="O132">
        <f>IF(COMMATS!O135='Master Answer Key'!$B134, 1, 0)</f>
        <v>1</v>
      </c>
      <c r="P132">
        <f>IF(COMMATS!P135='Master Answer Key'!$B134, 1, 0)</f>
        <v>1</v>
      </c>
      <c r="Q132">
        <f>IF(COMMATS!Q135='Master Answer Key'!$B134, 1, 0)</f>
        <v>1</v>
      </c>
      <c r="R132">
        <f>IF(COMMATS!R135='Master Answer Key'!$B134, 1, 0)</f>
        <v>0</v>
      </c>
      <c r="S132">
        <f>IF(COMMATS!S135='Master Answer Key'!$B134, 1, 0)</f>
        <v>1</v>
      </c>
      <c r="T132">
        <f>IF(COMMATS!T135='Master Answer Key'!$B134, 1, 0)</f>
        <v>1</v>
      </c>
      <c r="U132">
        <f>IF(COMMATS!U135='Master Answer Key'!$B134, 1, 0)</f>
        <v>1</v>
      </c>
      <c r="V132">
        <f>IF(COMMATS!V135='Master Answer Key'!$B134, 1, 0)</f>
        <v>1</v>
      </c>
      <c r="W132">
        <f>IF(COMMATS!W135='Master Answer Key'!$B134, 1, 0)</f>
        <v>0</v>
      </c>
      <c r="X132">
        <f>IF(COMMATS!X135='Master Answer Key'!$B134, 1, 0)</f>
        <v>1</v>
      </c>
      <c r="Y132">
        <f>IF(COMMATS!Y135='Master Answer Key'!$B134, 1, 0)</f>
        <v>0</v>
      </c>
      <c r="Z132">
        <f>IF(COMMATS!Z135='Master Answer Key'!$B134, 1, 0)</f>
        <v>1</v>
      </c>
      <c r="AA132">
        <f>IF(COMMATS!AA135='Master Answer Key'!$B134, 1, 0)</f>
        <v>1</v>
      </c>
      <c r="AB132">
        <f>IF(COMMATS!AB135='Master Answer Key'!$B134, 1, 0)</f>
        <v>1</v>
      </c>
      <c r="AC132">
        <f>IF(COMMATS!AC135='Master Answer Key'!$B134, 1, 0)</f>
        <v>1</v>
      </c>
      <c r="AD132">
        <f>IF(COMMATS!AD135='Master Answer Key'!$B134, 1, 0)</f>
        <v>1</v>
      </c>
      <c r="AE132">
        <f>IF(COMMATS!AE135='Master Answer Key'!$B134, 1, 0)</f>
        <v>1</v>
      </c>
      <c r="AF132">
        <f>IF(COMMATS!AF135='Master Answer Key'!$B134, 1, 0)</f>
        <v>1</v>
      </c>
      <c r="AG132">
        <f>IF(COMMATS!AG135='Master Answer Key'!$B134, 1, 0)</f>
        <v>1</v>
      </c>
      <c r="AH132">
        <f>IF(COMMATS!AH135='Master Answer Key'!$B134, 1, 0)</f>
        <v>1</v>
      </c>
      <c r="AI132">
        <f>IF(COMMATS!AI135='Master Answer Key'!$B134, 1, 0)</f>
        <v>1</v>
      </c>
      <c r="AJ132">
        <f>IF(COMMATS!AJ135='Master Answer Key'!$B134, 1, 0)</f>
        <v>1</v>
      </c>
      <c r="AK132">
        <f>IF(COMMATS!AK135='Master Answer Key'!$B134, 1, 0)</f>
        <v>1</v>
      </c>
      <c r="AL132">
        <f>IF(COMMATS!AL135='Master Answer Key'!$B134, 1, 0)</f>
        <v>1</v>
      </c>
      <c r="AM132">
        <f>IF(COMMATS!AM135='Master Answer Key'!$B134, 1, 0)</f>
        <v>1</v>
      </c>
      <c r="AN132">
        <f>IF(COMMATS!AN135='Master Answer Key'!$B134, 1, 0)</f>
        <v>0</v>
      </c>
    </row>
    <row r="133">
      <c r="A133" s="5" t="s">
        <v>237</v>
      </c>
      <c r="B133">
        <f>IF(COMMATS!B136='Master Answer Key'!$B135, 1, 0)</f>
        <v>0</v>
      </c>
      <c r="C133">
        <f>IF(COMMATS!C136='Master Answer Key'!$B135, 1, 0)</f>
        <v>1</v>
      </c>
      <c r="D133">
        <f>IF(COMMATS!D136='Master Answer Key'!$B135, 1, 0)</f>
        <v>1</v>
      </c>
      <c r="E133">
        <f>IF(COMMATS!E136='Master Answer Key'!$B135, 1, 0)</f>
        <v>1</v>
      </c>
      <c r="F133">
        <f>IF(COMMATS!F136='Master Answer Key'!$B135, 1, 0)</f>
        <v>1</v>
      </c>
      <c r="G133">
        <f>IF(COMMATS!G136='Master Answer Key'!$B135, 1, 0)</f>
        <v>0</v>
      </c>
      <c r="H133">
        <f>IF(COMMATS!H136='Master Answer Key'!$B135, 1, 0)</f>
        <v>1</v>
      </c>
      <c r="I133">
        <f>IF(COMMATS!I136='Master Answer Key'!$B135, 1, 0)</f>
        <v>1</v>
      </c>
      <c r="J133">
        <f>IF(COMMATS!J136='Master Answer Key'!$B135, 1, 0)</f>
        <v>1</v>
      </c>
      <c r="K133">
        <f>IF(COMMATS!K136='Master Answer Key'!$B135, 1, 0)</f>
        <v>1</v>
      </c>
      <c r="L133">
        <f>IF(COMMATS!L136='Master Answer Key'!$B135, 1, 0)</f>
        <v>1</v>
      </c>
      <c r="M133">
        <f>IF(COMMATS!M136='Master Answer Key'!$B135, 1, 0)</f>
        <v>1</v>
      </c>
      <c r="N133">
        <f>IF(COMMATS!N136='Master Answer Key'!$B135, 1, 0)</f>
        <v>0</v>
      </c>
      <c r="O133">
        <f>IF(COMMATS!O136='Master Answer Key'!$B135, 1, 0)</f>
        <v>1</v>
      </c>
      <c r="P133">
        <f>IF(COMMATS!P136='Master Answer Key'!$B135, 1, 0)</f>
        <v>0</v>
      </c>
      <c r="Q133">
        <f>IF(COMMATS!Q136='Master Answer Key'!$B135, 1, 0)</f>
        <v>1</v>
      </c>
      <c r="R133">
        <f>IF(COMMATS!R136='Master Answer Key'!$B135, 1, 0)</f>
        <v>1</v>
      </c>
      <c r="S133">
        <f>IF(COMMATS!S136='Master Answer Key'!$B135, 1, 0)</f>
        <v>0</v>
      </c>
      <c r="T133">
        <f>IF(COMMATS!T136='Master Answer Key'!$B135, 1, 0)</f>
        <v>1</v>
      </c>
      <c r="U133">
        <f>IF(COMMATS!U136='Master Answer Key'!$B135, 1, 0)</f>
        <v>1</v>
      </c>
      <c r="V133">
        <f>IF(COMMATS!V136='Master Answer Key'!$B135, 1, 0)</f>
        <v>1</v>
      </c>
      <c r="W133">
        <f>IF(COMMATS!W136='Master Answer Key'!$B135, 1, 0)</f>
        <v>0</v>
      </c>
      <c r="X133">
        <f>IF(COMMATS!X136='Master Answer Key'!$B135, 1, 0)</f>
        <v>1</v>
      </c>
      <c r="Y133">
        <f>IF(COMMATS!Y136='Master Answer Key'!$B135, 1, 0)</f>
        <v>0</v>
      </c>
      <c r="Z133">
        <f>IF(COMMATS!Z136='Master Answer Key'!$B135, 1, 0)</f>
        <v>1</v>
      </c>
      <c r="AA133">
        <f>IF(COMMATS!AA136='Master Answer Key'!$B135, 1, 0)</f>
        <v>1</v>
      </c>
      <c r="AB133">
        <f>IF(COMMATS!AB136='Master Answer Key'!$B135, 1, 0)</f>
        <v>1</v>
      </c>
      <c r="AC133">
        <f>IF(COMMATS!AC136='Master Answer Key'!$B135, 1, 0)</f>
        <v>1</v>
      </c>
      <c r="AD133">
        <f>IF(COMMATS!AD136='Master Answer Key'!$B135, 1, 0)</f>
        <v>1</v>
      </c>
      <c r="AE133">
        <f>IF(COMMATS!AE136='Master Answer Key'!$B135, 1, 0)</f>
        <v>1</v>
      </c>
      <c r="AF133">
        <f>IF(COMMATS!AF136='Master Answer Key'!$B135, 1, 0)</f>
        <v>1</v>
      </c>
      <c r="AG133">
        <f>IF(COMMATS!AG136='Master Answer Key'!$B135, 1, 0)</f>
        <v>1</v>
      </c>
      <c r="AH133">
        <f>IF(COMMATS!AH136='Master Answer Key'!$B135, 1, 0)</f>
        <v>1</v>
      </c>
      <c r="AI133">
        <f>IF(COMMATS!AI136='Master Answer Key'!$B135, 1, 0)</f>
        <v>1</v>
      </c>
      <c r="AJ133">
        <f>IF(COMMATS!AJ136='Master Answer Key'!$B135, 1, 0)</f>
        <v>1</v>
      </c>
      <c r="AK133">
        <f>IF(COMMATS!AK136='Master Answer Key'!$B135, 1, 0)</f>
        <v>1</v>
      </c>
      <c r="AL133">
        <f>IF(COMMATS!AL136='Master Answer Key'!$B135, 1, 0)</f>
        <v>0</v>
      </c>
      <c r="AM133">
        <f>IF(COMMATS!AM136='Master Answer Key'!$B135, 1, 0)</f>
        <v>1</v>
      </c>
      <c r="AN133">
        <f>IF(COMMATS!AN136='Master Answer Key'!$B135, 1, 0)</f>
        <v>0</v>
      </c>
    </row>
    <row r="134">
      <c r="A134" s="5" t="s">
        <v>238</v>
      </c>
      <c r="B134">
        <f>IF(COMMATS!B137='Master Answer Key'!$B136, 1, 0)</f>
        <v>1</v>
      </c>
      <c r="C134">
        <f>IF(COMMATS!C137='Master Answer Key'!$B136, 1, 0)</f>
        <v>1</v>
      </c>
      <c r="D134">
        <f>IF(COMMATS!D137='Master Answer Key'!$B136, 1, 0)</f>
        <v>1</v>
      </c>
      <c r="E134">
        <f>IF(COMMATS!E137='Master Answer Key'!$B136, 1, 0)</f>
        <v>1</v>
      </c>
      <c r="F134">
        <f>IF(COMMATS!F137='Master Answer Key'!$B136, 1, 0)</f>
        <v>1</v>
      </c>
      <c r="G134">
        <f>IF(COMMATS!G137='Master Answer Key'!$B136, 1, 0)</f>
        <v>0</v>
      </c>
      <c r="H134">
        <f>IF(COMMATS!H137='Master Answer Key'!$B136, 1, 0)</f>
        <v>1</v>
      </c>
      <c r="I134">
        <f>IF(COMMATS!I137='Master Answer Key'!$B136, 1, 0)</f>
        <v>1</v>
      </c>
      <c r="J134">
        <f>IF(COMMATS!J137='Master Answer Key'!$B136, 1, 0)</f>
        <v>1</v>
      </c>
      <c r="K134">
        <f>IF(COMMATS!K137='Master Answer Key'!$B136, 1, 0)</f>
        <v>1</v>
      </c>
      <c r="L134">
        <f>IF(COMMATS!L137='Master Answer Key'!$B136, 1, 0)</f>
        <v>1</v>
      </c>
      <c r="M134">
        <f>IF(COMMATS!M137='Master Answer Key'!$B136, 1, 0)</f>
        <v>1</v>
      </c>
      <c r="N134">
        <f>IF(COMMATS!N137='Master Answer Key'!$B136, 1, 0)</f>
        <v>0</v>
      </c>
      <c r="O134">
        <f>IF(COMMATS!O137='Master Answer Key'!$B136, 1, 0)</f>
        <v>1</v>
      </c>
      <c r="P134">
        <f>IF(COMMATS!P137='Master Answer Key'!$B136, 1, 0)</f>
        <v>1</v>
      </c>
      <c r="Q134">
        <f>IF(COMMATS!Q137='Master Answer Key'!$B136, 1, 0)</f>
        <v>1</v>
      </c>
      <c r="R134">
        <f>IF(COMMATS!R137='Master Answer Key'!$B136, 1, 0)</f>
        <v>0</v>
      </c>
      <c r="S134">
        <f>IF(COMMATS!S137='Master Answer Key'!$B136, 1, 0)</f>
        <v>0</v>
      </c>
      <c r="T134">
        <f>IF(COMMATS!T137='Master Answer Key'!$B136, 1, 0)</f>
        <v>1</v>
      </c>
      <c r="U134">
        <f>IF(COMMATS!U137='Master Answer Key'!$B136, 1, 0)</f>
        <v>1</v>
      </c>
      <c r="V134">
        <f>IF(COMMATS!V137='Master Answer Key'!$B136, 1, 0)</f>
        <v>1</v>
      </c>
      <c r="W134">
        <f>IF(COMMATS!W137='Master Answer Key'!$B136, 1, 0)</f>
        <v>0</v>
      </c>
      <c r="X134">
        <f>IF(COMMATS!X137='Master Answer Key'!$B136, 1, 0)</f>
        <v>1</v>
      </c>
      <c r="Y134">
        <f>IF(COMMATS!Y137='Master Answer Key'!$B136, 1, 0)</f>
        <v>0</v>
      </c>
      <c r="Z134">
        <f>IF(COMMATS!Z137='Master Answer Key'!$B136, 1, 0)</f>
        <v>1</v>
      </c>
      <c r="AA134">
        <f>IF(COMMATS!AA137='Master Answer Key'!$B136, 1, 0)</f>
        <v>1</v>
      </c>
      <c r="AB134">
        <f>IF(COMMATS!AB137='Master Answer Key'!$B136, 1, 0)</f>
        <v>1</v>
      </c>
      <c r="AC134">
        <f>IF(COMMATS!AC137='Master Answer Key'!$B136, 1, 0)</f>
        <v>1</v>
      </c>
      <c r="AD134">
        <f>IF(COMMATS!AD137='Master Answer Key'!$B136, 1, 0)</f>
        <v>1</v>
      </c>
      <c r="AE134">
        <f>IF(COMMATS!AE137='Master Answer Key'!$B136, 1, 0)</f>
        <v>1</v>
      </c>
      <c r="AF134">
        <f>IF(COMMATS!AF137='Master Answer Key'!$B136, 1, 0)</f>
        <v>0</v>
      </c>
      <c r="AG134">
        <f>IF(COMMATS!AG137='Master Answer Key'!$B136, 1, 0)</f>
        <v>1</v>
      </c>
      <c r="AH134">
        <f>IF(COMMATS!AH137='Master Answer Key'!$B136, 1, 0)</f>
        <v>1</v>
      </c>
      <c r="AI134">
        <f>IF(COMMATS!AI137='Master Answer Key'!$B136, 1, 0)</f>
        <v>1</v>
      </c>
      <c r="AJ134">
        <f>IF(COMMATS!AJ137='Master Answer Key'!$B136, 1, 0)</f>
        <v>0</v>
      </c>
      <c r="AK134">
        <f>IF(COMMATS!AK137='Master Answer Key'!$B136, 1, 0)</f>
        <v>1</v>
      </c>
      <c r="AL134">
        <f>IF(COMMATS!AL137='Master Answer Key'!$B136, 1, 0)</f>
        <v>0</v>
      </c>
      <c r="AM134">
        <f>IF(COMMATS!AM137='Master Answer Key'!$B136, 1, 0)</f>
        <v>1</v>
      </c>
      <c r="AN134">
        <f>IF(COMMATS!AN137='Master Answer Key'!$B136, 1, 0)</f>
        <v>0</v>
      </c>
    </row>
    <row r="135">
      <c r="A135" s="5" t="s">
        <v>239</v>
      </c>
      <c r="B135">
        <f>IF(COMMATS!B138='Master Answer Key'!$B137, 1, 0)</f>
        <v>1</v>
      </c>
      <c r="C135">
        <f>IF(COMMATS!C138='Master Answer Key'!$B137, 1, 0)</f>
        <v>1</v>
      </c>
      <c r="D135">
        <f>IF(COMMATS!D138='Master Answer Key'!$B137, 1, 0)</f>
        <v>0</v>
      </c>
      <c r="E135">
        <f>IF(COMMATS!E138='Master Answer Key'!$B137, 1, 0)</f>
        <v>0</v>
      </c>
      <c r="F135">
        <f>IF(COMMATS!F138='Master Answer Key'!$B137, 1, 0)</f>
        <v>0</v>
      </c>
      <c r="G135">
        <f>IF(COMMATS!G138='Master Answer Key'!$B137, 1, 0)</f>
        <v>0</v>
      </c>
      <c r="H135">
        <f>IF(COMMATS!H138='Master Answer Key'!$B137, 1, 0)</f>
        <v>0</v>
      </c>
      <c r="I135">
        <f>IF(COMMATS!I138='Master Answer Key'!$B137, 1, 0)</f>
        <v>0</v>
      </c>
      <c r="J135">
        <f>IF(COMMATS!J138='Master Answer Key'!$B137, 1, 0)</f>
        <v>1</v>
      </c>
      <c r="K135">
        <f>IF(COMMATS!K138='Master Answer Key'!$B137, 1, 0)</f>
        <v>0</v>
      </c>
      <c r="L135">
        <f>IF(COMMATS!L138='Master Answer Key'!$B137, 1, 0)</f>
        <v>0</v>
      </c>
      <c r="M135">
        <f>IF(COMMATS!M138='Master Answer Key'!$B137, 1, 0)</f>
        <v>1</v>
      </c>
      <c r="N135">
        <f>IF(COMMATS!N138='Master Answer Key'!$B137, 1, 0)</f>
        <v>1</v>
      </c>
      <c r="O135">
        <f>IF(COMMATS!O138='Master Answer Key'!$B137, 1, 0)</f>
        <v>1</v>
      </c>
      <c r="P135">
        <f>IF(COMMATS!P138='Master Answer Key'!$B137, 1, 0)</f>
        <v>0</v>
      </c>
      <c r="Q135">
        <f>IF(COMMATS!Q138='Master Answer Key'!$B137, 1, 0)</f>
        <v>0</v>
      </c>
      <c r="R135">
        <f>IF(COMMATS!R138='Master Answer Key'!$B137, 1, 0)</f>
        <v>1</v>
      </c>
      <c r="S135">
        <f>IF(COMMATS!S138='Master Answer Key'!$B137, 1, 0)</f>
        <v>0</v>
      </c>
      <c r="T135">
        <f>IF(COMMATS!T138='Master Answer Key'!$B137, 1, 0)</f>
        <v>0</v>
      </c>
      <c r="U135">
        <f>IF(COMMATS!U138='Master Answer Key'!$B137, 1, 0)</f>
        <v>0</v>
      </c>
      <c r="V135">
        <f>IF(COMMATS!V138='Master Answer Key'!$B137, 1, 0)</f>
        <v>1</v>
      </c>
      <c r="W135">
        <f>IF(COMMATS!W138='Master Answer Key'!$B137, 1, 0)</f>
        <v>0</v>
      </c>
      <c r="X135">
        <f>IF(COMMATS!X138='Master Answer Key'!$B137, 1, 0)</f>
        <v>0</v>
      </c>
      <c r="Y135">
        <f>IF(COMMATS!Y138='Master Answer Key'!$B137, 1, 0)</f>
        <v>0</v>
      </c>
      <c r="Z135">
        <f>IF(COMMATS!Z138='Master Answer Key'!$B137, 1, 0)</f>
        <v>0</v>
      </c>
      <c r="AA135">
        <f>IF(COMMATS!AA138='Master Answer Key'!$B137, 1, 0)</f>
        <v>0</v>
      </c>
      <c r="AB135">
        <f>IF(COMMATS!AB138='Master Answer Key'!$B137, 1, 0)</f>
        <v>0</v>
      </c>
      <c r="AC135">
        <f>IF(COMMATS!AC138='Master Answer Key'!$B137, 1, 0)</f>
        <v>0</v>
      </c>
      <c r="AD135">
        <f>IF(COMMATS!AD138='Master Answer Key'!$B137, 1, 0)</f>
        <v>0</v>
      </c>
      <c r="AE135">
        <f>IF(COMMATS!AE138='Master Answer Key'!$B137, 1, 0)</f>
        <v>1</v>
      </c>
      <c r="AF135">
        <f>IF(COMMATS!AF138='Master Answer Key'!$B137, 1, 0)</f>
        <v>0</v>
      </c>
      <c r="AG135">
        <f>IF(COMMATS!AG138='Master Answer Key'!$B137, 1, 0)</f>
        <v>0</v>
      </c>
      <c r="AH135">
        <f>IF(COMMATS!AH138='Master Answer Key'!$B137, 1, 0)</f>
        <v>1</v>
      </c>
      <c r="AI135">
        <f>IF(COMMATS!AI138='Master Answer Key'!$B137, 1, 0)</f>
        <v>0</v>
      </c>
      <c r="AJ135">
        <f>IF(COMMATS!AJ138='Master Answer Key'!$B137, 1, 0)</f>
        <v>1</v>
      </c>
      <c r="AK135">
        <f>IF(COMMATS!AK138='Master Answer Key'!$B137, 1, 0)</f>
        <v>0</v>
      </c>
      <c r="AL135">
        <f>IF(COMMATS!AL138='Master Answer Key'!$B137, 1, 0)</f>
        <v>1</v>
      </c>
      <c r="AM135">
        <f>IF(COMMATS!AM138='Master Answer Key'!$B137, 1, 0)</f>
        <v>1</v>
      </c>
      <c r="AN135">
        <f>IF(COMMATS!AN138='Master Answer Key'!$B137, 1, 0)</f>
        <v>0</v>
      </c>
    </row>
    <row r="136">
      <c r="A136" s="5" t="s">
        <v>240</v>
      </c>
      <c r="B136">
        <f>IF(COMMATS!B139='Master Answer Key'!$B138, 1, 0)</f>
        <v>1</v>
      </c>
      <c r="C136">
        <f>IF(COMMATS!C139='Master Answer Key'!$B138, 1, 0)</f>
        <v>1</v>
      </c>
      <c r="D136">
        <f>IF(COMMATS!D139='Master Answer Key'!$B138, 1, 0)</f>
        <v>1</v>
      </c>
      <c r="E136">
        <f>IF(COMMATS!E139='Master Answer Key'!$B138, 1, 0)</f>
        <v>1</v>
      </c>
      <c r="F136">
        <f>IF(COMMATS!F139='Master Answer Key'!$B138, 1, 0)</f>
        <v>1</v>
      </c>
      <c r="G136">
        <f>IF(COMMATS!G139='Master Answer Key'!$B138, 1, 0)</f>
        <v>0</v>
      </c>
      <c r="H136">
        <f>IF(COMMATS!H139='Master Answer Key'!$B138, 1, 0)</f>
        <v>1</v>
      </c>
      <c r="I136">
        <f>IF(COMMATS!I139='Master Answer Key'!$B138, 1, 0)</f>
        <v>1</v>
      </c>
      <c r="J136">
        <f>IF(COMMATS!J139='Master Answer Key'!$B138, 1, 0)</f>
        <v>1</v>
      </c>
      <c r="K136">
        <f>IF(COMMATS!K139='Master Answer Key'!$B138, 1, 0)</f>
        <v>1</v>
      </c>
      <c r="L136">
        <f>IF(COMMATS!L139='Master Answer Key'!$B138, 1, 0)</f>
        <v>1</v>
      </c>
      <c r="M136">
        <f>IF(COMMATS!M139='Master Answer Key'!$B138, 1, 0)</f>
        <v>1</v>
      </c>
      <c r="N136">
        <f>IF(COMMATS!N139='Master Answer Key'!$B138, 1, 0)</f>
        <v>1</v>
      </c>
      <c r="O136">
        <f>IF(COMMATS!O139='Master Answer Key'!$B138, 1, 0)</f>
        <v>1</v>
      </c>
      <c r="P136">
        <f>IF(COMMATS!P139='Master Answer Key'!$B138, 1, 0)</f>
        <v>1</v>
      </c>
      <c r="Q136">
        <f>IF(COMMATS!Q139='Master Answer Key'!$B138, 1, 0)</f>
        <v>1</v>
      </c>
      <c r="R136">
        <f>IF(COMMATS!R139='Master Answer Key'!$B138, 1, 0)</f>
        <v>1</v>
      </c>
      <c r="S136">
        <f>IF(COMMATS!S139='Master Answer Key'!$B138, 1, 0)</f>
        <v>1</v>
      </c>
      <c r="T136">
        <f>IF(COMMATS!T139='Master Answer Key'!$B138, 1, 0)</f>
        <v>1</v>
      </c>
      <c r="U136">
        <f>IF(COMMATS!U139='Master Answer Key'!$B138, 1, 0)</f>
        <v>1</v>
      </c>
      <c r="V136">
        <f>IF(COMMATS!V139='Master Answer Key'!$B138, 1, 0)</f>
        <v>1</v>
      </c>
      <c r="W136">
        <f>IF(COMMATS!W139='Master Answer Key'!$B138, 1, 0)</f>
        <v>0</v>
      </c>
      <c r="X136">
        <f>IF(COMMATS!X139='Master Answer Key'!$B138, 1, 0)</f>
        <v>1</v>
      </c>
      <c r="Y136">
        <f>IF(COMMATS!Y139='Master Answer Key'!$B138, 1, 0)</f>
        <v>0</v>
      </c>
      <c r="Z136">
        <f>IF(COMMATS!Z139='Master Answer Key'!$B138, 1, 0)</f>
        <v>1</v>
      </c>
      <c r="AA136">
        <f>IF(COMMATS!AA139='Master Answer Key'!$B138, 1, 0)</f>
        <v>1</v>
      </c>
      <c r="AB136">
        <f>IF(COMMATS!AB139='Master Answer Key'!$B138, 1, 0)</f>
        <v>1</v>
      </c>
      <c r="AC136">
        <f>IF(COMMATS!AC139='Master Answer Key'!$B138, 1, 0)</f>
        <v>1</v>
      </c>
      <c r="AD136">
        <f>IF(COMMATS!AD139='Master Answer Key'!$B138, 1, 0)</f>
        <v>1</v>
      </c>
      <c r="AE136">
        <f>IF(COMMATS!AE139='Master Answer Key'!$B138, 1, 0)</f>
        <v>1</v>
      </c>
      <c r="AF136">
        <f>IF(COMMATS!AF139='Master Answer Key'!$B138, 1, 0)</f>
        <v>0</v>
      </c>
      <c r="AG136">
        <f>IF(COMMATS!AG139='Master Answer Key'!$B138, 1, 0)</f>
        <v>1</v>
      </c>
      <c r="AH136">
        <f>IF(COMMATS!AH139='Master Answer Key'!$B138, 1, 0)</f>
        <v>1</v>
      </c>
      <c r="AI136">
        <f>IF(COMMATS!AI139='Master Answer Key'!$B138, 1, 0)</f>
        <v>1</v>
      </c>
      <c r="AJ136">
        <f>IF(COMMATS!AJ139='Master Answer Key'!$B138, 1, 0)</f>
        <v>1</v>
      </c>
      <c r="AK136">
        <f>IF(COMMATS!AK139='Master Answer Key'!$B138, 1, 0)</f>
        <v>1</v>
      </c>
      <c r="AL136">
        <f>IF(COMMATS!AL139='Master Answer Key'!$B138, 1, 0)</f>
        <v>1</v>
      </c>
      <c r="AM136">
        <f>IF(COMMATS!AM139='Master Answer Key'!$B138, 1, 0)</f>
        <v>1</v>
      </c>
      <c r="AN136">
        <f>IF(COMMATS!AN139='Master Answer Key'!$B138, 1, 0)</f>
        <v>0</v>
      </c>
    </row>
    <row r="137">
      <c r="A137" s="5" t="s">
        <v>241</v>
      </c>
      <c r="B137">
        <f>IF(COMMATS!B140='Master Answer Key'!$B139, 1, 0)</f>
        <v>1</v>
      </c>
      <c r="C137">
        <f>IF(COMMATS!C140='Master Answer Key'!$B139, 1, 0)</f>
        <v>1</v>
      </c>
      <c r="D137">
        <f>IF(COMMATS!D140='Master Answer Key'!$B139, 1, 0)</f>
        <v>1</v>
      </c>
      <c r="E137">
        <f>IF(COMMATS!E140='Master Answer Key'!$B139, 1, 0)</f>
        <v>1</v>
      </c>
      <c r="F137">
        <f>IF(COMMATS!F140='Master Answer Key'!$B139, 1, 0)</f>
        <v>1</v>
      </c>
      <c r="G137">
        <f>IF(COMMATS!G140='Master Answer Key'!$B139, 1, 0)</f>
        <v>0</v>
      </c>
      <c r="H137">
        <f>IF(COMMATS!H140='Master Answer Key'!$B139, 1, 0)</f>
        <v>1</v>
      </c>
      <c r="I137">
        <f>IF(COMMATS!I140='Master Answer Key'!$B139, 1, 0)</f>
        <v>1</v>
      </c>
      <c r="J137">
        <f>IF(COMMATS!J140='Master Answer Key'!$B139, 1, 0)</f>
        <v>1</v>
      </c>
      <c r="K137">
        <f>IF(COMMATS!K140='Master Answer Key'!$B139, 1, 0)</f>
        <v>1</v>
      </c>
      <c r="L137">
        <f>IF(COMMATS!L140='Master Answer Key'!$B139, 1, 0)</f>
        <v>1</v>
      </c>
      <c r="M137">
        <f>IF(COMMATS!M140='Master Answer Key'!$B139, 1, 0)</f>
        <v>1</v>
      </c>
      <c r="N137">
        <f>IF(COMMATS!N140='Master Answer Key'!$B139, 1, 0)</f>
        <v>0</v>
      </c>
      <c r="O137">
        <f>IF(COMMATS!O140='Master Answer Key'!$B139, 1, 0)</f>
        <v>1</v>
      </c>
      <c r="P137">
        <f>IF(COMMATS!P140='Master Answer Key'!$B139, 1, 0)</f>
        <v>1</v>
      </c>
      <c r="Q137">
        <f>IF(COMMATS!Q140='Master Answer Key'!$B139, 1, 0)</f>
        <v>0</v>
      </c>
      <c r="R137">
        <f>IF(COMMATS!R140='Master Answer Key'!$B139, 1, 0)</f>
        <v>1</v>
      </c>
      <c r="S137">
        <f>IF(COMMATS!S140='Master Answer Key'!$B139, 1, 0)</f>
        <v>1</v>
      </c>
      <c r="T137">
        <f>IF(COMMATS!T140='Master Answer Key'!$B139, 1, 0)</f>
        <v>1</v>
      </c>
      <c r="U137">
        <f>IF(COMMATS!U140='Master Answer Key'!$B139, 1, 0)</f>
        <v>1</v>
      </c>
      <c r="V137">
        <f>IF(COMMATS!V140='Master Answer Key'!$B139, 1, 0)</f>
        <v>1</v>
      </c>
      <c r="W137">
        <f>IF(COMMATS!W140='Master Answer Key'!$B139, 1, 0)</f>
        <v>0</v>
      </c>
      <c r="X137">
        <f>IF(COMMATS!X140='Master Answer Key'!$B139, 1, 0)</f>
        <v>1</v>
      </c>
      <c r="Y137">
        <f>IF(COMMATS!Y140='Master Answer Key'!$B139, 1, 0)</f>
        <v>0</v>
      </c>
      <c r="Z137">
        <f>IF(COMMATS!Z140='Master Answer Key'!$B139, 1, 0)</f>
        <v>1</v>
      </c>
      <c r="AA137">
        <f>IF(COMMATS!AA140='Master Answer Key'!$B139, 1, 0)</f>
        <v>1</v>
      </c>
      <c r="AB137">
        <f>IF(COMMATS!AB140='Master Answer Key'!$B139, 1, 0)</f>
        <v>1</v>
      </c>
      <c r="AC137">
        <f>IF(COMMATS!AC140='Master Answer Key'!$B139, 1, 0)</f>
        <v>1</v>
      </c>
      <c r="AD137">
        <f>IF(COMMATS!AD140='Master Answer Key'!$B139, 1, 0)</f>
        <v>1</v>
      </c>
      <c r="AE137">
        <f>IF(COMMATS!AE140='Master Answer Key'!$B139, 1, 0)</f>
        <v>1</v>
      </c>
      <c r="AF137">
        <f>IF(COMMATS!AF140='Master Answer Key'!$B139, 1, 0)</f>
        <v>0</v>
      </c>
      <c r="AG137">
        <f>IF(COMMATS!AG140='Master Answer Key'!$B139, 1, 0)</f>
        <v>1</v>
      </c>
      <c r="AH137">
        <f>IF(COMMATS!AH140='Master Answer Key'!$B139, 1, 0)</f>
        <v>1</v>
      </c>
      <c r="AI137">
        <f>IF(COMMATS!AI140='Master Answer Key'!$B139, 1, 0)</f>
        <v>1</v>
      </c>
      <c r="AJ137">
        <f>IF(COMMATS!AJ140='Master Answer Key'!$B139, 1, 0)</f>
        <v>1</v>
      </c>
      <c r="AK137">
        <f>IF(COMMATS!AK140='Master Answer Key'!$B139, 1, 0)</f>
        <v>0</v>
      </c>
      <c r="AL137">
        <f>IF(COMMATS!AL140='Master Answer Key'!$B139, 1, 0)</f>
        <v>1</v>
      </c>
      <c r="AM137">
        <f>IF(COMMATS!AM140='Master Answer Key'!$B139, 1, 0)</f>
        <v>1</v>
      </c>
      <c r="AN137">
        <f>IF(COMMATS!AN140='Master Answer Key'!$B139, 1, 0)</f>
        <v>0</v>
      </c>
    </row>
    <row r="138">
      <c r="A138" s="5" t="s">
        <v>242</v>
      </c>
      <c r="B138">
        <f>IF(COMMATS!B141='Master Answer Key'!$B140, 1, 0)</f>
        <v>1</v>
      </c>
      <c r="C138">
        <f>IF(COMMATS!C141='Master Answer Key'!$B140, 1, 0)</f>
        <v>1</v>
      </c>
      <c r="D138">
        <f>IF(COMMATS!D141='Master Answer Key'!$B140, 1, 0)</f>
        <v>1</v>
      </c>
      <c r="E138">
        <f>IF(COMMATS!E141='Master Answer Key'!$B140, 1, 0)</f>
        <v>1</v>
      </c>
      <c r="F138">
        <f>IF(COMMATS!F141='Master Answer Key'!$B140, 1, 0)</f>
        <v>1</v>
      </c>
      <c r="G138">
        <f>IF(COMMATS!G141='Master Answer Key'!$B140, 1, 0)</f>
        <v>0</v>
      </c>
      <c r="H138">
        <f>IF(COMMATS!H141='Master Answer Key'!$B140, 1, 0)</f>
        <v>1</v>
      </c>
      <c r="I138">
        <f>IF(COMMATS!I141='Master Answer Key'!$B140, 1, 0)</f>
        <v>1</v>
      </c>
      <c r="J138">
        <f>IF(COMMATS!J141='Master Answer Key'!$B140, 1, 0)</f>
        <v>1</v>
      </c>
      <c r="K138">
        <f>IF(COMMATS!K141='Master Answer Key'!$B140, 1, 0)</f>
        <v>0</v>
      </c>
      <c r="L138">
        <f>IF(COMMATS!L141='Master Answer Key'!$B140, 1, 0)</f>
        <v>1</v>
      </c>
      <c r="M138">
        <f>IF(COMMATS!M141='Master Answer Key'!$B140, 1, 0)</f>
        <v>1</v>
      </c>
      <c r="N138">
        <f>IF(COMMATS!N141='Master Answer Key'!$B140, 1, 0)</f>
        <v>0</v>
      </c>
      <c r="O138">
        <f>IF(COMMATS!O141='Master Answer Key'!$B140, 1, 0)</f>
        <v>1</v>
      </c>
      <c r="P138">
        <f>IF(COMMATS!P141='Master Answer Key'!$B140, 1, 0)</f>
        <v>1</v>
      </c>
      <c r="Q138">
        <f>IF(COMMATS!Q141='Master Answer Key'!$B140, 1, 0)</f>
        <v>1</v>
      </c>
      <c r="R138">
        <f>IF(COMMATS!R141='Master Answer Key'!$B140, 1, 0)</f>
        <v>1</v>
      </c>
      <c r="S138">
        <f>IF(COMMATS!S141='Master Answer Key'!$B140, 1, 0)</f>
        <v>0</v>
      </c>
      <c r="T138">
        <f>IF(COMMATS!T141='Master Answer Key'!$B140, 1, 0)</f>
        <v>1</v>
      </c>
      <c r="U138">
        <f>IF(COMMATS!U141='Master Answer Key'!$B140, 1, 0)</f>
        <v>1</v>
      </c>
      <c r="V138">
        <f>IF(COMMATS!V141='Master Answer Key'!$B140, 1, 0)</f>
        <v>1</v>
      </c>
      <c r="W138">
        <f>IF(COMMATS!W141='Master Answer Key'!$B140, 1, 0)</f>
        <v>0</v>
      </c>
      <c r="X138">
        <f>IF(COMMATS!X141='Master Answer Key'!$B140, 1, 0)</f>
        <v>1</v>
      </c>
      <c r="Y138">
        <f>IF(COMMATS!Y141='Master Answer Key'!$B140, 1, 0)</f>
        <v>0</v>
      </c>
      <c r="Z138">
        <f>IF(COMMATS!Z141='Master Answer Key'!$B140, 1, 0)</f>
        <v>1</v>
      </c>
      <c r="AA138">
        <f>IF(COMMATS!AA141='Master Answer Key'!$B140, 1, 0)</f>
        <v>1</v>
      </c>
      <c r="AB138">
        <f>IF(COMMATS!AB141='Master Answer Key'!$B140, 1, 0)</f>
        <v>1</v>
      </c>
      <c r="AC138">
        <f>IF(COMMATS!AC141='Master Answer Key'!$B140, 1, 0)</f>
        <v>1</v>
      </c>
      <c r="AD138">
        <f>IF(COMMATS!AD141='Master Answer Key'!$B140, 1, 0)</f>
        <v>1</v>
      </c>
      <c r="AE138">
        <f>IF(COMMATS!AE141='Master Answer Key'!$B140, 1, 0)</f>
        <v>1</v>
      </c>
      <c r="AF138">
        <f>IF(COMMATS!AF141='Master Answer Key'!$B140, 1, 0)</f>
        <v>0</v>
      </c>
      <c r="AG138">
        <f>IF(COMMATS!AG141='Master Answer Key'!$B140, 1, 0)</f>
        <v>0</v>
      </c>
      <c r="AH138">
        <f>IF(COMMATS!AH141='Master Answer Key'!$B140, 1, 0)</f>
        <v>1</v>
      </c>
      <c r="AI138">
        <f>IF(COMMATS!AI141='Master Answer Key'!$B140, 1, 0)</f>
        <v>1</v>
      </c>
      <c r="AJ138">
        <f>IF(COMMATS!AJ141='Master Answer Key'!$B140, 1, 0)</f>
        <v>1</v>
      </c>
      <c r="AK138">
        <f>IF(COMMATS!AK141='Master Answer Key'!$B140, 1, 0)</f>
        <v>1</v>
      </c>
      <c r="AL138">
        <f>IF(COMMATS!AL141='Master Answer Key'!$B140, 1, 0)</f>
        <v>1</v>
      </c>
      <c r="AM138">
        <f>IF(COMMATS!AM141='Master Answer Key'!$B140, 1, 0)</f>
        <v>1</v>
      </c>
      <c r="AN138">
        <f>IF(COMMATS!AN141='Master Answer Key'!$B140, 1, 0)</f>
        <v>0</v>
      </c>
    </row>
    <row r="139">
      <c r="A139" s="5" t="s">
        <v>243</v>
      </c>
      <c r="B139">
        <f>IF(COMMATS!B142='Master Answer Key'!$B141, 1, 0)</f>
        <v>1</v>
      </c>
      <c r="C139">
        <f>IF(COMMATS!C142='Master Answer Key'!$B141, 1, 0)</f>
        <v>0</v>
      </c>
      <c r="D139">
        <f>IF(COMMATS!D142='Master Answer Key'!$B141, 1, 0)</f>
        <v>0</v>
      </c>
      <c r="E139">
        <f>IF(COMMATS!E142='Master Answer Key'!$B141, 1, 0)</f>
        <v>1</v>
      </c>
      <c r="F139">
        <f>IF(COMMATS!F142='Master Answer Key'!$B141, 1, 0)</f>
        <v>1</v>
      </c>
      <c r="G139">
        <f>IF(COMMATS!G142='Master Answer Key'!$B141, 1, 0)</f>
        <v>0</v>
      </c>
      <c r="H139">
        <f>IF(COMMATS!H142='Master Answer Key'!$B141, 1, 0)</f>
        <v>0</v>
      </c>
      <c r="I139">
        <f>IF(COMMATS!I142='Master Answer Key'!$B141, 1, 0)</f>
        <v>0</v>
      </c>
      <c r="J139">
        <f>IF(COMMATS!J142='Master Answer Key'!$B141, 1, 0)</f>
        <v>1</v>
      </c>
      <c r="K139">
        <f>IF(COMMATS!K142='Master Answer Key'!$B141, 1, 0)</f>
        <v>1</v>
      </c>
      <c r="L139">
        <f>IF(COMMATS!L142='Master Answer Key'!$B141, 1, 0)</f>
        <v>0</v>
      </c>
      <c r="M139">
        <f>IF(COMMATS!M142='Master Answer Key'!$B141, 1, 0)</f>
        <v>1</v>
      </c>
      <c r="N139">
        <f>IF(COMMATS!N142='Master Answer Key'!$B141, 1, 0)</f>
        <v>0</v>
      </c>
      <c r="O139">
        <f>IF(COMMATS!O142='Master Answer Key'!$B141, 1, 0)</f>
        <v>0</v>
      </c>
      <c r="P139">
        <f>IF(COMMATS!P142='Master Answer Key'!$B141, 1, 0)</f>
        <v>1</v>
      </c>
      <c r="Q139">
        <f>IF(COMMATS!Q142='Master Answer Key'!$B141, 1, 0)</f>
        <v>0</v>
      </c>
      <c r="R139">
        <f>IF(COMMATS!R142='Master Answer Key'!$B141, 1, 0)</f>
        <v>0</v>
      </c>
      <c r="S139">
        <f>IF(COMMATS!S142='Master Answer Key'!$B141, 1, 0)</f>
        <v>0</v>
      </c>
      <c r="T139">
        <f>IF(COMMATS!T142='Master Answer Key'!$B141, 1, 0)</f>
        <v>1</v>
      </c>
      <c r="U139">
        <f>IF(COMMATS!U142='Master Answer Key'!$B141, 1, 0)</f>
        <v>1</v>
      </c>
      <c r="V139">
        <f>IF(COMMATS!V142='Master Answer Key'!$B141, 1, 0)</f>
        <v>1</v>
      </c>
      <c r="W139">
        <f>IF(COMMATS!W142='Master Answer Key'!$B141, 1, 0)</f>
        <v>0</v>
      </c>
      <c r="X139">
        <f>IF(COMMATS!X142='Master Answer Key'!$B141, 1, 0)</f>
        <v>0</v>
      </c>
      <c r="Y139">
        <f>IF(COMMATS!Y142='Master Answer Key'!$B141, 1, 0)</f>
        <v>0</v>
      </c>
      <c r="Z139">
        <f>IF(COMMATS!Z142='Master Answer Key'!$B141, 1, 0)</f>
        <v>0</v>
      </c>
      <c r="AA139">
        <f>IF(COMMATS!AA142='Master Answer Key'!$B141, 1, 0)</f>
        <v>1</v>
      </c>
      <c r="AB139">
        <f>IF(COMMATS!AB142='Master Answer Key'!$B141, 1, 0)</f>
        <v>1</v>
      </c>
      <c r="AC139">
        <f>IF(COMMATS!AC142='Master Answer Key'!$B141, 1, 0)</f>
        <v>1</v>
      </c>
      <c r="AD139">
        <f>IF(COMMATS!AD142='Master Answer Key'!$B141, 1, 0)</f>
        <v>1</v>
      </c>
      <c r="AE139">
        <f>IF(COMMATS!AE142='Master Answer Key'!$B141, 1, 0)</f>
        <v>0</v>
      </c>
      <c r="AF139">
        <f>IF(COMMATS!AF142='Master Answer Key'!$B141, 1, 0)</f>
        <v>0</v>
      </c>
      <c r="AG139">
        <f>IF(COMMATS!AG142='Master Answer Key'!$B141, 1, 0)</f>
        <v>1</v>
      </c>
      <c r="AH139">
        <f>IF(COMMATS!AH142='Master Answer Key'!$B141, 1, 0)</f>
        <v>1</v>
      </c>
      <c r="AI139">
        <f>IF(COMMATS!AI142='Master Answer Key'!$B141, 1, 0)</f>
        <v>0</v>
      </c>
      <c r="AJ139">
        <f>IF(COMMATS!AJ142='Master Answer Key'!$B141, 1, 0)</f>
        <v>0</v>
      </c>
      <c r="AK139">
        <f>IF(COMMATS!AK142='Master Answer Key'!$B141, 1, 0)</f>
        <v>0</v>
      </c>
      <c r="AL139">
        <f>IF(COMMATS!AL142='Master Answer Key'!$B141, 1, 0)</f>
        <v>1</v>
      </c>
      <c r="AM139">
        <f>IF(COMMATS!AM142='Master Answer Key'!$B141, 1, 0)</f>
        <v>1</v>
      </c>
      <c r="AN139">
        <f>IF(COMMATS!AN142='Master Answer Key'!$B141, 1, 0)</f>
        <v>0</v>
      </c>
    </row>
    <row r="140">
      <c r="A140" s="5" t="s">
        <v>244</v>
      </c>
      <c r="B140">
        <f>IF(COMMATS!B143='Master Answer Key'!$B142, 1, 0)</f>
        <v>1</v>
      </c>
      <c r="C140">
        <f>IF(COMMATS!C143='Master Answer Key'!$B142, 1, 0)</f>
        <v>1</v>
      </c>
      <c r="D140">
        <f>IF(COMMATS!D143='Master Answer Key'!$B142, 1, 0)</f>
        <v>0</v>
      </c>
      <c r="E140">
        <f>IF(COMMATS!E143='Master Answer Key'!$B142, 1, 0)</f>
        <v>1</v>
      </c>
      <c r="F140">
        <f>IF(COMMATS!F143='Master Answer Key'!$B142, 1, 0)</f>
        <v>1</v>
      </c>
      <c r="G140">
        <f>IF(COMMATS!G143='Master Answer Key'!$B142, 1, 0)</f>
        <v>0</v>
      </c>
      <c r="H140">
        <f>IF(COMMATS!H143='Master Answer Key'!$B142, 1, 0)</f>
        <v>1</v>
      </c>
      <c r="I140">
        <f>IF(COMMATS!I143='Master Answer Key'!$B142, 1, 0)</f>
        <v>1</v>
      </c>
      <c r="J140">
        <f>IF(COMMATS!J143='Master Answer Key'!$B142, 1, 0)</f>
        <v>1</v>
      </c>
      <c r="K140">
        <f>IF(COMMATS!K143='Master Answer Key'!$B142, 1, 0)</f>
        <v>1</v>
      </c>
      <c r="L140">
        <f>IF(COMMATS!L143='Master Answer Key'!$B142, 1, 0)</f>
        <v>1</v>
      </c>
      <c r="M140">
        <f>IF(COMMATS!M143='Master Answer Key'!$B142, 1, 0)</f>
        <v>1</v>
      </c>
      <c r="N140">
        <f>IF(COMMATS!N143='Master Answer Key'!$B142, 1, 0)</f>
        <v>1</v>
      </c>
      <c r="O140">
        <f>IF(COMMATS!O143='Master Answer Key'!$B142, 1, 0)</f>
        <v>1</v>
      </c>
      <c r="P140">
        <f>IF(COMMATS!P143='Master Answer Key'!$B142, 1, 0)</f>
        <v>1</v>
      </c>
      <c r="Q140">
        <f>IF(COMMATS!Q143='Master Answer Key'!$B142, 1, 0)</f>
        <v>0</v>
      </c>
      <c r="R140">
        <f>IF(COMMATS!R143='Master Answer Key'!$B142, 1, 0)</f>
        <v>1</v>
      </c>
      <c r="S140">
        <f>IF(COMMATS!S143='Master Answer Key'!$B142, 1, 0)</f>
        <v>1</v>
      </c>
      <c r="T140">
        <f>IF(COMMATS!T143='Master Answer Key'!$B142, 1, 0)</f>
        <v>1</v>
      </c>
      <c r="U140">
        <f>IF(COMMATS!U143='Master Answer Key'!$B142, 1, 0)</f>
        <v>1</v>
      </c>
      <c r="V140">
        <f>IF(COMMATS!V143='Master Answer Key'!$B142, 1, 0)</f>
        <v>1</v>
      </c>
      <c r="W140">
        <f>IF(COMMATS!W143='Master Answer Key'!$B142, 1, 0)</f>
        <v>0</v>
      </c>
      <c r="X140">
        <f>IF(COMMATS!X143='Master Answer Key'!$B142, 1, 0)</f>
        <v>1</v>
      </c>
      <c r="Y140">
        <f>IF(COMMATS!Y143='Master Answer Key'!$B142, 1, 0)</f>
        <v>0</v>
      </c>
      <c r="Z140">
        <f>IF(COMMATS!Z143='Master Answer Key'!$B142, 1, 0)</f>
        <v>1</v>
      </c>
      <c r="AA140">
        <f>IF(COMMATS!AA143='Master Answer Key'!$B142, 1, 0)</f>
        <v>1</v>
      </c>
      <c r="AB140">
        <f>IF(COMMATS!AB143='Master Answer Key'!$B142, 1, 0)</f>
        <v>1</v>
      </c>
      <c r="AC140">
        <f>IF(COMMATS!AC143='Master Answer Key'!$B142, 1, 0)</f>
        <v>1</v>
      </c>
      <c r="AD140">
        <f>IF(COMMATS!AD143='Master Answer Key'!$B142, 1, 0)</f>
        <v>0</v>
      </c>
      <c r="AE140">
        <f>IF(COMMATS!AE143='Master Answer Key'!$B142, 1, 0)</f>
        <v>1</v>
      </c>
      <c r="AF140">
        <f>IF(COMMATS!AF143='Master Answer Key'!$B142, 1, 0)</f>
        <v>1</v>
      </c>
      <c r="AG140">
        <f>IF(COMMATS!AG143='Master Answer Key'!$B142, 1, 0)</f>
        <v>1</v>
      </c>
      <c r="AH140">
        <f>IF(COMMATS!AH143='Master Answer Key'!$B142, 1, 0)</f>
        <v>1</v>
      </c>
      <c r="AI140">
        <f>IF(COMMATS!AI143='Master Answer Key'!$B142, 1, 0)</f>
        <v>1</v>
      </c>
      <c r="AJ140">
        <f>IF(COMMATS!AJ143='Master Answer Key'!$B142, 1, 0)</f>
        <v>1</v>
      </c>
      <c r="AK140">
        <f>IF(COMMATS!AK143='Master Answer Key'!$B142, 1, 0)</f>
        <v>1</v>
      </c>
      <c r="AL140">
        <f>IF(COMMATS!AL143='Master Answer Key'!$B142, 1, 0)</f>
        <v>1</v>
      </c>
      <c r="AM140">
        <f>IF(COMMATS!AM143='Master Answer Key'!$B142, 1, 0)</f>
        <v>0</v>
      </c>
      <c r="AN140">
        <f>IF(COMMATS!AN143='Master Answer Key'!$B142, 1, 0)</f>
        <v>0</v>
      </c>
    </row>
    <row r="141">
      <c r="A141" s="5" t="s">
        <v>245</v>
      </c>
      <c r="B141">
        <f>IF(COMMATS!B144='Master Answer Key'!$B143, 1, 0)</f>
        <v>1</v>
      </c>
      <c r="C141">
        <f>IF(COMMATS!C144='Master Answer Key'!$B143, 1, 0)</f>
        <v>0</v>
      </c>
      <c r="D141">
        <f>IF(COMMATS!D144='Master Answer Key'!$B143, 1, 0)</f>
        <v>1</v>
      </c>
      <c r="E141">
        <f>IF(COMMATS!E144='Master Answer Key'!$B143, 1, 0)</f>
        <v>1</v>
      </c>
      <c r="F141">
        <f>IF(COMMATS!F144='Master Answer Key'!$B143, 1, 0)</f>
        <v>1</v>
      </c>
      <c r="G141">
        <f>IF(COMMATS!G144='Master Answer Key'!$B143, 1, 0)</f>
        <v>0</v>
      </c>
      <c r="H141">
        <f>IF(COMMATS!H144='Master Answer Key'!$B143, 1, 0)</f>
        <v>1</v>
      </c>
      <c r="I141">
        <f>IF(COMMATS!I144='Master Answer Key'!$B143, 1, 0)</f>
        <v>1</v>
      </c>
      <c r="J141">
        <f>IF(COMMATS!J144='Master Answer Key'!$B143, 1, 0)</f>
        <v>0</v>
      </c>
      <c r="K141">
        <f>IF(COMMATS!K144='Master Answer Key'!$B143, 1, 0)</f>
        <v>1</v>
      </c>
      <c r="L141">
        <f>IF(COMMATS!L144='Master Answer Key'!$B143, 1, 0)</f>
        <v>1</v>
      </c>
      <c r="M141">
        <f>IF(COMMATS!M144='Master Answer Key'!$B143, 1, 0)</f>
        <v>1</v>
      </c>
      <c r="N141">
        <f>IF(COMMATS!N144='Master Answer Key'!$B143, 1, 0)</f>
        <v>1</v>
      </c>
      <c r="O141">
        <f>IF(COMMATS!O144='Master Answer Key'!$B143, 1, 0)</f>
        <v>1</v>
      </c>
      <c r="P141">
        <f>IF(COMMATS!P144='Master Answer Key'!$B143, 1, 0)</f>
        <v>1</v>
      </c>
      <c r="Q141">
        <f>IF(COMMATS!Q144='Master Answer Key'!$B143, 1, 0)</f>
        <v>0</v>
      </c>
      <c r="R141">
        <f>IF(COMMATS!R144='Master Answer Key'!$B143, 1, 0)</f>
        <v>1</v>
      </c>
      <c r="S141">
        <f>IF(COMMATS!S144='Master Answer Key'!$B143, 1, 0)</f>
        <v>1</v>
      </c>
      <c r="T141">
        <f>IF(COMMATS!T144='Master Answer Key'!$B143, 1, 0)</f>
        <v>1</v>
      </c>
      <c r="U141">
        <f>IF(COMMATS!U144='Master Answer Key'!$B143, 1, 0)</f>
        <v>0</v>
      </c>
      <c r="V141">
        <f>IF(COMMATS!V144='Master Answer Key'!$B143, 1, 0)</f>
        <v>1</v>
      </c>
      <c r="W141">
        <f>IF(COMMATS!W144='Master Answer Key'!$B143, 1, 0)</f>
        <v>0</v>
      </c>
      <c r="X141">
        <f>IF(COMMATS!X144='Master Answer Key'!$B143, 1, 0)</f>
        <v>1</v>
      </c>
      <c r="Y141">
        <f>IF(COMMATS!Y144='Master Answer Key'!$B143, 1, 0)</f>
        <v>0</v>
      </c>
      <c r="Z141">
        <f>IF(COMMATS!Z144='Master Answer Key'!$B143, 1, 0)</f>
        <v>1</v>
      </c>
      <c r="AA141">
        <f>IF(COMMATS!AA144='Master Answer Key'!$B143, 1, 0)</f>
        <v>1</v>
      </c>
      <c r="AB141">
        <f>IF(COMMATS!AB144='Master Answer Key'!$B143, 1, 0)</f>
        <v>0</v>
      </c>
      <c r="AC141">
        <f>IF(COMMATS!AC144='Master Answer Key'!$B143, 1, 0)</f>
        <v>1</v>
      </c>
      <c r="AD141">
        <f>IF(COMMATS!AD144='Master Answer Key'!$B143, 1, 0)</f>
        <v>1</v>
      </c>
      <c r="AE141">
        <f>IF(COMMATS!AE144='Master Answer Key'!$B143, 1, 0)</f>
        <v>0</v>
      </c>
      <c r="AF141">
        <f>IF(COMMATS!AF144='Master Answer Key'!$B143, 1, 0)</f>
        <v>0</v>
      </c>
      <c r="AG141">
        <f>IF(COMMATS!AG144='Master Answer Key'!$B143, 1, 0)</f>
        <v>1</v>
      </c>
      <c r="AH141">
        <f>IF(COMMATS!AH144='Master Answer Key'!$B143, 1, 0)</f>
        <v>1</v>
      </c>
      <c r="AI141">
        <f>IF(COMMATS!AI144='Master Answer Key'!$B143, 1, 0)</f>
        <v>1</v>
      </c>
      <c r="AJ141">
        <f>IF(COMMATS!AJ144='Master Answer Key'!$B143, 1, 0)</f>
        <v>1</v>
      </c>
      <c r="AK141">
        <f>IF(COMMATS!AK144='Master Answer Key'!$B143, 1, 0)</f>
        <v>0</v>
      </c>
      <c r="AL141">
        <f>IF(COMMATS!AL144='Master Answer Key'!$B143, 1, 0)</f>
        <v>1</v>
      </c>
      <c r="AM141">
        <f>IF(COMMATS!AM144='Master Answer Key'!$B143, 1, 0)</f>
        <v>1</v>
      </c>
      <c r="AN141">
        <f>IF(COMMATS!AN144='Master Answer Key'!$B143, 1, 0)</f>
        <v>0</v>
      </c>
    </row>
    <row r="142">
      <c r="A142" s="5" t="s">
        <v>246</v>
      </c>
      <c r="B142">
        <f>IF(COMMATS!B145='Master Answer Key'!$B144, 1, 0)</f>
        <v>0</v>
      </c>
      <c r="C142">
        <f>IF(COMMATS!C145='Master Answer Key'!$B144, 1, 0)</f>
        <v>0</v>
      </c>
      <c r="D142">
        <f>IF(COMMATS!D145='Master Answer Key'!$B144, 1, 0)</f>
        <v>0</v>
      </c>
      <c r="E142">
        <f>IF(COMMATS!E145='Master Answer Key'!$B144, 1, 0)</f>
        <v>1</v>
      </c>
      <c r="F142">
        <f>IF(COMMATS!F145='Master Answer Key'!$B144, 1, 0)</f>
        <v>1</v>
      </c>
      <c r="G142">
        <f>IF(COMMATS!G145='Master Answer Key'!$B144, 1, 0)</f>
        <v>0</v>
      </c>
      <c r="H142">
        <f>IF(COMMATS!H145='Master Answer Key'!$B144, 1, 0)</f>
        <v>1</v>
      </c>
      <c r="I142">
        <f>IF(COMMATS!I145='Master Answer Key'!$B144, 1, 0)</f>
        <v>1</v>
      </c>
      <c r="J142">
        <f>IF(COMMATS!J145='Master Answer Key'!$B144, 1, 0)</f>
        <v>1</v>
      </c>
      <c r="K142">
        <f>IF(COMMATS!K145='Master Answer Key'!$B144, 1, 0)</f>
        <v>1</v>
      </c>
      <c r="L142">
        <f>IF(COMMATS!L145='Master Answer Key'!$B144, 1, 0)</f>
        <v>1</v>
      </c>
      <c r="M142">
        <f>IF(COMMATS!M145='Master Answer Key'!$B144, 1, 0)</f>
        <v>1</v>
      </c>
      <c r="N142">
        <f>IF(COMMATS!N145='Master Answer Key'!$B144, 1, 0)</f>
        <v>0</v>
      </c>
      <c r="O142">
        <f>IF(COMMATS!O145='Master Answer Key'!$B144, 1, 0)</f>
        <v>1</v>
      </c>
      <c r="P142">
        <f>IF(COMMATS!P145='Master Answer Key'!$B144, 1, 0)</f>
        <v>1</v>
      </c>
      <c r="Q142">
        <f>IF(COMMATS!Q145='Master Answer Key'!$B144, 1, 0)</f>
        <v>0</v>
      </c>
      <c r="R142">
        <f>IF(COMMATS!R145='Master Answer Key'!$B144, 1, 0)</f>
        <v>1</v>
      </c>
      <c r="S142">
        <f>IF(COMMATS!S145='Master Answer Key'!$B144, 1, 0)</f>
        <v>0</v>
      </c>
      <c r="T142">
        <f>IF(COMMATS!T145='Master Answer Key'!$B144, 1, 0)</f>
        <v>1</v>
      </c>
      <c r="U142">
        <f>IF(COMMATS!U145='Master Answer Key'!$B144, 1, 0)</f>
        <v>1</v>
      </c>
      <c r="V142">
        <f>IF(COMMATS!V145='Master Answer Key'!$B144, 1, 0)</f>
        <v>1</v>
      </c>
      <c r="W142">
        <f>IF(COMMATS!W145='Master Answer Key'!$B144, 1, 0)</f>
        <v>0</v>
      </c>
      <c r="X142">
        <f>IF(COMMATS!X145='Master Answer Key'!$B144, 1, 0)</f>
        <v>1</v>
      </c>
      <c r="Y142">
        <f>IF(COMMATS!Y145='Master Answer Key'!$B144, 1, 0)</f>
        <v>0</v>
      </c>
      <c r="Z142">
        <f>IF(COMMATS!Z145='Master Answer Key'!$B144, 1, 0)</f>
        <v>1</v>
      </c>
      <c r="AA142">
        <f>IF(COMMATS!AA145='Master Answer Key'!$B144, 1, 0)</f>
        <v>1</v>
      </c>
      <c r="AB142">
        <f>IF(COMMATS!AB145='Master Answer Key'!$B144, 1, 0)</f>
        <v>1</v>
      </c>
      <c r="AC142">
        <f>IF(COMMATS!AC145='Master Answer Key'!$B144, 1, 0)</f>
        <v>1</v>
      </c>
      <c r="AD142">
        <f>IF(COMMATS!AD145='Master Answer Key'!$B144, 1, 0)</f>
        <v>1</v>
      </c>
      <c r="AE142">
        <f>IF(COMMATS!AE145='Master Answer Key'!$B144, 1, 0)</f>
        <v>1</v>
      </c>
      <c r="AF142">
        <f>IF(COMMATS!AF145='Master Answer Key'!$B144, 1, 0)</f>
        <v>1</v>
      </c>
      <c r="AG142">
        <f>IF(COMMATS!AG145='Master Answer Key'!$B144, 1, 0)</f>
        <v>1</v>
      </c>
      <c r="AH142">
        <f>IF(COMMATS!AH145='Master Answer Key'!$B144, 1, 0)</f>
        <v>1</v>
      </c>
      <c r="AI142">
        <f>IF(COMMATS!AI145='Master Answer Key'!$B144, 1, 0)</f>
        <v>1</v>
      </c>
      <c r="AJ142">
        <f>IF(COMMATS!AJ145='Master Answer Key'!$B144, 1, 0)</f>
        <v>1</v>
      </c>
      <c r="AK142">
        <f>IF(COMMATS!AK145='Master Answer Key'!$B144, 1, 0)</f>
        <v>1</v>
      </c>
      <c r="AL142">
        <f>IF(COMMATS!AL145='Master Answer Key'!$B144, 1, 0)</f>
        <v>1</v>
      </c>
      <c r="AM142">
        <f>IF(COMMATS!AM145='Master Answer Key'!$B144, 1, 0)</f>
        <v>1</v>
      </c>
      <c r="AN142">
        <f>IF(COMMATS!AN145='Master Answer Key'!$B144, 1, 0)</f>
        <v>0</v>
      </c>
    </row>
    <row r="143">
      <c r="A143" s="5" t="s">
        <v>247</v>
      </c>
      <c r="B143">
        <f>IF(COMMATS!B146='Master Answer Key'!$B145, 1, 0)</f>
        <v>1</v>
      </c>
      <c r="C143">
        <f>IF(COMMATS!C146='Master Answer Key'!$B145, 1, 0)</f>
        <v>1</v>
      </c>
      <c r="D143">
        <f>IF(COMMATS!D146='Master Answer Key'!$B145, 1, 0)</f>
        <v>1</v>
      </c>
      <c r="E143">
        <f>IF(COMMATS!E146='Master Answer Key'!$B145, 1, 0)</f>
        <v>1</v>
      </c>
      <c r="F143">
        <f>IF(COMMATS!F146='Master Answer Key'!$B145, 1, 0)</f>
        <v>1</v>
      </c>
      <c r="G143">
        <f>IF(COMMATS!G146='Master Answer Key'!$B145, 1, 0)</f>
        <v>0</v>
      </c>
      <c r="H143">
        <f>IF(COMMATS!H146='Master Answer Key'!$B145, 1, 0)</f>
        <v>1</v>
      </c>
      <c r="I143">
        <f>IF(COMMATS!I146='Master Answer Key'!$B145, 1, 0)</f>
        <v>0</v>
      </c>
      <c r="J143">
        <f>IF(COMMATS!J146='Master Answer Key'!$B145, 1, 0)</f>
        <v>1</v>
      </c>
      <c r="K143">
        <f>IF(COMMATS!K146='Master Answer Key'!$B145, 1, 0)</f>
        <v>1</v>
      </c>
      <c r="L143">
        <f>IF(COMMATS!L146='Master Answer Key'!$B145, 1, 0)</f>
        <v>1</v>
      </c>
      <c r="M143">
        <f>IF(COMMATS!M146='Master Answer Key'!$B145, 1, 0)</f>
        <v>1</v>
      </c>
      <c r="N143">
        <f>IF(COMMATS!N146='Master Answer Key'!$B145, 1, 0)</f>
        <v>0</v>
      </c>
      <c r="O143">
        <f>IF(COMMATS!O146='Master Answer Key'!$B145, 1, 0)</f>
        <v>1</v>
      </c>
      <c r="P143">
        <f>IF(COMMATS!P146='Master Answer Key'!$B145, 1, 0)</f>
        <v>1</v>
      </c>
      <c r="Q143">
        <f>IF(COMMATS!Q146='Master Answer Key'!$B145, 1, 0)</f>
        <v>0</v>
      </c>
      <c r="R143">
        <f>IF(COMMATS!R146='Master Answer Key'!$B145, 1, 0)</f>
        <v>1</v>
      </c>
      <c r="S143">
        <f>IF(COMMATS!S146='Master Answer Key'!$B145, 1, 0)</f>
        <v>1</v>
      </c>
      <c r="T143">
        <f>IF(COMMATS!T146='Master Answer Key'!$B145, 1, 0)</f>
        <v>1</v>
      </c>
      <c r="U143">
        <f>IF(COMMATS!U146='Master Answer Key'!$B145, 1, 0)</f>
        <v>1</v>
      </c>
      <c r="V143">
        <f>IF(COMMATS!V146='Master Answer Key'!$B145, 1, 0)</f>
        <v>1</v>
      </c>
      <c r="W143">
        <f>IF(COMMATS!W146='Master Answer Key'!$B145, 1, 0)</f>
        <v>0</v>
      </c>
      <c r="X143">
        <f>IF(COMMATS!X146='Master Answer Key'!$B145, 1, 0)</f>
        <v>1</v>
      </c>
      <c r="Y143">
        <f>IF(COMMATS!Y146='Master Answer Key'!$B145, 1, 0)</f>
        <v>0</v>
      </c>
      <c r="Z143">
        <f>IF(COMMATS!Z146='Master Answer Key'!$B145, 1, 0)</f>
        <v>1</v>
      </c>
      <c r="AA143">
        <f>IF(COMMATS!AA146='Master Answer Key'!$B145, 1, 0)</f>
        <v>1</v>
      </c>
      <c r="AB143">
        <f>IF(COMMATS!AB146='Master Answer Key'!$B145, 1, 0)</f>
        <v>1</v>
      </c>
      <c r="AC143">
        <f>IF(COMMATS!AC146='Master Answer Key'!$B145, 1, 0)</f>
        <v>0</v>
      </c>
      <c r="AD143">
        <f>IF(COMMATS!AD146='Master Answer Key'!$B145, 1, 0)</f>
        <v>1</v>
      </c>
      <c r="AE143">
        <f>IF(COMMATS!AE146='Master Answer Key'!$B145, 1, 0)</f>
        <v>1</v>
      </c>
      <c r="AF143">
        <f>IF(COMMATS!AF146='Master Answer Key'!$B145, 1, 0)</f>
        <v>0</v>
      </c>
      <c r="AG143">
        <f>IF(COMMATS!AG146='Master Answer Key'!$B145, 1, 0)</f>
        <v>1</v>
      </c>
      <c r="AH143">
        <f>IF(COMMATS!AH146='Master Answer Key'!$B145, 1, 0)</f>
        <v>1</v>
      </c>
      <c r="AI143">
        <f>IF(COMMATS!AI146='Master Answer Key'!$B145, 1, 0)</f>
        <v>0</v>
      </c>
      <c r="AJ143">
        <f>IF(COMMATS!AJ146='Master Answer Key'!$B145, 1, 0)</f>
        <v>1</v>
      </c>
      <c r="AK143">
        <f>IF(COMMATS!AK146='Master Answer Key'!$B145, 1, 0)</f>
        <v>1</v>
      </c>
      <c r="AL143">
        <f>IF(COMMATS!AL146='Master Answer Key'!$B145, 1, 0)</f>
        <v>1</v>
      </c>
      <c r="AM143">
        <f>IF(COMMATS!AM146='Master Answer Key'!$B145, 1, 0)</f>
        <v>0</v>
      </c>
      <c r="AN143">
        <f>IF(COMMATS!AN146='Master Answer Key'!$B145, 1, 0)</f>
        <v>0</v>
      </c>
    </row>
    <row r="144">
      <c r="A144" s="5" t="s">
        <v>248</v>
      </c>
      <c r="B144">
        <f>IF(COMMATS!B147='Master Answer Key'!$B146, 1, 0)</f>
        <v>1</v>
      </c>
      <c r="C144">
        <f>IF(COMMATS!C147='Master Answer Key'!$B146, 1, 0)</f>
        <v>0</v>
      </c>
      <c r="D144">
        <f>IF(COMMATS!D147='Master Answer Key'!$B146, 1, 0)</f>
        <v>0</v>
      </c>
      <c r="E144">
        <f>IF(COMMATS!E147='Master Answer Key'!$B146, 1, 0)</f>
        <v>0</v>
      </c>
      <c r="F144">
        <f>IF(COMMATS!F147='Master Answer Key'!$B146, 1, 0)</f>
        <v>1</v>
      </c>
      <c r="G144">
        <f>IF(COMMATS!G147='Master Answer Key'!$B146, 1, 0)</f>
        <v>0</v>
      </c>
      <c r="H144">
        <f>IF(COMMATS!H147='Master Answer Key'!$B146, 1, 0)</f>
        <v>0</v>
      </c>
      <c r="I144">
        <f>IF(COMMATS!I147='Master Answer Key'!$B146, 1, 0)</f>
        <v>0</v>
      </c>
      <c r="J144">
        <f>IF(COMMATS!J147='Master Answer Key'!$B146, 1, 0)</f>
        <v>1</v>
      </c>
      <c r="K144">
        <f>IF(COMMATS!K147='Master Answer Key'!$B146, 1, 0)</f>
        <v>0</v>
      </c>
      <c r="L144">
        <f>IF(COMMATS!L147='Master Answer Key'!$B146, 1, 0)</f>
        <v>0</v>
      </c>
      <c r="M144">
        <f>IF(COMMATS!M147='Master Answer Key'!$B146, 1, 0)</f>
        <v>1</v>
      </c>
      <c r="N144">
        <f>IF(COMMATS!N147='Master Answer Key'!$B146, 1, 0)</f>
        <v>0</v>
      </c>
      <c r="O144">
        <f>IF(COMMATS!O147='Master Answer Key'!$B146, 1, 0)</f>
        <v>0</v>
      </c>
      <c r="P144">
        <f>IF(COMMATS!P147='Master Answer Key'!$B146, 1, 0)</f>
        <v>1</v>
      </c>
      <c r="Q144">
        <f>IF(COMMATS!Q147='Master Answer Key'!$B146, 1, 0)</f>
        <v>1</v>
      </c>
      <c r="R144">
        <f>IF(COMMATS!R147='Master Answer Key'!$B146, 1, 0)</f>
        <v>0</v>
      </c>
      <c r="S144">
        <f>IF(COMMATS!S147='Master Answer Key'!$B146, 1, 0)</f>
        <v>0</v>
      </c>
      <c r="T144">
        <f>IF(COMMATS!T147='Master Answer Key'!$B146, 1, 0)</f>
        <v>0</v>
      </c>
      <c r="U144">
        <f>IF(COMMATS!U147='Master Answer Key'!$B146, 1, 0)</f>
        <v>1</v>
      </c>
      <c r="V144">
        <f>IF(COMMATS!V147='Master Answer Key'!$B146, 1, 0)</f>
        <v>1</v>
      </c>
      <c r="W144">
        <f>IF(COMMATS!W147='Master Answer Key'!$B146, 1, 0)</f>
        <v>0</v>
      </c>
      <c r="X144">
        <f>IF(COMMATS!X147='Master Answer Key'!$B146, 1, 0)</f>
        <v>1</v>
      </c>
      <c r="Y144">
        <f>IF(COMMATS!Y147='Master Answer Key'!$B146, 1, 0)</f>
        <v>0</v>
      </c>
      <c r="Z144">
        <f>IF(COMMATS!Z147='Master Answer Key'!$B146, 1, 0)</f>
        <v>0</v>
      </c>
      <c r="AA144">
        <f>IF(COMMATS!AA147='Master Answer Key'!$B146, 1, 0)</f>
        <v>1</v>
      </c>
      <c r="AB144">
        <f>IF(COMMATS!AB147='Master Answer Key'!$B146, 1, 0)</f>
        <v>1</v>
      </c>
      <c r="AC144">
        <f>IF(COMMATS!AC147='Master Answer Key'!$B146, 1, 0)</f>
        <v>1</v>
      </c>
      <c r="AD144">
        <f>IF(COMMATS!AD147='Master Answer Key'!$B146, 1, 0)</f>
        <v>1</v>
      </c>
      <c r="AE144">
        <f>IF(COMMATS!AE147='Master Answer Key'!$B146, 1, 0)</f>
        <v>0</v>
      </c>
      <c r="AF144">
        <f>IF(COMMATS!AF147='Master Answer Key'!$B146, 1, 0)</f>
        <v>1</v>
      </c>
      <c r="AG144">
        <f>IF(COMMATS!AG147='Master Answer Key'!$B146, 1, 0)</f>
        <v>1</v>
      </c>
      <c r="AH144">
        <f>IF(COMMATS!AH147='Master Answer Key'!$B146, 1, 0)</f>
        <v>1</v>
      </c>
      <c r="AI144">
        <f>IF(COMMATS!AI147='Master Answer Key'!$B146, 1, 0)</f>
        <v>1</v>
      </c>
      <c r="AJ144">
        <f>IF(COMMATS!AJ147='Master Answer Key'!$B146, 1, 0)</f>
        <v>1</v>
      </c>
      <c r="AK144">
        <f>IF(COMMATS!AK147='Master Answer Key'!$B146, 1, 0)</f>
        <v>1</v>
      </c>
      <c r="AL144">
        <f>IF(COMMATS!AL147='Master Answer Key'!$B146, 1, 0)</f>
        <v>0</v>
      </c>
      <c r="AM144">
        <f>IF(COMMATS!AM147='Master Answer Key'!$B146, 1, 0)</f>
        <v>0</v>
      </c>
      <c r="AN144">
        <f>IF(COMMATS!AN147='Master Answer Key'!$B146, 1, 0)</f>
        <v>0</v>
      </c>
    </row>
    <row r="145">
      <c r="A145" s="5" t="s">
        <v>249</v>
      </c>
      <c r="B145">
        <f>IF(COMMATS!B148='Master Answer Key'!$B147, 1, 0)</f>
        <v>1</v>
      </c>
      <c r="C145">
        <f>IF(COMMATS!C148='Master Answer Key'!$B147, 1, 0)</f>
        <v>1</v>
      </c>
      <c r="D145">
        <f>IF(COMMATS!D148='Master Answer Key'!$B147, 1, 0)</f>
        <v>1</v>
      </c>
      <c r="E145">
        <f>IF(COMMATS!E148='Master Answer Key'!$B147, 1, 0)</f>
        <v>1</v>
      </c>
      <c r="F145">
        <f>IF(COMMATS!F148='Master Answer Key'!$B147, 1, 0)</f>
        <v>1</v>
      </c>
      <c r="G145">
        <f>IF(COMMATS!G148='Master Answer Key'!$B147, 1, 0)</f>
        <v>0</v>
      </c>
      <c r="H145">
        <f>IF(COMMATS!H148='Master Answer Key'!$B147, 1, 0)</f>
        <v>1</v>
      </c>
      <c r="I145">
        <f>IF(COMMATS!I148='Master Answer Key'!$B147, 1, 0)</f>
        <v>1</v>
      </c>
      <c r="J145">
        <f>IF(COMMATS!J148='Master Answer Key'!$B147, 1, 0)</f>
        <v>1</v>
      </c>
      <c r="K145">
        <f>IF(COMMATS!K148='Master Answer Key'!$B147, 1, 0)</f>
        <v>1</v>
      </c>
      <c r="L145">
        <f>IF(COMMATS!L148='Master Answer Key'!$B147, 1, 0)</f>
        <v>1</v>
      </c>
      <c r="M145">
        <f>IF(COMMATS!M148='Master Answer Key'!$B147, 1, 0)</f>
        <v>1</v>
      </c>
      <c r="N145">
        <f>IF(COMMATS!N148='Master Answer Key'!$B147, 1, 0)</f>
        <v>1</v>
      </c>
      <c r="O145">
        <f>IF(COMMATS!O148='Master Answer Key'!$B147, 1, 0)</f>
        <v>1</v>
      </c>
      <c r="P145">
        <f>IF(COMMATS!P148='Master Answer Key'!$B147, 1, 0)</f>
        <v>0</v>
      </c>
      <c r="Q145">
        <f>IF(COMMATS!Q148='Master Answer Key'!$B147, 1, 0)</f>
        <v>1</v>
      </c>
      <c r="R145">
        <f>IF(COMMATS!R148='Master Answer Key'!$B147, 1, 0)</f>
        <v>0</v>
      </c>
      <c r="S145">
        <f>IF(COMMATS!S148='Master Answer Key'!$B147, 1, 0)</f>
        <v>0</v>
      </c>
      <c r="T145">
        <f>IF(COMMATS!T148='Master Answer Key'!$B147, 1, 0)</f>
        <v>1</v>
      </c>
      <c r="U145">
        <f>IF(COMMATS!U148='Master Answer Key'!$B147, 1, 0)</f>
        <v>1</v>
      </c>
      <c r="V145">
        <f>IF(COMMATS!V148='Master Answer Key'!$B147, 1, 0)</f>
        <v>1</v>
      </c>
      <c r="W145">
        <f>IF(COMMATS!W148='Master Answer Key'!$B147, 1, 0)</f>
        <v>0</v>
      </c>
      <c r="X145">
        <f>IF(COMMATS!X148='Master Answer Key'!$B147, 1, 0)</f>
        <v>1</v>
      </c>
      <c r="Y145">
        <f>IF(COMMATS!Y148='Master Answer Key'!$B147, 1, 0)</f>
        <v>0</v>
      </c>
      <c r="Z145">
        <f>IF(COMMATS!Z148='Master Answer Key'!$B147, 1, 0)</f>
        <v>1</v>
      </c>
      <c r="AA145">
        <f>IF(COMMATS!AA148='Master Answer Key'!$B147, 1, 0)</f>
        <v>1</v>
      </c>
      <c r="AB145">
        <f>IF(COMMATS!AB148='Master Answer Key'!$B147, 1, 0)</f>
        <v>1</v>
      </c>
      <c r="AC145">
        <f>IF(COMMATS!AC148='Master Answer Key'!$B147, 1, 0)</f>
        <v>1</v>
      </c>
      <c r="AD145">
        <f>IF(COMMATS!AD148='Master Answer Key'!$B147, 1, 0)</f>
        <v>1</v>
      </c>
      <c r="AE145">
        <f>IF(COMMATS!AE148='Master Answer Key'!$B147, 1, 0)</f>
        <v>1</v>
      </c>
      <c r="AF145">
        <f>IF(COMMATS!AF148='Master Answer Key'!$B147, 1, 0)</f>
        <v>0</v>
      </c>
      <c r="AG145">
        <f>IF(COMMATS!AG148='Master Answer Key'!$B147, 1, 0)</f>
        <v>1</v>
      </c>
      <c r="AH145">
        <f>IF(COMMATS!AH148='Master Answer Key'!$B147, 1, 0)</f>
        <v>1</v>
      </c>
      <c r="AI145">
        <f>IF(COMMATS!AI148='Master Answer Key'!$B147, 1, 0)</f>
        <v>1</v>
      </c>
      <c r="AJ145">
        <f>IF(COMMATS!AJ148='Master Answer Key'!$B147, 1, 0)</f>
        <v>1</v>
      </c>
      <c r="AK145">
        <f>IF(COMMATS!AK148='Master Answer Key'!$B147, 1, 0)</f>
        <v>1</v>
      </c>
      <c r="AL145">
        <f>IF(COMMATS!AL148='Master Answer Key'!$B147, 1, 0)</f>
        <v>1</v>
      </c>
      <c r="AM145">
        <f>IF(COMMATS!AM148='Master Answer Key'!$B147, 1, 0)</f>
        <v>1</v>
      </c>
      <c r="AN145">
        <f>IF(COMMATS!AN148='Master Answer Key'!$B147, 1, 0)</f>
        <v>0</v>
      </c>
    </row>
    <row r="146">
      <c r="A146" s="5" t="s">
        <v>250</v>
      </c>
      <c r="B146">
        <f>IF(COMMATS!B149='Master Answer Key'!$B148, 1, 0)</f>
        <v>1</v>
      </c>
      <c r="C146">
        <f>IF(COMMATS!C149='Master Answer Key'!$B148, 1, 0)</f>
        <v>1</v>
      </c>
      <c r="D146">
        <f>IF(COMMATS!D149='Master Answer Key'!$B148, 1, 0)</f>
        <v>1</v>
      </c>
      <c r="E146">
        <f>IF(COMMATS!E149='Master Answer Key'!$B148, 1, 0)</f>
        <v>1</v>
      </c>
      <c r="F146">
        <f>IF(COMMATS!F149='Master Answer Key'!$B148, 1, 0)</f>
        <v>1</v>
      </c>
      <c r="G146">
        <f>IF(COMMATS!G149='Master Answer Key'!$B148, 1, 0)</f>
        <v>0</v>
      </c>
      <c r="H146">
        <f>IF(COMMATS!H149='Master Answer Key'!$B148, 1, 0)</f>
        <v>1</v>
      </c>
      <c r="I146">
        <f>IF(COMMATS!I149='Master Answer Key'!$B148, 1, 0)</f>
        <v>0</v>
      </c>
      <c r="J146">
        <f>IF(COMMATS!J149='Master Answer Key'!$B148, 1, 0)</f>
        <v>1</v>
      </c>
      <c r="K146">
        <f>IF(COMMATS!K149='Master Answer Key'!$B148, 1, 0)</f>
        <v>0</v>
      </c>
      <c r="L146">
        <f>IF(COMMATS!L149='Master Answer Key'!$B148, 1, 0)</f>
        <v>1</v>
      </c>
      <c r="M146">
        <f>IF(COMMATS!M149='Master Answer Key'!$B148, 1, 0)</f>
        <v>1</v>
      </c>
      <c r="N146">
        <f>IF(COMMATS!N149='Master Answer Key'!$B148, 1, 0)</f>
        <v>1</v>
      </c>
      <c r="O146">
        <f>IF(COMMATS!O149='Master Answer Key'!$B148, 1, 0)</f>
        <v>1</v>
      </c>
      <c r="P146">
        <f>IF(COMMATS!P149='Master Answer Key'!$B148, 1, 0)</f>
        <v>1</v>
      </c>
      <c r="Q146">
        <f>IF(COMMATS!Q149='Master Answer Key'!$B148, 1, 0)</f>
        <v>1</v>
      </c>
      <c r="R146">
        <f>IF(COMMATS!R149='Master Answer Key'!$B148, 1, 0)</f>
        <v>1</v>
      </c>
      <c r="S146">
        <f>IF(COMMATS!S149='Master Answer Key'!$B148, 1, 0)</f>
        <v>0</v>
      </c>
      <c r="T146">
        <f>IF(COMMATS!T149='Master Answer Key'!$B148, 1, 0)</f>
        <v>1</v>
      </c>
      <c r="U146">
        <f>IF(COMMATS!U149='Master Answer Key'!$B148, 1, 0)</f>
        <v>1</v>
      </c>
      <c r="V146">
        <f>IF(COMMATS!V149='Master Answer Key'!$B148, 1, 0)</f>
        <v>1</v>
      </c>
      <c r="W146">
        <f>IF(COMMATS!W149='Master Answer Key'!$B148, 1, 0)</f>
        <v>0</v>
      </c>
      <c r="X146">
        <f>IF(COMMATS!X149='Master Answer Key'!$B148, 1, 0)</f>
        <v>1</v>
      </c>
      <c r="Y146">
        <f>IF(COMMATS!Y149='Master Answer Key'!$B148, 1, 0)</f>
        <v>0</v>
      </c>
      <c r="Z146">
        <f>IF(COMMATS!Z149='Master Answer Key'!$B148, 1, 0)</f>
        <v>1</v>
      </c>
      <c r="AA146">
        <f>IF(COMMATS!AA149='Master Answer Key'!$B148, 1, 0)</f>
        <v>1</v>
      </c>
      <c r="AB146">
        <f>IF(COMMATS!AB149='Master Answer Key'!$B148, 1, 0)</f>
        <v>1</v>
      </c>
      <c r="AC146">
        <f>IF(COMMATS!AC149='Master Answer Key'!$B148, 1, 0)</f>
        <v>1</v>
      </c>
      <c r="AD146">
        <f>IF(COMMATS!AD149='Master Answer Key'!$B148, 1, 0)</f>
        <v>1</v>
      </c>
      <c r="AE146">
        <f>IF(COMMATS!AE149='Master Answer Key'!$B148, 1, 0)</f>
        <v>1</v>
      </c>
      <c r="AF146">
        <f>IF(COMMATS!AF149='Master Answer Key'!$B148, 1, 0)</f>
        <v>0</v>
      </c>
      <c r="AG146">
        <f>IF(COMMATS!AG149='Master Answer Key'!$B148, 1, 0)</f>
        <v>1</v>
      </c>
      <c r="AH146">
        <f>IF(COMMATS!AH149='Master Answer Key'!$B148, 1, 0)</f>
        <v>1</v>
      </c>
      <c r="AI146">
        <f>IF(COMMATS!AI149='Master Answer Key'!$B148, 1, 0)</f>
        <v>1</v>
      </c>
      <c r="AJ146">
        <f>IF(COMMATS!AJ149='Master Answer Key'!$B148, 1, 0)</f>
        <v>1</v>
      </c>
      <c r="AK146">
        <f>IF(COMMATS!AK149='Master Answer Key'!$B148, 1, 0)</f>
        <v>1</v>
      </c>
      <c r="AL146">
        <f>IF(COMMATS!AL149='Master Answer Key'!$B148, 1, 0)</f>
        <v>1</v>
      </c>
      <c r="AM146">
        <f>IF(COMMATS!AM149='Master Answer Key'!$B148, 1, 0)</f>
        <v>1</v>
      </c>
      <c r="AN146">
        <f>IF(COMMATS!AN149='Master Answer Key'!$B148, 1, 0)</f>
        <v>0</v>
      </c>
    </row>
    <row r="147">
      <c r="A147" s="5" t="s">
        <v>251</v>
      </c>
      <c r="B147">
        <f>IF(COMMATS!B150='Master Answer Key'!$B149, 1, 0)</f>
        <v>1</v>
      </c>
      <c r="C147">
        <f>IF(COMMATS!C150='Master Answer Key'!$B149, 1, 0)</f>
        <v>1</v>
      </c>
      <c r="D147">
        <f>IF(COMMATS!D150='Master Answer Key'!$B149, 1, 0)</f>
        <v>1</v>
      </c>
      <c r="E147">
        <f>IF(COMMATS!E150='Master Answer Key'!$B149, 1, 0)</f>
        <v>1</v>
      </c>
      <c r="F147">
        <f>IF(COMMATS!F150='Master Answer Key'!$B149, 1, 0)</f>
        <v>1</v>
      </c>
      <c r="G147">
        <f>IF(COMMATS!G150='Master Answer Key'!$B149, 1, 0)</f>
        <v>0</v>
      </c>
      <c r="H147">
        <f>IF(COMMATS!H150='Master Answer Key'!$B149, 1, 0)</f>
        <v>1</v>
      </c>
      <c r="I147">
        <f>IF(COMMATS!I150='Master Answer Key'!$B149, 1, 0)</f>
        <v>0</v>
      </c>
      <c r="J147">
        <f>IF(COMMATS!J150='Master Answer Key'!$B149, 1, 0)</f>
        <v>1</v>
      </c>
      <c r="K147">
        <f>IF(COMMATS!K150='Master Answer Key'!$B149, 1, 0)</f>
        <v>1</v>
      </c>
      <c r="L147">
        <f>IF(COMMATS!L150='Master Answer Key'!$B149, 1, 0)</f>
        <v>1</v>
      </c>
      <c r="M147">
        <f>IF(COMMATS!M150='Master Answer Key'!$B149, 1, 0)</f>
        <v>1</v>
      </c>
      <c r="N147">
        <f>IF(COMMATS!N150='Master Answer Key'!$B149, 1, 0)</f>
        <v>1</v>
      </c>
      <c r="O147">
        <f>IF(COMMATS!O150='Master Answer Key'!$B149, 1, 0)</f>
        <v>1</v>
      </c>
      <c r="P147">
        <f>IF(COMMATS!P150='Master Answer Key'!$B149, 1, 0)</f>
        <v>1</v>
      </c>
      <c r="Q147">
        <f>IF(COMMATS!Q150='Master Answer Key'!$B149, 1, 0)</f>
        <v>1</v>
      </c>
      <c r="R147">
        <f>IF(COMMATS!R150='Master Answer Key'!$B149, 1, 0)</f>
        <v>1</v>
      </c>
      <c r="S147">
        <f>IF(COMMATS!S150='Master Answer Key'!$B149, 1, 0)</f>
        <v>1</v>
      </c>
      <c r="T147">
        <f>IF(COMMATS!T150='Master Answer Key'!$B149, 1, 0)</f>
        <v>1</v>
      </c>
      <c r="U147">
        <f>IF(COMMATS!U150='Master Answer Key'!$B149, 1, 0)</f>
        <v>1</v>
      </c>
      <c r="V147">
        <f>IF(COMMATS!V150='Master Answer Key'!$B149, 1, 0)</f>
        <v>1</v>
      </c>
      <c r="W147">
        <f>IF(COMMATS!W150='Master Answer Key'!$B149, 1, 0)</f>
        <v>0</v>
      </c>
      <c r="X147">
        <f>IF(COMMATS!X150='Master Answer Key'!$B149, 1, 0)</f>
        <v>1</v>
      </c>
      <c r="Y147">
        <f>IF(COMMATS!Y150='Master Answer Key'!$B149, 1, 0)</f>
        <v>0</v>
      </c>
      <c r="Z147">
        <f>IF(COMMATS!Z150='Master Answer Key'!$B149, 1, 0)</f>
        <v>1</v>
      </c>
      <c r="AA147">
        <f>IF(COMMATS!AA150='Master Answer Key'!$B149, 1, 0)</f>
        <v>1</v>
      </c>
      <c r="AB147">
        <f>IF(COMMATS!AB150='Master Answer Key'!$B149, 1, 0)</f>
        <v>1</v>
      </c>
      <c r="AC147">
        <f>IF(COMMATS!AC150='Master Answer Key'!$B149, 1, 0)</f>
        <v>1</v>
      </c>
      <c r="AD147">
        <f>IF(COMMATS!AD150='Master Answer Key'!$B149, 1, 0)</f>
        <v>1</v>
      </c>
      <c r="AE147">
        <f>IF(COMMATS!AE150='Master Answer Key'!$B149, 1, 0)</f>
        <v>1</v>
      </c>
      <c r="AF147">
        <f>IF(COMMATS!AF150='Master Answer Key'!$B149, 1, 0)</f>
        <v>0</v>
      </c>
      <c r="AG147">
        <f>IF(COMMATS!AG150='Master Answer Key'!$B149, 1, 0)</f>
        <v>1</v>
      </c>
      <c r="AH147">
        <f>IF(COMMATS!AH150='Master Answer Key'!$B149, 1, 0)</f>
        <v>1</v>
      </c>
      <c r="AI147">
        <f>IF(COMMATS!AI150='Master Answer Key'!$B149, 1, 0)</f>
        <v>1</v>
      </c>
      <c r="AJ147">
        <f>IF(COMMATS!AJ150='Master Answer Key'!$B149, 1, 0)</f>
        <v>1</v>
      </c>
      <c r="AK147">
        <f>IF(COMMATS!AK150='Master Answer Key'!$B149, 1, 0)</f>
        <v>1</v>
      </c>
      <c r="AL147">
        <f>IF(COMMATS!AL150='Master Answer Key'!$B149, 1, 0)</f>
        <v>1</v>
      </c>
      <c r="AM147">
        <f>IF(COMMATS!AM150='Master Answer Key'!$B149, 1, 0)</f>
        <v>1</v>
      </c>
      <c r="AN147">
        <f>IF(COMMATS!AN150='Master Answer Key'!$B149, 1, 0)</f>
        <v>0</v>
      </c>
    </row>
    <row r="148">
      <c r="A148" s="5" t="s">
        <v>252</v>
      </c>
      <c r="B148">
        <f>IF(COMMATS!B151='Master Answer Key'!$B150, 1, 0)</f>
        <v>1</v>
      </c>
      <c r="C148">
        <f>IF(COMMATS!C151='Master Answer Key'!$B150, 1, 0)</f>
        <v>1</v>
      </c>
      <c r="D148">
        <f>IF(COMMATS!D151='Master Answer Key'!$B150, 1, 0)</f>
        <v>1</v>
      </c>
      <c r="E148">
        <f>IF(COMMATS!E151='Master Answer Key'!$B150, 1, 0)</f>
        <v>1</v>
      </c>
      <c r="F148">
        <f>IF(COMMATS!F151='Master Answer Key'!$B150, 1, 0)</f>
        <v>1</v>
      </c>
      <c r="G148">
        <f>IF(COMMATS!G151='Master Answer Key'!$B150, 1, 0)</f>
        <v>0</v>
      </c>
      <c r="H148">
        <f>IF(COMMATS!H151='Master Answer Key'!$B150, 1, 0)</f>
        <v>1</v>
      </c>
      <c r="I148">
        <f>IF(COMMATS!I151='Master Answer Key'!$B150, 1, 0)</f>
        <v>0</v>
      </c>
      <c r="J148">
        <f>IF(COMMATS!J151='Master Answer Key'!$B150, 1, 0)</f>
        <v>1</v>
      </c>
      <c r="K148">
        <f>IF(COMMATS!K151='Master Answer Key'!$B150, 1, 0)</f>
        <v>0</v>
      </c>
      <c r="L148">
        <f>IF(COMMATS!L151='Master Answer Key'!$B150, 1, 0)</f>
        <v>1</v>
      </c>
      <c r="M148">
        <f>IF(COMMATS!M151='Master Answer Key'!$B150, 1, 0)</f>
        <v>1</v>
      </c>
      <c r="N148">
        <f>IF(COMMATS!N151='Master Answer Key'!$B150, 1, 0)</f>
        <v>1</v>
      </c>
      <c r="O148">
        <f>IF(COMMATS!O151='Master Answer Key'!$B150, 1, 0)</f>
        <v>1</v>
      </c>
      <c r="P148">
        <f>IF(COMMATS!P151='Master Answer Key'!$B150, 1, 0)</f>
        <v>1</v>
      </c>
      <c r="Q148">
        <f>IF(COMMATS!Q151='Master Answer Key'!$B150, 1, 0)</f>
        <v>0</v>
      </c>
      <c r="R148">
        <f>IF(COMMATS!R151='Master Answer Key'!$B150, 1, 0)</f>
        <v>0</v>
      </c>
      <c r="S148">
        <f>IF(COMMATS!S151='Master Answer Key'!$B150, 1, 0)</f>
        <v>0</v>
      </c>
      <c r="T148">
        <f>IF(COMMATS!T151='Master Answer Key'!$B150, 1, 0)</f>
        <v>1</v>
      </c>
      <c r="U148">
        <f>IF(COMMATS!U151='Master Answer Key'!$B150, 1, 0)</f>
        <v>0</v>
      </c>
      <c r="V148">
        <f>IF(COMMATS!V151='Master Answer Key'!$B150, 1, 0)</f>
        <v>1</v>
      </c>
      <c r="W148">
        <f>IF(COMMATS!W151='Master Answer Key'!$B150, 1, 0)</f>
        <v>0</v>
      </c>
      <c r="X148">
        <f>IF(COMMATS!X151='Master Answer Key'!$B150, 1, 0)</f>
        <v>0</v>
      </c>
      <c r="Y148">
        <f>IF(COMMATS!Y151='Master Answer Key'!$B150, 1, 0)</f>
        <v>0</v>
      </c>
      <c r="Z148">
        <f>IF(COMMATS!Z151='Master Answer Key'!$B150, 1, 0)</f>
        <v>1</v>
      </c>
      <c r="AA148">
        <f>IF(COMMATS!AA151='Master Answer Key'!$B150, 1, 0)</f>
        <v>1</v>
      </c>
      <c r="AB148">
        <f>IF(COMMATS!AB151='Master Answer Key'!$B150, 1, 0)</f>
        <v>1</v>
      </c>
      <c r="AC148">
        <f>IF(COMMATS!AC151='Master Answer Key'!$B150, 1, 0)</f>
        <v>0</v>
      </c>
      <c r="AD148">
        <f>IF(COMMATS!AD151='Master Answer Key'!$B150, 1, 0)</f>
        <v>1</v>
      </c>
      <c r="AE148">
        <f>IF(COMMATS!AE151='Master Answer Key'!$B150, 1, 0)</f>
        <v>0</v>
      </c>
      <c r="AF148">
        <f>IF(COMMATS!AF151='Master Answer Key'!$B150, 1, 0)</f>
        <v>0</v>
      </c>
      <c r="AG148">
        <f>IF(COMMATS!AG151='Master Answer Key'!$B150, 1, 0)</f>
        <v>0</v>
      </c>
      <c r="AH148">
        <f>IF(COMMATS!AH151='Master Answer Key'!$B150, 1, 0)</f>
        <v>1</v>
      </c>
      <c r="AI148">
        <f>IF(COMMATS!AI151='Master Answer Key'!$B150, 1, 0)</f>
        <v>1</v>
      </c>
      <c r="AJ148">
        <f>IF(COMMATS!AJ151='Master Answer Key'!$B150, 1, 0)</f>
        <v>1</v>
      </c>
      <c r="AK148">
        <f>IF(COMMATS!AK151='Master Answer Key'!$B150, 1, 0)</f>
        <v>1</v>
      </c>
      <c r="AL148">
        <f>IF(COMMATS!AL151='Master Answer Key'!$B150, 1, 0)</f>
        <v>1</v>
      </c>
      <c r="AM148">
        <f>IF(COMMATS!AM151='Master Answer Key'!$B150, 1, 0)</f>
        <v>1</v>
      </c>
      <c r="AN148">
        <f>IF(COMMATS!AN151='Master Answer Key'!$B150, 1, 0)</f>
        <v>0</v>
      </c>
    </row>
    <row r="149">
      <c r="A149" s="5" t="s">
        <v>253</v>
      </c>
      <c r="B149">
        <f>IF(COMMATS!B152='Master Answer Key'!$B151, 1, 0)</f>
        <v>1</v>
      </c>
      <c r="C149">
        <f>IF(COMMATS!C152='Master Answer Key'!$B151, 1, 0)</f>
        <v>1</v>
      </c>
      <c r="D149">
        <f>IF(COMMATS!D152='Master Answer Key'!$B151, 1, 0)</f>
        <v>1</v>
      </c>
      <c r="E149">
        <f>IF(COMMATS!E152='Master Answer Key'!$B151, 1, 0)</f>
        <v>0</v>
      </c>
      <c r="F149">
        <f>IF(COMMATS!F152='Master Answer Key'!$B151, 1, 0)</f>
        <v>0</v>
      </c>
      <c r="G149">
        <f>IF(COMMATS!G152='Master Answer Key'!$B151, 1, 0)</f>
        <v>0</v>
      </c>
      <c r="H149">
        <f>IF(COMMATS!H152='Master Answer Key'!$B151, 1, 0)</f>
        <v>1</v>
      </c>
      <c r="I149">
        <f>IF(COMMATS!I152='Master Answer Key'!$B151, 1, 0)</f>
        <v>1</v>
      </c>
      <c r="J149">
        <f>IF(COMMATS!J152='Master Answer Key'!$B151, 1, 0)</f>
        <v>1</v>
      </c>
      <c r="K149">
        <f>IF(COMMATS!K152='Master Answer Key'!$B151, 1, 0)</f>
        <v>1</v>
      </c>
      <c r="L149">
        <f>IF(COMMATS!L152='Master Answer Key'!$B151, 1, 0)</f>
        <v>1</v>
      </c>
      <c r="M149">
        <f>IF(COMMATS!M152='Master Answer Key'!$B151, 1, 0)</f>
        <v>1</v>
      </c>
      <c r="N149">
        <f>IF(COMMATS!N152='Master Answer Key'!$B151, 1, 0)</f>
        <v>1</v>
      </c>
      <c r="O149">
        <f>IF(COMMATS!O152='Master Answer Key'!$B151, 1, 0)</f>
        <v>1</v>
      </c>
      <c r="P149">
        <f>IF(COMMATS!P152='Master Answer Key'!$B151, 1, 0)</f>
        <v>1</v>
      </c>
      <c r="Q149">
        <f>IF(COMMATS!Q152='Master Answer Key'!$B151, 1, 0)</f>
        <v>1</v>
      </c>
      <c r="R149">
        <f>IF(COMMATS!R152='Master Answer Key'!$B151, 1, 0)</f>
        <v>1</v>
      </c>
      <c r="S149">
        <f>IF(COMMATS!S152='Master Answer Key'!$B151, 1, 0)</f>
        <v>1</v>
      </c>
      <c r="T149">
        <f>IF(COMMATS!T152='Master Answer Key'!$B151, 1, 0)</f>
        <v>1</v>
      </c>
      <c r="U149">
        <f>IF(COMMATS!U152='Master Answer Key'!$B151, 1, 0)</f>
        <v>1</v>
      </c>
      <c r="V149">
        <f>IF(COMMATS!V152='Master Answer Key'!$B151, 1, 0)</f>
        <v>1</v>
      </c>
      <c r="W149">
        <f>IF(COMMATS!W152='Master Answer Key'!$B151, 1, 0)</f>
        <v>0</v>
      </c>
      <c r="X149">
        <f>IF(COMMATS!X152='Master Answer Key'!$B151, 1, 0)</f>
        <v>1</v>
      </c>
      <c r="Y149">
        <f>IF(COMMATS!Y152='Master Answer Key'!$B151, 1, 0)</f>
        <v>0</v>
      </c>
      <c r="Z149">
        <f>IF(COMMATS!Z152='Master Answer Key'!$B151, 1, 0)</f>
        <v>1</v>
      </c>
      <c r="AA149">
        <f>IF(COMMATS!AA152='Master Answer Key'!$B151, 1, 0)</f>
        <v>1</v>
      </c>
      <c r="AB149">
        <f>IF(COMMATS!AB152='Master Answer Key'!$B151, 1, 0)</f>
        <v>1</v>
      </c>
      <c r="AC149">
        <f>IF(COMMATS!AC152='Master Answer Key'!$B151, 1, 0)</f>
        <v>1</v>
      </c>
      <c r="AD149">
        <f>IF(COMMATS!AD152='Master Answer Key'!$B151, 1, 0)</f>
        <v>1</v>
      </c>
      <c r="AE149">
        <f>IF(COMMATS!AE152='Master Answer Key'!$B151, 1, 0)</f>
        <v>1</v>
      </c>
      <c r="AF149">
        <f>IF(COMMATS!AF152='Master Answer Key'!$B151, 1, 0)</f>
        <v>0</v>
      </c>
      <c r="AG149">
        <f>IF(COMMATS!AG152='Master Answer Key'!$B151, 1, 0)</f>
        <v>1</v>
      </c>
      <c r="AH149">
        <f>IF(COMMATS!AH152='Master Answer Key'!$B151, 1, 0)</f>
        <v>1</v>
      </c>
      <c r="AI149">
        <f>IF(COMMATS!AI152='Master Answer Key'!$B151, 1, 0)</f>
        <v>1</v>
      </c>
      <c r="AJ149">
        <f>IF(COMMATS!AJ152='Master Answer Key'!$B151, 1, 0)</f>
        <v>1</v>
      </c>
      <c r="AK149">
        <f>IF(COMMATS!AK152='Master Answer Key'!$B151, 1, 0)</f>
        <v>1</v>
      </c>
      <c r="AL149">
        <f>IF(COMMATS!AL152='Master Answer Key'!$B151, 1, 0)</f>
        <v>1</v>
      </c>
      <c r="AM149">
        <f>IF(COMMATS!AM152='Master Answer Key'!$B151, 1, 0)</f>
        <v>1</v>
      </c>
      <c r="AN149">
        <f>IF(COMMATS!AN152='Master Answer Key'!$B151, 1, 0)</f>
        <v>0</v>
      </c>
    </row>
    <row r="150">
      <c r="A150" s="5" t="s">
        <v>254</v>
      </c>
      <c r="B150">
        <f>IF(COMMATS!B153='Master Answer Key'!$B152, 1, 0)</f>
        <v>1</v>
      </c>
      <c r="C150">
        <f>IF(COMMATS!C153='Master Answer Key'!$B152, 1, 0)</f>
        <v>1</v>
      </c>
      <c r="D150">
        <f>IF(COMMATS!D153='Master Answer Key'!$B152, 1, 0)</f>
        <v>1</v>
      </c>
      <c r="E150">
        <f>IF(COMMATS!E153='Master Answer Key'!$B152, 1, 0)</f>
        <v>1</v>
      </c>
      <c r="F150">
        <f>IF(COMMATS!F153='Master Answer Key'!$B152, 1, 0)</f>
        <v>1</v>
      </c>
      <c r="G150">
        <f>IF(COMMATS!G153='Master Answer Key'!$B152, 1, 0)</f>
        <v>0</v>
      </c>
      <c r="H150">
        <f>IF(COMMATS!H153='Master Answer Key'!$B152, 1, 0)</f>
        <v>1</v>
      </c>
      <c r="I150">
        <f>IF(COMMATS!I153='Master Answer Key'!$B152, 1, 0)</f>
        <v>0</v>
      </c>
      <c r="J150">
        <f>IF(COMMATS!J153='Master Answer Key'!$B152, 1, 0)</f>
        <v>1</v>
      </c>
      <c r="K150">
        <f>IF(COMMATS!K153='Master Answer Key'!$B152, 1, 0)</f>
        <v>1</v>
      </c>
      <c r="L150">
        <f>IF(COMMATS!L153='Master Answer Key'!$B152, 1, 0)</f>
        <v>1</v>
      </c>
      <c r="M150">
        <f>IF(COMMATS!M153='Master Answer Key'!$B152, 1, 0)</f>
        <v>1</v>
      </c>
      <c r="N150">
        <f>IF(COMMATS!N153='Master Answer Key'!$B152, 1, 0)</f>
        <v>1</v>
      </c>
      <c r="O150">
        <f>IF(COMMATS!O153='Master Answer Key'!$B152, 1, 0)</f>
        <v>1</v>
      </c>
      <c r="P150">
        <f>IF(COMMATS!P153='Master Answer Key'!$B152, 1, 0)</f>
        <v>1</v>
      </c>
      <c r="Q150">
        <f>IF(COMMATS!Q153='Master Answer Key'!$B152, 1, 0)</f>
        <v>1</v>
      </c>
      <c r="R150">
        <f>IF(COMMATS!R153='Master Answer Key'!$B152, 1, 0)</f>
        <v>1</v>
      </c>
      <c r="S150">
        <f>IF(COMMATS!S153='Master Answer Key'!$B152, 1, 0)</f>
        <v>1</v>
      </c>
      <c r="T150">
        <f>IF(COMMATS!T153='Master Answer Key'!$B152, 1, 0)</f>
        <v>1</v>
      </c>
      <c r="U150">
        <f>IF(COMMATS!U153='Master Answer Key'!$B152, 1, 0)</f>
        <v>1</v>
      </c>
      <c r="V150">
        <f>IF(COMMATS!V153='Master Answer Key'!$B152, 1, 0)</f>
        <v>1</v>
      </c>
      <c r="W150">
        <f>IF(COMMATS!W153='Master Answer Key'!$B152, 1, 0)</f>
        <v>0</v>
      </c>
      <c r="X150">
        <f>IF(COMMATS!X153='Master Answer Key'!$B152, 1, 0)</f>
        <v>1</v>
      </c>
      <c r="Y150">
        <f>IF(COMMATS!Y153='Master Answer Key'!$B152, 1, 0)</f>
        <v>0</v>
      </c>
      <c r="Z150">
        <f>IF(COMMATS!Z153='Master Answer Key'!$B152, 1, 0)</f>
        <v>1</v>
      </c>
      <c r="AA150">
        <f>IF(COMMATS!AA153='Master Answer Key'!$B152, 1, 0)</f>
        <v>1</v>
      </c>
      <c r="AB150">
        <f>IF(COMMATS!AB153='Master Answer Key'!$B152, 1, 0)</f>
        <v>1</v>
      </c>
      <c r="AC150">
        <f>IF(COMMATS!AC153='Master Answer Key'!$B152, 1, 0)</f>
        <v>1</v>
      </c>
      <c r="AD150">
        <f>IF(COMMATS!AD153='Master Answer Key'!$B152, 1, 0)</f>
        <v>1</v>
      </c>
      <c r="AE150">
        <f>IF(COMMATS!AE153='Master Answer Key'!$B152, 1, 0)</f>
        <v>0</v>
      </c>
      <c r="AF150">
        <f>IF(COMMATS!AF153='Master Answer Key'!$B152, 1, 0)</f>
        <v>1</v>
      </c>
      <c r="AG150">
        <f>IF(COMMATS!AG153='Master Answer Key'!$B152, 1, 0)</f>
        <v>0</v>
      </c>
      <c r="AH150">
        <f>IF(COMMATS!AH153='Master Answer Key'!$B152, 1, 0)</f>
        <v>1</v>
      </c>
      <c r="AI150">
        <f>IF(COMMATS!AI153='Master Answer Key'!$B152, 1, 0)</f>
        <v>1</v>
      </c>
      <c r="AJ150">
        <f>IF(COMMATS!AJ153='Master Answer Key'!$B152, 1, 0)</f>
        <v>1</v>
      </c>
      <c r="AK150">
        <f>IF(COMMATS!AK153='Master Answer Key'!$B152, 1, 0)</f>
        <v>1</v>
      </c>
      <c r="AL150">
        <f>IF(COMMATS!AL153='Master Answer Key'!$B152, 1, 0)</f>
        <v>0</v>
      </c>
      <c r="AM150">
        <f>IF(COMMATS!AM153='Master Answer Key'!$B152, 1, 0)</f>
        <v>0</v>
      </c>
      <c r="AN150">
        <f>IF(COMMATS!AN153='Master Answer Key'!$B152, 1, 0)</f>
        <v>0</v>
      </c>
    </row>
    <row r="151">
      <c r="A151" s="5" t="s">
        <v>255</v>
      </c>
      <c r="B151">
        <f>IF(COMMATS!B154='Master Answer Key'!$B153, 1, 0)</f>
        <v>0</v>
      </c>
      <c r="C151">
        <f>IF(COMMATS!C154='Master Answer Key'!$B153, 1, 0)</f>
        <v>0</v>
      </c>
      <c r="D151">
        <f>IF(COMMATS!D154='Master Answer Key'!$B153, 1, 0)</f>
        <v>1</v>
      </c>
      <c r="E151">
        <f>IF(COMMATS!E154='Master Answer Key'!$B153, 1, 0)</f>
        <v>1</v>
      </c>
      <c r="F151">
        <f>IF(COMMATS!F154='Master Answer Key'!$B153, 1, 0)</f>
        <v>1</v>
      </c>
      <c r="G151">
        <f>IF(COMMATS!G154='Master Answer Key'!$B153, 1, 0)</f>
        <v>0</v>
      </c>
      <c r="H151">
        <f>IF(COMMATS!H154='Master Answer Key'!$B153, 1, 0)</f>
        <v>1</v>
      </c>
      <c r="I151">
        <f>IF(COMMATS!I154='Master Answer Key'!$B153, 1, 0)</f>
        <v>1</v>
      </c>
      <c r="J151">
        <f>IF(COMMATS!J154='Master Answer Key'!$B153, 1, 0)</f>
        <v>1</v>
      </c>
      <c r="K151">
        <f>IF(COMMATS!K154='Master Answer Key'!$B153, 1, 0)</f>
        <v>1</v>
      </c>
      <c r="L151">
        <f>IF(COMMATS!L154='Master Answer Key'!$B153, 1, 0)</f>
        <v>0</v>
      </c>
      <c r="M151">
        <f>IF(COMMATS!M154='Master Answer Key'!$B153, 1, 0)</f>
        <v>0</v>
      </c>
      <c r="N151">
        <f>IF(COMMATS!N154='Master Answer Key'!$B153, 1, 0)</f>
        <v>0</v>
      </c>
      <c r="O151">
        <f>IF(COMMATS!O154='Master Answer Key'!$B153, 1, 0)</f>
        <v>0</v>
      </c>
      <c r="P151">
        <f>IF(COMMATS!P154='Master Answer Key'!$B153, 1, 0)</f>
        <v>0</v>
      </c>
      <c r="Q151">
        <f>IF(COMMATS!Q154='Master Answer Key'!$B153, 1, 0)</f>
        <v>0</v>
      </c>
      <c r="R151">
        <f>IF(COMMATS!R154='Master Answer Key'!$B153, 1, 0)</f>
        <v>0</v>
      </c>
      <c r="S151">
        <f>IF(COMMATS!S154='Master Answer Key'!$B153, 1, 0)</f>
        <v>0</v>
      </c>
      <c r="T151">
        <f>IF(COMMATS!T154='Master Answer Key'!$B153, 1, 0)</f>
        <v>0</v>
      </c>
      <c r="U151">
        <f>IF(COMMATS!U154='Master Answer Key'!$B153, 1, 0)</f>
        <v>1</v>
      </c>
      <c r="V151">
        <f>IF(COMMATS!V154='Master Answer Key'!$B153, 1, 0)</f>
        <v>0</v>
      </c>
      <c r="W151">
        <f>IF(COMMATS!W154='Master Answer Key'!$B153, 1, 0)</f>
        <v>0</v>
      </c>
      <c r="X151">
        <f>IF(COMMATS!X154='Master Answer Key'!$B153, 1, 0)</f>
        <v>1</v>
      </c>
      <c r="Y151">
        <f>IF(COMMATS!Y154='Master Answer Key'!$B153, 1, 0)</f>
        <v>0</v>
      </c>
      <c r="Z151">
        <f>IF(COMMATS!Z154='Master Answer Key'!$B153, 1, 0)</f>
        <v>1</v>
      </c>
      <c r="AA151">
        <f>IF(COMMATS!AA154='Master Answer Key'!$B153, 1, 0)</f>
        <v>0</v>
      </c>
      <c r="AB151">
        <f>IF(COMMATS!AB154='Master Answer Key'!$B153, 1, 0)</f>
        <v>0</v>
      </c>
      <c r="AC151">
        <f>IF(COMMATS!AC154='Master Answer Key'!$B153, 1, 0)</f>
        <v>1</v>
      </c>
      <c r="AD151">
        <f>IF(COMMATS!AD154='Master Answer Key'!$B153, 1, 0)</f>
        <v>1</v>
      </c>
      <c r="AE151">
        <f>IF(COMMATS!AE154='Master Answer Key'!$B153, 1, 0)</f>
        <v>0</v>
      </c>
      <c r="AF151">
        <f>IF(COMMATS!AF154='Master Answer Key'!$B153, 1, 0)</f>
        <v>0</v>
      </c>
      <c r="AG151">
        <f>IF(COMMATS!AG154='Master Answer Key'!$B153, 1, 0)</f>
        <v>1</v>
      </c>
      <c r="AH151">
        <f>IF(COMMATS!AH154='Master Answer Key'!$B153, 1, 0)</f>
        <v>0</v>
      </c>
      <c r="AI151">
        <f>IF(COMMATS!AI154='Master Answer Key'!$B153, 1, 0)</f>
        <v>0</v>
      </c>
      <c r="AJ151">
        <f>IF(COMMATS!AJ154='Master Answer Key'!$B153, 1, 0)</f>
        <v>0</v>
      </c>
      <c r="AK151">
        <f>IF(COMMATS!AK154='Master Answer Key'!$B153, 1, 0)</f>
        <v>1</v>
      </c>
      <c r="AL151">
        <f>IF(COMMATS!AL154='Master Answer Key'!$B153, 1, 0)</f>
        <v>1</v>
      </c>
      <c r="AM151">
        <f>IF(COMMATS!AM154='Master Answer Key'!$B153, 1, 0)</f>
        <v>1</v>
      </c>
      <c r="AN151">
        <f>IF(COMMATS!AN154='Master Answer Key'!$B153, 1, 0)</f>
        <v>0</v>
      </c>
    </row>
    <row r="152">
      <c r="A152" s="5" t="s">
        <v>256</v>
      </c>
      <c r="B152">
        <f>IF(COMMATS!B155='Master Answer Key'!$B154, 1, 0)</f>
        <v>0</v>
      </c>
      <c r="C152">
        <f>IF(COMMATS!C155='Master Answer Key'!$B154, 1, 0)</f>
        <v>1</v>
      </c>
      <c r="D152">
        <f>IF(COMMATS!D155='Master Answer Key'!$B154, 1, 0)</f>
        <v>1</v>
      </c>
      <c r="E152">
        <f>IF(COMMATS!E155='Master Answer Key'!$B154, 1, 0)</f>
        <v>1</v>
      </c>
      <c r="F152">
        <f>IF(COMMATS!F155='Master Answer Key'!$B154, 1, 0)</f>
        <v>1</v>
      </c>
      <c r="G152">
        <f>IF(COMMATS!G155='Master Answer Key'!$B154, 1, 0)</f>
        <v>0</v>
      </c>
      <c r="H152">
        <f>IF(COMMATS!H155='Master Answer Key'!$B154, 1, 0)</f>
        <v>1</v>
      </c>
      <c r="I152">
        <f>IF(COMMATS!I155='Master Answer Key'!$B154, 1, 0)</f>
        <v>0</v>
      </c>
      <c r="J152">
        <f>IF(COMMATS!J155='Master Answer Key'!$B154, 1, 0)</f>
        <v>0</v>
      </c>
      <c r="K152">
        <f>IF(COMMATS!K155='Master Answer Key'!$B154, 1, 0)</f>
        <v>0</v>
      </c>
      <c r="L152">
        <f>IF(COMMATS!L155='Master Answer Key'!$B154, 1, 0)</f>
        <v>1</v>
      </c>
      <c r="M152">
        <f>IF(COMMATS!M155='Master Answer Key'!$B154, 1, 0)</f>
        <v>1</v>
      </c>
      <c r="N152">
        <f>IF(COMMATS!N155='Master Answer Key'!$B154, 1, 0)</f>
        <v>0</v>
      </c>
      <c r="O152">
        <f>IF(COMMATS!O155='Master Answer Key'!$B154, 1, 0)</f>
        <v>1</v>
      </c>
      <c r="P152">
        <f>IF(COMMATS!P155='Master Answer Key'!$B154, 1, 0)</f>
        <v>1</v>
      </c>
      <c r="Q152">
        <f>IF(COMMATS!Q155='Master Answer Key'!$B154, 1, 0)</f>
        <v>1</v>
      </c>
      <c r="R152">
        <f>IF(COMMATS!R155='Master Answer Key'!$B154, 1, 0)</f>
        <v>1</v>
      </c>
      <c r="S152">
        <f>IF(COMMATS!S155='Master Answer Key'!$B154, 1, 0)</f>
        <v>0</v>
      </c>
      <c r="T152">
        <f>IF(COMMATS!T155='Master Answer Key'!$B154, 1, 0)</f>
        <v>0</v>
      </c>
      <c r="U152">
        <f>IF(COMMATS!U155='Master Answer Key'!$B154, 1, 0)</f>
        <v>1</v>
      </c>
      <c r="V152">
        <f>IF(COMMATS!V155='Master Answer Key'!$B154, 1, 0)</f>
        <v>1</v>
      </c>
      <c r="W152">
        <f>IF(COMMATS!W155='Master Answer Key'!$B154, 1, 0)</f>
        <v>0</v>
      </c>
      <c r="X152">
        <f>IF(COMMATS!X155='Master Answer Key'!$B154, 1, 0)</f>
        <v>1</v>
      </c>
      <c r="Y152">
        <f>IF(COMMATS!Y155='Master Answer Key'!$B154, 1, 0)</f>
        <v>0</v>
      </c>
      <c r="Z152">
        <f>IF(COMMATS!Z155='Master Answer Key'!$B154, 1, 0)</f>
        <v>1</v>
      </c>
      <c r="AA152">
        <f>IF(COMMATS!AA155='Master Answer Key'!$B154, 1, 0)</f>
        <v>1</v>
      </c>
      <c r="AB152">
        <f>IF(COMMATS!AB155='Master Answer Key'!$B154, 1, 0)</f>
        <v>1</v>
      </c>
      <c r="AC152">
        <f>IF(COMMATS!AC155='Master Answer Key'!$B154, 1, 0)</f>
        <v>1</v>
      </c>
      <c r="AD152">
        <f>IF(COMMATS!AD155='Master Answer Key'!$B154, 1, 0)</f>
        <v>1</v>
      </c>
      <c r="AE152">
        <f>IF(COMMATS!AE155='Master Answer Key'!$B154, 1, 0)</f>
        <v>1</v>
      </c>
      <c r="AF152">
        <f>IF(COMMATS!AF155='Master Answer Key'!$B154, 1, 0)</f>
        <v>1</v>
      </c>
      <c r="AG152">
        <f>IF(COMMATS!AG155='Master Answer Key'!$B154, 1, 0)</f>
        <v>0</v>
      </c>
      <c r="AH152">
        <f>IF(COMMATS!AH155='Master Answer Key'!$B154, 1, 0)</f>
        <v>1</v>
      </c>
      <c r="AI152">
        <f>IF(COMMATS!AI155='Master Answer Key'!$B154, 1, 0)</f>
        <v>1</v>
      </c>
      <c r="AJ152">
        <f>IF(COMMATS!AJ155='Master Answer Key'!$B154, 1, 0)</f>
        <v>1</v>
      </c>
      <c r="AK152">
        <f>IF(COMMATS!AK155='Master Answer Key'!$B154, 1, 0)</f>
        <v>1</v>
      </c>
      <c r="AL152">
        <f>IF(COMMATS!AL155='Master Answer Key'!$B154, 1, 0)</f>
        <v>0</v>
      </c>
      <c r="AM152">
        <f>IF(COMMATS!AM155='Master Answer Key'!$B154, 1, 0)</f>
        <v>0</v>
      </c>
      <c r="AN152">
        <f>IF(COMMATS!AN155='Master Answer Key'!$B154, 1, 0)</f>
        <v>0</v>
      </c>
    </row>
    <row r="153">
      <c r="A153" s="5" t="s">
        <v>257</v>
      </c>
      <c r="B153">
        <f>IF(COMMATS!B156='Master Answer Key'!$B155, 1, 0)</f>
        <v>0</v>
      </c>
      <c r="C153">
        <f>IF(COMMATS!C156='Master Answer Key'!$B155, 1, 0)</f>
        <v>1</v>
      </c>
      <c r="D153">
        <f>IF(COMMATS!D156='Master Answer Key'!$B155, 1, 0)</f>
        <v>0</v>
      </c>
      <c r="E153">
        <f>IF(COMMATS!E156='Master Answer Key'!$B155, 1, 0)</f>
        <v>1</v>
      </c>
      <c r="F153">
        <f>IF(COMMATS!F156='Master Answer Key'!$B155, 1, 0)</f>
        <v>1</v>
      </c>
      <c r="G153">
        <f>IF(COMMATS!G156='Master Answer Key'!$B155, 1, 0)</f>
        <v>0</v>
      </c>
      <c r="H153">
        <f>IF(COMMATS!H156='Master Answer Key'!$B155, 1, 0)</f>
        <v>1</v>
      </c>
      <c r="I153">
        <f>IF(COMMATS!I156='Master Answer Key'!$B155, 1, 0)</f>
        <v>0</v>
      </c>
      <c r="J153">
        <f>IF(COMMATS!J156='Master Answer Key'!$B155, 1, 0)</f>
        <v>1</v>
      </c>
      <c r="K153">
        <f>IF(COMMATS!K156='Master Answer Key'!$B155, 1, 0)</f>
        <v>1</v>
      </c>
      <c r="L153">
        <f>IF(COMMATS!L156='Master Answer Key'!$B155, 1, 0)</f>
        <v>1</v>
      </c>
      <c r="M153">
        <f>IF(COMMATS!M156='Master Answer Key'!$B155, 1, 0)</f>
        <v>1</v>
      </c>
      <c r="N153">
        <f>IF(COMMATS!N156='Master Answer Key'!$B155, 1, 0)</f>
        <v>1</v>
      </c>
      <c r="O153">
        <f>IF(COMMATS!O156='Master Answer Key'!$B155, 1, 0)</f>
        <v>1</v>
      </c>
      <c r="P153">
        <f>IF(COMMATS!P156='Master Answer Key'!$B155, 1, 0)</f>
        <v>1</v>
      </c>
      <c r="Q153">
        <f>IF(COMMATS!Q156='Master Answer Key'!$B155, 1, 0)</f>
        <v>1</v>
      </c>
      <c r="R153">
        <f>IF(COMMATS!R156='Master Answer Key'!$B155, 1, 0)</f>
        <v>0</v>
      </c>
      <c r="S153">
        <f>IF(COMMATS!S156='Master Answer Key'!$B155, 1, 0)</f>
        <v>0</v>
      </c>
      <c r="T153">
        <f>IF(COMMATS!T156='Master Answer Key'!$B155, 1, 0)</f>
        <v>1</v>
      </c>
      <c r="U153">
        <f>IF(COMMATS!U156='Master Answer Key'!$B155, 1, 0)</f>
        <v>0</v>
      </c>
      <c r="V153">
        <f>IF(COMMATS!V156='Master Answer Key'!$B155, 1, 0)</f>
        <v>1</v>
      </c>
      <c r="W153">
        <f>IF(COMMATS!W156='Master Answer Key'!$B155, 1, 0)</f>
        <v>0</v>
      </c>
      <c r="X153">
        <f>IF(COMMATS!X156='Master Answer Key'!$B155, 1, 0)</f>
        <v>0</v>
      </c>
      <c r="Y153">
        <f>IF(COMMATS!Y156='Master Answer Key'!$B155, 1, 0)</f>
        <v>0</v>
      </c>
      <c r="Z153">
        <f>IF(COMMATS!Z156='Master Answer Key'!$B155, 1, 0)</f>
        <v>1</v>
      </c>
      <c r="AA153">
        <f>IF(COMMATS!AA156='Master Answer Key'!$B155, 1, 0)</f>
        <v>1</v>
      </c>
      <c r="AB153">
        <f>IF(COMMATS!AB156='Master Answer Key'!$B155, 1, 0)</f>
        <v>1</v>
      </c>
      <c r="AC153">
        <f>IF(COMMATS!AC156='Master Answer Key'!$B155, 1, 0)</f>
        <v>1</v>
      </c>
      <c r="AD153">
        <f>IF(COMMATS!AD156='Master Answer Key'!$B155, 1, 0)</f>
        <v>0</v>
      </c>
      <c r="AE153">
        <f>IF(COMMATS!AE156='Master Answer Key'!$B155, 1, 0)</f>
        <v>0</v>
      </c>
      <c r="AF153">
        <f>IF(COMMATS!AF156='Master Answer Key'!$B155, 1, 0)</f>
        <v>0</v>
      </c>
      <c r="AG153">
        <f>IF(COMMATS!AG156='Master Answer Key'!$B155, 1, 0)</f>
        <v>1</v>
      </c>
      <c r="AH153">
        <f>IF(COMMATS!AH156='Master Answer Key'!$B155, 1, 0)</f>
        <v>0</v>
      </c>
      <c r="AI153">
        <f>IF(COMMATS!AI156='Master Answer Key'!$B155, 1, 0)</f>
        <v>1</v>
      </c>
      <c r="AJ153">
        <f>IF(COMMATS!AJ156='Master Answer Key'!$B155, 1, 0)</f>
        <v>0</v>
      </c>
      <c r="AK153">
        <f>IF(COMMATS!AK156='Master Answer Key'!$B155, 1, 0)</f>
        <v>1</v>
      </c>
      <c r="AL153">
        <f>IF(COMMATS!AL156='Master Answer Key'!$B155, 1, 0)</f>
        <v>0</v>
      </c>
      <c r="AM153">
        <f>IF(COMMATS!AM156='Master Answer Key'!$B155, 1, 0)</f>
        <v>1</v>
      </c>
      <c r="AN153">
        <f>IF(COMMATS!AN156='Master Answer Key'!$B155, 1, 0)</f>
        <v>0</v>
      </c>
    </row>
    <row r="154">
      <c r="A154" s="5" t="s">
        <v>258</v>
      </c>
      <c r="B154">
        <f>IF(COMMATS!B157='Master Answer Key'!$B156, 1, 0)</f>
        <v>0</v>
      </c>
      <c r="C154">
        <f>IF(COMMATS!C157='Master Answer Key'!$B156, 1, 0)</f>
        <v>1</v>
      </c>
      <c r="D154">
        <f>IF(COMMATS!D157='Master Answer Key'!$B156, 1, 0)</f>
        <v>0</v>
      </c>
      <c r="E154">
        <f>IF(COMMATS!E157='Master Answer Key'!$B156, 1, 0)</f>
        <v>0</v>
      </c>
      <c r="F154">
        <f>IF(COMMATS!F157='Master Answer Key'!$B156, 1, 0)</f>
        <v>0</v>
      </c>
      <c r="G154">
        <f>IF(COMMATS!G157='Master Answer Key'!$B156, 1, 0)</f>
        <v>0</v>
      </c>
      <c r="H154">
        <f>IF(COMMATS!H157='Master Answer Key'!$B156, 1, 0)</f>
        <v>0</v>
      </c>
      <c r="I154">
        <f>IF(COMMATS!I157='Master Answer Key'!$B156, 1, 0)</f>
        <v>0</v>
      </c>
      <c r="J154">
        <f>IF(COMMATS!J157='Master Answer Key'!$B156, 1, 0)</f>
        <v>1</v>
      </c>
      <c r="K154">
        <f>IF(COMMATS!K157='Master Answer Key'!$B156, 1, 0)</f>
        <v>1</v>
      </c>
      <c r="L154">
        <f>IF(COMMATS!L157='Master Answer Key'!$B156, 1, 0)</f>
        <v>1</v>
      </c>
      <c r="M154">
        <f>IF(COMMATS!M157='Master Answer Key'!$B156, 1, 0)</f>
        <v>1</v>
      </c>
      <c r="N154">
        <f>IF(COMMATS!N157='Master Answer Key'!$B156, 1, 0)</f>
        <v>0</v>
      </c>
      <c r="O154">
        <f>IF(COMMATS!O157='Master Answer Key'!$B156, 1, 0)</f>
        <v>0</v>
      </c>
      <c r="P154">
        <f>IF(COMMATS!P157='Master Answer Key'!$B156, 1, 0)</f>
        <v>1</v>
      </c>
      <c r="Q154">
        <f>IF(COMMATS!Q157='Master Answer Key'!$B156, 1, 0)</f>
        <v>1</v>
      </c>
      <c r="R154">
        <f>IF(COMMATS!R157='Master Answer Key'!$B156, 1, 0)</f>
        <v>0</v>
      </c>
      <c r="S154">
        <f>IF(COMMATS!S157='Master Answer Key'!$B156, 1, 0)</f>
        <v>1</v>
      </c>
      <c r="T154">
        <f>IF(COMMATS!T157='Master Answer Key'!$B156, 1, 0)</f>
        <v>1</v>
      </c>
      <c r="U154">
        <f>IF(COMMATS!U157='Master Answer Key'!$B156, 1, 0)</f>
        <v>0</v>
      </c>
      <c r="V154">
        <f>IF(COMMATS!V157='Master Answer Key'!$B156, 1, 0)</f>
        <v>0</v>
      </c>
      <c r="W154">
        <f>IF(COMMATS!W157='Master Answer Key'!$B156, 1, 0)</f>
        <v>0</v>
      </c>
      <c r="X154">
        <f>IF(COMMATS!X157='Master Answer Key'!$B156, 1, 0)</f>
        <v>0</v>
      </c>
      <c r="Y154">
        <f>IF(COMMATS!Y157='Master Answer Key'!$B156, 1, 0)</f>
        <v>0</v>
      </c>
      <c r="Z154">
        <f>IF(COMMATS!Z157='Master Answer Key'!$B156, 1, 0)</f>
        <v>1</v>
      </c>
      <c r="AA154">
        <f>IF(COMMATS!AA157='Master Answer Key'!$B156, 1, 0)</f>
        <v>1</v>
      </c>
      <c r="AB154">
        <f>IF(COMMATS!AB157='Master Answer Key'!$B156, 1, 0)</f>
        <v>1</v>
      </c>
      <c r="AC154">
        <f>IF(COMMATS!AC157='Master Answer Key'!$B156, 1, 0)</f>
        <v>1</v>
      </c>
      <c r="AD154">
        <f>IF(COMMATS!AD157='Master Answer Key'!$B156, 1, 0)</f>
        <v>1</v>
      </c>
      <c r="AE154">
        <f>IF(COMMATS!AE157='Master Answer Key'!$B156, 1, 0)</f>
        <v>1</v>
      </c>
      <c r="AF154">
        <f>IF(COMMATS!AF157='Master Answer Key'!$B156, 1, 0)</f>
        <v>0</v>
      </c>
      <c r="AG154">
        <f>IF(COMMATS!AG157='Master Answer Key'!$B156, 1, 0)</f>
        <v>0</v>
      </c>
      <c r="AH154">
        <f>IF(COMMATS!AH157='Master Answer Key'!$B156, 1, 0)</f>
        <v>1</v>
      </c>
      <c r="AI154">
        <f>IF(COMMATS!AI157='Master Answer Key'!$B156, 1, 0)</f>
        <v>1</v>
      </c>
      <c r="AJ154">
        <f>IF(COMMATS!AJ157='Master Answer Key'!$B156, 1, 0)</f>
        <v>1</v>
      </c>
      <c r="AK154">
        <f>IF(COMMATS!AK157='Master Answer Key'!$B156, 1, 0)</f>
        <v>0</v>
      </c>
      <c r="AL154">
        <f>IF(COMMATS!AL157='Master Answer Key'!$B156, 1, 0)</f>
        <v>0</v>
      </c>
      <c r="AM154">
        <f>IF(COMMATS!AM157='Master Answer Key'!$B156, 1, 0)</f>
        <v>1</v>
      </c>
      <c r="AN154">
        <f>IF(COMMATS!AN157='Master Answer Key'!$B156, 1, 0)</f>
        <v>0</v>
      </c>
    </row>
    <row r="155">
      <c r="A155" s="5" t="s">
        <v>259</v>
      </c>
      <c r="B155">
        <f>IF(COMMATS!B158='Master Answer Key'!$B157, 1, 0)</f>
        <v>1</v>
      </c>
      <c r="C155">
        <f>IF(COMMATS!C158='Master Answer Key'!$B157, 1, 0)</f>
        <v>1</v>
      </c>
      <c r="D155">
        <f>IF(COMMATS!D158='Master Answer Key'!$B157, 1, 0)</f>
        <v>1</v>
      </c>
      <c r="E155">
        <f>IF(COMMATS!E158='Master Answer Key'!$B157, 1, 0)</f>
        <v>1</v>
      </c>
      <c r="F155">
        <f>IF(COMMATS!F158='Master Answer Key'!$B157, 1, 0)</f>
        <v>1</v>
      </c>
      <c r="G155">
        <f>IF(COMMATS!G158='Master Answer Key'!$B157, 1, 0)</f>
        <v>0</v>
      </c>
      <c r="H155">
        <f>IF(COMMATS!H158='Master Answer Key'!$B157, 1, 0)</f>
        <v>0</v>
      </c>
      <c r="I155">
        <f>IF(COMMATS!I158='Master Answer Key'!$B157, 1, 0)</f>
        <v>1</v>
      </c>
      <c r="J155">
        <f>IF(COMMATS!J158='Master Answer Key'!$B157, 1, 0)</f>
        <v>1</v>
      </c>
      <c r="K155">
        <f>IF(COMMATS!K158='Master Answer Key'!$B157, 1, 0)</f>
        <v>0</v>
      </c>
      <c r="L155">
        <f>IF(COMMATS!L158='Master Answer Key'!$B157, 1, 0)</f>
        <v>1</v>
      </c>
      <c r="M155">
        <f>IF(COMMATS!M158='Master Answer Key'!$B157, 1, 0)</f>
        <v>1</v>
      </c>
      <c r="N155">
        <f>IF(COMMATS!N158='Master Answer Key'!$B157, 1, 0)</f>
        <v>1</v>
      </c>
      <c r="O155">
        <f>IF(COMMATS!O158='Master Answer Key'!$B157, 1, 0)</f>
        <v>1</v>
      </c>
      <c r="P155">
        <f>IF(COMMATS!P158='Master Answer Key'!$B157, 1, 0)</f>
        <v>1</v>
      </c>
      <c r="Q155">
        <f>IF(COMMATS!Q158='Master Answer Key'!$B157, 1, 0)</f>
        <v>0</v>
      </c>
      <c r="R155">
        <f>IF(COMMATS!R158='Master Answer Key'!$B157, 1, 0)</f>
        <v>1</v>
      </c>
      <c r="S155">
        <f>IF(COMMATS!S158='Master Answer Key'!$B157, 1, 0)</f>
        <v>1</v>
      </c>
      <c r="T155">
        <f>IF(COMMATS!T158='Master Answer Key'!$B157, 1, 0)</f>
        <v>0</v>
      </c>
      <c r="U155">
        <f>IF(COMMATS!U158='Master Answer Key'!$B157, 1, 0)</f>
        <v>1</v>
      </c>
      <c r="V155">
        <f>IF(COMMATS!V158='Master Answer Key'!$B157, 1, 0)</f>
        <v>1</v>
      </c>
      <c r="W155">
        <f>IF(COMMATS!W158='Master Answer Key'!$B157, 1, 0)</f>
        <v>0</v>
      </c>
      <c r="X155">
        <f>IF(COMMATS!X158='Master Answer Key'!$B157, 1, 0)</f>
        <v>1</v>
      </c>
      <c r="Y155">
        <f>IF(COMMATS!Y158='Master Answer Key'!$B157, 1, 0)</f>
        <v>0</v>
      </c>
      <c r="Z155">
        <f>IF(COMMATS!Z158='Master Answer Key'!$B157, 1, 0)</f>
        <v>1</v>
      </c>
      <c r="AA155">
        <f>IF(COMMATS!AA158='Master Answer Key'!$B157, 1, 0)</f>
        <v>1</v>
      </c>
      <c r="AB155">
        <f>IF(COMMATS!AB158='Master Answer Key'!$B157, 1, 0)</f>
        <v>1</v>
      </c>
      <c r="AC155">
        <f>IF(COMMATS!AC158='Master Answer Key'!$B157, 1, 0)</f>
        <v>1</v>
      </c>
      <c r="AD155">
        <f>IF(COMMATS!AD158='Master Answer Key'!$B157, 1, 0)</f>
        <v>1</v>
      </c>
      <c r="AE155">
        <f>IF(COMMATS!AE158='Master Answer Key'!$B157, 1, 0)</f>
        <v>0</v>
      </c>
      <c r="AF155">
        <f>IF(COMMATS!AF158='Master Answer Key'!$B157, 1, 0)</f>
        <v>0</v>
      </c>
      <c r="AG155">
        <f>IF(COMMATS!AG158='Master Answer Key'!$B157, 1, 0)</f>
        <v>1</v>
      </c>
      <c r="AH155">
        <f>IF(COMMATS!AH158='Master Answer Key'!$B157, 1, 0)</f>
        <v>1</v>
      </c>
      <c r="AI155">
        <f>IF(COMMATS!AI158='Master Answer Key'!$B157, 1, 0)</f>
        <v>1</v>
      </c>
      <c r="AJ155">
        <f>IF(COMMATS!AJ158='Master Answer Key'!$B157, 1, 0)</f>
        <v>1</v>
      </c>
      <c r="AK155">
        <f>IF(COMMATS!AK158='Master Answer Key'!$B157, 1, 0)</f>
        <v>1</v>
      </c>
      <c r="AL155">
        <f>IF(COMMATS!AL158='Master Answer Key'!$B157, 1, 0)</f>
        <v>1</v>
      </c>
      <c r="AM155">
        <f>IF(COMMATS!AM158='Master Answer Key'!$B157, 1, 0)</f>
        <v>1</v>
      </c>
      <c r="AN155">
        <f>IF(COMMATS!AN158='Master Answer Key'!$B157, 1, 0)</f>
        <v>0</v>
      </c>
    </row>
    <row r="156">
      <c r="A156" s="5" t="s">
        <v>260</v>
      </c>
      <c r="B156">
        <f>IF(COMMATS!B159='Master Answer Key'!$B158, 1, 0)</f>
        <v>1</v>
      </c>
      <c r="C156">
        <f>IF(COMMATS!C159='Master Answer Key'!$B158, 1, 0)</f>
        <v>1</v>
      </c>
      <c r="D156">
        <f>IF(COMMATS!D159='Master Answer Key'!$B158, 1, 0)</f>
        <v>1</v>
      </c>
      <c r="E156">
        <f>IF(COMMATS!E159='Master Answer Key'!$B158, 1, 0)</f>
        <v>0</v>
      </c>
      <c r="F156">
        <f>IF(COMMATS!F159='Master Answer Key'!$B158, 1, 0)</f>
        <v>0</v>
      </c>
      <c r="G156">
        <f>IF(COMMATS!G159='Master Answer Key'!$B158, 1, 0)</f>
        <v>0</v>
      </c>
      <c r="H156">
        <f>IF(COMMATS!H159='Master Answer Key'!$B158, 1, 0)</f>
        <v>1</v>
      </c>
      <c r="I156">
        <f>IF(COMMATS!I159='Master Answer Key'!$B158, 1, 0)</f>
        <v>1</v>
      </c>
      <c r="J156">
        <f>IF(COMMATS!J159='Master Answer Key'!$B158, 1, 0)</f>
        <v>1</v>
      </c>
      <c r="K156">
        <f>IF(COMMATS!K159='Master Answer Key'!$B158, 1, 0)</f>
        <v>0</v>
      </c>
      <c r="L156">
        <f>IF(COMMATS!L159='Master Answer Key'!$B158, 1, 0)</f>
        <v>1</v>
      </c>
      <c r="M156">
        <f>IF(COMMATS!M159='Master Answer Key'!$B158, 1, 0)</f>
        <v>1</v>
      </c>
      <c r="N156">
        <f>IF(COMMATS!N159='Master Answer Key'!$B158, 1, 0)</f>
        <v>1</v>
      </c>
      <c r="O156">
        <f>IF(COMMATS!O159='Master Answer Key'!$B158, 1, 0)</f>
        <v>1</v>
      </c>
      <c r="P156">
        <f>IF(COMMATS!P159='Master Answer Key'!$B158, 1, 0)</f>
        <v>1</v>
      </c>
      <c r="Q156">
        <f>IF(COMMATS!Q159='Master Answer Key'!$B158, 1, 0)</f>
        <v>1</v>
      </c>
      <c r="R156">
        <f>IF(COMMATS!R159='Master Answer Key'!$B158, 1, 0)</f>
        <v>0</v>
      </c>
      <c r="S156">
        <f>IF(COMMATS!S159='Master Answer Key'!$B158, 1, 0)</f>
        <v>0</v>
      </c>
      <c r="T156">
        <f>IF(COMMATS!T159='Master Answer Key'!$B158, 1, 0)</f>
        <v>1</v>
      </c>
      <c r="U156">
        <f>IF(COMMATS!U159='Master Answer Key'!$B158, 1, 0)</f>
        <v>1</v>
      </c>
      <c r="V156">
        <f>IF(COMMATS!V159='Master Answer Key'!$B158, 1, 0)</f>
        <v>1</v>
      </c>
      <c r="W156">
        <f>IF(COMMATS!W159='Master Answer Key'!$B158, 1, 0)</f>
        <v>0</v>
      </c>
      <c r="X156">
        <f>IF(COMMATS!X159='Master Answer Key'!$B158, 1, 0)</f>
        <v>1</v>
      </c>
      <c r="Y156">
        <f>IF(COMMATS!Y159='Master Answer Key'!$B158, 1, 0)</f>
        <v>0</v>
      </c>
      <c r="Z156">
        <f>IF(COMMATS!Z159='Master Answer Key'!$B158, 1, 0)</f>
        <v>1</v>
      </c>
      <c r="AA156">
        <f>IF(COMMATS!AA159='Master Answer Key'!$B158, 1, 0)</f>
        <v>1</v>
      </c>
      <c r="AB156">
        <f>IF(COMMATS!AB159='Master Answer Key'!$B158, 1, 0)</f>
        <v>1</v>
      </c>
      <c r="AC156">
        <f>IF(COMMATS!AC159='Master Answer Key'!$B158, 1, 0)</f>
        <v>1</v>
      </c>
      <c r="AD156">
        <f>IF(COMMATS!AD159='Master Answer Key'!$B158, 1, 0)</f>
        <v>1</v>
      </c>
      <c r="AE156">
        <f>IF(COMMATS!AE159='Master Answer Key'!$B158, 1, 0)</f>
        <v>1</v>
      </c>
      <c r="AF156">
        <f>IF(COMMATS!AF159='Master Answer Key'!$B158, 1, 0)</f>
        <v>0</v>
      </c>
      <c r="AG156">
        <f>IF(COMMATS!AG159='Master Answer Key'!$B158, 1, 0)</f>
        <v>1</v>
      </c>
      <c r="AH156">
        <f>IF(COMMATS!AH159='Master Answer Key'!$B158, 1, 0)</f>
        <v>1</v>
      </c>
      <c r="AI156">
        <f>IF(COMMATS!AI159='Master Answer Key'!$B158, 1, 0)</f>
        <v>1</v>
      </c>
      <c r="AJ156">
        <f>IF(COMMATS!AJ159='Master Answer Key'!$B158, 1, 0)</f>
        <v>1</v>
      </c>
      <c r="AK156">
        <f>IF(COMMATS!AK159='Master Answer Key'!$B158, 1, 0)</f>
        <v>1</v>
      </c>
      <c r="AL156">
        <f>IF(COMMATS!AL159='Master Answer Key'!$B158, 1, 0)</f>
        <v>0</v>
      </c>
      <c r="AM156">
        <f>IF(COMMATS!AM159='Master Answer Key'!$B158, 1, 0)</f>
        <v>1</v>
      </c>
      <c r="AN156">
        <f>IF(COMMATS!AN159='Master Answer Key'!$B158, 1, 0)</f>
        <v>0</v>
      </c>
    </row>
    <row r="157">
      <c r="A157" s="5" t="s">
        <v>261</v>
      </c>
      <c r="B157">
        <f>IF(COMMATS!B160='Master Answer Key'!$B159, 1, 0)</f>
        <v>1</v>
      </c>
      <c r="C157">
        <f>IF(COMMATS!C160='Master Answer Key'!$B159, 1, 0)</f>
        <v>1</v>
      </c>
      <c r="D157">
        <f>IF(COMMATS!D160='Master Answer Key'!$B159, 1, 0)</f>
        <v>1</v>
      </c>
      <c r="E157">
        <f>IF(COMMATS!E160='Master Answer Key'!$B159, 1, 0)</f>
        <v>1</v>
      </c>
      <c r="F157">
        <f>IF(COMMATS!F160='Master Answer Key'!$B159, 1, 0)</f>
        <v>1</v>
      </c>
      <c r="G157">
        <f>IF(COMMATS!G160='Master Answer Key'!$B159, 1, 0)</f>
        <v>0</v>
      </c>
      <c r="H157">
        <f>IF(COMMATS!H160='Master Answer Key'!$B159, 1, 0)</f>
        <v>1</v>
      </c>
      <c r="I157">
        <f>IF(COMMATS!I160='Master Answer Key'!$B159, 1, 0)</f>
        <v>0</v>
      </c>
      <c r="J157">
        <f>IF(COMMATS!J160='Master Answer Key'!$B159, 1, 0)</f>
        <v>1</v>
      </c>
      <c r="K157">
        <f>IF(COMMATS!K160='Master Answer Key'!$B159, 1, 0)</f>
        <v>1</v>
      </c>
      <c r="L157">
        <f>IF(COMMATS!L160='Master Answer Key'!$B159, 1, 0)</f>
        <v>1</v>
      </c>
      <c r="M157">
        <f>IF(COMMATS!M160='Master Answer Key'!$B159, 1, 0)</f>
        <v>1</v>
      </c>
      <c r="N157">
        <f>IF(COMMATS!N160='Master Answer Key'!$B159, 1, 0)</f>
        <v>0</v>
      </c>
      <c r="O157">
        <f>IF(COMMATS!O160='Master Answer Key'!$B159, 1, 0)</f>
        <v>1</v>
      </c>
      <c r="P157">
        <f>IF(COMMATS!P160='Master Answer Key'!$B159, 1, 0)</f>
        <v>1</v>
      </c>
      <c r="Q157">
        <f>IF(COMMATS!Q160='Master Answer Key'!$B159, 1, 0)</f>
        <v>1</v>
      </c>
      <c r="R157">
        <f>IF(COMMATS!R160='Master Answer Key'!$B159, 1, 0)</f>
        <v>1</v>
      </c>
      <c r="S157">
        <f>IF(COMMATS!S160='Master Answer Key'!$B159, 1, 0)</f>
        <v>0</v>
      </c>
      <c r="T157">
        <f>IF(COMMATS!T160='Master Answer Key'!$B159, 1, 0)</f>
        <v>1</v>
      </c>
      <c r="U157">
        <f>IF(COMMATS!U160='Master Answer Key'!$B159, 1, 0)</f>
        <v>1</v>
      </c>
      <c r="V157">
        <f>IF(COMMATS!V160='Master Answer Key'!$B159, 1, 0)</f>
        <v>1</v>
      </c>
      <c r="W157">
        <f>IF(COMMATS!W160='Master Answer Key'!$B159, 1, 0)</f>
        <v>0</v>
      </c>
      <c r="X157">
        <f>IF(COMMATS!X160='Master Answer Key'!$B159, 1, 0)</f>
        <v>1</v>
      </c>
      <c r="Y157">
        <f>IF(COMMATS!Y160='Master Answer Key'!$B159, 1, 0)</f>
        <v>0</v>
      </c>
      <c r="Z157">
        <f>IF(COMMATS!Z160='Master Answer Key'!$B159, 1, 0)</f>
        <v>1</v>
      </c>
      <c r="AA157">
        <f>IF(COMMATS!AA160='Master Answer Key'!$B159, 1, 0)</f>
        <v>1</v>
      </c>
      <c r="AB157">
        <f>IF(COMMATS!AB160='Master Answer Key'!$B159, 1, 0)</f>
        <v>1</v>
      </c>
      <c r="AC157">
        <f>IF(COMMATS!AC160='Master Answer Key'!$B159, 1, 0)</f>
        <v>1</v>
      </c>
      <c r="AD157">
        <f>IF(COMMATS!AD160='Master Answer Key'!$B159, 1, 0)</f>
        <v>1</v>
      </c>
      <c r="AE157">
        <f>IF(COMMATS!AE160='Master Answer Key'!$B159, 1, 0)</f>
        <v>0</v>
      </c>
      <c r="AF157">
        <f>IF(COMMATS!AF160='Master Answer Key'!$B159, 1, 0)</f>
        <v>0</v>
      </c>
      <c r="AG157">
        <f>IF(COMMATS!AG160='Master Answer Key'!$B159, 1, 0)</f>
        <v>1</v>
      </c>
      <c r="AH157">
        <f>IF(COMMATS!AH160='Master Answer Key'!$B159, 1, 0)</f>
        <v>1</v>
      </c>
      <c r="AI157">
        <f>IF(COMMATS!AI160='Master Answer Key'!$B159, 1, 0)</f>
        <v>1</v>
      </c>
      <c r="AJ157">
        <f>IF(COMMATS!AJ160='Master Answer Key'!$B159, 1, 0)</f>
        <v>1</v>
      </c>
      <c r="AK157">
        <f>IF(COMMATS!AK160='Master Answer Key'!$B159, 1, 0)</f>
        <v>1</v>
      </c>
      <c r="AL157">
        <f>IF(COMMATS!AL160='Master Answer Key'!$B159, 1, 0)</f>
        <v>1</v>
      </c>
      <c r="AM157">
        <f>IF(COMMATS!AM160='Master Answer Key'!$B159, 1, 0)</f>
        <v>1</v>
      </c>
      <c r="AN157">
        <f>IF(COMMATS!AN160='Master Answer Key'!$B159, 1, 0)</f>
        <v>0</v>
      </c>
    </row>
    <row r="158">
      <c r="A158" s="5" t="s">
        <v>262</v>
      </c>
      <c r="B158">
        <f>IF(COMMATS!B161='Master Answer Key'!$B160, 1, 0)</f>
        <v>1</v>
      </c>
      <c r="C158">
        <f>IF(COMMATS!C161='Master Answer Key'!$B160, 1, 0)</f>
        <v>1</v>
      </c>
      <c r="D158">
        <f>IF(COMMATS!D161='Master Answer Key'!$B160, 1, 0)</f>
        <v>1</v>
      </c>
      <c r="E158">
        <f>IF(COMMATS!E161='Master Answer Key'!$B160, 1, 0)</f>
        <v>1</v>
      </c>
      <c r="F158">
        <f>IF(COMMATS!F161='Master Answer Key'!$B160, 1, 0)</f>
        <v>1</v>
      </c>
      <c r="G158">
        <f>IF(COMMATS!G161='Master Answer Key'!$B160, 1, 0)</f>
        <v>0</v>
      </c>
      <c r="H158">
        <f>IF(COMMATS!H161='Master Answer Key'!$B160, 1, 0)</f>
        <v>0</v>
      </c>
      <c r="I158">
        <f>IF(COMMATS!I161='Master Answer Key'!$B160, 1, 0)</f>
        <v>0</v>
      </c>
      <c r="J158">
        <f>IF(COMMATS!J161='Master Answer Key'!$B160, 1, 0)</f>
        <v>1</v>
      </c>
      <c r="K158">
        <f>IF(COMMATS!K161='Master Answer Key'!$B160, 1, 0)</f>
        <v>1</v>
      </c>
      <c r="L158">
        <f>IF(COMMATS!L161='Master Answer Key'!$B160, 1, 0)</f>
        <v>1</v>
      </c>
      <c r="M158">
        <f>IF(COMMATS!M161='Master Answer Key'!$B160, 1, 0)</f>
        <v>1</v>
      </c>
      <c r="N158">
        <f>IF(COMMATS!N161='Master Answer Key'!$B160, 1, 0)</f>
        <v>0</v>
      </c>
      <c r="O158">
        <f>IF(COMMATS!O161='Master Answer Key'!$B160, 1, 0)</f>
        <v>1</v>
      </c>
      <c r="P158">
        <f>IF(COMMATS!P161='Master Answer Key'!$B160, 1, 0)</f>
        <v>1</v>
      </c>
      <c r="Q158">
        <f>IF(COMMATS!Q161='Master Answer Key'!$B160, 1, 0)</f>
        <v>1</v>
      </c>
      <c r="R158">
        <f>IF(COMMATS!R161='Master Answer Key'!$B160, 1, 0)</f>
        <v>1</v>
      </c>
      <c r="S158">
        <f>IF(COMMATS!S161='Master Answer Key'!$B160, 1, 0)</f>
        <v>1</v>
      </c>
      <c r="T158">
        <f>IF(COMMATS!T161='Master Answer Key'!$B160, 1, 0)</f>
        <v>1</v>
      </c>
      <c r="U158">
        <f>IF(COMMATS!U161='Master Answer Key'!$B160, 1, 0)</f>
        <v>1</v>
      </c>
      <c r="V158">
        <f>IF(COMMATS!V161='Master Answer Key'!$B160, 1, 0)</f>
        <v>1</v>
      </c>
      <c r="W158">
        <f>IF(COMMATS!W161='Master Answer Key'!$B160, 1, 0)</f>
        <v>0</v>
      </c>
      <c r="X158">
        <f>IF(COMMATS!X161='Master Answer Key'!$B160, 1, 0)</f>
        <v>1</v>
      </c>
      <c r="Y158">
        <f>IF(COMMATS!Y161='Master Answer Key'!$B160, 1, 0)</f>
        <v>0</v>
      </c>
      <c r="Z158">
        <f>IF(COMMATS!Z161='Master Answer Key'!$B160, 1, 0)</f>
        <v>1</v>
      </c>
      <c r="AA158">
        <f>IF(COMMATS!AA161='Master Answer Key'!$B160, 1, 0)</f>
        <v>1</v>
      </c>
      <c r="AB158">
        <f>IF(COMMATS!AB161='Master Answer Key'!$B160, 1, 0)</f>
        <v>1</v>
      </c>
      <c r="AC158">
        <f>IF(COMMATS!AC161='Master Answer Key'!$B160, 1, 0)</f>
        <v>1</v>
      </c>
      <c r="AD158">
        <f>IF(COMMATS!AD161='Master Answer Key'!$B160, 1, 0)</f>
        <v>0</v>
      </c>
      <c r="AE158">
        <f>IF(COMMATS!AE161='Master Answer Key'!$B160, 1, 0)</f>
        <v>0</v>
      </c>
      <c r="AF158">
        <f>IF(COMMATS!AF161='Master Answer Key'!$B160, 1, 0)</f>
        <v>0</v>
      </c>
      <c r="AG158">
        <f>IF(COMMATS!AG161='Master Answer Key'!$B160, 1, 0)</f>
        <v>1</v>
      </c>
      <c r="AH158">
        <f>IF(COMMATS!AH161='Master Answer Key'!$B160, 1, 0)</f>
        <v>1</v>
      </c>
      <c r="AI158">
        <f>IF(COMMATS!AI161='Master Answer Key'!$B160, 1, 0)</f>
        <v>1</v>
      </c>
      <c r="AJ158">
        <f>IF(COMMATS!AJ161='Master Answer Key'!$B160, 1, 0)</f>
        <v>1</v>
      </c>
      <c r="AK158">
        <f>IF(COMMATS!AK161='Master Answer Key'!$B160, 1, 0)</f>
        <v>1</v>
      </c>
      <c r="AL158">
        <f>IF(COMMATS!AL161='Master Answer Key'!$B160, 1, 0)</f>
        <v>0</v>
      </c>
      <c r="AM158">
        <f>IF(COMMATS!AM161='Master Answer Key'!$B160, 1, 0)</f>
        <v>1</v>
      </c>
      <c r="AN158">
        <f>IF(COMMATS!AN161='Master Answer Key'!$B160, 1, 0)</f>
        <v>0</v>
      </c>
    </row>
    <row r="159">
      <c r="A159" s="5" t="s">
        <v>263</v>
      </c>
      <c r="B159">
        <f>IF(COMMATS!B162='Master Answer Key'!$B161, 1, 0)</f>
        <v>0</v>
      </c>
      <c r="C159">
        <f>IF(COMMATS!C162='Master Answer Key'!$B161, 1, 0)</f>
        <v>1</v>
      </c>
      <c r="D159">
        <f>IF(COMMATS!D162='Master Answer Key'!$B161, 1, 0)</f>
        <v>1</v>
      </c>
      <c r="E159">
        <f>IF(COMMATS!E162='Master Answer Key'!$B161, 1, 0)</f>
        <v>0</v>
      </c>
      <c r="F159">
        <f>IF(COMMATS!F162='Master Answer Key'!$B161, 1, 0)</f>
        <v>1</v>
      </c>
      <c r="G159">
        <f>IF(COMMATS!G162='Master Answer Key'!$B161, 1, 0)</f>
        <v>0</v>
      </c>
      <c r="H159">
        <f>IF(COMMATS!H162='Master Answer Key'!$B161, 1, 0)</f>
        <v>0</v>
      </c>
      <c r="I159">
        <f>IF(COMMATS!I162='Master Answer Key'!$B161, 1, 0)</f>
        <v>1</v>
      </c>
      <c r="J159">
        <f>IF(COMMATS!J162='Master Answer Key'!$B161, 1, 0)</f>
        <v>0</v>
      </c>
      <c r="K159">
        <f>IF(COMMATS!K162='Master Answer Key'!$B161, 1, 0)</f>
        <v>0</v>
      </c>
      <c r="L159">
        <f>IF(COMMATS!L162='Master Answer Key'!$B161, 1, 0)</f>
        <v>1</v>
      </c>
      <c r="M159">
        <f>IF(COMMATS!M162='Master Answer Key'!$B161, 1, 0)</f>
        <v>0</v>
      </c>
      <c r="N159">
        <f>IF(COMMATS!N162='Master Answer Key'!$B161, 1, 0)</f>
        <v>0</v>
      </c>
      <c r="O159">
        <f>IF(COMMATS!O162='Master Answer Key'!$B161, 1, 0)</f>
        <v>1</v>
      </c>
      <c r="P159">
        <f>IF(COMMATS!P162='Master Answer Key'!$B161, 1, 0)</f>
        <v>1</v>
      </c>
      <c r="Q159">
        <f>IF(COMMATS!Q162='Master Answer Key'!$B161, 1, 0)</f>
        <v>0</v>
      </c>
      <c r="R159">
        <f>IF(COMMATS!R162='Master Answer Key'!$B161, 1, 0)</f>
        <v>1</v>
      </c>
      <c r="S159">
        <f>IF(COMMATS!S162='Master Answer Key'!$B161, 1, 0)</f>
        <v>0</v>
      </c>
      <c r="T159">
        <f>IF(COMMATS!T162='Master Answer Key'!$B161, 1, 0)</f>
        <v>0</v>
      </c>
      <c r="U159">
        <f>IF(COMMATS!U162='Master Answer Key'!$B161, 1, 0)</f>
        <v>0</v>
      </c>
      <c r="V159">
        <f>IF(COMMATS!V162='Master Answer Key'!$B161, 1, 0)</f>
        <v>1</v>
      </c>
      <c r="W159">
        <f>IF(COMMATS!W162='Master Answer Key'!$B161, 1, 0)</f>
        <v>0</v>
      </c>
      <c r="X159">
        <f>IF(COMMATS!X162='Master Answer Key'!$B161, 1, 0)</f>
        <v>0</v>
      </c>
      <c r="Y159">
        <f>IF(COMMATS!Y162='Master Answer Key'!$B161, 1, 0)</f>
        <v>0</v>
      </c>
      <c r="Z159">
        <f>IF(COMMATS!Z162='Master Answer Key'!$B161, 1, 0)</f>
        <v>0</v>
      </c>
      <c r="AA159">
        <f>IF(COMMATS!AA162='Master Answer Key'!$B161, 1, 0)</f>
        <v>1</v>
      </c>
      <c r="AB159">
        <f>IF(COMMATS!AB162='Master Answer Key'!$B161, 1, 0)</f>
        <v>1</v>
      </c>
      <c r="AC159">
        <f>IF(COMMATS!AC162='Master Answer Key'!$B161, 1, 0)</f>
        <v>0</v>
      </c>
      <c r="AD159">
        <f>IF(COMMATS!AD162='Master Answer Key'!$B161, 1, 0)</f>
        <v>0</v>
      </c>
      <c r="AE159">
        <f>IF(COMMATS!AE162='Master Answer Key'!$B161, 1, 0)</f>
        <v>0</v>
      </c>
      <c r="AF159">
        <f>IF(COMMATS!AF162='Master Answer Key'!$B161, 1, 0)</f>
        <v>0</v>
      </c>
      <c r="AG159">
        <f>IF(COMMATS!AG162='Master Answer Key'!$B161, 1, 0)</f>
        <v>0</v>
      </c>
      <c r="AH159">
        <f>IF(COMMATS!AH162='Master Answer Key'!$B161, 1, 0)</f>
        <v>1</v>
      </c>
      <c r="AI159">
        <f>IF(COMMATS!AI162='Master Answer Key'!$B161, 1, 0)</f>
        <v>1</v>
      </c>
      <c r="AJ159">
        <f>IF(COMMATS!AJ162='Master Answer Key'!$B161, 1, 0)</f>
        <v>0</v>
      </c>
      <c r="AK159">
        <f>IF(COMMATS!AK162='Master Answer Key'!$B161, 1, 0)</f>
        <v>0</v>
      </c>
      <c r="AL159">
        <f>IF(COMMATS!AL162='Master Answer Key'!$B161, 1, 0)</f>
        <v>1</v>
      </c>
      <c r="AM159">
        <f>IF(COMMATS!AM162='Master Answer Key'!$B161, 1, 0)</f>
        <v>0</v>
      </c>
      <c r="AN159">
        <f>IF(COMMATS!AN162='Master Answer Key'!$B161, 1, 0)</f>
        <v>0</v>
      </c>
    </row>
    <row r="160">
      <c r="A160" s="5" t="s">
        <v>264</v>
      </c>
      <c r="B160">
        <f>IF(COMMATS!B163='Master Answer Key'!$B162, 1, 0)</f>
        <v>0</v>
      </c>
      <c r="C160">
        <f>IF(COMMATS!C163='Master Answer Key'!$B162, 1, 0)</f>
        <v>1</v>
      </c>
      <c r="D160">
        <f>IF(COMMATS!D163='Master Answer Key'!$B162, 1, 0)</f>
        <v>1</v>
      </c>
      <c r="E160">
        <f>IF(COMMATS!E163='Master Answer Key'!$B162, 1, 0)</f>
        <v>1</v>
      </c>
      <c r="F160">
        <f>IF(COMMATS!F163='Master Answer Key'!$B162, 1, 0)</f>
        <v>1</v>
      </c>
      <c r="G160">
        <f>IF(COMMATS!G163='Master Answer Key'!$B162, 1, 0)</f>
        <v>0</v>
      </c>
      <c r="H160">
        <f>IF(COMMATS!H163='Master Answer Key'!$B162, 1, 0)</f>
        <v>1</v>
      </c>
      <c r="I160">
        <f>IF(COMMATS!I163='Master Answer Key'!$B162, 1, 0)</f>
        <v>1</v>
      </c>
      <c r="J160">
        <f>IF(COMMATS!J163='Master Answer Key'!$B162, 1, 0)</f>
        <v>1</v>
      </c>
      <c r="K160">
        <f>IF(COMMATS!K163='Master Answer Key'!$B162, 1, 0)</f>
        <v>1</v>
      </c>
      <c r="L160">
        <f>IF(COMMATS!L163='Master Answer Key'!$B162, 1, 0)</f>
        <v>0</v>
      </c>
      <c r="M160">
        <f>IF(COMMATS!M163='Master Answer Key'!$B162, 1, 0)</f>
        <v>1</v>
      </c>
      <c r="N160">
        <f>IF(COMMATS!N163='Master Answer Key'!$B162, 1, 0)</f>
        <v>0</v>
      </c>
      <c r="O160">
        <f>IF(COMMATS!O163='Master Answer Key'!$B162, 1, 0)</f>
        <v>1</v>
      </c>
      <c r="P160">
        <f>IF(COMMATS!P163='Master Answer Key'!$B162, 1, 0)</f>
        <v>1</v>
      </c>
      <c r="Q160">
        <f>IF(COMMATS!Q163='Master Answer Key'!$B162, 1, 0)</f>
        <v>0</v>
      </c>
      <c r="R160">
        <f>IF(COMMATS!R163='Master Answer Key'!$B162, 1, 0)</f>
        <v>1</v>
      </c>
      <c r="S160">
        <f>IF(COMMATS!S163='Master Answer Key'!$B162, 1, 0)</f>
        <v>0</v>
      </c>
      <c r="T160">
        <f>IF(COMMATS!T163='Master Answer Key'!$B162, 1, 0)</f>
        <v>1</v>
      </c>
      <c r="U160">
        <f>IF(COMMATS!U163='Master Answer Key'!$B162, 1, 0)</f>
        <v>0</v>
      </c>
      <c r="V160">
        <f>IF(COMMATS!V163='Master Answer Key'!$B162, 1, 0)</f>
        <v>1</v>
      </c>
      <c r="W160">
        <f>IF(COMMATS!W163='Master Answer Key'!$B162, 1, 0)</f>
        <v>0</v>
      </c>
      <c r="X160">
        <f>IF(COMMATS!X163='Master Answer Key'!$B162, 1, 0)</f>
        <v>1</v>
      </c>
      <c r="Y160">
        <f>IF(COMMATS!Y163='Master Answer Key'!$B162, 1, 0)</f>
        <v>0</v>
      </c>
      <c r="Z160">
        <f>IF(COMMATS!Z163='Master Answer Key'!$B162, 1, 0)</f>
        <v>1</v>
      </c>
      <c r="AA160">
        <f>IF(COMMATS!AA163='Master Answer Key'!$B162, 1, 0)</f>
        <v>0</v>
      </c>
      <c r="AB160">
        <f>IF(COMMATS!AB163='Master Answer Key'!$B162, 1, 0)</f>
        <v>1</v>
      </c>
      <c r="AC160">
        <f>IF(COMMATS!AC163='Master Answer Key'!$B162, 1, 0)</f>
        <v>1</v>
      </c>
      <c r="AD160">
        <f>IF(COMMATS!AD163='Master Answer Key'!$B162, 1, 0)</f>
        <v>0</v>
      </c>
      <c r="AE160">
        <f>IF(COMMATS!AE163='Master Answer Key'!$B162, 1, 0)</f>
        <v>1</v>
      </c>
      <c r="AF160">
        <f>IF(COMMATS!AF163='Master Answer Key'!$B162, 1, 0)</f>
        <v>1</v>
      </c>
      <c r="AG160">
        <f>IF(COMMATS!AG163='Master Answer Key'!$B162, 1, 0)</f>
        <v>1</v>
      </c>
      <c r="AH160">
        <f>IF(COMMATS!AH163='Master Answer Key'!$B162, 1, 0)</f>
        <v>1</v>
      </c>
      <c r="AI160">
        <f>IF(COMMATS!AI163='Master Answer Key'!$B162, 1, 0)</f>
        <v>1</v>
      </c>
      <c r="AJ160">
        <f>IF(COMMATS!AJ163='Master Answer Key'!$B162, 1, 0)</f>
        <v>0</v>
      </c>
      <c r="AK160">
        <f>IF(COMMATS!AK163='Master Answer Key'!$B162, 1, 0)</f>
        <v>1</v>
      </c>
      <c r="AL160">
        <f>IF(COMMATS!AL163='Master Answer Key'!$B162, 1, 0)</f>
        <v>1</v>
      </c>
      <c r="AM160">
        <f>IF(COMMATS!AM163='Master Answer Key'!$B162, 1, 0)</f>
        <v>0</v>
      </c>
      <c r="AN160">
        <f>IF(COMMATS!AN163='Master Answer Key'!$B162, 1, 0)</f>
        <v>0</v>
      </c>
    </row>
    <row r="161">
      <c r="A161" s="5" t="s">
        <v>265</v>
      </c>
      <c r="B161">
        <f>IF(COMMATS!B164='Master Answer Key'!$B163, 1, 0)</f>
        <v>1</v>
      </c>
      <c r="C161">
        <f>IF(COMMATS!C164='Master Answer Key'!$B163, 1, 0)</f>
        <v>1</v>
      </c>
      <c r="D161">
        <f>IF(COMMATS!D164='Master Answer Key'!$B163, 1, 0)</f>
        <v>1</v>
      </c>
      <c r="E161">
        <f>IF(COMMATS!E164='Master Answer Key'!$B163, 1, 0)</f>
        <v>1</v>
      </c>
      <c r="F161">
        <f>IF(COMMATS!F164='Master Answer Key'!$B163, 1, 0)</f>
        <v>1</v>
      </c>
      <c r="G161">
        <f>IF(COMMATS!G164='Master Answer Key'!$B163, 1, 0)</f>
        <v>0</v>
      </c>
      <c r="H161">
        <f>IF(COMMATS!H164='Master Answer Key'!$B163, 1, 0)</f>
        <v>1</v>
      </c>
      <c r="I161">
        <f>IF(COMMATS!I164='Master Answer Key'!$B163, 1, 0)</f>
        <v>1</v>
      </c>
      <c r="J161">
        <f>IF(COMMATS!J164='Master Answer Key'!$B163, 1, 0)</f>
        <v>1</v>
      </c>
      <c r="K161">
        <f>IF(COMMATS!K164='Master Answer Key'!$B163, 1, 0)</f>
        <v>1</v>
      </c>
      <c r="L161">
        <f>IF(COMMATS!L164='Master Answer Key'!$B163, 1, 0)</f>
        <v>1</v>
      </c>
      <c r="M161">
        <f>IF(COMMATS!M164='Master Answer Key'!$B163, 1, 0)</f>
        <v>1</v>
      </c>
      <c r="N161">
        <f>IF(COMMATS!N164='Master Answer Key'!$B163, 1, 0)</f>
        <v>0</v>
      </c>
      <c r="O161">
        <f>IF(COMMATS!O164='Master Answer Key'!$B163, 1, 0)</f>
        <v>1</v>
      </c>
      <c r="P161">
        <f>IF(COMMATS!P164='Master Answer Key'!$B163, 1, 0)</f>
        <v>1</v>
      </c>
      <c r="Q161">
        <f>IF(COMMATS!Q164='Master Answer Key'!$B163, 1, 0)</f>
        <v>1</v>
      </c>
      <c r="R161">
        <f>IF(COMMATS!R164='Master Answer Key'!$B163, 1, 0)</f>
        <v>0</v>
      </c>
      <c r="S161">
        <f>IF(COMMATS!S164='Master Answer Key'!$B163, 1, 0)</f>
        <v>1</v>
      </c>
      <c r="T161">
        <f>IF(COMMATS!T164='Master Answer Key'!$B163, 1, 0)</f>
        <v>0</v>
      </c>
      <c r="U161">
        <f>IF(COMMATS!U164='Master Answer Key'!$B163, 1, 0)</f>
        <v>1</v>
      </c>
      <c r="V161">
        <f>IF(COMMATS!V164='Master Answer Key'!$B163, 1, 0)</f>
        <v>1</v>
      </c>
      <c r="W161">
        <f>IF(COMMATS!W164='Master Answer Key'!$B163, 1, 0)</f>
        <v>0</v>
      </c>
      <c r="X161">
        <f>IF(COMMATS!X164='Master Answer Key'!$B163, 1, 0)</f>
        <v>1</v>
      </c>
      <c r="Y161">
        <f>IF(COMMATS!Y164='Master Answer Key'!$B163, 1, 0)</f>
        <v>0</v>
      </c>
      <c r="Z161">
        <f>IF(COMMATS!Z164='Master Answer Key'!$B163, 1, 0)</f>
        <v>1</v>
      </c>
      <c r="AA161">
        <f>IF(COMMATS!AA164='Master Answer Key'!$B163, 1, 0)</f>
        <v>1</v>
      </c>
      <c r="AB161">
        <f>IF(COMMATS!AB164='Master Answer Key'!$B163, 1, 0)</f>
        <v>1</v>
      </c>
      <c r="AC161">
        <f>IF(COMMATS!AC164='Master Answer Key'!$B163, 1, 0)</f>
        <v>1</v>
      </c>
      <c r="AD161">
        <f>IF(COMMATS!AD164='Master Answer Key'!$B163, 1, 0)</f>
        <v>1</v>
      </c>
      <c r="AE161">
        <f>IF(COMMATS!AE164='Master Answer Key'!$B163, 1, 0)</f>
        <v>0</v>
      </c>
      <c r="AF161">
        <f>IF(COMMATS!AF164='Master Answer Key'!$B163, 1, 0)</f>
        <v>0</v>
      </c>
      <c r="AG161">
        <f>IF(COMMATS!AG164='Master Answer Key'!$B163, 1, 0)</f>
        <v>1</v>
      </c>
      <c r="AH161">
        <f>IF(COMMATS!AH164='Master Answer Key'!$B163, 1, 0)</f>
        <v>1</v>
      </c>
      <c r="AI161">
        <f>IF(COMMATS!AI164='Master Answer Key'!$B163, 1, 0)</f>
        <v>1</v>
      </c>
      <c r="AJ161">
        <f>IF(COMMATS!AJ164='Master Answer Key'!$B163, 1, 0)</f>
        <v>1</v>
      </c>
      <c r="AK161">
        <f>IF(COMMATS!AK164='Master Answer Key'!$B163, 1, 0)</f>
        <v>1</v>
      </c>
      <c r="AL161">
        <f>IF(COMMATS!AL164='Master Answer Key'!$B163, 1, 0)</f>
        <v>1</v>
      </c>
      <c r="AM161">
        <f>IF(COMMATS!AM164='Master Answer Key'!$B163, 1, 0)</f>
        <v>1</v>
      </c>
      <c r="AN161">
        <f>IF(COMMATS!AN164='Master Answer Key'!$B163, 1, 0)</f>
        <v>0</v>
      </c>
    </row>
    <row r="162">
      <c r="A162" s="5" t="s">
        <v>266</v>
      </c>
      <c r="B162">
        <f>IF(COMMATS!B165='Master Answer Key'!$B164, 1, 0)</f>
        <v>0</v>
      </c>
      <c r="C162">
        <f>IF(COMMATS!C165='Master Answer Key'!$B164, 1, 0)</f>
        <v>0</v>
      </c>
      <c r="D162">
        <f>IF(COMMATS!D165='Master Answer Key'!$B164, 1, 0)</f>
        <v>0</v>
      </c>
      <c r="E162">
        <f>IF(COMMATS!E165='Master Answer Key'!$B164, 1, 0)</f>
        <v>0</v>
      </c>
      <c r="F162">
        <f>IF(COMMATS!F165='Master Answer Key'!$B164, 1, 0)</f>
        <v>0</v>
      </c>
      <c r="G162">
        <f>IF(COMMATS!G165='Master Answer Key'!$B164, 1, 0)</f>
        <v>0</v>
      </c>
      <c r="H162">
        <f>IF(COMMATS!H165='Master Answer Key'!$B164, 1, 0)</f>
        <v>1</v>
      </c>
      <c r="I162">
        <f>IF(COMMATS!I165='Master Answer Key'!$B164, 1, 0)</f>
        <v>0</v>
      </c>
      <c r="J162">
        <f>IF(COMMATS!J165='Master Answer Key'!$B164, 1, 0)</f>
        <v>1</v>
      </c>
      <c r="K162">
        <f>IF(COMMATS!K165='Master Answer Key'!$B164, 1, 0)</f>
        <v>1</v>
      </c>
      <c r="L162">
        <f>IF(COMMATS!L165='Master Answer Key'!$B164, 1, 0)</f>
        <v>0</v>
      </c>
      <c r="M162">
        <f>IF(COMMATS!M165='Master Answer Key'!$B164, 1, 0)</f>
        <v>0</v>
      </c>
      <c r="N162">
        <f>IF(COMMATS!N165='Master Answer Key'!$B164, 1, 0)</f>
        <v>0</v>
      </c>
      <c r="O162">
        <f>IF(COMMATS!O165='Master Answer Key'!$B164, 1, 0)</f>
        <v>0</v>
      </c>
      <c r="P162">
        <f>IF(COMMATS!P165='Master Answer Key'!$B164, 1, 0)</f>
        <v>1</v>
      </c>
      <c r="Q162">
        <f>IF(COMMATS!Q165='Master Answer Key'!$B164, 1, 0)</f>
        <v>1</v>
      </c>
      <c r="R162">
        <f>IF(COMMATS!R165='Master Answer Key'!$B164, 1, 0)</f>
        <v>1</v>
      </c>
      <c r="S162">
        <f>IF(COMMATS!S165='Master Answer Key'!$B164, 1, 0)</f>
        <v>1</v>
      </c>
      <c r="T162">
        <f>IF(COMMATS!T165='Master Answer Key'!$B164, 1, 0)</f>
        <v>0</v>
      </c>
      <c r="U162">
        <f>IF(COMMATS!U165='Master Answer Key'!$B164, 1, 0)</f>
        <v>0</v>
      </c>
      <c r="V162">
        <f>IF(COMMATS!V165='Master Answer Key'!$B164, 1, 0)</f>
        <v>0</v>
      </c>
      <c r="W162">
        <f>IF(COMMATS!W165='Master Answer Key'!$B164, 1, 0)</f>
        <v>0</v>
      </c>
      <c r="X162">
        <f>IF(COMMATS!X165='Master Answer Key'!$B164, 1, 0)</f>
        <v>0</v>
      </c>
      <c r="Y162">
        <f>IF(COMMATS!Y165='Master Answer Key'!$B164, 1, 0)</f>
        <v>0</v>
      </c>
      <c r="Z162">
        <f>IF(COMMATS!Z165='Master Answer Key'!$B164, 1, 0)</f>
        <v>0</v>
      </c>
      <c r="AA162">
        <f>IF(COMMATS!AA165='Master Answer Key'!$B164, 1, 0)</f>
        <v>0</v>
      </c>
      <c r="AB162">
        <f>IF(COMMATS!AB165='Master Answer Key'!$B164, 1, 0)</f>
        <v>0</v>
      </c>
      <c r="AC162">
        <f>IF(COMMATS!AC165='Master Answer Key'!$B164, 1, 0)</f>
        <v>0</v>
      </c>
      <c r="AD162">
        <f>IF(COMMATS!AD165='Master Answer Key'!$B164, 1, 0)</f>
        <v>1</v>
      </c>
      <c r="AE162">
        <f>IF(COMMATS!AE165='Master Answer Key'!$B164, 1, 0)</f>
        <v>0</v>
      </c>
      <c r="AF162">
        <f>IF(COMMATS!AF165='Master Answer Key'!$B164, 1, 0)</f>
        <v>0</v>
      </c>
      <c r="AG162">
        <f>IF(COMMATS!AG165='Master Answer Key'!$B164, 1, 0)</f>
        <v>1</v>
      </c>
      <c r="AH162">
        <f>IF(COMMATS!AH165='Master Answer Key'!$B164, 1, 0)</f>
        <v>0</v>
      </c>
      <c r="AI162">
        <f>IF(COMMATS!AI165='Master Answer Key'!$B164, 1, 0)</f>
        <v>0</v>
      </c>
      <c r="AJ162">
        <f>IF(COMMATS!AJ165='Master Answer Key'!$B164, 1, 0)</f>
        <v>0</v>
      </c>
      <c r="AK162">
        <f>IF(COMMATS!AK165='Master Answer Key'!$B164, 1, 0)</f>
        <v>0</v>
      </c>
      <c r="AL162">
        <f>IF(COMMATS!AL165='Master Answer Key'!$B164, 1, 0)</f>
        <v>0</v>
      </c>
      <c r="AM162">
        <f>IF(COMMATS!AM165='Master Answer Key'!$B164, 1, 0)</f>
        <v>0</v>
      </c>
      <c r="AN162">
        <f>IF(COMMATS!AN165='Master Answer Key'!$B164, 1, 0)</f>
        <v>0</v>
      </c>
    </row>
    <row r="163">
      <c r="A163" s="5" t="s">
        <v>267</v>
      </c>
      <c r="B163">
        <f>IF(COMMATS!B166='Master Answer Key'!$B165, 1, 0)</f>
        <v>1</v>
      </c>
      <c r="C163">
        <f>IF(COMMATS!C166='Master Answer Key'!$B165, 1, 0)</f>
        <v>1</v>
      </c>
      <c r="D163">
        <f>IF(COMMATS!D166='Master Answer Key'!$B165, 1, 0)</f>
        <v>1</v>
      </c>
      <c r="E163">
        <f>IF(COMMATS!E166='Master Answer Key'!$B165, 1, 0)</f>
        <v>1</v>
      </c>
      <c r="F163">
        <f>IF(COMMATS!F166='Master Answer Key'!$B165, 1, 0)</f>
        <v>1</v>
      </c>
      <c r="G163">
        <f>IF(COMMATS!G166='Master Answer Key'!$B165, 1, 0)</f>
        <v>0</v>
      </c>
      <c r="H163">
        <f>IF(COMMATS!H166='Master Answer Key'!$B165, 1, 0)</f>
        <v>1</v>
      </c>
      <c r="I163">
        <f>IF(COMMATS!I166='Master Answer Key'!$B165, 1, 0)</f>
        <v>0</v>
      </c>
      <c r="J163">
        <f>IF(COMMATS!J166='Master Answer Key'!$B165, 1, 0)</f>
        <v>1</v>
      </c>
      <c r="K163">
        <f>IF(COMMATS!K166='Master Answer Key'!$B165, 1, 0)</f>
        <v>1</v>
      </c>
      <c r="L163">
        <f>IF(COMMATS!L166='Master Answer Key'!$B165, 1, 0)</f>
        <v>1</v>
      </c>
      <c r="M163">
        <f>IF(COMMATS!M166='Master Answer Key'!$B165, 1, 0)</f>
        <v>1</v>
      </c>
      <c r="N163">
        <f>IF(COMMATS!N166='Master Answer Key'!$B165, 1, 0)</f>
        <v>1</v>
      </c>
      <c r="O163">
        <f>IF(COMMATS!O166='Master Answer Key'!$B165, 1, 0)</f>
        <v>1</v>
      </c>
      <c r="P163">
        <f>IF(COMMATS!P166='Master Answer Key'!$B165, 1, 0)</f>
        <v>1</v>
      </c>
      <c r="Q163">
        <f>IF(COMMATS!Q166='Master Answer Key'!$B165, 1, 0)</f>
        <v>1</v>
      </c>
      <c r="R163">
        <f>IF(COMMATS!R166='Master Answer Key'!$B165, 1, 0)</f>
        <v>1</v>
      </c>
      <c r="S163">
        <f>IF(COMMATS!S166='Master Answer Key'!$B165, 1, 0)</f>
        <v>1</v>
      </c>
      <c r="T163">
        <f>IF(COMMATS!T166='Master Answer Key'!$B165, 1, 0)</f>
        <v>1</v>
      </c>
      <c r="U163">
        <f>IF(COMMATS!U166='Master Answer Key'!$B165, 1, 0)</f>
        <v>1</v>
      </c>
      <c r="V163">
        <f>IF(COMMATS!V166='Master Answer Key'!$B165, 1, 0)</f>
        <v>1</v>
      </c>
      <c r="W163">
        <f>IF(COMMATS!W166='Master Answer Key'!$B165, 1, 0)</f>
        <v>0</v>
      </c>
      <c r="X163">
        <f>IF(COMMATS!X166='Master Answer Key'!$B165, 1, 0)</f>
        <v>1</v>
      </c>
      <c r="Y163">
        <f>IF(COMMATS!Y166='Master Answer Key'!$B165, 1, 0)</f>
        <v>0</v>
      </c>
      <c r="Z163">
        <f>IF(COMMATS!Z166='Master Answer Key'!$B165, 1, 0)</f>
        <v>1</v>
      </c>
      <c r="AA163">
        <f>IF(COMMATS!AA166='Master Answer Key'!$B165, 1, 0)</f>
        <v>1</v>
      </c>
      <c r="AB163">
        <f>IF(COMMATS!AB166='Master Answer Key'!$B165, 1, 0)</f>
        <v>1</v>
      </c>
      <c r="AC163">
        <f>IF(COMMATS!AC166='Master Answer Key'!$B165, 1, 0)</f>
        <v>1</v>
      </c>
      <c r="AD163">
        <f>IF(COMMATS!AD166='Master Answer Key'!$B165, 1, 0)</f>
        <v>1</v>
      </c>
      <c r="AE163">
        <f>IF(COMMATS!AE166='Master Answer Key'!$B165, 1, 0)</f>
        <v>0</v>
      </c>
      <c r="AF163">
        <f>IF(COMMATS!AF166='Master Answer Key'!$B165, 1, 0)</f>
        <v>1</v>
      </c>
      <c r="AG163">
        <f>IF(COMMATS!AG166='Master Answer Key'!$B165, 1, 0)</f>
        <v>1</v>
      </c>
      <c r="AH163">
        <f>IF(COMMATS!AH166='Master Answer Key'!$B165, 1, 0)</f>
        <v>1</v>
      </c>
      <c r="AI163">
        <f>IF(COMMATS!AI166='Master Answer Key'!$B165, 1, 0)</f>
        <v>1</v>
      </c>
      <c r="AJ163">
        <f>IF(COMMATS!AJ166='Master Answer Key'!$B165, 1, 0)</f>
        <v>1</v>
      </c>
      <c r="AK163">
        <f>IF(COMMATS!AK166='Master Answer Key'!$B165, 1, 0)</f>
        <v>0</v>
      </c>
      <c r="AL163">
        <f>IF(COMMATS!AL166='Master Answer Key'!$B165, 1, 0)</f>
        <v>1</v>
      </c>
      <c r="AM163">
        <f>IF(COMMATS!AM166='Master Answer Key'!$B165, 1, 0)</f>
        <v>1</v>
      </c>
      <c r="AN163">
        <f>IF(COMMATS!AN166='Master Answer Key'!$B165, 1, 0)</f>
        <v>0</v>
      </c>
    </row>
    <row r="164">
      <c r="A164" s="5" t="s">
        <v>268</v>
      </c>
      <c r="B164">
        <f>IF(COMMATS!B167='Master Answer Key'!$B166, 1, 0)</f>
        <v>1</v>
      </c>
      <c r="C164">
        <f>IF(COMMATS!C167='Master Answer Key'!$B166, 1, 0)</f>
        <v>1</v>
      </c>
      <c r="D164">
        <f>IF(COMMATS!D167='Master Answer Key'!$B166, 1, 0)</f>
        <v>1</v>
      </c>
      <c r="E164">
        <f>IF(COMMATS!E167='Master Answer Key'!$B166, 1, 0)</f>
        <v>1</v>
      </c>
      <c r="F164">
        <f>IF(COMMATS!F167='Master Answer Key'!$B166, 1, 0)</f>
        <v>1</v>
      </c>
      <c r="G164">
        <f>IF(COMMATS!G167='Master Answer Key'!$B166, 1, 0)</f>
        <v>0</v>
      </c>
      <c r="H164">
        <f>IF(COMMATS!H167='Master Answer Key'!$B166, 1, 0)</f>
        <v>1</v>
      </c>
      <c r="I164">
        <f>IF(COMMATS!I167='Master Answer Key'!$B166, 1, 0)</f>
        <v>0</v>
      </c>
      <c r="J164">
        <f>IF(COMMATS!J167='Master Answer Key'!$B166, 1, 0)</f>
        <v>1</v>
      </c>
      <c r="K164">
        <f>IF(COMMATS!K167='Master Answer Key'!$B166, 1, 0)</f>
        <v>1</v>
      </c>
      <c r="L164">
        <f>IF(COMMATS!L167='Master Answer Key'!$B166, 1, 0)</f>
        <v>1</v>
      </c>
      <c r="M164">
        <f>IF(COMMATS!M167='Master Answer Key'!$B166, 1, 0)</f>
        <v>1</v>
      </c>
      <c r="N164">
        <f>IF(COMMATS!N167='Master Answer Key'!$B166, 1, 0)</f>
        <v>1</v>
      </c>
      <c r="O164">
        <f>IF(COMMATS!O167='Master Answer Key'!$B166, 1, 0)</f>
        <v>1</v>
      </c>
      <c r="P164">
        <f>IF(COMMATS!P167='Master Answer Key'!$B166, 1, 0)</f>
        <v>1</v>
      </c>
      <c r="Q164">
        <f>IF(COMMATS!Q167='Master Answer Key'!$B166, 1, 0)</f>
        <v>1</v>
      </c>
      <c r="R164">
        <f>IF(COMMATS!R167='Master Answer Key'!$B166, 1, 0)</f>
        <v>0</v>
      </c>
      <c r="S164">
        <f>IF(COMMATS!S167='Master Answer Key'!$B166, 1, 0)</f>
        <v>1</v>
      </c>
      <c r="T164">
        <f>IF(COMMATS!T167='Master Answer Key'!$B166, 1, 0)</f>
        <v>1</v>
      </c>
      <c r="U164">
        <f>IF(COMMATS!U167='Master Answer Key'!$B166, 1, 0)</f>
        <v>1</v>
      </c>
      <c r="V164">
        <f>IF(COMMATS!V167='Master Answer Key'!$B166, 1, 0)</f>
        <v>1</v>
      </c>
      <c r="W164">
        <f>IF(COMMATS!W167='Master Answer Key'!$B166, 1, 0)</f>
        <v>0</v>
      </c>
      <c r="X164">
        <f>IF(COMMATS!X167='Master Answer Key'!$B166, 1, 0)</f>
        <v>1</v>
      </c>
      <c r="Y164">
        <f>IF(COMMATS!Y167='Master Answer Key'!$B166, 1, 0)</f>
        <v>0</v>
      </c>
      <c r="Z164">
        <f>IF(COMMATS!Z167='Master Answer Key'!$B166, 1, 0)</f>
        <v>1</v>
      </c>
      <c r="AA164">
        <f>IF(COMMATS!AA167='Master Answer Key'!$B166, 1, 0)</f>
        <v>1</v>
      </c>
      <c r="AB164">
        <f>IF(COMMATS!AB167='Master Answer Key'!$B166, 1, 0)</f>
        <v>1</v>
      </c>
      <c r="AC164">
        <f>IF(COMMATS!AC167='Master Answer Key'!$B166, 1, 0)</f>
        <v>1</v>
      </c>
      <c r="AD164">
        <f>IF(COMMATS!AD167='Master Answer Key'!$B166, 1, 0)</f>
        <v>1</v>
      </c>
      <c r="AE164">
        <f>IF(COMMATS!AE167='Master Answer Key'!$B166, 1, 0)</f>
        <v>1</v>
      </c>
      <c r="AF164">
        <f>IF(COMMATS!AF167='Master Answer Key'!$B166, 1, 0)</f>
        <v>1</v>
      </c>
      <c r="AG164">
        <f>IF(COMMATS!AG167='Master Answer Key'!$B166, 1, 0)</f>
        <v>1</v>
      </c>
      <c r="AH164">
        <f>IF(COMMATS!AH167='Master Answer Key'!$B166, 1, 0)</f>
        <v>1</v>
      </c>
      <c r="AI164">
        <f>IF(COMMATS!AI167='Master Answer Key'!$B166, 1, 0)</f>
        <v>1</v>
      </c>
      <c r="AJ164">
        <f>IF(COMMATS!AJ167='Master Answer Key'!$B166, 1, 0)</f>
        <v>1</v>
      </c>
      <c r="AK164">
        <f>IF(COMMATS!AK167='Master Answer Key'!$B166, 1, 0)</f>
        <v>1</v>
      </c>
      <c r="AL164">
        <f>IF(COMMATS!AL167='Master Answer Key'!$B166, 1, 0)</f>
        <v>1</v>
      </c>
      <c r="AM164">
        <f>IF(COMMATS!AM167='Master Answer Key'!$B166, 1, 0)</f>
        <v>1</v>
      </c>
      <c r="AN164">
        <f>IF(COMMATS!AN167='Master Answer Key'!$B166, 1, 0)</f>
        <v>0</v>
      </c>
    </row>
    <row r="165">
      <c r="A165" s="5" t="s">
        <v>269</v>
      </c>
      <c r="B165">
        <f>IF(COMMATS!B168='Master Answer Key'!$B167, 1, 0)</f>
        <v>0</v>
      </c>
      <c r="C165">
        <f>IF(COMMATS!C168='Master Answer Key'!$B167, 1, 0)</f>
        <v>1</v>
      </c>
      <c r="D165">
        <f>IF(COMMATS!D168='Master Answer Key'!$B167, 1, 0)</f>
        <v>1</v>
      </c>
      <c r="E165">
        <f>IF(COMMATS!E168='Master Answer Key'!$B167, 1, 0)</f>
        <v>0</v>
      </c>
      <c r="F165">
        <f>IF(COMMATS!F168='Master Answer Key'!$B167, 1, 0)</f>
        <v>1</v>
      </c>
      <c r="G165">
        <f>IF(COMMATS!G168='Master Answer Key'!$B167, 1, 0)</f>
        <v>0</v>
      </c>
      <c r="H165">
        <f>IF(COMMATS!H168='Master Answer Key'!$B167, 1, 0)</f>
        <v>0</v>
      </c>
      <c r="I165">
        <f>IF(COMMATS!I168='Master Answer Key'!$B167, 1, 0)</f>
        <v>0</v>
      </c>
      <c r="J165">
        <f>IF(COMMATS!J168='Master Answer Key'!$B167, 1, 0)</f>
        <v>0</v>
      </c>
      <c r="K165">
        <f>IF(COMMATS!K168='Master Answer Key'!$B167, 1, 0)</f>
        <v>0</v>
      </c>
      <c r="L165">
        <f>IF(COMMATS!L168='Master Answer Key'!$B167, 1, 0)</f>
        <v>0</v>
      </c>
      <c r="M165">
        <f>IF(COMMATS!M168='Master Answer Key'!$B167, 1, 0)</f>
        <v>1</v>
      </c>
      <c r="N165">
        <f>IF(COMMATS!N168='Master Answer Key'!$B167, 1, 0)</f>
        <v>0</v>
      </c>
      <c r="O165">
        <f>IF(COMMATS!O168='Master Answer Key'!$B167, 1, 0)</f>
        <v>1</v>
      </c>
      <c r="P165">
        <f>IF(COMMATS!P168='Master Answer Key'!$B167, 1, 0)</f>
        <v>1</v>
      </c>
      <c r="Q165">
        <f>IF(COMMATS!Q168='Master Answer Key'!$B167, 1, 0)</f>
        <v>1</v>
      </c>
      <c r="R165">
        <f>IF(COMMATS!R168='Master Answer Key'!$B167, 1, 0)</f>
        <v>1</v>
      </c>
      <c r="S165">
        <f>IF(COMMATS!S168='Master Answer Key'!$B167, 1, 0)</f>
        <v>0</v>
      </c>
      <c r="T165">
        <f>IF(COMMATS!T168='Master Answer Key'!$B167, 1, 0)</f>
        <v>0</v>
      </c>
      <c r="U165">
        <f>IF(COMMATS!U168='Master Answer Key'!$B167, 1, 0)</f>
        <v>0</v>
      </c>
      <c r="V165">
        <f>IF(COMMATS!V168='Master Answer Key'!$B167, 1, 0)</f>
        <v>1</v>
      </c>
      <c r="W165">
        <f>IF(COMMATS!W168='Master Answer Key'!$B167, 1, 0)</f>
        <v>0</v>
      </c>
      <c r="X165">
        <f>IF(COMMATS!X168='Master Answer Key'!$B167, 1, 0)</f>
        <v>0</v>
      </c>
      <c r="Y165">
        <f>IF(COMMATS!Y168='Master Answer Key'!$B167, 1, 0)</f>
        <v>0</v>
      </c>
      <c r="Z165">
        <f>IF(COMMATS!Z168='Master Answer Key'!$B167, 1, 0)</f>
        <v>1</v>
      </c>
      <c r="AA165">
        <f>IF(COMMATS!AA168='Master Answer Key'!$B167, 1, 0)</f>
        <v>0</v>
      </c>
      <c r="AB165">
        <f>IF(COMMATS!AB168='Master Answer Key'!$B167, 1, 0)</f>
        <v>0</v>
      </c>
      <c r="AC165">
        <f>IF(COMMATS!AC168='Master Answer Key'!$B167, 1, 0)</f>
        <v>0</v>
      </c>
      <c r="AD165">
        <f>IF(COMMATS!AD168='Master Answer Key'!$B167, 1, 0)</f>
        <v>1</v>
      </c>
      <c r="AE165">
        <f>IF(COMMATS!AE168='Master Answer Key'!$B167, 1, 0)</f>
        <v>0</v>
      </c>
      <c r="AF165">
        <f>IF(COMMATS!AF168='Master Answer Key'!$B167, 1, 0)</f>
        <v>1</v>
      </c>
      <c r="AG165">
        <f>IF(COMMATS!AG168='Master Answer Key'!$B167, 1, 0)</f>
        <v>1</v>
      </c>
      <c r="AH165">
        <f>IF(COMMATS!AH168='Master Answer Key'!$B167, 1, 0)</f>
        <v>1</v>
      </c>
      <c r="AI165">
        <f>IF(COMMATS!AI168='Master Answer Key'!$B167, 1, 0)</f>
        <v>1</v>
      </c>
      <c r="AJ165">
        <f>IF(COMMATS!AJ168='Master Answer Key'!$B167, 1, 0)</f>
        <v>0</v>
      </c>
      <c r="AK165">
        <f>IF(COMMATS!AK168='Master Answer Key'!$B167, 1, 0)</f>
        <v>1</v>
      </c>
      <c r="AL165">
        <f>IF(COMMATS!AL168='Master Answer Key'!$B167, 1, 0)</f>
        <v>0</v>
      </c>
      <c r="AM165">
        <f>IF(COMMATS!AM168='Master Answer Key'!$B167, 1, 0)</f>
        <v>0</v>
      </c>
      <c r="AN165">
        <f>IF(COMMATS!AN168='Master Answer Key'!$B167, 1, 0)</f>
        <v>0</v>
      </c>
    </row>
    <row r="166">
      <c r="A166" s="5" t="s">
        <v>270</v>
      </c>
      <c r="B166">
        <f>IF(COMMATS!B169='Master Answer Key'!$B168, 1, 0)</f>
        <v>1</v>
      </c>
      <c r="C166">
        <f>IF(COMMATS!C169='Master Answer Key'!$B168, 1, 0)</f>
        <v>1</v>
      </c>
      <c r="D166">
        <f>IF(COMMATS!D169='Master Answer Key'!$B168, 1, 0)</f>
        <v>1</v>
      </c>
      <c r="E166">
        <f>IF(COMMATS!E169='Master Answer Key'!$B168, 1, 0)</f>
        <v>1</v>
      </c>
      <c r="F166">
        <f>IF(COMMATS!F169='Master Answer Key'!$B168, 1, 0)</f>
        <v>1</v>
      </c>
      <c r="G166">
        <f>IF(COMMATS!G169='Master Answer Key'!$B168, 1, 0)</f>
        <v>0</v>
      </c>
      <c r="H166">
        <f>IF(COMMATS!H169='Master Answer Key'!$B168, 1, 0)</f>
        <v>1</v>
      </c>
      <c r="I166">
        <f>IF(COMMATS!I169='Master Answer Key'!$B168, 1, 0)</f>
        <v>1</v>
      </c>
      <c r="J166">
        <f>IF(COMMATS!J169='Master Answer Key'!$B168, 1, 0)</f>
        <v>1</v>
      </c>
      <c r="K166">
        <f>IF(COMMATS!K169='Master Answer Key'!$B168, 1, 0)</f>
        <v>1</v>
      </c>
      <c r="L166">
        <f>IF(COMMATS!L169='Master Answer Key'!$B168, 1, 0)</f>
        <v>1</v>
      </c>
      <c r="M166">
        <f>IF(COMMATS!M169='Master Answer Key'!$B168, 1, 0)</f>
        <v>1</v>
      </c>
      <c r="N166">
        <f>IF(COMMATS!N169='Master Answer Key'!$B168, 1, 0)</f>
        <v>1</v>
      </c>
      <c r="O166">
        <f>IF(COMMATS!O169='Master Answer Key'!$B168, 1, 0)</f>
        <v>1</v>
      </c>
      <c r="P166">
        <f>IF(COMMATS!P169='Master Answer Key'!$B168, 1, 0)</f>
        <v>1</v>
      </c>
      <c r="Q166">
        <f>IF(COMMATS!Q169='Master Answer Key'!$B168, 1, 0)</f>
        <v>1</v>
      </c>
      <c r="R166">
        <f>IF(COMMATS!R169='Master Answer Key'!$B168, 1, 0)</f>
        <v>1</v>
      </c>
      <c r="S166">
        <f>IF(COMMATS!S169='Master Answer Key'!$B168, 1, 0)</f>
        <v>1</v>
      </c>
      <c r="T166">
        <f>IF(COMMATS!T169='Master Answer Key'!$B168, 1, 0)</f>
        <v>1</v>
      </c>
      <c r="U166">
        <f>IF(COMMATS!U169='Master Answer Key'!$B168, 1, 0)</f>
        <v>1</v>
      </c>
      <c r="V166">
        <f>IF(COMMATS!V169='Master Answer Key'!$B168, 1, 0)</f>
        <v>1</v>
      </c>
      <c r="W166">
        <f>IF(COMMATS!W169='Master Answer Key'!$B168, 1, 0)</f>
        <v>0</v>
      </c>
      <c r="X166">
        <f>IF(COMMATS!X169='Master Answer Key'!$B168, 1, 0)</f>
        <v>1</v>
      </c>
      <c r="Y166">
        <f>IF(COMMATS!Y169='Master Answer Key'!$B168, 1, 0)</f>
        <v>0</v>
      </c>
      <c r="Z166">
        <f>IF(COMMATS!Z169='Master Answer Key'!$B168, 1, 0)</f>
        <v>1</v>
      </c>
      <c r="AA166">
        <f>IF(COMMATS!AA169='Master Answer Key'!$B168, 1, 0)</f>
        <v>1</v>
      </c>
      <c r="AB166">
        <f>IF(COMMATS!AB169='Master Answer Key'!$B168, 1, 0)</f>
        <v>1</v>
      </c>
      <c r="AC166">
        <f>IF(COMMATS!AC169='Master Answer Key'!$B168, 1, 0)</f>
        <v>1</v>
      </c>
      <c r="AD166">
        <f>IF(COMMATS!AD169='Master Answer Key'!$B168, 1, 0)</f>
        <v>1</v>
      </c>
      <c r="AE166">
        <f>IF(COMMATS!AE169='Master Answer Key'!$B168, 1, 0)</f>
        <v>1</v>
      </c>
      <c r="AF166">
        <f>IF(COMMATS!AF169='Master Answer Key'!$B168, 1, 0)</f>
        <v>1</v>
      </c>
      <c r="AG166">
        <f>IF(COMMATS!AG169='Master Answer Key'!$B168, 1, 0)</f>
        <v>1</v>
      </c>
      <c r="AH166">
        <f>IF(COMMATS!AH169='Master Answer Key'!$B168, 1, 0)</f>
        <v>1</v>
      </c>
      <c r="AI166">
        <f>IF(COMMATS!AI169='Master Answer Key'!$B168, 1, 0)</f>
        <v>1</v>
      </c>
      <c r="AJ166">
        <f>IF(COMMATS!AJ169='Master Answer Key'!$B168, 1, 0)</f>
        <v>1</v>
      </c>
      <c r="AK166">
        <f>IF(COMMATS!AK169='Master Answer Key'!$B168, 1, 0)</f>
        <v>1</v>
      </c>
      <c r="AL166">
        <f>IF(COMMATS!AL169='Master Answer Key'!$B168, 1, 0)</f>
        <v>1</v>
      </c>
      <c r="AM166">
        <f>IF(COMMATS!AM169='Master Answer Key'!$B168, 1, 0)</f>
        <v>1</v>
      </c>
      <c r="AN166">
        <f>IF(COMMATS!AN169='Master Answer Key'!$B168, 1, 0)</f>
        <v>0</v>
      </c>
    </row>
    <row r="167">
      <c r="A167" s="5" t="s">
        <v>271</v>
      </c>
      <c r="B167">
        <f>IF(COMMATS!B170='Master Answer Key'!$B169, 1, 0)</f>
        <v>1</v>
      </c>
      <c r="C167">
        <f>IF(COMMATS!C170='Master Answer Key'!$B169, 1, 0)</f>
        <v>1</v>
      </c>
      <c r="D167">
        <f>IF(COMMATS!D170='Master Answer Key'!$B169, 1, 0)</f>
        <v>1</v>
      </c>
      <c r="E167">
        <f>IF(COMMATS!E170='Master Answer Key'!$B169, 1, 0)</f>
        <v>1</v>
      </c>
      <c r="F167">
        <f>IF(COMMATS!F170='Master Answer Key'!$B169, 1, 0)</f>
        <v>1</v>
      </c>
      <c r="G167">
        <f>IF(COMMATS!G170='Master Answer Key'!$B169, 1, 0)</f>
        <v>0</v>
      </c>
      <c r="H167">
        <f>IF(COMMATS!H170='Master Answer Key'!$B169, 1, 0)</f>
        <v>1</v>
      </c>
      <c r="I167">
        <f>IF(COMMATS!I170='Master Answer Key'!$B169, 1, 0)</f>
        <v>1</v>
      </c>
      <c r="J167">
        <f>IF(COMMATS!J170='Master Answer Key'!$B169, 1, 0)</f>
        <v>1</v>
      </c>
      <c r="K167">
        <f>IF(COMMATS!K170='Master Answer Key'!$B169, 1, 0)</f>
        <v>1</v>
      </c>
      <c r="L167">
        <f>IF(COMMATS!L170='Master Answer Key'!$B169, 1, 0)</f>
        <v>1</v>
      </c>
      <c r="M167">
        <f>IF(COMMATS!M170='Master Answer Key'!$B169, 1, 0)</f>
        <v>1</v>
      </c>
      <c r="N167">
        <f>IF(COMMATS!N170='Master Answer Key'!$B169, 1, 0)</f>
        <v>1</v>
      </c>
      <c r="O167">
        <f>IF(COMMATS!O170='Master Answer Key'!$B169, 1, 0)</f>
        <v>1</v>
      </c>
      <c r="P167">
        <f>IF(COMMATS!P170='Master Answer Key'!$B169, 1, 0)</f>
        <v>1</v>
      </c>
      <c r="Q167">
        <f>IF(COMMATS!Q170='Master Answer Key'!$B169, 1, 0)</f>
        <v>1</v>
      </c>
      <c r="R167">
        <f>IF(COMMATS!R170='Master Answer Key'!$B169, 1, 0)</f>
        <v>0</v>
      </c>
      <c r="S167">
        <f>IF(COMMATS!S170='Master Answer Key'!$B169, 1, 0)</f>
        <v>1</v>
      </c>
      <c r="T167">
        <f>IF(COMMATS!T170='Master Answer Key'!$B169, 1, 0)</f>
        <v>1</v>
      </c>
      <c r="U167">
        <f>IF(COMMATS!U170='Master Answer Key'!$B169, 1, 0)</f>
        <v>1</v>
      </c>
      <c r="V167">
        <f>IF(COMMATS!V170='Master Answer Key'!$B169, 1, 0)</f>
        <v>1</v>
      </c>
      <c r="W167">
        <f>IF(COMMATS!W170='Master Answer Key'!$B169, 1, 0)</f>
        <v>0</v>
      </c>
      <c r="X167">
        <f>IF(COMMATS!X170='Master Answer Key'!$B169, 1, 0)</f>
        <v>1</v>
      </c>
      <c r="Y167">
        <f>IF(COMMATS!Y170='Master Answer Key'!$B169, 1, 0)</f>
        <v>0</v>
      </c>
      <c r="Z167">
        <f>IF(COMMATS!Z170='Master Answer Key'!$B169, 1, 0)</f>
        <v>1</v>
      </c>
      <c r="AA167">
        <f>IF(COMMATS!AA170='Master Answer Key'!$B169, 1, 0)</f>
        <v>1</v>
      </c>
      <c r="AB167">
        <f>IF(COMMATS!AB170='Master Answer Key'!$B169, 1, 0)</f>
        <v>1</v>
      </c>
      <c r="AC167">
        <f>IF(COMMATS!AC170='Master Answer Key'!$B169, 1, 0)</f>
        <v>1</v>
      </c>
      <c r="AD167">
        <f>IF(COMMATS!AD170='Master Answer Key'!$B169, 1, 0)</f>
        <v>1</v>
      </c>
      <c r="AE167">
        <f>IF(COMMATS!AE170='Master Answer Key'!$B169, 1, 0)</f>
        <v>1</v>
      </c>
      <c r="AF167">
        <f>IF(COMMATS!AF170='Master Answer Key'!$B169, 1, 0)</f>
        <v>1</v>
      </c>
      <c r="AG167">
        <f>IF(COMMATS!AG170='Master Answer Key'!$B169, 1, 0)</f>
        <v>1</v>
      </c>
      <c r="AH167">
        <f>IF(COMMATS!AH170='Master Answer Key'!$B169, 1, 0)</f>
        <v>1</v>
      </c>
      <c r="AI167">
        <f>IF(COMMATS!AI170='Master Answer Key'!$B169, 1, 0)</f>
        <v>1</v>
      </c>
      <c r="AJ167">
        <f>IF(COMMATS!AJ170='Master Answer Key'!$B169, 1, 0)</f>
        <v>0</v>
      </c>
      <c r="AK167">
        <f>IF(COMMATS!AK170='Master Answer Key'!$B169, 1, 0)</f>
        <v>1</v>
      </c>
      <c r="AL167">
        <f>IF(COMMATS!AL170='Master Answer Key'!$B169, 1, 0)</f>
        <v>1</v>
      </c>
      <c r="AM167">
        <f>IF(COMMATS!AM170='Master Answer Key'!$B169, 1, 0)</f>
        <v>1</v>
      </c>
      <c r="AN167">
        <f>IF(COMMATS!AN170='Master Answer Key'!$B169, 1, 0)</f>
        <v>0</v>
      </c>
    </row>
    <row r="168">
      <c r="A168" s="5" t="s">
        <v>272</v>
      </c>
      <c r="B168">
        <f>IF(COMMATS!B171='Master Answer Key'!$B170, 1, 0)</f>
        <v>1</v>
      </c>
      <c r="C168">
        <f>IF(COMMATS!C171='Master Answer Key'!$B170, 1, 0)</f>
        <v>1</v>
      </c>
      <c r="D168">
        <f>IF(COMMATS!D171='Master Answer Key'!$B170, 1, 0)</f>
        <v>1</v>
      </c>
      <c r="E168">
        <f>IF(COMMATS!E171='Master Answer Key'!$B170, 1, 0)</f>
        <v>1</v>
      </c>
      <c r="F168">
        <f>IF(COMMATS!F171='Master Answer Key'!$B170, 1, 0)</f>
        <v>1</v>
      </c>
      <c r="G168">
        <f>IF(COMMATS!G171='Master Answer Key'!$B170, 1, 0)</f>
        <v>0</v>
      </c>
      <c r="H168">
        <f>IF(COMMATS!H171='Master Answer Key'!$B170, 1, 0)</f>
        <v>1</v>
      </c>
      <c r="I168">
        <f>IF(COMMATS!I171='Master Answer Key'!$B170, 1, 0)</f>
        <v>1</v>
      </c>
      <c r="J168">
        <f>IF(COMMATS!J171='Master Answer Key'!$B170, 1, 0)</f>
        <v>1</v>
      </c>
      <c r="K168">
        <f>IF(COMMATS!K171='Master Answer Key'!$B170, 1, 0)</f>
        <v>1</v>
      </c>
      <c r="L168">
        <f>IF(COMMATS!L171='Master Answer Key'!$B170, 1, 0)</f>
        <v>0</v>
      </c>
      <c r="M168">
        <f>IF(COMMATS!M171='Master Answer Key'!$B170, 1, 0)</f>
        <v>1</v>
      </c>
      <c r="N168">
        <f>IF(COMMATS!N171='Master Answer Key'!$B170, 1, 0)</f>
        <v>1</v>
      </c>
      <c r="O168">
        <f>IF(COMMATS!O171='Master Answer Key'!$B170, 1, 0)</f>
        <v>1</v>
      </c>
      <c r="P168">
        <f>IF(COMMATS!P171='Master Answer Key'!$B170, 1, 0)</f>
        <v>1</v>
      </c>
      <c r="Q168">
        <f>IF(COMMATS!Q171='Master Answer Key'!$B170, 1, 0)</f>
        <v>1</v>
      </c>
      <c r="R168">
        <f>IF(COMMATS!R171='Master Answer Key'!$B170, 1, 0)</f>
        <v>1</v>
      </c>
      <c r="S168">
        <f>IF(COMMATS!S171='Master Answer Key'!$B170, 1, 0)</f>
        <v>1</v>
      </c>
      <c r="T168">
        <f>IF(COMMATS!T171='Master Answer Key'!$B170, 1, 0)</f>
        <v>1</v>
      </c>
      <c r="U168">
        <f>IF(COMMATS!U171='Master Answer Key'!$B170, 1, 0)</f>
        <v>1</v>
      </c>
      <c r="V168">
        <f>IF(COMMATS!V171='Master Answer Key'!$B170, 1, 0)</f>
        <v>1</v>
      </c>
      <c r="W168">
        <f>IF(COMMATS!W171='Master Answer Key'!$B170, 1, 0)</f>
        <v>0</v>
      </c>
      <c r="X168">
        <f>IF(COMMATS!X171='Master Answer Key'!$B170, 1, 0)</f>
        <v>1</v>
      </c>
      <c r="Y168">
        <f>IF(COMMATS!Y171='Master Answer Key'!$B170, 1, 0)</f>
        <v>0</v>
      </c>
      <c r="Z168">
        <f>IF(COMMATS!Z171='Master Answer Key'!$B170, 1, 0)</f>
        <v>1</v>
      </c>
      <c r="AA168">
        <f>IF(COMMATS!AA171='Master Answer Key'!$B170, 1, 0)</f>
        <v>1</v>
      </c>
      <c r="AB168">
        <f>IF(COMMATS!AB171='Master Answer Key'!$B170, 1, 0)</f>
        <v>1</v>
      </c>
      <c r="AC168">
        <f>IF(COMMATS!AC171='Master Answer Key'!$B170, 1, 0)</f>
        <v>0</v>
      </c>
      <c r="AD168">
        <f>IF(COMMATS!AD171='Master Answer Key'!$B170, 1, 0)</f>
        <v>1</v>
      </c>
      <c r="AE168">
        <f>IF(COMMATS!AE171='Master Answer Key'!$B170, 1, 0)</f>
        <v>1</v>
      </c>
      <c r="AF168">
        <f>IF(COMMATS!AF171='Master Answer Key'!$B170, 1, 0)</f>
        <v>1</v>
      </c>
      <c r="AG168">
        <f>IF(COMMATS!AG171='Master Answer Key'!$B170, 1, 0)</f>
        <v>1</v>
      </c>
      <c r="AH168">
        <f>IF(COMMATS!AH171='Master Answer Key'!$B170, 1, 0)</f>
        <v>1</v>
      </c>
      <c r="AI168">
        <f>IF(COMMATS!AI171='Master Answer Key'!$B170, 1, 0)</f>
        <v>1</v>
      </c>
      <c r="AJ168">
        <f>IF(COMMATS!AJ171='Master Answer Key'!$B170, 1, 0)</f>
        <v>1</v>
      </c>
      <c r="AK168">
        <f>IF(COMMATS!AK171='Master Answer Key'!$B170, 1, 0)</f>
        <v>1</v>
      </c>
      <c r="AL168">
        <f>IF(COMMATS!AL171='Master Answer Key'!$B170, 1, 0)</f>
        <v>1</v>
      </c>
      <c r="AM168">
        <f>IF(COMMATS!AM171='Master Answer Key'!$B170, 1, 0)</f>
        <v>1</v>
      </c>
      <c r="AN168">
        <f>IF(COMMATS!AN171='Master Answer Key'!$B170, 1, 0)</f>
        <v>0</v>
      </c>
    </row>
    <row r="169">
      <c r="A169" s="5" t="s">
        <v>273</v>
      </c>
      <c r="B169">
        <f>IF(COMMATS!B172='Master Answer Key'!$B171, 1, 0)</f>
        <v>1</v>
      </c>
      <c r="C169">
        <f>IF(COMMATS!C172='Master Answer Key'!$B171, 1, 0)</f>
        <v>0</v>
      </c>
      <c r="D169">
        <f>IF(COMMATS!D172='Master Answer Key'!$B171, 1, 0)</f>
        <v>1</v>
      </c>
      <c r="E169">
        <f>IF(COMMATS!E172='Master Answer Key'!$B171, 1, 0)</f>
        <v>1</v>
      </c>
      <c r="F169">
        <f>IF(COMMATS!F172='Master Answer Key'!$B171, 1, 0)</f>
        <v>1</v>
      </c>
      <c r="G169">
        <f>IF(COMMATS!G172='Master Answer Key'!$B171, 1, 0)</f>
        <v>0</v>
      </c>
      <c r="H169">
        <f>IF(COMMATS!H172='Master Answer Key'!$B171, 1, 0)</f>
        <v>0</v>
      </c>
      <c r="I169">
        <f>IF(COMMATS!I172='Master Answer Key'!$B171, 1, 0)</f>
        <v>1</v>
      </c>
      <c r="J169">
        <f>IF(COMMATS!J172='Master Answer Key'!$B171, 1, 0)</f>
        <v>1</v>
      </c>
      <c r="K169">
        <f>IF(COMMATS!K172='Master Answer Key'!$B171, 1, 0)</f>
        <v>1</v>
      </c>
      <c r="L169">
        <f>IF(COMMATS!L172='Master Answer Key'!$B171, 1, 0)</f>
        <v>1</v>
      </c>
      <c r="M169">
        <f>IF(COMMATS!M172='Master Answer Key'!$B171, 1, 0)</f>
        <v>1</v>
      </c>
      <c r="N169">
        <f>IF(COMMATS!N172='Master Answer Key'!$B171, 1, 0)</f>
        <v>1</v>
      </c>
      <c r="O169">
        <f>IF(COMMATS!O172='Master Answer Key'!$B171, 1, 0)</f>
        <v>1</v>
      </c>
      <c r="P169">
        <f>IF(COMMATS!P172='Master Answer Key'!$B171, 1, 0)</f>
        <v>1</v>
      </c>
      <c r="Q169">
        <f>IF(COMMATS!Q172='Master Answer Key'!$B171, 1, 0)</f>
        <v>1</v>
      </c>
      <c r="R169">
        <f>IF(COMMATS!R172='Master Answer Key'!$B171, 1, 0)</f>
        <v>1</v>
      </c>
      <c r="S169">
        <f>IF(COMMATS!S172='Master Answer Key'!$B171, 1, 0)</f>
        <v>1</v>
      </c>
      <c r="T169">
        <f>IF(COMMATS!T172='Master Answer Key'!$B171, 1, 0)</f>
        <v>1</v>
      </c>
      <c r="U169">
        <f>IF(COMMATS!U172='Master Answer Key'!$B171, 1, 0)</f>
        <v>1</v>
      </c>
      <c r="V169">
        <f>IF(COMMATS!V172='Master Answer Key'!$B171, 1, 0)</f>
        <v>1</v>
      </c>
      <c r="W169">
        <f>IF(COMMATS!W172='Master Answer Key'!$B171, 1, 0)</f>
        <v>0</v>
      </c>
      <c r="X169">
        <f>IF(COMMATS!X172='Master Answer Key'!$B171, 1, 0)</f>
        <v>1</v>
      </c>
      <c r="Y169">
        <f>IF(COMMATS!Y172='Master Answer Key'!$B171, 1, 0)</f>
        <v>0</v>
      </c>
      <c r="Z169">
        <f>IF(COMMATS!Z172='Master Answer Key'!$B171, 1, 0)</f>
        <v>1</v>
      </c>
      <c r="AA169">
        <f>IF(COMMATS!AA172='Master Answer Key'!$B171, 1, 0)</f>
        <v>1</v>
      </c>
      <c r="AB169">
        <f>IF(COMMATS!AB172='Master Answer Key'!$B171, 1, 0)</f>
        <v>1</v>
      </c>
      <c r="AC169">
        <f>IF(COMMATS!AC172='Master Answer Key'!$B171, 1, 0)</f>
        <v>1</v>
      </c>
      <c r="AD169">
        <f>IF(COMMATS!AD172='Master Answer Key'!$B171, 1, 0)</f>
        <v>1</v>
      </c>
      <c r="AE169">
        <f>IF(COMMATS!AE172='Master Answer Key'!$B171, 1, 0)</f>
        <v>1</v>
      </c>
      <c r="AF169">
        <f>IF(COMMATS!AF172='Master Answer Key'!$B171, 1, 0)</f>
        <v>0</v>
      </c>
      <c r="AG169">
        <f>IF(COMMATS!AG172='Master Answer Key'!$B171, 1, 0)</f>
        <v>1</v>
      </c>
      <c r="AH169">
        <f>IF(COMMATS!AH172='Master Answer Key'!$B171, 1, 0)</f>
        <v>1</v>
      </c>
      <c r="AI169">
        <f>IF(COMMATS!AI172='Master Answer Key'!$B171, 1, 0)</f>
        <v>1</v>
      </c>
      <c r="AJ169">
        <f>IF(COMMATS!AJ172='Master Answer Key'!$B171, 1, 0)</f>
        <v>1</v>
      </c>
      <c r="AK169">
        <f>IF(COMMATS!AK172='Master Answer Key'!$B171, 1, 0)</f>
        <v>1</v>
      </c>
      <c r="AL169">
        <f>IF(COMMATS!AL172='Master Answer Key'!$B171, 1, 0)</f>
        <v>1</v>
      </c>
      <c r="AM169">
        <f>IF(COMMATS!AM172='Master Answer Key'!$B171, 1, 0)</f>
        <v>1</v>
      </c>
      <c r="AN169">
        <f>IF(COMMATS!AN172='Master Answer Key'!$B171, 1, 0)</f>
        <v>0</v>
      </c>
    </row>
    <row r="170">
      <c r="A170" s="5" t="s">
        <v>274</v>
      </c>
      <c r="B170">
        <f>IF(COMMATS!B173='Master Answer Key'!$B172, 1, 0)</f>
        <v>1</v>
      </c>
      <c r="C170">
        <f>IF(COMMATS!C173='Master Answer Key'!$B172, 1, 0)</f>
        <v>1</v>
      </c>
      <c r="D170">
        <f>IF(COMMATS!D173='Master Answer Key'!$B172, 1, 0)</f>
        <v>1</v>
      </c>
      <c r="E170">
        <f>IF(COMMATS!E173='Master Answer Key'!$B172, 1, 0)</f>
        <v>1</v>
      </c>
      <c r="F170">
        <f>IF(COMMATS!F173='Master Answer Key'!$B172, 1, 0)</f>
        <v>1</v>
      </c>
      <c r="G170">
        <f>IF(COMMATS!G173='Master Answer Key'!$B172, 1, 0)</f>
        <v>0</v>
      </c>
      <c r="H170">
        <f>IF(COMMATS!H173='Master Answer Key'!$B172, 1, 0)</f>
        <v>1</v>
      </c>
      <c r="I170">
        <f>IF(COMMATS!I173='Master Answer Key'!$B172, 1, 0)</f>
        <v>1</v>
      </c>
      <c r="J170">
        <f>IF(COMMATS!J173='Master Answer Key'!$B172, 1, 0)</f>
        <v>1</v>
      </c>
      <c r="K170">
        <f>IF(COMMATS!K173='Master Answer Key'!$B172, 1, 0)</f>
        <v>1</v>
      </c>
      <c r="L170">
        <f>IF(COMMATS!L173='Master Answer Key'!$B172, 1, 0)</f>
        <v>1</v>
      </c>
      <c r="M170">
        <f>IF(COMMATS!M173='Master Answer Key'!$B172, 1, 0)</f>
        <v>1</v>
      </c>
      <c r="N170">
        <f>IF(COMMATS!N173='Master Answer Key'!$B172, 1, 0)</f>
        <v>1</v>
      </c>
      <c r="O170">
        <f>IF(COMMATS!O173='Master Answer Key'!$B172, 1, 0)</f>
        <v>1</v>
      </c>
      <c r="P170">
        <f>IF(COMMATS!P173='Master Answer Key'!$B172, 1, 0)</f>
        <v>1</v>
      </c>
      <c r="Q170">
        <f>IF(COMMATS!Q173='Master Answer Key'!$B172, 1, 0)</f>
        <v>1</v>
      </c>
      <c r="R170">
        <f>IF(COMMATS!R173='Master Answer Key'!$B172, 1, 0)</f>
        <v>0</v>
      </c>
      <c r="S170">
        <f>IF(COMMATS!S173='Master Answer Key'!$B172, 1, 0)</f>
        <v>0</v>
      </c>
      <c r="T170">
        <f>IF(COMMATS!T173='Master Answer Key'!$B172, 1, 0)</f>
        <v>1</v>
      </c>
      <c r="U170">
        <f>IF(COMMATS!U173='Master Answer Key'!$B172, 1, 0)</f>
        <v>1</v>
      </c>
      <c r="V170">
        <f>IF(COMMATS!V173='Master Answer Key'!$B172, 1, 0)</f>
        <v>1</v>
      </c>
      <c r="W170">
        <f>IF(COMMATS!W173='Master Answer Key'!$B172, 1, 0)</f>
        <v>0</v>
      </c>
      <c r="X170">
        <f>IF(COMMATS!X173='Master Answer Key'!$B172, 1, 0)</f>
        <v>1</v>
      </c>
      <c r="Y170">
        <f>IF(COMMATS!Y173='Master Answer Key'!$B172, 1, 0)</f>
        <v>0</v>
      </c>
      <c r="Z170">
        <f>IF(COMMATS!Z173='Master Answer Key'!$B172, 1, 0)</f>
        <v>1</v>
      </c>
      <c r="AA170">
        <f>IF(COMMATS!AA173='Master Answer Key'!$B172, 1, 0)</f>
        <v>1</v>
      </c>
      <c r="AB170">
        <f>IF(COMMATS!AB173='Master Answer Key'!$B172, 1, 0)</f>
        <v>1</v>
      </c>
      <c r="AC170">
        <f>IF(COMMATS!AC173='Master Answer Key'!$B172, 1, 0)</f>
        <v>0</v>
      </c>
      <c r="AD170">
        <f>IF(COMMATS!AD173='Master Answer Key'!$B172, 1, 0)</f>
        <v>1</v>
      </c>
      <c r="AE170">
        <f>IF(COMMATS!AE173='Master Answer Key'!$B172, 1, 0)</f>
        <v>1</v>
      </c>
      <c r="AF170">
        <f>IF(COMMATS!AF173='Master Answer Key'!$B172, 1, 0)</f>
        <v>1</v>
      </c>
      <c r="AG170">
        <f>IF(COMMATS!AG173='Master Answer Key'!$B172, 1, 0)</f>
        <v>1</v>
      </c>
      <c r="AH170">
        <f>IF(COMMATS!AH173='Master Answer Key'!$B172, 1, 0)</f>
        <v>1</v>
      </c>
      <c r="AI170">
        <f>IF(COMMATS!AI173='Master Answer Key'!$B172, 1, 0)</f>
        <v>1</v>
      </c>
      <c r="AJ170">
        <f>IF(COMMATS!AJ173='Master Answer Key'!$B172, 1, 0)</f>
        <v>1</v>
      </c>
      <c r="AK170">
        <f>IF(COMMATS!AK173='Master Answer Key'!$B172, 1, 0)</f>
        <v>1</v>
      </c>
      <c r="AL170">
        <f>IF(COMMATS!AL173='Master Answer Key'!$B172, 1, 0)</f>
        <v>1</v>
      </c>
      <c r="AM170">
        <f>IF(COMMATS!AM173='Master Answer Key'!$B172, 1, 0)</f>
        <v>1</v>
      </c>
      <c r="AN170">
        <f>IF(COMMATS!AN173='Master Answer Key'!$B172, 1, 0)</f>
        <v>0</v>
      </c>
    </row>
    <row r="171">
      <c r="A171" s="5" t="s">
        <v>275</v>
      </c>
      <c r="B171">
        <f>IF(COMMATS!B174='Master Answer Key'!$B173, 1, 0)</f>
        <v>1</v>
      </c>
      <c r="C171">
        <f>IF(COMMATS!C174='Master Answer Key'!$B173, 1, 0)</f>
        <v>1</v>
      </c>
      <c r="D171">
        <f>IF(COMMATS!D174='Master Answer Key'!$B173, 1, 0)</f>
        <v>0</v>
      </c>
      <c r="E171">
        <f>IF(COMMATS!E174='Master Answer Key'!$B173, 1, 0)</f>
        <v>1</v>
      </c>
      <c r="F171">
        <f>IF(COMMATS!F174='Master Answer Key'!$B173, 1, 0)</f>
        <v>1</v>
      </c>
      <c r="G171">
        <f>IF(COMMATS!G174='Master Answer Key'!$B173, 1, 0)</f>
        <v>0</v>
      </c>
      <c r="H171">
        <f>IF(COMMATS!H174='Master Answer Key'!$B173, 1, 0)</f>
        <v>1</v>
      </c>
      <c r="I171">
        <f>IF(COMMATS!I174='Master Answer Key'!$B173, 1, 0)</f>
        <v>0</v>
      </c>
      <c r="J171">
        <f>IF(COMMATS!J174='Master Answer Key'!$B173, 1, 0)</f>
        <v>1</v>
      </c>
      <c r="K171">
        <f>IF(COMMATS!K174='Master Answer Key'!$B173, 1, 0)</f>
        <v>1</v>
      </c>
      <c r="L171">
        <f>IF(COMMATS!L174='Master Answer Key'!$B173, 1, 0)</f>
        <v>1</v>
      </c>
      <c r="M171">
        <f>IF(COMMATS!M174='Master Answer Key'!$B173, 1, 0)</f>
        <v>1</v>
      </c>
      <c r="N171">
        <f>IF(COMMATS!N174='Master Answer Key'!$B173, 1, 0)</f>
        <v>0</v>
      </c>
      <c r="O171">
        <f>IF(COMMATS!O174='Master Answer Key'!$B173, 1, 0)</f>
        <v>1</v>
      </c>
      <c r="P171">
        <f>IF(COMMATS!P174='Master Answer Key'!$B173, 1, 0)</f>
        <v>1</v>
      </c>
      <c r="Q171">
        <f>IF(COMMATS!Q174='Master Answer Key'!$B173, 1, 0)</f>
        <v>0</v>
      </c>
      <c r="R171">
        <f>IF(COMMATS!R174='Master Answer Key'!$B173, 1, 0)</f>
        <v>0</v>
      </c>
      <c r="S171">
        <f>IF(COMMATS!S174='Master Answer Key'!$B173, 1, 0)</f>
        <v>0</v>
      </c>
      <c r="T171">
        <f>IF(COMMATS!T174='Master Answer Key'!$B173, 1, 0)</f>
        <v>0</v>
      </c>
      <c r="U171">
        <f>IF(COMMATS!U174='Master Answer Key'!$B173, 1, 0)</f>
        <v>1</v>
      </c>
      <c r="V171">
        <f>IF(COMMATS!V174='Master Answer Key'!$B173, 1, 0)</f>
        <v>1</v>
      </c>
      <c r="W171">
        <f>IF(COMMATS!W174='Master Answer Key'!$B173, 1, 0)</f>
        <v>0</v>
      </c>
      <c r="X171">
        <f>IF(COMMATS!X174='Master Answer Key'!$B173, 1, 0)</f>
        <v>0</v>
      </c>
      <c r="Y171">
        <f>IF(COMMATS!Y174='Master Answer Key'!$B173, 1, 0)</f>
        <v>0</v>
      </c>
      <c r="Z171">
        <f>IF(COMMATS!Z174='Master Answer Key'!$B173, 1, 0)</f>
        <v>1</v>
      </c>
      <c r="AA171">
        <f>IF(COMMATS!AA174='Master Answer Key'!$B173, 1, 0)</f>
        <v>1</v>
      </c>
      <c r="AB171">
        <f>IF(COMMATS!AB174='Master Answer Key'!$B173, 1, 0)</f>
        <v>1</v>
      </c>
      <c r="AC171">
        <f>IF(COMMATS!AC174='Master Answer Key'!$B173, 1, 0)</f>
        <v>1</v>
      </c>
      <c r="AD171">
        <f>IF(COMMATS!AD174='Master Answer Key'!$B173, 1, 0)</f>
        <v>1</v>
      </c>
      <c r="AE171">
        <f>IF(COMMATS!AE174='Master Answer Key'!$B173, 1, 0)</f>
        <v>1</v>
      </c>
      <c r="AF171">
        <f>IF(COMMATS!AF174='Master Answer Key'!$B173, 1, 0)</f>
        <v>0</v>
      </c>
      <c r="AG171">
        <f>IF(COMMATS!AG174='Master Answer Key'!$B173, 1, 0)</f>
        <v>0</v>
      </c>
      <c r="AH171">
        <f>IF(COMMATS!AH174='Master Answer Key'!$B173, 1, 0)</f>
        <v>1</v>
      </c>
      <c r="AI171">
        <f>IF(COMMATS!AI174='Master Answer Key'!$B173, 1, 0)</f>
        <v>1</v>
      </c>
      <c r="AJ171">
        <f>IF(COMMATS!AJ174='Master Answer Key'!$B173, 1, 0)</f>
        <v>1</v>
      </c>
      <c r="AK171">
        <f>IF(COMMATS!AK174='Master Answer Key'!$B173, 1, 0)</f>
        <v>1</v>
      </c>
      <c r="AL171">
        <f>IF(COMMATS!AL174='Master Answer Key'!$B173, 1, 0)</f>
        <v>1</v>
      </c>
      <c r="AM171">
        <f>IF(COMMATS!AM174='Master Answer Key'!$B173, 1, 0)</f>
        <v>1</v>
      </c>
      <c r="AN171">
        <f>IF(COMMATS!AN174='Master Answer Key'!$B173, 1, 0)</f>
        <v>0</v>
      </c>
    </row>
    <row r="172">
      <c r="A172" s="5" t="s">
        <v>276</v>
      </c>
      <c r="B172">
        <f>IF(COMMATS!B175='Master Answer Key'!$B174, 1, 0)</f>
        <v>1</v>
      </c>
      <c r="C172">
        <f>IF(COMMATS!C175='Master Answer Key'!$B174, 1, 0)</f>
        <v>1</v>
      </c>
      <c r="D172">
        <f>IF(COMMATS!D175='Master Answer Key'!$B174, 1, 0)</f>
        <v>1</v>
      </c>
      <c r="E172">
        <f>IF(COMMATS!E175='Master Answer Key'!$B174, 1, 0)</f>
        <v>1</v>
      </c>
      <c r="F172">
        <f>IF(COMMATS!F175='Master Answer Key'!$B174, 1, 0)</f>
        <v>1</v>
      </c>
      <c r="G172">
        <f>IF(COMMATS!G175='Master Answer Key'!$B174, 1, 0)</f>
        <v>0</v>
      </c>
      <c r="H172">
        <f>IF(COMMATS!H175='Master Answer Key'!$B174, 1, 0)</f>
        <v>1</v>
      </c>
      <c r="I172">
        <f>IF(COMMATS!I175='Master Answer Key'!$B174, 1, 0)</f>
        <v>1</v>
      </c>
      <c r="J172">
        <f>IF(COMMATS!J175='Master Answer Key'!$B174, 1, 0)</f>
        <v>1</v>
      </c>
      <c r="K172">
        <f>IF(COMMATS!K175='Master Answer Key'!$B174, 1, 0)</f>
        <v>1</v>
      </c>
      <c r="L172">
        <f>IF(COMMATS!L175='Master Answer Key'!$B174, 1, 0)</f>
        <v>1</v>
      </c>
      <c r="M172">
        <f>IF(COMMATS!M175='Master Answer Key'!$B174, 1, 0)</f>
        <v>1</v>
      </c>
      <c r="N172">
        <f>IF(COMMATS!N175='Master Answer Key'!$B174, 1, 0)</f>
        <v>1</v>
      </c>
      <c r="O172">
        <f>IF(COMMATS!O175='Master Answer Key'!$B174, 1, 0)</f>
        <v>1</v>
      </c>
      <c r="P172">
        <f>IF(COMMATS!P175='Master Answer Key'!$B174, 1, 0)</f>
        <v>1</v>
      </c>
      <c r="Q172">
        <f>IF(COMMATS!Q175='Master Answer Key'!$B174, 1, 0)</f>
        <v>1</v>
      </c>
      <c r="R172">
        <f>IF(COMMATS!R175='Master Answer Key'!$B174, 1, 0)</f>
        <v>1</v>
      </c>
      <c r="S172">
        <f>IF(COMMATS!S175='Master Answer Key'!$B174, 1, 0)</f>
        <v>1</v>
      </c>
      <c r="T172">
        <f>IF(COMMATS!T175='Master Answer Key'!$B174, 1, 0)</f>
        <v>1</v>
      </c>
      <c r="U172">
        <f>IF(COMMATS!U175='Master Answer Key'!$B174, 1, 0)</f>
        <v>1</v>
      </c>
      <c r="V172">
        <f>IF(COMMATS!V175='Master Answer Key'!$B174, 1, 0)</f>
        <v>1</v>
      </c>
      <c r="W172">
        <f>IF(COMMATS!W175='Master Answer Key'!$B174, 1, 0)</f>
        <v>0</v>
      </c>
      <c r="X172">
        <f>IF(COMMATS!X175='Master Answer Key'!$B174, 1, 0)</f>
        <v>1</v>
      </c>
      <c r="Y172">
        <f>IF(COMMATS!Y175='Master Answer Key'!$B174, 1, 0)</f>
        <v>0</v>
      </c>
      <c r="Z172">
        <f>IF(COMMATS!Z175='Master Answer Key'!$B174, 1, 0)</f>
        <v>1</v>
      </c>
      <c r="AA172">
        <f>IF(COMMATS!AA175='Master Answer Key'!$B174, 1, 0)</f>
        <v>1</v>
      </c>
      <c r="AB172">
        <f>IF(COMMATS!AB175='Master Answer Key'!$B174, 1, 0)</f>
        <v>1</v>
      </c>
      <c r="AC172">
        <f>IF(COMMATS!AC175='Master Answer Key'!$B174, 1, 0)</f>
        <v>1</v>
      </c>
      <c r="AD172">
        <f>IF(COMMATS!AD175='Master Answer Key'!$B174, 1, 0)</f>
        <v>1</v>
      </c>
      <c r="AE172">
        <f>IF(COMMATS!AE175='Master Answer Key'!$B174, 1, 0)</f>
        <v>1</v>
      </c>
      <c r="AF172">
        <f>IF(COMMATS!AF175='Master Answer Key'!$B174, 1, 0)</f>
        <v>1</v>
      </c>
      <c r="AG172">
        <f>IF(COMMATS!AG175='Master Answer Key'!$B174, 1, 0)</f>
        <v>1</v>
      </c>
      <c r="AH172">
        <f>IF(COMMATS!AH175='Master Answer Key'!$B174, 1, 0)</f>
        <v>1</v>
      </c>
      <c r="AI172">
        <f>IF(COMMATS!AI175='Master Answer Key'!$B174, 1, 0)</f>
        <v>1</v>
      </c>
      <c r="AJ172">
        <f>IF(COMMATS!AJ175='Master Answer Key'!$B174, 1, 0)</f>
        <v>1</v>
      </c>
      <c r="AK172">
        <f>IF(COMMATS!AK175='Master Answer Key'!$B174, 1, 0)</f>
        <v>1</v>
      </c>
      <c r="AL172">
        <f>IF(COMMATS!AL175='Master Answer Key'!$B174, 1, 0)</f>
        <v>1</v>
      </c>
      <c r="AM172">
        <f>IF(COMMATS!AM175='Master Answer Key'!$B174, 1, 0)</f>
        <v>1</v>
      </c>
      <c r="AN172">
        <f>IF(COMMATS!AN175='Master Answer Key'!$B174, 1, 0)</f>
        <v>0</v>
      </c>
    </row>
    <row r="173">
      <c r="A173" s="5" t="s">
        <v>277</v>
      </c>
      <c r="B173">
        <f>IF(COMMATS!B176='Master Answer Key'!$B175, 1, 0)</f>
        <v>1</v>
      </c>
      <c r="C173">
        <f>IF(COMMATS!C176='Master Answer Key'!$B175, 1, 0)</f>
        <v>1</v>
      </c>
      <c r="D173">
        <f>IF(COMMATS!D176='Master Answer Key'!$B175, 1, 0)</f>
        <v>1</v>
      </c>
      <c r="E173">
        <f>IF(COMMATS!E176='Master Answer Key'!$B175, 1, 0)</f>
        <v>1</v>
      </c>
      <c r="F173">
        <f>IF(COMMATS!F176='Master Answer Key'!$B175, 1, 0)</f>
        <v>1</v>
      </c>
      <c r="G173">
        <f>IF(COMMATS!G176='Master Answer Key'!$B175, 1, 0)</f>
        <v>0</v>
      </c>
      <c r="H173">
        <f>IF(COMMATS!H176='Master Answer Key'!$B175, 1, 0)</f>
        <v>1</v>
      </c>
      <c r="I173">
        <f>IF(COMMATS!I176='Master Answer Key'!$B175, 1, 0)</f>
        <v>1</v>
      </c>
      <c r="J173">
        <f>IF(COMMATS!J176='Master Answer Key'!$B175, 1, 0)</f>
        <v>1</v>
      </c>
      <c r="K173">
        <f>IF(COMMATS!K176='Master Answer Key'!$B175, 1, 0)</f>
        <v>1</v>
      </c>
      <c r="L173">
        <f>IF(COMMATS!L176='Master Answer Key'!$B175, 1, 0)</f>
        <v>1</v>
      </c>
      <c r="M173">
        <f>IF(COMMATS!M176='Master Answer Key'!$B175, 1, 0)</f>
        <v>1</v>
      </c>
      <c r="N173">
        <f>IF(COMMATS!N176='Master Answer Key'!$B175, 1, 0)</f>
        <v>1</v>
      </c>
      <c r="O173">
        <f>IF(COMMATS!O176='Master Answer Key'!$B175, 1, 0)</f>
        <v>1</v>
      </c>
      <c r="P173">
        <f>IF(COMMATS!P176='Master Answer Key'!$B175, 1, 0)</f>
        <v>1</v>
      </c>
      <c r="Q173">
        <f>IF(COMMATS!Q176='Master Answer Key'!$B175, 1, 0)</f>
        <v>1</v>
      </c>
      <c r="R173">
        <f>IF(COMMATS!R176='Master Answer Key'!$B175, 1, 0)</f>
        <v>1</v>
      </c>
      <c r="S173">
        <f>IF(COMMATS!S176='Master Answer Key'!$B175, 1, 0)</f>
        <v>1</v>
      </c>
      <c r="T173">
        <f>IF(COMMATS!T176='Master Answer Key'!$B175, 1, 0)</f>
        <v>1</v>
      </c>
      <c r="U173">
        <f>IF(COMMATS!U176='Master Answer Key'!$B175, 1, 0)</f>
        <v>1</v>
      </c>
      <c r="V173">
        <f>IF(COMMATS!V176='Master Answer Key'!$B175, 1, 0)</f>
        <v>0</v>
      </c>
      <c r="W173">
        <f>IF(COMMATS!W176='Master Answer Key'!$B175, 1, 0)</f>
        <v>0</v>
      </c>
      <c r="X173">
        <f>IF(COMMATS!X176='Master Answer Key'!$B175, 1, 0)</f>
        <v>1</v>
      </c>
      <c r="Y173">
        <f>IF(COMMATS!Y176='Master Answer Key'!$B175, 1, 0)</f>
        <v>0</v>
      </c>
      <c r="Z173">
        <f>IF(COMMATS!Z176='Master Answer Key'!$B175, 1, 0)</f>
        <v>1</v>
      </c>
      <c r="AA173">
        <f>IF(COMMATS!AA176='Master Answer Key'!$B175, 1, 0)</f>
        <v>1</v>
      </c>
      <c r="AB173">
        <f>IF(COMMATS!AB176='Master Answer Key'!$B175, 1, 0)</f>
        <v>1</v>
      </c>
      <c r="AC173">
        <f>IF(COMMATS!AC176='Master Answer Key'!$B175, 1, 0)</f>
        <v>1</v>
      </c>
      <c r="AD173">
        <f>IF(COMMATS!AD176='Master Answer Key'!$B175, 1, 0)</f>
        <v>1</v>
      </c>
      <c r="AE173">
        <f>IF(COMMATS!AE176='Master Answer Key'!$B175, 1, 0)</f>
        <v>1</v>
      </c>
      <c r="AF173">
        <f>IF(COMMATS!AF176='Master Answer Key'!$B175, 1, 0)</f>
        <v>0</v>
      </c>
      <c r="AG173">
        <f>IF(COMMATS!AG176='Master Answer Key'!$B175, 1, 0)</f>
        <v>1</v>
      </c>
      <c r="AH173">
        <f>IF(COMMATS!AH176='Master Answer Key'!$B175, 1, 0)</f>
        <v>1</v>
      </c>
      <c r="AI173">
        <f>IF(COMMATS!AI176='Master Answer Key'!$B175, 1, 0)</f>
        <v>1</v>
      </c>
      <c r="AJ173">
        <f>IF(COMMATS!AJ176='Master Answer Key'!$B175, 1, 0)</f>
        <v>1</v>
      </c>
      <c r="AK173">
        <f>IF(COMMATS!AK176='Master Answer Key'!$B175, 1, 0)</f>
        <v>1</v>
      </c>
      <c r="AL173">
        <f>IF(COMMATS!AL176='Master Answer Key'!$B175, 1, 0)</f>
        <v>1</v>
      </c>
      <c r="AM173">
        <f>IF(COMMATS!AM176='Master Answer Key'!$B175, 1, 0)</f>
        <v>1</v>
      </c>
      <c r="AN173">
        <f>IF(COMMATS!AN176='Master Answer Key'!$B175, 1, 0)</f>
        <v>0</v>
      </c>
    </row>
    <row r="174">
      <c r="A174" s="5" t="s">
        <v>278</v>
      </c>
      <c r="B174">
        <f>IF(COMMATS!B177='Master Answer Key'!$B176, 1, 0)</f>
        <v>1</v>
      </c>
      <c r="C174">
        <f>IF(COMMATS!C177='Master Answer Key'!$B176, 1, 0)</f>
        <v>1</v>
      </c>
      <c r="D174">
        <f>IF(COMMATS!D177='Master Answer Key'!$B176, 1, 0)</f>
        <v>1</v>
      </c>
      <c r="E174">
        <f>IF(COMMATS!E177='Master Answer Key'!$B176, 1, 0)</f>
        <v>1</v>
      </c>
      <c r="F174">
        <f>IF(COMMATS!F177='Master Answer Key'!$B176, 1, 0)</f>
        <v>1</v>
      </c>
      <c r="G174">
        <f>IF(COMMATS!G177='Master Answer Key'!$B176, 1, 0)</f>
        <v>0</v>
      </c>
      <c r="H174">
        <f>IF(COMMATS!H177='Master Answer Key'!$B176, 1, 0)</f>
        <v>1</v>
      </c>
      <c r="I174">
        <f>IF(COMMATS!I177='Master Answer Key'!$B176, 1, 0)</f>
        <v>0</v>
      </c>
      <c r="J174">
        <f>IF(COMMATS!J177='Master Answer Key'!$B176, 1, 0)</f>
        <v>1</v>
      </c>
      <c r="K174">
        <f>IF(COMMATS!K177='Master Answer Key'!$B176, 1, 0)</f>
        <v>1</v>
      </c>
      <c r="L174">
        <f>IF(COMMATS!L177='Master Answer Key'!$B176, 1, 0)</f>
        <v>1</v>
      </c>
      <c r="M174">
        <f>IF(COMMATS!M177='Master Answer Key'!$B176, 1, 0)</f>
        <v>1</v>
      </c>
      <c r="N174">
        <f>IF(COMMATS!N177='Master Answer Key'!$B176, 1, 0)</f>
        <v>1</v>
      </c>
      <c r="O174">
        <f>IF(COMMATS!O177='Master Answer Key'!$B176, 1, 0)</f>
        <v>1</v>
      </c>
      <c r="P174">
        <f>IF(COMMATS!P177='Master Answer Key'!$B176, 1, 0)</f>
        <v>1</v>
      </c>
      <c r="Q174">
        <f>IF(COMMATS!Q177='Master Answer Key'!$B176, 1, 0)</f>
        <v>1</v>
      </c>
      <c r="R174">
        <f>IF(COMMATS!R177='Master Answer Key'!$B176, 1, 0)</f>
        <v>1</v>
      </c>
      <c r="S174">
        <f>IF(COMMATS!S177='Master Answer Key'!$B176, 1, 0)</f>
        <v>1</v>
      </c>
      <c r="T174">
        <f>IF(COMMATS!T177='Master Answer Key'!$B176, 1, 0)</f>
        <v>1</v>
      </c>
      <c r="U174">
        <f>IF(COMMATS!U177='Master Answer Key'!$B176, 1, 0)</f>
        <v>1</v>
      </c>
      <c r="V174">
        <f>IF(COMMATS!V177='Master Answer Key'!$B176, 1, 0)</f>
        <v>1</v>
      </c>
      <c r="W174">
        <f>IF(COMMATS!W177='Master Answer Key'!$B176, 1, 0)</f>
        <v>0</v>
      </c>
      <c r="X174">
        <f>IF(COMMATS!X177='Master Answer Key'!$B176, 1, 0)</f>
        <v>1</v>
      </c>
      <c r="Y174">
        <f>IF(COMMATS!Y177='Master Answer Key'!$B176, 1, 0)</f>
        <v>0</v>
      </c>
      <c r="Z174">
        <f>IF(COMMATS!Z177='Master Answer Key'!$B176, 1, 0)</f>
        <v>1</v>
      </c>
      <c r="AA174">
        <f>IF(COMMATS!AA177='Master Answer Key'!$B176, 1, 0)</f>
        <v>1</v>
      </c>
      <c r="AB174">
        <f>IF(COMMATS!AB177='Master Answer Key'!$B176, 1, 0)</f>
        <v>1</v>
      </c>
      <c r="AC174">
        <f>IF(COMMATS!AC177='Master Answer Key'!$B176, 1, 0)</f>
        <v>1</v>
      </c>
      <c r="AD174">
        <f>IF(COMMATS!AD177='Master Answer Key'!$B176, 1, 0)</f>
        <v>1</v>
      </c>
      <c r="AE174">
        <f>IF(COMMATS!AE177='Master Answer Key'!$B176, 1, 0)</f>
        <v>1</v>
      </c>
      <c r="AF174">
        <f>IF(COMMATS!AF177='Master Answer Key'!$B176, 1, 0)</f>
        <v>0</v>
      </c>
      <c r="AG174">
        <f>IF(COMMATS!AG177='Master Answer Key'!$B176, 1, 0)</f>
        <v>1</v>
      </c>
      <c r="AH174">
        <f>IF(COMMATS!AH177='Master Answer Key'!$B176, 1, 0)</f>
        <v>1</v>
      </c>
      <c r="AI174">
        <f>IF(COMMATS!AI177='Master Answer Key'!$B176, 1, 0)</f>
        <v>1</v>
      </c>
      <c r="AJ174">
        <f>IF(COMMATS!AJ177='Master Answer Key'!$B176, 1, 0)</f>
        <v>1</v>
      </c>
      <c r="AK174">
        <f>IF(COMMATS!AK177='Master Answer Key'!$B176, 1, 0)</f>
        <v>1</v>
      </c>
      <c r="AL174">
        <f>IF(COMMATS!AL177='Master Answer Key'!$B176, 1, 0)</f>
        <v>1</v>
      </c>
      <c r="AM174">
        <f>IF(COMMATS!AM177='Master Answer Key'!$B176, 1, 0)</f>
        <v>1</v>
      </c>
      <c r="AN174">
        <f>IF(COMMATS!AN177='Master Answer Key'!$B176, 1, 0)</f>
        <v>0</v>
      </c>
    </row>
    <row r="175">
      <c r="A175" s="5" t="s">
        <v>279</v>
      </c>
      <c r="B175">
        <f>IF(COMMATS!B178='Master Answer Key'!$B177, 1, 0)</f>
        <v>1</v>
      </c>
      <c r="C175">
        <f>IF(COMMATS!C178='Master Answer Key'!$B177, 1, 0)</f>
        <v>1</v>
      </c>
      <c r="D175">
        <f>IF(COMMATS!D178='Master Answer Key'!$B177, 1, 0)</f>
        <v>1</v>
      </c>
      <c r="E175">
        <f>IF(COMMATS!E178='Master Answer Key'!$B177, 1, 0)</f>
        <v>1</v>
      </c>
      <c r="F175">
        <f>IF(COMMATS!F178='Master Answer Key'!$B177, 1, 0)</f>
        <v>1</v>
      </c>
      <c r="G175">
        <f>IF(COMMATS!G178='Master Answer Key'!$B177, 1, 0)</f>
        <v>0</v>
      </c>
      <c r="H175">
        <f>IF(COMMATS!H178='Master Answer Key'!$B177, 1, 0)</f>
        <v>1</v>
      </c>
      <c r="I175">
        <f>IF(COMMATS!I178='Master Answer Key'!$B177, 1, 0)</f>
        <v>0</v>
      </c>
      <c r="J175">
        <f>IF(COMMATS!J178='Master Answer Key'!$B177, 1, 0)</f>
        <v>1</v>
      </c>
      <c r="K175">
        <f>IF(COMMATS!K178='Master Answer Key'!$B177, 1, 0)</f>
        <v>1</v>
      </c>
      <c r="L175">
        <f>IF(COMMATS!L178='Master Answer Key'!$B177, 1, 0)</f>
        <v>1</v>
      </c>
      <c r="M175">
        <f>IF(COMMATS!M178='Master Answer Key'!$B177, 1, 0)</f>
        <v>1</v>
      </c>
      <c r="N175">
        <f>IF(COMMATS!N178='Master Answer Key'!$B177, 1, 0)</f>
        <v>1</v>
      </c>
      <c r="O175">
        <f>IF(COMMATS!O178='Master Answer Key'!$B177, 1, 0)</f>
        <v>1</v>
      </c>
      <c r="P175">
        <f>IF(COMMATS!P178='Master Answer Key'!$B177, 1, 0)</f>
        <v>1</v>
      </c>
      <c r="Q175">
        <f>IF(COMMATS!Q178='Master Answer Key'!$B177, 1, 0)</f>
        <v>1</v>
      </c>
      <c r="R175">
        <f>IF(COMMATS!R178='Master Answer Key'!$B177, 1, 0)</f>
        <v>0</v>
      </c>
      <c r="S175">
        <f>IF(COMMATS!S178='Master Answer Key'!$B177, 1, 0)</f>
        <v>1</v>
      </c>
      <c r="T175">
        <f>IF(COMMATS!T178='Master Answer Key'!$B177, 1, 0)</f>
        <v>1</v>
      </c>
      <c r="U175">
        <f>IF(COMMATS!U178='Master Answer Key'!$B177, 1, 0)</f>
        <v>1</v>
      </c>
      <c r="V175">
        <f>IF(COMMATS!V178='Master Answer Key'!$B177, 1, 0)</f>
        <v>1</v>
      </c>
      <c r="W175">
        <f>IF(COMMATS!W178='Master Answer Key'!$B177, 1, 0)</f>
        <v>0</v>
      </c>
      <c r="X175">
        <f>IF(COMMATS!X178='Master Answer Key'!$B177, 1, 0)</f>
        <v>1</v>
      </c>
      <c r="Y175">
        <f>IF(COMMATS!Y178='Master Answer Key'!$B177, 1, 0)</f>
        <v>0</v>
      </c>
      <c r="Z175">
        <f>IF(COMMATS!Z178='Master Answer Key'!$B177, 1, 0)</f>
        <v>1</v>
      </c>
      <c r="AA175">
        <f>IF(COMMATS!AA178='Master Answer Key'!$B177, 1, 0)</f>
        <v>1</v>
      </c>
      <c r="AB175">
        <f>IF(COMMATS!AB178='Master Answer Key'!$B177, 1, 0)</f>
        <v>1</v>
      </c>
      <c r="AC175">
        <f>IF(COMMATS!AC178='Master Answer Key'!$B177, 1, 0)</f>
        <v>1</v>
      </c>
      <c r="AD175">
        <f>IF(COMMATS!AD178='Master Answer Key'!$B177, 1, 0)</f>
        <v>1</v>
      </c>
      <c r="AE175">
        <f>IF(COMMATS!AE178='Master Answer Key'!$B177, 1, 0)</f>
        <v>1</v>
      </c>
      <c r="AF175">
        <f>IF(COMMATS!AF178='Master Answer Key'!$B177, 1, 0)</f>
        <v>0</v>
      </c>
      <c r="AG175">
        <f>IF(COMMATS!AG178='Master Answer Key'!$B177, 1, 0)</f>
        <v>1</v>
      </c>
      <c r="AH175">
        <f>IF(COMMATS!AH178='Master Answer Key'!$B177, 1, 0)</f>
        <v>1</v>
      </c>
      <c r="AI175">
        <f>IF(COMMATS!AI178='Master Answer Key'!$B177, 1, 0)</f>
        <v>1</v>
      </c>
      <c r="AJ175">
        <f>IF(COMMATS!AJ178='Master Answer Key'!$B177, 1, 0)</f>
        <v>1</v>
      </c>
      <c r="AK175">
        <f>IF(COMMATS!AK178='Master Answer Key'!$B177, 1, 0)</f>
        <v>1</v>
      </c>
      <c r="AL175">
        <f>IF(COMMATS!AL178='Master Answer Key'!$B177, 1, 0)</f>
        <v>1</v>
      </c>
      <c r="AM175">
        <f>IF(COMMATS!AM178='Master Answer Key'!$B177, 1, 0)</f>
        <v>1</v>
      </c>
      <c r="AN175">
        <f>IF(COMMATS!AN178='Master Answer Key'!$B177, 1, 0)</f>
        <v>0</v>
      </c>
    </row>
    <row r="176">
      <c r="A176" s="5" t="s">
        <v>280</v>
      </c>
      <c r="B176">
        <f>IF(COMMATS!B179='Master Answer Key'!$B178, 1, 0)</f>
        <v>1</v>
      </c>
      <c r="C176">
        <f>IF(COMMATS!C179='Master Answer Key'!$B178, 1, 0)</f>
        <v>0</v>
      </c>
      <c r="D176">
        <f>IF(COMMATS!D179='Master Answer Key'!$B178, 1, 0)</f>
        <v>1</v>
      </c>
      <c r="E176">
        <f>IF(COMMATS!E179='Master Answer Key'!$B178, 1, 0)</f>
        <v>0</v>
      </c>
      <c r="F176">
        <f>IF(COMMATS!F179='Master Answer Key'!$B178, 1, 0)</f>
        <v>1</v>
      </c>
      <c r="G176">
        <f>IF(COMMATS!G179='Master Answer Key'!$B178, 1, 0)</f>
        <v>0</v>
      </c>
      <c r="H176">
        <f>IF(COMMATS!H179='Master Answer Key'!$B178, 1, 0)</f>
        <v>1</v>
      </c>
      <c r="I176">
        <f>IF(COMMATS!I179='Master Answer Key'!$B178, 1, 0)</f>
        <v>1</v>
      </c>
      <c r="J176">
        <f>IF(COMMATS!J179='Master Answer Key'!$B178, 1, 0)</f>
        <v>1</v>
      </c>
      <c r="K176">
        <f>IF(COMMATS!K179='Master Answer Key'!$B178, 1, 0)</f>
        <v>1</v>
      </c>
      <c r="L176">
        <f>IF(COMMATS!L179='Master Answer Key'!$B178, 1, 0)</f>
        <v>1</v>
      </c>
      <c r="M176">
        <f>IF(COMMATS!M179='Master Answer Key'!$B178, 1, 0)</f>
        <v>1</v>
      </c>
      <c r="N176">
        <f>IF(COMMATS!N179='Master Answer Key'!$B178, 1, 0)</f>
        <v>1</v>
      </c>
      <c r="O176">
        <f>IF(COMMATS!O179='Master Answer Key'!$B178, 1, 0)</f>
        <v>0</v>
      </c>
      <c r="P176">
        <f>IF(COMMATS!P179='Master Answer Key'!$B178, 1, 0)</f>
        <v>1</v>
      </c>
      <c r="Q176">
        <f>IF(COMMATS!Q179='Master Answer Key'!$B178, 1, 0)</f>
        <v>1</v>
      </c>
      <c r="R176">
        <f>IF(COMMATS!R179='Master Answer Key'!$B178, 1, 0)</f>
        <v>1</v>
      </c>
      <c r="S176">
        <f>IF(COMMATS!S179='Master Answer Key'!$B178, 1, 0)</f>
        <v>1</v>
      </c>
      <c r="T176">
        <f>IF(COMMATS!T179='Master Answer Key'!$B178, 1, 0)</f>
        <v>1</v>
      </c>
      <c r="U176">
        <f>IF(COMMATS!U179='Master Answer Key'!$B178, 1, 0)</f>
        <v>1</v>
      </c>
      <c r="V176">
        <f>IF(COMMATS!V179='Master Answer Key'!$B178, 1, 0)</f>
        <v>1</v>
      </c>
      <c r="W176">
        <f>IF(COMMATS!W179='Master Answer Key'!$B178, 1, 0)</f>
        <v>0</v>
      </c>
      <c r="X176">
        <f>IF(COMMATS!X179='Master Answer Key'!$B178, 1, 0)</f>
        <v>1</v>
      </c>
      <c r="Y176">
        <f>IF(COMMATS!Y179='Master Answer Key'!$B178, 1, 0)</f>
        <v>0</v>
      </c>
      <c r="Z176">
        <f>IF(COMMATS!Z179='Master Answer Key'!$B178, 1, 0)</f>
        <v>1</v>
      </c>
      <c r="AA176">
        <f>IF(COMMATS!AA179='Master Answer Key'!$B178, 1, 0)</f>
        <v>1</v>
      </c>
      <c r="AB176">
        <f>IF(COMMATS!AB179='Master Answer Key'!$B178, 1, 0)</f>
        <v>1</v>
      </c>
      <c r="AC176">
        <f>IF(COMMATS!AC179='Master Answer Key'!$B178, 1, 0)</f>
        <v>0</v>
      </c>
      <c r="AD176">
        <f>IF(COMMATS!AD179='Master Answer Key'!$B178, 1, 0)</f>
        <v>1</v>
      </c>
      <c r="AE176">
        <f>IF(COMMATS!AE179='Master Answer Key'!$B178, 1, 0)</f>
        <v>0</v>
      </c>
      <c r="AF176">
        <f>IF(COMMATS!AF179='Master Answer Key'!$B178, 1, 0)</f>
        <v>0</v>
      </c>
      <c r="AG176">
        <f>IF(COMMATS!AG179='Master Answer Key'!$B178, 1, 0)</f>
        <v>0</v>
      </c>
      <c r="AH176">
        <f>IF(COMMATS!AH179='Master Answer Key'!$B178, 1, 0)</f>
        <v>0</v>
      </c>
      <c r="AI176">
        <f>IF(COMMATS!AI179='Master Answer Key'!$B178, 1, 0)</f>
        <v>1</v>
      </c>
      <c r="AJ176">
        <f>IF(COMMATS!AJ179='Master Answer Key'!$B178, 1, 0)</f>
        <v>0</v>
      </c>
      <c r="AK176">
        <f>IF(COMMATS!AK179='Master Answer Key'!$B178, 1, 0)</f>
        <v>1</v>
      </c>
      <c r="AL176">
        <f>IF(COMMATS!AL179='Master Answer Key'!$B178, 1, 0)</f>
        <v>1</v>
      </c>
      <c r="AM176">
        <f>IF(COMMATS!AM179='Master Answer Key'!$B178, 1, 0)</f>
        <v>0</v>
      </c>
      <c r="AN176">
        <f>IF(COMMATS!AN179='Master Answer Key'!$B178, 1, 0)</f>
        <v>0</v>
      </c>
    </row>
    <row r="177">
      <c r="A177" s="5" t="s">
        <v>281</v>
      </c>
      <c r="B177">
        <f>IF(COMMATS!B180='Master Answer Key'!$B179, 1, 0)</f>
        <v>1</v>
      </c>
      <c r="C177">
        <f>IF(COMMATS!C180='Master Answer Key'!$B179, 1, 0)</f>
        <v>1</v>
      </c>
      <c r="D177">
        <f>IF(COMMATS!D180='Master Answer Key'!$B179, 1, 0)</f>
        <v>1</v>
      </c>
      <c r="E177">
        <f>IF(COMMATS!E180='Master Answer Key'!$B179, 1, 0)</f>
        <v>1</v>
      </c>
      <c r="F177">
        <f>IF(COMMATS!F180='Master Answer Key'!$B179, 1, 0)</f>
        <v>0</v>
      </c>
      <c r="G177">
        <f>IF(COMMATS!G180='Master Answer Key'!$B179, 1, 0)</f>
        <v>0</v>
      </c>
      <c r="H177">
        <f>IF(COMMATS!H180='Master Answer Key'!$B179, 1, 0)</f>
        <v>1</v>
      </c>
      <c r="I177">
        <f>IF(COMMATS!I180='Master Answer Key'!$B179, 1, 0)</f>
        <v>1</v>
      </c>
      <c r="J177">
        <f>IF(COMMATS!J180='Master Answer Key'!$B179, 1, 0)</f>
        <v>1</v>
      </c>
      <c r="K177">
        <f>IF(COMMATS!K180='Master Answer Key'!$B179, 1, 0)</f>
        <v>1</v>
      </c>
      <c r="L177">
        <f>IF(COMMATS!L180='Master Answer Key'!$B179, 1, 0)</f>
        <v>1</v>
      </c>
      <c r="M177">
        <f>IF(COMMATS!M180='Master Answer Key'!$B179, 1, 0)</f>
        <v>1</v>
      </c>
      <c r="N177">
        <f>IF(COMMATS!N180='Master Answer Key'!$B179, 1, 0)</f>
        <v>1</v>
      </c>
      <c r="O177">
        <f>IF(COMMATS!O180='Master Answer Key'!$B179, 1, 0)</f>
        <v>1</v>
      </c>
      <c r="P177">
        <f>IF(COMMATS!P180='Master Answer Key'!$B179, 1, 0)</f>
        <v>1</v>
      </c>
      <c r="Q177">
        <f>IF(COMMATS!Q180='Master Answer Key'!$B179, 1, 0)</f>
        <v>1</v>
      </c>
      <c r="R177">
        <f>IF(COMMATS!R180='Master Answer Key'!$B179, 1, 0)</f>
        <v>1</v>
      </c>
      <c r="S177">
        <f>IF(COMMATS!S180='Master Answer Key'!$B179, 1, 0)</f>
        <v>1</v>
      </c>
      <c r="T177">
        <f>IF(COMMATS!T180='Master Answer Key'!$B179, 1, 0)</f>
        <v>1</v>
      </c>
      <c r="U177">
        <f>IF(COMMATS!U180='Master Answer Key'!$B179, 1, 0)</f>
        <v>1</v>
      </c>
      <c r="V177">
        <f>IF(COMMATS!V180='Master Answer Key'!$B179, 1, 0)</f>
        <v>1</v>
      </c>
      <c r="W177">
        <f>IF(COMMATS!W180='Master Answer Key'!$B179, 1, 0)</f>
        <v>0</v>
      </c>
      <c r="X177">
        <f>IF(COMMATS!X180='Master Answer Key'!$B179, 1, 0)</f>
        <v>1</v>
      </c>
      <c r="Y177">
        <f>IF(COMMATS!Y180='Master Answer Key'!$B179, 1, 0)</f>
        <v>0</v>
      </c>
      <c r="Z177">
        <f>IF(COMMATS!Z180='Master Answer Key'!$B179, 1, 0)</f>
        <v>1</v>
      </c>
      <c r="AA177">
        <f>IF(COMMATS!AA180='Master Answer Key'!$B179, 1, 0)</f>
        <v>1</v>
      </c>
      <c r="AB177">
        <f>IF(COMMATS!AB180='Master Answer Key'!$B179, 1, 0)</f>
        <v>0</v>
      </c>
      <c r="AC177">
        <f>IF(COMMATS!AC180='Master Answer Key'!$B179, 1, 0)</f>
        <v>1</v>
      </c>
      <c r="AD177">
        <f>IF(COMMATS!AD180='Master Answer Key'!$B179, 1, 0)</f>
        <v>1</v>
      </c>
      <c r="AE177">
        <f>IF(COMMATS!AE180='Master Answer Key'!$B179, 1, 0)</f>
        <v>1</v>
      </c>
      <c r="AF177">
        <f>IF(COMMATS!AF180='Master Answer Key'!$B179, 1, 0)</f>
        <v>0</v>
      </c>
      <c r="AG177">
        <f>IF(COMMATS!AG180='Master Answer Key'!$B179, 1, 0)</f>
        <v>1</v>
      </c>
      <c r="AH177">
        <f>IF(COMMATS!AH180='Master Answer Key'!$B179, 1, 0)</f>
        <v>1</v>
      </c>
      <c r="AI177">
        <f>IF(COMMATS!AI180='Master Answer Key'!$B179, 1, 0)</f>
        <v>1</v>
      </c>
      <c r="AJ177">
        <f>IF(COMMATS!AJ180='Master Answer Key'!$B179, 1, 0)</f>
        <v>1</v>
      </c>
      <c r="AK177">
        <f>IF(COMMATS!AK180='Master Answer Key'!$B179, 1, 0)</f>
        <v>1</v>
      </c>
      <c r="AL177">
        <f>IF(COMMATS!AL180='Master Answer Key'!$B179, 1, 0)</f>
        <v>1</v>
      </c>
      <c r="AM177">
        <f>IF(COMMATS!AM180='Master Answer Key'!$B179, 1, 0)</f>
        <v>1</v>
      </c>
      <c r="AN177">
        <f>IF(COMMATS!AN180='Master Answer Key'!$B179, 1, 0)</f>
        <v>0</v>
      </c>
    </row>
    <row r="178">
      <c r="A178" s="5" t="s">
        <v>282</v>
      </c>
      <c r="B178">
        <f>IF(COMMATS!B181='Master Answer Key'!$B180, 1, 0)</f>
        <v>1</v>
      </c>
      <c r="C178">
        <f>IF(COMMATS!C181='Master Answer Key'!$B180, 1, 0)</f>
        <v>1</v>
      </c>
      <c r="D178">
        <f>IF(COMMATS!D181='Master Answer Key'!$B180, 1, 0)</f>
        <v>1</v>
      </c>
      <c r="E178">
        <f>IF(COMMATS!E181='Master Answer Key'!$B180, 1, 0)</f>
        <v>1</v>
      </c>
      <c r="F178">
        <f>IF(COMMATS!F181='Master Answer Key'!$B180, 1, 0)</f>
        <v>1</v>
      </c>
      <c r="G178">
        <f>IF(COMMATS!G181='Master Answer Key'!$B180, 1, 0)</f>
        <v>0</v>
      </c>
      <c r="H178">
        <f>IF(COMMATS!H181='Master Answer Key'!$B180, 1, 0)</f>
        <v>1</v>
      </c>
      <c r="I178">
        <f>IF(COMMATS!I181='Master Answer Key'!$B180, 1, 0)</f>
        <v>1</v>
      </c>
      <c r="J178">
        <f>IF(COMMATS!J181='Master Answer Key'!$B180, 1, 0)</f>
        <v>1</v>
      </c>
      <c r="K178">
        <f>IF(COMMATS!K181='Master Answer Key'!$B180, 1, 0)</f>
        <v>1</v>
      </c>
      <c r="L178">
        <f>IF(COMMATS!L181='Master Answer Key'!$B180, 1, 0)</f>
        <v>0</v>
      </c>
      <c r="M178">
        <f>IF(COMMATS!M181='Master Answer Key'!$B180, 1, 0)</f>
        <v>1</v>
      </c>
      <c r="N178">
        <f>IF(COMMATS!N181='Master Answer Key'!$B180, 1, 0)</f>
        <v>1</v>
      </c>
      <c r="O178">
        <f>IF(COMMATS!O181='Master Answer Key'!$B180, 1, 0)</f>
        <v>1</v>
      </c>
      <c r="P178">
        <f>IF(COMMATS!P181='Master Answer Key'!$B180, 1, 0)</f>
        <v>1</v>
      </c>
      <c r="Q178">
        <f>IF(COMMATS!Q181='Master Answer Key'!$B180, 1, 0)</f>
        <v>1</v>
      </c>
      <c r="R178">
        <f>IF(COMMATS!R181='Master Answer Key'!$B180, 1, 0)</f>
        <v>1</v>
      </c>
      <c r="S178">
        <f>IF(COMMATS!S181='Master Answer Key'!$B180, 1, 0)</f>
        <v>1</v>
      </c>
      <c r="T178">
        <f>IF(COMMATS!T181='Master Answer Key'!$B180, 1, 0)</f>
        <v>1</v>
      </c>
      <c r="U178">
        <f>IF(COMMATS!U181='Master Answer Key'!$B180, 1, 0)</f>
        <v>1</v>
      </c>
      <c r="V178">
        <f>IF(COMMATS!V181='Master Answer Key'!$B180, 1, 0)</f>
        <v>1</v>
      </c>
      <c r="W178">
        <f>IF(COMMATS!W181='Master Answer Key'!$B180, 1, 0)</f>
        <v>0</v>
      </c>
      <c r="X178">
        <f>IF(COMMATS!X181='Master Answer Key'!$B180, 1, 0)</f>
        <v>1</v>
      </c>
      <c r="Y178">
        <f>IF(COMMATS!Y181='Master Answer Key'!$B180, 1, 0)</f>
        <v>0</v>
      </c>
      <c r="Z178">
        <f>IF(COMMATS!Z181='Master Answer Key'!$B180, 1, 0)</f>
        <v>1</v>
      </c>
      <c r="AA178">
        <f>IF(COMMATS!AA181='Master Answer Key'!$B180, 1, 0)</f>
        <v>1</v>
      </c>
      <c r="AB178">
        <f>IF(COMMATS!AB181='Master Answer Key'!$B180, 1, 0)</f>
        <v>1</v>
      </c>
      <c r="AC178">
        <f>IF(COMMATS!AC181='Master Answer Key'!$B180, 1, 0)</f>
        <v>1</v>
      </c>
      <c r="AD178">
        <f>IF(COMMATS!AD181='Master Answer Key'!$B180, 1, 0)</f>
        <v>1</v>
      </c>
      <c r="AE178">
        <f>IF(COMMATS!AE181='Master Answer Key'!$B180, 1, 0)</f>
        <v>1</v>
      </c>
      <c r="AF178">
        <f>IF(COMMATS!AF181='Master Answer Key'!$B180, 1, 0)</f>
        <v>0</v>
      </c>
      <c r="AG178">
        <f>IF(COMMATS!AG181='Master Answer Key'!$B180, 1, 0)</f>
        <v>0</v>
      </c>
      <c r="AH178">
        <f>IF(COMMATS!AH181='Master Answer Key'!$B180, 1, 0)</f>
        <v>1</v>
      </c>
      <c r="AI178">
        <f>IF(COMMATS!AI181='Master Answer Key'!$B180, 1, 0)</f>
        <v>1</v>
      </c>
      <c r="AJ178">
        <f>IF(COMMATS!AJ181='Master Answer Key'!$B180, 1, 0)</f>
        <v>1</v>
      </c>
      <c r="AK178">
        <f>IF(COMMATS!AK181='Master Answer Key'!$B180, 1, 0)</f>
        <v>1</v>
      </c>
      <c r="AL178">
        <f>IF(COMMATS!AL181='Master Answer Key'!$B180, 1, 0)</f>
        <v>1</v>
      </c>
      <c r="AM178">
        <f>IF(COMMATS!AM181='Master Answer Key'!$B180, 1, 0)</f>
        <v>1</v>
      </c>
      <c r="AN178">
        <f>IF(COMMATS!AN181='Master Answer Key'!$B180, 1, 0)</f>
        <v>0</v>
      </c>
    </row>
    <row r="179">
      <c r="A179" s="5" t="s">
        <v>283</v>
      </c>
      <c r="B179">
        <f>IF(COMMATS!B182='Master Answer Key'!$B181, 1, 0)</f>
        <v>1</v>
      </c>
      <c r="C179">
        <f>IF(COMMATS!C182='Master Answer Key'!$B181, 1, 0)</f>
        <v>1</v>
      </c>
      <c r="D179">
        <f>IF(COMMATS!D182='Master Answer Key'!$B181, 1, 0)</f>
        <v>1</v>
      </c>
      <c r="E179">
        <f>IF(COMMATS!E182='Master Answer Key'!$B181, 1, 0)</f>
        <v>1</v>
      </c>
      <c r="F179">
        <f>IF(COMMATS!F182='Master Answer Key'!$B181, 1, 0)</f>
        <v>1</v>
      </c>
      <c r="G179">
        <f>IF(COMMATS!G182='Master Answer Key'!$B181, 1, 0)</f>
        <v>0</v>
      </c>
      <c r="H179">
        <f>IF(COMMATS!H182='Master Answer Key'!$B181, 1, 0)</f>
        <v>1</v>
      </c>
      <c r="I179">
        <f>IF(COMMATS!I182='Master Answer Key'!$B181, 1, 0)</f>
        <v>1</v>
      </c>
      <c r="J179">
        <f>IF(COMMATS!J182='Master Answer Key'!$B181, 1, 0)</f>
        <v>1</v>
      </c>
      <c r="K179">
        <f>IF(COMMATS!K182='Master Answer Key'!$B181, 1, 0)</f>
        <v>1</v>
      </c>
      <c r="L179">
        <f>IF(COMMATS!L182='Master Answer Key'!$B181, 1, 0)</f>
        <v>1</v>
      </c>
      <c r="M179">
        <f>IF(COMMATS!M182='Master Answer Key'!$B181, 1, 0)</f>
        <v>1</v>
      </c>
      <c r="N179">
        <f>IF(COMMATS!N182='Master Answer Key'!$B181, 1, 0)</f>
        <v>0</v>
      </c>
      <c r="O179">
        <f>IF(COMMATS!O182='Master Answer Key'!$B181, 1, 0)</f>
        <v>1</v>
      </c>
      <c r="P179">
        <f>IF(COMMATS!P182='Master Answer Key'!$B181, 1, 0)</f>
        <v>1</v>
      </c>
      <c r="Q179">
        <f>IF(COMMATS!Q182='Master Answer Key'!$B181, 1, 0)</f>
        <v>1</v>
      </c>
      <c r="R179">
        <f>IF(COMMATS!R182='Master Answer Key'!$B181, 1, 0)</f>
        <v>0</v>
      </c>
      <c r="S179">
        <f>IF(COMMATS!S182='Master Answer Key'!$B181, 1, 0)</f>
        <v>1</v>
      </c>
      <c r="T179">
        <f>IF(COMMATS!T182='Master Answer Key'!$B181, 1, 0)</f>
        <v>1</v>
      </c>
      <c r="U179">
        <f>IF(COMMATS!U182='Master Answer Key'!$B181, 1, 0)</f>
        <v>1</v>
      </c>
      <c r="V179">
        <f>IF(COMMATS!V182='Master Answer Key'!$B181, 1, 0)</f>
        <v>1</v>
      </c>
      <c r="W179">
        <f>IF(COMMATS!W182='Master Answer Key'!$B181, 1, 0)</f>
        <v>0</v>
      </c>
      <c r="X179">
        <f>IF(COMMATS!X182='Master Answer Key'!$B181, 1, 0)</f>
        <v>1</v>
      </c>
      <c r="Y179">
        <f>IF(COMMATS!Y182='Master Answer Key'!$B181, 1, 0)</f>
        <v>0</v>
      </c>
      <c r="Z179">
        <f>IF(COMMATS!Z182='Master Answer Key'!$B181, 1, 0)</f>
        <v>1</v>
      </c>
      <c r="AA179">
        <f>IF(COMMATS!AA182='Master Answer Key'!$B181, 1, 0)</f>
        <v>1</v>
      </c>
      <c r="AB179">
        <f>IF(COMMATS!AB182='Master Answer Key'!$B181, 1, 0)</f>
        <v>1</v>
      </c>
      <c r="AC179">
        <f>IF(COMMATS!AC182='Master Answer Key'!$B181, 1, 0)</f>
        <v>1</v>
      </c>
      <c r="AD179">
        <f>IF(COMMATS!AD182='Master Answer Key'!$B181, 1, 0)</f>
        <v>1</v>
      </c>
      <c r="AE179">
        <f>IF(COMMATS!AE182='Master Answer Key'!$B181, 1, 0)</f>
        <v>1</v>
      </c>
      <c r="AF179">
        <f>IF(COMMATS!AF182='Master Answer Key'!$B181, 1, 0)</f>
        <v>0</v>
      </c>
      <c r="AG179">
        <f>IF(COMMATS!AG182='Master Answer Key'!$B181, 1, 0)</f>
        <v>1</v>
      </c>
      <c r="AH179">
        <f>IF(COMMATS!AH182='Master Answer Key'!$B181, 1, 0)</f>
        <v>1</v>
      </c>
      <c r="AI179">
        <f>IF(COMMATS!AI182='Master Answer Key'!$B181, 1, 0)</f>
        <v>1</v>
      </c>
      <c r="AJ179">
        <f>IF(COMMATS!AJ182='Master Answer Key'!$B181, 1, 0)</f>
        <v>1</v>
      </c>
      <c r="AK179">
        <f>IF(COMMATS!AK182='Master Answer Key'!$B181, 1, 0)</f>
        <v>0</v>
      </c>
      <c r="AL179">
        <f>IF(COMMATS!AL182='Master Answer Key'!$B181, 1, 0)</f>
        <v>1</v>
      </c>
      <c r="AM179">
        <f>IF(COMMATS!AM182='Master Answer Key'!$B181, 1, 0)</f>
        <v>1</v>
      </c>
      <c r="AN179">
        <f>IF(COMMATS!AN182='Master Answer Key'!$B181, 1, 0)</f>
        <v>0</v>
      </c>
    </row>
    <row r="180">
      <c r="A180" s="5" t="s">
        <v>284</v>
      </c>
      <c r="B180">
        <f>IF(COMMATS!B183='Master Answer Key'!$B182, 1, 0)</f>
        <v>1</v>
      </c>
      <c r="C180">
        <f>IF(COMMATS!C183='Master Answer Key'!$B182, 1, 0)</f>
        <v>1</v>
      </c>
      <c r="D180">
        <f>IF(COMMATS!D183='Master Answer Key'!$B182, 1, 0)</f>
        <v>1</v>
      </c>
      <c r="E180">
        <f>IF(COMMATS!E183='Master Answer Key'!$B182, 1, 0)</f>
        <v>1</v>
      </c>
      <c r="F180">
        <f>IF(COMMATS!F183='Master Answer Key'!$B182, 1, 0)</f>
        <v>1</v>
      </c>
      <c r="G180">
        <f>IF(COMMATS!G183='Master Answer Key'!$B182, 1, 0)</f>
        <v>0</v>
      </c>
      <c r="H180">
        <f>IF(COMMATS!H183='Master Answer Key'!$B182, 1, 0)</f>
        <v>1</v>
      </c>
      <c r="I180">
        <f>IF(COMMATS!I183='Master Answer Key'!$B182, 1, 0)</f>
        <v>1</v>
      </c>
      <c r="J180">
        <f>IF(COMMATS!J183='Master Answer Key'!$B182, 1, 0)</f>
        <v>1</v>
      </c>
      <c r="K180">
        <f>IF(COMMATS!K183='Master Answer Key'!$B182, 1, 0)</f>
        <v>1</v>
      </c>
      <c r="L180">
        <f>IF(COMMATS!L183='Master Answer Key'!$B182, 1, 0)</f>
        <v>0</v>
      </c>
      <c r="M180">
        <f>IF(COMMATS!M183='Master Answer Key'!$B182, 1, 0)</f>
        <v>0</v>
      </c>
      <c r="N180">
        <f>IF(COMMATS!N183='Master Answer Key'!$B182, 1, 0)</f>
        <v>0</v>
      </c>
      <c r="O180">
        <f>IF(COMMATS!O183='Master Answer Key'!$B182, 1, 0)</f>
        <v>0</v>
      </c>
      <c r="P180">
        <f>IF(COMMATS!P183='Master Answer Key'!$B182, 1, 0)</f>
        <v>1</v>
      </c>
      <c r="Q180">
        <f>IF(COMMATS!Q183='Master Answer Key'!$B182, 1, 0)</f>
        <v>1</v>
      </c>
      <c r="R180">
        <f>IF(COMMATS!R183='Master Answer Key'!$B182, 1, 0)</f>
        <v>0</v>
      </c>
      <c r="S180">
        <f>IF(COMMATS!S183='Master Answer Key'!$B182, 1, 0)</f>
        <v>1</v>
      </c>
      <c r="T180">
        <f>IF(COMMATS!T183='Master Answer Key'!$B182, 1, 0)</f>
        <v>1</v>
      </c>
      <c r="U180">
        <f>IF(COMMATS!U183='Master Answer Key'!$B182, 1, 0)</f>
        <v>1</v>
      </c>
      <c r="V180">
        <f>IF(COMMATS!V183='Master Answer Key'!$B182, 1, 0)</f>
        <v>1</v>
      </c>
      <c r="W180">
        <f>IF(COMMATS!W183='Master Answer Key'!$B182, 1, 0)</f>
        <v>0</v>
      </c>
      <c r="X180">
        <f>IF(COMMATS!X183='Master Answer Key'!$B182, 1, 0)</f>
        <v>1</v>
      </c>
      <c r="Y180">
        <f>IF(COMMATS!Y183='Master Answer Key'!$B182, 1, 0)</f>
        <v>0</v>
      </c>
      <c r="Z180">
        <f>IF(COMMATS!Z183='Master Answer Key'!$B182, 1, 0)</f>
        <v>0</v>
      </c>
      <c r="AA180">
        <f>IF(COMMATS!AA183='Master Answer Key'!$B182, 1, 0)</f>
        <v>1</v>
      </c>
      <c r="AB180">
        <f>IF(COMMATS!AB183='Master Answer Key'!$B182, 1, 0)</f>
        <v>1</v>
      </c>
      <c r="AC180">
        <f>IF(COMMATS!AC183='Master Answer Key'!$B182, 1, 0)</f>
        <v>1</v>
      </c>
      <c r="AD180">
        <f>IF(COMMATS!AD183='Master Answer Key'!$B182, 1, 0)</f>
        <v>1</v>
      </c>
      <c r="AE180">
        <f>IF(COMMATS!AE183='Master Answer Key'!$B182, 1, 0)</f>
        <v>0</v>
      </c>
      <c r="AF180">
        <f>IF(COMMATS!AF183='Master Answer Key'!$B182, 1, 0)</f>
        <v>1</v>
      </c>
      <c r="AG180">
        <f>IF(COMMATS!AG183='Master Answer Key'!$B182, 1, 0)</f>
        <v>1</v>
      </c>
      <c r="AH180">
        <f>IF(COMMATS!AH183='Master Answer Key'!$B182, 1, 0)</f>
        <v>1</v>
      </c>
      <c r="AI180">
        <f>IF(COMMATS!AI183='Master Answer Key'!$B182, 1, 0)</f>
        <v>1</v>
      </c>
      <c r="AJ180">
        <f>IF(COMMATS!AJ183='Master Answer Key'!$B182, 1, 0)</f>
        <v>1</v>
      </c>
      <c r="AK180">
        <f>IF(COMMATS!AK183='Master Answer Key'!$B182, 1, 0)</f>
        <v>0</v>
      </c>
      <c r="AL180">
        <f>IF(COMMATS!AL183='Master Answer Key'!$B182, 1, 0)</f>
        <v>0</v>
      </c>
      <c r="AM180">
        <f>IF(COMMATS!AM183='Master Answer Key'!$B182, 1, 0)</f>
        <v>1</v>
      </c>
      <c r="AN180">
        <f>IF(COMMATS!AN183='Master Answer Key'!$B182, 1, 0)</f>
        <v>0</v>
      </c>
    </row>
    <row r="181">
      <c r="A181" s="5" t="s">
        <v>285</v>
      </c>
      <c r="B181">
        <f>IF(COMMATS!B184='Master Answer Key'!$B183, 1, 0)</f>
        <v>1</v>
      </c>
      <c r="C181">
        <f>IF(COMMATS!C184='Master Answer Key'!$B183, 1, 0)</f>
        <v>0</v>
      </c>
      <c r="D181">
        <f>IF(COMMATS!D184='Master Answer Key'!$B183, 1, 0)</f>
        <v>1</v>
      </c>
      <c r="E181">
        <f>IF(COMMATS!E184='Master Answer Key'!$B183, 1, 0)</f>
        <v>1</v>
      </c>
      <c r="F181">
        <f>IF(COMMATS!F184='Master Answer Key'!$B183, 1, 0)</f>
        <v>1</v>
      </c>
      <c r="G181">
        <f>IF(COMMATS!G184='Master Answer Key'!$B183, 1, 0)</f>
        <v>0</v>
      </c>
      <c r="H181">
        <f>IF(COMMATS!H184='Master Answer Key'!$B183, 1, 0)</f>
        <v>0</v>
      </c>
      <c r="I181">
        <f>IF(COMMATS!I184='Master Answer Key'!$B183, 1, 0)</f>
        <v>0</v>
      </c>
      <c r="J181">
        <f>IF(COMMATS!J184='Master Answer Key'!$B183, 1, 0)</f>
        <v>1</v>
      </c>
      <c r="K181">
        <f>IF(COMMATS!K184='Master Answer Key'!$B183, 1, 0)</f>
        <v>1</v>
      </c>
      <c r="L181">
        <f>IF(COMMATS!L184='Master Answer Key'!$B183, 1, 0)</f>
        <v>1</v>
      </c>
      <c r="M181">
        <f>IF(COMMATS!M184='Master Answer Key'!$B183, 1, 0)</f>
        <v>0</v>
      </c>
      <c r="N181">
        <f>IF(COMMATS!N184='Master Answer Key'!$B183, 1, 0)</f>
        <v>0</v>
      </c>
      <c r="O181">
        <f>IF(COMMATS!O184='Master Answer Key'!$B183, 1, 0)</f>
        <v>1</v>
      </c>
      <c r="P181">
        <f>IF(COMMATS!P184='Master Answer Key'!$B183, 1, 0)</f>
        <v>1</v>
      </c>
      <c r="Q181">
        <f>IF(COMMATS!Q184='Master Answer Key'!$B183, 1, 0)</f>
        <v>0</v>
      </c>
      <c r="R181">
        <f>IF(COMMATS!R184='Master Answer Key'!$B183, 1, 0)</f>
        <v>1</v>
      </c>
      <c r="S181">
        <f>IF(COMMATS!S184='Master Answer Key'!$B183, 1, 0)</f>
        <v>0</v>
      </c>
      <c r="T181">
        <f>IF(COMMATS!T184='Master Answer Key'!$B183, 1, 0)</f>
        <v>1</v>
      </c>
      <c r="U181">
        <f>IF(COMMATS!U184='Master Answer Key'!$B183, 1, 0)</f>
        <v>0</v>
      </c>
      <c r="V181">
        <f>IF(COMMATS!V184='Master Answer Key'!$B183, 1, 0)</f>
        <v>0</v>
      </c>
      <c r="W181">
        <f>IF(COMMATS!W184='Master Answer Key'!$B183, 1, 0)</f>
        <v>0</v>
      </c>
      <c r="X181">
        <f>IF(COMMATS!X184='Master Answer Key'!$B183, 1, 0)</f>
        <v>0</v>
      </c>
      <c r="Y181">
        <f>IF(COMMATS!Y184='Master Answer Key'!$B183, 1, 0)</f>
        <v>0</v>
      </c>
      <c r="Z181">
        <f>IF(COMMATS!Z184='Master Answer Key'!$B183, 1, 0)</f>
        <v>0</v>
      </c>
      <c r="AA181">
        <f>IF(COMMATS!AA184='Master Answer Key'!$B183, 1, 0)</f>
        <v>0</v>
      </c>
      <c r="AB181">
        <f>IF(COMMATS!AB184='Master Answer Key'!$B183, 1, 0)</f>
        <v>1</v>
      </c>
      <c r="AC181">
        <f>IF(COMMATS!AC184='Master Answer Key'!$B183, 1, 0)</f>
        <v>0</v>
      </c>
      <c r="AD181">
        <f>IF(COMMATS!AD184='Master Answer Key'!$B183, 1, 0)</f>
        <v>1</v>
      </c>
      <c r="AE181">
        <f>IF(COMMATS!AE184='Master Answer Key'!$B183, 1, 0)</f>
        <v>0</v>
      </c>
      <c r="AF181">
        <f>IF(COMMATS!AF184='Master Answer Key'!$B183, 1, 0)</f>
        <v>0</v>
      </c>
      <c r="AG181">
        <f>IF(COMMATS!AG184='Master Answer Key'!$B183, 1, 0)</f>
        <v>1</v>
      </c>
      <c r="AH181">
        <f>IF(COMMATS!AH184='Master Answer Key'!$B183, 1, 0)</f>
        <v>1</v>
      </c>
      <c r="AI181">
        <f>IF(COMMATS!AI184='Master Answer Key'!$B183, 1, 0)</f>
        <v>1</v>
      </c>
      <c r="AJ181">
        <f>IF(COMMATS!AJ184='Master Answer Key'!$B183, 1, 0)</f>
        <v>1</v>
      </c>
      <c r="AK181">
        <f>IF(COMMATS!AK184='Master Answer Key'!$B183, 1, 0)</f>
        <v>0</v>
      </c>
      <c r="AL181">
        <f>IF(COMMATS!AL184='Master Answer Key'!$B183, 1, 0)</f>
        <v>1</v>
      </c>
      <c r="AM181">
        <f>IF(COMMATS!AM184='Master Answer Key'!$B183, 1, 0)</f>
        <v>1</v>
      </c>
      <c r="AN181">
        <f>IF(COMMATS!AN184='Master Answer Key'!$B183, 1, 0)</f>
        <v>0</v>
      </c>
    </row>
    <row r="182">
      <c r="A182" s="5" t="s">
        <v>286</v>
      </c>
      <c r="B182">
        <f>IF(COMMATS!B185='Master Answer Key'!$B184, 1, 0)</f>
        <v>1</v>
      </c>
      <c r="C182">
        <f>IF(COMMATS!C185='Master Answer Key'!$B184, 1, 0)</f>
        <v>1</v>
      </c>
      <c r="D182">
        <f>IF(COMMATS!D185='Master Answer Key'!$B184, 1, 0)</f>
        <v>1</v>
      </c>
      <c r="E182">
        <f>IF(COMMATS!E185='Master Answer Key'!$B184, 1, 0)</f>
        <v>1</v>
      </c>
      <c r="F182">
        <f>IF(COMMATS!F185='Master Answer Key'!$B184, 1, 0)</f>
        <v>1</v>
      </c>
      <c r="G182">
        <f>IF(COMMATS!G185='Master Answer Key'!$B184, 1, 0)</f>
        <v>0</v>
      </c>
      <c r="H182">
        <f>IF(COMMATS!H185='Master Answer Key'!$B184, 1, 0)</f>
        <v>1</v>
      </c>
      <c r="I182">
        <f>IF(COMMATS!I185='Master Answer Key'!$B184, 1, 0)</f>
        <v>1</v>
      </c>
      <c r="J182">
        <f>IF(COMMATS!J185='Master Answer Key'!$B184, 1, 0)</f>
        <v>1</v>
      </c>
      <c r="K182">
        <f>IF(COMMATS!K185='Master Answer Key'!$B184, 1, 0)</f>
        <v>0</v>
      </c>
      <c r="L182">
        <f>IF(COMMATS!L185='Master Answer Key'!$B184, 1, 0)</f>
        <v>1</v>
      </c>
      <c r="M182">
        <f>IF(COMMATS!M185='Master Answer Key'!$B184, 1, 0)</f>
        <v>1</v>
      </c>
      <c r="N182">
        <f>IF(COMMATS!N185='Master Answer Key'!$B184, 1, 0)</f>
        <v>0</v>
      </c>
      <c r="O182">
        <f>IF(COMMATS!O185='Master Answer Key'!$B184, 1, 0)</f>
        <v>0</v>
      </c>
      <c r="P182">
        <f>IF(COMMATS!P185='Master Answer Key'!$B184, 1, 0)</f>
        <v>1</v>
      </c>
      <c r="Q182">
        <f>IF(COMMATS!Q185='Master Answer Key'!$B184, 1, 0)</f>
        <v>1</v>
      </c>
      <c r="R182">
        <f>IF(COMMATS!R185='Master Answer Key'!$B184, 1, 0)</f>
        <v>0</v>
      </c>
      <c r="S182">
        <f>IF(COMMATS!S185='Master Answer Key'!$B184, 1, 0)</f>
        <v>1</v>
      </c>
      <c r="T182">
        <f>IF(COMMATS!T185='Master Answer Key'!$B184, 1, 0)</f>
        <v>1</v>
      </c>
      <c r="U182">
        <f>IF(COMMATS!U185='Master Answer Key'!$B184, 1, 0)</f>
        <v>1</v>
      </c>
      <c r="V182">
        <f>IF(COMMATS!V185='Master Answer Key'!$B184, 1, 0)</f>
        <v>1</v>
      </c>
      <c r="W182">
        <f>IF(COMMATS!W185='Master Answer Key'!$B184, 1, 0)</f>
        <v>0</v>
      </c>
      <c r="X182">
        <f>IF(COMMATS!X185='Master Answer Key'!$B184, 1, 0)</f>
        <v>1</v>
      </c>
      <c r="Y182">
        <f>IF(COMMATS!Y185='Master Answer Key'!$B184, 1, 0)</f>
        <v>0</v>
      </c>
      <c r="Z182">
        <f>IF(COMMATS!Z185='Master Answer Key'!$B184, 1, 0)</f>
        <v>1</v>
      </c>
      <c r="AA182">
        <f>IF(COMMATS!AA185='Master Answer Key'!$B184, 1, 0)</f>
        <v>1</v>
      </c>
      <c r="AB182">
        <f>IF(COMMATS!AB185='Master Answer Key'!$B184, 1, 0)</f>
        <v>1</v>
      </c>
      <c r="AC182">
        <f>IF(COMMATS!AC185='Master Answer Key'!$B184, 1, 0)</f>
        <v>0</v>
      </c>
      <c r="AD182">
        <f>IF(COMMATS!AD185='Master Answer Key'!$B184, 1, 0)</f>
        <v>1</v>
      </c>
      <c r="AE182">
        <f>IF(COMMATS!AE185='Master Answer Key'!$B184, 1, 0)</f>
        <v>1</v>
      </c>
      <c r="AF182">
        <f>IF(COMMATS!AF185='Master Answer Key'!$B184, 1, 0)</f>
        <v>1</v>
      </c>
      <c r="AG182">
        <f>IF(COMMATS!AG185='Master Answer Key'!$B184, 1, 0)</f>
        <v>1</v>
      </c>
      <c r="AH182">
        <f>IF(COMMATS!AH185='Master Answer Key'!$B184, 1, 0)</f>
        <v>1</v>
      </c>
      <c r="AI182">
        <f>IF(COMMATS!AI185='Master Answer Key'!$B184, 1, 0)</f>
        <v>1</v>
      </c>
      <c r="AJ182">
        <f>IF(COMMATS!AJ185='Master Answer Key'!$B184, 1, 0)</f>
        <v>1</v>
      </c>
      <c r="AK182">
        <f>IF(COMMATS!AK185='Master Answer Key'!$B184, 1, 0)</f>
        <v>1</v>
      </c>
      <c r="AL182">
        <f>IF(COMMATS!AL185='Master Answer Key'!$B184, 1, 0)</f>
        <v>1</v>
      </c>
      <c r="AM182">
        <f>IF(COMMATS!AM185='Master Answer Key'!$B184, 1, 0)</f>
        <v>1</v>
      </c>
      <c r="AN182">
        <f>IF(COMMATS!AN185='Master Answer Key'!$B184, 1, 0)</f>
        <v>0</v>
      </c>
    </row>
    <row r="183">
      <c r="A183" s="5" t="s">
        <v>287</v>
      </c>
      <c r="B183">
        <f>IF(COMMATS!B186='Master Answer Key'!$B185, 1, 0)</f>
        <v>1</v>
      </c>
      <c r="C183">
        <f>IF(COMMATS!C186='Master Answer Key'!$B185, 1, 0)</f>
        <v>0</v>
      </c>
      <c r="D183">
        <f>IF(COMMATS!D186='Master Answer Key'!$B185, 1, 0)</f>
        <v>1</v>
      </c>
      <c r="E183">
        <f>IF(COMMATS!E186='Master Answer Key'!$B185, 1, 0)</f>
        <v>1</v>
      </c>
      <c r="F183">
        <f>IF(COMMATS!F186='Master Answer Key'!$B185, 1, 0)</f>
        <v>1</v>
      </c>
      <c r="G183">
        <f>IF(COMMATS!G186='Master Answer Key'!$B185, 1, 0)</f>
        <v>0</v>
      </c>
      <c r="H183">
        <f>IF(COMMATS!H186='Master Answer Key'!$B185, 1, 0)</f>
        <v>1</v>
      </c>
      <c r="I183">
        <f>IF(COMMATS!I186='Master Answer Key'!$B185, 1, 0)</f>
        <v>1</v>
      </c>
      <c r="J183">
        <f>IF(COMMATS!J186='Master Answer Key'!$B185, 1, 0)</f>
        <v>1</v>
      </c>
      <c r="K183">
        <f>IF(COMMATS!K186='Master Answer Key'!$B185, 1, 0)</f>
        <v>1</v>
      </c>
      <c r="L183">
        <f>IF(COMMATS!L186='Master Answer Key'!$B185, 1, 0)</f>
        <v>1</v>
      </c>
      <c r="M183">
        <f>IF(COMMATS!M186='Master Answer Key'!$B185, 1, 0)</f>
        <v>0</v>
      </c>
      <c r="N183">
        <f>IF(COMMATS!N186='Master Answer Key'!$B185, 1, 0)</f>
        <v>0</v>
      </c>
      <c r="O183">
        <f>IF(COMMATS!O186='Master Answer Key'!$B185, 1, 0)</f>
        <v>1</v>
      </c>
      <c r="P183">
        <f>IF(COMMATS!P186='Master Answer Key'!$B185, 1, 0)</f>
        <v>1</v>
      </c>
      <c r="Q183">
        <f>IF(COMMATS!Q186='Master Answer Key'!$B185, 1, 0)</f>
        <v>1</v>
      </c>
      <c r="R183">
        <f>IF(COMMATS!R186='Master Answer Key'!$B185, 1, 0)</f>
        <v>1</v>
      </c>
      <c r="S183">
        <f>IF(COMMATS!S186='Master Answer Key'!$B185, 1, 0)</f>
        <v>1</v>
      </c>
      <c r="T183">
        <f>IF(COMMATS!T186='Master Answer Key'!$B185, 1, 0)</f>
        <v>1</v>
      </c>
      <c r="U183">
        <f>IF(COMMATS!U186='Master Answer Key'!$B185, 1, 0)</f>
        <v>1</v>
      </c>
      <c r="V183">
        <f>IF(COMMATS!V186='Master Answer Key'!$B185, 1, 0)</f>
        <v>1</v>
      </c>
      <c r="W183">
        <f>IF(COMMATS!W186='Master Answer Key'!$B185, 1, 0)</f>
        <v>0</v>
      </c>
      <c r="X183">
        <f>IF(COMMATS!X186='Master Answer Key'!$B185, 1, 0)</f>
        <v>1</v>
      </c>
      <c r="Y183">
        <f>IF(COMMATS!Y186='Master Answer Key'!$B185, 1, 0)</f>
        <v>0</v>
      </c>
      <c r="Z183">
        <f>IF(COMMATS!Z186='Master Answer Key'!$B185, 1, 0)</f>
        <v>1</v>
      </c>
      <c r="AA183">
        <f>IF(COMMATS!AA186='Master Answer Key'!$B185, 1, 0)</f>
        <v>1</v>
      </c>
      <c r="AB183">
        <f>IF(COMMATS!AB186='Master Answer Key'!$B185, 1, 0)</f>
        <v>1</v>
      </c>
      <c r="AC183">
        <f>IF(COMMATS!AC186='Master Answer Key'!$B185, 1, 0)</f>
        <v>1</v>
      </c>
      <c r="AD183">
        <f>IF(COMMATS!AD186='Master Answer Key'!$B185, 1, 0)</f>
        <v>1</v>
      </c>
      <c r="AE183">
        <f>IF(COMMATS!AE186='Master Answer Key'!$B185, 1, 0)</f>
        <v>1</v>
      </c>
      <c r="AF183">
        <f>IF(COMMATS!AF186='Master Answer Key'!$B185, 1, 0)</f>
        <v>0</v>
      </c>
      <c r="AG183">
        <f>IF(COMMATS!AG186='Master Answer Key'!$B185, 1, 0)</f>
        <v>1</v>
      </c>
      <c r="AH183">
        <f>IF(COMMATS!AH186='Master Answer Key'!$B185, 1, 0)</f>
        <v>1</v>
      </c>
      <c r="AI183">
        <f>IF(COMMATS!AI186='Master Answer Key'!$B185, 1, 0)</f>
        <v>1</v>
      </c>
      <c r="AJ183">
        <f>IF(COMMATS!AJ186='Master Answer Key'!$B185, 1, 0)</f>
        <v>1</v>
      </c>
      <c r="AK183">
        <f>IF(COMMATS!AK186='Master Answer Key'!$B185, 1, 0)</f>
        <v>1</v>
      </c>
      <c r="AL183">
        <f>IF(COMMATS!AL186='Master Answer Key'!$B185, 1, 0)</f>
        <v>1</v>
      </c>
      <c r="AM183">
        <f>IF(COMMATS!AM186='Master Answer Key'!$B185, 1, 0)</f>
        <v>1</v>
      </c>
      <c r="AN183">
        <f>IF(COMMATS!AN186='Master Answer Key'!$B185, 1, 0)</f>
        <v>0</v>
      </c>
    </row>
    <row r="184">
      <c r="A184" s="5" t="s">
        <v>288</v>
      </c>
      <c r="B184">
        <f>IF(COMMATS!B187='Master Answer Key'!$B186, 1, 0)</f>
        <v>1</v>
      </c>
      <c r="C184">
        <f>IF(COMMATS!C187='Master Answer Key'!$B186, 1, 0)</f>
        <v>0</v>
      </c>
      <c r="D184">
        <f>IF(COMMATS!D187='Master Answer Key'!$B186, 1, 0)</f>
        <v>1</v>
      </c>
      <c r="E184">
        <f>IF(COMMATS!E187='Master Answer Key'!$B186, 1, 0)</f>
        <v>1</v>
      </c>
      <c r="F184">
        <f>IF(COMMATS!F187='Master Answer Key'!$B186, 1, 0)</f>
        <v>1</v>
      </c>
      <c r="G184">
        <f>IF(COMMATS!G187='Master Answer Key'!$B186, 1, 0)</f>
        <v>0</v>
      </c>
      <c r="H184">
        <f>IF(COMMATS!H187='Master Answer Key'!$B186, 1, 0)</f>
        <v>0</v>
      </c>
      <c r="I184">
        <f>IF(COMMATS!I187='Master Answer Key'!$B186, 1, 0)</f>
        <v>1</v>
      </c>
      <c r="J184">
        <f>IF(COMMATS!J187='Master Answer Key'!$B186, 1, 0)</f>
        <v>1</v>
      </c>
      <c r="K184">
        <f>IF(COMMATS!K187='Master Answer Key'!$B186, 1, 0)</f>
        <v>1</v>
      </c>
      <c r="L184">
        <f>IF(COMMATS!L187='Master Answer Key'!$B186, 1, 0)</f>
        <v>0</v>
      </c>
      <c r="M184">
        <f>IF(COMMATS!M187='Master Answer Key'!$B186, 1, 0)</f>
        <v>1</v>
      </c>
      <c r="N184">
        <f>IF(COMMATS!N187='Master Answer Key'!$B186, 1, 0)</f>
        <v>0</v>
      </c>
      <c r="O184">
        <f>IF(COMMATS!O187='Master Answer Key'!$B186, 1, 0)</f>
        <v>1</v>
      </c>
      <c r="P184">
        <f>IF(COMMATS!P187='Master Answer Key'!$B186, 1, 0)</f>
        <v>1</v>
      </c>
      <c r="Q184">
        <f>IF(COMMATS!Q187='Master Answer Key'!$B186, 1, 0)</f>
        <v>1</v>
      </c>
      <c r="R184">
        <f>IF(COMMATS!R187='Master Answer Key'!$B186, 1, 0)</f>
        <v>1</v>
      </c>
      <c r="S184">
        <f>IF(COMMATS!S187='Master Answer Key'!$B186, 1, 0)</f>
        <v>1</v>
      </c>
      <c r="T184">
        <f>IF(COMMATS!T187='Master Answer Key'!$B186, 1, 0)</f>
        <v>1</v>
      </c>
      <c r="U184">
        <f>IF(COMMATS!U187='Master Answer Key'!$B186, 1, 0)</f>
        <v>1</v>
      </c>
      <c r="V184">
        <f>IF(COMMATS!V187='Master Answer Key'!$B186, 1, 0)</f>
        <v>1</v>
      </c>
      <c r="W184">
        <f>IF(COMMATS!W187='Master Answer Key'!$B186, 1, 0)</f>
        <v>0</v>
      </c>
      <c r="X184">
        <f>IF(COMMATS!X187='Master Answer Key'!$B186, 1, 0)</f>
        <v>1</v>
      </c>
      <c r="Y184">
        <f>IF(COMMATS!Y187='Master Answer Key'!$B186, 1, 0)</f>
        <v>0</v>
      </c>
      <c r="Z184">
        <f>IF(COMMATS!Z187='Master Answer Key'!$B186, 1, 0)</f>
        <v>0</v>
      </c>
      <c r="AA184">
        <f>IF(COMMATS!AA187='Master Answer Key'!$B186, 1, 0)</f>
        <v>1</v>
      </c>
      <c r="AB184">
        <f>IF(COMMATS!AB187='Master Answer Key'!$B186, 1, 0)</f>
        <v>1</v>
      </c>
      <c r="AC184">
        <f>IF(COMMATS!AC187='Master Answer Key'!$B186, 1, 0)</f>
        <v>1</v>
      </c>
      <c r="AD184">
        <f>IF(COMMATS!AD187='Master Answer Key'!$B186, 1, 0)</f>
        <v>1</v>
      </c>
      <c r="AE184">
        <f>IF(COMMATS!AE187='Master Answer Key'!$B186, 1, 0)</f>
        <v>1</v>
      </c>
      <c r="AF184">
        <f>IF(COMMATS!AF187='Master Answer Key'!$B186, 1, 0)</f>
        <v>0</v>
      </c>
      <c r="AG184">
        <f>IF(COMMATS!AG187='Master Answer Key'!$B186, 1, 0)</f>
        <v>1</v>
      </c>
      <c r="AH184">
        <f>IF(COMMATS!AH187='Master Answer Key'!$B186, 1, 0)</f>
        <v>1</v>
      </c>
      <c r="AI184">
        <f>IF(COMMATS!AI187='Master Answer Key'!$B186, 1, 0)</f>
        <v>1</v>
      </c>
      <c r="AJ184">
        <f>IF(COMMATS!AJ187='Master Answer Key'!$B186, 1, 0)</f>
        <v>1</v>
      </c>
      <c r="AK184">
        <f>IF(COMMATS!AK187='Master Answer Key'!$B186, 1, 0)</f>
        <v>1</v>
      </c>
      <c r="AL184">
        <f>IF(COMMATS!AL187='Master Answer Key'!$B186, 1, 0)</f>
        <v>0</v>
      </c>
      <c r="AM184">
        <f>IF(COMMATS!AM187='Master Answer Key'!$B186, 1, 0)</f>
        <v>1</v>
      </c>
      <c r="AN184">
        <f>IF(COMMATS!AN187='Master Answer Key'!$B186, 1, 0)</f>
        <v>0</v>
      </c>
    </row>
    <row r="185">
      <c r="A185" s="5" t="s">
        <v>289</v>
      </c>
      <c r="B185">
        <f>IF(COMMATS!B188='Master Answer Key'!$B187, 1, 0)</f>
        <v>1</v>
      </c>
      <c r="C185">
        <f>IF(COMMATS!C188='Master Answer Key'!$B187, 1, 0)</f>
        <v>1</v>
      </c>
      <c r="D185">
        <f>IF(COMMATS!D188='Master Answer Key'!$B187, 1, 0)</f>
        <v>1</v>
      </c>
      <c r="E185">
        <f>IF(COMMATS!E188='Master Answer Key'!$B187, 1, 0)</f>
        <v>1</v>
      </c>
      <c r="F185">
        <f>IF(COMMATS!F188='Master Answer Key'!$B187, 1, 0)</f>
        <v>1</v>
      </c>
      <c r="G185">
        <f>IF(COMMATS!G188='Master Answer Key'!$B187, 1, 0)</f>
        <v>0</v>
      </c>
      <c r="H185">
        <f>IF(COMMATS!H188='Master Answer Key'!$B187, 1, 0)</f>
        <v>1</v>
      </c>
      <c r="I185">
        <f>IF(COMMATS!I188='Master Answer Key'!$B187, 1, 0)</f>
        <v>0</v>
      </c>
      <c r="J185">
        <f>IF(COMMATS!J188='Master Answer Key'!$B187, 1, 0)</f>
        <v>1</v>
      </c>
      <c r="K185">
        <f>IF(COMMATS!K188='Master Answer Key'!$B187, 1, 0)</f>
        <v>1</v>
      </c>
      <c r="L185">
        <f>IF(COMMATS!L188='Master Answer Key'!$B187, 1, 0)</f>
        <v>1</v>
      </c>
      <c r="M185">
        <f>IF(COMMATS!M188='Master Answer Key'!$B187, 1, 0)</f>
        <v>1</v>
      </c>
      <c r="N185">
        <f>IF(COMMATS!N188='Master Answer Key'!$B187, 1, 0)</f>
        <v>0</v>
      </c>
      <c r="O185">
        <f>IF(COMMATS!O188='Master Answer Key'!$B187, 1, 0)</f>
        <v>1</v>
      </c>
      <c r="P185">
        <f>IF(COMMATS!P188='Master Answer Key'!$B187, 1, 0)</f>
        <v>1</v>
      </c>
      <c r="Q185">
        <f>IF(COMMATS!Q188='Master Answer Key'!$B187, 1, 0)</f>
        <v>1</v>
      </c>
      <c r="R185">
        <f>IF(COMMATS!R188='Master Answer Key'!$B187, 1, 0)</f>
        <v>1</v>
      </c>
      <c r="S185">
        <f>IF(COMMATS!S188='Master Answer Key'!$B187, 1, 0)</f>
        <v>1</v>
      </c>
      <c r="T185">
        <f>IF(COMMATS!T188='Master Answer Key'!$B187, 1, 0)</f>
        <v>1</v>
      </c>
      <c r="U185">
        <f>IF(COMMATS!U188='Master Answer Key'!$B187, 1, 0)</f>
        <v>1</v>
      </c>
      <c r="V185">
        <f>IF(COMMATS!V188='Master Answer Key'!$B187, 1, 0)</f>
        <v>1</v>
      </c>
      <c r="W185">
        <f>IF(COMMATS!W188='Master Answer Key'!$B187, 1, 0)</f>
        <v>0</v>
      </c>
      <c r="X185">
        <f>IF(COMMATS!X188='Master Answer Key'!$B187, 1, 0)</f>
        <v>1</v>
      </c>
      <c r="Y185">
        <f>IF(COMMATS!Y188='Master Answer Key'!$B187, 1, 0)</f>
        <v>0</v>
      </c>
      <c r="Z185">
        <f>IF(COMMATS!Z188='Master Answer Key'!$B187, 1, 0)</f>
        <v>1</v>
      </c>
      <c r="AA185">
        <f>IF(COMMATS!AA188='Master Answer Key'!$B187, 1, 0)</f>
        <v>1</v>
      </c>
      <c r="AB185">
        <f>IF(COMMATS!AB188='Master Answer Key'!$B187, 1, 0)</f>
        <v>1</v>
      </c>
      <c r="AC185">
        <f>IF(COMMATS!AC188='Master Answer Key'!$B187, 1, 0)</f>
        <v>1</v>
      </c>
      <c r="AD185">
        <f>IF(COMMATS!AD188='Master Answer Key'!$B187, 1, 0)</f>
        <v>1</v>
      </c>
      <c r="AE185">
        <f>IF(COMMATS!AE188='Master Answer Key'!$B187, 1, 0)</f>
        <v>1</v>
      </c>
      <c r="AF185">
        <f>IF(COMMATS!AF188='Master Answer Key'!$B187, 1, 0)</f>
        <v>0</v>
      </c>
      <c r="AG185">
        <f>IF(COMMATS!AG188='Master Answer Key'!$B187, 1, 0)</f>
        <v>1</v>
      </c>
      <c r="AH185">
        <f>IF(COMMATS!AH188='Master Answer Key'!$B187, 1, 0)</f>
        <v>1</v>
      </c>
      <c r="AI185">
        <f>IF(COMMATS!AI188='Master Answer Key'!$B187, 1, 0)</f>
        <v>1</v>
      </c>
      <c r="AJ185">
        <f>IF(COMMATS!AJ188='Master Answer Key'!$B187, 1, 0)</f>
        <v>1</v>
      </c>
      <c r="AK185">
        <f>IF(COMMATS!AK188='Master Answer Key'!$B187, 1, 0)</f>
        <v>1</v>
      </c>
      <c r="AL185">
        <f>IF(COMMATS!AL188='Master Answer Key'!$B187, 1, 0)</f>
        <v>0</v>
      </c>
      <c r="AM185">
        <f>IF(COMMATS!AM188='Master Answer Key'!$B187, 1, 0)</f>
        <v>1</v>
      </c>
      <c r="AN185">
        <f>IF(COMMATS!AN188='Master Answer Key'!$B187, 1, 0)</f>
        <v>0</v>
      </c>
    </row>
    <row r="186">
      <c r="A186" s="5" t="s">
        <v>290</v>
      </c>
      <c r="B186">
        <f>IF(COMMATS!B189='Master Answer Key'!$B188, 1, 0)</f>
        <v>1</v>
      </c>
      <c r="C186">
        <f>IF(COMMATS!C189='Master Answer Key'!$B188, 1, 0)</f>
        <v>1</v>
      </c>
      <c r="D186">
        <f>IF(COMMATS!D189='Master Answer Key'!$B188, 1, 0)</f>
        <v>1</v>
      </c>
      <c r="E186">
        <f>IF(COMMATS!E189='Master Answer Key'!$B188, 1, 0)</f>
        <v>1</v>
      </c>
      <c r="F186">
        <f>IF(COMMATS!F189='Master Answer Key'!$B188, 1, 0)</f>
        <v>1</v>
      </c>
      <c r="G186">
        <f>IF(COMMATS!G189='Master Answer Key'!$B188, 1, 0)</f>
        <v>0</v>
      </c>
      <c r="H186">
        <f>IF(COMMATS!H189='Master Answer Key'!$B188, 1, 0)</f>
        <v>1</v>
      </c>
      <c r="I186">
        <f>IF(COMMATS!I189='Master Answer Key'!$B188, 1, 0)</f>
        <v>1</v>
      </c>
      <c r="J186">
        <f>IF(COMMATS!J189='Master Answer Key'!$B188, 1, 0)</f>
        <v>1</v>
      </c>
      <c r="K186">
        <f>IF(COMMATS!K189='Master Answer Key'!$B188, 1, 0)</f>
        <v>1</v>
      </c>
      <c r="L186">
        <f>IF(COMMATS!L189='Master Answer Key'!$B188, 1, 0)</f>
        <v>1</v>
      </c>
      <c r="M186">
        <f>IF(COMMATS!M189='Master Answer Key'!$B188, 1, 0)</f>
        <v>1</v>
      </c>
      <c r="N186">
        <f>IF(COMMATS!N189='Master Answer Key'!$B188, 1, 0)</f>
        <v>0</v>
      </c>
      <c r="O186">
        <f>IF(COMMATS!O189='Master Answer Key'!$B188, 1, 0)</f>
        <v>1</v>
      </c>
      <c r="P186">
        <f>IF(COMMATS!P189='Master Answer Key'!$B188, 1, 0)</f>
        <v>1</v>
      </c>
      <c r="Q186">
        <f>IF(COMMATS!Q189='Master Answer Key'!$B188, 1, 0)</f>
        <v>1</v>
      </c>
      <c r="R186">
        <f>IF(COMMATS!R189='Master Answer Key'!$B188, 1, 0)</f>
        <v>0</v>
      </c>
      <c r="S186">
        <f>IF(COMMATS!S189='Master Answer Key'!$B188, 1, 0)</f>
        <v>1</v>
      </c>
      <c r="T186">
        <f>IF(COMMATS!T189='Master Answer Key'!$B188, 1, 0)</f>
        <v>1</v>
      </c>
      <c r="U186">
        <f>IF(COMMATS!U189='Master Answer Key'!$B188, 1, 0)</f>
        <v>1</v>
      </c>
      <c r="V186">
        <f>IF(COMMATS!V189='Master Answer Key'!$B188, 1, 0)</f>
        <v>1</v>
      </c>
      <c r="W186">
        <f>IF(COMMATS!W189='Master Answer Key'!$B188, 1, 0)</f>
        <v>0</v>
      </c>
      <c r="X186">
        <f>IF(COMMATS!X189='Master Answer Key'!$B188, 1, 0)</f>
        <v>1</v>
      </c>
      <c r="Y186">
        <f>IF(COMMATS!Y189='Master Answer Key'!$B188, 1, 0)</f>
        <v>0</v>
      </c>
      <c r="Z186">
        <f>IF(COMMATS!Z189='Master Answer Key'!$B188, 1, 0)</f>
        <v>1</v>
      </c>
      <c r="AA186">
        <f>IF(COMMATS!AA189='Master Answer Key'!$B188, 1, 0)</f>
        <v>1</v>
      </c>
      <c r="AB186">
        <f>IF(COMMATS!AB189='Master Answer Key'!$B188, 1, 0)</f>
        <v>1</v>
      </c>
      <c r="AC186">
        <f>IF(COMMATS!AC189='Master Answer Key'!$B188, 1, 0)</f>
        <v>1</v>
      </c>
      <c r="AD186">
        <f>IF(COMMATS!AD189='Master Answer Key'!$B188, 1, 0)</f>
        <v>1</v>
      </c>
      <c r="AE186">
        <f>IF(COMMATS!AE189='Master Answer Key'!$B188, 1, 0)</f>
        <v>1</v>
      </c>
      <c r="AF186">
        <f>IF(COMMATS!AF189='Master Answer Key'!$B188, 1, 0)</f>
        <v>1</v>
      </c>
      <c r="AG186">
        <f>IF(COMMATS!AG189='Master Answer Key'!$B188, 1, 0)</f>
        <v>1</v>
      </c>
      <c r="AH186">
        <f>IF(COMMATS!AH189='Master Answer Key'!$B188, 1, 0)</f>
        <v>1</v>
      </c>
      <c r="AI186">
        <f>IF(COMMATS!AI189='Master Answer Key'!$B188, 1, 0)</f>
        <v>1</v>
      </c>
      <c r="AJ186">
        <f>IF(COMMATS!AJ189='Master Answer Key'!$B188, 1, 0)</f>
        <v>1</v>
      </c>
      <c r="AK186">
        <f>IF(COMMATS!AK189='Master Answer Key'!$B188, 1, 0)</f>
        <v>1</v>
      </c>
      <c r="AL186">
        <f>IF(COMMATS!AL189='Master Answer Key'!$B188, 1, 0)</f>
        <v>1</v>
      </c>
      <c r="AM186">
        <f>IF(COMMATS!AM189='Master Answer Key'!$B188, 1, 0)</f>
        <v>1</v>
      </c>
      <c r="AN186">
        <f>IF(COMMATS!AN189='Master Answer Key'!$B188, 1, 0)</f>
        <v>0</v>
      </c>
    </row>
    <row r="187">
      <c r="A187" s="5" t="s">
        <v>291</v>
      </c>
      <c r="B187">
        <f>IF(COMMATS!B190='Master Answer Key'!$B189, 1, 0)</f>
        <v>1</v>
      </c>
      <c r="C187">
        <f>IF(COMMATS!C190='Master Answer Key'!$B189, 1, 0)</f>
        <v>1</v>
      </c>
      <c r="D187">
        <f>IF(COMMATS!D190='Master Answer Key'!$B189, 1, 0)</f>
        <v>1</v>
      </c>
      <c r="E187">
        <f>IF(COMMATS!E190='Master Answer Key'!$B189, 1, 0)</f>
        <v>1</v>
      </c>
      <c r="F187">
        <f>IF(COMMATS!F190='Master Answer Key'!$B189, 1, 0)</f>
        <v>1</v>
      </c>
      <c r="G187">
        <f>IF(COMMATS!G190='Master Answer Key'!$B189, 1, 0)</f>
        <v>0</v>
      </c>
      <c r="H187">
        <f>IF(COMMATS!H190='Master Answer Key'!$B189, 1, 0)</f>
        <v>1</v>
      </c>
      <c r="I187">
        <f>IF(COMMATS!I190='Master Answer Key'!$B189, 1, 0)</f>
        <v>1</v>
      </c>
      <c r="J187">
        <f>IF(COMMATS!J190='Master Answer Key'!$B189, 1, 0)</f>
        <v>1</v>
      </c>
      <c r="K187">
        <f>IF(COMMATS!K190='Master Answer Key'!$B189, 1, 0)</f>
        <v>1</v>
      </c>
      <c r="L187">
        <f>IF(COMMATS!L190='Master Answer Key'!$B189, 1, 0)</f>
        <v>1</v>
      </c>
      <c r="M187">
        <f>IF(COMMATS!M190='Master Answer Key'!$B189, 1, 0)</f>
        <v>1</v>
      </c>
      <c r="N187">
        <f>IF(COMMATS!N190='Master Answer Key'!$B189, 1, 0)</f>
        <v>0</v>
      </c>
      <c r="O187">
        <f>IF(COMMATS!O190='Master Answer Key'!$B189, 1, 0)</f>
        <v>1</v>
      </c>
      <c r="P187">
        <f>IF(COMMATS!P190='Master Answer Key'!$B189, 1, 0)</f>
        <v>1</v>
      </c>
      <c r="Q187">
        <f>IF(COMMATS!Q190='Master Answer Key'!$B189, 1, 0)</f>
        <v>1</v>
      </c>
      <c r="R187">
        <f>IF(COMMATS!R190='Master Answer Key'!$B189, 1, 0)</f>
        <v>1</v>
      </c>
      <c r="S187">
        <f>IF(COMMATS!S190='Master Answer Key'!$B189, 1, 0)</f>
        <v>1</v>
      </c>
      <c r="T187">
        <f>IF(COMMATS!T190='Master Answer Key'!$B189, 1, 0)</f>
        <v>1</v>
      </c>
      <c r="U187">
        <f>IF(COMMATS!U190='Master Answer Key'!$B189, 1, 0)</f>
        <v>1</v>
      </c>
      <c r="V187">
        <f>IF(COMMATS!V190='Master Answer Key'!$B189, 1, 0)</f>
        <v>1</v>
      </c>
      <c r="W187">
        <f>IF(COMMATS!W190='Master Answer Key'!$B189, 1, 0)</f>
        <v>0</v>
      </c>
      <c r="X187">
        <f>IF(COMMATS!X190='Master Answer Key'!$B189, 1, 0)</f>
        <v>1</v>
      </c>
      <c r="Y187">
        <f>IF(COMMATS!Y190='Master Answer Key'!$B189, 1, 0)</f>
        <v>0</v>
      </c>
      <c r="Z187">
        <f>IF(COMMATS!Z190='Master Answer Key'!$B189, 1, 0)</f>
        <v>1</v>
      </c>
      <c r="AA187">
        <f>IF(COMMATS!AA190='Master Answer Key'!$B189, 1, 0)</f>
        <v>1</v>
      </c>
      <c r="AB187">
        <f>IF(COMMATS!AB190='Master Answer Key'!$B189, 1, 0)</f>
        <v>1</v>
      </c>
      <c r="AC187">
        <f>IF(COMMATS!AC190='Master Answer Key'!$B189, 1, 0)</f>
        <v>1</v>
      </c>
      <c r="AD187">
        <f>IF(COMMATS!AD190='Master Answer Key'!$B189, 1, 0)</f>
        <v>1</v>
      </c>
      <c r="AE187">
        <f>IF(COMMATS!AE190='Master Answer Key'!$B189, 1, 0)</f>
        <v>1</v>
      </c>
      <c r="AF187">
        <f>IF(COMMATS!AF190='Master Answer Key'!$B189, 1, 0)</f>
        <v>0</v>
      </c>
      <c r="AG187">
        <f>IF(COMMATS!AG190='Master Answer Key'!$B189, 1, 0)</f>
        <v>1</v>
      </c>
      <c r="AH187">
        <f>IF(COMMATS!AH190='Master Answer Key'!$B189, 1, 0)</f>
        <v>1</v>
      </c>
      <c r="AI187">
        <f>IF(COMMATS!AI190='Master Answer Key'!$B189, 1, 0)</f>
        <v>1</v>
      </c>
      <c r="AJ187">
        <f>IF(COMMATS!AJ190='Master Answer Key'!$B189, 1, 0)</f>
        <v>1</v>
      </c>
      <c r="AK187">
        <f>IF(COMMATS!AK190='Master Answer Key'!$B189, 1, 0)</f>
        <v>0</v>
      </c>
      <c r="AL187">
        <f>IF(COMMATS!AL190='Master Answer Key'!$B189, 1, 0)</f>
        <v>1</v>
      </c>
      <c r="AM187">
        <f>IF(COMMATS!AM190='Master Answer Key'!$B189, 1, 0)</f>
        <v>1</v>
      </c>
      <c r="AN187">
        <f>IF(COMMATS!AN190='Master Answer Key'!$B189, 1, 0)</f>
        <v>0</v>
      </c>
    </row>
    <row r="188">
      <c r="A188" s="5" t="s">
        <v>292</v>
      </c>
      <c r="B188">
        <f>IF(COMMATS!B191='Master Answer Key'!$B190, 1, 0)</f>
        <v>1</v>
      </c>
      <c r="C188">
        <f>IF(COMMATS!C191='Master Answer Key'!$B190, 1, 0)</f>
        <v>1</v>
      </c>
      <c r="D188">
        <f>IF(COMMATS!D191='Master Answer Key'!$B190, 1, 0)</f>
        <v>1</v>
      </c>
      <c r="E188">
        <f>IF(COMMATS!E191='Master Answer Key'!$B190, 1, 0)</f>
        <v>1</v>
      </c>
      <c r="F188">
        <f>IF(COMMATS!F191='Master Answer Key'!$B190, 1, 0)</f>
        <v>1</v>
      </c>
      <c r="G188">
        <f>IF(COMMATS!G191='Master Answer Key'!$B190, 1, 0)</f>
        <v>0</v>
      </c>
      <c r="H188">
        <f>IF(COMMATS!H191='Master Answer Key'!$B190, 1, 0)</f>
        <v>1</v>
      </c>
      <c r="I188">
        <f>IF(COMMATS!I191='Master Answer Key'!$B190, 1, 0)</f>
        <v>1</v>
      </c>
      <c r="J188">
        <f>IF(COMMATS!J191='Master Answer Key'!$B190, 1, 0)</f>
        <v>1</v>
      </c>
      <c r="K188">
        <f>IF(COMMATS!K191='Master Answer Key'!$B190, 1, 0)</f>
        <v>1</v>
      </c>
      <c r="L188">
        <f>IF(COMMATS!L191='Master Answer Key'!$B190, 1, 0)</f>
        <v>1</v>
      </c>
      <c r="M188">
        <f>IF(COMMATS!M191='Master Answer Key'!$B190, 1, 0)</f>
        <v>1</v>
      </c>
      <c r="N188">
        <f>IF(COMMATS!N191='Master Answer Key'!$B190, 1, 0)</f>
        <v>0</v>
      </c>
      <c r="O188">
        <f>IF(COMMATS!O191='Master Answer Key'!$B190, 1, 0)</f>
        <v>1</v>
      </c>
      <c r="P188">
        <f>IF(COMMATS!P191='Master Answer Key'!$B190, 1, 0)</f>
        <v>1</v>
      </c>
      <c r="Q188">
        <f>IF(COMMATS!Q191='Master Answer Key'!$B190, 1, 0)</f>
        <v>1</v>
      </c>
      <c r="R188">
        <f>IF(COMMATS!R191='Master Answer Key'!$B190, 1, 0)</f>
        <v>1</v>
      </c>
      <c r="S188">
        <f>IF(COMMATS!S191='Master Answer Key'!$B190, 1, 0)</f>
        <v>1</v>
      </c>
      <c r="T188">
        <f>IF(COMMATS!T191='Master Answer Key'!$B190, 1, 0)</f>
        <v>1</v>
      </c>
      <c r="U188">
        <f>IF(COMMATS!U191='Master Answer Key'!$B190, 1, 0)</f>
        <v>1</v>
      </c>
      <c r="V188">
        <f>IF(COMMATS!V191='Master Answer Key'!$B190, 1, 0)</f>
        <v>1</v>
      </c>
      <c r="W188">
        <f>IF(COMMATS!W191='Master Answer Key'!$B190, 1, 0)</f>
        <v>0</v>
      </c>
      <c r="X188">
        <f>IF(COMMATS!X191='Master Answer Key'!$B190, 1, 0)</f>
        <v>1</v>
      </c>
      <c r="Y188">
        <f>IF(COMMATS!Y191='Master Answer Key'!$B190, 1, 0)</f>
        <v>0</v>
      </c>
      <c r="Z188">
        <f>IF(COMMATS!Z191='Master Answer Key'!$B190, 1, 0)</f>
        <v>1</v>
      </c>
      <c r="AA188">
        <f>IF(COMMATS!AA191='Master Answer Key'!$B190, 1, 0)</f>
        <v>1</v>
      </c>
      <c r="AB188">
        <f>IF(COMMATS!AB191='Master Answer Key'!$B190, 1, 0)</f>
        <v>1</v>
      </c>
      <c r="AC188">
        <f>IF(COMMATS!AC191='Master Answer Key'!$B190, 1, 0)</f>
        <v>1</v>
      </c>
      <c r="AD188">
        <f>IF(COMMATS!AD191='Master Answer Key'!$B190, 1, 0)</f>
        <v>1</v>
      </c>
      <c r="AE188">
        <f>IF(COMMATS!AE191='Master Answer Key'!$B190, 1, 0)</f>
        <v>1</v>
      </c>
      <c r="AF188">
        <f>IF(COMMATS!AF191='Master Answer Key'!$B190, 1, 0)</f>
        <v>1</v>
      </c>
      <c r="AG188">
        <f>IF(COMMATS!AG191='Master Answer Key'!$B190, 1, 0)</f>
        <v>1</v>
      </c>
      <c r="AH188">
        <f>IF(COMMATS!AH191='Master Answer Key'!$B190, 1, 0)</f>
        <v>1</v>
      </c>
      <c r="AI188">
        <f>IF(COMMATS!AI191='Master Answer Key'!$B190, 1, 0)</f>
        <v>1</v>
      </c>
      <c r="AJ188">
        <f>IF(COMMATS!AJ191='Master Answer Key'!$B190, 1, 0)</f>
        <v>1</v>
      </c>
      <c r="AK188">
        <f>IF(COMMATS!AK191='Master Answer Key'!$B190, 1, 0)</f>
        <v>1</v>
      </c>
      <c r="AL188">
        <f>IF(COMMATS!AL191='Master Answer Key'!$B190, 1, 0)</f>
        <v>1</v>
      </c>
      <c r="AM188">
        <f>IF(COMMATS!AM191='Master Answer Key'!$B190, 1, 0)</f>
        <v>1</v>
      </c>
      <c r="AN188">
        <f>IF(COMMATS!AN191='Master Answer Key'!$B190, 1, 0)</f>
        <v>0</v>
      </c>
    </row>
    <row r="189">
      <c r="A189" s="5" t="s">
        <v>293</v>
      </c>
      <c r="B189">
        <f>IF(COMMATS!B192='Master Answer Key'!$B191, 1, 0)</f>
        <v>0</v>
      </c>
      <c r="C189">
        <f>IF(COMMATS!C192='Master Answer Key'!$B191, 1, 0)</f>
        <v>0</v>
      </c>
      <c r="D189">
        <f>IF(COMMATS!D192='Master Answer Key'!$B191, 1, 0)</f>
        <v>0</v>
      </c>
      <c r="E189">
        <f>IF(COMMATS!E192='Master Answer Key'!$B191, 1, 0)</f>
        <v>0</v>
      </c>
      <c r="F189">
        <f>IF(COMMATS!F192='Master Answer Key'!$B191, 1, 0)</f>
        <v>0</v>
      </c>
      <c r="G189">
        <f>IF(COMMATS!G192='Master Answer Key'!$B191, 1, 0)</f>
        <v>0</v>
      </c>
      <c r="H189">
        <f>IF(COMMATS!H192='Master Answer Key'!$B191, 1, 0)</f>
        <v>1</v>
      </c>
      <c r="I189">
        <f>IF(COMMATS!I192='Master Answer Key'!$B191, 1, 0)</f>
        <v>1</v>
      </c>
      <c r="J189">
        <f>IF(COMMATS!J192='Master Answer Key'!$B191, 1, 0)</f>
        <v>0</v>
      </c>
      <c r="K189">
        <f>IF(COMMATS!K192='Master Answer Key'!$B191, 1, 0)</f>
        <v>0</v>
      </c>
      <c r="L189">
        <f>IF(COMMATS!L192='Master Answer Key'!$B191, 1, 0)</f>
        <v>0</v>
      </c>
      <c r="M189">
        <f>IF(COMMATS!M192='Master Answer Key'!$B191, 1, 0)</f>
        <v>0</v>
      </c>
      <c r="N189">
        <f>IF(COMMATS!N192='Master Answer Key'!$B191, 1, 0)</f>
        <v>0</v>
      </c>
      <c r="O189">
        <f>IF(COMMATS!O192='Master Answer Key'!$B191, 1, 0)</f>
        <v>0</v>
      </c>
      <c r="P189">
        <f>IF(COMMATS!P192='Master Answer Key'!$B191, 1, 0)</f>
        <v>0</v>
      </c>
      <c r="Q189">
        <f>IF(COMMATS!Q192='Master Answer Key'!$B191, 1, 0)</f>
        <v>0</v>
      </c>
      <c r="R189">
        <f>IF(COMMATS!R192='Master Answer Key'!$B191, 1, 0)</f>
        <v>0</v>
      </c>
      <c r="S189">
        <f>IF(COMMATS!S192='Master Answer Key'!$B191, 1, 0)</f>
        <v>0</v>
      </c>
      <c r="T189">
        <f>IF(COMMATS!T192='Master Answer Key'!$B191, 1, 0)</f>
        <v>1</v>
      </c>
      <c r="U189">
        <f>IF(COMMATS!U192='Master Answer Key'!$B191, 1, 0)</f>
        <v>0</v>
      </c>
      <c r="V189">
        <f>IF(COMMATS!V192='Master Answer Key'!$B191, 1, 0)</f>
        <v>0</v>
      </c>
      <c r="W189">
        <f>IF(COMMATS!W192='Master Answer Key'!$B191, 1, 0)</f>
        <v>0</v>
      </c>
      <c r="X189">
        <f>IF(COMMATS!X192='Master Answer Key'!$B191, 1, 0)</f>
        <v>0</v>
      </c>
      <c r="Y189">
        <f>IF(COMMATS!Y192='Master Answer Key'!$B191, 1, 0)</f>
        <v>0</v>
      </c>
      <c r="Z189">
        <f>IF(COMMATS!Z192='Master Answer Key'!$B191, 1, 0)</f>
        <v>0</v>
      </c>
      <c r="AA189">
        <f>IF(COMMATS!AA192='Master Answer Key'!$B191, 1, 0)</f>
        <v>0</v>
      </c>
      <c r="AB189">
        <f>IF(COMMATS!AB192='Master Answer Key'!$B191, 1, 0)</f>
        <v>0</v>
      </c>
      <c r="AC189">
        <f>IF(COMMATS!AC192='Master Answer Key'!$B191, 1, 0)</f>
        <v>0</v>
      </c>
      <c r="AD189">
        <f>IF(COMMATS!AD192='Master Answer Key'!$B191, 1, 0)</f>
        <v>0</v>
      </c>
      <c r="AE189">
        <f>IF(COMMATS!AE192='Master Answer Key'!$B191, 1, 0)</f>
        <v>0</v>
      </c>
      <c r="AF189">
        <f>IF(COMMATS!AF192='Master Answer Key'!$B191, 1, 0)</f>
        <v>0</v>
      </c>
      <c r="AG189">
        <f>IF(COMMATS!AG192='Master Answer Key'!$B191, 1, 0)</f>
        <v>0</v>
      </c>
      <c r="AH189">
        <f>IF(COMMATS!AH192='Master Answer Key'!$B191, 1, 0)</f>
        <v>0</v>
      </c>
      <c r="AI189">
        <f>IF(COMMATS!AI192='Master Answer Key'!$B191, 1, 0)</f>
        <v>0</v>
      </c>
      <c r="AJ189">
        <f>IF(COMMATS!AJ192='Master Answer Key'!$B191, 1, 0)</f>
        <v>0</v>
      </c>
      <c r="AK189">
        <f>IF(COMMATS!AK192='Master Answer Key'!$B191, 1, 0)</f>
        <v>0</v>
      </c>
      <c r="AL189">
        <f>IF(COMMATS!AL192='Master Answer Key'!$B191, 1, 0)</f>
        <v>0</v>
      </c>
      <c r="AM189">
        <f>IF(COMMATS!AM192='Master Answer Key'!$B191, 1, 0)</f>
        <v>0</v>
      </c>
      <c r="AN189">
        <f>IF(COMMATS!AN192='Master Answer Key'!$B191, 1, 0)</f>
        <v>0</v>
      </c>
    </row>
    <row r="190">
      <c r="A190" s="5" t="s">
        <v>294</v>
      </c>
      <c r="B190">
        <f>IF(COMMATS!B193='Master Answer Key'!$B192, 1, 0)</f>
        <v>1</v>
      </c>
      <c r="C190">
        <f>IF(COMMATS!C193='Master Answer Key'!$B192, 1, 0)</f>
        <v>0</v>
      </c>
      <c r="D190">
        <f>IF(COMMATS!D193='Master Answer Key'!$B192, 1, 0)</f>
        <v>1</v>
      </c>
      <c r="E190">
        <f>IF(COMMATS!E193='Master Answer Key'!$B192, 1, 0)</f>
        <v>0</v>
      </c>
      <c r="F190">
        <f>IF(COMMATS!F193='Master Answer Key'!$B192, 1, 0)</f>
        <v>1</v>
      </c>
      <c r="G190">
        <f>IF(COMMATS!G193='Master Answer Key'!$B192, 1, 0)</f>
        <v>0</v>
      </c>
      <c r="H190">
        <f>IF(COMMATS!H193='Master Answer Key'!$B192, 1, 0)</f>
        <v>0</v>
      </c>
      <c r="I190">
        <f>IF(COMMATS!I193='Master Answer Key'!$B192, 1, 0)</f>
        <v>0</v>
      </c>
      <c r="J190">
        <f>IF(COMMATS!J193='Master Answer Key'!$B192, 1, 0)</f>
        <v>1</v>
      </c>
      <c r="K190">
        <f>IF(COMMATS!K193='Master Answer Key'!$B192, 1, 0)</f>
        <v>1</v>
      </c>
      <c r="L190">
        <f>IF(COMMATS!L193='Master Answer Key'!$B192, 1, 0)</f>
        <v>1</v>
      </c>
      <c r="M190">
        <f>IF(COMMATS!M193='Master Answer Key'!$B192, 1, 0)</f>
        <v>1</v>
      </c>
      <c r="N190">
        <f>IF(COMMATS!N193='Master Answer Key'!$B192, 1, 0)</f>
        <v>1</v>
      </c>
      <c r="O190">
        <f>IF(COMMATS!O193='Master Answer Key'!$B192, 1, 0)</f>
        <v>1</v>
      </c>
      <c r="P190">
        <f>IF(COMMATS!P193='Master Answer Key'!$B192, 1, 0)</f>
        <v>1</v>
      </c>
      <c r="Q190">
        <f>IF(COMMATS!Q193='Master Answer Key'!$B192, 1, 0)</f>
        <v>1</v>
      </c>
      <c r="R190">
        <f>IF(COMMATS!R193='Master Answer Key'!$B192, 1, 0)</f>
        <v>0</v>
      </c>
      <c r="S190">
        <f>IF(COMMATS!S193='Master Answer Key'!$B192, 1, 0)</f>
        <v>0</v>
      </c>
      <c r="T190">
        <f>IF(COMMATS!T193='Master Answer Key'!$B192, 1, 0)</f>
        <v>1</v>
      </c>
      <c r="U190">
        <f>IF(COMMATS!U193='Master Answer Key'!$B192, 1, 0)</f>
        <v>1</v>
      </c>
      <c r="V190">
        <f>IF(COMMATS!V193='Master Answer Key'!$B192, 1, 0)</f>
        <v>1</v>
      </c>
      <c r="W190">
        <f>IF(COMMATS!W193='Master Answer Key'!$B192, 1, 0)</f>
        <v>0</v>
      </c>
      <c r="X190">
        <f>IF(COMMATS!X193='Master Answer Key'!$B192, 1, 0)</f>
        <v>1</v>
      </c>
      <c r="Y190">
        <f>IF(COMMATS!Y193='Master Answer Key'!$B192, 1, 0)</f>
        <v>0</v>
      </c>
      <c r="Z190">
        <f>IF(COMMATS!Z193='Master Answer Key'!$B192, 1, 0)</f>
        <v>1</v>
      </c>
      <c r="AA190">
        <f>IF(COMMATS!AA193='Master Answer Key'!$B192, 1, 0)</f>
        <v>1</v>
      </c>
      <c r="AB190">
        <f>IF(COMMATS!AB193='Master Answer Key'!$B192, 1, 0)</f>
        <v>1</v>
      </c>
      <c r="AC190">
        <f>IF(COMMATS!AC193='Master Answer Key'!$B192, 1, 0)</f>
        <v>0</v>
      </c>
      <c r="AD190">
        <f>IF(COMMATS!AD193='Master Answer Key'!$B192, 1, 0)</f>
        <v>1</v>
      </c>
      <c r="AE190">
        <f>IF(COMMATS!AE193='Master Answer Key'!$B192, 1, 0)</f>
        <v>0</v>
      </c>
      <c r="AF190">
        <f>IF(COMMATS!AF193='Master Answer Key'!$B192, 1, 0)</f>
        <v>0</v>
      </c>
      <c r="AG190">
        <f>IF(COMMATS!AG193='Master Answer Key'!$B192, 1, 0)</f>
        <v>1</v>
      </c>
      <c r="AH190">
        <f>IF(COMMATS!AH193='Master Answer Key'!$B192, 1, 0)</f>
        <v>1</v>
      </c>
      <c r="AI190">
        <f>IF(COMMATS!AI193='Master Answer Key'!$B192, 1, 0)</f>
        <v>1</v>
      </c>
      <c r="AJ190">
        <f>IF(COMMATS!AJ193='Master Answer Key'!$B192, 1, 0)</f>
        <v>1</v>
      </c>
      <c r="AK190">
        <f>IF(COMMATS!AK193='Master Answer Key'!$B192, 1, 0)</f>
        <v>1</v>
      </c>
      <c r="AL190">
        <f>IF(COMMATS!AL193='Master Answer Key'!$B192, 1, 0)</f>
        <v>1</v>
      </c>
      <c r="AM190">
        <f>IF(COMMATS!AM193='Master Answer Key'!$B192, 1, 0)</f>
        <v>1</v>
      </c>
      <c r="AN190">
        <f>IF(COMMATS!AN193='Master Answer Key'!$B192, 1, 0)</f>
        <v>0</v>
      </c>
    </row>
    <row r="191">
      <c r="A191" s="5" t="s">
        <v>295</v>
      </c>
      <c r="B191">
        <f>IF(COMMATS!B194='Master Answer Key'!$B193, 1, 0)</f>
        <v>1</v>
      </c>
      <c r="C191">
        <f>IF(COMMATS!C194='Master Answer Key'!$B193, 1, 0)</f>
        <v>1</v>
      </c>
      <c r="D191">
        <f>IF(COMMATS!D194='Master Answer Key'!$B193, 1, 0)</f>
        <v>1</v>
      </c>
      <c r="E191">
        <f>IF(COMMATS!E194='Master Answer Key'!$B193, 1, 0)</f>
        <v>1</v>
      </c>
      <c r="F191">
        <f>IF(COMMATS!F194='Master Answer Key'!$B193, 1, 0)</f>
        <v>0</v>
      </c>
      <c r="G191">
        <f>IF(COMMATS!G194='Master Answer Key'!$B193, 1, 0)</f>
        <v>0</v>
      </c>
      <c r="H191">
        <f>IF(COMMATS!H194='Master Answer Key'!$B193, 1, 0)</f>
        <v>1</v>
      </c>
      <c r="I191">
        <f>IF(COMMATS!I194='Master Answer Key'!$B193, 1, 0)</f>
        <v>1</v>
      </c>
      <c r="J191">
        <f>IF(COMMATS!J194='Master Answer Key'!$B193, 1, 0)</f>
        <v>1</v>
      </c>
      <c r="K191">
        <f>IF(COMMATS!K194='Master Answer Key'!$B193, 1, 0)</f>
        <v>1</v>
      </c>
      <c r="L191">
        <f>IF(COMMATS!L194='Master Answer Key'!$B193, 1, 0)</f>
        <v>1</v>
      </c>
      <c r="M191">
        <f>IF(COMMATS!M194='Master Answer Key'!$B193, 1, 0)</f>
        <v>1</v>
      </c>
      <c r="N191">
        <f>IF(COMMATS!N194='Master Answer Key'!$B193, 1, 0)</f>
        <v>1</v>
      </c>
      <c r="O191">
        <f>IF(COMMATS!O194='Master Answer Key'!$B193, 1, 0)</f>
        <v>1</v>
      </c>
      <c r="P191">
        <f>IF(COMMATS!P194='Master Answer Key'!$B193, 1, 0)</f>
        <v>1</v>
      </c>
      <c r="Q191">
        <f>IF(COMMATS!Q194='Master Answer Key'!$B193, 1, 0)</f>
        <v>1</v>
      </c>
      <c r="R191">
        <f>IF(COMMATS!R194='Master Answer Key'!$B193, 1, 0)</f>
        <v>1</v>
      </c>
      <c r="S191">
        <f>IF(COMMATS!S194='Master Answer Key'!$B193, 1, 0)</f>
        <v>1</v>
      </c>
      <c r="T191">
        <f>IF(COMMATS!T194='Master Answer Key'!$B193, 1, 0)</f>
        <v>1</v>
      </c>
      <c r="U191">
        <f>IF(COMMATS!U194='Master Answer Key'!$B193, 1, 0)</f>
        <v>0</v>
      </c>
      <c r="V191">
        <f>IF(COMMATS!V194='Master Answer Key'!$B193, 1, 0)</f>
        <v>0</v>
      </c>
      <c r="W191">
        <f>IF(COMMATS!W194='Master Answer Key'!$B193, 1, 0)</f>
        <v>0</v>
      </c>
      <c r="X191">
        <f>IF(COMMATS!X194='Master Answer Key'!$B193, 1, 0)</f>
        <v>1</v>
      </c>
      <c r="Y191">
        <f>IF(COMMATS!Y194='Master Answer Key'!$B193, 1, 0)</f>
        <v>0</v>
      </c>
      <c r="Z191">
        <f>IF(COMMATS!Z194='Master Answer Key'!$B193, 1, 0)</f>
        <v>1</v>
      </c>
      <c r="AA191">
        <f>IF(COMMATS!AA194='Master Answer Key'!$B193, 1, 0)</f>
        <v>1</v>
      </c>
      <c r="AB191">
        <f>IF(COMMATS!AB194='Master Answer Key'!$B193, 1, 0)</f>
        <v>1</v>
      </c>
      <c r="AC191">
        <f>IF(COMMATS!AC194='Master Answer Key'!$B193, 1, 0)</f>
        <v>0</v>
      </c>
      <c r="AD191">
        <f>IF(COMMATS!AD194='Master Answer Key'!$B193, 1, 0)</f>
        <v>1</v>
      </c>
      <c r="AE191">
        <f>IF(COMMATS!AE194='Master Answer Key'!$B193, 1, 0)</f>
        <v>0</v>
      </c>
      <c r="AF191">
        <f>IF(COMMATS!AF194='Master Answer Key'!$B193, 1, 0)</f>
        <v>1</v>
      </c>
      <c r="AG191">
        <f>IF(COMMATS!AG194='Master Answer Key'!$B193, 1, 0)</f>
        <v>0</v>
      </c>
      <c r="AH191">
        <f>IF(COMMATS!AH194='Master Answer Key'!$B193, 1, 0)</f>
        <v>0</v>
      </c>
      <c r="AI191">
        <f>IF(COMMATS!AI194='Master Answer Key'!$B193, 1, 0)</f>
        <v>1</v>
      </c>
      <c r="AJ191">
        <f>IF(COMMATS!AJ194='Master Answer Key'!$B193, 1, 0)</f>
        <v>1</v>
      </c>
      <c r="AK191">
        <f>IF(COMMATS!AK194='Master Answer Key'!$B193, 1, 0)</f>
        <v>1</v>
      </c>
      <c r="AL191">
        <f>IF(COMMATS!AL194='Master Answer Key'!$B193, 1, 0)</f>
        <v>0</v>
      </c>
      <c r="AM191">
        <f>IF(COMMATS!AM194='Master Answer Key'!$B193, 1, 0)</f>
        <v>1</v>
      </c>
      <c r="AN191">
        <f>IF(COMMATS!AN194='Master Answer Key'!$B193, 1, 0)</f>
        <v>0</v>
      </c>
    </row>
    <row r="192">
      <c r="A192" s="5" t="s">
        <v>296</v>
      </c>
      <c r="B192">
        <f>IF(COMMATS!B195='Master Answer Key'!$B194, 1, 0)</f>
        <v>1</v>
      </c>
      <c r="C192">
        <f>IF(COMMATS!C195='Master Answer Key'!$B194, 1, 0)</f>
        <v>1</v>
      </c>
      <c r="D192">
        <f>IF(COMMATS!D195='Master Answer Key'!$B194, 1, 0)</f>
        <v>1</v>
      </c>
      <c r="E192">
        <f>IF(COMMATS!E195='Master Answer Key'!$B194, 1, 0)</f>
        <v>1</v>
      </c>
      <c r="F192">
        <f>IF(COMMATS!F195='Master Answer Key'!$B194, 1, 0)</f>
        <v>1</v>
      </c>
      <c r="G192">
        <f>IF(COMMATS!G195='Master Answer Key'!$B194, 1, 0)</f>
        <v>0</v>
      </c>
      <c r="H192">
        <f>IF(COMMATS!H195='Master Answer Key'!$B194, 1, 0)</f>
        <v>1</v>
      </c>
      <c r="I192">
        <f>IF(COMMATS!I195='Master Answer Key'!$B194, 1, 0)</f>
        <v>1</v>
      </c>
      <c r="J192">
        <f>IF(COMMATS!J195='Master Answer Key'!$B194, 1, 0)</f>
        <v>1</v>
      </c>
      <c r="K192">
        <f>IF(COMMATS!K195='Master Answer Key'!$B194, 1, 0)</f>
        <v>1</v>
      </c>
      <c r="L192">
        <f>IF(COMMATS!L195='Master Answer Key'!$B194, 1, 0)</f>
        <v>1</v>
      </c>
      <c r="M192">
        <f>IF(COMMATS!M195='Master Answer Key'!$B194, 1, 0)</f>
        <v>1</v>
      </c>
      <c r="N192">
        <f>IF(COMMATS!N195='Master Answer Key'!$B194, 1, 0)</f>
        <v>1</v>
      </c>
      <c r="O192">
        <f>IF(COMMATS!O195='Master Answer Key'!$B194, 1, 0)</f>
        <v>0</v>
      </c>
      <c r="P192">
        <f>IF(COMMATS!P195='Master Answer Key'!$B194, 1, 0)</f>
        <v>1</v>
      </c>
      <c r="Q192">
        <f>IF(COMMATS!Q195='Master Answer Key'!$B194, 1, 0)</f>
        <v>0</v>
      </c>
      <c r="R192">
        <f>IF(COMMATS!R195='Master Answer Key'!$B194, 1, 0)</f>
        <v>1</v>
      </c>
      <c r="S192">
        <f>IF(COMMATS!S195='Master Answer Key'!$B194, 1, 0)</f>
        <v>0</v>
      </c>
      <c r="T192">
        <f>IF(COMMATS!T195='Master Answer Key'!$B194, 1, 0)</f>
        <v>1</v>
      </c>
      <c r="U192">
        <f>IF(COMMATS!U195='Master Answer Key'!$B194, 1, 0)</f>
        <v>0</v>
      </c>
      <c r="V192">
        <f>IF(COMMATS!V195='Master Answer Key'!$B194, 1, 0)</f>
        <v>1</v>
      </c>
      <c r="W192">
        <f>IF(COMMATS!W195='Master Answer Key'!$B194, 1, 0)</f>
        <v>0</v>
      </c>
      <c r="X192">
        <f>IF(COMMATS!X195='Master Answer Key'!$B194, 1, 0)</f>
        <v>0</v>
      </c>
      <c r="Y192">
        <f>IF(COMMATS!Y195='Master Answer Key'!$B194, 1, 0)</f>
        <v>0</v>
      </c>
      <c r="Z192">
        <f>IF(COMMATS!Z195='Master Answer Key'!$B194, 1, 0)</f>
        <v>1</v>
      </c>
      <c r="AA192">
        <f>IF(COMMATS!AA195='Master Answer Key'!$B194, 1, 0)</f>
        <v>1</v>
      </c>
      <c r="AB192">
        <f>IF(COMMATS!AB195='Master Answer Key'!$B194, 1, 0)</f>
        <v>1</v>
      </c>
      <c r="AC192">
        <f>IF(COMMATS!AC195='Master Answer Key'!$B194, 1, 0)</f>
        <v>1</v>
      </c>
      <c r="AD192">
        <f>IF(COMMATS!AD195='Master Answer Key'!$B194, 1, 0)</f>
        <v>1</v>
      </c>
      <c r="AE192">
        <f>IF(COMMATS!AE195='Master Answer Key'!$B194, 1, 0)</f>
        <v>0</v>
      </c>
      <c r="AF192">
        <f>IF(COMMATS!AF195='Master Answer Key'!$B194, 1, 0)</f>
        <v>1</v>
      </c>
      <c r="AG192">
        <f>IF(COMMATS!AG195='Master Answer Key'!$B194, 1, 0)</f>
        <v>1</v>
      </c>
      <c r="AH192">
        <f>IF(COMMATS!AH195='Master Answer Key'!$B194, 1, 0)</f>
        <v>1</v>
      </c>
      <c r="AI192">
        <f>IF(COMMATS!AI195='Master Answer Key'!$B194, 1, 0)</f>
        <v>1</v>
      </c>
      <c r="AJ192">
        <f>IF(COMMATS!AJ195='Master Answer Key'!$B194, 1, 0)</f>
        <v>1</v>
      </c>
      <c r="AK192">
        <f>IF(COMMATS!AK195='Master Answer Key'!$B194, 1, 0)</f>
        <v>0</v>
      </c>
      <c r="AL192">
        <f>IF(COMMATS!AL195='Master Answer Key'!$B194, 1, 0)</f>
        <v>1</v>
      </c>
      <c r="AM192">
        <f>IF(COMMATS!AM195='Master Answer Key'!$B194, 1, 0)</f>
        <v>1</v>
      </c>
      <c r="AN192">
        <f>IF(COMMATS!AN195='Master Answer Key'!$B194, 1, 0)</f>
        <v>0</v>
      </c>
    </row>
    <row r="193">
      <c r="A193" s="5" t="s">
        <v>297</v>
      </c>
      <c r="B193">
        <f>IF(COMMATS!B196='Master Answer Key'!$B195, 1, 0)</f>
        <v>1</v>
      </c>
      <c r="C193">
        <f>IF(COMMATS!C196='Master Answer Key'!$B195, 1, 0)</f>
        <v>1</v>
      </c>
      <c r="D193">
        <f>IF(COMMATS!D196='Master Answer Key'!$B195, 1, 0)</f>
        <v>1</v>
      </c>
      <c r="E193">
        <f>IF(COMMATS!E196='Master Answer Key'!$B195, 1, 0)</f>
        <v>1</v>
      </c>
      <c r="F193">
        <f>IF(COMMATS!F196='Master Answer Key'!$B195, 1, 0)</f>
        <v>1</v>
      </c>
      <c r="G193">
        <f>IF(COMMATS!G196='Master Answer Key'!$B195, 1, 0)</f>
        <v>0</v>
      </c>
      <c r="H193">
        <f>IF(COMMATS!H196='Master Answer Key'!$B195, 1, 0)</f>
        <v>1</v>
      </c>
      <c r="I193">
        <f>IF(COMMATS!I196='Master Answer Key'!$B195, 1, 0)</f>
        <v>1</v>
      </c>
      <c r="J193">
        <f>IF(COMMATS!J196='Master Answer Key'!$B195, 1, 0)</f>
        <v>1</v>
      </c>
      <c r="K193">
        <f>IF(COMMATS!K196='Master Answer Key'!$B195, 1, 0)</f>
        <v>1</v>
      </c>
      <c r="L193">
        <f>IF(COMMATS!L196='Master Answer Key'!$B195, 1, 0)</f>
        <v>1</v>
      </c>
      <c r="M193">
        <f>IF(COMMATS!M196='Master Answer Key'!$B195, 1, 0)</f>
        <v>1</v>
      </c>
      <c r="N193">
        <f>IF(COMMATS!N196='Master Answer Key'!$B195, 1, 0)</f>
        <v>1</v>
      </c>
      <c r="O193">
        <f>IF(COMMATS!O196='Master Answer Key'!$B195, 1, 0)</f>
        <v>1</v>
      </c>
      <c r="P193">
        <f>IF(COMMATS!P196='Master Answer Key'!$B195, 1, 0)</f>
        <v>1</v>
      </c>
      <c r="Q193">
        <f>IF(COMMATS!Q196='Master Answer Key'!$B195, 1, 0)</f>
        <v>1</v>
      </c>
      <c r="R193">
        <f>IF(COMMATS!R196='Master Answer Key'!$B195, 1, 0)</f>
        <v>1</v>
      </c>
      <c r="S193">
        <f>IF(COMMATS!S196='Master Answer Key'!$B195, 1, 0)</f>
        <v>0</v>
      </c>
      <c r="T193">
        <f>IF(COMMATS!T196='Master Answer Key'!$B195, 1, 0)</f>
        <v>1</v>
      </c>
      <c r="U193">
        <f>IF(COMMATS!U196='Master Answer Key'!$B195, 1, 0)</f>
        <v>1</v>
      </c>
      <c r="V193">
        <f>IF(COMMATS!V196='Master Answer Key'!$B195, 1, 0)</f>
        <v>1</v>
      </c>
      <c r="W193">
        <f>IF(COMMATS!W196='Master Answer Key'!$B195, 1, 0)</f>
        <v>0</v>
      </c>
      <c r="X193">
        <f>IF(COMMATS!X196='Master Answer Key'!$B195, 1, 0)</f>
        <v>1</v>
      </c>
      <c r="Y193">
        <f>IF(COMMATS!Y196='Master Answer Key'!$B195, 1, 0)</f>
        <v>0</v>
      </c>
      <c r="Z193">
        <f>IF(COMMATS!Z196='Master Answer Key'!$B195, 1, 0)</f>
        <v>1</v>
      </c>
      <c r="AA193">
        <f>IF(COMMATS!AA196='Master Answer Key'!$B195, 1, 0)</f>
        <v>1</v>
      </c>
      <c r="AB193">
        <f>IF(COMMATS!AB196='Master Answer Key'!$B195, 1, 0)</f>
        <v>1</v>
      </c>
      <c r="AC193">
        <f>IF(COMMATS!AC196='Master Answer Key'!$B195, 1, 0)</f>
        <v>0</v>
      </c>
      <c r="AD193">
        <f>IF(COMMATS!AD196='Master Answer Key'!$B195, 1, 0)</f>
        <v>1</v>
      </c>
      <c r="AE193">
        <f>IF(COMMATS!AE196='Master Answer Key'!$B195, 1, 0)</f>
        <v>0</v>
      </c>
      <c r="AF193">
        <f>IF(COMMATS!AF196='Master Answer Key'!$B195, 1, 0)</f>
        <v>1</v>
      </c>
      <c r="AG193">
        <f>IF(COMMATS!AG196='Master Answer Key'!$B195, 1, 0)</f>
        <v>1</v>
      </c>
      <c r="AH193">
        <f>IF(COMMATS!AH196='Master Answer Key'!$B195, 1, 0)</f>
        <v>1</v>
      </c>
      <c r="AI193">
        <f>IF(COMMATS!AI196='Master Answer Key'!$B195, 1, 0)</f>
        <v>1</v>
      </c>
      <c r="AJ193">
        <f>IF(COMMATS!AJ196='Master Answer Key'!$B195, 1, 0)</f>
        <v>1</v>
      </c>
      <c r="AK193">
        <f>IF(COMMATS!AK196='Master Answer Key'!$B195, 1, 0)</f>
        <v>1</v>
      </c>
      <c r="AL193">
        <f>IF(COMMATS!AL196='Master Answer Key'!$B195, 1, 0)</f>
        <v>1</v>
      </c>
      <c r="AM193">
        <f>IF(COMMATS!AM196='Master Answer Key'!$B195, 1, 0)</f>
        <v>1</v>
      </c>
      <c r="AN193">
        <f>IF(COMMATS!AN196='Master Answer Key'!$B195, 1, 0)</f>
        <v>0</v>
      </c>
    </row>
    <row r="194">
      <c r="A194" s="5" t="s">
        <v>298</v>
      </c>
      <c r="B194">
        <f>IF(COMMATS!B197='Master Answer Key'!$B196, 1, 0)</f>
        <v>1</v>
      </c>
      <c r="C194">
        <f>IF(COMMATS!C197='Master Answer Key'!$B196, 1, 0)</f>
        <v>1</v>
      </c>
      <c r="D194">
        <f>IF(COMMATS!D197='Master Answer Key'!$B196, 1, 0)</f>
        <v>1</v>
      </c>
      <c r="E194">
        <f>IF(COMMATS!E197='Master Answer Key'!$B196, 1, 0)</f>
        <v>1</v>
      </c>
      <c r="F194">
        <f>IF(COMMATS!F197='Master Answer Key'!$B196, 1, 0)</f>
        <v>1</v>
      </c>
      <c r="G194">
        <f>IF(COMMATS!G197='Master Answer Key'!$B196, 1, 0)</f>
        <v>0</v>
      </c>
      <c r="H194">
        <f>IF(COMMATS!H197='Master Answer Key'!$B196, 1, 0)</f>
        <v>1</v>
      </c>
      <c r="I194">
        <f>IF(COMMATS!I197='Master Answer Key'!$B196, 1, 0)</f>
        <v>1</v>
      </c>
      <c r="J194">
        <f>IF(COMMATS!J197='Master Answer Key'!$B196, 1, 0)</f>
        <v>1</v>
      </c>
      <c r="K194">
        <f>IF(COMMATS!K197='Master Answer Key'!$B196, 1, 0)</f>
        <v>1</v>
      </c>
      <c r="L194">
        <f>IF(COMMATS!L197='Master Answer Key'!$B196, 1, 0)</f>
        <v>1</v>
      </c>
      <c r="M194">
        <f>IF(COMMATS!M197='Master Answer Key'!$B196, 1, 0)</f>
        <v>1</v>
      </c>
      <c r="N194">
        <f>IF(COMMATS!N197='Master Answer Key'!$B196, 1, 0)</f>
        <v>1</v>
      </c>
      <c r="O194">
        <f>IF(COMMATS!O197='Master Answer Key'!$B196, 1, 0)</f>
        <v>1</v>
      </c>
      <c r="P194">
        <f>IF(COMMATS!P197='Master Answer Key'!$B196, 1, 0)</f>
        <v>1</v>
      </c>
      <c r="Q194">
        <f>IF(COMMATS!Q197='Master Answer Key'!$B196, 1, 0)</f>
        <v>1</v>
      </c>
      <c r="R194">
        <f>IF(COMMATS!R197='Master Answer Key'!$B196, 1, 0)</f>
        <v>1</v>
      </c>
      <c r="S194">
        <f>IF(COMMATS!S197='Master Answer Key'!$B196, 1, 0)</f>
        <v>1</v>
      </c>
      <c r="T194">
        <f>IF(COMMATS!T197='Master Answer Key'!$B196, 1, 0)</f>
        <v>1</v>
      </c>
      <c r="U194">
        <f>IF(COMMATS!U197='Master Answer Key'!$B196, 1, 0)</f>
        <v>1</v>
      </c>
      <c r="V194">
        <f>IF(COMMATS!V197='Master Answer Key'!$B196, 1, 0)</f>
        <v>1</v>
      </c>
      <c r="W194">
        <f>IF(COMMATS!W197='Master Answer Key'!$B196, 1, 0)</f>
        <v>0</v>
      </c>
      <c r="X194">
        <f>IF(COMMATS!X197='Master Answer Key'!$B196, 1, 0)</f>
        <v>1</v>
      </c>
      <c r="Y194">
        <f>IF(COMMATS!Y197='Master Answer Key'!$B196, 1, 0)</f>
        <v>0</v>
      </c>
      <c r="Z194">
        <f>IF(COMMATS!Z197='Master Answer Key'!$B196, 1, 0)</f>
        <v>1</v>
      </c>
      <c r="AA194">
        <f>IF(COMMATS!AA197='Master Answer Key'!$B196, 1, 0)</f>
        <v>1</v>
      </c>
      <c r="AB194">
        <f>IF(COMMATS!AB197='Master Answer Key'!$B196, 1, 0)</f>
        <v>1</v>
      </c>
      <c r="AC194">
        <f>IF(COMMATS!AC197='Master Answer Key'!$B196, 1, 0)</f>
        <v>1</v>
      </c>
      <c r="AD194">
        <f>IF(COMMATS!AD197='Master Answer Key'!$B196, 1, 0)</f>
        <v>1</v>
      </c>
      <c r="AE194">
        <f>IF(COMMATS!AE197='Master Answer Key'!$B196, 1, 0)</f>
        <v>1</v>
      </c>
      <c r="AF194">
        <f>IF(COMMATS!AF197='Master Answer Key'!$B196, 1, 0)</f>
        <v>1</v>
      </c>
      <c r="AG194">
        <f>IF(COMMATS!AG197='Master Answer Key'!$B196, 1, 0)</f>
        <v>1</v>
      </c>
      <c r="AH194">
        <f>IF(COMMATS!AH197='Master Answer Key'!$B196, 1, 0)</f>
        <v>1</v>
      </c>
      <c r="AI194">
        <f>IF(COMMATS!AI197='Master Answer Key'!$B196, 1, 0)</f>
        <v>1</v>
      </c>
      <c r="AJ194">
        <f>IF(COMMATS!AJ197='Master Answer Key'!$B196, 1, 0)</f>
        <v>1</v>
      </c>
      <c r="AK194">
        <f>IF(COMMATS!AK197='Master Answer Key'!$B196, 1, 0)</f>
        <v>1</v>
      </c>
      <c r="AL194">
        <f>IF(COMMATS!AL197='Master Answer Key'!$B196, 1, 0)</f>
        <v>1</v>
      </c>
      <c r="AM194">
        <f>IF(COMMATS!AM197='Master Answer Key'!$B196, 1, 0)</f>
        <v>1</v>
      </c>
      <c r="AN194">
        <f>IF(COMMATS!AN197='Master Answer Key'!$B196, 1, 0)</f>
        <v>0</v>
      </c>
    </row>
    <row r="195">
      <c r="A195" s="5" t="s">
        <v>299</v>
      </c>
      <c r="B195">
        <f>IF(COMMATS!B198='Master Answer Key'!$B197, 1, 0)</f>
        <v>1</v>
      </c>
      <c r="C195">
        <f>IF(COMMATS!C198='Master Answer Key'!$B197, 1, 0)</f>
        <v>1</v>
      </c>
      <c r="D195">
        <f>IF(COMMATS!D198='Master Answer Key'!$B197, 1, 0)</f>
        <v>1</v>
      </c>
      <c r="E195">
        <f>IF(COMMATS!E198='Master Answer Key'!$B197, 1, 0)</f>
        <v>0</v>
      </c>
      <c r="F195">
        <f>IF(COMMATS!F198='Master Answer Key'!$B197, 1, 0)</f>
        <v>0</v>
      </c>
      <c r="G195">
        <f>IF(COMMATS!G198='Master Answer Key'!$B197, 1, 0)</f>
        <v>0</v>
      </c>
      <c r="H195">
        <f>IF(COMMATS!H198='Master Answer Key'!$B197, 1, 0)</f>
        <v>1</v>
      </c>
      <c r="I195">
        <f>IF(COMMATS!I198='Master Answer Key'!$B197, 1, 0)</f>
        <v>1</v>
      </c>
      <c r="J195">
        <f>IF(COMMATS!J198='Master Answer Key'!$B197, 1, 0)</f>
        <v>1</v>
      </c>
      <c r="K195">
        <f>IF(COMMATS!K198='Master Answer Key'!$B197, 1, 0)</f>
        <v>1</v>
      </c>
      <c r="L195">
        <f>IF(COMMATS!L198='Master Answer Key'!$B197, 1, 0)</f>
        <v>1</v>
      </c>
      <c r="M195">
        <f>IF(COMMATS!M198='Master Answer Key'!$B197, 1, 0)</f>
        <v>1</v>
      </c>
      <c r="N195">
        <f>IF(COMMATS!N198='Master Answer Key'!$B197, 1, 0)</f>
        <v>1</v>
      </c>
      <c r="O195">
        <f>IF(COMMATS!O198='Master Answer Key'!$B197, 1, 0)</f>
        <v>1</v>
      </c>
      <c r="P195">
        <f>IF(COMMATS!P198='Master Answer Key'!$B197, 1, 0)</f>
        <v>1</v>
      </c>
      <c r="Q195">
        <f>IF(COMMATS!Q198='Master Answer Key'!$B197, 1, 0)</f>
        <v>1</v>
      </c>
      <c r="R195">
        <f>IF(COMMATS!R198='Master Answer Key'!$B197, 1, 0)</f>
        <v>0</v>
      </c>
      <c r="S195">
        <f>IF(COMMATS!S198='Master Answer Key'!$B197, 1, 0)</f>
        <v>1</v>
      </c>
      <c r="T195">
        <f>IF(COMMATS!T198='Master Answer Key'!$B197, 1, 0)</f>
        <v>1</v>
      </c>
      <c r="U195">
        <f>IF(COMMATS!U198='Master Answer Key'!$B197, 1, 0)</f>
        <v>1</v>
      </c>
      <c r="V195">
        <f>IF(COMMATS!V198='Master Answer Key'!$B197, 1, 0)</f>
        <v>1</v>
      </c>
      <c r="W195">
        <f>IF(COMMATS!W198='Master Answer Key'!$B197, 1, 0)</f>
        <v>0</v>
      </c>
      <c r="X195">
        <f>IF(COMMATS!X198='Master Answer Key'!$B197, 1, 0)</f>
        <v>1</v>
      </c>
      <c r="Y195">
        <f>IF(COMMATS!Y198='Master Answer Key'!$B197, 1, 0)</f>
        <v>0</v>
      </c>
      <c r="Z195">
        <f>IF(COMMATS!Z198='Master Answer Key'!$B197, 1, 0)</f>
        <v>1</v>
      </c>
      <c r="AA195">
        <f>IF(COMMATS!AA198='Master Answer Key'!$B197, 1, 0)</f>
        <v>1</v>
      </c>
      <c r="AB195">
        <f>IF(COMMATS!AB198='Master Answer Key'!$B197, 1, 0)</f>
        <v>0</v>
      </c>
      <c r="AC195">
        <f>IF(COMMATS!AC198='Master Answer Key'!$B197, 1, 0)</f>
        <v>1</v>
      </c>
      <c r="AD195">
        <f>IF(COMMATS!AD198='Master Answer Key'!$B197, 1, 0)</f>
        <v>1</v>
      </c>
      <c r="AE195">
        <f>IF(COMMATS!AE198='Master Answer Key'!$B197, 1, 0)</f>
        <v>1</v>
      </c>
      <c r="AF195">
        <f>IF(COMMATS!AF198='Master Answer Key'!$B197, 1, 0)</f>
        <v>1</v>
      </c>
      <c r="AG195">
        <f>IF(COMMATS!AG198='Master Answer Key'!$B197, 1, 0)</f>
        <v>1</v>
      </c>
      <c r="AH195">
        <f>IF(COMMATS!AH198='Master Answer Key'!$B197, 1, 0)</f>
        <v>1</v>
      </c>
      <c r="AI195">
        <f>IF(COMMATS!AI198='Master Answer Key'!$B197, 1, 0)</f>
        <v>1</v>
      </c>
      <c r="AJ195">
        <f>IF(COMMATS!AJ198='Master Answer Key'!$B197, 1, 0)</f>
        <v>1</v>
      </c>
      <c r="AK195">
        <f>IF(COMMATS!AK198='Master Answer Key'!$B197, 1, 0)</f>
        <v>1</v>
      </c>
      <c r="AL195">
        <f>IF(COMMATS!AL198='Master Answer Key'!$B197, 1, 0)</f>
        <v>1</v>
      </c>
      <c r="AM195">
        <f>IF(COMMATS!AM198='Master Answer Key'!$B197, 1, 0)</f>
        <v>1</v>
      </c>
      <c r="AN195">
        <f>IF(COMMATS!AN198='Master Answer Key'!$B197, 1, 0)</f>
        <v>0</v>
      </c>
    </row>
    <row r="196">
      <c r="A196" s="5" t="s">
        <v>300</v>
      </c>
      <c r="B196">
        <f>IF(COMMATS!B199='Master Answer Key'!$B198, 1, 0)</f>
        <v>1</v>
      </c>
      <c r="C196">
        <f>IF(COMMATS!C199='Master Answer Key'!$B198, 1, 0)</f>
        <v>1</v>
      </c>
      <c r="D196">
        <f>IF(COMMATS!D199='Master Answer Key'!$B198, 1, 0)</f>
        <v>1</v>
      </c>
      <c r="E196">
        <f>IF(COMMATS!E199='Master Answer Key'!$B198, 1, 0)</f>
        <v>1</v>
      </c>
      <c r="F196">
        <f>IF(COMMATS!F199='Master Answer Key'!$B198, 1, 0)</f>
        <v>1</v>
      </c>
      <c r="G196">
        <f>IF(COMMATS!G199='Master Answer Key'!$B198, 1, 0)</f>
        <v>0</v>
      </c>
      <c r="H196">
        <f>IF(COMMATS!H199='Master Answer Key'!$B198, 1, 0)</f>
        <v>1</v>
      </c>
      <c r="I196">
        <f>IF(COMMATS!I199='Master Answer Key'!$B198, 1, 0)</f>
        <v>1</v>
      </c>
      <c r="J196">
        <f>IF(COMMATS!J199='Master Answer Key'!$B198, 1, 0)</f>
        <v>1</v>
      </c>
      <c r="K196">
        <f>IF(COMMATS!K199='Master Answer Key'!$B198, 1, 0)</f>
        <v>1</v>
      </c>
      <c r="L196">
        <f>IF(COMMATS!L199='Master Answer Key'!$B198, 1, 0)</f>
        <v>1</v>
      </c>
      <c r="M196">
        <f>IF(COMMATS!M199='Master Answer Key'!$B198, 1, 0)</f>
        <v>1</v>
      </c>
      <c r="N196">
        <f>IF(COMMATS!N199='Master Answer Key'!$B198, 1, 0)</f>
        <v>1</v>
      </c>
      <c r="O196">
        <f>IF(COMMATS!O199='Master Answer Key'!$B198, 1, 0)</f>
        <v>1</v>
      </c>
      <c r="P196">
        <f>IF(COMMATS!P199='Master Answer Key'!$B198, 1, 0)</f>
        <v>1</v>
      </c>
      <c r="Q196">
        <f>IF(COMMATS!Q199='Master Answer Key'!$B198, 1, 0)</f>
        <v>1</v>
      </c>
      <c r="R196">
        <f>IF(COMMATS!R199='Master Answer Key'!$B198, 1, 0)</f>
        <v>0</v>
      </c>
      <c r="S196">
        <f>IF(COMMATS!S199='Master Answer Key'!$B198, 1, 0)</f>
        <v>1</v>
      </c>
      <c r="T196">
        <f>IF(COMMATS!T199='Master Answer Key'!$B198, 1, 0)</f>
        <v>1</v>
      </c>
      <c r="U196">
        <f>IF(COMMATS!U199='Master Answer Key'!$B198, 1, 0)</f>
        <v>1</v>
      </c>
      <c r="V196">
        <f>IF(COMMATS!V199='Master Answer Key'!$B198, 1, 0)</f>
        <v>1</v>
      </c>
      <c r="W196">
        <f>IF(COMMATS!W199='Master Answer Key'!$B198, 1, 0)</f>
        <v>0</v>
      </c>
      <c r="X196">
        <f>IF(COMMATS!X199='Master Answer Key'!$B198, 1, 0)</f>
        <v>1</v>
      </c>
      <c r="Y196">
        <f>IF(COMMATS!Y199='Master Answer Key'!$B198, 1, 0)</f>
        <v>0</v>
      </c>
      <c r="Z196">
        <f>IF(COMMATS!Z199='Master Answer Key'!$B198, 1, 0)</f>
        <v>1</v>
      </c>
      <c r="AA196">
        <f>IF(COMMATS!AA199='Master Answer Key'!$B198, 1, 0)</f>
        <v>1</v>
      </c>
      <c r="AB196">
        <f>IF(COMMATS!AB199='Master Answer Key'!$B198, 1, 0)</f>
        <v>1</v>
      </c>
      <c r="AC196">
        <f>IF(COMMATS!AC199='Master Answer Key'!$B198, 1, 0)</f>
        <v>0</v>
      </c>
      <c r="AD196">
        <f>IF(COMMATS!AD199='Master Answer Key'!$B198, 1, 0)</f>
        <v>1</v>
      </c>
      <c r="AE196">
        <f>IF(COMMATS!AE199='Master Answer Key'!$B198, 1, 0)</f>
        <v>1</v>
      </c>
      <c r="AF196">
        <f>IF(COMMATS!AF199='Master Answer Key'!$B198, 1, 0)</f>
        <v>1</v>
      </c>
      <c r="AG196">
        <f>IF(COMMATS!AG199='Master Answer Key'!$B198, 1, 0)</f>
        <v>1</v>
      </c>
      <c r="AH196">
        <f>IF(COMMATS!AH199='Master Answer Key'!$B198, 1, 0)</f>
        <v>1</v>
      </c>
      <c r="AI196">
        <f>IF(COMMATS!AI199='Master Answer Key'!$B198, 1, 0)</f>
        <v>1</v>
      </c>
      <c r="AJ196">
        <f>IF(COMMATS!AJ199='Master Answer Key'!$B198, 1, 0)</f>
        <v>1</v>
      </c>
      <c r="AK196">
        <f>IF(COMMATS!AK199='Master Answer Key'!$B198, 1, 0)</f>
        <v>0</v>
      </c>
      <c r="AL196">
        <f>IF(COMMATS!AL199='Master Answer Key'!$B198, 1, 0)</f>
        <v>1</v>
      </c>
      <c r="AM196">
        <f>IF(COMMATS!AM199='Master Answer Key'!$B198, 1, 0)</f>
        <v>1</v>
      </c>
      <c r="AN196">
        <f>IF(COMMATS!AN199='Master Answer Key'!$B198, 1, 0)</f>
        <v>0</v>
      </c>
    </row>
    <row r="197">
      <c r="A197" s="5" t="s">
        <v>301</v>
      </c>
      <c r="B197">
        <f>IF(COMMATS!B200='Master Answer Key'!$B199, 1, 0)</f>
        <v>1</v>
      </c>
      <c r="C197">
        <f>IF(COMMATS!C200='Master Answer Key'!$B199, 1, 0)</f>
        <v>1</v>
      </c>
      <c r="D197">
        <f>IF(COMMATS!D200='Master Answer Key'!$B199, 1, 0)</f>
        <v>1</v>
      </c>
      <c r="E197">
        <f>IF(COMMATS!E200='Master Answer Key'!$B199, 1, 0)</f>
        <v>1</v>
      </c>
      <c r="F197">
        <f>IF(COMMATS!F200='Master Answer Key'!$B199, 1, 0)</f>
        <v>1</v>
      </c>
      <c r="G197">
        <f>IF(COMMATS!G200='Master Answer Key'!$B199, 1, 0)</f>
        <v>0</v>
      </c>
      <c r="H197">
        <f>IF(COMMATS!H200='Master Answer Key'!$B199, 1, 0)</f>
        <v>1</v>
      </c>
      <c r="I197">
        <f>IF(COMMATS!I200='Master Answer Key'!$B199, 1, 0)</f>
        <v>1</v>
      </c>
      <c r="J197">
        <f>IF(COMMATS!J200='Master Answer Key'!$B199, 1, 0)</f>
        <v>1</v>
      </c>
      <c r="K197">
        <f>IF(COMMATS!K200='Master Answer Key'!$B199, 1, 0)</f>
        <v>0</v>
      </c>
      <c r="L197">
        <f>IF(COMMATS!L200='Master Answer Key'!$B199, 1, 0)</f>
        <v>1</v>
      </c>
      <c r="M197">
        <f>IF(COMMATS!M200='Master Answer Key'!$B199, 1, 0)</f>
        <v>1</v>
      </c>
      <c r="N197">
        <f>IF(COMMATS!N200='Master Answer Key'!$B199, 1, 0)</f>
        <v>1</v>
      </c>
      <c r="O197">
        <f>IF(COMMATS!O200='Master Answer Key'!$B199, 1, 0)</f>
        <v>1</v>
      </c>
      <c r="P197">
        <f>IF(COMMATS!P200='Master Answer Key'!$B199, 1, 0)</f>
        <v>0</v>
      </c>
      <c r="Q197">
        <f>IF(COMMATS!Q200='Master Answer Key'!$B199, 1, 0)</f>
        <v>1</v>
      </c>
      <c r="R197">
        <f>IF(COMMATS!R200='Master Answer Key'!$B199, 1, 0)</f>
        <v>0</v>
      </c>
      <c r="S197">
        <f>IF(COMMATS!S200='Master Answer Key'!$B199, 1, 0)</f>
        <v>1</v>
      </c>
      <c r="T197">
        <f>IF(COMMATS!T200='Master Answer Key'!$B199, 1, 0)</f>
        <v>1</v>
      </c>
      <c r="U197">
        <f>IF(COMMATS!U200='Master Answer Key'!$B199, 1, 0)</f>
        <v>0</v>
      </c>
      <c r="V197">
        <f>IF(COMMATS!V200='Master Answer Key'!$B199, 1, 0)</f>
        <v>1</v>
      </c>
      <c r="W197">
        <f>IF(COMMATS!W200='Master Answer Key'!$B199, 1, 0)</f>
        <v>0</v>
      </c>
      <c r="X197">
        <f>IF(COMMATS!X200='Master Answer Key'!$B199, 1, 0)</f>
        <v>1</v>
      </c>
      <c r="Y197">
        <f>IF(COMMATS!Y200='Master Answer Key'!$B199, 1, 0)</f>
        <v>0</v>
      </c>
      <c r="Z197">
        <f>IF(COMMATS!Z200='Master Answer Key'!$B199, 1, 0)</f>
        <v>1</v>
      </c>
      <c r="AA197">
        <f>IF(COMMATS!AA200='Master Answer Key'!$B199, 1, 0)</f>
        <v>1</v>
      </c>
      <c r="AB197">
        <f>IF(COMMATS!AB200='Master Answer Key'!$B199, 1, 0)</f>
        <v>1</v>
      </c>
      <c r="AC197">
        <f>IF(COMMATS!AC200='Master Answer Key'!$B199, 1, 0)</f>
        <v>0</v>
      </c>
      <c r="AD197">
        <f>IF(COMMATS!AD200='Master Answer Key'!$B199, 1, 0)</f>
        <v>1</v>
      </c>
      <c r="AE197">
        <f>IF(COMMATS!AE200='Master Answer Key'!$B199, 1, 0)</f>
        <v>1</v>
      </c>
      <c r="AF197">
        <f>IF(COMMATS!AF200='Master Answer Key'!$B199, 1, 0)</f>
        <v>0</v>
      </c>
      <c r="AG197">
        <f>IF(COMMATS!AG200='Master Answer Key'!$B199, 1, 0)</f>
        <v>1</v>
      </c>
      <c r="AH197">
        <f>IF(COMMATS!AH200='Master Answer Key'!$B199, 1, 0)</f>
        <v>1</v>
      </c>
      <c r="AI197">
        <f>IF(COMMATS!AI200='Master Answer Key'!$B199, 1, 0)</f>
        <v>1</v>
      </c>
      <c r="AJ197">
        <f>IF(COMMATS!AJ200='Master Answer Key'!$B199, 1, 0)</f>
        <v>1</v>
      </c>
      <c r="AK197">
        <f>IF(COMMATS!AK200='Master Answer Key'!$B199, 1, 0)</f>
        <v>1</v>
      </c>
      <c r="AL197">
        <f>IF(COMMATS!AL200='Master Answer Key'!$B199, 1, 0)</f>
        <v>1</v>
      </c>
      <c r="AM197">
        <f>IF(COMMATS!AM200='Master Answer Key'!$B199, 1, 0)</f>
        <v>1</v>
      </c>
      <c r="AN197">
        <f>IF(COMMATS!AN200='Master Answer Key'!$B199, 1, 0)</f>
        <v>0</v>
      </c>
    </row>
    <row r="198">
      <c r="A198" s="5" t="s">
        <v>302</v>
      </c>
      <c r="B198">
        <f>IF(COMMATS!B201='Master Answer Key'!$B200, 1, 0)</f>
        <v>1</v>
      </c>
      <c r="C198">
        <f>IF(COMMATS!C201='Master Answer Key'!$B200, 1, 0)</f>
        <v>1</v>
      </c>
      <c r="D198">
        <f>IF(COMMATS!D201='Master Answer Key'!$B200, 1, 0)</f>
        <v>1</v>
      </c>
      <c r="E198">
        <f>IF(COMMATS!E201='Master Answer Key'!$B200, 1, 0)</f>
        <v>1</v>
      </c>
      <c r="F198">
        <f>IF(COMMATS!F201='Master Answer Key'!$B200, 1, 0)</f>
        <v>1</v>
      </c>
      <c r="G198">
        <f>IF(COMMATS!G201='Master Answer Key'!$B200, 1, 0)</f>
        <v>0</v>
      </c>
      <c r="H198">
        <f>IF(COMMATS!H201='Master Answer Key'!$B200, 1, 0)</f>
        <v>0</v>
      </c>
      <c r="I198">
        <f>IF(COMMATS!I201='Master Answer Key'!$B200, 1, 0)</f>
        <v>1</v>
      </c>
      <c r="J198">
        <f>IF(COMMATS!J201='Master Answer Key'!$B200, 1, 0)</f>
        <v>1</v>
      </c>
      <c r="K198">
        <f>IF(COMMATS!K201='Master Answer Key'!$B200, 1, 0)</f>
        <v>1</v>
      </c>
      <c r="L198">
        <f>IF(COMMATS!L201='Master Answer Key'!$B200, 1, 0)</f>
        <v>1</v>
      </c>
      <c r="M198">
        <f>IF(COMMATS!M201='Master Answer Key'!$B200, 1, 0)</f>
        <v>1</v>
      </c>
      <c r="N198">
        <f>IF(COMMATS!N201='Master Answer Key'!$B200, 1, 0)</f>
        <v>1</v>
      </c>
      <c r="O198">
        <f>IF(COMMATS!O201='Master Answer Key'!$B200, 1, 0)</f>
        <v>1</v>
      </c>
      <c r="P198">
        <f>IF(COMMATS!P201='Master Answer Key'!$B200, 1, 0)</f>
        <v>1</v>
      </c>
      <c r="Q198">
        <f>IF(COMMATS!Q201='Master Answer Key'!$B200, 1, 0)</f>
        <v>1</v>
      </c>
      <c r="R198">
        <f>IF(COMMATS!R201='Master Answer Key'!$B200, 1, 0)</f>
        <v>0</v>
      </c>
      <c r="S198">
        <f>IF(COMMATS!S201='Master Answer Key'!$B200, 1, 0)</f>
        <v>0</v>
      </c>
      <c r="T198">
        <f>IF(COMMATS!T201='Master Answer Key'!$B200, 1, 0)</f>
        <v>1</v>
      </c>
      <c r="U198">
        <f>IF(COMMATS!U201='Master Answer Key'!$B200, 1, 0)</f>
        <v>0</v>
      </c>
      <c r="V198">
        <f>IF(COMMATS!V201='Master Answer Key'!$B200, 1, 0)</f>
        <v>0</v>
      </c>
      <c r="W198">
        <f>IF(COMMATS!W201='Master Answer Key'!$B200, 1, 0)</f>
        <v>0</v>
      </c>
      <c r="X198">
        <f>IF(COMMATS!X201='Master Answer Key'!$B200, 1, 0)</f>
        <v>1</v>
      </c>
      <c r="Y198">
        <f>IF(COMMATS!Y201='Master Answer Key'!$B200, 1, 0)</f>
        <v>0</v>
      </c>
      <c r="Z198">
        <f>IF(COMMATS!Z201='Master Answer Key'!$B200, 1, 0)</f>
        <v>1</v>
      </c>
      <c r="AA198">
        <f>IF(COMMATS!AA201='Master Answer Key'!$B200, 1, 0)</f>
        <v>1</v>
      </c>
      <c r="AB198">
        <f>IF(COMMATS!AB201='Master Answer Key'!$B200, 1, 0)</f>
        <v>1</v>
      </c>
      <c r="AC198">
        <f>IF(COMMATS!AC201='Master Answer Key'!$B200, 1, 0)</f>
        <v>1</v>
      </c>
      <c r="AD198">
        <f>IF(COMMATS!AD201='Master Answer Key'!$B200, 1, 0)</f>
        <v>0</v>
      </c>
      <c r="AE198">
        <f>IF(COMMATS!AE201='Master Answer Key'!$B200, 1, 0)</f>
        <v>1</v>
      </c>
      <c r="AF198">
        <f>IF(COMMATS!AF201='Master Answer Key'!$B200, 1, 0)</f>
        <v>0</v>
      </c>
      <c r="AG198">
        <f>IF(COMMATS!AG201='Master Answer Key'!$B200, 1, 0)</f>
        <v>1</v>
      </c>
      <c r="AH198">
        <f>IF(COMMATS!AH201='Master Answer Key'!$B200, 1, 0)</f>
        <v>1</v>
      </c>
      <c r="AI198">
        <f>IF(COMMATS!AI201='Master Answer Key'!$B200, 1, 0)</f>
        <v>1</v>
      </c>
      <c r="AJ198">
        <f>IF(COMMATS!AJ201='Master Answer Key'!$B200, 1, 0)</f>
        <v>0</v>
      </c>
      <c r="AK198">
        <f>IF(COMMATS!AK201='Master Answer Key'!$B200, 1, 0)</f>
        <v>0</v>
      </c>
      <c r="AL198">
        <f>IF(COMMATS!AL201='Master Answer Key'!$B200, 1, 0)</f>
        <v>0</v>
      </c>
      <c r="AM198">
        <f>IF(COMMATS!AM201='Master Answer Key'!$B200, 1, 0)</f>
        <v>1</v>
      </c>
      <c r="AN198">
        <f>IF(COMMATS!AN201='Master Answer Key'!$B200, 1, 0)</f>
        <v>0</v>
      </c>
    </row>
    <row r="199">
      <c r="A199" s="5" t="s">
        <v>303</v>
      </c>
      <c r="B199">
        <f>IF(COMMATS!B202='Master Answer Key'!$B201, 1, 0)</f>
        <v>1</v>
      </c>
      <c r="C199">
        <f>IF(COMMATS!C202='Master Answer Key'!$B201, 1, 0)</f>
        <v>0</v>
      </c>
      <c r="D199">
        <f>IF(COMMATS!D202='Master Answer Key'!$B201, 1, 0)</f>
        <v>0</v>
      </c>
      <c r="E199">
        <f>IF(COMMATS!E202='Master Answer Key'!$B201, 1, 0)</f>
        <v>0</v>
      </c>
      <c r="F199">
        <f>IF(COMMATS!F202='Master Answer Key'!$B201, 1, 0)</f>
        <v>0</v>
      </c>
      <c r="G199">
        <f>IF(COMMATS!G202='Master Answer Key'!$B201, 1, 0)</f>
        <v>0</v>
      </c>
      <c r="H199">
        <f>IF(COMMATS!H202='Master Answer Key'!$B201, 1, 0)</f>
        <v>0</v>
      </c>
      <c r="I199">
        <f>IF(COMMATS!I202='Master Answer Key'!$B201, 1, 0)</f>
        <v>0</v>
      </c>
      <c r="J199">
        <f>IF(COMMATS!J202='Master Answer Key'!$B201, 1, 0)</f>
        <v>0</v>
      </c>
      <c r="K199">
        <f>IF(COMMATS!K202='Master Answer Key'!$B201, 1, 0)</f>
        <v>1</v>
      </c>
      <c r="L199">
        <f>IF(COMMATS!L202='Master Answer Key'!$B201, 1, 0)</f>
        <v>1</v>
      </c>
      <c r="M199">
        <f>IF(COMMATS!M202='Master Answer Key'!$B201, 1, 0)</f>
        <v>1</v>
      </c>
      <c r="N199">
        <f>IF(COMMATS!N202='Master Answer Key'!$B201, 1, 0)</f>
        <v>0</v>
      </c>
      <c r="O199">
        <f>IF(COMMATS!O202='Master Answer Key'!$B201, 1, 0)</f>
        <v>0</v>
      </c>
      <c r="P199">
        <f>IF(COMMATS!P202='Master Answer Key'!$B201, 1, 0)</f>
        <v>1</v>
      </c>
      <c r="Q199">
        <f>IF(COMMATS!Q202='Master Answer Key'!$B201, 1, 0)</f>
        <v>1</v>
      </c>
      <c r="R199">
        <f>IF(COMMATS!R202='Master Answer Key'!$B201, 1, 0)</f>
        <v>0</v>
      </c>
      <c r="S199">
        <f>IF(COMMATS!S202='Master Answer Key'!$B201, 1, 0)</f>
        <v>0</v>
      </c>
      <c r="T199">
        <f>IF(COMMATS!T202='Master Answer Key'!$B201, 1, 0)</f>
        <v>0</v>
      </c>
      <c r="U199">
        <f>IF(COMMATS!U202='Master Answer Key'!$B201, 1, 0)</f>
        <v>0</v>
      </c>
      <c r="V199">
        <f>IF(COMMATS!V202='Master Answer Key'!$B201, 1, 0)</f>
        <v>1</v>
      </c>
      <c r="W199">
        <f>IF(COMMATS!W202='Master Answer Key'!$B201, 1, 0)</f>
        <v>0</v>
      </c>
      <c r="X199">
        <f>IF(COMMATS!X202='Master Answer Key'!$B201, 1, 0)</f>
        <v>1</v>
      </c>
      <c r="Y199">
        <f>IF(COMMATS!Y202='Master Answer Key'!$B201, 1, 0)</f>
        <v>0</v>
      </c>
      <c r="Z199">
        <f>IF(COMMATS!Z202='Master Answer Key'!$B201, 1, 0)</f>
        <v>1</v>
      </c>
      <c r="AA199">
        <f>IF(COMMATS!AA202='Master Answer Key'!$B201, 1, 0)</f>
        <v>1</v>
      </c>
      <c r="AB199">
        <f>IF(COMMATS!AB202='Master Answer Key'!$B201, 1, 0)</f>
        <v>0</v>
      </c>
      <c r="AC199">
        <f>IF(COMMATS!AC202='Master Answer Key'!$B201, 1, 0)</f>
        <v>1</v>
      </c>
      <c r="AD199">
        <f>IF(COMMATS!AD202='Master Answer Key'!$B201, 1, 0)</f>
        <v>1</v>
      </c>
      <c r="AE199">
        <f>IF(COMMATS!AE202='Master Answer Key'!$B201, 1, 0)</f>
        <v>0</v>
      </c>
      <c r="AF199">
        <f>IF(COMMATS!AF202='Master Answer Key'!$B201, 1, 0)</f>
        <v>1</v>
      </c>
      <c r="AG199">
        <f>IF(COMMATS!AG202='Master Answer Key'!$B201, 1, 0)</f>
        <v>1</v>
      </c>
      <c r="AH199">
        <f>IF(COMMATS!AH202='Master Answer Key'!$B201, 1, 0)</f>
        <v>1</v>
      </c>
      <c r="AI199">
        <f>IF(COMMATS!AI202='Master Answer Key'!$B201, 1, 0)</f>
        <v>1</v>
      </c>
      <c r="AJ199">
        <f>IF(COMMATS!AJ202='Master Answer Key'!$B201, 1, 0)</f>
        <v>1</v>
      </c>
      <c r="AK199">
        <f>IF(COMMATS!AK202='Master Answer Key'!$B201, 1, 0)</f>
        <v>0</v>
      </c>
      <c r="AL199">
        <f>IF(COMMATS!AL202='Master Answer Key'!$B201, 1, 0)</f>
        <v>0</v>
      </c>
      <c r="AM199">
        <f>IF(COMMATS!AM202='Master Answer Key'!$B201, 1, 0)</f>
        <v>0</v>
      </c>
      <c r="AN199">
        <f>IF(COMMATS!AN202='Master Answer Key'!$B201, 1, 0)</f>
        <v>0</v>
      </c>
    </row>
    <row r="200">
      <c r="A200" s="5" t="s">
        <v>304</v>
      </c>
      <c r="B200">
        <f>IF(COMMATS!B203='Master Answer Key'!$B202, 1, 0)</f>
        <v>0</v>
      </c>
      <c r="C200">
        <f>IF(COMMATS!C203='Master Answer Key'!$B202, 1, 0)</f>
        <v>0</v>
      </c>
      <c r="D200">
        <f>IF(COMMATS!D203='Master Answer Key'!$B202, 1, 0)</f>
        <v>1</v>
      </c>
      <c r="E200">
        <f>IF(COMMATS!E203='Master Answer Key'!$B202, 1, 0)</f>
        <v>1</v>
      </c>
      <c r="F200">
        <f>IF(COMMATS!F203='Master Answer Key'!$B202, 1, 0)</f>
        <v>0</v>
      </c>
      <c r="G200">
        <f>IF(COMMATS!G203='Master Answer Key'!$B202, 1, 0)</f>
        <v>0</v>
      </c>
      <c r="H200">
        <f>IF(COMMATS!H203='Master Answer Key'!$B202, 1, 0)</f>
        <v>1</v>
      </c>
      <c r="I200">
        <f>IF(COMMATS!I203='Master Answer Key'!$B202, 1, 0)</f>
        <v>1</v>
      </c>
      <c r="J200">
        <f>IF(COMMATS!J203='Master Answer Key'!$B202, 1, 0)</f>
        <v>1</v>
      </c>
      <c r="K200">
        <f>IF(COMMATS!K203='Master Answer Key'!$B202, 1, 0)</f>
        <v>1</v>
      </c>
      <c r="L200">
        <f>IF(COMMATS!L203='Master Answer Key'!$B202, 1, 0)</f>
        <v>1</v>
      </c>
      <c r="M200">
        <f>IF(COMMATS!M203='Master Answer Key'!$B202, 1, 0)</f>
        <v>0</v>
      </c>
      <c r="N200">
        <f>IF(COMMATS!N203='Master Answer Key'!$B202, 1, 0)</f>
        <v>1</v>
      </c>
      <c r="O200">
        <f>IF(COMMATS!O203='Master Answer Key'!$B202, 1, 0)</f>
        <v>1</v>
      </c>
      <c r="P200">
        <f>IF(COMMATS!P203='Master Answer Key'!$B202, 1, 0)</f>
        <v>1</v>
      </c>
      <c r="Q200">
        <f>IF(COMMATS!Q203='Master Answer Key'!$B202, 1, 0)</f>
        <v>0</v>
      </c>
      <c r="R200">
        <f>IF(COMMATS!R203='Master Answer Key'!$B202, 1, 0)</f>
        <v>1</v>
      </c>
      <c r="S200">
        <f>IF(COMMATS!S203='Master Answer Key'!$B202, 1, 0)</f>
        <v>1</v>
      </c>
      <c r="T200">
        <f>IF(COMMATS!T203='Master Answer Key'!$B202, 1, 0)</f>
        <v>1</v>
      </c>
      <c r="U200">
        <f>IF(COMMATS!U203='Master Answer Key'!$B202, 1, 0)</f>
        <v>1</v>
      </c>
      <c r="V200">
        <f>IF(COMMATS!V203='Master Answer Key'!$B202, 1, 0)</f>
        <v>1</v>
      </c>
      <c r="W200">
        <f>IF(COMMATS!W203='Master Answer Key'!$B202, 1, 0)</f>
        <v>0</v>
      </c>
      <c r="X200">
        <f>IF(COMMATS!X203='Master Answer Key'!$B202, 1, 0)</f>
        <v>1</v>
      </c>
      <c r="Y200">
        <f>IF(COMMATS!Y203='Master Answer Key'!$B202, 1, 0)</f>
        <v>0</v>
      </c>
      <c r="Z200">
        <f>IF(COMMATS!Z203='Master Answer Key'!$B202, 1, 0)</f>
        <v>1</v>
      </c>
      <c r="AA200">
        <f>IF(COMMATS!AA203='Master Answer Key'!$B202, 1, 0)</f>
        <v>1</v>
      </c>
      <c r="AB200">
        <f>IF(COMMATS!AB203='Master Answer Key'!$B202, 1, 0)</f>
        <v>1</v>
      </c>
      <c r="AC200">
        <f>IF(COMMATS!AC203='Master Answer Key'!$B202, 1, 0)</f>
        <v>1</v>
      </c>
      <c r="AD200">
        <f>IF(COMMATS!AD203='Master Answer Key'!$B202, 1, 0)</f>
        <v>0</v>
      </c>
      <c r="AE200">
        <f>IF(COMMATS!AE203='Master Answer Key'!$B202, 1, 0)</f>
        <v>1</v>
      </c>
      <c r="AF200">
        <f>IF(COMMATS!AF203='Master Answer Key'!$B202, 1, 0)</f>
        <v>1</v>
      </c>
      <c r="AG200">
        <f>IF(COMMATS!AG203='Master Answer Key'!$B202, 1, 0)</f>
        <v>1</v>
      </c>
      <c r="AH200">
        <f>IF(COMMATS!AH203='Master Answer Key'!$B202, 1, 0)</f>
        <v>0</v>
      </c>
      <c r="AI200">
        <f>IF(COMMATS!AI203='Master Answer Key'!$B202, 1, 0)</f>
        <v>1</v>
      </c>
      <c r="AJ200">
        <f>IF(COMMATS!AJ203='Master Answer Key'!$B202, 1, 0)</f>
        <v>1</v>
      </c>
      <c r="AK200">
        <f>IF(COMMATS!AK203='Master Answer Key'!$B202, 1, 0)</f>
        <v>0</v>
      </c>
      <c r="AL200">
        <f>IF(COMMATS!AL203='Master Answer Key'!$B202, 1, 0)</f>
        <v>1</v>
      </c>
      <c r="AM200">
        <f>IF(COMMATS!AM203='Master Answer Key'!$B202, 1, 0)</f>
        <v>1</v>
      </c>
      <c r="AN200">
        <f>IF(COMMATS!AN203='Master Answer Key'!$B202, 1, 0)</f>
        <v>0</v>
      </c>
    </row>
    <row r="201">
      <c r="A201" s="5" t="s">
        <v>305</v>
      </c>
      <c r="B201">
        <f>IF(COMMATS!B204='Master Answer Key'!$B203, 1, 0)</f>
        <v>0</v>
      </c>
      <c r="C201">
        <f>IF(COMMATS!C204='Master Answer Key'!$B203, 1, 0)</f>
        <v>1</v>
      </c>
      <c r="D201">
        <f>IF(COMMATS!D204='Master Answer Key'!$B203, 1, 0)</f>
        <v>1</v>
      </c>
      <c r="E201">
        <f>IF(COMMATS!E204='Master Answer Key'!$B203, 1, 0)</f>
        <v>1</v>
      </c>
      <c r="F201">
        <f>IF(COMMATS!F204='Master Answer Key'!$B203, 1, 0)</f>
        <v>0</v>
      </c>
      <c r="G201">
        <f>IF(COMMATS!G204='Master Answer Key'!$B203, 1, 0)</f>
        <v>0</v>
      </c>
      <c r="H201">
        <f>IF(COMMATS!H204='Master Answer Key'!$B203, 1, 0)</f>
        <v>1</v>
      </c>
      <c r="I201">
        <f>IF(COMMATS!I204='Master Answer Key'!$B203, 1, 0)</f>
        <v>1</v>
      </c>
      <c r="J201">
        <f>IF(COMMATS!J204='Master Answer Key'!$B203, 1, 0)</f>
        <v>1</v>
      </c>
      <c r="K201">
        <f>IF(COMMATS!K204='Master Answer Key'!$B203, 1, 0)</f>
        <v>1</v>
      </c>
      <c r="L201">
        <f>IF(COMMATS!L204='Master Answer Key'!$B203, 1, 0)</f>
        <v>1</v>
      </c>
      <c r="M201">
        <f>IF(COMMATS!M204='Master Answer Key'!$B203, 1, 0)</f>
        <v>1</v>
      </c>
      <c r="N201">
        <f>IF(COMMATS!N204='Master Answer Key'!$B203, 1, 0)</f>
        <v>1</v>
      </c>
      <c r="O201">
        <f>IF(COMMATS!O204='Master Answer Key'!$B203, 1, 0)</f>
        <v>1</v>
      </c>
      <c r="P201">
        <f>IF(COMMATS!P204='Master Answer Key'!$B203, 1, 0)</f>
        <v>1</v>
      </c>
      <c r="Q201">
        <f>IF(COMMATS!Q204='Master Answer Key'!$B203, 1, 0)</f>
        <v>1</v>
      </c>
      <c r="R201">
        <f>IF(COMMATS!R204='Master Answer Key'!$B203, 1, 0)</f>
        <v>0</v>
      </c>
      <c r="S201">
        <f>IF(COMMATS!S204='Master Answer Key'!$B203, 1, 0)</f>
        <v>1</v>
      </c>
      <c r="T201">
        <f>IF(COMMATS!T204='Master Answer Key'!$B203, 1, 0)</f>
        <v>0</v>
      </c>
      <c r="U201">
        <f>IF(COMMATS!U204='Master Answer Key'!$B203, 1, 0)</f>
        <v>1</v>
      </c>
      <c r="V201">
        <f>IF(COMMATS!V204='Master Answer Key'!$B203, 1, 0)</f>
        <v>1</v>
      </c>
      <c r="W201">
        <f>IF(COMMATS!W204='Master Answer Key'!$B203, 1, 0)</f>
        <v>0</v>
      </c>
      <c r="X201">
        <f>IF(COMMATS!X204='Master Answer Key'!$B203, 1, 0)</f>
        <v>1</v>
      </c>
      <c r="Y201">
        <f>IF(COMMATS!Y204='Master Answer Key'!$B203, 1, 0)</f>
        <v>0</v>
      </c>
      <c r="Z201">
        <f>IF(COMMATS!Z204='Master Answer Key'!$B203, 1, 0)</f>
        <v>0</v>
      </c>
      <c r="AA201">
        <f>IF(COMMATS!AA204='Master Answer Key'!$B203, 1, 0)</f>
        <v>0</v>
      </c>
      <c r="AB201">
        <f>IF(COMMATS!AB204='Master Answer Key'!$B203, 1, 0)</f>
        <v>1</v>
      </c>
      <c r="AC201">
        <f>IF(COMMATS!AC204='Master Answer Key'!$B203, 1, 0)</f>
        <v>1</v>
      </c>
      <c r="AD201">
        <f>IF(COMMATS!AD204='Master Answer Key'!$B203, 1, 0)</f>
        <v>0</v>
      </c>
      <c r="AE201">
        <f>IF(COMMATS!AE204='Master Answer Key'!$B203, 1, 0)</f>
        <v>1</v>
      </c>
      <c r="AF201">
        <f>IF(COMMATS!AF204='Master Answer Key'!$B203, 1, 0)</f>
        <v>1</v>
      </c>
      <c r="AG201">
        <f>IF(COMMATS!AG204='Master Answer Key'!$B203, 1, 0)</f>
        <v>0</v>
      </c>
      <c r="AH201">
        <f>IF(COMMATS!AH204='Master Answer Key'!$B203, 1, 0)</f>
        <v>1</v>
      </c>
      <c r="AI201">
        <f>IF(COMMATS!AI204='Master Answer Key'!$B203, 1, 0)</f>
        <v>0</v>
      </c>
      <c r="AJ201">
        <f>IF(COMMATS!AJ204='Master Answer Key'!$B203, 1, 0)</f>
        <v>0</v>
      </c>
      <c r="AK201">
        <f>IF(COMMATS!AK204='Master Answer Key'!$B203, 1, 0)</f>
        <v>0</v>
      </c>
      <c r="AL201">
        <f>IF(COMMATS!AL204='Master Answer Key'!$B203, 1, 0)</f>
        <v>1</v>
      </c>
      <c r="AM201">
        <f>IF(COMMATS!AM204='Master Answer Key'!$B203, 1, 0)</f>
        <v>1</v>
      </c>
      <c r="AN201">
        <f>IF(COMMATS!AN204='Master Answer Key'!$B203, 1, 0)</f>
        <v>0</v>
      </c>
    </row>
    <row r="202">
      <c r="A202" s="5" t="s">
        <v>306</v>
      </c>
      <c r="B202">
        <f>IF(COMMATS!B205='Master Answer Key'!$B204, 1, 0)</f>
        <v>0</v>
      </c>
      <c r="C202">
        <f>IF(COMMATS!C205='Master Answer Key'!$B204, 1, 0)</f>
        <v>0</v>
      </c>
      <c r="D202">
        <f>IF(COMMATS!D205='Master Answer Key'!$B204, 1, 0)</f>
        <v>1</v>
      </c>
      <c r="E202">
        <f>IF(COMMATS!E205='Master Answer Key'!$B204, 1, 0)</f>
        <v>0</v>
      </c>
      <c r="F202">
        <f>IF(COMMATS!F205='Master Answer Key'!$B204, 1, 0)</f>
        <v>0</v>
      </c>
      <c r="G202">
        <f>IF(COMMATS!G205='Master Answer Key'!$B204, 1, 0)</f>
        <v>0</v>
      </c>
      <c r="H202">
        <f>IF(COMMATS!H205='Master Answer Key'!$B204, 1, 0)</f>
        <v>1</v>
      </c>
      <c r="I202">
        <f>IF(COMMATS!I205='Master Answer Key'!$B204, 1, 0)</f>
        <v>0</v>
      </c>
      <c r="J202">
        <f>IF(COMMATS!J205='Master Answer Key'!$B204, 1, 0)</f>
        <v>0</v>
      </c>
      <c r="K202">
        <f>IF(COMMATS!K205='Master Answer Key'!$B204, 1, 0)</f>
        <v>0</v>
      </c>
      <c r="L202">
        <f>IF(COMMATS!L205='Master Answer Key'!$B204, 1, 0)</f>
        <v>0</v>
      </c>
      <c r="M202">
        <f>IF(COMMATS!M205='Master Answer Key'!$B204, 1, 0)</f>
        <v>1</v>
      </c>
      <c r="N202">
        <f>IF(COMMATS!N205='Master Answer Key'!$B204, 1, 0)</f>
        <v>1</v>
      </c>
      <c r="O202">
        <f>IF(COMMATS!O205='Master Answer Key'!$B204, 1, 0)</f>
        <v>1</v>
      </c>
      <c r="P202">
        <f>IF(COMMATS!P205='Master Answer Key'!$B204, 1, 0)</f>
        <v>1</v>
      </c>
      <c r="Q202">
        <f>IF(COMMATS!Q205='Master Answer Key'!$B204, 1, 0)</f>
        <v>0</v>
      </c>
      <c r="R202">
        <f>IF(COMMATS!R205='Master Answer Key'!$B204, 1, 0)</f>
        <v>0</v>
      </c>
      <c r="S202">
        <f>IF(COMMATS!S205='Master Answer Key'!$B204, 1, 0)</f>
        <v>1</v>
      </c>
      <c r="T202">
        <f>IF(COMMATS!T205='Master Answer Key'!$B204, 1, 0)</f>
        <v>0</v>
      </c>
      <c r="U202">
        <f>IF(COMMATS!U205='Master Answer Key'!$B204, 1, 0)</f>
        <v>0</v>
      </c>
      <c r="V202">
        <f>IF(COMMATS!V205='Master Answer Key'!$B204, 1, 0)</f>
        <v>1</v>
      </c>
      <c r="W202">
        <f>IF(COMMATS!W205='Master Answer Key'!$B204, 1, 0)</f>
        <v>0</v>
      </c>
      <c r="X202">
        <f>IF(COMMATS!X205='Master Answer Key'!$B204, 1, 0)</f>
        <v>1</v>
      </c>
      <c r="Y202">
        <f>IF(COMMATS!Y205='Master Answer Key'!$B204, 1, 0)</f>
        <v>0</v>
      </c>
      <c r="Z202">
        <f>IF(COMMATS!Z205='Master Answer Key'!$B204, 1, 0)</f>
        <v>0</v>
      </c>
      <c r="AA202">
        <f>IF(COMMATS!AA205='Master Answer Key'!$B204, 1, 0)</f>
        <v>1</v>
      </c>
      <c r="AB202">
        <f>IF(COMMATS!AB205='Master Answer Key'!$B204, 1, 0)</f>
        <v>1</v>
      </c>
      <c r="AC202">
        <f>IF(COMMATS!AC205='Master Answer Key'!$B204, 1, 0)</f>
        <v>1</v>
      </c>
      <c r="AD202">
        <f>IF(COMMATS!AD205='Master Answer Key'!$B204, 1, 0)</f>
        <v>0</v>
      </c>
      <c r="AE202">
        <f>IF(COMMATS!AE205='Master Answer Key'!$B204, 1, 0)</f>
        <v>0</v>
      </c>
      <c r="AF202">
        <f>IF(COMMATS!AF205='Master Answer Key'!$B204, 1, 0)</f>
        <v>0</v>
      </c>
      <c r="AG202">
        <f>IF(COMMATS!AG205='Master Answer Key'!$B204, 1, 0)</f>
        <v>1</v>
      </c>
      <c r="AH202">
        <f>IF(COMMATS!AH205='Master Answer Key'!$B204, 1, 0)</f>
        <v>0</v>
      </c>
      <c r="AI202">
        <f>IF(COMMATS!AI205='Master Answer Key'!$B204, 1, 0)</f>
        <v>1</v>
      </c>
      <c r="AJ202">
        <f>IF(COMMATS!AJ205='Master Answer Key'!$B204, 1, 0)</f>
        <v>1</v>
      </c>
      <c r="AK202">
        <f>IF(COMMATS!AK205='Master Answer Key'!$B204, 1, 0)</f>
        <v>0</v>
      </c>
      <c r="AL202">
        <f>IF(COMMATS!AL205='Master Answer Key'!$B204, 1, 0)</f>
        <v>0</v>
      </c>
      <c r="AM202">
        <f>IF(COMMATS!AM205='Master Answer Key'!$B204, 1, 0)</f>
        <v>1</v>
      </c>
      <c r="AN202">
        <f>IF(COMMATS!AN205='Master Answer Key'!$B204, 1, 0)</f>
        <v>0</v>
      </c>
    </row>
    <row r="203">
      <c r="A203" s="5" t="s">
        <v>307</v>
      </c>
      <c r="B203">
        <f>IF(COMMATS!B206='Master Answer Key'!$B205, 1, 0)</f>
        <v>0</v>
      </c>
      <c r="C203">
        <f>IF(COMMATS!C206='Master Answer Key'!$B205, 1, 0)</f>
        <v>0</v>
      </c>
      <c r="D203">
        <f>IF(COMMATS!D206='Master Answer Key'!$B205, 1, 0)</f>
        <v>0</v>
      </c>
      <c r="E203">
        <f>IF(COMMATS!E206='Master Answer Key'!$B205, 1, 0)</f>
        <v>0</v>
      </c>
      <c r="F203">
        <f>IF(COMMATS!F206='Master Answer Key'!$B205, 1, 0)</f>
        <v>0</v>
      </c>
      <c r="G203">
        <f>IF(COMMATS!G206='Master Answer Key'!$B205, 1, 0)</f>
        <v>1</v>
      </c>
      <c r="H203">
        <f>IF(COMMATS!H206='Master Answer Key'!$B205, 1, 0)</f>
        <v>0</v>
      </c>
      <c r="I203">
        <f>IF(COMMATS!I206='Master Answer Key'!$B205, 1, 0)</f>
        <v>0</v>
      </c>
      <c r="J203">
        <f>IF(COMMATS!J206='Master Answer Key'!$B205, 1, 0)</f>
        <v>0</v>
      </c>
      <c r="K203">
        <f>IF(COMMATS!K206='Master Answer Key'!$B205, 1, 0)</f>
        <v>0</v>
      </c>
      <c r="L203">
        <f>IF(COMMATS!L206='Master Answer Key'!$B205, 1, 0)</f>
        <v>0</v>
      </c>
      <c r="M203">
        <f>IF(COMMATS!M206='Master Answer Key'!$B205, 1, 0)</f>
        <v>0</v>
      </c>
      <c r="N203">
        <f>IF(COMMATS!N206='Master Answer Key'!$B205, 1, 0)</f>
        <v>0</v>
      </c>
      <c r="O203">
        <f>IF(COMMATS!O206='Master Answer Key'!$B205, 1, 0)</f>
        <v>0</v>
      </c>
      <c r="P203">
        <f>IF(COMMATS!P206='Master Answer Key'!$B205, 1, 0)</f>
        <v>0</v>
      </c>
      <c r="Q203">
        <f>IF(COMMATS!Q206='Master Answer Key'!$B205, 1, 0)</f>
        <v>0</v>
      </c>
      <c r="R203">
        <f>IF(COMMATS!R206='Master Answer Key'!$B205, 1, 0)</f>
        <v>0</v>
      </c>
      <c r="S203">
        <f>IF(COMMATS!S206='Master Answer Key'!$B205, 1, 0)</f>
        <v>0</v>
      </c>
      <c r="T203">
        <f>IF(COMMATS!T206='Master Answer Key'!$B205, 1, 0)</f>
        <v>0</v>
      </c>
      <c r="U203">
        <f>IF(COMMATS!U206='Master Answer Key'!$B205, 1, 0)</f>
        <v>0</v>
      </c>
      <c r="V203">
        <f>IF(COMMATS!V206='Master Answer Key'!$B205, 1, 0)</f>
        <v>0</v>
      </c>
      <c r="W203">
        <f>IF(COMMATS!W206='Master Answer Key'!$B205, 1, 0)</f>
        <v>1</v>
      </c>
      <c r="X203">
        <f>IF(COMMATS!X206='Master Answer Key'!$B205, 1, 0)</f>
        <v>0</v>
      </c>
      <c r="Y203">
        <f>IF(COMMATS!Y206='Master Answer Key'!$B205, 1, 0)</f>
        <v>1</v>
      </c>
      <c r="Z203">
        <f>IF(COMMATS!Z206='Master Answer Key'!$B205, 1, 0)</f>
        <v>0</v>
      </c>
      <c r="AA203">
        <f>IF(COMMATS!AA206='Master Answer Key'!$B205, 1, 0)</f>
        <v>0</v>
      </c>
      <c r="AB203">
        <f>IF(COMMATS!AB206='Master Answer Key'!$B205, 1, 0)</f>
        <v>0</v>
      </c>
      <c r="AC203">
        <f>IF(COMMATS!AC206='Master Answer Key'!$B205, 1, 0)</f>
        <v>0</v>
      </c>
      <c r="AD203">
        <f>IF(COMMATS!AD206='Master Answer Key'!$B205, 1, 0)</f>
        <v>0</v>
      </c>
      <c r="AE203">
        <f>IF(COMMATS!AE206='Master Answer Key'!$B205, 1, 0)</f>
        <v>0</v>
      </c>
      <c r="AF203">
        <f>IF(COMMATS!AF206='Master Answer Key'!$B205, 1, 0)</f>
        <v>0</v>
      </c>
      <c r="AG203">
        <f>IF(COMMATS!AG206='Master Answer Key'!$B205, 1, 0)</f>
        <v>0</v>
      </c>
      <c r="AH203">
        <f>IF(COMMATS!AH206='Master Answer Key'!$B205, 1, 0)</f>
        <v>0</v>
      </c>
      <c r="AI203">
        <f>IF(COMMATS!AI206='Master Answer Key'!$B205, 1, 0)</f>
        <v>0</v>
      </c>
      <c r="AJ203">
        <f>IF(COMMATS!AJ206='Master Answer Key'!$B205, 1, 0)</f>
        <v>0</v>
      </c>
      <c r="AK203">
        <f>IF(COMMATS!AK206='Master Answer Key'!$B205, 1, 0)</f>
        <v>0</v>
      </c>
      <c r="AL203">
        <f>IF(COMMATS!AL206='Master Answer Key'!$B205, 1, 0)</f>
        <v>0</v>
      </c>
      <c r="AM203">
        <f>IF(COMMATS!AM206='Master Answer Key'!$B205, 1, 0)</f>
        <v>0</v>
      </c>
      <c r="AN203">
        <f>IF(COMMATS!AN206='Master Answer Key'!$B205, 1, 0)</f>
        <v>1</v>
      </c>
    </row>
    <row r="204">
      <c r="A204" s="5" t="s">
        <v>308</v>
      </c>
      <c r="B204">
        <f>IF(COMMATS!B207='Master Answer Key'!$B206, 1, 0)</f>
        <v>0</v>
      </c>
      <c r="C204">
        <f>IF(COMMATS!C207='Master Answer Key'!$B206, 1, 0)</f>
        <v>0</v>
      </c>
      <c r="D204">
        <f>IF(COMMATS!D207='Master Answer Key'!$B206, 1, 0)</f>
        <v>1</v>
      </c>
      <c r="E204">
        <f>IF(COMMATS!E207='Master Answer Key'!$B206, 1, 0)</f>
        <v>0</v>
      </c>
      <c r="F204">
        <f>IF(COMMATS!F207='Master Answer Key'!$B206, 1, 0)</f>
        <v>1</v>
      </c>
      <c r="G204">
        <f>IF(COMMATS!G207='Master Answer Key'!$B206, 1, 0)</f>
        <v>0</v>
      </c>
      <c r="H204">
        <f>IF(COMMATS!H207='Master Answer Key'!$B206, 1, 0)</f>
        <v>1</v>
      </c>
      <c r="I204">
        <f>IF(COMMATS!I207='Master Answer Key'!$B206, 1, 0)</f>
        <v>1</v>
      </c>
      <c r="J204">
        <f>IF(COMMATS!J207='Master Answer Key'!$B206, 1, 0)</f>
        <v>1</v>
      </c>
      <c r="K204">
        <f>IF(COMMATS!K207='Master Answer Key'!$B206, 1, 0)</f>
        <v>1</v>
      </c>
      <c r="L204">
        <f>IF(COMMATS!L207='Master Answer Key'!$B206, 1, 0)</f>
        <v>1</v>
      </c>
      <c r="M204">
        <f>IF(COMMATS!M207='Master Answer Key'!$B206, 1, 0)</f>
        <v>1</v>
      </c>
      <c r="N204">
        <f>IF(COMMATS!N207='Master Answer Key'!$B206, 1, 0)</f>
        <v>0</v>
      </c>
      <c r="O204">
        <f>IF(COMMATS!O207='Master Answer Key'!$B206, 1, 0)</f>
        <v>1</v>
      </c>
      <c r="P204">
        <f>IF(COMMATS!P207='Master Answer Key'!$B206, 1, 0)</f>
        <v>1</v>
      </c>
      <c r="Q204">
        <f>IF(COMMATS!Q207='Master Answer Key'!$B206, 1, 0)</f>
        <v>1</v>
      </c>
      <c r="R204">
        <f>IF(COMMATS!R207='Master Answer Key'!$B206, 1, 0)</f>
        <v>1</v>
      </c>
      <c r="S204">
        <f>IF(COMMATS!S207='Master Answer Key'!$B206, 1, 0)</f>
        <v>1</v>
      </c>
      <c r="T204">
        <f>IF(COMMATS!T207='Master Answer Key'!$B206, 1, 0)</f>
        <v>1</v>
      </c>
      <c r="U204">
        <f>IF(COMMATS!U207='Master Answer Key'!$B206, 1, 0)</f>
        <v>1</v>
      </c>
      <c r="V204">
        <f>IF(COMMATS!V207='Master Answer Key'!$B206, 1, 0)</f>
        <v>1</v>
      </c>
      <c r="W204">
        <f>IF(COMMATS!W207='Master Answer Key'!$B206, 1, 0)</f>
        <v>0</v>
      </c>
      <c r="X204">
        <f>IF(COMMATS!X207='Master Answer Key'!$B206, 1, 0)</f>
        <v>0</v>
      </c>
      <c r="Y204">
        <f>IF(COMMATS!Y207='Master Answer Key'!$B206, 1, 0)</f>
        <v>0</v>
      </c>
      <c r="Z204">
        <f>IF(COMMATS!Z207='Master Answer Key'!$B206, 1, 0)</f>
        <v>1</v>
      </c>
      <c r="AA204">
        <f>IF(COMMATS!AA207='Master Answer Key'!$B206, 1, 0)</f>
        <v>1</v>
      </c>
      <c r="AB204">
        <f>IF(COMMATS!AB207='Master Answer Key'!$B206, 1, 0)</f>
        <v>1</v>
      </c>
      <c r="AC204">
        <f>IF(COMMATS!AC207='Master Answer Key'!$B206, 1, 0)</f>
        <v>1</v>
      </c>
      <c r="AD204">
        <f>IF(COMMATS!AD207='Master Answer Key'!$B206, 1, 0)</f>
        <v>1</v>
      </c>
      <c r="AE204">
        <f>IF(COMMATS!AE207='Master Answer Key'!$B206, 1, 0)</f>
        <v>1</v>
      </c>
      <c r="AF204">
        <f>IF(COMMATS!AF207='Master Answer Key'!$B206, 1, 0)</f>
        <v>0</v>
      </c>
      <c r="AG204">
        <f>IF(COMMATS!AG207='Master Answer Key'!$B206, 1, 0)</f>
        <v>1</v>
      </c>
      <c r="AH204">
        <f>IF(COMMATS!AH207='Master Answer Key'!$B206, 1, 0)</f>
        <v>1</v>
      </c>
      <c r="AI204">
        <f>IF(COMMATS!AI207='Master Answer Key'!$B206, 1, 0)</f>
        <v>1</v>
      </c>
      <c r="AJ204">
        <f>IF(COMMATS!AJ207='Master Answer Key'!$B206, 1, 0)</f>
        <v>1</v>
      </c>
      <c r="AK204">
        <f>IF(COMMATS!AK207='Master Answer Key'!$B206, 1, 0)</f>
        <v>1</v>
      </c>
      <c r="AL204">
        <f>IF(COMMATS!AL207='Master Answer Key'!$B206, 1, 0)</f>
        <v>0</v>
      </c>
      <c r="AM204">
        <f>IF(COMMATS!AM207='Master Answer Key'!$B206, 1, 0)</f>
        <v>1</v>
      </c>
      <c r="AN204">
        <f>IF(COMMATS!AN207='Master Answer Key'!$B206, 1, 0)</f>
        <v>0</v>
      </c>
    </row>
    <row r="205">
      <c r="A205" s="5" t="s">
        <v>309</v>
      </c>
      <c r="B205">
        <f>IF(COMMATS!B208='Master Answer Key'!$B207, 1, 0)</f>
        <v>1</v>
      </c>
      <c r="C205">
        <f>IF(COMMATS!C208='Master Answer Key'!$B207, 1, 0)</f>
        <v>1</v>
      </c>
      <c r="D205">
        <f>IF(COMMATS!D208='Master Answer Key'!$B207, 1, 0)</f>
        <v>1</v>
      </c>
      <c r="E205">
        <f>IF(COMMATS!E208='Master Answer Key'!$B207, 1, 0)</f>
        <v>1</v>
      </c>
      <c r="F205">
        <f>IF(COMMATS!F208='Master Answer Key'!$B207, 1, 0)</f>
        <v>1</v>
      </c>
      <c r="G205">
        <f>IF(COMMATS!G208='Master Answer Key'!$B207, 1, 0)</f>
        <v>0</v>
      </c>
      <c r="H205">
        <f>IF(COMMATS!H208='Master Answer Key'!$B207, 1, 0)</f>
        <v>1</v>
      </c>
      <c r="I205">
        <f>IF(COMMATS!I208='Master Answer Key'!$B207, 1, 0)</f>
        <v>0</v>
      </c>
      <c r="J205">
        <f>IF(COMMATS!J208='Master Answer Key'!$B207, 1, 0)</f>
        <v>1</v>
      </c>
      <c r="K205">
        <f>IF(COMMATS!K208='Master Answer Key'!$B207, 1, 0)</f>
        <v>1</v>
      </c>
      <c r="L205">
        <f>IF(COMMATS!L208='Master Answer Key'!$B207, 1, 0)</f>
        <v>1</v>
      </c>
      <c r="M205">
        <f>IF(COMMATS!M208='Master Answer Key'!$B207, 1, 0)</f>
        <v>1</v>
      </c>
      <c r="N205">
        <f>IF(COMMATS!N208='Master Answer Key'!$B207, 1, 0)</f>
        <v>0</v>
      </c>
      <c r="O205">
        <f>IF(COMMATS!O208='Master Answer Key'!$B207, 1, 0)</f>
        <v>1</v>
      </c>
      <c r="P205">
        <f>IF(COMMATS!P208='Master Answer Key'!$B207, 1, 0)</f>
        <v>1</v>
      </c>
      <c r="Q205">
        <f>IF(COMMATS!Q208='Master Answer Key'!$B207, 1, 0)</f>
        <v>1</v>
      </c>
      <c r="R205">
        <f>IF(COMMATS!R208='Master Answer Key'!$B207, 1, 0)</f>
        <v>1</v>
      </c>
      <c r="S205">
        <f>IF(COMMATS!S208='Master Answer Key'!$B207, 1, 0)</f>
        <v>1</v>
      </c>
      <c r="T205">
        <f>IF(COMMATS!T208='Master Answer Key'!$B207, 1, 0)</f>
        <v>1</v>
      </c>
      <c r="U205">
        <f>IF(COMMATS!U208='Master Answer Key'!$B207, 1, 0)</f>
        <v>1</v>
      </c>
      <c r="V205">
        <f>IF(COMMATS!V208='Master Answer Key'!$B207, 1, 0)</f>
        <v>1</v>
      </c>
      <c r="W205">
        <f>IF(COMMATS!W208='Master Answer Key'!$B207, 1, 0)</f>
        <v>0</v>
      </c>
      <c r="X205">
        <f>IF(COMMATS!X208='Master Answer Key'!$B207, 1, 0)</f>
        <v>1</v>
      </c>
      <c r="Y205">
        <f>IF(COMMATS!Y208='Master Answer Key'!$B207, 1, 0)</f>
        <v>0</v>
      </c>
      <c r="Z205">
        <f>IF(COMMATS!Z208='Master Answer Key'!$B207, 1, 0)</f>
        <v>1</v>
      </c>
      <c r="AA205">
        <f>IF(COMMATS!AA208='Master Answer Key'!$B207, 1, 0)</f>
        <v>1</v>
      </c>
      <c r="AB205">
        <f>IF(COMMATS!AB208='Master Answer Key'!$B207, 1, 0)</f>
        <v>1</v>
      </c>
      <c r="AC205">
        <f>IF(COMMATS!AC208='Master Answer Key'!$B207, 1, 0)</f>
        <v>1</v>
      </c>
      <c r="AD205">
        <f>IF(COMMATS!AD208='Master Answer Key'!$B207, 1, 0)</f>
        <v>1</v>
      </c>
      <c r="AE205">
        <f>IF(COMMATS!AE208='Master Answer Key'!$B207, 1, 0)</f>
        <v>1</v>
      </c>
      <c r="AF205">
        <f>IF(COMMATS!AF208='Master Answer Key'!$B207, 1, 0)</f>
        <v>1</v>
      </c>
      <c r="AG205">
        <f>IF(COMMATS!AG208='Master Answer Key'!$B207, 1, 0)</f>
        <v>1</v>
      </c>
      <c r="AH205">
        <f>IF(COMMATS!AH208='Master Answer Key'!$B207, 1, 0)</f>
        <v>0</v>
      </c>
      <c r="AI205">
        <f>IF(COMMATS!AI208='Master Answer Key'!$B207, 1, 0)</f>
        <v>1</v>
      </c>
      <c r="AJ205">
        <f>IF(COMMATS!AJ208='Master Answer Key'!$B207, 1, 0)</f>
        <v>1</v>
      </c>
      <c r="AK205">
        <f>IF(COMMATS!AK208='Master Answer Key'!$B207, 1, 0)</f>
        <v>1</v>
      </c>
      <c r="AL205">
        <f>IF(COMMATS!AL208='Master Answer Key'!$B207, 1, 0)</f>
        <v>1</v>
      </c>
      <c r="AM205">
        <f>IF(COMMATS!AM208='Master Answer Key'!$B207, 1, 0)</f>
        <v>1</v>
      </c>
      <c r="AN205">
        <f>IF(COMMATS!AN208='Master Answer Key'!$B207, 1, 0)</f>
        <v>0</v>
      </c>
    </row>
    <row r="206">
      <c r="A206" s="5" t="s">
        <v>310</v>
      </c>
      <c r="B206">
        <f>IF(COMMATS!B209='Master Answer Key'!$B208, 1, 0)</f>
        <v>0</v>
      </c>
      <c r="C206">
        <f>IF(COMMATS!C209='Master Answer Key'!$B208, 1, 0)</f>
        <v>0</v>
      </c>
      <c r="D206">
        <f>IF(COMMATS!D209='Master Answer Key'!$B208, 1, 0)</f>
        <v>1</v>
      </c>
      <c r="E206">
        <f>IF(COMMATS!E209='Master Answer Key'!$B208, 1, 0)</f>
        <v>1</v>
      </c>
      <c r="F206">
        <f>IF(COMMATS!F209='Master Answer Key'!$B208, 1, 0)</f>
        <v>0</v>
      </c>
      <c r="G206">
        <f>IF(COMMATS!G209='Master Answer Key'!$B208, 1, 0)</f>
        <v>0</v>
      </c>
      <c r="H206">
        <f>IF(COMMATS!H209='Master Answer Key'!$B208, 1, 0)</f>
        <v>1</v>
      </c>
      <c r="I206">
        <f>IF(COMMATS!I209='Master Answer Key'!$B208, 1, 0)</f>
        <v>1</v>
      </c>
      <c r="J206">
        <f>IF(COMMATS!J209='Master Answer Key'!$B208, 1, 0)</f>
        <v>1</v>
      </c>
      <c r="K206">
        <f>IF(COMMATS!K209='Master Answer Key'!$B208, 1, 0)</f>
        <v>1</v>
      </c>
      <c r="L206">
        <f>IF(COMMATS!L209='Master Answer Key'!$B208, 1, 0)</f>
        <v>1</v>
      </c>
      <c r="M206">
        <f>IF(COMMATS!M209='Master Answer Key'!$B208, 1, 0)</f>
        <v>0</v>
      </c>
      <c r="N206">
        <f>IF(COMMATS!N209='Master Answer Key'!$B208, 1, 0)</f>
        <v>1</v>
      </c>
      <c r="O206">
        <f>IF(COMMATS!O209='Master Answer Key'!$B208, 1, 0)</f>
        <v>1</v>
      </c>
      <c r="P206">
        <f>IF(COMMATS!P209='Master Answer Key'!$B208, 1, 0)</f>
        <v>1</v>
      </c>
      <c r="Q206">
        <f>IF(COMMATS!Q209='Master Answer Key'!$B208, 1, 0)</f>
        <v>0</v>
      </c>
      <c r="R206">
        <f>IF(COMMATS!R209='Master Answer Key'!$B208, 1, 0)</f>
        <v>1</v>
      </c>
      <c r="S206">
        <f>IF(COMMATS!S209='Master Answer Key'!$B208, 1, 0)</f>
        <v>1</v>
      </c>
      <c r="T206">
        <f>IF(COMMATS!T209='Master Answer Key'!$B208, 1, 0)</f>
        <v>1</v>
      </c>
      <c r="U206">
        <f>IF(COMMATS!U209='Master Answer Key'!$B208, 1, 0)</f>
        <v>1</v>
      </c>
      <c r="V206">
        <f>IF(COMMATS!V209='Master Answer Key'!$B208, 1, 0)</f>
        <v>1</v>
      </c>
      <c r="W206">
        <f>IF(COMMATS!W209='Master Answer Key'!$B208, 1, 0)</f>
        <v>0</v>
      </c>
      <c r="X206">
        <f>IF(COMMATS!X209='Master Answer Key'!$B208, 1, 0)</f>
        <v>1</v>
      </c>
      <c r="Y206">
        <f>IF(COMMATS!Y209='Master Answer Key'!$B208, 1, 0)</f>
        <v>0</v>
      </c>
      <c r="Z206">
        <f>IF(COMMATS!Z209='Master Answer Key'!$B208, 1, 0)</f>
        <v>1</v>
      </c>
      <c r="AA206">
        <f>IF(COMMATS!AA209='Master Answer Key'!$B208, 1, 0)</f>
        <v>1</v>
      </c>
      <c r="AB206">
        <f>IF(COMMATS!AB209='Master Answer Key'!$B208, 1, 0)</f>
        <v>1</v>
      </c>
      <c r="AC206">
        <f>IF(COMMATS!AC209='Master Answer Key'!$B208, 1, 0)</f>
        <v>1</v>
      </c>
      <c r="AD206">
        <f>IF(COMMATS!AD209='Master Answer Key'!$B208, 1, 0)</f>
        <v>0</v>
      </c>
      <c r="AE206">
        <f>IF(COMMATS!AE209='Master Answer Key'!$B208, 1, 0)</f>
        <v>1</v>
      </c>
      <c r="AF206">
        <f>IF(COMMATS!AF209='Master Answer Key'!$B208, 1, 0)</f>
        <v>0</v>
      </c>
      <c r="AG206">
        <f>IF(COMMATS!AG209='Master Answer Key'!$B208, 1, 0)</f>
        <v>1</v>
      </c>
      <c r="AH206">
        <f>IF(COMMATS!AH209='Master Answer Key'!$B208, 1, 0)</f>
        <v>0</v>
      </c>
      <c r="AI206">
        <f>IF(COMMATS!AI209='Master Answer Key'!$B208, 1, 0)</f>
        <v>1</v>
      </c>
      <c r="AJ206">
        <f>IF(COMMATS!AJ209='Master Answer Key'!$B208, 1, 0)</f>
        <v>1</v>
      </c>
      <c r="AK206">
        <f>IF(COMMATS!AK209='Master Answer Key'!$B208, 1, 0)</f>
        <v>0</v>
      </c>
      <c r="AL206">
        <f>IF(COMMATS!AL209='Master Answer Key'!$B208, 1, 0)</f>
        <v>1</v>
      </c>
      <c r="AM206">
        <f>IF(COMMATS!AM209='Master Answer Key'!$B208, 1, 0)</f>
        <v>0</v>
      </c>
      <c r="AN206">
        <f>IF(COMMATS!AN209='Master Answer Key'!$B208, 1, 0)</f>
        <v>0</v>
      </c>
    </row>
    <row r="207">
      <c r="A207" s="5" t="s">
        <v>311</v>
      </c>
      <c r="B207">
        <f>IF(COMMATS!B210='Master Answer Key'!$B209, 1, 0)</f>
        <v>1</v>
      </c>
      <c r="C207">
        <f>IF(COMMATS!C210='Master Answer Key'!$B209, 1, 0)</f>
        <v>1</v>
      </c>
      <c r="D207">
        <f>IF(COMMATS!D210='Master Answer Key'!$B209, 1, 0)</f>
        <v>1</v>
      </c>
      <c r="E207">
        <f>IF(COMMATS!E210='Master Answer Key'!$B209, 1, 0)</f>
        <v>1</v>
      </c>
      <c r="F207">
        <f>IF(COMMATS!F210='Master Answer Key'!$B209, 1, 0)</f>
        <v>1</v>
      </c>
      <c r="G207">
        <f>IF(COMMATS!G210='Master Answer Key'!$B209, 1, 0)</f>
        <v>0</v>
      </c>
      <c r="H207">
        <f>IF(COMMATS!H210='Master Answer Key'!$B209, 1, 0)</f>
        <v>1</v>
      </c>
      <c r="I207">
        <f>IF(COMMATS!I210='Master Answer Key'!$B209, 1, 0)</f>
        <v>1</v>
      </c>
      <c r="J207">
        <f>IF(COMMATS!J210='Master Answer Key'!$B209, 1, 0)</f>
        <v>1</v>
      </c>
      <c r="K207">
        <f>IF(COMMATS!K210='Master Answer Key'!$B209, 1, 0)</f>
        <v>1</v>
      </c>
      <c r="L207">
        <f>IF(COMMATS!L210='Master Answer Key'!$B209, 1, 0)</f>
        <v>1</v>
      </c>
      <c r="M207">
        <f>IF(COMMATS!M210='Master Answer Key'!$B209, 1, 0)</f>
        <v>1</v>
      </c>
      <c r="N207">
        <f>IF(COMMATS!N210='Master Answer Key'!$B209, 1, 0)</f>
        <v>1</v>
      </c>
      <c r="O207">
        <f>IF(COMMATS!O210='Master Answer Key'!$B209, 1, 0)</f>
        <v>1</v>
      </c>
      <c r="P207">
        <f>IF(COMMATS!P210='Master Answer Key'!$B209, 1, 0)</f>
        <v>1</v>
      </c>
      <c r="Q207">
        <f>IF(COMMATS!Q210='Master Answer Key'!$B209, 1, 0)</f>
        <v>1</v>
      </c>
      <c r="R207">
        <f>IF(COMMATS!R210='Master Answer Key'!$B209, 1, 0)</f>
        <v>1</v>
      </c>
      <c r="S207">
        <f>IF(COMMATS!S210='Master Answer Key'!$B209, 1, 0)</f>
        <v>0</v>
      </c>
      <c r="T207">
        <f>IF(COMMATS!T210='Master Answer Key'!$B209, 1, 0)</f>
        <v>1</v>
      </c>
      <c r="U207">
        <f>IF(COMMATS!U210='Master Answer Key'!$B209, 1, 0)</f>
        <v>1</v>
      </c>
      <c r="V207">
        <f>IF(COMMATS!V210='Master Answer Key'!$B209, 1, 0)</f>
        <v>1</v>
      </c>
      <c r="W207">
        <f>IF(COMMATS!W210='Master Answer Key'!$B209, 1, 0)</f>
        <v>0</v>
      </c>
      <c r="X207">
        <f>IF(COMMATS!X210='Master Answer Key'!$B209, 1, 0)</f>
        <v>1</v>
      </c>
      <c r="Y207">
        <f>IF(COMMATS!Y210='Master Answer Key'!$B209, 1, 0)</f>
        <v>0</v>
      </c>
      <c r="Z207">
        <f>IF(COMMATS!Z210='Master Answer Key'!$B209, 1, 0)</f>
        <v>1</v>
      </c>
      <c r="AA207">
        <f>IF(COMMATS!AA210='Master Answer Key'!$B209, 1, 0)</f>
        <v>1</v>
      </c>
      <c r="AB207">
        <f>IF(COMMATS!AB210='Master Answer Key'!$B209, 1, 0)</f>
        <v>1</v>
      </c>
      <c r="AC207">
        <f>IF(COMMATS!AC210='Master Answer Key'!$B209, 1, 0)</f>
        <v>1</v>
      </c>
      <c r="AD207">
        <f>IF(COMMATS!AD210='Master Answer Key'!$B209, 1, 0)</f>
        <v>1</v>
      </c>
      <c r="AE207">
        <f>IF(COMMATS!AE210='Master Answer Key'!$B209, 1, 0)</f>
        <v>1</v>
      </c>
      <c r="AF207">
        <f>IF(COMMATS!AF210='Master Answer Key'!$B209, 1, 0)</f>
        <v>0</v>
      </c>
      <c r="AG207">
        <f>IF(COMMATS!AG210='Master Answer Key'!$B209, 1, 0)</f>
        <v>1</v>
      </c>
      <c r="AH207">
        <f>IF(COMMATS!AH210='Master Answer Key'!$B209, 1, 0)</f>
        <v>1</v>
      </c>
      <c r="AI207">
        <f>IF(COMMATS!AI210='Master Answer Key'!$B209, 1, 0)</f>
        <v>1</v>
      </c>
      <c r="AJ207">
        <f>IF(COMMATS!AJ210='Master Answer Key'!$B209, 1, 0)</f>
        <v>1</v>
      </c>
      <c r="AK207">
        <f>IF(COMMATS!AK210='Master Answer Key'!$B209, 1, 0)</f>
        <v>1</v>
      </c>
      <c r="AL207">
        <f>IF(COMMATS!AL210='Master Answer Key'!$B209, 1, 0)</f>
        <v>1</v>
      </c>
      <c r="AM207">
        <f>IF(COMMATS!AM210='Master Answer Key'!$B209, 1, 0)</f>
        <v>1</v>
      </c>
      <c r="AN207">
        <f>IF(COMMATS!AN210='Master Answer Key'!$B209, 1, 0)</f>
        <v>0</v>
      </c>
    </row>
    <row r="208">
      <c r="A208" s="5" t="s">
        <v>312</v>
      </c>
      <c r="B208">
        <f>IF(COMMATS!B211='Master Answer Key'!$B210, 1, 0)</f>
        <v>0</v>
      </c>
      <c r="C208">
        <f>IF(COMMATS!C211='Master Answer Key'!$B210, 1, 0)</f>
        <v>0</v>
      </c>
      <c r="D208">
        <f>IF(COMMATS!D211='Master Answer Key'!$B210, 1, 0)</f>
        <v>1</v>
      </c>
      <c r="E208">
        <f>IF(COMMATS!E211='Master Answer Key'!$B210, 1, 0)</f>
        <v>0</v>
      </c>
      <c r="F208">
        <f>IF(COMMATS!F211='Master Answer Key'!$B210, 1, 0)</f>
        <v>0</v>
      </c>
      <c r="G208">
        <f>IF(COMMATS!G211='Master Answer Key'!$B210, 1, 0)</f>
        <v>0</v>
      </c>
      <c r="H208">
        <f>IF(COMMATS!H211='Master Answer Key'!$B210, 1, 0)</f>
        <v>1</v>
      </c>
      <c r="I208">
        <f>IF(COMMATS!I211='Master Answer Key'!$B210, 1, 0)</f>
        <v>0</v>
      </c>
      <c r="J208">
        <f>IF(COMMATS!J211='Master Answer Key'!$B210, 1, 0)</f>
        <v>0</v>
      </c>
      <c r="K208">
        <f>IF(COMMATS!K211='Master Answer Key'!$B210, 1, 0)</f>
        <v>1</v>
      </c>
      <c r="L208">
        <f>IF(COMMATS!L211='Master Answer Key'!$B210, 1, 0)</f>
        <v>1</v>
      </c>
      <c r="M208">
        <f>IF(COMMATS!M211='Master Answer Key'!$B210, 1, 0)</f>
        <v>1</v>
      </c>
      <c r="N208">
        <f>IF(COMMATS!N211='Master Answer Key'!$B210, 1, 0)</f>
        <v>1</v>
      </c>
      <c r="O208">
        <f>IF(COMMATS!O211='Master Answer Key'!$B210, 1, 0)</f>
        <v>1</v>
      </c>
      <c r="P208">
        <f>IF(COMMATS!P211='Master Answer Key'!$B210, 1, 0)</f>
        <v>1</v>
      </c>
      <c r="Q208">
        <f>IF(COMMATS!Q211='Master Answer Key'!$B210, 1, 0)</f>
        <v>0</v>
      </c>
      <c r="R208">
        <f>IF(COMMATS!R211='Master Answer Key'!$B210, 1, 0)</f>
        <v>0</v>
      </c>
      <c r="S208">
        <f>IF(COMMATS!S211='Master Answer Key'!$B210, 1, 0)</f>
        <v>1</v>
      </c>
      <c r="T208">
        <f>IF(COMMATS!T211='Master Answer Key'!$B210, 1, 0)</f>
        <v>1</v>
      </c>
      <c r="U208">
        <f>IF(COMMATS!U211='Master Answer Key'!$B210, 1, 0)</f>
        <v>1</v>
      </c>
      <c r="V208">
        <f>IF(COMMATS!V211='Master Answer Key'!$B210, 1, 0)</f>
        <v>1</v>
      </c>
      <c r="W208">
        <f>IF(COMMATS!W211='Master Answer Key'!$B210, 1, 0)</f>
        <v>0</v>
      </c>
      <c r="X208">
        <f>IF(COMMATS!X211='Master Answer Key'!$B210, 1, 0)</f>
        <v>0</v>
      </c>
      <c r="Y208">
        <f>IF(COMMATS!Y211='Master Answer Key'!$B210, 1, 0)</f>
        <v>0</v>
      </c>
      <c r="Z208">
        <f>IF(COMMATS!Z211='Master Answer Key'!$B210, 1, 0)</f>
        <v>1</v>
      </c>
      <c r="AA208">
        <f>IF(COMMATS!AA211='Master Answer Key'!$B210, 1, 0)</f>
        <v>1</v>
      </c>
      <c r="AB208">
        <f>IF(COMMATS!AB211='Master Answer Key'!$B210, 1, 0)</f>
        <v>1</v>
      </c>
      <c r="AC208">
        <f>IF(COMMATS!AC211='Master Answer Key'!$B210, 1, 0)</f>
        <v>0</v>
      </c>
      <c r="AD208">
        <f>IF(COMMATS!AD211='Master Answer Key'!$B210, 1, 0)</f>
        <v>0</v>
      </c>
      <c r="AE208">
        <f>IF(COMMATS!AE211='Master Answer Key'!$B210, 1, 0)</f>
        <v>0</v>
      </c>
      <c r="AF208">
        <f>IF(COMMATS!AF211='Master Answer Key'!$B210, 1, 0)</f>
        <v>0</v>
      </c>
      <c r="AG208">
        <f>IF(COMMATS!AG211='Master Answer Key'!$B210, 1, 0)</f>
        <v>0</v>
      </c>
      <c r="AH208">
        <f>IF(COMMATS!AH211='Master Answer Key'!$B210, 1, 0)</f>
        <v>0</v>
      </c>
      <c r="AI208">
        <f>IF(COMMATS!AI211='Master Answer Key'!$B210, 1, 0)</f>
        <v>0</v>
      </c>
      <c r="AJ208">
        <f>IF(COMMATS!AJ211='Master Answer Key'!$B210, 1, 0)</f>
        <v>1</v>
      </c>
      <c r="AK208">
        <f>IF(COMMATS!AK211='Master Answer Key'!$B210, 1, 0)</f>
        <v>1</v>
      </c>
      <c r="AL208">
        <f>IF(COMMATS!AL211='Master Answer Key'!$B210, 1, 0)</f>
        <v>1</v>
      </c>
      <c r="AM208">
        <f>IF(COMMATS!AM211='Master Answer Key'!$B210, 1, 0)</f>
        <v>1</v>
      </c>
      <c r="AN208">
        <f>IF(COMMATS!AN211='Master Answer Key'!$B210, 1, 0)</f>
        <v>0</v>
      </c>
    </row>
    <row r="209">
      <c r="A209" s="5" t="s">
        <v>313</v>
      </c>
      <c r="B209">
        <f>IF(COMMATS!B212='Master Answer Key'!$B211, 1, 0)</f>
        <v>1</v>
      </c>
      <c r="C209">
        <f>IF(COMMATS!C212='Master Answer Key'!$B211, 1, 0)</f>
        <v>1</v>
      </c>
      <c r="D209">
        <f>IF(COMMATS!D212='Master Answer Key'!$B211, 1, 0)</f>
        <v>0</v>
      </c>
      <c r="E209">
        <f>IF(COMMATS!E212='Master Answer Key'!$B211, 1, 0)</f>
        <v>0</v>
      </c>
      <c r="F209">
        <f>IF(COMMATS!F212='Master Answer Key'!$B211, 1, 0)</f>
        <v>0</v>
      </c>
      <c r="G209">
        <f>IF(COMMATS!G212='Master Answer Key'!$B211, 1, 0)</f>
        <v>0</v>
      </c>
      <c r="H209">
        <f>IF(COMMATS!H212='Master Answer Key'!$B211, 1, 0)</f>
        <v>1</v>
      </c>
      <c r="I209">
        <f>IF(COMMATS!I212='Master Answer Key'!$B211, 1, 0)</f>
        <v>0</v>
      </c>
      <c r="J209">
        <f>IF(COMMATS!J212='Master Answer Key'!$B211, 1, 0)</f>
        <v>1</v>
      </c>
      <c r="K209">
        <f>IF(COMMATS!K212='Master Answer Key'!$B211, 1, 0)</f>
        <v>0</v>
      </c>
      <c r="L209">
        <f>IF(COMMATS!L212='Master Answer Key'!$B211, 1, 0)</f>
        <v>0</v>
      </c>
      <c r="M209">
        <f>IF(COMMATS!M212='Master Answer Key'!$B211, 1, 0)</f>
        <v>1</v>
      </c>
      <c r="N209">
        <f>IF(COMMATS!N212='Master Answer Key'!$B211, 1, 0)</f>
        <v>0</v>
      </c>
      <c r="O209">
        <f>IF(COMMATS!O212='Master Answer Key'!$B211, 1, 0)</f>
        <v>1</v>
      </c>
      <c r="P209">
        <f>IF(COMMATS!P212='Master Answer Key'!$B211, 1, 0)</f>
        <v>0</v>
      </c>
      <c r="Q209">
        <f>IF(COMMATS!Q212='Master Answer Key'!$B211, 1, 0)</f>
        <v>0</v>
      </c>
      <c r="R209">
        <f>IF(COMMATS!R212='Master Answer Key'!$B211, 1, 0)</f>
        <v>1</v>
      </c>
      <c r="S209">
        <f>IF(COMMATS!S212='Master Answer Key'!$B211, 1, 0)</f>
        <v>0</v>
      </c>
      <c r="T209">
        <f>IF(COMMATS!T212='Master Answer Key'!$B211, 1, 0)</f>
        <v>1</v>
      </c>
      <c r="U209">
        <f>IF(COMMATS!U212='Master Answer Key'!$B211, 1, 0)</f>
        <v>0</v>
      </c>
      <c r="V209">
        <f>IF(COMMATS!V212='Master Answer Key'!$B211, 1, 0)</f>
        <v>1</v>
      </c>
      <c r="W209">
        <f>IF(COMMATS!W212='Master Answer Key'!$B211, 1, 0)</f>
        <v>0</v>
      </c>
      <c r="X209">
        <f>IF(COMMATS!X212='Master Answer Key'!$B211, 1, 0)</f>
        <v>0</v>
      </c>
      <c r="Y209">
        <f>IF(COMMATS!Y212='Master Answer Key'!$B211, 1, 0)</f>
        <v>0</v>
      </c>
      <c r="Z209">
        <f>IF(COMMATS!Z212='Master Answer Key'!$B211, 1, 0)</f>
        <v>1</v>
      </c>
      <c r="AA209">
        <f>IF(COMMATS!AA212='Master Answer Key'!$B211, 1, 0)</f>
        <v>0</v>
      </c>
      <c r="AB209">
        <f>IF(COMMATS!AB212='Master Answer Key'!$B211, 1, 0)</f>
        <v>1</v>
      </c>
      <c r="AC209">
        <f>IF(COMMATS!AC212='Master Answer Key'!$B211, 1, 0)</f>
        <v>0</v>
      </c>
      <c r="AD209">
        <f>IF(COMMATS!AD212='Master Answer Key'!$B211, 1, 0)</f>
        <v>1</v>
      </c>
      <c r="AE209">
        <f>IF(COMMATS!AE212='Master Answer Key'!$B211, 1, 0)</f>
        <v>0</v>
      </c>
      <c r="AF209">
        <f>IF(COMMATS!AF212='Master Answer Key'!$B211, 1, 0)</f>
        <v>0</v>
      </c>
      <c r="AG209">
        <f>IF(COMMATS!AG212='Master Answer Key'!$B211, 1, 0)</f>
        <v>1</v>
      </c>
      <c r="AH209">
        <f>IF(COMMATS!AH212='Master Answer Key'!$B211, 1, 0)</f>
        <v>0</v>
      </c>
      <c r="AI209">
        <f>IF(COMMATS!AI212='Master Answer Key'!$B211, 1, 0)</f>
        <v>0</v>
      </c>
      <c r="AJ209">
        <f>IF(COMMATS!AJ212='Master Answer Key'!$B211, 1, 0)</f>
        <v>1</v>
      </c>
      <c r="AK209">
        <f>IF(COMMATS!AK212='Master Answer Key'!$B211, 1, 0)</f>
        <v>0</v>
      </c>
      <c r="AL209">
        <f>IF(COMMATS!AL212='Master Answer Key'!$B211, 1, 0)</f>
        <v>1</v>
      </c>
      <c r="AM209">
        <f>IF(COMMATS!AM212='Master Answer Key'!$B211, 1, 0)</f>
        <v>1</v>
      </c>
      <c r="AN209">
        <f>IF(COMMATS!AN212='Master Answer Key'!$B211, 1, 0)</f>
        <v>0</v>
      </c>
    </row>
    <row r="210">
      <c r="A210" s="5" t="s">
        <v>314</v>
      </c>
      <c r="B210">
        <f>IF(COMMATS!B213='Master Answer Key'!$B212, 1, 0)</f>
        <v>1</v>
      </c>
      <c r="C210">
        <f>IF(COMMATS!C213='Master Answer Key'!$B212, 1, 0)</f>
        <v>1</v>
      </c>
      <c r="D210">
        <f>IF(COMMATS!D213='Master Answer Key'!$B212, 1, 0)</f>
        <v>1</v>
      </c>
      <c r="E210">
        <f>IF(COMMATS!E213='Master Answer Key'!$B212, 1, 0)</f>
        <v>1</v>
      </c>
      <c r="F210">
        <f>IF(COMMATS!F213='Master Answer Key'!$B212, 1, 0)</f>
        <v>1</v>
      </c>
      <c r="G210">
        <f>IF(COMMATS!G213='Master Answer Key'!$B212, 1, 0)</f>
        <v>0</v>
      </c>
      <c r="H210">
        <f>IF(COMMATS!H213='Master Answer Key'!$B212, 1, 0)</f>
        <v>1</v>
      </c>
      <c r="I210">
        <f>IF(COMMATS!I213='Master Answer Key'!$B212, 1, 0)</f>
        <v>1</v>
      </c>
      <c r="J210">
        <f>IF(COMMATS!J213='Master Answer Key'!$B212, 1, 0)</f>
        <v>1</v>
      </c>
      <c r="K210">
        <f>IF(COMMATS!K213='Master Answer Key'!$B212, 1, 0)</f>
        <v>1</v>
      </c>
      <c r="L210">
        <f>IF(COMMATS!L213='Master Answer Key'!$B212, 1, 0)</f>
        <v>1</v>
      </c>
      <c r="M210">
        <f>IF(COMMATS!M213='Master Answer Key'!$B212, 1, 0)</f>
        <v>1</v>
      </c>
      <c r="N210">
        <f>IF(COMMATS!N213='Master Answer Key'!$B212, 1, 0)</f>
        <v>1</v>
      </c>
      <c r="O210">
        <f>IF(COMMATS!O213='Master Answer Key'!$B212, 1, 0)</f>
        <v>1</v>
      </c>
      <c r="P210">
        <f>IF(COMMATS!P213='Master Answer Key'!$B212, 1, 0)</f>
        <v>1</v>
      </c>
      <c r="Q210">
        <f>IF(COMMATS!Q213='Master Answer Key'!$B212, 1, 0)</f>
        <v>1</v>
      </c>
      <c r="R210">
        <f>IF(COMMATS!R213='Master Answer Key'!$B212, 1, 0)</f>
        <v>1</v>
      </c>
      <c r="S210">
        <f>IF(COMMATS!S213='Master Answer Key'!$B212, 1, 0)</f>
        <v>1</v>
      </c>
      <c r="T210">
        <f>IF(COMMATS!T213='Master Answer Key'!$B212, 1, 0)</f>
        <v>1</v>
      </c>
      <c r="U210">
        <f>IF(COMMATS!U213='Master Answer Key'!$B212, 1, 0)</f>
        <v>1</v>
      </c>
      <c r="V210">
        <f>IF(COMMATS!V213='Master Answer Key'!$B212, 1, 0)</f>
        <v>1</v>
      </c>
      <c r="W210">
        <f>IF(COMMATS!W213='Master Answer Key'!$B212, 1, 0)</f>
        <v>0</v>
      </c>
      <c r="X210">
        <f>IF(COMMATS!X213='Master Answer Key'!$B212, 1, 0)</f>
        <v>1</v>
      </c>
      <c r="Y210">
        <f>IF(COMMATS!Y213='Master Answer Key'!$B212, 1, 0)</f>
        <v>0</v>
      </c>
      <c r="Z210">
        <f>IF(COMMATS!Z213='Master Answer Key'!$B212, 1, 0)</f>
        <v>1</v>
      </c>
      <c r="AA210">
        <f>IF(COMMATS!AA213='Master Answer Key'!$B212, 1, 0)</f>
        <v>1</v>
      </c>
      <c r="AB210">
        <f>IF(COMMATS!AB213='Master Answer Key'!$B212, 1, 0)</f>
        <v>1</v>
      </c>
      <c r="AC210">
        <f>IF(COMMATS!AC213='Master Answer Key'!$B212, 1, 0)</f>
        <v>1</v>
      </c>
      <c r="AD210">
        <f>IF(COMMATS!AD213='Master Answer Key'!$B212, 1, 0)</f>
        <v>1</v>
      </c>
      <c r="AE210">
        <f>IF(COMMATS!AE213='Master Answer Key'!$B212, 1, 0)</f>
        <v>1</v>
      </c>
      <c r="AF210">
        <f>IF(COMMATS!AF213='Master Answer Key'!$B212, 1, 0)</f>
        <v>0</v>
      </c>
      <c r="AG210">
        <f>IF(COMMATS!AG213='Master Answer Key'!$B212, 1, 0)</f>
        <v>1</v>
      </c>
      <c r="AH210">
        <f>IF(COMMATS!AH213='Master Answer Key'!$B212, 1, 0)</f>
        <v>1</v>
      </c>
      <c r="AI210">
        <f>IF(COMMATS!AI213='Master Answer Key'!$B212, 1, 0)</f>
        <v>1</v>
      </c>
      <c r="AJ210">
        <f>IF(COMMATS!AJ213='Master Answer Key'!$B212, 1, 0)</f>
        <v>1</v>
      </c>
      <c r="AK210">
        <f>IF(COMMATS!AK213='Master Answer Key'!$B212, 1, 0)</f>
        <v>1</v>
      </c>
      <c r="AL210">
        <f>IF(COMMATS!AL213='Master Answer Key'!$B212, 1, 0)</f>
        <v>1</v>
      </c>
      <c r="AM210">
        <f>IF(COMMATS!AM213='Master Answer Key'!$B212, 1, 0)</f>
        <v>1</v>
      </c>
      <c r="AN210">
        <f>IF(COMMATS!AN213='Master Answer Key'!$B212, 1, 0)</f>
        <v>0</v>
      </c>
    </row>
    <row r="211">
      <c r="A211" s="5" t="s">
        <v>315</v>
      </c>
      <c r="B211">
        <f>IF(COMMATS!B214='Master Answer Key'!$B213, 1, 0)</f>
        <v>1</v>
      </c>
      <c r="C211">
        <f>IF(COMMATS!C214='Master Answer Key'!$B213, 1, 0)</f>
        <v>0</v>
      </c>
      <c r="D211">
        <f>IF(COMMATS!D214='Master Answer Key'!$B213, 1, 0)</f>
        <v>1</v>
      </c>
      <c r="E211">
        <f>IF(COMMATS!E214='Master Answer Key'!$B213, 1, 0)</f>
        <v>0</v>
      </c>
      <c r="F211">
        <f>IF(COMMATS!F214='Master Answer Key'!$B213, 1, 0)</f>
        <v>1</v>
      </c>
      <c r="G211">
        <f>IF(COMMATS!G214='Master Answer Key'!$B213, 1, 0)</f>
        <v>0</v>
      </c>
      <c r="H211">
        <f>IF(COMMATS!H214='Master Answer Key'!$B213, 1, 0)</f>
        <v>0</v>
      </c>
      <c r="I211">
        <f>IF(COMMATS!I214='Master Answer Key'!$B213, 1, 0)</f>
        <v>0</v>
      </c>
      <c r="J211">
        <f>IF(COMMATS!J214='Master Answer Key'!$B213, 1, 0)</f>
        <v>0</v>
      </c>
      <c r="K211">
        <f>IF(COMMATS!K214='Master Answer Key'!$B213, 1, 0)</f>
        <v>1</v>
      </c>
      <c r="L211">
        <f>IF(COMMATS!L214='Master Answer Key'!$B213, 1, 0)</f>
        <v>0</v>
      </c>
      <c r="M211">
        <f>IF(COMMATS!M214='Master Answer Key'!$B213, 1, 0)</f>
        <v>1</v>
      </c>
      <c r="N211">
        <f>IF(COMMATS!N214='Master Answer Key'!$B213, 1, 0)</f>
        <v>0</v>
      </c>
      <c r="O211">
        <f>IF(COMMATS!O214='Master Answer Key'!$B213, 1, 0)</f>
        <v>1</v>
      </c>
      <c r="P211">
        <f>IF(COMMATS!P214='Master Answer Key'!$B213, 1, 0)</f>
        <v>1</v>
      </c>
      <c r="Q211">
        <f>IF(COMMATS!Q214='Master Answer Key'!$B213, 1, 0)</f>
        <v>1</v>
      </c>
      <c r="R211">
        <f>IF(COMMATS!R214='Master Answer Key'!$B213, 1, 0)</f>
        <v>1</v>
      </c>
      <c r="S211">
        <f>IF(COMMATS!S214='Master Answer Key'!$B213, 1, 0)</f>
        <v>1</v>
      </c>
      <c r="T211">
        <f>IF(COMMATS!T214='Master Answer Key'!$B213, 1, 0)</f>
        <v>1</v>
      </c>
      <c r="U211">
        <f>IF(COMMATS!U214='Master Answer Key'!$B213, 1, 0)</f>
        <v>1</v>
      </c>
      <c r="V211">
        <f>IF(COMMATS!V214='Master Answer Key'!$B213, 1, 0)</f>
        <v>0</v>
      </c>
      <c r="W211">
        <f>IF(COMMATS!W214='Master Answer Key'!$B213, 1, 0)</f>
        <v>0</v>
      </c>
      <c r="X211">
        <f>IF(COMMATS!X214='Master Answer Key'!$B213, 1, 0)</f>
        <v>1</v>
      </c>
      <c r="Y211">
        <f>IF(COMMATS!Y214='Master Answer Key'!$B213, 1, 0)</f>
        <v>0</v>
      </c>
      <c r="Z211">
        <f>IF(COMMATS!Z214='Master Answer Key'!$B213, 1, 0)</f>
        <v>1</v>
      </c>
      <c r="AA211">
        <f>IF(COMMATS!AA214='Master Answer Key'!$B213, 1, 0)</f>
        <v>1</v>
      </c>
      <c r="AB211">
        <f>IF(COMMATS!AB214='Master Answer Key'!$B213, 1, 0)</f>
        <v>0</v>
      </c>
      <c r="AC211">
        <f>IF(COMMATS!AC214='Master Answer Key'!$B213, 1, 0)</f>
        <v>1</v>
      </c>
      <c r="AD211">
        <f>IF(COMMATS!AD214='Master Answer Key'!$B213, 1, 0)</f>
        <v>1</v>
      </c>
      <c r="AE211">
        <f>IF(COMMATS!AE214='Master Answer Key'!$B213, 1, 0)</f>
        <v>1</v>
      </c>
      <c r="AF211">
        <f>IF(COMMATS!AF214='Master Answer Key'!$B213, 1, 0)</f>
        <v>0</v>
      </c>
      <c r="AG211">
        <f>IF(COMMATS!AG214='Master Answer Key'!$B213, 1, 0)</f>
        <v>1</v>
      </c>
      <c r="AH211">
        <f>IF(COMMATS!AH214='Master Answer Key'!$B213, 1, 0)</f>
        <v>1</v>
      </c>
      <c r="AI211">
        <f>IF(COMMATS!AI214='Master Answer Key'!$B213, 1, 0)</f>
        <v>1</v>
      </c>
      <c r="AJ211">
        <f>IF(COMMATS!AJ214='Master Answer Key'!$B213, 1, 0)</f>
        <v>1</v>
      </c>
      <c r="AK211">
        <f>IF(COMMATS!AK214='Master Answer Key'!$B213, 1, 0)</f>
        <v>1</v>
      </c>
      <c r="AL211">
        <f>IF(COMMATS!AL214='Master Answer Key'!$B213, 1, 0)</f>
        <v>1</v>
      </c>
      <c r="AM211">
        <f>IF(COMMATS!AM214='Master Answer Key'!$B213, 1, 0)</f>
        <v>1</v>
      </c>
      <c r="AN211">
        <f>IF(COMMATS!AN214='Master Answer Key'!$B213, 1, 0)</f>
        <v>0</v>
      </c>
    </row>
    <row r="212">
      <c r="A212" s="5" t="s">
        <v>316</v>
      </c>
      <c r="B212">
        <f>IF(COMMATS!B215='Master Answer Key'!$B214, 1, 0)</f>
        <v>1</v>
      </c>
      <c r="C212">
        <f>IF(COMMATS!C215='Master Answer Key'!$B214, 1, 0)</f>
        <v>1</v>
      </c>
      <c r="D212">
        <f>IF(COMMATS!D215='Master Answer Key'!$B214, 1, 0)</f>
        <v>0</v>
      </c>
      <c r="E212">
        <f>IF(COMMATS!E215='Master Answer Key'!$B214, 1, 0)</f>
        <v>0</v>
      </c>
      <c r="F212">
        <f>IF(COMMATS!F215='Master Answer Key'!$B214, 1, 0)</f>
        <v>0</v>
      </c>
      <c r="G212">
        <f>IF(COMMATS!G215='Master Answer Key'!$B214, 1, 0)</f>
        <v>0</v>
      </c>
      <c r="H212">
        <f>IF(COMMATS!H215='Master Answer Key'!$B214, 1, 0)</f>
        <v>1</v>
      </c>
      <c r="I212">
        <f>IF(COMMATS!I215='Master Answer Key'!$B214, 1, 0)</f>
        <v>0</v>
      </c>
      <c r="J212">
        <f>IF(COMMATS!J215='Master Answer Key'!$B214, 1, 0)</f>
        <v>1</v>
      </c>
      <c r="K212">
        <f>IF(COMMATS!K215='Master Answer Key'!$B214, 1, 0)</f>
        <v>1</v>
      </c>
      <c r="L212">
        <f>IF(COMMATS!L215='Master Answer Key'!$B214, 1, 0)</f>
        <v>0</v>
      </c>
      <c r="M212">
        <f>IF(COMMATS!M215='Master Answer Key'!$B214, 1, 0)</f>
        <v>1</v>
      </c>
      <c r="N212">
        <f>IF(COMMATS!N215='Master Answer Key'!$B214, 1, 0)</f>
        <v>0</v>
      </c>
      <c r="O212">
        <f>IF(COMMATS!O215='Master Answer Key'!$B214, 1, 0)</f>
        <v>1</v>
      </c>
      <c r="P212">
        <f>IF(COMMATS!P215='Master Answer Key'!$B214, 1, 0)</f>
        <v>1</v>
      </c>
      <c r="Q212">
        <f>IF(COMMATS!Q215='Master Answer Key'!$B214, 1, 0)</f>
        <v>1</v>
      </c>
      <c r="R212">
        <f>IF(COMMATS!R215='Master Answer Key'!$B214, 1, 0)</f>
        <v>1</v>
      </c>
      <c r="S212">
        <f>IF(COMMATS!S215='Master Answer Key'!$B214, 1, 0)</f>
        <v>0</v>
      </c>
      <c r="T212">
        <f>IF(COMMATS!T215='Master Answer Key'!$B214, 1, 0)</f>
        <v>1</v>
      </c>
      <c r="U212">
        <f>IF(COMMATS!U215='Master Answer Key'!$B214, 1, 0)</f>
        <v>1</v>
      </c>
      <c r="V212">
        <f>IF(COMMATS!V215='Master Answer Key'!$B214, 1, 0)</f>
        <v>0</v>
      </c>
      <c r="W212">
        <f>IF(COMMATS!W215='Master Answer Key'!$B214, 1, 0)</f>
        <v>0</v>
      </c>
      <c r="X212">
        <f>IF(COMMATS!X215='Master Answer Key'!$B214, 1, 0)</f>
        <v>0</v>
      </c>
      <c r="Y212">
        <f>IF(COMMATS!Y215='Master Answer Key'!$B214, 1, 0)</f>
        <v>0</v>
      </c>
      <c r="Z212">
        <f>IF(COMMATS!Z215='Master Answer Key'!$B214, 1, 0)</f>
        <v>1</v>
      </c>
      <c r="AA212">
        <f>IF(COMMATS!AA215='Master Answer Key'!$B214, 1, 0)</f>
        <v>1</v>
      </c>
      <c r="AB212">
        <f>IF(COMMATS!AB215='Master Answer Key'!$B214, 1, 0)</f>
        <v>1</v>
      </c>
      <c r="AC212">
        <f>IF(COMMATS!AC215='Master Answer Key'!$B214, 1, 0)</f>
        <v>0</v>
      </c>
      <c r="AD212">
        <f>IF(COMMATS!AD215='Master Answer Key'!$B214, 1, 0)</f>
        <v>0</v>
      </c>
      <c r="AE212">
        <f>IF(COMMATS!AE215='Master Answer Key'!$B214, 1, 0)</f>
        <v>0</v>
      </c>
      <c r="AF212">
        <f>IF(COMMATS!AF215='Master Answer Key'!$B214, 1, 0)</f>
        <v>0</v>
      </c>
      <c r="AG212">
        <f>IF(COMMATS!AG215='Master Answer Key'!$B214, 1, 0)</f>
        <v>1</v>
      </c>
      <c r="AH212">
        <f>IF(COMMATS!AH215='Master Answer Key'!$B214, 1, 0)</f>
        <v>1</v>
      </c>
      <c r="AI212">
        <f>IF(COMMATS!AI215='Master Answer Key'!$B214, 1, 0)</f>
        <v>1</v>
      </c>
      <c r="AJ212">
        <f>IF(COMMATS!AJ215='Master Answer Key'!$B214, 1, 0)</f>
        <v>1</v>
      </c>
      <c r="AK212">
        <f>IF(COMMATS!AK215='Master Answer Key'!$B214, 1, 0)</f>
        <v>1</v>
      </c>
      <c r="AL212">
        <f>IF(COMMATS!AL215='Master Answer Key'!$B214, 1, 0)</f>
        <v>1</v>
      </c>
      <c r="AM212">
        <f>IF(COMMATS!AM215='Master Answer Key'!$B214, 1, 0)</f>
        <v>0</v>
      </c>
      <c r="AN212">
        <f>IF(COMMATS!AN215='Master Answer Key'!$B214, 1, 0)</f>
        <v>0</v>
      </c>
    </row>
    <row r="213">
      <c r="A213" s="5" t="s">
        <v>317</v>
      </c>
      <c r="B213">
        <f>IF(COMMATS!B216='Master Answer Key'!$B215, 1, 0)</f>
        <v>0</v>
      </c>
      <c r="C213">
        <f>IF(COMMATS!C216='Master Answer Key'!$B215, 1, 0)</f>
        <v>1</v>
      </c>
      <c r="D213">
        <f>IF(COMMATS!D216='Master Answer Key'!$B215, 1, 0)</f>
        <v>1</v>
      </c>
      <c r="E213">
        <f>IF(COMMATS!E216='Master Answer Key'!$B215, 1, 0)</f>
        <v>0</v>
      </c>
      <c r="F213">
        <f>IF(COMMATS!F216='Master Answer Key'!$B215, 1, 0)</f>
        <v>1</v>
      </c>
      <c r="G213">
        <f>IF(COMMATS!G216='Master Answer Key'!$B215, 1, 0)</f>
        <v>0</v>
      </c>
      <c r="H213">
        <f>IF(COMMATS!H216='Master Answer Key'!$B215, 1, 0)</f>
        <v>1</v>
      </c>
      <c r="I213">
        <f>IF(COMMATS!I216='Master Answer Key'!$B215, 1, 0)</f>
        <v>1</v>
      </c>
      <c r="J213">
        <f>IF(COMMATS!J216='Master Answer Key'!$B215, 1, 0)</f>
        <v>1</v>
      </c>
      <c r="K213">
        <f>IF(COMMATS!K216='Master Answer Key'!$B215, 1, 0)</f>
        <v>1</v>
      </c>
      <c r="L213">
        <f>IF(COMMATS!L216='Master Answer Key'!$B215, 1, 0)</f>
        <v>1</v>
      </c>
      <c r="M213">
        <f>IF(COMMATS!M216='Master Answer Key'!$B215, 1, 0)</f>
        <v>1</v>
      </c>
      <c r="N213">
        <f>IF(COMMATS!N216='Master Answer Key'!$B215, 1, 0)</f>
        <v>1</v>
      </c>
      <c r="O213">
        <f>IF(COMMATS!O216='Master Answer Key'!$B215, 1, 0)</f>
        <v>1</v>
      </c>
      <c r="P213">
        <f>IF(COMMATS!P216='Master Answer Key'!$B215, 1, 0)</f>
        <v>1</v>
      </c>
      <c r="Q213">
        <f>IF(COMMATS!Q216='Master Answer Key'!$B215, 1, 0)</f>
        <v>1</v>
      </c>
      <c r="R213">
        <f>IF(COMMATS!R216='Master Answer Key'!$B215, 1, 0)</f>
        <v>0</v>
      </c>
      <c r="S213">
        <f>IF(COMMATS!S216='Master Answer Key'!$B215, 1, 0)</f>
        <v>0</v>
      </c>
      <c r="T213">
        <f>IF(COMMATS!T216='Master Answer Key'!$B215, 1, 0)</f>
        <v>1</v>
      </c>
      <c r="U213">
        <f>IF(COMMATS!U216='Master Answer Key'!$B215, 1, 0)</f>
        <v>0</v>
      </c>
      <c r="V213">
        <f>IF(COMMATS!V216='Master Answer Key'!$B215, 1, 0)</f>
        <v>1</v>
      </c>
      <c r="W213">
        <f>IF(COMMATS!W216='Master Answer Key'!$B215, 1, 0)</f>
        <v>0</v>
      </c>
      <c r="X213">
        <f>IF(COMMATS!X216='Master Answer Key'!$B215, 1, 0)</f>
        <v>0</v>
      </c>
      <c r="Y213">
        <f>IF(COMMATS!Y216='Master Answer Key'!$B215, 1, 0)</f>
        <v>0</v>
      </c>
      <c r="Z213">
        <f>IF(COMMATS!Z216='Master Answer Key'!$B215, 1, 0)</f>
        <v>0</v>
      </c>
      <c r="AA213">
        <f>IF(COMMATS!AA216='Master Answer Key'!$B215, 1, 0)</f>
        <v>1</v>
      </c>
      <c r="AB213">
        <f>IF(COMMATS!AB216='Master Answer Key'!$B215, 1, 0)</f>
        <v>0</v>
      </c>
      <c r="AC213">
        <f>IF(COMMATS!AC216='Master Answer Key'!$B215, 1, 0)</f>
        <v>1</v>
      </c>
      <c r="AD213">
        <f>IF(COMMATS!AD216='Master Answer Key'!$B215, 1, 0)</f>
        <v>1</v>
      </c>
      <c r="AE213">
        <f>IF(COMMATS!AE216='Master Answer Key'!$B215, 1, 0)</f>
        <v>1</v>
      </c>
      <c r="AF213">
        <f>IF(COMMATS!AF216='Master Answer Key'!$B215, 1, 0)</f>
        <v>0</v>
      </c>
      <c r="AG213">
        <f>IF(COMMATS!AG216='Master Answer Key'!$B215, 1, 0)</f>
        <v>1</v>
      </c>
      <c r="AH213">
        <f>IF(COMMATS!AH216='Master Answer Key'!$B215, 1, 0)</f>
        <v>1</v>
      </c>
      <c r="AI213">
        <f>IF(COMMATS!AI216='Master Answer Key'!$B215, 1, 0)</f>
        <v>1</v>
      </c>
      <c r="AJ213">
        <f>IF(COMMATS!AJ216='Master Answer Key'!$B215, 1, 0)</f>
        <v>0</v>
      </c>
      <c r="AK213">
        <f>IF(COMMATS!AK216='Master Answer Key'!$B215, 1, 0)</f>
        <v>1</v>
      </c>
      <c r="AL213">
        <f>IF(COMMATS!AL216='Master Answer Key'!$B215, 1, 0)</f>
        <v>0</v>
      </c>
      <c r="AM213">
        <f>IF(COMMATS!AM216='Master Answer Key'!$B215, 1, 0)</f>
        <v>1</v>
      </c>
      <c r="AN213">
        <f>IF(COMMATS!AN216='Master Answer Key'!$B215, 1, 0)</f>
        <v>0</v>
      </c>
    </row>
    <row r="214">
      <c r="A214" s="5" t="s">
        <v>318</v>
      </c>
      <c r="B214">
        <f>IF(COMMATS!B217='Master Answer Key'!$B216, 1, 0)</f>
        <v>1</v>
      </c>
      <c r="C214">
        <f>IF(COMMATS!C217='Master Answer Key'!$B216, 1, 0)</f>
        <v>1</v>
      </c>
      <c r="D214">
        <f>IF(COMMATS!D217='Master Answer Key'!$B216, 1, 0)</f>
        <v>1</v>
      </c>
      <c r="E214">
        <f>IF(COMMATS!E217='Master Answer Key'!$B216, 1, 0)</f>
        <v>0</v>
      </c>
      <c r="F214">
        <f>IF(COMMATS!F217='Master Answer Key'!$B216, 1, 0)</f>
        <v>1</v>
      </c>
      <c r="G214">
        <f>IF(COMMATS!G217='Master Answer Key'!$B216, 1, 0)</f>
        <v>0</v>
      </c>
      <c r="H214">
        <f>IF(COMMATS!H217='Master Answer Key'!$B216, 1, 0)</f>
        <v>1</v>
      </c>
      <c r="I214">
        <f>IF(COMMATS!I217='Master Answer Key'!$B216, 1, 0)</f>
        <v>0</v>
      </c>
      <c r="J214">
        <f>IF(COMMATS!J217='Master Answer Key'!$B216, 1, 0)</f>
        <v>1</v>
      </c>
      <c r="K214">
        <f>IF(COMMATS!K217='Master Answer Key'!$B216, 1, 0)</f>
        <v>1</v>
      </c>
      <c r="L214">
        <f>IF(COMMATS!L217='Master Answer Key'!$B216, 1, 0)</f>
        <v>1</v>
      </c>
      <c r="M214">
        <f>IF(COMMATS!M217='Master Answer Key'!$B216, 1, 0)</f>
        <v>1</v>
      </c>
      <c r="N214">
        <f>IF(COMMATS!N217='Master Answer Key'!$B216, 1, 0)</f>
        <v>1</v>
      </c>
      <c r="O214">
        <f>IF(COMMATS!O217='Master Answer Key'!$B216, 1, 0)</f>
        <v>1</v>
      </c>
      <c r="P214">
        <f>IF(COMMATS!P217='Master Answer Key'!$B216, 1, 0)</f>
        <v>1</v>
      </c>
      <c r="Q214">
        <f>IF(COMMATS!Q217='Master Answer Key'!$B216, 1, 0)</f>
        <v>1</v>
      </c>
      <c r="R214">
        <f>IF(COMMATS!R217='Master Answer Key'!$B216, 1, 0)</f>
        <v>1</v>
      </c>
      <c r="S214">
        <f>IF(COMMATS!S217='Master Answer Key'!$B216, 1, 0)</f>
        <v>0</v>
      </c>
      <c r="T214">
        <f>IF(COMMATS!T217='Master Answer Key'!$B216, 1, 0)</f>
        <v>1</v>
      </c>
      <c r="U214">
        <f>IF(COMMATS!U217='Master Answer Key'!$B216, 1, 0)</f>
        <v>0</v>
      </c>
      <c r="V214">
        <f>IF(COMMATS!V217='Master Answer Key'!$B216, 1, 0)</f>
        <v>0</v>
      </c>
      <c r="W214">
        <f>IF(COMMATS!W217='Master Answer Key'!$B216, 1, 0)</f>
        <v>0</v>
      </c>
      <c r="X214">
        <f>IF(COMMATS!X217='Master Answer Key'!$B216, 1, 0)</f>
        <v>0</v>
      </c>
      <c r="Y214">
        <f>IF(COMMATS!Y217='Master Answer Key'!$B216, 1, 0)</f>
        <v>0</v>
      </c>
      <c r="Z214">
        <f>IF(COMMATS!Z217='Master Answer Key'!$B216, 1, 0)</f>
        <v>0</v>
      </c>
      <c r="AA214">
        <f>IF(COMMATS!AA217='Master Answer Key'!$B216, 1, 0)</f>
        <v>1</v>
      </c>
      <c r="AB214">
        <f>IF(COMMATS!AB217='Master Answer Key'!$B216, 1, 0)</f>
        <v>1</v>
      </c>
      <c r="AC214">
        <f>IF(COMMATS!AC217='Master Answer Key'!$B216, 1, 0)</f>
        <v>1</v>
      </c>
      <c r="AD214">
        <f>IF(COMMATS!AD217='Master Answer Key'!$B216, 1, 0)</f>
        <v>1</v>
      </c>
      <c r="AE214">
        <f>IF(COMMATS!AE217='Master Answer Key'!$B216, 1, 0)</f>
        <v>0</v>
      </c>
      <c r="AF214">
        <f>IF(COMMATS!AF217='Master Answer Key'!$B216, 1, 0)</f>
        <v>0</v>
      </c>
      <c r="AG214">
        <f>IF(COMMATS!AG217='Master Answer Key'!$B216, 1, 0)</f>
        <v>1</v>
      </c>
      <c r="AH214">
        <f>IF(COMMATS!AH217='Master Answer Key'!$B216, 1, 0)</f>
        <v>1</v>
      </c>
      <c r="AI214">
        <f>IF(COMMATS!AI217='Master Answer Key'!$B216, 1, 0)</f>
        <v>1</v>
      </c>
      <c r="AJ214">
        <f>IF(COMMATS!AJ217='Master Answer Key'!$B216, 1, 0)</f>
        <v>0</v>
      </c>
      <c r="AK214">
        <f>IF(COMMATS!AK217='Master Answer Key'!$B216, 1, 0)</f>
        <v>1</v>
      </c>
      <c r="AL214">
        <f>IF(COMMATS!AL217='Master Answer Key'!$B216, 1, 0)</f>
        <v>0</v>
      </c>
      <c r="AM214">
        <f>IF(COMMATS!AM217='Master Answer Key'!$B216, 1, 0)</f>
        <v>1</v>
      </c>
      <c r="AN214">
        <f>IF(COMMATS!AN217='Master Answer Key'!$B216, 1, 0)</f>
        <v>0</v>
      </c>
    </row>
    <row r="215">
      <c r="A215" s="5" t="s">
        <v>319</v>
      </c>
      <c r="B215">
        <f>IF(COMMATS!B218='Master Answer Key'!$B217, 1, 0)</f>
        <v>1</v>
      </c>
      <c r="C215">
        <f>IF(COMMATS!C218='Master Answer Key'!$B217, 1, 0)</f>
        <v>1</v>
      </c>
      <c r="D215">
        <f>IF(COMMATS!D218='Master Answer Key'!$B217, 1, 0)</f>
        <v>1</v>
      </c>
      <c r="E215">
        <f>IF(COMMATS!E218='Master Answer Key'!$B217, 1, 0)</f>
        <v>0</v>
      </c>
      <c r="F215">
        <f>IF(COMMATS!F218='Master Answer Key'!$B217, 1, 0)</f>
        <v>0</v>
      </c>
      <c r="G215">
        <f>IF(COMMATS!G218='Master Answer Key'!$B217, 1, 0)</f>
        <v>0</v>
      </c>
      <c r="H215">
        <f>IF(COMMATS!H218='Master Answer Key'!$B217, 1, 0)</f>
        <v>0</v>
      </c>
      <c r="I215">
        <f>IF(COMMATS!I218='Master Answer Key'!$B217, 1, 0)</f>
        <v>0</v>
      </c>
      <c r="J215">
        <f>IF(COMMATS!J218='Master Answer Key'!$B217, 1, 0)</f>
        <v>1</v>
      </c>
      <c r="K215">
        <f>IF(COMMATS!K218='Master Answer Key'!$B217, 1, 0)</f>
        <v>1</v>
      </c>
      <c r="L215">
        <f>IF(COMMATS!L218='Master Answer Key'!$B217, 1, 0)</f>
        <v>1</v>
      </c>
      <c r="M215">
        <f>IF(COMMATS!M218='Master Answer Key'!$B217, 1, 0)</f>
        <v>0</v>
      </c>
      <c r="N215">
        <f>IF(COMMATS!N218='Master Answer Key'!$B217, 1, 0)</f>
        <v>0</v>
      </c>
      <c r="O215">
        <f>IF(COMMATS!O218='Master Answer Key'!$B217, 1, 0)</f>
        <v>1</v>
      </c>
      <c r="P215">
        <f>IF(COMMATS!P218='Master Answer Key'!$B217, 1, 0)</f>
        <v>1</v>
      </c>
      <c r="Q215">
        <f>IF(COMMATS!Q218='Master Answer Key'!$B217, 1, 0)</f>
        <v>1</v>
      </c>
      <c r="R215">
        <f>IF(COMMATS!R218='Master Answer Key'!$B217, 1, 0)</f>
        <v>1</v>
      </c>
      <c r="S215">
        <f>IF(COMMATS!S218='Master Answer Key'!$B217, 1, 0)</f>
        <v>0</v>
      </c>
      <c r="T215">
        <f>IF(COMMATS!T218='Master Answer Key'!$B217, 1, 0)</f>
        <v>1</v>
      </c>
      <c r="U215">
        <f>IF(COMMATS!U218='Master Answer Key'!$B217, 1, 0)</f>
        <v>0</v>
      </c>
      <c r="V215">
        <f>IF(COMMATS!V218='Master Answer Key'!$B217, 1, 0)</f>
        <v>1</v>
      </c>
      <c r="W215">
        <f>IF(COMMATS!W218='Master Answer Key'!$B217, 1, 0)</f>
        <v>0</v>
      </c>
      <c r="X215">
        <f>IF(COMMATS!X218='Master Answer Key'!$B217, 1, 0)</f>
        <v>0</v>
      </c>
      <c r="Y215">
        <f>IF(COMMATS!Y218='Master Answer Key'!$B217, 1, 0)</f>
        <v>0</v>
      </c>
      <c r="Z215">
        <f>IF(COMMATS!Z218='Master Answer Key'!$B217, 1, 0)</f>
        <v>0</v>
      </c>
      <c r="AA215">
        <f>IF(COMMATS!AA218='Master Answer Key'!$B217, 1, 0)</f>
        <v>1</v>
      </c>
      <c r="AB215">
        <f>IF(COMMATS!AB218='Master Answer Key'!$B217, 1, 0)</f>
        <v>1</v>
      </c>
      <c r="AC215">
        <f>IF(COMMATS!AC218='Master Answer Key'!$B217, 1, 0)</f>
        <v>0</v>
      </c>
      <c r="AD215">
        <f>IF(COMMATS!AD218='Master Answer Key'!$B217, 1, 0)</f>
        <v>1</v>
      </c>
      <c r="AE215">
        <f>IF(COMMATS!AE218='Master Answer Key'!$B217, 1, 0)</f>
        <v>1</v>
      </c>
      <c r="AF215">
        <f>IF(COMMATS!AF218='Master Answer Key'!$B217, 1, 0)</f>
        <v>1</v>
      </c>
      <c r="AG215">
        <f>IF(COMMATS!AG218='Master Answer Key'!$B217, 1, 0)</f>
        <v>0</v>
      </c>
      <c r="AH215">
        <f>IF(COMMATS!AH218='Master Answer Key'!$B217, 1, 0)</f>
        <v>1</v>
      </c>
      <c r="AI215">
        <f>IF(COMMATS!AI218='Master Answer Key'!$B217, 1, 0)</f>
        <v>1</v>
      </c>
      <c r="AJ215">
        <f>IF(COMMATS!AJ218='Master Answer Key'!$B217, 1, 0)</f>
        <v>1</v>
      </c>
      <c r="AK215">
        <f>IF(COMMATS!AK218='Master Answer Key'!$B217, 1, 0)</f>
        <v>0</v>
      </c>
      <c r="AL215">
        <f>IF(COMMATS!AL218='Master Answer Key'!$B217, 1, 0)</f>
        <v>1</v>
      </c>
      <c r="AM215">
        <f>IF(COMMATS!AM218='Master Answer Key'!$B217, 1, 0)</f>
        <v>1</v>
      </c>
      <c r="AN215">
        <f>IF(COMMATS!AN218='Master Answer Key'!$B217, 1, 0)</f>
        <v>0</v>
      </c>
    </row>
    <row r="216">
      <c r="A216" s="5" t="s">
        <v>320</v>
      </c>
      <c r="B216">
        <f>IF(COMMATS!B219='Master Answer Key'!$B218, 1, 0)</f>
        <v>1</v>
      </c>
      <c r="C216">
        <f>IF(COMMATS!C219='Master Answer Key'!$B218, 1, 0)</f>
        <v>0</v>
      </c>
      <c r="D216">
        <f>IF(COMMATS!D219='Master Answer Key'!$B218, 1, 0)</f>
        <v>0</v>
      </c>
      <c r="E216">
        <f>IF(COMMATS!E219='Master Answer Key'!$B218, 1, 0)</f>
        <v>0</v>
      </c>
      <c r="F216">
        <f>IF(COMMATS!F219='Master Answer Key'!$B218, 1, 0)</f>
        <v>1</v>
      </c>
      <c r="G216">
        <f>IF(COMMATS!G219='Master Answer Key'!$B218, 1, 0)</f>
        <v>0</v>
      </c>
      <c r="H216">
        <f>IF(COMMATS!H219='Master Answer Key'!$B218, 1, 0)</f>
        <v>0</v>
      </c>
      <c r="I216">
        <f>IF(COMMATS!I219='Master Answer Key'!$B218, 1, 0)</f>
        <v>0</v>
      </c>
      <c r="J216">
        <f>IF(COMMATS!J219='Master Answer Key'!$B218, 1, 0)</f>
        <v>1</v>
      </c>
      <c r="K216">
        <f>IF(COMMATS!K219='Master Answer Key'!$B218, 1, 0)</f>
        <v>0</v>
      </c>
      <c r="L216">
        <f>IF(COMMATS!L219='Master Answer Key'!$B218, 1, 0)</f>
        <v>0</v>
      </c>
      <c r="M216">
        <f>IF(COMMATS!M219='Master Answer Key'!$B218, 1, 0)</f>
        <v>0</v>
      </c>
      <c r="N216">
        <f>IF(COMMATS!N219='Master Answer Key'!$B218, 1, 0)</f>
        <v>1</v>
      </c>
      <c r="O216">
        <f>IF(COMMATS!O219='Master Answer Key'!$B218, 1, 0)</f>
        <v>0</v>
      </c>
      <c r="P216">
        <f>IF(COMMATS!P219='Master Answer Key'!$B218, 1, 0)</f>
        <v>1</v>
      </c>
      <c r="Q216">
        <f>IF(COMMATS!Q219='Master Answer Key'!$B218, 1, 0)</f>
        <v>1</v>
      </c>
      <c r="R216">
        <f>IF(COMMATS!R219='Master Answer Key'!$B218, 1, 0)</f>
        <v>0</v>
      </c>
      <c r="S216">
        <f>IF(COMMATS!S219='Master Answer Key'!$B218, 1, 0)</f>
        <v>0</v>
      </c>
      <c r="T216">
        <f>IF(COMMATS!T219='Master Answer Key'!$B218, 1, 0)</f>
        <v>0</v>
      </c>
      <c r="U216">
        <f>IF(COMMATS!U219='Master Answer Key'!$B218, 1, 0)</f>
        <v>0</v>
      </c>
      <c r="V216">
        <f>IF(COMMATS!V219='Master Answer Key'!$B218, 1, 0)</f>
        <v>1</v>
      </c>
      <c r="W216">
        <f>IF(COMMATS!W219='Master Answer Key'!$B218, 1, 0)</f>
        <v>0</v>
      </c>
      <c r="X216">
        <f>IF(COMMATS!X219='Master Answer Key'!$B218, 1, 0)</f>
        <v>0</v>
      </c>
      <c r="Y216">
        <f>IF(COMMATS!Y219='Master Answer Key'!$B218, 1, 0)</f>
        <v>0</v>
      </c>
      <c r="Z216">
        <f>IF(COMMATS!Z219='Master Answer Key'!$B218, 1, 0)</f>
        <v>1</v>
      </c>
      <c r="AA216">
        <f>IF(COMMATS!AA219='Master Answer Key'!$B218, 1, 0)</f>
        <v>0</v>
      </c>
      <c r="AB216">
        <f>IF(COMMATS!AB219='Master Answer Key'!$B218, 1, 0)</f>
        <v>0</v>
      </c>
      <c r="AC216">
        <f>IF(COMMATS!AC219='Master Answer Key'!$B218, 1, 0)</f>
        <v>0</v>
      </c>
      <c r="AD216">
        <f>IF(COMMATS!AD219='Master Answer Key'!$B218, 1, 0)</f>
        <v>1</v>
      </c>
      <c r="AE216">
        <f>IF(COMMATS!AE219='Master Answer Key'!$B218, 1, 0)</f>
        <v>0</v>
      </c>
      <c r="AF216">
        <f>IF(COMMATS!AF219='Master Answer Key'!$B218, 1, 0)</f>
        <v>0</v>
      </c>
      <c r="AG216">
        <f>IF(COMMATS!AG219='Master Answer Key'!$B218, 1, 0)</f>
        <v>0</v>
      </c>
      <c r="AH216">
        <f>IF(COMMATS!AH219='Master Answer Key'!$B218, 1, 0)</f>
        <v>1</v>
      </c>
      <c r="AI216">
        <f>IF(COMMATS!AI219='Master Answer Key'!$B218, 1, 0)</f>
        <v>1</v>
      </c>
      <c r="AJ216">
        <f>IF(COMMATS!AJ219='Master Answer Key'!$B218, 1, 0)</f>
        <v>1</v>
      </c>
      <c r="AK216">
        <f>IF(COMMATS!AK219='Master Answer Key'!$B218, 1, 0)</f>
        <v>0</v>
      </c>
      <c r="AL216">
        <f>IF(COMMATS!AL219='Master Answer Key'!$B218, 1, 0)</f>
        <v>0</v>
      </c>
      <c r="AM216">
        <f>IF(COMMATS!AM219='Master Answer Key'!$B218, 1, 0)</f>
        <v>0</v>
      </c>
      <c r="AN216">
        <f>IF(COMMATS!AN219='Master Answer Key'!$B218, 1, 0)</f>
        <v>0</v>
      </c>
    </row>
    <row r="217">
      <c r="A217" s="5" t="s">
        <v>321</v>
      </c>
      <c r="B217">
        <f>IF(COMMATS!B220='Master Answer Key'!$B219, 1, 0)</f>
        <v>1</v>
      </c>
      <c r="C217">
        <f>IF(COMMATS!C220='Master Answer Key'!$B219, 1, 0)</f>
        <v>1</v>
      </c>
      <c r="D217">
        <f>IF(COMMATS!D220='Master Answer Key'!$B219, 1, 0)</f>
        <v>1</v>
      </c>
      <c r="E217">
        <f>IF(COMMATS!E220='Master Answer Key'!$B219, 1, 0)</f>
        <v>1</v>
      </c>
      <c r="F217">
        <f>IF(COMMATS!F220='Master Answer Key'!$B219, 1, 0)</f>
        <v>1</v>
      </c>
      <c r="G217">
        <f>IF(COMMATS!G220='Master Answer Key'!$B219, 1, 0)</f>
        <v>0</v>
      </c>
      <c r="H217">
        <f>IF(COMMATS!H220='Master Answer Key'!$B219, 1, 0)</f>
        <v>1</v>
      </c>
      <c r="I217">
        <f>IF(COMMATS!I220='Master Answer Key'!$B219, 1, 0)</f>
        <v>1</v>
      </c>
      <c r="J217">
        <f>IF(COMMATS!J220='Master Answer Key'!$B219, 1, 0)</f>
        <v>1</v>
      </c>
      <c r="K217">
        <f>IF(COMMATS!K220='Master Answer Key'!$B219, 1, 0)</f>
        <v>1</v>
      </c>
      <c r="L217">
        <f>IF(COMMATS!L220='Master Answer Key'!$B219, 1, 0)</f>
        <v>1</v>
      </c>
      <c r="M217">
        <f>IF(COMMATS!M220='Master Answer Key'!$B219, 1, 0)</f>
        <v>1</v>
      </c>
      <c r="N217">
        <f>IF(COMMATS!N220='Master Answer Key'!$B219, 1, 0)</f>
        <v>1</v>
      </c>
      <c r="O217">
        <f>IF(COMMATS!O220='Master Answer Key'!$B219, 1, 0)</f>
        <v>0</v>
      </c>
      <c r="P217">
        <f>IF(COMMATS!P220='Master Answer Key'!$B219, 1, 0)</f>
        <v>1</v>
      </c>
      <c r="Q217">
        <f>IF(COMMATS!Q220='Master Answer Key'!$B219, 1, 0)</f>
        <v>1</v>
      </c>
      <c r="R217">
        <f>IF(COMMATS!R220='Master Answer Key'!$B219, 1, 0)</f>
        <v>1</v>
      </c>
      <c r="S217">
        <f>IF(COMMATS!S220='Master Answer Key'!$B219, 1, 0)</f>
        <v>1</v>
      </c>
      <c r="T217">
        <f>IF(COMMATS!T220='Master Answer Key'!$B219, 1, 0)</f>
        <v>1</v>
      </c>
      <c r="U217">
        <f>IF(COMMATS!U220='Master Answer Key'!$B219, 1, 0)</f>
        <v>0</v>
      </c>
      <c r="V217">
        <f>IF(COMMATS!V220='Master Answer Key'!$B219, 1, 0)</f>
        <v>0</v>
      </c>
      <c r="W217">
        <f>IF(COMMATS!W220='Master Answer Key'!$B219, 1, 0)</f>
        <v>0</v>
      </c>
      <c r="X217">
        <f>IF(COMMATS!X220='Master Answer Key'!$B219, 1, 0)</f>
        <v>1</v>
      </c>
      <c r="Y217">
        <f>IF(COMMATS!Y220='Master Answer Key'!$B219, 1, 0)</f>
        <v>0</v>
      </c>
      <c r="Z217">
        <f>IF(COMMATS!Z220='Master Answer Key'!$B219, 1, 0)</f>
        <v>0</v>
      </c>
      <c r="AA217">
        <f>IF(COMMATS!AA220='Master Answer Key'!$B219, 1, 0)</f>
        <v>1</v>
      </c>
      <c r="AB217">
        <f>IF(COMMATS!AB220='Master Answer Key'!$B219, 1, 0)</f>
        <v>1</v>
      </c>
      <c r="AC217">
        <f>IF(COMMATS!AC220='Master Answer Key'!$B219, 1, 0)</f>
        <v>1</v>
      </c>
      <c r="AD217">
        <f>IF(COMMATS!AD220='Master Answer Key'!$B219, 1, 0)</f>
        <v>1</v>
      </c>
      <c r="AE217">
        <f>IF(COMMATS!AE220='Master Answer Key'!$B219, 1, 0)</f>
        <v>1</v>
      </c>
      <c r="AF217">
        <f>IF(COMMATS!AF220='Master Answer Key'!$B219, 1, 0)</f>
        <v>1</v>
      </c>
      <c r="AG217">
        <f>IF(COMMATS!AG220='Master Answer Key'!$B219, 1, 0)</f>
        <v>1</v>
      </c>
      <c r="AH217">
        <f>IF(COMMATS!AH220='Master Answer Key'!$B219, 1, 0)</f>
        <v>1</v>
      </c>
      <c r="AI217">
        <f>IF(COMMATS!AI220='Master Answer Key'!$B219, 1, 0)</f>
        <v>1</v>
      </c>
      <c r="AJ217">
        <f>IF(COMMATS!AJ220='Master Answer Key'!$B219, 1, 0)</f>
        <v>1</v>
      </c>
      <c r="AK217">
        <f>IF(COMMATS!AK220='Master Answer Key'!$B219, 1, 0)</f>
        <v>1</v>
      </c>
      <c r="AL217">
        <f>IF(COMMATS!AL220='Master Answer Key'!$B219, 1, 0)</f>
        <v>1</v>
      </c>
      <c r="AM217">
        <f>IF(COMMATS!AM220='Master Answer Key'!$B219, 1, 0)</f>
        <v>1</v>
      </c>
      <c r="AN217">
        <f>IF(COMMATS!AN220='Master Answer Key'!$B219, 1, 0)</f>
        <v>0</v>
      </c>
    </row>
    <row r="218">
      <c r="A218" s="5" t="s">
        <v>322</v>
      </c>
      <c r="B218">
        <f>IF(COMMATS!B221='Master Answer Key'!$B220, 1, 0)</f>
        <v>1</v>
      </c>
      <c r="C218">
        <f>IF(COMMATS!C221='Master Answer Key'!$B220, 1, 0)</f>
        <v>1</v>
      </c>
      <c r="D218">
        <f>IF(COMMATS!D221='Master Answer Key'!$B220, 1, 0)</f>
        <v>0</v>
      </c>
      <c r="E218">
        <f>IF(COMMATS!E221='Master Answer Key'!$B220, 1, 0)</f>
        <v>1</v>
      </c>
      <c r="F218">
        <f>IF(COMMATS!F221='Master Answer Key'!$B220, 1, 0)</f>
        <v>1</v>
      </c>
      <c r="G218">
        <f>IF(COMMATS!G221='Master Answer Key'!$B220, 1, 0)</f>
        <v>0</v>
      </c>
      <c r="H218">
        <f>IF(COMMATS!H221='Master Answer Key'!$B220, 1, 0)</f>
        <v>1</v>
      </c>
      <c r="I218">
        <f>IF(COMMATS!I221='Master Answer Key'!$B220, 1, 0)</f>
        <v>1</v>
      </c>
      <c r="J218">
        <f>IF(COMMATS!J221='Master Answer Key'!$B220, 1, 0)</f>
        <v>0</v>
      </c>
      <c r="K218">
        <f>IF(COMMATS!K221='Master Answer Key'!$B220, 1, 0)</f>
        <v>0</v>
      </c>
      <c r="L218">
        <f>IF(COMMATS!L221='Master Answer Key'!$B220, 1, 0)</f>
        <v>0</v>
      </c>
      <c r="M218">
        <f>IF(COMMATS!M221='Master Answer Key'!$B220, 1, 0)</f>
        <v>1</v>
      </c>
      <c r="N218">
        <f>IF(COMMATS!N221='Master Answer Key'!$B220, 1, 0)</f>
        <v>0</v>
      </c>
      <c r="O218">
        <f>IF(COMMATS!O221='Master Answer Key'!$B220, 1, 0)</f>
        <v>1</v>
      </c>
      <c r="P218">
        <f>IF(COMMATS!P221='Master Answer Key'!$B220, 1, 0)</f>
        <v>1</v>
      </c>
      <c r="Q218">
        <f>IF(COMMATS!Q221='Master Answer Key'!$B220, 1, 0)</f>
        <v>0</v>
      </c>
      <c r="R218">
        <f>IF(COMMATS!R221='Master Answer Key'!$B220, 1, 0)</f>
        <v>0</v>
      </c>
      <c r="S218">
        <f>IF(COMMATS!S221='Master Answer Key'!$B220, 1, 0)</f>
        <v>0</v>
      </c>
      <c r="T218">
        <f>IF(COMMATS!T221='Master Answer Key'!$B220, 1, 0)</f>
        <v>1</v>
      </c>
      <c r="U218">
        <f>IF(COMMATS!U221='Master Answer Key'!$B220, 1, 0)</f>
        <v>1</v>
      </c>
      <c r="V218">
        <f>IF(COMMATS!V221='Master Answer Key'!$B220, 1, 0)</f>
        <v>1</v>
      </c>
      <c r="W218">
        <f>IF(COMMATS!W221='Master Answer Key'!$B220, 1, 0)</f>
        <v>0</v>
      </c>
      <c r="X218">
        <f>IF(COMMATS!X221='Master Answer Key'!$B220, 1, 0)</f>
        <v>1</v>
      </c>
      <c r="Y218">
        <f>IF(COMMATS!Y221='Master Answer Key'!$B220, 1, 0)</f>
        <v>0</v>
      </c>
      <c r="Z218">
        <f>IF(COMMATS!Z221='Master Answer Key'!$B220, 1, 0)</f>
        <v>0</v>
      </c>
      <c r="AA218">
        <f>IF(COMMATS!AA221='Master Answer Key'!$B220, 1, 0)</f>
        <v>1</v>
      </c>
      <c r="AB218">
        <f>IF(COMMATS!AB221='Master Answer Key'!$B220, 1, 0)</f>
        <v>1</v>
      </c>
      <c r="AC218">
        <f>IF(COMMATS!AC221='Master Answer Key'!$B220, 1, 0)</f>
        <v>0</v>
      </c>
      <c r="AD218">
        <f>IF(COMMATS!AD221='Master Answer Key'!$B220, 1, 0)</f>
        <v>1</v>
      </c>
      <c r="AE218">
        <f>IF(COMMATS!AE221='Master Answer Key'!$B220, 1, 0)</f>
        <v>0</v>
      </c>
      <c r="AF218">
        <f>IF(COMMATS!AF221='Master Answer Key'!$B220, 1, 0)</f>
        <v>0</v>
      </c>
      <c r="AG218">
        <f>IF(COMMATS!AG221='Master Answer Key'!$B220, 1, 0)</f>
        <v>1</v>
      </c>
      <c r="AH218">
        <f>IF(COMMATS!AH221='Master Answer Key'!$B220, 1, 0)</f>
        <v>1</v>
      </c>
      <c r="AI218">
        <f>IF(COMMATS!AI221='Master Answer Key'!$B220, 1, 0)</f>
        <v>1</v>
      </c>
      <c r="AJ218">
        <f>IF(COMMATS!AJ221='Master Answer Key'!$B220, 1, 0)</f>
        <v>1</v>
      </c>
      <c r="AK218">
        <f>IF(COMMATS!AK221='Master Answer Key'!$B220, 1, 0)</f>
        <v>1</v>
      </c>
      <c r="AL218">
        <f>IF(COMMATS!AL221='Master Answer Key'!$B220, 1, 0)</f>
        <v>1</v>
      </c>
      <c r="AM218">
        <f>IF(COMMATS!AM221='Master Answer Key'!$B220, 1, 0)</f>
        <v>0</v>
      </c>
      <c r="AN218">
        <f>IF(COMMATS!AN221='Master Answer Key'!$B220, 1, 0)</f>
        <v>0</v>
      </c>
    </row>
    <row r="219">
      <c r="A219" s="5" t="s">
        <v>323</v>
      </c>
      <c r="B219">
        <f>IF(COMMATS!B222='Master Answer Key'!$B221, 1, 0)</f>
        <v>1</v>
      </c>
      <c r="C219">
        <f>IF(COMMATS!C222='Master Answer Key'!$B221, 1, 0)</f>
        <v>1</v>
      </c>
      <c r="D219">
        <f>IF(COMMATS!D222='Master Answer Key'!$B221, 1, 0)</f>
        <v>0</v>
      </c>
      <c r="E219">
        <f>IF(COMMATS!E222='Master Answer Key'!$B221, 1, 0)</f>
        <v>0</v>
      </c>
      <c r="F219">
        <f>IF(COMMATS!F222='Master Answer Key'!$B221, 1, 0)</f>
        <v>1</v>
      </c>
      <c r="G219">
        <f>IF(COMMATS!G222='Master Answer Key'!$B221, 1, 0)</f>
        <v>0</v>
      </c>
      <c r="H219">
        <f>IF(COMMATS!H222='Master Answer Key'!$B221, 1, 0)</f>
        <v>1</v>
      </c>
      <c r="I219">
        <f>IF(COMMATS!I222='Master Answer Key'!$B221, 1, 0)</f>
        <v>1</v>
      </c>
      <c r="J219">
        <f>IF(COMMATS!J222='Master Answer Key'!$B221, 1, 0)</f>
        <v>1</v>
      </c>
      <c r="K219">
        <f>IF(COMMATS!K222='Master Answer Key'!$B221, 1, 0)</f>
        <v>1</v>
      </c>
      <c r="L219">
        <f>IF(COMMATS!L222='Master Answer Key'!$B221, 1, 0)</f>
        <v>1</v>
      </c>
      <c r="M219">
        <f>IF(COMMATS!M222='Master Answer Key'!$B221, 1, 0)</f>
        <v>1</v>
      </c>
      <c r="N219">
        <f>IF(COMMATS!N222='Master Answer Key'!$B221, 1, 0)</f>
        <v>1</v>
      </c>
      <c r="O219">
        <f>IF(COMMATS!O222='Master Answer Key'!$B221, 1, 0)</f>
        <v>1</v>
      </c>
      <c r="P219">
        <f>IF(COMMATS!P222='Master Answer Key'!$B221, 1, 0)</f>
        <v>0</v>
      </c>
      <c r="Q219">
        <f>IF(COMMATS!Q222='Master Answer Key'!$B221, 1, 0)</f>
        <v>1</v>
      </c>
      <c r="R219">
        <f>IF(COMMATS!R222='Master Answer Key'!$B221, 1, 0)</f>
        <v>0</v>
      </c>
      <c r="S219">
        <f>IF(COMMATS!S222='Master Answer Key'!$B221, 1, 0)</f>
        <v>1</v>
      </c>
      <c r="T219">
        <f>IF(COMMATS!T222='Master Answer Key'!$B221, 1, 0)</f>
        <v>1</v>
      </c>
      <c r="U219">
        <f>IF(COMMATS!U222='Master Answer Key'!$B221, 1, 0)</f>
        <v>1</v>
      </c>
      <c r="V219">
        <f>IF(COMMATS!V222='Master Answer Key'!$B221, 1, 0)</f>
        <v>1</v>
      </c>
      <c r="W219">
        <f>IF(COMMATS!W222='Master Answer Key'!$B221, 1, 0)</f>
        <v>0</v>
      </c>
      <c r="X219">
        <f>IF(COMMATS!X222='Master Answer Key'!$B221, 1, 0)</f>
        <v>1</v>
      </c>
      <c r="Y219">
        <f>IF(COMMATS!Y222='Master Answer Key'!$B221, 1, 0)</f>
        <v>0</v>
      </c>
      <c r="Z219">
        <f>IF(COMMATS!Z222='Master Answer Key'!$B221, 1, 0)</f>
        <v>0</v>
      </c>
      <c r="AA219">
        <f>IF(COMMATS!AA222='Master Answer Key'!$B221, 1, 0)</f>
        <v>1</v>
      </c>
      <c r="AB219">
        <f>IF(COMMATS!AB222='Master Answer Key'!$B221, 1, 0)</f>
        <v>1</v>
      </c>
      <c r="AC219">
        <f>IF(COMMATS!AC222='Master Answer Key'!$B221, 1, 0)</f>
        <v>1</v>
      </c>
      <c r="AD219">
        <f>IF(COMMATS!AD222='Master Answer Key'!$B221, 1, 0)</f>
        <v>1</v>
      </c>
      <c r="AE219">
        <f>IF(COMMATS!AE222='Master Answer Key'!$B221, 1, 0)</f>
        <v>1</v>
      </c>
      <c r="AF219">
        <f>IF(COMMATS!AF222='Master Answer Key'!$B221, 1, 0)</f>
        <v>0</v>
      </c>
      <c r="AG219">
        <f>IF(COMMATS!AG222='Master Answer Key'!$B221, 1, 0)</f>
        <v>0</v>
      </c>
      <c r="AH219">
        <f>IF(COMMATS!AH222='Master Answer Key'!$B221, 1, 0)</f>
        <v>1</v>
      </c>
      <c r="AI219">
        <f>IF(COMMATS!AI222='Master Answer Key'!$B221, 1, 0)</f>
        <v>1</v>
      </c>
      <c r="AJ219">
        <f>IF(COMMATS!AJ222='Master Answer Key'!$B221, 1, 0)</f>
        <v>0</v>
      </c>
      <c r="AK219">
        <f>IF(COMMATS!AK222='Master Answer Key'!$B221, 1, 0)</f>
        <v>1</v>
      </c>
      <c r="AL219">
        <f>IF(COMMATS!AL222='Master Answer Key'!$B221, 1, 0)</f>
        <v>1</v>
      </c>
      <c r="AM219">
        <f>IF(COMMATS!AM222='Master Answer Key'!$B221, 1, 0)</f>
        <v>0</v>
      </c>
      <c r="AN219">
        <f>IF(COMMATS!AN222='Master Answer Key'!$B221, 1, 0)</f>
        <v>0</v>
      </c>
    </row>
    <row r="220">
      <c r="A220" s="5" t="s">
        <v>324</v>
      </c>
      <c r="B220">
        <f>IF(COMMATS!B223='Master Answer Key'!$B222, 1, 0)</f>
        <v>1</v>
      </c>
      <c r="C220">
        <f>IF(COMMATS!C223='Master Answer Key'!$B222, 1, 0)</f>
        <v>0</v>
      </c>
      <c r="D220">
        <f>IF(COMMATS!D223='Master Answer Key'!$B222, 1, 0)</f>
        <v>0</v>
      </c>
      <c r="E220">
        <f>IF(COMMATS!E223='Master Answer Key'!$B222, 1, 0)</f>
        <v>0</v>
      </c>
      <c r="F220">
        <f>IF(COMMATS!F223='Master Answer Key'!$B222, 1, 0)</f>
        <v>0</v>
      </c>
      <c r="G220">
        <f>IF(COMMATS!G223='Master Answer Key'!$B222, 1, 0)</f>
        <v>0</v>
      </c>
      <c r="H220">
        <f>IF(COMMATS!H223='Master Answer Key'!$B222, 1, 0)</f>
        <v>0</v>
      </c>
      <c r="I220">
        <f>IF(COMMATS!I223='Master Answer Key'!$B222, 1, 0)</f>
        <v>1</v>
      </c>
      <c r="J220">
        <f>IF(COMMATS!J223='Master Answer Key'!$B222, 1, 0)</f>
        <v>0</v>
      </c>
      <c r="K220">
        <f>IF(COMMATS!K223='Master Answer Key'!$B222, 1, 0)</f>
        <v>0</v>
      </c>
      <c r="L220">
        <f>IF(COMMATS!L223='Master Answer Key'!$B222, 1, 0)</f>
        <v>0</v>
      </c>
      <c r="M220">
        <f>IF(COMMATS!M223='Master Answer Key'!$B222, 1, 0)</f>
        <v>1</v>
      </c>
      <c r="N220">
        <f>IF(COMMATS!N223='Master Answer Key'!$B222, 1, 0)</f>
        <v>0</v>
      </c>
      <c r="O220">
        <f>IF(COMMATS!O223='Master Answer Key'!$B222, 1, 0)</f>
        <v>1</v>
      </c>
      <c r="P220">
        <f>IF(COMMATS!P223='Master Answer Key'!$B222, 1, 0)</f>
        <v>0</v>
      </c>
      <c r="Q220">
        <f>IF(COMMATS!Q223='Master Answer Key'!$B222, 1, 0)</f>
        <v>0</v>
      </c>
      <c r="R220">
        <f>IF(COMMATS!R223='Master Answer Key'!$B222, 1, 0)</f>
        <v>0</v>
      </c>
      <c r="S220">
        <f>IF(COMMATS!S223='Master Answer Key'!$B222, 1, 0)</f>
        <v>1</v>
      </c>
      <c r="T220">
        <f>IF(COMMATS!T223='Master Answer Key'!$B222, 1, 0)</f>
        <v>0</v>
      </c>
      <c r="U220">
        <f>IF(COMMATS!U223='Master Answer Key'!$B222, 1, 0)</f>
        <v>1</v>
      </c>
      <c r="V220">
        <f>IF(COMMATS!V223='Master Answer Key'!$B222, 1, 0)</f>
        <v>0</v>
      </c>
      <c r="W220">
        <f>IF(COMMATS!W223='Master Answer Key'!$B222, 1, 0)</f>
        <v>0</v>
      </c>
      <c r="X220">
        <f>IF(COMMATS!X223='Master Answer Key'!$B222, 1, 0)</f>
        <v>0</v>
      </c>
      <c r="Y220">
        <f>IF(COMMATS!Y223='Master Answer Key'!$B222, 1, 0)</f>
        <v>0</v>
      </c>
      <c r="Z220">
        <f>IF(COMMATS!Z223='Master Answer Key'!$B222, 1, 0)</f>
        <v>0</v>
      </c>
      <c r="AA220">
        <f>IF(COMMATS!AA223='Master Answer Key'!$B222, 1, 0)</f>
        <v>1</v>
      </c>
      <c r="AB220">
        <f>IF(COMMATS!AB223='Master Answer Key'!$B222, 1, 0)</f>
        <v>0</v>
      </c>
      <c r="AC220">
        <f>IF(COMMATS!AC223='Master Answer Key'!$B222, 1, 0)</f>
        <v>0</v>
      </c>
      <c r="AD220">
        <f>IF(COMMATS!AD223='Master Answer Key'!$B222, 1, 0)</f>
        <v>1</v>
      </c>
      <c r="AE220">
        <f>IF(COMMATS!AE223='Master Answer Key'!$B222, 1, 0)</f>
        <v>0</v>
      </c>
      <c r="AF220">
        <f>IF(COMMATS!AF223='Master Answer Key'!$B222, 1, 0)</f>
        <v>1</v>
      </c>
      <c r="AG220">
        <f>IF(COMMATS!AG223='Master Answer Key'!$B222, 1, 0)</f>
        <v>0</v>
      </c>
      <c r="AH220">
        <f>IF(COMMATS!AH223='Master Answer Key'!$B222, 1, 0)</f>
        <v>0</v>
      </c>
      <c r="AI220">
        <f>IF(COMMATS!AI223='Master Answer Key'!$B222, 1, 0)</f>
        <v>0</v>
      </c>
      <c r="AJ220">
        <f>IF(COMMATS!AJ223='Master Answer Key'!$B222, 1, 0)</f>
        <v>0</v>
      </c>
      <c r="AK220">
        <f>IF(COMMATS!AK223='Master Answer Key'!$B222, 1, 0)</f>
        <v>0</v>
      </c>
      <c r="AL220">
        <f>IF(COMMATS!AL223='Master Answer Key'!$B222, 1, 0)</f>
        <v>0</v>
      </c>
      <c r="AM220">
        <f>IF(COMMATS!AM223='Master Answer Key'!$B222, 1, 0)</f>
        <v>1</v>
      </c>
      <c r="AN220">
        <f>IF(COMMATS!AN223='Master Answer Key'!$B222, 1, 0)</f>
        <v>0</v>
      </c>
    </row>
    <row r="221">
      <c r="A221" s="5" t="s">
        <v>325</v>
      </c>
      <c r="B221">
        <f>IF(COMMATS!B224='Master Answer Key'!$B223, 1, 0)</f>
        <v>1</v>
      </c>
      <c r="C221">
        <f>IF(COMMATS!C224='Master Answer Key'!$B223, 1, 0)</f>
        <v>1</v>
      </c>
      <c r="D221">
        <f>IF(COMMATS!D224='Master Answer Key'!$B223, 1, 0)</f>
        <v>1</v>
      </c>
      <c r="E221">
        <f>IF(COMMATS!E224='Master Answer Key'!$B223, 1, 0)</f>
        <v>1</v>
      </c>
      <c r="F221">
        <f>IF(COMMATS!F224='Master Answer Key'!$B223, 1, 0)</f>
        <v>1</v>
      </c>
      <c r="G221">
        <f>IF(COMMATS!G224='Master Answer Key'!$B223, 1, 0)</f>
        <v>0</v>
      </c>
      <c r="H221">
        <f>IF(COMMATS!H224='Master Answer Key'!$B223, 1, 0)</f>
        <v>1</v>
      </c>
      <c r="I221">
        <f>IF(COMMATS!I224='Master Answer Key'!$B223, 1, 0)</f>
        <v>0</v>
      </c>
      <c r="J221">
        <f>IF(COMMATS!J224='Master Answer Key'!$B223, 1, 0)</f>
        <v>1</v>
      </c>
      <c r="K221">
        <f>IF(COMMATS!K224='Master Answer Key'!$B223, 1, 0)</f>
        <v>1</v>
      </c>
      <c r="L221">
        <f>IF(COMMATS!L224='Master Answer Key'!$B223, 1, 0)</f>
        <v>0</v>
      </c>
      <c r="M221">
        <f>IF(COMMATS!M224='Master Answer Key'!$B223, 1, 0)</f>
        <v>1</v>
      </c>
      <c r="N221">
        <f>IF(COMMATS!N224='Master Answer Key'!$B223, 1, 0)</f>
        <v>0</v>
      </c>
      <c r="O221">
        <f>IF(COMMATS!O224='Master Answer Key'!$B223, 1, 0)</f>
        <v>1</v>
      </c>
      <c r="P221">
        <f>IF(COMMATS!P224='Master Answer Key'!$B223, 1, 0)</f>
        <v>1</v>
      </c>
      <c r="Q221">
        <f>IF(COMMATS!Q224='Master Answer Key'!$B223, 1, 0)</f>
        <v>1</v>
      </c>
      <c r="R221">
        <f>IF(COMMATS!R224='Master Answer Key'!$B223, 1, 0)</f>
        <v>1</v>
      </c>
      <c r="S221">
        <f>IF(COMMATS!S224='Master Answer Key'!$B223, 1, 0)</f>
        <v>0</v>
      </c>
      <c r="T221">
        <f>IF(COMMATS!T224='Master Answer Key'!$B223, 1, 0)</f>
        <v>1</v>
      </c>
      <c r="U221">
        <f>IF(COMMATS!U224='Master Answer Key'!$B223, 1, 0)</f>
        <v>0</v>
      </c>
      <c r="V221">
        <f>IF(COMMATS!V224='Master Answer Key'!$B223, 1, 0)</f>
        <v>1</v>
      </c>
      <c r="W221">
        <f>IF(COMMATS!W224='Master Answer Key'!$B223, 1, 0)</f>
        <v>0</v>
      </c>
      <c r="X221">
        <f>IF(COMMATS!X224='Master Answer Key'!$B223, 1, 0)</f>
        <v>0</v>
      </c>
      <c r="Y221">
        <f>IF(COMMATS!Y224='Master Answer Key'!$B223, 1, 0)</f>
        <v>0</v>
      </c>
      <c r="Z221">
        <f>IF(COMMATS!Z224='Master Answer Key'!$B223, 1, 0)</f>
        <v>0</v>
      </c>
      <c r="AA221">
        <f>IF(COMMATS!AA224='Master Answer Key'!$B223, 1, 0)</f>
        <v>0</v>
      </c>
      <c r="AB221">
        <f>IF(COMMATS!AB224='Master Answer Key'!$B223, 1, 0)</f>
        <v>1</v>
      </c>
      <c r="AC221">
        <f>IF(COMMATS!AC224='Master Answer Key'!$B223, 1, 0)</f>
        <v>1</v>
      </c>
      <c r="AD221">
        <f>IF(COMMATS!AD224='Master Answer Key'!$B223, 1, 0)</f>
        <v>0</v>
      </c>
      <c r="AE221">
        <f>IF(COMMATS!AE224='Master Answer Key'!$B223, 1, 0)</f>
        <v>0</v>
      </c>
      <c r="AF221">
        <f>IF(COMMATS!AF224='Master Answer Key'!$B223, 1, 0)</f>
        <v>0</v>
      </c>
      <c r="AG221">
        <f>IF(COMMATS!AG224='Master Answer Key'!$B223, 1, 0)</f>
        <v>1</v>
      </c>
      <c r="AH221">
        <f>IF(COMMATS!AH224='Master Answer Key'!$B223, 1, 0)</f>
        <v>1</v>
      </c>
      <c r="AI221">
        <f>IF(COMMATS!AI224='Master Answer Key'!$B223, 1, 0)</f>
        <v>1</v>
      </c>
      <c r="AJ221">
        <f>IF(COMMATS!AJ224='Master Answer Key'!$B223, 1, 0)</f>
        <v>1</v>
      </c>
      <c r="AK221">
        <f>IF(COMMATS!AK224='Master Answer Key'!$B223, 1, 0)</f>
        <v>1</v>
      </c>
      <c r="AL221">
        <f>IF(COMMATS!AL224='Master Answer Key'!$B223, 1, 0)</f>
        <v>1</v>
      </c>
      <c r="AM221">
        <f>IF(COMMATS!AM224='Master Answer Key'!$B223, 1, 0)</f>
        <v>1</v>
      </c>
      <c r="AN221">
        <f>IF(COMMATS!AN224='Master Answer Key'!$B223, 1, 0)</f>
        <v>0</v>
      </c>
    </row>
    <row r="222">
      <c r="A222" s="5" t="s">
        <v>326</v>
      </c>
      <c r="B222">
        <f>IF(COMMATS!B225='Master Answer Key'!$B224, 1, 0)</f>
        <v>1</v>
      </c>
      <c r="C222">
        <f>IF(COMMATS!C225='Master Answer Key'!$B224, 1, 0)</f>
        <v>1</v>
      </c>
      <c r="D222">
        <f>IF(COMMATS!D225='Master Answer Key'!$B224, 1, 0)</f>
        <v>1</v>
      </c>
      <c r="E222">
        <f>IF(COMMATS!E225='Master Answer Key'!$B224, 1, 0)</f>
        <v>1</v>
      </c>
      <c r="F222">
        <f>IF(COMMATS!F225='Master Answer Key'!$B224, 1, 0)</f>
        <v>1</v>
      </c>
      <c r="G222">
        <f>IF(COMMATS!G225='Master Answer Key'!$B224, 1, 0)</f>
        <v>0</v>
      </c>
      <c r="H222">
        <f>IF(COMMATS!H225='Master Answer Key'!$B224, 1, 0)</f>
        <v>1</v>
      </c>
      <c r="I222">
        <f>IF(COMMATS!I225='Master Answer Key'!$B224, 1, 0)</f>
        <v>0</v>
      </c>
      <c r="J222">
        <f>IF(COMMATS!J225='Master Answer Key'!$B224, 1, 0)</f>
        <v>1</v>
      </c>
      <c r="K222">
        <f>IF(COMMATS!K225='Master Answer Key'!$B224, 1, 0)</f>
        <v>1</v>
      </c>
      <c r="L222">
        <f>IF(COMMATS!L225='Master Answer Key'!$B224, 1, 0)</f>
        <v>1</v>
      </c>
      <c r="M222">
        <f>IF(COMMATS!M225='Master Answer Key'!$B224, 1, 0)</f>
        <v>1</v>
      </c>
      <c r="N222">
        <f>IF(COMMATS!N225='Master Answer Key'!$B224, 1, 0)</f>
        <v>1</v>
      </c>
      <c r="O222">
        <f>IF(COMMATS!O225='Master Answer Key'!$B224, 1, 0)</f>
        <v>1</v>
      </c>
      <c r="P222">
        <f>IF(COMMATS!P225='Master Answer Key'!$B224, 1, 0)</f>
        <v>1</v>
      </c>
      <c r="Q222">
        <f>IF(COMMATS!Q225='Master Answer Key'!$B224, 1, 0)</f>
        <v>1</v>
      </c>
      <c r="R222">
        <f>IF(COMMATS!R225='Master Answer Key'!$B224, 1, 0)</f>
        <v>1</v>
      </c>
      <c r="S222">
        <f>IF(COMMATS!S225='Master Answer Key'!$B224, 1, 0)</f>
        <v>1</v>
      </c>
      <c r="T222">
        <f>IF(COMMATS!T225='Master Answer Key'!$B224, 1, 0)</f>
        <v>1</v>
      </c>
      <c r="U222">
        <f>IF(COMMATS!U225='Master Answer Key'!$B224, 1, 0)</f>
        <v>1</v>
      </c>
      <c r="V222">
        <f>IF(COMMATS!V225='Master Answer Key'!$B224, 1, 0)</f>
        <v>0</v>
      </c>
      <c r="W222">
        <f>IF(COMMATS!W225='Master Answer Key'!$B224, 1, 0)</f>
        <v>0</v>
      </c>
      <c r="X222">
        <f>IF(COMMATS!X225='Master Answer Key'!$B224, 1, 0)</f>
        <v>1</v>
      </c>
      <c r="Y222">
        <f>IF(COMMATS!Y225='Master Answer Key'!$B224, 1, 0)</f>
        <v>0</v>
      </c>
      <c r="Z222">
        <f>IF(COMMATS!Z225='Master Answer Key'!$B224, 1, 0)</f>
        <v>0</v>
      </c>
      <c r="AA222">
        <f>IF(COMMATS!AA225='Master Answer Key'!$B224, 1, 0)</f>
        <v>1</v>
      </c>
      <c r="AB222">
        <f>IF(COMMATS!AB225='Master Answer Key'!$B224, 1, 0)</f>
        <v>1</v>
      </c>
      <c r="AC222">
        <f>IF(COMMATS!AC225='Master Answer Key'!$B224, 1, 0)</f>
        <v>1</v>
      </c>
      <c r="AD222">
        <f>IF(COMMATS!AD225='Master Answer Key'!$B224, 1, 0)</f>
        <v>1</v>
      </c>
      <c r="AE222">
        <f>IF(COMMATS!AE225='Master Answer Key'!$B224, 1, 0)</f>
        <v>1</v>
      </c>
      <c r="AF222">
        <f>IF(COMMATS!AF225='Master Answer Key'!$B224, 1, 0)</f>
        <v>1</v>
      </c>
      <c r="AG222">
        <f>IF(COMMATS!AG225='Master Answer Key'!$B224, 1, 0)</f>
        <v>1</v>
      </c>
      <c r="AH222">
        <f>IF(COMMATS!AH225='Master Answer Key'!$B224, 1, 0)</f>
        <v>1</v>
      </c>
      <c r="AI222">
        <f>IF(COMMATS!AI225='Master Answer Key'!$B224, 1, 0)</f>
        <v>1</v>
      </c>
      <c r="AJ222">
        <f>IF(COMMATS!AJ225='Master Answer Key'!$B224, 1, 0)</f>
        <v>1</v>
      </c>
      <c r="AK222">
        <f>IF(COMMATS!AK225='Master Answer Key'!$B224, 1, 0)</f>
        <v>1</v>
      </c>
      <c r="AL222">
        <f>IF(COMMATS!AL225='Master Answer Key'!$B224, 1, 0)</f>
        <v>1</v>
      </c>
      <c r="AM222">
        <f>IF(COMMATS!AM225='Master Answer Key'!$B224, 1, 0)</f>
        <v>1</v>
      </c>
      <c r="AN222">
        <f>IF(COMMATS!AN225='Master Answer Key'!$B224, 1, 0)</f>
        <v>0</v>
      </c>
    </row>
    <row r="223">
      <c r="A223" s="5" t="s">
        <v>327</v>
      </c>
      <c r="B223">
        <f>IF(COMMATS!B226='Master Answer Key'!$B225, 1, 0)</f>
        <v>1</v>
      </c>
      <c r="C223">
        <f>IF(COMMATS!C226='Master Answer Key'!$B225, 1, 0)</f>
        <v>1</v>
      </c>
      <c r="D223">
        <f>IF(COMMATS!D226='Master Answer Key'!$B225, 1, 0)</f>
        <v>0</v>
      </c>
      <c r="E223">
        <f>IF(COMMATS!E226='Master Answer Key'!$B225, 1, 0)</f>
        <v>1</v>
      </c>
      <c r="F223">
        <f>IF(COMMATS!F226='Master Answer Key'!$B225, 1, 0)</f>
        <v>1</v>
      </c>
      <c r="G223">
        <f>IF(COMMATS!G226='Master Answer Key'!$B225, 1, 0)</f>
        <v>0</v>
      </c>
      <c r="H223">
        <f>IF(COMMATS!H226='Master Answer Key'!$B225, 1, 0)</f>
        <v>1</v>
      </c>
      <c r="I223">
        <f>IF(COMMATS!I226='Master Answer Key'!$B225, 1, 0)</f>
        <v>1</v>
      </c>
      <c r="J223">
        <f>IF(COMMATS!J226='Master Answer Key'!$B225, 1, 0)</f>
        <v>1</v>
      </c>
      <c r="K223">
        <f>IF(COMMATS!K226='Master Answer Key'!$B225, 1, 0)</f>
        <v>0</v>
      </c>
      <c r="L223">
        <f>IF(COMMATS!L226='Master Answer Key'!$B225, 1, 0)</f>
        <v>1</v>
      </c>
      <c r="M223">
        <f>IF(COMMATS!M226='Master Answer Key'!$B225, 1, 0)</f>
        <v>1</v>
      </c>
      <c r="N223">
        <f>IF(COMMATS!N226='Master Answer Key'!$B225, 1, 0)</f>
        <v>0</v>
      </c>
      <c r="O223">
        <f>IF(COMMATS!O226='Master Answer Key'!$B225, 1, 0)</f>
        <v>1</v>
      </c>
      <c r="P223">
        <f>IF(COMMATS!P226='Master Answer Key'!$B225, 1, 0)</f>
        <v>1</v>
      </c>
      <c r="Q223">
        <f>IF(COMMATS!Q226='Master Answer Key'!$B225, 1, 0)</f>
        <v>0</v>
      </c>
      <c r="R223">
        <f>IF(COMMATS!R226='Master Answer Key'!$B225, 1, 0)</f>
        <v>1</v>
      </c>
      <c r="S223">
        <f>IF(COMMATS!S226='Master Answer Key'!$B225, 1, 0)</f>
        <v>0</v>
      </c>
      <c r="T223">
        <f>IF(COMMATS!T226='Master Answer Key'!$B225, 1, 0)</f>
        <v>1</v>
      </c>
      <c r="U223">
        <f>IF(COMMATS!U226='Master Answer Key'!$B225, 1, 0)</f>
        <v>1</v>
      </c>
      <c r="V223">
        <f>IF(COMMATS!V226='Master Answer Key'!$B225, 1, 0)</f>
        <v>0</v>
      </c>
      <c r="W223">
        <f>IF(COMMATS!W226='Master Answer Key'!$B225, 1, 0)</f>
        <v>0</v>
      </c>
      <c r="X223">
        <f>IF(COMMATS!X226='Master Answer Key'!$B225, 1, 0)</f>
        <v>0</v>
      </c>
      <c r="Y223">
        <f>IF(COMMATS!Y226='Master Answer Key'!$B225, 1, 0)</f>
        <v>0</v>
      </c>
      <c r="Z223">
        <f>IF(COMMATS!Z226='Master Answer Key'!$B225, 1, 0)</f>
        <v>0</v>
      </c>
      <c r="AA223">
        <f>IF(COMMATS!AA226='Master Answer Key'!$B225, 1, 0)</f>
        <v>1</v>
      </c>
      <c r="AB223">
        <f>IF(COMMATS!AB226='Master Answer Key'!$B225, 1, 0)</f>
        <v>0</v>
      </c>
      <c r="AC223">
        <f>IF(COMMATS!AC226='Master Answer Key'!$B225, 1, 0)</f>
        <v>1</v>
      </c>
      <c r="AD223">
        <f>IF(COMMATS!AD226='Master Answer Key'!$B225, 1, 0)</f>
        <v>1</v>
      </c>
      <c r="AE223">
        <f>IF(COMMATS!AE226='Master Answer Key'!$B225, 1, 0)</f>
        <v>0</v>
      </c>
      <c r="AF223">
        <f>IF(COMMATS!AF226='Master Answer Key'!$B225, 1, 0)</f>
        <v>0</v>
      </c>
      <c r="AG223">
        <f>IF(COMMATS!AG226='Master Answer Key'!$B225, 1, 0)</f>
        <v>0</v>
      </c>
      <c r="AH223">
        <f>IF(COMMATS!AH226='Master Answer Key'!$B225, 1, 0)</f>
        <v>1</v>
      </c>
      <c r="AI223">
        <f>IF(COMMATS!AI226='Master Answer Key'!$B225, 1, 0)</f>
        <v>1</v>
      </c>
      <c r="AJ223">
        <f>IF(COMMATS!AJ226='Master Answer Key'!$B225, 1, 0)</f>
        <v>0</v>
      </c>
      <c r="AK223">
        <f>IF(COMMATS!AK226='Master Answer Key'!$B225, 1, 0)</f>
        <v>1</v>
      </c>
      <c r="AL223">
        <f>IF(COMMATS!AL226='Master Answer Key'!$B225, 1, 0)</f>
        <v>0</v>
      </c>
      <c r="AM223">
        <f>IF(COMMATS!AM226='Master Answer Key'!$B225, 1, 0)</f>
        <v>0</v>
      </c>
      <c r="AN223">
        <f>IF(COMMATS!AN226='Master Answer Key'!$B225, 1, 0)</f>
        <v>0</v>
      </c>
    </row>
    <row r="224">
      <c r="A224" s="5" t="s">
        <v>328</v>
      </c>
      <c r="B224">
        <f>IF(COMMATS!B227='Master Answer Key'!$B226, 1, 0)</f>
        <v>1</v>
      </c>
      <c r="C224">
        <f>IF(COMMATS!C227='Master Answer Key'!$B226, 1, 0)</f>
        <v>1</v>
      </c>
      <c r="D224">
        <f>IF(COMMATS!D227='Master Answer Key'!$B226, 1, 0)</f>
        <v>1</v>
      </c>
      <c r="E224">
        <f>IF(COMMATS!E227='Master Answer Key'!$B226, 1, 0)</f>
        <v>1</v>
      </c>
      <c r="F224">
        <f>IF(COMMATS!F227='Master Answer Key'!$B226, 1, 0)</f>
        <v>1</v>
      </c>
      <c r="G224">
        <f>IF(COMMATS!G227='Master Answer Key'!$B226, 1, 0)</f>
        <v>0</v>
      </c>
      <c r="H224">
        <f>IF(COMMATS!H227='Master Answer Key'!$B226, 1, 0)</f>
        <v>1</v>
      </c>
      <c r="I224">
        <f>IF(COMMATS!I227='Master Answer Key'!$B226, 1, 0)</f>
        <v>0</v>
      </c>
      <c r="J224">
        <f>IF(COMMATS!J227='Master Answer Key'!$B226, 1, 0)</f>
        <v>1</v>
      </c>
      <c r="K224">
        <f>IF(COMMATS!K227='Master Answer Key'!$B226, 1, 0)</f>
        <v>0</v>
      </c>
      <c r="L224">
        <f>IF(COMMATS!L227='Master Answer Key'!$B226, 1, 0)</f>
        <v>1</v>
      </c>
      <c r="M224">
        <f>IF(COMMATS!M227='Master Answer Key'!$B226, 1, 0)</f>
        <v>1</v>
      </c>
      <c r="N224">
        <f>IF(COMMATS!N227='Master Answer Key'!$B226, 1, 0)</f>
        <v>0</v>
      </c>
      <c r="O224">
        <f>IF(COMMATS!O227='Master Answer Key'!$B226, 1, 0)</f>
        <v>1</v>
      </c>
      <c r="P224">
        <f>IF(COMMATS!P227='Master Answer Key'!$B226, 1, 0)</f>
        <v>0</v>
      </c>
      <c r="Q224">
        <f>IF(COMMATS!Q227='Master Answer Key'!$B226, 1, 0)</f>
        <v>0</v>
      </c>
      <c r="R224">
        <f>IF(COMMATS!R227='Master Answer Key'!$B226, 1, 0)</f>
        <v>1</v>
      </c>
      <c r="S224">
        <f>IF(COMMATS!S227='Master Answer Key'!$B226, 1, 0)</f>
        <v>1</v>
      </c>
      <c r="T224">
        <f>IF(COMMATS!T227='Master Answer Key'!$B226, 1, 0)</f>
        <v>1</v>
      </c>
      <c r="U224">
        <f>IF(COMMATS!U227='Master Answer Key'!$B226, 1, 0)</f>
        <v>1</v>
      </c>
      <c r="V224">
        <f>IF(COMMATS!V227='Master Answer Key'!$B226, 1, 0)</f>
        <v>1</v>
      </c>
      <c r="W224">
        <f>IF(COMMATS!W227='Master Answer Key'!$B226, 1, 0)</f>
        <v>0</v>
      </c>
      <c r="X224">
        <f>IF(COMMATS!X227='Master Answer Key'!$B226, 1, 0)</f>
        <v>0</v>
      </c>
      <c r="Y224">
        <f>IF(COMMATS!Y227='Master Answer Key'!$B226, 1, 0)</f>
        <v>0</v>
      </c>
      <c r="Z224">
        <f>IF(COMMATS!Z227='Master Answer Key'!$B226, 1, 0)</f>
        <v>0</v>
      </c>
      <c r="AA224">
        <f>IF(COMMATS!AA227='Master Answer Key'!$B226, 1, 0)</f>
        <v>1</v>
      </c>
      <c r="AB224">
        <f>IF(COMMATS!AB227='Master Answer Key'!$B226, 1, 0)</f>
        <v>0</v>
      </c>
      <c r="AC224">
        <f>IF(COMMATS!AC227='Master Answer Key'!$B226, 1, 0)</f>
        <v>1</v>
      </c>
      <c r="AD224">
        <f>IF(COMMATS!AD227='Master Answer Key'!$B226, 1, 0)</f>
        <v>1</v>
      </c>
      <c r="AE224">
        <f>IF(COMMATS!AE227='Master Answer Key'!$B226, 1, 0)</f>
        <v>1</v>
      </c>
      <c r="AF224">
        <f>IF(COMMATS!AF227='Master Answer Key'!$B226, 1, 0)</f>
        <v>0</v>
      </c>
      <c r="AG224">
        <f>IF(COMMATS!AG227='Master Answer Key'!$B226, 1, 0)</f>
        <v>1</v>
      </c>
      <c r="AH224">
        <f>IF(COMMATS!AH227='Master Answer Key'!$B226, 1, 0)</f>
        <v>1</v>
      </c>
      <c r="AI224">
        <f>IF(COMMATS!AI227='Master Answer Key'!$B226, 1, 0)</f>
        <v>1</v>
      </c>
      <c r="AJ224">
        <f>IF(COMMATS!AJ227='Master Answer Key'!$B226, 1, 0)</f>
        <v>1</v>
      </c>
      <c r="AK224">
        <f>IF(COMMATS!AK227='Master Answer Key'!$B226, 1, 0)</f>
        <v>1</v>
      </c>
      <c r="AL224">
        <f>IF(COMMATS!AL227='Master Answer Key'!$B226, 1, 0)</f>
        <v>1</v>
      </c>
      <c r="AM224">
        <f>IF(COMMATS!AM227='Master Answer Key'!$B226, 1, 0)</f>
        <v>0</v>
      </c>
      <c r="AN224">
        <f>IF(COMMATS!AN227='Master Answer Key'!$B226, 1, 0)</f>
        <v>0</v>
      </c>
    </row>
    <row r="225">
      <c r="A225" s="5" t="s">
        <v>329</v>
      </c>
      <c r="B225">
        <f>IF(COMMATS!B228='Master Answer Key'!$B227, 1, 0)</f>
        <v>1</v>
      </c>
      <c r="C225">
        <f>IF(COMMATS!C228='Master Answer Key'!$B227, 1, 0)</f>
        <v>1</v>
      </c>
      <c r="D225">
        <f>IF(COMMATS!D228='Master Answer Key'!$B227, 1, 0)</f>
        <v>0</v>
      </c>
      <c r="E225">
        <f>IF(COMMATS!E228='Master Answer Key'!$B227, 1, 0)</f>
        <v>0</v>
      </c>
      <c r="F225">
        <f>IF(COMMATS!F228='Master Answer Key'!$B227, 1, 0)</f>
        <v>1</v>
      </c>
      <c r="G225">
        <f>IF(COMMATS!G228='Master Answer Key'!$B227, 1, 0)</f>
        <v>0</v>
      </c>
      <c r="H225">
        <f>IF(COMMATS!H228='Master Answer Key'!$B227, 1, 0)</f>
        <v>1</v>
      </c>
      <c r="I225">
        <f>IF(COMMATS!I228='Master Answer Key'!$B227, 1, 0)</f>
        <v>1</v>
      </c>
      <c r="J225">
        <f>IF(COMMATS!J228='Master Answer Key'!$B227, 1, 0)</f>
        <v>1</v>
      </c>
      <c r="K225">
        <f>IF(COMMATS!K228='Master Answer Key'!$B227, 1, 0)</f>
        <v>1</v>
      </c>
      <c r="L225">
        <f>IF(COMMATS!L228='Master Answer Key'!$B227, 1, 0)</f>
        <v>1</v>
      </c>
      <c r="M225">
        <f>IF(COMMATS!M228='Master Answer Key'!$B227, 1, 0)</f>
        <v>1</v>
      </c>
      <c r="N225">
        <f>IF(COMMATS!N228='Master Answer Key'!$B227, 1, 0)</f>
        <v>1</v>
      </c>
      <c r="O225">
        <f>IF(COMMATS!O228='Master Answer Key'!$B227, 1, 0)</f>
        <v>1</v>
      </c>
      <c r="P225">
        <f>IF(COMMATS!P228='Master Answer Key'!$B227, 1, 0)</f>
        <v>1</v>
      </c>
      <c r="Q225">
        <f>IF(COMMATS!Q228='Master Answer Key'!$B227, 1, 0)</f>
        <v>0</v>
      </c>
      <c r="R225">
        <f>IF(COMMATS!R228='Master Answer Key'!$B227, 1, 0)</f>
        <v>1</v>
      </c>
      <c r="S225">
        <f>IF(COMMATS!S228='Master Answer Key'!$B227, 1, 0)</f>
        <v>0</v>
      </c>
      <c r="T225">
        <f>IF(COMMATS!T228='Master Answer Key'!$B227, 1, 0)</f>
        <v>1</v>
      </c>
      <c r="U225">
        <f>IF(COMMATS!U228='Master Answer Key'!$B227, 1, 0)</f>
        <v>0</v>
      </c>
      <c r="V225">
        <f>IF(COMMATS!V228='Master Answer Key'!$B227, 1, 0)</f>
        <v>0</v>
      </c>
      <c r="W225">
        <f>IF(COMMATS!W228='Master Answer Key'!$B227, 1, 0)</f>
        <v>0</v>
      </c>
      <c r="X225">
        <f>IF(COMMATS!X228='Master Answer Key'!$B227, 1, 0)</f>
        <v>0</v>
      </c>
      <c r="Y225">
        <f>IF(COMMATS!Y228='Master Answer Key'!$B227, 1, 0)</f>
        <v>0</v>
      </c>
      <c r="Z225">
        <f>IF(COMMATS!Z228='Master Answer Key'!$B227, 1, 0)</f>
        <v>0</v>
      </c>
      <c r="AA225">
        <f>IF(COMMATS!AA228='Master Answer Key'!$B227, 1, 0)</f>
        <v>1</v>
      </c>
      <c r="AB225">
        <f>IF(COMMATS!AB228='Master Answer Key'!$B227, 1, 0)</f>
        <v>1</v>
      </c>
      <c r="AC225">
        <f>IF(COMMATS!AC228='Master Answer Key'!$B227, 1, 0)</f>
        <v>0</v>
      </c>
      <c r="AD225">
        <f>IF(COMMATS!AD228='Master Answer Key'!$B227, 1, 0)</f>
        <v>1</v>
      </c>
      <c r="AE225">
        <f>IF(COMMATS!AE228='Master Answer Key'!$B227, 1, 0)</f>
        <v>1</v>
      </c>
      <c r="AF225">
        <f>IF(COMMATS!AF228='Master Answer Key'!$B227, 1, 0)</f>
        <v>0</v>
      </c>
      <c r="AG225">
        <f>IF(COMMATS!AG228='Master Answer Key'!$B227, 1, 0)</f>
        <v>0</v>
      </c>
      <c r="AH225">
        <f>IF(COMMATS!AH228='Master Answer Key'!$B227, 1, 0)</f>
        <v>1</v>
      </c>
      <c r="AI225">
        <f>IF(COMMATS!AI228='Master Answer Key'!$B227, 1, 0)</f>
        <v>0</v>
      </c>
      <c r="AJ225">
        <f>IF(COMMATS!AJ228='Master Answer Key'!$B227, 1, 0)</f>
        <v>1</v>
      </c>
      <c r="AK225">
        <f>IF(COMMATS!AK228='Master Answer Key'!$B227, 1, 0)</f>
        <v>0</v>
      </c>
      <c r="AL225">
        <f>IF(COMMATS!AL228='Master Answer Key'!$B227, 1, 0)</f>
        <v>0</v>
      </c>
      <c r="AM225">
        <f>IF(COMMATS!AM228='Master Answer Key'!$B227, 1, 0)</f>
        <v>1</v>
      </c>
      <c r="AN225">
        <f>IF(COMMATS!AN228='Master Answer Key'!$B227, 1, 0)</f>
        <v>0</v>
      </c>
    </row>
    <row r="226">
      <c r="A226" s="5" t="s">
        <v>330</v>
      </c>
      <c r="B226">
        <f>IF(COMMATS!B229='Master Answer Key'!$B228, 1, 0)</f>
        <v>1</v>
      </c>
      <c r="C226">
        <f>IF(COMMATS!C229='Master Answer Key'!$B228, 1, 0)</f>
        <v>1</v>
      </c>
      <c r="D226">
        <f>IF(COMMATS!D229='Master Answer Key'!$B228, 1, 0)</f>
        <v>1</v>
      </c>
      <c r="E226">
        <f>IF(COMMATS!E229='Master Answer Key'!$B228, 1, 0)</f>
        <v>1</v>
      </c>
      <c r="F226">
        <f>IF(COMMATS!F229='Master Answer Key'!$B228, 1, 0)</f>
        <v>0</v>
      </c>
      <c r="G226">
        <f>IF(COMMATS!G229='Master Answer Key'!$B228, 1, 0)</f>
        <v>0</v>
      </c>
      <c r="H226">
        <f>IF(COMMATS!H229='Master Answer Key'!$B228, 1, 0)</f>
        <v>1</v>
      </c>
      <c r="I226">
        <f>IF(COMMATS!I229='Master Answer Key'!$B228, 1, 0)</f>
        <v>1</v>
      </c>
      <c r="J226">
        <f>IF(COMMATS!J229='Master Answer Key'!$B228, 1, 0)</f>
        <v>1</v>
      </c>
      <c r="K226">
        <f>IF(COMMATS!K229='Master Answer Key'!$B228, 1, 0)</f>
        <v>1</v>
      </c>
      <c r="L226">
        <f>IF(COMMATS!L229='Master Answer Key'!$B228, 1, 0)</f>
        <v>1</v>
      </c>
      <c r="M226">
        <f>IF(COMMATS!M229='Master Answer Key'!$B228, 1, 0)</f>
        <v>1</v>
      </c>
      <c r="N226">
        <f>IF(COMMATS!N229='Master Answer Key'!$B228, 1, 0)</f>
        <v>1</v>
      </c>
      <c r="O226">
        <f>IF(COMMATS!O229='Master Answer Key'!$B228, 1, 0)</f>
        <v>1</v>
      </c>
      <c r="P226">
        <f>IF(COMMATS!P229='Master Answer Key'!$B228, 1, 0)</f>
        <v>1</v>
      </c>
      <c r="Q226">
        <f>IF(COMMATS!Q229='Master Answer Key'!$B228, 1, 0)</f>
        <v>1</v>
      </c>
      <c r="R226">
        <f>IF(COMMATS!R229='Master Answer Key'!$B228, 1, 0)</f>
        <v>0</v>
      </c>
      <c r="S226">
        <f>IF(COMMATS!S229='Master Answer Key'!$B228, 1, 0)</f>
        <v>1</v>
      </c>
      <c r="T226">
        <f>IF(COMMATS!T229='Master Answer Key'!$B228, 1, 0)</f>
        <v>1</v>
      </c>
      <c r="U226">
        <f>IF(COMMATS!U229='Master Answer Key'!$B228, 1, 0)</f>
        <v>1</v>
      </c>
      <c r="V226">
        <f>IF(COMMATS!V229='Master Answer Key'!$B228, 1, 0)</f>
        <v>1</v>
      </c>
      <c r="W226">
        <f>IF(COMMATS!W229='Master Answer Key'!$B228, 1, 0)</f>
        <v>0</v>
      </c>
      <c r="X226">
        <f>IF(COMMATS!X229='Master Answer Key'!$B228, 1, 0)</f>
        <v>1</v>
      </c>
      <c r="Y226">
        <f>IF(COMMATS!Y229='Master Answer Key'!$B228, 1, 0)</f>
        <v>0</v>
      </c>
      <c r="Z226">
        <f>IF(COMMATS!Z229='Master Answer Key'!$B228, 1, 0)</f>
        <v>0</v>
      </c>
      <c r="AA226">
        <f>IF(COMMATS!AA229='Master Answer Key'!$B228, 1, 0)</f>
        <v>1</v>
      </c>
      <c r="AB226">
        <f>IF(COMMATS!AB229='Master Answer Key'!$B228, 1, 0)</f>
        <v>1</v>
      </c>
      <c r="AC226">
        <f>IF(COMMATS!AC229='Master Answer Key'!$B228, 1, 0)</f>
        <v>1</v>
      </c>
      <c r="AD226">
        <f>IF(COMMATS!AD229='Master Answer Key'!$B228, 1, 0)</f>
        <v>1</v>
      </c>
      <c r="AE226">
        <f>IF(COMMATS!AE229='Master Answer Key'!$B228, 1, 0)</f>
        <v>1</v>
      </c>
      <c r="AF226">
        <f>IF(COMMATS!AF229='Master Answer Key'!$B228, 1, 0)</f>
        <v>1</v>
      </c>
      <c r="AG226">
        <f>IF(COMMATS!AG229='Master Answer Key'!$B228, 1, 0)</f>
        <v>0</v>
      </c>
      <c r="AH226">
        <f>IF(COMMATS!AH229='Master Answer Key'!$B228, 1, 0)</f>
        <v>1</v>
      </c>
      <c r="AI226">
        <f>IF(COMMATS!AI229='Master Answer Key'!$B228, 1, 0)</f>
        <v>1</v>
      </c>
      <c r="AJ226">
        <f>IF(COMMATS!AJ229='Master Answer Key'!$B228, 1, 0)</f>
        <v>1</v>
      </c>
      <c r="AK226">
        <f>IF(COMMATS!AK229='Master Answer Key'!$B228, 1, 0)</f>
        <v>1</v>
      </c>
      <c r="AL226">
        <f>IF(COMMATS!AL229='Master Answer Key'!$B228, 1, 0)</f>
        <v>1</v>
      </c>
      <c r="AM226">
        <f>IF(COMMATS!AM229='Master Answer Key'!$B228, 1, 0)</f>
        <v>1</v>
      </c>
      <c r="AN226">
        <f>IF(COMMATS!AN229='Master Answer Key'!$B228, 1, 0)</f>
        <v>0</v>
      </c>
    </row>
    <row r="227">
      <c r="A227" s="5" t="s">
        <v>331</v>
      </c>
      <c r="B227">
        <f>IF(COMMATS!B230='Master Answer Key'!$B229, 1, 0)</f>
        <v>1</v>
      </c>
      <c r="C227">
        <f>IF(COMMATS!C230='Master Answer Key'!$B229, 1, 0)</f>
        <v>1</v>
      </c>
      <c r="D227">
        <f>IF(COMMATS!D230='Master Answer Key'!$B229, 1, 0)</f>
        <v>1</v>
      </c>
      <c r="E227">
        <f>IF(COMMATS!E230='Master Answer Key'!$B229, 1, 0)</f>
        <v>1</v>
      </c>
      <c r="F227">
        <f>IF(COMMATS!F230='Master Answer Key'!$B229, 1, 0)</f>
        <v>1</v>
      </c>
      <c r="G227">
        <f>IF(COMMATS!G230='Master Answer Key'!$B229, 1, 0)</f>
        <v>0</v>
      </c>
      <c r="H227">
        <f>IF(COMMATS!H230='Master Answer Key'!$B229, 1, 0)</f>
        <v>1</v>
      </c>
      <c r="I227">
        <f>IF(COMMATS!I230='Master Answer Key'!$B229, 1, 0)</f>
        <v>0</v>
      </c>
      <c r="J227">
        <f>IF(COMMATS!J230='Master Answer Key'!$B229, 1, 0)</f>
        <v>1</v>
      </c>
      <c r="K227">
        <f>IF(COMMATS!K230='Master Answer Key'!$B229, 1, 0)</f>
        <v>1</v>
      </c>
      <c r="L227">
        <f>IF(COMMATS!L230='Master Answer Key'!$B229, 1, 0)</f>
        <v>1</v>
      </c>
      <c r="M227">
        <f>IF(COMMATS!M230='Master Answer Key'!$B229, 1, 0)</f>
        <v>1</v>
      </c>
      <c r="N227">
        <f>IF(COMMATS!N230='Master Answer Key'!$B229, 1, 0)</f>
        <v>1</v>
      </c>
      <c r="O227">
        <f>IF(COMMATS!O230='Master Answer Key'!$B229, 1, 0)</f>
        <v>1</v>
      </c>
      <c r="P227">
        <f>IF(COMMATS!P230='Master Answer Key'!$B229, 1, 0)</f>
        <v>1</v>
      </c>
      <c r="Q227">
        <f>IF(COMMATS!Q230='Master Answer Key'!$B229, 1, 0)</f>
        <v>1</v>
      </c>
      <c r="R227">
        <f>IF(COMMATS!R230='Master Answer Key'!$B229, 1, 0)</f>
        <v>1</v>
      </c>
      <c r="S227">
        <f>IF(COMMATS!S230='Master Answer Key'!$B229, 1, 0)</f>
        <v>0</v>
      </c>
      <c r="T227">
        <f>IF(COMMATS!T230='Master Answer Key'!$B229, 1, 0)</f>
        <v>1</v>
      </c>
      <c r="U227">
        <f>IF(COMMATS!U230='Master Answer Key'!$B229, 1, 0)</f>
        <v>0</v>
      </c>
      <c r="V227">
        <f>IF(COMMATS!V230='Master Answer Key'!$B229, 1, 0)</f>
        <v>0</v>
      </c>
      <c r="W227">
        <f>IF(COMMATS!W230='Master Answer Key'!$B229, 1, 0)</f>
        <v>0</v>
      </c>
      <c r="X227">
        <f>IF(COMMATS!X230='Master Answer Key'!$B229, 1, 0)</f>
        <v>1</v>
      </c>
      <c r="Y227">
        <f>IF(COMMATS!Y230='Master Answer Key'!$B229, 1, 0)</f>
        <v>0</v>
      </c>
      <c r="Z227">
        <f>IF(COMMATS!Z230='Master Answer Key'!$B229, 1, 0)</f>
        <v>0</v>
      </c>
      <c r="AA227">
        <f>IF(COMMATS!AA230='Master Answer Key'!$B229, 1, 0)</f>
        <v>1</v>
      </c>
      <c r="AB227">
        <f>IF(COMMATS!AB230='Master Answer Key'!$B229, 1, 0)</f>
        <v>1</v>
      </c>
      <c r="AC227">
        <f>IF(COMMATS!AC230='Master Answer Key'!$B229, 1, 0)</f>
        <v>0</v>
      </c>
      <c r="AD227">
        <f>IF(COMMATS!AD230='Master Answer Key'!$B229, 1, 0)</f>
        <v>1</v>
      </c>
      <c r="AE227">
        <f>IF(COMMATS!AE230='Master Answer Key'!$B229, 1, 0)</f>
        <v>1</v>
      </c>
      <c r="AF227">
        <f>IF(COMMATS!AF230='Master Answer Key'!$B229, 1, 0)</f>
        <v>1</v>
      </c>
      <c r="AG227">
        <f>IF(COMMATS!AG230='Master Answer Key'!$B229, 1, 0)</f>
        <v>1</v>
      </c>
      <c r="AH227">
        <f>IF(COMMATS!AH230='Master Answer Key'!$B229, 1, 0)</f>
        <v>1</v>
      </c>
      <c r="AI227">
        <f>IF(COMMATS!AI230='Master Answer Key'!$B229, 1, 0)</f>
        <v>1</v>
      </c>
      <c r="AJ227">
        <f>IF(COMMATS!AJ230='Master Answer Key'!$B229, 1, 0)</f>
        <v>1</v>
      </c>
      <c r="AK227">
        <f>IF(COMMATS!AK230='Master Answer Key'!$B229, 1, 0)</f>
        <v>1</v>
      </c>
      <c r="AL227">
        <f>IF(COMMATS!AL230='Master Answer Key'!$B229, 1, 0)</f>
        <v>1</v>
      </c>
      <c r="AM227">
        <f>IF(COMMATS!AM230='Master Answer Key'!$B229, 1, 0)</f>
        <v>1</v>
      </c>
      <c r="AN227">
        <f>IF(COMMATS!AN230='Master Answer Key'!$B229, 1, 0)</f>
        <v>0</v>
      </c>
    </row>
    <row r="228">
      <c r="A228" s="5" t="s">
        <v>332</v>
      </c>
      <c r="B228">
        <f>IF(COMMATS!B231='Master Answer Key'!$B230, 1, 0)</f>
        <v>1</v>
      </c>
      <c r="C228">
        <f>IF(COMMATS!C231='Master Answer Key'!$B230, 1, 0)</f>
        <v>1</v>
      </c>
      <c r="D228">
        <f>IF(COMMATS!D231='Master Answer Key'!$B230, 1, 0)</f>
        <v>1</v>
      </c>
      <c r="E228">
        <f>IF(COMMATS!E231='Master Answer Key'!$B230, 1, 0)</f>
        <v>1</v>
      </c>
      <c r="F228">
        <f>IF(COMMATS!F231='Master Answer Key'!$B230, 1, 0)</f>
        <v>1</v>
      </c>
      <c r="G228">
        <f>IF(COMMATS!G231='Master Answer Key'!$B230, 1, 0)</f>
        <v>0</v>
      </c>
      <c r="H228">
        <f>IF(COMMATS!H231='Master Answer Key'!$B230, 1, 0)</f>
        <v>1</v>
      </c>
      <c r="I228">
        <f>IF(COMMATS!I231='Master Answer Key'!$B230, 1, 0)</f>
        <v>1</v>
      </c>
      <c r="J228">
        <f>IF(COMMATS!J231='Master Answer Key'!$B230, 1, 0)</f>
        <v>1</v>
      </c>
      <c r="K228">
        <f>IF(COMMATS!K231='Master Answer Key'!$B230, 1, 0)</f>
        <v>1</v>
      </c>
      <c r="L228">
        <f>IF(COMMATS!L231='Master Answer Key'!$B230, 1, 0)</f>
        <v>1</v>
      </c>
      <c r="M228">
        <f>IF(COMMATS!M231='Master Answer Key'!$B230, 1, 0)</f>
        <v>1</v>
      </c>
      <c r="N228">
        <f>IF(COMMATS!N231='Master Answer Key'!$B230, 1, 0)</f>
        <v>1</v>
      </c>
      <c r="O228">
        <f>IF(COMMATS!O231='Master Answer Key'!$B230, 1, 0)</f>
        <v>1</v>
      </c>
      <c r="P228">
        <f>IF(COMMATS!P231='Master Answer Key'!$B230, 1, 0)</f>
        <v>1</v>
      </c>
      <c r="Q228">
        <f>IF(COMMATS!Q231='Master Answer Key'!$B230, 1, 0)</f>
        <v>1</v>
      </c>
      <c r="R228">
        <f>IF(COMMATS!R231='Master Answer Key'!$B230, 1, 0)</f>
        <v>0</v>
      </c>
      <c r="S228">
        <f>IF(COMMATS!S231='Master Answer Key'!$B230, 1, 0)</f>
        <v>0</v>
      </c>
      <c r="T228">
        <f>IF(COMMATS!T231='Master Answer Key'!$B230, 1, 0)</f>
        <v>1</v>
      </c>
      <c r="U228">
        <f>IF(COMMATS!U231='Master Answer Key'!$B230, 1, 0)</f>
        <v>1</v>
      </c>
      <c r="V228">
        <f>IF(COMMATS!V231='Master Answer Key'!$B230, 1, 0)</f>
        <v>1</v>
      </c>
      <c r="W228">
        <f>IF(COMMATS!W231='Master Answer Key'!$B230, 1, 0)</f>
        <v>0</v>
      </c>
      <c r="X228">
        <f>IF(COMMATS!X231='Master Answer Key'!$B230, 1, 0)</f>
        <v>1</v>
      </c>
      <c r="Y228">
        <f>IF(COMMATS!Y231='Master Answer Key'!$B230, 1, 0)</f>
        <v>0</v>
      </c>
      <c r="Z228">
        <f>IF(COMMATS!Z231='Master Answer Key'!$B230, 1, 0)</f>
        <v>0</v>
      </c>
      <c r="AA228">
        <f>IF(COMMATS!AA231='Master Answer Key'!$B230, 1, 0)</f>
        <v>1</v>
      </c>
      <c r="AB228">
        <f>IF(COMMATS!AB231='Master Answer Key'!$B230, 1, 0)</f>
        <v>1</v>
      </c>
      <c r="AC228">
        <f>IF(COMMATS!AC231='Master Answer Key'!$B230, 1, 0)</f>
        <v>0</v>
      </c>
      <c r="AD228">
        <f>IF(COMMATS!AD231='Master Answer Key'!$B230, 1, 0)</f>
        <v>0</v>
      </c>
      <c r="AE228">
        <f>IF(COMMATS!AE231='Master Answer Key'!$B230, 1, 0)</f>
        <v>1</v>
      </c>
      <c r="AF228">
        <f>IF(COMMATS!AF231='Master Answer Key'!$B230, 1, 0)</f>
        <v>0</v>
      </c>
      <c r="AG228">
        <f>IF(COMMATS!AG231='Master Answer Key'!$B230, 1, 0)</f>
        <v>1</v>
      </c>
      <c r="AH228">
        <f>IF(COMMATS!AH231='Master Answer Key'!$B230, 1, 0)</f>
        <v>0</v>
      </c>
      <c r="AI228">
        <f>IF(COMMATS!AI231='Master Answer Key'!$B230, 1, 0)</f>
        <v>1</v>
      </c>
      <c r="AJ228">
        <f>IF(COMMATS!AJ231='Master Answer Key'!$B230, 1, 0)</f>
        <v>1</v>
      </c>
      <c r="AK228">
        <f>IF(COMMATS!AK231='Master Answer Key'!$B230, 1, 0)</f>
        <v>1</v>
      </c>
      <c r="AL228">
        <f>IF(COMMATS!AL231='Master Answer Key'!$B230, 1, 0)</f>
        <v>0</v>
      </c>
      <c r="AM228">
        <f>IF(COMMATS!AM231='Master Answer Key'!$B230, 1, 0)</f>
        <v>1</v>
      </c>
      <c r="AN228">
        <f>IF(COMMATS!AN231='Master Answer Key'!$B230, 1, 0)</f>
        <v>0</v>
      </c>
    </row>
    <row r="229">
      <c r="A229" s="5" t="s">
        <v>333</v>
      </c>
      <c r="B229">
        <f>IF(COMMATS!B232='Master Answer Key'!$B231, 1, 0)</f>
        <v>1</v>
      </c>
      <c r="C229">
        <f>IF(COMMATS!C232='Master Answer Key'!$B231, 1, 0)</f>
        <v>1</v>
      </c>
      <c r="D229">
        <f>IF(COMMATS!D232='Master Answer Key'!$B231, 1, 0)</f>
        <v>1</v>
      </c>
      <c r="E229">
        <f>IF(COMMATS!E232='Master Answer Key'!$B231, 1, 0)</f>
        <v>1</v>
      </c>
      <c r="F229">
        <f>IF(COMMATS!F232='Master Answer Key'!$B231, 1, 0)</f>
        <v>1</v>
      </c>
      <c r="G229">
        <f>IF(COMMATS!G232='Master Answer Key'!$B231, 1, 0)</f>
        <v>0</v>
      </c>
      <c r="H229">
        <f>IF(COMMATS!H232='Master Answer Key'!$B231, 1, 0)</f>
        <v>1</v>
      </c>
      <c r="I229">
        <f>IF(COMMATS!I232='Master Answer Key'!$B231, 1, 0)</f>
        <v>0</v>
      </c>
      <c r="J229">
        <f>IF(COMMATS!J232='Master Answer Key'!$B231, 1, 0)</f>
        <v>1</v>
      </c>
      <c r="K229">
        <f>IF(COMMATS!K232='Master Answer Key'!$B231, 1, 0)</f>
        <v>0</v>
      </c>
      <c r="L229">
        <f>IF(COMMATS!L232='Master Answer Key'!$B231, 1, 0)</f>
        <v>1</v>
      </c>
      <c r="M229">
        <f>IF(COMMATS!M232='Master Answer Key'!$B231, 1, 0)</f>
        <v>1</v>
      </c>
      <c r="N229">
        <f>IF(COMMATS!N232='Master Answer Key'!$B231, 1, 0)</f>
        <v>1</v>
      </c>
      <c r="O229">
        <f>IF(COMMATS!O232='Master Answer Key'!$B231, 1, 0)</f>
        <v>1</v>
      </c>
      <c r="P229">
        <f>IF(COMMATS!P232='Master Answer Key'!$B231, 1, 0)</f>
        <v>1</v>
      </c>
      <c r="Q229">
        <f>IF(COMMATS!Q232='Master Answer Key'!$B231, 1, 0)</f>
        <v>1</v>
      </c>
      <c r="R229">
        <f>IF(COMMATS!R232='Master Answer Key'!$B231, 1, 0)</f>
        <v>1</v>
      </c>
      <c r="S229">
        <f>IF(COMMATS!S232='Master Answer Key'!$B231, 1, 0)</f>
        <v>1</v>
      </c>
      <c r="T229">
        <f>IF(COMMATS!T232='Master Answer Key'!$B231, 1, 0)</f>
        <v>1</v>
      </c>
      <c r="U229">
        <f>IF(COMMATS!U232='Master Answer Key'!$B231, 1, 0)</f>
        <v>1</v>
      </c>
      <c r="V229">
        <f>IF(COMMATS!V232='Master Answer Key'!$B231, 1, 0)</f>
        <v>1</v>
      </c>
      <c r="W229">
        <f>IF(COMMATS!W232='Master Answer Key'!$B231, 1, 0)</f>
        <v>0</v>
      </c>
      <c r="X229">
        <f>IF(COMMATS!X232='Master Answer Key'!$B231, 1, 0)</f>
        <v>1</v>
      </c>
      <c r="Y229">
        <f>IF(COMMATS!Y232='Master Answer Key'!$B231, 1, 0)</f>
        <v>0</v>
      </c>
      <c r="Z229">
        <f>IF(COMMATS!Z232='Master Answer Key'!$B231, 1, 0)</f>
        <v>0</v>
      </c>
      <c r="AA229">
        <f>IF(COMMATS!AA232='Master Answer Key'!$B231, 1, 0)</f>
        <v>1</v>
      </c>
      <c r="AB229">
        <f>IF(COMMATS!AB232='Master Answer Key'!$B231, 1, 0)</f>
        <v>1</v>
      </c>
      <c r="AC229">
        <f>IF(COMMATS!AC232='Master Answer Key'!$B231, 1, 0)</f>
        <v>0</v>
      </c>
      <c r="AD229">
        <f>IF(COMMATS!AD232='Master Answer Key'!$B231, 1, 0)</f>
        <v>1</v>
      </c>
      <c r="AE229">
        <f>IF(COMMATS!AE232='Master Answer Key'!$B231, 1, 0)</f>
        <v>1</v>
      </c>
      <c r="AF229">
        <f>IF(COMMATS!AF232='Master Answer Key'!$B231, 1, 0)</f>
        <v>1</v>
      </c>
      <c r="AG229">
        <f>IF(COMMATS!AG232='Master Answer Key'!$B231, 1, 0)</f>
        <v>0</v>
      </c>
      <c r="AH229">
        <f>IF(COMMATS!AH232='Master Answer Key'!$B231, 1, 0)</f>
        <v>1</v>
      </c>
      <c r="AI229">
        <f>IF(COMMATS!AI232='Master Answer Key'!$B231, 1, 0)</f>
        <v>1</v>
      </c>
      <c r="AJ229">
        <f>IF(COMMATS!AJ232='Master Answer Key'!$B231, 1, 0)</f>
        <v>1</v>
      </c>
      <c r="AK229">
        <f>IF(COMMATS!AK232='Master Answer Key'!$B231, 1, 0)</f>
        <v>1</v>
      </c>
      <c r="AL229">
        <f>IF(COMMATS!AL232='Master Answer Key'!$B231, 1, 0)</f>
        <v>1</v>
      </c>
      <c r="AM229">
        <f>IF(COMMATS!AM232='Master Answer Key'!$B231, 1, 0)</f>
        <v>1</v>
      </c>
      <c r="AN229">
        <f>IF(COMMATS!AN232='Master Answer Key'!$B231, 1, 0)</f>
        <v>0</v>
      </c>
    </row>
    <row r="230">
      <c r="A230" s="5" t="s">
        <v>334</v>
      </c>
      <c r="B230">
        <f>IF(COMMATS!B233='Master Answer Key'!$B232, 1, 0)</f>
        <v>1</v>
      </c>
      <c r="C230">
        <f>IF(COMMATS!C233='Master Answer Key'!$B232, 1, 0)</f>
        <v>1</v>
      </c>
      <c r="D230">
        <f>IF(COMMATS!D233='Master Answer Key'!$B232, 1, 0)</f>
        <v>1</v>
      </c>
      <c r="E230">
        <f>IF(COMMATS!E233='Master Answer Key'!$B232, 1, 0)</f>
        <v>1</v>
      </c>
      <c r="F230">
        <f>IF(COMMATS!F233='Master Answer Key'!$B232, 1, 0)</f>
        <v>1</v>
      </c>
      <c r="G230">
        <f>IF(COMMATS!G233='Master Answer Key'!$B232, 1, 0)</f>
        <v>0</v>
      </c>
      <c r="H230">
        <f>IF(COMMATS!H233='Master Answer Key'!$B232, 1, 0)</f>
        <v>1</v>
      </c>
      <c r="I230">
        <f>IF(COMMATS!I233='Master Answer Key'!$B232, 1, 0)</f>
        <v>1</v>
      </c>
      <c r="J230">
        <f>IF(COMMATS!J233='Master Answer Key'!$B232, 1, 0)</f>
        <v>1</v>
      </c>
      <c r="K230">
        <f>IF(COMMATS!K233='Master Answer Key'!$B232, 1, 0)</f>
        <v>0</v>
      </c>
      <c r="L230">
        <f>IF(COMMATS!L233='Master Answer Key'!$B232, 1, 0)</f>
        <v>1</v>
      </c>
      <c r="M230">
        <f>IF(COMMATS!M233='Master Answer Key'!$B232, 1, 0)</f>
        <v>1</v>
      </c>
      <c r="N230">
        <f>IF(COMMATS!N233='Master Answer Key'!$B232, 1, 0)</f>
        <v>0</v>
      </c>
      <c r="O230">
        <f>IF(COMMATS!O233='Master Answer Key'!$B232, 1, 0)</f>
        <v>1</v>
      </c>
      <c r="P230">
        <f>IF(COMMATS!P233='Master Answer Key'!$B232, 1, 0)</f>
        <v>1</v>
      </c>
      <c r="Q230">
        <f>IF(COMMATS!Q233='Master Answer Key'!$B232, 1, 0)</f>
        <v>1</v>
      </c>
      <c r="R230">
        <f>IF(COMMATS!R233='Master Answer Key'!$B232, 1, 0)</f>
        <v>1</v>
      </c>
      <c r="S230">
        <f>IF(COMMATS!S233='Master Answer Key'!$B232, 1, 0)</f>
        <v>1</v>
      </c>
      <c r="T230">
        <f>IF(COMMATS!T233='Master Answer Key'!$B232, 1, 0)</f>
        <v>1</v>
      </c>
      <c r="U230">
        <f>IF(COMMATS!U233='Master Answer Key'!$B232, 1, 0)</f>
        <v>1</v>
      </c>
      <c r="V230">
        <f>IF(COMMATS!V233='Master Answer Key'!$B232, 1, 0)</f>
        <v>1</v>
      </c>
      <c r="W230">
        <f>IF(COMMATS!W233='Master Answer Key'!$B232, 1, 0)</f>
        <v>0</v>
      </c>
      <c r="X230">
        <f>IF(COMMATS!X233='Master Answer Key'!$B232, 1, 0)</f>
        <v>1</v>
      </c>
      <c r="Y230">
        <f>IF(COMMATS!Y233='Master Answer Key'!$B232, 1, 0)</f>
        <v>0</v>
      </c>
      <c r="Z230">
        <f>IF(COMMATS!Z233='Master Answer Key'!$B232, 1, 0)</f>
        <v>0</v>
      </c>
      <c r="AA230">
        <f>IF(COMMATS!AA233='Master Answer Key'!$B232, 1, 0)</f>
        <v>0</v>
      </c>
      <c r="AB230">
        <f>IF(COMMATS!AB233='Master Answer Key'!$B232, 1, 0)</f>
        <v>1</v>
      </c>
      <c r="AC230">
        <f>IF(COMMATS!AC233='Master Answer Key'!$B232, 1, 0)</f>
        <v>0</v>
      </c>
      <c r="AD230">
        <f>IF(COMMATS!AD233='Master Answer Key'!$B232, 1, 0)</f>
        <v>1</v>
      </c>
      <c r="AE230">
        <f>IF(COMMATS!AE233='Master Answer Key'!$B232, 1, 0)</f>
        <v>1</v>
      </c>
      <c r="AF230">
        <f>IF(COMMATS!AF233='Master Answer Key'!$B232, 1, 0)</f>
        <v>1</v>
      </c>
      <c r="AG230">
        <f>IF(COMMATS!AG233='Master Answer Key'!$B232, 1, 0)</f>
        <v>1</v>
      </c>
      <c r="AH230">
        <f>IF(COMMATS!AH233='Master Answer Key'!$B232, 1, 0)</f>
        <v>1</v>
      </c>
      <c r="AI230">
        <f>IF(COMMATS!AI233='Master Answer Key'!$B232, 1, 0)</f>
        <v>1</v>
      </c>
      <c r="AJ230">
        <f>IF(COMMATS!AJ233='Master Answer Key'!$B232, 1, 0)</f>
        <v>0</v>
      </c>
      <c r="AK230">
        <f>IF(COMMATS!AK233='Master Answer Key'!$B232, 1, 0)</f>
        <v>1</v>
      </c>
      <c r="AL230">
        <f>IF(COMMATS!AL233='Master Answer Key'!$B232, 1, 0)</f>
        <v>1</v>
      </c>
      <c r="AM230">
        <f>IF(COMMATS!AM233='Master Answer Key'!$B232, 1, 0)</f>
        <v>1</v>
      </c>
      <c r="AN230">
        <f>IF(COMMATS!AN233='Master Answer Key'!$B232, 1, 0)</f>
        <v>0</v>
      </c>
    </row>
    <row r="231">
      <c r="A231" s="5" t="s">
        <v>335</v>
      </c>
      <c r="B231">
        <f>IF(COMMATS!B234='Master Answer Key'!$B233, 1, 0)</f>
        <v>1</v>
      </c>
      <c r="C231">
        <f>IF(COMMATS!C234='Master Answer Key'!$B233, 1, 0)</f>
        <v>1</v>
      </c>
      <c r="D231">
        <f>IF(COMMATS!D234='Master Answer Key'!$B233, 1, 0)</f>
        <v>1</v>
      </c>
      <c r="E231">
        <f>IF(COMMATS!E234='Master Answer Key'!$B233, 1, 0)</f>
        <v>1</v>
      </c>
      <c r="F231">
        <f>IF(COMMATS!F234='Master Answer Key'!$B233, 1, 0)</f>
        <v>1</v>
      </c>
      <c r="G231">
        <f>IF(COMMATS!G234='Master Answer Key'!$B233, 1, 0)</f>
        <v>0</v>
      </c>
      <c r="H231">
        <f>IF(COMMATS!H234='Master Answer Key'!$B233, 1, 0)</f>
        <v>1</v>
      </c>
      <c r="I231">
        <f>IF(COMMATS!I234='Master Answer Key'!$B233, 1, 0)</f>
        <v>0</v>
      </c>
      <c r="J231">
        <f>IF(COMMATS!J234='Master Answer Key'!$B233, 1, 0)</f>
        <v>1</v>
      </c>
      <c r="K231">
        <f>IF(COMMATS!K234='Master Answer Key'!$B233, 1, 0)</f>
        <v>1</v>
      </c>
      <c r="L231">
        <f>IF(COMMATS!L234='Master Answer Key'!$B233, 1, 0)</f>
        <v>0</v>
      </c>
      <c r="M231">
        <f>IF(COMMATS!M234='Master Answer Key'!$B233, 1, 0)</f>
        <v>1</v>
      </c>
      <c r="N231">
        <f>IF(COMMATS!N234='Master Answer Key'!$B233, 1, 0)</f>
        <v>0</v>
      </c>
      <c r="O231">
        <f>IF(COMMATS!O234='Master Answer Key'!$B233, 1, 0)</f>
        <v>1</v>
      </c>
      <c r="P231">
        <f>IF(COMMATS!P234='Master Answer Key'!$B233, 1, 0)</f>
        <v>1</v>
      </c>
      <c r="Q231">
        <f>IF(COMMATS!Q234='Master Answer Key'!$B233, 1, 0)</f>
        <v>1</v>
      </c>
      <c r="R231">
        <f>IF(COMMATS!R234='Master Answer Key'!$B233, 1, 0)</f>
        <v>1</v>
      </c>
      <c r="S231">
        <f>IF(COMMATS!S234='Master Answer Key'!$B233, 1, 0)</f>
        <v>0</v>
      </c>
      <c r="T231">
        <f>IF(COMMATS!T234='Master Answer Key'!$B233, 1, 0)</f>
        <v>1</v>
      </c>
      <c r="U231">
        <f>IF(COMMATS!U234='Master Answer Key'!$B233, 1, 0)</f>
        <v>1</v>
      </c>
      <c r="V231">
        <f>IF(COMMATS!V234='Master Answer Key'!$B233, 1, 0)</f>
        <v>1</v>
      </c>
      <c r="W231">
        <f>IF(COMMATS!W234='Master Answer Key'!$B233, 1, 0)</f>
        <v>0</v>
      </c>
      <c r="X231">
        <f>IF(COMMATS!X234='Master Answer Key'!$B233, 1, 0)</f>
        <v>1</v>
      </c>
      <c r="Y231">
        <f>IF(COMMATS!Y234='Master Answer Key'!$B233, 1, 0)</f>
        <v>0</v>
      </c>
      <c r="Z231">
        <f>IF(COMMATS!Z234='Master Answer Key'!$B233, 1, 0)</f>
        <v>0</v>
      </c>
      <c r="AA231">
        <f>IF(COMMATS!AA234='Master Answer Key'!$B233, 1, 0)</f>
        <v>1</v>
      </c>
      <c r="AB231">
        <f>IF(COMMATS!AB234='Master Answer Key'!$B233, 1, 0)</f>
        <v>1</v>
      </c>
      <c r="AC231">
        <f>IF(COMMATS!AC234='Master Answer Key'!$B233, 1, 0)</f>
        <v>0</v>
      </c>
      <c r="AD231">
        <f>IF(COMMATS!AD234='Master Answer Key'!$B233, 1, 0)</f>
        <v>0</v>
      </c>
      <c r="AE231">
        <f>IF(COMMATS!AE234='Master Answer Key'!$B233, 1, 0)</f>
        <v>0</v>
      </c>
      <c r="AF231">
        <f>IF(COMMATS!AF234='Master Answer Key'!$B233, 1, 0)</f>
        <v>0</v>
      </c>
      <c r="AG231">
        <f>IF(COMMATS!AG234='Master Answer Key'!$B233, 1, 0)</f>
        <v>0</v>
      </c>
      <c r="AH231">
        <f>IF(COMMATS!AH234='Master Answer Key'!$B233, 1, 0)</f>
        <v>1</v>
      </c>
      <c r="AI231">
        <f>IF(COMMATS!AI234='Master Answer Key'!$B233, 1, 0)</f>
        <v>1</v>
      </c>
      <c r="AJ231">
        <f>IF(COMMATS!AJ234='Master Answer Key'!$B233, 1, 0)</f>
        <v>1</v>
      </c>
      <c r="AK231">
        <f>IF(COMMATS!AK234='Master Answer Key'!$B233, 1, 0)</f>
        <v>0</v>
      </c>
      <c r="AL231">
        <f>IF(COMMATS!AL234='Master Answer Key'!$B233, 1, 0)</f>
        <v>0</v>
      </c>
      <c r="AM231">
        <f>IF(COMMATS!AM234='Master Answer Key'!$B233, 1, 0)</f>
        <v>0</v>
      </c>
      <c r="AN231">
        <f>IF(COMMATS!AN234='Master Answer Key'!$B233, 1, 0)</f>
        <v>0</v>
      </c>
    </row>
    <row r="232">
      <c r="A232" s="5" t="s">
        <v>336</v>
      </c>
      <c r="B232">
        <f>IF(COMMATS!B235='Master Answer Key'!$B234, 1, 0)</f>
        <v>1</v>
      </c>
      <c r="C232">
        <f>IF(COMMATS!C235='Master Answer Key'!$B234, 1, 0)</f>
        <v>1</v>
      </c>
      <c r="D232">
        <f>IF(COMMATS!D235='Master Answer Key'!$B234, 1, 0)</f>
        <v>1</v>
      </c>
      <c r="E232">
        <f>IF(COMMATS!E235='Master Answer Key'!$B234, 1, 0)</f>
        <v>1</v>
      </c>
      <c r="F232">
        <f>IF(COMMATS!F235='Master Answer Key'!$B234, 1, 0)</f>
        <v>1</v>
      </c>
      <c r="G232">
        <f>IF(COMMATS!G235='Master Answer Key'!$B234, 1, 0)</f>
        <v>0</v>
      </c>
      <c r="H232">
        <f>IF(COMMATS!H235='Master Answer Key'!$B234, 1, 0)</f>
        <v>1</v>
      </c>
      <c r="I232">
        <f>IF(COMMATS!I235='Master Answer Key'!$B234, 1, 0)</f>
        <v>1</v>
      </c>
      <c r="J232">
        <f>IF(COMMATS!J235='Master Answer Key'!$B234, 1, 0)</f>
        <v>1</v>
      </c>
      <c r="K232">
        <f>IF(COMMATS!K235='Master Answer Key'!$B234, 1, 0)</f>
        <v>1</v>
      </c>
      <c r="L232">
        <f>IF(COMMATS!L235='Master Answer Key'!$B234, 1, 0)</f>
        <v>1</v>
      </c>
      <c r="M232">
        <f>IF(COMMATS!M235='Master Answer Key'!$B234, 1, 0)</f>
        <v>1</v>
      </c>
      <c r="N232">
        <f>IF(COMMATS!N235='Master Answer Key'!$B234, 1, 0)</f>
        <v>0</v>
      </c>
      <c r="O232">
        <f>IF(COMMATS!O235='Master Answer Key'!$B234, 1, 0)</f>
        <v>1</v>
      </c>
      <c r="P232">
        <f>IF(COMMATS!P235='Master Answer Key'!$B234, 1, 0)</f>
        <v>1</v>
      </c>
      <c r="Q232">
        <f>IF(COMMATS!Q235='Master Answer Key'!$B234, 1, 0)</f>
        <v>1</v>
      </c>
      <c r="R232">
        <f>IF(COMMATS!R235='Master Answer Key'!$B234, 1, 0)</f>
        <v>1</v>
      </c>
      <c r="S232">
        <f>IF(COMMATS!S235='Master Answer Key'!$B234, 1, 0)</f>
        <v>1</v>
      </c>
      <c r="T232">
        <f>IF(COMMATS!T235='Master Answer Key'!$B234, 1, 0)</f>
        <v>1</v>
      </c>
      <c r="U232">
        <f>IF(COMMATS!U235='Master Answer Key'!$B234, 1, 0)</f>
        <v>1</v>
      </c>
      <c r="V232">
        <f>IF(COMMATS!V235='Master Answer Key'!$B234, 1, 0)</f>
        <v>1</v>
      </c>
      <c r="W232">
        <f>IF(COMMATS!W235='Master Answer Key'!$B234, 1, 0)</f>
        <v>0</v>
      </c>
      <c r="X232">
        <f>IF(COMMATS!X235='Master Answer Key'!$B234, 1, 0)</f>
        <v>1</v>
      </c>
      <c r="Y232">
        <f>IF(COMMATS!Y235='Master Answer Key'!$B234, 1, 0)</f>
        <v>0</v>
      </c>
      <c r="Z232">
        <f>IF(COMMATS!Z235='Master Answer Key'!$B234, 1, 0)</f>
        <v>0</v>
      </c>
      <c r="AA232">
        <f>IF(COMMATS!AA235='Master Answer Key'!$B234, 1, 0)</f>
        <v>1</v>
      </c>
      <c r="AB232">
        <f>IF(COMMATS!AB235='Master Answer Key'!$B234, 1, 0)</f>
        <v>1</v>
      </c>
      <c r="AC232">
        <f>IF(COMMATS!AC235='Master Answer Key'!$B234, 1, 0)</f>
        <v>1</v>
      </c>
      <c r="AD232">
        <f>IF(COMMATS!AD235='Master Answer Key'!$B234, 1, 0)</f>
        <v>0</v>
      </c>
      <c r="AE232">
        <f>IF(COMMATS!AE235='Master Answer Key'!$B234, 1, 0)</f>
        <v>0</v>
      </c>
      <c r="AF232">
        <f>IF(COMMATS!AF235='Master Answer Key'!$B234, 1, 0)</f>
        <v>1</v>
      </c>
      <c r="AG232">
        <f>IF(COMMATS!AG235='Master Answer Key'!$B234, 1, 0)</f>
        <v>1</v>
      </c>
      <c r="AH232">
        <f>IF(COMMATS!AH235='Master Answer Key'!$B234, 1, 0)</f>
        <v>1</v>
      </c>
      <c r="AI232">
        <f>IF(COMMATS!AI235='Master Answer Key'!$B234, 1, 0)</f>
        <v>1</v>
      </c>
      <c r="AJ232">
        <f>IF(COMMATS!AJ235='Master Answer Key'!$B234, 1, 0)</f>
        <v>1</v>
      </c>
      <c r="AK232">
        <f>IF(COMMATS!AK235='Master Answer Key'!$B234, 1, 0)</f>
        <v>1</v>
      </c>
      <c r="AL232">
        <f>IF(COMMATS!AL235='Master Answer Key'!$B234, 1, 0)</f>
        <v>1</v>
      </c>
      <c r="AM232">
        <f>IF(COMMATS!AM235='Master Answer Key'!$B234, 1, 0)</f>
        <v>1</v>
      </c>
      <c r="AN232">
        <f>IF(COMMATS!AN235='Master Answer Key'!$B234, 1, 0)</f>
        <v>0</v>
      </c>
    </row>
    <row r="233">
      <c r="A233" s="5" t="s">
        <v>337</v>
      </c>
      <c r="B233">
        <f>IF(COMMATS!B236='Master Answer Key'!$B235, 1, 0)</f>
        <v>1</v>
      </c>
      <c r="C233">
        <f>IF(COMMATS!C236='Master Answer Key'!$B235, 1, 0)</f>
        <v>0</v>
      </c>
      <c r="D233">
        <f>IF(COMMATS!D236='Master Answer Key'!$B235, 1, 0)</f>
        <v>0</v>
      </c>
      <c r="E233">
        <f>IF(COMMATS!E236='Master Answer Key'!$B235, 1, 0)</f>
        <v>0</v>
      </c>
      <c r="F233">
        <f>IF(COMMATS!F236='Master Answer Key'!$B235, 1, 0)</f>
        <v>1</v>
      </c>
      <c r="G233">
        <f>IF(COMMATS!G236='Master Answer Key'!$B235, 1, 0)</f>
        <v>0</v>
      </c>
      <c r="H233">
        <f>IF(COMMATS!H236='Master Answer Key'!$B235, 1, 0)</f>
        <v>0</v>
      </c>
      <c r="I233">
        <f>IF(COMMATS!I236='Master Answer Key'!$B235, 1, 0)</f>
        <v>1</v>
      </c>
      <c r="J233">
        <f>IF(COMMATS!J236='Master Answer Key'!$B235, 1, 0)</f>
        <v>0</v>
      </c>
      <c r="K233">
        <f>IF(COMMATS!K236='Master Answer Key'!$B235, 1, 0)</f>
        <v>0</v>
      </c>
      <c r="L233">
        <f>IF(COMMATS!L236='Master Answer Key'!$B235, 1, 0)</f>
        <v>1</v>
      </c>
      <c r="M233">
        <f>IF(COMMATS!M236='Master Answer Key'!$B235, 1, 0)</f>
        <v>1</v>
      </c>
      <c r="N233">
        <f>IF(COMMATS!N236='Master Answer Key'!$B235, 1, 0)</f>
        <v>0</v>
      </c>
      <c r="O233">
        <f>IF(COMMATS!O236='Master Answer Key'!$B235, 1, 0)</f>
        <v>0</v>
      </c>
      <c r="P233">
        <f>IF(COMMATS!P236='Master Answer Key'!$B235, 1, 0)</f>
        <v>0</v>
      </c>
      <c r="Q233">
        <f>IF(COMMATS!Q236='Master Answer Key'!$B235, 1, 0)</f>
        <v>0</v>
      </c>
      <c r="R233">
        <f>IF(COMMATS!R236='Master Answer Key'!$B235, 1, 0)</f>
        <v>0</v>
      </c>
      <c r="S233">
        <f>IF(COMMATS!S236='Master Answer Key'!$B235, 1, 0)</f>
        <v>0</v>
      </c>
      <c r="T233">
        <f>IF(COMMATS!T236='Master Answer Key'!$B235, 1, 0)</f>
        <v>0</v>
      </c>
      <c r="U233">
        <f>IF(COMMATS!U236='Master Answer Key'!$B235, 1, 0)</f>
        <v>1</v>
      </c>
      <c r="V233">
        <f>IF(COMMATS!V236='Master Answer Key'!$B235, 1, 0)</f>
        <v>1</v>
      </c>
      <c r="W233">
        <f>IF(COMMATS!W236='Master Answer Key'!$B235, 1, 0)</f>
        <v>0</v>
      </c>
      <c r="X233">
        <f>IF(COMMATS!X236='Master Answer Key'!$B235, 1, 0)</f>
        <v>0</v>
      </c>
      <c r="Y233">
        <f>IF(COMMATS!Y236='Master Answer Key'!$B235, 1, 0)</f>
        <v>0</v>
      </c>
      <c r="Z233">
        <f>IF(COMMATS!Z236='Master Answer Key'!$B235, 1, 0)</f>
        <v>0</v>
      </c>
      <c r="AA233">
        <f>IF(COMMATS!AA236='Master Answer Key'!$B235, 1, 0)</f>
        <v>1</v>
      </c>
      <c r="AB233">
        <f>IF(COMMATS!AB236='Master Answer Key'!$B235, 1, 0)</f>
        <v>0</v>
      </c>
      <c r="AC233">
        <f>IF(COMMATS!AC236='Master Answer Key'!$B235, 1, 0)</f>
        <v>1</v>
      </c>
      <c r="AD233">
        <f>IF(COMMATS!AD236='Master Answer Key'!$B235, 1, 0)</f>
        <v>0</v>
      </c>
      <c r="AE233">
        <f>IF(COMMATS!AE236='Master Answer Key'!$B235, 1, 0)</f>
        <v>0</v>
      </c>
      <c r="AF233">
        <f>IF(COMMATS!AF236='Master Answer Key'!$B235, 1, 0)</f>
        <v>0</v>
      </c>
      <c r="AG233">
        <f>IF(COMMATS!AG236='Master Answer Key'!$B235, 1, 0)</f>
        <v>1</v>
      </c>
      <c r="AH233">
        <f>IF(COMMATS!AH236='Master Answer Key'!$B235, 1, 0)</f>
        <v>0</v>
      </c>
      <c r="AI233">
        <f>IF(COMMATS!AI236='Master Answer Key'!$B235, 1, 0)</f>
        <v>0</v>
      </c>
      <c r="AJ233">
        <f>IF(COMMATS!AJ236='Master Answer Key'!$B235, 1, 0)</f>
        <v>0</v>
      </c>
      <c r="AK233">
        <f>IF(COMMATS!AK236='Master Answer Key'!$B235, 1, 0)</f>
        <v>0</v>
      </c>
      <c r="AL233">
        <f>IF(COMMATS!AL236='Master Answer Key'!$B235, 1, 0)</f>
        <v>0</v>
      </c>
      <c r="AM233">
        <f>IF(COMMATS!AM236='Master Answer Key'!$B235, 1, 0)</f>
        <v>1</v>
      </c>
      <c r="AN233">
        <f>IF(COMMATS!AN236='Master Answer Key'!$B235, 1, 0)</f>
        <v>0</v>
      </c>
    </row>
    <row r="234">
      <c r="A234" s="5" t="s">
        <v>338</v>
      </c>
      <c r="B234">
        <f>IF(COMMATS!B237='Master Answer Key'!$B236, 1, 0)</f>
        <v>1</v>
      </c>
      <c r="C234">
        <f>IF(COMMATS!C237='Master Answer Key'!$B236, 1, 0)</f>
        <v>1</v>
      </c>
      <c r="D234">
        <f>IF(COMMATS!D237='Master Answer Key'!$B236, 1, 0)</f>
        <v>1</v>
      </c>
      <c r="E234">
        <f>IF(COMMATS!E237='Master Answer Key'!$B236, 1, 0)</f>
        <v>1</v>
      </c>
      <c r="F234">
        <f>IF(COMMATS!F237='Master Answer Key'!$B236, 1, 0)</f>
        <v>1</v>
      </c>
      <c r="G234">
        <f>IF(COMMATS!G237='Master Answer Key'!$B236, 1, 0)</f>
        <v>0</v>
      </c>
      <c r="H234">
        <f>IF(COMMATS!H237='Master Answer Key'!$B236, 1, 0)</f>
        <v>1</v>
      </c>
      <c r="I234">
        <f>IF(COMMATS!I237='Master Answer Key'!$B236, 1, 0)</f>
        <v>1</v>
      </c>
      <c r="J234">
        <f>IF(COMMATS!J237='Master Answer Key'!$B236, 1, 0)</f>
        <v>1</v>
      </c>
      <c r="K234">
        <f>IF(COMMATS!K237='Master Answer Key'!$B236, 1, 0)</f>
        <v>1</v>
      </c>
      <c r="L234">
        <f>IF(COMMATS!L237='Master Answer Key'!$B236, 1, 0)</f>
        <v>1</v>
      </c>
      <c r="M234">
        <f>IF(COMMATS!M237='Master Answer Key'!$B236, 1, 0)</f>
        <v>1</v>
      </c>
      <c r="N234">
        <f>IF(COMMATS!N237='Master Answer Key'!$B236, 1, 0)</f>
        <v>0</v>
      </c>
      <c r="O234">
        <f>IF(COMMATS!O237='Master Answer Key'!$B236, 1, 0)</f>
        <v>1</v>
      </c>
      <c r="P234">
        <f>IF(COMMATS!P237='Master Answer Key'!$B236, 1, 0)</f>
        <v>1</v>
      </c>
      <c r="Q234">
        <f>IF(COMMATS!Q237='Master Answer Key'!$B236, 1, 0)</f>
        <v>1</v>
      </c>
      <c r="R234">
        <f>IF(COMMATS!R237='Master Answer Key'!$B236, 1, 0)</f>
        <v>0</v>
      </c>
      <c r="S234">
        <f>IF(COMMATS!S237='Master Answer Key'!$B236, 1, 0)</f>
        <v>1</v>
      </c>
      <c r="T234">
        <f>IF(COMMATS!T237='Master Answer Key'!$B236, 1, 0)</f>
        <v>1</v>
      </c>
      <c r="U234">
        <f>IF(COMMATS!U237='Master Answer Key'!$B236, 1, 0)</f>
        <v>1</v>
      </c>
      <c r="V234">
        <f>IF(COMMATS!V237='Master Answer Key'!$B236, 1, 0)</f>
        <v>1</v>
      </c>
      <c r="W234">
        <f>IF(COMMATS!W237='Master Answer Key'!$B236, 1, 0)</f>
        <v>0</v>
      </c>
      <c r="X234">
        <f>IF(COMMATS!X237='Master Answer Key'!$B236, 1, 0)</f>
        <v>1</v>
      </c>
      <c r="Y234">
        <f>IF(COMMATS!Y237='Master Answer Key'!$B236, 1, 0)</f>
        <v>0</v>
      </c>
      <c r="Z234">
        <f>IF(COMMATS!Z237='Master Answer Key'!$B236, 1, 0)</f>
        <v>0</v>
      </c>
      <c r="AA234">
        <f>IF(COMMATS!AA237='Master Answer Key'!$B236, 1, 0)</f>
        <v>1</v>
      </c>
      <c r="AB234">
        <f>IF(COMMATS!AB237='Master Answer Key'!$B236, 1, 0)</f>
        <v>1</v>
      </c>
      <c r="AC234">
        <f>IF(COMMATS!AC237='Master Answer Key'!$B236, 1, 0)</f>
        <v>1</v>
      </c>
      <c r="AD234">
        <f>IF(COMMATS!AD237='Master Answer Key'!$B236, 1, 0)</f>
        <v>1</v>
      </c>
      <c r="AE234">
        <f>IF(COMMATS!AE237='Master Answer Key'!$B236, 1, 0)</f>
        <v>1</v>
      </c>
      <c r="AF234">
        <f>IF(COMMATS!AF237='Master Answer Key'!$B236, 1, 0)</f>
        <v>1</v>
      </c>
      <c r="AG234">
        <f>IF(COMMATS!AG237='Master Answer Key'!$B236, 1, 0)</f>
        <v>1</v>
      </c>
      <c r="AH234">
        <f>IF(COMMATS!AH237='Master Answer Key'!$B236, 1, 0)</f>
        <v>1</v>
      </c>
      <c r="AI234">
        <f>IF(COMMATS!AI237='Master Answer Key'!$B236, 1, 0)</f>
        <v>1</v>
      </c>
      <c r="AJ234">
        <f>IF(COMMATS!AJ237='Master Answer Key'!$B236, 1, 0)</f>
        <v>1</v>
      </c>
      <c r="AK234">
        <f>IF(COMMATS!AK237='Master Answer Key'!$B236, 1, 0)</f>
        <v>0</v>
      </c>
      <c r="AL234">
        <f>IF(COMMATS!AL237='Master Answer Key'!$B236, 1, 0)</f>
        <v>1</v>
      </c>
      <c r="AM234">
        <f>IF(COMMATS!AM237='Master Answer Key'!$B236, 1, 0)</f>
        <v>1</v>
      </c>
      <c r="AN234">
        <f>IF(COMMATS!AN237='Master Answer Key'!$B236, 1, 0)</f>
        <v>0</v>
      </c>
    </row>
    <row r="235">
      <c r="A235" s="5" t="s">
        <v>339</v>
      </c>
      <c r="B235">
        <f>IF(COMMATS!B238='Master Answer Key'!$B237, 1, 0)</f>
        <v>0</v>
      </c>
      <c r="C235">
        <f>IF(COMMATS!C238='Master Answer Key'!$B237, 1, 0)</f>
        <v>1</v>
      </c>
      <c r="D235">
        <f>IF(COMMATS!D238='Master Answer Key'!$B237, 1, 0)</f>
        <v>0</v>
      </c>
      <c r="E235">
        <f>IF(COMMATS!E238='Master Answer Key'!$B237, 1, 0)</f>
        <v>1</v>
      </c>
      <c r="F235">
        <f>IF(COMMATS!F238='Master Answer Key'!$B237, 1, 0)</f>
        <v>1</v>
      </c>
      <c r="G235">
        <f>IF(COMMATS!G238='Master Answer Key'!$B237, 1, 0)</f>
        <v>0</v>
      </c>
      <c r="H235">
        <f>IF(COMMATS!H238='Master Answer Key'!$B237, 1, 0)</f>
        <v>1</v>
      </c>
      <c r="I235">
        <f>IF(COMMATS!I238='Master Answer Key'!$B237, 1, 0)</f>
        <v>0</v>
      </c>
      <c r="J235">
        <f>IF(COMMATS!J238='Master Answer Key'!$B237, 1, 0)</f>
        <v>1</v>
      </c>
      <c r="K235">
        <f>IF(COMMATS!K238='Master Answer Key'!$B237, 1, 0)</f>
        <v>0</v>
      </c>
      <c r="L235">
        <f>IF(COMMATS!L238='Master Answer Key'!$B237, 1, 0)</f>
        <v>0</v>
      </c>
      <c r="M235">
        <f>IF(COMMATS!M238='Master Answer Key'!$B237, 1, 0)</f>
        <v>0</v>
      </c>
      <c r="N235">
        <f>IF(COMMATS!N238='Master Answer Key'!$B237, 1, 0)</f>
        <v>0</v>
      </c>
      <c r="O235">
        <f>IF(COMMATS!O238='Master Answer Key'!$B237, 1, 0)</f>
        <v>0</v>
      </c>
      <c r="P235">
        <f>IF(COMMATS!P238='Master Answer Key'!$B237, 1, 0)</f>
        <v>1</v>
      </c>
      <c r="Q235">
        <f>IF(COMMATS!Q238='Master Answer Key'!$B237, 1, 0)</f>
        <v>0</v>
      </c>
      <c r="R235">
        <f>IF(COMMATS!R238='Master Answer Key'!$B237, 1, 0)</f>
        <v>1</v>
      </c>
      <c r="S235">
        <f>IF(COMMATS!S238='Master Answer Key'!$B237, 1, 0)</f>
        <v>1</v>
      </c>
      <c r="T235">
        <f>IF(COMMATS!T238='Master Answer Key'!$B237, 1, 0)</f>
        <v>1</v>
      </c>
      <c r="U235">
        <f>IF(COMMATS!U238='Master Answer Key'!$B237, 1, 0)</f>
        <v>0</v>
      </c>
      <c r="V235">
        <f>IF(COMMATS!V238='Master Answer Key'!$B237, 1, 0)</f>
        <v>0</v>
      </c>
      <c r="W235">
        <f>IF(COMMATS!W238='Master Answer Key'!$B237, 1, 0)</f>
        <v>0</v>
      </c>
      <c r="X235">
        <f>IF(COMMATS!X238='Master Answer Key'!$B237, 1, 0)</f>
        <v>1</v>
      </c>
      <c r="Y235">
        <f>IF(COMMATS!Y238='Master Answer Key'!$B237, 1, 0)</f>
        <v>0</v>
      </c>
      <c r="Z235">
        <f>IF(COMMATS!Z238='Master Answer Key'!$B237, 1, 0)</f>
        <v>0</v>
      </c>
      <c r="AA235">
        <f>IF(COMMATS!AA238='Master Answer Key'!$B237, 1, 0)</f>
        <v>1</v>
      </c>
      <c r="AB235">
        <f>IF(COMMATS!AB238='Master Answer Key'!$B237, 1, 0)</f>
        <v>1</v>
      </c>
      <c r="AC235">
        <f>IF(COMMATS!AC238='Master Answer Key'!$B237, 1, 0)</f>
        <v>0</v>
      </c>
      <c r="AD235">
        <f>IF(COMMATS!AD238='Master Answer Key'!$B237, 1, 0)</f>
        <v>1</v>
      </c>
      <c r="AE235">
        <f>IF(COMMATS!AE238='Master Answer Key'!$B237, 1, 0)</f>
        <v>1</v>
      </c>
      <c r="AF235">
        <f>IF(COMMATS!AF238='Master Answer Key'!$B237, 1, 0)</f>
        <v>0</v>
      </c>
      <c r="AG235">
        <f>IF(COMMATS!AG238='Master Answer Key'!$B237, 1, 0)</f>
        <v>0</v>
      </c>
      <c r="AH235">
        <f>IF(COMMATS!AH238='Master Answer Key'!$B237, 1, 0)</f>
        <v>1</v>
      </c>
      <c r="AI235">
        <f>IF(COMMATS!AI238='Master Answer Key'!$B237, 1, 0)</f>
        <v>0</v>
      </c>
      <c r="AJ235">
        <f>IF(COMMATS!AJ238='Master Answer Key'!$B237, 1, 0)</f>
        <v>1</v>
      </c>
      <c r="AK235">
        <f>IF(COMMATS!AK238='Master Answer Key'!$B237, 1, 0)</f>
        <v>0</v>
      </c>
      <c r="AL235">
        <f>IF(COMMATS!AL238='Master Answer Key'!$B237, 1, 0)</f>
        <v>1</v>
      </c>
      <c r="AM235">
        <f>IF(COMMATS!AM238='Master Answer Key'!$B237, 1, 0)</f>
        <v>0</v>
      </c>
      <c r="AN235">
        <f>IF(COMMATS!AN238='Master Answer Key'!$B237, 1, 0)</f>
        <v>0</v>
      </c>
    </row>
    <row r="236">
      <c r="A236" s="5" t="s">
        <v>340</v>
      </c>
      <c r="B236">
        <f>IF(COMMATS!B239='Master Answer Key'!$B238, 1, 0)</f>
        <v>1</v>
      </c>
      <c r="C236">
        <f>IF(COMMATS!C239='Master Answer Key'!$B238, 1, 0)</f>
        <v>1</v>
      </c>
      <c r="D236">
        <f>IF(COMMATS!D239='Master Answer Key'!$B238, 1, 0)</f>
        <v>1</v>
      </c>
      <c r="E236">
        <f>IF(COMMATS!E239='Master Answer Key'!$B238, 1, 0)</f>
        <v>1</v>
      </c>
      <c r="F236">
        <f>IF(COMMATS!F239='Master Answer Key'!$B238, 1, 0)</f>
        <v>1</v>
      </c>
      <c r="G236">
        <f>IF(COMMATS!G239='Master Answer Key'!$B238, 1, 0)</f>
        <v>0</v>
      </c>
      <c r="H236">
        <f>IF(COMMATS!H239='Master Answer Key'!$B238, 1, 0)</f>
        <v>1</v>
      </c>
      <c r="I236">
        <f>IF(COMMATS!I239='Master Answer Key'!$B238, 1, 0)</f>
        <v>1</v>
      </c>
      <c r="J236">
        <f>IF(COMMATS!J239='Master Answer Key'!$B238, 1, 0)</f>
        <v>1</v>
      </c>
      <c r="K236">
        <f>IF(COMMATS!K239='Master Answer Key'!$B238, 1, 0)</f>
        <v>0</v>
      </c>
      <c r="L236">
        <f>IF(COMMATS!L239='Master Answer Key'!$B238, 1, 0)</f>
        <v>1</v>
      </c>
      <c r="M236">
        <f>IF(COMMATS!M239='Master Answer Key'!$B238, 1, 0)</f>
        <v>1</v>
      </c>
      <c r="N236">
        <f>IF(COMMATS!N239='Master Answer Key'!$B238, 1, 0)</f>
        <v>0</v>
      </c>
      <c r="O236">
        <f>IF(COMMATS!O239='Master Answer Key'!$B238, 1, 0)</f>
        <v>1</v>
      </c>
      <c r="P236">
        <f>IF(COMMATS!P239='Master Answer Key'!$B238, 1, 0)</f>
        <v>1</v>
      </c>
      <c r="Q236">
        <f>IF(COMMATS!Q239='Master Answer Key'!$B238, 1, 0)</f>
        <v>1</v>
      </c>
      <c r="R236">
        <f>IF(COMMATS!R239='Master Answer Key'!$B238, 1, 0)</f>
        <v>1</v>
      </c>
      <c r="S236">
        <f>IF(COMMATS!S239='Master Answer Key'!$B238, 1, 0)</f>
        <v>1</v>
      </c>
      <c r="T236">
        <f>IF(COMMATS!T239='Master Answer Key'!$B238, 1, 0)</f>
        <v>1</v>
      </c>
      <c r="U236">
        <f>IF(COMMATS!U239='Master Answer Key'!$B238, 1, 0)</f>
        <v>1</v>
      </c>
      <c r="V236">
        <f>IF(COMMATS!V239='Master Answer Key'!$B238, 1, 0)</f>
        <v>1</v>
      </c>
      <c r="W236">
        <f>IF(COMMATS!W239='Master Answer Key'!$B238, 1, 0)</f>
        <v>0</v>
      </c>
      <c r="X236">
        <f>IF(COMMATS!X239='Master Answer Key'!$B238, 1, 0)</f>
        <v>1</v>
      </c>
      <c r="Y236">
        <f>IF(COMMATS!Y239='Master Answer Key'!$B238, 1, 0)</f>
        <v>0</v>
      </c>
      <c r="Z236">
        <f>IF(COMMATS!Z239='Master Answer Key'!$B238, 1, 0)</f>
        <v>0</v>
      </c>
      <c r="AA236">
        <f>IF(COMMATS!AA239='Master Answer Key'!$B238, 1, 0)</f>
        <v>1</v>
      </c>
      <c r="AB236">
        <f>IF(COMMATS!AB239='Master Answer Key'!$B238, 1, 0)</f>
        <v>1</v>
      </c>
      <c r="AC236">
        <f>IF(COMMATS!AC239='Master Answer Key'!$B238, 1, 0)</f>
        <v>0</v>
      </c>
      <c r="AD236">
        <f>IF(COMMATS!AD239='Master Answer Key'!$B238, 1, 0)</f>
        <v>1</v>
      </c>
      <c r="AE236">
        <f>IF(COMMATS!AE239='Master Answer Key'!$B238, 1, 0)</f>
        <v>1</v>
      </c>
      <c r="AF236">
        <f>IF(COMMATS!AF239='Master Answer Key'!$B238, 1, 0)</f>
        <v>1</v>
      </c>
      <c r="AG236">
        <f>IF(COMMATS!AG239='Master Answer Key'!$B238, 1, 0)</f>
        <v>1</v>
      </c>
      <c r="AH236">
        <f>IF(COMMATS!AH239='Master Answer Key'!$B238, 1, 0)</f>
        <v>1</v>
      </c>
      <c r="AI236">
        <f>IF(COMMATS!AI239='Master Answer Key'!$B238, 1, 0)</f>
        <v>1</v>
      </c>
      <c r="AJ236">
        <f>IF(COMMATS!AJ239='Master Answer Key'!$B238, 1, 0)</f>
        <v>1</v>
      </c>
      <c r="AK236">
        <f>IF(COMMATS!AK239='Master Answer Key'!$B238, 1, 0)</f>
        <v>1</v>
      </c>
      <c r="AL236">
        <f>IF(COMMATS!AL239='Master Answer Key'!$B238, 1, 0)</f>
        <v>1</v>
      </c>
      <c r="AM236">
        <f>IF(COMMATS!AM239='Master Answer Key'!$B238, 1, 0)</f>
        <v>1</v>
      </c>
      <c r="AN236">
        <f>IF(COMMATS!AN239='Master Answer Key'!$B238, 1, 0)</f>
        <v>0</v>
      </c>
    </row>
    <row r="237">
      <c r="A237" s="5" t="s">
        <v>341</v>
      </c>
      <c r="B237">
        <f>IF(COMMATS!B240='Master Answer Key'!$B239, 1, 0)</f>
        <v>1</v>
      </c>
      <c r="C237">
        <f>IF(COMMATS!C240='Master Answer Key'!$B239, 1, 0)</f>
        <v>1</v>
      </c>
      <c r="D237">
        <f>IF(COMMATS!D240='Master Answer Key'!$B239, 1, 0)</f>
        <v>1</v>
      </c>
      <c r="E237">
        <f>IF(COMMATS!E240='Master Answer Key'!$B239, 1, 0)</f>
        <v>1</v>
      </c>
      <c r="F237">
        <f>IF(COMMATS!F240='Master Answer Key'!$B239, 1, 0)</f>
        <v>1</v>
      </c>
      <c r="G237">
        <f>IF(COMMATS!G240='Master Answer Key'!$B239, 1, 0)</f>
        <v>0</v>
      </c>
      <c r="H237">
        <f>IF(COMMATS!H240='Master Answer Key'!$B239, 1, 0)</f>
        <v>1</v>
      </c>
      <c r="I237">
        <f>IF(COMMATS!I240='Master Answer Key'!$B239, 1, 0)</f>
        <v>0</v>
      </c>
      <c r="J237">
        <f>IF(COMMATS!J240='Master Answer Key'!$B239, 1, 0)</f>
        <v>1</v>
      </c>
      <c r="K237">
        <f>IF(COMMATS!K240='Master Answer Key'!$B239, 1, 0)</f>
        <v>1</v>
      </c>
      <c r="L237">
        <f>IF(COMMATS!L240='Master Answer Key'!$B239, 1, 0)</f>
        <v>1</v>
      </c>
      <c r="M237">
        <f>IF(COMMATS!M240='Master Answer Key'!$B239, 1, 0)</f>
        <v>1</v>
      </c>
      <c r="N237">
        <f>IF(COMMATS!N240='Master Answer Key'!$B239, 1, 0)</f>
        <v>1</v>
      </c>
      <c r="O237">
        <f>IF(COMMATS!O240='Master Answer Key'!$B239, 1, 0)</f>
        <v>0</v>
      </c>
      <c r="P237">
        <f>IF(COMMATS!P240='Master Answer Key'!$B239, 1, 0)</f>
        <v>1</v>
      </c>
      <c r="Q237">
        <f>IF(COMMATS!Q240='Master Answer Key'!$B239, 1, 0)</f>
        <v>1</v>
      </c>
      <c r="R237">
        <f>IF(COMMATS!R240='Master Answer Key'!$B239, 1, 0)</f>
        <v>0</v>
      </c>
      <c r="S237">
        <f>IF(COMMATS!S240='Master Answer Key'!$B239, 1, 0)</f>
        <v>1</v>
      </c>
      <c r="T237">
        <f>IF(COMMATS!T240='Master Answer Key'!$B239, 1, 0)</f>
        <v>1</v>
      </c>
      <c r="U237">
        <f>IF(COMMATS!U240='Master Answer Key'!$B239, 1, 0)</f>
        <v>1</v>
      </c>
      <c r="V237">
        <f>IF(COMMATS!V240='Master Answer Key'!$B239, 1, 0)</f>
        <v>0</v>
      </c>
      <c r="W237">
        <f>IF(COMMATS!W240='Master Answer Key'!$B239, 1, 0)</f>
        <v>0</v>
      </c>
      <c r="X237">
        <f>IF(COMMATS!X240='Master Answer Key'!$B239, 1, 0)</f>
        <v>1</v>
      </c>
      <c r="Y237">
        <f>IF(COMMATS!Y240='Master Answer Key'!$B239, 1, 0)</f>
        <v>0</v>
      </c>
      <c r="Z237">
        <f>IF(COMMATS!Z240='Master Answer Key'!$B239, 1, 0)</f>
        <v>0</v>
      </c>
      <c r="AA237">
        <f>IF(COMMATS!AA240='Master Answer Key'!$B239, 1, 0)</f>
        <v>1</v>
      </c>
      <c r="AB237">
        <f>IF(COMMATS!AB240='Master Answer Key'!$B239, 1, 0)</f>
        <v>1</v>
      </c>
      <c r="AC237">
        <f>IF(COMMATS!AC240='Master Answer Key'!$B239, 1, 0)</f>
        <v>0</v>
      </c>
      <c r="AD237">
        <f>IF(COMMATS!AD240='Master Answer Key'!$B239, 1, 0)</f>
        <v>1</v>
      </c>
      <c r="AE237">
        <f>IF(COMMATS!AE240='Master Answer Key'!$B239, 1, 0)</f>
        <v>1</v>
      </c>
      <c r="AF237">
        <f>IF(COMMATS!AF240='Master Answer Key'!$B239, 1, 0)</f>
        <v>1</v>
      </c>
      <c r="AG237">
        <f>IF(COMMATS!AG240='Master Answer Key'!$B239, 1, 0)</f>
        <v>0</v>
      </c>
      <c r="AH237">
        <f>IF(COMMATS!AH240='Master Answer Key'!$B239, 1, 0)</f>
        <v>1</v>
      </c>
      <c r="AI237">
        <f>IF(COMMATS!AI240='Master Answer Key'!$B239, 1, 0)</f>
        <v>1</v>
      </c>
      <c r="AJ237">
        <f>IF(COMMATS!AJ240='Master Answer Key'!$B239, 1, 0)</f>
        <v>1</v>
      </c>
      <c r="AK237">
        <f>IF(COMMATS!AK240='Master Answer Key'!$B239, 1, 0)</f>
        <v>1</v>
      </c>
      <c r="AL237">
        <f>IF(COMMATS!AL240='Master Answer Key'!$B239, 1, 0)</f>
        <v>1</v>
      </c>
      <c r="AM237">
        <f>IF(COMMATS!AM240='Master Answer Key'!$B239, 1, 0)</f>
        <v>1</v>
      </c>
      <c r="AN237">
        <f>IF(COMMATS!AN240='Master Answer Key'!$B239, 1, 0)</f>
        <v>0</v>
      </c>
    </row>
    <row r="238">
      <c r="A238" s="5" t="s">
        <v>342</v>
      </c>
      <c r="B238">
        <f>IF(COMMATS!B241='Master Answer Key'!$B240, 1, 0)</f>
        <v>0</v>
      </c>
      <c r="C238">
        <f>IF(COMMATS!C241='Master Answer Key'!$B240, 1, 0)</f>
        <v>0</v>
      </c>
      <c r="D238">
        <f>IF(COMMATS!D241='Master Answer Key'!$B240, 1, 0)</f>
        <v>0</v>
      </c>
      <c r="E238">
        <f>IF(COMMATS!E241='Master Answer Key'!$B240, 1, 0)</f>
        <v>0</v>
      </c>
      <c r="F238">
        <f>IF(COMMATS!F241='Master Answer Key'!$B240, 1, 0)</f>
        <v>1</v>
      </c>
      <c r="G238">
        <f>IF(COMMATS!G241='Master Answer Key'!$B240, 1, 0)</f>
        <v>0</v>
      </c>
      <c r="H238">
        <f>IF(COMMATS!H241='Master Answer Key'!$B240, 1, 0)</f>
        <v>0</v>
      </c>
      <c r="I238">
        <f>IF(COMMATS!I241='Master Answer Key'!$B240, 1, 0)</f>
        <v>1</v>
      </c>
      <c r="J238">
        <f>IF(COMMATS!J241='Master Answer Key'!$B240, 1, 0)</f>
        <v>0</v>
      </c>
      <c r="K238">
        <f>IF(COMMATS!K241='Master Answer Key'!$B240, 1, 0)</f>
        <v>0</v>
      </c>
      <c r="L238">
        <f>IF(COMMATS!L241='Master Answer Key'!$B240, 1, 0)</f>
        <v>1</v>
      </c>
      <c r="M238">
        <f>IF(COMMATS!M241='Master Answer Key'!$B240, 1, 0)</f>
        <v>0</v>
      </c>
      <c r="N238">
        <f>IF(COMMATS!N241='Master Answer Key'!$B240, 1, 0)</f>
        <v>0</v>
      </c>
      <c r="O238">
        <f>IF(COMMATS!O241='Master Answer Key'!$B240, 1, 0)</f>
        <v>0</v>
      </c>
      <c r="P238">
        <f>IF(COMMATS!P241='Master Answer Key'!$B240, 1, 0)</f>
        <v>0</v>
      </c>
      <c r="Q238">
        <f>IF(COMMATS!Q241='Master Answer Key'!$B240, 1, 0)</f>
        <v>1</v>
      </c>
      <c r="R238">
        <f>IF(COMMATS!R241='Master Answer Key'!$B240, 1, 0)</f>
        <v>1</v>
      </c>
      <c r="S238">
        <f>IF(COMMATS!S241='Master Answer Key'!$B240, 1, 0)</f>
        <v>0</v>
      </c>
      <c r="T238">
        <f>IF(COMMATS!T241='Master Answer Key'!$B240, 1, 0)</f>
        <v>0</v>
      </c>
      <c r="U238">
        <f>IF(COMMATS!U241='Master Answer Key'!$B240, 1, 0)</f>
        <v>0</v>
      </c>
      <c r="V238">
        <f>IF(COMMATS!V241='Master Answer Key'!$B240, 1, 0)</f>
        <v>0</v>
      </c>
      <c r="W238">
        <f>IF(COMMATS!W241='Master Answer Key'!$B240, 1, 0)</f>
        <v>0</v>
      </c>
      <c r="X238">
        <f>IF(COMMATS!X241='Master Answer Key'!$B240, 1, 0)</f>
        <v>0</v>
      </c>
      <c r="Y238">
        <f>IF(COMMATS!Y241='Master Answer Key'!$B240, 1, 0)</f>
        <v>0</v>
      </c>
      <c r="Z238">
        <f>IF(COMMATS!Z241='Master Answer Key'!$B240, 1, 0)</f>
        <v>0</v>
      </c>
      <c r="AA238">
        <f>IF(COMMATS!AA241='Master Answer Key'!$B240, 1, 0)</f>
        <v>0</v>
      </c>
      <c r="AB238">
        <f>IF(COMMATS!AB241='Master Answer Key'!$B240, 1, 0)</f>
        <v>1</v>
      </c>
      <c r="AC238">
        <f>IF(COMMATS!AC241='Master Answer Key'!$B240, 1, 0)</f>
        <v>1</v>
      </c>
      <c r="AD238">
        <f>IF(COMMATS!AD241='Master Answer Key'!$B240, 1, 0)</f>
        <v>1</v>
      </c>
      <c r="AE238">
        <f>IF(COMMATS!AE241='Master Answer Key'!$B240, 1, 0)</f>
        <v>1</v>
      </c>
      <c r="AF238">
        <f>IF(COMMATS!AF241='Master Answer Key'!$B240, 1, 0)</f>
        <v>0</v>
      </c>
      <c r="AG238">
        <f>IF(COMMATS!AG241='Master Answer Key'!$B240, 1, 0)</f>
        <v>0</v>
      </c>
      <c r="AH238">
        <f>IF(COMMATS!AH241='Master Answer Key'!$B240, 1, 0)</f>
        <v>1</v>
      </c>
      <c r="AI238">
        <f>IF(COMMATS!AI241='Master Answer Key'!$B240, 1, 0)</f>
        <v>1</v>
      </c>
      <c r="AJ238">
        <f>IF(COMMATS!AJ241='Master Answer Key'!$B240, 1, 0)</f>
        <v>1</v>
      </c>
      <c r="AK238">
        <f>IF(COMMATS!AK241='Master Answer Key'!$B240, 1, 0)</f>
        <v>0</v>
      </c>
      <c r="AL238">
        <f>IF(COMMATS!AL241='Master Answer Key'!$B240, 1, 0)</f>
        <v>1</v>
      </c>
      <c r="AM238">
        <f>IF(COMMATS!AM241='Master Answer Key'!$B240, 1, 0)</f>
        <v>0</v>
      </c>
      <c r="AN238">
        <f>IF(COMMATS!AN241='Master Answer Key'!$B240, 1, 0)</f>
        <v>0</v>
      </c>
    </row>
    <row r="239">
      <c r="A239" s="5" t="s">
        <v>343</v>
      </c>
      <c r="B239">
        <f>IF(COMMATS!B242='Master Answer Key'!$B241, 1, 0)</f>
        <v>1</v>
      </c>
      <c r="C239">
        <f>IF(COMMATS!C242='Master Answer Key'!$B241, 1, 0)</f>
        <v>1</v>
      </c>
      <c r="D239">
        <f>IF(COMMATS!D242='Master Answer Key'!$B241, 1, 0)</f>
        <v>1</v>
      </c>
      <c r="E239">
        <f>IF(COMMATS!E242='Master Answer Key'!$B241, 1, 0)</f>
        <v>1</v>
      </c>
      <c r="F239">
        <f>IF(COMMATS!F242='Master Answer Key'!$B241, 1, 0)</f>
        <v>1</v>
      </c>
      <c r="G239">
        <f>IF(COMMATS!G242='Master Answer Key'!$B241, 1, 0)</f>
        <v>0</v>
      </c>
      <c r="H239">
        <f>IF(COMMATS!H242='Master Answer Key'!$B241, 1, 0)</f>
        <v>1</v>
      </c>
      <c r="I239">
        <f>IF(COMMATS!I242='Master Answer Key'!$B241, 1, 0)</f>
        <v>0</v>
      </c>
      <c r="J239">
        <f>IF(COMMATS!J242='Master Answer Key'!$B241, 1, 0)</f>
        <v>1</v>
      </c>
      <c r="K239">
        <f>IF(COMMATS!K242='Master Answer Key'!$B241, 1, 0)</f>
        <v>1</v>
      </c>
      <c r="L239">
        <f>IF(COMMATS!L242='Master Answer Key'!$B241, 1, 0)</f>
        <v>1</v>
      </c>
      <c r="M239">
        <f>IF(COMMATS!M242='Master Answer Key'!$B241, 1, 0)</f>
        <v>1</v>
      </c>
      <c r="N239">
        <f>IF(COMMATS!N242='Master Answer Key'!$B241, 1, 0)</f>
        <v>1</v>
      </c>
      <c r="O239">
        <f>IF(COMMATS!O242='Master Answer Key'!$B241, 1, 0)</f>
        <v>1</v>
      </c>
      <c r="P239">
        <f>IF(COMMATS!P242='Master Answer Key'!$B241, 1, 0)</f>
        <v>1</v>
      </c>
      <c r="Q239">
        <f>IF(COMMATS!Q242='Master Answer Key'!$B241, 1, 0)</f>
        <v>1</v>
      </c>
      <c r="R239">
        <f>IF(COMMATS!R242='Master Answer Key'!$B241, 1, 0)</f>
        <v>1</v>
      </c>
      <c r="S239">
        <f>IF(COMMATS!S242='Master Answer Key'!$B241, 1, 0)</f>
        <v>0</v>
      </c>
      <c r="T239">
        <f>IF(COMMATS!T242='Master Answer Key'!$B241, 1, 0)</f>
        <v>1</v>
      </c>
      <c r="U239">
        <f>IF(COMMATS!U242='Master Answer Key'!$B241, 1, 0)</f>
        <v>1</v>
      </c>
      <c r="V239">
        <f>IF(COMMATS!V242='Master Answer Key'!$B241, 1, 0)</f>
        <v>1</v>
      </c>
      <c r="W239">
        <f>IF(COMMATS!W242='Master Answer Key'!$B241, 1, 0)</f>
        <v>0</v>
      </c>
      <c r="X239">
        <f>IF(COMMATS!X242='Master Answer Key'!$B241, 1, 0)</f>
        <v>1</v>
      </c>
      <c r="Y239">
        <f>IF(COMMATS!Y242='Master Answer Key'!$B241, 1, 0)</f>
        <v>0</v>
      </c>
      <c r="Z239">
        <f>IF(COMMATS!Z242='Master Answer Key'!$B241, 1, 0)</f>
        <v>0</v>
      </c>
      <c r="AA239">
        <f>IF(COMMATS!AA242='Master Answer Key'!$B241, 1, 0)</f>
        <v>1</v>
      </c>
      <c r="AB239">
        <f>IF(COMMATS!AB242='Master Answer Key'!$B241, 1, 0)</f>
        <v>1</v>
      </c>
      <c r="AC239">
        <f>IF(COMMATS!AC242='Master Answer Key'!$B241, 1, 0)</f>
        <v>1</v>
      </c>
      <c r="AD239">
        <f>IF(COMMATS!AD242='Master Answer Key'!$B241, 1, 0)</f>
        <v>1</v>
      </c>
      <c r="AE239">
        <f>IF(COMMATS!AE242='Master Answer Key'!$B241, 1, 0)</f>
        <v>1</v>
      </c>
      <c r="AF239">
        <f>IF(COMMATS!AF242='Master Answer Key'!$B241, 1, 0)</f>
        <v>0</v>
      </c>
      <c r="AG239">
        <f>IF(COMMATS!AG242='Master Answer Key'!$B241, 1, 0)</f>
        <v>0</v>
      </c>
      <c r="AH239">
        <f>IF(COMMATS!AH242='Master Answer Key'!$B241, 1, 0)</f>
        <v>1</v>
      </c>
      <c r="AI239">
        <f>IF(COMMATS!AI242='Master Answer Key'!$B241, 1, 0)</f>
        <v>1</v>
      </c>
      <c r="AJ239">
        <f>IF(COMMATS!AJ242='Master Answer Key'!$B241, 1, 0)</f>
        <v>1</v>
      </c>
      <c r="AK239">
        <f>IF(COMMATS!AK242='Master Answer Key'!$B241, 1, 0)</f>
        <v>1</v>
      </c>
      <c r="AL239">
        <f>IF(COMMATS!AL242='Master Answer Key'!$B241, 1, 0)</f>
        <v>1</v>
      </c>
      <c r="AM239">
        <f>IF(COMMATS!AM242='Master Answer Key'!$B241, 1, 0)</f>
        <v>1</v>
      </c>
      <c r="AN239">
        <f>IF(COMMATS!AN242='Master Answer Key'!$B241, 1, 0)</f>
        <v>0</v>
      </c>
    </row>
    <row r="240">
      <c r="A240" s="5" t="s">
        <v>344</v>
      </c>
      <c r="B240">
        <f>IF(COMMATS!B243='Master Answer Key'!$B242, 1, 0)</f>
        <v>1</v>
      </c>
      <c r="C240">
        <f>IF(COMMATS!C243='Master Answer Key'!$B242, 1, 0)</f>
        <v>1</v>
      </c>
      <c r="D240">
        <f>IF(COMMATS!D243='Master Answer Key'!$B242, 1, 0)</f>
        <v>1</v>
      </c>
      <c r="E240">
        <f>IF(COMMATS!E243='Master Answer Key'!$B242, 1, 0)</f>
        <v>1</v>
      </c>
      <c r="F240">
        <f>IF(COMMATS!F243='Master Answer Key'!$B242, 1, 0)</f>
        <v>1</v>
      </c>
      <c r="G240">
        <f>IF(COMMATS!G243='Master Answer Key'!$B242, 1, 0)</f>
        <v>0</v>
      </c>
      <c r="H240">
        <f>IF(COMMATS!H243='Master Answer Key'!$B242, 1, 0)</f>
        <v>1</v>
      </c>
      <c r="I240">
        <f>IF(COMMATS!I243='Master Answer Key'!$B242, 1, 0)</f>
        <v>0</v>
      </c>
      <c r="J240">
        <f>IF(COMMATS!J243='Master Answer Key'!$B242, 1, 0)</f>
        <v>1</v>
      </c>
      <c r="K240">
        <f>IF(COMMATS!K243='Master Answer Key'!$B242, 1, 0)</f>
        <v>1</v>
      </c>
      <c r="L240">
        <f>IF(COMMATS!L243='Master Answer Key'!$B242, 1, 0)</f>
        <v>1</v>
      </c>
      <c r="M240">
        <f>IF(COMMATS!M243='Master Answer Key'!$B242, 1, 0)</f>
        <v>1</v>
      </c>
      <c r="N240">
        <f>IF(COMMATS!N243='Master Answer Key'!$B242, 1, 0)</f>
        <v>1</v>
      </c>
      <c r="O240">
        <f>IF(COMMATS!O243='Master Answer Key'!$B242, 1, 0)</f>
        <v>0</v>
      </c>
      <c r="P240">
        <f>IF(COMMATS!P243='Master Answer Key'!$B242, 1, 0)</f>
        <v>0</v>
      </c>
      <c r="Q240">
        <f>IF(COMMATS!Q243='Master Answer Key'!$B242, 1, 0)</f>
        <v>0</v>
      </c>
      <c r="R240">
        <f>IF(COMMATS!R243='Master Answer Key'!$B242, 1, 0)</f>
        <v>0</v>
      </c>
      <c r="S240">
        <f>IF(COMMATS!S243='Master Answer Key'!$B242, 1, 0)</f>
        <v>1</v>
      </c>
      <c r="T240">
        <f>IF(COMMATS!T243='Master Answer Key'!$B242, 1, 0)</f>
        <v>0</v>
      </c>
      <c r="U240">
        <f>IF(COMMATS!U243='Master Answer Key'!$B242, 1, 0)</f>
        <v>1</v>
      </c>
      <c r="V240">
        <f>IF(COMMATS!V243='Master Answer Key'!$B242, 1, 0)</f>
        <v>1</v>
      </c>
      <c r="W240">
        <f>IF(COMMATS!W243='Master Answer Key'!$B242, 1, 0)</f>
        <v>0</v>
      </c>
      <c r="X240">
        <f>IF(COMMATS!X243='Master Answer Key'!$B242, 1, 0)</f>
        <v>1</v>
      </c>
      <c r="Y240">
        <f>IF(COMMATS!Y243='Master Answer Key'!$B242, 1, 0)</f>
        <v>0</v>
      </c>
      <c r="Z240">
        <f>IF(COMMATS!Z243='Master Answer Key'!$B242, 1, 0)</f>
        <v>0</v>
      </c>
      <c r="AA240">
        <f>IF(COMMATS!AA243='Master Answer Key'!$B242, 1, 0)</f>
        <v>1</v>
      </c>
      <c r="AB240">
        <f>IF(COMMATS!AB243='Master Answer Key'!$B242, 1, 0)</f>
        <v>1</v>
      </c>
      <c r="AC240">
        <f>IF(COMMATS!AC243='Master Answer Key'!$B242, 1, 0)</f>
        <v>0</v>
      </c>
      <c r="AD240">
        <f>IF(COMMATS!AD243='Master Answer Key'!$B242, 1, 0)</f>
        <v>1</v>
      </c>
      <c r="AE240">
        <f>IF(COMMATS!AE243='Master Answer Key'!$B242, 1, 0)</f>
        <v>1</v>
      </c>
      <c r="AF240">
        <f>IF(COMMATS!AF243='Master Answer Key'!$B242, 1, 0)</f>
        <v>1</v>
      </c>
      <c r="AG240">
        <f>IF(COMMATS!AG243='Master Answer Key'!$B242, 1, 0)</f>
        <v>1</v>
      </c>
      <c r="AH240">
        <f>IF(COMMATS!AH243='Master Answer Key'!$B242, 1, 0)</f>
        <v>1</v>
      </c>
      <c r="AI240">
        <f>IF(COMMATS!AI243='Master Answer Key'!$B242, 1, 0)</f>
        <v>1</v>
      </c>
      <c r="AJ240">
        <f>IF(COMMATS!AJ243='Master Answer Key'!$B242, 1, 0)</f>
        <v>1</v>
      </c>
      <c r="AK240">
        <f>IF(COMMATS!AK243='Master Answer Key'!$B242, 1, 0)</f>
        <v>0</v>
      </c>
      <c r="AL240">
        <f>IF(COMMATS!AL243='Master Answer Key'!$B242, 1, 0)</f>
        <v>1</v>
      </c>
      <c r="AM240">
        <f>IF(COMMATS!AM243='Master Answer Key'!$B242, 1, 0)</f>
        <v>0</v>
      </c>
      <c r="AN240">
        <f>IF(COMMATS!AN243='Master Answer Key'!$B242, 1, 0)</f>
        <v>0</v>
      </c>
    </row>
    <row r="241">
      <c r="A241" s="5" t="s">
        <v>345</v>
      </c>
      <c r="B241">
        <f>IF(COMMATS!B244='Master Answer Key'!$B243, 1, 0)</f>
        <v>1</v>
      </c>
      <c r="C241">
        <f>IF(COMMATS!C244='Master Answer Key'!$B243, 1, 0)</f>
        <v>1</v>
      </c>
      <c r="D241">
        <f>IF(COMMATS!D244='Master Answer Key'!$B243, 1, 0)</f>
        <v>1</v>
      </c>
      <c r="E241">
        <f>IF(COMMATS!E244='Master Answer Key'!$B243, 1, 0)</f>
        <v>1</v>
      </c>
      <c r="F241">
        <f>IF(COMMATS!F244='Master Answer Key'!$B243, 1, 0)</f>
        <v>1</v>
      </c>
      <c r="G241">
        <f>IF(COMMATS!G244='Master Answer Key'!$B243, 1, 0)</f>
        <v>0</v>
      </c>
      <c r="H241">
        <f>IF(COMMATS!H244='Master Answer Key'!$B243, 1, 0)</f>
        <v>1</v>
      </c>
      <c r="I241">
        <f>IF(COMMATS!I244='Master Answer Key'!$B243, 1, 0)</f>
        <v>0</v>
      </c>
      <c r="J241">
        <f>IF(COMMATS!J244='Master Answer Key'!$B243, 1, 0)</f>
        <v>1</v>
      </c>
      <c r="K241">
        <f>IF(COMMATS!K244='Master Answer Key'!$B243, 1, 0)</f>
        <v>1</v>
      </c>
      <c r="L241">
        <f>IF(COMMATS!L244='Master Answer Key'!$B243, 1, 0)</f>
        <v>1</v>
      </c>
      <c r="M241">
        <f>IF(COMMATS!M244='Master Answer Key'!$B243, 1, 0)</f>
        <v>1</v>
      </c>
      <c r="N241">
        <f>IF(COMMATS!N244='Master Answer Key'!$B243, 1, 0)</f>
        <v>1</v>
      </c>
      <c r="O241">
        <f>IF(COMMATS!O244='Master Answer Key'!$B243, 1, 0)</f>
        <v>1</v>
      </c>
      <c r="P241">
        <f>IF(COMMATS!P244='Master Answer Key'!$B243, 1, 0)</f>
        <v>1</v>
      </c>
      <c r="Q241">
        <f>IF(COMMATS!Q244='Master Answer Key'!$B243, 1, 0)</f>
        <v>1</v>
      </c>
      <c r="R241">
        <f>IF(COMMATS!R244='Master Answer Key'!$B243, 1, 0)</f>
        <v>1</v>
      </c>
      <c r="S241">
        <f>IF(COMMATS!S244='Master Answer Key'!$B243, 1, 0)</f>
        <v>0</v>
      </c>
      <c r="T241">
        <f>IF(COMMATS!T244='Master Answer Key'!$B243, 1, 0)</f>
        <v>1</v>
      </c>
      <c r="U241">
        <f>IF(COMMATS!U244='Master Answer Key'!$B243, 1, 0)</f>
        <v>1</v>
      </c>
      <c r="V241">
        <f>IF(COMMATS!V244='Master Answer Key'!$B243, 1, 0)</f>
        <v>1</v>
      </c>
      <c r="W241">
        <f>IF(COMMATS!W244='Master Answer Key'!$B243, 1, 0)</f>
        <v>0</v>
      </c>
      <c r="X241">
        <f>IF(COMMATS!X244='Master Answer Key'!$B243, 1, 0)</f>
        <v>1</v>
      </c>
      <c r="Y241">
        <f>IF(COMMATS!Y244='Master Answer Key'!$B243, 1, 0)</f>
        <v>0</v>
      </c>
      <c r="Z241">
        <f>IF(COMMATS!Z244='Master Answer Key'!$B243, 1, 0)</f>
        <v>0</v>
      </c>
      <c r="AA241">
        <f>IF(COMMATS!AA244='Master Answer Key'!$B243, 1, 0)</f>
        <v>1</v>
      </c>
      <c r="AB241">
        <f>IF(COMMATS!AB244='Master Answer Key'!$B243, 1, 0)</f>
        <v>1</v>
      </c>
      <c r="AC241">
        <f>IF(COMMATS!AC244='Master Answer Key'!$B243, 1, 0)</f>
        <v>0</v>
      </c>
      <c r="AD241">
        <f>IF(COMMATS!AD244='Master Answer Key'!$B243, 1, 0)</f>
        <v>1</v>
      </c>
      <c r="AE241">
        <f>IF(COMMATS!AE244='Master Answer Key'!$B243, 1, 0)</f>
        <v>1</v>
      </c>
      <c r="AF241">
        <f>IF(COMMATS!AF244='Master Answer Key'!$B243, 1, 0)</f>
        <v>1</v>
      </c>
      <c r="AG241">
        <f>IF(COMMATS!AG244='Master Answer Key'!$B243, 1, 0)</f>
        <v>1</v>
      </c>
      <c r="AH241">
        <f>IF(COMMATS!AH244='Master Answer Key'!$B243, 1, 0)</f>
        <v>1</v>
      </c>
      <c r="AI241">
        <f>IF(COMMATS!AI244='Master Answer Key'!$B243, 1, 0)</f>
        <v>1</v>
      </c>
      <c r="AJ241">
        <f>IF(COMMATS!AJ244='Master Answer Key'!$B243, 1, 0)</f>
        <v>1</v>
      </c>
      <c r="AK241">
        <f>IF(COMMATS!AK244='Master Answer Key'!$B243, 1, 0)</f>
        <v>1</v>
      </c>
      <c r="AL241">
        <f>IF(COMMATS!AL244='Master Answer Key'!$B243, 1, 0)</f>
        <v>1</v>
      </c>
      <c r="AM241">
        <f>IF(COMMATS!AM244='Master Answer Key'!$B243, 1, 0)</f>
        <v>1</v>
      </c>
      <c r="AN241">
        <f>IF(COMMATS!AN244='Master Answer Key'!$B243, 1, 0)</f>
        <v>0</v>
      </c>
    </row>
    <row r="242">
      <c r="A242" s="5" t="s">
        <v>346</v>
      </c>
      <c r="B242">
        <f>IF(COMMATS!B245='Master Answer Key'!$B244, 1, 0)</f>
        <v>1</v>
      </c>
      <c r="C242">
        <f>IF(COMMATS!C245='Master Answer Key'!$B244, 1, 0)</f>
        <v>1</v>
      </c>
      <c r="D242">
        <f>IF(COMMATS!D245='Master Answer Key'!$B244, 1, 0)</f>
        <v>1</v>
      </c>
      <c r="E242">
        <f>IF(COMMATS!E245='Master Answer Key'!$B244, 1, 0)</f>
        <v>1</v>
      </c>
      <c r="F242">
        <f>IF(COMMATS!F245='Master Answer Key'!$B244, 1, 0)</f>
        <v>1</v>
      </c>
      <c r="G242">
        <f>IF(COMMATS!G245='Master Answer Key'!$B244, 1, 0)</f>
        <v>0</v>
      </c>
      <c r="H242">
        <f>IF(COMMATS!H245='Master Answer Key'!$B244, 1, 0)</f>
        <v>1</v>
      </c>
      <c r="I242">
        <f>IF(COMMATS!I245='Master Answer Key'!$B244, 1, 0)</f>
        <v>1</v>
      </c>
      <c r="J242">
        <f>IF(COMMATS!J245='Master Answer Key'!$B244, 1, 0)</f>
        <v>1</v>
      </c>
      <c r="K242">
        <f>IF(COMMATS!K245='Master Answer Key'!$B244, 1, 0)</f>
        <v>0</v>
      </c>
      <c r="L242">
        <f>IF(COMMATS!L245='Master Answer Key'!$B244, 1, 0)</f>
        <v>1</v>
      </c>
      <c r="M242">
        <f>IF(COMMATS!M245='Master Answer Key'!$B244, 1, 0)</f>
        <v>1</v>
      </c>
      <c r="N242">
        <f>IF(COMMATS!N245='Master Answer Key'!$B244, 1, 0)</f>
        <v>1</v>
      </c>
      <c r="O242">
        <f>IF(COMMATS!O245='Master Answer Key'!$B244, 1, 0)</f>
        <v>1</v>
      </c>
      <c r="P242">
        <f>IF(COMMATS!P245='Master Answer Key'!$B244, 1, 0)</f>
        <v>0</v>
      </c>
      <c r="Q242">
        <f>IF(COMMATS!Q245='Master Answer Key'!$B244, 1, 0)</f>
        <v>1</v>
      </c>
      <c r="R242">
        <f>IF(COMMATS!R245='Master Answer Key'!$B244, 1, 0)</f>
        <v>1</v>
      </c>
      <c r="S242">
        <f>IF(COMMATS!S245='Master Answer Key'!$B244, 1, 0)</f>
        <v>0</v>
      </c>
      <c r="T242">
        <f>IF(COMMATS!T245='Master Answer Key'!$B244, 1, 0)</f>
        <v>1</v>
      </c>
      <c r="U242">
        <f>IF(COMMATS!U245='Master Answer Key'!$B244, 1, 0)</f>
        <v>1</v>
      </c>
      <c r="V242">
        <f>IF(COMMATS!V245='Master Answer Key'!$B244, 1, 0)</f>
        <v>1</v>
      </c>
      <c r="W242">
        <f>IF(COMMATS!W245='Master Answer Key'!$B244, 1, 0)</f>
        <v>0</v>
      </c>
      <c r="X242">
        <f>IF(COMMATS!X245='Master Answer Key'!$B244, 1, 0)</f>
        <v>1</v>
      </c>
      <c r="Y242">
        <f>IF(COMMATS!Y245='Master Answer Key'!$B244, 1, 0)</f>
        <v>0</v>
      </c>
      <c r="Z242">
        <f>IF(COMMATS!Z245='Master Answer Key'!$B244, 1, 0)</f>
        <v>0</v>
      </c>
      <c r="AA242">
        <f>IF(COMMATS!AA245='Master Answer Key'!$B244, 1, 0)</f>
        <v>1</v>
      </c>
      <c r="AB242">
        <f>IF(COMMATS!AB245='Master Answer Key'!$B244, 1, 0)</f>
        <v>1</v>
      </c>
      <c r="AC242">
        <f>IF(COMMATS!AC245='Master Answer Key'!$B244, 1, 0)</f>
        <v>0</v>
      </c>
      <c r="AD242">
        <f>IF(COMMATS!AD245='Master Answer Key'!$B244, 1, 0)</f>
        <v>1</v>
      </c>
      <c r="AE242">
        <f>IF(COMMATS!AE245='Master Answer Key'!$B244, 1, 0)</f>
        <v>1</v>
      </c>
      <c r="AF242">
        <f>IF(COMMATS!AF245='Master Answer Key'!$B244, 1, 0)</f>
        <v>1</v>
      </c>
      <c r="AG242">
        <f>IF(COMMATS!AG245='Master Answer Key'!$B244, 1, 0)</f>
        <v>1</v>
      </c>
      <c r="AH242">
        <f>IF(COMMATS!AH245='Master Answer Key'!$B244, 1, 0)</f>
        <v>1</v>
      </c>
      <c r="AI242">
        <f>IF(COMMATS!AI245='Master Answer Key'!$B244, 1, 0)</f>
        <v>1</v>
      </c>
      <c r="AJ242">
        <f>IF(COMMATS!AJ245='Master Answer Key'!$B244, 1, 0)</f>
        <v>1</v>
      </c>
      <c r="AK242">
        <f>IF(COMMATS!AK245='Master Answer Key'!$B244, 1, 0)</f>
        <v>0</v>
      </c>
      <c r="AL242">
        <f>IF(COMMATS!AL245='Master Answer Key'!$B244, 1, 0)</f>
        <v>0</v>
      </c>
      <c r="AM242">
        <f>IF(COMMATS!AM245='Master Answer Key'!$B244, 1, 0)</f>
        <v>1</v>
      </c>
      <c r="AN242">
        <f>IF(COMMATS!AN245='Master Answer Key'!$B244, 1, 0)</f>
        <v>0</v>
      </c>
    </row>
    <row r="243">
      <c r="A243" s="5" t="s">
        <v>347</v>
      </c>
      <c r="B243">
        <f>IF(COMMATS!B246='Master Answer Key'!$B245, 1, 0)</f>
        <v>1</v>
      </c>
      <c r="C243">
        <f>IF(COMMATS!C246='Master Answer Key'!$B245, 1, 0)</f>
        <v>1</v>
      </c>
      <c r="D243">
        <f>IF(COMMATS!D246='Master Answer Key'!$B245, 1, 0)</f>
        <v>1</v>
      </c>
      <c r="E243">
        <f>IF(COMMATS!E246='Master Answer Key'!$B245, 1, 0)</f>
        <v>1</v>
      </c>
      <c r="F243">
        <f>IF(COMMATS!F246='Master Answer Key'!$B245, 1, 0)</f>
        <v>1</v>
      </c>
      <c r="G243">
        <f>IF(COMMATS!G246='Master Answer Key'!$B245, 1, 0)</f>
        <v>0</v>
      </c>
      <c r="H243">
        <f>IF(COMMATS!H246='Master Answer Key'!$B245, 1, 0)</f>
        <v>1</v>
      </c>
      <c r="I243">
        <f>IF(COMMATS!I246='Master Answer Key'!$B245, 1, 0)</f>
        <v>0</v>
      </c>
      <c r="J243">
        <f>IF(COMMATS!J246='Master Answer Key'!$B245, 1, 0)</f>
        <v>1</v>
      </c>
      <c r="K243">
        <f>IF(COMMATS!K246='Master Answer Key'!$B245, 1, 0)</f>
        <v>1</v>
      </c>
      <c r="L243">
        <f>IF(COMMATS!L246='Master Answer Key'!$B245, 1, 0)</f>
        <v>1</v>
      </c>
      <c r="M243">
        <f>IF(COMMATS!M246='Master Answer Key'!$B245, 1, 0)</f>
        <v>1</v>
      </c>
      <c r="N243">
        <f>IF(COMMATS!N246='Master Answer Key'!$B245, 1, 0)</f>
        <v>1</v>
      </c>
      <c r="O243">
        <f>IF(COMMATS!O246='Master Answer Key'!$B245, 1, 0)</f>
        <v>1</v>
      </c>
      <c r="P243">
        <f>IF(COMMATS!P246='Master Answer Key'!$B245, 1, 0)</f>
        <v>1</v>
      </c>
      <c r="Q243">
        <f>IF(COMMATS!Q246='Master Answer Key'!$B245, 1, 0)</f>
        <v>1</v>
      </c>
      <c r="R243">
        <f>IF(COMMATS!R246='Master Answer Key'!$B245, 1, 0)</f>
        <v>1</v>
      </c>
      <c r="S243">
        <f>IF(COMMATS!S246='Master Answer Key'!$B245, 1, 0)</f>
        <v>1</v>
      </c>
      <c r="T243">
        <f>IF(COMMATS!T246='Master Answer Key'!$B245, 1, 0)</f>
        <v>1</v>
      </c>
      <c r="U243">
        <f>IF(COMMATS!U246='Master Answer Key'!$B245, 1, 0)</f>
        <v>1</v>
      </c>
      <c r="V243">
        <f>IF(COMMATS!V246='Master Answer Key'!$B245, 1, 0)</f>
        <v>1</v>
      </c>
      <c r="W243">
        <f>IF(COMMATS!W246='Master Answer Key'!$B245, 1, 0)</f>
        <v>0</v>
      </c>
      <c r="X243">
        <f>IF(COMMATS!X246='Master Answer Key'!$B245, 1, 0)</f>
        <v>1</v>
      </c>
      <c r="Y243">
        <f>IF(COMMATS!Y246='Master Answer Key'!$B245, 1, 0)</f>
        <v>0</v>
      </c>
      <c r="Z243">
        <f>IF(COMMATS!Z246='Master Answer Key'!$B245, 1, 0)</f>
        <v>0</v>
      </c>
      <c r="AA243">
        <f>IF(COMMATS!AA246='Master Answer Key'!$B245, 1, 0)</f>
        <v>1</v>
      </c>
      <c r="AB243">
        <f>IF(COMMATS!AB246='Master Answer Key'!$B245, 1, 0)</f>
        <v>1</v>
      </c>
      <c r="AC243">
        <f>IF(COMMATS!AC246='Master Answer Key'!$B245, 1, 0)</f>
        <v>1</v>
      </c>
      <c r="AD243">
        <f>IF(COMMATS!AD246='Master Answer Key'!$B245, 1, 0)</f>
        <v>1</v>
      </c>
      <c r="AE243">
        <f>IF(COMMATS!AE246='Master Answer Key'!$B245, 1, 0)</f>
        <v>1</v>
      </c>
      <c r="AF243">
        <f>IF(COMMATS!AF246='Master Answer Key'!$B245, 1, 0)</f>
        <v>1</v>
      </c>
      <c r="AG243">
        <f>IF(COMMATS!AG246='Master Answer Key'!$B245, 1, 0)</f>
        <v>1</v>
      </c>
      <c r="AH243">
        <f>IF(COMMATS!AH246='Master Answer Key'!$B245, 1, 0)</f>
        <v>1</v>
      </c>
      <c r="AI243">
        <f>IF(COMMATS!AI246='Master Answer Key'!$B245, 1, 0)</f>
        <v>1</v>
      </c>
      <c r="AJ243">
        <f>IF(COMMATS!AJ246='Master Answer Key'!$B245, 1, 0)</f>
        <v>1</v>
      </c>
      <c r="AK243">
        <f>IF(COMMATS!AK246='Master Answer Key'!$B245, 1, 0)</f>
        <v>1</v>
      </c>
      <c r="AL243">
        <f>IF(COMMATS!AL246='Master Answer Key'!$B245, 1, 0)</f>
        <v>0</v>
      </c>
      <c r="AM243">
        <f>IF(COMMATS!AM246='Master Answer Key'!$B245, 1, 0)</f>
        <v>1</v>
      </c>
      <c r="AN243">
        <f>IF(COMMATS!AN246='Master Answer Key'!$B245, 1, 0)</f>
        <v>0</v>
      </c>
    </row>
    <row r="244">
      <c r="A244" s="5" t="s">
        <v>348</v>
      </c>
      <c r="B244">
        <f>IF(COMMATS!B247='Master Answer Key'!$B246, 1, 0)</f>
        <v>1</v>
      </c>
      <c r="C244">
        <f>IF(COMMATS!C247='Master Answer Key'!$B246, 1, 0)</f>
        <v>1</v>
      </c>
      <c r="D244">
        <f>IF(COMMATS!D247='Master Answer Key'!$B246, 1, 0)</f>
        <v>1</v>
      </c>
      <c r="E244">
        <f>IF(COMMATS!E247='Master Answer Key'!$B246, 1, 0)</f>
        <v>1</v>
      </c>
      <c r="F244">
        <f>IF(COMMATS!F247='Master Answer Key'!$B246, 1, 0)</f>
        <v>1</v>
      </c>
      <c r="G244">
        <f>IF(COMMATS!G247='Master Answer Key'!$B246, 1, 0)</f>
        <v>0</v>
      </c>
      <c r="H244">
        <f>IF(COMMATS!H247='Master Answer Key'!$B246, 1, 0)</f>
        <v>1</v>
      </c>
      <c r="I244">
        <f>IF(COMMATS!I247='Master Answer Key'!$B246, 1, 0)</f>
        <v>0</v>
      </c>
      <c r="J244">
        <f>IF(COMMATS!J247='Master Answer Key'!$B246, 1, 0)</f>
        <v>1</v>
      </c>
      <c r="K244">
        <f>IF(COMMATS!K247='Master Answer Key'!$B246, 1, 0)</f>
        <v>1</v>
      </c>
      <c r="L244">
        <f>IF(COMMATS!L247='Master Answer Key'!$B246, 1, 0)</f>
        <v>1</v>
      </c>
      <c r="M244">
        <f>IF(COMMATS!M247='Master Answer Key'!$B246, 1, 0)</f>
        <v>1</v>
      </c>
      <c r="N244">
        <f>IF(COMMATS!N247='Master Answer Key'!$B246, 1, 0)</f>
        <v>1</v>
      </c>
      <c r="O244">
        <f>IF(COMMATS!O247='Master Answer Key'!$B246, 1, 0)</f>
        <v>1</v>
      </c>
      <c r="P244">
        <f>IF(COMMATS!P247='Master Answer Key'!$B246, 1, 0)</f>
        <v>1</v>
      </c>
      <c r="Q244">
        <f>IF(COMMATS!Q247='Master Answer Key'!$B246, 1, 0)</f>
        <v>1</v>
      </c>
      <c r="R244">
        <f>IF(COMMATS!R247='Master Answer Key'!$B246, 1, 0)</f>
        <v>0</v>
      </c>
      <c r="S244">
        <f>IF(COMMATS!S247='Master Answer Key'!$B246, 1, 0)</f>
        <v>1</v>
      </c>
      <c r="T244">
        <f>IF(COMMATS!T247='Master Answer Key'!$B246, 1, 0)</f>
        <v>1</v>
      </c>
      <c r="U244">
        <f>IF(COMMATS!U247='Master Answer Key'!$B246, 1, 0)</f>
        <v>1</v>
      </c>
      <c r="V244">
        <f>IF(COMMATS!V247='Master Answer Key'!$B246, 1, 0)</f>
        <v>1</v>
      </c>
      <c r="W244">
        <f>IF(COMMATS!W247='Master Answer Key'!$B246, 1, 0)</f>
        <v>0</v>
      </c>
      <c r="X244">
        <f>IF(COMMATS!X247='Master Answer Key'!$B246, 1, 0)</f>
        <v>1</v>
      </c>
      <c r="Y244">
        <f>IF(COMMATS!Y247='Master Answer Key'!$B246, 1, 0)</f>
        <v>0</v>
      </c>
      <c r="Z244">
        <f>IF(COMMATS!Z247='Master Answer Key'!$B246, 1, 0)</f>
        <v>0</v>
      </c>
      <c r="AA244">
        <f>IF(COMMATS!AA247='Master Answer Key'!$B246, 1, 0)</f>
        <v>1</v>
      </c>
      <c r="AB244">
        <f>IF(COMMATS!AB247='Master Answer Key'!$B246, 1, 0)</f>
        <v>1</v>
      </c>
      <c r="AC244">
        <f>IF(COMMATS!AC247='Master Answer Key'!$B246, 1, 0)</f>
        <v>0</v>
      </c>
      <c r="AD244">
        <f>IF(COMMATS!AD247='Master Answer Key'!$B246, 1, 0)</f>
        <v>1</v>
      </c>
      <c r="AE244">
        <f>IF(COMMATS!AE247='Master Answer Key'!$B246, 1, 0)</f>
        <v>1</v>
      </c>
      <c r="AF244">
        <f>IF(COMMATS!AF247='Master Answer Key'!$B246, 1, 0)</f>
        <v>0</v>
      </c>
      <c r="AG244">
        <f>IF(COMMATS!AG247='Master Answer Key'!$B246, 1, 0)</f>
        <v>0</v>
      </c>
      <c r="AH244">
        <f>IF(COMMATS!AH247='Master Answer Key'!$B246, 1, 0)</f>
        <v>1</v>
      </c>
      <c r="AI244">
        <f>IF(COMMATS!AI247='Master Answer Key'!$B246, 1, 0)</f>
        <v>1</v>
      </c>
      <c r="AJ244">
        <f>IF(COMMATS!AJ247='Master Answer Key'!$B246, 1, 0)</f>
        <v>1</v>
      </c>
      <c r="AK244">
        <f>IF(COMMATS!AK247='Master Answer Key'!$B246, 1, 0)</f>
        <v>1</v>
      </c>
      <c r="AL244">
        <f>IF(COMMATS!AL247='Master Answer Key'!$B246, 1, 0)</f>
        <v>1</v>
      </c>
      <c r="AM244">
        <f>IF(COMMATS!AM247='Master Answer Key'!$B246, 1, 0)</f>
        <v>0</v>
      </c>
      <c r="AN244">
        <f>IF(COMMATS!AN247='Master Answer Key'!$B246, 1, 0)</f>
        <v>0</v>
      </c>
    </row>
    <row r="245">
      <c r="A245" s="5" t="s">
        <v>349</v>
      </c>
      <c r="B245">
        <f>IF(COMMATS!B248='Master Answer Key'!$B247, 1, 0)</f>
        <v>1</v>
      </c>
      <c r="C245">
        <f>IF(COMMATS!C248='Master Answer Key'!$B247, 1, 0)</f>
        <v>1</v>
      </c>
      <c r="D245">
        <f>IF(COMMATS!D248='Master Answer Key'!$B247, 1, 0)</f>
        <v>1</v>
      </c>
      <c r="E245">
        <f>IF(COMMATS!E248='Master Answer Key'!$B247, 1, 0)</f>
        <v>1</v>
      </c>
      <c r="F245">
        <f>IF(COMMATS!F248='Master Answer Key'!$B247, 1, 0)</f>
        <v>1</v>
      </c>
      <c r="G245">
        <f>IF(COMMATS!G248='Master Answer Key'!$B247, 1, 0)</f>
        <v>0</v>
      </c>
      <c r="H245">
        <f>IF(COMMATS!H248='Master Answer Key'!$B247, 1, 0)</f>
        <v>1</v>
      </c>
      <c r="I245">
        <f>IF(COMMATS!I248='Master Answer Key'!$B247, 1, 0)</f>
        <v>1</v>
      </c>
      <c r="J245">
        <f>IF(COMMATS!J248='Master Answer Key'!$B247, 1, 0)</f>
        <v>1</v>
      </c>
      <c r="K245">
        <f>IF(COMMATS!K248='Master Answer Key'!$B247, 1, 0)</f>
        <v>1</v>
      </c>
      <c r="L245">
        <f>IF(COMMATS!L248='Master Answer Key'!$B247, 1, 0)</f>
        <v>1</v>
      </c>
      <c r="M245">
        <f>IF(COMMATS!M248='Master Answer Key'!$B247, 1, 0)</f>
        <v>1</v>
      </c>
      <c r="N245">
        <f>IF(COMMATS!N248='Master Answer Key'!$B247, 1, 0)</f>
        <v>1</v>
      </c>
      <c r="O245">
        <f>IF(COMMATS!O248='Master Answer Key'!$B247, 1, 0)</f>
        <v>1</v>
      </c>
      <c r="P245">
        <f>IF(COMMATS!P248='Master Answer Key'!$B247, 1, 0)</f>
        <v>1</v>
      </c>
      <c r="Q245">
        <f>IF(COMMATS!Q248='Master Answer Key'!$B247, 1, 0)</f>
        <v>1</v>
      </c>
      <c r="R245">
        <f>IF(COMMATS!R248='Master Answer Key'!$B247, 1, 0)</f>
        <v>0</v>
      </c>
      <c r="S245">
        <f>IF(COMMATS!S248='Master Answer Key'!$B247, 1, 0)</f>
        <v>1</v>
      </c>
      <c r="T245">
        <f>IF(COMMATS!T248='Master Answer Key'!$B247, 1, 0)</f>
        <v>1</v>
      </c>
      <c r="U245">
        <f>IF(COMMATS!U248='Master Answer Key'!$B247, 1, 0)</f>
        <v>1</v>
      </c>
      <c r="V245">
        <f>IF(COMMATS!V248='Master Answer Key'!$B247, 1, 0)</f>
        <v>1</v>
      </c>
      <c r="W245">
        <f>IF(COMMATS!W248='Master Answer Key'!$B247, 1, 0)</f>
        <v>0</v>
      </c>
      <c r="X245">
        <f>IF(COMMATS!X248='Master Answer Key'!$B247, 1, 0)</f>
        <v>1</v>
      </c>
      <c r="Y245">
        <f>IF(COMMATS!Y248='Master Answer Key'!$B247, 1, 0)</f>
        <v>0</v>
      </c>
      <c r="Z245">
        <f>IF(COMMATS!Z248='Master Answer Key'!$B247, 1, 0)</f>
        <v>0</v>
      </c>
      <c r="AA245">
        <f>IF(COMMATS!AA248='Master Answer Key'!$B247, 1, 0)</f>
        <v>1</v>
      </c>
      <c r="AB245">
        <f>IF(COMMATS!AB248='Master Answer Key'!$B247, 1, 0)</f>
        <v>1</v>
      </c>
      <c r="AC245">
        <f>IF(COMMATS!AC248='Master Answer Key'!$B247, 1, 0)</f>
        <v>0</v>
      </c>
      <c r="AD245">
        <f>IF(COMMATS!AD248='Master Answer Key'!$B247, 1, 0)</f>
        <v>1</v>
      </c>
      <c r="AE245">
        <f>IF(COMMATS!AE248='Master Answer Key'!$B247, 1, 0)</f>
        <v>1</v>
      </c>
      <c r="AF245">
        <f>IF(COMMATS!AF248='Master Answer Key'!$B247, 1, 0)</f>
        <v>1</v>
      </c>
      <c r="AG245">
        <f>IF(COMMATS!AG248='Master Answer Key'!$B247, 1, 0)</f>
        <v>1</v>
      </c>
      <c r="AH245">
        <f>IF(COMMATS!AH248='Master Answer Key'!$B247, 1, 0)</f>
        <v>1</v>
      </c>
      <c r="AI245">
        <f>IF(COMMATS!AI248='Master Answer Key'!$B247, 1, 0)</f>
        <v>1</v>
      </c>
      <c r="AJ245">
        <f>IF(COMMATS!AJ248='Master Answer Key'!$B247, 1, 0)</f>
        <v>1</v>
      </c>
      <c r="AK245">
        <f>IF(COMMATS!AK248='Master Answer Key'!$B247, 1, 0)</f>
        <v>1</v>
      </c>
      <c r="AL245">
        <f>IF(COMMATS!AL248='Master Answer Key'!$B247, 1, 0)</f>
        <v>1</v>
      </c>
      <c r="AM245">
        <f>IF(COMMATS!AM248='Master Answer Key'!$B247, 1, 0)</f>
        <v>1</v>
      </c>
      <c r="AN245">
        <f>IF(COMMATS!AN248='Master Answer Key'!$B247, 1, 0)</f>
        <v>0</v>
      </c>
    </row>
    <row r="246">
      <c r="A246" s="5" t="s">
        <v>350</v>
      </c>
      <c r="B246">
        <f>IF(COMMATS!B249='Master Answer Key'!$B248, 1, 0)</f>
        <v>1</v>
      </c>
      <c r="C246">
        <f>IF(COMMATS!C249='Master Answer Key'!$B248, 1, 0)</f>
        <v>1</v>
      </c>
      <c r="D246">
        <f>IF(COMMATS!D249='Master Answer Key'!$B248, 1, 0)</f>
        <v>1</v>
      </c>
      <c r="E246">
        <f>IF(COMMATS!E249='Master Answer Key'!$B248, 1, 0)</f>
        <v>1</v>
      </c>
      <c r="F246">
        <f>IF(COMMATS!F249='Master Answer Key'!$B248, 1, 0)</f>
        <v>1</v>
      </c>
      <c r="G246">
        <f>IF(COMMATS!G249='Master Answer Key'!$B248, 1, 0)</f>
        <v>0</v>
      </c>
      <c r="H246">
        <f>IF(COMMATS!H249='Master Answer Key'!$B248, 1, 0)</f>
        <v>1</v>
      </c>
      <c r="I246">
        <f>IF(COMMATS!I249='Master Answer Key'!$B248, 1, 0)</f>
        <v>1</v>
      </c>
      <c r="J246">
        <f>IF(COMMATS!J249='Master Answer Key'!$B248, 1, 0)</f>
        <v>1</v>
      </c>
      <c r="K246">
        <f>IF(COMMATS!K249='Master Answer Key'!$B248, 1, 0)</f>
        <v>1</v>
      </c>
      <c r="L246">
        <f>IF(COMMATS!L249='Master Answer Key'!$B248, 1, 0)</f>
        <v>1</v>
      </c>
      <c r="M246">
        <f>IF(COMMATS!M249='Master Answer Key'!$B248, 1, 0)</f>
        <v>1</v>
      </c>
      <c r="N246">
        <f>IF(COMMATS!N249='Master Answer Key'!$B248, 1, 0)</f>
        <v>1</v>
      </c>
      <c r="O246">
        <f>IF(COMMATS!O249='Master Answer Key'!$B248, 1, 0)</f>
        <v>1</v>
      </c>
      <c r="P246">
        <f>IF(COMMATS!P249='Master Answer Key'!$B248, 1, 0)</f>
        <v>1</v>
      </c>
      <c r="Q246">
        <f>IF(COMMATS!Q249='Master Answer Key'!$B248, 1, 0)</f>
        <v>1</v>
      </c>
      <c r="R246">
        <f>IF(COMMATS!R249='Master Answer Key'!$B248, 1, 0)</f>
        <v>0</v>
      </c>
      <c r="S246">
        <f>IF(COMMATS!S249='Master Answer Key'!$B248, 1, 0)</f>
        <v>0</v>
      </c>
      <c r="T246">
        <f>IF(COMMATS!T249='Master Answer Key'!$B248, 1, 0)</f>
        <v>1</v>
      </c>
      <c r="U246">
        <f>IF(COMMATS!U249='Master Answer Key'!$B248, 1, 0)</f>
        <v>1</v>
      </c>
      <c r="V246">
        <f>IF(COMMATS!V249='Master Answer Key'!$B248, 1, 0)</f>
        <v>1</v>
      </c>
      <c r="W246">
        <f>IF(COMMATS!W249='Master Answer Key'!$B248, 1, 0)</f>
        <v>0</v>
      </c>
      <c r="X246">
        <f>IF(COMMATS!X249='Master Answer Key'!$B248, 1, 0)</f>
        <v>1</v>
      </c>
      <c r="Y246">
        <f>IF(COMMATS!Y249='Master Answer Key'!$B248, 1, 0)</f>
        <v>0</v>
      </c>
      <c r="Z246">
        <f>IF(COMMATS!Z249='Master Answer Key'!$B248, 1, 0)</f>
        <v>0</v>
      </c>
      <c r="AA246">
        <f>IF(COMMATS!AA249='Master Answer Key'!$B248, 1, 0)</f>
        <v>1</v>
      </c>
      <c r="AB246">
        <f>IF(COMMATS!AB249='Master Answer Key'!$B248, 1, 0)</f>
        <v>1</v>
      </c>
      <c r="AC246">
        <f>IF(COMMATS!AC249='Master Answer Key'!$B248, 1, 0)</f>
        <v>1</v>
      </c>
      <c r="AD246">
        <f>IF(COMMATS!AD249='Master Answer Key'!$B248, 1, 0)</f>
        <v>1</v>
      </c>
      <c r="AE246">
        <f>IF(COMMATS!AE249='Master Answer Key'!$B248, 1, 0)</f>
        <v>1</v>
      </c>
      <c r="AF246">
        <f>IF(COMMATS!AF249='Master Answer Key'!$B248, 1, 0)</f>
        <v>1</v>
      </c>
      <c r="AG246">
        <f>IF(COMMATS!AG249='Master Answer Key'!$B248, 1, 0)</f>
        <v>0</v>
      </c>
      <c r="AH246">
        <f>IF(COMMATS!AH249='Master Answer Key'!$B248, 1, 0)</f>
        <v>1</v>
      </c>
      <c r="AI246">
        <f>IF(COMMATS!AI249='Master Answer Key'!$B248, 1, 0)</f>
        <v>1</v>
      </c>
      <c r="AJ246">
        <f>IF(COMMATS!AJ249='Master Answer Key'!$B248, 1, 0)</f>
        <v>1</v>
      </c>
      <c r="AK246">
        <f>IF(COMMATS!AK249='Master Answer Key'!$B248, 1, 0)</f>
        <v>1</v>
      </c>
      <c r="AL246">
        <f>IF(COMMATS!AL249='Master Answer Key'!$B248, 1, 0)</f>
        <v>1</v>
      </c>
      <c r="AM246">
        <f>IF(COMMATS!AM249='Master Answer Key'!$B248, 1, 0)</f>
        <v>1</v>
      </c>
      <c r="AN246">
        <f>IF(COMMATS!AN249='Master Answer Key'!$B248, 1, 0)</f>
        <v>0</v>
      </c>
    </row>
    <row r="247">
      <c r="A247" s="5" t="s">
        <v>351</v>
      </c>
      <c r="B247">
        <f>IF(COMMATS!B250='Master Answer Key'!$B249, 1, 0)</f>
        <v>1</v>
      </c>
      <c r="C247">
        <f>IF(COMMATS!C250='Master Answer Key'!$B249, 1, 0)</f>
        <v>1</v>
      </c>
      <c r="D247">
        <f>IF(COMMATS!D250='Master Answer Key'!$B249, 1, 0)</f>
        <v>1</v>
      </c>
      <c r="E247">
        <f>IF(COMMATS!E250='Master Answer Key'!$B249, 1, 0)</f>
        <v>1</v>
      </c>
      <c r="F247">
        <f>IF(COMMATS!F250='Master Answer Key'!$B249, 1, 0)</f>
        <v>1</v>
      </c>
      <c r="G247">
        <f>IF(COMMATS!G250='Master Answer Key'!$B249, 1, 0)</f>
        <v>0</v>
      </c>
      <c r="H247">
        <f>IF(COMMATS!H250='Master Answer Key'!$B249, 1, 0)</f>
        <v>1</v>
      </c>
      <c r="I247">
        <f>IF(COMMATS!I250='Master Answer Key'!$B249, 1, 0)</f>
        <v>1</v>
      </c>
      <c r="J247">
        <f>IF(COMMATS!J250='Master Answer Key'!$B249, 1, 0)</f>
        <v>1</v>
      </c>
      <c r="K247">
        <f>IF(COMMATS!K250='Master Answer Key'!$B249, 1, 0)</f>
        <v>1</v>
      </c>
      <c r="L247">
        <f>IF(COMMATS!L250='Master Answer Key'!$B249, 1, 0)</f>
        <v>1</v>
      </c>
      <c r="M247">
        <f>IF(COMMATS!M250='Master Answer Key'!$B249, 1, 0)</f>
        <v>1</v>
      </c>
      <c r="N247">
        <f>IF(COMMATS!N250='Master Answer Key'!$B249, 1, 0)</f>
        <v>1</v>
      </c>
      <c r="O247">
        <f>IF(COMMATS!O250='Master Answer Key'!$B249, 1, 0)</f>
        <v>1</v>
      </c>
      <c r="P247">
        <f>IF(COMMATS!P250='Master Answer Key'!$B249, 1, 0)</f>
        <v>1</v>
      </c>
      <c r="Q247">
        <f>IF(COMMATS!Q250='Master Answer Key'!$B249, 1, 0)</f>
        <v>1</v>
      </c>
      <c r="R247">
        <f>IF(COMMATS!R250='Master Answer Key'!$B249, 1, 0)</f>
        <v>1</v>
      </c>
      <c r="S247">
        <f>IF(COMMATS!S250='Master Answer Key'!$B249, 1, 0)</f>
        <v>1</v>
      </c>
      <c r="T247">
        <f>IF(COMMATS!T250='Master Answer Key'!$B249, 1, 0)</f>
        <v>1</v>
      </c>
      <c r="U247">
        <f>IF(COMMATS!U250='Master Answer Key'!$B249, 1, 0)</f>
        <v>1</v>
      </c>
      <c r="V247">
        <f>IF(COMMATS!V250='Master Answer Key'!$B249, 1, 0)</f>
        <v>1</v>
      </c>
      <c r="W247">
        <f>IF(COMMATS!W250='Master Answer Key'!$B249, 1, 0)</f>
        <v>0</v>
      </c>
      <c r="X247">
        <f>IF(COMMATS!X250='Master Answer Key'!$B249, 1, 0)</f>
        <v>1</v>
      </c>
      <c r="Y247">
        <f>IF(COMMATS!Y250='Master Answer Key'!$B249, 1, 0)</f>
        <v>0</v>
      </c>
      <c r="Z247">
        <f>IF(COMMATS!Z250='Master Answer Key'!$B249, 1, 0)</f>
        <v>0</v>
      </c>
      <c r="AA247">
        <f>IF(COMMATS!AA250='Master Answer Key'!$B249, 1, 0)</f>
        <v>1</v>
      </c>
      <c r="AB247">
        <f>IF(COMMATS!AB250='Master Answer Key'!$B249, 1, 0)</f>
        <v>1</v>
      </c>
      <c r="AC247">
        <f>IF(COMMATS!AC250='Master Answer Key'!$B249, 1, 0)</f>
        <v>0</v>
      </c>
      <c r="AD247">
        <f>IF(COMMATS!AD250='Master Answer Key'!$B249, 1, 0)</f>
        <v>1</v>
      </c>
      <c r="AE247">
        <f>IF(COMMATS!AE250='Master Answer Key'!$B249, 1, 0)</f>
        <v>1</v>
      </c>
      <c r="AF247">
        <f>IF(COMMATS!AF250='Master Answer Key'!$B249, 1, 0)</f>
        <v>0</v>
      </c>
      <c r="AG247">
        <f>IF(COMMATS!AG250='Master Answer Key'!$B249, 1, 0)</f>
        <v>1</v>
      </c>
      <c r="AH247">
        <f>IF(COMMATS!AH250='Master Answer Key'!$B249, 1, 0)</f>
        <v>1</v>
      </c>
      <c r="AI247">
        <f>IF(COMMATS!AI250='Master Answer Key'!$B249, 1, 0)</f>
        <v>1</v>
      </c>
      <c r="AJ247">
        <f>IF(COMMATS!AJ250='Master Answer Key'!$B249, 1, 0)</f>
        <v>1</v>
      </c>
      <c r="AK247">
        <f>IF(COMMATS!AK250='Master Answer Key'!$B249, 1, 0)</f>
        <v>1</v>
      </c>
      <c r="AL247">
        <f>IF(COMMATS!AL250='Master Answer Key'!$B249, 1, 0)</f>
        <v>1</v>
      </c>
      <c r="AM247">
        <f>IF(COMMATS!AM250='Master Answer Key'!$B249, 1, 0)</f>
        <v>1</v>
      </c>
      <c r="AN247">
        <f>IF(COMMATS!AN250='Master Answer Key'!$B249, 1, 0)</f>
        <v>0</v>
      </c>
    </row>
    <row r="248">
      <c r="A248" s="5" t="s">
        <v>352</v>
      </c>
      <c r="B248">
        <f>IF(COMMATS!B251='Master Answer Key'!$B250, 1, 0)</f>
        <v>1</v>
      </c>
      <c r="C248">
        <f>IF(COMMATS!C251='Master Answer Key'!$B250, 1, 0)</f>
        <v>1</v>
      </c>
      <c r="D248">
        <f>IF(COMMATS!D251='Master Answer Key'!$B250, 1, 0)</f>
        <v>1</v>
      </c>
      <c r="E248">
        <f>IF(COMMATS!E251='Master Answer Key'!$B250, 1, 0)</f>
        <v>1</v>
      </c>
      <c r="F248">
        <f>IF(COMMATS!F251='Master Answer Key'!$B250, 1, 0)</f>
        <v>1</v>
      </c>
      <c r="G248">
        <f>IF(COMMATS!G251='Master Answer Key'!$B250, 1, 0)</f>
        <v>0</v>
      </c>
      <c r="H248">
        <f>IF(COMMATS!H251='Master Answer Key'!$B250, 1, 0)</f>
        <v>1</v>
      </c>
      <c r="I248">
        <f>IF(COMMATS!I251='Master Answer Key'!$B250, 1, 0)</f>
        <v>1</v>
      </c>
      <c r="J248">
        <f>IF(COMMATS!J251='Master Answer Key'!$B250, 1, 0)</f>
        <v>1</v>
      </c>
      <c r="K248">
        <f>IF(COMMATS!K251='Master Answer Key'!$B250, 1, 0)</f>
        <v>1</v>
      </c>
      <c r="L248">
        <f>IF(COMMATS!L251='Master Answer Key'!$B250, 1, 0)</f>
        <v>1</v>
      </c>
      <c r="M248">
        <f>IF(COMMATS!M251='Master Answer Key'!$B250, 1, 0)</f>
        <v>1</v>
      </c>
      <c r="N248">
        <f>IF(COMMATS!N251='Master Answer Key'!$B250, 1, 0)</f>
        <v>1</v>
      </c>
      <c r="O248">
        <f>IF(COMMATS!O251='Master Answer Key'!$B250, 1, 0)</f>
        <v>1</v>
      </c>
      <c r="P248">
        <f>IF(COMMATS!P251='Master Answer Key'!$B250, 1, 0)</f>
        <v>1</v>
      </c>
      <c r="Q248">
        <f>IF(COMMATS!Q251='Master Answer Key'!$B250, 1, 0)</f>
        <v>1</v>
      </c>
      <c r="R248">
        <f>IF(COMMATS!R251='Master Answer Key'!$B250, 1, 0)</f>
        <v>0</v>
      </c>
      <c r="S248">
        <f>IF(COMMATS!S251='Master Answer Key'!$B250, 1, 0)</f>
        <v>0</v>
      </c>
      <c r="T248">
        <f>IF(COMMATS!T251='Master Answer Key'!$B250, 1, 0)</f>
        <v>1</v>
      </c>
      <c r="U248">
        <f>IF(COMMATS!U251='Master Answer Key'!$B250, 1, 0)</f>
        <v>1</v>
      </c>
      <c r="V248">
        <f>IF(COMMATS!V251='Master Answer Key'!$B250, 1, 0)</f>
        <v>1</v>
      </c>
      <c r="W248">
        <f>IF(COMMATS!W251='Master Answer Key'!$B250, 1, 0)</f>
        <v>0</v>
      </c>
      <c r="X248">
        <f>IF(COMMATS!X251='Master Answer Key'!$B250, 1, 0)</f>
        <v>1</v>
      </c>
      <c r="Y248">
        <f>IF(COMMATS!Y251='Master Answer Key'!$B250, 1, 0)</f>
        <v>0</v>
      </c>
      <c r="Z248">
        <f>IF(COMMATS!Z251='Master Answer Key'!$B250, 1, 0)</f>
        <v>0</v>
      </c>
      <c r="AA248">
        <f>IF(COMMATS!AA251='Master Answer Key'!$B250, 1, 0)</f>
        <v>1</v>
      </c>
      <c r="AB248">
        <f>IF(COMMATS!AB251='Master Answer Key'!$B250, 1, 0)</f>
        <v>0</v>
      </c>
      <c r="AC248">
        <f>IF(COMMATS!AC251='Master Answer Key'!$B250, 1, 0)</f>
        <v>0</v>
      </c>
      <c r="AD248">
        <f>IF(COMMATS!AD251='Master Answer Key'!$B250, 1, 0)</f>
        <v>1</v>
      </c>
      <c r="AE248">
        <f>IF(COMMATS!AE251='Master Answer Key'!$B250, 1, 0)</f>
        <v>1</v>
      </c>
      <c r="AF248">
        <f>IF(COMMATS!AF251='Master Answer Key'!$B250, 1, 0)</f>
        <v>1</v>
      </c>
      <c r="AG248">
        <f>IF(COMMATS!AG251='Master Answer Key'!$B250, 1, 0)</f>
        <v>1</v>
      </c>
      <c r="AH248">
        <f>IF(COMMATS!AH251='Master Answer Key'!$B250, 1, 0)</f>
        <v>1</v>
      </c>
      <c r="AI248">
        <f>IF(COMMATS!AI251='Master Answer Key'!$B250, 1, 0)</f>
        <v>1</v>
      </c>
      <c r="AJ248">
        <f>IF(COMMATS!AJ251='Master Answer Key'!$B250, 1, 0)</f>
        <v>1</v>
      </c>
      <c r="AK248">
        <f>IF(COMMATS!AK251='Master Answer Key'!$B250, 1, 0)</f>
        <v>1</v>
      </c>
      <c r="AL248">
        <f>IF(COMMATS!AL251='Master Answer Key'!$B250, 1, 0)</f>
        <v>1</v>
      </c>
      <c r="AM248">
        <f>IF(COMMATS!AM251='Master Answer Key'!$B250, 1, 0)</f>
        <v>1</v>
      </c>
      <c r="AN248">
        <f>IF(COMMATS!AN251='Master Answer Key'!$B250, 1, 0)</f>
        <v>0</v>
      </c>
    </row>
    <row r="249">
      <c r="A249" s="5" t="s">
        <v>353</v>
      </c>
      <c r="B249">
        <f>IF(COMMATS!B252='Master Answer Key'!$B251, 1, 0)</f>
        <v>0</v>
      </c>
      <c r="C249">
        <f>IF(COMMATS!C252='Master Answer Key'!$B251, 1, 0)</f>
        <v>1</v>
      </c>
      <c r="D249">
        <f>IF(COMMATS!D252='Master Answer Key'!$B251, 1, 0)</f>
        <v>1</v>
      </c>
      <c r="E249">
        <f>IF(COMMATS!E252='Master Answer Key'!$B251, 1, 0)</f>
        <v>1</v>
      </c>
      <c r="F249">
        <f>IF(COMMATS!F252='Master Answer Key'!$B251, 1, 0)</f>
        <v>1</v>
      </c>
      <c r="G249">
        <f>IF(COMMATS!G252='Master Answer Key'!$B251, 1, 0)</f>
        <v>0</v>
      </c>
      <c r="H249">
        <f>IF(COMMATS!H252='Master Answer Key'!$B251, 1, 0)</f>
        <v>1</v>
      </c>
      <c r="I249">
        <f>IF(COMMATS!I252='Master Answer Key'!$B251, 1, 0)</f>
        <v>1</v>
      </c>
      <c r="J249">
        <f>IF(COMMATS!J252='Master Answer Key'!$B251, 1, 0)</f>
        <v>1</v>
      </c>
      <c r="K249">
        <f>IF(COMMATS!K252='Master Answer Key'!$B251, 1, 0)</f>
        <v>1</v>
      </c>
      <c r="L249">
        <f>IF(COMMATS!L252='Master Answer Key'!$B251, 1, 0)</f>
        <v>1</v>
      </c>
      <c r="M249">
        <f>IF(COMMATS!M252='Master Answer Key'!$B251, 1, 0)</f>
        <v>1</v>
      </c>
      <c r="N249">
        <f>IF(COMMATS!N252='Master Answer Key'!$B251, 1, 0)</f>
        <v>1</v>
      </c>
      <c r="O249">
        <f>IF(COMMATS!O252='Master Answer Key'!$B251, 1, 0)</f>
        <v>1</v>
      </c>
      <c r="P249">
        <f>IF(COMMATS!P252='Master Answer Key'!$B251, 1, 0)</f>
        <v>1</v>
      </c>
      <c r="Q249">
        <f>IF(COMMATS!Q252='Master Answer Key'!$B251, 1, 0)</f>
        <v>1</v>
      </c>
      <c r="R249">
        <f>IF(COMMATS!R252='Master Answer Key'!$B251, 1, 0)</f>
        <v>0</v>
      </c>
      <c r="S249">
        <f>IF(COMMATS!S252='Master Answer Key'!$B251, 1, 0)</f>
        <v>1</v>
      </c>
      <c r="T249">
        <f>IF(COMMATS!T252='Master Answer Key'!$B251, 1, 0)</f>
        <v>1</v>
      </c>
      <c r="U249">
        <f>IF(COMMATS!U252='Master Answer Key'!$B251, 1, 0)</f>
        <v>1</v>
      </c>
      <c r="V249">
        <f>IF(COMMATS!V252='Master Answer Key'!$B251, 1, 0)</f>
        <v>1</v>
      </c>
      <c r="W249">
        <f>IF(COMMATS!W252='Master Answer Key'!$B251, 1, 0)</f>
        <v>0</v>
      </c>
      <c r="X249">
        <f>IF(COMMATS!X252='Master Answer Key'!$B251, 1, 0)</f>
        <v>1</v>
      </c>
      <c r="Y249">
        <f>IF(COMMATS!Y252='Master Answer Key'!$B251, 1, 0)</f>
        <v>0</v>
      </c>
      <c r="Z249">
        <f>IF(COMMATS!Z252='Master Answer Key'!$B251, 1, 0)</f>
        <v>0</v>
      </c>
      <c r="AA249">
        <f>IF(COMMATS!AA252='Master Answer Key'!$B251, 1, 0)</f>
        <v>1</v>
      </c>
      <c r="AB249">
        <f>IF(COMMATS!AB252='Master Answer Key'!$B251, 1, 0)</f>
        <v>1</v>
      </c>
      <c r="AC249">
        <f>IF(COMMATS!AC252='Master Answer Key'!$B251, 1, 0)</f>
        <v>1</v>
      </c>
      <c r="AD249">
        <f>IF(COMMATS!AD252='Master Answer Key'!$B251, 1, 0)</f>
        <v>1</v>
      </c>
      <c r="AE249">
        <f>IF(COMMATS!AE252='Master Answer Key'!$B251, 1, 0)</f>
        <v>1</v>
      </c>
      <c r="AF249">
        <f>IF(COMMATS!AF252='Master Answer Key'!$B251, 1, 0)</f>
        <v>0</v>
      </c>
      <c r="AG249">
        <f>IF(COMMATS!AG252='Master Answer Key'!$B251, 1, 0)</f>
        <v>1</v>
      </c>
      <c r="AH249">
        <f>IF(COMMATS!AH252='Master Answer Key'!$B251, 1, 0)</f>
        <v>1</v>
      </c>
      <c r="AI249">
        <f>IF(COMMATS!AI252='Master Answer Key'!$B251, 1, 0)</f>
        <v>1</v>
      </c>
      <c r="AJ249">
        <f>IF(COMMATS!AJ252='Master Answer Key'!$B251, 1, 0)</f>
        <v>1</v>
      </c>
      <c r="AK249">
        <f>IF(COMMATS!AK252='Master Answer Key'!$B251, 1, 0)</f>
        <v>1</v>
      </c>
      <c r="AL249">
        <f>IF(COMMATS!AL252='Master Answer Key'!$B251, 1, 0)</f>
        <v>1</v>
      </c>
      <c r="AM249">
        <f>IF(COMMATS!AM252='Master Answer Key'!$B251, 1, 0)</f>
        <v>1</v>
      </c>
      <c r="AN249">
        <f>IF(COMMATS!AN252='Master Answer Key'!$B251, 1, 0)</f>
        <v>0</v>
      </c>
    </row>
    <row r="250">
      <c r="A250" s="5" t="s">
        <v>354</v>
      </c>
      <c r="B250">
        <f>IF(COMMATS!B253='Master Answer Key'!$B252, 1, 0)</f>
        <v>1</v>
      </c>
      <c r="C250">
        <f>IF(COMMATS!C253='Master Answer Key'!$B252, 1, 0)</f>
        <v>1</v>
      </c>
      <c r="D250">
        <f>IF(COMMATS!D253='Master Answer Key'!$B252, 1, 0)</f>
        <v>1</v>
      </c>
      <c r="E250">
        <f>IF(COMMATS!E253='Master Answer Key'!$B252, 1, 0)</f>
        <v>1</v>
      </c>
      <c r="F250">
        <f>IF(COMMATS!F253='Master Answer Key'!$B252, 1, 0)</f>
        <v>1</v>
      </c>
      <c r="G250">
        <f>IF(COMMATS!G253='Master Answer Key'!$B252, 1, 0)</f>
        <v>0</v>
      </c>
      <c r="H250">
        <f>IF(COMMATS!H253='Master Answer Key'!$B252, 1, 0)</f>
        <v>1</v>
      </c>
      <c r="I250">
        <f>IF(COMMATS!I253='Master Answer Key'!$B252, 1, 0)</f>
        <v>1</v>
      </c>
      <c r="J250">
        <f>IF(COMMATS!J253='Master Answer Key'!$B252, 1, 0)</f>
        <v>1</v>
      </c>
      <c r="K250">
        <f>IF(COMMATS!K253='Master Answer Key'!$B252, 1, 0)</f>
        <v>1</v>
      </c>
      <c r="L250">
        <f>IF(COMMATS!L253='Master Answer Key'!$B252, 1, 0)</f>
        <v>1</v>
      </c>
      <c r="M250">
        <f>IF(COMMATS!M253='Master Answer Key'!$B252, 1, 0)</f>
        <v>1</v>
      </c>
      <c r="N250">
        <f>IF(COMMATS!N253='Master Answer Key'!$B252, 1, 0)</f>
        <v>1</v>
      </c>
      <c r="O250">
        <f>IF(COMMATS!O253='Master Answer Key'!$B252, 1, 0)</f>
        <v>1</v>
      </c>
      <c r="P250">
        <f>IF(COMMATS!P253='Master Answer Key'!$B252, 1, 0)</f>
        <v>1</v>
      </c>
      <c r="Q250">
        <f>IF(COMMATS!Q253='Master Answer Key'!$B252, 1, 0)</f>
        <v>1</v>
      </c>
      <c r="R250">
        <f>IF(COMMATS!R253='Master Answer Key'!$B252, 1, 0)</f>
        <v>1</v>
      </c>
      <c r="S250">
        <f>IF(COMMATS!S253='Master Answer Key'!$B252, 1, 0)</f>
        <v>1</v>
      </c>
      <c r="T250">
        <f>IF(COMMATS!T253='Master Answer Key'!$B252, 1, 0)</f>
        <v>1</v>
      </c>
      <c r="U250">
        <f>IF(COMMATS!U253='Master Answer Key'!$B252, 1, 0)</f>
        <v>1</v>
      </c>
      <c r="V250">
        <f>IF(COMMATS!V253='Master Answer Key'!$B252, 1, 0)</f>
        <v>1</v>
      </c>
      <c r="W250">
        <f>IF(COMMATS!W253='Master Answer Key'!$B252, 1, 0)</f>
        <v>0</v>
      </c>
      <c r="X250">
        <f>IF(COMMATS!X253='Master Answer Key'!$B252, 1, 0)</f>
        <v>0</v>
      </c>
      <c r="Y250">
        <f>IF(COMMATS!Y253='Master Answer Key'!$B252, 1, 0)</f>
        <v>0</v>
      </c>
      <c r="Z250">
        <f>IF(COMMATS!Z253='Master Answer Key'!$B252, 1, 0)</f>
        <v>0</v>
      </c>
      <c r="AA250">
        <f>IF(COMMATS!AA253='Master Answer Key'!$B252, 1, 0)</f>
        <v>0</v>
      </c>
      <c r="AB250">
        <f>IF(COMMATS!AB253='Master Answer Key'!$B252, 1, 0)</f>
        <v>1</v>
      </c>
      <c r="AC250">
        <f>IF(COMMATS!AC253='Master Answer Key'!$B252, 1, 0)</f>
        <v>0</v>
      </c>
      <c r="AD250">
        <f>IF(COMMATS!AD253='Master Answer Key'!$B252, 1, 0)</f>
        <v>1</v>
      </c>
      <c r="AE250">
        <f>IF(COMMATS!AE253='Master Answer Key'!$B252, 1, 0)</f>
        <v>1</v>
      </c>
      <c r="AF250">
        <f>IF(COMMATS!AF253='Master Answer Key'!$B252, 1, 0)</f>
        <v>0</v>
      </c>
      <c r="AG250">
        <f>IF(COMMATS!AG253='Master Answer Key'!$B252, 1, 0)</f>
        <v>1</v>
      </c>
      <c r="AH250">
        <f>IF(COMMATS!AH253='Master Answer Key'!$B252, 1, 0)</f>
        <v>1</v>
      </c>
      <c r="AI250">
        <f>IF(COMMATS!AI253='Master Answer Key'!$B252, 1, 0)</f>
        <v>1</v>
      </c>
      <c r="AJ250">
        <f>IF(COMMATS!AJ253='Master Answer Key'!$B252, 1, 0)</f>
        <v>1</v>
      </c>
      <c r="AK250">
        <f>IF(COMMATS!AK253='Master Answer Key'!$B252, 1, 0)</f>
        <v>1</v>
      </c>
      <c r="AL250">
        <f>IF(COMMATS!AL253='Master Answer Key'!$B252, 1, 0)</f>
        <v>1</v>
      </c>
      <c r="AM250">
        <f>IF(COMMATS!AM253='Master Answer Key'!$B252, 1, 0)</f>
        <v>1</v>
      </c>
      <c r="AN250">
        <f>IF(COMMATS!AN253='Master Answer Key'!$B252, 1, 0)</f>
        <v>0</v>
      </c>
    </row>
    <row r="251">
      <c r="A251" s="5" t="s">
        <v>355</v>
      </c>
      <c r="B251">
        <f>IF(COMMATS!B254='Master Answer Key'!$B253, 1, 0)</f>
        <v>0</v>
      </c>
      <c r="C251">
        <f>IF(COMMATS!C254='Master Answer Key'!$B253, 1, 0)</f>
        <v>1</v>
      </c>
      <c r="D251">
        <f>IF(COMMATS!D254='Master Answer Key'!$B253, 1, 0)</f>
        <v>0</v>
      </c>
      <c r="E251">
        <f>IF(COMMATS!E254='Master Answer Key'!$B253, 1, 0)</f>
        <v>1</v>
      </c>
      <c r="F251">
        <f>IF(COMMATS!F254='Master Answer Key'!$B253, 1, 0)</f>
        <v>1</v>
      </c>
      <c r="G251">
        <f>IF(COMMATS!G254='Master Answer Key'!$B253, 1, 0)</f>
        <v>0</v>
      </c>
      <c r="H251">
        <f>IF(COMMATS!H254='Master Answer Key'!$B253, 1, 0)</f>
        <v>0</v>
      </c>
      <c r="I251">
        <f>IF(COMMATS!I254='Master Answer Key'!$B253, 1, 0)</f>
        <v>0</v>
      </c>
      <c r="J251">
        <f>IF(COMMATS!J254='Master Answer Key'!$B253, 1, 0)</f>
        <v>0</v>
      </c>
      <c r="K251">
        <f>IF(COMMATS!K254='Master Answer Key'!$B253, 1, 0)</f>
        <v>0</v>
      </c>
      <c r="L251">
        <f>IF(COMMATS!L254='Master Answer Key'!$B253, 1, 0)</f>
        <v>1</v>
      </c>
      <c r="M251">
        <f>IF(COMMATS!M254='Master Answer Key'!$B253, 1, 0)</f>
        <v>1</v>
      </c>
      <c r="N251">
        <f>IF(COMMATS!N254='Master Answer Key'!$B253, 1, 0)</f>
        <v>0</v>
      </c>
      <c r="O251">
        <f>IF(COMMATS!O254='Master Answer Key'!$B253, 1, 0)</f>
        <v>0</v>
      </c>
      <c r="P251">
        <f>IF(COMMATS!P254='Master Answer Key'!$B253, 1, 0)</f>
        <v>0</v>
      </c>
      <c r="Q251">
        <f>IF(COMMATS!Q254='Master Answer Key'!$B253, 1, 0)</f>
        <v>0</v>
      </c>
      <c r="R251">
        <f>IF(COMMATS!R254='Master Answer Key'!$B253, 1, 0)</f>
        <v>0</v>
      </c>
      <c r="S251">
        <f>IF(COMMATS!S254='Master Answer Key'!$B253, 1, 0)</f>
        <v>0</v>
      </c>
      <c r="T251">
        <f>IF(COMMATS!T254='Master Answer Key'!$B253, 1, 0)</f>
        <v>0</v>
      </c>
      <c r="U251">
        <f>IF(COMMATS!U254='Master Answer Key'!$B253, 1, 0)</f>
        <v>0</v>
      </c>
      <c r="V251">
        <f>IF(COMMATS!V254='Master Answer Key'!$B253, 1, 0)</f>
        <v>0</v>
      </c>
      <c r="W251">
        <f>IF(COMMATS!W254='Master Answer Key'!$B253, 1, 0)</f>
        <v>0</v>
      </c>
      <c r="X251">
        <f>IF(COMMATS!X254='Master Answer Key'!$B253, 1, 0)</f>
        <v>0</v>
      </c>
      <c r="Y251">
        <f>IF(COMMATS!Y254='Master Answer Key'!$B253, 1, 0)</f>
        <v>0</v>
      </c>
      <c r="Z251">
        <f>IF(COMMATS!Z254='Master Answer Key'!$B253, 1, 0)</f>
        <v>0</v>
      </c>
      <c r="AA251">
        <f>IF(COMMATS!AA254='Master Answer Key'!$B253, 1, 0)</f>
        <v>0</v>
      </c>
      <c r="AB251">
        <f>IF(COMMATS!AB254='Master Answer Key'!$B253, 1, 0)</f>
        <v>0</v>
      </c>
      <c r="AC251">
        <f>IF(COMMATS!AC254='Master Answer Key'!$B253, 1, 0)</f>
        <v>1</v>
      </c>
      <c r="AD251">
        <f>IF(COMMATS!AD254='Master Answer Key'!$B253, 1, 0)</f>
        <v>0</v>
      </c>
      <c r="AE251">
        <f>IF(COMMATS!AE254='Master Answer Key'!$B253, 1, 0)</f>
        <v>0</v>
      </c>
      <c r="AF251">
        <f>IF(COMMATS!AF254='Master Answer Key'!$B253, 1, 0)</f>
        <v>0</v>
      </c>
      <c r="AG251">
        <f>IF(COMMATS!AG254='Master Answer Key'!$B253, 1, 0)</f>
        <v>0</v>
      </c>
      <c r="AH251">
        <f>IF(COMMATS!AH254='Master Answer Key'!$B253, 1, 0)</f>
        <v>1</v>
      </c>
      <c r="AI251">
        <f>IF(COMMATS!AI254='Master Answer Key'!$B253, 1, 0)</f>
        <v>1</v>
      </c>
      <c r="AJ251">
        <f>IF(COMMATS!AJ254='Master Answer Key'!$B253, 1, 0)</f>
        <v>0</v>
      </c>
      <c r="AK251">
        <f>IF(COMMATS!AK254='Master Answer Key'!$B253, 1, 0)</f>
        <v>0</v>
      </c>
      <c r="AL251">
        <f>IF(COMMATS!AL254='Master Answer Key'!$B253, 1, 0)</f>
        <v>0</v>
      </c>
      <c r="AM251">
        <f>IF(COMMATS!AM254='Master Answer Key'!$B253, 1, 0)</f>
        <v>0</v>
      </c>
      <c r="AN251">
        <f>IF(COMMATS!AN254='Master Answer Key'!$B253, 1, 0)</f>
        <v>0</v>
      </c>
    </row>
    <row r="252">
      <c r="A252" s="5" t="s">
        <v>356</v>
      </c>
      <c r="B252">
        <f>IF(COMMATS!B255='Master Answer Key'!$B254, 1, 0)</f>
        <v>1</v>
      </c>
      <c r="C252">
        <f>IF(COMMATS!C255='Master Answer Key'!$B254, 1, 0)</f>
        <v>1</v>
      </c>
      <c r="D252">
        <f>IF(COMMATS!D255='Master Answer Key'!$B254, 1, 0)</f>
        <v>1</v>
      </c>
      <c r="E252">
        <f>IF(COMMATS!E255='Master Answer Key'!$B254, 1, 0)</f>
        <v>1</v>
      </c>
      <c r="F252">
        <f>IF(COMMATS!F255='Master Answer Key'!$B254, 1, 0)</f>
        <v>1</v>
      </c>
      <c r="G252">
        <f>IF(COMMATS!G255='Master Answer Key'!$B254, 1, 0)</f>
        <v>0</v>
      </c>
      <c r="H252">
        <f>IF(COMMATS!H255='Master Answer Key'!$B254, 1, 0)</f>
        <v>1</v>
      </c>
      <c r="I252">
        <f>IF(COMMATS!I255='Master Answer Key'!$B254, 1, 0)</f>
        <v>1</v>
      </c>
      <c r="J252">
        <f>IF(COMMATS!J255='Master Answer Key'!$B254, 1, 0)</f>
        <v>1</v>
      </c>
      <c r="K252">
        <f>IF(COMMATS!K255='Master Answer Key'!$B254, 1, 0)</f>
        <v>1</v>
      </c>
      <c r="L252">
        <f>IF(COMMATS!L255='Master Answer Key'!$B254, 1, 0)</f>
        <v>1</v>
      </c>
      <c r="M252">
        <f>IF(COMMATS!M255='Master Answer Key'!$B254, 1, 0)</f>
        <v>1</v>
      </c>
      <c r="N252">
        <f>IF(COMMATS!N255='Master Answer Key'!$B254, 1, 0)</f>
        <v>0</v>
      </c>
      <c r="O252">
        <f>IF(COMMATS!O255='Master Answer Key'!$B254, 1, 0)</f>
        <v>1</v>
      </c>
      <c r="P252">
        <f>IF(COMMATS!P255='Master Answer Key'!$B254, 1, 0)</f>
        <v>1</v>
      </c>
      <c r="Q252">
        <f>IF(COMMATS!Q255='Master Answer Key'!$B254, 1, 0)</f>
        <v>1</v>
      </c>
      <c r="R252">
        <f>IF(COMMATS!R255='Master Answer Key'!$B254, 1, 0)</f>
        <v>0</v>
      </c>
      <c r="S252">
        <f>IF(COMMATS!S255='Master Answer Key'!$B254, 1, 0)</f>
        <v>0</v>
      </c>
      <c r="T252">
        <f>IF(COMMATS!T255='Master Answer Key'!$B254, 1, 0)</f>
        <v>1</v>
      </c>
      <c r="U252">
        <f>IF(COMMATS!U255='Master Answer Key'!$B254, 1, 0)</f>
        <v>1</v>
      </c>
      <c r="V252">
        <f>IF(COMMATS!V255='Master Answer Key'!$B254, 1, 0)</f>
        <v>1</v>
      </c>
      <c r="W252">
        <f>IF(COMMATS!W255='Master Answer Key'!$B254, 1, 0)</f>
        <v>0</v>
      </c>
      <c r="X252">
        <f>IF(COMMATS!X255='Master Answer Key'!$B254, 1, 0)</f>
        <v>1</v>
      </c>
      <c r="Y252">
        <f>IF(COMMATS!Y255='Master Answer Key'!$B254, 1, 0)</f>
        <v>0</v>
      </c>
      <c r="Z252">
        <f>IF(COMMATS!Z255='Master Answer Key'!$B254, 1, 0)</f>
        <v>0</v>
      </c>
      <c r="AA252">
        <f>IF(COMMATS!AA255='Master Answer Key'!$B254, 1, 0)</f>
        <v>1</v>
      </c>
      <c r="AB252">
        <f>IF(COMMATS!AB255='Master Answer Key'!$B254, 1, 0)</f>
        <v>1</v>
      </c>
      <c r="AC252">
        <f>IF(COMMATS!AC255='Master Answer Key'!$B254, 1, 0)</f>
        <v>1</v>
      </c>
      <c r="AD252">
        <f>IF(COMMATS!AD255='Master Answer Key'!$B254, 1, 0)</f>
        <v>1</v>
      </c>
      <c r="AE252">
        <f>IF(COMMATS!AE255='Master Answer Key'!$B254, 1, 0)</f>
        <v>1</v>
      </c>
      <c r="AF252">
        <f>IF(COMMATS!AF255='Master Answer Key'!$B254, 1, 0)</f>
        <v>1</v>
      </c>
      <c r="AG252">
        <f>IF(COMMATS!AG255='Master Answer Key'!$B254, 1, 0)</f>
        <v>1</v>
      </c>
      <c r="AH252">
        <f>IF(COMMATS!AH255='Master Answer Key'!$B254, 1, 0)</f>
        <v>1</v>
      </c>
      <c r="AI252">
        <f>IF(COMMATS!AI255='Master Answer Key'!$B254, 1, 0)</f>
        <v>1</v>
      </c>
      <c r="AJ252">
        <f>IF(COMMATS!AJ255='Master Answer Key'!$B254, 1, 0)</f>
        <v>1</v>
      </c>
      <c r="AK252">
        <f>IF(COMMATS!AK255='Master Answer Key'!$B254, 1, 0)</f>
        <v>1</v>
      </c>
      <c r="AL252">
        <f>IF(COMMATS!AL255='Master Answer Key'!$B254, 1, 0)</f>
        <v>1</v>
      </c>
      <c r="AM252">
        <f>IF(COMMATS!AM255='Master Answer Key'!$B254, 1, 0)</f>
        <v>1</v>
      </c>
      <c r="AN252">
        <f>IF(COMMATS!AN255='Master Answer Key'!$B254, 1, 0)</f>
        <v>0</v>
      </c>
    </row>
    <row r="253">
      <c r="A253" s="5" t="s">
        <v>357</v>
      </c>
      <c r="B253">
        <f>IF(COMMATS!B256='Master Answer Key'!$B255, 1, 0)</f>
        <v>1</v>
      </c>
      <c r="C253">
        <f>IF(COMMATS!C256='Master Answer Key'!$B255, 1, 0)</f>
        <v>1</v>
      </c>
      <c r="D253">
        <f>IF(COMMATS!D256='Master Answer Key'!$B255, 1, 0)</f>
        <v>1</v>
      </c>
      <c r="E253">
        <f>IF(COMMATS!E256='Master Answer Key'!$B255, 1, 0)</f>
        <v>1</v>
      </c>
      <c r="F253">
        <f>IF(COMMATS!F256='Master Answer Key'!$B255, 1, 0)</f>
        <v>1</v>
      </c>
      <c r="G253">
        <f>IF(COMMATS!G256='Master Answer Key'!$B255, 1, 0)</f>
        <v>0</v>
      </c>
      <c r="H253">
        <f>IF(COMMATS!H256='Master Answer Key'!$B255, 1, 0)</f>
        <v>1</v>
      </c>
      <c r="I253">
        <f>IF(COMMATS!I256='Master Answer Key'!$B255, 1, 0)</f>
        <v>1</v>
      </c>
      <c r="J253">
        <f>IF(COMMATS!J256='Master Answer Key'!$B255, 1, 0)</f>
        <v>1</v>
      </c>
      <c r="K253">
        <f>IF(COMMATS!K256='Master Answer Key'!$B255, 1, 0)</f>
        <v>1</v>
      </c>
      <c r="L253">
        <f>IF(COMMATS!L256='Master Answer Key'!$B255, 1, 0)</f>
        <v>1</v>
      </c>
      <c r="M253">
        <f>IF(COMMATS!M256='Master Answer Key'!$B255, 1, 0)</f>
        <v>1</v>
      </c>
      <c r="N253">
        <f>IF(COMMATS!N256='Master Answer Key'!$B255, 1, 0)</f>
        <v>1</v>
      </c>
      <c r="O253">
        <f>IF(COMMATS!O256='Master Answer Key'!$B255, 1, 0)</f>
        <v>1</v>
      </c>
      <c r="P253">
        <f>IF(COMMATS!P256='Master Answer Key'!$B255, 1, 0)</f>
        <v>1</v>
      </c>
      <c r="Q253">
        <f>IF(COMMATS!Q256='Master Answer Key'!$B255, 1, 0)</f>
        <v>1</v>
      </c>
      <c r="R253">
        <f>IF(COMMATS!R256='Master Answer Key'!$B255, 1, 0)</f>
        <v>1</v>
      </c>
      <c r="S253">
        <f>IF(COMMATS!S256='Master Answer Key'!$B255, 1, 0)</f>
        <v>1</v>
      </c>
      <c r="T253">
        <f>IF(COMMATS!T256='Master Answer Key'!$B255, 1, 0)</f>
        <v>1</v>
      </c>
      <c r="U253">
        <f>IF(COMMATS!U256='Master Answer Key'!$B255, 1, 0)</f>
        <v>1</v>
      </c>
      <c r="V253">
        <f>IF(COMMATS!V256='Master Answer Key'!$B255, 1, 0)</f>
        <v>1</v>
      </c>
      <c r="W253">
        <f>IF(COMMATS!W256='Master Answer Key'!$B255, 1, 0)</f>
        <v>0</v>
      </c>
      <c r="X253">
        <f>IF(COMMATS!X256='Master Answer Key'!$B255, 1, 0)</f>
        <v>0</v>
      </c>
      <c r="Y253">
        <f>IF(COMMATS!Y256='Master Answer Key'!$B255, 1, 0)</f>
        <v>0</v>
      </c>
      <c r="Z253">
        <f>IF(COMMATS!Z256='Master Answer Key'!$B255, 1, 0)</f>
        <v>0</v>
      </c>
      <c r="AA253">
        <f>IF(COMMATS!AA256='Master Answer Key'!$B255, 1, 0)</f>
        <v>1</v>
      </c>
      <c r="AB253">
        <f>IF(COMMATS!AB256='Master Answer Key'!$B255, 1, 0)</f>
        <v>1</v>
      </c>
      <c r="AC253">
        <f>IF(COMMATS!AC256='Master Answer Key'!$B255, 1, 0)</f>
        <v>0</v>
      </c>
      <c r="AD253">
        <f>IF(COMMATS!AD256='Master Answer Key'!$B255, 1, 0)</f>
        <v>1</v>
      </c>
      <c r="AE253">
        <f>IF(COMMATS!AE256='Master Answer Key'!$B255, 1, 0)</f>
        <v>1</v>
      </c>
      <c r="AF253">
        <f>IF(COMMATS!AF256='Master Answer Key'!$B255, 1, 0)</f>
        <v>1</v>
      </c>
      <c r="AG253">
        <f>IF(COMMATS!AG256='Master Answer Key'!$B255, 1, 0)</f>
        <v>1</v>
      </c>
      <c r="AH253">
        <f>IF(COMMATS!AH256='Master Answer Key'!$B255, 1, 0)</f>
        <v>1</v>
      </c>
      <c r="AI253">
        <f>IF(COMMATS!AI256='Master Answer Key'!$B255, 1, 0)</f>
        <v>1</v>
      </c>
      <c r="AJ253">
        <f>IF(COMMATS!AJ256='Master Answer Key'!$B255, 1, 0)</f>
        <v>1</v>
      </c>
      <c r="AK253">
        <f>IF(COMMATS!AK256='Master Answer Key'!$B255, 1, 0)</f>
        <v>1</v>
      </c>
      <c r="AL253">
        <f>IF(COMMATS!AL256='Master Answer Key'!$B255, 1, 0)</f>
        <v>0</v>
      </c>
      <c r="AM253">
        <f>IF(COMMATS!AM256='Master Answer Key'!$B255, 1, 0)</f>
        <v>1</v>
      </c>
      <c r="AN253">
        <f>IF(COMMATS!AN256='Master Answer Key'!$B255, 1, 0)</f>
        <v>0</v>
      </c>
    </row>
    <row r="254">
      <c r="A254" s="5" t="s">
        <v>358</v>
      </c>
      <c r="B254">
        <f>IF(COMMATS!B257='Master Answer Key'!$B256, 1, 0)</f>
        <v>1</v>
      </c>
      <c r="C254">
        <f>IF(COMMATS!C257='Master Answer Key'!$B256, 1, 0)</f>
        <v>1</v>
      </c>
      <c r="D254">
        <f>IF(COMMATS!D257='Master Answer Key'!$B256, 1, 0)</f>
        <v>1</v>
      </c>
      <c r="E254">
        <f>IF(COMMATS!E257='Master Answer Key'!$B256, 1, 0)</f>
        <v>1</v>
      </c>
      <c r="F254">
        <f>IF(COMMATS!F257='Master Answer Key'!$B256, 1, 0)</f>
        <v>1</v>
      </c>
      <c r="G254">
        <f>IF(COMMATS!G257='Master Answer Key'!$B256, 1, 0)</f>
        <v>0</v>
      </c>
      <c r="H254">
        <f>IF(COMMATS!H257='Master Answer Key'!$B256, 1, 0)</f>
        <v>1</v>
      </c>
      <c r="I254">
        <f>IF(COMMATS!I257='Master Answer Key'!$B256, 1, 0)</f>
        <v>0</v>
      </c>
      <c r="J254">
        <f>IF(COMMATS!J257='Master Answer Key'!$B256, 1, 0)</f>
        <v>1</v>
      </c>
      <c r="K254">
        <f>IF(COMMATS!K257='Master Answer Key'!$B256, 1, 0)</f>
        <v>1</v>
      </c>
      <c r="L254">
        <f>IF(COMMATS!L257='Master Answer Key'!$B256, 1, 0)</f>
        <v>1</v>
      </c>
      <c r="M254">
        <f>IF(COMMATS!M257='Master Answer Key'!$B256, 1, 0)</f>
        <v>1</v>
      </c>
      <c r="N254">
        <f>IF(COMMATS!N257='Master Answer Key'!$B256, 1, 0)</f>
        <v>1</v>
      </c>
      <c r="O254">
        <f>IF(COMMATS!O257='Master Answer Key'!$B256, 1, 0)</f>
        <v>1</v>
      </c>
      <c r="P254">
        <f>IF(COMMATS!P257='Master Answer Key'!$B256, 1, 0)</f>
        <v>1</v>
      </c>
      <c r="Q254">
        <f>IF(COMMATS!Q257='Master Answer Key'!$B256, 1, 0)</f>
        <v>1</v>
      </c>
      <c r="R254">
        <f>IF(COMMATS!R257='Master Answer Key'!$B256, 1, 0)</f>
        <v>1</v>
      </c>
      <c r="S254">
        <f>IF(COMMATS!S257='Master Answer Key'!$B256, 1, 0)</f>
        <v>0</v>
      </c>
      <c r="T254">
        <f>IF(COMMATS!T257='Master Answer Key'!$B256, 1, 0)</f>
        <v>1</v>
      </c>
      <c r="U254">
        <f>IF(COMMATS!U257='Master Answer Key'!$B256, 1, 0)</f>
        <v>1</v>
      </c>
      <c r="V254">
        <f>IF(COMMATS!V257='Master Answer Key'!$B256, 1, 0)</f>
        <v>1</v>
      </c>
      <c r="W254">
        <f>IF(COMMATS!W257='Master Answer Key'!$B256, 1, 0)</f>
        <v>0</v>
      </c>
      <c r="X254">
        <f>IF(COMMATS!X257='Master Answer Key'!$B256, 1, 0)</f>
        <v>0</v>
      </c>
      <c r="Y254">
        <f>IF(COMMATS!Y257='Master Answer Key'!$B256, 1, 0)</f>
        <v>0</v>
      </c>
      <c r="Z254">
        <f>IF(COMMATS!Z257='Master Answer Key'!$B256, 1, 0)</f>
        <v>0</v>
      </c>
      <c r="AA254">
        <f>IF(COMMATS!AA257='Master Answer Key'!$B256, 1, 0)</f>
        <v>1</v>
      </c>
      <c r="AB254">
        <f>IF(COMMATS!AB257='Master Answer Key'!$B256, 1, 0)</f>
        <v>1</v>
      </c>
      <c r="AC254">
        <f>IF(COMMATS!AC257='Master Answer Key'!$B256, 1, 0)</f>
        <v>0</v>
      </c>
      <c r="AD254">
        <f>IF(COMMATS!AD257='Master Answer Key'!$B256, 1, 0)</f>
        <v>1</v>
      </c>
      <c r="AE254">
        <f>IF(COMMATS!AE257='Master Answer Key'!$B256, 1, 0)</f>
        <v>1</v>
      </c>
      <c r="AF254">
        <f>IF(COMMATS!AF257='Master Answer Key'!$B256, 1, 0)</f>
        <v>0</v>
      </c>
      <c r="AG254">
        <f>IF(COMMATS!AG257='Master Answer Key'!$B256, 1, 0)</f>
        <v>1</v>
      </c>
      <c r="AH254">
        <f>IF(COMMATS!AH257='Master Answer Key'!$B256, 1, 0)</f>
        <v>1</v>
      </c>
      <c r="AI254">
        <f>IF(COMMATS!AI257='Master Answer Key'!$B256, 1, 0)</f>
        <v>1</v>
      </c>
      <c r="AJ254">
        <f>IF(COMMATS!AJ257='Master Answer Key'!$B256, 1, 0)</f>
        <v>1</v>
      </c>
      <c r="AK254">
        <f>IF(COMMATS!AK257='Master Answer Key'!$B256, 1, 0)</f>
        <v>1</v>
      </c>
      <c r="AL254">
        <f>IF(COMMATS!AL257='Master Answer Key'!$B256, 1, 0)</f>
        <v>1</v>
      </c>
      <c r="AM254">
        <f>IF(COMMATS!AM257='Master Answer Key'!$B256, 1, 0)</f>
        <v>1</v>
      </c>
      <c r="AN254">
        <f>IF(COMMATS!AN257='Master Answer Key'!$B256, 1, 0)</f>
        <v>0</v>
      </c>
    </row>
    <row r="255">
      <c r="A255" s="5" t="s">
        <v>359</v>
      </c>
      <c r="B255">
        <f>IF(COMMATS!B258='Master Answer Key'!$B257, 1, 0)</f>
        <v>1</v>
      </c>
      <c r="C255">
        <f>IF(COMMATS!C258='Master Answer Key'!$B257, 1, 0)</f>
        <v>1</v>
      </c>
      <c r="D255">
        <f>IF(COMMATS!D258='Master Answer Key'!$B257, 1, 0)</f>
        <v>1</v>
      </c>
      <c r="E255">
        <f>IF(COMMATS!E258='Master Answer Key'!$B257, 1, 0)</f>
        <v>1</v>
      </c>
      <c r="F255">
        <f>IF(COMMATS!F258='Master Answer Key'!$B257, 1, 0)</f>
        <v>1</v>
      </c>
      <c r="G255">
        <f>IF(COMMATS!G258='Master Answer Key'!$B257, 1, 0)</f>
        <v>0</v>
      </c>
      <c r="H255">
        <f>IF(COMMATS!H258='Master Answer Key'!$B257, 1, 0)</f>
        <v>1</v>
      </c>
      <c r="I255">
        <f>IF(COMMATS!I258='Master Answer Key'!$B257, 1, 0)</f>
        <v>1</v>
      </c>
      <c r="J255">
        <f>IF(COMMATS!J258='Master Answer Key'!$B257, 1, 0)</f>
        <v>1</v>
      </c>
      <c r="K255">
        <f>IF(COMMATS!K258='Master Answer Key'!$B257, 1, 0)</f>
        <v>1</v>
      </c>
      <c r="L255">
        <f>IF(COMMATS!L258='Master Answer Key'!$B257, 1, 0)</f>
        <v>1</v>
      </c>
      <c r="M255">
        <f>IF(COMMATS!M258='Master Answer Key'!$B257, 1, 0)</f>
        <v>1</v>
      </c>
      <c r="N255">
        <f>IF(COMMATS!N258='Master Answer Key'!$B257, 1, 0)</f>
        <v>1</v>
      </c>
      <c r="O255">
        <f>IF(COMMATS!O258='Master Answer Key'!$B257, 1, 0)</f>
        <v>1</v>
      </c>
      <c r="P255">
        <f>IF(COMMATS!P258='Master Answer Key'!$B257, 1, 0)</f>
        <v>1</v>
      </c>
      <c r="Q255">
        <f>IF(COMMATS!Q258='Master Answer Key'!$B257, 1, 0)</f>
        <v>1</v>
      </c>
      <c r="R255">
        <f>IF(COMMATS!R258='Master Answer Key'!$B257, 1, 0)</f>
        <v>1</v>
      </c>
      <c r="S255">
        <f>IF(COMMATS!S258='Master Answer Key'!$B257, 1, 0)</f>
        <v>1</v>
      </c>
      <c r="T255">
        <f>IF(COMMATS!T258='Master Answer Key'!$B257, 1, 0)</f>
        <v>1</v>
      </c>
      <c r="U255">
        <f>IF(COMMATS!U258='Master Answer Key'!$B257, 1, 0)</f>
        <v>1</v>
      </c>
      <c r="V255">
        <f>IF(COMMATS!V258='Master Answer Key'!$B257, 1, 0)</f>
        <v>1</v>
      </c>
      <c r="W255">
        <f>IF(COMMATS!W258='Master Answer Key'!$B257, 1, 0)</f>
        <v>0</v>
      </c>
      <c r="X255">
        <f>IF(COMMATS!X258='Master Answer Key'!$B257, 1, 0)</f>
        <v>0</v>
      </c>
      <c r="Y255">
        <f>IF(COMMATS!Y258='Master Answer Key'!$B257, 1, 0)</f>
        <v>0</v>
      </c>
      <c r="Z255">
        <f>IF(COMMATS!Z258='Master Answer Key'!$B257, 1, 0)</f>
        <v>0</v>
      </c>
      <c r="AA255">
        <f>IF(COMMATS!AA258='Master Answer Key'!$B257, 1, 0)</f>
        <v>1</v>
      </c>
      <c r="AB255">
        <f>IF(COMMATS!AB258='Master Answer Key'!$B257, 1, 0)</f>
        <v>1</v>
      </c>
      <c r="AC255">
        <f>IF(COMMATS!AC258='Master Answer Key'!$B257, 1, 0)</f>
        <v>1</v>
      </c>
      <c r="AD255">
        <f>IF(COMMATS!AD258='Master Answer Key'!$B257, 1, 0)</f>
        <v>1</v>
      </c>
      <c r="AE255">
        <f>IF(COMMATS!AE258='Master Answer Key'!$B257, 1, 0)</f>
        <v>1</v>
      </c>
      <c r="AF255">
        <f>IF(COMMATS!AF258='Master Answer Key'!$B257, 1, 0)</f>
        <v>0</v>
      </c>
      <c r="AG255">
        <f>IF(COMMATS!AG258='Master Answer Key'!$B257, 1, 0)</f>
        <v>1</v>
      </c>
      <c r="AH255">
        <f>IF(COMMATS!AH258='Master Answer Key'!$B257, 1, 0)</f>
        <v>1</v>
      </c>
      <c r="AI255">
        <f>IF(COMMATS!AI258='Master Answer Key'!$B257, 1, 0)</f>
        <v>1</v>
      </c>
      <c r="AJ255">
        <f>IF(COMMATS!AJ258='Master Answer Key'!$B257, 1, 0)</f>
        <v>1</v>
      </c>
      <c r="AK255">
        <f>IF(COMMATS!AK258='Master Answer Key'!$B257, 1, 0)</f>
        <v>1</v>
      </c>
      <c r="AL255">
        <f>IF(COMMATS!AL258='Master Answer Key'!$B257, 1, 0)</f>
        <v>0</v>
      </c>
      <c r="AM255">
        <f>IF(COMMATS!AM258='Master Answer Key'!$B257, 1, 0)</f>
        <v>1</v>
      </c>
      <c r="AN255">
        <f>IF(COMMATS!AN258='Master Answer Key'!$B257, 1, 0)</f>
        <v>0</v>
      </c>
    </row>
    <row r="256">
      <c r="A256" s="5" t="s">
        <v>360</v>
      </c>
      <c r="B256">
        <f>IF(COMMATS!B259='Master Answer Key'!$B258, 1, 0)</f>
        <v>1</v>
      </c>
      <c r="C256">
        <f>IF(COMMATS!C259='Master Answer Key'!$B258, 1, 0)</f>
        <v>1</v>
      </c>
      <c r="D256">
        <f>IF(COMMATS!D259='Master Answer Key'!$B258, 1, 0)</f>
        <v>1</v>
      </c>
      <c r="E256">
        <f>IF(COMMATS!E259='Master Answer Key'!$B258, 1, 0)</f>
        <v>1</v>
      </c>
      <c r="F256">
        <f>IF(COMMATS!F259='Master Answer Key'!$B258, 1, 0)</f>
        <v>1</v>
      </c>
      <c r="G256">
        <f>IF(COMMATS!G259='Master Answer Key'!$B258, 1, 0)</f>
        <v>0</v>
      </c>
      <c r="H256">
        <f>IF(COMMATS!H259='Master Answer Key'!$B258, 1, 0)</f>
        <v>1</v>
      </c>
      <c r="I256">
        <f>IF(COMMATS!I259='Master Answer Key'!$B258, 1, 0)</f>
        <v>1</v>
      </c>
      <c r="J256">
        <f>IF(COMMATS!J259='Master Answer Key'!$B258, 1, 0)</f>
        <v>1</v>
      </c>
      <c r="K256">
        <f>IF(COMMATS!K259='Master Answer Key'!$B258, 1, 0)</f>
        <v>1</v>
      </c>
      <c r="L256">
        <f>IF(COMMATS!L259='Master Answer Key'!$B258, 1, 0)</f>
        <v>1</v>
      </c>
      <c r="M256">
        <f>IF(COMMATS!M259='Master Answer Key'!$B258, 1, 0)</f>
        <v>1</v>
      </c>
      <c r="N256">
        <f>IF(COMMATS!N259='Master Answer Key'!$B258, 1, 0)</f>
        <v>1</v>
      </c>
      <c r="O256">
        <f>IF(COMMATS!O259='Master Answer Key'!$B258, 1, 0)</f>
        <v>1</v>
      </c>
      <c r="P256">
        <f>IF(COMMATS!P259='Master Answer Key'!$B258, 1, 0)</f>
        <v>1</v>
      </c>
      <c r="Q256">
        <f>IF(COMMATS!Q259='Master Answer Key'!$B258, 1, 0)</f>
        <v>1</v>
      </c>
      <c r="R256">
        <f>IF(COMMATS!R259='Master Answer Key'!$B258, 1, 0)</f>
        <v>1</v>
      </c>
      <c r="S256">
        <f>IF(COMMATS!S259='Master Answer Key'!$B258, 1, 0)</f>
        <v>1</v>
      </c>
      <c r="T256">
        <f>IF(COMMATS!T259='Master Answer Key'!$B258, 1, 0)</f>
        <v>1</v>
      </c>
      <c r="U256">
        <f>IF(COMMATS!U259='Master Answer Key'!$B258, 1, 0)</f>
        <v>1</v>
      </c>
      <c r="V256">
        <f>IF(COMMATS!V259='Master Answer Key'!$B258, 1, 0)</f>
        <v>1</v>
      </c>
      <c r="W256">
        <f>IF(COMMATS!W259='Master Answer Key'!$B258, 1, 0)</f>
        <v>0</v>
      </c>
      <c r="X256">
        <f>IF(COMMATS!X259='Master Answer Key'!$B258, 1, 0)</f>
        <v>0</v>
      </c>
      <c r="Y256">
        <f>IF(COMMATS!Y259='Master Answer Key'!$B258, 1, 0)</f>
        <v>0</v>
      </c>
      <c r="Z256">
        <f>IF(COMMATS!Z259='Master Answer Key'!$B258, 1, 0)</f>
        <v>0</v>
      </c>
      <c r="AA256">
        <f>IF(COMMATS!AA259='Master Answer Key'!$B258, 1, 0)</f>
        <v>1</v>
      </c>
      <c r="AB256">
        <f>IF(COMMATS!AB259='Master Answer Key'!$B258, 1, 0)</f>
        <v>1</v>
      </c>
      <c r="AC256">
        <f>IF(COMMATS!AC259='Master Answer Key'!$B258, 1, 0)</f>
        <v>0</v>
      </c>
      <c r="AD256">
        <f>IF(COMMATS!AD259='Master Answer Key'!$B258, 1, 0)</f>
        <v>1</v>
      </c>
      <c r="AE256">
        <f>IF(COMMATS!AE259='Master Answer Key'!$B258, 1, 0)</f>
        <v>1</v>
      </c>
      <c r="AF256">
        <f>IF(COMMATS!AF259='Master Answer Key'!$B258, 1, 0)</f>
        <v>0</v>
      </c>
      <c r="AG256">
        <f>IF(COMMATS!AG259='Master Answer Key'!$B258, 1, 0)</f>
        <v>1</v>
      </c>
      <c r="AH256">
        <f>IF(COMMATS!AH259='Master Answer Key'!$B258, 1, 0)</f>
        <v>1</v>
      </c>
      <c r="AI256">
        <f>IF(COMMATS!AI259='Master Answer Key'!$B258, 1, 0)</f>
        <v>1</v>
      </c>
      <c r="AJ256">
        <f>IF(COMMATS!AJ259='Master Answer Key'!$B258, 1, 0)</f>
        <v>1</v>
      </c>
      <c r="AK256">
        <f>IF(COMMATS!AK259='Master Answer Key'!$B258, 1, 0)</f>
        <v>1</v>
      </c>
      <c r="AL256">
        <f>IF(COMMATS!AL259='Master Answer Key'!$B258, 1, 0)</f>
        <v>0</v>
      </c>
      <c r="AM256">
        <f>IF(COMMATS!AM259='Master Answer Key'!$B258, 1, 0)</f>
        <v>1</v>
      </c>
      <c r="AN256">
        <f>IF(COMMATS!AN259='Master Answer Key'!$B258, 1, 0)</f>
        <v>0</v>
      </c>
    </row>
    <row r="257">
      <c r="A257" s="5" t="s">
        <v>361</v>
      </c>
      <c r="B257">
        <f>IF(COMMATS!B260='Master Answer Key'!$B259, 1, 0)</f>
        <v>1</v>
      </c>
      <c r="C257">
        <f>IF(COMMATS!C260='Master Answer Key'!$B259, 1, 0)</f>
        <v>0</v>
      </c>
      <c r="D257">
        <f>IF(COMMATS!D260='Master Answer Key'!$B259, 1, 0)</f>
        <v>1</v>
      </c>
      <c r="E257">
        <f>IF(COMMATS!E260='Master Answer Key'!$B259, 1, 0)</f>
        <v>1</v>
      </c>
      <c r="F257">
        <f>IF(COMMATS!F260='Master Answer Key'!$B259, 1, 0)</f>
        <v>1</v>
      </c>
      <c r="G257">
        <f>IF(COMMATS!G260='Master Answer Key'!$B259, 1, 0)</f>
        <v>0</v>
      </c>
      <c r="H257">
        <f>IF(COMMATS!H260='Master Answer Key'!$B259, 1, 0)</f>
        <v>1</v>
      </c>
      <c r="I257">
        <f>IF(COMMATS!I260='Master Answer Key'!$B259, 1, 0)</f>
        <v>0</v>
      </c>
      <c r="J257">
        <f>IF(COMMATS!J260='Master Answer Key'!$B259, 1, 0)</f>
        <v>1</v>
      </c>
      <c r="K257">
        <f>IF(COMMATS!K260='Master Answer Key'!$B259, 1, 0)</f>
        <v>1</v>
      </c>
      <c r="L257">
        <f>IF(COMMATS!L260='Master Answer Key'!$B259, 1, 0)</f>
        <v>1</v>
      </c>
      <c r="M257">
        <f>IF(COMMATS!M260='Master Answer Key'!$B259, 1, 0)</f>
        <v>1</v>
      </c>
      <c r="N257">
        <f>IF(COMMATS!N260='Master Answer Key'!$B259, 1, 0)</f>
        <v>0</v>
      </c>
      <c r="O257">
        <f>IF(COMMATS!O260='Master Answer Key'!$B259, 1, 0)</f>
        <v>1</v>
      </c>
      <c r="P257">
        <f>IF(COMMATS!P260='Master Answer Key'!$B259, 1, 0)</f>
        <v>1</v>
      </c>
      <c r="Q257">
        <f>IF(COMMATS!Q260='Master Answer Key'!$B259, 1, 0)</f>
        <v>0</v>
      </c>
      <c r="R257">
        <f>IF(COMMATS!R260='Master Answer Key'!$B259, 1, 0)</f>
        <v>0</v>
      </c>
      <c r="S257">
        <f>IF(COMMATS!S260='Master Answer Key'!$B259, 1, 0)</f>
        <v>1</v>
      </c>
      <c r="T257">
        <f>IF(COMMATS!T260='Master Answer Key'!$B259, 1, 0)</f>
        <v>1</v>
      </c>
      <c r="U257">
        <f>IF(COMMATS!U260='Master Answer Key'!$B259, 1, 0)</f>
        <v>0</v>
      </c>
      <c r="V257">
        <f>IF(COMMATS!V260='Master Answer Key'!$B259, 1, 0)</f>
        <v>0</v>
      </c>
      <c r="W257">
        <f>IF(COMMATS!W260='Master Answer Key'!$B259, 1, 0)</f>
        <v>0</v>
      </c>
      <c r="X257">
        <f>IF(COMMATS!X260='Master Answer Key'!$B259, 1, 0)</f>
        <v>0</v>
      </c>
      <c r="Y257">
        <f>IF(COMMATS!Y260='Master Answer Key'!$B259, 1, 0)</f>
        <v>0</v>
      </c>
      <c r="Z257">
        <f>IF(COMMATS!Z260='Master Answer Key'!$B259, 1, 0)</f>
        <v>0</v>
      </c>
      <c r="AA257">
        <f>IF(COMMATS!AA260='Master Answer Key'!$B259, 1, 0)</f>
        <v>1</v>
      </c>
      <c r="AB257">
        <f>IF(COMMATS!AB260='Master Answer Key'!$B259, 1, 0)</f>
        <v>1</v>
      </c>
      <c r="AC257">
        <f>IF(COMMATS!AC260='Master Answer Key'!$B259, 1, 0)</f>
        <v>0</v>
      </c>
      <c r="AD257">
        <f>IF(COMMATS!AD260='Master Answer Key'!$B259, 1, 0)</f>
        <v>1</v>
      </c>
      <c r="AE257">
        <f>IF(COMMATS!AE260='Master Answer Key'!$B259, 1, 0)</f>
        <v>0</v>
      </c>
      <c r="AF257">
        <f>IF(COMMATS!AF260='Master Answer Key'!$B259, 1, 0)</f>
        <v>0</v>
      </c>
      <c r="AG257">
        <f>IF(COMMATS!AG260='Master Answer Key'!$B259, 1, 0)</f>
        <v>1</v>
      </c>
      <c r="AH257">
        <f>IF(COMMATS!AH260='Master Answer Key'!$B259, 1, 0)</f>
        <v>1</v>
      </c>
      <c r="AI257">
        <f>IF(COMMATS!AI260='Master Answer Key'!$B259, 1, 0)</f>
        <v>1</v>
      </c>
      <c r="AJ257">
        <f>IF(COMMATS!AJ260='Master Answer Key'!$B259, 1, 0)</f>
        <v>1</v>
      </c>
      <c r="AK257">
        <f>IF(COMMATS!AK260='Master Answer Key'!$B259, 1, 0)</f>
        <v>1</v>
      </c>
      <c r="AL257">
        <f>IF(COMMATS!AL260='Master Answer Key'!$B259, 1, 0)</f>
        <v>0</v>
      </c>
      <c r="AM257">
        <f>IF(COMMATS!AM260='Master Answer Key'!$B259, 1, 0)</f>
        <v>0</v>
      </c>
      <c r="AN257">
        <f>IF(COMMATS!AN260='Master Answer Key'!$B259, 1, 0)</f>
        <v>0</v>
      </c>
    </row>
    <row r="258">
      <c r="A258" s="5" t="s">
        <v>362</v>
      </c>
      <c r="B258">
        <f>IF(COMMATS!B261='Master Answer Key'!$B260, 1, 0)</f>
        <v>1</v>
      </c>
      <c r="C258">
        <f>IF(COMMATS!C261='Master Answer Key'!$B260, 1, 0)</f>
        <v>0</v>
      </c>
      <c r="D258">
        <f>IF(COMMATS!D261='Master Answer Key'!$B260, 1, 0)</f>
        <v>1</v>
      </c>
      <c r="E258">
        <f>IF(COMMATS!E261='Master Answer Key'!$B260, 1, 0)</f>
        <v>1</v>
      </c>
      <c r="F258">
        <f>IF(COMMATS!F261='Master Answer Key'!$B260, 1, 0)</f>
        <v>1</v>
      </c>
      <c r="G258">
        <f>IF(COMMATS!G261='Master Answer Key'!$B260, 1, 0)</f>
        <v>0</v>
      </c>
      <c r="H258">
        <f>IF(COMMATS!H261='Master Answer Key'!$B260, 1, 0)</f>
        <v>1</v>
      </c>
      <c r="I258">
        <f>IF(COMMATS!I261='Master Answer Key'!$B260, 1, 0)</f>
        <v>0</v>
      </c>
      <c r="J258">
        <f>IF(COMMATS!J261='Master Answer Key'!$B260, 1, 0)</f>
        <v>1</v>
      </c>
      <c r="K258">
        <f>IF(COMMATS!K261='Master Answer Key'!$B260, 1, 0)</f>
        <v>1</v>
      </c>
      <c r="L258">
        <f>IF(COMMATS!L261='Master Answer Key'!$B260, 1, 0)</f>
        <v>1</v>
      </c>
      <c r="M258">
        <f>IF(COMMATS!M261='Master Answer Key'!$B260, 1, 0)</f>
        <v>1</v>
      </c>
      <c r="N258">
        <f>IF(COMMATS!N261='Master Answer Key'!$B260, 1, 0)</f>
        <v>0</v>
      </c>
      <c r="O258">
        <f>IF(COMMATS!O261='Master Answer Key'!$B260, 1, 0)</f>
        <v>1</v>
      </c>
      <c r="P258">
        <f>IF(COMMATS!P261='Master Answer Key'!$B260, 1, 0)</f>
        <v>0</v>
      </c>
      <c r="Q258">
        <f>IF(COMMATS!Q261='Master Answer Key'!$B260, 1, 0)</f>
        <v>1</v>
      </c>
      <c r="R258">
        <f>IF(COMMATS!R261='Master Answer Key'!$B260, 1, 0)</f>
        <v>0</v>
      </c>
      <c r="S258">
        <f>IF(COMMATS!S261='Master Answer Key'!$B260, 1, 0)</f>
        <v>0</v>
      </c>
      <c r="T258">
        <f>IF(COMMATS!T261='Master Answer Key'!$B260, 1, 0)</f>
        <v>1</v>
      </c>
      <c r="U258">
        <f>IF(COMMATS!U261='Master Answer Key'!$B260, 1, 0)</f>
        <v>0</v>
      </c>
      <c r="V258">
        <f>IF(COMMATS!V261='Master Answer Key'!$B260, 1, 0)</f>
        <v>0</v>
      </c>
      <c r="W258">
        <f>IF(COMMATS!W261='Master Answer Key'!$B260, 1, 0)</f>
        <v>0</v>
      </c>
      <c r="X258">
        <f>IF(COMMATS!X261='Master Answer Key'!$B260, 1, 0)</f>
        <v>0</v>
      </c>
      <c r="Y258">
        <f>IF(COMMATS!Y261='Master Answer Key'!$B260, 1, 0)</f>
        <v>0</v>
      </c>
      <c r="Z258">
        <f>IF(COMMATS!Z261='Master Answer Key'!$B260, 1, 0)</f>
        <v>0</v>
      </c>
      <c r="AA258">
        <f>IF(COMMATS!AA261='Master Answer Key'!$B260, 1, 0)</f>
        <v>0</v>
      </c>
      <c r="AB258">
        <f>IF(COMMATS!AB261='Master Answer Key'!$B260, 1, 0)</f>
        <v>0</v>
      </c>
      <c r="AC258">
        <f>IF(COMMATS!AC261='Master Answer Key'!$B260, 1, 0)</f>
        <v>0</v>
      </c>
      <c r="AD258">
        <f>IF(COMMATS!AD261='Master Answer Key'!$B260, 1, 0)</f>
        <v>1</v>
      </c>
      <c r="AE258">
        <f>IF(COMMATS!AE261='Master Answer Key'!$B260, 1, 0)</f>
        <v>0</v>
      </c>
      <c r="AF258">
        <f>IF(COMMATS!AF261='Master Answer Key'!$B260, 1, 0)</f>
        <v>0</v>
      </c>
      <c r="AG258">
        <f>IF(COMMATS!AG261='Master Answer Key'!$B260, 1, 0)</f>
        <v>0</v>
      </c>
      <c r="AH258">
        <f>IF(COMMATS!AH261='Master Answer Key'!$B260, 1, 0)</f>
        <v>1</v>
      </c>
      <c r="AI258">
        <f>IF(COMMATS!AI261='Master Answer Key'!$B260, 1, 0)</f>
        <v>1</v>
      </c>
      <c r="AJ258">
        <f>IF(COMMATS!AJ261='Master Answer Key'!$B260, 1, 0)</f>
        <v>1</v>
      </c>
      <c r="AK258">
        <f>IF(COMMATS!AK261='Master Answer Key'!$B260, 1, 0)</f>
        <v>0</v>
      </c>
      <c r="AL258">
        <f>IF(COMMATS!AL261='Master Answer Key'!$B260, 1, 0)</f>
        <v>1</v>
      </c>
      <c r="AM258">
        <f>IF(COMMATS!AM261='Master Answer Key'!$B260, 1, 0)</f>
        <v>0</v>
      </c>
      <c r="AN258">
        <f>IF(COMMATS!AN261='Master Answer Key'!$B260, 1, 0)</f>
        <v>0</v>
      </c>
    </row>
    <row r="259">
      <c r="A259" s="5" t="s">
        <v>363</v>
      </c>
      <c r="B259">
        <f>IF(COMMATS!B262='Master Answer Key'!$B261, 1, 0)</f>
        <v>0</v>
      </c>
      <c r="C259">
        <f>IF(COMMATS!C262='Master Answer Key'!$B261, 1, 0)</f>
        <v>0</v>
      </c>
      <c r="D259">
        <f>IF(COMMATS!D262='Master Answer Key'!$B261, 1, 0)</f>
        <v>0</v>
      </c>
      <c r="E259">
        <f>IF(COMMATS!E262='Master Answer Key'!$B261, 1, 0)</f>
        <v>0</v>
      </c>
      <c r="F259">
        <f>IF(COMMATS!F262='Master Answer Key'!$B261, 1, 0)</f>
        <v>0</v>
      </c>
      <c r="G259">
        <f>IF(COMMATS!G262='Master Answer Key'!$B261, 1, 0)</f>
        <v>0</v>
      </c>
      <c r="H259">
        <f>IF(COMMATS!H262='Master Answer Key'!$B261, 1, 0)</f>
        <v>0</v>
      </c>
      <c r="I259">
        <f>IF(COMMATS!I262='Master Answer Key'!$B261, 1, 0)</f>
        <v>0</v>
      </c>
      <c r="J259">
        <f>IF(COMMATS!J262='Master Answer Key'!$B261, 1, 0)</f>
        <v>0</v>
      </c>
      <c r="K259">
        <f>IF(COMMATS!K262='Master Answer Key'!$B261, 1, 0)</f>
        <v>0</v>
      </c>
      <c r="L259">
        <f>IF(COMMATS!L262='Master Answer Key'!$B261, 1, 0)</f>
        <v>0</v>
      </c>
      <c r="M259">
        <f>IF(COMMATS!M262='Master Answer Key'!$B261, 1, 0)</f>
        <v>1</v>
      </c>
      <c r="N259">
        <f>IF(COMMATS!N262='Master Answer Key'!$B261, 1, 0)</f>
        <v>0</v>
      </c>
      <c r="O259">
        <f>IF(COMMATS!O262='Master Answer Key'!$B261, 1, 0)</f>
        <v>0</v>
      </c>
      <c r="P259">
        <f>IF(COMMATS!P262='Master Answer Key'!$B261, 1, 0)</f>
        <v>0</v>
      </c>
      <c r="Q259">
        <f>IF(COMMATS!Q262='Master Answer Key'!$B261, 1, 0)</f>
        <v>0</v>
      </c>
      <c r="R259">
        <f>IF(COMMATS!R262='Master Answer Key'!$B261, 1, 0)</f>
        <v>0</v>
      </c>
      <c r="S259">
        <f>IF(COMMATS!S262='Master Answer Key'!$B261, 1, 0)</f>
        <v>0</v>
      </c>
      <c r="T259">
        <f>IF(COMMATS!T262='Master Answer Key'!$B261, 1, 0)</f>
        <v>0</v>
      </c>
      <c r="U259">
        <f>IF(COMMATS!U262='Master Answer Key'!$B261, 1, 0)</f>
        <v>0</v>
      </c>
      <c r="V259">
        <f>IF(COMMATS!V262='Master Answer Key'!$B261, 1, 0)</f>
        <v>0</v>
      </c>
      <c r="W259">
        <f>IF(COMMATS!W262='Master Answer Key'!$B261, 1, 0)</f>
        <v>0</v>
      </c>
      <c r="X259">
        <f>IF(COMMATS!X262='Master Answer Key'!$B261, 1, 0)</f>
        <v>1</v>
      </c>
      <c r="Y259">
        <f>IF(COMMATS!Y262='Master Answer Key'!$B261, 1, 0)</f>
        <v>0</v>
      </c>
      <c r="Z259">
        <f>IF(COMMATS!Z262='Master Answer Key'!$B261, 1, 0)</f>
        <v>0</v>
      </c>
      <c r="AA259">
        <f>IF(COMMATS!AA262='Master Answer Key'!$B261, 1, 0)</f>
        <v>0</v>
      </c>
      <c r="AB259">
        <f>IF(COMMATS!AB262='Master Answer Key'!$B261, 1, 0)</f>
        <v>0</v>
      </c>
      <c r="AC259">
        <f>IF(COMMATS!AC262='Master Answer Key'!$B261, 1, 0)</f>
        <v>0</v>
      </c>
      <c r="AD259">
        <f>IF(COMMATS!AD262='Master Answer Key'!$B261, 1, 0)</f>
        <v>0</v>
      </c>
      <c r="AE259">
        <f>IF(COMMATS!AE262='Master Answer Key'!$B261, 1, 0)</f>
        <v>0</v>
      </c>
      <c r="AF259">
        <f>IF(COMMATS!AF262='Master Answer Key'!$B261, 1, 0)</f>
        <v>0</v>
      </c>
      <c r="AG259">
        <f>IF(COMMATS!AG262='Master Answer Key'!$B261, 1, 0)</f>
        <v>1</v>
      </c>
      <c r="AH259">
        <f>IF(COMMATS!AH262='Master Answer Key'!$B261, 1, 0)</f>
        <v>0</v>
      </c>
      <c r="AI259">
        <f>IF(COMMATS!AI262='Master Answer Key'!$B261, 1, 0)</f>
        <v>0</v>
      </c>
      <c r="AJ259">
        <f>IF(COMMATS!AJ262='Master Answer Key'!$B261, 1, 0)</f>
        <v>0</v>
      </c>
      <c r="AK259">
        <f>IF(COMMATS!AK262='Master Answer Key'!$B261, 1, 0)</f>
        <v>0</v>
      </c>
      <c r="AL259">
        <f>IF(COMMATS!AL262='Master Answer Key'!$B261, 1, 0)</f>
        <v>0</v>
      </c>
      <c r="AM259">
        <f>IF(COMMATS!AM262='Master Answer Key'!$B261, 1, 0)</f>
        <v>0</v>
      </c>
      <c r="AN259">
        <f>IF(COMMATS!AN262='Master Answer Key'!$B261, 1, 0)</f>
        <v>0</v>
      </c>
    </row>
    <row r="260">
      <c r="A260" s="5" t="s">
        <v>364</v>
      </c>
      <c r="B260">
        <f>IF(COMMATS!B263='Master Answer Key'!$B262, 1, 0)</f>
        <v>1</v>
      </c>
      <c r="C260">
        <f>IF(COMMATS!C263='Master Answer Key'!$B262, 1, 0)</f>
        <v>0</v>
      </c>
      <c r="D260">
        <f>IF(COMMATS!D263='Master Answer Key'!$B262, 1, 0)</f>
        <v>0</v>
      </c>
      <c r="E260">
        <f>IF(COMMATS!E263='Master Answer Key'!$B262, 1, 0)</f>
        <v>1</v>
      </c>
      <c r="F260">
        <f>IF(COMMATS!F263='Master Answer Key'!$B262, 1, 0)</f>
        <v>1</v>
      </c>
      <c r="G260">
        <f>IF(COMMATS!G263='Master Answer Key'!$B262, 1, 0)</f>
        <v>0</v>
      </c>
      <c r="H260">
        <f>IF(COMMATS!H263='Master Answer Key'!$B262, 1, 0)</f>
        <v>0</v>
      </c>
      <c r="I260">
        <f>IF(COMMATS!I263='Master Answer Key'!$B262, 1, 0)</f>
        <v>1</v>
      </c>
      <c r="J260">
        <f>IF(COMMATS!J263='Master Answer Key'!$B262, 1, 0)</f>
        <v>0</v>
      </c>
      <c r="K260">
        <f>IF(COMMATS!K263='Master Answer Key'!$B262, 1, 0)</f>
        <v>0</v>
      </c>
      <c r="L260">
        <f>IF(COMMATS!L263='Master Answer Key'!$B262, 1, 0)</f>
        <v>0</v>
      </c>
      <c r="M260">
        <f>IF(COMMATS!M263='Master Answer Key'!$B262, 1, 0)</f>
        <v>1</v>
      </c>
      <c r="N260">
        <f>IF(COMMATS!N263='Master Answer Key'!$B262, 1, 0)</f>
        <v>1</v>
      </c>
      <c r="O260">
        <f>IF(COMMATS!O263='Master Answer Key'!$B262, 1, 0)</f>
        <v>1</v>
      </c>
      <c r="P260">
        <f>IF(COMMATS!P263='Master Answer Key'!$B262, 1, 0)</f>
        <v>0</v>
      </c>
      <c r="Q260">
        <f>IF(COMMATS!Q263='Master Answer Key'!$B262, 1, 0)</f>
        <v>0</v>
      </c>
      <c r="R260">
        <f>IF(COMMATS!R263='Master Answer Key'!$B262, 1, 0)</f>
        <v>1</v>
      </c>
      <c r="S260">
        <f>IF(COMMATS!S263='Master Answer Key'!$B262, 1, 0)</f>
        <v>1</v>
      </c>
      <c r="T260">
        <f>IF(COMMATS!T263='Master Answer Key'!$B262, 1, 0)</f>
        <v>1</v>
      </c>
      <c r="U260">
        <f>IF(COMMATS!U263='Master Answer Key'!$B262, 1, 0)</f>
        <v>1</v>
      </c>
      <c r="V260">
        <f>IF(COMMATS!V263='Master Answer Key'!$B262, 1, 0)</f>
        <v>1</v>
      </c>
      <c r="W260">
        <f>IF(COMMATS!W263='Master Answer Key'!$B262, 1, 0)</f>
        <v>0</v>
      </c>
      <c r="X260">
        <f>IF(COMMATS!X263='Master Answer Key'!$B262, 1, 0)</f>
        <v>1</v>
      </c>
      <c r="Y260">
        <f>IF(COMMATS!Y263='Master Answer Key'!$B262, 1, 0)</f>
        <v>0</v>
      </c>
      <c r="Z260">
        <f>IF(COMMATS!Z263='Master Answer Key'!$B262, 1, 0)</f>
        <v>0</v>
      </c>
      <c r="AA260">
        <f>IF(COMMATS!AA263='Master Answer Key'!$B262, 1, 0)</f>
        <v>1</v>
      </c>
      <c r="AB260">
        <f>IF(COMMATS!AB263='Master Answer Key'!$B262, 1, 0)</f>
        <v>0</v>
      </c>
      <c r="AC260">
        <f>IF(COMMATS!AC263='Master Answer Key'!$B262, 1, 0)</f>
        <v>1</v>
      </c>
      <c r="AD260">
        <f>IF(COMMATS!AD263='Master Answer Key'!$B262, 1, 0)</f>
        <v>1</v>
      </c>
      <c r="AE260">
        <f>IF(COMMATS!AE263='Master Answer Key'!$B262, 1, 0)</f>
        <v>0</v>
      </c>
      <c r="AF260">
        <f>IF(COMMATS!AF263='Master Answer Key'!$B262, 1, 0)</f>
        <v>1</v>
      </c>
      <c r="AG260">
        <f>IF(COMMATS!AG263='Master Answer Key'!$B262, 1, 0)</f>
        <v>0</v>
      </c>
      <c r="AH260">
        <f>IF(COMMATS!AH263='Master Answer Key'!$B262, 1, 0)</f>
        <v>1</v>
      </c>
      <c r="AI260">
        <f>IF(COMMATS!AI263='Master Answer Key'!$B262, 1, 0)</f>
        <v>1</v>
      </c>
      <c r="AJ260">
        <f>IF(COMMATS!AJ263='Master Answer Key'!$B262, 1, 0)</f>
        <v>0</v>
      </c>
      <c r="AK260">
        <f>IF(COMMATS!AK263='Master Answer Key'!$B262, 1, 0)</f>
        <v>1</v>
      </c>
      <c r="AL260">
        <f>IF(COMMATS!AL263='Master Answer Key'!$B262, 1, 0)</f>
        <v>0</v>
      </c>
      <c r="AM260">
        <f>IF(COMMATS!AM263='Master Answer Key'!$B262, 1, 0)</f>
        <v>0</v>
      </c>
      <c r="AN260">
        <f>IF(COMMATS!AN263='Master Answer Key'!$B262, 1, 0)</f>
        <v>0</v>
      </c>
    </row>
    <row r="261">
      <c r="A261" s="5" t="s">
        <v>365</v>
      </c>
      <c r="B261">
        <f>IF(COMMATS!B264='Master Answer Key'!$B263, 1, 0)</f>
        <v>1</v>
      </c>
      <c r="C261">
        <f>IF(COMMATS!C264='Master Answer Key'!$B263, 1, 0)</f>
        <v>1</v>
      </c>
      <c r="D261">
        <f>IF(COMMATS!D264='Master Answer Key'!$B263, 1, 0)</f>
        <v>1</v>
      </c>
      <c r="E261">
        <f>IF(COMMATS!E264='Master Answer Key'!$B263, 1, 0)</f>
        <v>1</v>
      </c>
      <c r="F261">
        <f>IF(COMMATS!F264='Master Answer Key'!$B263, 1, 0)</f>
        <v>1</v>
      </c>
      <c r="G261">
        <f>IF(COMMATS!G264='Master Answer Key'!$B263, 1, 0)</f>
        <v>0</v>
      </c>
      <c r="H261">
        <f>IF(COMMATS!H264='Master Answer Key'!$B263, 1, 0)</f>
        <v>1</v>
      </c>
      <c r="I261">
        <f>IF(COMMATS!I264='Master Answer Key'!$B263, 1, 0)</f>
        <v>1</v>
      </c>
      <c r="J261">
        <f>IF(COMMATS!J264='Master Answer Key'!$B263, 1, 0)</f>
        <v>1</v>
      </c>
      <c r="K261">
        <f>IF(COMMATS!K264='Master Answer Key'!$B263, 1, 0)</f>
        <v>1</v>
      </c>
      <c r="L261">
        <f>IF(COMMATS!L264='Master Answer Key'!$B263, 1, 0)</f>
        <v>1</v>
      </c>
      <c r="M261">
        <f>IF(COMMATS!M264='Master Answer Key'!$B263, 1, 0)</f>
        <v>1</v>
      </c>
      <c r="N261">
        <f>IF(COMMATS!N264='Master Answer Key'!$B263, 1, 0)</f>
        <v>1</v>
      </c>
      <c r="O261">
        <f>IF(COMMATS!O264='Master Answer Key'!$B263, 1, 0)</f>
        <v>1</v>
      </c>
      <c r="P261">
        <f>IF(COMMATS!P264='Master Answer Key'!$B263, 1, 0)</f>
        <v>1</v>
      </c>
      <c r="Q261">
        <f>IF(COMMATS!Q264='Master Answer Key'!$B263, 1, 0)</f>
        <v>1</v>
      </c>
      <c r="R261">
        <f>IF(COMMATS!R264='Master Answer Key'!$B263, 1, 0)</f>
        <v>0</v>
      </c>
      <c r="S261">
        <f>IF(COMMATS!S264='Master Answer Key'!$B263, 1, 0)</f>
        <v>0</v>
      </c>
      <c r="T261">
        <f>IF(COMMATS!T264='Master Answer Key'!$B263, 1, 0)</f>
        <v>1</v>
      </c>
      <c r="U261">
        <f>IF(COMMATS!U264='Master Answer Key'!$B263, 1, 0)</f>
        <v>1</v>
      </c>
      <c r="V261">
        <f>IF(COMMATS!V264='Master Answer Key'!$B263, 1, 0)</f>
        <v>1</v>
      </c>
      <c r="W261">
        <f>IF(COMMATS!W264='Master Answer Key'!$B263, 1, 0)</f>
        <v>0</v>
      </c>
      <c r="X261">
        <f>IF(COMMATS!X264='Master Answer Key'!$B263, 1, 0)</f>
        <v>1</v>
      </c>
      <c r="Y261">
        <f>IF(COMMATS!Y264='Master Answer Key'!$B263, 1, 0)</f>
        <v>0</v>
      </c>
      <c r="Z261">
        <f>IF(COMMATS!Z264='Master Answer Key'!$B263, 1, 0)</f>
        <v>0</v>
      </c>
      <c r="AA261">
        <f>IF(COMMATS!AA264='Master Answer Key'!$B263, 1, 0)</f>
        <v>1</v>
      </c>
      <c r="AB261">
        <f>IF(COMMATS!AB264='Master Answer Key'!$B263, 1, 0)</f>
        <v>1</v>
      </c>
      <c r="AC261">
        <f>IF(COMMATS!AC264='Master Answer Key'!$B263, 1, 0)</f>
        <v>0</v>
      </c>
      <c r="AD261">
        <f>IF(COMMATS!AD264='Master Answer Key'!$B263, 1, 0)</f>
        <v>1</v>
      </c>
      <c r="AE261">
        <f>IF(COMMATS!AE264='Master Answer Key'!$B263, 1, 0)</f>
        <v>1</v>
      </c>
      <c r="AF261">
        <f>IF(COMMATS!AF264='Master Answer Key'!$B263, 1, 0)</f>
        <v>0</v>
      </c>
      <c r="AG261">
        <f>IF(COMMATS!AG264='Master Answer Key'!$B263, 1, 0)</f>
        <v>1</v>
      </c>
      <c r="AH261">
        <f>IF(COMMATS!AH264='Master Answer Key'!$B263, 1, 0)</f>
        <v>1</v>
      </c>
      <c r="AI261">
        <f>IF(COMMATS!AI264='Master Answer Key'!$B263, 1, 0)</f>
        <v>1</v>
      </c>
      <c r="AJ261">
        <f>IF(COMMATS!AJ264='Master Answer Key'!$B263, 1, 0)</f>
        <v>1</v>
      </c>
      <c r="AK261">
        <f>IF(COMMATS!AK264='Master Answer Key'!$B263, 1, 0)</f>
        <v>1</v>
      </c>
      <c r="AL261">
        <f>IF(COMMATS!AL264='Master Answer Key'!$B263, 1, 0)</f>
        <v>1</v>
      </c>
      <c r="AM261">
        <f>IF(COMMATS!AM264='Master Answer Key'!$B263, 1, 0)</f>
        <v>1</v>
      </c>
      <c r="AN261">
        <f>IF(COMMATS!AN264='Master Answer Key'!$B263, 1, 0)</f>
        <v>0</v>
      </c>
    </row>
    <row r="262">
      <c r="A262" s="5" t="s">
        <v>366</v>
      </c>
      <c r="B262">
        <f>IF(COMMATS!B265='Master Answer Key'!$B264, 1, 0)</f>
        <v>1</v>
      </c>
      <c r="C262">
        <f>IF(COMMATS!C265='Master Answer Key'!$B264, 1, 0)</f>
        <v>1</v>
      </c>
      <c r="D262">
        <f>IF(COMMATS!D265='Master Answer Key'!$B264, 1, 0)</f>
        <v>1</v>
      </c>
      <c r="E262">
        <f>IF(COMMATS!E265='Master Answer Key'!$B264, 1, 0)</f>
        <v>0</v>
      </c>
      <c r="F262">
        <f>IF(COMMATS!F265='Master Answer Key'!$B264, 1, 0)</f>
        <v>1</v>
      </c>
      <c r="G262">
        <f>IF(COMMATS!G265='Master Answer Key'!$B264, 1, 0)</f>
        <v>0</v>
      </c>
      <c r="H262">
        <f>IF(COMMATS!H265='Master Answer Key'!$B264, 1, 0)</f>
        <v>1</v>
      </c>
      <c r="I262">
        <f>IF(COMMATS!I265='Master Answer Key'!$B264, 1, 0)</f>
        <v>0</v>
      </c>
      <c r="J262">
        <f>IF(COMMATS!J265='Master Answer Key'!$B264, 1, 0)</f>
        <v>1</v>
      </c>
      <c r="K262">
        <f>IF(COMMATS!K265='Master Answer Key'!$B264, 1, 0)</f>
        <v>0</v>
      </c>
      <c r="L262">
        <f>IF(COMMATS!L265='Master Answer Key'!$B264, 1, 0)</f>
        <v>1</v>
      </c>
      <c r="M262">
        <f>IF(COMMATS!M265='Master Answer Key'!$B264, 1, 0)</f>
        <v>1</v>
      </c>
      <c r="N262">
        <f>IF(COMMATS!N265='Master Answer Key'!$B264, 1, 0)</f>
        <v>1</v>
      </c>
      <c r="O262">
        <f>IF(COMMATS!O265='Master Answer Key'!$B264, 1, 0)</f>
        <v>1</v>
      </c>
      <c r="P262">
        <f>IF(COMMATS!P265='Master Answer Key'!$B264, 1, 0)</f>
        <v>0</v>
      </c>
      <c r="Q262">
        <f>IF(COMMATS!Q265='Master Answer Key'!$B264, 1, 0)</f>
        <v>0</v>
      </c>
      <c r="R262">
        <f>IF(COMMATS!R265='Master Answer Key'!$B264, 1, 0)</f>
        <v>1</v>
      </c>
      <c r="S262">
        <f>IF(COMMATS!S265='Master Answer Key'!$B264, 1, 0)</f>
        <v>0</v>
      </c>
      <c r="T262">
        <f>IF(COMMATS!T265='Master Answer Key'!$B264, 1, 0)</f>
        <v>0</v>
      </c>
      <c r="U262">
        <f>IF(COMMATS!U265='Master Answer Key'!$B264, 1, 0)</f>
        <v>1</v>
      </c>
      <c r="V262">
        <f>IF(COMMATS!V265='Master Answer Key'!$B264, 1, 0)</f>
        <v>1</v>
      </c>
      <c r="W262">
        <f>IF(COMMATS!W265='Master Answer Key'!$B264, 1, 0)</f>
        <v>0</v>
      </c>
      <c r="X262">
        <f>IF(COMMATS!X265='Master Answer Key'!$B264, 1, 0)</f>
        <v>0</v>
      </c>
      <c r="Y262">
        <f>IF(COMMATS!Y265='Master Answer Key'!$B264, 1, 0)</f>
        <v>0</v>
      </c>
      <c r="Z262">
        <f>IF(COMMATS!Z265='Master Answer Key'!$B264, 1, 0)</f>
        <v>0</v>
      </c>
      <c r="AA262">
        <f>IF(COMMATS!AA265='Master Answer Key'!$B264, 1, 0)</f>
        <v>1</v>
      </c>
      <c r="AB262">
        <f>IF(COMMATS!AB265='Master Answer Key'!$B264, 1, 0)</f>
        <v>1</v>
      </c>
      <c r="AC262">
        <f>IF(COMMATS!AC265='Master Answer Key'!$B264, 1, 0)</f>
        <v>0</v>
      </c>
      <c r="AD262">
        <f>IF(COMMATS!AD265='Master Answer Key'!$B264, 1, 0)</f>
        <v>1</v>
      </c>
      <c r="AE262">
        <f>IF(COMMATS!AE265='Master Answer Key'!$B264, 1, 0)</f>
        <v>0</v>
      </c>
      <c r="AF262">
        <f>IF(COMMATS!AF265='Master Answer Key'!$B264, 1, 0)</f>
        <v>0</v>
      </c>
      <c r="AG262">
        <f>IF(COMMATS!AG265='Master Answer Key'!$B264, 1, 0)</f>
        <v>1</v>
      </c>
      <c r="AH262">
        <f>IF(COMMATS!AH265='Master Answer Key'!$B264, 1, 0)</f>
        <v>1</v>
      </c>
      <c r="AI262">
        <f>IF(COMMATS!AI265='Master Answer Key'!$B264, 1, 0)</f>
        <v>1</v>
      </c>
      <c r="AJ262">
        <f>IF(COMMATS!AJ265='Master Answer Key'!$B264, 1, 0)</f>
        <v>1</v>
      </c>
      <c r="AK262">
        <f>IF(COMMATS!AK265='Master Answer Key'!$B264, 1, 0)</f>
        <v>1</v>
      </c>
      <c r="AL262">
        <f>IF(COMMATS!AL265='Master Answer Key'!$B264, 1, 0)</f>
        <v>0</v>
      </c>
      <c r="AM262">
        <f>IF(COMMATS!AM265='Master Answer Key'!$B264, 1, 0)</f>
        <v>1</v>
      </c>
      <c r="AN262">
        <f>IF(COMMATS!AN265='Master Answer Key'!$B264, 1, 0)</f>
        <v>0</v>
      </c>
    </row>
    <row r="263">
      <c r="A263" s="5" t="s">
        <v>367</v>
      </c>
      <c r="B263">
        <f>IF(COMMATS!B266='Master Answer Key'!$B265, 1, 0)</f>
        <v>1</v>
      </c>
      <c r="C263">
        <f>IF(COMMATS!C266='Master Answer Key'!$B265, 1, 0)</f>
        <v>1</v>
      </c>
      <c r="D263">
        <f>IF(COMMATS!D266='Master Answer Key'!$B265, 1, 0)</f>
        <v>1</v>
      </c>
      <c r="E263">
        <f>IF(COMMATS!E266='Master Answer Key'!$B265, 1, 0)</f>
        <v>1</v>
      </c>
      <c r="F263">
        <f>IF(COMMATS!F266='Master Answer Key'!$B265, 1, 0)</f>
        <v>1</v>
      </c>
      <c r="G263">
        <f>IF(COMMATS!G266='Master Answer Key'!$B265, 1, 0)</f>
        <v>0</v>
      </c>
      <c r="H263">
        <f>IF(COMMATS!H266='Master Answer Key'!$B265, 1, 0)</f>
        <v>1</v>
      </c>
      <c r="I263">
        <f>IF(COMMATS!I266='Master Answer Key'!$B265, 1, 0)</f>
        <v>1</v>
      </c>
      <c r="J263">
        <f>IF(COMMATS!J266='Master Answer Key'!$B265, 1, 0)</f>
        <v>1</v>
      </c>
      <c r="K263">
        <f>IF(COMMATS!K266='Master Answer Key'!$B265, 1, 0)</f>
        <v>1</v>
      </c>
      <c r="L263">
        <f>IF(COMMATS!L266='Master Answer Key'!$B265, 1, 0)</f>
        <v>1</v>
      </c>
      <c r="M263">
        <f>IF(COMMATS!M266='Master Answer Key'!$B265, 1, 0)</f>
        <v>1</v>
      </c>
      <c r="N263">
        <f>IF(COMMATS!N266='Master Answer Key'!$B265, 1, 0)</f>
        <v>1</v>
      </c>
      <c r="O263">
        <f>IF(COMMATS!O266='Master Answer Key'!$B265, 1, 0)</f>
        <v>1</v>
      </c>
      <c r="P263">
        <f>IF(COMMATS!P266='Master Answer Key'!$B265, 1, 0)</f>
        <v>0</v>
      </c>
      <c r="Q263">
        <f>IF(COMMATS!Q266='Master Answer Key'!$B265, 1, 0)</f>
        <v>0</v>
      </c>
      <c r="R263">
        <f>IF(COMMATS!R266='Master Answer Key'!$B265, 1, 0)</f>
        <v>0</v>
      </c>
      <c r="S263">
        <f>IF(COMMATS!S266='Master Answer Key'!$B265, 1, 0)</f>
        <v>0</v>
      </c>
      <c r="T263">
        <f>IF(COMMATS!T266='Master Answer Key'!$B265, 1, 0)</f>
        <v>0</v>
      </c>
      <c r="U263">
        <f>IF(COMMATS!U266='Master Answer Key'!$B265, 1, 0)</f>
        <v>1</v>
      </c>
      <c r="V263">
        <f>IF(COMMATS!V266='Master Answer Key'!$B265, 1, 0)</f>
        <v>1</v>
      </c>
      <c r="W263">
        <f>IF(COMMATS!W266='Master Answer Key'!$B265, 1, 0)</f>
        <v>0</v>
      </c>
      <c r="X263">
        <f>IF(COMMATS!X266='Master Answer Key'!$B265, 1, 0)</f>
        <v>0</v>
      </c>
      <c r="Y263">
        <f>IF(COMMATS!Y266='Master Answer Key'!$B265, 1, 0)</f>
        <v>0</v>
      </c>
      <c r="Z263">
        <f>IF(COMMATS!Z266='Master Answer Key'!$B265, 1, 0)</f>
        <v>0</v>
      </c>
      <c r="AA263">
        <f>IF(COMMATS!AA266='Master Answer Key'!$B265, 1, 0)</f>
        <v>1</v>
      </c>
      <c r="AB263">
        <f>IF(COMMATS!AB266='Master Answer Key'!$B265, 1, 0)</f>
        <v>1</v>
      </c>
      <c r="AC263">
        <f>IF(COMMATS!AC266='Master Answer Key'!$B265, 1, 0)</f>
        <v>0</v>
      </c>
      <c r="AD263">
        <f>IF(COMMATS!AD266='Master Answer Key'!$B265, 1, 0)</f>
        <v>1</v>
      </c>
      <c r="AE263">
        <f>IF(COMMATS!AE266='Master Answer Key'!$B265, 1, 0)</f>
        <v>1</v>
      </c>
      <c r="AF263">
        <f>IF(COMMATS!AF266='Master Answer Key'!$B265, 1, 0)</f>
        <v>0</v>
      </c>
      <c r="AG263">
        <f>IF(COMMATS!AG266='Master Answer Key'!$B265, 1, 0)</f>
        <v>1</v>
      </c>
      <c r="AH263">
        <f>IF(COMMATS!AH266='Master Answer Key'!$B265, 1, 0)</f>
        <v>1</v>
      </c>
      <c r="AI263">
        <f>IF(COMMATS!AI266='Master Answer Key'!$B265, 1, 0)</f>
        <v>1</v>
      </c>
      <c r="AJ263">
        <f>IF(COMMATS!AJ266='Master Answer Key'!$B265, 1, 0)</f>
        <v>1</v>
      </c>
      <c r="AK263">
        <f>IF(COMMATS!AK266='Master Answer Key'!$B265, 1, 0)</f>
        <v>1</v>
      </c>
      <c r="AL263">
        <f>IF(COMMATS!AL266='Master Answer Key'!$B265, 1, 0)</f>
        <v>1</v>
      </c>
      <c r="AM263">
        <f>IF(COMMATS!AM266='Master Answer Key'!$B265, 1, 0)</f>
        <v>1</v>
      </c>
      <c r="AN263">
        <f>IF(COMMATS!AN266='Master Answer Key'!$B265, 1, 0)</f>
        <v>0</v>
      </c>
    </row>
    <row r="264">
      <c r="A264" s="5" t="s">
        <v>368</v>
      </c>
      <c r="B264">
        <f>IF(COMMATS!B267='Master Answer Key'!$B266, 1, 0)</f>
        <v>1</v>
      </c>
      <c r="C264">
        <f>IF(COMMATS!C267='Master Answer Key'!$B266, 1, 0)</f>
        <v>0</v>
      </c>
      <c r="D264">
        <f>IF(COMMATS!D267='Master Answer Key'!$B266, 1, 0)</f>
        <v>1</v>
      </c>
      <c r="E264">
        <f>IF(COMMATS!E267='Master Answer Key'!$B266, 1, 0)</f>
        <v>1</v>
      </c>
      <c r="F264">
        <f>IF(COMMATS!F267='Master Answer Key'!$B266, 1, 0)</f>
        <v>1</v>
      </c>
      <c r="G264">
        <f>IF(COMMATS!G267='Master Answer Key'!$B266, 1, 0)</f>
        <v>0</v>
      </c>
      <c r="H264">
        <f>IF(COMMATS!H267='Master Answer Key'!$B266, 1, 0)</f>
        <v>1</v>
      </c>
      <c r="I264">
        <f>IF(COMMATS!I267='Master Answer Key'!$B266, 1, 0)</f>
        <v>1</v>
      </c>
      <c r="J264">
        <f>IF(COMMATS!J267='Master Answer Key'!$B266, 1, 0)</f>
        <v>1</v>
      </c>
      <c r="K264">
        <f>IF(COMMATS!K267='Master Answer Key'!$B266, 1, 0)</f>
        <v>1</v>
      </c>
      <c r="L264">
        <f>IF(COMMATS!L267='Master Answer Key'!$B266, 1, 0)</f>
        <v>1</v>
      </c>
      <c r="M264">
        <f>IF(COMMATS!M267='Master Answer Key'!$B266, 1, 0)</f>
        <v>1</v>
      </c>
      <c r="N264">
        <f>IF(COMMATS!N267='Master Answer Key'!$B266, 1, 0)</f>
        <v>1</v>
      </c>
      <c r="O264">
        <f>IF(COMMATS!O267='Master Answer Key'!$B266, 1, 0)</f>
        <v>1</v>
      </c>
      <c r="P264">
        <f>IF(COMMATS!P267='Master Answer Key'!$B266, 1, 0)</f>
        <v>1</v>
      </c>
      <c r="Q264">
        <f>IF(COMMATS!Q267='Master Answer Key'!$B266, 1, 0)</f>
        <v>1</v>
      </c>
      <c r="R264">
        <f>IF(COMMATS!R267='Master Answer Key'!$B266, 1, 0)</f>
        <v>1</v>
      </c>
      <c r="S264">
        <f>IF(COMMATS!S267='Master Answer Key'!$B266, 1, 0)</f>
        <v>1</v>
      </c>
      <c r="T264">
        <f>IF(COMMATS!T267='Master Answer Key'!$B266, 1, 0)</f>
        <v>1</v>
      </c>
      <c r="U264">
        <f>IF(COMMATS!U267='Master Answer Key'!$B266, 1, 0)</f>
        <v>1</v>
      </c>
      <c r="V264">
        <f>IF(COMMATS!V267='Master Answer Key'!$B266, 1, 0)</f>
        <v>1</v>
      </c>
      <c r="W264">
        <f>IF(COMMATS!W267='Master Answer Key'!$B266, 1, 0)</f>
        <v>0</v>
      </c>
      <c r="X264">
        <f>IF(COMMATS!X267='Master Answer Key'!$B266, 1, 0)</f>
        <v>1</v>
      </c>
      <c r="Y264">
        <f>IF(COMMATS!Y267='Master Answer Key'!$B266, 1, 0)</f>
        <v>0</v>
      </c>
      <c r="Z264">
        <f>IF(COMMATS!Z267='Master Answer Key'!$B266, 1, 0)</f>
        <v>0</v>
      </c>
      <c r="AA264">
        <f>IF(COMMATS!AA267='Master Answer Key'!$B266, 1, 0)</f>
        <v>0</v>
      </c>
      <c r="AB264">
        <f>IF(COMMATS!AB267='Master Answer Key'!$B266, 1, 0)</f>
        <v>1</v>
      </c>
      <c r="AC264">
        <f>IF(COMMATS!AC267='Master Answer Key'!$B266, 1, 0)</f>
        <v>1</v>
      </c>
      <c r="AD264">
        <f>IF(COMMATS!AD267='Master Answer Key'!$B266, 1, 0)</f>
        <v>1</v>
      </c>
      <c r="AE264">
        <f>IF(COMMATS!AE267='Master Answer Key'!$B266, 1, 0)</f>
        <v>1</v>
      </c>
      <c r="AF264">
        <f>IF(COMMATS!AF267='Master Answer Key'!$B266, 1, 0)</f>
        <v>1</v>
      </c>
      <c r="AG264">
        <f>IF(COMMATS!AG267='Master Answer Key'!$B266, 1, 0)</f>
        <v>1</v>
      </c>
      <c r="AH264">
        <f>IF(COMMATS!AH267='Master Answer Key'!$B266, 1, 0)</f>
        <v>1</v>
      </c>
      <c r="AI264">
        <f>IF(COMMATS!AI267='Master Answer Key'!$B266, 1, 0)</f>
        <v>1</v>
      </c>
      <c r="AJ264">
        <f>IF(COMMATS!AJ267='Master Answer Key'!$B266, 1, 0)</f>
        <v>1</v>
      </c>
      <c r="AK264">
        <f>IF(COMMATS!AK267='Master Answer Key'!$B266, 1, 0)</f>
        <v>1</v>
      </c>
      <c r="AL264">
        <f>IF(COMMATS!AL267='Master Answer Key'!$B266, 1, 0)</f>
        <v>1</v>
      </c>
      <c r="AM264">
        <f>IF(COMMATS!AM267='Master Answer Key'!$B266, 1, 0)</f>
        <v>1</v>
      </c>
      <c r="AN264">
        <f>IF(COMMATS!AN267='Master Answer Key'!$B266, 1, 0)</f>
        <v>0</v>
      </c>
    </row>
    <row r="265">
      <c r="A265" s="5" t="s">
        <v>369</v>
      </c>
      <c r="B265">
        <f>IF(COMMATS!B268='Master Answer Key'!$B267, 1, 0)</f>
        <v>1</v>
      </c>
      <c r="C265">
        <f>IF(COMMATS!C268='Master Answer Key'!$B267, 1, 0)</f>
        <v>1</v>
      </c>
      <c r="D265">
        <f>IF(COMMATS!D268='Master Answer Key'!$B267, 1, 0)</f>
        <v>1</v>
      </c>
      <c r="E265">
        <f>IF(COMMATS!E268='Master Answer Key'!$B267, 1, 0)</f>
        <v>0</v>
      </c>
      <c r="F265">
        <f>IF(COMMATS!F268='Master Answer Key'!$B267, 1, 0)</f>
        <v>0</v>
      </c>
      <c r="G265">
        <f>IF(COMMATS!G268='Master Answer Key'!$B267, 1, 0)</f>
        <v>0</v>
      </c>
      <c r="H265">
        <f>IF(COMMATS!H268='Master Answer Key'!$B267, 1, 0)</f>
        <v>1</v>
      </c>
      <c r="I265">
        <f>IF(COMMATS!I268='Master Answer Key'!$B267, 1, 0)</f>
        <v>1</v>
      </c>
      <c r="J265">
        <f>IF(COMMATS!J268='Master Answer Key'!$B267, 1, 0)</f>
        <v>1</v>
      </c>
      <c r="K265">
        <f>IF(COMMATS!K268='Master Answer Key'!$B267, 1, 0)</f>
        <v>1</v>
      </c>
      <c r="L265">
        <f>IF(COMMATS!L268='Master Answer Key'!$B267, 1, 0)</f>
        <v>1</v>
      </c>
      <c r="M265">
        <f>IF(COMMATS!M268='Master Answer Key'!$B267, 1, 0)</f>
        <v>1</v>
      </c>
      <c r="N265">
        <f>IF(COMMATS!N268='Master Answer Key'!$B267, 1, 0)</f>
        <v>1</v>
      </c>
      <c r="O265">
        <f>IF(COMMATS!O268='Master Answer Key'!$B267, 1, 0)</f>
        <v>1</v>
      </c>
      <c r="P265">
        <f>IF(COMMATS!P268='Master Answer Key'!$B267, 1, 0)</f>
        <v>0</v>
      </c>
      <c r="Q265">
        <f>IF(COMMATS!Q268='Master Answer Key'!$B267, 1, 0)</f>
        <v>1</v>
      </c>
      <c r="R265">
        <f>IF(COMMATS!R268='Master Answer Key'!$B267, 1, 0)</f>
        <v>0</v>
      </c>
      <c r="S265">
        <f>IF(COMMATS!S268='Master Answer Key'!$B267, 1, 0)</f>
        <v>0</v>
      </c>
      <c r="T265">
        <f>IF(COMMATS!T268='Master Answer Key'!$B267, 1, 0)</f>
        <v>0</v>
      </c>
      <c r="U265">
        <f>IF(COMMATS!U268='Master Answer Key'!$B267, 1, 0)</f>
        <v>1</v>
      </c>
      <c r="V265">
        <f>IF(COMMATS!V268='Master Answer Key'!$B267, 1, 0)</f>
        <v>1</v>
      </c>
      <c r="W265">
        <f>IF(COMMATS!W268='Master Answer Key'!$B267, 1, 0)</f>
        <v>0</v>
      </c>
      <c r="X265">
        <f>IF(COMMATS!X268='Master Answer Key'!$B267, 1, 0)</f>
        <v>1</v>
      </c>
      <c r="Y265">
        <f>IF(COMMATS!Y268='Master Answer Key'!$B267, 1, 0)</f>
        <v>0</v>
      </c>
      <c r="Z265">
        <f>IF(COMMATS!Z268='Master Answer Key'!$B267, 1, 0)</f>
        <v>0</v>
      </c>
      <c r="AA265">
        <f>IF(COMMATS!AA268='Master Answer Key'!$B267, 1, 0)</f>
        <v>1</v>
      </c>
      <c r="AB265">
        <f>IF(COMMATS!AB268='Master Answer Key'!$B267, 1, 0)</f>
        <v>1</v>
      </c>
      <c r="AC265">
        <f>IF(COMMATS!AC268='Master Answer Key'!$B267, 1, 0)</f>
        <v>0</v>
      </c>
      <c r="AD265">
        <f>IF(COMMATS!AD268='Master Answer Key'!$B267, 1, 0)</f>
        <v>1</v>
      </c>
      <c r="AE265">
        <f>IF(COMMATS!AE268='Master Answer Key'!$B267, 1, 0)</f>
        <v>0</v>
      </c>
      <c r="AF265">
        <f>IF(COMMATS!AF268='Master Answer Key'!$B267, 1, 0)</f>
        <v>0</v>
      </c>
      <c r="AG265">
        <f>IF(COMMATS!AG268='Master Answer Key'!$B267, 1, 0)</f>
        <v>1</v>
      </c>
      <c r="AH265">
        <f>IF(COMMATS!AH268='Master Answer Key'!$B267, 1, 0)</f>
        <v>1</v>
      </c>
      <c r="AI265">
        <f>IF(COMMATS!AI268='Master Answer Key'!$B267, 1, 0)</f>
        <v>1</v>
      </c>
      <c r="AJ265">
        <f>IF(COMMATS!AJ268='Master Answer Key'!$B267, 1, 0)</f>
        <v>1</v>
      </c>
      <c r="AK265">
        <f>IF(COMMATS!AK268='Master Answer Key'!$B267, 1, 0)</f>
        <v>1</v>
      </c>
      <c r="AL265">
        <f>IF(COMMATS!AL268='Master Answer Key'!$B267, 1, 0)</f>
        <v>1</v>
      </c>
      <c r="AM265">
        <f>IF(COMMATS!AM268='Master Answer Key'!$B267, 1, 0)</f>
        <v>1</v>
      </c>
      <c r="AN265">
        <f>IF(COMMATS!AN268='Master Answer Key'!$B267, 1, 0)</f>
        <v>0</v>
      </c>
    </row>
    <row r="266">
      <c r="A266" s="5" t="s">
        <v>370</v>
      </c>
      <c r="B266">
        <f>IF(COMMATS!B269='Master Answer Key'!$B268, 1, 0)</f>
        <v>1</v>
      </c>
      <c r="C266">
        <f>IF(COMMATS!C269='Master Answer Key'!$B268, 1, 0)</f>
        <v>1</v>
      </c>
      <c r="D266">
        <f>IF(COMMATS!D269='Master Answer Key'!$B268, 1, 0)</f>
        <v>1</v>
      </c>
      <c r="E266">
        <f>IF(COMMATS!E269='Master Answer Key'!$B268, 1, 0)</f>
        <v>1</v>
      </c>
      <c r="F266">
        <f>IF(COMMATS!F269='Master Answer Key'!$B268, 1, 0)</f>
        <v>1</v>
      </c>
      <c r="G266">
        <f>IF(COMMATS!G269='Master Answer Key'!$B268, 1, 0)</f>
        <v>0</v>
      </c>
      <c r="H266">
        <f>IF(COMMATS!H269='Master Answer Key'!$B268, 1, 0)</f>
        <v>1</v>
      </c>
      <c r="I266">
        <f>IF(COMMATS!I269='Master Answer Key'!$B268, 1, 0)</f>
        <v>0</v>
      </c>
      <c r="J266">
        <f>IF(COMMATS!J269='Master Answer Key'!$B268, 1, 0)</f>
        <v>1</v>
      </c>
      <c r="K266">
        <f>IF(COMMATS!K269='Master Answer Key'!$B268, 1, 0)</f>
        <v>1</v>
      </c>
      <c r="L266">
        <f>IF(COMMATS!L269='Master Answer Key'!$B268, 1, 0)</f>
        <v>1</v>
      </c>
      <c r="M266">
        <f>IF(COMMATS!M269='Master Answer Key'!$B268, 1, 0)</f>
        <v>1</v>
      </c>
      <c r="N266">
        <f>IF(COMMATS!N269='Master Answer Key'!$B268, 1, 0)</f>
        <v>1</v>
      </c>
      <c r="O266">
        <f>IF(COMMATS!O269='Master Answer Key'!$B268, 1, 0)</f>
        <v>1</v>
      </c>
      <c r="P266">
        <f>IF(COMMATS!P269='Master Answer Key'!$B268, 1, 0)</f>
        <v>1</v>
      </c>
      <c r="Q266">
        <f>IF(COMMATS!Q269='Master Answer Key'!$B268, 1, 0)</f>
        <v>1</v>
      </c>
      <c r="R266">
        <f>IF(COMMATS!R269='Master Answer Key'!$B268, 1, 0)</f>
        <v>0</v>
      </c>
      <c r="S266">
        <f>IF(COMMATS!S269='Master Answer Key'!$B268, 1, 0)</f>
        <v>1</v>
      </c>
      <c r="T266">
        <f>IF(COMMATS!T269='Master Answer Key'!$B268, 1, 0)</f>
        <v>1</v>
      </c>
      <c r="U266">
        <f>IF(COMMATS!U269='Master Answer Key'!$B268, 1, 0)</f>
        <v>1</v>
      </c>
      <c r="V266">
        <f>IF(COMMATS!V269='Master Answer Key'!$B268, 1, 0)</f>
        <v>1</v>
      </c>
      <c r="W266">
        <f>IF(COMMATS!W269='Master Answer Key'!$B268, 1, 0)</f>
        <v>0</v>
      </c>
      <c r="X266">
        <f>IF(COMMATS!X269='Master Answer Key'!$B268, 1, 0)</f>
        <v>0</v>
      </c>
      <c r="Y266">
        <f>IF(COMMATS!Y269='Master Answer Key'!$B268, 1, 0)</f>
        <v>0</v>
      </c>
      <c r="Z266">
        <f>IF(COMMATS!Z269='Master Answer Key'!$B268, 1, 0)</f>
        <v>0</v>
      </c>
      <c r="AA266">
        <f>IF(COMMATS!AA269='Master Answer Key'!$B268, 1, 0)</f>
        <v>1</v>
      </c>
      <c r="AB266">
        <f>IF(COMMATS!AB269='Master Answer Key'!$B268, 1, 0)</f>
        <v>1</v>
      </c>
      <c r="AC266">
        <f>IF(COMMATS!AC269='Master Answer Key'!$B268, 1, 0)</f>
        <v>0</v>
      </c>
      <c r="AD266">
        <f>IF(COMMATS!AD269='Master Answer Key'!$B268, 1, 0)</f>
        <v>1</v>
      </c>
      <c r="AE266">
        <f>IF(COMMATS!AE269='Master Answer Key'!$B268, 1, 0)</f>
        <v>1</v>
      </c>
      <c r="AF266">
        <f>IF(COMMATS!AF269='Master Answer Key'!$B268, 1, 0)</f>
        <v>1</v>
      </c>
      <c r="AG266">
        <f>IF(COMMATS!AG269='Master Answer Key'!$B268, 1, 0)</f>
        <v>1</v>
      </c>
      <c r="AH266">
        <f>IF(COMMATS!AH269='Master Answer Key'!$B268, 1, 0)</f>
        <v>1</v>
      </c>
      <c r="AI266">
        <f>IF(COMMATS!AI269='Master Answer Key'!$B268, 1, 0)</f>
        <v>1</v>
      </c>
      <c r="AJ266">
        <f>IF(COMMATS!AJ269='Master Answer Key'!$B268, 1, 0)</f>
        <v>1</v>
      </c>
      <c r="AK266">
        <f>IF(COMMATS!AK269='Master Answer Key'!$B268, 1, 0)</f>
        <v>1</v>
      </c>
      <c r="AL266">
        <f>IF(COMMATS!AL269='Master Answer Key'!$B268, 1, 0)</f>
        <v>0</v>
      </c>
      <c r="AM266">
        <f>IF(COMMATS!AM269='Master Answer Key'!$B268, 1, 0)</f>
        <v>1</v>
      </c>
      <c r="AN266">
        <f>IF(COMMATS!AN269='Master Answer Key'!$B268, 1, 0)</f>
        <v>0</v>
      </c>
    </row>
    <row r="267">
      <c r="A267" s="5" t="s">
        <v>371</v>
      </c>
      <c r="B267">
        <f>IF(COMMATS!B270='Master Answer Key'!$B269, 1, 0)</f>
        <v>0</v>
      </c>
      <c r="C267">
        <f>IF(COMMATS!C270='Master Answer Key'!$B269, 1, 0)</f>
        <v>0</v>
      </c>
      <c r="D267">
        <f>IF(COMMATS!D270='Master Answer Key'!$B269, 1, 0)</f>
        <v>0</v>
      </c>
      <c r="E267">
        <f>IF(COMMATS!E270='Master Answer Key'!$B269, 1, 0)</f>
        <v>1</v>
      </c>
      <c r="F267">
        <f>IF(COMMATS!F270='Master Answer Key'!$B269, 1, 0)</f>
        <v>1</v>
      </c>
      <c r="G267">
        <f>IF(COMMATS!G270='Master Answer Key'!$B269, 1, 0)</f>
        <v>0</v>
      </c>
      <c r="H267">
        <f>IF(COMMATS!H270='Master Answer Key'!$B269, 1, 0)</f>
        <v>0</v>
      </c>
      <c r="I267">
        <f>IF(COMMATS!I270='Master Answer Key'!$B269, 1, 0)</f>
        <v>0</v>
      </c>
      <c r="J267">
        <f>IF(COMMATS!J270='Master Answer Key'!$B269, 1, 0)</f>
        <v>1</v>
      </c>
      <c r="K267">
        <f>IF(COMMATS!K270='Master Answer Key'!$B269, 1, 0)</f>
        <v>0</v>
      </c>
      <c r="L267">
        <f>IF(COMMATS!L270='Master Answer Key'!$B269, 1, 0)</f>
        <v>1</v>
      </c>
      <c r="M267">
        <f>IF(COMMATS!M270='Master Answer Key'!$B269, 1, 0)</f>
        <v>1</v>
      </c>
      <c r="N267">
        <f>IF(COMMATS!N270='Master Answer Key'!$B269, 1, 0)</f>
        <v>0</v>
      </c>
      <c r="O267">
        <f>IF(COMMATS!O270='Master Answer Key'!$B269, 1, 0)</f>
        <v>1</v>
      </c>
      <c r="P267">
        <f>IF(COMMATS!P270='Master Answer Key'!$B269, 1, 0)</f>
        <v>1</v>
      </c>
      <c r="Q267">
        <f>IF(COMMATS!Q270='Master Answer Key'!$B269, 1, 0)</f>
        <v>0</v>
      </c>
      <c r="R267">
        <f>IF(COMMATS!R270='Master Answer Key'!$B269, 1, 0)</f>
        <v>0</v>
      </c>
      <c r="S267">
        <f>IF(COMMATS!S270='Master Answer Key'!$B269, 1, 0)</f>
        <v>1</v>
      </c>
      <c r="T267">
        <f>IF(COMMATS!T270='Master Answer Key'!$B269, 1, 0)</f>
        <v>0</v>
      </c>
      <c r="U267">
        <f>IF(COMMATS!U270='Master Answer Key'!$B269, 1, 0)</f>
        <v>1</v>
      </c>
      <c r="V267">
        <f>IF(COMMATS!V270='Master Answer Key'!$B269, 1, 0)</f>
        <v>1</v>
      </c>
      <c r="W267">
        <f>IF(COMMATS!W270='Master Answer Key'!$B269, 1, 0)</f>
        <v>0</v>
      </c>
      <c r="X267">
        <f>IF(COMMATS!X270='Master Answer Key'!$B269, 1, 0)</f>
        <v>0</v>
      </c>
      <c r="Y267">
        <f>IF(COMMATS!Y270='Master Answer Key'!$B269, 1, 0)</f>
        <v>0</v>
      </c>
      <c r="Z267">
        <f>IF(COMMATS!Z270='Master Answer Key'!$B269, 1, 0)</f>
        <v>0</v>
      </c>
      <c r="AA267">
        <f>IF(COMMATS!AA270='Master Answer Key'!$B269, 1, 0)</f>
        <v>1</v>
      </c>
      <c r="AB267">
        <f>IF(COMMATS!AB270='Master Answer Key'!$B269, 1, 0)</f>
        <v>1</v>
      </c>
      <c r="AC267">
        <f>IF(COMMATS!AC270='Master Answer Key'!$B269, 1, 0)</f>
        <v>0</v>
      </c>
      <c r="AD267">
        <f>IF(COMMATS!AD270='Master Answer Key'!$B269, 1, 0)</f>
        <v>0</v>
      </c>
      <c r="AE267">
        <f>IF(COMMATS!AE270='Master Answer Key'!$B269, 1, 0)</f>
        <v>1</v>
      </c>
      <c r="AF267">
        <f>IF(COMMATS!AF270='Master Answer Key'!$B269, 1, 0)</f>
        <v>0</v>
      </c>
      <c r="AG267">
        <f>IF(COMMATS!AG270='Master Answer Key'!$B269, 1, 0)</f>
        <v>0</v>
      </c>
      <c r="AH267">
        <f>IF(COMMATS!AH270='Master Answer Key'!$B269, 1, 0)</f>
        <v>0</v>
      </c>
      <c r="AI267">
        <f>IF(COMMATS!AI270='Master Answer Key'!$B269, 1, 0)</f>
        <v>0</v>
      </c>
      <c r="AJ267">
        <f>IF(COMMATS!AJ270='Master Answer Key'!$B269, 1, 0)</f>
        <v>1</v>
      </c>
      <c r="AK267">
        <f>IF(COMMATS!AK270='Master Answer Key'!$B269, 1, 0)</f>
        <v>1</v>
      </c>
      <c r="AL267">
        <f>IF(COMMATS!AL270='Master Answer Key'!$B269, 1, 0)</f>
        <v>0</v>
      </c>
      <c r="AM267">
        <f>IF(COMMATS!AM270='Master Answer Key'!$B269, 1, 0)</f>
        <v>1</v>
      </c>
      <c r="AN267">
        <f>IF(COMMATS!AN270='Master Answer Key'!$B269, 1, 0)</f>
        <v>0</v>
      </c>
    </row>
    <row r="268">
      <c r="A268" s="5" t="s">
        <v>372</v>
      </c>
      <c r="B268">
        <f>IF(COMMATS!B271='Master Answer Key'!$B270, 1, 0)</f>
        <v>0</v>
      </c>
      <c r="C268">
        <f>IF(COMMATS!C271='Master Answer Key'!$B270, 1, 0)</f>
        <v>0</v>
      </c>
      <c r="D268">
        <f>IF(COMMATS!D271='Master Answer Key'!$B270, 1, 0)</f>
        <v>1</v>
      </c>
      <c r="E268">
        <f>IF(COMMATS!E271='Master Answer Key'!$B270, 1, 0)</f>
        <v>1</v>
      </c>
      <c r="F268">
        <f>IF(COMMATS!F271='Master Answer Key'!$B270, 1, 0)</f>
        <v>1</v>
      </c>
      <c r="G268">
        <f>IF(COMMATS!G271='Master Answer Key'!$B270, 1, 0)</f>
        <v>0</v>
      </c>
      <c r="H268">
        <f>IF(COMMATS!H271='Master Answer Key'!$B270, 1, 0)</f>
        <v>0</v>
      </c>
      <c r="I268">
        <f>IF(COMMATS!I271='Master Answer Key'!$B270, 1, 0)</f>
        <v>0</v>
      </c>
      <c r="J268">
        <f>IF(COMMATS!J271='Master Answer Key'!$B270, 1, 0)</f>
        <v>0</v>
      </c>
      <c r="K268">
        <f>IF(COMMATS!K271='Master Answer Key'!$B270, 1, 0)</f>
        <v>0</v>
      </c>
      <c r="L268">
        <f>IF(COMMATS!L271='Master Answer Key'!$B270, 1, 0)</f>
        <v>1</v>
      </c>
      <c r="M268">
        <f>IF(COMMATS!M271='Master Answer Key'!$B270, 1, 0)</f>
        <v>1</v>
      </c>
      <c r="N268">
        <f>IF(COMMATS!N271='Master Answer Key'!$B270, 1, 0)</f>
        <v>0</v>
      </c>
      <c r="O268">
        <f>IF(COMMATS!O271='Master Answer Key'!$B270, 1, 0)</f>
        <v>1</v>
      </c>
      <c r="P268">
        <f>IF(COMMATS!P271='Master Answer Key'!$B270, 1, 0)</f>
        <v>0</v>
      </c>
      <c r="Q268">
        <f>IF(COMMATS!Q271='Master Answer Key'!$B270, 1, 0)</f>
        <v>0</v>
      </c>
      <c r="R268">
        <f>IF(COMMATS!R271='Master Answer Key'!$B270, 1, 0)</f>
        <v>0</v>
      </c>
      <c r="S268">
        <f>IF(COMMATS!S271='Master Answer Key'!$B270, 1, 0)</f>
        <v>0</v>
      </c>
      <c r="T268">
        <f>IF(COMMATS!T271='Master Answer Key'!$B270, 1, 0)</f>
        <v>0</v>
      </c>
      <c r="U268">
        <f>IF(COMMATS!U271='Master Answer Key'!$B270, 1, 0)</f>
        <v>0</v>
      </c>
      <c r="V268">
        <f>IF(COMMATS!V271='Master Answer Key'!$B270, 1, 0)</f>
        <v>1</v>
      </c>
      <c r="W268">
        <f>IF(COMMATS!W271='Master Answer Key'!$B270, 1, 0)</f>
        <v>0</v>
      </c>
      <c r="X268">
        <f>IF(COMMATS!X271='Master Answer Key'!$B270, 1, 0)</f>
        <v>0</v>
      </c>
      <c r="Y268">
        <f>IF(COMMATS!Y271='Master Answer Key'!$B270, 1, 0)</f>
        <v>0</v>
      </c>
      <c r="Z268">
        <f>IF(COMMATS!Z271='Master Answer Key'!$B270, 1, 0)</f>
        <v>0</v>
      </c>
      <c r="AA268">
        <f>IF(COMMATS!AA271='Master Answer Key'!$B270, 1, 0)</f>
        <v>1</v>
      </c>
      <c r="AB268">
        <f>IF(COMMATS!AB271='Master Answer Key'!$B270, 1, 0)</f>
        <v>1</v>
      </c>
      <c r="AC268">
        <f>IF(COMMATS!AC271='Master Answer Key'!$B270, 1, 0)</f>
        <v>1</v>
      </c>
      <c r="AD268">
        <f>IF(COMMATS!AD271='Master Answer Key'!$B270, 1, 0)</f>
        <v>0</v>
      </c>
      <c r="AE268">
        <f>IF(COMMATS!AE271='Master Answer Key'!$B270, 1, 0)</f>
        <v>0</v>
      </c>
      <c r="AF268">
        <f>IF(COMMATS!AF271='Master Answer Key'!$B270, 1, 0)</f>
        <v>1</v>
      </c>
      <c r="AG268">
        <f>IF(COMMATS!AG271='Master Answer Key'!$B270, 1, 0)</f>
        <v>0</v>
      </c>
      <c r="AH268">
        <f>IF(COMMATS!AH271='Master Answer Key'!$B270, 1, 0)</f>
        <v>0</v>
      </c>
      <c r="AI268">
        <f>IF(COMMATS!AI271='Master Answer Key'!$B270, 1, 0)</f>
        <v>0</v>
      </c>
      <c r="AJ268">
        <f>IF(COMMATS!AJ271='Master Answer Key'!$B270, 1, 0)</f>
        <v>1</v>
      </c>
      <c r="AK268">
        <f>IF(COMMATS!AK271='Master Answer Key'!$B270, 1, 0)</f>
        <v>1</v>
      </c>
      <c r="AL268">
        <f>IF(COMMATS!AL271='Master Answer Key'!$B270, 1, 0)</f>
        <v>1</v>
      </c>
      <c r="AM268">
        <f>IF(COMMATS!AM271='Master Answer Key'!$B270, 1, 0)</f>
        <v>0</v>
      </c>
      <c r="AN268">
        <f>IF(COMMATS!AN271='Master Answer Key'!$B270, 1, 0)</f>
        <v>0</v>
      </c>
    </row>
    <row r="269">
      <c r="A269" s="5" t="s">
        <v>373</v>
      </c>
      <c r="B269">
        <f>IF(COMMATS!B272='Master Answer Key'!$B271, 1, 0)</f>
        <v>1</v>
      </c>
      <c r="C269">
        <f>IF(COMMATS!C272='Master Answer Key'!$B271, 1, 0)</f>
        <v>0</v>
      </c>
      <c r="D269">
        <f>IF(COMMATS!D272='Master Answer Key'!$B271, 1, 0)</f>
        <v>1</v>
      </c>
      <c r="E269">
        <f>IF(COMMATS!E272='Master Answer Key'!$B271, 1, 0)</f>
        <v>1</v>
      </c>
      <c r="F269">
        <f>IF(COMMATS!F272='Master Answer Key'!$B271, 1, 0)</f>
        <v>1</v>
      </c>
      <c r="G269">
        <f>IF(COMMATS!G272='Master Answer Key'!$B271, 1, 0)</f>
        <v>0</v>
      </c>
      <c r="H269">
        <f>IF(COMMATS!H272='Master Answer Key'!$B271, 1, 0)</f>
        <v>0</v>
      </c>
      <c r="I269">
        <f>IF(COMMATS!I272='Master Answer Key'!$B271, 1, 0)</f>
        <v>0</v>
      </c>
      <c r="J269">
        <f>IF(COMMATS!J272='Master Answer Key'!$B271, 1, 0)</f>
        <v>1</v>
      </c>
      <c r="K269">
        <f>IF(COMMATS!K272='Master Answer Key'!$B271, 1, 0)</f>
        <v>0</v>
      </c>
      <c r="L269">
        <f>IF(COMMATS!L272='Master Answer Key'!$B271, 1, 0)</f>
        <v>1</v>
      </c>
      <c r="M269">
        <f>IF(COMMATS!M272='Master Answer Key'!$B271, 1, 0)</f>
        <v>0</v>
      </c>
      <c r="N269">
        <f>IF(COMMATS!N272='Master Answer Key'!$B271, 1, 0)</f>
        <v>1</v>
      </c>
      <c r="O269">
        <f>IF(COMMATS!O272='Master Answer Key'!$B271, 1, 0)</f>
        <v>0</v>
      </c>
      <c r="P269">
        <f>IF(COMMATS!P272='Master Answer Key'!$B271, 1, 0)</f>
        <v>0</v>
      </c>
      <c r="Q269">
        <f>IF(COMMATS!Q272='Master Answer Key'!$B271, 1, 0)</f>
        <v>0</v>
      </c>
      <c r="R269">
        <f>IF(COMMATS!R272='Master Answer Key'!$B271, 1, 0)</f>
        <v>1</v>
      </c>
      <c r="S269">
        <f>IF(COMMATS!S272='Master Answer Key'!$B271, 1, 0)</f>
        <v>0</v>
      </c>
      <c r="T269">
        <f>IF(COMMATS!T272='Master Answer Key'!$B271, 1, 0)</f>
        <v>0</v>
      </c>
      <c r="U269">
        <f>IF(COMMATS!U272='Master Answer Key'!$B271, 1, 0)</f>
        <v>1</v>
      </c>
      <c r="V269">
        <f>IF(COMMATS!V272='Master Answer Key'!$B271, 1, 0)</f>
        <v>1</v>
      </c>
      <c r="W269">
        <f>IF(COMMATS!W272='Master Answer Key'!$B271, 1, 0)</f>
        <v>0</v>
      </c>
      <c r="X269">
        <f>IF(COMMATS!X272='Master Answer Key'!$B271, 1, 0)</f>
        <v>0</v>
      </c>
      <c r="Y269">
        <f>IF(COMMATS!Y272='Master Answer Key'!$B271, 1, 0)</f>
        <v>0</v>
      </c>
      <c r="Z269">
        <f>IF(COMMATS!Z272='Master Answer Key'!$B271, 1, 0)</f>
        <v>0</v>
      </c>
      <c r="AA269">
        <f>IF(COMMATS!AA272='Master Answer Key'!$B271, 1, 0)</f>
        <v>0</v>
      </c>
      <c r="AB269">
        <f>IF(COMMATS!AB272='Master Answer Key'!$B271, 1, 0)</f>
        <v>1</v>
      </c>
      <c r="AC269">
        <f>IF(COMMATS!AC272='Master Answer Key'!$B271, 1, 0)</f>
        <v>1</v>
      </c>
      <c r="AD269">
        <f>IF(COMMATS!AD272='Master Answer Key'!$B271, 1, 0)</f>
        <v>1</v>
      </c>
      <c r="AE269">
        <f>IF(COMMATS!AE272='Master Answer Key'!$B271, 1, 0)</f>
        <v>0</v>
      </c>
      <c r="AF269">
        <f>IF(COMMATS!AF272='Master Answer Key'!$B271, 1, 0)</f>
        <v>1</v>
      </c>
      <c r="AG269">
        <f>IF(COMMATS!AG272='Master Answer Key'!$B271, 1, 0)</f>
        <v>0</v>
      </c>
      <c r="AH269">
        <f>IF(COMMATS!AH272='Master Answer Key'!$B271, 1, 0)</f>
        <v>1</v>
      </c>
      <c r="AI269">
        <f>IF(COMMATS!AI272='Master Answer Key'!$B271, 1, 0)</f>
        <v>1</v>
      </c>
      <c r="AJ269">
        <f>IF(COMMATS!AJ272='Master Answer Key'!$B271, 1, 0)</f>
        <v>1</v>
      </c>
      <c r="AK269">
        <f>IF(COMMATS!AK272='Master Answer Key'!$B271, 1, 0)</f>
        <v>0</v>
      </c>
      <c r="AL269">
        <f>IF(COMMATS!AL272='Master Answer Key'!$B271, 1, 0)</f>
        <v>0</v>
      </c>
      <c r="AM269">
        <f>IF(COMMATS!AM272='Master Answer Key'!$B271, 1, 0)</f>
        <v>0</v>
      </c>
      <c r="AN269">
        <f>IF(COMMATS!AN272='Master Answer Key'!$B271, 1, 0)</f>
        <v>0</v>
      </c>
    </row>
    <row r="270">
      <c r="A270" s="5" t="s">
        <v>374</v>
      </c>
      <c r="B270">
        <f>IF(COMMATS!B273='Master Answer Key'!$B272, 1, 0)</f>
        <v>1</v>
      </c>
      <c r="C270">
        <f>IF(COMMATS!C273='Master Answer Key'!$B272, 1, 0)</f>
        <v>1</v>
      </c>
      <c r="D270">
        <f>IF(COMMATS!D273='Master Answer Key'!$B272, 1, 0)</f>
        <v>1</v>
      </c>
      <c r="E270">
        <f>IF(COMMATS!E273='Master Answer Key'!$B272, 1, 0)</f>
        <v>1</v>
      </c>
      <c r="F270">
        <f>IF(COMMATS!F273='Master Answer Key'!$B272, 1, 0)</f>
        <v>1</v>
      </c>
      <c r="G270">
        <f>IF(COMMATS!G273='Master Answer Key'!$B272, 1, 0)</f>
        <v>0</v>
      </c>
      <c r="H270">
        <f>IF(COMMATS!H273='Master Answer Key'!$B272, 1, 0)</f>
        <v>1</v>
      </c>
      <c r="I270">
        <f>IF(COMMATS!I273='Master Answer Key'!$B272, 1, 0)</f>
        <v>0</v>
      </c>
      <c r="J270">
        <f>IF(COMMATS!J273='Master Answer Key'!$B272, 1, 0)</f>
        <v>1</v>
      </c>
      <c r="K270">
        <f>IF(COMMATS!K273='Master Answer Key'!$B272, 1, 0)</f>
        <v>1</v>
      </c>
      <c r="L270">
        <f>IF(COMMATS!L273='Master Answer Key'!$B272, 1, 0)</f>
        <v>1</v>
      </c>
      <c r="M270">
        <f>IF(COMMATS!M273='Master Answer Key'!$B272, 1, 0)</f>
        <v>1</v>
      </c>
      <c r="N270">
        <f>IF(COMMATS!N273='Master Answer Key'!$B272, 1, 0)</f>
        <v>1</v>
      </c>
      <c r="O270">
        <f>IF(COMMATS!O273='Master Answer Key'!$B272, 1, 0)</f>
        <v>1</v>
      </c>
      <c r="P270">
        <f>IF(COMMATS!P273='Master Answer Key'!$B272, 1, 0)</f>
        <v>0</v>
      </c>
      <c r="Q270">
        <f>IF(COMMATS!Q273='Master Answer Key'!$B272, 1, 0)</f>
        <v>1</v>
      </c>
      <c r="R270">
        <f>IF(COMMATS!R273='Master Answer Key'!$B272, 1, 0)</f>
        <v>1</v>
      </c>
      <c r="S270">
        <f>IF(COMMATS!S273='Master Answer Key'!$B272, 1, 0)</f>
        <v>1</v>
      </c>
      <c r="T270">
        <f>IF(COMMATS!T273='Master Answer Key'!$B272, 1, 0)</f>
        <v>1</v>
      </c>
      <c r="U270">
        <f>IF(COMMATS!U273='Master Answer Key'!$B272, 1, 0)</f>
        <v>1</v>
      </c>
      <c r="V270">
        <f>IF(COMMATS!V273='Master Answer Key'!$B272, 1, 0)</f>
        <v>1</v>
      </c>
      <c r="W270">
        <f>IF(COMMATS!W273='Master Answer Key'!$B272, 1, 0)</f>
        <v>0</v>
      </c>
      <c r="X270">
        <f>IF(COMMATS!X273='Master Answer Key'!$B272, 1, 0)</f>
        <v>1</v>
      </c>
      <c r="Y270">
        <f>IF(COMMATS!Y273='Master Answer Key'!$B272, 1, 0)</f>
        <v>0</v>
      </c>
      <c r="Z270">
        <f>IF(COMMATS!Z273='Master Answer Key'!$B272, 1, 0)</f>
        <v>0</v>
      </c>
      <c r="AA270">
        <f>IF(COMMATS!AA273='Master Answer Key'!$B272, 1, 0)</f>
        <v>1</v>
      </c>
      <c r="AB270">
        <f>IF(COMMATS!AB273='Master Answer Key'!$B272, 1, 0)</f>
        <v>1</v>
      </c>
      <c r="AC270">
        <f>IF(COMMATS!AC273='Master Answer Key'!$B272, 1, 0)</f>
        <v>0</v>
      </c>
      <c r="AD270">
        <f>IF(COMMATS!AD273='Master Answer Key'!$B272, 1, 0)</f>
        <v>1</v>
      </c>
      <c r="AE270">
        <f>IF(COMMATS!AE273='Master Answer Key'!$B272, 1, 0)</f>
        <v>1</v>
      </c>
      <c r="AF270">
        <f>IF(COMMATS!AF273='Master Answer Key'!$B272, 1, 0)</f>
        <v>0</v>
      </c>
      <c r="AG270">
        <f>IF(COMMATS!AG273='Master Answer Key'!$B272, 1, 0)</f>
        <v>1</v>
      </c>
      <c r="AH270">
        <f>IF(COMMATS!AH273='Master Answer Key'!$B272, 1, 0)</f>
        <v>1</v>
      </c>
      <c r="AI270">
        <f>IF(COMMATS!AI273='Master Answer Key'!$B272, 1, 0)</f>
        <v>1</v>
      </c>
      <c r="AJ270">
        <f>IF(COMMATS!AJ273='Master Answer Key'!$B272, 1, 0)</f>
        <v>1</v>
      </c>
      <c r="AK270">
        <f>IF(COMMATS!AK273='Master Answer Key'!$B272, 1, 0)</f>
        <v>1</v>
      </c>
      <c r="AL270">
        <f>IF(COMMATS!AL273='Master Answer Key'!$B272, 1, 0)</f>
        <v>1</v>
      </c>
      <c r="AM270">
        <f>IF(COMMATS!AM273='Master Answer Key'!$B272, 1, 0)</f>
        <v>1</v>
      </c>
      <c r="AN270">
        <f>IF(COMMATS!AN273='Master Answer Key'!$B272, 1, 0)</f>
        <v>0</v>
      </c>
    </row>
    <row r="271">
      <c r="A271" s="5" t="s">
        <v>375</v>
      </c>
      <c r="B271">
        <f>IF(COMMATS!B274='Master Answer Key'!$B273, 1, 0)</f>
        <v>1</v>
      </c>
      <c r="C271">
        <f>IF(COMMATS!C274='Master Answer Key'!$B273, 1, 0)</f>
        <v>1</v>
      </c>
      <c r="D271">
        <f>IF(COMMATS!D274='Master Answer Key'!$B273, 1, 0)</f>
        <v>1</v>
      </c>
      <c r="E271">
        <f>IF(COMMATS!E274='Master Answer Key'!$B273, 1, 0)</f>
        <v>1</v>
      </c>
      <c r="F271">
        <f>IF(COMMATS!F274='Master Answer Key'!$B273, 1, 0)</f>
        <v>0</v>
      </c>
      <c r="G271">
        <f>IF(COMMATS!G274='Master Answer Key'!$B273, 1, 0)</f>
        <v>0</v>
      </c>
      <c r="H271">
        <f>IF(COMMATS!H274='Master Answer Key'!$B273, 1, 0)</f>
        <v>1</v>
      </c>
      <c r="I271">
        <f>IF(COMMATS!I274='Master Answer Key'!$B273, 1, 0)</f>
        <v>1</v>
      </c>
      <c r="J271">
        <f>IF(COMMATS!J274='Master Answer Key'!$B273, 1, 0)</f>
        <v>1</v>
      </c>
      <c r="K271">
        <f>IF(COMMATS!K274='Master Answer Key'!$B273, 1, 0)</f>
        <v>1</v>
      </c>
      <c r="L271">
        <f>IF(COMMATS!L274='Master Answer Key'!$B273, 1, 0)</f>
        <v>1</v>
      </c>
      <c r="M271">
        <f>IF(COMMATS!M274='Master Answer Key'!$B273, 1, 0)</f>
        <v>0</v>
      </c>
      <c r="N271">
        <f>IF(COMMATS!N274='Master Answer Key'!$B273, 1, 0)</f>
        <v>1</v>
      </c>
      <c r="O271">
        <f>IF(COMMATS!O274='Master Answer Key'!$B273, 1, 0)</f>
        <v>1</v>
      </c>
      <c r="P271">
        <f>IF(COMMATS!P274='Master Answer Key'!$B273, 1, 0)</f>
        <v>1</v>
      </c>
      <c r="Q271">
        <f>IF(COMMATS!Q274='Master Answer Key'!$B273, 1, 0)</f>
        <v>1</v>
      </c>
      <c r="R271">
        <f>IF(COMMATS!R274='Master Answer Key'!$B273, 1, 0)</f>
        <v>1</v>
      </c>
      <c r="S271">
        <f>IF(COMMATS!S274='Master Answer Key'!$B273, 1, 0)</f>
        <v>0</v>
      </c>
      <c r="T271">
        <f>IF(COMMATS!T274='Master Answer Key'!$B273, 1, 0)</f>
        <v>1</v>
      </c>
      <c r="U271">
        <f>IF(COMMATS!U274='Master Answer Key'!$B273, 1, 0)</f>
        <v>1</v>
      </c>
      <c r="V271">
        <f>IF(COMMATS!V274='Master Answer Key'!$B273, 1, 0)</f>
        <v>1</v>
      </c>
      <c r="W271">
        <f>IF(COMMATS!W274='Master Answer Key'!$B273, 1, 0)</f>
        <v>0</v>
      </c>
      <c r="X271">
        <f>IF(COMMATS!X274='Master Answer Key'!$B273, 1, 0)</f>
        <v>0</v>
      </c>
      <c r="Y271">
        <f>IF(COMMATS!Y274='Master Answer Key'!$B273, 1, 0)</f>
        <v>0</v>
      </c>
      <c r="Z271">
        <f>IF(COMMATS!Z274='Master Answer Key'!$B273, 1, 0)</f>
        <v>0</v>
      </c>
      <c r="AA271">
        <f>IF(COMMATS!AA274='Master Answer Key'!$B273, 1, 0)</f>
        <v>1</v>
      </c>
      <c r="AB271">
        <f>IF(COMMATS!AB274='Master Answer Key'!$B273, 1, 0)</f>
        <v>1</v>
      </c>
      <c r="AC271">
        <f>IF(COMMATS!AC274='Master Answer Key'!$B273, 1, 0)</f>
        <v>1</v>
      </c>
      <c r="AD271">
        <f>IF(COMMATS!AD274='Master Answer Key'!$B273, 1, 0)</f>
        <v>1</v>
      </c>
      <c r="AE271">
        <f>IF(COMMATS!AE274='Master Answer Key'!$B273, 1, 0)</f>
        <v>1</v>
      </c>
      <c r="AF271">
        <f>IF(COMMATS!AF274='Master Answer Key'!$B273, 1, 0)</f>
        <v>1</v>
      </c>
      <c r="AG271">
        <f>IF(COMMATS!AG274='Master Answer Key'!$B273, 1, 0)</f>
        <v>1</v>
      </c>
      <c r="AH271">
        <f>IF(COMMATS!AH274='Master Answer Key'!$B273, 1, 0)</f>
        <v>1</v>
      </c>
      <c r="AI271">
        <f>IF(COMMATS!AI274='Master Answer Key'!$B273, 1, 0)</f>
        <v>1</v>
      </c>
      <c r="AJ271">
        <f>IF(COMMATS!AJ274='Master Answer Key'!$B273, 1, 0)</f>
        <v>1</v>
      </c>
      <c r="AK271">
        <f>IF(COMMATS!AK274='Master Answer Key'!$B273, 1, 0)</f>
        <v>1</v>
      </c>
      <c r="AL271">
        <f>IF(COMMATS!AL274='Master Answer Key'!$B273, 1, 0)</f>
        <v>1</v>
      </c>
      <c r="AM271">
        <f>IF(COMMATS!AM274='Master Answer Key'!$B273, 1, 0)</f>
        <v>1</v>
      </c>
      <c r="AN271">
        <f>IF(COMMATS!AN274='Master Answer Key'!$B273, 1, 0)</f>
        <v>0</v>
      </c>
    </row>
    <row r="272">
      <c r="A272" s="5" t="s">
        <v>376</v>
      </c>
      <c r="B272">
        <f>IF(COMMATS!B275='Master Answer Key'!$B274, 1, 0)</f>
        <v>1</v>
      </c>
      <c r="C272">
        <f>IF(COMMATS!C275='Master Answer Key'!$B274, 1, 0)</f>
        <v>1</v>
      </c>
      <c r="D272">
        <f>IF(COMMATS!D275='Master Answer Key'!$B274, 1, 0)</f>
        <v>1</v>
      </c>
      <c r="E272">
        <f>IF(COMMATS!E275='Master Answer Key'!$B274, 1, 0)</f>
        <v>1</v>
      </c>
      <c r="F272">
        <f>IF(COMMATS!F275='Master Answer Key'!$B274, 1, 0)</f>
        <v>1</v>
      </c>
      <c r="G272">
        <f>IF(COMMATS!G275='Master Answer Key'!$B274, 1, 0)</f>
        <v>0</v>
      </c>
      <c r="H272">
        <f>IF(COMMATS!H275='Master Answer Key'!$B274, 1, 0)</f>
        <v>1</v>
      </c>
      <c r="I272">
        <f>IF(COMMATS!I275='Master Answer Key'!$B274, 1, 0)</f>
        <v>0</v>
      </c>
      <c r="J272">
        <f>IF(COMMATS!J275='Master Answer Key'!$B274, 1, 0)</f>
        <v>1</v>
      </c>
      <c r="K272">
        <f>IF(COMMATS!K275='Master Answer Key'!$B274, 1, 0)</f>
        <v>1</v>
      </c>
      <c r="L272">
        <f>IF(COMMATS!L275='Master Answer Key'!$B274, 1, 0)</f>
        <v>1</v>
      </c>
      <c r="M272">
        <f>IF(COMMATS!M275='Master Answer Key'!$B274, 1, 0)</f>
        <v>1</v>
      </c>
      <c r="N272">
        <f>IF(COMMATS!N275='Master Answer Key'!$B274, 1, 0)</f>
        <v>1</v>
      </c>
      <c r="O272">
        <f>IF(COMMATS!O275='Master Answer Key'!$B274, 1, 0)</f>
        <v>1</v>
      </c>
      <c r="P272">
        <f>IF(COMMATS!P275='Master Answer Key'!$B274, 1, 0)</f>
        <v>1</v>
      </c>
      <c r="Q272">
        <f>IF(COMMATS!Q275='Master Answer Key'!$B274, 1, 0)</f>
        <v>1</v>
      </c>
      <c r="R272">
        <f>IF(COMMATS!R275='Master Answer Key'!$B274, 1, 0)</f>
        <v>1</v>
      </c>
      <c r="S272">
        <f>IF(COMMATS!S275='Master Answer Key'!$B274, 1, 0)</f>
        <v>0</v>
      </c>
      <c r="T272">
        <f>IF(COMMATS!T275='Master Answer Key'!$B274, 1, 0)</f>
        <v>1</v>
      </c>
      <c r="U272">
        <f>IF(COMMATS!U275='Master Answer Key'!$B274, 1, 0)</f>
        <v>1</v>
      </c>
      <c r="V272">
        <f>IF(COMMATS!V275='Master Answer Key'!$B274, 1, 0)</f>
        <v>1</v>
      </c>
      <c r="W272">
        <f>IF(COMMATS!W275='Master Answer Key'!$B274, 1, 0)</f>
        <v>0</v>
      </c>
      <c r="X272">
        <f>IF(COMMATS!X275='Master Answer Key'!$B274, 1, 0)</f>
        <v>1</v>
      </c>
      <c r="Y272">
        <f>IF(COMMATS!Y275='Master Answer Key'!$B274, 1, 0)</f>
        <v>0</v>
      </c>
      <c r="Z272">
        <f>IF(COMMATS!Z275='Master Answer Key'!$B274, 1, 0)</f>
        <v>0</v>
      </c>
      <c r="AA272">
        <f>IF(COMMATS!AA275='Master Answer Key'!$B274, 1, 0)</f>
        <v>1</v>
      </c>
      <c r="AB272">
        <f>IF(COMMATS!AB275='Master Answer Key'!$B274, 1, 0)</f>
        <v>1</v>
      </c>
      <c r="AC272">
        <f>IF(COMMATS!AC275='Master Answer Key'!$B274, 1, 0)</f>
        <v>1</v>
      </c>
      <c r="AD272">
        <f>IF(COMMATS!AD275='Master Answer Key'!$B274, 1, 0)</f>
        <v>1</v>
      </c>
      <c r="AE272">
        <f>IF(COMMATS!AE275='Master Answer Key'!$B274, 1, 0)</f>
        <v>0</v>
      </c>
      <c r="AF272">
        <f>IF(COMMATS!AF275='Master Answer Key'!$B274, 1, 0)</f>
        <v>1</v>
      </c>
      <c r="AG272">
        <f>IF(COMMATS!AG275='Master Answer Key'!$B274, 1, 0)</f>
        <v>1</v>
      </c>
      <c r="AH272">
        <f>IF(COMMATS!AH275='Master Answer Key'!$B274, 1, 0)</f>
        <v>1</v>
      </c>
      <c r="AI272">
        <f>IF(COMMATS!AI275='Master Answer Key'!$B274, 1, 0)</f>
        <v>1</v>
      </c>
      <c r="AJ272">
        <f>IF(COMMATS!AJ275='Master Answer Key'!$B274, 1, 0)</f>
        <v>1</v>
      </c>
      <c r="AK272">
        <f>IF(COMMATS!AK275='Master Answer Key'!$B274, 1, 0)</f>
        <v>1</v>
      </c>
      <c r="AL272">
        <f>IF(COMMATS!AL275='Master Answer Key'!$B274, 1, 0)</f>
        <v>0</v>
      </c>
      <c r="AM272">
        <f>IF(COMMATS!AM275='Master Answer Key'!$B274, 1, 0)</f>
        <v>1</v>
      </c>
      <c r="AN272">
        <f>IF(COMMATS!AN275='Master Answer Key'!$B274, 1, 0)</f>
        <v>0</v>
      </c>
    </row>
    <row r="273">
      <c r="A273" s="5" t="s">
        <v>377</v>
      </c>
      <c r="B273">
        <f>IF(COMMATS!B276='Master Answer Key'!$B275, 1, 0)</f>
        <v>1</v>
      </c>
      <c r="C273">
        <f>IF(COMMATS!C276='Master Answer Key'!$B275, 1, 0)</f>
        <v>1</v>
      </c>
      <c r="D273">
        <f>IF(COMMATS!D276='Master Answer Key'!$B275, 1, 0)</f>
        <v>1</v>
      </c>
      <c r="E273">
        <f>IF(COMMATS!E276='Master Answer Key'!$B275, 1, 0)</f>
        <v>1</v>
      </c>
      <c r="F273">
        <f>IF(COMMATS!F276='Master Answer Key'!$B275, 1, 0)</f>
        <v>1</v>
      </c>
      <c r="G273">
        <f>IF(COMMATS!G276='Master Answer Key'!$B275, 1, 0)</f>
        <v>0</v>
      </c>
      <c r="H273">
        <f>IF(COMMATS!H276='Master Answer Key'!$B275, 1, 0)</f>
        <v>1</v>
      </c>
      <c r="I273">
        <f>IF(COMMATS!I276='Master Answer Key'!$B275, 1, 0)</f>
        <v>0</v>
      </c>
      <c r="J273">
        <f>IF(COMMATS!J276='Master Answer Key'!$B275, 1, 0)</f>
        <v>1</v>
      </c>
      <c r="K273">
        <f>IF(COMMATS!K276='Master Answer Key'!$B275, 1, 0)</f>
        <v>1</v>
      </c>
      <c r="L273">
        <f>IF(COMMATS!L276='Master Answer Key'!$B275, 1, 0)</f>
        <v>1</v>
      </c>
      <c r="M273">
        <f>IF(COMMATS!M276='Master Answer Key'!$B275, 1, 0)</f>
        <v>1</v>
      </c>
      <c r="N273">
        <f>IF(COMMATS!N276='Master Answer Key'!$B275, 1, 0)</f>
        <v>0</v>
      </c>
      <c r="O273">
        <f>IF(COMMATS!O276='Master Answer Key'!$B275, 1, 0)</f>
        <v>1</v>
      </c>
      <c r="P273">
        <f>IF(COMMATS!P276='Master Answer Key'!$B275, 1, 0)</f>
        <v>1</v>
      </c>
      <c r="Q273">
        <f>IF(COMMATS!Q276='Master Answer Key'!$B275, 1, 0)</f>
        <v>1</v>
      </c>
      <c r="R273">
        <f>IF(COMMATS!R276='Master Answer Key'!$B275, 1, 0)</f>
        <v>0</v>
      </c>
      <c r="S273">
        <f>IF(COMMATS!S276='Master Answer Key'!$B275, 1, 0)</f>
        <v>1</v>
      </c>
      <c r="T273">
        <f>IF(COMMATS!T276='Master Answer Key'!$B275, 1, 0)</f>
        <v>0</v>
      </c>
      <c r="U273">
        <f>IF(COMMATS!U276='Master Answer Key'!$B275, 1, 0)</f>
        <v>1</v>
      </c>
      <c r="V273">
        <f>IF(COMMATS!V276='Master Answer Key'!$B275, 1, 0)</f>
        <v>1</v>
      </c>
      <c r="W273">
        <f>IF(COMMATS!W276='Master Answer Key'!$B275, 1, 0)</f>
        <v>0</v>
      </c>
      <c r="X273">
        <f>IF(COMMATS!X276='Master Answer Key'!$B275, 1, 0)</f>
        <v>1</v>
      </c>
      <c r="Y273">
        <f>IF(COMMATS!Y276='Master Answer Key'!$B275, 1, 0)</f>
        <v>0</v>
      </c>
      <c r="Z273">
        <f>IF(COMMATS!Z276='Master Answer Key'!$B275, 1, 0)</f>
        <v>0</v>
      </c>
      <c r="AA273">
        <f>IF(COMMATS!AA276='Master Answer Key'!$B275, 1, 0)</f>
        <v>1</v>
      </c>
      <c r="AB273">
        <f>IF(COMMATS!AB276='Master Answer Key'!$B275, 1, 0)</f>
        <v>1</v>
      </c>
      <c r="AC273">
        <f>IF(COMMATS!AC276='Master Answer Key'!$B275, 1, 0)</f>
        <v>0</v>
      </c>
      <c r="AD273">
        <f>IF(COMMATS!AD276='Master Answer Key'!$B275, 1, 0)</f>
        <v>1</v>
      </c>
      <c r="AE273">
        <f>IF(COMMATS!AE276='Master Answer Key'!$B275, 1, 0)</f>
        <v>1</v>
      </c>
      <c r="AF273">
        <f>IF(COMMATS!AF276='Master Answer Key'!$B275, 1, 0)</f>
        <v>0</v>
      </c>
      <c r="AG273">
        <f>IF(COMMATS!AG276='Master Answer Key'!$B275, 1, 0)</f>
        <v>1</v>
      </c>
      <c r="AH273">
        <f>IF(COMMATS!AH276='Master Answer Key'!$B275, 1, 0)</f>
        <v>1</v>
      </c>
      <c r="AI273">
        <f>IF(COMMATS!AI276='Master Answer Key'!$B275, 1, 0)</f>
        <v>1</v>
      </c>
      <c r="AJ273">
        <f>IF(COMMATS!AJ276='Master Answer Key'!$B275, 1, 0)</f>
        <v>1</v>
      </c>
      <c r="AK273">
        <f>IF(COMMATS!AK276='Master Answer Key'!$B275, 1, 0)</f>
        <v>1</v>
      </c>
      <c r="AL273">
        <f>IF(COMMATS!AL276='Master Answer Key'!$B275, 1, 0)</f>
        <v>1</v>
      </c>
      <c r="AM273">
        <f>IF(COMMATS!AM276='Master Answer Key'!$B275, 1, 0)</f>
        <v>1</v>
      </c>
      <c r="AN273">
        <f>IF(COMMATS!AN276='Master Answer Key'!$B275, 1, 0)</f>
        <v>0</v>
      </c>
    </row>
    <row r="274">
      <c r="A274" s="5" t="s">
        <v>378</v>
      </c>
      <c r="B274">
        <f>IF(COMMATS!B277='Master Answer Key'!$B276, 1, 0)</f>
        <v>0</v>
      </c>
      <c r="C274">
        <f>IF(COMMATS!C277='Master Answer Key'!$B276, 1, 0)</f>
        <v>0</v>
      </c>
      <c r="D274">
        <f>IF(COMMATS!D277='Master Answer Key'!$B276, 1, 0)</f>
        <v>0</v>
      </c>
      <c r="E274">
        <f>IF(COMMATS!E277='Master Answer Key'!$B276, 1, 0)</f>
        <v>1</v>
      </c>
      <c r="F274">
        <f>IF(COMMATS!F277='Master Answer Key'!$B276, 1, 0)</f>
        <v>1</v>
      </c>
      <c r="G274">
        <f>IF(COMMATS!G277='Master Answer Key'!$B276, 1, 0)</f>
        <v>0</v>
      </c>
      <c r="H274">
        <f>IF(COMMATS!H277='Master Answer Key'!$B276, 1, 0)</f>
        <v>0</v>
      </c>
      <c r="I274">
        <f>IF(COMMATS!I277='Master Answer Key'!$B276, 1, 0)</f>
        <v>0</v>
      </c>
      <c r="J274">
        <f>IF(COMMATS!J277='Master Answer Key'!$B276, 1, 0)</f>
        <v>1</v>
      </c>
      <c r="K274">
        <f>IF(COMMATS!K277='Master Answer Key'!$B276, 1, 0)</f>
        <v>0</v>
      </c>
      <c r="L274">
        <f>IF(COMMATS!L277='Master Answer Key'!$B276, 1, 0)</f>
        <v>0</v>
      </c>
      <c r="M274">
        <f>IF(COMMATS!M277='Master Answer Key'!$B276, 1, 0)</f>
        <v>1</v>
      </c>
      <c r="N274">
        <f>IF(COMMATS!N277='Master Answer Key'!$B276, 1, 0)</f>
        <v>0</v>
      </c>
      <c r="O274">
        <f>IF(COMMATS!O277='Master Answer Key'!$B276, 1, 0)</f>
        <v>1</v>
      </c>
      <c r="P274">
        <f>IF(COMMATS!P277='Master Answer Key'!$B276, 1, 0)</f>
        <v>0</v>
      </c>
      <c r="Q274">
        <f>IF(COMMATS!Q277='Master Answer Key'!$B276, 1, 0)</f>
        <v>0</v>
      </c>
      <c r="R274">
        <f>IF(COMMATS!R277='Master Answer Key'!$B276, 1, 0)</f>
        <v>0</v>
      </c>
      <c r="S274">
        <f>IF(COMMATS!S277='Master Answer Key'!$B276, 1, 0)</f>
        <v>0</v>
      </c>
      <c r="T274">
        <f>IF(COMMATS!T277='Master Answer Key'!$B276, 1, 0)</f>
        <v>1</v>
      </c>
      <c r="U274">
        <f>IF(COMMATS!U277='Master Answer Key'!$B276, 1, 0)</f>
        <v>1</v>
      </c>
      <c r="V274">
        <f>IF(COMMATS!V277='Master Answer Key'!$B276, 1, 0)</f>
        <v>1</v>
      </c>
      <c r="W274">
        <f>IF(COMMATS!W277='Master Answer Key'!$B276, 1, 0)</f>
        <v>0</v>
      </c>
      <c r="X274">
        <f>IF(COMMATS!X277='Master Answer Key'!$B276, 1, 0)</f>
        <v>0</v>
      </c>
      <c r="Y274">
        <f>IF(COMMATS!Y277='Master Answer Key'!$B276, 1, 0)</f>
        <v>0</v>
      </c>
      <c r="Z274">
        <f>IF(COMMATS!Z277='Master Answer Key'!$B276, 1, 0)</f>
        <v>0</v>
      </c>
      <c r="AA274">
        <f>IF(COMMATS!AA277='Master Answer Key'!$B276, 1, 0)</f>
        <v>1</v>
      </c>
      <c r="AB274">
        <f>IF(COMMATS!AB277='Master Answer Key'!$B276, 1, 0)</f>
        <v>1</v>
      </c>
      <c r="AC274">
        <f>IF(COMMATS!AC277='Master Answer Key'!$B276, 1, 0)</f>
        <v>0</v>
      </c>
      <c r="AD274">
        <f>IF(COMMATS!AD277='Master Answer Key'!$B276, 1, 0)</f>
        <v>1</v>
      </c>
      <c r="AE274">
        <f>IF(COMMATS!AE277='Master Answer Key'!$B276, 1, 0)</f>
        <v>0</v>
      </c>
      <c r="AF274">
        <f>IF(COMMATS!AF277='Master Answer Key'!$B276, 1, 0)</f>
        <v>1</v>
      </c>
      <c r="AG274">
        <f>IF(COMMATS!AG277='Master Answer Key'!$B276, 1, 0)</f>
        <v>0</v>
      </c>
      <c r="AH274">
        <f>IF(COMMATS!AH277='Master Answer Key'!$B276, 1, 0)</f>
        <v>0</v>
      </c>
      <c r="AI274">
        <f>IF(COMMATS!AI277='Master Answer Key'!$B276, 1, 0)</f>
        <v>0</v>
      </c>
      <c r="AJ274">
        <f>IF(COMMATS!AJ277='Master Answer Key'!$B276, 1, 0)</f>
        <v>1</v>
      </c>
      <c r="AK274">
        <f>IF(COMMATS!AK277='Master Answer Key'!$B276, 1, 0)</f>
        <v>0</v>
      </c>
      <c r="AL274">
        <f>IF(COMMATS!AL277='Master Answer Key'!$B276, 1, 0)</f>
        <v>0</v>
      </c>
      <c r="AM274">
        <f>IF(COMMATS!AM277='Master Answer Key'!$B276, 1, 0)</f>
        <v>0</v>
      </c>
      <c r="AN274">
        <f>IF(COMMATS!AN277='Master Answer Key'!$B276, 1, 0)</f>
        <v>0</v>
      </c>
    </row>
    <row r="275">
      <c r="A275" s="5" t="s">
        <v>379</v>
      </c>
      <c r="B275">
        <f>IF(COMMATS!B278='Master Answer Key'!$B277, 1, 0)</f>
        <v>0</v>
      </c>
      <c r="C275">
        <f>IF(COMMATS!C278='Master Answer Key'!$B277, 1, 0)</f>
        <v>0</v>
      </c>
      <c r="D275">
        <f>IF(COMMATS!D278='Master Answer Key'!$B277, 1, 0)</f>
        <v>1</v>
      </c>
      <c r="E275">
        <f>IF(COMMATS!E278='Master Answer Key'!$B277, 1, 0)</f>
        <v>0</v>
      </c>
      <c r="F275">
        <f>IF(COMMATS!F278='Master Answer Key'!$B277, 1, 0)</f>
        <v>0</v>
      </c>
      <c r="G275">
        <f>IF(COMMATS!G278='Master Answer Key'!$B277, 1, 0)</f>
        <v>0</v>
      </c>
      <c r="H275">
        <f>IF(COMMATS!H278='Master Answer Key'!$B277, 1, 0)</f>
        <v>0</v>
      </c>
      <c r="I275">
        <f>IF(COMMATS!I278='Master Answer Key'!$B277, 1, 0)</f>
        <v>0</v>
      </c>
      <c r="J275">
        <f>IF(COMMATS!J278='Master Answer Key'!$B277, 1, 0)</f>
        <v>0</v>
      </c>
      <c r="K275">
        <f>IF(COMMATS!K278='Master Answer Key'!$B277, 1, 0)</f>
        <v>1</v>
      </c>
      <c r="L275">
        <f>IF(COMMATS!L278='Master Answer Key'!$B277, 1, 0)</f>
        <v>0</v>
      </c>
      <c r="M275">
        <f>IF(COMMATS!M278='Master Answer Key'!$B277, 1, 0)</f>
        <v>0</v>
      </c>
      <c r="N275">
        <f>IF(COMMATS!N278='Master Answer Key'!$B277, 1, 0)</f>
        <v>0</v>
      </c>
      <c r="O275">
        <f>IF(COMMATS!O278='Master Answer Key'!$B277, 1, 0)</f>
        <v>0</v>
      </c>
      <c r="P275">
        <f>IF(COMMATS!P278='Master Answer Key'!$B277, 1, 0)</f>
        <v>0</v>
      </c>
      <c r="Q275">
        <f>IF(COMMATS!Q278='Master Answer Key'!$B277, 1, 0)</f>
        <v>0</v>
      </c>
      <c r="R275">
        <f>IF(COMMATS!R278='Master Answer Key'!$B277, 1, 0)</f>
        <v>0</v>
      </c>
      <c r="S275">
        <f>IF(COMMATS!S278='Master Answer Key'!$B277, 1, 0)</f>
        <v>0</v>
      </c>
      <c r="T275">
        <f>IF(COMMATS!T278='Master Answer Key'!$B277, 1, 0)</f>
        <v>0</v>
      </c>
      <c r="U275">
        <f>IF(COMMATS!U278='Master Answer Key'!$B277, 1, 0)</f>
        <v>0</v>
      </c>
      <c r="V275">
        <f>IF(COMMATS!V278='Master Answer Key'!$B277, 1, 0)</f>
        <v>0</v>
      </c>
      <c r="W275">
        <f>IF(COMMATS!W278='Master Answer Key'!$B277, 1, 0)</f>
        <v>0</v>
      </c>
      <c r="X275">
        <f>IF(COMMATS!X278='Master Answer Key'!$B277, 1, 0)</f>
        <v>0</v>
      </c>
      <c r="Y275">
        <f>IF(COMMATS!Y278='Master Answer Key'!$B277, 1, 0)</f>
        <v>0</v>
      </c>
      <c r="Z275">
        <f>IF(COMMATS!Z278='Master Answer Key'!$B277, 1, 0)</f>
        <v>0</v>
      </c>
      <c r="AA275">
        <f>IF(COMMATS!AA278='Master Answer Key'!$B277, 1, 0)</f>
        <v>0</v>
      </c>
      <c r="AB275">
        <f>IF(COMMATS!AB278='Master Answer Key'!$B277, 1, 0)</f>
        <v>0</v>
      </c>
      <c r="AC275">
        <f>IF(COMMATS!AC278='Master Answer Key'!$B277, 1, 0)</f>
        <v>0</v>
      </c>
      <c r="AD275">
        <f>IF(COMMATS!AD278='Master Answer Key'!$B277, 1, 0)</f>
        <v>0</v>
      </c>
      <c r="AE275">
        <f>IF(COMMATS!AE278='Master Answer Key'!$B277, 1, 0)</f>
        <v>1</v>
      </c>
      <c r="AF275">
        <f>IF(COMMATS!AF278='Master Answer Key'!$B277, 1, 0)</f>
        <v>0</v>
      </c>
      <c r="AG275">
        <f>IF(COMMATS!AG278='Master Answer Key'!$B277, 1, 0)</f>
        <v>0</v>
      </c>
      <c r="AH275">
        <f>IF(COMMATS!AH278='Master Answer Key'!$B277, 1, 0)</f>
        <v>0</v>
      </c>
      <c r="AI275">
        <f>IF(COMMATS!AI278='Master Answer Key'!$B277, 1, 0)</f>
        <v>0</v>
      </c>
      <c r="AJ275">
        <f>IF(COMMATS!AJ278='Master Answer Key'!$B277, 1, 0)</f>
        <v>0</v>
      </c>
      <c r="AK275">
        <f>IF(COMMATS!AK278='Master Answer Key'!$B277, 1, 0)</f>
        <v>0</v>
      </c>
      <c r="AL275">
        <f>IF(COMMATS!AL278='Master Answer Key'!$B277, 1, 0)</f>
        <v>0</v>
      </c>
      <c r="AM275">
        <f>IF(COMMATS!AM278='Master Answer Key'!$B277, 1, 0)</f>
        <v>0</v>
      </c>
      <c r="AN275">
        <f>IF(COMMATS!AN278='Master Answer Key'!$B277, 1, 0)</f>
        <v>0</v>
      </c>
    </row>
    <row r="276">
      <c r="A276" s="5" t="s">
        <v>380</v>
      </c>
      <c r="B276">
        <f>IF(COMMATS!B279='Master Answer Key'!$B278, 1, 0)</f>
        <v>1</v>
      </c>
      <c r="C276">
        <f>IF(COMMATS!C279='Master Answer Key'!$B278, 1, 0)</f>
        <v>1</v>
      </c>
      <c r="D276">
        <f>IF(COMMATS!D279='Master Answer Key'!$B278, 1, 0)</f>
        <v>1</v>
      </c>
      <c r="E276">
        <f>IF(COMMATS!E279='Master Answer Key'!$B278, 1, 0)</f>
        <v>1</v>
      </c>
      <c r="F276">
        <f>IF(COMMATS!F279='Master Answer Key'!$B278, 1, 0)</f>
        <v>1</v>
      </c>
      <c r="G276">
        <f>IF(COMMATS!G279='Master Answer Key'!$B278, 1, 0)</f>
        <v>0</v>
      </c>
      <c r="H276">
        <f>IF(COMMATS!H279='Master Answer Key'!$B278, 1, 0)</f>
        <v>1</v>
      </c>
      <c r="I276">
        <f>IF(COMMATS!I279='Master Answer Key'!$B278, 1, 0)</f>
        <v>1</v>
      </c>
      <c r="J276">
        <f>IF(COMMATS!J279='Master Answer Key'!$B278, 1, 0)</f>
        <v>1</v>
      </c>
      <c r="K276">
        <f>IF(COMMATS!K279='Master Answer Key'!$B278, 1, 0)</f>
        <v>1</v>
      </c>
      <c r="L276">
        <f>IF(COMMATS!L279='Master Answer Key'!$B278, 1, 0)</f>
        <v>0</v>
      </c>
      <c r="M276">
        <f>IF(COMMATS!M279='Master Answer Key'!$B278, 1, 0)</f>
        <v>1</v>
      </c>
      <c r="N276">
        <f>IF(COMMATS!N279='Master Answer Key'!$B278, 1, 0)</f>
        <v>1</v>
      </c>
      <c r="O276">
        <f>IF(COMMATS!O279='Master Answer Key'!$B278, 1, 0)</f>
        <v>1</v>
      </c>
      <c r="P276">
        <f>IF(COMMATS!P279='Master Answer Key'!$B278, 1, 0)</f>
        <v>0</v>
      </c>
      <c r="Q276">
        <f>IF(COMMATS!Q279='Master Answer Key'!$B278, 1, 0)</f>
        <v>0</v>
      </c>
      <c r="R276">
        <f>IF(COMMATS!R279='Master Answer Key'!$B278, 1, 0)</f>
        <v>1</v>
      </c>
      <c r="S276">
        <f>IF(COMMATS!S279='Master Answer Key'!$B278, 1, 0)</f>
        <v>1</v>
      </c>
      <c r="T276">
        <f>IF(COMMATS!T279='Master Answer Key'!$B278, 1, 0)</f>
        <v>1</v>
      </c>
      <c r="U276">
        <f>IF(COMMATS!U279='Master Answer Key'!$B278, 1, 0)</f>
        <v>1</v>
      </c>
      <c r="V276">
        <f>IF(COMMATS!V279='Master Answer Key'!$B278, 1, 0)</f>
        <v>0</v>
      </c>
      <c r="W276">
        <f>IF(COMMATS!W279='Master Answer Key'!$B278, 1, 0)</f>
        <v>0</v>
      </c>
      <c r="X276">
        <f>IF(COMMATS!X279='Master Answer Key'!$B278, 1, 0)</f>
        <v>1</v>
      </c>
      <c r="Y276">
        <f>IF(COMMATS!Y279='Master Answer Key'!$B278, 1, 0)</f>
        <v>0</v>
      </c>
      <c r="Z276">
        <f>IF(COMMATS!Z279='Master Answer Key'!$B278, 1, 0)</f>
        <v>0</v>
      </c>
      <c r="AA276">
        <f>IF(COMMATS!AA279='Master Answer Key'!$B278, 1, 0)</f>
        <v>1</v>
      </c>
      <c r="AB276">
        <f>IF(COMMATS!AB279='Master Answer Key'!$B278, 1, 0)</f>
        <v>1</v>
      </c>
      <c r="AC276">
        <f>IF(COMMATS!AC279='Master Answer Key'!$B278, 1, 0)</f>
        <v>1</v>
      </c>
      <c r="AD276">
        <f>IF(COMMATS!AD279='Master Answer Key'!$B278, 1, 0)</f>
        <v>1</v>
      </c>
      <c r="AE276">
        <f>IF(COMMATS!AE279='Master Answer Key'!$B278, 1, 0)</f>
        <v>1</v>
      </c>
      <c r="AF276">
        <f>IF(COMMATS!AF279='Master Answer Key'!$B278, 1, 0)</f>
        <v>1</v>
      </c>
      <c r="AG276">
        <f>IF(COMMATS!AG279='Master Answer Key'!$B278, 1, 0)</f>
        <v>0</v>
      </c>
      <c r="AH276">
        <f>IF(COMMATS!AH279='Master Answer Key'!$B278, 1, 0)</f>
        <v>1</v>
      </c>
      <c r="AI276">
        <f>IF(COMMATS!AI279='Master Answer Key'!$B278, 1, 0)</f>
        <v>1</v>
      </c>
      <c r="AJ276">
        <f>IF(COMMATS!AJ279='Master Answer Key'!$B278, 1, 0)</f>
        <v>1</v>
      </c>
      <c r="AK276">
        <f>IF(COMMATS!AK279='Master Answer Key'!$B278, 1, 0)</f>
        <v>1</v>
      </c>
      <c r="AL276">
        <f>IF(COMMATS!AL279='Master Answer Key'!$B278, 1, 0)</f>
        <v>0</v>
      </c>
      <c r="AM276">
        <f>IF(COMMATS!AM279='Master Answer Key'!$B278, 1, 0)</f>
        <v>1</v>
      </c>
      <c r="AN276">
        <f>IF(COMMATS!AN279='Master Answer Key'!$B278, 1, 0)</f>
        <v>0</v>
      </c>
    </row>
    <row r="277">
      <c r="A277" s="5" t="s">
        <v>381</v>
      </c>
      <c r="B277">
        <f>IF(COMMATS!B280='Master Answer Key'!$B279, 1, 0)</f>
        <v>1</v>
      </c>
      <c r="C277">
        <f>IF(COMMATS!C280='Master Answer Key'!$B279, 1, 0)</f>
        <v>1</v>
      </c>
      <c r="D277">
        <f>IF(COMMATS!D280='Master Answer Key'!$B279, 1, 0)</f>
        <v>1</v>
      </c>
      <c r="E277">
        <f>IF(COMMATS!E280='Master Answer Key'!$B279, 1, 0)</f>
        <v>1</v>
      </c>
      <c r="F277">
        <f>IF(COMMATS!F280='Master Answer Key'!$B279, 1, 0)</f>
        <v>1</v>
      </c>
      <c r="G277">
        <f>IF(COMMATS!G280='Master Answer Key'!$B279, 1, 0)</f>
        <v>0</v>
      </c>
      <c r="H277">
        <f>IF(COMMATS!H280='Master Answer Key'!$B279, 1, 0)</f>
        <v>1</v>
      </c>
      <c r="I277">
        <f>IF(COMMATS!I280='Master Answer Key'!$B279, 1, 0)</f>
        <v>0</v>
      </c>
      <c r="J277">
        <f>IF(COMMATS!J280='Master Answer Key'!$B279, 1, 0)</f>
        <v>1</v>
      </c>
      <c r="K277">
        <f>IF(COMMATS!K280='Master Answer Key'!$B279, 1, 0)</f>
        <v>0</v>
      </c>
      <c r="L277">
        <f>IF(COMMATS!L280='Master Answer Key'!$B279, 1, 0)</f>
        <v>1</v>
      </c>
      <c r="M277">
        <f>IF(COMMATS!M280='Master Answer Key'!$B279, 1, 0)</f>
        <v>1</v>
      </c>
      <c r="N277">
        <f>IF(COMMATS!N280='Master Answer Key'!$B279, 1, 0)</f>
        <v>0</v>
      </c>
      <c r="O277">
        <f>IF(COMMATS!O280='Master Answer Key'!$B279, 1, 0)</f>
        <v>0</v>
      </c>
      <c r="P277">
        <f>IF(COMMATS!P280='Master Answer Key'!$B279, 1, 0)</f>
        <v>0</v>
      </c>
      <c r="Q277">
        <f>IF(COMMATS!Q280='Master Answer Key'!$B279, 1, 0)</f>
        <v>1</v>
      </c>
      <c r="R277">
        <f>IF(COMMATS!R280='Master Answer Key'!$B279, 1, 0)</f>
        <v>0</v>
      </c>
      <c r="S277">
        <f>IF(COMMATS!S280='Master Answer Key'!$B279, 1, 0)</f>
        <v>0</v>
      </c>
      <c r="T277">
        <f>IF(COMMATS!T280='Master Answer Key'!$B279, 1, 0)</f>
        <v>1</v>
      </c>
      <c r="U277">
        <f>IF(COMMATS!U280='Master Answer Key'!$B279, 1, 0)</f>
        <v>1</v>
      </c>
      <c r="V277">
        <f>IF(COMMATS!V280='Master Answer Key'!$B279, 1, 0)</f>
        <v>0</v>
      </c>
      <c r="W277">
        <f>IF(COMMATS!W280='Master Answer Key'!$B279, 1, 0)</f>
        <v>0</v>
      </c>
      <c r="X277">
        <f>IF(COMMATS!X280='Master Answer Key'!$B279, 1, 0)</f>
        <v>0</v>
      </c>
      <c r="Y277">
        <f>IF(COMMATS!Y280='Master Answer Key'!$B279, 1, 0)</f>
        <v>0</v>
      </c>
      <c r="Z277">
        <f>IF(COMMATS!Z280='Master Answer Key'!$B279, 1, 0)</f>
        <v>0</v>
      </c>
      <c r="AA277">
        <f>IF(COMMATS!AA280='Master Answer Key'!$B279, 1, 0)</f>
        <v>1</v>
      </c>
      <c r="AB277">
        <f>IF(COMMATS!AB280='Master Answer Key'!$B279, 1, 0)</f>
        <v>1</v>
      </c>
      <c r="AC277">
        <f>IF(COMMATS!AC280='Master Answer Key'!$B279, 1, 0)</f>
        <v>0</v>
      </c>
      <c r="AD277">
        <f>IF(COMMATS!AD280='Master Answer Key'!$B279, 1, 0)</f>
        <v>1</v>
      </c>
      <c r="AE277">
        <f>IF(COMMATS!AE280='Master Answer Key'!$B279, 1, 0)</f>
        <v>0</v>
      </c>
      <c r="AF277">
        <f>IF(COMMATS!AF280='Master Answer Key'!$B279, 1, 0)</f>
        <v>0</v>
      </c>
      <c r="AG277">
        <f>IF(COMMATS!AG280='Master Answer Key'!$B279, 1, 0)</f>
        <v>0</v>
      </c>
      <c r="AH277">
        <f>IF(COMMATS!AH280='Master Answer Key'!$B279, 1, 0)</f>
        <v>1</v>
      </c>
      <c r="AI277">
        <f>IF(COMMATS!AI280='Master Answer Key'!$B279, 1, 0)</f>
        <v>1</v>
      </c>
      <c r="AJ277">
        <f>IF(COMMATS!AJ280='Master Answer Key'!$B279, 1, 0)</f>
        <v>1</v>
      </c>
      <c r="AK277">
        <f>IF(COMMATS!AK280='Master Answer Key'!$B279, 1, 0)</f>
        <v>1</v>
      </c>
      <c r="AL277">
        <f>IF(COMMATS!AL280='Master Answer Key'!$B279, 1, 0)</f>
        <v>1</v>
      </c>
      <c r="AM277">
        <f>IF(COMMATS!AM280='Master Answer Key'!$B279, 1, 0)</f>
        <v>0</v>
      </c>
      <c r="AN277">
        <f>IF(COMMATS!AN280='Master Answer Key'!$B279, 1, 0)</f>
        <v>0</v>
      </c>
    </row>
    <row r="278">
      <c r="A278" s="5" t="s">
        <v>382</v>
      </c>
      <c r="B278">
        <f>IF(COMMATS!B281='Master Answer Key'!$B280, 1, 0)</f>
        <v>1</v>
      </c>
      <c r="C278">
        <f>IF(COMMATS!C281='Master Answer Key'!$B280, 1, 0)</f>
        <v>1</v>
      </c>
      <c r="D278">
        <f>IF(COMMATS!D281='Master Answer Key'!$B280, 1, 0)</f>
        <v>1</v>
      </c>
      <c r="E278">
        <f>IF(COMMATS!E281='Master Answer Key'!$B280, 1, 0)</f>
        <v>1</v>
      </c>
      <c r="F278">
        <f>IF(COMMATS!F281='Master Answer Key'!$B280, 1, 0)</f>
        <v>1</v>
      </c>
      <c r="G278">
        <f>IF(COMMATS!G281='Master Answer Key'!$B280, 1, 0)</f>
        <v>0</v>
      </c>
      <c r="H278">
        <f>IF(COMMATS!H281='Master Answer Key'!$B280, 1, 0)</f>
        <v>0</v>
      </c>
      <c r="I278">
        <f>IF(COMMATS!I281='Master Answer Key'!$B280, 1, 0)</f>
        <v>1</v>
      </c>
      <c r="J278">
        <f>IF(COMMATS!J281='Master Answer Key'!$B280, 1, 0)</f>
        <v>1</v>
      </c>
      <c r="K278">
        <f>IF(COMMATS!K281='Master Answer Key'!$B280, 1, 0)</f>
        <v>0</v>
      </c>
      <c r="L278">
        <f>IF(COMMATS!L281='Master Answer Key'!$B280, 1, 0)</f>
        <v>1</v>
      </c>
      <c r="M278">
        <f>IF(COMMATS!M281='Master Answer Key'!$B280, 1, 0)</f>
        <v>1</v>
      </c>
      <c r="N278">
        <f>IF(COMMATS!N281='Master Answer Key'!$B280, 1, 0)</f>
        <v>0</v>
      </c>
      <c r="O278">
        <f>IF(COMMATS!O281='Master Answer Key'!$B280, 1, 0)</f>
        <v>1</v>
      </c>
      <c r="P278">
        <f>IF(COMMATS!P281='Master Answer Key'!$B280, 1, 0)</f>
        <v>1</v>
      </c>
      <c r="Q278">
        <f>IF(COMMATS!Q281='Master Answer Key'!$B280, 1, 0)</f>
        <v>1</v>
      </c>
      <c r="R278">
        <f>IF(COMMATS!R281='Master Answer Key'!$B280, 1, 0)</f>
        <v>1</v>
      </c>
      <c r="S278">
        <f>IF(COMMATS!S281='Master Answer Key'!$B280, 1, 0)</f>
        <v>1</v>
      </c>
      <c r="T278">
        <f>IF(COMMATS!T281='Master Answer Key'!$B280, 1, 0)</f>
        <v>1</v>
      </c>
      <c r="U278">
        <f>IF(COMMATS!U281='Master Answer Key'!$B280, 1, 0)</f>
        <v>1</v>
      </c>
      <c r="V278">
        <f>IF(COMMATS!V281='Master Answer Key'!$B280, 1, 0)</f>
        <v>1</v>
      </c>
      <c r="W278">
        <f>IF(COMMATS!W281='Master Answer Key'!$B280, 1, 0)</f>
        <v>0</v>
      </c>
      <c r="X278">
        <f>IF(COMMATS!X281='Master Answer Key'!$B280, 1, 0)</f>
        <v>1</v>
      </c>
      <c r="Y278">
        <f>IF(COMMATS!Y281='Master Answer Key'!$B280, 1, 0)</f>
        <v>0</v>
      </c>
      <c r="Z278">
        <f>IF(COMMATS!Z281='Master Answer Key'!$B280, 1, 0)</f>
        <v>0</v>
      </c>
      <c r="AA278">
        <f>IF(COMMATS!AA281='Master Answer Key'!$B280, 1, 0)</f>
        <v>1</v>
      </c>
      <c r="AB278">
        <f>IF(COMMATS!AB281='Master Answer Key'!$B280, 1, 0)</f>
        <v>1</v>
      </c>
      <c r="AC278">
        <f>IF(COMMATS!AC281='Master Answer Key'!$B280, 1, 0)</f>
        <v>0</v>
      </c>
      <c r="AD278">
        <f>IF(COMMATS!AD281='Master Answer Key'!$B280, 1, 0)</f>
        <v>1</v>
      </c>
      <c r="AE278">
        <f>IF(COMMATS!AE281='Master Answer Key'!$B280, 1, 0)</f>
        <v>1</v>
      </c>
      <c r="AF278">
        <f>IF(COMMATS!AF281='Master Answer Key'!$B280, 1, 0)</f>
        <v>1</v>
      </c>
      <c r="AG278">
        <f>IF(COMMATS!AG281='Master Answer Key'!$B280, 1, 0)</f>
        <v>1</v>
      </c>
      <c r="AH278">
        <f>IF(COMMATS!AH281='Master Answer Key'!$B280, 1, 0)</f>
        <v>1</v>
      </c>
      <c r="AI278">
        <f>IF(COMMATS!AI281='Master Answer Key'!$B280, 1, 0)</f>
        <v>1</v>
      </c>
      <c r="AJ278">
        <f>IF(COMMATS!AJ281='Master Answer Key'!$B280, 1, 0)</f>
        <v>1</v>
      </c>
      <c r="AK278">
        <f>IF(COMMATS!AK281='Master Answer Key'!$B280, 1, 0)</f>
        <v>1</v>
      </c>
      <c r="AL278">
        <f>IF(COMMATS!AL281='Master Answer Key'!$B280, 1, 0)</f>
        <v>0</v>
      </c>
      <c r="AM278">
        <f>IF(COMMATS!AM281='Master Answer Key'!$B280, 1, 0)</f>
        <v>1</v>
      </c>
      <c r="AN278">
        <f>IF(COMMATS!AN281='Master Answer Key'!$B280, 1, 0)</f>
        <v>0</v>
      </c>
    </row>
    <row r="279">
      <c r="A279" s="5" t="s">
        <v>383</v>
      </c>
      <c r="B279">
        <f>IF(COMMATS!B282='Master Answer Key'!$B281, 1, 0)</f>
        <v>1</v>
      </c>
      <c r="C279">
        <f>IF(COMMATS!C282='Master Answer Key'!$B281, 1, 0)</f>
        <v>1</v>
      </c>
      <c r="D279">
        <f>IF(COMMATS!D282='Master Answer Key'!$B281, 1, 0)</f>
        <v>1</v>
      </c>
      <c r="E279">
        <f>IF(COMMATS!E282='Master Answer Key'!$B281, 1, 0)</f>
        <v>1</v>
      </c>
      <c r="F279">
        <f>IF(COMMATS!F282='Master Answer Key'!$B281, 1, 0)</f>
        <v>1</v>
      </c>
      <c r="G279">
        <f>IF(COMMATS!G282='Master Answer Key'!$B281, 1, 0)</f>
        <v>0</v>
      </c>
      <c r="H279">
        <f>IF(COMMATS!H282='Master Answer Key'!$B281, 1, 0)</f>
        <v>0</v>
      </c>
      <c r="I279">
        <f>IF(COMMATS!I282='Master Answer Key'!$B281, 1, 0)</f>
        <v>1</v>
      </c>
      <c r="J279">
        <f>IF(COMMATS!J282='Master Answer Key'!$B281, 1, 0)</f>
        <v>1</v>
      </c>
      <c r="K279">
        <f>IF(COMMATS!K282='Master Answer Key'!$B281, 1, 0)</f>
        <v>0</v>
      </c>
      <c r="L279">
        <f>IF(COMMATS!L282='Master Answer Key'!$B281, 1, 0)</f>
        <v>1</v>
      </c>
      <c r="M279">
        <f>IF(COMMATS!M282='Master Answer Key'!$B281, 1, 0)</f>
        <v>1</v>
      </c>
      <c r="N279">
        <f>IF(COMMATS!N282='Master Answer Key'!$B281, 1, 0)</f>
        <v>1</v>
      </c>
      <c r="O279">
        <f>IF(COMMATS!O282='Master Answer Key'!$B281, 1, 0)</f>
        <v>1</v>
      </c>
      <c r="P279">
        <f>IF(COMMATS!P282='Master Answer Key'!$B281, 1, 0)</f>
        <v>1</v>
      </c>
      <c r="Q279">
        <f>IF(COMMATS!Q282='Master Answer Key'!$B281, 1, 0)</f>
        <v>1</v>
      </c>
      <c r="R279">
        <f>IF(COMMATS!R282='Master Answer Key'!$B281, 1, 0)</f>
        <v>1</v>
      </c>
      <c r="S279">
        <f>IF(COMMATS!S282='Master Answer Key'!$B281, 1, 0)</f>
        <v>0</v>
      </c>
      <c r="T279">
        <f>IF(COMMATS!T282='Master Answer Key'!$B281, 1, 0)</f>
        <v>1</v>
      </c>
      <c r="U279">
        <f>IF(COMMATS!U282='Master Answer Key'!$B281, 1, 0)</f>
        <v>1</v>
      </c>
      <c r="V279">
        <f>IF(COMMATS!V282='Master Answer Key'!$B281, 1, 0)</f>
        <v>1</v>
      </c>
      <c r="W279">
        <f>IF(COMMATS!W282='Master Answer Key'!$B281, 1, 0)</f>
        <v>0</v>
      </c>
      <c r="X279">
        <f>IF(COMMATS!X282='Master Answer Key'!$B281, 1, 0)</f>
        <v>1</v>
      </c>
      <c r="Y279">
        <f>IF(COMMATS!Y282='Master Answer Key'!$B281, 1, 0)</f>
        <v>0</v>
      </c>
      <c r="Z279">
        <f>IF(COMMATS!Z282='Master Answer Key'!$B281, 1, 0)</f>
        <v>0</v>
      </c>
      <c r="AA279">
        <f>IF(COMMATS!AA282='Master Answer Key'!$B281, 1, 0)</f>
        <v>1</v>
      </c>
      <c r="AB279">
        <f>IF(COMMATS!AB282='Master Answer Key'!$B281, 1, 0)</f>
        <v>1</v>
      </c>
      <c r="AC279">
        <f>IF(COMMATS!AC282='Master Answer Key'!$B281, 1, 0)</f>
        <v>1</v>
      </c>
      <c r="AD279">
        <f>IF(COMMATS!AD282='Master Answer Key'!$B281, 1, 0)</f>
        <v>1</v>
      </c>
      <c r="AE279">
        <f>IF(COMMATS!AE282='Master Answer Key'!$B281, 1, 0)</f>
        <v>1</v>
      </c>
      <c r="AF279">
        <f>IF(COMMATS!AF282='Master Answer Key'!$B281, 1, 0)</f>
        <v>0</v>
      </c>
      <c r="AG279">
        <f>IF(COMMATS!AG282='Master Answer Key'!$B281, 1, 0)</f>
        <v>1</v>
      </c>
      <c r="AH279">
        <f>IF(COMMATS!AH282='Master Answer Key'!$B281, 1, 0)</f>
        <v>1</v>
      </c>
      <c r="AI279">
        <f>IF(COMMATS!AI282='Master Answer Key'!$B281, 1, 0)</f>
        <v>1</v>
      </c>
      <c r="AJ279">
        <f>IF(COMMATS!AJ282='Master Answer Key'!$B281, 1, 0)</f>
        <v>1</v>
      </c>
      <c r="AK279">
        <f>IF(COMMATS!AK282='Master Answer Key'!$B281, 1, 0)</f>
        <v>1</v>
      </c>
      <c r="AL279">
        <f>IF(COMMATS!AL282='Master Answer Key'!$B281, 1, 0)</f>
        <v>0</v>
      </c>
      <c r="AM279">
        <f>IF(COMMATS!AM282='Master Answer Key'!$B281, 1, 0)</f>
        <v>0</v>
      </c>
      <c r="AN279">
        <f>IF(COMMATS!AN282='Master Answer Key'!$B281, 1, 0)</f>
        <v>0</v>
      </c>
    </row>
    <row r="280">
      <c r="A280" s="5" t="s">
        <v>384</v>
      </c>
      <c r="B280">
        <f>IF(COMMATS!B283='Master Answer Key'!$B282, 1, 0)</f>
        <v>1</v>
      </c>
      <c r="C280">
        <f>IF(COMMATS!C283='Master Answer Key'!$B282, 1, 0)</f>
        <v>1</v>
      </c>
      <c r="D280">
        <f>IF(COMMATS!D283='Master Answer Key'!$B282, 1, 0)</f>
        <v>1</v>
      </c>
      <c r="E280">
        <f>IF(COMMATS!E283='Master Answer Key'!$B282, 1, 0)</f>
        <v>1</v>
      </c>
      <c r="F280">
        <f>IF(COMMATS!F283='Master Answer Key'!$B282, 1, 0)</f>
        <v>1</v>
      </c>
      <c r="G280">
        <f>IF(COMMATS!G283='Master Answer Key'!$B282, 1, 0)</f>
        <v>0</v>
      </c>
      <c r="H280">
        <f>IF(COMMATS!H283='Master Answer Key'!$B282, 1, 0)</f>
        <v>1</v>
      </c>
      <c r="I280">
        <f>IF(COMMATS!I283='Master Answer Key'!$B282, 1, 0)</f>
        <v>1</v>
      </c>
      <c r="J280">
        <f>IF(COMMATS!J283='Master Answer Key'!$B282, 1, 0)</f>
        <v>1</v>
      </c>
      <c r="K280">
        <f>IF(COMMATS!K283='Master Answer Key'!$B282, 1, 0)</f>
        <v>0</v>
      </c>
      <c r="L280">
        <f>IF(COMMATS!L283='Master Answer Key'!$B282, 1, 0)</f>
        <v>1</v>
      </c>
      <c r="M280">
        <f>IF(COMMATS!M283='Master Answer Key'!$B282, 1, 0)</f>
        <v>1</v>
      </c>
      <c r="N280">
        <f>IF(COMMATS!N283='Master Answer Key'!$B282, 1, 0)</f>
        <v>1</v>
      </c>
      <c r="O280">
        <f>IF(COMMATS!O283='Master Answer Key'!$B282, 1, 0)</f>
        <v>1</v>
      </c>
      <c r="P280">
        <f>IF(COMMATS!P283='Master Answer Key'!$B282, 1, 0)</f>
        <v>1</v>
      </c>
      <c r="Q280">
        <f>IF(COMMATS!Q283='Master Answer Key'!$B282, 1, 0)</f>
        <v>1</v>
      </c>
      <c r="R280">
        <f>IF(COMMATS!R283='Master Answer Key'!$B282, 1, 0)</f>
        <v>1</v>
      </c>
      <c r="S280">
        <f>IF(COMMATS!S283='Master Answer Key'!$B282, 1, 0)</f>
        <v>1</v>
      </c>
      <c r="T280">
        <f>IF(COMMATS!T283='Master Answer Key'!$B282, 1, 0)</f>
        <v>1</v>
      </c>
      <c r="U280">
        <f>IF(COMMATS!U283='Master Answer Key'!$B282, 1, 0)</f>
        <v>1</v>
      </c>
      <c r="V280">
        <f>IF(COMMATS!V283='Master Answer Key'!$B282, 1, 0)</f>
        <v>1</v>
      </c>
      <c r="W280">
        <f>IF(COMMATS!W283='Master Answer Key'!$B282, 1, 0)</f>
        <v>0</v>
      </c>
      <c r="X280">
        <f>IF(COMMATS!X283='Master Answer Key'!$B282, 1, 0)</f>
        <v>1</v>
      </c>
      <c r="Y280">
        <f>IF(COMMATS!Y283='Master Answer Key'!$B282, 1, 0)</f>
        <v>0</v>
      </c>
      <c r="Z280">
        <f>IF(COMMATS!Z283='Master Answer Key'!$B282, 1, 0)</f>
        <v>0</v>
      </c>
      <c r="AA280">
        <f>IF(COMMATS!AA283='Master Answer Key'!$B282, 1, 0)</f>
        <v>1</v>
      </c>
      <c r="AB280">
        <f>IF(COMMATS!AB283='Master Answer Key'!$B282, 1, 0)</f>
        <v>1</v>
      </c>
      <c r="AC280">
        <f>IF(COMMATS!AC283='Master Answer Key'!$B282, 1, 0)</f>
        <v>0</v>
      </c>
      <c r="AD280">
        <f>IF(COMMATS!AD283='Master Answer Key'!$B282, 1, 0)</f>
        <v>1</v>
      </c>
      <c r="AE280">
        <f>IF(COMMATS!AE283='Master Answer Key'!$B282, 1, 0)</f>
        <v>1</v>
      </c>
      <c r="AF280">
        <f>IF(COMMATS!AF283='Master Answer Key'!$B282, 1, 0)</f>
        <v>1</v>
      </c>
      <c r="AG280">
        <f>IF(COMMATS!AG283='Master Answer Key'!$B282, 1, 0)</f>
        <v>1</v>
      </c>
      <c r="AH280">
        <f>IF(COMMATS!AH283='Master Answer Key'!$B282, 1, 0)</f>
        <v>1</v>
      </c>
      <c r="AI280">
        <f>IF(COMMATS!AI283='Master Answer Key'!$B282, 1, 0)</f>
        <v>1</v>
      </c>
      <c r="AJ280">
        <f>IF(COMMATS!AJ283='Master Answer Key'!$B282, 1, 0)</f>
        <v>1</v>
      </c>
      <c r="AK280">
        <f>IF(COMMATS!AK283='Master Answer Key'!$B282, 1, 0)</f>
        <v>1</v>
      </c>
      <c r="AL280">
        <f>IF(COMMATS!AL283='Master Answer Key'!$B282, 1, 0)</f>
        <v>1</v>
      </c>
      <c r="AM280">
        <f>IF(COMMATS!AM283='Master Answer Key'!$B282, 1, 0)</f>
        <v>1</v>
      </c>
      <c r="AN280">
        <f>IF(COMMATS!AN283='Master Answer Key'!$B282, 1, 0)</f>
        <v>0</v>
      </c>
    </row>
    <row r="281">
      <c r="A281" s="5" t="s">
        <v>385</v>
      </c>
      <c r="B281">
        <f>IF(COMMATS!B284='Master Answer Key'!$B283, 1, 0)</f>
        <v>1</v>
      </c>
      <c r="C281">
        <f>IF(COMMATS!C284='Master Answer Key'!$B283, 1, 0)</f>
        <v>0</v>
      </c>
      <c r="D281">
        <f>IF(COMMATS!D284='Master Answer Key'!$B283, 1, 0)</f>
        <v>0</v>
      </c>
      <c r="E281">
        <f>IF(COMMATS!E284='Master Answer Key'!$B283, 1, 0)</f>
        <v>1</v>
      </c>
      <c r="F281">
        <f>IF(COMMATS!F284='Master Answer Key'!$B283, 1, 0)</f>
        <v>1</v>
      </c>
      <c r="G281">
        <f>IF(COMMATS!G284='Master Answer Key'!$B283, 1, 0)</f>
        <v>0</v>
      </c>
      <c r="H281">
        <f>IF(COMMATS!H284='Master Answer Key'!$B283, 1, 0)</f>
        <v>1</v>
      </c>
      <c r="I281">
        <f>IF(COMMATS!I284='Master Answer Key'!$B283, 1, 0)</f>
        <v>0</v>
      </c>
      <c r="J281">
        <f>IF(COMMATS!J284='Master Answer Key'!$B283, 1, 0)</f>
        <v>0</v>
      </c>
      <c r="K281">
        <f>IF(COMMATS!K284='Master Answer Key'!$B283, 1, 0)</f>
        <v>0</v>
      </c>
      <c r="L281">
        <f>IF(COMMATS!L284='Master Answer Key'!$B283, 1, 0)</f>
        <v>0</v>
      </c>
      <c r="M281">
        <f>IF(COMMATS!M284='Master Answer Key'!$B283, 1, 0)</f>
        <v>1</v>
      </c>
      <c r="N281">
        <f>IF(COMMATS!N284='Master Answer Key'!$B283, 1, 0)</f>
        <v>0</v>
      </c>
      <c r="O281">
        <f>IF(COMMATS!O284='Master Answer Key'!$B283, 1, 0)</f>
        <v>0</v>
      </c>
      <c r="P281">
        <f>IF(COMMATS!P284='Master Answer Key'!$B283, 1, 0)</f>
        <v>0</v>
      </c>
      <c r="Q281">
        <f>IF(COMMATS!Q284='Master Answer Key'!$B283, 1, 0)</f>
        <v>0</v>
      </c>
      <c r="R281">
        <f>IF(COMMATS!R284='Master Answer Key'!$B283, 1, 0)</f>
        <v>0</v>
      </c>
      <c r="S281">
        <f>IF(COMMATS!S284='Master Answer Key'!$B283, 1, 0)</f>
        <v>0</v>
      </c>
      <c r="T281">
        <f>IF(COMMATS!T284='Master Answer Key'!$B283, 1, 0)</f>
        <v>1</v>
      </c>
      <c r="U281">
        <f>IF(COMMATS!U284='Master Answer Key'!$B283, 1, 0)</f>
        <v>1</v>
      </c>
      <c r="V281">
        <f>IF(COMMATS!V284='Master Answer Key'!$B283, 1, 0)</f>
        <v>1</v>
      </c>
      <c r="W281">
        <f>IF(COMMATS!W284='Master Answer Key'!$B283, 1, 0)</f>
        <v>0</v>
      </c>
      <c r="X281">
        <f>IF(COMMATS!X284='Master Answer Key'!$B283, 1, 0)</f>
        <v>0</v>
      </c>
      <c r="Y281">
        <f>IF(COMMATS!Y284='Master Answer Key'!$B283, 1, 0)</f>
        <v>0</v>
      </c>
      <c r="Z281">
        <f>IF(COMMATS!Z284='Master Answer Key'!$B283, 1, 0)</f>
        <v>0</v>
      </c>
      <c r="AA281">
        <f>IF(COMMATS!AA284='Master Answer Key'!$B283, 1, 0)</f>
        <v>1</v>
      </c>
      <c r="AB281">
        <f>IF(COMMATS!AB284='Master Answer Key'!$B283, 1, 0)</f>
        <v>1</v>
      </c>
      <c r="AC281">
        <f>IF(COMMATS!AC284='Master Answer Key'!$B283, 1, 0)</f>
        <v>0</v>
      </c>
      <c r="AD281">
        <f>IF(COMMATS!AD284='Master Answer Key'!$B283, 1, 0)</f>
        <v>1</v>
      </c>
      <c r="AE281">
        <f>IF(COMMATS!AE284='Master Answer Key'!$B283, 1, 0)</f>
        <v>0</v>
      </c>
      <c r="AF281">
        <f>IF(COMMATS!AF284='Master Answer Key'!$B283, 1, 0)</f>
        <v>0</v>
      </c>
      <c r="AG281">
        <f>IF(COMMATS!AG284='Master Answer Key'!$B283, 1, 0)</f>
        <v>1</v>
      </c>
      <c r="AH281">
        <f>IF(COMMATS!AH284='Master Answer Key'!$B283, 1, 0)</f>
        <v>1</v>
      </c>
      <c r="AI281">
        <f>IF(COMMATS!AI284='Master Answer Key'!$B283, 1, 0)</f>
        <v>1</v>
      </c>
      <c r="AJ281">
        <f>IF(COMMATS!AJ284='Master Answer Key'!$B283, 1, 0)</f>
        <v>1</v>
      </c>
      <c r="AK281">
        <f>IF(COMMATS!AK284='Master Answer Key'!$B283, 1, 0)</f>
        <v>1</v>
      </c>
      <c r="AL281">
        <f>IF(COMMATS!AL284='Master Answer Key'!$B283, 1, 0)</f>
        <v>0</v>
      </c>
      <c r="AM281">
        <f>IF(COMMATS!AM284='Master Answer Key'!$B283, 1, 0)</f>
        <v>0</v>
      </c>
      <c r="AN281">
        <f>IF(COMMATS!AN284='Master Answer Key'!$B283, 1, 0)</f>
        <v>0</v>
      </c>
    </row>
    <row r="282">
      <c r="A282" s="5" t="s">
        <v>386</v>
      </c>
      <c r="B282">
        <f>IF(COMMATS!B285='Master Answer Key'!$B284, 1, 0)</f>
        <v>1</v>
      </c>
      <c r="C282">
        <f>IF(COMMATS!C285='Master Answer Key'!$B284, 1, 0)</f>
        <v>1</v>
      </c>
      <c r="D282">
        <f>IF(COMMATS!D285='Master Answer Key'!$B284, 1, 0)</f>
        <v>0</v>
      </c>
      <c r="E282">
        <f>IF(COMMATS!E285='Master Answer Key'!$B284, 1, 0)</f>
        <v>1</v>
      </c>
      <c r="F282">
        <f>IF(COMMATS!F285='Master Answer Key'!$B284, 1, 0)</f>
        <v>1</v>
      </c>
      <c r="G282">
        <f>IF(COMMATS!G285='Master Answer Key'!$B284, 1, 0)</f>
        <v>0</v>
      </c>
      <c r="H282">
        <f>IF(COMMATS!H285='Master Answer Key'!$B284, 1, 0)</f>
        <v>1</v>
      </c>
      <c r="I282">
        <f>IF(COMMATS!I285='Master Answer Key'!$B284, 1, 0)</f>
        <v>0</v>
      </c>
      <c r="J282">
        <f>IF(COMMATS!J285='Master Answer Key'!$B284, 1, 0)</f>
        <v>1</v>
      </c>
      <c r="K282">
        <f>IF(COMMATS!K285='Master Answer Key'!$B284, 1, 0)</f>
        <v>0</v>
      </c>
      <c r="L282">
        <f>IF(COMMATS!L285='Master Answer Key'!$B284, 1, 0)</f>
        <v>1</v>
      </c>
      <c r="M282">
        <f>IF(COMMATS!M285='Master Answer Key'!$B284, 1, 0)</f>
        <v>1</v>
      </c>
      <c r="N282">
        <f>IF(COMMATS!N285='Master Answer Key'!$B284, 1, 0)</f>
        <v>1</v>
      </c>
      <c r="O282">
        <f>IF(COMMATS!O285='Master Answer Key'!$B284, 1, 0)</f>
        <v>1</v>
      </c>
      <c r="P282">
        <f>IF(COMMATS!P285='Master Answer Key'!$B284, 1, 0)</f>
        <v>1</v>
      </c>
      <c r="Q282">
        <f>IF(COMMATS!Q285='Master Answer Key'!$B284, 1, 0)</f>
        <v>1</v>
      </c>
      <c r="R282">
        <f>IF(COMMATS!R285='Master Answer Key'!$B284, 1, 0)</f>
        <v>1</v>
      </c>
      <c r="S282">
        <f>IF(COMMATS!S285='Master Answer Key'!$B284, 1, 0)</f>
        <v>0</v>
      </c>
      <c r="T282">
        <f>IF(COMMATS!T285='Master Answer Key'!$B284, 1, 0)</f>
        <v>0</v>
      </c>
      <c r="U282">
        <f>IF(COMMATS!U285='Master Answer Key'!$B284, 1, 0)</f>
        <v>1</v>
      </c>
      <c r="V282">
        <f>IF(COMMATS!V285='Master Answer Key'!$B284, 1, 0)</f>
        <v>1</v>
      </c>
      <c r="W282">
        <f>IF(COMMATS!W285='Master Answer Key'!$B284, 1, 0)</f>
        <v>0</v>
      </c>
      <c r="X282">
        <f>IF(COMMATS!X285='Master Answer Key'!$B284, 1, 0)</f>
        <v>0</v>
      </c>
      <c r="Y282">
        <f>IF(COMMATS!Y285='Master Answer Key'!$B284, 1, 0)</f>
        <v>0</v>
      </c>
      <c r="Z282">
        <f>IF(COMMATS!Z285='Master Answer Key'!$B284, 1, 0)</f>
        <v>0</v>
      </c>
      <c r="AA282">
        <f>IF(COMMATS!AA285='Master Answer Key'!$B284, 1, 0)</f>
        <v>0</v>
      </c>
      <c r="AB282">
        <f>IF(COMMATS!AB285='Master Answer Key'!$B284, 1, 0)</f>
        <v>1</v>
      </c>
      <c r="AC282">
        <f>IF(COMMATS!AC285='Master Answer Key'!$B284, 1, 0)</f>
        <v>0</v>
      </c>
      <c r="AD282">
        <f>IF(COMMATS!AD285='Master Answer Key'!$B284, 1, 0)</f>
        <v>1</v>
      </c>
      <c r="AE282">
        <f>IF(COMMATS!AE285='Master Answer Key'!$B284, 1, 0)</f>
        <v>1</v>
      </c>
      <c r="AF282">
        <f>IF(COMMATS!AF285='Master Answer Key'!$B284, 1, 0)</f>
        <v>1</v>
      </c>
      <c r="AG282">
        <f>IF(COMMATS!AG285='Master Answer Key'!$B284, 1, 0)</f>
        <v>1</v>
      </c>
      <c r="AH282">
        <f>IF(COMMATS!AH285='Master Answer Key'!$B284, 1, 0)</f>
        <v>1</v>
      </c>
      <c r="AI282">
        <f>IF(COMMATS!AI285='Master Answer Key'!$B284, 1, 0)</f>
        <v>1</v>
      </c>
      <c r="AJ282">
        <f>IF(COMMATS!AJ285='Master Answer Key'!$B284, 1, 0)</f>
        <v>1</v>
      </c>
      <c r="AK282">
        <f>IF(COMMATS!AK285='Master Answer Key'!$B284, 1, 0)</f>
        <v>1</v>
      </c>
      <c r="AL282">
        <f>IF(COMMATS!AL285='Master Answer Key'!$B284, 1, 0)</f>
        <v>0</v>
      </c>
      <c r="AM282">
        <f>IF(COMMATS!AM285='Master Answer Key'!$B284, 1, 0)</f>
        <v>1</v>
      </c>
      <c r="AN282">
        <f>IF(COMMATS!AN285='Master Answer Key'!$B284, 1, 0)</f>
        <v>0</v>
      </c>
    </row>
    <row r="283">
      <c r="A283" s="5" t="s">
        <v>387</v>
      </c>
      <c r="B283">
        <f>IF(COMMATS!B286='Master Answer Key'!$B285, 1, 0)</f>
        <v>1</v>
      </c>
      <c r="C283">
        <f>IF(COMMATS!C286='Master Answer Key'!$B285, 1, 0)</f>
        <v>1</v>
      </c>
      <c r="D283">
        <f>IF(COMMATS!D286='Master Answer Key'!$B285, 1, 0)</f>
        <v>1</v>
      </c>
      <c r="E283">
        <f>IF(COMMATS!E286='Master Answer Key'!$B285, 1, 0)</f>
        <v>1</v>
      </c>
      <c r="F283">
        <f>IF(COMMATS!F286='Master Answer Key'!$B285, 1, 0)</f>
        <v>1</v>
      </c>
      <c r="G283">
        <f>IF(COMMATS!G286='Master Answer Key'!$B285, 1, 0)</f>
        <v>0</v>
      </c>
      <c r="H283">
        <f>IF(COMMATS!H286='Master Answer Key'!$B285, 1, 0)</f>
        <v>1</v>
      </c>
      <c r="I283">
        <f>IF(COMMATS!I286='Master Answer Key'!$B285, 1, 0)</f>
        <v>0</v>
      </c>
      <c r="J283">
        <f>IF(COMMATS!J286='Master Answer Key'!$B285, 1, 0)</f>
        <v>0</v>
      </c>
      <c r="K283">
        <f>IF(COMMATS!K286='Master Answer Key'!$B285, 1, 0)</f>
        <v>1</v>
      </c>
      <c r="L283">
        <f>IF(COMMATS!L286='Master Answer Key'!$B285, 1, 0)</f>
        <v>1</v>
      </c>
      <c r="M283">
        <f>IF(COMMATS!M286='Master Answer Key'!$B285, 1, 0)</f>
        <v>1</v>
      </c>
      <c r="N283">
        <f>IF(COMMATS!N286='Master Answer Key'!$B285, 1, 0)</f>
        <v>1</v>
      </c>
      <c r="O283">
        <f>IF(COMMATS!O286='Master Answer Key'!$B285, 1, 0)</f>
        <v>1</v>
      </c>
      <c r="P283">
        <f>IF(COMMATS!P286='Master Answer Key'!$B285, 1, 0)</f>
        <v>1</v>
      </c>
      <c r="Q283">
        <f>IF(COMMATS!Q286='Master Answer Key'!$B285, 1, 0)</f>
        <v>1</v>
      </c>
      <c r="R283">
        <f>IF(COMMATS!R286='Master Answer Key'!$B285, 1, 0)</f>
        <v>1</v>
      </c>
      <c r="S283">
        <f>IF(COMMATS!S286='Master Answer Key'!$B285, 1, 0)</f>
        <v>1</v>
      </c>
      <c r="T283">
        <f>IF(COMMATS!T286='Master Answer Key'!$B285, 1, 0)</f>
        <v>1</v>
      </c>
      <c r="U283">
        <f>IF(COMMATS!U286='Master Answer Key'!$B285, 1, 0)</f>
        <v>1</v>
      </c>
      <c r="V283">
        <f>IF(COMMATS!V286='Master Answer Key'!$B285, 1, 0)</f>
        <v>1</v>
      </c>
      <c r="W283">
        <f>IF(COMMATS!W286='Master Answer Key'!$B285, 1, 0)</f>
        <v>0</v>
      </c>
      <c r="X283">
        <f>IF(COMMATS!X286='Master Answer Key'!$B285, 1, 0)</f>
        <v>1</v>
      </c>
      <c r="Y283">
        <f>IF(COMMATS!Y286='Master Answer Key'!$B285, 1, 0)</f>
        <v>0</v>
      </c>
      <c r="Z283">
        <f>IF(COMMATS!Z286='Master Answer Key'!$B285, 1, 0)</f>
        <v>0</v>
      </c>
      <c r="AA283">
        <f>IF(COMMATS!AA286='Master Answer Key'!$B285, 1, 0)</f>
        <v>1</v>
      </c>
      <c r="AB283">
        <f>IF(COMMATS!AB286='Master Answer Key'!$B285, 1, 0)</f>
        <v>1</v>
      </c>
      <c r="AC283">
        <f>IF(COMMATS!AC286='Master Answer Key'!$B285, 1, 0)</f>
        <v>1</v>
      </c>
      <c r="AD283">
        <f>IF(COMMATS!AD286='Master Answer Key'!$B285, 1, 0)</f>
        <v>1</v>
      </c>
      <c r="AE283">
        <f>IF(COMMATS!AE286='Master Answer Key'!$B285, 1, 0)</f>
        <v>0</v>
      </c>
      <c r="AF283">
        <f>IF(COMMATS!AF286='Master Answer Key'!$B285, 1, 0)</f>
        <v>1</v>
      </c>
      <c r="AG283">
        <f>IF(COMMATS!AG286='Master Answer Key'!$B285, 1, 0)</f>
        <v>1</v>
      </c>
      <c r="AH283">
        <f>IF(COMMATS!AH286='Master Answer Key'!$B285, 1, 0)</f>
        <v>1</v>
      </c>
      <c r="AI283">
        <f>IF(COMMATS!AI286='Master Answer Key'!$B285, 1, 0)</f>
        <v>1</v>
      </c>
      <c r="AJ283">
        <f>IF(COMMATS!AJ286='Master Answer Key'!$B285, 1, 0)</f>
        <v>1</v>
      </c>
      <c r="AK283">
        <f>IF(COMMATS!AK286='Master Answer Key'!$B285, 1, 0)</f>
        <v>1</v>
      </c>
      <c r="AL283">
        <f>IF(COMMATS!AL286='Master Answer Key'!$B285, 1, 0)</f>
        <v>1</v>
      </c>
      <c r="AM283">
        <f>IF(COMMATS!AM286='Master Answer Key'!$B285, 1, 0)</f>
        <v>1</v>
      </c>
      <c r="AN283">
        <f>IF(COMMATS!AN286='Master Answer Key'!$B285, 1, 0)</f>
        <v>0</v>
      </c>
    </row>
    <row r="284">
      <c r="A284" s="5" t="s">
        <v>388</v>
      </c>
      <c r="B284">
        <f>IF(COMMATS!B287='Master Answer Key'!$B286, 1, 0)</f>
        <v>1</v>
      </c>
      <c r="C284">
        <f>IF(COMMATS!C287='Master Answer Key'!$B286, 1, 0)</f>
        <v>1</v>
      </c>
      <c r="D284">
        <f>IF(COMMATS!D287='Master Answer Key'!$B286, 1, 0)</f>
        <v>1</v>
      </c>
      <c r="E284">
        <f>IF(COMMATS!E287='Master Answer Key'!$B286, 1, 0)</f>
        <v>1</v>
      </c>
      <c r="F284">
        <f>IF(COMMATS!F287='Master Answer Key'!$B286, 1, 0)</f>
        <v>1</v>
      </c>
      <c r="G284">
        <f>IF(COMMATS!G287='Master Answer Key'!$B286, 1, 0)</f>
        <v>0</v>
      </c>
      <c r="H284">
        <f>IF(COMMATS!H287='Master Answer Key'!$B286, 1, 0)</f>
        <v>1</v>
      </c>
      <c r="I284">
        <f>IF(COMMATS!I287='Master Answer Key'!$B286, 1, 0)</f>
        <v>0</v>
      </c>
      <c r="J284">
        <f>IF(COMMATS!J287='Master Answer Key'!$B286, 1, 0)</f>
        <v>1</v>
      </c>
      <c r="K284">
        <f>IF(COMMATS!K287='Master Answer Key'!$B286, 1, 0)</f>
        <v>1</v>
      </c>
      <c r="L284">
        <f>IF(COMMATS!L287='Master Answer Key'!$B286, 1, 0)</f>
        <v>1</v>
      </c>
      <c r="M284">
        <f>IF(COMMATS!M287='Master Answer Key'!$B286, 1, 0)</f>
        <v>1</v>
      </c>
      <c r="N284">
        <f>IF(COMMATS!N287='Master Answer Key'!$B286, 1, 0)</f>
        <v>1</v>
      </c>
      <c r="O284">
        <f>IF(COMMATS!O287='Master Answer Key'!$B286, 1, 0)</f>
        <v>0</v>
      </c>
      <c r="P284">
        <f>IF(COMMATS!P287='Master Answer Key'!$B286, 1, 0)</f>
        <v>1</v>
      </c>
      <c r="Q284">
        <f>IF(COMMATS!Q287='Master Answer Key'!$B286, 1, 0)</f>
        <v>0</v>
      </c>
      <c r="R284">
        <f>IF(COMMATS!R287='Master Answer Key'!$B286, 1, 0)</f>
        <v>1</v>
      </c>
      <c r="S284">
        <f>IF(COMMATS!S287='Master Answer Key'!$B286, 1, 0)</f>
        <v>0</v>
      </c>
      <c r="T284">
        <f>IF(COMMATS!T287='Master Answer Key'!$B286, 1, 0)</f>
        <v>0</v>
      </c>
      <c r="U284">
        <f>IF(COMMATS!U287='Master Answer Key'!$B286, 1, 0)</f>
        <v>1</v>
      </c>
      <c r="V284">
        <f>IF(COMMATS!V287='Master Answer Key'!$B286, 1, 0)</f>
        <v>1</v>
      </c>
      <c r="W284">
        <f>IF(COMMATS!W287='Master Answer Key'!$B286, 1, 0)</f>
        <v>0</v>
      </c>
      <c r="X284">
        <f>IF(COMMATS!X287='Master Answer Key'!$B286, 1, 0)</f>
        <v>1</v>
      </c>
      <c r="Y284">
        <f>IF(COMMATS!Y287='Master Answer Key'!$B286, 1, 0)</f>
        <v>0</v>
      </c>
      <c r="Z284">
        <f>IF(COMMATS!Z287='Master Answer Key'!$B286, 1, 0)</f>
        <v>0</v>
      </c>
      <c r="AA284">
        <f>IF(COMMATS!AA287='Master Answer Key'!$B286, 1, 0)</f>
        <v>0</v>
      </c>
      <c r="AB284">
        <f>IF(COMMATS!AB287='Master Answer Key'!$B286, 1, 0)</f>
        <v>1</v>
      </c>
      <c r="AC284">
        <f>IF(COMMATS!AC287='Master Answer Key'!$B286, 1, 0)</f>
        <v>1</v>
      </c>
      <c r="AD284">
        <f>IF(COMMATS!AD287='Master Answer Key'!$B286, 1, 0)</f>
        <v>1</v>
      </c>
      <c r="AE284">
        <f>IF(COMMATS!AE287='Master Answer Key'!$B286, 1, 0)</f>
        <v>0</v>
      </c>
      <c r="AF284">
        <f>IF(COMMATS!AF287='Master Answer Key'!$B286, 1, 0)</f>
        <v>0</v>
      </c>
      <c r="AG284">
        <f>IF(COMMATS!AG287='Master Answer Key'!$B286, 1, 0)</f>
        <v>1</v>
      </c>
      <c r="AH284">
        <f>IF(COMMATS!AH287='Master Answer Key'!$B286, 1, 0)</f>
        <v>1</v>
      </c>
      <c r="AI284">
        <f>IF(COMMATS!AI287='Master Answer Key'!$B286, 1, 0)</f>
        <v>1</v>
      </c>
      <c r="AJ284">
        <f>IF(COMMATS!AJ287='Master Answer Key'!$B286, 1, 0)</f>
        <v>1</v>
      </c>
      <c r="AK284">
        <f>IF(COMMATS!AK287='Master Answer Key'!$B286, 1, 0)</f>
        <v>1</v>
      </c>
      <c r="AL284">
        <f>IF(COMMATS!AL287='Master Answer Key'!$B286, 1, 0)</f>
        <v>0</v>
      </c>
      <c r="AM284">
        <f>IF(COMMATS!AM287='Master Answer Key'!$B286, 1, 0)</f>
        <v>1</v>
      </c>
      <c r="AN284">
        <f>IF(COMMATS!AN287='Master Answer Key'!$B286, 1, 0)</f>
        <v>0</v>
      </c>
    </row>
    <row r="285">
      <c r="A285" s="5" t="s">
        <v>389</v>
      </c>
      <c r="B285">
        <f>IF(COMMATS!B288='Master Answer Key'!$B287, 1, 0)</f>
        <v>1</v>
      </c>
      <c r="C285">
        <f>IF(COMMATS!C288='Master Answer Key'!$B287, 1, 0)</f>
        <v>1</v>
      </c>
      <c r="D285">
        <f>IF(COMMATS!D288='Master Answer Key'!$B287, 1, 0)</f>
        <v>1</v>
      </c>
      <c r="E285">
        <f>IF(COMMATS!E288='Master Answer Key'!$B287, 1, 0)</f>
        <v>1</v>
      </c>
      <c r="F285">
        <f>IF(COMMATS!F288='Master Answer Key'!$B287, 1, 0)</f>
        <v>1</v>
      </c>
      <c r="G285">
        <f>IF(COMMATS!G288='Master Answer Key'!$B287, 1, 0)</f>
        <v>0</v>
      </c>
      <c r="H285">
        <f>IF(COMMATS!H288='Master Answer Key'!$B287, 1, 0)</f>
        <v>0</v>
      </c>
      <c r="I285">
        <f>IF(COMMATS!I288='Master Answer Key'!$B287, 1, 0)</f>
        <v>0</v>
      </c>
      <c r="J285">
        <f>IF(COMMATS!J288='Master Answer Key'!$B287, 1, 0)</f>
        <v>1</v>
      </c>
      <c r="K285">
        <f>IF(COMMATS!K288='Master Answer Key'!$B287, 1, 0)</f>
        <v>0</v>
      </c>
      <c r="L285">
        <f>IF(COMMATS!L288='Master Answer Key'!$B287, 1, 0)</f>
        <v>1</v>
      </c>
      <c r="M285">
        <f>IF(COMMATS!M288='Master Answer Key'!$B287, 1, 0)</f>
        <v>1</v>
      </c>
      <c r="N285">
        <f>IF(COMMATS!N288='Master Answer Key'!$B287, 1, 0)</f>
        <v>1</v>
      </c>
      <c r="O285">
        <f>IF(COMMATS!O288='Master Answer Key'!$B287, 1, 0)</f>
        <v>1</v>
      </c>
      <c r="P285">
        <f>IF(COMMATS!P288='Master Answer Key'!$B287, 1, 0)</f>
        <v>1</v>
      </c>
      <c r="Q285">
        <f>IF(COMMATS!Q288='Master Answer Key'!$B287, 1, 0)</f>
        <v>0</v>
      </c>
      <c r="R285">
        <f>IF(COMMATS!R288='Master Answer Key'!$B287, 1, 0)</f>
        <v>1</v>
      </c>
      <c r="S285">
        <f>IF(COMMATS!S288='Master Answer Key'!$B287, 1, 0)</f>
        <v>1</v>
      </c>
      <c r="T285">
        <f>IF(COMMATS!T288='Master Answer Key'!$B287, 1, 0)</f>
        <v>1</v>
      </c>
      <c r="U285">
        <f>IF(COMMATS!U288='Master Answer Key'!$B287, 1, 0)</f>
        <v>1</v>
      </c>
      <c r="V285">
        <f>IF(COMMATS!V288='Master Answer Key'!$B287, 1, 0)</f>
        <v>1</v>
      </c>
      <c r="W285">
        <f>IF(COMMATS!W288='Master Answer Key'!$B287, 1, 0)</f>
        <v>0</v>
      </c>
      <c r="X285">
        <f>IF(COMMATS!X288='Master Answer Key'!$B287, 1, 0)</f>
        <v>1</v>
      </c>
      <c r="Y285">
        <f>IF(COMMATS!Y288='Master Answer Key'!$B287, 1, 0)</f>
        <v>0</v>
      </c>
      <c r="Z285">
        <f>IF(COMMATS!Z288='Master Answer Key'!$B287, 1, 0)</f>
        <v>0</v>
      </c>
      <c r="AA285">
        <f>IF(COMMATS!AA288='Master Answer Key'!$B287, 1, 0)</f>
        <v>1</v>
      </c>
      <c r="AB285">
        <f>IF(COMMATS!AB288='Master Answer Key'!$B287, 1, 0)</f>
        <v>1</v>
      </c>
      <c r="AC285">
        <f>IF(COMMATS!AC288='Master Answer Key'!$B287, 1, 0)</f>
        <v>1</v>
      </c>
      <c r="AD285">
        <f>IF(COMMATS!AD288='Master Answer Key'!$B287, 1, 0)</f>
        <v>1</v>
      </c>
      <c r="AE285">
        <f>IF(COMMATS!AE288='Master Answer Key'!$B287, 1, 0)</f>
        <v>0</v>
      </c>
      <c r="AF285">
        <f>IF(COMMATS!AF288='Master Answer Key'!$B287, 1, 0)</f>
        <v>1</v>
      </c>
      <c r="AG285">
        <f>IF(COMMATS!AG288='Master Answer Key'!$B287, 1, 0)</f>
        <v>1</v>
      </c>
      <c r="AH285">
        <f>IF(COMMATS!AH288='Master Answer Key'!$B287, 1, 0)</f>
        <v>0</v>
      </c>
      <c r="AI285">
        <f>IF(COMMATS!AI288='Master Answer Key'!$B287, 1, 0)</f>
        <v>1</v>
      </c>
      <c r="AJ285">
        <f>IF(COMMATS!AJ288='Master Answer Key'!$B287, 1, 0)</f>
        <v>1</v>
      </c>
      <c r="AK285">
        <f>IF(COMMATS!AK288='Master Answer Key'!$B287, 1, 0)</f>
        <v>1</v>
      </c>
      <c r="AL285">
        <f>IF(COMMATS!AL288='Master Answer Key'!$B287, 1, 0)</f>
        <v>0</v>
      </c>
      <c r="AM285">
        <f>IF(COMMATS!AM288='Master Answer Key'!$B287, 1, 0)</f>
        <v>1</v>
      </c>
      <c r="AN285">
        <f>IF(COMMATS!AN288='Master Answer Key'!$B287, 1, 0)</f>
        <v>0</v>
      </c>
    </row>
    <row r="286">
      <c r="A286" s="5" t="s">
        <v>390</v>
      </c>
      <c r="B286">
        <f>IF(COMMATS!B289='Master Answer Key'!$B288, 1, 0)</f>
        <v>1</v>
      </c>
      <c r="C286">
        <f>IF(COMMATS!C289='Master Answer Key'!$B288, 1, 0)</f>
        <v>1</v>
      </c>
      <c r="D286">
        <f>IF(COMMATS!D289='Master Answer Key'!$B288, 1, 0)</f>
        <v>0</v>
      </c>
      <c r="E286">
        <f>IF(COMMATS!E289='Master Answer Key'!$B288, 1, 0)</f>
        <v>1</v>
      </c>
      <c r="F286">
        <f>IF(COMMATS!F289='Master Answer Key'!$B288, 1, 0)</f>
        <v>0</v>
      </c>
      <c r="G286">
        <f>IF(COMMATS!G289='Master Answer Key'!$B288, 1, 0)</f>
        <v>0</v>
      </c>
      <c r="H286">
        <f>IF(COMMATS!H289='Master Answer Key'!$B288, 1, 0)</f>
        <v>0</v>
      </c>
      <c r="I286">
        <f>IF(COMMATS!I289='Master Answer Key'!$B288, 1, 0)</f>
        <v>0</v>
      </c>
      <c r="J286">
        <f>IF(COMMATS!J289='Master Answer Key'!$B288, 1, 0)</f>
        <v>1</v>
      </c>
      <c r="K286">
        <f>IF(COMMATS!K289='Master Answer Key'!$B288, 1, 0)</f>
        <v>0</v>
      </c>
      <c r="L286">
        <f>IF(COMMATS!L289='Master Answer Key'!$B288, 1, 0)</f>
        <v>1</v>
      </c>
      <c r="M286">
        <f>IF(COMMATS!M289='Master Answer Key'!$B288, 1, 0)</f>
        <v>1</v>
      </c>
      <c r="N286">
        <f>IF(COMMATS!N289='Master Answer Key'!$B288, 1, 0)</f>
        <v>0</v>
      </c>
      <c r="O286">
        <f>IF(COMMATS!O289='Master Answer Key'!$B288, 1, 0)</f>
        <v>0</v>
      </c>
      <c r="P286">
        <f>IF(COMMATS!P289='Master Answer Key'!$B288, 1, 0)</f>
        <v>1</v>
      </c>
      <c r="Q286">
        <f>IF(COMMATS!Q289='Master Answer Key'!$B288, 1, 0)</f>
        <v>0</v>
      </c>
      <c r="R286">
        <f>IF(COMMATS!R289='Master Answer Key'!$B288, 1, 0)</f>
        <v>0</v>
      </c>
      <c r="S286">
        <f>IF(COMMATS!S289='Master Answer Key'!$B288, 1, 0)</f>
        <v>0</v>
      </c>
      <c r="T286">
        <f>IF(COMMATS!T289='Master Answer Key'!$B288, 1, 0)</f>
        <v>0</v>
      </c>
      <c r="U286">
        <f>IF(COMMATS!U289='Master Answer Key'!$B288, 1, 0)</f>
        <v>1</v>
      </c>
      <c r="V286">
        <f>IF(COMMATS!V289='Master Answer Key'!$B288, 1, 0)</f>
        <v>1</v>
      </c>
      <c r="W286">
        <f>IF(COMMATS!W289='Master Answer Key'!$B288, 1, 0)</f>
        <v>0</v>
      </c>
      <c r="X286">
        <f>IF(COMMATS!X289='Master Answer Key'!$B288, 1, 0)</f>
        <v>0</v>
      </c>
      <c r="Y286">
        <f>IF(COMMATS!Y289='Master Answer Key'!$B288, 1, 0)</f>
        <v>0</v>
      </c>
      <c r="Z286">
        <f>IF(COMMATS!Z289='Master Answer Key'!$B288, 1, 0)</f>
        <v>0</v>
      </c>
      <c r="AA286">
        <f>IF(COMMATS!AA289='Master Answer Key'!$B288, 1, 0)</f>
        <v>1</v>
      </c>
      <c r="AB286">
        <f>IF(COMMATS!AB289='Master Answer Key'!$B288, 1, 0)</f>
        <v>0</v>
      </c>
      <c r="AC286">
        <f>IF(COMMATS!AC289='Master Answer Key'!$B288, 1, 0)</f>
        <v>0</v>
      </c>
      <c r="AD286">
        <f>IF(COMMATS!AD289='Master Answer Key'!$B288, 1, 0)</f>
        <v>0</v>
      </c>
      <c r="AE286">
        <f>IF(COMMATS!AE289='Master Answer Key'!$B288, 1, 0)</f>
        <v>0</v>
      </c>
      <c r="AF286">
        <f>IF(COMMATS!AF289='Master Answer Key'!$B288, 1, 0)</f>
        <v>0</v>
      </c>
      <c r="AG286">
        <f>IF(COMMATS!AG289='Master Answer Key'!$B288, 1, 0)</f>
        <v>0</v>
      </c>
      <c r="AH286">
        <f>IF(COMMATS!AH289='Master Answer Key'!$B288, 1, 0)</f>
        <v>1</v>
      </c>
      <c r="AI286">
        <f>IF(COMMATS!AI289='Master Answer Key'!$B288, 1, 0)</f>
        <v>1</v>
      </c>
      <c r="AJ286">
        <f>IF(COMMATS!AJ289='Master Answer Key'!$B288, 1, 0)</f>
        <v>0</v>
      </c>
      <c r="AK286">
        <f>IF(COMMATS!AK289='Master Answer Key'!$B288, 1, 0)</f>
        <v>1</v>
      </c>
      <c r="AL286">
        <f>IF(COMMATS!AL289='Master Answer Key'!$B288, 1, 0)</f>
        <v>1</v>
      </c>
      <c r="AM286">
        <f>IF(COMMATS!AM289='Master Answer Key'!$B288, 1, 0)</f>
        <v>0</v>
      </c>
      <c r="AN286">
        <f>IF(COMMATS!AN289='Master Answer Key'!$B288, 1, 0)</f>
        <v>0</v>
      </c>
    </row>
    <row r="287">
      <c r="A287" s="5" t="s">
        <v>391</v>
      </c>
      <c r="B287">
        <f>IF(COMMATS!B290='Master Answer Key'!$B289, 1, 0)</f>
        <v>1</v>
      </c>
      <c r="C287">
        <f>IF(COMMATS!C290='Master Answer Key'!$B289, 1, 0)</f>
        <v>1</v>
      </c>
      <c r="D287">
        <f>IF(COMMATS!D290='Master Answer Key'!$B289, 1, 0)</f>
        <v>1</v>
      </c>
      <c r="E287">
        <f>IF(COMMATS!E290='Master Answer Key'!$B289, 1, 0)</f>
        <v>1</v>
      </c>
      <c r="F287">
        <f>IF(COMMATS!F290='Master Answer Key'!$B289, 1, 0)</f>
        <v>1</v>
      </c>
      <c r="G287">
        <f>IF(COMMATS!G290='Master Answer Key'!$B289, 1, 0)</f>
        <v>0</v>
      </c>
      <c r="H287">
        <f>IF(COMMATS!H290='Master Answer Key'!$B289, 1, 0)</f>
        <v>1</v>
      </c>
      <c r="I287">
        <f>IF(COMMATS!I290='Master Answer Key'!$B289, 1, 0)</f>
        <v>1</v>
      </c>
      <c r="J287">
        <f>IF(COMMATS!J290='Master Answer Key'!$B289, 1, 0)</f>
        <v>1</v>
      </c>
      <c r="K287">
        <f>IF(COMMATS!K290='Master Answer Key'!$B289, 1, 0)</f>
        <v>0</v>
      </c>
      <c r="L287">
        <f>IF(COMMATS!L290='Master Answer Key'!$B289, 1, 0)</f>
        <v>1</v>
      </c>
      <c r="M287">
        <f>IF(COMMATS!M290='Master Answer Key'!$B289, 1, 0)</f>
        <v>1</v>
      </c>
      <c r="N287">
        <f>IF(COMMATS!N290='Master Answer Key'!$B289, 1, 0)</f>
        <v>1</v>
      </c>
      <c r="O287">
        <f>IF(COMMATS!O290='Master Answer Key'!$B289, 1, 0)</f>
        <v>1</v>
      </c>
      <c r="P287">
        <f>IF(COMMATS!P290='Master Answer Key'!$B289, 1, 0)</f>
        <v>1</v>
      </c>
      <c r="Q287">
        <f>IF(COMMATS!Q290='Master Answer Key'!$B289, 1, 0)</f>
        <v>1</v>
      </c>
      <c r="R287">
        <f>IF(COMMATS!R290='Master Answer Key'!$B289, 1, 0)</f>
        <v>1</v>
      </c>
      <c r="S287">
        <f>IF(COMMATS!S290='Master Answer Key'!$B289, 1, 0)</f>
        <v>1</v>
      </c>
      <c r="T287">
        <f>IF(COMMATS!T290='Master Answer Key'!$B289, 1, 0)</f>
        <v>1</v>
      </c>
      <c r="U287">
        <f>IF(COMMATS!U290='Master Answer Key'!$B289, 1, 0)</f>
        <v>1</v>
      </c>
      <c r="V287">
        <f>IF(COMMATS!V290='Master Answer Key'!$B289, 1, 0)</f>
        <v>1</v>
      </c>
      <c r="W287">
        <f>IF(COMMATS!W290='Master Answer Key'!$B289, 1, 0)</f>
        <v>0</v>
      </c>
      <c r="X287">
        <f>IF(COMMATS!X290='Master Answer Key'!$B289, 1, 0)</f>
        <v>1</v>
      </c>
      <c r="Y287">
        <f>IF(COMMATS!Y290='Master Answer Key'!$B289, 1, 0)</f>
        <v>0</v>
      </c>
      <c r="Z287">
        <f>IF(COMMATS!Z290='Master Answer Key'!$B289, 1, 0)</f>
        <v>0</v>
      </c>
      <c r="AA287">
        <f>IF(COMMATS!AA290='Master Answer Key'!$B289, 1, 0)</f>
        <v>1</v>
      </c>
      <c r="AB287">
        <f>IF(COMMATS!AB290='Master Answer Key'!$B289, 1, 0)</f>
        <v>1</v>
      </c>
      <c r="AC287">
        <f>IF(COMMATS!AC290='Master Answer Key'!$B289, 1, 0)</f>
        <v>1</v>
      </c>
      <c r="AD287">
        <f>IF(COMMATS!AD290='Master Answer Key'!$B289, 1, 0)</f>
        <v>1</v>
      </c>
      <c r="AE287">
        <f>IF(COMMATS!AE290='Master Answer Key'!$B289, 1, 0)</f>
        <v>0</v>
      </c>
      <c r="AF287">
        <f>IF(COMMATS!AF290='Master Answer Key'!$B289, 1, 0)</f>
        <v>1</v>
      </c>
      <c r="AG287">
        <f>IF(COMMATS!AG290='Master Answer Key'!$B289, 1, 0)</f>
        <v>1</v>
      </c>
      <c r="AH287">
        <f>IF(COMMATS!AH290='Master Answer Key'!$B289, 1, 0)</f>
        <v>1</v>
      </c>
      <c r="AI287">
        <f>IF(COMMATS!AI290='Master Answer Key'!$B289, 1, 0)</f>
        <v>1</v>
      </c>
      <c r="AJ287">
        <f>IF(COMMATS!AJ290='Master Answer Key'!$B289, 1, 0)</f>
        <v>1</v>
      </c>
      <c r="AK287">
        <f>IF(COMMATS!AK290='Master Answer Key'!$B289, 1, 0)</f>
        <v>1</v>
      </c>
      <c r="AL287">
        <f>IF(COMMATS!AL290='Master Answer Key'!$B289, 1, 0)</f>
        <v>1</v>
      </c>
      <c r="AM287">
        <f>IF(COMMATS!AM290='Master Answer Key'!$B289, 1, 0)</f>
        <v>1</v>
      </c>
      <c r="AN287">
        <f>IF(COMMATS!AN290='Master Answer Key'!$B289, 1, 0)</f>
        <v>0</v>
      </c>
    </row>
    <row r="288">
      <c r="A288" s="5" t="s">
        <v>392</v>
      </c>
      <c r="B288">
        <f>IF(COMMATS!B291='Master Answer Key'!$B290, 1, 0)</f>
        <v>1</v>
      </c>
      <c r="C288">
        <f>IF(COMMATS!C291='Master Answer Key'!$B290, 1, 0)</f>
        <v>1</v>
      </c>
      <c r="D288">
        <f>IF(COMMATS!D291='Master Answer Key'!$B290, 1, 0)</f>
        <v>1</v>
      </c>
      <c r="E288">
        <f>IF(COMMATS!E291='Master Answer Key'!$B290, 1, 0)</f>
        <v>1</v>
      </c>
      <c r="F288">
        <f>IF(COMMATS!F291='Master Answer Key'!$B290, 1, 0)</f>
        <v>1</v>
      </c>
      <c r="G288">
        <f>IF(COMMATS!G291='Master Answer Key'!$B290, 1, 0)</f>
        <v>0</v>
      </c>
      <c r="H288">
        <f>IF(COMMATS!H291='Master Answer Key'!$B290, 1, 0)</f>
        <v>1</v>
      </c>
      <c r="I288">
        <f>IF(COMMATS!I291='Master Answer Key'!$B290, 1, 0)</f>
        <v>1</v>
      </c>
      <c r="J288">
        <f>IF(COMMATS!J291='Master Answer Key'!$B290, 1, 0)</f>
        <v>1</v>
      </c>
      <c r="K288">
        <f>IF(COMMATS!K291='Master Answer Key'!$B290, 1, 0)</f>
        <v>0</v>
      </c>
      <c r="L288">
        <f>IF(COMMATS!L291='Master Answer Key'!$B290, 1, 0)</f>
        <v>0</v>
      </c>
      <c r="M288">
        <f>IF(COMMATS!M291='Master Answer Key'!$B290, 1, 0)</f>
        <v>1</v>
      </c>
      <c r="N288">
        <f>IF(COMMATS!N291='Master Answer Key'!$B290, 1, 0)</f>
        <v>1</v>
      </c>
      <c r="O288">
        <f>IF(COMMATS!O291='Master Answer Key'!$B290, 1, 0)</f>
        <v>1</v>
      </c>
      <c r="P288">
        <f>IF(COMMATS!P291='Master Answer Key'!$B290, 1, 0)</f>
        <v>1</v>
      </c>
      <c r="Q288">
        <f>IF(COMMATS!Q291='Master Answer Key'!$B290, 1, 0)</f>
        <v>1</v>
      </c>
      <c r="R288">
        <f>IF(COMMATS!R291='Master Answer Key'!$B290, 1, 0)</f>
        <v>0</v>
      </c>
      <c r="S288">
        <f>IF(COMMATS!S291='Master Answer Key'!$B290, 1, 0)</f>
        <v>1</v>
      </c>
      <c r="T288">
        <f>IF(COMMATS!T291='Master Answer Key'!$B290, 1, 0)</f>
        <v>0</v>
      </c>
      <c r="U288">
        <f>IF(COMMATS!U291='Master Answer Key'!$B290, 1, 0)</f>
        <v>1</v>
      </c>
      <c r="V288">
        <f>IF(COMMATS!V291='Master Answer Key'!$B290, 1, 0)</f>
        <v>1</v>
      </c>
      <c r="W288">
        <f>IF(COMMATS!W291='Master Answer Key'!$B290, 1, 0)</f>
        <v>0</v>
      </c>
      <c r="X288">
        <f>IF(COMMATS!X291='Master Answer Key'!$B290, 1, 0)</f>
        <v>0</v>
      </c>
      <c r="Y288">
        <f>IF(COMMATS!Y291='Master Answer Key'!$B290, 1, 0)</f>
        <v>0</v>
      </c>
      <c r="Z288">
        <f>IF(COMMATS!Z291='Master Answer Key'!$B290, 1, 0)</f>
        <v>0</v>
      </c>
      <c r="AA288">
        <f>IF(COMMATS!AA291='Master Answer Key'!$B290, 1, 0)</f>
        <v>1</v>
      </c>
      <c r="AB288">
        <f>IF(COMMATS!AB291='Master Answer Key'!$B290, 1, 0)</f>
        <v>1</v>
      </c>
      <c r="AC288">
        <f>IF(COMMATS!AC291='Master Answer Key'!$B290, 1, 0)</f>
        <v>1</v>
      </c>
      <c r="AD288">
        <f>IF(COMMATS!AD291='Master Answer Key'!$B290, 1, 0)</f>
        <v>1</v>
      </c>
      <c r="AE288">
        <f>IF(COMMATS!AE291='Master Answer Key'!$B290, 1, 0)</f>
        <v>0</v>
      </c>
      <c r="AF288">
        <f>IF(COMMATS!AF291='Master Answer Key'!$B290, 1, 0)</f>
        <v>0</v>
      </c>
      <c r="AG288">
        <f>IF(COMMATS!AG291='Master Answer Key'!$B290, 1, 0)</f>
        <v>0</v>
      </c>
      <c r="AH288">
        <f>IF(COMMATS!AH291='Master Answer Key'!$B290, 1, 0)</f>
        <v>1</v>
      </c>
      <c r="AI288">
        <f>IF(COMMATS!AI291='Master Answer Key'!$B290, 1, 0)</f>
        <v>1</v>
      </c>
      <c r="AJ288">
        <f>IF(COMMATS!AJ291='Master Answer Key'!$B290, 1, 0)</f>
        <v>1</v>
      </c>
      <c r="AK288">
        <f>IF(COMMATS!AK291='Master Answer Key'!$B290, 1, 0)</f>
        <v>1</v>
      </c>
      <c r="AL288">
        <f>IF(COMMATS!AL291='Master Answer Key'!$B290, 1, 0)</f>
        <v>1</v>
      </c>
      <c r="AM288">
        <f>IF(COMMATS!AM291='Master Answer Key'!$B290, 1, 0)</f>
        <v>1</v>
      </c>
      <c r="AN288">
        <f>IF(COMMATS!AN291='Master Answer Key'!$B290, 1, 0)</f>
        <v>0</v>
      </c>
    </row>
    <row r="289">
      <c r="A289" s="5" t="s">
        <v>393</v>
      </c>
      <c r="B289">
        <f>IF(COMMATS!B292='Master Answer Key'!$B291, 1, 0)</f>
        <v>1</v>
      </c>
      <c r="C289">
        <f>IF(COMMATS!C292='Master Answer Key'!$B291, 1, 0)</f>
        <v>1</v>
      </c>
      <c r="D289">
        <f>IF(COMMATS!D292='Master Answer Key'!$B291, 1, 0)</f>
        <v>1</v>
      </c>
      <c r="E289">
        <f>IF(COMMATS!E292='Master Answer Key'!$B291, 1, 0)</f>
        <v>1</v>
      </c>
      <c r="F289">
        <f>IF(COMMATS!F292='Master Answer Key'!$B291, 1, 0)</f>
        <v>1</v>
      </c>
      <c r="G289">
        <f>IF(COMMATS!G292='Master Answer Key'!$B291, 1, 0)</f>
        <v>0</v>
      </c>
      <c r="H289">
        <f>IF(COMMATS!H292='Master Answer Key'!$B291, 1, 0)</f>
        <v>1</v>
      </c>
      <c r="I289">
        <f>IF(COMMATS!I292='Master Answer Key'!$B291, 1, 0)</f>
        <v>0</v>
      </c>
      <c r="J289">
        <f>IF(COMMATS!J292='Master Answer Key'!$B291, 1, 0)</f>
        <v>1</v>
      </c>
      <c r="K289">
        <f>IF(COMMATS!K292='Master Answer Key'!$B291, 1, 0)</f>
        <v>1</v>
      </c>
      <c r="L289">
        <f>IF(COMMATS!L292='Master Answer Key'!$B291, 1, 0)</f>
        <v>1</v>
      </c>
      <c r="M289">
        <f>IF(COMMATS!M292='Master Answer Key'!$B291, 1, 0)</f>
        <v>1</v>
      </c>
      <c r="N289">
        <f>IF(COMMATS!N292='Master Answer Key'!$B291, 1, 0)</f>
        <v>0</v>
      </c>
      <c r="O289">
        <f>IF(COMMATS!O292='Master Answer Key'!$B291, 1, 0)</f>
        <v>1</v>
      </c>
      <c r="P289">
        <f>IF(COMMATS!P292='Master Answer Key'!$B291, 1, 0)</f>
        <v>0</v>
      </c>
      <c r="Q289">
        <f>IF(COMMATS!Q292='Master Answer Key'!$B291, 1, 0)</f>
        <v>0</v>
      </c>
      <c r="R289">
        <f>IF(COMMATS!R292='Master Answer Key'!$B291, 1, 0)</f>
        <v>0</v>
      </c>
      <c r="S289">
        <f>IF(COMMATS!S292='Master Answer Key'!$B291, 1, 0)</f>
        <v>1</v>
      </c>
      <c r="T289">
        <f>IF(COMMATS!T292='Master Answer Key'!$B291, 1, 0)</f>
        <v>0</v>
      </c>
      <c r="U289">
        <f>IF(COMMATS!U292='Master Answer Key'!$B291, 1, 0)</f>
        <v>1</v>
      </c>
      <c r="V289">
        <f>IF(COMMATS!V292='Master Answer Key'!$B291, 1, 0)</f>
        <v>1</v>
      </c>
      <c r="W289">
        <f>IF(COMMATS!W292='Master Answer Key'!$B291, 1, 0)</f>
        <v>0</v>
      </c>
      <c r="X289">
        <f>IF(COMMATS!X292='Master Answer Key'!$B291, 1, 0)</f>
        <v>1</v>
      </c>
      <c r="Y289">
        <f>IF(COMMATS!Y292='Master Answer Key'!$B291, 1, 0)</f>
        <v>0</v>
      </c>
      <c r="Z289">
        <f>IF(COMMATS!Z292='Master Answer Key'!$B291, 1, 0)</f>
        <v>0</v>
      </c>
      <c r="AA289">
        <f>IF(COMMATS!AA292='Master Answer Key'!$B291, 1, 0)</f>
        <v>1</v>
      </c>
      <c r="AB289">
        <f>IF(COMMATS!AB292='Master Answer Key'!$B291, 1, 0)</f>
        <v>1</v>
      </c>
      <c r="AC289">
        <f>IF(COMMATS!AC292='Master Answer Key'!$B291, 1, 0)</f>
        <v>1</v>
      </c>
      <c r="AD289">
        <f>IF(COMMATS!AD292='Master Answer Key'!$B291, 1, 0)</f>
        <v>1</v>
      </c>
      <c r="AE289">
        <f>IF(COMMATS!AE292='Master Answer Key'!$B291, 1, 0)</f>
        <v>1</v>
      </c>
      <c r="AF289">
        <f>IF(COMMATS!AF292='Master Answer Key'!$B291, 1, 0)</f>
        <v>1</v>
      </c>
      <c r="AG289">
        <f>IF(COMMATS!AG292='Master Answer Key'!$B291, 1, 0)</f>
        <v>0</v>
      </c>
      <c r="AH289">
        <f>IF(COMMATS!AH292='Master Answer Key'!$B291, 1, 0)</f>
        <v>1</v>
      </c>
      <c r="AI289">
        <f>IF(COMMATS!AI292='Master Answer Key'!$B291, 1, 0)</f>
        <v>1</v>
      </c>
      <c r="AJ289">
        <f>IF(COMMATS!AJ292='Master Answer Key'!$B291, 1, 0)</f>
        <v>1</v>
      </c>
      <c r="AK289">
        <f>IF(COMMATS!AK292='Master Answer Key'!$B291, 1, 0)</f>
        <v>1</v>
      </c>
      <c r="AL289">
        <f>IF(COMMATS!AL292='Master Answer Key'!$B291, 1, 0)</f>
        <v>0</v>
      </c>
      <c r="AM289">
        <f>IF(COMMATS!AM292='Master Answer Key'!$B291, 1, 0)</f>
        <v>0</v>
      </c>
      <c r="AN289">
        <f>IF(COMMATS!AN292='Master Answer Key'!$B291, 1, 0)</f>
        <v>0</v>
      </c>
    </row>
    <row r="290">
      <c r="A290" s="5" t="s">
        <v>394</v>
      </c>
      <c r="B290">
        <f>IF(COMMATS!B293='Master Answer Key'!$B292, 1, 0)</f>
        <v>1</v>
      </c>
      <c r="C290">
        <f>IF(COMMATS!C293='Master Answer Key'!$B292, 1, 0)</f>
        <v>1</v>
      </c>
      <c r="D290">
        <f>IF(COMMATS!D293='Master Answer Key'!$B292, 1, 0)</f>
        <v>1</v>
      </c>
      <c r="E290">
        <f>IF(COMMATS!E293='Master Answer Key'!$B292, 1, 0)</f>
        <v>1</v>
      </c>
      <c r="F290">
        <f>IF(COMMATS!F293='Master Answer Key'!$B292, 1, 0)</f>
        <v>1</v>
      </c>
      <c r="G290">
        <f>IF(COMMATS!G293='Master Answer Key'!$B292, 1, 0)</f>
        <v>0</v>
      </c>
      <c r="H290">
        <f>IF(COMMATS!H293='Master Answer Key'!$B292, 1, 0)</f>
        <v>1</v>
      </c>
      <c r="I290">
        <f>IF(COMMATS!I293='Master Answer Key'!$B292, 1, 0)</f>
        <v>0</v>
      </c>
      <c r="J290">
        <f>IF(COMMATS!J293='Master Answer Key'!$B292, 1, 0)</f>
        <v>1</v>
      </c>
      <c r="K290">
        <f>IF(COMMATS!K293='Master Answer Key'!$B292, 1, 0)</f>
        <v>1</v>
      </c>
      <c r="L290">
        <f>IF(COMMATS!L293='Master Answer Key'!$B292, 1, 0)</f>
        <v>1</v>
      </c>
      <c r="M290">
        <f>IF(COMMATS!M293='Master Answer Key'!$B292, 1, 0)</f>
        <v>1</v>
      </c>
      <c r="N290">
        <f>IF(COMMATS!N293='Master Answer Key'!$B292, 1, 0)</f>
        <v>0</v>
      </c>
      <c r="O290">
        <f>IF(COMMATS!O293='Master Answer Key'!$B292, 1, 0)</f>
        <v>1</v>
      </c>
      <c r="P290">
        <f>IF(COMMATS!P293='Master Answer Key'!$B292, 1, 0)</f>
        <v>0</v>
      </c>
      <c r="Q290">
        <f>IF(COMMATS!Q293='Master Answer Key'!$B292, 1, 0)</f>
        <v>0</v>
      </c>
      <c r="R290">
        <f>IF(COMMATS!R293='Master Answer Key'!$B292, 1, 0)</f>
        <v>0</v>
      </c>
      <c r="S290">
        <f>IF(COMMATS!S293='Master Answer Key'!$B292, 1, 0)</f>
        <v>0</v>
      </c>
      <c r="T290">
        <f>IF(COMMATS!T293='Master Answer Key'!$B292, 1, 0)</f>
        <v>0</v>
      </c>
      <c r="U290">
        <f>IF(COMMATS!U293='Master Answer Key'!$B292, 1, 0)</f>
        <v>1</v>
      </c>
      <c r="V290">
        <f>IF(COMMATS!V293='Master Answer Key'!$B292, 1, 0)</f>
        <v>1</v>
      </c>
      <c r="W290">
        <f>IF(COMMATS!W293='Master Answer Key'!$B292, 1, 0)</f>
        <v>0</v>
      </c>
      <c r="X290">
        <f>IF(COMMATS!X293='Master Answer Key'!$B292, 1, 0)</f>
        <v>0</v>
      </c>
      <c r="Y290">
        <f>IF(COMMATS!Y293='Master Answer Key'!$B292, 1, 0)</f>
        <v>0</v>
      </c>
      <c r="Z290">
        <f>IF(COMMATS!Z293='Master Answer Key'!$B292, 1, 0)</f>
        <v>0</v>
      </c>
      <c r="AA290">
        <f>IF(COMMATS!AA293='Master Answer Key'!$B292, 1, 0)</f>
        <v>1</v>
      </c>
      <c r="AB290">
        <f>IF(COMMATS!AB293='Master Answer Key'!$B292, 1, 0)</f>
        <v>1</v>
      </c>
      <c r="AC290">
        <f>IF(COMMATS!AC293='Master Answer Key'!$B292, 1, 0)</f>
        <v>1</v>
      </c>
      <c r="AD290">
        <f>IF(COMMATS!AD293='Master Answer Key'!$B292, 1, 0)</f>
        <v>1</v>
      </c>
      <c r="AE290">
        <f>IF(COMMATS!AE293='Master Answer Key'!$B292, 1, 0)</f>
        <v>1</v>
      </c>
      <c r="AF290">
        <f>IF(COMMATS!AF293='Master Answer Key'!$B292, 1, 0)</f>
        <v>0</v>
      </c>
      <c r="AG290">
        <f>IF(COMMATS!AG293='Master Answer Key'!$B292, 1, 0)</f>
        <v>0</v>
      </c>
      <c r="AH290">
        <f>IF(COMMATS!AH293='Master Answer Key'!$B292, 1, 0)</f>
        <v>1</v>
      </c>
      <c r="AI290">
        <f>IF(COMMATS!AI293='Master Answer Key'!$B292, 1, 0)</f>
        <v>1</v>
      </c>
      <c r="AJ290">
        <f>IF(COMMATS!AJ293='Master Answer Key'!$B292, 1, 0)</f>
        <v>1</v>
      </c>
      <c r="AK290">
        <f>IF(COMMATS!AK293='Master Answer Key'!$B292, 1, 0)</f>
        <v>1</v>
      </c>
      <c r="AL290">
        <f>IF(COMMATS!AL293='Master Answer Key'!$B292, 1, 0)</f>
        <v>1</v>
      </c>
      <c r="AM290">
        <f>IF(COMMATS!AM293='Master Answer Key'!$B292, 1, 0)</f>
        <v>0</v>
      </c>
      <c r="AN290">
        <f>IF(COMMATS!AN293='Master Answer Key'!$B292, 1, 0)</f>
        <v>0</v>
      </c>
    </row>
    <row r="291">
      <c r="A291" s="5" t="s">
        <v>395</v>
      </c>
      <c r="B291">
        <f>IF(COMMATS!B294='Master Answer Key'!$B293, 1, 0)</f>
        <v>1</v>
      </c>
      <c r="C291">
        <f>IF(COMMATS!C294='Master Answer Key'!$B293, 1, 0)</f>
        <v>1</v>
      </c>
      <c r="D291">
        <f>IF(COMMATS!D294='Master Answer Key'!$B293, 1, 0)</f>
        <v>0</v>
      </c>
      <c r="E291">
        <f>IF(COMMATS!E294='Master Answer Key'!$B293, 1, 0)</f>
        <v>1</v>
      </c>
      <c r="F291">
        <f>IF(COMMATS!F294='Master Answer Key'!$B293, 1, 0)</f>
        <v>1</v>
      </c>
      <c r="G291">
        <f>IF(COMMATS!G294='Master Answer Key'!$B293, 1, 0)</f>
        <v>0</v>
      </c>
      <c r="H291">
        <f>IF(COMMATS!H294='Master Answer Key'!$B293, 1, 0)</f>
        <v>1</v>
      </c>
      <c r="I291">
        <f>IF(COMMATS!I294='Master Answer Key'!$B293, 1, 0)</f>
        <v>0</v>
      </c>
      <c r="J291">
        <f>IF(COMMATS!J294='Master Answer Key'!$B293, 1, 0)</f>
        <v>1</v>
      </c>
      <c r="K291">
        <f>IF(COMMATS!K294='Master Answer Key'!$B293, 1, 0)</f>
        <v>1</v>
      </c>
      <c r="L291">
        <f>IF(COMMATS!L294='Master Answer Key'!$B293, 1, 0)</f>
        <v>1</v>
      </c>
      <c r="M291">
        <f>IF(COMMATS!M294='Master Answer Key'!$B293, 1, 0)</f>
        <v>0</v>
      </c>
      <c r="N291">
        <f>IF(COMMATS!N294='Master Answer Key'!$B293, 1, 0)</f>
        <v>1</v>
      </c>
      <c r="O291">
        <f>IF(COMMATS!O294='Master Answer Key'!$B293, 1, 0)</f>
        <v>0</v>
      </c>
      <c r="P291">
        <f>IF(COMMATS!P294='Master Answer Key'!$B293, 1, 0)</f>
        <v>1</v>
      </c>
      <c r="Q291">
        <f>IF(COMMATS!Q294='Master Answer Key'!$B293, 1, 0)</f>
        <v>0</v>
      </c>
      <c r="R291">
        <f>IF(COMMATS!R294='Master Answer Key'!$B293, 1, 0)</f>
        <v>0</v>
      </c>
      <c r="S291">
        <f>IF(COMMATS!S294='Master Answer Key'!$B293, 1, 0)</f>
        <v>0</v>
      </c>
      <c r="T291">
        <f>IF(COMMATS!T294='Master Answer Key'!$B293, 1, 0)</f>
        <v>0</v>
      </c>
      <c r="U291">
        <f>IF(COMMATS!U294='Master Answer Key'!$B293, 1, 0)</f>
        <v>0</v>
      </c>
      <c r="V291">
        <f>IF(COMMATS!V294='Master Answer Key'!$B293, 1, 0)</f>
        <v>0</v>
      </c>
      <c r="W291">
        <f>IF(COMMATS!W294='Master Answer Key'!$B293, 1, 0)</f>
        <v>0</v>
      </c>
      <c r="X291">
        <f>IF(COMMATS!X294='Master Answer Key'!$B293, 1, 0)</f>
        <v>1</v>
      </c>
      <c r="Y291">
        <f>IF(COMMATS!Y294='Master Answer Key'!$B293, 1, 0)</f>
        <v>0</v>
      </c>
      <c r="Z291">
        <f>IF(COMMATS!Z294='Master Answer Key'!$B293, 1, 0)</f>
        <v>0</v>
      </c>
      <c r="AA291">
        <f>IF(COMMATS!AA294='Master Answer Key'!$B293, 1, 0)</f>
        <v>1</v>
      </c>
      <c r="AB291">
        <f>IF(COMMATS!AB294='Master Answer Key'!$B293, 1, 0)</f>
        <v>1</v>
      </c>
      <c r="AC291">
        <f>IF(COMMATS!AC294='Master Answer Key'!$B293, 1, 0)</f>
        <v>1</v>
      </c>
      <c r="AD291">
        <f>IF(COMMATS!AD294='Master Answer Key'!$B293, 1, 0)</f>
        <v>1</v>
      </c>
      <c r="AE291">
        <f>IF(COMMATS!AE294='Master Answer Key'!$B293, 1, 0)</f>
        <v>1</v>
      </c>
      <c r="AF291">
        <f>IF(COMMATS!AF294='Master Answer Key'!$B293, 1, 0)</f>
        <v>1</v>
      </c>
      <c r="AG291">
        <f>IF(COMMATS!AG294='Master Answer Key'!$B293, 1, 0)</f>
        <v>1</v>
      </c>
      <c r="AH291">
        <f>IF(COMMATS!AH294='Master Answer Key'!$B293, 1, 0)</f>
        <v>0</v>
      </c>
      <c r="AI291">
        <f>IF(COMMATS!AI294='Master Answer Key'!$B293, 1, 0)</f>
        <v>1</v>
      </c>
      <c r="AJ291">
        <f>IF(COMMATS!AJ294='Master Answer Key'!$B293, 1, 0)</f>
        <v>1</v>
      </c>
      <c r="AK291">
        <f>IF(COMMATS!AK294='Master Answer Key'!$B293, 1, 0)</f>
        <v>1</v>
      </c>
      <c r="AL291">
        <f>IF(COMMATS!AL294='Master Answer Key'!$B293, 1, 0)</f>
        <v>0</v>
      </c>
      <c r="AM291">
        <f>IF(COMMATS!AM294='Master Answer Key'!$B293, 1, 0)</f>
        <v>1</v>
      </c>
      <c r="AN291">
        <f>IF(COMMATS!AN294='Master Answer Key'!$B293, 1, 0)</f>
        <v>0</v>
      </c>
    </row>
    <row r="292">
      <c r="A292" s="5" t="s">
        <v>396</v>
      </c>
      <c r="B292">
        <f>IF(COMMATS!B295='Master Answer Key'!$B294, 1, 0)</f>
        <v>1</v>
      </c>
      <c r="C292">
        <f>IF(COMMATS!C295='Master Answer Key'!$B294, 1, 0)</f>
        <v>1</v>
      </c>
      <c r="D292">
        <f>IF(COMMATS!D295='Master Answer Key'!$B294, 1, 0)</f>
        <v>1</v>
      </c>
      <c r="E292">
        <f>IF(COMMATS!E295='Master Answer Key'!$B294, 1, 0)</f>
        <v>1</v>
      </c>
      <c r="F292">
        <f>IF(COMMATS!F295='Master Answer Key'!$B294, 1, 0)</f>
        <v>0</v>
      </c>
      <c r="G292">
        <f>IF(COMMATS!G295='Master Answer Key'!$B294, 1, 0)</f>
        <v>0</v>
      </c>
      <c r="H292">
        <f>IF(COMMATS!H295='Master Answer Key'!$B294, 1, 0)</f>
        <v>1</v>
      </c>
      <c r="I292">
        <f>IF(COMMATS!I295='Master Answer Key'!$B294, 1, 0)</f>
        <v>1</v>
      </c>
      <c r="J292">
        <f>IF(COMMATS!J295='Master Answer Key'!$B294, 1, 0)</f>
        <v>1</v>
      </c>
      <c r="K292">
        <f>IF(COMMATS!K295='Master Answer Key'!$B294, 1, 0)</f>
        <v>1</v>
      </c>
      <c r="L292">
        <f>IF(COMMATS!L295='Master Answer Key'!$B294, 1, 0)</f>
        <v>1</v>
      </c>
      <c r="M292">
        <f>IF(COMMATS!M295='Master Answer Key'!$B294, 1, 0)</f>
        <v>1</v>
      </c>
      <c r="N292">
        <f>IF(COMMATS!N295='Master Answer Key'!$B294, 1, 0)</f>
        <v>0</v>
      </c>
      <c r="O292">
        <f>IF(COMMATS!O295='Master Answer Key'!$B294, 1, 0)</f>
        <v>1</v>
      </c>
      <c r="P292">
        <f>IF(COMMATS!P295='Master Answer Key'!$B294, 1, 0)</f>
        <v>1</v>
      </c>
      <c r="Q292">
        <f>IF(COMMATS!Q295='Master Answer Key'!$B294, 1, 0)</f>
        <v>1</v>
      </c>
      <c r="R292">
        <f>IF(COMMATS!R295='Master Answer Key'!$B294, 1, 0)</f>
        <v>0</v>
      </c>
      <c r="S292">
        <f>IF(COMMATS!S295='Master Answer Key'!$B294, 1, 0)</f>
        <v>0</v>
      </c>
      <c r="T292">
        <f>IF(COMMATS!T295='Master Answer Key'!$B294, 1, 0)</f>
        <v>1</v>
      </c>
      <c r="U292">
        <f>IF(COMMATS!U295='Master Answer Key'!$B294, 1, 0)</f>
        <v>0</v>
      </c>
      <c r="V292">
        <f>IF(COMMATS!V295='Master Answer Key'!$B294, 1, 0)</f>
        <v>0</v>
      </c>
      <c r="W292">
        <f>IF(COMMATS!W295='Master Answer Key'!$B294, 1, 0)</f>
        <v>0</v>
      </c>
      <c r="X292">
        <f>IF(COMMATS!X295='Master Answer Key'!$B294, 1, 0)</f>
        <v>1</v>
      </c>
      <c r="Y292">
        <f>IF(COMMATS!Y295='Master Answer Key'!$B294, 1, 0)</f>
        <v>0</v>
      </c>
      <c r="Z292">
        <f>IF(COMMATS!Z295='Master Answer Key'!$B294, 1, 0)</f>
        <v>0</v>
      </c>
      <c r="AA292">
        <f>IF(COMMATS!AA295='Master Answer Key'!$B294, 1, 0)</f>
        <v>1</v>
      </c>
      <c r="AB292">
        <f>IF(COMMATS!AB295='Master Answer Key'!$B294, 1, 0)</f>
        <v>1</v>
      </c>
      <c r="AC292">
        <f>IF(COMMATS!AC295='Master Answer Key'!$B294, 1, 0)</f>
        <v>0</v>
      </c>
      <c r="AD292">
        <f>IF(COMMATS!AD295='Master Answer Key'!$B294, 1, 0)</f>
        <v>0</v>
      </c>
      <c r="AE292">
        <f>IF(COMMATS!AE295='Master Answer Key'!$B294, 1, 0)</f>
        <v>1</v>
      </c>
      <c r="AF292">
        <f>IF(COMMATS!AF295='Master Answer Key'!$B294, 1, 0)</f>
        <v>0</v>
      </c>
      <c r="AG292">
        <f>IF(COMMATS!AG295='Master Answer Key'!$B294, 1, 0)</f>
        <v>1</v>
      </c>
      <c r="AH292">
        <f>IF(COMMATS!AH295='Master Answer Key'!$B294, 1, 0)</f>
        <v>1</v>
      </c>
      <c r="AI292">
        <f>IF(COMMATS!AI295='Master Answer Key'!$B294, 1, 0)</f>
        <v>1</v>
      </c>
      <c r="AJ292">
        <f>IF(COMMATS!AJ295='Master Answer Key'!$B294, 1, 0)</f>
        <v>0</v>
      </c>
      <c r="AK292">
        <f>IF(COMMATS!AK295='Master Answer Key'!$B294, 1, 0)</f>
        <v>1</v>
      </c>
      <c r="AL292">
        <f>IF(COMMATS!AL295='Master Answer Key'!$B294, 1, 0)</f>
        <v>1</v>
      </c>
      <c r="AM292">
        <f>IF(COMMATS!AM295='Master Answer Key'!$B294, 1, 0)</f>
        <v>0</v>
      </c>
      <c r="AN292">
        <f>IF(COMMATS!AN295='Master Answer Key'!$B294, 1, 0)</f>
        <v>0</v>
      </c>
    </row>
    <row r="293">
      <c r="A293" s="5" t="s">
        <v>397</v>
      </c>
      <c r="B293">
        <f>IF(COMMATS!B296='Master Answer Key'!$B295, 1, 0)</f>
        <v>1</v>
      </c>
      <c r="C293">
        <f>IF(COMMATS!C296='Master Answer Key'!$B295, 1, 0)</f>
        <v>1</v>
      </c>
      <c r="D293">
        <f>IF(COMMATS!D296='Master Answer Key'!$B295, 1, 0)</f>
        <v>1</v>
      </c>
      <c r="E293">
        <f>IF(COMMATS!E296='Master Answer Key'!$B295, 1, 0)</f>
        <v>1</v>
      </c>
      <c r="F293">
        <f>IF(COMMATS!F296='Master Answer Key'!$B295, 1, 0)</f>
        <v>1</v>
      </c>
      <c r="G293">
        <f>IF(COMMATS!G296='Master Answer Key'!$B295, 1, 0)</f>
        <v>0</v>
      </c>
      <c r="H293">
        <f>IF(COMMATS!H296='Master Answer Key'!$B295, 1, 0)</f>
        <v>1</v>
      </c>
      <c r="I293">
        <f>IF(COMMATS!I296='Master Answer Key'!$B295, 1, 0)</f>
        <v>1</v>
      </c>
      <c r="J293">
        <f>IF(COMMATS!J296='Master Answer Key'!$B295, 1, 0)</f>
        <v>1</v>
      </c>
      <c r="K293">
        <f>IF(COMMATS!K296='Master Answer Key'!$B295, 1, 0)</f>
        <v>1</v>
      </c>
      <c r="L293">
        <f>IF(COMMATS!L296='Master Answer Key'!$B295, 1, 0)</f>
        <v>1</v>
      </c>
      <c r="M293">
        <f>IF(COMMATS!M296='Master Answer Key'!$B295, 1, 0)</f>
        <v>1</v>
      </c>
      <c r="N293">
        <f>IF(COMMATS!N296='Master Answer Key'!$B295, 1, 0)</f>
        <v>1</v>
      </c>
      <c r="O293">
        <f>IF(COMMATS!O296='Master Answer Key'!$B295, 1, 0)</f>
        <v>1</v>
      </c>
      <c r="P293">
        <f>IF(COMMATS!P296='Master Answer Key'!$B295, 1, 0)</f>
        <v>0</v>
      </c>
      <c r="Q293">
        <f>IF(COMMATS!Q296='Master Answer Key'!$B295, 1, 0)</f>
        <v>1</v>
      </c>
      <c r="R293">
        <f>IF(COMMATS!R296='Master Answer Key'!$B295, 1, 0)</f>
        <v>0</v>
      </c>
      <c r="S293">
        <f>IF(COMMATS!S296='Master Answer Key'!$B295, 1, 0)</f>
        <v>1</v>
      </c>
      <c r="T293">
        <f>IF(COMMATS!T296='Master Answer Key'!$B295, 1, 0)</f>
        <v>1</v>
      </c>
      <c r="U293">
        <f>IF(COMMATS!U296='Master Answer Key'!$B295, 1, 0)</f>
        <v>1</v>
      </c>
      <c r="V293">
        <f>IF(COMMATS!V296='Master Answer Key'!$B295, 1, 0)</f>
        <v>1</v>
      </c>
      <c r="W293">
        <f>IF(COMMATS!W296='Master Answer Key'!$B295, 1, 0)</f>
        <v>0</v>
      </c>
      <c r="X293">
        <f>IF(COMMATS!X296='Master Answer Key'!$B295, 1, 0)</f>
        <v>0</v>
      </c>
      <c r="Y293">
        <f>IF(COMMATS!Y296='Master Answer Key'!$B295, 1, 0)</f>
        <v>0</v>
      </c>
      <c r="Z293">
        <f>IF(COMMATS!Z296='Master Answer Key'!$B295, 1, 0)</f>
        <v>0</v>
      </c>
      <c r="AA293">
        <f>IF(COMMATS!AA296='Master Answer Key'!$B295, 1, 0)</f>
        <v>1</v>
      </c>
      <c r="AB293">
        <f>IF(COMMATS!AB296='Master Answer Key'!$B295, 1, 0)</f>
        <v>1</v>
      </c>
      <c r="AC293">
        <f>IF(COMMATS!AC296='Master Answer Key'!$B295, 1, 0)</f>
        <v>0</v>
      </c>
      <c r="AD293">
        <f>IF(COMMATS!AD296='Master Answer Key'!$B295, 1, 0)</f>
        <v>1</v>
      </c>
      <c r="AE293">
        <f>IF(COMMATS!AE296='Master Answer Key'!$B295, 1, 0)</f>
        <v>1</v>
      </c>
      <c r="AF293">
        <f>IF(COMMATS!AF296='Master Answer Key'!$B295, 1, 0)</f>
        <v>1</v>
      </c>
      <c r="AG293">
        <f>IF(COMMATS!AG296='Master Answer Key'!$B295, 1, 0)</f>
        <v>0</v>
      </c>
      <c r="AH293">
        <f>IF(COMMATS!AH296='Master Answer Key'!$B295, 1, 0)</f>
        <v>1</v>
      </c>
      <c r="AI293">
        <f>IF(COMMATS!AI296='Master Answer Key'!$B295, 1, 0)</f>
        <v>1</v>
      </c>
      <c r="AJ293">
        <f>IF(COMMATS!AJ296='Master Answer Key'!$B295, 1, 0)</f>
        <v>1</v>
      </c>
      <c r="AK293">
        <f>IF(COMMATS!AK296='Master Answer Key'!$B295, 1, 0)</f>
        <v>1</v>
      </c>
      <c r="AL293">
        <f>IF(COMMATS!AL296='Master Answer Key'!$B295, 1, 0)</f>
        <v>0</v>
      </c>
      <c r="AM293">
        <f>IF(COMMATS!AM296='Master Answer Key'!$B295, 1, 0)</f>
        <v>1</v>
      </c>
      <c r="AN293">
        <f>IF(COMMATS!AN296='Master Answer Key'!$B295, 1, 0)</f>
        <v>0</v>
      </c>
    </row>
    <row r="294">
      <c r="A294" s="5" t="s">
        <v>398</v>
      </c>
      <c r="B294">
        <f>IF(COMMATS!B297='Master Answer Key'!$B296, 1, 0)</f>
        <v>1</v>
      </c>
      <c r="C294">
        <f>IF(COMMATS!C297='Master Answer Key'!$B296, 1, 0)</f>
        <v>0</v>
      </c>
      <c r="D294">
        <f>IF(COMMATS!D297='Master Answer Key'!$B296, 1, 0)</f>
        <v>1</v>
      </c>
      <c r="E294">
        <f>IF(COMMATS!E297='Master Answer Key'!$B296, 1, 0)</f>
        <v>1</v>
      </c>
      <c r="F294">
        <f>IF(COMMATS!F297='Master Answer Key'!$B296, 1, 0)</f>
        <v>1</v>
      </c>
      <c r="G294">
        <f>IF(COMMATS!G297='Master Answer Key'!$B296, 1, 0)</f>
        <v>0</v>
      </c>
      <c r="H294">
        <f>IF(COMMATS!H297='Master Answer Key'!$B296, 1, 0)</f>
        <v>1</v>
      </c>
      <c r="I294">
        <f>IF(COMMATS!I297='Master Answer Key'!$B296, 1, 0)</f>
        <v>0</v>
      </c>
      <c r="J294">
        <f>IF(COMMATS!J297='Master Answer Key'!$B296, 1, 0)</f>
        <v>1</v>
      </c>
      <c r="K294">
        <f>IF(COMMATS!K297='Master Answer Key'!$B296, 1, 0)</f>
        <v>1</v>
      </c>
      <c r="L294">
        <f>IF(COMMATS!L297='Master Answer Key'!$B296, 1, 0)</f>
        <v>1</v>
      </c>
      <c r="M294">
        <f>IF(COMMATS!M297='Master Answer Key'!$B296, 1, 0)</f>
        <v>1</v>
      </c>
      <c r="N294">
        <f>IF(COMMATS!N297='Master Answer Key'!$B296, 1, 0)</f>
        <v>1</v>
      </c>
      <c r="O294">
        <f>IF(COMMATS!O297='Master Answer Key'!$B296, 1, 0)</f>
        <v>1</v>
      </c>
      <c r="P294">
        <f>IF(COMMATS!P297='Master Answer Key'!$B296, 1, 0)</f>
        <v>0</v>
      </c>
      <c r="Q294">
        <f>IF(COMMATS!Q297='Master Answer Key'!$B296, 1, 0)</f>
        <v>0</v>
      </c>
      <c r="R294">
        <f>IF(COMMATS!R297='Master Answer Key'!$B296, 1, 0)</f>
        <v>0</v>
      </c>
      <c r="S294">
        <f>IF(COMMATS!S297='Master Answer Key'!$B296, 1, 0)</f>
        <v>0</v>
      </c>
      <c r="T294">
        <f>IF(COMMATS!T297='Master Answer Key'!$B296, 1, 0)</f>
        <v>0</v>
      </c>
      <c r="U294">
        <f>IF(COMMATS!U297='Master Answer Key'!$B296, 1, 0)</f>
        <v>1</v>
      </c>
      <c r="V294">
        <f>IF(COMMATS!V297='Master Answer Key'!$B296, 1, 0)</f>
        <v>1</v>
      </c>
      <c r="W294">
        <f>IF(COMMATS!W297='Master Answer Key'!$B296, 1, 0)</f>
        <v>0</v>
      </c>
      <c r="X294">
        <f>IF(COMMATS!X297='Master Answer Key'!$B296, 1, 0)</f>
        <v>1</v>
      </c>
      <c r="Y294">
        <f>IF(COMMATS!Y297='Master Answer Key'!$B296, 1, 0)</f>
        <v>0</v>
      </c>
      <c r="Z294">
        <f>IF(COMMATS!Z297='Master Answer Key'!$B296, 1, 0)</f>
        <v>0</v>
      </c>
      <c r="AA294">
        <f>IF(COMMATS!AA297='Master Answer Key'!$B296, 1, 0)</f>
        <v>1</v>
      </c>
      <c r="AB294">
        <f>IF(COMMATS!AB297='Master Answer Key'!$B296, 1, 0)</f>
        <v>1</v>
      </c>
      <c r="AC294">
        <f>IF(COMMATS!AC297='Master Answer Key'!$B296, 1, 0)</f>
        <v>1</v>
      </c>
      <c r="AD294">
        <f>IF(COMMATS!AD297='Master Answer Key'!$B296, 1, 0)</f>
        <v>1</v>
      </c>
      <c r="AE294">
        <f>IF(COMMATS!AE297='Master Answer Key'!$B296, 1, 0)</f>
        <v>0</v>
      </c>
      <c r="AF294">
        <f>IF(COMMATS!AF297='Master Answer Key'!$B296, 1, 0)</f>
        <v>1</v>
      </c>
      <c r="AG294">
        <f>IF(COMMATS!AG297='Master Answer Key'!$B296, 1, 0)</f>
        <v>0</v>
      </c>
      <c r="AH294">
        <f>IF(COMMATS!AH297='Master Answer Key'!$B296, 1, 0)</f>
        <v>1</v>
      </c>
      <c r="AI294">
        <f>IF(COMMATS!AI297='Master Answer Key'!$B296, 1, 0)</f>
        <v>1</v>
      </c>
      <c r="AJ294">
        <f>IF(COMMATS!AJ297='Master Answer Key'!$B296, 1, 0)</f>
        <v>1</v>
      </c>
      <c r="AK294">
        <f>IF(COMMATS!AK297='Master Answer Key'!$B296, 1, 0)</f>
        <v>1</v>
      </c>
      <c r="AL294">
        <f>IF(COMMATS!AL297='Master Answer Key'!$B296, 1, 0)</f>
        <v>0</v>
      </c>
      <c r="AM294">
        <f>IF(COMMATS!AM297='Master Answer Key'!$B296, 1, 0)</f>
        <v>0</v>
      </c>
      <c r="AN294">
        <f>IF(COMMATS!AN297='Master Answer Key'!$B296, 1, 0)</f>
        <v>0</v>
      </c>
    </row>
    <row r="295">
      <c r="A295" s="5" t="s">
        <v>399</v>
      </c>
      <c r="B295">
        <f>IF(COMMATS!B298='Master Answer Key'!$B297, 1, 0)</f>
        <v>1</v>
      </c>
      <c r="C295">
        <f>IF(COMMATS!C298='Master Answer Key'!$B297, 1, 0)</f>
        <v>1</v>
      </c>
      <c r="D295">
        <f>IF(COMMATS!D298='Master Answer Key'!$B297, 1, 0)</f>
        <v>0</v>
      </c>
      <c r="E295">
        <f>IF(COMMATS!E298='Master Answer Key'!$B297, 1, 0)</f>
        <v>1</v>
      </c>
      <c r="F295">
        <f>IF(COMMATS!F298='Master Answer Key'!$B297, 1, 0)</f>
        <v>1</v>
      </c>
      <c r="G295">
        <f>IF(COMMATS!G298='Master Answer Key'!$B297, 1, 0)</f>
        <v>0</v>
      </c>
      <c r="H295">
        <f>IF(COMMATS!H298='Master Answer Key'!$B297, 1, 0)</f>
        <v>1</v>
      </c>
      <c r="I295">
        <f>IF(COMMATS!I298='Master Answer Key'!$B297, 1, 0)</f>
        <v>0</v>
      </c>
      <c r="J295">
        <f>IF(COMMATS!J298='Master Answer Key'!$B297, 1, 0)</f>
        <v>1</v>
      </c>
      <c r="K295">
        <f>IF(COMMATS!K298='Master Answer Key'!$B297, 1, 0)</f>
        <v>1</v>
      </c>
      <c r="L295">
        <f>IF(COMMATS!L298='Master Answer Key'!$B297, 1, 0)</f>
        <v>1</v>
      </c>
      <c r="M295">
        <f>IF(COMMATS!M298='Master Answer Key'!$B297, 1, 0)</f>
        <v>1</v>
      </c>
      <c r="N295">
        <f>IF(COMMATS!N298='Master Answer Key'!$B297, 1, 0)</f>
        <v>0</v>
      </c>
      <c r="O295">
        <f>IF(COMMATS!O298='Master Answer Key'!$B297, 1, 0)</f>
        <v>1</v>
      </c>
      <c r="P295">
        <f>IF(COMMATS!P298='Master Answer Key'!$B297, 1, 0)</f>
        <v>1</v>
      </c>
      <c r="Q295">
        <f>IF(COMMATS!Q298='Master Answer Key'!$B297, 1, 0)</f>
        <v>0</v>
      </c>
      <c r="R295">
        <f>IF(COMMATS!R298='Master Answer Key'!$B297, 1, 0)</f>
        <v>0</v>
      </c>
      <c r="S295">
        <f>IF(COMMATS!S298='Master Answer Key'!$B297, 1, 0)</f>
        <v>0</v>
      </c>
      <c r="T295">
        <f>IF(COMMATS!T298='Master Answer Key'!$B297, 1, 0)</f>
        <v>1</v>
      </c>
      <c r="U295">
        <f>IF(COMMATS!U298='Master Answer Key'!$B297, 1, 0)</f>
        <v>1</v>
      </c>
      <c r="V295">
        <f>IF(COMMATS!V298='Master Answer Key'!$B297, 1, 0)</f>
        <v>1</v>
      </c>
      <c r="W295">
        <f>IF(COMMATS!W298='Master Answer Key'!$B297, 1, 0)</f>
        <v>0</v>
      </c>
      <c r="X295">
        <f>IF(COMMATS!X298='Master Answer Key'!$B297, 1, 0)</f>
        <v>1</v>
      </c>
      <c r="Y295">
        <f>IF(COMMATS!Y298='Master Answer Key'!$B297, 1, 0)</f>
        <v>0</v>
      </c>
      <c r="Z295">
        <f>IF(COMMATS!Z298='Master Answer Key'!$B297, 1, 0)</f>
        <v>0</v>
      </c>
      <c r="AA295">
        <f>IF(COMMATS!AA298='Master Answer Key'!$B297, 1, 0)</f>
        <v>1</v>
      </c>
      <c r="AB295">
        <f>IF(COMMATS!AB298='Master Answer Key'!$B297, 1, 0)</f>
        <v>1</v>
      </c>
      <c r="AC295">
        <f>IF(COMMATS!AC298='Master Answer Key'!$B297, 1, 0)</f>
        <v>0</v>
      </c>
      <c r="AD295">
        <f>IF(COMMATS!AD298='Master Answer Key'!$B297, 1, 0)</f>
        <v>1</v>
      </c>
      <c r="AE295">
        <f>IF(COMMATS!AE298='Master Answer Key'!$B297, 1, 0)</f>
        <v>0</v>
      </c>
      <c r="AF295">
        <f>IF(COMMATS!AF298='Master Answer Key'!$B297, 1, 0)</f>
        <v>0</v>
      </c>
      <c r="AG295">
        <f>IF(COMMATS!AG298='Master Answer Key'!$B297, 1, 0)</f>
        <v>1</v>
      </c>
      <c r="AH295">
        <f>IF(COMMATS!AH298='Master Answer Key'!$B297, 1, 0)</f>
        <v>1</v>
      </c>
      <c r="AI295">
        <f>IF(COMMATS!AI298='Master Answer Key'!$B297, 1, 0)</f>
        <v>1</v>
      </c>
      <c r="AJ295">
        <f>IF(COMMATS!AJ298='Master Answer Key'!$B297, 1, 0)</f>
        <v>1</v>
      </c>
      <c r="AK295">
        <f>IF(COMMATS!AK298='Master Answer Key'!$B297, 1, 0)</f>
        <v>1</v>
      </c>
      <c r="AL295">
        <f>IF(COMMATS!AL298='Master Answer Key'!$B297, 1, 0)</f>
        <v>0</v>
      </c>
      <c r="AM295">
        <f>IF(COMMATS!AM298='Master Answer Key'!$B297, 1, 0)</f>
        <v>1</v>
      </c>
      <c r="AN295">
        <f>IF(COMMATS!AN298='Master Answer Key'!$B297, 1, 0)</f>
        <v>0</v>
      </c>
    </row>
    <row r="296">
      <c r="A296" s="5" t="s">
        <v>400</v>
      </c>
      <c r="B296">
        <f>IF(COMMATS!B299='Master Answer Key'!$B298, 1, 0)</f>
        <v>1</v>
      </c>
      <c r="C296">
        <f>IF(COMMATS!C299='Master Answer Key'!$B298, 1, 0)</f>
        <v>0</v>
      </c>
      <c r="D296">
        <f>IF(COMMATS!D299='Master Answer Key'!$B298, 1, 0)</f>
        <v>1</v>
      </c>
      <c r="E296">
        <f>IF(COMMATS!E299='Master Answer Key'!$B298, 1, 0)</f>
        <v>0</v>
      </c>
      <c r="F296">
        <f>IF(COMMATS!F299='Master Answer Key'!$B298, 1, 0)</f>
        <v>0</v>
      </c>
      <c r="G296">
        <f>IF(COMMATS!G299='Master Answer Key'!$B298, 1, 0)</f>
        <v>0</v>
      </c>
      <c r="H296">
        <f>IF(COMMATS!H299='Master Answer Key'!$B298, 1, 0)</f>
        <v>0</v>
      </c>
      <c r="I296">
        <f>IF(COMMATS!I299='Master Answer Key'!$B298, 1, 0)</f>
        <v>0</v>
      </c>
      <c r="J296">
        <f>IF(COMMATS!J299='Master Answer Key'!$B298, 1, 0)</f>
        <v>1</v>
      </c>
      <c r="K296">
        <f>IF(COMMATS!K299='Master Answer Key'!$B298, 1, 0)</f>
        <v>1</v>
      </c>
      <c r="L296">
        <f>IF(COMMATS!L299='Master Answer Key'!$B298, 1, 0)</f>
        <v>1</v>
      </c>
      <c r="M296">
        <f>IF(COMMATS!M299='Master Answer Key'!$B298, 1, 0)</f>
        <v>1</v>
      </c>
      <c r="N296">
        <f>IF(COMMATS!N299='Master Answer Key'!$B298, 1, 0)</f>
        <v>1</v>
      </c>
      <c r="O296">
        <f>IF(COMMATS!O299='Master Answer Key'!$B298, 1, 0)</f>
        <v>1</v>
      </c>
      <c r="P296">
        <f>IF(COMMATS!P299='Master Answer Key'!$B298, 1, 0)</f>
        <v>0</v>
      </c>
      <c r="Q296">
        <f>IF(COMMATS!Q299='Master Answer Key'!$B298, 1, 0)</f>
        <v>1</v>
      </c>
      <c r="R296">
        <f>IF(COMMATS!R299='Master Answer Key'!$B298, 1, 0)</f>
        <v>0</v>
      </c>
      <c r="S296">
        <f>IF(COMMATS!S299='Master Answer Key'!$B298, 1, 0)</f>
        <v>0</v>
      </c>
      <c r="T296">
        <f>IF(COMMATS!T299='Master Answer Key'!$B298, 1, 0)</f>
        <v>1</v>
      </c>
      <c r="U296">
        <f>IF(COMMATS!U299='Master Answer Key'!$B298, 1, 0)</f>
        <v>0</v>
      </c>
      <c r="V296">
        <f>IF(COMMATS!V299='Master Answer Key'!$B298, 1, 0)</f>
        <v>0</v>
      </c>
      <c r="W296">
        <f>IF(COMMATS!W299='Master Answer Key'!$B298, 1, 0)</f>
        <v>0</v>
      </c>
      <c r="X296">
        <f>IF(COMMATS!X299='Master Answer Key'!$B298, 1, 0)</f>
        <v>0</v>
      </c>
      <c r="Y296">
        <f>IF(COMMATS!Y299='Master Answer Key'!$B298, 1, 0)</f>
        <v>0</v>
      </c>
      <c r="Z296">
        <f>IF(COMMATS!Z299='Master Answer Key'!$B298, 1, 0)</f>
        <v>0</v>
      </c>
      <c r="AA296">
        <f>IF(COMMATS!AA299='Master Answer Key'!$B298, 1, 0)</f>
        <v>1</v>
      </c>
      <c r="AB296">
        <f>IF(COMMATS!AB299='Master Answer Key'!$B298, 1, 0)</f>
        <v>1</v>
      </c>
      <c r="AC296">
        <f>IF(COMMATS!AC299='Master Answer Key'!$B298, 1, 0)</f>
        <v>0</v>
      </c>
      <c r="AD296">
        <f>IF(COMMATS!AD299='Master Answer Key'!$B298, 1, 0)</f>
        <v>0</v>
      </c>
      <c r="AE296">
        <f>IF(COMMATS!AE299='Master Answer Key'!$B298, 1, 0)</f>
        <v>0</v>
      </c>
      <c r="AF296">
        <f>IF(COMMATS!AF299='Master Answer Key'!$B298, 1, 0)</f>
        <v>0</v>
      </c>
      <c r="AG296">
        <f>IF(COMMATS!AG299='Master Answer Key'!$B298, 1, 0)</f>
        <v>1</v>
      </c>
      <c r="AH296">
        <f>IF(COMMATS!AH299='Master Answer Key'!$B298, 1, 0)</f>
        <v>1</v>
      </c>
      <c r="AI296">
        <f>IF(COMMATS!AI299='Master Answer Key'!$B298, 1, 0)</f>
        <v>1</v>
      </c>
      <c r="AJ296">
        <f>IF(COMMATS!AJ299='Master Answer Key'!$B298, 1, 0)</f>
        <v>1</v>
      </c>
      <c r="AK296">
        <f>IF(COMMATS!AK299='Master Answer Key'!$B298, 1, 0)</f>
        <v>1</v>
      </c>
      <c r="AL296">
        <f>IF(COMMATS!AL299='Master Answer Key'!$B298, 1, 0)</f>
        <v>0</v>
      </c>
      <c r="AM296">
        <f>IF(COMMATS!AM299='Master Answer Key'!$B298, 1, 0)</f>
        <v>0</v>
      </c>
      <c r="AN296">
        <f>IF(COMMATS!AN299='Master Answer Key'!$B298, 1, 0)</f>
        <v>0</v>
      </c>
    </row>
    <row r="297">
      <c r="A297" s="5" t="s">
        <v>401</v>
      </c>
      <c r="B297">
        <f>IF(COMMATS!B300='Master Answer Key'!$B299, 1, 0)</f>
        <v>1</v>
      </c>
      <c r="C297">
        <f>IF(COMMATS!C300='Master Answer Key'!$B299, 1, 0)</f>
        <v>0</v>
      </c>
      <c r="D297">
        <f>IF(COMMATS!D300='Master Answer Key'!$B299, 1, 0)</f>
        <v>0</v>
      </c>
      <c r="E297">
        <f>IF(COMMATS!E300='Master Answer Key'!$B299, 1, 0)</f>
        <v>1</v>
      </c>
      <c r="F297">
        <f>IF(COMMATS!F300='Master Answer Key'!$B299, 1, 0)</f>
        <v>0</v>
      </c>
      <c r="G297">
        <f>IF(COMMATS!G300='Master Answer Key'!$B299, 1, 0)</f>
        <v>0</v>
      </c>
      <c r="H297">
        <f>IF(COMMATS!H300='Master Answer Key'!$B299, 1, 0)</f>
        <v>0</v>
      </c>
      <c r="I297">
        <f>IF(COMMATS!I300='Master Answer Key'!$B299, 1, 0)</f>
        <v>0</v>
      </c>
      <c r="J297">
        <f>IF(COMMATS!J300='Master Answer Key'!$B299, 1, 0)</f>
        <v>0</v>
      </c>
      <c r="K297">
        <f>IF(COMMATS!K300='Master Answer Key'!$B299, 1, 0)</f>
        <v>0</v>
      </c>
      <c r="L297">
        <f>IF(COMMATS!L300='Master Answer Key'!$B299, 1, 0)</f>
        <v>0</v>
      </c>
      <c r="M297">
        <f>IF(COMMATS!M300='Master Answer Key'!$B299, 1, 0)</f>
        <v>1</v>
      </c>
      <c r="N297">
        <f>IF(COMMATS!N300='Master Answer Key'!$B299, 1, 0)</f>
        <v>0</v>
      </c>
      <c r="O297">
        <f>IF(COMMATS!O300='Master Answer Key'!$B299, 1, 0)</f>
        <v>1</v>
      </c>
      <c r="P297">
        <f>IF(COMMATS!P300='Master Answer Key'!$B299, 1, 0)</f>
        <v>0</v>
      </c>
      <c r="Q297">
        <f>IF(COMMATS!Q300='Master Answer Key'!$B299, 1, 0)</f>
        <v>0</v>
      </c>
      <c r="R297">
        <f>IF(COMMATS!R300='Master Answer Key'!$B299, 1, 0)</f>
        <v>0</v>
      </c>
      <c r="S297">
        <f>IF(COMMATS!S300='Master Answer Key'!$B299, 1, 0)</f>
        <v>0</v>
      </c>
      <c r="T297">
        <f>IF(COMMATS!T300='Master Answer Key'!$B299, 1, 0)</f>
        <v>1</v>
      </c>
      <c r="U297">
        <f>IF(COMMATS!U300='Master Answer Key'!$B299, 1, 0)</f>
        <v>1</v>
      </c>
      <c r="V297">
        <f>IF(COMMATS!V300='Master Answer Key'!$B299, 1, 0)</f>
        <v>1</v>
      </c>
      <c r="W297">
        <f>IF(COMMATS!W300='Master Answer Key'!$B299, 1, 0)</f>
        <v>0</v>
      </c>
      <c r="X297">
        <f>IF(COMMATS!X300='Master Answer Key'!$B299, 1, 0)</f>
        <v>1</v>
      </c>
      <c r="Y297">
        <f>IF(COMMATS!Y300='Master Answer Key'!$B299, 1, 0)</f>
        <v>0</v>
      </c>
      <c r="Z297">
        <f>IF(COMMATS!Z300='Master Answer Key'!$B299, 1, 0)</f>
        <v>0</v>
      </c>
      <c r="AA297">
        <f>IF(COMMATS!AA300='Master Answer Key'!$B299, 1, 0)</f>
        <v>1</v>
      </c>
      <c r="AB297">
        <f>IF(COMMATS!AB300='Master Answer Key'!$B299, 1, 0)</f>
        <v>1</v>
      </c>
      <c r="AC297">
        <f>IF(COMMATS!AC300='Master Answer Key'!$B299, 1, 0)</f>
        <v>1</v>
      </c>
      <c r="AD297">
        <f>IF(COMMATS!AD300='Master Answer Key'!$B299, 1, 0)</f>
        <v>0</v>
      </c>
      <c r="AE297">
        <f>IF(COMMATS!AE300='Master Answer Key'!$B299, 1, 0)</f>
        <v>1</v>
      </c>
      <c r="AF297">
        <f>IF(COMMATS!AF300='Master Answer Key'!$B299, 1, 0)</f>
        <v>0</v>
      </c>
      <c r="AG297">
        <f>IF(COMMATS!AG300='Master Answer Key'!$B299, 1, 0)</f>
        <v>1</v>
      </c>
      <c r="AH297">
        <f>IF(COMMATS!AH300='Master Answer Key'!$B299, 1, 0)</f>
        <v>1</v>
      </c>
      <c r="AI297">
        <f>IF(COMMATS!AI300='Master Answer Key'!$B299, 1, 0)</f>
        <v>1</v>
      </c>
      <c r="AJ297">
        <f>IF(COMMATS!AJ300='Master Answer Key'!$B299, 1, 0)</f>
        <v>1</v>
      </c>
      <c r="AK297">
        <f>IF(COMMATS!AK300='Master Answer Key'!$B299, 1, 0)</f>
        <v>0</v>
      </c>
      <c r="AL297">
        <f>IF(COMMATS!AL300='Master Answer Key'!$B299, 1, 0)</f>
        <v>0</v>
      </c>
      <c r="AM297">
        <f>IF(COMMATS!AM300='Master Answer Key'!$B299, 1, 0)</f>
        <v>0</v>
      </c>
      <c r="AN297">
        <f>IF(COMMATS!AN300='Master Answer Key'!$B299, 1, 0)</f>
        <v>0</v>
      </c>
    </row>
    <row r="298">
      <c r="A298" s="5" t="s">
        <v>402</v>
      </c>
      <c r="B298">
        <f>IF(COMMATS!B301='Master Answer Key'!$B300, 1, 0)</f>
        <v>1</v>
      </c>
      <c r="C298">
        <f>IF(COMMATS!C301='Master Answer Key'!$B300, 1, 0)</f>
        <v>1</v>
      </c>
      <c r="D298">
        <f>IF(COMMATS!D301='Master Answer Key'!$B300, 1, 0)</f>
        <v>1</v>
      </c>
      <c r="E298">
        <f>IF(COMMATS!E301='Master Answer Key'!$B300, 1, 0)</f>
        <v>0</v>
      </c>
      <c r="F298">
        <f>IF(COMMATS!F301='Master Answer Key'!$B300, 1, 0)</f>
        <v>1</v>
      </c>
      <c r="G298">
        <f>IF(COMMATS!G301='Master Answer Key'!$B300, 1, 0)</f>
        <v>0</v>
      </c>
      <c r="H298">
        <f>IF(COMMATS!H301='Master Answer Key'!$B300, 1, 0)</f>
        <v>1</v>
      </c>
      <c r="I298">
        <f>IF(COMMATS!I301='Master Answer Key'!$B300, 1, 0)</f>
        <v>1</v>
      </c>
      <c r="J298">
        <f>IF(COMMATS!J301='Master Answer Key'!$B300, 1, 0)</f>
        <v>1</v>
      </c>
      <c r="K298">
        <f>IF(COMMATS!K301='Master Answer Key'!$B300, 1, 0)</f>
        <v>1</v>
      </c>
      <c r="L298">
        <f>IF(COMMATS!L301='Master Answer Key'!$B300, 1, 0)</f>
        <v>1</v>
      </c>
      <c r="M298">
        <f>IF(COMMATS!M301='Master Answer Key'!$B300, 1, 0)</f>
        <v>1</v>
      </c>
      <c r="N298">
        <f>IF(COMMATS!N301='Master Answer Key'!$B300, 1, 0)</f>
        <v>1</v>
      </c>
      <c r="O298">
        <f>IF(COMMATS!O301='Master Answer Key'!$B300, 1, 0)</f>
        <v>1</v>
      </c>
      <c r="P298">
        <f>IF(COMMATS!P301='Master Answer Key'!$B300, 1, 0)</f>
        <v>0</v>
      </c>
      <c r="Q298">
        <f>IF(COMMATS!Q301='Master Answer Key'!$B300, 1, 0)</f>
        <v>1</v>
      </c>
      <c r="R298">
        <f>IF(COMMATS!R301='Master Answer Key'!$B300, 1, 0)</f>
        <v>0</v>
      </c>
      <c r="S298">
        <f>IF(COMMATS!S301='Master Answer Key'!$B300, 1, 0)</f>
        <v>1</v>
      </c>
      <c r="T298">
        <f>IF(COMMATS!T301='Master Answer Key'!$B300, 1, 0)</f>
        <v>1</v>
      </c>
      <c r="U298">
        <f>IF(COMMATS!U301='Master Answer Key'!$B300, 1, 0)</f>
        <v>1</v>
      </c>
      <c r="V298">
        <f>IF(COMMATS!V301='Master Answer Key'!$B300, 1, 0)</f>
        <v>1</v>
      </c>
      <c r="W298">
        <f>IF(COMMATS!W301='Master Answer Key'!$B300, 1, 0)</f>
        <v>0</v>
      </c>
      <c r="X298">
        <f>IF(COMMATS!X301='Master Answer Key'!$B300, 1, 0)</f>
        <v>1</v>
      </c>
      <c r="Y298">
        <f>IF(COMMATS!Y301='Master Answer Key'!$B300, 1, 0)</f>
        <v>0</v>
      </c>
      <c r="Z298">
        <f>IF(COMMATS!Z301='Master Answer Key'!$B300, 1, 0)</f>
        <v>0</v>
      </c>
      <c r="AA298">
        <f>IF(COMMATS!AA301='Master Answer Key'!$B300, 1, 0)</f>
        <v>1</v>
      </c>
      <c r="AB298">
        <f>IF(COMMATS!AB301='Master Answer Key'!$B300, 1, 0)</f>
        <v>1</v>
      </c>
      <c r="AC298">
        <f>IF(COMMATS!AC301='Master Answer Key'!$B300, 1, 0)</f>
        <v>0</v>
      </c>
      <c r="AD298">
        <f>IF(COMMATS!AD301='Master Answer Key'!$B300, 1, 0)</f>
        <v>1</v>
      </c>
      <c r="AE298">
        <f>IF(COMMATS!AE301='Master Answer Key'!$B300, 1, 0)</f>
        <v>1</v>
      </c>
      <c r="AF298">
        <f>IF(COMMATS!AF301='Master Answer Key'!$B300, 1, 0)</f>
        <v>1</v>
      </c>
      <c r="AG298">
        <f>IF(COMMATS!AG301='Master Answer Key'!$B300, 1, 0)</f>
        <v>1</v>
      </c>
      <c r="AH298">
        <f>IF(COMMATS!AH301='Master Answer Key'!$B300, 1, 0)</f>
        <v>1</v>
      </c>
      <c r="AI298">
        <f>IF(COMMATS!AI301='Master Answer Key'!$B300, 1, 0)</f>
        <v>1</v>
      </c>
      <c r="AJ298">
        <f>IF(COMMATS!AJ301='Master Answer Key'!$B300, 1, 0)</f>
        <v>1</v>
      </c>
      <c r="AK298">
        <f>IF(COMMATS!AK301='Master Answer Key'!$B300, 1, 0)</f>
        <v>1</v>
      </c>
      <c r="AL298">
        <f>IF(COMMATS!AL301='Master Answer Key'!$B300, 1, 0)</f>
        <v>1</v>
      </c>
      <c r="AM298">
        <f>IF(COMMATS!AM301='Master Answer Key'!$B300, 1, 0)</f>
        <v>1</v>
      </c>
      <c r="AN298">
        <f>IF(COMMATS!AN301='Master Answer Key'!$B300, 1, 0)</f>
        <v>0</v>
      </c>
    </row>
    <row r="299">
      <c r="A299" s="5" t="s">
        <v>403</v>
      </c>
      <c r="B299">
        <f>IF(COMMATS!B302='Master Answer Key'!$B301, 1, 0)</f>
        <v>1</v>
      </c>
      <c r="C299">
        <f>IF(COMMATS!C302='Master Answer Key'!$B301, 1, 0)</f>
        <v>1</v>
      </c>
      <c r="D299">
        <f>IF(COMMATS!D302='Master Answer Key'!$B301, 1, 0)</f>
        <v>1</v>
      </c>
      <c r="E299">
        <f>IF(COMMATS!E302='Master Answer Key'!$B301, 1, 0)</f>
        <v>1</v>
      </c>
      <c r="F299">
        <f>IF(COMMATS!F302='Master Answer Key'!$B301, 1, 0)</f>
        <v>1</v>
      </c>
      <c r="G299">
        <f>IF(COMMATS!G302='Master Answer Key'!$B301, 1, 0)</f>
        <v>0</v>
      </c>
      <c r="H299">
        <f>IF(COMMATS!H302='Master Answer Key'!$B301, 1, 0)</f>
        <v>1</v>
      </c>
      <c r="I299">
        <f>IF(COMMATS!I302='Master Answer Key'!$B301, 1, 0)</f>
        <v>1</v>
      </c>
      <c r="J299">
        <f>IF(COMMATS!J302='Master Answer Key'!$B301, 1, 0)</f>
        <v>1</v>
      </c>
      <c r="K299">
        <f>IF(COMMATS!K302='Master Answer Key'!$B301, 1, 0)</f>
        <v>0</v>
      </c>
      <c r="L299">
        <f>IF(COMMATS!L302='Master Answer Key'!$B301, 1, 0)</f>
        <v>1</v>
      </c>
      <c r="M299">
        <f>IF(COMMATS!M302='Master Answer Key'!$B301, 1, 0)</f>
        <v>1</v>
      </c>
      <c r="N299">
        <f>IF(COMMATS!N302='Master Answer Key'!$B301, 1, 0)</f>
        <v>1</v>
      </c>
      <c r="O299">
        <f>IF(COMMATS!O302='Master Answer Key'!$B301, 1, 0)</f>
        <v>1</v>
      </c>
      <c r="P299">
        <f>IF(COMMATS!P302='Master Answer Key'!$B301, 1, 0)</f>
        <v>1</v>
      </c>
      <c r="Q299">
        <f>IF(COMMATS!Q302='Master Answer Key'!$B301, 1, 0)</f>
        <v>1</v>
      </c>
      <c r="R299">
        <f>IF(COMMATS!R302='Master Answer Key'!$B301, 1, 0)</f>
        <v>1</v>
      </c>
      <c r="S299">
        <f>IF(COMMATS!S302='Master Answer Key'!$B301, 1, 0)</f>
        <v>0</v>
      </c>
      <c r="T299">
        <f>IF(COMMATS!T302='Master Answer Key'!$B301, 1, 0)</f>
        <v>1</v>
      </c>
      <c r="U299">
        <f>IF(COMMATS!U302='Master Answer Key'!$B301, 1, 0)</f>
        <v>1</v>
      </c>
      <c r="V299">
        <f>IF(COMMATS!V302='Master Answer Key'!$B301, 1, 0)</f>
        <v>1</v>
      </c>
      <c r="W299">
        <f>IF(COMMATS!W302='Master Answer Key'!$B301, 1, 0)</f>
        <v>0</v>
      </c>
      <c r="X299">
        <f>IF(COMMATS!X302='Master Answer Key'!$B301, 1, 0)</f>
        <v>1</v>
      </c>
      <c r="Y299">
        <f>IF(COMMATS!Y302='Master Answer Key'!$B301, 1, 0)</f>
        <v>0</v>
      </c>
      <c r="Z299">
        <f>IF(COMMATS!Z302='Master Answer Key'!$B301, 1, 0)</f>
        <v>0</v>
      </c>
      <c r="AA299">
        <f>IF(COMMATS!AA302='Master Answer Key'!$B301, 1, 0)</f>
        <v>1</v>
      </c>
      <c r="AB299">
        <f>IF(COMMATS!AB302='Master Answer Key'!$B301, 1, 0)</f>
        <v>1</v>
      </c>
      <c r="AC299">
        <f>IF(COMMATS!AC302='Master Answer Key'!$B301, 1, 0)</f>
        <v>1</v>
      </c>
      <c r="AD299">
        <f>IF(COMMATS!AD302='Master Answer Key'!$B301, 1, 0)</f>
        <v>1</v>
      </c>
      <c r="AE299">
        <f>IF(COMMATS!AE302='Master Answer Key'!$B301, 1, 0)</f>
        <v>1</v>
      </c>
      <c r="AF299">
        <f>IF(COMMATS!AF302='Master Answer Key'!$B301, 1, 0)</f>
        <v>0</v>
      </c>
      <c r="AG299">
        <f>IF(COMMATS!AG302='Master Answer Key'!$B301, 1, 0)</f>
        <v>0</v>
      </c>
      <c r="AH299">
        <f>IF(COMMATS!AH302='Master Answer Key'!$B301, 1, 0)</f>
        <v>1</v>
      </c>
      <c r="AI299">
        <f>IF(COMMATS!AI302='Master Answer Key'!$B301, 1, 0)</f>
        <v>1</v>
      </c>
      <c r="AJ299">
        <f>IF(COMMATS!AJ302='Master Answer Key'!$B301, 1, 0)</f>
        <v>1</v>
      </c>
      <c r="AK299">
        <f>IF(COMMATS!AK302='Master Answer Key'!$B301, 1, 0)</f>
        <v>1</v>
      </c>
      <c r="AL299">
        <f>IF(COMMATS!AL302='Master Answer Key'!$B301, 1, 0)</f>
        <v>0</v>
      </c>
      <c r="AM299">
        <f>IF(COMMATS!AM302='Master Answer Key'!$B301, 1, 0)</f>
        <v>1</v>
      </c>
      <c r="AN299">
        <f>IF(COMMATS!AN302='Master Answer Key'!$B301, 1, 0)</f>
        <v>0</v>
      </c>
    </row>
    <row r="300">
      <c r="A300" s="5" t="s">
        <v>404</v>
      </c>
      <c r="B300">
        <f>IF(COMMATS!B303='Master Answer Key'!$B302, 1, 0)</f>
        <v>1</v>
      </c>
      <c r="C300">
        <f>IF(COMMATS!C303='Master Answer Key'!$B302, 1, 0)</f>
        <v>0</v>
      </c>
      <c r="D300">
        <f>IF(COMMATS!D303='Master Answer Key'!$B302, 1, 0)</f>
        <v>0</v>
      </c>
      <c r="E300">
        <f>IF(COMMATS!E303='Master Answer Key'!$B302, 1, 0)</f>
        <v>1</v>
      </c>
      <c r="F300">
        <f>IF(COMMATS!F303='Master Answer Key'!$B302, 1, 0)</f>
        <v>1</v>
      </c>
      <c r="G300">
        <f>IF(COMMATS!G303='Master Answer Key'!$B302, 1, 0)</f>
        <v>0</v>
      </c>
      <c r="H300">
        <f>IF(COMMATS!H303='Master Answer Key'!$B302, 1, 0)</f>
        <v>1</v>
      </c>
      <c r="I300">
        <f>IF(COMMATS!I303='Master Answer Key'!$B302, 1, 0)</f>
        <v>0</v>
      </c>
      <c r="J300">
        <f>IF(COMMATS!J303='Master Answer Key'!$B302, 1, 0)</f>
        <v>0</v>
      </c>
      <c r="K300">
        <f>IF(COMMATS!K303='Master Answer Key'!$B302, 1, 0)</f>
        <v>1</v>
      </c>
      <c r="L300">
        <f>IF(COMMATS!L303='Master Answer Key'!$B302, 1, 0)</f>
        <v>1</v>
      </c>
      <c r="M300">
        <f>IF(COMMATS!M303='Master Answer Key'!$B302, 1, 0)</f>
        <v>1</v>
      </c>
      <c r="N300">
        <f>IF(COMMATS!N303='Master Answer Key'!$B302, 1, 0)</f>
        <v>0</v>
      </c>
      <c r="O300">
        <f>IF(COMMATS!O303='Master Answer Key'!$B302, 1, 0)</f>
        <v>0</v>
      </c>
      <c r="P300">
        <f>IF(COMMATS!P303='Master Answer Key'!$B302, 1, 0)</f>
        <v>1</v>
      </c>
      <c r="Q300">
        <f>IF(COMMATS!Q303='Master Answer Key'!$B302, 1, 0)</f>
        <v>0</v>
      </c>
      <c r="R300">
        <f>IF(COMMATS!R303='Master Answer Key'!$B302, 1, 0)</f>
        <v>0</v>
      </c>
      <c r="S300">
        <f>IF(COMMATS!S303='Master Answer Key'!$B302, 1, 0)</f>
        <v>0</v>
      </c>
      <c r="T300">
        <f>IF(COMMATS!T303='Master Answer Key'!$B302, 1, 0)</f>
        <v>0</v>
      </c>
      <c r="U300">
        <f>IF(COMMATS!U303='Master Answer Key'!$B302, 1, 0)</f>
        <v>1</v>
      </c>
      <c r="V300">
        <f>IF(COMMATS!V303='Master Answer Key'!$B302, 1, 0)</f>
        <v>1</v>
      </c>
      <c r="W300">
        <f>IF(COMMATS!W303='Master Answer Key'!$B302, 1, 0)</f>
        <v>0</v>
      </c>
      <c r="X300">
        <f>IF(COMMATS!X303='Master Answer Key'!$B302, 1, 0)</f>
        <v>0</v>
      </c>
      <c r="Y300">
        <f>IF(COMMATS!Y303='Master Answer Key'!$B302, 1, 0)</f>
        <v>0</v>
      </c>
      <c r="Z300">
        <f>IF(COMMATS!Z303='Master Answer Key'!$B302, 1, 0)</f>
        <v>0</v>
      </c>
      <c r="AA300">
        <f>IF(COMMATS!AA303='Master Answer Key'!$B302, 1, 0)</f>
        <v>1</v>
      </c>
      <c r="AB300">
        <f>IF(COMMATS!AB303='Master Answer Key'!$B302, 1, 0)</f>
        <v>1</v>
      </c>
      <c r="AC300">
        <f>IF(COMMATS!AC303='Master Answer Key'!$B302, 1, 0)</f>
        <v>0</v>
      </c>
      <c r="AD300">
        <f>IF(COMMATS!AD303='Master Answer Key'!$B302, 1, 0)</f>
        <v>1</v>
      </c>
      <c r="AE300">
        <f>IF(COMMATS!AE303='Master Answer Key'!$B302, 1, 0)</f>
        <v>0</v>
      </c>
      <c r="AF300">
        <f>IF(COMMATS!AF303='Master Answer Key'!$B302, 1, 0)</f>
        <v>0</v>
      </c>
      <c r="AG300">
        <f>IF(COMMATS!AG303='Master Answer Key'!$B302, 1, 0)</f>
        <v>0</v>
      </c>
      <c r="AH300">
        <f>IF(COMMATS!AH303='Master Answer Key'!$B302, 1, 0)</f>
        <v>1</v>
      </c>
      <c r="AI300">
        <f>IF(COMMATS!AI303='Master Answer Key'!$B302, 1, 0)</f>
        <v>1</v>
      </c>
      <c r="AJ300">
        <f>IF(COMMATS!AJ303='Master Answer Key'!$B302, 1, 0)</f>
        <v>0</v>
      </c>
      <c r="AK300">
        <f>IF(COMMATS!AK303='Master Answer Key'!$B302, 1, 0)</f>
        <v>1</v>
      </c>
      <c r="AL300">
        <f>IF(COMMATS!AL303='Master Answer Key'!$B302, 1, 0)</f>
        <v>0</v>
      </c>
      <c r="AM300">
        <f>IF(COMMATS!AM303='Master Answer Key'!$B302, 1, 0)</f>
        <v>0</v>
      </c>
      <c r="AN300">
        <f>IF(COMMATS!AN303='Master Answer Key'!$B302, 1, 0)</f>
        <v>0</v>
      </c>
    </row>
    <row r="301">
      <c r="A301" s="5" t="s">
        <v>405</v>
      </c>
      <c r="B301">
        <f>IF(COMMATS!B304='Master Answer Key'!$B303, 1, 0)</f>
        <v>0</v>
      </c>
      <c r="C301">
        <f>IF(COMMATS!C304='Master Answer Key'!$B303, 1, 0)</f>
        <v>0</v>
      </c>
      <c r="D301">
        <f>IF(COMMATS!D304='Master Answer Key'!$B303, 1, 0)</f>
        <v>0</v>
      </c>
      <c r="E301">
        <f>IF(COMMATS!E304='Master Answer Key'!$B303, 1, 0)</f>
        <v>0</v>
      </c>
      <c r="F301">
        <f>IF(COMMATS!F304='Master Answer Key'!$B303, 1, 0)</f>
        <v>0</v>
      </c>
      <c r="G301">
        <f>IF(COMMATS!G304='Master Answer Key'!$B303, 1, 0)</f>
        <v>0</v>
      </c>
      <c r="H301">
        <f>IF(COMMATS!H304='Master Answer Key'!$B303, 1, 0)</f>
        <v>0</v>
      </c>
      <c r="I301">
        <f>IF(COMMATS!I304='Master Answer Key'!$B303, 1, 0)</f>
        <v>0</v>
      </c>
      <c r="J301">
        <f>IF(COMMATS!J304='Master Answer Key'!$B303, 1, 0)</f>
        <v>0</v>
      </c>
      <c r="K301">
        <f>IF(COMMATS!K304='Master Answer Key'!$B303, 1, 0)</f>
        <v>1</v>
      </c>
      <c r="L301">
        <f>IF(COMMATS!L304='Master Answer Key'!$B303, 1, 0)</f>
        <v>1</v>
      </c>
      <c r="M301">
        <f>IF(COMMATS!M304='Master Answer Key'!$B303, 1, 0)</f>
        <v>0</v>
      </c>
      <c r="N301">
        <f>IF(COMMATS!N304='Master Answer Key'!$B303, 1, 0)</f>
        <v>0</v>
      </c>
      <c r="O301">
        <f>IF(COMMATS!O304='Master Answer Key'!$B303, 1, 0)</f>
        <v>0</v>
      </c>
      <c r="P301">
        <f>IF(COMMATS!P304='Master Answer Key'!$B303, 1, 0)</f>
        <v>0</v>
      </c>
      <c r="Q301">
        <f>IF(COMMATS!Q304='Master Answer Key'!$B303, 1, 0)</f>
        <v>0</v>
      </c>
      <c r="R301">
        <f>IF(COMMATS!R304='Master Answer Key'!$B303, 1, 0)</f>
        <v>1</v>
      </c>
      <c r="S301">
        <f>IF(COMMATS!S304='Master Answer Key'!$B303, 1, 0)</f>
        <v>0</v>
      </c>
      <c r="T301">
        <f>IF(COMMATS!T304='Master Answer Key'!$B303, 1, 0)</f>
        <v>0</v>
      </c>
      <c r="U301">
        <f>IF(COMMATS!U304='Master Answer Key'!$B303, 1, 0)</f>
        <v>0</v>
      </c>
      <c r="V301">
        <f>IF(COMMATS!V304='Master Answer Key'!$B303, 1, 0)</f>
        <v>0</v>
      </c>
      <c r="W301">
        <f>IF(COMMATS!W304='Master Answer Key'!$B303, 1, 0)</f>
        <v>0</v>
      </c>
      <c r="X301">
        <f>IF(COMMATS!X304='Master Answer Key'!$B303, 1, 0)</f>
        <v>0</v>
      </c>
      <c r="Y301">
        <f>IF(COMMATS!Y304='Master Answer Key'!$B303, 1, 0)</f>
        <v>0</v>
      </c>
      <c r="Z301">
        <f>IF(COMMATS!Z304='Master Answer Key'!$B303, 1, 0)</f>
        <v>0</v>
      </c>
      <c r="AA301">
        <f>IF(COMMATS!AA304='Master Answer Key'!$B303, 1, 0)</f>
        <v>0</v>
      </c>
      <c r="AB301">
        <f>IF(COMMATS!AB304='Master Answer Key'!$B303, 1, 0)</f>
        <v>0</v>
      </c>
      <c r="AC301">
        <f>IF(COMMATS!AC304='Master Answer Key'!$B303, 1, 0)</f>
        <v>0</v>
      </c>
      <c r="AD301">
        <f>IF(COMMATS!AD304='Master Answer Key'!$B303, 1, 0)</f>
        <v>0</v>
      </c>
      <c r="AE301">
        <f>IF(COMMATS!AE304='Master Answer Key'!$B303, 1, 0)</f>
        <v>0</v>
      </c>
      <c r="AF301">
        <f>IF(COMMATS!AF304='Master Answer Key'!$B303, 1, 0)</f>
        <v>1</v>
      </c>
      <c r="AG301">
        <f>IF(COMMATS!AG304='Master Answer Key'!$B303, 1, 0)</f>
        <v>0</v>
      </c>
      <c r="AH301">
        <f>IF(COMMATS!AH304='Master Answer Key'!$B303, 1, 0)</f>
        <v>0</v>
      </c>
      <c r="AI301">
        <f>IF(COMMATS!AI304='Master Answer Key'!$B303, 1, 0)</f>
        <v>0</v>
      </c>
      <c r="AJ301">
        <f>IF(COMMATS!AJ304='Master Answer Key'!$B303, 1, 0)</f>
        <v>0</v>
      </c>
      <c r="AK301">
        <f>IF(COMMATS!AK304='Master Answer Key'!$B303, 1, 0)</f>
        <v>0</v>
      </c>
      <c r="AL301">
        <f>IF(COMMATS!AL304='Master Answer Key'!$B303, 1, 0)</f>
        <v>0</v>
      </c>
      <c r="AM301">
        <f>IF(COMMATS!AM304='Master Answer Key'!$B303, 1, 0)</f>
        <v>0</v>
      </c>
      <c r="AN301">
        <f>IF(COMMATS!AN304='Master Answer Key'!$B303, 1, 0)</f>
        <v>0</v>
      </c>
    </row>
    <row r="302">
      <c r="A302" s="5" t="s">
        <v>406</v>
      </c>
      <c r="B302">
        <f>IF(COMMATS!B305='Master Answer Key'!$B304, 1, 0)</f>
        <v>1</v>
      </c>
      <c r="C302">
        <f>IF(COMMATS!C305='Master Answer Key'!$B304, 1, 0)</f>
        <v>1</v>
      </c>
      <c r="D302">
        <f>IF(COMMATS!D305='Master Answer Key'!$B304, 1, 0)</f>
        <v>0</v>
      </c>
      <c r="E302">
        <f>IF(COMMATS!E305='Master Answer Key'!$B304, 1, 0)</f>
        <v>1</v>
      </c>
      <c r="F302">
        <f>IF(COMMATS!F305='Master Answer Key'!$B304, 1, 0)</f>
        <v>1</v>
      </c>
      <c r="G302">
        <f>IF(COMMATS!G305='Master Answer Key'!$B304, 1, 0)</f>
        <v>0</v>
      </c>
      <c r="H302">
        <f>IF(COMMATS!H305='Master Answer Key'!$B304, 1, 0)</f>
        <v>1</v>
      </c>
      <c r="I302">
        <f>IF(COMMATS!I305='Master Answer Key'!$B304, 1, 0)</f>
        <v>1</v>
      </c>
      <c r="J302">
        <f>IF(COMMATS!J305='Master Answer Key'!$B304, 1, 0)</f>
        <v>1</v>
      </c>
      <c r="K302">
        <f>IF(COMMATS!K305='Master Answer Key'!$B304, 1, 0)</f>
        <v>0</v>
      </c>
      <c r="L302">
        <f>IF(COMMATS!L305='Master Answer Key'!$B304, 1, 0)</f>
        <v>0</v>
      </c>
      <c r="M302">
        <f>IF(COMMATS!M305='Master Answer Key'!$B304, 1, 0)</f>
        <v>0</v>
      </c>
      <c r="N302">
        <f>IF(COMMATS!N305='Master Answer Key'!$B304, 1, 0)</f>
        <v>1</v>
      </c>
      <c r="O302">
        <f>IF(COMMATS!O305='Master Answer Key'!$B304, 1, 0)</f>
        <v>1</v>
      </c>
      <c r="P302">
        <f>IF(COMMATS!P305='Master Answer Key'!$B304, 1, 0)</f>
        <v>0</v>
      </c>
      <c r="Q302">
        <f>IF(COMMATS!Q305='Master Answer Key'!$B304, 1, 0)</f>
        <v>0</v>
      </c>
      <c r="R302">
        <f>IF(COMMATS!R305='Master Answer Key'!$B304, 1, 0)</f>
        <v>1</v>
      </c>
      <c r="S302">
        <f>IF(COMMATS!S305='Master Answer Key'!$B304, 1, 0)</f>
        <v>0</v>
      </c>
      <c r="T302">
        <f>IF(COMMATS!T305='Master Answer Key'!$B304, 1, 0)</f>
        <v>1</v>
      </c>
      <c r="U302">
        <f>IF(COMMATS!U305='Master Answer Key'!$B304, 1, 0)</f>
        <v>1</v>
      </c>
      <c r="V302">
        <f>IF(COMMATS!V305='Master Answer Key'!$B304, 1, 0)</f>
        <v>1</v>
      </c>
      <c r="W302">
        <f>IF(COMMATS!W305='Master Answer Key'!$B304, 1, 0)</f>
        <v>0</v>
      </c>
      <c r="X302">
        <f>IF(COMMATS!X305='Master Answer Key'!$B304, 1, 0)</f>
        <v>0</v>
      </c>
      <c r="Y302">
        <f>IF(COMMATS!Y305='Master Answer Key'!$B304, 1, 0)</f>
        <v>0</v>
      </c>
      <c r="Z302">
        <f>IF(COMMATS!Z305='Master Answer Key'!$B304, 1, 0)</f>
        <v>0</v>
      </c>
      <c r="AA302">
        <f>IF(COMMATS!AA305='Master Answer Key'!$B304, 1, 0)</f>
        <v>1</v>
      </c>
      <c r="AB302">
        <f>IF(COMMATS!AB305='Master Answer Key'!$B304, 1, 0)</f>
        <v>1</v>
      </c>
      <c r="AC302">
        <f>IF(COMMATS!AC305='Master Answer Key'!$B304, 1, 0)</f>
        <v>0</v>
      </c>
      <c r="AD302">
        <f>IF(COMMATS!AD305='Master Answer Key'!$B304, 1, 0)</f>
        <v>1</v>
      </c>
      <c r="AE302">
        <f>IF(COMMATS!AE305='Master Answer Key'!$B304, 1, 0)</f>
        <v>1</v>
      </c>
      <c r="AF302">
        <f>IF(COMMATS!AF305='Master Answer Key'!$B304, 1, 0)</f>
        <v>0</v>
      </c>
      <c r="AG302">
        <f>IF(COMMATS!AG305='Master Answer Key'!$B304, 1, 0)</f>
        <v>1</v>
      </c>
      <c r="AH302">
        <f>IF(COMMATS!AH305='Master Answer Key'!$B304, 1, 0)</f>
        <v>1</v>
      </c>
      <c r="AI302">
        <f>IF(COMMATS!AI305='Master Answer Key'!$B304, 1, 0)</f>
        <v>1</v>
      </c>
      <c r="AJ302">
        <f>IF(COMMATS!AJ305='Master Answer Key'!$B304, 1, 0)</f>
        <v>1</v>
      </c>
      <c r="AK302">
        <f>IF(COMMATS!AK305='Master Answer Key'!$B304, 1, 0)</f>
        <v>1</v>
      </c>
      <c r="AL302">
        <f>IF(COMMATS!AL305='Master Answer Key'!$B304, 1, 0)</f>
        <v>1</v>
      </c>
      <c r="AM302">
        <f>IF(COMMATS!AM305='Master Answer Key'!$B304, 1, 0)</f>
        <v>0</v>
      </c>
      <c r="AN302">
        <f>IF(COMMATS!AN305='Master Answer Key'!$B304, 1, 0)</f>
        <v>0</v>
      </c>
    </row>
    <row r="303">
      <c r="A303" s="5" t="s">
        <v>407</v>
      </c>
      <c r="B303">
        <f>IF(COMMATS!B306='Master Answer Key'!$B305, 1, 0)</f>
        <v>1</v>
      </c>
      <c r="C303">
        <f>IF(COMMATS!C306='Master Answer Key'!$B305, 1, 0)</f>
        <v>1</v>
      </c>
      <c r="D303">
        <f>IF(COMMATS!D306='Master Answer Key'!$B305, 1, 0)</f>
        <v>0</v>
      </c>
      <c r="E303">
        <f>IF(COMMATS!E306='Master Answer Key'!$B305, 1, 0)</f>
        <v>1</v>
      </c>
      <c r="F303">
        <f>IF(COMMATS!F306='Master Answer Key'!$B305, 1, 0)</f>
        <v>1</v>
      </c>
      <c r="G303">
        <f>IF(COMMATS!G306='Master Answer Key'!$B305, 1, 0)</f>
        <v>0</v>
      </c>
      <c r="H303">
        <f>IF(COMMATS!H306='Master Answer Key'!$B305, 1, 0)</f>
        <v>0</v>
      </c>
      <c r="I303">
        <f>IF(COMMATS!I306='Master Answer Key'!$B305, 1, 0)</f>
        <v>1</v>
      </c>
      <c r="J303">
        <f>IF(COMMATS!J306='Master Answer Key'!$B305, 1, 0)</f>
        <v>0</v>
      </c>
      <c r="K303">
        <f>IF(COMMATS!K306='Master Answer Key'!$B305, 1, 0)</f>
        <v>0</v>
      </c>
      <c r="L303">
        <f>IF(COMMATS!L306='Master Answer Key'!$B305, 1, 0)</f>
        <v>1</v>
      </c>
      <c r="M303">
        <f>IF(COMMATS!M306='Master Answer Key'!$B305, 1, 0)</f>
        <v>0</v>
      </c>
      <c r="N303">
        <f>IF(COMMATS!N306='Master Answer Key'!$B305, 1, 0)</f>
        <v>1</v>
      </c>
      <c r="O303">
        <f>IF(COMMATS!O306='Master Answer Key'!$B305, 1, 0)</f>
        <v>0</v>
      </c>
      <c r="P303">
        <f>IF(COMMATS!P306='Master Answer Key'!$B305, 1, 0)</f>
        <v>1</v>
      </c>
      <c r="Q303">
        <f>IF(COMMATS!Q306='Master Answer Key'!$B305, 1, 0)</f>
        <v>1</v>
      </c>
      <c r="R303">
        <f>IF(COMMATS!R306='Master Answer Key'!$B305, 1, 0)</f>
        <v>1</v>
      </c>
      <c r="S303">
        <f>IF(COMMATS!S306='Master Answer Key'!$B305, 1, 0)</f>
        <v>1</v>
      </c>
      <c r="T303">
        <f>IF(COMMATS!T306='Master Answer Key'!$B305, 1, 0)</f>
        <v>0</v>
      </c>
      <c r="U303">
        <f>IF(COMMATS!U306='Master Answer Key'!$B305, 1, 0)</f>
        <v>1</v>
      </c>
      <c r="V303">
        <f>IF(COMMATS!V306='Master Answer Key'!$B305, 1, 0)</f>
        <v>1</v>
      </c>
      <c r="W303">
        <f>IF(COMMATS!W306='Master Answer Key'!$B305, 1, 0)</f>
        <v>0</v>
      </c>
      <c r="X303">
        <f>IF(COMMATS!X306='Master Answer Key'!$B305, 1, 0)</f>
        <v>0</v>
      </c>
      <c r="Y303">
        <f>IF(COMMATS!Y306='Master Answer Key'!$B305, 1, 0)</f>
        <v>0</v>
      </c>
      <c r="Z303">
        <f>IF(COMMATS!Z306='Master Answer Key'!$B305, 1, 0)</f>
        <v>0</v>
      </c>
      <c r="AA303">
        <f>IF(COMMATS!AA306='Master Answer Key'!$B305, 1, 0)</f>
        <v>1</v>
      </c>
      <c r="AB303">
        <f>IF(COMMATS!AB306='Master Answer Key'!$B305, 1, 0)</f>
        <v>1</v>
      </c>
      <c r="AC303">
        <f>IF(COMMATS!AC306='Master Answer Key'!$B305, 1, 0)</f>
        <v>1</v>
      </c>
      <c r="AD303">
        <f>IF(COMMATS!AD306='Master Answer Key'!$B305, 1, 0)</f>
        <v>1</v>
      </c>
      <c r="AE303">
        <f>IF(COMMATS!AE306='Master Answer Key'!$B305, 1, 0)</f>
        <v>1</v>
      </c>
      <c r="AF303">
        <f>IF(COMMATS!AF306='Master Answer Key'!$B305, 1, 0)</f>
        <v>0</v>
      </c>
      <c r="AG303">
        <f>IF(COMMATS!AG306='Master Answer Key'!$B305, 1, 0)</f>
        <v>1</v>
      </c>
      <c r="AH303">
        <f>IF(COMMATS!AH306='Master Answer Key'!$B305, 1, 0)</f>
        <v>1</v>
      </c>
      <c r="AI303">
        <f>IF(COMMATS!AI306='Master Answer Key'!$B305, 1, 0)</f>
        <v>1</v>
      </c>
      <c r="AJ303">
        <f>IF(COMMATS!AJ306='Master Answer Key'!$B305, 1, 0)</f>
        <v>1</v>
      </c>
      <c r="AK303">
        <f>IF(COMMATS!AK306='Master Answer Key'!$B305, 1, 0)</f>
        <v>1</v>
      </c>
      <c r="AL303">
        <f>IF(COMMATS!AL306='Master Answer Key'!$B305, 1, 0)</f>
        <v>0</v>
      </c>
      <c r="AM303">
        <f>IF(COMMATS!AM306='Master Answer Key'!$B305, 1, 0)</f>
        <v>1</v>
      </c>
      <c r="AN303">
        <f>IF(COMMATS!AN306='Master Answer Key'!$B305, 1, 0)</f>
        <v>0</v>
      </c>
    </row>
    <row r="304">
      <c r="A304" s="5" t="s">
        <v>408</v>
      </c>
      <c r="B304">
        <f>IF(COMMATS!B307='Master Answer Key'!$B306, 1, 0)</f>
        <v>1</v>
      </c>
      <c r="C304">
        <f>IF(COMMATS!C307='Master Answer Key'!$B306, 1, 0)</f>
        <v>1</v>
      </c>
      <c r="D304">
        <f>IF(COMMATS!D307='Master Answer Key'!$B306, 1, 0)</f>
        <v>1</v>
      </c>
      <c r="E304">
        <f>IF(COMMATS!E307='Master Answer Key'!$B306, 1, 0)</f>
        <v>1</v>
      </c>
      <c r="F304">
        <f>IF(COMMATS!F307='Master Answer Key'!$B306, 1, 0)</f>
        <v>1</v>
      </c>
      <c r="G304">
        <f>IF(COMMATS!G307='Master Answer Key'!$B306, 1, 0)</f>
        <v>0</v>
      </c>
      <c r="H304">
        <f>IF(COMMATS!H307='Master Answer Key'!$B306, 1, 0)</f>
        <v>1</v>
      </c>
      <c r="I304">
        <f>IF(COMMATS!I307='Master Answer Key'!$B306, 1, 0)</f>
        <v>0</v>
      </c>
      <c r="J304">
        <f>IF(COMMATS!J307='Master Answer Key'!$B306, 1, 0)</f>
        <v>1</v>
      </c>
      <c r="K304">
        <f>IF(COMMATS!K307='Master Answer Key'!$B306, 1, 0)</f>
        <v>1</v>
      </c>
      <c r="L304">
        <f>IF(COMMATS!L307='Master Answer Key'!$B306, 1, 0)</f>
        <v>1</v>
      </c>
      <c r="M304">
        <f>IF(COMMATS!M307='Master Answer Key'!$B306, 1, 0)</f>
        <v>1</v>
      </c>
      <c r="N304">
        <f>IF(COMMATS!N307='Master Answer Key'!$B306, 1, 0)</f>
        <v>0</v>
      </c>
      <c r="O304">
        <f>IF(COMMATS!O307='Master Answer Key'!$B306, 1, 0)</f>
        <v>1</v>
      </c>
      <c r="P304">
        <f>IF(COMMATS!P307='Master Answer Key'!$B306, 1, 0)</f>
        <v>1</v>
      </c>
      <c r="Q304">
        <f>IF(COMMATS!Q307='Master Answer Key'!$B306, 1, 0)</f>
        <v>1</v>
      </c>
      <c r="R304">
        <f>IF(COMMATS!R307='Master Answer Key'!$B306, 1, 0)</f>
        <v>0</v>
      </c>
      <c r="S304">
        <f>IF(COMMATS!S307='Master Answer Key'!$B306, 1, 0)</f>
        <v>0</v>
      </c>
      <c r="T304">
        <f>IF(COMMATS!T307='Master Answer Key'!$B306, 1, 0)</f>
        <v>1</v>
      </c>
      <c r="U304">
        <f>IF(COMMATS!U307='Master Answer Key'!$B306, 1, 0)</f>
        <v>0</v>
      </c>
      <c r="V304">
        <f>IF(COMMATS!V307='Master Answer Key'!$B306, 1, 0)</f>
        <v>0</v>
      </c>
      <c r="W304">
        <f>IF(COMMATS!W307='Master Answer Key'!$B306, 1, 0)</f>
        <v>0</v>
      </c>
      <c r="X304">
        <f>IF(COMMATS!X307='Master Answer Key'!$B306, 1, 0)</f>
        <v>1</v>
      </c>
      <c r="Y304">
        <f>IF(COMMATS!Y307='Master Answer Key'!$B306, 1, 0)</f>
        <v>0</v>
      </c>
      <c r="Z304">
        <f>IF(COMMATS!Z307='Master Answer Key'!$B306, 1, 0)</f>
        <v>0</v>
      </c>
      <c r="AA304">
        <f>IF(COMMATS!AA307='Master Answer Key'!$B306, 1, 0)</f>
        <v>1</v>
      </c>
      <c r="AB304">
        <f>IF(COMMATS!AB307='Master Answer Key'!$B306, 1, 0)</f>
        <v>1</v>
      </c>
      <c r="AC304">
        <f>IF(COMMATS!AC307='Master Answer Key'!$B306, 1, 0)</f>
        <v>0</v>
      </c>
      <c r="AD304">
        <f>IF(COMMATS!AD307='Master Answer Key'!$B306, 1, 0)</f>
        <v>1</v>
      </c>
      <c r="AE304">
        <f>IF(COMMATS!AE307='Master Answer Key'!$B306, 1, 0)</f>
        <v>0</v>
      </c>
      <c r="AF304">
        <f>IF(COMMATS!AF307='Master Answer Key'!$B306, 1, 0)</f>
        <v>1</v>
      </c>
      <c r="AG304">
        <f>IF(COMMATS!AG307='Master Answer Key'!$B306, 1, 0)</f>
        <v>1</v>
      </c>
      <c r="AH304">
        <f>IF(COMMATS!AH307='Master Answer Key'!$B306, 1, 0)</f>
        <v>1</v>
      </c>
      <c r="AI304">
        <f>IF(COMMATS!AI307='Master Answer Key'!$B306, 1, 0)</f>
        <v>1</v>
      </c>
      <c r="AJ304">
        <f>IF(COMMATS!AJ307='Master Answer Key'!$B306, 1, 0)</f>
        <v>1</v>
      </c>
      <c r="AK304">
        <f>IF(COMMATS!AK307='Master Answer Key'!$B306, 1, 0)</f>
        <v>1</v>
      </c>
      <c r="AL304">
        <f>IF(COMMATS!AL307='Master Answer Key'!$B306, 1, 0)</f>
        <v>1</v>
      </c>
      <c r="AM304">
        <f>IF(COMMATS!AM307='Master Answer Key'!$B306, 1, 0)</f>
        <v>1</v>
      </c>
      <c r="AN304">
        <f>IF(COMMATS!AN307='Master Answer Key'!$B306, 1, 0)</f>
        <v>0</v>
      </c>
    </row>
    <row r="305">
      <c r="A305" s="5" t="s">
        <v>409</v>
      </c>
      <c r="B305">
        <f>IF(COMMATS!B308='Master Answer Key'!$B307, 1, 0)</f>
        <v>1</v>
      </c>
      <c r="C305">
        <f>IF(COMMATS!C308='Master Answer Key'!$B307, 1, 0)</f>
        <v>1</v>
      </c>
      <c r="D305">
        <f>IF(COMMATS!D308='Master Answer Key'!$B307, 1, 0)</f>
        <v>1</v>
      </c>
      <c r="E305">
        <f>IF(COMMATS!E308='Master Answer Key'!$B307, 1, 0)</f>
        <v>1</v>
      </c>
      <c r="F305">
        <f>IF(COMMATS!F308='Master Answer Key'!$B307, 1, 0)</f>
        <v>1</v>
      </c>
      <c r="G305">
        <f>IF(COMMATS!G308='Master Answer Key'!$B307, 1, 0)</f>
        <v>0</v>
      </c>
      <c r="H305">
        <f>IF(COMMATS!H308='Master Answer Key'!$B307, 1, 0)</f>
        <v>0</v>
      </c>
      <c r="I305">
        <f>IF(COMMATS!I308='Master Answer Key'!$B307, 1, 0)</f>
        <v>1</v>
      </c>
      <c r="J305">
        <f>IF(COMMATS!J308='Master Answer Key'!$B307, 1, 0)</f>
        <v>1</v>
      </c>
      <c r="K305">
        <f>IF(COMMATS!K308='Master Answer Key'!$B307, 1, 0)</f>
        <v>1</v>
      </c>
      <c r="L305">
        <f>IF(COMMATS!L308='Master Answer Key'!$B307, 1, 0)</f>
        <v>1</v>
      </c>
      <c r="M305">
        <f>IF(COMMATS!M308='Master Answer Key'!$B307, 1, 0)</f>
        <v>1</v>
      </c>
      <c r="N305">
        <f>IF(COMMATS!N308='Master Answer Key'!$B307, 1, 0)</f>
        <v>1</v>
      </c>
      <c r="O305">
        <f>IF(COMMATS!O308='Master Answer Key'!$B307, 1, 0)</f>
        <v>1</v>
      </c>
      <c r="P305">
        <f>IF(COMMATS!P308='Master Answer Key'!$B307, 1, 0)</f>
        <v>1</v>
      </c>
      <c r="Q305">
        <f>IF(COMMATS!Q308='Master Answer Key'!$B307, 1, 0)</f>
        <v>1</v>
      </c>
      <c r="R305">
        <f>IF(COMMATS!R308='Master Answer Key'!$B307, 1, 0)</f>
        <v>0</v>
      </c>
      <c r="S305">
        <f>IF(COMMATS!S308='Master Answer Key'!$B307, 1, 0)</f>
        <v>1</v>
      </c>
      <c r="T305">
        <f>IF(COMMATS!T308='Master Answer Key'!$B307, 1, 0)</f>
        <v>1</v>
      </c>
      <c r="U305">
        <f>IF(COMMATS!U308='Master Answer Key'!$B307, 1, 0)</f>
        <v>1</v>
      </c>
      <c r="V305">
        <f>IF(COMMATS!V308='Master Answer Key'!$B307, 1, 0)</f>
        <v>1</v>
      </c>
      <c r="W305">
        <f>IF(COMMATS!W308='Master Answer Key'!$B307, 1, 0)</f>
        <v>0</v>
      </c>
      <c r="X305">
        <f>IF(COMMATS!X308='Master Answer Key'!$B307, 1, 0)</f>
        <v>1</v>
      </c>
      <c r="Y305">
        <f>IF(COMMATS!Y308='Master Answer Key'!$B307, 1, 0)</f>
        <v>0</v>
      </c>
      <c r="Z305">
        <f>IF(COMMATS!Z308='Master Answer Key'!$B307, 1, 0)</f>
        <v>0</v>
      </c>
      <c r="AA305">
        <f>IF(COMMATS!AA308='Master Answer Key'!$B307, 1, 0)</f>
        <v>1</v>
      </c>
      <c r="AB305">
        <f>IF(COMMATS!AB308='Master Answer Key'!$B307, 1, 0)</f>
        <v>1</v>
      </c>
      <c r="AC305">
        <f>IF(COMMATS!AC308='Master Answer Key'!$B307, 1, 0)</f>
        <v>0</v>
      </c>
      <c r="AD305">
        <f>IF(COMMATS!AD308='Master Answer Key'!$B307, 1, 0)</f>
        <v>1</v>
      </c>
      <c r="AE305">
        <f>IF(COMMATS!AE308='Master Answer Key'!$B307, 1, 0)</f>
        <v>1</v>
      </c>
      <c r="AF305">
        <f>IF(COMMATS!AF308='Master Answer Key'!$B307, 1, 0)</f>
        <v>0</v>
      </c>
      <c r="AG305">
        <f>IF(COMMATS!AG308='Master Answer Key'!$B307, 1, 0)</f>
        <v>0</v>
      </c>
      <c r="AH305">
        <f>IF(COMMATS!AH308='Master Answer Key'!$B307, 1, 0)</f>
        <v>0</v>
      </c>
      <c r="AI305">
        <f>IF(COMMATS!AI308='Master Answer Key'!$B307, 1, 0)</f>
        <v>1</v>
      </c>
      <c r="AJ305">
        <f>IF(COMMATS!AJ308='Master Answer Key'!$B307, 1, 0)</f>
        <v>1</v>
      </c>
      <c r="AK305">
        <f>IF(COMMATS!AK308='Master Answer Key'!$B307, 1, 0)</f>
        <v>1</v>
      </c>
      <c r="AL305">
        <f>IF(COMMATS!AL308='Master Answer Key'!$B307, 1, 0)</f>
        <v>0</v>
      </c>
      <c r="AM305">
        <f>IF(COMMATS!AM308='Master Answer Key'!$B307, 1, 0)</f>
        <v>1</v>
      </c>
      <c r="AN305">
        <f>IF(COMMATS!AN308='Master Answer Key'!$B307, 1, 0)</f>
        <v>0</v>
      </c>
    </row>
    <row r="306">
      <c r="A306" s="5" t="s">
        <v>410</v>
      </c>
      <c r="B306">
        <f>IF(COMMATS!B309='Master Answer Key'!$B308, 1, 0)</f>
        <v>1</v>
      </c>
      <c r="C306">
        <f>IF(COMMATS!C309='Master Answer Key'!$B308, 1, 0)</f>
        <v>1</v>
      </c>
      <c r="D306">
        <f>IF(COMMATS!D309='Master Answer Key'!$B308, 1, 0)</f>
        <v>1</v>
      </c>
      <c r="E306">
        <f>IF(COMMATS!E309='Master Answer Key'!$B308, 1, 0)</f>
        <v>1</v>
      </c>
      <c r="F306">
        <f>IF(COMMATS!F309='Master Answer Key'!$B308, 1, 0)</f>
        <v>1</v>
      </c>
      <c r="G306">
        <f>IF(COMMATS!G309='Master Answer Key'!$B308, 1, 0)</f>
        <v>0</v>
      </c>
      <c r="H306">
        <f>IF(COMMATS!H309='Master Answer Key'!$B308, 1, 0)</f>
        <v>1</v>
      </c>
      <c r="I306">
        <f>IF(COMMATS!I309='Master Answer Key'!$B308, 1, 0)</f>
        <v>1</v>
      </c>
      <c r="J306">
        <f>IF(COMMATS!J309='Master Answer Key'!$B308, 1, 0)</f>
        <v>0</v>
      </c>
      <c r="K306">
        <f>IF(COMMATS!K309='Master Answer Key'!$B308, 1, 0)</f>
        <v>1</v>
      </c>
      <c r="L306">
        <f>IF(COMMATS!L309='Master Answer Key'!$B308, 1, 0)</f>
        <v>1</v>
      </c>
      <c r="M306">
        <f>IF(COMMATS!M309='Master Answer Key'!$B308, 1, 0)</f>
        <v>1</v>
      </c>
      <c r="N306">
        <f>IF(COMMATS!N309='Master Answer Key'!$B308, 1, 0)</f>
        <v>0</v>
      </c>
      <c r="O306">
        <f>IF(COMMATS!O309='Master Answer Key'!$B308, 1, 0)</f>
        <v>1</v>
      </c>
      <c r="P306">
        <f>IF(COMMATS!P309='Master Answer Key'!$B308, 1, 0)</f>
        <v>1</v>
      </c>
      <c r="Q306">
        <f>IF(COMMATS!Q309='Master Answer Key'!$B308, 1, 0)</f>
        <v>1</v>
      </c>
      <c r="R306">
        <f>IF(COMMATS!R309='Master Answer Key'!$B308, 1, 0)</f>
        <v>0</v>
      </c>
      <c r="S306">
        <f>IF(COMMATS!S309='Master Answer Key'!$B308, 1, 0)</f>
        <v>0</v>
      </c>
      <c r="T306">
        <f>IF(COMMATS!T309='Master Answer Key'!$B308, 1, 0)</f>
        <v>1</v>
      </c>
      <c r="U306">
        <f>IF(COMMATS!U309='Master Answer Key'!$B308, 1, 0)</f>
        <v>1</v>
      </c>
      <c r="V306">
        <f>IF(COMMATS!V309='Master Answer Key'!$B308, 1, 0)</f>
        <v>1</v>
      </c>
      <c r="W306">
        <f>IF(COMMATS!W309='Master Answer Key'!$B308, 1, 0)</f>
        <v>0</v>
      </c>
      <c r="X306">
        <f>IF(COMMATS!X309='Master Answer Key'!$B308, 1, 0)</f>
        <v>1</v>
      </c>
      <c r="Y306">
        <f>IF(COMMATS!Y309='Master Answer Key'!$B308, 1, 0)</f>
        <v>0</v>
      </c>
      <c r="Z306">
        <f>IF(COMMATS!Z309='Master Answer Key'!$B308, 1, 0)</f>
        <v>0</v>
      </c>
      <c r="AA306">
        <f>IF(COMMATS!AA309='Master Answer Key'!$B308, 1, 0)</f>
        <v>1</v>
      </c>
      <c r="AB306">
        <f>IF(COMMATS!AB309='Master Answer Key'!$B308, 1, 0)</f>
        <v>0</v>
      </c>
      <c r="AC306">
        <f>IF(COMMATS!AC309='Master Answer Key'!$B308, 1, 0)</f>
        <v>0</v>
      </c>
      <c r="AD306">
        <f>IF(COMMATS!AD309='Master Answer Key'!$B308, 1, 0)</f>
        <v>1</v>
      </c>
      <c r="AE306">
        <f>IF(COMMATS!AE309='Master Answer Key'!$B308, 1, 0)</f>
        <v>1</v>
      </c>
      <c r="AF306">
        <f>IF(COMMATS!AF309='Master Answer Key'!$B308, 1, 0)</f>
        <v>0</v>
      </c>
      <c r="AG306">
        <f>IF(COMMATS!AG309='Master Answer Key'!$B308, 1, 0)</f>
        <v>1</v>
      </c>
      <c r="AH306">
        <f>IF(COMMATS!AH309='Master Answer Key'!$B308, 1, 0)</f>
        <v>1</v>
      </c>
      <c r="AI306">
        <f>IF(COMMATS!AI309='Master Answer Key'!$B308, 1, 0)</f>
        <v>1</v>
      </c>
      <c r="AJ306">
        <f>IF(COMMATS!AJ309='Master Answer Key'!$B308, 1, 0)</f>
        <v>1</v>
      </c>
      <c r="AK306">
        <f>IF(COMMATS!AK309='Master Answer Key'!$B308, 1, 0)</f>
        <v>1</v>
      </c>
      <c r="AL306">
        <f>IF(COMMATS!AL309='Master Answer Key'!$B308, 1, 0)</f>
        <v>1</v>
      </c>
      <c r="AM306">
        <f>IF(COMMATS!AM309='Master Answer Key'!$B308, 1, 0)</f>
        <v>1</v>
      </c>
      <c r="AN306">
        <f>IF(COMMATS!AN309='Master Answer Key'!$B308, 1, 0)</f>
        <v>0</v>
      </c>
    </row>
    <row r="307">
      <c r="A307" s="5" t="s">
        <v>411</v>
      </c>
      <c r="B307">
        <f>IF(COMMATS!B310='Master Answer Key'!$B309, 1, 0)</f>
        <v>1</v>
      </c>
      <c r="C307">
        <f>IF(COMMATS!C310='Master Answer Key'!$B309, 1, 0)</f>
        <v>1</v>
      </c>
      <c r="D307">
        <f>IF(COMMATS!D310='Master Answer Key'!$B309, 1, 0)</f>
        <v>1</v>
      </c>
      <c r="E307">
        <f>IF(COMMATS!E310='Master Answer Key'!$B309, 1, 0)</f>
        <v>1</v>
      </c>
      <c r="F307">
        <f>IF(COMMATS!F310='Master Answer Key'!$B309, 1, 0)</f>
        <v>0</v>
      </c>
      <c r="G307">
        <f>IF(COMMATS!G310='Master Answer Key'!$B309, 1, 0)</f>
        <v>0</v>
      </c>
      <c r="H307">
        <f>IF(COMMATS!H310='Master Answer Key'!$B309, 1, 0)</f>
        <v>0</v>
      </c>
      <c r="I307">
        <f>IF(COMMATS!I310='Master Answer Key'!$B309, 1, 0)</f>
        <v>0</v>
      </c>
      <c r="J307">
        <f>IF(COMMATS!J310='Master Answer Key'!$B309, 1, 0)</f>
        <v>1</v>
      </c>
      <c r="K307">
        <f>IF(COMMATS!K310='Master Answer Key'!$B309, 1, 0)</f>
        <v>0</v>
      </c>
      <c r="L307">
        <f>IF(COMMATS!L310='Master Answer Key'!$B309, 1, 0)</f>
        <v>1</v>
      </c>
      <c r="M307">
        <f>IF(COMMATS!M310='Master Answer Key'!$B309, 1, 0)</f>
        <v>0</v>
      </c>
      <c r="N307">
        <f>IF(COMMATS!N310='Master Answer Key'!$B309, 1, 0)</f>
        <v>0</v>
      </c>
      <c r="O307">
        <f>IF(COMMATS!O310='Master Answer Key'!$B309, 1, 0)</f>
        <v>0</v>
      </c>
      <c r="P307">
        <f>IF(COMMATS!P310='Master Answer Key'!$B309, 1, 0)</f>
        <v>1</v>
      </c>
      <c r="Q307">
        <f>IF(COMMATS!Q310='Master Answer Key'!$B309, 1, 0)</f>
        <v>1</v>
      </c>
      <c r="R307">
        <f>IF(COMMATS!R310='Master Answer Key'!$B309, 1, 0)</f>
        <v>1</v>
      </c>
      <c r="S307">
        <f>IF(COMMATS!S310='Master Answer Key'!$B309, 1, 0)</f>
        <v>1</v>
      </c>
      <c r="T307">
        <f>IF(COMMATS!T310='Master Answer Key'!$B309, 1, 0)</f>
        <v>0</v>
      </c>
      <c r="U307">
        <f>IF(COMMATS!U310='Master Answer Key'!$B309, 1, 0)</f>
        <v>0</v>
      </c>
      <c r="V307">
        <f>IF(COMMATS!V310='Master Answer Key'!$B309, 1, 0)</f>
        <v>1</v>
      </c>
      <c r="W307">
        <f>IF(COMMATS!W310='Master Answer Key'!$B309, 1, 0)</f>
        <v>0</v>
      </c>
      <c r="X307">
        <f>IF(COMMATS!X310='Master Answer Key'!$B309, 1, 0)</f>
        <v>0</v>
      </c>
      <c r="Y307">
        <f>IF(COMMATS!Y310='Master Answer Key'!$B309, 1, 0)</f>
        <v>0</v>
      </c>
      <c r="Z307">
        <f>IF(COMMATS!Z310='Master Answer Key'!$B309, 1, 0)</f>
        <v>0</v>
      </c>
      <c r="AA307">
        <f>IF(COMMATS!AA310='Master Answer Key'!$B309, 1, 0)</f>
        <v>1</v>
      </c>
      <c r="AB307">
        <f>IF(COMMATS!AB310='Master Answer Key'!$B309, 1, 0)</f>
        <v>0</v>
      </c>
      <c r="AC307">
        <f>IF(COMMATS!AC310='Master Answer Key'!$B309, 1, 0)</f>
        <v>0</v>
      </c>
      <c r="AD307">
        <f>IF(COMMATS!AD310='Master Answer Key'!$B309, 1, 0)</f>
        <v>1</v>
      </c>
      <c r="AE307">
        <f>IF(COMMATS!AE310='Master Answer Key'!$B309, 1, 0)</f>
        <v>1</v>
      </c>
      <c r="AF307">
        <f>IF(COMMATS!AF310='Master Answer Key'!$B309, 1, 0)</f>
        <v>1</v>
      </c>
      <c r="AG307">
        <f>IF(COMMATS!AG310='Master Answer Key'!$B309, 1, 0)</f>
        <v>1</v>
      </c>
      <c r="AH307">
        <f>IF(COMMATS!AH310='Master Answer Key'!$B309, 1, 0)</f>
        <v>1</v>
      </c>
      <c r="AI307">
        <f>IF(COMMATS!AI310='Master Answer Key'!$B309, 1, 0)</f>
        <v>0</v>
      </c>
      <c r="AJ307">
        <f>IF(COMMATS!AJ310='Master Answer Key'!$B309, 1, 0)</f>
        <v>1</v>
      </c>
      <c r="AK307">
        <f>IF(COMMATS!AK310='Master Answer Key'!$B309, 1, 0)</f>
        <v>1</v>
      </c>
      <c r="AL307">
        <f>IF(COMMATS!AL310='Master Answer Key'!$B309, 1, 0)</f>
        <v>0</v>
      </c>
      <c r="AM307">
        <f>IF(COMMATS!AM310='Master Answer Key'!$B309, 1, 0)</f>
        <v>0</v>
      </c>
      <c r="AN307">
        <f>IF(COMMATS!AN310='Master Answer Key'!$B309, 1, 0)</f>
        <v>0</v>
      </c>
    </row>
    <row r="308">
      <c r="A308" s="5" t="s">
        <v>412</v>
      </c>
      <c r="B308">
        <f>IF(COMMATS!B311='Master Answer Key'!$B310, 1, 0)</f>
        <v>0</v>
      </c>
      <c r="C308">
        <f>IF(COMMATS!C311='Master Answer Key'!$B310, 1, 0)</f>
        <v>1</v>
      </c>
      <c r="D308">
        <f>IF(COMMATS!D311='Master Answer Key'!$B310, 1, 0)</f>
        <v>1</v>
      </c>
      <c r="E308">
        <f>IF(COMMATS!E311='Master Answer Key'!$B310, 1, 0)</f>
        <v>1</v>
      </c>
      <c r="F308">
        <f>IF(COMMATS!F311='Master Answer Key'!$B310, 1, 0)</f>
        <v>1</v>
      </c>
      <c r="G308">
        <f>IF(COMMATS!G311='Master Answer Key'!$B310, 1, 0)</f>
        <v>0</v>
      </c>
      <c r="H308">
        <f>IF(COMMATS!H311='Master Answer Key'!$B310, 1, 0)</f>
        <v>1</v>
      </c>
      <c r="I308">
        <f>IF(COMMATS!I311='Master Answer Key'!$B310, 1, 0)</f>
        <v>0</v>
      </c>
      <c r="J308">
        <f>IF(COMMATS!J311='Master Answer Key'!$B310, 1, 0)</f>
        <v>1</v>
      </c>
      <c r="K308">
        <f>IF(COMMATS!K311='Master Answer Key'!$B310, 1, 0)</f>
        <v>0</v>
      </c>
      <c r="L308">
        <f>IF(COMMATS!L311='Master Answer Key'!$B310, 1, 0)</f>
        <v>1</v>
      </c>
      <c r="M308">
        <f>IF(COMMATS!M311='Master Answer Key'!$B310, 1, 0)</f>
        <v>0</v>
      </c>
      <c r="N308">
        <f>IF(COMMATS!N311='Master Answer Key'!$B310, 1, 0)</f>
        <v>0</v>
      </c>
      <c r="O308">
        <f>IF(COMMATS!O311='Master Answer Key'!$B310, 1, 0)</f>
        <v>0</v>
      </c>
      <c r="P308">
        <f>IF(COMMATS!P311='Master Answer Key'!$B310, 1, 0)</f>
        <v>0</v>
      </c>
      <c r="Q308">
        <f>IF(COMMATS!Q311='Master Answer Key'!$B310, 1, 0)</f>
        <v>0</v>
      </c>
      <c r="R308">
        <f>IF(COMMATS!R311='Master Answer Key'!$B310, 1, 0)</f>
        <v>0</v>
      </c>
      <c r="S308">
        <f>IF(COMMATS!S311='Master Answer Key'!$B310, 1, 0)</f>
        <v>0</v>
      </c>
      <c r="T308">
        <f>IF(COMMATS!T311='Master Answer Key'!$B310, 1, 0)</f>
        <v>0</v>
      </c>
      <c r="U308">
        <f>IF(COMMATS!U311='Master Answer Key'!$B310, 1, 0)</f>
        <v>0</v>
      </c>
      <c r="V308">
        <f>IF(COMMATS!V311='Master Answer Key'!$B310, 1, 0)</f>
        <v>0</v>
      </c>
      <c r="W308">
        <f>IF(COMMATS!W311='Master Answer Key'!$B310, 1, 0)</f>
        <v>0</v>
      </c>
      <c r="X308">
        <f>IF(COMMATS!X311='Master Answer Key'!$B310, 1, 0)</f>
        <v>1</v>
      </c>
      <c r="Y308">
        <f>IF(COMMATS!Y311='Master Answer Key'!$B310, 1, 0)</f>
        <v>0</v>
      </c>
      <c r="Z308">
        <f>IF(COMMATS!Z311='Master Answer Key'!$B310, 1, 0)</f>
        <v>0</v>
      </c>
      <c r="AA308">
        <f>IF(COMMATS!AA311='Master Answer Key'!$B310, 1, 0)</f>
        <v>1</v>
      </c>
      <c r="AB308">
        <f>IF(COMMATS!AB311='Master Answer Key'!$B310, 1, 0)</f>
        <v>0</v>
      </c>
      <c r="AC308">
        <f>IF(COMMATS!AC311='Master Answer Key'!$B310, 1, 0)</f>
        <v>0</v>
      </c>
      <c r="AD308">
        <f>IF(COMMATS!AD311='Master Answer Key'!$B310, 1, 0)</f>
        <v>1</v>
      </c>
      <c r="AE308">
        <f>IF(COMMATS!AE311='Master Answer Key'!$B310, 1, 0)</f>
        <v>0</v>
      </c>
      <c r="AF308">
        <f>IF(COMMATS!AF311='Master Answer Key'!$B310, 1, 0)</f>
        <v>0</v>
      </c>
      <c r="AG308">
        <f>IF(COMMATS!AG311='Master Answer Key'!$B310, 1, 0)</f>
        <v>0</v>
      </c>
      <c r="AH308">
        <f>IF(COMMATS!AH311='Master Answer Key'!$B310, 1, 0)</f>
        <v>1</v>
      </c>
      <c r="AI308">
        <f>IF(COMMATS!AI311='Master Answer Key'!$B310, 1, 0)</f>
        <v>1</v>
      </c>
      <c r="AJ308">
        <f>IF(COMMATS!AJ311='Master Answer Key'!$B310, 1, 0)</f>
        <v>1</v>
      </c>
      <c r="AK308">
        <f>IF(COMMATS!AK311='Master Answer Key'!$B310, 1, 0)</f>
        <v>0</v>
      </c>
      <c r="AL308">
        <f>IF(COMMATS!AL311='Master Answer Key'!$B310, 1, 0)</f>
        <v>0</v>
      </c>
      <c r="AM308">
        <f>IF(COMMATS!AM311='Master Answer Key'!$B310, 1, 0)</f>
        <v>0</v>
      </c>
      <c r="AN308">
        <f>IF(COMMATS!AN311='Master Answer Key'!$B310, 1, 0)</f>
        <v>0</v>
      </c>
    </row>
    <row r="309">
      <c r="A309" s="5" t="s">
        <v>413</v>
      </c>
      <c r="B309">
        <f>IF(COMMATS!B312='Master Answer Key'!$B311, 1, 0)</f>
        <v>1</v>
      </c>
      <c r="C309">
        <f>IF(COMMATS!C312='Master Answer Key'!$B311, 1, 0)</f>
        <v>1</v>
      </c>
      <c r="D309">
        <f>IF(COMMATS!D312='Master Answer Key'!$B311, 1, 0)</f>
        <v>1</v>
      </c>
      <c r="E309">
        <f>IF(COMMATS!E312='Master Answer Key'!$B311, 1, 0)</f>
        <v>1</v>
      </c>
      <c r="F309">
        <f>IF(COMMATS!F312='Master Answer Key'!$B311, 1, 0)</f>
        <v>1</v>
      </c>
      <c r="G309">
        <f>IF(COMMATS!G312='Master Answer Key'!$B311, 1, 0)</f>
        <v>0</v>
      </c>
      <c r="H309">
        <f>IF(COMMATS!H312='Master Answer Key'!$B311, 1, 0)</f>
        <v>1</v>
      </c>
      <c r="I309">
        <f>IF(COMMATS!I312='Master Answer Key'!$B311, 1, 0)</f>
        <v>0</v>
      </c>
      <c r="J309">
        <f>IF(COMMATS!J312='Master Answer Key'!$B311, 1, 0)</f>
        <v>1</v>
      </c>
      <c r="K309">
        <f>IF(COMMATS!K312='Master Answer Key'!$B311, 1, 0)</f>
        <v>1</v>
      </c>
      <c r="L309">
        <f>IF(COMMATS!L312='Master Answer Key'!$B311, 1, 0)</f>
        <v>1</v>
      </c>
      <c r="M309">
        <f>IF(COMMATS!M312='Master Answer Key'!$B311, 1, 0)</f>
        <v>1</v>
      </c>
      <c r="N309">
        <f>IF(COMMATS!N312='Master Answer Key'!$B311, 1, 0)</f>
        <v>1</v>
      </c>
      <c r="O309">
        <f>IF(COMMATS!O312='Master Answer Key'!$B311, 1, 0)</f>
        <v>1</v>
      </c>
      <c r="P309">
        <f>IF(COMMATS!P312='Master Answer Key'!$B311, 1, 0)</f>
        <v>1</v>
      </c>
      <c r="Q309">
        <f>IF(COMMATS!Q312='Master Answer Key'!$B311, 1, 0)</f>
        <v>1</v>
      </c>
      <c r="R309">
        <f>IF(COMMATS!R312='Master Answer Key'!$B311, 1, 0)</f>
        <v>1</v>
      </c>
      <c r="S309">
        <f>IF(COMMATS!S312='Master Answer Key'!$B311, 1, 0)</f>
        <v>1</v>
      </c>
      <c r="T309">
        <f>IF(COMMATS!T312='Master Answer Key'!$B311, 1, 0)</f>
        <v>1</v>
      </c>
      <c r="U309">
        <f>IF(COMMATS!U312='Master Answer Key'!$B311, 1, 0)</f>
        <v>1</v>
      </c>
      <c r="V309">
        <f>IF(COMMATS!V312='Master Answer Key'!$B311, 1, 0)</f>
        <v>1</v>
      </c>
      <c r="W309">
        <f>IF(COMMATS!W312='Master Answer Key'!$B311, 1, 0)</f>
        <v>0</v>
      </c>
      <c r="X309">
        <f>IF(COMMATS!X312='Master Answer Key'!$B311, 1, 0)</f>
        <v>0</v>
      </c>
      <c r="Y309">
        <f>IF(COMMATS!Y312='Master Answer Key'!$B311, 1, 0)</f>
        <v>0</v>
      </c>
      <c r="Z309">
        <f>IF(COMMATS!Z312='Master Answer Key'!$B311, 1, 0)</f>
        <v>0</v>
      </c>
      <c r="AA309">
        <f>IF(COMMATS!AA312='Master Answer Key'!$B311, 1, 0)</f>
        <v>1</v>
      </c>
      <c r="AB309">
        <f>IF(COMMATS!AB312='Master Answer Key'!$B311, 1, 0)</f>
        <v>1</v>
      </c>
      <c r="AC309">
        <f>IF(COMMATS!AC312='Master Answer Key'!$B311, 1, 0)</f>
        <v>1</v>
      </c>
      <c r="AD309">
        <f>IF(COMMATS!AD312='Master Answer Key'!$B311, 1, 0)</f>
        <v>1</v>
      </c>
      <c r="AE309">
        <f>IF(COMMATS!AE312='Master Answer Key'!$B311, 1, 0)</f>
        <v>1</v>
      </c>
      <c r="AF309">
        <f>IF(COMMATS!AF312='Master Answer Key'!$B311, 1, 0)</f>
        <v>0</v>
      </c>
      <c r="AG309">
        <f>IF(COMMATS!AG312='Master Answer Key'!$B311, 1, 0)</f>
        <v>1</v>
      </c>
      <c r="AH309">
        <f>IF(COMMATS!AH312='Master Answer Key'!$B311, 1, 0)</f>
        <v>1</v>
      </c>
      <c r="AI309">
        <f>IF(COMMATS!AI312='Master Answer Key'!$B311, 1, 0)</f>
        <v>1</v>
      </c>
      <c r="AJ309">
        <f>IF(COMMATS!AJ312='Master Answer Key'!$B311, 1, 0)</f>
        <v>1</v>
      </c>
      <c r="AK309">
        <f>IF(COMMATS!AK312='Master Answer Key'!$B311, 1, 0)</f>
        <v>1</v>
      </c>
      <c r="AL309">
        <f>IF(COMMATS!AL312='Master Answer Key'!$B311, 1, 0)</f>
        <v>0</v>
      </c>
      <c r="AM309">
        <f>IF(COMMATS!AM312='Master Answer Key'!$B311, 1, 0)</f>
        <v>1</v>
      </c>
      <c r="AN309">
        <f>IF(COMMATS!AN312='Master Answer Key'!$B311, 1, 0)</f>
        <v>0</v>
      </c>
    </row>
    <row r="310">
      <c r="A310" s="5" t="s">
        <v>414</v>
      </c>
      <c r="B310">
        <f>IF(COMMATS!B313='Master Answer Key'!$B312, 1, 0)</f>
        <v>0</v>
      </c>
      <c r="C310">
        <f>IF(COMMATS!C313='Master Answer Key'!$B312, 1, 0)</f>
        <v>1</v>
      </c>
      <c r="D310">
        <f>IF(COMMATS!D313='Master Answer Key'!$B312, 1, 0)</f>
        <v>0</v>
      </c>
      <c r="E310">
        <f>IF(COMMATS!E313='Master Answer Key'!$B312, 1, 0)</f>
        <v>1</v>
      </c>
      <c r="F310">
        <f>IF(COMMATS!F313='Master Answer Key'!$B312, 1, 0)</f>
        <v>0</v>
      </c>
      <c r="G310">
        <f>IF(COMMATS!G313='Master Answer Key'!$B312, 1, 0)</f>
        <v>0</v>
      </c>
      <c r="H310">
        <f>IF(COMMATS!H313='Master Answer Key'!$B312, 1, 0)</f>
        <v>1</v>
      </c>
      <c r="I310">
        <f>IF(COMMATS!I313='Master Answer Key'!$B312, 1, 0)</f>
        <v>0</v>
      </c>
      <c r="J310">
        <f>IF(COMMATS!J313='Master Answer Key'!$B312, 1, 0)</f>
        <v>1</v>
      </c>
      <c r="K310">
        <f>IF(COMMATS!K313='Master Answer Key'!$B312, 1, 0)</f>
        <v>1</v>
      </c>
      <c r="L310">
        <f>IF(COMMATS!L313='Master Answer Key'!$B312, 1, 0)</f>
        <v>1</v>
      </c>
      <c r="M310">
        <f>IF(COMMATS!M313='Master Answer Key'!$B312, 1, 0)</f>
        <v>0</v>
      </c>
      <c r="N310">
        <f>IF(COMMATS!N313='Master Answer Key'!$B312, 1, 0)</f>
        <v>0</v>
      </c>
      <c r="O310">
        <f>IF(COMMATS!O313='Master Answer Key'!$B312, 1, 0)</f>
        <v>0</v>
      </c>
      <c r="P310">
        <f>IF(COMMATS!P313='Master Answer Key'!$B312, 1, 0)</f>
        <v>1</v>
      </c>
      <c r="Q310">
        <f>IF(COMMATS!Q313='Master Answer Key'!$B312, 1, 0)</f>
        <v>1</v>
      </c>
      <c r="R310">
        <f>IF(COMMATS!R313='Master Answer Key'!$B312, 1, 0)</f>
        <v>0</v>
      </c>
      <c r="S310">
        <f>IF(COMMATS!S313='Master Answer Key'!$B312, 1, 0)</f>
        <v>0</v>
      </c>
      <c r="T310">
        <f>IF(COMMATS!T313='Master Answer Key'!$B312, 1, 0)</f>
        <v>0</v>
      </c>
      <c r="U310">
        <f>IF(COMMATS!U313='Master Answer Key'!$B312, 1, 0)</f>
        <v>1</v>
      </c>
      <c r="V310">
        <f>IF(COMMATS!V313='Master Answer Key'!$B312, 1, 0)</f>
        <v>1</v>
      </c>
      <c r="W310">
        <f>IF(COMMATS!W313='Master Answer Key'!$B312, 1, 0)</f>
        <v>0</v>
      </c>
      <c r="X310">
        <f>IF(COMMATS!X313='Master Answer Key'!$B312, 1, 0)</f>
        <v>0</v>
      </c>
      <c r="Y310">
        <f>IF(COMMATS!Y313='Master Answer Key'!$B312, 1, 0)</f>
        <v>0</v>
      </c>
      <c r="Z310">
        <f>IF(COMMATS!Z313='Master Answer Key'!$B312, 1, 0)</f>
        <v>0</v>
      </c>
      <c r="AA310">
        <f>IF(COMMATS!AA313='Master Answer Key'!$B312, 1, 0)</f>
        <v>1</v>
      </c>
      <c r="AB310">
        <f>IF(COMMATS!AB313='Master Answer Key'!$B312, 1, 0)</f>
        <v>1</v>
      </c>
      <c r="AC310">
        <f>IF(COMMATS!AC313='Master Answer Key'!$B312, 1, 0)</f>
        <v>1</v>
      </c>
      <c r="AD310">
        <f>IF(COMMATS!AD313='Master Answer Key'!$B312, 1, 0)</f>
        <v>1</v>
      </c>
      <c r="AE310">
        <f>IF(COMMATS!AE313='Master Answer Key'!$B312, 1, 0)</f>
        <v>1</v>
      </c>
      <c r="AF310">
        <f>IF(COMMATS!AF313='Master Answer Key'!$B312, 1, 0)</f>
        <v>0</v>
      </c>
      <c r="AG310">
        <f>IF(COMMATS!AG313='Master Answer Key'!$B312, 1, 0)</f>
        <v>1</v>
      </c>
      <c r="AH310">
        <f>IF(COMMATS!AH313='Master Answer Key'!$B312, 1, 0)</f>
        <v>1</v>
      </c>
      <c r="AI310">
        <f>IF(COMMATS!AI313='Master Answer Key'!$B312, 1, 0)</f>
        <v>1</v>
      </c>
      <c r="AJ310">
        <f>IF(COMMATS!AJ313='Master Answer Key'!$B312, 1, 0)</f>
        <v>1</v>
      </c>
      <c r="AK310">
        <f>IF(COMMATS!AK313='Master Answer Key'!$B312, 1, 0)</f>
        <v>1</v>
      </c>
      <c r="AL310">
        <f>IF(COMMATS!AL313='Master Answer Key'!$B312, 1, 0)</f>
        <v>0</v>
      </c>
      <c r="AM310">
        <f>IF(COMMATS!AM313='Master Answer Key'!$B312, 1, 0)</f>
        <v>0</v>
      </c>
      <c r="AN310">
        <f>IF(COMMATS!AN313='Master Answer Key'!$B312, 1, 0)</f>
        <v>0</v>
      </c>
    </row>
    <row r="311">
      <c r="A311" s="5" t="s">
        <v>415</v>
      </c>
      <c r="B311">
        <f>IF(COMMATS!B314='Master Answer Key'!$B313, 1, 0)</f>
        <v>1</v>
      </c>
      <c r="C311">
        <f>IF(COMMATS!C314='Master Answer Key'!$B313, 1, 0)</f>
        <v>1</v>
      </c>
      <c r="D311">
        <f>IF(COMMATS!D314='Master Answer Key'!$B313, 1, 0)</f>
        <v>1</v>
      </c>
      <c r="E311">
        <f>IF(COMMATS!E314='Master Answer Key'!$B313, 1, 0)</f>
        <v>1</v>
      </c>
      <c r="F311">
        <f>IF(COMMATS!F314='Master Answer Key'!$B313, 1, 0)</f>
        <v>0</v>
      </c>
      <c r="G311">
        <f>IF(COMMATS!G314='Master Answer Key'!$B313, 1, 0)</f>
        <v>0</v>
      </c>
      <c r="H311">
        <f>IF(COMMATS!H314='Master Answer Key'!$B313, 1, 0)</f>
        <v>1</v>
      </c>
      <c r="I311">
        <f>IF(COMMATS!I314='Master Answer Key'!$B313, 1, 0)</f>
        <v>0</v>
      </c>
      <c r="J311">
        <f>IF(COMMATS!J314='Master Answer Key'!$B313, 1, 0)</f>
        <v>1</v>
      </c>
      <c r="K311">
        <f>IF(COMMATS!K314='Master Answer Key'!$B313, 1, 0)</f>
        <v>0</v>
      </c>
      <c r="L311">
        <f>IF(COMMATS!L314='Master Answer Key'!$B313, 1, 0)</f>
        <v>1</v>
      </c>
      <c r="M311">
        <f>IF(COMMATS!M314='Master Answer Key'!$B313, 1, 0)</f>
        <v>1</v>
      </c>
      <c r="N311">
        <f>IF(COMMATS!N314='Master Answer Key'!$B313, 1, 0)</f>
        <v>1</v>
      </c>
      <c r="O311">
        <f>IF(COMMATS!O314='Master Answer Key'!$B313, 1, 0)</f>
        <v>1</v>
      </c>
      <c r="P311">
        <f>IF(COMMATS!P314='Master Answer Key'!$B313, 1, 0)</f>
        <v>1</v>
      </c>
      <c r="Q311">
        <f>IF(COMMATS!Q314='Master Answer Key'!$B313, 1, 0)</f>
        <v>1</v>
      </c>
      <c r="R311">
        <f>IF(COMMATS!R314='Master Answer Key'!$B313, 1, 0)</f>
        <v>0</v>
      </c>
      <c r="S311">
        <f>IF(COMMATS!S314='Master Answer Key'!$B313, 1, 0)</f>
        <v>0</v>
      </c>
      <c r="T311">
        <f>IF(COMMATS!T314='Master Answer Key'!$B313, 1, 0)</f>
        <v>1</v>
      </c>
      <c r="U311">
        <f>IF(COMMATS!U314='Master Answer Key'!$B313, 1, 0)</f>
        <v>1</v>
      </c>
      <c r="V311">
        <f>IF(COMMATS!V314='Master Answer Key'!$B313, 1, 0)</f>
        <v>1</v>
      </c>
      <c r="W311">
        <f>IF(COMMATS!W314='Master Answer Key'!$B313, 1, 0)</f>
        <v>0</v>
      </c>
      <c r="X311">
        <f>IF(COMMATS!X314='Master Answer Key'!$B313, 1, 0)</f>
        <v>0</v>
      </c>
      <c r="Y311">
        <f>IF(COMMATS!Y314='Master Answer Key'!$B313, 1, 0)</f>
        <v>0</v>
      </c>
      <c r="Z311">
        <f>IF(COMMATS!Z314='Master Answer Key'!$B313, 1, 0)</f>
        <v>0</v>
      </c>
      <c r="AA311">
        <f>IF(COMMATS!AA314='Master Answer Key'!$B313, 1, 0)</f>
        <v>1</v>
      </c>
      <c r="AB311">
        <f>IF(COMMATS!AB314='Master Answer Key'!$B313, 1, 0)</f>
        <v>0</v>
      </c>
      <c r="AC311">
        <f>IF(COMMATS!AC314='Master Answer Key'!$B313, 1, 0)</f>
        <v>0</v>
      </c>
      <c r="AD311">
        <f>IF(COMMATS!AD314='Master Answer Key'!$B313, 1, 0)</f>
        <v>0</v>
      </c>
      <c r="AE311">
        <f>IF(COMMATS!AE314='Master Answer Key'!$B313, 1, 0)</f>
        <v>1</v>
      </c>
      <c r="AF311">
        <f>IF(COMMATS!AF314='Master Answer Key'!$B313, 1, 0)</f>
        <v>0</v>
      </c>
      <c r="AG311">
        <f>IF(COMMATS!AG314='Master Answer Key'!$B313, 1, 0)</f>
        <v>1</v>
      </c>
      <c r="AH311">
        <f>IF(COMMATS!AH314='Master Answer Key'!$B313, 1, 0)</f>
        <v>1</v>
      </c>
      <c r="AI311">
        <f>IF(COMMATS!AI314='Master Answer Key'!$B313, 1, 0)</f>
        <v>1</v>
      </c>
      <c r="AJ311">
        <f>IF(COMMATS!AJ314='Master Answer Key'!$B313, 1, 0)</f>
        <v>1</v>
      </c>
      <c r="AK311">
        <f>IF(COMMATS!AK314='Master Answer Key'!$B313, 1, 0)</f>
        <v>1</v>
      </c>
      <c r="AL311">
        <f>IF(COMMATS!AL314='Master Answer Key'!$B313, 1, 0)</f>
        <v>0</v>
      </c>
      <c r="AM311">
        <f>IF(COMMATS!AM314='Master Answer Key'!$B313, 1, 0)</f>
        <v>1</v>
      </c>
      <c r="AN311">
        <f>IF(COMMATS!AN314='Master Answer Key'!$B313, 1, 0)</f>
        <v>0</v>
      </c>
    </row>
    <row r="312">
      <c r="A312" s="5" t="s">
        <v>416</v>
      </c>
      <c r="B312">
        <f>IF(COMMATS!B315='Master Answer Key'!$B314, 1, 0)</f>
        <v>1</v>
      </c>
      <c r="C312">
        <f>IF(COMMATS!C315='Master Answer Key'!$B314, 1, 0)</f>
        <v>1</v>
      </c>
      <c r="D312">
        <f>IF(COMMATS!D315='Master Answer Key'!$B314, 1, 0)</f>
        <v>1</v>
      </c>
      <c r="E312">
        <f>IF(COMMATS!E315='Master Answer Key'!$B314, 1, 0)</f>
        <v>1</v>
      </c>
      <c r="F312">
        <f>IF(COMMATS!F315='Master Answer Key'!$B314, 1, 0)</f>
        <v>1</v>
      </c>
      <c r="G312">
        <f>IF(COMMATS!G315='Master Answer Key'!$B314, 1, 0)</f>
        <v>0</v>
      </c>
      <c r="H312">
        <f>IF(COMMATS!H315='Master Answer Key'!$B314, 1, 0)</f>
        <v>1</v>
      </c>
      <c r="I312">
        <f>IF(COMMATS!I315='Master Answer Key'!$B314, 1, 0)</f>
        <v>1</v>
      </c>
      <c r="J312">
        <f>IF(COMMATS!J315='Master Answer Key'!$B314, 1, 0)</f>
        <v>1</v>
      </c>
      <c r="K312">
        <f>IF(COMMATS!K315='Master Answer Key'!$B314, 1, 0)</f>
        <v>1</v>
      </c>
      <c r="L312">
        <f>IF(COMMATS!L315='Master Answer Key'!$B314, 1, 0)</f>
        <v>1</v>
      </c>
      <c r="M312">
        <f>IF(COMMATS!M315='Master Answer Key'!$B314, 1, 0)</f>
        <v>1</v>
      </c>
      <c r="N312">
        <f>IF(COMMATS!N315='Master Answer Key'!$B314, 1, 0)</f>
        <v>1</v>
      </c>
      <c r="O312">
        <f>IF(COMMATS!O315='Master Answer Key'!$B314, 1, 0)</f>
        <v>1</v>
      </c>
      <c r="P312">
        <f>IF(COMMATS!P315='Master Answer Key'!$B314, 1, 0)</f>
        <v>1</v>
      </c>
      <c r="Q312">
        <f>IF(COMMATS!Q315='Master Answer Key'!$B314, 1, 0)</f>
        <v>1</v>
      </c>
      <c r="R312">
        <f>IF(COMMATS!R315='Master Answer Key'!$B314, 1, 0)</f>
        <v>0</v>
      </c>
      <c r="S312">
        <f>IF(COMMATS!S315='Master Answer Key'!$B314, 1, 0)</f>
        <v>0</v>
      </c>
      <c r="T312">
        <f>IF(COMMATS!T315='Master Answer Key'!$B314, 1, 0)</f>
        <v>1</v>
      </c>
      <c r="U312">
        <f>IF(COMMATS!U315='Master Answer Key'!$B314, 1, 0)</f>
        <v>1</v>
      </c>
      <c r="V312">
        <f>IF(COMMATS!V315='Master Answer Key'!$B314, 1, 0)</f>
        <v>1</v>
      </c>
      <c r="W312">
        <f>IF(COMMATS!W315='Master Answer Key'!$B314, 1, 0)</f>
        <v>0</v>
      </c>
      <c r="X312">
        <f>IF(COMMATS!X315='Master Answer Key'!$B314, 1, 0)</f>
        <v>0</v>
      </c>
      <c r="Y312">
        <f>IF(COMMATS!Y315='Master Answer Key'!$B314, 1, 0)</f>
        <v>0</v>
      </c>
      <c r="Z312">
        <f>IF(COMMATS!Z315='Master Answer Key'!$B314, 1, 0)</f>
        <v>0</v>
      </c>
      <c r="AA312">
        <f>IF(COMMATS!AA315='Master Answer Key'!$B314, 1, 0)</f>
        <v>1</v>
      </c>
      <c r="AB312">
        <f>IF(COMMATS!AB315='Master Answer Key'!$B314, 1, 0)</f>
        <v>1</v>
      </c>
      <c r="AC312">
        <f>IF(COMMATS!AC315='Master Answer Key'!$B314, 1, 0)</f>
        <v>0</v>
      </c>
      <c r="AD312">
        <f>IF(COMMATS!AD315='Master Answer Key'!$B314, 1, 0)</f>
        <v>1</v>
      </c>
      <c r="AE312">
        <f>IF(COMMATS!AE315='Master Answer Key'!$B314, 1, 0)</f>
        <v>1</v>
      </c>
      <c r="AF312">
        <f>IF(COMMATS!AF315='Master Answer Key'!$B314, 1, 0)</f>
        <v>1</v>
      </c>
      <c r="AG312">
        <f>IF(COMMATS!AG315='Master Answer Key'!$B314, 1, 0)</f>
        <v>1</v>
      </c>
      <c r="AH312">
        <f>IF(COMMATS!AH315='Master Answer Key'!$B314, 1, 0)</f>
        <v>1</v>
      </c>
      <c r="AI312">
        <f>IF(COMMATS!AI315='Master Answer Key'!$B314, 1, 0)</f>
        <v>1</v>
      </c>
      <c r="AJ312">
        <f>IF(COMMATS!AJ315='Master Answer Key'!$B314, 1, 0)</f>
        <v>1</v>
      </c>
      <c r="AK312">
        <f>IF(COMMATS!AK315='Master Answer Key'!$B314, 1, 0)</f>
        <v>1</v>
      </c>
      <c r="AL312">
        <f>IF(COMMATS!AL315='Master Answer Key'!$B314, 1, 0)</f>
        <v>0</v>
      </c>
      <c r="AM312">
        <f>IF(COMMATS!AM315='Master Answer Key'!$B314, 1, 0)</f>
        <v>1</v>
      </c>
      <c r="AN312">
        <f>IF(COMMATS!AN315='Master Answer Key'!$B314, 1, 0)</f>
        <v>0</v>
      </c>
    </row>
    <row r="313">
      <c r="A313" s="5" t="s">
        <v>417</v>
      </c>
      <c r="B313">
        <f>IF(COMMATS!B316='Master Answer Key'!$B315, 1, 0)</f>
        <v>1</v>
      </c>
      <c r="C313">
        <f>IF(COMMATS!C316='Master Answer Key'!$B315, 1, 0)</f>
        <v>1</v>
      </c>
      <c r="D313">
        <f>IF(COMMATS!D316='Master Answer Key'!$B315, 1, 0)</f>
        <v>1</v>
      </c>
      <c r="E313">
        <f>IF(COMMATS!E316='Master Answer Key'!$B315, 1, 0)</f>
        <v>1</v>
      </c>
      <c r="F313">
        <f>IF(COMMATS!F316='Master Answer Key'!$B315, 1, 0)</f>
        <v>1</v>
      </c>
      <c r="G313">
        <f>IF(COMMATS!G316='Master Answer Key'!$B315, 1, 0)</f>
        <v>0</v>
      </c>
      <c r="H313">
        <f>IF(COMMATS!H316='Master Answer Key'!$B315, 1, 0)</f>
        <v>1</v>
      </c>
      <c r="I313">
        <f>IF(COMMATS!I316='Master Answer Key'!$B315, 1, 0)</f>
        <v>1</v>
      </c>
      <c r="J313">
        <f>IF(COMMATS!J316='Master Answer Key'!$B315, 1, 0)</f>
        <v>1</v>
      </c>
      <c r="K313">
        <f>IF(COMMATS!K316='Master Answer Key'!$B315, 1, 0)</f>
        <v>1</v>
      </c>
      <c r="L313">
        <f>IF(COMMATS!L316='Master Answer Key'!$B315, 1, 0)</f>
        <v>1</v>
      </c>
      <c r="M313">
        <f>IF(COMMATS!M316='Master Answer Key'!$B315, 1, 0)</f>
        <v>1</v>
      </c>
      <c r="N313">
        <f>IF(COMMATS!N316='Master Answer Key'!$B315, 1, 0)</f>
        <v>1</v>
      </c>
      <c r="O313">
        <f>IF(COMMATS!O316='Master Answer Key'!$B315, 1, 0)</f>
        <v>1</v>
      </c>
      <c r="P313">
        <f>IF(COMMATS!P316='Master Answer Key'!$B315, 1, 0)</f>
        <v>1</v>
      </c>
      <c r="Q313">
        <f>IF(COMMATS!Q316='Master Answer Key'!$B315, 1, 0)</f>
        <v>1</v>
      </c>
      <c r="R313">
        <f>IF(COMMATS!R316='Master Answer Key'!$B315, 1, 0)</f>
        <v>0</v>
      </c>
      <c r="S313">
        <f>IF(COMMATS!S316='Master Answer Key'!$B315, 1, 0)</f>
        <v>0</v>
      </c>
      <c r="T313">
        <f>IF(COMMATS!T316='Master Answer Key'!$B315, 1, 0)</f>
        <v>1</v>
      </c>
      <c r="U313">
        <f>IF(COMMATS!U316='Master Answer Key'!$B315, 1, 0)</f>
        <v>1</v>
      </c>
      <c r="V313">
        <f>IF(COMMATS!V316='Master Answer Key'!$B315, 1, 0)</f>
        <v>0</v>
      </c>
      <c r="W313">
        <f>IF(COMMATS!W316='Master Answer Key'!$B315, 1, 0)</f>
        <v>0</v>
      </c>
      <c r="X313">
        <f>IF(COMMATS!X316='Master Answer Key'!$B315, 1, 0)</f>
        <v>0</v>
      </c>
      <c r="Y313">
        <f>IF(COMMATS!Y316='Master Answer Key'!$B315, 1, 0)</f>
        <v>0</v>
      </c>
      <c r="Z313">
        <f>IF(COMMATS!Z316='Master Answer Key'!$B315, 1, 0)</f>
        <v>0</v>
      </c>
      <c r="AA313">
        <f>IF(COMMATS!AA316='Master Answer Key'!$B315, 1, 0)</f>
        <v>1</v>
      </c>
      <c r="AB313">
        <f>IF(COMMATS!AB316='Master Answer Key'!$B315, 1, 0)</f>
        <v>1</v>
      </c>
      <c r="AC313">
        <f>IF(COMMATS!AC316='Master Answer Key'!$B315, 1, 0)</f>
        <v>0</v>
      </c>
      <c r="AD313">
        <f>IF(COMMATS!AD316='Master Answer Key'!$B315, 1, 0)</f>
        <v>1</v>
      </c>
      <c r="AE313">
        <f>IF(COMMATS!AE316='Master Answer Key'!$B315, 1, 0)</f>
        <v>1</v>
      </c>
      <c r="AF313">
        <f>IF(COMMATS!AF316='Master Answer Key'!$B315, 1, 0)</f>
        <v>0</v>
      </c>
      <c r="AG313">
        <f>IF(COMMATS!AG316='Master Answer Key'!$B315, 1, 0)</f>
        <v>1</v>
      </c>
      <c r="AH313">
        <f>IF(COMMATS!AH316='Master Answer Key'!$B315, 1, 0)</f>
        <v>1</v>
      </c>
      <c r="AI313">
        <f>IF(COMMATS!AI316='Master Answer Key'!$B315, 1, 0)</f>
        <v>1</v>
      </c>
      <c r="AJ313">
        <f>IF(COMMATS!AJ316='Master Answer Key'!$B315, 1, 0)</f>
        <v>1</v>
      </c>
      <c r="AK313">
        <f>IF(COMMATS!AK316='Master Answer Key'!$B315, 1, 0)</f>
        <v>1</v>
      </c>
      <c r="AL313">
        <f>IF(COMMATS!AL316='Master Answer Key'!$B315, 1, 0)</f>
        <v>0</v>
      </c>
      <c r="AM313">
        <f>IF(COMMATS!AM316='Master Answer Key'!$B315, 1, 0)</f>
        <v>1</v>
      </c>
      <c r="AN313">
        <f>IF(COMMATS!AN316='Master Answer Key'!$B315, 1, 0)</f>
        <v>0</v>
      </c>
    </row>
    <row r="314">
      <c r="A314" s="5" t="s">
        <v>418</v>
      </c>
      <c r="B314">
        <f>IF(COMMATS!B317='Master Answer Key'!$B316, 1, 0)</f>
        <v>1</v>
      </c>
      <c r="C314">
        <f>IF(COMMATS!C317='Master Answer Key'!$B316, 1, 0)</f>
        <v>1</v>
      </c>
      <c r="D314">
        <f>IF(COMMATS!D317='Master Answer Key'!$B316, 1, 0)</f>
        <v>1</v>
      </c>
      <c r="E314">
        <f>IF(COMMATS!E317='Master Answer Key'!$B316, 1, 0)</f>
        <v>1</v>
      </c>
      <c r="F314">
        <f>IF(COMMATS!F317='Master Answer Key'!$B316, 1, 0)</f>
        <v>1</v>
      </c>
      <c r="G314">
        <f>IF(COMMATS!G317='Master Answer Key'!$B316, 1, 0)</f>
        <v>0</v>
      </c>
      <c r="H314">
        <f>IF(COMMATS!H317='Master Answer Key'!$B316, 1, 0)</f>
        <v>0</v>
      </c>
      <c r="I314">
        <f>IF(COMMATS!I317='Master Answer Key'!$B316, 1, 0)</f>
        <v>0</v>
      </c>
      <c r="J314">
        <f>IF(COMMATS!J317='Master Answer Key'!$B316, 1, 0)</f>
        <v>1</v>
      </c>
      <c r="K314">
        <f>IF(COMMATS!K317='Master Answer Key'!$B316, 1, 0)</f>
        <v>1</v>
      </c>
      <c r="L314">
        <f>IF(COMMATS!L317='Master Answer Key'!$B316, 1, 0)</f>
        <v>1</v>
      </c>
      <c r="M314">
        <f>IF(COMMATS!M317='Master Answer Key'!$B316, 1, 0)</f>
        <v>1</v>
      </c>
      <c r="N314">
        <f>IF(COMMATS!N317='Master Answer Key'!$B316, 1, 0)</f>
        <v>0</v>
      </c>
      <c r="O314">
        <f>IF(COMMATS!O317='Master Answer Key'!$B316, 1, 0)</f>
        <v>1</v>
      </c>
      <c r="P314">
        <f>IF(COMMATS!P317='Master Answer Key'!$B316, 1, 0)</f>
        <v>1</v>
      </c>
      <c r="Q314">
        <f>IF(COMMATS!Q317='Master Answer Key'!$B316, 1, 0)</f>
        <v>1</v>
      </c>
      <c r="R314">
        <f>IF(COMMATS!R317='Master Answer Key'!$B316, 1, 0)</f>
        <v>0</v>
      </c>
      <c r="S314">
        <f>IF(COMMATS!S317='Master Answer Key'!$B316, 1, 0)</f>
        <v>0</v>
      </c>
      <c r="T314">
        <f>IF(COMMATS!T317='Master Answer Key'!$B316, 1, 0)</f>
        <v>1</v>
      </c>
      <c r="U314">
        <f>IF(COMMATS!U317='Master Answer Key'!$B316, 1, 0)</f>
        <v>0</v>
      </c>
      <c r="V314">
        <f>IF(COMMATS!V317='Master Answer Key'!$B316, 1, 0)</f>
        <v>0</v>
      </c>
      <c r="W314">
        <f>IF(COMMATS!W317='Master Answer Key'!$B316, 1, 0)</f>
        <v>0</v>
      </c>
      <c r="X314">
        <f>IF(COMMATS!X317='Master Answer Key'!$B316, 1, 0)</f>
        <v>1</v>
      </c>
      <c r="Y314">
        <f>IF(COMMATS!Y317='Master Answer Key'!$B316, 1, 0)</f>
        <v>0</v>
      </c>
      <c r="Z314">
        <f>IF(COMMATS!Z317='Master Answer Key'!$B316, 1, 0)</f>
        <v>0</v>
      </c>
      <c r="AA314">
        <f>IF(COMMATS!AA317='Master Answer Key'!$B316, 1, 0)</f>
        <v>1</v>
      </c>
      <c r="AB314">
        <f>IF(COMMATS!AB317='Master Answer Key'!$B316, 1, 0)</f>
        <v>1</v>
      </c>
      <c r="AC314">
        <f>IF(COMMATS!AC317='Master Answer Key'!$B316, 1, 0)</f>
        <v>1</v>
      </c>
      <c r="AD314">
        <f>IF(COMMATS!AD317='Master Answer Key'!$B316, 1, 0)</f>
        <v>1</v>
      </c>
      <c r="AE314">
        <f>IF(COMMATS!AE317='Master Answer Key'!$B316, 1, 0)</f>
        <v>1</v>
      </c>
      <c r="AF314">
        <f>IF(COMMATS!AF317='Master Answer Key'!$B316, 1, 0)</f>
        <v>1</v>
      </c>
      <c r="AG314">
        <f>IF(COMMATS!AG317='Master Answer Key'!$B316, 1, 0)</f>
        <v>1</v>
      </c>
      <c r="AH314">
        <f>IF(COMMATS!AH317='Master Answer Key'!$B316, 1, 0)</f>
        <v>1</v>
      </c>
      <c r="AI314">
        <f>IF(COMMATS!AI317='Master Answer Key'!$B316, 1, 0)</f>
        <v>1</v>
      </c>
      <c r="AJ314">
        <f>IF(COMMATS!AJ317='Master Answer Key'!$B316, 1, 0)</f>
        <v>1</v>
      </c>
      <c r="AK314">
        <f>IF(COMMATS!AK317='Master Answer Key'!$B316, 1, 0)</f>
        <v>1</v>
      </c>
      <c r="AL314">
        <f>IF(COMMATS!AL317='Master Answer Key'!$B316, 1, 0)</f>
        <v>1</v>
      </c>
      <c r="AM314">
        <f>IF(COMMATS!AM317='Master Answer Key'!$B316, 1, 0)</f>
        <v>1</v>
      </c>
      <c r="AN314">
        <f>IF(COMMATS!AN317='Master Answer Key'!$B316, 1, 0)</f>
        <v>0</v>
      </c>
    </row>
    <row r="315">
      <c r="A315" s="5" t="s">
        <v>419</v>
      </c>
      <c r="B315">
        <f>IF(COMMATS!B318='Master Answer Key'!$B317, 1, 0)</f>
        <v>1</v>
      </c>
      <c r="C315">
        <f>IF(COMMATS!C318='Master Answer Key'!$B317, 1, 0)</f>
        <v>1</v>
      </c>
      <c r="D315">
        <f>IF(COMMATS!D318='Master Answer Key'!$B317, 1, 0)</f>
        <v>1</v>
      </c>
      <c r="E315">
        <f>IF(COMMATS!E318='Master Answer Key'!$B317, 1, 0)</f>
        <v>1</v>
      </c>
      <c r="F315">
        <f>IF(COMMATS!F318='Master Answer Key'!$B317, 1, 0)</f>
        <v>1</v>
      </c>
      <c r="G315">
        <f>IF(COMMATS!G318='Master Answer Key'!$B317, 1, 0)</f>
        <v>0</v>
      </c>
      <c r="H315">
        <f>IF(COMMATS!H318='Master Answer Key'!$B317, 1, 0)</f>
        <v>1</v>
      </c>
      <c r="I315">
        <f>IF(COMMATS!I318='Master Answer Key'!$B317, 1, 0)</f>
        <v>1</v>
      </c>
      <c r="J315">
        <f>IF(COMMATS!J318='Master Answer Key'!$B317, 1, 0)</f>
        <v>1</v>
      </c>
      <c r="K315">
        <f>IF(COMMATS!K318='Master Answer Key'!$B317, 1, 0)</f>
        <v>0</v>
      </c>
      <c r="L315">
        <f>IF(COMMATS!L318='Master Answer Key'!$B317, 1, 0)</f>
        <v>1</v>
      </c>
      <c r="M315">
        <f>IF(COMMATS!M318='Master Answer Key'!$B317, 1, 0)</f>
        <v>1</v>
      </c>
      <c r="N315">
        <f>IF(COMMATS!N318='Master Answer Key'!$B317, 1, 0)</f>
        <v>1</v>
      </c>
      <c r="O315">
        <f>IF(COMMATS!O318='Master Answer Key'!$B317, 1, 0)</f>
        <v>1</v>
      </c>
      <c r="P315">
        <f>IF(COMMATS!P318='Master Answer Key'!$B317, 1, 0)</f>
        <v>1</v>
      </c>
      <c r="Q315">
        <f>IF(COMMATS!Q318='Master Answer Key'!$B317, 1, 0)</f>
        <v>1</v>
      </c>
      <c r="R315">
        <f>IF(COMMATS!R318='Master Answer Key'!$B317, 1, 0)</f>
        <v>0</v>
      </c>
      <c r="S315">
        <f>IF(COMMATS!S318='Master Answer Key'!$B317, 1, 0)</f>
        <v>0</v>
      </c>
      <c r="T315">
        <f>IF(COMMATS!T318='Master Answer Key'!$B317, 1, 0)</f>
        <v>1</v>
      </c>
      <c r="U315">
        <f>IF(COMMATS!U318='Master Answer Key'!$B317, 1, 0)</f>
        <v>1</v>
      </c>
      <c r="V315">
        <f>IF(COMMATS!V318='Master Answer Key'!$B317, 1, 0)</f>
        <v>1</v>
      </c>
      <c r="W315">
        <f>IF(COMMATS!W318='Master Answer Key'!$B317, 1, 0)</f>
        <v>0</v>
      </c>
      <c r="X315">
        <f>IF(COMMATS!X318='Master Answer Key'!$B317, 1, 0)</f>
        <v>1</v>
      </c>
      <c r="Y315">
        <f>IF(COMMATS!Y318='Master Answer Key'!$B317, 1, 0)</f>
        <v>0</v>
      </c>
      <c r="Z315">
        <f>IF(COMMATS!Z318='Master Answer Key'!$B317, 1, 0)</f>
        <v>0</v>
      </c>
      <c r="AA315">
        <f>IF(COMMATS!AA318='Master Answer Key'!$B317, 1, 0)</f>
        <v>1</v>
      </c>
      <c r="AB315">
        <f>IF(COMMATS!AB318='Master Answer Key'!$B317, 1, 0)</f>
        <v>1</v>
      </c>
      <c r="AC315">
        <f>IF(COMMATS!AC318='Master Answer Key'!$B317, 1, 0)</f>
        <v>0</v>
      </c>
      <c r="AD315">
        <f>IF(COMMATS!AD318='Master Answer Key'!$B317, 1, 0)</f>
        <v>0</v>
      </c>
      <c r="AE315">
        <f>IF(COMMATS!AE318='Master Answer Key'!$B317, 1, 0)</f>
        <v>0</v>
      </c>
      <c r="AF315">
        <f>IF(COMMATS!AF318='Master Answer Key'!$B317, 1, 0)</f>
        <v>0</v>
      </c>
      <c r="AG315">
        <f>IF(COMMATS!AG318='Master Answer Key'!$B317, 1, 0)</f>
        <v>1</v>
      </c>
      <c r="AH315">
        <f>IF(COMMATS!AH318='Master Answer Key'!$B317, 1, 0)</f>
        <v>1</v>
      </c>
      <c r="AI315">
        <f>IF(COMMATS!AI318='Master Answer Key'!$B317, 1, 0)</f>
        <v>1</v>
      </c>
      <c r="AJ315">
        <f>IF(COMMATS!AJ318='Master Answer Key'!$B317, 1, 0)</f>
        <v>1</v>
      </c>
      <c r="AK315">
        <f>IF(COMMATS!AK318='Master Answer Key'!$B317, 1, 0)</f>
        <v>1</v>
      </c>
      <c r="AL315">
        <f>IF(COMMATS!AL318='Master Answer Key'!$B317, 1, 0)</f>
        <v>0</v>
      </c>
      <c r="AM315">
        <f>IF(COMMATS!AM318='Master Answer Key'!$B317, 1, 0)</f>
        <v>1</v>
      </c>
      <c r="AN315">
        <f>IF(COMMATS!AN318='Master Answer Key'!$B317, 1, 0)</f>
        <v>0</v>
      </c>
    </row>
    <row r="316">
      <c r="A316" s="5" t="s">
        <v>420</v>
      </c>
      <c r="B316">
        <f>IF(COMMATS!B319='Master Answer Key'!$B318, 1, 0)</f>
        <v>1</v>
      </c>
      <c r="C316">
        <f>IF(COMMATS!C319='Master Answer Key'!$B318, 1, 0)</f>
        <v>1</v>
      </c>
      <c r="D316">
        <f>IF(COMMATS!D319='Master Answer Key'!$B318, 1, 0)</f>
        <v>1</v>
      </c>
      <c r="E316">
        <f>IF(COMMATS!E319='Master Answer Key'!$B318, 1, 0)</f>
        <v>1</v>
      </c>
      <c r="F316">
        <f>IF(COMMATS!F319='Master Answer Key'!$B318, 1, 0)</f>
        <v>1</v>
      </c>
      <c r="G316">
        <f>IF(COMMATS!G319='Master Answer Key'!$B318, 1, 0)</f>
        <v>0</v>
      </c>
      <c r="H316">
        <f>IF(COMMATS!H319='Master Answer Key'!$B318, 1, 0)</f>
        <v>1</v>
      </c>
      <c r="I316">
        <f>IF(COMMATS!I319='Master Answer Key'!$B318, 1, 0)</f>
        <v>1</v>
      </c>
      <c r="J316">
        <f>IF(COMMATS!J319='Master Answer Key'!$B318, 1, 0)</f>
        <v>1</v>
      </c>
      <c r="K316">
        <f>IF(COMMATS!K319='Master Answer Key'!$B318, 1, 0)</f>
        <v>1</v>
      </c>
      <c r="L316">
        <f>IF(COMMATS!L319='Master Answer Key'!$B318, 1, 0)</f>
        <v>1</v>
      </c>
      <c r="M316">
        <f>IF(COMMATS!M319='Master Answer Key'!$B318, 1, 0)</f>
        <v>1</v>
      </c>
      <c r="N316">
        <f>IF(COMMATS!N319='Master Answer Key'!$B318, 1, 0)</f>
        <v>1</v>
      </c>
      <c r="O316">
        <f>IF(COMMATS!O319='Master Answer Key'!$B318, 1, 0)</f>
        <v>1</v>
      </c>
      <c r="P316">
        <f>IF(COMMATS!P319='Master Answer Key'!$B318, 1, 0)</f>
        <v>1</v>
      </c>
      <c r="Q316">
        <f>IF(COMMATS!Q319='Master Answer Key'!$B318, 1, 0)</f>
        <v>1</v>
      </c>
      <c r="R316">
        <f>IF(COMMATS!R319='Master Answer Key'!$B318, 1, 0)</f>
        <v>1</v>
      </c>
      <c r="S316">
        <f>IF(COMMATS!S319='Master Answer Key'!$B318, 1, 0)</f>
        <v>0</v>
      </c>
      <c r="T316">
        <f>IF(COMMATS!T319='Master Answer Key'!$B318, 1, 0)</f>
        <v>1</v>
      </c>
      <c r="U316">
        <f>IF(COMMATS!U319='Master Answer Key'!$B318, 1, 0)</f>
        <v>1</v>
      </c>
      <c r="V316">
        <f>IF(COMMATS!V319='Master Answer Key'!$B318, 1, 0)</f>
        <v>1</v>
      </c>
      <c r="W316">
        <f>IF(COMMATS!W319='Master Answer Key'!$B318, 1, 0)</f>
        <v>0</v>
      </c>
      <c r="X316">
        <f>IF(COMMATS!X319='Master Answer Key'!$B318, 1, 0)</f>
        <v>0</v>
      </c>
      <c r="Y316">
        <f>IF(COMMATS!Y319='Master Answer Key'!$B318, 1, 0)</f>
        <v>0</v>
      </c>
      <c r="Z316">
        <f>IF(COMMATS!Z319='Master Answer Key'!$B318, 1, 0)</f>
        <v>0</v>
      </c>
      <c r="AA316">
        <f>IF(COMMATS!AA319='Master Answer Key'!$B318, 1, 0)</f>
        <v>1</v>
      </c>
      <c r="AB316">
        <f>IF(COMMATS!AB319='Master Answer Key'!$B318, 1, 0)</f>
        <v>1</v>
      </c>
      <c r="AC316">
        <f>IF(COMMATS!AC319='Master Answer Key'!$B318, 1, 0)</f>
        <v>1</v>
      </c>
      <c r="AD316">
        <f>IF(COMMATS!AD319='Master Answer Key'!$B318, 1, 0)</f>
        <v>1</v>
      </c>
      <c r="AE316">
        <f>IF(COMMATS!AE319='Master Answer Key'!$B318, 1, 0)</f>
        <v>1</v>
      </c>
      <c r="AF316">
        <f>IF(COMMATS!AF319='Master Answer Key'!$B318, 1, 0)</f>
        <v>0</v>
      </c>
      <c r="AG316">
        <f>IF(COMMATS!AG319='Master Answer Key'!$B318, 1, 0)</f>
        <v>1</v>
      </c>
      <c r="AH316">
        <f>IF(COMMATS!AH319='Master Answer Key'!$B318, 1, 0)</f>
        <v>1</v>
      </c>
      <c r="AI316">
        <f>IF(COMMATS!AI319='Master Answer Key'!$B318, 1, 0)</f>
        <v>1</v>
      </c>
      <c r="AJ316">
        <f>IF(COMMATS!AJ319='Master Answer Key'!$B318, 1, 0)</f>
        <v>1</v>
      </c>
      <c r="AK316">
        <f>IF(COMMATS!AK319='Master Answer Key'!$B318, 1, 0)</f>
        <v>1</v>
      </c>
      <c r="AL316">
        <f>IF(COMMATS!AL319='Master Answer Key'!$B318, 1, 0)</f>
        <v>1</v>
      </c>
      <c r="AM316">
        <f>IF(COMMATS!AM319='Master Answer Key'!$B318, 1, 0)</f>
        <v>1</v>
      </c>
      <c r="AN316">
        <f>IF(COMMATS!AN319='Master Answer Key'!$B318, 1, 0)</f>
        <v>0</v>
      </c>
    </row>
    <row r="317">
      <c r="A317" s="5" t="s">
        <v>421</v>
      </c>
      <c r="B317">
        <f>IF(COMMATS!B320='Master Answer Key'!$B319, 1, 0)</f>
        <v>1</v>
      </c>
      <c r="C317">
        <f>IF(COMMATS!C320='Master Answer Key'!$B319, 1, 0)</f>
        <v>1</v>
      </c>
      <c r="D317">
        <f>IF(COMMATS!D320='Master Answer Key'!$B319, 1, 0)</f>
        <v>1</v>
      </c>
      <c r="E317">
        <f>IF(COMMATS!E320='Master Answer Key'!$B319, 1, 0)</f>
        <v>1</v>
      </c>
      <c r="F317">
        <f>IF(COMMATS!F320='Master Answer Key'!$B319, 1, 0)</f>
        <v>0</v>
      </c>
      <c r="G317">
        <f>IF(COMMATS!G320='Master Answer Key'!$B319, 1, 0)</f>
        <v>0</v>
      </c>
      <c r="H317">
        <f>IF(COMMATS!H320='Master Answer Key'!$B319, 1, 0)</f>
        <v>0</v>
      </c>
      <c r="I317">
        <f>IF(COMMATS!I320='Master Answer Key'!$B319, 1, 0)</f>
        <v>0</v>
      </c>
      <c r="J317">
        <f>IF(COMMATS!J320='Master Answer Key'!$B319, 1, 0)</f>
        <v>0</v>
      </c>
      <c r="K317">
        <f>IF(COMMATS!K320='Master Answer Key'!$B319, 1, 0)</f>
        <v>1</v>
      </c>
      <c r="L317">
        <f>IF(COMMATS!L320='Master Answer Key'!$B319, 1, 0)</f>
        <v>0</v>
      </c>
      <c r="M317">
        <f>IF(COMMATS!M320='Master Answer Key'!$B319, 1, 0)</f>
        <v>1</v>
      </c>
      <c r="N317">
        <f>IF(COMMATS!N320='Master Answer Key'!$B319, 1, 0)</f>
        <v>0</v>
      </c>
      <c r="O317">
        <f>IF(COMMATS!O320='Master Answer Key'!$B319, 1, 0)</f>
        <v>0</v>
      </c>
      <c r="P317">
        <f>IF(COMMATS!P320='Master Answer Key'!$B319, 1, 0)</f>
        <v>1</v>
      </c>
      <c r="Q317">
        <f>IF(COMMATS!Q320='Master Answer Key'!$B319, 1, 0)</f>
        <v>1</v>
      </c>
      <c r="R317">
        <f>IF(COMMATS!R320='Master Answer Key'!$B319, 1, 0)</f>
        <v>0</v>
      </c>
      <c r="S317">
        <f>IF(COMMATS!S320='Master Answer Key'!$B319, 1, 0)</f>
        <v>0</v>
      </c>
      <c r="T317">
        <f>IF(COMMATS!T320='Master Answer Key'!$B319, 1, 0)</f>
        <v>1</v>
      </c>
      <c r="U317">
        <f>IF(COMMATS!U320='Master Answer Key'!$B319, 1, 0)</f>
        <v>1</v>
      </c>
      <c r="V317">
        <f>IF(COMMATS!V320='Master Answer Key'!$B319, 1, 0)</f>
        <v>1</v>
      </c>
      <c r="W317">
        <f>IF(COMMATS!W320='Master Answer Key'!$B319, 1, 0)</f>
        <v>0</v>
      </c>
      <c r="X317">
        <f>IF(COMMATS!X320='Master Answer Key'!$B319, 1, 0)</f>
        <v>0</v>
      </c>
      <c r="Y317">
        <f>IF(COMMATS!Y320='Master Answer Key'!$B319, 1, 0)</f>
        <v>0</v>
      </c>
      <c r="Z317">
        <f>IF(COMMATS!Z320='Master Answer Key'!$B319, 1, 0)</f>
        <v>0</v>
      </c>
      <c r="AA317">
        <f>IF(COMMATS!AA320='Master Answer Key'!$B319, 1, 0)</f>
        <v>1</v>
      </c>
      <c r="AB317">
        <f>IF(COMMATS!AB320='Master Answer Key'!$B319, 1, 0)</f>
        <v>1</v>
      </c>
      <c r="AC317">
        <f>IF(COMMATS!AC320='Master Answer Key'!$B319, 1, 0)</f>
        <v>0</v>
      </c>
      <c r="AD317">
        <f>IF(COMMATS!AD320='Master Answer Key'!$B319, 1, 0)</f>
        <v>0</v>
      </c>
      <c r="AE317">
        <f>IF(COMMATS!AE320='Master Answer Key'!$B319, 1, 0)</f>
        <v>0</v>
      </c>
      <c r="AF317">
        <f>IF(COMMATS!AF320='Master Answer Key'!$B319, 1, 0)</f>
        <v>1</v>
      </c>
      <c r="AG317">
        <f>IF(COMMATS!AG320='Master Answer Key'!$B319, 1, 0)</f>
        <v>1</v>
      </c>
      <c r="AH317">
        <f>IF(COMMATS!AH320='Master Answer Key'!$B319, 1, 0)</f>
        <v>1</v>
      </c>
      <c r="AI317">
        <f>IF(COMMATS!AI320='Master Answer Key'!$B319, 1, 0)</f>
        <v>0</v>
      </c>
      <c r="AJ317">
        <f>IF(COMMATS!AJ320='Master Answer Key'!$B319, 1, 0)</f>
        <v>1</v>
      </c>
      <c r="AK317">
        <f>IF(COMMATS!AK320='Master Answer Key'!$B319, 1, 0)</f>
        <v>1</v>
      </c>
      <c r="AL317">
        <f>IF(COMMATS!AL320='Master Answer Key'!$B319, 1, 0)</f>
        <v>0</v>
      </c>
      <c r="AM317">
        <f>IF(COMMATS!AM320='Master Answer Key'!$B319, 1, 0)</f>
        <v>0</v>
      </c>
      <c r="AN317">
        <f>IF(COMMATS!AN320='Master Answer Key'!$B319, 1, 0)</f>
        <v>0</v>
      </c>
    </row>
    <row r="318">
      <c r="A318" s="5" t="s">
        <v>422</v>
      </c>
      <c r="B318">
        <f>IF(COMMATS!B321='Master Answer Key'!$B320, 1, 0)</f>
        <v>1</v>
      </c>
      <c r="C318">
        <f>IF(COMMATS!C321='Master Answer Key'!$B320, 1, 0)</f>
        <v>1</v>
      </c>
      <c r="D318">
        <f>IF(COMMATS!D321='Master Answer Key'!$B320, 1, 0)</f>
        <v>0</v>
      </c>
      <c r="E318">
        <f>IF(COMMATS!E321='Master Answer Key'!$B320, 1, 0)</f>
        <v>1</v>
      </c>
      <c r="F318">
        <f>IF(COMMATS!F321='Master Answer Key'!$B320, 1, 0)</f>
        <v>1</v>
      </c>
      <c r="G318">
        <f>IF(COMMATS!G321='Master Answer Key'!$B320, 1, 0)</f>
        <v>0</v>
      </c>
      <c r="H318">
        <f>IF(COMMATS!H321='Master Answer Key'!$B320, 1, 0)</f>
        <v>1</v>
      </c>
      <c r="I318">
        <f>IF(COMMATS!I321='Master Answer Key'!$B320, 1, 0)</f>
        <v>1</v>
      </c>
      <c r="J318">
        <f>IF(COMMATS!J321='Master Answer Key'!$B320, 1, 0)</f>
        <v>1</v>
      </c>
      <c r="K318">
        <f>IF(COMMATS!K321='Master Answer Key'!$B320, 1, 0)</f>
        <v>1</v>
      </c>
      <c r="L318">
        <f>IF(COMMATS!L321='Master Answer Key'!$B320, 1, 0)</f>
        <v>1</v>
      </c>
      <c r="M318">
        <f>IF(COMMATS!M321='Master Answer Key'!$B320, 1, 0)</f>
        <v>1</v>
      </c>
      <c r="N318">
        <f>IF(COMMATS!N321='Master Answer Key'!$B320, 1, 0)</f>
        <v>1</v>
      </c>
      <c r="O318">
        <f>IF(COMMATS!O321='Master Answer Key'!$B320, 1, 0)</f>
        <v>1</v>
      </c>
      <c r="P318">
        <f>IF(COMMATS!P321='Master Answer Key'!$B320, 1, 0)</f>
        <v>1</v>
      </c>
      <c r="Q318">
        <f>IF(COMMATS!Q321='Master Answer Key'!$B320, 1, 0)</f>
        <v>0</v>
      </c>
      <c r="R318">
        <f>IF(COMMATS!R321='Master Answer Key'!$B320, 1, 0)</f>
        <v>1</v>
      </c>
      <c r="S318">
        <f>IF(COMMATS!S321='Master Answer Key'!$B320, 1, 0)</f>
        <v>0</v>
      </c>
      <c r="T318">
        <f>IF(COMMATS!T321='Master Answer Key'!$B320, 1, 0)</f>
        <v>1</v>
      </c>
      <c r="U318">
        <f>IF(COMMATS!U321='Master Answer Key'!$B320, 1, 0)</f>
        <v>1</v>
      </c>
      <c r="V318">
        <f>IF(COMMATS!V321='Master Answer Key'!$B320, 1, 0)</f>
        <v>1</v>
      </c>
      <c r="W318">
        <f>IF(COMMATS!W321='Master Answer Key'!$B320, 1, 0)</f>
        <v>0</v>
      </c>
      <c r="X318">
        <f>IF(COMMATS!X321='Master Answer Key'!$B320, 1, 0)</f>
        <v>1</v>
      </c>
      <c r="Y318">
        <f>IF(COMMATS!Y321='Master Answer Key'!$B320, 1, 0)</f>
        <v>0</v>
      </c>
      <c r="Z318">
        <f>IF(COMMATS!Z321='Master Answer Key'!$B320, 1, 0)</f>
        <v>0</v>
      </c>
      <c r="AA318">
        <f>IF(COMMATS!AA321='Master Answer Key'!$B320, 1, 0)</f>
        <v>1</v>
      </c>
      <c r="AB318">
        <f>IF(COMMATS!AB321='Master Answer Key'!$B320, 1, 0)</f>
        <v>1</v>
      </c>
      <c r="AC318">
        <f>IF(COMMATS!AC321='Master Answer Key'!$B320, 1, 0)</f>
        <v>0</v>
      </c>
      <c r="AD318">
        <f>IF(COMMATS!AD321='Master Answer Key'!$B320, 1, 0)</f>
        <v>1</v>
      </c>
      <c r="AE318">
        <f>IF(COMMATS!AE321='Master Answer Key'!$B320, 1, 0)</f>
        <v>0</v>
      </c>
      <c r="AF318">
        <f>IF(COMMATS!AF321='Master Answer Key'!$B320, 1, 0)</f>
        <v>0</v>
      </c>
      <c r="AG318">
        <f>IF(COMMATS!AG321='Master Answer Key'!$B320, 1, 0)</f>
        <v>1</v>
      </c>
      <c r="AH318">
        <f>IF(COMMATS!AH321='Master Answer Key'!$B320, 1, 0)</f>
        <v>1</v>
      </c>
      <c r="AI318">
        <f>IF(COMMATS!AI321='Master Answer Key'!$B320, 1, 0)</f>
        <v>1</v>
      </c>
      <c r="AJ318">
        <f>IF(COMMATS!AJ321='Master Answer Key'!$B320, 1, 0)</f>
        <v>1</v>
      </c>
      <c r="AK318">
        <f>IF(COMMATS!AK321='Master Answer Key'!$B320, 1, 0)</f>
        <v>1</v>
      </c>
      <c r="AL318">
        <f>IF(COMMATS!AL321='Master Answer Key'!$B320, 1, 0)</f>
        <v>0</v>
      </c>
      <c r="AM318">
        <f>IF(COMMATS!AM321='Master Answer Key'!$B320, 1, 0)</f>
        <v>1</v>
      </c>
      <c r="AN318">
        <f>IF(COMMATS!AN321='Master Answer Key'!$B320, 1, 0)</f>
        <v>0</v>
      </c>
    </row>
    <row r="319">
      <c r="A319" s="5" t="s">
        <v>423</v>
      </c>
      <c r="B319">
        <f>IF(COMMATS!B322='Master Answer Key'!$B321, 1, 0)</f>
        <v>1</v>
      </c>
      <c r="C319">
        <f>IF(COMMATS!C322='Master Answer Key'!$B321, 1, 0)</f>
        <v>0</v>
      </c>
      <c r="D319">
        <f>IF(COMMATS!D322='Master Answer Key'!$B321, 1, 0)</f>
        <v>1</v>
      </c>
      <c r="E319">
        <f>IF(COMMATS!E322='Master Answer Key'!$B321, 1, 0)</f>
        <v>1</v>
      </c>
      <c r="F319">
        <f>IF(COMMATS!F322='Master Answer Key'!$B321, 1, 0)</f>
        <v>0</v>
      </c>
      <c r="G319">
        <f>IF(COMMATS!G322='Master Answer Key'!$B321, 1, 0)</f>
        <v>0</v>
      </c>
      <c r="H319">
        <f>IF(COMMATS!H322='Master Answer Key'!$B321, 1, 0)</f>
        <v>0</v>
      </c>
      <c r="I319">
        <f>IF(COMMATS!I322='Master Answer Key'!$B321, 1, 0)</f>
        <v>0</v>
      </c>
      <c r="J319">
        <f>IF(COMMATS!J322='Master Answer Key'!$B321, 1, 0)</f>
        <v>0</v>
      </c>
      <c r="K319">
        <f>IF(COMMATS!K322='Master Answer Key'!$B321, 1, 0)</f>
        <v>1</v>
      </c>
      <c r="L319">
        <f>IF(COMMATS!L322='Master Answer Key'!$B321, 1, 0)</f>
        <v>0</v>
      </c>
      <c r="M319">
        <f>IF(COMMATS!M322='Master Answer Key'!$B321, 1, 0)</f>
        <v>1</v>
      </c>
      <c r="N319">
        <f>IF(COMMATS!N322='Master Answer Key'!$B321, 1, 0)</f>
        <v>0</v>
      </c>
      <c r="O319">
        <f>IF(COMMATS!O322='Master Answer Key'!$B321, 1, 0)</f>
        <v>0</v>
      </c>
      <c r="P319">
        <f>IF(COMMATS!P322='Master Answer Key'!$B321, 1, 0)</f>
        <v>1</v>
      </c>
      <c r="Q319">
        <f>IF(COMMATS!Q322='Master Answer Key'!$B321, 1, 0)</f>
        <v>0</v>
      </c>
      <c r="R319">
        <f>IF(COMMATS!R322='Master Answer Key'!$B321, 1, 0)</f>
        <v>0</v>
      </c>
      <c r="S319">
        <f>IF(COMMATS!S322='Master Answer Key'!$B321, 1, 0)</f>
        <v>1</v>
      </c>
      <c r="T319">
        <f>IF(COMMATS!T322='Master Answer Key'!$B321, 1, 0)</f>
        <v>1</v>
      </c>
      <c r="U319">
        <f>IF(COMMATS!U322='Master Answer Key'!$B321, 1, 0)</f>
        <v>1</v>
      </c>
      <c r="V319">
        <f>IF(COMMATS!V322='Master Answer Key'!$B321, 1, 0)</f>
        <v>1</v>
      </c>
      <c r="W319">
        <f>IF(COMMATS!W322='Master Answer Key'!$B321, 1, 0)</f>
        <v>0</v>
      </c>
      <c r="X319">
        <f>IF(COMMATS!X322='Master Answer Key'!$B321, 1, 0)</f>
        <v>1</v>
      </c>
      <c r="Y319">
        <f>IF(COMMATS!Y322='Master Answer Key'!$B321, 1, 0)</f>
        <v>0</v>
      </c>
      <c r="Z319">
        <f>IF(COMMATS!Z322='Master Answer Key'!$B321, 1, 0)</f>
        <v>0</v>
      </c>
      <c r="AA319">
        <f>IF(COMMATS!AA322='Master Answer Key'!$B321, 1, 0)</f>
        <v>0</v>
      </c>
      <c r="AB319">
        <f>IF(COMMATS!AB322='Master Answer Key'!$B321, 1, 0)</f>
        <v>0</v>
      </c>
      <c r="AC319">
        <f>IF(COMMATS!AC322='Master Answer Key'!$B321, 1, 0)</f>
        <v>0</v>
      </c>
      <c r="AD319">
        <f>IF(COMMATS!AD322='Master Answer Key'!$B321, 1, 0)</f>
        <v>0</v>
      </c>
      <c r="AE319">
        <f>IF(COMMATS!AE322='Master Answer Key'!$B321, 1, 0)</f>
        <v>0</v>
      </c>
      <c r="AF319">
        <f>IF(COMMATS!AF322='Master Answer Key'!$B321, 1, 0)</f>
        <v>1</v>
      </c>
      <c r="AG319">
        <f>IF(COMMATS!AG322='Master Answer Key'!$B321, 1, 0)</f>
        <v>1</v>
      </c>
      <c r="AH319">
        <f>IF(COMMATS!AH322='Master Answer Key'!$B321, 1, 0)</f>
        <v>1</v>
      </c>
      <c r="AI319">
        <f>IF(COMMATS!AI322='Master Answer Key'!$B321, 1, 0)</f>
        <v>1</v>
      </c>
      <c r="AJ319">
        <f>IF(COMMATS!AJ322='Master Answer Key'!$B321, 1, 0)</f>
        <v>1</v>
      </c>
      <c r="AK319">
        <f>IF(COMMATS!AK322='Master Answer Key'!$B321, 1, 0)</f>
        <v>1</v>
      </c>
      <c r="AL319">
        <f>IF(COMMATS!AL322='Master Answer Key'!$B321, 1, 0)</f>
        <v>0</v>
      </c>
      <c r="AM319">
        <f>IF(COMMATS!AM322='Master Answer Key'!$B321, 1, 0)</f>
        <v>0</v>
      </c>
      <c r="AN319">
        <f>IF(COMMATS!AN322='Master Answer Key'!$B321, 1, 0)</f>
        <v>0</v>
      </c>
    </row>
    <row r="320">
      <c r="A320" s="5" t="s">
        <v>424</v>
      </c>
      <c r="B320">
        <f>IF(COMMATS!B323='Master Answer Key'!$B322, 1, 0)</f>
        <v>1</v>
      </c>
      <c r="C320">
        <f>IF(COMMATS!C323='Master Answer Key'!$B322, 1, 0)</f>
        <v>1</v>
      </c>
      <c r="D320">
        <f>IF(COMMATS!D323='Master Answer Key'!$B322, 1, 0)</f>
        <v>1</v>
      </c>
      <c r="E320">
        <f>IF(COMMATS!E323='Master Answer Key'!$B322, 1, 0)</f>
        <v>1</v>
      </c>
      <c r="F320">
        <f>IF(COMMATS!F323='Master Answer Key'!$B322, 1, 0)</f>
        <v>1</v>
      </c>
      <c r="G320">
        <f>IF(COMMATS!G323='Master Answer Key'!$B322, 1, 0)</f>
        <v>0</v>
      </c>
      <c r="H320">
        <f>IF(COMMATS!H323='Master Answer Key'!$B322, 1, 0)</f>
        <v>1</v>
      </c>
      <c r="I320">
        <f>IF(COMMATS!I323='Master Answer Key'!$B322, 1, 0)</f>
        <v>0</v>
      </c>
      <c r="J320">
        <f>IF(COMMATS!J323='Master Answer Key'!$B322, 1, 0)</f>
        <v>1</v>
      </c>
      <c r="K320">
        <f>IF(COMMATS!K323='Master Answer Key'!$B322, 1, 0)</f>
        <v>0</v>
      </c>
      <c r="L320">
        <f>IF(COMMATS!L323='Master Answer Key'!$B322, 1, 0)</f>
        <v>1</v>
      </c>
      <c r="M320">
        <f>IF(COMMATS!M323='Master Answer Key'!$B322, 1, 0)</f>
        <v>1</v>
      </c>
      <c r="N320">
        <f>IF(COMMATS!N323='Master Answer Key'!$B322, 1, 0)</f>
        <v>1</v>
      </c>
      <c r="O320">
        <f>IF(COMMATS!O323='Master Answer Key'!$B322, 1, 0)</f>
        <v>0</v>
      </c>
      <c r="P320">
        <f>IF(COMMATS!P323='Master Answer Key'!$B322, 1, 0)</f>
        <v>1</v>
      </c>
      <c r="Q320">
        <f>IF(COMMATS!Q323='Master Answer Key'!$B322, 1, 0)</f>
        <v>1</v>
      </c>
      <c r="R320">
        <f>IF(COMMATS!R323='Master Answer Key'!$B322, 1, 0)</f>
        <v>1</v>
      </c>
      <c r="S320">
        <f>IF(COMMATS!S323='Master Answer Key'!$B322, 1, 0)</f>
        <v>0</v>
      </c>
      <c r="T320">
        <f>IF(COMMATS!T323='Master Answer Key'!$B322, 1, 0)</f>
        <v>1</v>
      </c>
      <c r="U320">
        <f>IF(COMMATS!U323='Master Answer Key'!$B322, 1, 0)</f>
        <v>1</v>
      </c>
      <c r="V320">
        <f>IF(COMMATS!V323='Master Answer Key'!$B322, 1, 0)</f>
        <v>1</v>
      </c>
      <c r="W320">
        <f>IF(COMMATS!W323='Master Answer Key'!$B322, 1, 0)</f>
        <v>0</v>
      </c>
      <c r="X320">
        <f>IF(COMMATS!X323='Master Answer Key'!$B322, 1, 0)</f>
        <v>0</v>
      </c>
      <c r="Y320">
        <f>IF(COMMATS!Y323='Master Answer Key'!$B322, 1, 0)</f>
        <v>0</v>
      </c>
      <c r="Z320">
        <f>IF(COMMATS!Z323='Master Answer Key'!$B322, 1, 0)</f>
        <v>0</v>
      </c>
      <c r="AA320">
        <f>IF(COMMATS!AA323='Master Answer Key'!$B322, 1, 0)</f>
        <v>1</v>
      </c>
      <c r="AB320">
        <f>IF(COMMATS!AB323='Master Answer Key'!$B322, 1, 0)</f>
        <v>1</v>
      </c>
      <c r="AC320">
        <f>IF(COMMATS!AC323='Master Answer Key'!$B322, 1, 0)</f>
        <v>0</v>
      </c>
      <c r="AD320">
        <f>IF(COMMATS!AD323='Master Answer Key'!$B322, 1, 0)</f>
        <v>1</v>
      </c>
      <c r="AE320">
        <f>IF(COMMATS!AE323='Master Answer Key'!$B322, 1, 0)</f>
        <v>0</v>
      </c>
      <c r="AF320">
        <f>IF(COMMATS!AF323='Master Answer Key'!$B322, 1, 0)</f>
        <v>0</v>
      </c>
      <c r="AG320">
        <f>IF(COMMATS!AG323='Master Answer Key'!$B322, 1, 0)</f>
        <v>1</v>
      </c>
      <c r="AH320">
        <f>IF(COMMATS!AH323='Master Answer Key'!$B322, 1, 0)</f>
        <v>1</v>
      </c>
      <c r="AI320">
        <f>IF(COMMATS!AI323='Master Answer Key'!$B322, 1, 0)</f>
        <v>1</v>
      </c>
      <c r="AJ320">
        <f>IF(COMMATS!AJ323='Master Answer Key'!$B322, 1, 0)</f>
        <v>1</v>
      </c>
      <c r="AK320">
        <f>IF(COMMATS!AK323='Master Answer Key'!$B322, 1, 0)</f>
        <v>1</v>
      </c>
      <c r="AL320">
        <f>IF(COMMATS!AL323='Master Answer Key'!$B322, 1, 0)</f>
        <v>0</v>
      </c>
      <c r="AM320">
        <f>IF(COMMATS!AM323='Master Answer Key'!$B322, 1, 0)</f>
        <v>1</v>
      </c>
      <c r="AN320">
        <f>IF(COMMATS!AN323='Master Answer Key'!$B322, 1, 0)</f>
        <v>0</v>
      </c>
    </row>
    <row r="321">
      <c r="A321" s="5" t="s">
        <v>425</v>
      </c>
      <c r="B321">
        <f>IF(COMMATS!B324='Master Answer Key'!$B323, 1, 0)</f>
        <v>1</v>
      </c>
      <c r="C321">
        <f>IF(COMMATS!C324='Master Answer Key'!$B323, 1, 0)</f>
        <v>0</v>
      </c>
      <c r="D321">
        <f>IF(COMMATS!D324='Master Answer Key'!$B323, 1, 0)</f>
        <v>0</v>
      </c>
      <c r="E321">
        <f>IF(COMMATS!E324='Master Answer Key'!$B323, 1, 0)</f>
        <v>1</v>
      </c>
      <c r="F321">
        <f>IF(COMMATS!F324='Master Answer Key'!$B323, 1, 0)</f>
        <v>0</v>
      </c>
      <c r="G321">
        <f>IF(COMMATS!G324='Master Answer Key'!$B323, 1, 0)</f>
        <v>0</v>
      </c>
      <c r="H321">
        <f>IF(COMMATS!H324='Master Answer Key'!$B323, 1, 0)</f>
        <v>0</v>
      </c>
      <c r="I321">
        <f>IF(COMMATS!I324='Master Answer Key'!$B323, 1, 0)</f>
        <v>0</v>
      </c>
      <c r="J321">
        <f>IF(COMMATS!J324='Master Answer Key'!$B323, 1, 0)</f>
        <v>0</v>
      </c>
      <c r="K321">
        <f>IF(COMMATS!K324='Master Answer Key'!$B323, 1, 0)</f>
        <v>0</v>
      </c>
      <c r="L321">
        <f>IF(COMMATS!L324='Master Answer Key'!$B323, 1, 0)</f>
        <v>0</v>
      </c>
      <c r="M321">
        <f>IF(COMMATS!M324='Master Answer Key'!$B323, 1, 0)</f>
        <v>1</v>
      </c>
      <c r="N321">
        <f>IF(COMMATS!N324='Master Answer Key'!$B323, 1, 0)</f>
        <v>0</v>
      </c>
      <c r="O321">
        <f>IF(COMMATS!O324='Master Answer Key'!$B323, 1, 0)</f>
        <v>1</v>
      </c>
      <c r="P321">
        <f>IF(COMMATS!P324='Master Answer Key'!$B323, 1, 0)</f>
        <v>1</v>
      </c>
      <c r="Q321">
        <f>IF(COMMATS!Q324='Master Answer Key'!$B323, 1, 0)</f>
        <v>1</v>
      </c>
      <c r="R321">
        <f>IF(COMMATS!R324='Master Answer Key'!$B323, 1, 0)</f>
        <v>0</v>
      </c>
      <c r="S321">
        <f>IF(COMMATS!S324='Master Answer Key'!$B323, 1, 0)</f>
        <v>0</v>
      </c>
      <c r="T321">
        <f>IF(COMMATS!T324='Master Answer Key'!$B323, 1, 0)</f>
        <v>1</v>
      </c>
      <c r="U321">
        <f>IF(COMMATS!U324='Master Answer Key'!$B323, 1, 0)</f>
        <v>1</v>
      </c>
      <c r="V321">
        <f>IF(COMMATS!V324='Master Answer Key'!$B323, 1, 0)</f>
        <v>1</v>
      </c>
      <c r="W321">
        <f>IF(COMMATS!W324='Master Answer Key'!$B323, 1, 0)</f>
        <v>0</v>
      </c>
      <c r="X321">
        <f>IF(COMMATS!X324='Master Answer Key'!$B323, 1, 0)</f>
        <v>0</v>
      </c>
      <c r="Y321">
        <f>IF(COMMATS!Y324='Master Answer Key'!$B323, 1, 0)</f>
        <v>0</v>
      </c>
      <c r="Z321">
        <f>IF(COMMATS!Z324='Master Answer Key'!$B323, 1, 0)</f>
        <v>0</v>
      </c>
      <c r="AA321">
        <f>IF(COMMATS!AA324='Master Answer Key'!$B323, 1, 0)</f>
        <v>1</v>
      </c>
      <c r="AB321">
        <f>IF(COMMATS!AB324='Master Answer Key'!$B323, 1, 0)</f>
        <v>1</v>
      </c>
      <c r="AC321">
        <f>IF(COMMATS!AC324='Master Answer Key'!$B323, 1, 0)</f>
        <v>0</v>
      </c>
      <c r="AD321">
        <f>IF(COMMATS!AD324='Master Answer Key'!$B323, 1, 0)</f>
        <v>0</v>
      </c>
      <c r="AE321">
        <f>IF(COMMATS!AE324='Master Answer Key'!$B323, 1, 0)</f>
        <v>0</v>
      </c>
      <c r="AF321">
        <f>IF(COMMATS!AF324='Master Answer Key'!$B323, 1, 0)</f>
        <v>0</v>
      </c>
      <c r="AG321">
        <f>IF(COMMATS!AG324='Master Answer Key'!$B323, 1, 0)</f>
        <v>1</v>
      </c>
      <c r="AH321">
        <f>IF(COMMATS!AH324='Master Answer Key'!$B323, 1, 0)</f>
        <v>1</v>
      </c>
      <c r="AI321">
        <f>IF(COMMATS!AI324='Master Answer Key'!$B323, 1, 0)</f>
        <v>1</v>
      </c>
      <c r="AJ321">
        <f>IF(COMMATS!AJ324='Master Answer Key'!$B323, 1, 0)</f>
        <v>0</v>
      </c>
      <c r="AK321">
        <f>IF(COMMATS!AK324='Master Answer Key'!$B323, 1, 0)</f>
        <v>0</v>
      </c>
      <c r="AL321">
        <f>IF(COMMATS!AL324='Master Answer Key'!$B323, 1, 0)</f>
        <v>1</v>
      </c>
      <c r="AM321">
        <f>IF(COMMATS!AM324='Master Answer Key'!$B323, 1, 0)</f>
        <v>0</v>
      </c>
      <c r="AN321">
        <f>IF(COMMATS!AN324='Master Answer Key'!$B323, 1, 0)</f>
        <v>0</v>
      </c>
    </row>
    <row r="322">
      <c r="A322" s="5" t="s">
        <v>426</v>
      </c>
      <c r="B322">
        <f>IF(COMMATS!B325='Master Answer Key'!$B324, 1, 0)</f>
        <v>1</v>
      </c>
      <c r="C322">
        <f>IF(COMMATS!C325='Master Answer Key'!$B324, 1, 0)</f>
        <v>1</v>
      </c>
      <c r="D322">
        <f>IF(COMMATS!D325='Master Answer Key'!$B324, 1, 0)</f>
        <v>1</v>
      </c>
      <c r="E322">
        <f>IF(COMMATS!E325='Master Answer Key'!$B324, 1, 0)</f>
        <v>1</v>
      </c>
      <c r="F322">
        <f>IF(COMMATS!F325='Master Answer Key'!$B324, 1, 0)</f>
        <v>1</v>
      </c>
      <c r="G322">
        <f>IF(COMMATS!G325='Master Answer Key'!$B324, 1, 0)</f>
        <v>0</v>
      </c>
      <c r="H322">
        <f>IF(COMMATS!H325='Master Answer Key'!$B324, 1, 0)</f>
        <v>1</v>
      </c>
      <c r="I322">
        <f>IF(COMMATS!I325='Master Answer Key'!$B324, 1, 0)</f>
        <v>1</v>
      </c>
      <c r="J322">
        <f>IF(COMMATS!J325='Master Answer Key'!$B324, 1, 0)</f>
        <v>1</v>
      </c>
      <c r="K322">
        <f>IF(COMMATS!K325='Master Answer Key'!$B324, 1, 0)</f>
        <v>1</v>
      </c>
      <c r="L322">
        <f>IF(COMMATS!L325='Master Answer Key'!$B324, 1, 0)</f>
        <v>0</v>
      </c>
      <c r="M322">
        <f>IF(COMMATS!M325='Master Answer Key'!$B324, 1, 0)</f>
        <v>1</v>
      </c>
      <c r="N322">
        <f>IF(COMMATS!N325='Master Answer Key'!$B324, 1, 0)</f>
        <v>1</v>
      </c>
      <c r="O322">
        <f>IF(COMMATS!O325='Master Answer Key'!$B324, 1, 0)</f>
        <v>1</v>
      </c>
      <c r="P322">
        <f>IF(COMMATS!P325='Master Answer Key'!$B324, 1, 0)</f>
        <v>1</v>
      </c>
      <c r="Q322">
        <f>IF(COMMATS!Q325='Master Answer Key'!$B324, 1, 0)</f>
        <v>1</v>
      </c>
      <c r="R322">
        <f>IF(COMMATS!R325='Master Answer Key'!$B324, 1, 0)</f>
        <v>1</v>
      </c>
      <c r="S322">
        <f>IF(COMMATS!S325='Master Answer Key'!$B324, 1, 0)</f>
        <v>1</v>
      </c>
      <c r="T322">
        <f>IF(COMMATS!T325='Master Answer Key'!$B324, 1, 0)</f>
        <v>1</v>
      </c>
      <c r="U322">
        <f>IF(COMMATS!U325='Master Answer Key'!$B324, 1, 0)</f>
        <v>1</v>
      </c>
      <c r="V322">
        <f>IF(COMMATS!V325='Master Answer Key'!$B324, 1, 0)</f>
        <v>1</v>
      </c>
      <c r="W322">
        <f>IF(COMMATS!W325='Master Answer Key'!$B324, 1, 0)</f>
        <v>0</v>
      </c>
      <c r="X322">
        <f>IF(COMMATS!X325='Master Answer Key'!$B324, 1, 0)</f>
        <v>0</v>
      </c>
      <c r="Y322">
        <f>IF(COMMATS!Y325='Master Answer Key'!$B324, 1, 0)</f>
        <v>0</v>
      </c>
      <c r="Z322">
        <f>IF(COMMATS!Z325='Master Answer Key'!$B324, 1, 0)</f>
        <v>0</v>
      </c>
      <c r="AA322">
        <f>IF(COMMATS!AA325='Master Answer Key'!$B324, 1, 0)</f>
        <v>1</v>
      </c>
      <c r="AB322">
        <f>IF(COMMATS!AB325='Master Answer Key'!$B324, 1, 0)</f>
        <v>1</v>
      </c>
      <c r="AC322">
        <f>IF(COMMATS!AC325='Master Answer Key'!$B324, 1, 0)</f>
        <v>1</v>
      </c>
      <c r="AD322">
        <f>IF(COMMATS!AD325='Master Answer Key'!$B324, 1, 0)</f>
        <v>0</v>
      </c>
      <c r="AE322">
        <f>IF(COMMATS!AE325='Master Answer Key'!$B324, 1, 0)</f>
        <v>0</v>
      </c>
      <c r="AF322">
        <f>IF(COMMATS!AF325='Master Answer Key'!$B324, 1, 0)</f>
        <v>0</v>
      </c>
      <c r="AG322">
        <f>IF(COMMATS!AG325='Master Answer Key'!$B324, 1, 0)</f>
        <v>1</v>
      </c>
      <c r="AH322">
        <f>IF(COMMATS!AH325='Master Answer Key'!$B324, 1, 0)</f>
        <v>1</v>
      </c>
      <c r="AI322">
        <f>IF(COMMATS!AI325='Master Answer Key'!$B324, 1, 0)</f>
        <v>1</v>
      </c>
      <c r="AJ322">
        <f>IF(COMMATS!AJ325='Master Answer Key'!$B324, 1, 0)</f>
        <v>1</v>
      </c>
      <c r="AK322">
        <f>IF(COMMATS!AK325='Master Answer Key'!$B324, 1, 0)</f>
        <v>1</v>
      </c>
      <c r="AL322">
        <f>IF(COMMATS!AL325='Master Answer Key'!$B324, 1, 0)</f>
        <v>0</v>
      </c>
      <c r="AM322">
        <f>IF(COMMATS!AM325='Master Answer Key'!$B324, 1, 0)</f>
        <v>1</v>
      </c>
      <c r="AN322">
        <f>IF(COMMATS!AN325='Master Answer Key'!$B324, 1, 0)</f>
        <v>0</v>
      </c>
    </row>
    <row r="323">
      <c r="A323" s="5" t="s">
        <v>427</v>
      </c>
      <c r="B323">
        <f>IF(COMMATS!B326='Master Answer Key'!$B325, 1, 0)</f>
        <v>1</v>
      </c>
      <c r="C323">
        <f>IF(COMMATS!C326='Master Answer Key'!$B325, 1, 0)</f>
        <v>0</v>
      </c>
      <c r="D323">
        <f>IF(COMMATS!D326='Master Answer Key'!$B325, 1, 0)</f>
        <v>0</v>
      </c>
      <c r="E323">
        <f>IF(COMMATS!E326='Master Answer Key'!$B325, 1, 0)</f>
        <v>1</v>
      </c>
      <c r="F323">
        <f>IF(COMMATS!F326='Master Answer Key'!$B325, 1, 0)</f>
        <v>0</v>
      </c>
      <c r="G323">
        <f>IF(COMMATS!G326='Master Answer Key'!$B325, 1, 0)</f>
        <v>0</v>
      </c>
      <c r="H323">
        <f>IF(COMMATS!H326='Master Answer Key'!$B325, 1, 0)</f>
        <v>0</v>
      </c>
      <c r="I323">
        <f>IF(COMMATS!I326='Master Answer Key'!$B325, 1, 0)</f>
        <v>0</v>
      </c>
      <c r="J323">
        <f>IF(COMMATS!J326='Master Answer Key'!$B325, 1, 0)</f>
        <v>0</v>
      </c>
      <c r="K323">
        <f>IF(COMMATS!K326='Master Answer Key'!$B325, 1, 0)</f>
        <v>0</v>
      </c>
      <c r="L323">
        <f>IF(COMMATS!L326='Master Answer Key'!$B325, 1, 0)</f>
        <v>1</v>
      </c>
      <c r="M323">
        <f>IF(COMMATS!M326='Master Answer Key'!$B325, 1, 0)</f>
        <v>0</v>
      </c>
      <c r="N323">
        <f>IF(COMMATS!N326='Master Answer Key'!$B325, 1, 0)</f>
        <v>0</v>
      </c>
      <c r="O323">
        <f>IF(COMMATS!O326='Master Answer Key'!$B325, 1, 0)</f>
        <v>0</v>
      </c>
      <c r="P323">
        <f>IF(COMMATS!P326='Master Answer Key'!$B325, 1, 0)</f>
        <v>0</v>
      </c>
      <c r="Q323">
        <f>IF(COMMATS!Q326='Master Answer Key'!$B325, 1, 0)</f>
        <v>0</v>
      </c>
      <c r="R323">
        <f>IF(COMMATS!R326='Master Answer Key'!$B325, 1, 0)</f>
        <v>0</v>
      </c>
      <c r="S323">
        <f>IF(COMMATS!S326='Master Answer Key'!$B325, 1, 0)</f>
        <v>0</v>
      </c>
      <c r="T323">
        <f>IF(COMMATS!T326='Master Answer Key'!$B325, 1, 0)</f>
        <v>1</v>
      </c>
      <c r="U323">
        <f>IF(COMMATS!U326='Master Answer Key'!$B325, 1, 0)</f>
        <v>1</v>
      </c>
      <c r="V323">
        <f>IF(COMMATS!V326='Master Answer Key'!$B325, 1, 0)</f>
        <v>0</v>
      </c>
      <c r="W323">
        <f>IF(COMMATS!W326='Master Answer Key'!$B325, 1, 0)</f>
        <v>0</v>
      </c>
      <c r="X323">
        <f>IF(COMMATS!X326='Master Answer Key'!$B325, 1, 0)</f>
        <v>0</v>
      </c>
      <c r="Y323">
        <f>IF(COMMATS!Y326='Master Answer Key'!$B325, 1, 0)</f>
        <v>0</v>
      </c>
      <c r="Z323">
        <f>IF(COMMATS!Z326='Master Answer Key'!$B325, 1, 0)</f>
        <v>0</v>
      </c>
      <c r="AA323">
        <f>IF(COMMATS!AA326='Master Answer Key'!$B325, 1, 0)</f>
        <v>1</v>
      </c>
      <c r="AB323">
        <f>IF(COMMATS!AB326='Master Answer Key'!$B325, 1, 0)</f>
        <v>0</v>
      </c>
      <c r="AC323">
        <f>IF(COMMATS!AC326='Master Answer Key'!$B325, 1, 0)</f>
        <v>0</v>
      </c>
      <c r="AD323">
        <f>IF(COMMATS!AD326='Master Answer Key'!$B325, 1, 0)</f>
        <v>0</v>
      </c>
      <c r="AE323">
        <f>IF(COMMATS!AE326='Master Answer Key'!$B325, 1, 0)</f>
        <v>0</v>
      </c>
      <c r="AF323">
        <f>IF(COMMATS!AF326='Master Answer Key'!$B325, 1, 0)</f>
        <v>0</v>
      </c>
      <c r="AG323">
        <f>IF(COMMATS!AG326='Master Answer Key'!$B325, 1, 0)</f>
        <v>0</v>
      </c>
      <c r="AH323">
        <f>IF(COMMATS!AH326='Master Answer Key'!$B325, 1, 0)</f>
        <v>1</v>
      </c>
      <c r="AI323">
        <f>IF(COMMATS!AI326='Master Answer Key'!$B325, 1, 0)</f>
        <v>0</v>
      </c>
      <c r="AJ323">
        <f>IF(COMMATS!AJ326='Master Answer Key'!$B325, 1, 0)</f>
        <v>1</v>
      </c>
      <c r="AK323">
        <f>IF(COMMATS!AK326='Master Answer Key'!$B325, 1, 0)</f>
        <v>1</v>
      </c>
      <c r="AL323">
        <f>IF(COMMATS!AL326='Master Answer Key'!$B325, 1, 0)</f>
        <v>0</v>
      </c>
      <c r="AM323">
        <f>IF(COMMATS!AM326='Master Answer Key'!$B325, 1, 0)</f>
        <v>0</v>
      </c>
      <c r="AN323">
        <f>IF(COMMATS!AN326='Master Answer Key'!$B325, 1, 0)</f>
        <v>0</v>
      </c>
    </row>
    <row r="324">
      <c r="A324" s="5" t="s">
        <v>429</v>
      </c>
      <c r="B324">
        <f>IF(COMMATS!B327='Master Answer Key'!$B326, 1, 0)</f>
        <v>1</v>
      </c>
      <c r="C324">
        <f>IF(COMMATS!C327='Master Answer Key'!$B326, 1, 0)</f>
        <v>1</v>
      </c>
      <c r="D324">
        <f>IF(COMMATS!D327='Master Answer Key'!$B326, 1, 0)</f>
        <v>1</v>
      </c>
      <c r="E324">
        <f>IF(COMMATS!E327='Master Answer Key'!$B326, 1, 0)</f>
        <v>1</v>
      </c>
      <c r="F324">
        <f>IF(COMMATS!F327='Master Answer Key'!$B326, 1, 0)</f>
        <v>1</v>
      </c>
      <c r="G324">
        <f>IF(COMMATS!G327='Master Answer Key'!$B326, 1, 0)</f>
        <v>0</v>
      </c>
      <c r="H324">
        <f>IF(COMMATS!H327='Master Answer Key'!$B326, 1, 0)</f>
        <v>1</v>
      </c>
      <c r="I324">
        <f>IF(COMMATS!I327='Master Answer Key'!$B326, 1, 0)</f>
        <v>0</v>
      </c>
      <c r="J324">
        <f>IF(COMMATS!J327='Master Answer Key'!$B326, 1, 0)</f>
        <v>1</v>
      </c>
      <c r="K324">
        <f>IF(COMMATS!K327='Master Answer Key'!$B326, 1, 0)</f>
        <v>1</v>
      </c>
      <c r="L324">
        <f>IF(COMMATS!L327='Master Answer Key'!$B326, 1, 0)</f>
        <v>0</v>
      </c>
      <c r="M324">
        <f>IF(COMMATS!M327='Master Answer Key'!$B326, 1, 0)</f>
        <v>1</v>
      </c>
      <c r="N324">
        <f>IF(COMMATS!N327='Master Answer Key'!$B326, 1, 0)</f>
        <v>0</v>
      </c>
      <c r="O324">
        <f>IF(COMMATS!O327='Master Answer Key'!$B326, 1, 0)</f>
        <v>0</v>
      </c>
      <c r="P324">
        <f>IF(COMMATS!P327='Master Answer Key'!$B326, 1, 0)</f>
        <v>1</v>
      </c>
      <c r="Q324">
        <f>IF(COMMATS!Q327='Master Answer Key'!$B326, 1, 0)</f>
        <v>1</v>
      </c>
      <c r="R324">
        <f>IF(COMMATS!R327='Master Answer Key'!$B326, 1, 0)</f>
        <v>1</v>
      </c>
      <c r="S324">
        <f>IF(COMMATS!S327='Master Answer Key'!$B326, 1, 0)</f>
        <v>1</v>
      </c>
      <c r="T324">
        <f>IF(COMMATS!T327='Master Answer Key'!$B326, 1, 0)</f>
        <v>1</v>
      </c>
      <c r="U324">
        <f>IF(COMMATS!U327='Master Answer Key'!$B326, 1, 0)</f>
        <v>1</v>
      </c>
      <c r="V324">
        <f>IF(COMMATS!V327='Master Answer Key'!$B326, 1, 0)</f>
        <v>1</v>
      </c>
      <c r="W324">
        <f>IF(COMMATS!W327='Master Answer Key'!$B326, 1, 0)</f>
        <v>0</v>
      </c>
      <c r="X324">
        <f>IF(COMMATS!X327='Master Answer Key'!$B326, 1, 0)</f>
        <v>1</v>
      </c>
      <c r="Y324">
        <f>IF(COMMATS!Y327='Master Answer Key'!$B326, 1, 0)</f>
        <v>0</v>
      </c>
      <c r="Z324">
        <f>IF(COMMATS!Z327='Master Answer Key'!$B326, 1, 0)</f>
        <v>0</v>
      </c>
      <c r="AA324">
        <f>IF(COMMATS!AA327='Master Answer Key'!$B326, 1, 0)</f>
        <v>1</v>
      </c>
      <c r="AB324">
        <f>IF(COMMATS!AB327='Master Answer Key'!$B326, 1, 0)</f>
        <v>1</v>
      </c>
      <c r="AC324">
        <f>IF(COMMATS!AC327='Master Answer Key'!$B326, 1, 0)</f>
        <v>0</v>
      </c>
      <c r="AD324">
        <f>IF(COMMATS!AD327='Master Answer Key'!$B326, 1, 0)</f>
        <v>1</v>
      </c>
      <c r="AE324">
        <f>IF(COMMATS!AE327='Master Answer Key'!$B326, 1, 0)</f>
        <v>1</v>
      </c>
      <c r="AF324">
        <f>IF(COMMATS!AF327='Master Answer Key'!$B326, 1, 0)</f>
        <v>0</v>
      </c>
      <c r="AG324">
        <f>IF(COMMATS!AG327='Master Answer Key'!$B326, 1, 0)</f>
        <v>1</v>
      </c>
      <c r="AH324">
        <f>IF(COMMATS!AH327='Master Answer Key'!$B326, 1, 0)</f>
        <v>1</v>
      </c>
      <c r="AI324">
        <f>IF(COMMATS!AI327='Master Answer Key'!$B326, 1, 0)</f>
        <v>0</v>
      </c>
      <c r="AJ324">
        <f>IF(COMMATS!AJ327='Master Answer Key'!$B326, 1, 0)</f>
        <v>1</v>
      </c>
      <c r="AK324">
        <f>IF(COMMATS!AK327='Master Answer Key'!$B326, 1, 0)</f>
        <v>1</v>
      </c>
      <c r="AL324">
        <f>IF(COMMATS!AL327='Master Answer Key'!$B326, 1, 0)</f>
        <v>0</v>
      </c>
      <c r="AM324">
        <f>IF(COMMATS!AM327='Master Answer Key'!$B326, 1, 0)</f>
        <v>1</v>
      </c>
      <c r="AN324">
        <f>IF(COMMATS!AN327='Master Answer Key'!$B326, 1, 0)</f>
        <v>0</v>
      </c>
    </row>
    <row r="325">
      <c r="A325" s="5" t="s">
        <v>430</v>
      </c>
      <c r="B325">
        <f>IF(COMMATS!B328='Master Answer Key'!$B327, 1, 0)</f>
        <v>1</v>
      </c>
      <c r="C325">
        <f>IF(COMMATS!C328='Master Answer Key'!$B327, 1, 0)</f>
        <v>0</v>
      </c>
      <c r="D325">
        <f>IF(COMMATS!D328='Master Answer Key'!$B327, 1, 0)</f>
        <v>1</v>
      </c>
      <c r="E325">
        <f>IF(COMMATS!E328='Master Answer Key'!$B327, 1, 0)</f>
        <v>1</v>
      </c>
      <c r="F325">
        <f>IF(COMMATS!F328='Master Answer Key'!$B327, 1, 0)</f>
        <v>1</v>
      </c>
      <c r="G325">
        <f>IF(COMMATS!G328='Master Answer Key'!$B327, 1, 0)</f>
        <v>0</v>
      </c>
      <c r="H325">
        <f>IF(COMMATS!H328='Master Answer Key'!$B327, 1, 0)</f>
        <v>1</v>
      </c>
      <c r="I325">
        <f>IF(COMMATS!I328='Master Answer Key'!$B327, 1, 0)</f>
        <v>1</v>
      </c>
      <c r="J325">
        <f>IF(COMMATS!J328='Master Answer Key'!$B327, 1, 0)</f>
        <v>1</v>
      </c>
      <c r="K325">
        <f>IF(COMMATS!K328='Master Answer Key'!$B327, 1, 0)</f>
        <v>1</v>
      </c>
      <c r="L325">
        <f>IF(COMMATS!L328='Master Answer Key'!$B327, 1, 0)</f>
        <v>1</v>
      </c>
      <c r="M325">
        <f>IF(COMMATS!M328='Master Answer Key'!$B327, 1, 0)</f>
        <v>1</v>
      </c>
      <c r="N325">
        <f>IF(COMMATS!N328='Master Answer Key'!$B327, 1, 0)</f>
        <v>0</v>
      </c>
      <c r="O325">
        <f>IF(COMMATS!O328='Master Answer Key'!$B327, 1, 0)</f>
        <v>1</v>
      </c>
      <c r="P325">
        <f>IF(COMMATS!P328='Master Answer Key'!$B327, 1, 0)</f>
        <v>1</v>
      </c>
      <c r="Q325">
        <f>IF(COMMATS!Q328='Master Answer Key'!$B327, 1, 0)</f>
        <v>1</v>
      </c>
      <c r="R325">
        <f>IF(COMMATS!R328='Master Answer Key'!$B327, 1, 0)</f>
        <v>1</v>
      </c>
      <c r="S325">
        <f>IF(COMMATS!S328='Master Answer Key'!$B327, 1, 0)</f>
        <v>1</v>
      </c>
      <c r="T325">
        <f>IF(COMMATS!T328='Master Answer Key'!$B327, 1, 0)</f>
        <v>1</v>
      </c>
      <c r="U325">
        <f>IF(COMMATS!U328='Master Answer Key'!$B327, 1, 0)</f>
        <v>1</v>
      </c>
      <c r="V325">
        <f>IF(COMMATS!V328='Master Answer Key'!$B327, 1, 0)</f>
        <v>1</v>
      </c>
      <c r="W325">
        <f>IF(COMMATS!W328='Master Answer Key'!$B327, 1, 0)</f>
        <v>0</v>
      </c>
      <c r="X325">
        <f>IF(COMMATS!X328='Master Answer Key'!$B327, 1, 0)</f>
        <v>0</v>
      </c>
      <c r="Y325">
        <f>IF(COMMATS!Y328='Master Answer Key'!$B327, 1, 0)</f>
        <v>0</v>
      </c>
      <c r="Z325">
        <f>IF(COMMATS!Z328='Master Answer Key'!$B327, 1, 0)</f>
        <v>0</v>
      </c>
      <c r="AA325">
        <f>IF(COMMATS!AA328='Master Answer Key'!$B327, 1, 0)</f>
        <v>1</v>
      </c>
      <c r="AB325">
        <f>IF(COMMATS!AB328='Master Answer Key'!$B327, 1, 0)</f>
        <v>1</v>
      </c>
      <c r="AC325">
        <f>IF(COMMATS!AC328='Master Answer Key'!$B327, 1, 0)</f>
        <v>1</v>
      </c>
      <c r="AD325">
        <f>IF(COMMATS!AD328='Master Answer Key'!$B327, 1, 0)</f>
        <v>1</v>
      </c>
      <c r="AE325">
        <f>IF(COMMATS!AE328='Master Answer Key'!$B327, 1, 0)</f>
        <v>1</v>
      </c>
      <c r="AF325">
        <f>IF(COMMATS!AF328='Master Answer Key'!$B327, 1, 0)</f>
        <v>1</v>
      </c>
      <c r="AG325">
        <f>IF(COMMATS!AG328='Master Answer Key'!$B327, 1, 0)</f>
        <v>1</v>
      </c>
      <c r="AH325">
        <f>IF(COMMATS!AH328='Master Answer Key'!$B327, 1, 0)</f>
        <v>1</v>
      </c>
      <c r="AI325">
        <f>IF(COMMATS!AI328='Master Answer Key'!$B327, 1, 0)</f>
        <v>1</v>
      </c>
      <c r="AJ325">
        <f>IF(COMMATS!AJ328='Master Answer Key'!$B327, 1, 0)</f>
        <v>1</v>
      </c>
      <c r="AK325">
        <f>IF(COMMATS!AK328='Master Answer Key'!$B327, 1, 0)</f>
        <v>1</v>
      </c>
      <c r="AL325">
        <f>IF(COMMATS!AL328='Master Answer Key'!$B327, 1, 0)</f>
        <v>0</v>
      </c>
      <c r="AM325">
        <f>IF(COMMATS!AM328='Master Answer Key'!$B327, 1, 0)</f>
        <v>1</v>
      </c>
      <c r="AN325">
        <f>IF(COMMATS!AN328='Master Answer Key'!$B327, 1, 0)</f>
        <v>0</v>
      </c>
    </row>
    <row r="326">
      <c r="A326" s="5" t="s">
        <v>431</v>
      </c>
      <c r="B326">
        <f>IF(COMMATS!B329='Master Answer Key'!$B328, 1, 0)</f>
        <v>1</v>
      </c>
      <c r="C326">
        <f>IF(COMMATS!C329='Master Answer Key'!$B328, 1, 0)</f>
        <v>1</v>
      </c>
      <c r="D326">
        <f>IF(COMMATS!D329='Master Answer Key'!$B328, 1, 0)</f>
        <v>1</v>
      </c>
      <c r="E326">
        <f>IF(COMMATS!E329='Master Answer Key'!$B328, 1, 0)</f>
        <v>1</v>
      </c>
      <c r="F326">
        <f>IF(COMMATS!F329='Master Answer Key'!$B328, 1, 0)</f>
        <v>1</v>
      </c>
      <c r="G326">
        <f>IF(COMMATS!G329='Master Answer Key'!$B328, 1, 0)</f>
        <v>0</v>
      </c>
      <c r="H326">
        <f>IF(COMMATS!H329='Master Answer Key'!$B328, 1, 0)</f>
        <v>1</v>
      </c>
      <c r="I326">
        <f>IF(COMMATS!I329='Master Answer Key'!$B328, 1, 0)</f>
        <v>1</v>
      </c>
      <c r="J326">
        <f>IF(COMMATS!J329='Master Answer Key'!$B328, 1, 0)</f>
        <v>1</v>
      </c>
      <c r="K326">
        <f>IF(COMMATS!K329='Master Answer Key'!$B328, 1, 0)</f>
        <v>1</v>
      </c>
      <c r="L326">
        <f>IF(COMMATS!L329='Master Answer Key'!$B328, 1, 0)</f>
        <v>1</v>
      </c>
      <c r="M326">
        <f>IF(COMMATS!M329='Master Answer Key'!$B328, 1, 0)</f>
        <v>1</v>
      </c>
      <c r="N326">
        <f>IF(COMMATS!N329='Master Answer Key'!$B328, 1, 0)</f>
        <v>0</v>
      </c>
      <c r="O326">
        <f>IF(COMMATS!O329='Master Answer Key'!$B328, 1, 0)</f>
        <v>0</v>
      </c>
      <c r="P326">
        <f>IF(COMMATS!P329='Master Answer Key'!$B328, 1, 0)</f>
        <v>1</v>
      </c>
      <c r="Q326">
        <f>IF(COMMATS!Q329='Master Answer Key'!$B328, 1, 0)</f>
        <v>1</v>
      </c>
      <c r="R326">
        <f>IF(COMMATS!R329='Master Answer Key'!$B328, 1, 0)</f>
        <v>1</v>
      </c>
      <c r="S326">
        <f>IF(COMMATS!S329='Master Answer Key'!$B328, 1, 0)</f>
        <v>0</v>
      </c>
      <c r="T326">
        <f>IF(COMMATS!T329='Master Answer Key'!$B328, 1, 0)</f>
        <v>1</v>
      </c>
      <c r="U326">
        <f>IF(COMMATS!U329='Master Answer Key'!$B328, 1, 0)</f>
        <v>1</v>
      </c>
      <c r="V326">
        <f>IF(COMMATS!V329='Master Answer Key'!$B328, 1, 0)</f>
        <v>1</v>
      </c>
      <c r="W326">
        <f>IF(COMMATS!W329='Master Answer Key'!$B328, 1, 0)</f>
        <v>0</v>
      </c>
      <c r="X326">
        <f>IF(COMMATS!X329='Master Answer Key'!$B328, 1, 0)</f>
        <v>0</v>
      </c>
      <c r="Y326">
        <f>IF(COMMATS!Y329='Master Answer Key'!$B328, 1, 0)</f>
        <v>0</v>
      </c>
      <c r="Z326">
        <f>IF(COMMATS!Z329='Master Answer Key'!$B328, 1, 0)</f>
        <v>0</v>
      </c>
      <c r="AA326">
        <f>IF(COMMATS!AA329='Master Answer Key'!$B328, 1, 0)</f>
        <v>1</v>
      </c>
      <c r="AB326">
        <f>IF(COMMATS!AB329='Master Answer Key'!$B328, 1, 0)</f>
        <v>1</v>
      </c>
      <c r="AC326">
        <f>IF(COMMATS!AC329='Master Answer Key'!$B328, 1, 0)</f>
        <v>1</v>
      </c>
      <c r="AD326">
        <f>IF(COMMATS!AD329='Master Answer Key'!$B328, 1, 0)</f>
        <v>1</v>
      </c>
      <c r="AE326">
        <f>IF(COMMATS!AE329='Master Answer Key'!$B328, 1, 0)</f>
        <v>1</v>
      </c>
      <c r="AF326">
        <f>IF(COMMATS!AF329='Master Answer Key'!$B328, 1, 0)</f>
        <v>0</v>
      </c>
      <c r="AG326">
        <f>IF(COMMATS!AG329='Master Answer Key'!$B328, 1, 0)</f>
        <v>1</v>
      </c>
      <c r="AH326">
        <f>IF(COMMATS!AH329='Master Answer Key'!$B328, 1, 0)</f>
        <v>1</v>
      </c>
      <c r="AI326">
        <f>IF(COMMATS!AI329='Master Answer Key'!$B328, 1, 0)</f>
        <v>1</v>
      </c>
      <c r="AJ326">
        <f>IF(COMMATS!AJ329='Master Answer Key'!$B328, 1, 0)</f>
        <v>1</v>
      </c>
      <c r="AK326">
        <f>IF(COMMATS!AK329='Master Answer Key'!$B328, 1, 0)</f>
        <v>1</v>
      </c>
      <c r="AL326">
        <f>IF(COMMATS!AL329='Master Answer Key'!$B328, 1, 0)</f>
        <v>0</v>
      </c>
      <c r="AM326">
        <f>IF(COMMATS!AM329='Master Answer Key'!$B328, 1, 0)</f>
        <v>1</v>
      </c>
      <c r="AN326">
        <f>IF(COMMATS!AN329='Master Answer Key'!$B328, 1, 0)</f>
        <v>0</v>
      </c>
    </row>
    <row r="327">
      <c r="A327" s="5" t="s">
        <v>432</v>
      </c>
      <c r="B327">
        <f>IF(COMMATS!B330='Master Answer Key'!$B329, 1, 0)</f>
        <v>1</v>
      </c>
      <c r="C327">
        <f>IF(COMMATS!C330='Master Answer Key'!$B329, 1, 0)</f>
        <v>1</v>
      </c>
      <c r="D327">
        <f>IF(COMMATS!D330='Master Answer Key'!$B329, 1, 0)</f>
        <v>1</v>
      </c>
      <c r="E327">
        <f>IF(COMMATS!E330='Master Answer Key'!$B329, 1, 0)</f>
        <v>1</v>
      </c>
      <c r="F327">
        <f>IF(COMMATS!F330='Master Answer Key'!$B329, 1, 0)</f>
        <v>1</v>
      </c>
      <c r="G327">
        <f>IF(COMMATS!G330='Master Answer Key'!$B329, 1, 0)</f>
        <v>0</v>
      </c>
      <c r="H327">
        <f>IF(COMMATS!H330='Master Answer Key'!$B329, 1, 0)</f>
        <v>1</v>
      </c>
      <c r="I327">
        <f>IF(COMMATS!I330='Master Answer Key'!$B329, 1, 0)</f>
        <v>1</v>
      </c>
      <c r="J327">
        <f>IF(COMMATS!J330='Master Answer Key'!$B329, 1, 0)</f>
        <v>1</v>
      </c>
      <c r="K327">
        <f>IF(COMMATS!K330='Master Answer Key'!$B329, 1, 0)</f>
        <v>1</v>
      </c>
      <c r="L327">
        <f>IF(COMMATS!L330='Master Answer Key'!$B329, 1, 0)</f>
        <v>1</v>
      </c>
      <c r="M327">
        <f>IF(COMMATS!M330='Master Answer Key'!$B329, 1, 0)</f>
        <v>1</v>
      </c>
      <c r="N327">
        <f>IF(COMMATS!N330='Master Answer Key'!$B329, 1, 0)</f>
        <v>1</v>
      </c>
      <c r="O327">
        <f>IF(COMMATS!O330='Master Answer Key'!$B329, 1, 0)</f>
        <v>1</v>
      </c>
      <c r="P327">
        <f>IF(COMMATS!P330='Master Answer Key'!$B329, 1, 0)</f>
        <v>1</v>
      </c>
      <c r="Q327">
        <f>IF(COMMATS!Q330='Master Answer Key'!$B329, 1, 0)</f>
        <v>1</v>
      </c>
      <c r="R327">
        <f>IF(COMMATS!R330='Master Answer Key'!$B329, 1, 0)</f>
        <v>1</v>
      </c>
      <c r="S327">
        <f>IF(COMMATS!S330='Master Answer Key'!$B329, 1, 0)</f>
        <v>1</v>
      </c>
      <c r="T327">
        <f>IF(COMMATS!T330='Master Answer Key'!$B329, 1, 0)</f>
        <v>1</v>
      </c>
      <c r="U327">
        <f>IF(COMMATS!U330='Master Answer Key'!$B329, 1, 0)</f>
        <v>1</v>
      </c>
      <c r="V327">
        <f>IF(COMMATS!V330='Master Answer Key'!$B329, 1, 0)</f>
        <v>1</v>
      </c>
      <c r="W327">
        <f>IF(COMMATS!W330='Master Answer Key'!$B329, 1, 0)</f>
        <v>0</v>
      </c>
      <c r="X327">
        <f>IF(COMMATS!X330='Master Answer Key'!$B329, 1, 0)</f>
        <v>1</v>
      </c>
      <c r="Y327">
        <f>IF(COMMATS!Y330='Master Answer Key'!$B329, 1, 0)</f>
        <v>0</v>
      </c>
      <c r="Z327">
        <f>IF(COMMATS!Z330='Master Answer Key'!$B329, 1, 0)</f>
        <v>0</v>
      </c>
      <c r="AA327">
        <f>IF(COMMATS!AA330='Master Answer Key'!$B329, 1, 0)</f>
        <v>1</v>
      </c>
      <c r="AB327">
        <f>IF(COMMATS!AB330='Master Answer Key'!$B329, 1, 0)</f>
        <v>1</v>
      </c>
      <c r="AC327">
        <f>IF(COMMATS!AC330='Master Answer Key'!$B329, 1, 0)</f>
        <v>1</v>
      </c>
      <c r="AD327">
        <f>IF(COMMATS!AD330='Master Answer Key'!$B329, 1, 0)</f>
        <v>1</v>
      </c>
      <c r="AE327">
        <f>IF(COMMATS!AE330='Master Answer Key'!$B329, 1, 0)</f>
        <v>1</v>
      </c>
      <c r="AF327">
        <f>IF(COMMATS!AF330='Master Answer Key'!$B329, 1, 0)</f>
        <v>1</v>
      </c>
      <c r="AG327">
        <f>IF(COMMATS!AG330='Master Answer Key'!$B329, 1, 0)</f>
        <v>1</v>
      </c>
      <c r="AH327">
        <f>IF(COMMATS!AH330='Master Answer Key'!$B329, 1, 0)</f>
        <v>1</v>
      </c>
      <c r="AI327">
        <f>IF(COMMATS!AI330='Master Answer Key'!$B329, 1, 0)</f>
        <v>1</v>
      </c>
      <c r="AJ327">
        <f>IF(COMMATS!AJ330='Master Answer Key'!$B329, 1, 0)</f>
        <v>1</v>
      </c>
      <c r="AK327">
        <f>IF(COMMATS!AK330='Master Answer Key'!$B329, 1, 0)</f>
        <v>1</v>
      </c>
      <c r="AL327">
        <f>IF(COMMATS!AL330='Master Answer Key'!$B329, 1, 0)</f>
        <v>0</v>
      </c>
      <c r="AM327">
        <f>IF(COMMATS!AM330='Master Answer Key'!$B329, 1, 0)</f>
        <v>1</v>
      </c>
      <c r="AN327">
        <f>IF(COMMATS!AN330='Master Answer Key'!$B329, 1, 0)</f>
        <v>0</v>
      </c>
    </row>
    <row r="328">
      <c r="A328" s="5" t="s">
        <v>433</v>
      </c>
      <c r="B328">
        <f>IF(COMMATS!B331='Master Answer Key'!$B330, 1, 0)</f>
        <v>0</v>
      </c>
      <c r="C328">
        <f>IF(COMMATS!C331='Master Answer Key'!$B330, 1, 0)</f>
        <v>1</v>
      </c>
      <c r="D328">
        <f>IF(COMMATS!D331='Master Answer Key'!$B330, 1, 0)</f>
        <v>1</v>
      </c>
      <c r="E328">
        <f>IF(COMMATS!E331='Master Answer Key'!$B330, 1, 0)</f>
        <v>1</v>
      </c>
      <c r="F328">
        <f>IF(COMMATS!F331='Master Answer Key'!$B330, 1, 0)</f>
        <v>1</v>
      </c>
      <c r="G328">
        <f>IF(COMMATS!G331='Master Answer Key'!$B330, 1, 0)</f>
        <v>0</v>
      </c>
      <c r="H328">
        <f>IF(COMMATS!H331='Master Answer Key'!$B330, 1, 0)</f>
        <v>1</v>
      </c>
      <c r="I328">
        <f>IF(COMMATS!I331='Master Answer Key'!$B330, 1, 0)</f>
        <v>1</v>
      </c>
      <c r="J328">
        <f>IF(COMMATS!J331='Master Answer Key'!$B330, 1, 0)</f>
        <v>1</v>
      </c>
      <c r="K328">
        <f>IF(COMMATS!K331='Master Answer Key'!$B330, 1, 0)</f>
        <v>1</v>
      </c>
      <c r="L328">
        <f>IF(COMMATS!L331='Master Answer Key'!$B330, 1, 0)</f>
        <v>1</v>
      </c>
      <c r="M328">
        <f>IF(COMMATS!M331='Master Answer Key'!$B330, 1, 0)</f>
        <v>1</v>
      </c>
      <c r="N328">
        <f>IF(COMMATS!N331='Master Answer Key'!$B330, 1, 0)</f>
        <v>1</v>
      </c>
      <c r="O328">
        <f>IF(COMMATS!O331='Master Answer Key'!$B330, 1, 0)</f>
        <v>1</v>
      </c>
      <c r="P328">
        <f>IF(COMMATS!P331='Master Answer Key'!$B330, 1, 0)</f>
        <v>1</v>
      </c>
      <c r="Q328">
        <f>IF(COMMATS!Q331='Master Answer Key'!$B330, 1, 0)</f>
        <v>1</v>
      </c>
      <c r="R328">
        <f>IF(COMMATS!R331='Master Answer Key'!$B330, 1, 0)</f>
        <v>0</v>
      </c>
      <c r="S328">
        <f>IF(COMMATS!S331='Master Answer Key'!$B330, 1, 0)</f>
        <v>1</v>
      </c>
      <c r="T328">
        <f>IF(COMMATS!T331='Master Answer Key'!$B330, 1, 0)</f>
        <v>1</v>
      </c>
      <c r="U328">
        <f>IF(COMMATS!U331='Master Answer Key'!$B330, 1, 0)</f>
        <v>1</v>
      </c>
      <c r="V328">
        <f>IF(COMMATS!V331='Master Answer Key'!$B330, 1, 0)</f>
        <v>1</v>
      </c>
      <c r="W328">
        <f>IF(COMMATS!W331='Master Answer Key'!$B330, 1, 0)</f>
        <v>0</v>
      </c>
      <c r="X328">
        <f>IF(COMMATS!X331='Master Answer Key'!$B330, 1, 0)</f>
        <v>1</v>
      </c>
      <c r="Y328">
        <f>IF(COMMATS!Y331='Master Answer Key'!$B330, 1, 0)</f>
        <v>0</v>
      </c>
      <c r="Z328">
        <f>IF(COMMATS!Z331='Master Answer Key'!$B330, 1, 0)</f>
        <v>0</v>
      </c>
      <c r="AA328">
        <f>IF(COMMATS!AA331='Master Answer Key'!$B330, 1, 0)</f>
        <v>1</v>
      </c>
      <c r="AB328">
        <f>IF(COMMATS!AB331='Master Answer Key'!$B330, 1, 0)</f>
        <v>1</v>
      </c>
      <c r="AC328">
        <f>IF(COMMATS!AC331='Master Answer Key'!$B330, 1, 0)</f>
        <v>1</v>
      </c>
      <c r="AD328">
        <f>IF(COMMATS!AD331='Master Answer Key'!$B330, 1, 0)</f>
        <v>1</v>
      </c>
      <c r="AE328">
        <f>IF(COMMATS!AE331='Master Answer Key'!$B330, 1, 0)</f>
        <v>0</v>
      </c>
      <c r="AF328">
        <f>IF(COMMATS!AF331='Master Answer Key'!$B330, 1, 0)</f>
        <v>0</v>
      </c>
      <c r="AG328">
        <f>IF(COMMATS!AG331='Master Answer Key'!$B330, 1, 0)</f>
        <v>1</v>
      </c>
      <c r="AH328">
        <f>IF(COMMATS!AH331='Master Answer Key'!$B330, 1, 0)</f>
        <v>1</v>
      </c>
      <c r="AI328">
        <f>IF(COMMATS!AI331='Master Answer Key'!$B330, 1, 0)</f>
        <v>1</v>
      </c>
      <c r="AJ328">
        <f>IF(COMMATS!AJ331='Master Answer Key'!$B330, 1, 0)</f>
        <v>1</v>
      </c>
      <c r="AK328">
        <f>IF(COMMATS!AK331='Master Answer Key'!$B330, 1, 0)</f>
        <v>1</v>
      </c>
      <c r="AL328">
        <f>IF(COMMATS!AL331='Master Answer Key'!$B330, 1, 0)</f>
        <v>0</v>
      </c>
      <c r="AM328">
        <f>IF(COMMATS!AM331='Master Answer Key'!$B330, 1, 0)</f>
        <v>1</v>
      </c>
      <c r="AN328">
        <f>IF(COMMATS!AN331='Master Answer Key'!$B330, 1, 0)</f>
        <v>0</v>
      </c>
    </row>
    <row r="329">
      <c r="A329" s="5" t="s">
        <v>434</v>
      </c>
      <c r="B329">
        <f>IF(COMMATS!B332='Master Answer Key'!$B331, 1, 0)</f>
        <v>1</v>
      </c>
      <c r="C329">
        <f>IF(COMMATS!C332='Master Answer Key'!$B331, 1, 0)</f>
        <v>1</v>
      </c>
      <c r="D329">
        <f>IF(COMMATS!D332='Master Answer Key'!$B331, 1, 0)</f>
        <v>1</v>
      </c>
      <c r="E329">
        <f>IF(COMMATS!E332='Master Answer Key'!$B331, 1, 0)</f>
        <v>1</v>
      </c>
      <c r="F329">
        <f>IF(COMMATS!F332='Master Answer Key'!$B331, 1, 0)</f>
        <v>1</v>
      </c>
      <c r="G329">
        <f>IF(COMMATS!G332='Master Answer Key'!$B331, 1, 0)</f>
        <v>0</v>
      </c>
      <c r="H329">
        <f>IF(COMMATS!H332='Master Answer Key'!$B331, 1, 0)</f>
        <v>1</v>
      </c>
      <c r="I329">
        <f>IF(COMMATS!I332='Master Answer Key'!$B331, 1, 0)</f>
        <v>0</v>
      </c>
      <c r="J329">
        <f>IF(COMMATS!J332='Master Answer Key'!$B331, 1, 0)</f>
        <v>1</v>
      </c>
      <c r="K329">
        <f>IF(COMMATS!K332='Master Answer Key'!$B331, 1, 0)</f>
        <v>1</v>
      </c>
      <c r="L329">
        <f>IF(COMMATS!L332='Master Answer Key'!$B331, 1, 0)</f>
        <v>0</v>
      </c>
      <c r="M329">
        <f>IF(COMMATS!M332='Master Answer Key'!$B331, 1, 0)</f>
        <v>0</v>
      </c>
      <c r="N329">
        <f>IF(COMMATS!N332='Master Answer Key'!$B331, 1, 0)</f>
        <v>0</v>
      </c>
      <c r="O329">
        <f>IF(COMMATS!O332='Master Answer Key'!$B331, 1, 0)</f>
        <v>1</v>
      </c>
      <c r="P329">
        <f>IF(COMMATS!P332='Master Answer Key'!$B331, 1, 0)</f>
        <v>1</v>
      </c>
      <c r="Q329">
        <f>IF(COMMATS!Q332='Master Answer Key'!$B331, 1, 0)</f>
        <v>0</v>
      </c>
      <c r="R329">
        <f>IF(COMMATS!R332='Master Answer Key'!$B331, 1, 0)</f>
        <v>0</v>
      </c>
      <c r="S329">
        <f>IF(COMMATS!S332='Master Answer Key'!$B331, 1, 0)</f>
        <v>0</v>
      </c>
      <c r="T329">
        <f>IF(COMMATS!T332='Master Answer Key'!$B331, 1, 0)</f>
        <v>0</v>
      </c>
      <c r="U329">
        <f>IF(COMMATS!U332='Master Answer Key'!$B331, 1, 0)</f>
        <v>0</v>
      </c>
      <c r="V329">
        <f>IF(COMMATS!V332='Master Answer Key'!$B331, 1, 0)</f>
        <v>0</v>
      </c>
      <c r="W329">
        <f>IF(COMMATS!W332='Master Answer Key'!$B331, 1, 0)</f>
        <v>0</v>
      </c>
      <c r="X329">
        <f>IF(COMMATS!X332='Master Answer Key'!$B331, 1, 0)</f>
        <v>0</v>
      </c>
      <c r="Y329">
        <f>IF(COMMATS!Y332='Master Answer Key'!$B331, 1, 0)</f>
        <v>0</v>
      </c>
      <c r="Z329">
        <f>IF(COMMATS!Z332='Master Answer Key'!$B331, 1, 0)</f>
        <v>0</v>
      </c>
      <c r="AA329">
        <f>IF(COMMATS!AA332='Master Answer Key'!$B331, 1, 0)</f>
        <v>1</v>
      </c>
      <c r="AB329">
        <f>IF(COMMATS!AB332='Master Answer Key'!$B331, 1, 0)</f>
        <v>1</v>
      </c>
      <c r="AC329">
        <f>IF(COMMATS!AC332='Master Answer Key'!$B331, 1, 0)</f>
        <v>1</v>
      </c>
      <c r="AD329">
        <f>IF(COMMATS!AD332='Master Answer Key'!$B331, 1, 0)</f>
        <v>1</v>
      </c>
      <c r="AE329">
        <f>IF(COMMATS!AE332='Master Answer Key'!$B331, 1, 0)</f>
        <v>0</v>
      </c>
      <c r="AF329">
        <f>IF(COMMATS!AF332='Master Answer Key'!$B331, 1, 0)</f>
        <v>1</v>
      </c>
      <c r="AG329">
        <f>IF(COMMATS!AG332='Master Answer Key'!$B331, 1, 0)</f>
        <v>1</v>
      </c>
      <c r="AH329">
        <f>IF(COMMATS!AH332='Master Answer Key'!$B331, 1, 0)</f>
        <v>1</v>
      </c>
      <c r="AI329">
        <f>IF(COMMATS!AI332='Master Answer Key'!$B331, 1, 0)</f>
        <v>1</v>
      </c>
      <c r="AJ329">
        <f>IF(COMMATS!AJ332='Master Answer Key'!$B331, 1, 0)</f>
        <v>1</v>
      </c>
      <c r="AK329">
        <f>IF(COMMATS!AK332='Master Answer Key'!$B331, 1, 0)</f>
        <v>0</v>
      </c>
      <c r="AL329">
        <f>IF(COMMATS!AL332='Master Answer Key'!$B331, 1, 0)</f>
        <v>0</v>
      </c>
      <c r="AM329">
        <f>IF(COMMATS!AM332='Master Answer Key'!$B331, 1, 0)</f>
        <v>1</v>
      </c>
      <c r="AN329">
        <f>IF(COMMATS!AN332='Master Answer Key'!$B331, 1, 0)</f>
        <v>0</v>
      </c>
    </row>
    <row r="330">
      <c r="A330" s="5" t="s">
        <v>435</v>
      </c>
      <c r="B330">
        <f>IF(COMMATS!B333='Master Answer Key'!$B332, 1, 0)</f>
        <v>0</v>
      </c>
      <c r="C330">
        <f>IF(COMMATS!C333='Master Answer Key'!$B332, 1, 0)</f>
        <v>1</v>
      </c>
      <c r="D330">
        <f>IF(COMMATS!D333='Master Answer Key'!$B332, 1, 0)</f>
        <v>0</v>
      </c>
      <c r="E330">
        <f>IF(COMMATS!E333='Master Answer Key'!$B332, 1, 0)</f>
        <v>0</v>
      </c>
      <c r="F330">
        <f>IF(COMMATS!F333='Master Answer Key'!$B332, 1, 0)</f>
        <v>0</v>
      </c>
      <c r="G330">
        <f>IF(COMMATS!G333='Master Answer Key'!$B332, 1, 0)</f>
        <v>0</v>
      </c>
      <c r="H330">
        <f>IF(COMMATS!H333='Master Answer Key'!$B332, 1, 0)</f>
        <v>0</v>
      </c>
      <c r="I330">
        <f>IF(COMMATS!I333='Master Answer Key'!$B332, 1, 0)</f>
        <v>0</v>
      </c>
      <c r="J330">
        <f>IF(COMMATS!J333='Master Answer Key'!$B332, 1, 0)</f>
        <v>0</v>
      </c>
      <c r="K330">
        <f>IF(COMMATS!K333='Master Answer Key'!$B332, 1, 0)</f>
        <v>0</v>
      </c>
      <c r="L330">
        <f>IF(COMMATS!L333='Master Answer Key'!$B332, 1, 0)</f>
        <v>0</v>
      </c>
      <c r="M330">
        <f>IF(COMMATS!M333='Master Answer Key'!$B332, 1, 0)</f>
        <v>1</v>
      </c>
      <c r="N330">
        <f>IF(COMMATS!N333='Master Answer Key'!$B332, 1, 0)</f>
        <v>0</v>
      </c>
      <c r="O330">
        <f>IF(COMMATS!O333='Master Answer Key'!$B332, 1, 0)</f>
        <v>0</v>
      </c>
      <c r="P330">
        <f>IF(COMMATS!P333='Master Answer Key'!$B332, 1, 0)</f>
        <v>0</v>
      </c>
      <c r="Q330">
        <f>IF(COMMATS!Q333='Master Answer Key'!$B332, 1, 0)</f>
        <v>0</v>
      </c>
      <c r="R330">
        <f>IF(COMMATS!R333='Master Answer Key'!$B332, 1, 0)</f>
        <v>0</v>
      </c>
      <c r="S330">
        <f>IF(COMMATS!S333='Master Answer Key'!$B332, 1, 0)</f>
        <v>0</v>
      </c>
      <c r="T330">
        <f>IF(COMMATS!T333='Master Answer Key'!$B332, 1, 0)</f>
        <v>0</v>
      </c>
      <c r="U330">
        <f>IF(COMMATS!U333='Master Answer Key'!$B332, 1, 0)</f>
        <v>0</v>
      </c>
      <c r="V330">
        <f>IF(COMMATS!V333='Master Answer Key'!$B332, 1, 0)</f>
        <v>0</v>
      </c>
      <c r="W330">
        <f>IF(COMMATS!W333='Master Answer Key'!$B332, 1, 0)</f>
        <v>0</v>
      </c>
      <c r="X330">
        <f>IF(COMMATS!X333='Master Answer Key'!$B332, 1, 0)</f>
        <v>1</v>
      </c>
      <c r="Y330">
        <f>IF(COMMATS!Y333='Master Answer Key'!$B332, 1, 0)</f>
        <v>0</v>
      </c>
      <c r="Z330">
        <f>IF(COMMATS!Z333='Master Answer Key'!$B332, 1, 0)</f>
        <v>0</v>
      </c>
      <c r="AA330">
        <f>IF(COMMATS!AA333='Master Answer Key'!$B332, 1, 0)</f>
        <v>0</v>
      </c>
      <c r="AB330">
        <f>IF(COMMATS!AB333='Master Answer Key'!$B332, 1, 0)</f>
        <v>0</v>
      </c>
      <c r="AC330">
        <f>IF(COMMATS!AC333='Master Answer Key'!$B332, 1, 0)</f>
        <v>0</v>
      </c>
      <c r="AD330">
        <f>IF(COMMATS!AD333='Master Answer Key'!$B332, 1, 0)</f>
        <v>0</v>
      </c>
      <c r="AE330">
        <f>IF(COMMATS!AE333='Master Answer Key'!$B332, 1, 0)</f>
        <v>0</v>
      </c>
      <c r="AF330">
        <f>IF(COMMATS!AF333='Master Answer Key'!$B332, 1, 0)</f>
        <v>0</v>
      </c>
      <c r="AG330">
        <f>IF(COMMATS!AG333='Master Answer Key'!$B332, 1, 0)</f>
        <v>0</v>
      </c>
      <c r="AH330">
        <f>IF(COMMATS!AH333='Master Answer Key'!$B332, 1, 0)</f>
        <v>1</v>
      </c>
      <c r="AI330">
        <f>IF(COMMATS!AI333='Master Answer Key'!$B332, 1, 0)</f>
        <v>0</v>
      </c>
      <c r="AJ330">
        <f>IF(COMMATS!AJ333='Master Answer Key'!$B332, 1, 0)</f>
        <v>0</v>
      </c>
      <c r="AK330">
        <f>IF(COMMATS!AK333='Master Answer Key'!$B332, 1, 0)</f>
        <v>0</v>
      </c>
      <c r="AL330">
        <f>IF(COMMATS!AL333='Master Answer Key'!$B332, 1, 0)</f>
        <v>0</v>
      </c>
      <c r="AM330">
        <f>IF(COMMATS!AM333='Master Answer Key'!$B332, 1, 0)</f>
        <v>0</v>
      </c>
      <c r="AN330">
        <f>IF(COMMATS!AN333='Master Answer Key'!$B332, 1, 0)</f>
        <v>0</v>
      </c>
    </row>
    <row r="331">
      <c r="A331" s="5" t="s">
        <v>436</v>
      </c>
      <c r="B331">
        <f>IF(COMMATS!B334='Master Answer Key'!$B333, 1, 0)</f>
        <v>0</v>
      </c>
      <c r="C331">
        <f>IF(COMMATS!C334='Master Answer Key'!$B333, 1, 0)</f>
        <v>0</v>
      </c>
      <c r="D331">
        <f>IF(COMMATS!D334='Master Answer Key'!$B333, 1, 0)</f>
        <v>0</v>
      </c>
      <c r="E331">
        <f>IF(COMMATS!E334='Master Answer Key'!$B333, 1, 0)</f>
        <v>1</v>
      </c>
      <c r="F331">
        <f>IF(COMMATS!F334='Master Answer Key'!$B333, 1, 0)</f>
        <v>1</v>
      </c>
      <c r="G331">
        <f>IF(COMMATS!G334='Master Answer Key'!$B333, 1, 0)</f>
        <v>0</v>
      </c>
      <c r="H331">
        <f>IF(COMMATS!H334='Master Answer Key'!$B333, 1, 0)</f>
        <v>1</v>
      </c>
      <c r="I331">
        <f>IF(COMMATS!I334='Master Answer Key'!$B333, 1, 0)</f>
        <v>1</v>
      </c>
      <c r="J331">
        <f>IF(COMMATS!J334='Master Answer Key'!$B333, 1, 0)</f>
        <v>0</v>
      </c>
      <c r="K331">
        <f>IF(COMMATS!K334='Master Answer Key'!$B333, 1, 0)</f>
        <v>0</v>
      </c>
      <c r="L331">
        <f>IF(COMMATS!L334='Master Answer Key'!$B333, 1, 0)</f>
        <v>0</v>
      </c>
      <c r="M331">
        <f>IF(COMMATS!M334='Master Answer Key'!$B333, 1, 0)</f>
        <v>0</v>
      </c>
      <c r="N331">
        <f>IF(COMMATS!N334='Master Answer Key'!$B333, 1, 0)</f>
        <v>0</v>
      </c>
      <c r="O331">
        <f>IF(COMMATS!O334='Master Answer Key'!$B333, 1, 0)</f>
        <v>1</v>
      </c>
      <c r="P331">
        <f>IF(COMMATS!P334='Master Answer Key'!$B333, 1, 0)</f>
        <v>0</v>
      </c>
      <c r="Q331">
        <f>IF(COMMATS!Q334='Master Answer Key'!$B333, 1, 0)</f>
        <v>0</v>
      </c>
      <c r="R331">
        <f>IF(COMMATS!R334='Master Answer Key'!$B333, 1, 0)</f>
        <v>0</v>
      </c>
      <c r="S331">
        <f>IF(COMMATS!S334='Master Answer Key'!$B333, 1, 0)</f>
        <v>0</v>
      </c>
      <c r="T331">
        <f>IF(COMMATS!T334='Master Answer Key'!$B333, 1, 0)</f>
        <v>0</v>
      </c>
      <c r="U331">
        <f>IF(COMMATS!U334='Master Answer Key'!$B333, 1, 0)</f>
        <v>0</v>
      </c>
      <c r="V331">
        <f>IF(COMMATS!V334='Master Answer Key'!$B333, 1, 0)</f>
        <v>0</v>
      </c>
      <c r="W331">
        <f>IF(COMMATS!W334='Master Answer Key'!$B333, 1, 0)</f>
        <v>0</v>
      </c>
      <c r="X331">
        <f>IF(COMMATS!X334='Master Answer Key'!$B333, 1, 0)</f>
        <v>0</v>
      </c>
      <c r="Y331">
        <f>IF(COMMATS!Y334='Master Answer Key'!$B333, 1, 0)</f>
        <v>0</v>
      </c>
      <c r="Z331">
        <f>IF(COMMATS!Z334='Master Answer Key'!$B333, 1, 0)</f>
        <v>0</v>
      </c>
      <c r="AA331">
        <f>IF(COMMATS!AA334='Master Answer Key'!$B333, 1, 0)</f>
        <v>1</v>
      </c>
      <c r="AB331">
        <f>IF(COMMATS!AB334='Master Answer Key'!$B333, 1, 0)</f>
        <v>1</v>
      </c>
      <c r="AC331">
        <f>IF(COMMATS!AC334='Master Answer Key'!$B333, 1, 0)</f>
        <v>1</v>
      </c>
      <c r="AD331">
        <f>IF(COMMATS!AD334='Master Answer Key'!$B333, 1, 0)</f>
        <v>1</v>
      </c>
      <c r="AE331">
        <f>IF(COMMATS!AE334='Master Answer Key'!$B333, 1, 0)</f>
        <v>0</v>
      </c>
      <c r="AF331">
        <f>IF(COMMATS!AF334='Master Answer Key'!$B333, 1, 0)</f>
        <v>0</v>
      </c>
      <c r="AG331">
        <f>IF(COMMATS!AG334='Master Answer Key'!$B333, 1, 0)</f>
        <v>0</v>
      </c>
      <c r="AH331">
        <f>IF(COMMATS!AH334='Master Answer Key'!$B333, 1, 0)</f>
        <v>1</v>
      </c>
      <c r="AI331">
        <f>IF(COMMATS!AI334='Master Answer Key'!$B333, 1, 0)</f>
        <v>0</v>
      </c>
      <c r="AJ331">
        <f>IF(COMMATS!AJ334='Master Answer Key'!$B333, 1, 0)</f>
        <v>0</v>
      </c>
      <c r="AK331">
        <f>IF(COMMATS!AK334='Master Answer Key'!$B333, 1, 0)</f>
        <v>1</v>
      </c>
      <c r="AL331">
        <f>IF(COMMATS!AL334='Master Answer Key'!$B333, 1, 0)</f>
        <v>1</v>
      </c>
      <c r="AM331">
        <f>IF(COMMATS!AM334='Master Answer Key'!$B333, 1, 0)</f>
        <v>1</v>
      </c>
      <c r="AN331">
        <f>IF(COMMATS!AN334='Master Answer Key'!$B333, 1, 0)</f>
        <v>0</v>
      </c>
    </row>
    <row r="332">
      <c r="A332" s="5" t="s">
        <v>437</v>
      </c>
      <c r="B332">
        <f>IF(COMMATS!B335='Master Answer Key'!$B334, 1, 0)</f>
        <v>0</v>
      </c>
      <c r="C332">
        <f>IF(COMMATS!C335='Master Answer Key'!$B334, 1, 0)</f>
        <v>0</v>
      </c>
      <c r="D332">
        <f>IF(COMMATS!D335='Master Answer Key'!$B334, 1, 0)</f>
        <v>1</v>
      </c>
      <c r="E332">
        <f>IF(COMMATS!E335='Master Answer Key'!$B334, 1, 0)</f>
        <v>1</v>
      </c>
      <c r="F332">
        <f>IF(COMMATS!F335='Master Answer Key'!$B334, 1, 0)</f>
        <v>1</v>
      </c>
      <c r="G332">
        <f>IF(COMMATS!G335='Master Answer Key'!$B334, 1, 0)</f>
        <v>0</v>
      </c>
      <c r="H332">
        <f>IF(COMMATS!H335='Master Answer Key'!$B334, 1, 0)</f>
        <v>0</v>
      </c>
      <c r="I332">
        <f>IF(COMMATS!I335='Master Answer Key'!$B334, 1, 0)</f>
        <v>0</v>
      </c>
      <c r="J332">
        <f>IF(COMMATS!J335='Master Answer Key'!$B334, 1, 0)</f>
        <v>1</v>
      </c>
      <c r="K332">
        <f>IF(COMMATS!K335='Master Answer Key'!$B334, 1, 0)</f>
        <v>0</v>
      </c>
      <c r="L332">
        <f>IF(COMMATS!L335='Master Answer Key'!$B334, 1, 0)</f>
        <v>0</v>
      </c>
      <c r="M332">
        <f>IF(COMMATS!M335='Master Answer Key'!$B334, 1, 0)</f>
        <v>1</v>
      </c>
      <c r="N332">
        <f>IF(COMMATS!N335='Master Answer Key'!$B334, 1, 0)</f>
        <v>0</v>
      </c>
      <c r="O332">
        <f>IF(COMMATS!O335='Master Answer Key'!$B334, 1, 0)</f>
        <v>1</v>
      </c>
      <c r="P332">
        <f>IF(COMMATS!P335='Master Answer Key'!$B334, 1, 0)</f>
        <v>0</v>
      </c>
      <c r="Q332">
        <f>IF(COMMATS!Q335='Master Answer Key'!$B334, 1, 0)</f>
        <v>1</v>
      </c>
      <c r="R332">
        <f>IF(COMMATS!R335='Master Answer Key'!$B334, 1, 0)</f>
        <v>0</v>
      </c>
      <c r="S332">
        <f>IF(COMMATS!S335='Master Answer Key'!$B334, 1, 0)</f>
        <v>0</v>
      </c>
      <c r="T332">
        <f>IF(COMMATS!T335='Master Answer Key'!$B334, 1, 0)</f>
        <v>0</v>
      </c>
      <c r="U332">
        <f>IF(COMMATS!U335='Master Answer Key'!$B334, 1, 0)</f>
        <v>1</v>
      </c>
      <c r="V332">
        <f>IF(COMMATS!V335='Master Answer Key'!$B334, 1, 0)</f>
        <v>1</v>
      </c>
      <c r="W332">
        <f>IF(COMMATS!W335='Master Answer Key'!$B334, 1, 0)</f>
        <v>0</v>
      </c>
      <c r="X332">
        <f>IF(COMMATS!X335='Master Answer Key'!$B334, 1, 0)</f>
        <v>0</v>
      </c>
      <c r="Y332">
        <f>IF(COMMATS!Y335='Master Answer Key'!$B334, 1, 0)</f>
        <v>0</v>
      </c>
      <c r="Z332">
        <f>IF(COMMATS!Z335='Master Answer Key'!$B334, 1, 0)</f>
        <v>0</v>
      </c>
      <c r="AA332">
        <f>IF(COMMATS!AA335='Master Answer Key'!$B334, 1, 0)</f>
        <v>1</v>
      </c>
      <c r="AB332">
        <f>IF(COMMATS!AB335='Master Answer Key'!$B334, 1, 0)</f>
        <v>1</v>
      </c>
      <c r="AC332">
        <f>IF(COMMATS!AC335='Master Answer Key'!$B334, 1, 0)</f>
        <v>1</v>
      </c>
      <c r="AD332">
        <f>IF(COMMATS!AD335='Master Answer Key'!$B334, 1, 0)</f>
        <v>1</v>
      </c>
      <c r="AE332">
        <f>IF(COMMATS!AE335='Master Answer Key'!$B334, 1, 0)</f>
        <v>0</v>
      </c>
      <c r="AF332">
        <f>IF(COMMATS!AF335='Master Answer Key'!$B334, 1, 0)</f>
        <v>1</v>
      </c>
      <c r="AG332">
        <f>IF(COMMATS!AG335='Master Answer Key'!$B334, 1, 0)</f>
        <v>1</v>
      </c>
      <c r="AH332">
        <f>IF(COMMATS!AH335='Master Answer Key'!$B334, 1, 0)</f>
        <v>1</v>
      </c>
      <c r="AI332">
        <f>IF(COMMATS!AI335='Master Answer Key'!$B334, 1, 0)</f>
        <v>1</v>
      </c>
      <c r="AJ332">
        <f>IF(COMMATS!AJ335='Master Answer Key'!$B334, 1, 0)</f>
        <v>0</v>
      </c>
      <c r="AK332">
        <f>IF(COMMATS!AK335='Master Answer Key'!$B334, 1, 0)</f>
        <v>0</v>
      </c>
      <c r="AL332">
        <f>IF(COMMATS!AL335='Master Answer Key'!$B334, 1, 0)</f>
        <v>0</v>
      </c>
      <c r="AM332">
        <f>IF(COMMATS!AM335='Master Answer Key'!$B334, 1, 0)</f>
        <v>0</v>
      </c>
      <c r="AN332">
        <f>IF(COMMATS!AN335='Master Answer Key'!$B334, 1, 0)</f>
        <v>0</v>
      </c>
    </row>
    <row r="333">
      <c r="A333" s="5" t="s">
        <v>438</v>
      </c>
      <c r="B333">
        <f>IF(COMMATS!B336='Master Answer Key'!$B335, 1, 0)</f>
        <v>0</v>
      </c>
      <c r="C333">
        <f>IF(COMMATS!C336='Master Answer Key'!$B335, 1, 0)</f>
        <v>0</v>
      </c>
      <c r="D333">
        <f>IF(COMMATS!D336='Master Answer Key'!$B335, 1, 0)</f>
        <v>0</v>
      </c>
      <c r="E333">
        <f>IF(COMMATS!E336='Master Answer Key'!$B335, 1, 0)</f>
        <v>1</v>
      </c>
      <c r="F333">
        <f>IF(COMMATS!F336='Master Answer Key'!$B335, 1, 0)</f>
        <v>1</v>
      </c>
      <c r="G333">
        <f>IF(COMMATS!G336='Master Answer Key'!$B335, 1, 0)</f>
        <v>0</v>
      </c>
      <c r="H333">
        <f>IF(COMMATS!H336='Master Answer Key'!$B335, 1, 0)</f>
        <v>0</v>
      </c>
      <c r="I333">
        <f>IF(COMMATS!I336='Master Answer Key'!$B335, 1, 0)</f>
        <v>0</v>
      </c>
      <c r="J333">
        <f>IF(COMMATS!J336='Master Answer Key'!$B335, 1, 0)</f>
        <v>0</v>
      </c>
      <c r="K333">
        <f>IF(COMMATS!K336='Master Answer Key'!$B335, 1, 0)</f>
        <v>0</v>
      </c>
      <c r="L333">
        <f>IF(COMMATS!L336='Master Answer Key'!$B335, 1, 0)</f>
        <v>1</v>
      </c>
      <c r="M333">
        <f>IF(COMMATS!M336='Master Answer Key'!$B335, 1, 0)</f>
        <v>0</v>
      </c>
      <c r="N333">
        <f>IF(COMMATS!N336='Master Answer Key'!$B335, 1, 0)</f>
        <v>1</v>
      </c>
      <c r="O333">
        <f>IF(COMMATS!O336='Master Answer Key'!$B335, 1, 0)</f>
        <v>0</v>
      </c>
      <c r="P333">
        <f>IF(COMMATS!P336='Master Answer Key'!$B335, 1, 0)</f>
        <v>0</v>
      </c>
      <c r="Q333">
        <f>IF(COMMATS!Q336='Master Answer Key'!$B335, 1, 0)</f>
        <v>0</v>
      </c>
      <c r="R333">
        <f>IF(COMMATS!R336='Master Answer Key'!$B335, 1, 0)</f>
        <v>0</v>
      </c>
      <c r="S333">
        <f>IF(COMMATS!S336='Master Answer Key'!$B335, 1, 0)</f>
        <v>0</v>
      </c>
      <c r="T333">
        <f>IF(COMMATS!T336='Master Answer Key'!$B335, 1, 0)</f>
        <v>1</v>
      </c>
      <c r="U333">
        <f>IF(COMMATS!U336='Master Answer Key'!$B335, 1, 0)</f>
        <v>1</v>
      </c>
      <c r="V333">
        <f>IF(COMMATS!V336='Master Answer Key'!$B335, 1, 0)</f>
        <v>1</v>
      </c>
      <c r="W333">
        <f>IF(COMMATS!W336='Master Answer Key'!$B335, 1, 0)</f>
        <v>0</v>
      </c>
      <c r="X333">
        <f>IF(COMMATS!X336='Master Answer Key'!$B335, 1, 0)</f>
        <v>0</v>
      </c>
      <c r="Y333">
        <f>IF(COMMATS!Y336='Master Answer Key'!$B335, 1, 0)</f>
        <v>0</v>
      </c>
      <c r="Z333">
        <f>IF(COMMATS!Z336='Master Answer Key'!$B335, 1, 0)</f>
        <v>0</v>
      </c>
      <c r="AA333">
        <f>IF(COMMATS!AA336='Master Answer Key'!$B335, 1, 0)</f>
        <v>1</v>
      </c>
      <c r="AB333">
        <f>IF(COMMATS!AB336='Master Answer Key'!$B335, 1, 0)</f>
        <v>0</v>
      </c>
      <c r="AC333">
        <f>IF(COMMATS!AC336='Master Answer Key'!$B335, 1, 0)</f>
        <v>1</v>
      </c>
      <c r="AD333">
        <f>IF(COMMATS!AD336='Master Answer Key'!$B335, 1, 0)</f>
        <v>0</v>
      </c>
      <c r="AE333">
        <f>IF(COMMATS!AE336='Master Answer Key'!$B335, 1, 0)</f>
        <v>0</v>
      </c>
      <c r="AF333">
        <f>IF(COMMATS!AF336='Master Answer Key'!$B335, 1, 0)</f>
        <v>0</v>
      </c>
      <c r="AG333">
        <f>IF(COMMATS!AG336='Master Answer Key'!$B335, 1, 0)</f>
        <v>0</v>
      </c>
      <c r="AH333">
        <f>IF(COMMATS!AH336='Master Answer Key'!$B335, 1, 0)</f>
        <v>1</v>
      </c>
      <c r="AI333">
        <f>IF(COMMATS!AI336='Master Answer Key'!$B335, 1, 0)</f>
        <v>1</v>
      </c>
      <c r="AJ333">
        <f>IF(COMMATS!AJ336='Master Answer Key'!$B335, 1, 0)</f>
        <v>0</v>
      </c>
      <c r="AK333">
        <f>IF(COMMATS!AK336='Master Answer Key'!$B335, 1, 0)</f>
        <v>1</v>
      </c>
      <c r="AL333">
        <f>IF(COMMATS!AL336='Master Answer Key'!$B335, 1, 0)</f>
        <v>1</v>
      </c>
      <c r="AM333">
        <f>IF(COMMATS!AM336='Master Answer Key'!$B335, 1, 0)</f>
        <v>0</v>
      </c>
      <c r="AN333">
        <f>IF(COMMATS!AN336='Master Answer Key'!$B335, 1, 0)</f>
        <v>0</v>
      </c>
    </row>
    <row r="334">
      <c r="A334" s="5" t="s">
        <v>439</v>
      </c>
      <c r="B334">
        <f>IF(COMMATS!B337='Master Answer Key'!$B336, 1, 0)</f>
        <v>1</v>
      </c>
      <c r="C334">
        <f>IF(COMMATS!C337='Master Answer Key'!$B336, 1, 0)</f>
        <v>1</v>
      </c>
      <c r="D334">
        <f>IF(COMMATS!D337='Master Answer Key'!$B336, 1, 0)</f>
        <v>1</v>
      </c>
      <c r="E334">
        <f>IF(COMMATS!E337='Master Answer Key'!$B336, 1, 0)</f>
        <v>1</v>
      </c>
      <c r="F334">
        <f>IF(COMMATS!F337='Master Answer Key'!$B336, 1, 0)</f>
        <v>1</v>
      </c>
      <c r="G334">
        <f>IF(COMMATS!G337='Master Answer Key'!$B336, 1, 0)</f>
        <v>0</v>
      </c>
      <c r="H334">
        <f>IF(COMMATS!H337='Master Answer Key'!$B336, 1, 0)</f>
        <v>1</v>
      </c>
      <c r="I334">
        <f>IF(COMMATS!I337='Master Answer Key'!$B336, 1, 0)</f>
        <v>1</v>
      </c>
      <c r="J334">
        <f>IF(COMMATS!J337='Master Answer Key'!$B336, 1, 0)</f>
        <v>1</v>
      </c>
      <c r="K334">
        <f>IF(COMMATS!K337='Master Answer Key'!$B336, 1, 0)</f>
        <v>1</v>
      </c>
      <c r="L334">
        <f>IF(COMMATS!L337='Master Answer Key'!$B336, 1, 0)</f>
        <v>1</v>
      </c>
      <c r="M334">
        <f>IF(COMMATS!M337='Master Answer Key'!$B336, 1, 0)</f>
        <v>1</v>
      </c>
      <c r="N334">
        <f>IF(COMMATS!N337='Master Answer Key'!$B336, 1, 0)</f>
        <v>1</v>
      </c>
      <c r="O334">
        <f>IF(COMMATS!O337='Master Answer Key'!$B336, 1, 0)</f>
        <v>1</v>
      </c>
      <c r="P334">
        <f>IF(COMMATS!P337='Master Answer Key'!$B336, 1, 0)</f>
        <v>1</v>
      </c>
      <c r="Q334">
        <f>IF(COMMATS!Q337='Master Answer Key'!$B336, 1, 0)</f>
        <v>1</v>
      </c>
      <c r="R334">
        <f>IF(COMMATS!R337='Master Answer Key'!$B336, 1, 0)</f>
        <v>0</v>
      </c>
      <c r="S334">
        <f>IF(COMMATS!S337='Master Answer Key'!$B336, 1, 0)</f>
        <v>1</v>
      </c>
      <c r="T334">
        <f>IF(COMMATS!T337='Master Answer Key'!$B336, 1, 0)</f>
        <v>1</v>
      </c>
      <c r="U334">
        <f>IF(COMMATS!U337='Master Answer Key'!$B336, 1, 0)</f>
        <v>1</v>
      </c>
      <c r="V334">
        <f>IF(COMMATS!V337='Master Answer Key'!$B336, 1, 0)</f>
        <v>1</v>
      </c>
      <c r="W334">
        <f>IF(COMMATS!W337='Master Answer Key'!$B336, 1, 0)</f>
        <v>0</v>
      </c>
      <c r="X334">
        <f>IF(COMMATS!X337='Master Answer Key'!$B336, 1, 0)</f>
        <v>1</v>
      </c>
      <c r="Y334">
        <f>IF(COMMATS!Y337='Master Answer Key'!$B336, 1, 0)</f>
        <v>0</v>
      </c>
      <c r="Z334">
        <f>IF(COMMATS!Z337='Master Answer Key'!$B336, 1, 0)</f>
        <v>0</v>
      </c>
      <c r="AA334">
        <f>IF(COMMATS!AA337='Master Answer Key'!$B336, 1, 0)</f>
        <v>1</v>
      </c>
      <c r="AB334">
        <f>IF(COMMATS!AB337='Master Answer Key'!$B336, 1, 0)</f>
        <v>1</v>
      </c>
      <c r="AC334">
        <f>IF(COMMATS!AC337='Master Answer Key'!$B336, 1, 0)</f>
        <v>1</v>
      </c>
      <c r="AD334">
        <f>IF(COMMATS!AD337='Master Answer Key'!$B336, 1, 0)</f>
        <v>0</v>
      </c>
      <c r="AE334">
        <f>IF(COMMATS!AE337='Master Answer Key'!$B336, 1, 0)</f>
        <v>1</v>
      </c>
      <c r="AF334">
        <f>IF(COMMATS!AF337='Master Answer Key'!$B336, 1, 0)</f>
        <v>1</v>
      </c>
      <c r="AG334">
        <f>IF(COMMATS!AG337='Master Answer Key'!$B336, 1, 0)</f>
        <v>1</v>
      </c>
      <c r="AH334">
        <f>IF(COMMATS!AH337='Master Answer Key'!$B336, 1, 0)</f>
        <v>1</v>
      </c>
      <c r="AI334">
        <f>IF(COMMATS!AI337='Master Answer Key'!$B336, 1, 0)</f>
        <v>1</v>
      </c>
      <c r="AJ334">
        <f>IF(COMMATS!AJ337='Master Answer Key'!$B336, 1, 0)</f>
        <v>1</v>
      </c>
      <c r="AK334">
        <f>IF(COMMATS!AK337='Master Answer Key'!$B336, 1, 0)</f>
        <v>1</v>
      </c>
      <c r="AL334">
        <f>IF(COMMATS!AL337='Master Answer Key'!$B336, 1, 0)</f>
        <v>0</v>
      </c>
      <c r="AM334">
        <f>IF(COMMATS!AM337='Master Answer Key'!$B336, 1, 0)</f>
        <v>1</v>
      </c>
      <c r="AN334">
        <f>IF(COMMATS!AN337='Master Answer Key'!$B336, 1, 0)</f>
        <v>0</v>
      </c>
    </row>
    <row r="335">
      <c r="A335" s="5" t="s">
        <v>440</v>
      </c>
      <c r="B335">
        <f>IF(COMMATS!B338='Master Answer Key'!$B337, 1, 0)</f>
        <v>0</v>
      </c>
      <c r="C335">
        <f>IF(COMMATS!C338='Master Answer Key'!$B337, 1, 0)</f>
        <v>0</v>
      </c>
      <c r="D335">
        <f>IF(COMMATS!D338='Master Answer Key'!$B337, 1, 0)</f>
        <v>0</v>
      </c>
      <c r="E335">
        <f>IF(COMMATS!E338='Master Answer Key'!$B337, 1, 0)</f>
        <v>0</v>
      </c>
      <c r="F335">
        <f>IF(COMMATS!F338='Master Answer Key'!$B337, 1, 0)</f>
        <v>0</v>
      </c>
      <c r="G335">
        <f>IF(COMMATS!G338='Master Answer Key'!$B337, 1, 0)</f>
        <v>0</v>
      </c>
      <c r="H335">
        <f>IF(COMMATS!H338='Master Answer Key'!$B337, 1, 0)</f>
        <v>0</v>
      </c>
      <c r="I335">
        <f>IF(COMMATS!I338='Master Answer Key'!$B337, 1, 0)</f>
        <v>1</v>
      </c>
      <c r="J335">
        <f>IF(COMMATS!J338='Master Answer Key'!$B337, 1, 0)</f>
        <v>1</v>
      </c>
      <c r="K335">
        <f>IF(COMMATS!K338='Master Answer Key'!$B337, 1, 0)</f>
        <v>0</v>
      </c>
      <c r="L335">
        <f>IF(COMMATS!L338='Master Answer Key'!$B337, 1, 0)</f>
        <v>1</v>
      </c>
      <c r="M335">
        <f>IF(COMMATS!M338='Master Answer Key'!$B337, 1, 0)</f>
        <v>1</v>
      </c>
      <c r="N335">
        <f>IF(COMMATS!N338='Master Answer Key'!$B337, 1, 0)</f>
        <v>1</v>
      </c>
      <c r="O335">
        <f>IF(COMMATS!O338='Master Answer Key'!$B337, 1, 0)</f>
        <v>1</v>
      </c>
      <c r="P335">
        <f>IF(COMMATS!P338='Master Answer Key'!$B337, 1, 0)</f>
        <v>0</v>
      </c>
      <c r="Q335">
        <f>IF(COMMATS!Q338='Master Answer Key'!$B337, 1, 0)</f>
        <v>0</v>
      </c>
      <c r="R335">
        <f>IF(COMMATS!R338='Master Answer Key'!$B337, 1, 0)</f>
        <v>0</v>
      </c>
      <c r="S335">
        <f>IF(COMMATS!S338='Master Answer Key'!$B337, 1, 0)</f>
        <v>1</v>
      </c>
      <c r="T335">
        <f>IF(COMMATS!T338='Master Answer Key'!$B337, 1, 0)</f>
        <v>0</v>
      </c>
      <c r="U335">
        <f>IF(COMMATS!U338='Master Answer Key'!$B337, 1, 0)</f>
        <v>0</v>
      </c>
      <c r="V335">
        <f>IF(COMMATS!V338='Master Answer Key'!$B337, 1, 0)</f>
        <v>0</v>
      </c>
      <c r="W335">
        <f>IF(COMMATS!W338='Master Answer Key'!$B337, 1, 0)</f>
        <v>0</v>
      </c>
      <c r="X335">
        <f>IF(COMMATS!X338='Master Answer Key'!$B337, 1, 0)</f>
        <v>0</v>
      </c>
      <c r="Y335">
        <f>IF(COMMATS!Y338='Master Answer Key'!$B337, 1, 0)</f>
        <v>0</v>
      </c>
      <c r="Z335">
        <f>IF(COMMATS!Z338='Master Answer Key'!$B337, 1, 0)</f>
        <v>0</v>
      </c>
      <c r="AA335">
        <f>IF(COMMATS!AA338='Master Answer Key'!$B337, 1, 0)</f>
        <v>0</v>
      </c>
      <c r="AB335">
        <f>IF(COMMATS!AB338='Master Answer Key'!$B337, 1, 0)</f>
        <v>0</v>
      </c>
      <c r="AC335">
        <f>IF(COMMATS!AC338='Master Answer Key'!$B337, 1, 0)</f>
        <v>1</v>
      </c>
      <c r="AD335">
        <f>IF(COMMATS!AD338='Master Answer Key'!$B337, 1, 0)</f>
        <v>1</v>
      </c>
      <c r="AE335">
        <f>IF(COMMATS!AE338='Master Answer Key'!$B337, 1, 0)</f>
        <v>0</v>
      </c>
      <c r="AF335">
        <f>IF(COMMATS!AF338='Master Answer Key'!$B337, 1, 0)</f>
        <v>0</v>
      </c>
      <c r="AG335">
        <f>IF(COMMATS!AG338='Master Answer Key'!$B337, 1, 0)</f>
        <v>1</v>
      </c>
      <c r="AH335">
        <f>IF(COMMATS!AH338='Master Answer Key'!$B337, 1, 0)</f>
        <v>1</v>
      </c>
      <c r="AI335">
        <f>IF(COMMATS!AI338='Master Answer Key'!$B337, 1, 0)</f>
        <v>0</v>
      </c>
      <c r="AJ335">
        <f>IF(COMMATS!AJ338='Master Answer Key'!$B337, 1, 0)</f>
        <v>0</v>
      </c>
      <c r="AK335">
        <f>IF(COMMATS!AK338='Master Answer Key'!$B337, 1, 0)</f>
        <v>0</v>
      </c>
      <c r="AL335">
        <f>IF(COMMATS!AL338='Master Answer Key'!$B337, 1, 0)</f>
        <v>0</v>
      </c>
      <c r="AM335">
        <f>IF(COMMATS!AM338='Master Answer Key'!$B337, 1, 0)</f>
        <v>0</v>
      </c>
      <c r="AN335">
        <f>IF(COMMATS!AN338='Master Answer Key'!$B337, 1, 0)</f>
        <v>0</v>
      </c>
    </row>
    <row r="336">
      <c r="A336" s="5" t="s">
        <v>441</v>
      </c>
      <c r="B336">
        <f>IF(COMMATS!B339='Master Answer Key'!$B338, 1, 0)</f>
        <v>0</v>
      </c>
      <c r="C336">
        <f>IF(COMMATS!C339='Master Answer Key'!$B338, 1, 0)</f>
        <v>0</v>
      </c>
      <c r="D336">
        <f>IF(COMMATS!D339='Master Answer Key'!$B338, 1, 0)</f>
        <v>0</v>
      </c>
      <c r="E336">
        <f>IF(COMMATS!E339='Master Answer Key'!$B338, 1, 0)</f>
        <v>1</v>
      </c>
      <c r="F336">
        <f>IF(COMMATS!F339='Master Answer Key'!$B338, 1, 0)</f>
        <v>1</v>
      </c>
      <c r="G336">
        <f>IF(COMMATS!G339='Master Answer Key'!$B338, 1, 0)</f>
        <v>0</v>
      </c>
      <c r="H336">
        <f>IF(COMMATS!H339='Master Answer Key'!$B338, 1, 0)</f>
        <v>0</v>
      </c>
      <c r="I336">
        <f>IF(COMMATS!I339='Master Answer Key'!$B338, 1, 0)</f>
        <v>0</v>
      </c>
      <c r="J336">
        <f>IF(COMMATS!J339='Master Answer Key'!$B338, 1, 0)</f>
        <v>1</v>
      </c>
      <c r="K336">
        <f>IF(COMMATS!K339='Master Answer Key'!$B338, 1, 0)</f>
        <v>0</v>
      </c>
      <c r="L336">
        <f>IF(COMMATS!L339='Master Answer Key'!$B338, 1, 0)</f>
        <v>1</v>
      </c>
      <c r="M336">
        <f>IF(COMMATS!M339='Master Answer Key'!$B338, 1, 0)</f>
        <v>1</v>
      </c>
      <c r="N336">
        <f>IF(COMMATS!N339='Master Answer Key'!$B338, 1, 0)</f>
        <v>0</v>
      </c>
      <c r="O336">
        <f>IF(COMMATS!O339='Master Answer Key'!$B338, 1, 0)</f>
        <v>0</v>
      </c>
      <c r="P336">
        <f>IF(COMMATS!P339='Master Answer Key'!$B338, 1, 0)</f>
        <v>0</v>
      </c>
      <c r="Q336">
        <f>IF(COMMATS!Q339='Master Answer Key'!$B338, 1, 0)</f>
        <v>0</v>
      </c>
      <c r="R336">
        <f>IF(COMMATS!R339='Master Answer Key'!$B338, 1, 0)</f>
        <v>0</v>
      </c>
      <c r="S336">
        <f>IF(COMMATS!S339='Master Answer Key'!$B338, 1, 0)</f>
        <v>0</v>
      </c>
      <c r="T336">
        <f>IF(COMMATS!T339='Master Answer Key'!$B338, 1, 0)</f>
        <v>0</v>
      </c>
      <c r="U336">
        <f>IF(COMMATS!U339='Master Answer Key'!$B338, 1, 0)</f>
        <v>1</v>
      </c>
      <c r="V336">
        <f>IF(COMMATS!V339='Master Answer Key'!$B338, 1, 0)</f>
        <v>1</v>
      </c>
      <c r="W336">
        <f>IF(COMMATS!W339='Master Answer Key'!$B338, 1, 0)</f>
        <v>0</v>
      </c>
      <c r="X336">
        <f>IF(COMMATS!X339='Master Answer Key'!$B338, 1, 0)</f>
        <v>0</v>
      </c>
      <c r="Y336">
        <f>IF(COMMATS!Y339='Master Answer Key'!$B338, 1, 0)</f>
        <v>0</v>
      </c>
      <c r="Z336">
        <f>IF(COMMATS!Z339='Master Answer Key'!$B338, 1, 0)</f>
        <v>0</v>
      </c>
      <c r="AA336">
        <f>IF(COMMATS!AA339='Master Answer Key'!$B338, 1, 0)</f>
        <v>0</v>
      </c>
      <c r="AB336">
        <f>IF(COMMATS!AB339='Master Answer Key'!$B338, 1, 0)</f>
        <v>0</v>
      </c>
      <c r="AC336">
        <f>IF(COMMATS!AC339='Master Answer Key'!$B338, 1, 0)</f>
        <v>1</v>
      </c>
      <c r="AD336">
        <f>IF(COMMATS!AD339='Master Answer Key'!$B338, 1, 0)</f>
        <v>1</v>
      </c>
      <c r="AE336">
        <f>IF(COMMATS!AE339='Master Answer Key'!$B338, 1, 0)</f>
        <v>0</v>
      </c>
      <c r="AF336">
        <f>IF(COMMATS!AF339='Master Answer Key'!$B338, 1, 0)</f>
        <v>1</v>
      </c>
      <c r="AG336">
        <f>IF(COMMATS!AG339='Master Answer Key'!$B338, 1, 0)</f>
        <v>1</v>
      </c>
      <c r="AH336">
        <f>IF(COMMATS!AH339='Master Answer Key'!$B338, 1, 0)</f>
        <v>1</v>
      </c>
      <c r="AI336">
        <f>IF(COMMATS!AI339='Master Answer Key'!$B338, 1, 0)</f>
        <v>1</v>
      </c>
      <c r="AJ336">
        <f>IF(COMMATS!AJ339='Master Answer Key'!$B338, 1, 0)</f>
        <v>0</v>
      </c>
      <c r="AK336">
        <f>IF(COMMATS!AK339='Master Answer Key'!$B338, 1, 0)</f>
        <v>0</v>
      </c>
      <c r="AL336">
        <f>IF(COMMATS!AL339='Master Answer Key'!$B338, 1, 0)</f>
        <v>0</v>
      </c>
      <c r="AM336">
        <f>IF(COMMATS!AM339='Master Answer Key'!$B338, 1, 0)</f>
        <v>1</v>
      </c>
      <c r="AN336">
        <f>IF(COMMATS!AN339='Master Answer Key'!$B338, 1, 0)</f>
        <v>0</v>
      </c>
    </row>
    <row r="337">
      <c r="A337" s="5" t="s">
        <v>442</v>
      </c>
      <c r="B337">
        <f>IF(COMMATS!B340='Master Answer Key'!$B339, 1, 0)</f>
        <v>1</v>
      </c>
      <c r="C337">
        <f>IF(COMMATS!C340='Master Answer Key'!$B339, 1, 0)</f>
        <v>1</v>
      </c>
      <c r="D337">
        <f>IF(COMMATS!D340='Master Answer Key'!$B339, 1, 0)</f>
        <v>1</v>
      </c>
      <c r="E337">
        <f>IF(COMMATS!E340='Master Answer Key'!$B339, 1, 0)</f>
        <v>1</v>
      </c>
      <c r="F337">
        <f>IF(COMMATS!F340='Master Answer Key'!$B339, 1, 0)</f>
        <v>1</v>
      </c>
      <c r="G337">
        <f>IF(COMMATS!G340='Master Answer Key'!$B339, 1, 0)</f>
        <v>0</v>
      </c>
      <c r="H337">
        <f>IF(COMMATS!H340='Master Answer Key'!$B339, 1, 0)</f>
        <v>1</v>
      </c>
      <c r="I337">
        <f>IF(COMMATS!I340='Master Answer Key'!$B339, 1, 0)</f>
        <v>0</v>
      </c>
      <c r="J337">
        <f>IF(COMMATS!J340='Master Answer Key'!$B339, 1, 0)</f>
        <v>1</v>
      </c>
      <c r="K337">
        <f>IF(COMMATS!K340='Master Answer Key'!$B339, 1, 0)</f>
        <v>1</v>
      </c>
      <c r="L337">
        <f>IF(COMMATS!L340='Master Answer Key'!$B339, 1, 0)</f>
        <v>1</v>
      </c>
      <c r="M337">
        <f>IF(COMMATS!M340='Master Answer Key'!$B339, 1, 0)</f>
        <v>1</v>
      </c>
      <c r="N337">
        <f>IF(COMMATS!N340='Master Answer Key'!$B339, 1, 0)</f>
        <v>0</v>
      </c>
      <c r="O337">
        <f>IF(COMMATS!O340='Master Answer Key'!$B339, 1, 0)</f>
        <v>1</v>
      </c>
      <c r="P337">
        <f>IF(COMMATS!P340='Master Answer Key'!$B339, 1, 0)</f>
        <v>0</v>
      </c>
      <c r="Q337">
        <f>IF(COMMATS!Q340='Master Answer Key'!$B339, 1, 0)</f>
        <v>1</v>
      </c>
      <c r="R337">
        <f>IF(COMMATS!R340='Master Answer Key'!$B339, 1, 0)</f>
        <v>0</v>
      </c>
      <c r="S337">
        <f>IF(COMMATS!S340='Master Answer Key'!$B339, 1, 0)</f>
        <v>0</v>
      </c>
      <c r="T337">
        <f>IF(COMMATS!T340='Master Answer Key'!$B339, 1, 0)</f>
        <v>1</v>
      </c>
      <c r="U337">
        <f>IF(COMMATS!U340='Master Answer Key'!$B339, 1, 0)</f>
        <v>1</v>
      </c>
      <c r="V337">
        <f>IF(COMMATS!V340='Master Answer Key'!$B339, 1, 0)</f>
        <v>1</v>
      </c>
      <c r="W337">
        <f>IF(COMMATS!W340='Master Answer Key'!$B339, 1, 0)</f>
        <v>0</v>
      </c>
      <c r="X337">
        <f>IF(COMMATS!X340='Master Answer Key'!$B339, 1, 0)</f>
        <v>0</v>
      </c>
      <c r="Y337">
        <f>IF(COMMATS!Y340='Master Answer Key'!$B339, 1, 0)</f>
        <v>0</v>
      </c>
      <c r="Z337">
        <f>IF(COMMATS!Z340='Master Answer Key'!$B339, 1, 0)</f>
        <v>0</v>
      </c>
      <c r="AA337">
        <f>IF(COMMATS!AA340='Master Answer Key'!$B339, 1, 0)</f>
        <v>1</v>
      </c>
      <c r="AB337">
        <f>IF(COMMATS!AB340='Master Answer Key'!$B339, 1, 0)</f>
        <v>1</v>
      </c>
      <c r="AC337">
        <f>IF(COMMATS!AC340='Master Answer Key'!$B339, 1, 0)</f>
        <v>0</v>
      </c>
      <c r="AD337">
        <f>IF(COMMATS!AD340='Master Answer Key'!$B339, 1, 0)</f>
        <v>1</v>
      </c>
      <c r="AE337">
        <f>IF(COMMATS!AE340='Master Answer Key'!$B339, 1, 0)</f>
        <v>0</v>
      </c>
      <c r="AF337">
        <f>IF(COMMATS!AF340='Master Answer Key'!$B339, 1, 0)</f>
        <v>0</v>
      </c>
      <c r="AG337">
        <f>IF(COMMATS!AG340='Master Answer Key'!$B339, 1, 0)</f>
        <v>0</v>
      </c>
      <c r="AH337">
        <f>IF(COMMATS!AH340='Master Answer Key'!$B339, 1, 0)</f>
        <v>1</v>
      </c>
      <c r="AI337">
        <f>IF(COMMATS!AI340='Master Answer Key'!$B339, 1, 0)</f>
        <v>1</v>
      </c>
      <c r="AJ337">
        <f>IF(COMMATS!AJ340='Master Answer Key'!$B339, 1, 0)</f>
        <v>1</v>
      </c>
      <c r="AK337">
        <f>IF(COMMATS!AK340='Master Answer Key'!$B339, 1, 0)</f>
        <v>1</v>
      </c>
      <c r="AL337">
        <f>IF(COMMATS!AL340='Master Answer Key'!$B339, 1, 0)</f>
        <v>0</v>
      </c>
      <c r="AM337">
        <f>IF(COMMATS!AM340='Master Answer Key'!$B339, 1, 0)</f>
        <v>1</v>
      </c>
      <c r="AN337">
        <f>IF(COMMATS!AN340='Master Answer Key'!$B339, 1, 0)</f>
        <v>0</v>
      </c>
    </row>
    <row r="338">
      <c r="A338" s="5" t="s">
        <v>443</v>
      </c>
      <c r="B338">
        <f>IF(COMMATS!B341='Master Answer Key'!$B340, 1, 0)</f>
        <v>1</v>
      </c>
      <c r="C338">
        <f>IF(COMMATS!C341='Master Answer Key'!$B340, 1, 0)</f>
        <v>0</v>
      </c>
      <c r="D338">
        <f>IF(COMMATS!D341='Master Answer Key'!$B340, 1, 0)</f>
        <v>0</v>
      </c>
      <c r="E338">
        <f>IF(COMMATS!E341='Master Answer Key'!$B340, 1, 0)</f>
        <v>1</v>
      </c>
      <c r="F338">
        <f>IF(COMMATS!F341='Master Answer Key'!$B340, 1, 0)</f>
        <v>1</v>
      </c>
      <c r="G338">
        <f>IF(COMMATS!G341='Master Answer Key'!$B340, 1, 0)</f>
        <v>0</v>
      </c>
      <c r="H338">
        <f>IF(COMMATS!H341='Master Answer Key'!$B340, 1, 0)</f>
        <v>0</v>
      </c>
      <c r="I338">
        <f>IF(COMMATS!I341='Master Answer Key'!$B340, 1, 0)</f>
        <v>1</v>
      </c>
      <c r="J338">
        <f>IF(COMMATS!J341='Master Answer Key'!$B340, 1, 0)</f>
        <v>1</v>
      </c>
      <c r="K338">
        <f>IF(COMMATS!K341='Master Answer Key'!$B340, 1, 0)</f>
        <v>1</v>
      </c>
      <c r="L338">
        <f>IF(COMMATS!L341='Master Answer Key'!$B340, 1, 0)</f>
        <v>0</v>
      </c>
      <c r="M338">
        <f>IF(COMMATS!M341='Master Answer Key'!$B340, 1, 0)</f>
        <v>0</v>
      </c>
      <c r="N338">
        <f>IF(COMMATS!N341='Master Answer Key'!$B340, 1, 0)</f>
        <v>0</v>
      </c>
      <c r="O338">
        <f>IF(COMMATS!O341='Master Answer Key'!$B340, 1, 0)</f>
        <v>0</v>
      </c>
      <c r="P338">
        <f>IF(COMMATS!P341='Master Answer Key'!$B340, 1, 0)</f>
        <v>1</v>
      </c>
      <c r="Q338">
        <f>IF(COMMATS!Q341='Master Answer Key'!$B340, 1, 0)</f>
        <v>0</v>
      </c>
      <c r="R338">
        <f>IF(COMMATS!R341='Master Answer Key'!$B340, 1, 0)</f>
        <v>0</v>
      </c>
      <c r="S338">
        <f>IF(COMMATS!S341='Master Answer Key'!$B340, 1, 0)</f>
        <v>1</v>
      </c>
      <c r="T338">
        <f>IF(COMMATS!T341='Master Answer Key'!$B340, 1, 0)</f>
        <v>0</v>
      </c>
      <c r="U338">
        <f>IF(COMMATS!U341='Master Answer Key'!$B340, 1, 0)</f>
        <v>1</v>
      </c>
      <c r="V338">
        <f>IF(COMMATS!V341='Master Answer Key'!$B340, 1, 0)</f>
        <v>1</v>
      </c>
      <c r="W338">
        <f>IF(COMMATS!W341='Master Answer Key'!$B340, 1, 0)</f>
        <v>0</v>
      </c>
      <c r="X338">
        <f>IF(COMMATS!X341='Master Answer Key'!$B340, 1, 0)</f>
        <v>1</v>
      </c>
      <c r="Y338">
        <f>IF(COMMATS!Y341='Master Answer Key'!$B340, 1, 0)</f>
        <v>0</v>
      </c>
      <c r="Z338">
        <f>IF(COMMATS!Z341='Master Answer Key'!$B340, 1, 0)</f>
        <v>0</v>
      </c>
      <c r="AA338">
        <f>IF(COMMATS!AA341='Master Answer Key'!$B340, 1, 0)</f>
        <v>1</v>
      </c>
      <c r="AB338">
        <f>IF(COMMATS!AB341='Master Answer Key'!$B340, 1, 0)</f>
        <v>0</v>
      </c>
      <c r="AC338">
        <f>IF(COMMATS!AC341='Master Answer Key'!$B340, 1, 0)</f>
        <v>1</v>
      </c>
      <c r="AD338">
        <f>IF(COMMATS!AD341='Master Answer Key'!$B340, 1, 0)</f>
        <v>0</v>
      </c>
      <c r="AE338">
        <f>IF(COMMATS!AE341='Master Answer Key'!$B340, 1, 0)</f>
        <v>0</v>
      </c>
      <c r="AF338">
        <f>IF(COMMATS!AF341='Master Answer Key'!$B340, 1, 0)</f>
        <v>1</v>
      </c>
      <c r="AG338">
        <f>IF(COMMATS!AG341='Master Answer Key'!$B340, 1, 0)</f>
        <v>1</v>
      </c>
      <c r="AH338">
        <f>IF(COMMATS!AH341='Master Answer Key'!$B340, 1, 0)</f>
        <v>0</v>
      </c>
      <c r="AI338">
        <f>IF(COMMATS!AI341='Master Answer Key'!$B340, 1, 0)</f>
        <v>1</v>
      </c>
      <c r="AJ338">
        <f>IF(COMMATS!AJ341='Master Answer Key'!$B340, 1, 0)</f>
        <v>1</v>
      </c>
      <c r="AK338">
        <f>IF(COMMATS!AK341='Master Answer Key'!$B340, 1, 0)</f>
        <v>1</v>
      </c>
      <c r="AL338">
        <f>IF(COMMATS!AL341='Master Answer Key'!$B340, 1, 0)</f>
        <v>1</v>
      </c>
      <c r="AM338">
        <f>IF(COMMATS!AM341='Master Answer Key'!$B340, 1, 0)</f>
        <v>0</v>
      </c>
      <c r="AN338">
        <f>IF(COMMATS!AN341='Master Answer Key'!$B340, 1, 0)</f>
        <v>0</v>
      </c>
    </row>
    <row r="339">
      <c r="A339" s="5" t="s">
        <v>444</v>
      </c>
      <c r="B339">
        <f>IF(COMMATS!B342='Master Answer Key'!$B341, 1, 0)</f>
        <v>1</v>
      </c>
      <c r="C339">
        <f>IF(COMMATS!C342='Master Answer Key'!$B341, 1, 0)</f>
        <v>1</v>
      </c>
      <c r="D339">
        <f>IF(COMMATS!D342='Master Answer Key'!$B341, 1, 0)</f>
        <v>0</v>
      </c>
      <c r="E339">
        <f>IF(COMMATS!E342='Master Answer Key'!$B341, 1, 0)</f>
        <v>0</v>
      </c>
      <c r="F339">
        <f>IF(COMMATS!F342='Master Answer Key'!$B341, 1, 0)</f>
        <v>0</v>
      </c>
      <c r="G339">
        <f>IF(COMMATS!G342='Master Answer Key'!$B341, 1, 0)</f>
        <v>0</v>
      </c>
      <c r="H339">
        <f>IF(COMMATS!H342='Master Answer Key'!$B341, 1, 0)</f>
        <v>0</v>
      </c>
      <c r="I339">
        <f>IF(COMMATS!I342='Master Answer Key'!$B341, 1, 0)</f>
        <v>0</v>
      </c>
      <c r="J339">
        <f>IF(COMMATS!J342='Master Answer Key'!$B341, 1, 0)</f>
        <v>1</v>
      </c>
      <c r="K339">
        <f>IF(COMMATS!K342='Master Answer Key'!$B341, 1, 0)</f>
        <v>1</v>
      </c>
      <c r="L339">
        <f>IF(COMMATS!L342='Master Answer Key'!$B341, 1, 0)</f>
        <v>1</v>
      </c>
      <c r="M339">
        <f>IF(COMMATS!M342='Master Answer Key'!$B341, 1, 0)</f>
        <v>1</v>
      </c>
      <c r="N339">
        <f>IF(COMMATS!N342='Master Answer Key'!$B341, 1, 0)</f>
        <v>1</v>
      </c>
      <c r="O339">
        <f>IF(COMMATS!O342='Master Answer Key'!$B341, 1, 0)</f>
        <v>1</v>
      </c>
      <c r="P339">
        <f>IF(COMMATS!P342='Master Answer Key'!$B341, 1, 0)</f>
        <v>1</v>
      </c>
      <c r="Q339">
        <f>IF(COMMATS!Q342='Master Answer Key'!$B341, 1, 0)</f>
        <v>1</v>
      </c>
      <c r="R339">
        <f>IF(COMMATS!R342='Master Answer Key'!$B341, 1, 0)</f>
        <v>0</v>
      </c>
      <c r="S339">
        <f>IF(COMMATS!S342='Master Answer Key'!$B341, 1, 0)</f>
        <v>0</v>
      </c>
      <c r="T339">
        <f>IF(COMMATS!T342='Master Answer Key'!$B341, 1, 0)</f>
        <v>0</v>
      </c>
      <c r="U339">
        <f>IF(COMMATS!U342='Master Answer Key'!$B341, 1, 0)</f>
        <v>1</v>
      </c>
      <c r="V339">
        <f>IF(COMMATS!V342='Master Answer Key'!$B341, 1, 0)</f>
        <v>1</v>
      </c>
      <c r="W339">
        <f>IF(COMMATS!W342='Master Answer Key'!$B341, 1, 0)</f>
        <v>0</v>
      </c>
      <c r="X339">
        <f>IF(COMMATS!X342='Master Answer Key'!$B341, 1, 0)</f>
        <v>0</v>
      </c>
      <c r="Y339">
        <f>IF(COMMATS!Y342='Master Answer Key'!$B341, 1, 0)</f>
        <v>0</v>
      </c>
      <c r="Z339">
        <f>IF(COMMATS!Z342='Master Answer Key'!$B341, 1, 0)</f>
        <v>0</v>
      </c>
      <c r="AA339">
        <f>IF(COMMATS!AA342='Master Answer Key'!$B341, 1, 0)</f>
        <v>1</v>
      </c>
      <c r="AB339">
        <f>IF(COMMATS!AB342='Master Answer Key'!$B341, 1, 0)</f>
        <v>1</v>
      </c>
      <c r="AC339">
        <f>IF(COMMATS!AC342='Master Answer Key'!$B341, 1, 0)</f>
        <v>0</v>
      </c>
      <c r="AD339">
        <f>IF(COMMATS!AD342='Master Answer Key'!$B341, 1, 0)</f>
        <v>1</v>
      </c>
      <c r="AE339">
        <f>IF(COMMATS!AE342='Master Answer Key'!$B341, 1, 0)</f>
        <v>0</v>
      </c>
      <c r="AF339">
        <f>IF(COMMATS!AF342='Master Answer Key'!$B341, 1, 0)</f>
        <v>0</v>
      </c>
      <c r="AG339">
        <f>IF(COMMATS!AG342='Master Answer Key'!$B341, 1, 0)</f>
        <v>0</v>
      </c>
      <c r="AH339">
        <f>IF(COMMATS!AH342='Master Answer Key'!$B341, 1, 0)</f>
        <v>1</v>
      </c>
      <c r="AI339">
        <f>IF(COMMATS!AI342='Master Answer Key'!$B341, 1, 0)</f>
        <v>1</v>
      </c>
      <c r="AJ339">
        <f>IF(COMMATS!AJ342='Master Answer Key'!$B341, 1, 0)</f>
        <v>1</v>
      </c>
      <c r="AK339">
        <f>IF(COMMATS!AK342='Master Answer Key'!$B341, 1, 0)</f>
        <v>1</v>
      </c>
      <c r="AL339">
        <f>IF(COMMATS!AL342='Master Answer Key'!$B341, 1, 0)</f>
        <v>0</v>
      </c>
      <c r="AM339">
        <f>IF(COMMATS!AM342='Master Answer Key'!$B341, 1, 0)</f>
        <v>0</v>
      </c>
      <c r="AN339">
        <f>IF(COMMATS!AN342='Master Answer Key'!$B341, 1, 0)</f>
        <v>0</v>
      </c>
    </row>
    <row r="340">
      <c r="A340" s="5" t="s">
        <v>445</v>
      </c>
      <c r="B340">
        <f>IF(COMMATS!B343='Master Answer Key'!$B342, 1, 0)</f>
        <v>1</v>
      </c>
      <c r="C340">
        <f>IF(COMMATS!C343='Master Answer Key'!$B342, 1, 0)</f>
        <v>0</v>
      </c>
      <c r="D340">
        <f>IF(COMMATS!D343='Master Answer Key'!$B342, 1, 0)</f>
        <v>1</v>
      </c>
      <c r="E340">
        <f>IF(COMMATS!E343='Master Answer Key'!$B342, 1, 0)</f>
        <v>1</v>
      </c>
      <c r="F340">
        <f>IF(COMMATS!F343='Master Answer Key'!$B342, 1, 0)</f>
        <v>1</v>
      </c>
      <c r="G340">
        <f>IF(COMMATS!G343='Master Answer Key'!$B342, 1, 0)</f>
        <v>0</v>
      </c>
      <c r="H340">
        <f>IF(COMMATS!H343='Master Answer Key'!$B342, 1, 0)</f>
        <v>1</v>
      </c>
      <c r="I340">
        <f>IF(COMMATS!I343='Master Answer Key'!$B342, 1, 0)</f>
        <v>0</v>
      </c>
      <c r="J340">
        <f>IF(COMMATS!J343='Master Answer Key'!$B342, 1, 0)</f>
        <v>1</v>
      </c>
      <c r="K340">
        <f>IF(COMMATS!K343='Master Answer Key'!$B342, 1, 0)</f>
        <v>0</v>
      </c>
      <c r="L340">
        <f>IF(COMMATS!L343='Master Answer Key'!$B342, 1, 0)</f>
        <v>1</v>
      </c>
      <c r="M340">
        <f>IF(COMMATS!M343='Master Answer Key'!$B342, 1, 0)</f>
        <v>1</v>
      </c>
      <c r="N340">
        <f>IF(COMMATS!N343='Master Answer Key'!$B342, 1, 0)</f>
        <v>1</v>
      </c>
      <c r="O340">
        <f>IF(COMMATS!O343='Master Answer Key'!$B342, 1, 0)</f>
        <v>1</v>
      </c>
      <c r="P340">
        <f>IF(COMMATS!P343='Master Answer Key'!$B342, 1, 0)</f>
        <v>1</v>
      </c>
      <c r="Q340">
        <f>IF(COMMATS!Q343='Master Answer Key'!$B342, 1, 0)</f>
        <v>0</v>
      </c>
      <c r="R340">
        <f>IF(COMMATS!R343='Master Answer Key'!$B342, 1, 0)</f>
        <v>1</v>
      </c>
      <c r="S340">
        <f>IF(COMMATS!S343='Master Answer Key'!$B342, 1, 0)</f>
        <v>0</v>
      </c>
      <c r="T340">
        <f>IF(COMMATS!T343='Master Answer Key'!$B342, 1, 0)</f>
        <v>0</v>
      </c>
      <c r="U340">
        <f>IF(COMMATS!U343='Master Answer Key'!$B342, 1, 0)</f>
        <v>1</v>
      </c>
      <c r="V340">
        <f>IF(COMMATS!V343='Master Answer Key'!$B342, 1, 0)</f>
        <v>1</v>
      </c>
      <c r="W340">
        <f>IF(COMMATS!W343='Master Answer Key'!$B342, 1, 0)</f>
        <v>0</v>
      </c>
      <c r="X340">
        <f>IF(COMMATS!X343='Master Answer Key'!$B342, 1, 0)</f>
        <v>1</v>
      </c>
      <c r="Y340">
        <f>IF(COMMATS!Y343='Master Answer Key'!$B342, 1, 0)</f>
        <v>0</v>
      </c>
      <c r="Z340">
        <f>IF(COMMATS!Z343='Master Answer Key'!$B342, 1, 0)</f>
        <v>0</v>
      </c>
      <c r="AA340">
        <f>IF(COMMATS!AA343='Master Answer Key'!$B342, 1, 0)</f>
        <v>0</v>
      </c>
      <c r="AB340">
        <f>IF(COMMATS!AB343='Master Answer Key'!$B342, 1, 0)</f>
        <v>1</v>
      </c>
      <c r="AC340">
        <f>IF(COMMATS!AC343='Master Answer Key'!$B342, 1, 0)</f>
        <v>1</v>
      </c>
      <c r="AD340">
        <f>IF(COMMATS!AD343='Master Answer Key'!$B342, 1, 0)</f>
        <v>1</v>
      </c>
      <c r="AE340">
        <f>IF(COMMATS!AE343='Master Answer Key'!$B342, 1, 0)</f>
        <v>1</v>
      </c>
      <c r="AF340">
        <f>IF(COMMATS!AF343='Master Answer Key'!$B342, 1, 0)</f>
        <v>0</v>
      </c>
      <c r="AG340">
        <f>IF(COMMATS!AG343='Master Answer Key'!$B342, 1, 0)</f>
        <v>1</v>
      </c>
      <c r="AH340">
        <f>IF(COMMATS!AH343='Master Answer Key'!$B342, 1, 0)</f>
        <v>1</v>
      </c>
      <c r="AI340">
        <f>IF(COMMATS!AI343='Master Answer Key'!$B342, 1, 0)</f>
        <v>1</v>
      </c>
      <c r="AJ340">
        <f>IF(COMMATS!AJ343='Master Answer Key'!$B342, 1, 0)</f>
        <v>0</v>
      </c>
      <c r="AK340">
        <f>IF(COMMATS!AK343='Master Answer Key'!$B342, 1, 0)</f>
        <v>1</v>
      </c>
      <c r="AL340">
        <f>IF(COMMATS!AL343='Master Answer Key'!$B342, 1, 0)</f>
        <v>0</v>
      </c>
      <c r="AM340">
        <f>IF(COMMATS!AM343='Master Answer Key'!$B342, 1, 0)</f>
        <v>0</v>
      </c>
      <c r="AN340">
        <f>IF(COMMATS!AN343='Master Answer Key'!$B342, 1, 0)</f>
        <v>0</v>
      </c>
    </row>
    <row r="341">
      <c r="A341" s="5" t="s">
        <v>446</v>
      </c>
      <c r="B341">
        <f>IF(COMMATS!B344='Master Answer Key'!$B343, 1, 0)</f>
        <v>1</v>
      </c>
      <c r="C341">
        <f>IF(COMMATS!C344='Master Answer Key'!$B343, 1, 0)</f>
        <v>1</v>
      </c>
      <c r="D341">
        <f>IF(COMMATS!D344='Master Answer Key'!$B343, 1, 0)</f>
        <v>1</v>
      </c>
      <c r="E341">
        <f>IF(COMMATS!E344='Master Answer Key'!$B343, 1, 0)</f>
        <v>0</v>
      </c>
      <c r="F341">
        <f>IF(COMMATS!F344='Master Answer Key'!$B343, 1, 0)</f>
        <v>0</v>
      </c>
      <c r="G341">
        <f>IF(COMMATS!G344='Master Answer Key'!$B343, 1, 0)</f>
        <v>0</v>
      </c>
      <c r="H341">
        <f>IF(COMMATS!H344='Master Answer Key'!$B343, 1, 0)</f>
        <v>1</v>
      </c>
      <c r="I341">
        <f>IF(COMMATS!I344='Master Answer Key'!$B343, 1, 0)</f>
        <v>0</v>
      </c>
      <c r="J341">
        <f>IF(COMMATS!J344='Master Answer Key'!$B343, 1, 0)</f>
        <v>1</v>
      </c>
      <c r="K341">
        <f>IF(COMMATS!K344='Master Answer Key'!$B343, 1, 0)</f>
        <v>1</v>
      </c>
      <c r="L341">
        <f>IF(COMMATS!L344='Master Answer Key'!$B343, 1, 0)</f>
        <v>1</v>
      </c>
      <c r="M341">
        <f>IF(COMMATS!M344='Master Answer Key'!$B343, 1, 0)</f>
        <v>1</v>
      </c>
      <c r="N341">
        <f>IF(COMMATS!N344='Master Answer Key'!$B343, 1, 0)</f>
        <v>0</v>
      </c>
      <c r="O341">
        <f>IF(COMMATS!O344='Master Answer Key'!$B343, 1, 0)</f>
        <v>1</v>
      </c>
      <c r="P341">
        <f>IF(COMMATS!P344='Master Answer Key'!$B343, 1, 0)</f>
        <v>1</v>
      </c>
      <c r="Q341">
        <f>IF(COMMATS!Q344='Master Answer Key'!$B343, 1, 0)</f>
        <v>1</v>
      </c>
      <c r="R341">
        <f>IF(COMMATS!R344='Master Answer Key'!$B343, 1, 0)</f>
        <v>1</v>
      </c>
      <c r="S341">
        <f>IF(COMMATS!S344='Master Answer Key'!$B343, 1, 0)</f>
        <v>0</v>
      </c>
      <c r="T341">
        <f>IF(COMMATS!T344='Master Answer Key'!$B343, 1, 0)</f>
        <v>1</v>
      </c>
      <c r="U341">
        <f>IF(COMMATS!U344='Master Answer Key'!$B343, 1, 0)</f>
        <v>1</v>
      </c>
      <c r="V341">
        <f>IF(COMMATS!V344='Master Answer Key'!$B343, 1, 0)</f>
        <v>1</v>
      </c>
      <c r="W341">
        <f>IF(COMMATS!W344='Master Answer Key'!$B343, 1, 0)</f>
        <v>0</v>
      </c>
      <c r="X341">
        <f>IF(COMMATS!X344='Master Answer Key'!$B343, 1, 0)</f>
        <v>0</v>
      </c>
      <c r="Y341">
        <f>IF(COMMATS!Y344='Master Answer Key'!$B343, 1, 0)</f>
        <v>0</v>
      </c>
      <c r="Z341">
        <f>IF(COMMATS!Z344='Master Answer Key'!$B343, 1, 0)</f>
        <v>0</v>
      </c>
      <c r="AA341">
        <f>IF(COMMATS!AA344='Master Answer Key'!$B343, 1, 0)</f>
        <v>1</v>
      </c>
      <c r="AB341">
        <f>IF(COMMATS!AB344='Master Answer Key'!$B343, 1, 0)</f>
        <v>0</v>
      </c>
      <c r="AC341">
        <f>IF(COMMATS!AC344='Master Answer Key'!$B343, 1, 0)</f>
        <v>1</v>
      </c>
      <c r="AD341">
        <f>IF(COMMATS!AD344='Master Answer Key'!$B343, 1, 0)</f>
        <v>1</v>
      </c>
      <c r="AE341">
        <f>IF(COMMATS!AE344='Master Answer Key'!$B343, 1, 0)</f>
        <v>0</v>
      </c>
      <c r="AF341">
        <f>IF(COMMATS!AF344='Master Answer Key'!$B343, 1, 0)</f>
        <v>1</v>
      </c>
      <c r="AG341">
        <f>IF(COMMATS!AG344='Master Answer Key'!$B343, 1, 0)</f>
        <v>1</v>
      </c>
      <c r="AH341">
        <f>IF(COMMATS!AH344='Master Answer Key'!$B343, 1, 0)</f>
        <v>1</v>
      </c>
      <c r="AI341">
        <f>IF(COMMATS!AI344='Master Answer Key'!$B343, 1, 0)</f>
        <v>1</v>
      </c>
      <c r="AJ341">
        <f>IF(COMMATS!AJ344='Master Answer Key'!$B343, 1, 0)</f>
        <v>1</v>
      </c>
      <c r="AK341">
        <f>IF(COMMATS!AK344='Master Answer Key'!$B343, 1, 0)</f>
        <v>1</v>
      </c>
      <c r="AL341">
        <f>IF(COMMATS!AL344='Master Answer Key'!$B343, 1, 0)</f>
        <v>0</v>
      </c>
      <c r="AM341">
        <f>IF(COMMATS!AM344='Master Answer Key'!$B343, 1, 0)</f>
        <v>1</v>
      </c>
      <c r="AN341">
        <f>IF(COMMATS!AN344='Master Answer Key'!$B343, 1, 0)</f>
        <v>0</v>
      </c>
    </row>
    <row r="342">
      <c r="A342" s="5" t="s">
        <v>447</v>
      </c>
      <c r="B342">
        <f>IF(COMMATS!B345='Master Answer Key'!$B344, 1, 0)</f>
        <v>1</v>
      </c>
      <c r="C342">
        <f>IF(COMMATS!C345='Master Answer Key'!$B344, 1, 0)</f>
        <v>0</v>
      </c>
      <c r="D342">
        <f>IF(COMMATS!D345='Master Answer Key'!$B344, 1, 0)</f>
        <v>0</v>
      </c>
      <c r="E342">
        <f>IF(COMMATS!E345='Master Answer Key'!$B344, 1, 0)</f>
        <v>0</v>
      </c>
      <c r="F342">
        <f>IF(COMMATS!F345='Master Answer Key'!$B344, 1, 0)</f>
        <v>0</v>
      </c>
      <c r="G342">
        <f>IF(COMMATS!G345='Master Answer Key'!$B344, 1, 0)</f>
        <v>0</v>
      </c>
      <c r="H342">
        <f>IF(COMMATS!H345='Master Answer Key'!$B344, 1, 0)</f>
        <v>0</v>
      </c>
      <c r="I342">
        <f>IF(COMMATS!I345='Master Answer Key'!$B344, 1, 0)</f>
        <v>0</v>
      </c>
      <c r="J342">
        <f>IF(COMMATS!J345='Master Answer Key'!$B344, 1, 0)</f>
        <v>0</v>
      </c>
      <c r="K342">
        <f>IF(COMMATS!K345='Master Answer Key'!$B344, 1, 0)</f>
        <v>0</v>
      </c>
      <c r="L342">
        <f>IF(COMMATS!L345='Master Answer Key'!$B344, 1, 0)</f>
        <v>1</v>
      </c>
      <c r="M342">
        <f>IF(COMMATS!M345='Master Answer Key'!$B344, 1, 0)</f>
        <v>1</v>
      </c>
      <c r="N342">
        <f>IF(COMMATS!N345='Master Answer Key'!$B344, 1, 0)</f>
        <v>1</v>
      </c>
      <c r="O342">
        <f>IF(COMMATS!O345='Master Answer Key'!$B344, 1, 0)</f>
        <v>0</v>
      </c>
      <c r="P342">
        <f>IF(COMMATS!P345='Master Answer Key'!$B344, 1, 0)</f>
        <v>0</v>
      </c>
      <c r="Q342">
        <f>IF(COMMATS!Q345='Master Answer Key'!$B344, 1, 0)</f>
        <v>0</v>
      </c>
      <c r="R342">
        <f>IF(COMMATS!R345='Master Answer Key'!$B344, 1, 0)</f>
        <v>0</v>
      </c>
      <c r="S342">
        <f>IF(COMMATS!S345='Master Answer Key'!$B344, 1, 0)</f>
        <v>0</v>
      </c>
      <c r="T342">
        <f>IF(COMMATS!T345='Master Answer Key'!$B344, 1, 0)</f>
        <v>1</v>
      </c>
      <c r="U342">
        <f>IF(COMMATS!U345='Master Answer Key'!$B344, 1, 0)</f>
        <v>1</v>
      </c>
      <c r="V342">
        <f>IF(COMMATS!V345='Master Answer Key'!$B344, 1, 0)</f>
        <v>1</v>
      </c>
      <c r="W342">
        <f>IF(COMMATS!W345='Master Answer Key'!$B344, 1, 0)</f>
        <v>0</v>
      </c>
      <c r="X342">
        <f>IF(COMMATS!X345='Master Answer Key'!$B344, 1, 0)</f>
        <v>0</v>
      </c>
      <c r="Y342">
        <f>IF(COMMATS!Y345='Master Answer Key'!$B344, 1, 0)</f>
        <v>0</v>
      </c>
      <c r="Z342">
        <f>IF(COMMATS!Z345='Master Answer Key'!$B344, 1, 0)</f>
        <v>0</v>
      </c>
      <c r="AA342">
        <f>IF(COMMATS!AA345='Master Answer Key'!$B344, 1, 0)</f>
        <v>0</v>
      </c>
      <c r="AB342">
        <f>IF(COMMATS!AB345='Master Answer Key'!$B344, 1, 0)</f>
        <v>0</v>
      </c>
      <c r="AC342">
        <f>IF(COMMATS!AC345='Master Answer Key'!$B344, 1, 0)</f>
        <v>0</v>
      </c>
      <c r="AD342">
        <f>IF(COMMATS!AD345='Master Answer Key'!$B344, 1, 0)</f>
        <v>0</v>
      </c>
      <c r="AE342">
        <f>IF(COMMATS!AE345='Master Answer Key'!$B344, 1, 0)</f>
        <v>1</v>
      </c>
      <c r="AF342">
        <f>IF(COMMATS!AF345='Master Answer Key'!$B344, 1, 0)</f>
        <v>0</v>
      </c>
      <c r="AG342">
        <f>IF(COMMATS!AG345='Master Answer Key'!$B344, 1, 0)</f>
        <v>0</v>
      </c>
      <c r="AH342">
        <f>IF(COMMATS!AH345='Master Answer Key'!$B344, 1, 0)</f>
        <v>0</v>
      </c>
      <c r="AI342">
        <f>IF(COMMATS!AI345='Master Answer Key'!$B344, 1, 0)</f>
        <v>0</v>
      </c>
      <c r="AJ342">
        <f>IF(COMMATS!AJ345='Master Answer Key'!$B344, 1, 0)</f>
        <v>1</v>
      </c>
      <c r="AK342">
        <f>IF(COMMATS!AK345='Master Answer Key'!$B344, 1, 0)</f>
        <v>0</v>
      </c>
      <c r="AL342">
        <f>IF(COMMATS!AL345='Master Answer Key'!$B344, 1, 0)</f>
        <v>1</v>
      </c>
      <c r="AM342">
        <f>IF(COMMATS!AM345='Master Answer Key'!$B344, 1, 0)</f>
        <v>1</v>
      </c>
      <c r="AN342">
        <f>IF(COMMATS!AN345='Master Answer Key'!$B344, 1, 0)</f>
        <v>0</v>
      </c>
    </row>
    <row r="343">
      <c r="A343" s="5" t="s">
        <v>448</v>
      </c>
      <c r="B343">
        <f>IF(COMMATS!B346='Master Answer Key'!$B345, 1, 0)</f>
        <v>1</v>
      </c>
      <c r="C343">
        <f>IF(COMMATS!C346='Master Answer Key'!$B345, 1, 0)</f>
        <v>0</v>
      </c>
      <c r="D343">
        <f>IF(COMMATS!D346='Master Answer Key'!$B345, 1, 0)</f>
        <v>0</v>
      </c>
      <c r="E343">
        <f>IF(COMMATS!E346='Master Answer Key'!$B345, 1, 0)</f>
        <v>0</v>
      </c>
      <c r="F343">
        <f>IF(COMMATS!F346='Master Answer Key'!$B345, 1, 0)</f>
        <v>0</v>
      </c>
      <c r="G343">
        <f>IF(COMMATS!G346='Master Answer Key'!$B345, 1, 0)</f>
        <v>0</v>
      </c>
      <c r="H343">
        <f>IF(COMMATS!H346='Master Answer Key'!$B345, 1, 0)</f>
        <v>0</v>
      </c>
      <c r="I343">
        <f>IF(COMMATS!I346='Master Answer Key'!$B345, 1, 0)</f>
        <v>0</v>
      </c>
      <c r="J343">
        <f>IF(COMMATS!J346='Master Answer Key'!$B345, 1, 0)</f>
        <v>1</v>
      </c>
      <c r="K343">
        <f>IF(COMMATS!K346='Master Answer Key'!$B345, 1, 0)</f>
        <v>0</v>
      </c>
      <c r="L343">
        <f>IF(COMMATS!L346='Master Answer Key'!$B345, 1, 0)</f>
        <v>1</v>
      </c>
      <c r="M343">
        <f>IF(COMMATS!M346='Master Answer Key'!$B345, 1, 0)</f>
        <v>1</v>
      </c>
      <c r="N343">
        <f>IF(COMMATS!N346='Master Answer Key'!$B345, 1, 0)</f>
        <v>1</v>
      </c>
      <c r="O343">
        <f>IF(COMMATS!O346='Master Answer Key'!$B345, 1, 0)</f>
        <v>0</v>
      </c>
      <c r="P343">
        <f>IF(COMMATS!P346='Master Answer Key'!$B345, 1, 0)</f>
        <v>1</v>
      </c>
      <c r="Q343">
        <f>IF(COMMATS!Q346='Master Answer Key'!$B345, 1, 0)</f>
        <v>0</v>
      </c>
      <c r="R343">
        <f>IF(COMMATS!R346='Master Answer Key'!$B345, 1, 0)</f>
        <v>0</v>
      </c>
      <c r="S343">
        <f>IF(COMMATS!S346='Master Answer Key'!$B345, 1, 0)</f>
        <v>0</v>
      </c>
      <c r="T343">
        <f>IF(COMMATS!T346='Master Answer Key'!$B345, 1, 0)</f>
        <v>1</v>
      </c>
      <c r="U343">
        <f>IF(COMMATS!U346='Master Answer Key'!$B345, 1, 0)</f>
        <v>1</v>
      </c>
      <c r="V343">
        <f>IF(COMMATS!V346='Master Answer Key'!$B345, 1, 0)</f>
        <v>1</v>
      </c>
      <c r="W343">
        <f>IF(COMMATS!W346='Master Answer Key'!$B345, 1, 0)</f>
        <v>0</v>
      </c>
      <c r="X343">
        <f>IF(COMMATS!X346='Master Answer Key'!$B345, 1, 0)</f>
        <v>1</v>
      </c>
      <c r="Y343">
        <f>IF(COMMATS!Y346='Master Answer Key'!$B345, 1, 0)</f>
        <v>0</v>
      </c>
      <c r="Z343">
        <f>IF(COMMATS!Z346='Master Answer Key'!$B345, 1, 0)</f>
        <v>0</v>
      </c>
      <c r="AA343">
        <f>IF(COMMATS!AA346='Master Answer Key'!$B345, 1, 0)</f>
        <v>0</v>
      </c>
      <c r="AB343">
        <f>IF(COMMATS!AB346='Master Answer Key'!$B345, 1, 0)</f>
        <v>0</v>
      </c>
      <c r="AC343">
        <f>IF(COMMATS!AC346='Master Answer Key'!$B345, 1, 0)</f>
        <v>0</v>
      </c>
      <c r="AD343">
        <f>IF(COMMATS!AD346='Master Answer Key'!$B345, 1, 0)</f>
        <v>0</v>
      </c>
      <c r="AE343">
        <f>IF(COMMATS!AE346='Master Answer Key'!$B345, 1, 0)</f>
        <v>0</v>
      </c>
      <c r="AF343">
        <f>IF(COMMATS!AF346='Master Answer Key'!$B345, 1, 0)</f>
        <v>0</v>
      </c>
      <c r="AG343">
        <f>IF(COMMATS!AG346='Master Answer Key'!$B345, 1, 0)</f>
        <v>0</v>
      </c>
      <c r="AH343">
        <f>IF(COMMATS!AH346='Master Answer Key'!$B345, 1, 0)</f>
        <v>0</v>
      </c>
      <c r="AI343">
        <f>IF(COMMATS!AI346='Master Answer Key'!$B345, 1, 0)</f>
        <v>0</v>
      </c>
      <c r="AJ343">
        <f>IF(COMMATS!AJ346='Master Answer Key'!$B345, 1, 0)</f>
        <v>0</v>
      </c>
      <c r="AK343">
        <f>IF(COMMATS!AK346='Master Answer Key'!$B345, 1, 0)</f>
        <v>0</v>
      </c>
      <c r="AL343">
        <f>IF(COMMATS!AL346='Master Answer Key'!$B345, 1, 0)</f>
        <v>0</v>
      </c>
      <c r="AM343">
        <f>IF(COMMATS!AM346='Master Answer Key'!$B345, 1, 0)</f>
        <v>0</v>
      </c>
      <c r="AN343">
        <f>IF(COMMATS!AN346='Master Answer Key'!$B345, 1, 0)</f>
        <v>0</v>
      </c>
    </row>
    <row r="344">
      <c r="A344" s="5" t="s">
        <v>449</v>
      </c>
      <c r="B344">
        <f>IF(COMMATS!B347='Master Answer Key'!$B346, 1, 0)</f>
        <v>0</v>
      </c>
      <c r="C344">
        <f>IF(COMMATS!C347='Master Answer Key'!$B346, 1, 0)</f>
        <v>1</v>
      </c>
      <c r="D344">
        <f>IF(COMMATS!D347='Master Answer Key'!$B346, 1, 0)</f>
        <v>0</v>
      </c>
      <c r="E344">
        <f>IF(COMMATS!E347='Master Answer Key'!$B346, 1, 0)</f>
        <v>1</v>
      </c>
      <c r="F344">
        <f>IF(COMMATS!F347='Master Answer Key'!$B346, 1, 0)</f>
        <v>1</v>
      </c>
      <c r="G344">
        <f>IF(COMMATS!G347='Master Answer Key'!$B346, 1, 0)</f>
        <v>0</v>
      </c>
      <c r="H344">
        <f>IF(COMMATS!H347='Master Answer Key'!$B346, 1, 0)</f>
        <v>1</v>
      </c>
      <c r="I344">
        <f>IF(COMMATS!I347='Master Answer Key'!$B346, 1, 0)</f>
        <v>0</v>
      </c>
      <c r="J344">
        <f>IF(COMMATS!J347='Master Answer Key'!$B346, 1, 0)</f>
        <v>1</v>
      </c>
      <c r="K344">
        <f>IF(COMMATS!K347='Master Answer Key'!$B346, 1, 0)</f>
        <v>1</v>
      </c>
      <c r="L344">
        <f>IF(COMMATS!L347='Master Answer Key'!$B346, 1, 0)</f>
        <v>0</v>
      </c>
      <c r="M344">
        <f>IF(COMMATS!M347='Master Answer Key'!$B346, 1, 0)</f>
        <v>1</v>
      </c>
      <c r="N344">
        <f>IF(COMMATS!N347='Master Answer Key'!$B346, 1, 0)</f>
        <v>0</v>
      </c>
      <c r="O344">
        <f>IF(COMMATS!O347='Master Answer Key'!$B346, 1, 0)</f>
        <v>1</v>
      </c>
      <c r="P344">
        <f>IF(COMMATS!P347='Master Answer Key'!$B346, 1, 0)</f>
        <v>1</v>
      </c>
      <c r="Q344">
        <f>IF(COMMATS!Q347='Master Answer Key'!$B346, 1, 0)</f>
        <v>1</v>
      </c>
      <c r="R344">
        <f>IF(COMMATS!R347='Master Answer Key'!$B346, 1, 0)</f>
        <v>1</v>
      </c>
      <c r="S344">
        <f>IF(COMMATS!S347='Master Answer Key'!$B346, 1, 0)</f>
        <v>0</v>
      </c>
      <c r="T344">
        <f>IF(COMMATS!T347='Master Answer Key'!$B346, 1, 0)</f>
        <v>0</v>
      </c>
      <c r="U344">
        <f>IF(COMMATS!U347='Master Answer Key'!$B346, 1, 0)</f>
        <v>1</v>
      </c>
      <c r="V344">
        <f>IF(COMMATS!V347='Master Answer Key'!$B346, 1, 0)</f>
        <v>1</v>
      </c>
      <c r="W344">
        <f>IF(COMMATS!W347='Master Answer Key'!$B346, 1, 0)</f>
        <v>0</v>
      </c>
      <c r="X344">
        <f>IF(COMMATS!X347='Master Answer Key'!$B346, 1, 0)</f>
        <v>0</v>
      </c>
      <c r="Y344">
        <f>IF(COMMATS!Y347='Master Answer Key'!$B346, 1, 0)</f>
        <v>0</v>
      </c>
      <c r="Z344">
        <f>IF(COMMATS!Z347='Master Answer Key'!$B346, 1, 0)</f>
        <v>0</v>
      </c>
      <c r="AA344">
        <f>IF(COMMATS!AA347='Master Answer Key'!$B346, 1, 0)</f>
        <v>1</v>
      </c>
      <c r="AB344">
        <f>IF(COMMATS!AB347='Master Answer Key'!$B346, 1, 0)</f>
        <v>1</v>
      </c>
      <c r="AC344">
        <f>IF(COMMATS!AC347='Master Answer Key'!$B346, 1, 0)</f>
        <v>0</v>
      </c>
      <c r="AD344">
        <f>IF(COMMATS!AD347='Master Answer Key'!$B346, 1, 0)</f>
        <v>0</v>
      </c>
      <c r="AE344">
        <f>IF(COMMATS!AE347='Master Answer Key'!$B346, 1, 0)</f>
        <v>0</v>
      </c>
      <c r="AF344">
        <f>IF(COMMATS!AF347='Master Answer Key'!$B346, 1, 0)</f>
        <v>1</v>
      </c>
      <c r="AG344">
        <f>IF(COMMATS!AG347='Master Answer Key'!$B346, 1, 0)</f>
        <v>1</v>
      </c>
      <c r="AH344">
        <f>IF(COMMATS!AH347='Master Answer Key'!$B346, 1, 0)</f>
        <v>1</v>
      </c>
      <c r="AI344">
        <f>IF(COMMATS!AI347='Master Answer Key'!$B346, 1, 0)</f>
        <v>0</v>
      </c>
      <c r="AJ344">
        <f>IF(COMMATS!AJ347='Master Answer Key'!$B346, 1, 0)</f>
        <v>1</v>
      </c>
      <c r="AK344">
        <f>IF(COMMATS!AK347='Master Answer Key'!$B346, 1, 0)</f>
        <v>0</v>
      </c>
      <c r="AL344">
        <f>IF(COMMATS!AL347='Master Answer Key'!$B346, 1, 0)</f>
        <v>0</v>
      </c>
      <c r="AM344">
        <f>IF(COMMATS!AM347='Master Answer Key'!$B346, 1, 0)</f>
        <v>0</v>
      </c>
      <c r="AN344">
        <f>IF(COMMATS!AN347='Master Answer Key'!$B346, 1, 0)</f>
        <v>0</v>
      </c>
    </row>
    <row r="345">
      <c r="A345" s="5" t="s">
        <v>450</v>
      </c>
      <c r="B345">
        <f>IF(COMMATS!B348='Master Answer Key'!$B347, 1, 0)</f>
        <v>1</v>
      </c>
      <c r="C345">
        <f>IF(COMMATS!C348='Master Answer Key'!$B347, 1, 0)</f>
        <v>1</v>
      </c>
      <c r="D345">
        <f>IF(COMMATS!D348='Master Answer Key'!$B347, 1, 0)</f>
        <v>1</v>
      </c>
      <c r="E345">
        <f>IF(COMMATS!E348='Master Answer Key'!$B347, 1, 0)</f>
        <v>1</v>
      </c>
      <c r="F345">
        <f>IF(COMMATS!F348='Master Answer Key'!$B347, 1, 0)</f>
        <v>1</v>
      </c>
      <c r="G345">
        <f>IF(COMMATS!G348='Master Answer Key'!$B347, 1, 0)</f>
        <v>0</v>
      </c>
      <c r="H345">
        <f>IF(COMMATS!H348='Master Answer Key'!$B347, 1, 0)</f>
        <v>1</v>
      </c>
      <c r="I345">
        <f>IF(COMMATS!I348='Master Answer Key'!$B347, 1, 0)</f>
        <v>0</v>
      </c>
      <c r="J345">
        <f>IF(COMMATS!J348='Master Answer Key'!$B347, 1, 0)</f>
        <v>1</v>
      </c>
      <c r="K345">
        <f>IF(COMMATS!K348='Master Answer Key'!$B347, 1, 0)</f>
        <v>0</v>
      </c>
      <c r="L345">
        <f>IF(COMMATS!L348='Master Answer Key'!$B347, 1, 0)</f>
        <v>1</v>
      </c>
      <c r="M345">
        <f>IF(COMMATS!M348='Master Answer Key'!$B347, 1, 0)</f>
        <v>1</v>
      </c>
      <c r="N345">
        <f>IF(COMMATS!N348='Master Answer Key'!$B347, 1, 0)</f>
        <v>1</v>
      </c>
      <c r="O345">
        <f>IF(COMMATS!O348='Master Answer Key'!$B347, 1, 0)</f>
        <v>1</v>
      </c>
      <c r="P345">
        <f>IF(COMMATS!P348='Master Answer Key'!$B347, 1, 0)</f>
        <v>1</v>
      </c>
      <c r="Q345">
        <f>IF(COMMATS!Q348='Master Answer Key'!$B347, 1, 0)</f>
        <v>1</v>
      </c>
      <c r="R345">
        <f>IF(COMMATS!R348='Master Answer Key'!$B347, 1, 0)</f>
        <v>1</v>
      </c>
      <c r="S345">
        <f>IF(COMMATS!S348='Master Answer Key'!$B347, 1, 0)</f>
        <v>0</v>
      </c>
      <c r="T345">
        <f>IF(COMMATS!T348='Master Answer Key'!$B347, 1, 0)</f>
        <v>1</v>
      </c>
      <c r="U345">
        <f>IF(COMMATS!U348='Master Answer Key'!$B347, 1, 0)</f>
        <v>1</v>
      </c>
      <c r="V345">
        <f>IF(COMMATS!V348='Master Answer Key'!$B347, 1, 0)</f>
        <v>1</v>
      </c>
      <c r="W345">
        <f>IF(COMMATS!W348='Master Answer Key'!$B347, 1, 0)</f>
        <v>0</v>
      </c>
      <c r="X345">
        <f>IF(COMMATS!X348='Master Answer Key'!$B347, 1, 0)</f>
        <v>1</v>
      </c>
      <c r="Y345">
        <f>IF(COMMATS!Y348='Master Answer Key'!$B347, 1, 0)</f>
        <v>0</v>
      </c>
      <c r="Z345">
        <f>IF(COMMATS!Z348='Master Answer Key'!$B347, 1, 0)</f>
        <v>0</v>
      </c>
      <c r="AA345">
        <f>IF(COMMATS!AA348='Master Answer Key'!$B347, 1, 0)</f>
        <v>1</v>
      </c>
      <c r="AB345">
        <f>IF(COMMATS!AB348='Master Answer Key'!$B347, 1, 0)</f>
        <v>1</v>
      </c>
      <c r="AC345">
        <f>IF(COMMATS!AC348='Master Answer Key'!$B347, 1, 0)</f>
        <v>0</v>
      </c>
      <c r="AD345">
        <f>IF(COMMATS!AD348='Master Answer Key'!$B347, 1, 0)</f>
        <v>1</v>
      </c>
      <c r="AE345">
        <f>IF(COMMATS!AE348='Master Answer Key'!$B347, 1, 0)</f>
        <v>1</v>
      </c>
      <c r="AF345">
        <f>IF(COMMATS!AF348='Master Answer Key'!$B347, 1, 0)</f>
        <v>1</v>
      </c>
      <c r="AG345">
        <f>IF(COMMATS!AG348='Master Answer Key'!$B347, 1, 0)</f>
        <v>1</v>
      </c>
      <c r="AH345">
        <f>IF(COMMATS!AH348='Master Answer Key'!$B347, 1, 0)</f>
        <v>1</v>
      </c>
      <c r="AI345">
        <f>IF(COMMATS!AI348='Master Answer Key'!$B347, 1, 0)</f>
        <v>1</v>
      </c>
      <c r="AJ345">
        <f>IF(COMMATS!AJ348='Master Answer Key'!$B347, 1, 0)</f>
        <v>1</v>
      </c>
      <c r="AK345">
        <f>IF(COMMATS!AK348='Master Answer Key'!$B347, 1, 0)</f>
        <v>1</v>
      </c>
      <c r="AL345">
        <f>IF(COMMATS!AL348='Master Answer Key'!$B347, 1, 0)</f>
        <v>1</v>
      </c>
      <c r="AM345">
        <f>IF(COMMATS!AM348='Master Answer Key'!$B347, 1, 0)</f>
        <v>1</v>
      </c>
      <c r="AN345">
        <f>IF(COMMATS!AN348='Master Answer Key'!$B347, 1, 0)</f>
        <v>0</v>
      </c>
    </row>
    <row r="346">
      <c r="A346" s="5" t="s">
        <v>451</v>
      </c>
      <c r="B346">
        <f>IF(COMMATS!B349='Master Answer Key'!$B348, 1, 0)</f>
        <v>1</v>
      </c>
      <c r="C346">
        <f>IF(COMMATS!C349='Master Answer Key'!$B348, 1, 0)</f>
        <v>0</v>
      </c>
      <c r="D346">
        <f>IF(COMMATS!D349='Master Answer Key'!$B348, 1, 0)</f>
        <v>1</v>
      </c>
      <c r="E346">
        <f>IF(COMMATS!E349='Master Answer Key'!$B348, 1, 0)</f>
        <v>1</v>
      </c>
      <c r="F346">
        <f>IF(COMMATS!F349='Master Answer Key'!$B348, 1, 0)</f>
        <v>1</v>
      </c>
      <c r="G346">
        <f>IF(COMMATS!G349='Master Answer Key'!$B348, 1, 0)</f>
        <v>0</v>
      </c>
      <c r="H346">
        <f>IF(COMMATS!H349='Master Answer Key'!$B348, 1, 0)</f>
        <v>1</v>
      </c>
      <c r="I346">
        <f>IF(COMMATS!I349='Master Answer Key'!$B348, 1, 0)</f>
        <v>1</v>
      </c>
      <c r="J346">
        <f>IF(COMMATS!J349='Master Answer Key'!$B348, 1, 0)</f>
        <v>1</v>
      </c>
      <c r="K346">
        <f>IF(COMMATS!K349='Master Answer Key'!$B348, 1, 0)</f>
        <v>0</v>
      </c>
      <c r="L346">
        <f>IF(COMMATS!L349='Master Answer Key'!$B348, 1, 0)</f>
        <v>0</v>
      </c>
      <c r="M346">
        <f>IF(COMMATS!M349='Master Answer Key'!$B348, 1, 0)</f>
        <v>1</v>
      </c>
      <c r="N346">
        <f>IF(COMMATS!N349='Master Answer Key'!$B348, 1, 0)</f>
        <v>1</v>
      </c>
      <c r="O346">
        <f>IF(COMMATS!O349='Master Answer Key'!$B348, 1, 0)</f>
        <v>0</v>
      </c>
      <c r="P346">
        <f>IF(COMMATS!P349='Master Answer Key'!$B348, 1, 0)</f>
        <v>1</v>
      </c>
      <c r="Q346">
        <f>IF(COMMATS!Q349='Master Answer Key'!$B348, 1, 0)</f>
        <v>1</v>
      </c>
      <c r="R346">
        <f>IF(COMMATS!R349='Master Answer Key'!$B348, 1, 0)</f>
        <v>1</v>
      </c>
      <c r="S346">
        <f>IF(COMMATS!S349='Master Answer Key'!$B348, 1, 0)</f>
        <v>1</v>
      </c>
      <c r="T346">
        <f>IF(COMMATS!T349='Master Answer Key'!$B348, 1, 0)</f>
        <v>1</v>
      </c>
      <c r="U346">
        <f>IF(COMMATS!U349='Master Answer Key'!$B348, 1, 0)</f>
        <v>1</v>
      </c>
      <c r="V346">
        <f>IF(COMMATS!V349='Master Answer Key'!$B348, 1, 0)</f>
        <v>1</v>
      </c>
      <c r="W346">
        <f>IF(COMMATS!W349='Master Answer Key'!$B348, 1, 0)</f>
        <v>0</v>
      </c>
      <c r="X346">
        <f>IF(COMMATS!X349='Master Answer Key'!$B348, 1, 0)</f>
        <v>1</v>
      </c>
      <c r="Y346">
        <f>IF(COMMATS!Y349='Master Answer Key'!$B348, 1, 0)</f>
        <v>0</v>
      </c>
      <c r="Z346">
        <f>IF(COMMATS!Z349='Master Answer Key'!$B348, 1, 0)</f>
        <v>0</v>
      </c>
      <c r="AA346">
        <f>IF(COMMATS!AA349='Master Answer Key'!$B348, 1, 0)</f>
        <v>1</v>
      </c>
      <c r="AB346">
        <f>IF(COMMATS!AB349='Master Answer Key'!$B348, 1, 0)</f>
        <v>0</v>
      </c>
      <c r="AC346">
        <f>IF(COMMATS!AC349='Master Answer Key'!$B348, 1, 0)</f>
        <v>1</v>
      </c>
      <c r="AD346">
        <f>IF(COMMATS!AD349='Master Answer Key'!$B348, 1, 0)</f>
        <v>1</v>
      </c>
      <c r="AE346">
        <f>IF(COMMATS!AE349='Master Answer Key'!$B348, 1, 0)</f>
        <v>1</v>
      </c>
      <c r="AF346">
        <f>IF(COMMATS!AF349='Master Answer Key'!$B348, 1, 0)</f>
        <v>0</v>
      </c>
      <c r="AG346">
        <f>IF(COMMATS!AG349='Master Answer Key'!$B348, 1, 0)</f>
        <v>1</v>
      </c>
      <c r="AH346">
        <f>IF(COMMATS!AH349='Master Answer Key'!$B348, 1, 0)</f>
        <v>0</v>
      </c>
      <c r="AI346">
        <f>IF(COMMATS!AI349='Master Answer Key'!$B348, 1, 0)</f>
        <v>1</v>
      </c>
      <c r="AJ346">
        <f>IF(COMMATS!AJ349='Master Answer Key'!$B348, 1, 0)</f>
        <v>0</v>
      </c>
      <c r="AK346">
        <f>IF(COMMATS!AK349='Master Answer Key'!$B348, 1, 0)</f>
        <v>1</v>
      </c>
      <c r="AL346">
        <f>IF(COMMATS!AL349='Master Answer Key'!$B348, 1, 0)</f>
        <v>0</v>
      </c>
      <c r="AM346">
        <f>IF(COMMATS!AM349='Master Answer Key'!$B348, 1, 0)</f>
        <v>0</v>
      </c>
      <c r="AN346">
        <f>IF(COMMATS!AN349='Master Answer Key'!$B348, 1, 0)</f>
        <v>0</v>
      </c>
    </row>
    <row r="347">
      <c r="A347" s="5" t="s">
        <v>452</v>
      </c>
      <c r="B347">
        <f>IF(COMMATS!B350='Master Answer Key'!$B349, 1, 0)</f>
        <v>1</v>
      </c>
      <c r="C347">
        <f>IF(COMMATS!C350='Master Answer Key'!$B349, 1, 0)</f>
        <v>0</v>
      </c>
      <c r="D347">
        <f>IF(COMMATS!D350='Master Answer Key'!$B349, 1, 0)</f>
        <v>0</v>
      </c>
      <c r="E347">
        <f>IF(COMMATS!E350='Master Answer Key'!$B349, 1, 0)</f>
        <v>0</v>
      </c>
      <c r="F347">
        <f>IF(COMMATS!F350='Master Answer Key'!$B349, 1, 0)</f>
        <v>0</v>
      </c>
      <c r="G347">
        <f>IF(COMMATS!G350='Master Answer Key'!$B349, 1, 0)</f>
        <v>0</v>
      </c>
      <c r="H347">
        <f>IF(COMMATS!H350='Master Answer Key'!$B349, 1, 0)</f>
        <v>0</v>
      </c>
      <c r="I347">
        <f>IF(COMMATS!I350='Master Answer Key'!$B349, 1, 0)</f>
        <v>0</v>
      </c>
      <c r="J347">
        <f>IF(COMMATS!J350='Master Answer Key'!$B349, 1, 0)</f>
        <v>1</v>
      </c>
      <c r="K347">
        <f>IF(COMMATS!K350='Master Answer Key'!$B349, 1, 0)</f>
        <v>1</v>
      </c>
      <c r="L347">
        <f>IF(COMMATS!L350='Master Answer Key'!$B349, 1, 0)</f>
        <v>1</v>
      </c>
      <c r="M347">
        <f>IF(COMMATS!M350='Master Answer Key'!$B349, 1, 0)</f>
        <v>1</v>
      </c>
      <c r="N347">
        <f>IF(COMMATS!N350='Master Answer Key'!$B349, 1, 0)</f>
        <v>0</v>
      </c>
      <c r="O347">
        <f>IF(COMMATS!O350='Master Answer Key'!$B349, 1, 0)</f>
        <v>1</v>
      </c>
      <c r="P347">
        <f>IF(COMMATS!P350='Master Answer Key'!$B349, 1, 0)</f>
        <v>0</v>
      </c>
      <c r="Q347">
        <f>IF(COMMATS!Q350='Master Answer Key'!$B349, 1, 0)</f>
        <v>1</v>
      </c>
      <c r="R347">
        <f>IF(COMMATS!R350='Master Answer Key'!$B349, 1, 0)</f>
        <v>0</v>
      </c>
      <c r="S347">
        <f>IF(COMMATS!S350='Master Answer Key'!$B349, 1, 0)</f>
        <v>1</v>
      </c>
      <c r="T347">
        <f>IF(COMMATS!T350='Master Answer Key'!$B349, 1, 0)</f>
        <v>0</v>
      </c>
      <c r="U347">
        <f>IF(COMMATS!U350='Master Answer Key'!$B349, 1, 0)</f>
        <v>1</v>
      </c>
      <c r="V347">
        <f>IF(COMMATS!V350='Master Answer Key'!$B349, 1, 0)</f>
        <v>1</v>
      </c>
      <c r="W347">
        <f>IF(COMMATS!W350='Master Answer Key'!$B349, 1, 0)</f>
        <v>0</v>
      </c>
      <c r="X347">
        <f>IF(COMMATS!X350='Master Answer Key'!$B349, 1, 0)</f>
        <v>0</v>
      </c>
      <c r="Y347">
        <f>IF(COMMATS!Y350='Master Answer Key'!$B349, 1, 0)</f>
        <v>0</v>
      </c>
      <c r="Z347">
        <f>IF(COMMATS!Z350='Master Answer Key'!$B349, 1, 0)</f>
        <v>0</v>
      </c>
      <c r="AA347">
        <f>IF(COMMATS!AA350='Master Answer Key'!$B349, 1, 0)</f>
        <v>1</v>
      </c>
      <c r="AB347">
        <f>IF(COMMATS!AB350='Master Answer Key'!$B349, 1, 0)</f>
        <v>1</v>
      </c>
      <c r="AC347">
        <f>IF(COMMATS!AC350='Master Answer Key'!$B349, 1, 0)</f>
        <v>1</v>
      </c>
      <c r="AD347">
        <f>IF(COMMATS!AD350='Master Answer Key'!$B349, 1, 0)</f>
        <v>1</v>
      </c>
      <c r="AE347">
        <f>IF(COMMATS!AE350='Master Answer Key'!$B349, 1, 0)</f>
        <v>0</v>
      </c>
      <c r="AF347">
        <f>IF(COMMATS!AF350='Master Answer Key'!$B349, 1, 0)</f>
        <v>0</v>
      </c>
      <c r="AG347">
        <f>IF(COMMATS!AG350='Master Answer Key'!$B349, 1, 0)</f>
        <v>0</v>
      </c>
      <c r="AH347">
        <f>IF(COMMATS!AH350='Master Answer Key'!$B349, 1, 0)</f>
        <v>1</v>
      </c>
      <c r="AI347">
        <f>IF(COMMATS!AI350='Master Answer Key'!$B349, 1, 0)</f>
        <v>1</v>
      </c>
      <c r="AJ347">
        <f>IF(COMMATS!AJ350='Master Answer Key'!$B349, 1, 0)</f>
        <v>0</v>
      </c>
      <c r="AK347">
        <f>IF(COMMATS!AK350='Master Answer Key'!$B349, 1, 0)</f>
        <v>1</v>
      </c>
      <c r="AL347">
        <f>IF(COMMATS!AL350='Master Answer Key'!$B349, 1, 0)</f>
        <v>1</v>
      </c>
      <c r="AM347">
        <f>IF(COMMATS!AM350='Master Answer Key'!$B349, 1, 0)</f>
        <v>1</v>
      </c>
      <c r="AN347">
        <f>IF(COMMATS!AN350='Master Answer Key'!$B349, 1, 0)</f>
        <v>0</v>
      </c>
    </row>
    <row r="348">
      <c r="A348" s="5" t="s">
        <v>453</v>
      </c>
      <c r="B348">
        <f>IF(COMMATS!B351='Master Answer Key'!$B350, 1, 0)</f>
        <v>0</v>
      </c>
      <c r="C348">
        <f>IF(COMMATS!C351='Master Answer Key'!$B350, 1, 0)</f>
        <v>0</v>
      </c>
      <c r="D348">
        <f>IF(COMMATS!D351='Master Answer Key'!$B350, 1, 0)</f>
        <v>1</v>
      </c>
      <c r="E348">
        <f>IF(COMMATS!E351='Master Answer Key'!$B350, 1, 0)</f>
        <v>1</v>
      </c>
      <c r="F348">
        <f>IF(COMMATS!F351='Master Answer Key'!$B350, 1, 0)</f>
        <v>1</v>
      </c>
      <c r="G348">
        <f>IF(COMMATS!G351='Master Answer Key'!$B350, 1, 0)</f>
        <v>0</v>
      </c>
      <c r="H348">
        <f>IF(COMMATS!H351='Master Answer Key'!$B350, 1, 0)</f>
        <v>1</v>
      </c>
      <c r="I348">
        <f>IF(COMMATS!I351='Master Answer Key'!$B350, 1, 0)</f>
        <v>0</v>
      </c>
      <c r="J348">
        <f>IF(COMMATS!J351='Master Answer Key'!$B350, 1, 0)</f>
        <v>1</v>
      </c>
      <c r="K348">
        <f>IF(COMMATS!K351='Master Answer Key'!$B350, 1, 0)</f>
        <v>1</v>
      </c>
      <c r="L348">
        <f>IF(COMMATS!L351='Master Answer Key'!$B350, 1, 0)</f>
        <v>1</v>
      </c>
      <c r="M348">
        <f>IF(COMMATS!M351='Master Answer Key'!$B350, 1, 0)</f>
        <v>1</v>
      </c>
      <c r="N348">
        <f>IF(COMMATS!N351='Master Answer Key'!$B350, 1, 0)</f>
        <v>1</v>
      </c>
      <c r="O348">
        <f>IF(COMMATS!O351='Master Answer Key'!$B350, 1, 0)</f>
        <v>0</v>
      </c>
      <c r="P348">
        <f>IF(COMMATS!P351='Master Answer Key'!$B350, 1, 0)</f>
        <v>1</v>
      </c>
      <c r="Q348">
        <f>IF(COMMATS!Q351='Master Answer Key'!$B350, 1, 0)</f>
        <v>1</v>
      </c>
      <c r="R348">
        <f>IF(COMMATS!R351='Master Answer Key'!$B350, 1, 0)</f>
        <v>1</v>
      </c>
      <c r="S348">
        <f>IF(COMMATS!S351='Master Answer Key'!$B350, 1, 0)</f>
        <v>1</v>
      </c>
      <c r="T348">
        <f>IF(COMMATS!T351='Master Answer Key'!$B350, 1, 0)</f>
        <v>1</v>
      </c>
      <c r="U348">
        <f>IF(COMMATS!U351='Master Answer Key'!$B350, 1, 0)</f>
        <v>1</v>
      </c>
      <c r="V348">
        <f>IF(COMMATS!V351='Master Answer Key'!$B350, 1, 0)</f>
        <v>1</v>
      </c>
      <c r="W348">
        <f>IF(COMMATS!W351='Master Answer Key'!$B350, 1, 0)</f>
        <v>0</v>
      </c>
      <c r="X348">
        <f>IF(COMMATS!X351='Master Answer Key'!$B350, 1, 0)</f>
        <v>1</v>
      </c>
      <c r="Y348">
        <f>IF(COMMATS!Y351='Master Answer Key'!$B350, 1, 0)</f>
        <v>0</v>
      </c>
      <c r="Z348">
        <f>IF(COMMATS!Z351='Master Answer Key'!$B350, 1, 0)</f>
        <v>0</v>
      </c>
      <c r="AA348">
        <f>IF(COMMATS!AA351='Master Answer Key'!$B350, 1, 0)</f>
        <v>1</v>
      </c>
      <c r="AB348">
        <f>IF(COMMATS!AB351='Master Answer Key'!$B350, 1, 0)</f>
        <v>1</v>
      </c>
      <c r="AC348">
        <f>IF(COMMATS!AC351='Master Answer Key'!$B350, 1, 0)</f>
        <v>1</v>
      </c>
      <c r="AD348">
        <f>IF(COMMATS!AD351='Master Answer Key'!$B350, 1, 0)</f>
        <v>1</v>
      </c>
      <c r="AE348">
        <f>IF(COMMATS!AE351='Master Answer Key'!$B350, 1, 0)</f>
        <v>1</v>
      </c>
      <c r="AF348">
        <f>IF(COMMATS!AF351='Master Answer Key'!$B350, 1, 0)</f>
        <v>1</v>
      </c>
      <c r="AG348">
        <f>IF(COMMATS!AG351='Master Answer Key'!$B350, 1, 0)</f>
        <v>1</v>
      </c>
      <c r="AH348">
        <f>IF(COMMATS!AH351='Master Answer Key'!$B350, 1, 0)</f>
        <v>0</v>
      </c>
      <c r="AI348">
        <f>IF(COMMATS!AI351='Master Answer Key'!$B350, 1, 0)</f>
        <v>1</v>
      </c>
      <c r="AJ348">
        <f>IF(COMMATS!AJ351='Master Answer Key'!$B350, 1, 0)</f>
        <v>1</v>
      </c>
      <c r="AK348">
        <f>IF(COMMATS!AK351='Master Answer Key'!$B350, 1, 0)</f>
        <v>1</v>
      </c>
      <c r="AL348">
        <f>IF(COMMATS!AL351='Master Answer Key'!$B350, 1, 0)</f>
        <v>0</v>
      </c>
      <c r="AM348">
        <f>IF(COMMATS!AM351='Master Answer Key'!$B350, 1, 0)</f>
        <v>1</v>
      </c>
      <c r="AN348">
        <f>IF(COMMATS!AN351='Master Answer Key'!$B350, 1, 0)</f>
        <v>0</v>
      </c>
    </row>
    <row r="349">
      <c r="A349" s="5" t="s">
        <v>454</v>
      </c>
      <c r="B349">
        <f>IF(COMMATS!B352='Master Answer Key'!$B351, 1, 0)</f>
        <v>1</v>
      </c>
      <c r="C349">
        <f>IF(COMMATS!C352='Master Answer Key'!$B351, 1, 0)</f>
        <v>0</v>
      </c>
      <c r="D349">
        <f>IF(COMMATS!D352='Master Answer Key'!$B351, 1, 0)</f>
        <v>1</v>
      </c>
      <c r="E349">
        <f>IF(COMMATS!E352='Master Answer Key'!$B351, 1, 0)</f>
        <v>1</v>
      </c>
      <c r="F349">
        <f>IF(COMMATS!F352='Master Answer Key'!$B351, 1, 0)</f>
        <v>1</v>
      </c>
      <c r="G349">
        <f>IF(COMMATS!G352='Master Answer Key'!$B351, 1, 0)</f>
        <v>0</v>
      </c>
      <c r="H349">
        <f>IF(COMMATS!H352='Master Answer Key'!$B351, 1, 0)</f>
        <v>1</v>
      </c>
      <c r="I349">
        <f>IF(COMMATS!I352='Master Answer Key'!$B351, 1, 0)</f>
        <v>0</v>
      </c>
      <c r="J349">
        <f>IF(COMMATS!J352='Master Answer Key'!$B351, 1, 0)</f>
        <v>1</v>
      </c>
      <c r="K349">
        <f>IF(COMMATS!K352='Master Answer Key'!$B351, 1, 0)</f>
        <v>1</v>
      </c>
      <c r="L349">
        <f>IF(COMMATS!L352='Master Answer Key'!$B351, 1, 0)</f>
        <v>1</v>
      </c>
      <c r="M349">
        <f>IF(COMMATS!M352='Master Answer Key'!$B351, 1, 0)</f>
        <v>1</v>
      </c>
      <c r="N349">
        <f>IF(COMMATS!N352='Master Answer Key'!$B351, 1, 0)</f>
        <v>1</v>
      </c>
      <c r="O349">
        <f>IF(COMMATS!O352='Master Answer Key'!$B351, 1, 0)</f>
        <v>1</v>
      </c>
      <c r="P349">
        <f>IF(COMMATS!P352='Master Answer Key'!$B351, 1, 0)</f>
        <v>1</v>
      </c>
      <c r="Q349">
        <f>IF(COMMATS!Q352='Master Answer Key'!$B351, 1, 0)</f>
        <v>1</v>
      </c>
      <c r="R349">
        <f>IF(COMMATS!R352='Master Answer Key'!$B351, 1, 0)</f>
        <v>0</v>
      </c>
      <c r="S349">
        <f>IF(COMMATS!S352='Master Answer Key'!$B351, 1, 0)</f>
        <v>0</v>
      </c>
      <c r="T349">
        <f>IF(COMMATS!T352='Master Answer Key'!$B351, 1, 0)</f>
        <v>1</v>
      </c>
      <c r="U349">
        <f>IF(COMMATS!U352='Master Answer Key'!$B351, 1, 0)</f>
        <v>1</v>
      </c>
      <c r="V349">
        <f>IF(COMMATS!V352='Master Answer Key'!$B351, 1, 0)</f>
        <v>1</v>
      </c>
      <c r="W349">
        <f>IF(COMMATS!W352='Master Answer Key'!$B351, 1, 0)</f>
        <v>0</v>
      </c>
      <c r="X349">
        <f>IF(COMMATS!X352='Master Answer Key'!$B351, 1, 0)</f>
        <v>1</v>
      </c>
      <c r="Y349">
        <f>IF(COMMATS!Y352='Master Answer Key'!$B351, 1, 0)</f>
        <v>0</v>
      </c>
      <c r="Z349">
        <f>IF(COMMATS!Z352='Master Answer Key'!$B351, 1, 0)</f>
        <v>0</v>
      </c>
      <c r="AA349">
        <f>IF(COMMATS!AA352='Master Answer Key'!$B351, 1, 0)</f>
        <v>1</v>
      </c>
      <c r="AB349">
        <f>IF(COMMATS!AB352='Master Answer Key'!$B351, 1, 0)</f>
        <v>1</v>
      </c>
      <c r="AC349">
        <f>IF(COMMATS!AC352='Master Answer Key'!$B351, 1, 0)</f>
        <v>0</v>
      </c>
      <c r="AD349">
        <f>IF(COMMATS!AD352='Master Answer Key'!$B351, 1, 0)</f>
        <v>1</v>
      </c>
      <c r="AE349">
        <f>IF(COMMATS!AE352='Master Answer Key'!$B351, 1, 0)</f>
        <v>1</v>
      </c>
      <c r="AF349">
        <f>IF(COMMATS!AF352='Master Answer Key'!$B351, 1, 0)</f>
        <v>1</v>
      </c>
      <c r="AG349">
        <f>IF(COMMATS!AG352='Master Answer Key'!$B351, 1, 0)</f>
        <v>1</v>
      </c>
      <c r="AH349">
        <f>IF(COMMATS!AH352='Master Answer Key'!$B351, 1, 0)</f>
        <v>1</v>
      </c>
      <c r="AI349">
        <f>IF(COMMATS!AI352='Master Answer Key'!$B351, 1, 0)</f>
        <v>1</v>
      </c>
      <c r="AJ349">
        <f>IF(COMMATS!AJ352='Master Answer Key'!$B351, 1, 0)</f>
        <v>1</v>
      </c>
      <c r="AK349">
        <f>IF(COMMATS!AK352='Master Answer Key'!$B351, 1, 0)</f>
        <v>1</v>
      </c>
      <c r="AL349">
        <f>IF(COMMATS!AL352='Master Answer Key'!$B351, 1, 0)</f>
        <v>1</v>
      </c>
      <c r="AM349">
        <f>IF(COMMATS!AM352='Master Answer Key'!$B351, 1, 0)</f>
        <v>1</v>
      </c>
      <c r="AN349">
        <f>IF(COMMATS!AN352='Master Answer Key'!$B351, 1, 0)</f>
        <v>0</v>
      </c>
    </row>
    <row r="350">
      <c r="A350" s="5" t="s">
        <v>455</v>
      </c>
      <c r="B350">
        <f>IF(COMMATS!B353='Master Answer Key'!$B352, 1, 0)</f>
        <v>1</v>
      </c>
      <c r="C350">
        <f>IF(COMMATS!C353='Master Answer Key'!$B352, 1, 0)</f>
        <v>0</v>
      </c>
      <c r="D350">
        <f>IF(COMMATS!D353='Master Answer Key'!$B352, 1, 0)</f>
        <v>1</v>
      </c>
      <c r="E350">
        <f>IF(COMMATS!E353='Master Answer Key'!$B352, 1, 0)</f>
        <v>1</v>
      </c>
      <c r="F350">
        <f>IF(COMMATS!F353='Master Answer Key'!$B352, 1, 0)</f>
        <v>1</v>
      </c>
      <c r="G350">
        <f>IF(COMMATS!G353='Master Answer Key'!$B352, 1, 0)</f>
        <v>0</v>
      </c>
      <c r="H350">
        <f>IF(COMMATS!H353='Master Answer Key'!$B352, 1, 0)</f>
        <v>1</v>
      </c>
      <c r="I350">
        <f>IF(COMMATS!I353='Master Answer Key'!$B352, 1, 0)</f>
        <v>0</v>
      </c>
      <c r="J350">
        <f>IF(COMMATS!J353='Master Answer Key'!$B352, 1, 0)</f>
        <v>1</v>
      </c>
      <c r="K350">
        <f>IF(COMMATS!K353='Master Answer Key'!$B352, 1, 0)</f>
        <v>1</v>
      </c>
      <c r="L350">
        <f>IF(COMMATS!L353='Master Answer Key'!$B352, 1, 0)</f>
        <v>1</v>
      </c>
      <c r="M350">
        <f>IF(COMMATS!M353='Master Answer Key'!$B352, 1, 0)</f>
        <v>1</v>
      </c>
      <c r="N350">
        <f>IF(COMMATS!N353='Master Answer Key'!$B352, 1, 0)</f>
        <v>1</v>
      </c>
      <c r="O350">
        <f>IF(COMMATS!O353='Master Answer Key'!$B352, 1, 0)</f>
        <v>1</v>
      </c>
      <c r="P350">
        <f>IF(COMMATS!P353='Master Answer Key'!$B352, 1, 0)</f>
        <v>1</v>
      </c>
      <c r="Q350">
        <f>IF(COMMATS!Q353='Master Answer Key'!$B352, 1, 0)</f>
        <v>1</v>
      </c>
      <c r="R350">
        <f>IF(COMMATS!R353='Master Answer Key'!$B352, 1, 0)</f>
        <v>0</v>
      </c>
      <c r="S350">
        <f>IF(COMMATS!S353='Master Answer Key'!$B352, 1, 0)</f>
        <v>0</v>
      </c>
      <c r="T350">
        <f>IF(COMMATS!T353='Master Answer Key'!$B352, 1, 0)</f>
        <v>1</v>
      </c>
      <c r="U350">
        <f>IF(COMMATS!U353='Master Answer Key'!$B352, 1, 0)</f>
        <v>1</v>
      </c>
      <c r="V350">
        <f>IF(COMMATS!V353='Master Answer Key'!$B352, 1, 0)</f>
        <v>1</v>
      </c>
      <c r="W350">
        <f>IF(COMMATS!W353='Master Answer Key'!$B352, 1, 0)</f>
        <v>0</v>
      </c>
      <c r="X350">
        <f>IF(COMMATS!X353='Master Answer Key'!$B352, 1, 0)</f>
        <v>0</v>
      </c>
      <c r="Y350">
        <f>IF(COMMATS!Y353='Master Answer Key'!$B352, 1, 0)</f>
        <v>0</v>
      </c>
      <c r="Z350">
        <f>IF(COMMATS!Z353='Master Answer Key'!$B352, 1, 0)</f>
        <v>0</v>
      </c>
      <c r="AA350">
        <f>IF(COMMATS!AA353='Master Answer Key'!$B352, 1, 0)</f>
        <v>1</v>
      </c>
      <c r="AB350">
        <f>IF(COMMATS!AB353='Master Answer Key'!$B352, 1, 0)</f>
        <v>0</v>
      </c>
      <c r="AC350">
        <f>IF(COMMATS!AC353='Master Answer Key'!$B352, 1, 0)</f>
        <v>1</v>
      </c>
      <c r="AD350">
        <f>IF(COMMATS!AD353='Master Answer Key'!$B352, 1, 0)</f>
        <v>1</v>
      </c>
      <c r="AE350">
        <f>IF(COMMATS!AE353='Master Answer Key'!$B352, 1, 0)</f>
        <v>0</v>
      </c>
      <c r="AF350">
        <f>IF(COMMATS!AF353='Master Answer Key'!$B352, 1, 0)</f>
        <v>1</v>
      </c>
      <c r="AG350">
        <f>IF(COMMATS!AG353='Master Answer Key'!$B352, 1, 0)</f>
        <v>0</v>
      </c>
      <c r="AH350">
        <f>IF(COMMATS!AH353='Master Answer Key'!$B352, 1, 0)</f>
        <v>1</v>
      </c>
      <c r="AI350">
        <f>IF(COMMATS!AI353='Master Answer Key'!$B352, 1, 0)</f>
        <v>1</v>
      </c>
      <c r="AJ350">
        <f>IF(COMMATS!AJ353='Master Answer Key'!$B352, 1, 0)</f>
        <v>1</v>
      </c>
      <c r="AK350">
        <f>IF(COMMATS!AK353='Master Answer Key'!$B352, 1, 0)</f>
        <v>1</v>
      </c>
      <c r="AL350">
        <f>IF(COMMATS!AL353='Master Answer Key'!$B352, 1, 0)</f>
        <v>0</v>
      </c>
      <c r="AM350">
        <f>IF(COMMATS!AM353='Master Answer Key'!$B352, 1, 0)</f>
        <v>1</v>
      </c>
      <c r="AN350">
        <f>IF(COMMATS!AN353='Master Answer Key'!$B352, 1, 0)</f>
        <v>0</v>
      </c>
    </row>
    <row r="351">
      <c r="A351" s="5" t="s">
        <v>456</v>
      </c>
      <c r="B351">
        <f>IF(COMMATS!B354='Master Answer Key'!$B353, 1, 0)</f>
        <v>1</v>
      </c>
      <c r="C351">
        <f>IF(COMMATS!C354='Master Answer Key'!$B353, 1, 0)</f>
        <v>0</v>
      </c>
      <c r="D351">
        <f>IF(COMMATS!D354='Master Answer Key'!$B353, 1, 0)</f>
        <v>1</v>
      </c>
      <c r="E351">
        <f>IF(COMMATS!E354='Master Answer Key'!$B353, 1, 0)</f>
        <v>1</v>
      </c>
      <c r="F351">
        <f>IF(COMMATS!F354='Master Answer Key'!$B353, 1, 0)</f>
        <v>1</v>
      </c>
      <c r="G351">
        <f>IF(COMMATS!G354='Master Answer Key'!$B353, 1, 0)</f>
        <v>0</v>
      </c>
      <c r="H351">
        <f>IF(COMMATS!H354='Master Answer Key'!$B353, 1, 0)</f>
        <v>1</v>
      </c>
      <c r="I351">
        <f>IF(COMMATS!I354='Master Answer Key'!$B353, 1, 0)</f>
        <v>0</v>
      </c>
      <c r="J351">
        <f>IF(COMMATS!J354='Master Answer Key'!$B353, 1, 0)</f>
        <v>1</v>
      </c>
      <c r="K351">
        <f>IF(COMMATS!K354='Master Answer Key'!$B353, 1, 0)</f>
        <v>0</v>
      </c>
      <c r="L351">
        <f>IF(COMMATS!L354='Master Answer Key'!$B353, 1, 0)</f>
        <v>1</v>
      </c>
      <c r="M351">
        <f>IF(COMMATS!M354='Master Answer Key'!$B353, 1, 0)</f>
        <v>1</v>
      </c>
      <c r="N351">
        <f>IF(COMMATS!N354='Master Answer Key'!$B353, 1, 0)</f>
        <v>1</v>
      </c>
      <c r="O351">
        <f>IF(COMMATS!O354='Master Answer Key'!$B353, 1, 0)</f>
        <v>1</v>
      </c>
      <c r="P351">
        <f>IF(COMMATS!P354='Master Answer Key'!$B353, 1, 0)</f>
        <v>1</v>
      </c>
      <c r="Q351">
        <f>IF(COMMATS!Q354='Master Answer Key'!$B353, 1, 0)</f>
        <v>0</v>
      </c>
      <c r="R351">
        <f>IF(COMMATS!R354='Master Answer Key'!$B353, 1, 0)</f>
        <v>1</v>
      </c>
      <c r="S351">
        <f>IF(COMMATS!S354='Master Answer Key'!$B353, 1, 0)</f>
        <v>1</v>
      </c>
      <c r="T351">
        <f>IF(COMMATS!T354='Master Answer Key'!$B353, 1, 0)</f>
        <v>1</v>
      </c>
      <c r="U351">
        <f>IF(COMMATS!U354='Master Answer Key'!$B353, 1, 0)</f>
        <v>1</v>
      </c>
      <c r="V351">
        <f>IF(COMMATS!V354='Master Answer Key'!$B353, 1, 0)</f>
        <v>1</v>
      </c>
      <c r="W351">
        <f>IF(COMMATS!W354='Master Answer Key'!$B353, 1, 0)</f>
        <v>0</v>
      </c>
      <c r="X351">
        <f>IF(COMMATS!X354='Master Answer Key'!$B353, 1, 0)</f>
        <v>1</v>
      </c>
      <c r="Y351">
        <f>IF(COMMATS!Y354='Master Answer Key'!$B353, 1, 0)</f>
        <v>0</v>
      </c>
      <c r="Z351">
        <f>IF(COMMATS!Z354='Master Answer Key'!$B353, 1, 0)</f>
        <v>0</v>
      </c>
      <c r="AA351">
        <f>IF(COMMATS!AA354='Master Answer Key'!$B353, 1, 0)</f>
        <v>1</v>
      </c>
      <c r="AB351">
        <f>IF(COMMATS!AB354='Master Answer Key'!$B353, 1, 0)</f>
        <v>1</v>
      </c>
      <c r="AC351">
        <f>IF(COMMATS!AC354='Master Answer Key'!$B353, 1, 0)</f>
        <v>0</v>
      </c>
      <c r="AD351">
        <f>IF(COMMATS!AD354='Master Answer Key'!$B353, 1, 0)</f>
        <v>1</v>
      </c>
      <c r="AE351">
        <f>IF(COMMATS!AE354='Master Answer Key'!$B353, 1, 0)</f>
        <v>1</v>
      </c>
      <c r="AF351">
        <f>IF(COMMATS!AF354='Master Answer Key'!$B353, 1, 0)</f>
        <v>1</v>
      </c>
      <c r="AG351">
        <f>IF(COMMATS!AG354='Master Answer Key'!$B353, 1, 0)</f>
        <v>1</v>
      </c>
      <c r="AH351">
        <f>IF(COMMATS!AH354='Master Answer Key'!$B353, 1, 0)</f>
        <v>1</v>
      </c>
      <c r="AI351">
        <f>IF(COMMATS!AI354='Master Answer Key'!$B353, 1, 0)</f>
        <v>1</v>
      </c>
      <c r="AJ351">
        <f>IF(COMMATS!AJ354='Master Answer Key'!$B353, 1, 0)</f>
        <v>0</v>
      </c>
      <c r="AK351">
        <f>IF(COMMATS!AK354='Master Answer Key'!$B353, 1, 0)</f>
        <v>1</v>
      </c>
      <c r="AL351">
        <f>IF(COMMATS!AL354='Master Answer Key'!$B353, 1, 0)</f>
        <v>1</v>
      </c>
      <c r="AM351">
        <f>IF(COMMATS!AM354='Master Answer Key'!$B353, 1, 0)</f>
        <v>0</v>
      </c>
      <c r="AN351">
        <f>IF(COMMATS!AN354='Master Answer Key'!$B353, 1, 0)</f>
        <v>0</v>
      </c>
    </row>
    <row r="352">
      <c r="A352" s="5" t="s">
        <v>457</v>
      </c>
      <c r="B352">
        <f>IF(COMMATS!B355='Master Answer Key'!$B354, 1, 0)</f>
        <v>1</v>
      </c>
      <c r="C352">
        <f>IF(COMMATS!C355='Master Answer Key'!$B354, 1, 0)</f>
        <v>1</v>
      </c>
      <c r="D352">
        <f>IF(COMMATS!D355='Master Answer Key'!$B354, 1, 0)</f>
        <v>0</v>
      </c>
      <c r="E352">
        <f>IF(COMMATS!E355='Master Answer Key'!$B354, 1, 0)</f>
        <v>1</v>
      </c>
      <c r="F352">
        <f>IF(COMMATS!F355='Master Answer Key'!$B354, 1, 0)</f>
        <v>1</v>
      </c>
      <c r="G352">
        <f>IF(COMMATS!G355='Master Answer Key'!$B354, 1, 0)</f>
        <v>0</v>
      </c>
      <c r="H352">
        <f>IF(COMMATS!H355='Master Answer Key'!$B354, 1, 0)</f>
        <v>0</v>
      </c>
      <c r="I352">
        <f>IF(COMMATS!I355='Master Answer Key'!$B354, 1, 0)</f>
        <v>0</v>
      </c>
      <c r="J352">
        <f>IF(COMMATS!J355='Master Answer Key'!$B354, 1, 0)</f>
        <v>1</v>
      </c>
      <c r="K352">
        <f>IF(COMMATS!K355='Master Answer Key'!$B354, 1, 0)</f>
        <v>1</v>
      </c>
      <c r="L352">
        <f>IF(COMMATS!L355='Master Answer Key'!$B354, 1, 0)</f>
        <v>1</v>
      </c>
      <c r="M352">
        <f>IF(COMMATS!M355='Master Answer Key'!$B354, 1, 0)</f>
        <v>1</v>
      </c>
      <c r="N352">
        <f>IF(COMMATS!N355='Master Answer Key'!$B354, 1, 0)</f>
        <v>0</v>
      </c>
      <c r="O352">
        <f>IF(COMMATS!O355='Master Answer Key'!$B354, 1, 0)</f>
        <v>1</v>
      </c>
      <c r="P352">
        <f>IF(COMMATS!P355='Master Answer Key'!$B354, 1, 0)</f>
        <v>0</v>
      </c>
      <c r="Q352">
        <f>IF(COMMATS!Q355='Master Answer Key'!$B354, 1, 0)</f>
        <v>0</v>
      </c>
      <c r="R352">
        <f>IF(COMMATS!R355='Master Answer Key'!$B354, 1, 0)</f>
        <v>1</v>
      </c>
      <c r="S352">
        <f>IF(COMMATS!S355='Master Answer Key'!$B354, 1, 0)</f>
        <v>0</v>
      </c>
      <c r="T352">
        <f>IF(COMMATS!T355='Master Answer Key'!$B354, 1, 0)</f>
        <v>0</v>
      </c>
      <c r="U352">
        <f>IF(COMMATS!U355='Master Answer Key'!$B354, 1, 0)</f>
        <v>1</v>
      </c>
      <c r="V352">
        <f>IF(COMMATS!V355='Master Answer Key'!$B354, 1, 0)</f>
        <v>1</v>
      </c>
      <c r="W352">
        <f>IF(COMMATS!W355='Master Answer Key'!$B354, 1, 0)</f>
        <v>0</v>
      </c>
      <c r="X352">
        <f>IF(COMMATS!X355='Master Answer Key'!$B354, 1, 0)</f>
        <v>0</v>
      </c>
      <c r="Y352">
        <f>IF(COMMATS!Y355='Master Answer Key'!$B354, 1, 0)</f>
        <v>0</v>
      </c>
      <c r="Z352">
        <f>IF(COMMATS!Z355='Master Answer Key'!$B354, 1, 0)</f>
        <v>0</v>
      </c>
      <c r="AA352">
        <f>IF(COMMATS!AA355='Master Answer Key'!$B354, 1, 0)</f>
        <v>1</v>
      </c>
      <c r="AB352">
        <f>IF(COMMATS!AB355='Master Answer Key'!$B354, 1, 0)</f>
        <v>1</v>
      </c>
      <c r="AC352">
        <f>IF(COMMATS!AC355='Master Answer Key'!$B354, 1, 0)</f>
        <v>1</v>
      </c>
      <c r="AD352">
        <f>IF(COMMATS!AD355='Master Answer Key'!$B354, 1, 0)</f>
        <v>1</v>
      </c>
      <c r="AE352">
        <f>IF(COMMATS!AE355='Master Answer Key'!$B354, 1, 0)</f>
        <v>0</v>
      </c>
      <c r="AF352">
        <f>IF(COMMATS!AF355='Master Answer Key'!$B354, 1, 0)</f>
        <v>1</v>
      </c>
      <c r="AG352">
        <f>IF(COMMATS!AG355='Master Answer Key'!$B354, 1, 0)</f>
        <v>1</v>
      </c>
      <c r="AH352">
        <f>IF(COMMATS!AH355='Master Answer Key'!$B354, 1, 0)</f>
        <v>1</v>
      </c>
      <c r="AI352">
        <f>IF(COMMATS!AI355='Master Answer Key'!$B354, 1, 0)</f>
        <v>1</v>
      </c>
      <c r="AJ352">
        <f>IF(COMMATS!AJ355='Master Answer Key'!$B354, 1, 0)</f>
        <v>0</v>
      </c>
      <c r="AK352">
        <f>IF(COMMATS!AK355='Master Answer Key'!$B354, 1, 0)</f>
        <v>0</v>
      </c>
      <c r="AL352">
        <f>IF(COMMATS!AL355='Master Answer Key'!$B354, 1, 0)</f>
        <v>1</v>
      </c>
      <c r="AM352">
        <f>IF(COMMATS!AM355='Master Answer Key'!$B354, 1, 0)</f>
        <v>0</v>
      </c>
      <c r="AN352">
        <f>IF(COMMATS!AN355='Master Answer Key'!$B354, 1, 0)</f>
        <v>0</v>
      </c>
    </row>
    <row r="353">
      <c r="A353" s="5" t="s">
        <v>458</v>
      </c>
      <c r="B353">
        <f>IF(COMMATS!B356='Master Answer Key'!$B355, 1, 0)</f>
        <v>1</v>
      </c>
      <c r="C353">
        <f>IF(COMMATS!C356='Master Answer Key'!$B355, 1, 0)</f>
        <v>1</v>
      </c>
      <c r="D353">
        <f>IF(COMMATS!D356='Master Answer Key'!$B355, 1, 0)</f>
        <v>0</v>
      </c>
      <c r="E353">
        <f>IF(COMMATS!E356='Master Answer Key'!$B355, 1, 0)</f>
        <v>1</v>
      </c>
      <c r="F353">
        <f>IF(COMMATS!F356='Master Answer Key'!$B355, 1, 0)</f>
        <v>1</v>
      </c>
      <c r="G353">
        <f>IF(COMMATS!G356='Master Answer Key'!$B355, 1, 0)</f>
        <v>0</v>
      </c>
      <c r="H353">
        <f>IF(COMMATS!H356='Master Answer Key'!$B355, 1, 0)</f>
        <v>1</v>
      </c>
      <c r="I353">
        <f>IF(COMMATS!I356='Master Answer Key'!$B355, 1, 0)</f>
        <v>0</v>
      </c>
      <c r="J353">
        <f>IF(COMMATS!J356='Master Answer Key'!$B355, 1, 0)</f>
        <v>1</v>
      </c>
      <c r="K353">
        <f>IF(COMMATS!K356='Master Answer Key'!$B355, 1, 0)</f>
        <v>0</v>
      </c>
      <c r="L353">
        <f>IF(COMMATS!L356='Master Answer Key'!$B355, 1, 0)</f>
        <v>1</v>
      </c>
      <c r="M353">
        <f>IF(COMMATS!M356='Master Answer Key'!$B355, 1, 0)</f>
        <v>1</v>
      </c>
      <c r="N353">
        <f>IF(COMMATS!N356='Master Answer Key'!$B355, 1, 0)</f>
        <v>1</v>
      </c>
      <c r="O353">
        <f>IF(COMMATS!O356='Master Answer Key'!$B355, 1, 0)</f>
        <v>0</v>
      </c>
      <c r="P353">
        <f>IF(COMMATS!P356='Master Answer Key'!$B355, 1, 0)</f>
        <v>1</v>
      </c>
      <c r="Q353">
        <f>IF(COMMATS!Q356='Master Answer Key'!$B355, 1, 0)</f>
        <v>0</v>
      </c>
      <c r="R353">
        <f>IF(COMMATS!R356='Master Answer Key'!$B355, 1, 0)</f>
        <v>0</v>
      </c>
      <c r="S353">
        <f>IF(COMMATS!S356='Master Answer Key'!$B355, 1, 0)</f>
        <v>0</v>
      </c>
      <c r="T353">
        <f>IF(COMMATS!T356='Master Answer Key'!$B355, 1, 0)</f>
        <v>0</v>
      </c>
      <c r="U353">
        <f>IF(COMMATS!U356='Master Answer Key'!$B355, 1, 0)</f>
        <v>1</v>
      </c>
      <c r="V353">
        <f>IF(COMMATS!V356='Master Answer Key'!$B355, 1, 0)</f>
        <v>1</v>
      </c>
      <c r="W353">
        <f>IF(COMMATS!W356='Master Answer Key'!$B355, 1, 0)</f>
        <v>0</v>
      </c>
      <c r="X353">
        <f>IF(COMMATS!X356='Master Answer Key'!$B355, 1, 0)</f>
        <v>1</v>
      </c>
      <c r="Y353">
        <f>IF(COMMATS!Y356='Master Answer Key'!$B355, 1, 0)</f>
        <v>0</v>
      </c>
      <c r="Z353">
        <f>IF(COMMATS!Z356='Master Answer Key'!$B355, 1, 0)</f>
        <v>0</v>
      </c>
      <c r="AA353">
        <f>IF(COMMATS!AA356='Master Answer Key'!$B355, 1, 0)</f>
        <v>0</v>
      </c>
      <c r="AB353">
        <f>IF(COMMATS!AB356='Master Answer Key'!$B355, 1, 0)</f>
        <v>1</v>
      </c>
      <c r="AC353">
        <f>IF(COMMATS!AC356='Master Answer Key'!$B355, 1, 0)</f>
        <v>1</v>
      </c>
      <c r="AD353">
        <f>IF(COMMATS!AD356='Master Answer Key'!$B355, 1, 0)</f>
        <v>1</v>
      </c>
      <c r="AE353">
        <f>IF(COMMATS!AE356='Master Answer Key'!$B355, 1, 0)</f>
        <v>1</v>
      </c>
      <c r="AF353">
        <f>IF(COMMATS!AF356='Master Answer Key'!$B355, 1, 0)</f>
        <v>0</v>
      </c>
      <c r="AG353">
        <f>IF(COMMATS!AG356='Master Answer Key'!$B355, 1, 0)</f>
        <v>1</v>
      </c>
      <c r="AH353">
        <f>IF(COMMATS!AH356='Master Answer Key'!$B355, 1, 0)</f>
        <v>1</v>
      </c>
      <c r="AI353">
        <f>IF(COMMATS!AI356='Master Answer Key'!$B355, 1, 0)</f>
        <v>0</v>
      </c>
      <c r="AJ353">
        <f>IF(COMMATS!AJ356='Master Answer Key'!$B355, 1, 0)</f>
        <v>0</v>
      </c>
      <c r="AK353">
        <f>IF(COMMATS!AK356='Master Answer Key'!$B355, 1, 0)</f>
        <v>0</v>
      </c>
      <c r="AL353">
        <f>IF(COMMATS!AL356='Master Answer Key'!$B355, 1, 0)</f>
        <v>1</v>
      </c>
      <c r="AM353">
        <f>IF(COMMATS!AM356='Master Answer Key'!$B355, 1, 0)</f>
        <v>0</v>
      </c>
      <c r="AN353">
        <f>IF(COMMATS!AN356='Master Answer Key'!$B355, 1, 0)</f>
        <v>0</v>
      </c>
    </row>
    <row r="354">
      <c r="A354" s="5" t="s">
        <v>459</v>
      </c>
      <c r="B354">
        <f>IF(COMMATS!B357='Master Answer Key'!$B356, 1, 0)</f>
        <v>0</v>
      </c>
      <c r="C354">
        <f>IF(COMMATS!C357='Master Answer Key'!$B356, 1, 0)</f>
        <v>0</v>
      </c>
      <c r="D354">
        <f>IF(COMMATS!D357='Master Answer Key'!$B356, 1, 0)</f>
        <v>0</v>
      </c>
      <c r="E354">
        <f>IF(COMMATS!E357='Master Answer Key'!$B356, 1, 0)</f>
        <v>1</v>
      </c>
      <c r="F354">
        <f>IF(COMMATS!F357='Master Answer Key'!$B356, 1, 0)</f>
        <v>1</v>
      </c>
      <c r="G354">
        <f>IF(COMMATS!G357='Master Answer Key'!$B356, 1, 0)</f>
        <v>0</v>
      </c>
      <c r="H354">
        <f>IF(COMMATS!H357='Master Answer Key'!$B356, 1, 0)</f>
        <v>1</v>
      </c>
      <c r="I354">
        <f>IF(COMMATS!I357='Master Answer Key'!$B356, 1, 0)</f>
        <v>0</v>
      </c>
      <c r="J354">
        <f>IF(COMMATS!J357='Master Answer Key'!$B356, 1, 0)</f>
        <v>1</v>
      </c>
      <c r="K354">
        <f>IF(COMMATS!K357='Master Answer Key'!$B356, 1, 0)</f>
        <v>0</v>
      </c>
      <c r="L354">
        <f>IF(COMMATS!L357='Master Answer Key'!$B356, 1, 0)</f>
        <v>1</v>
      </c>
      <c r="M354">
        <f>IF(COMMATS!M357='Master Answer Key'!$B356, 1, 0)</f>
        <v>1</v>
      </c>
      <c r="N354">
        <f>IF(COMMATS!N357='Master Answer Key'!$B356, 1, 0)</f>
        <v>0</v>
      </c>
      <c r="O354">
        <f>IF(COMMATS!O357='Master Answer Key'!$B356, 1, 0)</f>
        <v>1</v>
      </c>
      <c r="P354">
        <f>IF(COMMATS!P357='Master Answer Key'!$B356, 1, 0)</f>
        <v>1</v>
      </c>
      <c r="Q354">
        <f>IF(COMMATS!Q357='Master Answer Key'!$B356, 1, 0)</f>
        <v>0</v>
      </c>
      <c r="R354">
        <f>IF(COMMATS!R357='Master Answer Key'!$B356, 1, 0)</f>
        <v>1</v>
      </c>
      <c r="S354">
        <f>IF(COMMATS!S357='Master Answer Key'!$B356, 1, 0)</f>
        <v>0</v>
      </c>
      <c r="T354">
        <f>IF(COMMATS!T357='Master Answer Key'!$B356, 1, 0)</f>
        <v>1</v>
      </c>
      <c r="U354">
        <f>IF(COMMATS!U357='Master Answer Key'!$B356, 1, 0)</f>
        <v>1</v>
      </c>
      <c r="V354">
        <f>IF(COMMATS!V357='Master Answer Key'!$B356, 1, 0)</f>
        <v>1</v>
      </c>
      <c r="W354">
        <f>IF(COMMATS!W357='Master Answer Key'!$B356, 1, 0)</f>
        <v>0</v>
      </c>
      <c r="X354">
        <f>IF(COMMATS!X357='Master Answer Key'!$B356, 1, 0)</f>
        <v>0</v>
      </c>
      <c r="Y354">
        <f>IF(COMMATS!Y357='Master Answer Key'!$B356, 1, 0)</f>
        <v>0</v>
      </c>
      <c r="Z354">
        <f>IF(COMMATS!Z357='Master Answer Key'!$B356, 1, 0)</f>
        <v>0</v>
      </c>
      <c r="AA354">
        <f>IF(COMMATS!AA357='Master Answer Key'!$B356, 1, 0)</f>
        <v>0</v>
      </c>
      <c r="AB354">
        <f>IF(COMMATS!AB357='Master Answer Key'!$B356, 1, 0)</f>
        <v>0</v>
      </c>
      <c r="AC354">
        <f>IF(COMMATS!AC357='Master Answer Key'!$B356, 1, 0)</f>
        <v>0</v>
      </c>
      <c r="AD354">
        <f>IF(COMMATS!AD357='Master Answer Key'!$B356, 1, 0)</f>
        <v>0</v>
      </c>
      <c r="AE354">
        <f>IF(COMMATS!AE357='Master Answer Key'!$B356, 1, 0)</f>
        <v>0</v>
      </c>
      <c r="AF354">
        <f>IF(COMMATS!AF357='Master Answer Key'!$B356, 1, 0)</f>
        <v>0</v>
      </c>
      <c r="AG354">
        <f>IF(COMMATS!AG357='Master Answer Key'!$B356, 1, 0)</f>
        <v>0</v>
      </c>
      <c r="AH354">
        <f>IF(COMMATS!AH357='Master Answer Key'!$B356, 1, 0)</f>
        <v>0</v>
      </c>
      <c r="AI354">
        <f>IF(COMMATS!AI357='Master Answer Key'!$B356, 1, 0)</f>
        <v>1</v>
      </c>
      <c r="AJ354">
        <f>IF(COMMATS!AJ357='Master Answer Key'!$B356, 1, 0)</f>
        <v>1</v>
      </c>
      <c r="AK354">
        <f>IF(COMMATS!AK357='Master Answer Key'!$B356, 1, 0)</f>
        <v>0</v>
      </c>
      <c r="AL354">
        <f>IF(COMMATS!AL357='Master Answer Key'!$B356, 1, 0)</f>
        <v>0</v>
      </c>
      <c r="AM354">
        <f>IF(COMMATS!AM357='Master Answer Key'!$B356, 1, 0)</f>
        <v>1</v>
      </c>
      <c r="AN354">
        <f>IF(COMMATS!AN357='Master Answer Key'!$B356, 1, 0)</f>
        <v>0</v>
      </c>
    </row>
    <row r="355">
      <c r="A355" s="5" t="s">
        <v>460</v>
      </c>
      <c r="B355">
        <f>IF(COMMATS!B358='Master Answer Key'!$B357, 1, 0)</f>
        <v>1</v>
      </c>
      <c r="C355">
        <f>IF(COMMATS!C358='Master Answer Key'!$B357, 1, 0)</f>
        <v>1</v>
      </c>
      <c r="D355">
        <f>IF(COMMATS!D358='Master Answer Key'!$B357, 1, 0)</f>
        <v>0</v>
      </c>
      <c r="E355">
        <f>IF(COMMATS!E358='Master Answer Key'!$B357, 1, 0)</f>
        <v>1</v>
      </c>
      <c r="F355">
        <f>IF(COMMATS!F358='Master Answer Key'!$B357, 1, 0)</f>
        <v>1</v>
      </c>
      <c r="G355">
        <f>IF(COMMATS!G358='Master Answer Key'!$B357, 1, 0)</f>
        <v>0</v>
      </c>
      <c r="H355">
        <f>IF(COMMATS!H358='Master Answer Key'!$B357, 1, 0)</f>
        <v>1</v>
      </c>
      <c r="I355">
        <f>IF(COMMATS!I358='Master Answer Key'!$B357, 1, 0)</f>
        <v>1</v>
      </c>
      <c r="J355">
        <f>IF(COMMATS!J358='Master Answer Key'!$B357, 1, 0)</f>
        <v>1</v>
      </c>
      <c r="K355">
        <f>IF(COMMATS!K358='Master Answer Key'!$B357, 1, 0)</f>
        <v>0</v>
      </c>
      <c r="L355">
        <f>IF(COMMATS!L358='Master Answer Key'!$B357, 1, 0)</f>
        <v>1</v>
      </c>
      <c r="M355">
        <f>IF(COMMATS!M358='Master Answer Key'!$B357, 1, 0)</f>
        <v>1</v>
      </c>
      <c r="N355">
        <f>IF(COMMATS!N358='Master Answer Key'!$B357, 1, 0)</f>
        <v>1</v>
      </c>
      <c r="O355">
        <f>IF(COMMATS!O358='Master Answer Key'!$B357, 1, 0)</f>
        <v>1</v>
      </c>
      <c r="P355">
        <f>IF(COMMATS!P358='Master Answer Key'!$B357, 1, 0)</f>
        <v>1</v>
      </c>
      <c r="Q355">
        <f>IF(COMMATS!Q358='Master Answer Key'!$B357, 1, 0)</f>
        <v>1</v>
      </c>
      <c r="R355">
        <f>IF(COMMATS!R358='Master Answer Key'!$B357, 1, 0)</f>
        <v>0</v>
      </c>
      <c r="S355">
        <f>IF(COMMATS!S358='Master Answer Key'!$B357, 1, 0)</f>
        <v>0</v>
      </c>
      <c r="T355">
        <f>IF(COMMATS!T358='Master Answer Key'!$B357, 1, 0)</f>
        <v>0</v>
      </c>
      <c r="U355">
        <f>IF(COMMATS!U358='Master Answer Key'!$B357, 1, 0)</f>
        <v>1</v>
      </c>
      <c r="V355">
        <f>IF(COMMATS!V358='Master Answer Key'!$B357, 1, 0)</f>
        <v>1</v>
      </c>
      <c r="W355">
        <f>IF(COMMATS!W358='Master Answer Key'!$B357, 1, 0)</f>
        <v>0</v>
      </c>
      <c r="X355">
        <f>IF(COMMATS!X358='Master Answer Key'!$B357, 1, 0)</f>
        <v>0</v>
      </c>
      <c r="Y355">
        <f>IF(COMMATS!Y358='Master Answer Key'!$B357, 1, 0)</f>
        <v>0</v>
      </c>
      <c r="Z355">
        <f>IF(COMMATS!Z358='Master Answer Key'!$B357, 1, 0)</f>
        <v>0</v>
      </c>
      <c r="AA355">
        <f>IF(COMMATS!AA358='Master Answer Key'!$B357, 1, 0)</f>
        <v>1</v>
      </c>
      <c r="AB355">
        <f>IF(COMMATS!AB358='Master Answer Key'!$B357, 1, 0)</f>
        <v>1</v>
      </c>
      <c r="AC355">
        <f>IF(COMMATS!AC358='Master Answer Key'!$B357, 1, 0)</f>
        <v>0</v>
      </c>
      <c r="AD355">
        <f>IF(COMMATS!AD358='Master Answer Key'!$B357, 1, 0)</f>
        <v>1</v>
      </c>
      <c r="AE355">
        <f>IF(COMMATS!AE358='Master Answer Key'!$B357, 1, 0)</f>
        <v>0</v>
      </c>
      <c r="AF355">
        <f>IF(COMMATS!AF358='Master Answer Key'!$B357, 1, 0)</f>
        <v>0</v>
      </c>
      <c r="AG355">
        <f>IF(COMMATS!AG358='Master Answer Key'!$B357, 1, 0)</f>
        <v>1</v>
      </c>
      <c r="AH355">
        <f>IF(COMMATS!AH358='Master Answer Key'!$B357, 1, 0)</f>
        <v>1</v>
      </c>
      <c r="AI355">
        <f>IF(COMMATS!AI358='Master Answer Key'!$B357, 1, 0)</f>
        <v>1</v>
      </c>
      <c r="AJ355">
        <f>IF(COMMATS!AJ358='Master Answer Key'!$B357, 1, 0)</f>
        <v>1</v>
      </c>
      <c r="AK355">
        <f>IF(COMMATS!AK358='Master Answer Key'!$B357, 1, 0)</f>
        <v>1</v>
      </c>
      <c r="AL355">
        <f>IF(COMMATS!AL358='Master Answer Key'!$B357, 1, 0)</f>
        <v>0</v>
      </c>
      <c r="AM355">
        <f>IF(COMMATS!AM358='Master Answer Key'!$B357, 1, 0)</f>
        <v>0</v>
      </c>
      <c r="AN355">
        <f>IF(COMMATS!AN358='Master Answer Key'!$B357, 1, 0)</f>
        <v>0</v>
      </c>
    </row>
    <row r="356">
      <c r="A356" s="5" t="s">
        <v>461</v>
      </c>
      <c r="B356">
        <f>IF(COMMATS!B359='Master Answer Key'!$B358, 1, 0)</f>
        <v>1</v>
      </c>
      <c r="C356">
        <f>IF(COMMATS!C359='Master Answer Key'!$B358, 1, 0)</f>
        <v>1</v>
      </c>
      <c r="D356">
        <f>IF(COMMATS!D359='Master Answer Key'!$B358, 1, 0)</f>
        <v>0</v>
      </c>
      <c r="E356">
        <f>IF(COMMATS!E359='Master Answer Key'!$B358, 1, 0)</f>
        <v>1</v>
      </c>
      <c r="F356">
        <f>IF(COMMATS!F359='Master Answer Key'!$B358, 1, 0)</f>
        <v>1</v>
      </c>
      <c r="G356">
        <f>IF(COMMATS!G359='Master Answer Key'!$B358, 1, 0)</f>
        <v>0</v>
      </c>
      <c r="H356">
        <f>IF(COMMATS!H359='Master Answer Key'!$B358, 1, 0)</f>
        <v>0</v>
      </c>
      <c r="I356">
        <f>IF(COMMATS!I359='Master Answer Key'!$B358, 1, 0)</f>
        <v>0</v>
      </c>
      <c r="J356">
        <f>IF(COMMATS!J359='Master Answer Key'!$B358, 1, 0)</f>
        <v>1</v>
      </c>
      <c r="K356">
        <f>IF(COMMATS!K359='Master Answer Key'!$B358, 1, 0)</f>
        <v>1</v>
      </c>
      <c r="L356">
        <f>IF(COMMATS!L359='Master Answer Key'!$B358, 1, 0)</f>
        <v>1</v>
      </c>
      <c r="M356">
        <f>IF(COMMATS!M359='Master Answer Key'!$B358, 1, 0)</f>
        <v>0</v>
      </c>
      <c r="N356">
        <f>IF(COMMATS!N359='Master Answer Key'!$B358, 1, 0)</f>
        <v>1</v>
      </c>
      <c r="O356">
        <f>IF(COMMATS!O359='Master Answer Key'!$B358, 1, 0)</f>
        <v>1</v>
      </c>
      <c r="P356">
        <f>IF(COMMATS!P359='Master Answer Key'!$B358, 1, 0)</f>
        <v>0</v>
      </c>
      <c r="Q356">
        <f>IF(COMMATS!Q359='Master Answer Key'!$B358, 1, 0)</f>
        <v>0</v>
      </c>
      <c r="R356">
        <f>IF(COMMATS!R359='Master Answer Key'!$B358, 1, 0)</f>
        <v>1</v>
      </c>
      <c r="S356">
        <f>IF(COMMATS!S359='Master Answer Key'!$B358, 1, 0)</f>
        <v>0</v>
      </c>
      <c r="T356">
        <f>IF(COMMATS!T359='Master Answer Key'!$B358, 1, 0)</f>
        <v>1</v>
      </c>
      <c r="U356">
        <f>IF(COMMATS!U359='Master Answer Key'!$B358, 1, 0)</f>
        <v>1</v>
      </c>
      <c r="V356">
        <f>IF(COMMATS!V359='Master Answer Key'!$B358, 1, 0)</f>
        <v>1</v>
      </c>
      <c r="W356">
        <f>IF(COMMATS!W359='Master Answer Key'!$B358, 1, 0)</f>
        <v>0</v>
      </c>
      <c r="X356">
        <f>IF(COMMATS!X359='Master Answer Key'!$B358, 1, 0)</f>
        <v>0</v>
      </c>
      <c r="Y356">
        <f>IF(COMMATS!Y359='Master Answer Key'!$B358, 1, 0)</f>
        <v>0</v>
      </c>
      <c r="Z356">
        <f>IF(COMMATS!Z359='Master Answer Key'!$B358, 1, 0)</f>
        <v>0</v>
      </c>
      <c r="AA356">
        <f>IF(COMMATS!AA359='Master Answer Key'!$B358, 1, 0)</f>
        <v>1</v>
      </c>
      <c r="AB356">
        <f>IF(COMMATS!AB359='Master Answer Key'!$B358, 1, 0)</f>
        <v>1</v>
      </c>
      <c r="AC356">
        <f>IF(COMMATS!AC359='Master Answer Key'!$B358, 1, 0)</f>
        <v>0</v>
      </c>
      <c r="AD356">
        <f>IF(COMMATS!AD359='Master Answer Key'!$B358, 1, 0)</f>
        <v>1</v>
      </c>
      <c r="AE356">
        <f>IF(COMMATS!AE359='Master Answer Key'!$B358, 1, 0)</f>
        <v>0</v>
      </c>
      <c r="AF356">
        <f>IF(COMMATS!AF359='Master Answer Key'!$B358, 1, 0)</f>
        <v>0</v>
      </c>
      <c r="AG356">
        <f>IF(COMMATS!AG359='Master Answer Key'!$B358, 1, 0)</f>
        <v>1</v>
      </c>
      <c r="AH356">
        <f>IF(COMMATS!AH359='Master Answer Key'!$B358, 1, 0)</f>
        <v>0</v>
      </c>
      <c r="AI356">
        <f>IF(COMMATS!AI359='Master Answer Key'!$B358, 1, 0)</f>
        <v>1</v>
      </c>
      <c r="AJ356">
        <f>IF(COMMATS!AJ359='Master Answer Key'!$B358, 1, 0)</f>
        <v>0</v>
      </c>
      <c r="AK356">
        <f>IF(COMMATS!AK359='Master Answer Key'!$B358, 1, 0)</f>
        <v>0</v>
      </c>
      <c r="AL356">
        <f>IF(COMMATS!AL359='Master Answer Key'!$B358, 1, 0)</f>
        <v>0</v>
      </c>
      <c r="AM356">
        <f>IF(COMMATS!AM359='Master Answer Key'!$B358, 1, 0)</f>
        <v>0</v>
      </c>
      <c r="AN356">
        <f>IF(COMMATS!AN359='Master Answer Key'!$B358, 1, 0)</f>
        <v>0</v>
      </c>
    </row>
    <row r="357">
      <c r="A357" s="5" t="s">
        <v>462</v>
      </c>
      <c r="B357">
        <f>IF(COMMATS!B360='Master Answer Key'!$B359, 1, 0)</f>
        <v>1</v>
      </c>
      <c r="C357">
        <f>IF(COMMATS!C360='Master Answer Key'!$B359, 1, 0)</f>
        <v>0</v>
      </c>
      <c r="D357">
        <f>IF(COMMATS!D360='Master Answer Key'!$B359, 1, 0)</f>
        <v>1</v>
      </c>
      <c r="E357">
        <f>IF(COMMATS!E360='Master Answer Key'!$B359, 1, 0)</f>
        <v>1</v>
      </c>
      <c r="F357">
        <f>IF(COMMATS!F360='Master Answer Key'!$B359, 1, 0)</f>
        <v>1</v>
      </c>
      <c r="G357">
        <f>IF(COMMATS!G360='Master Answer Key'!$B359, 1, 0)</f>
        <v>0</v>
      </c>
      <c r="H357">
        <f>IF(COMMATS!H360='Master Answer Key'!$B359, 1, 0)</f>
        <v>1</v>
      </c>
      <c r="I357">
        <f>IF(COMMATS!I360='Master Answer Key'!$B359, 1, 0)</f>
        <v>1</v>
      </c>
      <c r="J357">
        <f>IF(COMMATS!J360='Master Answer Key'!$B359, 1, 0)</f>
        <v>1</v>
      </c>
      <c r="K357">
        <f>IF(COMMATS!K360='Master Answer Key'!$B359, 1, 0)</f>
        <v>1</v>
      </c>
      <c r="L357">
        <f>IF(COMMATS!L360='Master Answer Key'!$B359, 1, 0)</f>
        <v>1</v>
      </c>
      <c r="M357">
        <f>IF(COMMATS!M360='Master Answer Key'!$B359, 1, 0)</f>
        <v>1</v>
      </c>
      <c r="N357">
        <f>IF(COMMATS!N360='Master Answer Key'!$B359, 1, 0)</f>
        <v>1</v>
      </c>
      <c r="O357">
        <f>IF(COMMATS!O360='Master Answer Key'!$B359, 1, 0)</f>
        <v>1</v>
      </c>
      <c r="P357">
        <f>IF(COMMATS!P360='Master Answer Key'!$B359, 1, 0)</f>
        <v>1</v>
      </c>
      <c r="Q357">
        <f>IF(COMMATS!Q360='Master Answer Key'!$B359, 1, 0)</f>
        <v>1</v>
      </c>
      <c r="R357">
        <f>IF(COMMATS!R360='Master Answer Key'!$B359, 1, 0)</f>
        <v>1</v>
      </c>
      <c r="S357">
        <f>IF(COMMATS!S360='Master Answer Key'!$B359, 1, 0)</f>
        <v>0</v>
      </c>
      <c r="T357">
        <f>IF(COMMATS!T360='Master Answer Key'!$B359, 1, 0)</f>
        <v>0</v>
      </c>
      <c r="U357">
        <f>IF(COMMATS!U360='Master Answer Key'!$B359, 1, 0)</f>
        <v>1</v>
      </c>
      <c r="V357">
        <f>IF(COMMATS!V360='Master Answer Key'!$B359, 1, 0)</f>
        <v>1</v>
      </c>
      <c r="W357">
        <f>IF(COMMATS!W360='Master Answer Key'!$B359, 1, 0)</f>
        <v>0</v>
      </c>
      <c r="X357">
        <f>IF(COMMATS!X360='Master Answer Key'!$B359, 1, 0)</f>
        <v>1</v>
      </c>
      <c r="Y357">
        <f>IF(COMMATS!Y360='Master Answer Key'!$B359, 1, 0)</f>
        <v>0</v>
      </c>
      <c r="Z357">
        <f>IF(COMMATS!Z360='Master Answer Key'!$B359, 1, 0)</f>
        <v>0</v>
      </c>
      <c r="AA357">
        <f>IF(COMMATS!AA360='Master Answer Key'!$B359, 1, 0)</f>
        <v>1</v>
      </c>
      <c r="AB357">
        <f>IF(COMMATS!AB360='Master Answer Key'!$B359, 1, 0)</f>
        <v>1</v>
      </c>
      <c r="AC357">
        <f>IF(COMMATS!AC360='Master Answer Key'!$B359, 1, 0)</f>
        <v>0</v>
      </c>
      <c r="AD357">
        <f>IF(COMMATS!AD360='Master Answer Key'!$B359, 1, 0)</f>
        <v>1</v>
      </c>
      <c r="AE357">
        <f>IF(COMMATS!AE360='Master Answer Key'!$B359, 1, 0)</f>
        <v>1</v>
      </c>
      <c r="AF357">
        <f>IF(COMMATS!AF360='Master Answer Key'!$B359, 1, 0)</f>
        <v>1</v>
      </c>
      <c r="AG357">
        <f>IF(COMMATS!AG360='Master Answer Key'!$B359, 1, 0)</f>
        <v>1</v>
      </c>
      <c r="AH357">
        <f>IF(COMMATS!AH360='Master Answer Key'!$B359, 1, 0)</f>
        <v>0</v>
      </c>
      <c r="AI357">
        <f>IF(COMMATS!AI360='Master Answer Key'!$B359, 1, 0)</f>
        <v>0</v>
      </c>
      <c r="AJ357">
        <f>IF(COMMATS!AJ360='Master Answer Key'!$B359, 1, 0)</f>
        <v>1</v>
      </c>
      <c r="AK357">
        <f>IF(COMMATS!AK360='Master Answer Key'!$B359, 1, 0)</f>
        <v>1</v>
      </c>
      <c r="AL357">
        <f>IF(COMMATS!AL360='Master Answer Key'!$B359, 1, 0)</f>
        <v>1</v>
      </c>
      <c r="AM357">
        <f>IF(COMMATS!AM360='Master Answer Key'!$B359, 1, 0)</f>
        <v>0</v>
      </c>
      <c r="AN357">
        <f>IF(COMMATS!AN360='Master Answer Key'!$B359, 1, 0)</f>
        <v>0</v>
      </c>
    </row>
    <row r="358">
      <c r="A358" s="5" t="s">
        <v>463</v>
      </c>
      <c r="B358">
        <f>IF(COMMATS!B361='Master Answer Key'!$B360, 1, 0)</f>
        <v>1</v>
      </c>
      <c r="C358">
        <f>IF(COMMATS!C361='Master Answer Key'!$B360, 1, 0)</f>
        <v>1</v>
      </c>
      <c r="D358">
        <f>IF(COMMATS!D361='Master Answer Key'!$B360, 1, 0)</f>
        <v>1</v>
      </c>
      <c r="E358">
        <f>IF(COMMATS!E361='Master Answer Key'!$B360, 1, 0)</f>
        <v>1</v>
      </c>
      <c r="F358">
        <f>IF(COMMATS!F361='Master Answer Key'!$B360, 1, 0)</f>
        <v>1</v>
      </c>
      <c r="G358">
        <f>IF(COMMATS!G361='Master Answer Key'!$B360, 1, 0)</f>
        <v>0</v>
      </c>
      <c r="H358">
        <f>IF(COMMATS!H361='Master Answer Key'!$B360, 1, 0)</f>
        <v>1</v>
      </c>
      <c r="I358">
        <f>IF(COMMATS!I361='Master Answer Key'!$B360, 1, 0)</f>
        <v>1</v>
      </c>
      <c r="J358">
        <f>IF(COMMATS!J361='Master Answer Key'!$B360, 1, 0)</f>
        <v>0</v>
      </c>
      <c r="K358">
        <f>IF(COMMATS!K361='Master Answer Key'!$B360, 1, 0)</f>
        <v>0</v>
      </c>
      <c r="L358">
        <f>IF(COMMATS!L361='Master Answer Key'!$B360, 1, 0)</f>
        <v>1</v>
      </c>
      <c r="M358">
        <f>IF(COMMATS!M361='Master Answer Key'!$B360, 1, 0)</f>
        <v>0</v>
      </c>
      <c r="N358">
        <f>IF(COMMATS!N361='Master Answer Key'!$B360, 1, 0)</f>
        <v>0</v>
      </c>
      <c r="O358">
        <f>IF(COMMATS!O361='Master Answer Key'!$B360, 1, 0)</f>
        <v>0</v>
      </c>
      <c r="P358">
        <f>IF(COMMATS!P361='Master Answer Key'!$B360, 1, 0)</f>
        <v>1</v>
      </c>
      <c r="Q358">
        <f>IF(COMMATS!Q361='Master Answer Key'!$B360, 1, 0)</f>
        <v>0</v>
      </c>
      <c r="R358">
        <f>IF(COMMATS!R361='Master Answer Key'!$B360, 1, 0)</f>
        <v>1</v>
      </c>
      <c r="S358">
        <f>IF(COMMATS!S361='Master Answer Key'!$B360, 1, 0)</f>
        <v>0</v>
      </c>
      <c r="T358">
        <f>IF(COMMATS!T361='Master Answer Key'!$B360, 1, 0)</f>
        <v>1</v>
      </c>
      <c r="U358">
        <f>IF(COMMATS!U361='Master Answer Key'!$B360, 1, 0)</f>
        <v>0</v>
      </c>
      <c r="V358">
        <f>IF(COMMATS!V361='Master Answer Key'!$B360, 1, 0)</f>
        <v>0</v>
      </c>
      <c r="W358">
        <f>IF(COMMATS!W361='Master Answer Key'!$B360, 1, 0)</f>
        <v>0</v>
      </c>
      <c r="X358">
        <f>IF(COMMATS!X361='Master Answer Key'!$B360, 1, 0)</f>
        <v>0</v>
      </c>
      <c r="Y358">
        <f>IF(COMMATS!Y361='Master Answer Key'!$B360, 1, 0)</f>
        <v>0</v>
      </c>
      <c r="Z358">
        <f>IF(COMMATS!Z361='Master Answer Key'!$B360, 1, 0)</f>
        <v>0</v>
      </c>
      <c r="AA358">
        <f>IF(COMMATS!AA361='Master Answer Key'!$B360, 1, 0)</f>
        <v>1</v>
      </c>
      <c r="AB358">
        <f>IF(COMMATS!AB361='Master Answer Key'!$B360, 1, 0)</f>
        <v>1</v>
      </c>
      <c r="AC358">
        <f>IF(COMMATS!AC361='Master Answer Key'!$B360, 1, 0)</f>
        <v>1</v>
      </c>
      <c r="AD358">
        <f>IF(COMMATS!AD361='Master Answer Key'!$B360, 1, 0)</f>
        <v>0</v>
      </c>
      <c r="AE358">
        <f>IF(COMMATS!AE361='Master Answer Key'!$B360, 1, 0)</f>
        <v>1</v>
      </c>
      <c r="AF358">
        <f>IF(COMMATS!AF361='Master Answer Key'!$B360, 1, 0)</f>
        <v>1</v>
      </c>
      <c r="AG358">
        <f>IF(COMMATS!AG361='Master Answer Key'!$B360, 1, 0)</f>
        <v>1</v>
      </c>
      <c r="AH358">
        <f>IF(COMMATS!AH361='Master Answer Key'!$B360, 1, 0)</f>
        <v>1</v>
      </c>
      <c r="AI358">
        <f>IF(COMMATS!AI361='Master Answer Key'!$B360, 1, 0)</f>
        <v>0</v>
      </c>
      <c r="AJ358">
        <f>IF(COMMATS!AJ361='Master Answer Key'!$B360, 1, 0)</f>
        <v>0</v>
      </c>
      <c r="AK358">
        <f>IF(COMMATS!AK361='Master Answer Key'!$B360, 1, 0)</f>
        <v>0</v>
      </c>
      <c r="AL358">
        <f>IF(COMMATS!AL361='Master Answer Key'!$B360, 1, 0)</f>
        <v>0</v>
      </c>
      <c r="AM358">
        <f>IF(COMMATS!AM361='Master Answer Key'!$B360, 1, 0)</f>
        <v>1</v>
      </c>
      <c r="AN358">
        <f>IF(COMMATS!AN361='Master Answer Key'!$B360, 1, 0)</f>
        <v>0</v>
      </c>
    </row>
    <row r="359">
      <c r="A359" s="5" t="s">
        <v>464</v>
      </c>
      <c r="B359">
        <f>IF(COMMATS!B362='Master Answer Key'!$B361, 1, 0)</f>
        <v>1</v>
      </c>
      <c r="C359">
        <f>IF(COMMATS!C362='Master Answer Key'!$B361, 1, 0)</f>
        <v>1</v>
      </c>
      <c r="D359">
        <f>IF(COMMATS!D362='Master Answer Key'!$B361, 1, 0)</f>
        <v>1</v>
      </c>
      <c r="E359">
        <f>IF(COMMATS!E362='Master Answer Key'!$B361, 1, 0)</f>
        <v>1</v>
      </c>
      <c r="F359">
        <f>IF(COMMATS!F362='Master Answer Key'!$B361, 1, 0)</f>
        <v>1</v>
      </c>
      <c r="G359">
        <f>IF(COMMATS!G362='Master Answer Key'!$B361, 1, 0)</f>
        <v>0</v>
      </c>
      <c r="H359">
        <f>IF(COMMATS!H362='Master Answer Key'!$B361, 1, 0)</f>
        <v>1</v>
      </c>
      <c r="I359">
        <f>IF(COMMATS!I362='Master Answer Key'!$B361, 1, 0)</f>
        <v>0</v>
      </c>
      <c r="J359">
        <f>IF(COMMATS!J362='Master Answer Key'!$B361, 1, 0)</f>
        <v>1</v>
      </c>
      <c r="K359">
        <f>IF(COMMATS!K362='Master Answer Key'!$B361, 1, 0)</f>
        <v>1</v>
      </c>
      <c r="L359">
        <f>IF(COMMATS!L362='Master Answer Key'!$B361, 1, 0)</f>
        <v>1</v>
      </c>
      <c r="M359">
        <f>IF(COMMATS!M362='Master Answer Key'!$B361, 1, 0)</f>
        <v>1</v>
      </c>
      <c r="N359">
        <f>IF(COMMATS!N362='Master Answer Key'!$B361, 1, 0)</f>
        <v>1</v>
      </c>
      <c r="O359">
        <f>IF(COMMATS!O362='Master Answer Key'!$B361, 1, 0)</f>
        <v>1</v>
      </c>
      <c r="P359">
        <f>IF(COMMATS!P362='Master Answer Key'!$B361, 1, 0)</f>
        <v>1</v>
      </c>
      <c r="Q359">
        <f>IF(COMMATS!Q362='Master Answer Key'!$B361, 1, 0)</f>
        <v>0</v>
      </c>
      <c r="R359">
        <f>IF(COMMATS!R362='Master Answer Key'!$B361, 1, 0)</f>
        <v>0</v>
      </c>
      <c r="S359">
        <f>IF(COMMATS!S362='Master Answer Key'!$B361, 1, 0)</f>
        <v>0</v>
      </c>
      <c r="T359">
        <f>IF(COMMATS!T362='Master Answer Key'!$B361, 1, 0)</f>
        <v>1</v>
      </c>
      <c r="U359">
        <f>IF(COMMATS!U362='Master Answer Key'!$B361, 1, 0)</f>
        <v>0</v>
      </c>
      <c r="V359">
        <f>IF(COMMATS!V362='Master Answer Key'!$B361, 1, 0)</f>
        <v>0</v>
      </c>
      <c r="W359">
        <f>IF(COMMATS!W362='Master Answer Key'!$B361, 1, 0)</f>
        <v>0</v>
      </c>
      <c r="X359">
        <f>IF(COMMATS!X362='Master Answer Key'!$B361, 1, 0)</f>
        <v>0</v>
      </c>
      <c r="Y359">
        <f>IF(COMMATS!Y362='Master Answer Key'!$B361, 1, 0)</f>
        <v>0</v>
      </c>
      <c r="Z359">
        <f>IF(COMMATS!Z362='Master Answer Key'!$B361, 1, 0)</f>
        <v>0</v>
      </c>
      <c r="AA359">
        <f>IF(COMMATS!AA362='Master Answer Key'!$B361, 1, 0)</f>
        <v>1</v>
      </c>
      <c r="AB359">
        <f>IF(COMMATS!AB362='Master Answer Key'!$B361, 1, 0)</f>
        <v>1</v>
      </c>
      <c r="AC359">
        <f>IF(COMMATS!AC362='Master Answer Key'!$B361, 1, 0)</f>
        <v>1</v>
      </c>
      <c r="AD359">
        <f>IF(COMMATS!AD362='Master Answer Key'!$B361, 1, 0)</f>
        <v>1</v>
      </c>
      <c r="AE359">
        <f>IF(COMMATS!AE362='Master Answer Key'!$B361, 1, 0)</f>
        <v>1</v>
      </c>
      <c r="AF359">
        <f>IF(COMMATS!AF362='Master Answer Key'!$B361, 1, 0)</f>
        <v>0</v>
      </c>
      <c r="AG359">
        <f>IF(COMMATS!AG362='Master Answer Key'!$B361, 1, 0)</f>
        <v>1</v>
      </c>
      <c r="AH359">
        <f>IF(COMMATS!AH362='Master Answer Key'!$B361, 1, 0)</f>
        <v>1</v>
      </c>
      <c r="AI359">
        <f>IF(COMMATS!AI362='Master Answer Key'!$B361, 1, 0)</f>
        <v>1</v>
      </c>
      <c r="AJ359">
        <f>IF(COMMATS!AJ362='Master Answer Key'!$B361, 1, 0)</f>
        <v>1</v>
      </c>
      <c r="AK359">
        <f>IF(COMMATS!AK362='Master Answer Key'!$B361, 1, 0)</f>
        <v>1</v>
      </c>
      <c r="AL359">
        <f>IF(COMMATS!AL362='Master Answer Key'!$B361, 1, 0)</f>
        <v>1</v>
      </c>
      <c r="AM359">
        <f>IF(COMMATS!AM362='Master Answer Key'!$B361, 1, 0)</f>
        <v>1</v>
      </c>
      <c r="AN359">
        <f>IF(COMMATS!AN362='Master Answer Key'!$B361, 1, 0)</f>
        <v>0</v>
      </c>
    </row>
    <row r="360">
      <c r="A360" s="5" t="s">
        <v>465</v>
      </c>
      <c r="B360">
        <f>IF(COMMATS!B363='Master Answer Key'!$B362, 1, 0)</f>
        <v>1</v>
      </c>
      <c r="C360">
        <f>IF(COMMATS!C363='Master Answer Key'!$B362, 1, 0)</f>
        <v>1</v>
      </c>
      <c r="D360">
        <f>IF(COMMATS!D363='Master Answer Key'!$B362, 1, 0)</f>
        <v>1</v>
      </c>
      <c r="E360">
        <f>IF(COMMATS!E363='Master Answer Key'!$B362, 1, 0)</f>
        <v>1</v>
      </c>
      <c r="F360">
        <f>IF(COMMATS!F363='Master Answer Key'!$B362, 1, 0)</f>
        <v>1</v>
      </c>
      <c r="G360">
        <f>IF(COMMATS!G363='Master Answer Key'!$B362, 1, 0)</f>
        <v>0</v>
      </c>
      <c r="H360">
        <f>IF(COMMATS!H363='Master Answer Key'!$B362, 1, 0)</f>
        <v>0</v>
      </c>
      <c r="I360">
        <f>IF(COMMATS!I363='Master Answer Key'!$B362, 1, 0)</f>
        <v>0</v>
      </c>
      <c r="J360">
        <f>IF(COMMATS!J363='Master Answer Key'!$B362, 1, 0)</f>
        <v>1</v>
      </c>
      <c r="K360">
        <f>IF(COMMATS!K363='Master Answer Key'!$B362, 1, 0)</f>
        <v>1</v>
      </c>
      <c r="L360">
        <f>IF(COMMATS!L363='Master Answer Key'!$B362, 1, 0)</f>
        <v>1</v>
      </c>
      <c r="M360">
        <f>IF(COMMATS!M363='Master Answer Key'!$B362, 1, 0)</f>
        <v>1</v>
      </c>
      <c r="N360">
        <f>IF(COMMATS!N363='Master Answer Key'!$B362, 1, 0)</f>
        <v>0</v>
      </c>
      <c r="O360">
        <f>IF(COMMATS!O363='Master Answer Key'!$B362, 1, 0)</f>
        <v>0</v>
      </c>
      <c r="P360">
        <f>IF(COMMATS!P363='Master Answer Key'!$B362, 1, 0)</f>
        <v>0</v>
      </c>
      <c r="Q360">
        <f>IF(COMMATS!Q363='Master Answer Key'!$B362, 1, 0)</f>
        <v>0</v>
      </c>
      <c r="R360">
        <f>IF(COMMATS!R363='Master Answer Key'!$B362, 1, 0)</f>
        <v>1</v>
      </c>
      <c r="S360">
        <f>IF(COMMATS!S363='Master Answer Key'!$B362, 1, 0)</f>
        <v>0</v>
      </c>
      <c r="T360">
        <f>IF(COMMATS!T363='Master Answer Key'!$B362, 1, 0)</f>
        <v>0</v>
      </c>
      <c r="U360">
        <f>IF(COMMATS!U363='Master Answer Key'!$B362, 1, 0)</f>
        <v>1</v>
      </c>
      <c r="V360">
        <f>IF(COMMATS!V363='Master Answer Key'!$B362, 1, 0)</f>
        <v>1</v>
      </c>
      <c r="W360">
        <f>IF(COMMATS!W363='Master Answer Key'!$B362, 1, 0)</f>
        <v>0</v>
      </c>
      <c r="X360">
        <f>IF(COMMATS!X363='Master Answer Key'!$B362, 1, 0)</f>
        <v>0</v>
      </c>
      <c r="Y360">
        <f>IF(COMMATS!Y363='Master Answer Key'!$B362, 1, 0)</f>
        <v>0</v>
      </c>
      <c r="Z360">
        <f>IF(COMMATS!Z363='Master Answer Key'!$B362, 1, 0)</f>
        <v>0</v>
      </c>
      <c r="AA360">
        <f>IF(COMMATS!AA363='Master Answer Key'!$B362, 1, 0)</f>
        <v>0</v>
      </c>
      <c r="AB360">
        <f>IF(COMMATS!AB363='Master Answer Key'!$B362, 1, 0)</f>
        <v>0</v>
      </c>
      <c r="AC360">
        <f>IF(COMMATS!AC363='Master Answer Key'!$B362, 1, 0)</f>
        <v>0</v>
      </c>
      <c r="AD360">
        <f>IF(COMMATS!AD363='Master Answer Key'!$B362, 1, 0)</f>
        <v>1</v>
      </c>
      <c r="AE360">
        <f>IF(COMMATS!AE363='Master Answer Key'!$B362, 1, 0)</f>
        <v>0</v>
      </c>
      <c r="AF360">
        <f>IF(COMMATS!AF363='Master Answer Key'!$B362, 1, 0)</f>
        <v>0</v>
      </c>
      <c r="AG360">
        <f>IF(COMMATS!AG363='Master Answer Key'!$B362, 1, 0)</f>
        <v>1</v>
      </c>
      <c r="AH360">
        <f>IF(COMMATS!AH363='Master Answer Key'!$B362, 1, 0)</f>
        <v>1</v>
      </c>
      <c r="AI360">
        <f>IF(COMMATS!AI363='Master Answer Key'!$B362, 1, 0)</f>
        <v>1</v>
      </c>
      <c r="AJ360">
        <f>IF(COMMATS!AJ363='Master Answer Key'!$B362, 1, 0)</f>
        <v>1</v>
      </c>
      <c r="AK360">
        <f>IF(COMMATS!AK363='Master Answer Key'!$B362, 1, 0)</f>
        <v>1</v>
      </c>
      <c r="AL360">
        <f>IF(COMMATS!AL363='Master Answer Key'!$B362, 1, 0)</f>
        <v>1</v>
      </c>
      <c r="AM360">
        <f>IF(COMMATS!AM363='Master Answer Key'!$B362, 1, 0)</f>
        <v>0</v>
      </c>
      <c r="AN360">
        <f>IF(COMMATS!AN363='Master Answer Key'!$B362, 1, 0)</f>
        <v>0</v>
      </c>
    </row>
    <row r="361">
      <c r="A361" s="5" t="s">
        <v>466</v>
      </c>
      <c r="B361">
        <f>IF(COMMATS!B364='Master Answer Key'!$B363, 1, 0)</f>
        <v>1</v>
      </c>
      <c r="C361">
        <f>IF(COMMATS!C364='Master Answer Key'!$B363, 1, 0)</f>
        <v>1</v>
      </c>
      <c r="D361">
        <f>IF(COMMATS!D364='Master Answer Key'!$B363, 1, 0)</f>
        <v>1</v>
      </c>
      <c r="E361">
        <f>IF(COMMATS!E364='Master Answer Key'!$B363, 1, 0)</f>
        <v>1</v>
      </c>
      <c r="F361">
        <f>IF(COMMATS!F364='Master Answer Key'!$B363, 1, 0)</f>
        <v>1</v>
      </c>
      <c r="G361">
        <f>IF(COMMATS!G364='Master Answer Key'!$B363, 1, 0)</f>
        <v>0</v>
      </c>
      <c r="H361">
        <f>IF(COMMATS!H364='Master Answer Key'!$B363, 1, 0)</f>
        <v>0</v>
      </c>
      <c r="I361">
        <f>IF(COMMATS!I364='Master Answer Key'!$B363, 1, 0)</f>
        <v>0</v>
      </c>
      <c r="J361">
        <f>IF(COMMATS!J364='Master Answer Key'!$B363, 1, 0)</f>
        <v>1</v>
      </c>
      <c r="K361">
        <f>IF(COMMATS!K364='Master Answer Key'!$B363, 1, 0)</f>
        <v>1</v>
      </c>
      <c r="L361">
        <f>IF(COMMATS!L364='Master Answer Key'!$B363, 1, 0)</f>
        <v>1</v>
      </c>
      <c r="M361">
        <f>IF(COMMATS!M364='Master Answer Key'!$B363, 1, 0)</f>
        <v>1</v>
      </c>
      <c r="N361">
        <f>IF(COMMATS!N364='Master Answer Key'!$B363, 1, 0)</f>
        <v>0</v>
      </c>
      <c r="O361">
        <f>IF(COMMATS!O364='Master Answer Key'!$B363, 1, 0)</f>
        <v>1</v>
      </c>
      <c r="P361">
        <f>IF(COMMATS!P364='Master Answer Key'!$B363, 1, 0)</f>
        <v>0</v>
      </c>
      <c r="Q361">
        <f>IF(COMMATS!Q364='Master Answer Key'!$B363, 1, 0)</f>
        <v>1</v>
      </c>
      <c r="R361">
        <f>IF(COMMATS!R364='Master Answer Key'!$B363, 1, 0)</f>
        <v>0</v>
      </c>
      <c r="S361">
        <f>IF(COMMATS!S364='Master Answer Key'!$B363, 1, 0)</f>
        <v>0</v>
      </c>
      <c r="T361">
        <f>IF(COMMATS!T364='Master Answer Key'!$B363, 1, 0)</f>
        <v>1</v>
      </c>
      <c r="U361">
        <f>IF(COMMATS!U364='Master Answer Key'!$B363, 1, 0)</f>
        <v>1</v>
      </c>
      <c r="V361">
        <f>IF(COMMATS!V364='Master Answer Key'!$B363, 1, 0)</f>
        <v>1</v>
      </c>
      <c r="W361">
        <f>IF(COMMATS!W364='Master Answer Key'!$B363, 1, 0)</f>
        <v>0</v>
      </c>
      <c r="X361">
        <f>IF(COMMATS!X364='Master Answer Key'!$B363, 1, 0)</f>
        <v>0</v>
      </c>
      <c r="Y361">
        <f>IF(COMMATS!Y364='Master Answer Key'!$B363, 1, 0)</f>
        <v>0</v>
      </c>
      <c r="Z361">
        <f>IF(COMMATS!Z364='Master Answer Key'!$B363, 1, 0)</f>
        <v>0</v>
      </c>
      <c r="AA361">
        <f>IF(COMMATS!AA364='Master Answer Key'!$B363, 1, 0)</f>
        <v>1</v>
      </c>
      <c r="AB361">
        <f>IF(COMMATS!AB364='Master Answer Key'!$B363, 1, 0)</f>
        <v>0</v>
      </c>
      <c r="AC361">
        <f>IF(COMMATS!AC364='Master Answer Key'!$B363, 1, 0)</f>
        <v>1</v>
      </c>
      <c r="AD361">
        <f>IF(COMMATS!AD364='Master Answer Key'!$B363, 1, 0)</f>
        <v>1</v>
      </c>
      <c r="AE361">
        <f>IF(COMMATS!AE364='Master Answer Key'!$B363, 1, 0)</f>
        <v>0</v>
      </c>
      <c r="AF361">
        <f>IF(COMMATS!AF364='Master Answer Key'!$B363, 1, 0)</f>
        <v>1</v>
      </c>
      <c r="AG361">
        <f>IF(COMMATS!AG364='Master Answer Key'!$B363, 1, 0)</f>
        <v>0</v>
      </c>
      <c r="AH361">
        <f>IF(COMMATS!AH364='Master Answer Key'!$B363, 1, 0)</f>
        <v>1</v>
      </c>
      <c r="AI361">
        <f>IF(COMMATS!AI364='Master Answer Key'!$B363, 1, 0)</f>
        <v>1</v>
      </c>
      <c r="AJ361">
        <f>IF(COMMATS!AJ364='Master Answer Key'!$B363, 1, 0)</f>
        <v>1</v>
      </c>
      <c r="AK361">
        <f>IF(COMMATS!AK364='Master Answer Key'!$B363, 1, 0)</f>
        <v>1</v>
      </c>
      <c r="AL361">
        <f>IF(COMMATS!AL364='Master Answer Key'!$B363, 1, 0)</f>
        <v>1</v>
      </c>
      <c r="AM361">
        <f>IF(COMMATS!AM364='Master Answer Key'!$B363, 1, 0)</f>
        <v>0</v>
      </c>
      <c r="AN361">
        <f>IF(COMMATS!AN364='Master Answer Key'!$B363, 1, 0)</f>
        <v>0</v>
      </c>
    </row>
    <row r="362">
      <c r="A362" s="5" t="s">
        <v>467</v>
      </c>
      <c r="B362">
        <f>IF(COMMATS!B365='Master Answer Key'!$B364, 1, 0)</f>
        <v>1</v>
      </c>
      <c r="C362">
        <f>IF(COMMATS!C365='Master Answer Key'!$B364, 1, 0)</f>
        <v>1</v>
      </c>
      <c r="D362">
        <f>IF(COMMATS!D365='Master Answer Key'!$B364, 1, 0)</f>
        <v>1</v>
      </c>
      <c r="E362">
        <f>IF(COMMATS!E365='Master Answer Key'!$B364, 1, 0)</f>
        <v>1</v>
      </c>
      <c r="F362">
        <f>IF(COMMATS!F365='Master Answer Key'!$B364, 1, 0)</f>
        <v>1</v>
      </c>
      <c r="G362">
        <f>IF(COMMATS!G365='Master Answer Key'!$B364, 1, 0)</f>
        <v>0</v>
      </c>
      <c r="H362">
        <f>IF(COMMATS!H365='Master Answer Key'!$B364, 1, 0)</f>
        <v>0</v>
      </c>
      <c r="I362">
        <f>IF(COMMATS!I365='Master Answer Key'!$B364, 1, 0)</f>
        <v>1</v>
      </c>
      <c r="J362">
        <f>IF(COMMATS!J365='Master Answer Key'!$B364, 1, 0)</f>
        <v>1</v>
      </c>
      <c r="K362">
        <f>IF(COMMATS!K365='Master Answer Key'!$B364, 1, 0)</f>
        <v>1</v>
      </c>
      <c r="L362">
        <f>IF(COMMATS!L365='Master Answer Key'!$B364, 1, 0)</f>
        <v>1</v>
      </c>
      <c r="M362">
        <f>IF(COMMATS!M365='Master Answer Key'!$B364, 1, 0)</f>
        <v>1</v>
      </c>
      <c r="N362">
        <f>IF(COMMATS!N365='Master Answer Key'!$B364, 1, 0)</f>
        <v>0</v>
      </c>
      <c r="O362">
        <f>IF(COMMATS!O365='Master Answer Key'!$B364, 1, 0)</f>
        <v>1</v>
      </c>
      <c r="P362">
        <f>IF(COMMATS!P365='Master Answer Key'!$B364, 1, 0)</f>
        <v>1</v>
      </c>
      <c r="Q362">
        <f>IF(COMMATS!Q365='Master Answer Key'!$B364, 1, 0)</f>
        <v>1</v>
      </c>
      <c r="R362">
        <f>IF(COMMATS!R365='Master Answer Key'!$B364, 1, 0)</f>
        <v>0</v>
      </c>
      <c r="S362">
        <f>IF(COMMATS!S365='Master Answer Key'!$B364, 1, 0)</f>
        <v>0</v>
      </c>
      <c r="T362">
        <f>IF(COMMATS!T365='Master Answer Key'!$B364, 1, 0)</f>
        <v>0</v>
      </c>
      <c r="U362">
        <f>IF(COMMATS!U365='Master Answer Key'!$B364, 1, 0)</f>
        <v>1</v>
      </c>
      <c r="V362">
        <f>IF(COMMATS!V365='Master Answer Key'!$B364, 1, 0)</f>
        <v>1</v>
      </c>
      <c r="W362">
        <f>IF(COMMATS!W365='Master Answer Key'!$B364, 1, 0)</f>
        <v>0</v>
      </c>
      <c r="X362">
        <f>IF(COMMATS!X365='Master Answer Key'!$B364, 1, 0)</f>
        <v>0</v>
      </c>
      <c r="Y362">
        <f>IF(COMMATS!Y365='Master Answer Key'!$B364, 1, 0)</f>
        <v>0</v>
      </c>
      <c r="Z362">
        <f>IF(COMMATS!Z365='Master Answer Key'!$B364, 1, 0)</f>
        <v>0</v>
      </c>
      <c r="AA362">
        <f>IF(COMMATS!AA365='Master Answer Key'!$B364, 1, 0)</f>
        <v>1</v>
      </c>
      <c r="AB362">
        <f>IF(COMMATS!AB365='Master Answer Key'!$B364, 1, 0)</f>
        <v>1</v>
      </c>
      <c r="AC362">
        <f>IF(COMMATS!AC365='Master Answer Key'!$B364, 1, 0)</f>
        <v>0</v>
      </c>
      <c r="AD362">
        <f>IF(COMMATS!AD365='Master Answer Key'!$B364, 1, 0)</f>
        <v>1</v>
      </c>
      <c r="AE362">
        <f>IF(COMMATS!AE365='Master Answer Key'!$B364, 1, 0)</f>
        <v>1</v>
      </c>
      <c r="AF362">
        <f>IF(COMMATS!AF365='Master Answer Key'!$B364, 1, 0)</f>
        <v>0</v>
      </c>
      <c r="AG362">
        <f>IF(COMMATS!AG365='Master Answer Key'!$B364, 1, 0)</f>
        <v>1</v>
      </c>
      <c r="AH362">
        <f>IF(COMMATS!AH365='Master Answer Key'!$B364, 1, 0)</f>
        <v>1</v>
      </c>
      <c r="AI362">
        <f>IF(COMMATS!AI365='Master Answer Key'!$B364, 1, 0)</f>
        <v>1</v>
      </c>
      <c r="AJ362">
        <f>IF(COMMATS!AJ365='Master Answer Key'!$B364, 1, 0)</f>
        <v>1</v>
      </c>
      <c r="AK362">
        <f>IF(COMMATS!AK365='Master Answer Key'!$B364, 1, 0)</f>
        <v>1</v>
      </c>
      <c r="AL362">
        <f>IF(COMMATS!AL365='Master Answer Key'!$B364, 1, 0)</f>
        <v>1</v>
      </c>
      <c r="AM362">
        <f>IF(COMMATS!AM365='Master Answer Key'!$B364, 1, 0)</f>
        <v>1</v>
      </c>
      <c r="AN362">
        <f>IF(COMMATS!AN365='Master Answer Key'!$B364, 1, 0)</f>
        <v>0</v>
      </c>
    </row>
    <row r="363">
      <c r="A363" s="5" t="s">
        <v>468</v>
      </c>
      <c r="B363">
        <f>IF(COMMATS!B366='Master Answer Key'!$B365, 1, 0)</f>
        <v>1</v>
      </c>
      <c r="C363">
        <f>IF(COMMATS!C366='Master Answer Key'!$B365, 1, 0)</f>
        <v>1</v>
      </c>
      <c r="D363">
        <f>IF(COMMATS!D366='Master Answer Key'!$B365, 1, 0)</f>
        <v>1</v>
      </c>
      <c r="E363">
        <f>IF(COMMATS!E366='Master Answer Key'!$B365, 1, 0)</f>
        <v>1</v>
      </c>
      <c r="F363">
        <f>IF(COMMATS!F366='Master Answer Key'!$B365, 1, 0)</f>
        <v>1</v>
      </c>
      <c r="G363">
        <f>IF(COMMATS!G366='Master Answer Key'!$B365, 1, 0)</f>
        <v>0</v>
      </c>
      <c r="H363">
        <f>IF(COMMATS!H366='Master Answer Key'!$B365, 1, 0)</f>
        <v>1</v>
      </c>
      <c r="I363">
        <f>IF(COMMATS!I366='Master Answer Key'!$B365, 1, 0)</f>
        <v>0</v>
      </c>
      <c r="J363">
        <f>IF(COMMATS!J366='Master Answer Key'!$B365, 1, 0)</f>
        <v>1</v>
      </c>
      <c r="K363">
        <f>IF(COMMATS!K366='Master Answer Key'!$B365, 1, 0)</f>
        <v>0</v>
      </c>
      <c r="L363">
        <f>IF(COMMATS!L366='Master Answer Key'!$B365, 1, 0)</f>
        <v>1</v>
      </c>
      <c r="M363">
        <f>IF(COMMATS!M366='Master Answer Key'!$B365, 1, 0)</f>
        <v>1</v>
      </c>
      <c r="N363">
        <f>IF(COMMATS!N366='Master Answer Key'!$B365, 1, 0)</f>
        <v>0</v>
      </c>
      <c r="O363">
        <f>IF(COMMATS!O366='Master Answer Key'!$B365, 1, 0)</f>
        <v>1</v>
      </c>
      <c r="P363">
        <f>IF(COMMATS!P366='Master Answer Key'!$B365, 1, 0)</f>
        <v>1</v>
      </c>
      <c r="Q363">
        <f>IF(COMMATS!Q366='Master Answer Key'!$B365, 1, 0)</f>
        <v>0</v>
      </c>
      <c r="R363">
        <f>IF(COMMATS!R366='Master Answer Key'!$B365, 1, 0)</f>
        <v>0</v>
      </c>
      <c r="S363">
        <f>IF(COMMATS!S366='Master Answer Key'!$B365, 1, 0)</f>
        <v>0</v>
      </c>
      <c r="T363">
        <f>IF(COMMATS!T366='Master Answer Key'!$B365, 1, 0)</f>
        <v>0</v>
      </c>
      <c r="U363">
        <f>IF(COMMATS!U366='Master Answer Key'!$B365, 1, 0)</f>
        <v>1</v>
      </c>
      <c r="V363">
        <f>IF(COMMATS!V366='Master Answer Key'!$B365, 1, 0)</f>
        <v>1</v>
      </c>
      <c r="W363">
        <f>IF(COMMATS!W366='Master Answer Key'!$B365, 1, 0)</f>
        <v>0</v>
      </c>
      <c r="X363">
        <f>IF(COMMATS!X366='Master Answer Key'!$B365, 1, 0)</f>
        <v>0</v>
      </c>
      <c r="Y363">
        <f>IF(COMMATS!Y366='Master Answer Key'!$B365, 1, 0)</f>
        <v>0</v>
      </c>
      <c r="Z363">
        <f>IF(COMMATS!Z366='Master Answer Key'!$B365, 1, 0)</f>
        <v>0</v>
      </c>
      <c r="AA363">
        <f>IF(COMMATS!AA366='Master Answer Key'!$B365, 1, 0)</f>
        <v>0</v>
      </c>
      <c r="AB363">
        <f>IF(COMMATS!AB366='Master Answer Key'!$B365, 1, 0)</f>
        <v>1</v>
      </c>
      <c r="AC363">
        <f>IF(COMMATS!AC366='Master Answer Key'!$B365, 1, 0)</f>
        <v>0</v>
      </c>
      <c r="AD363">
        <f>IF(COMMATS!AD366='Master Answer Key'!$B365, 1, 0)</f>
        <v>1</v>
      </c>
      <c r="AE363">
        <f>IF(COMMATS!AE366='Master Answer Key'!$B365, 1, 0)</f>
        <v>0</v>
      </c>
      <c r="AF363">
        <f>IF(COMMATS!AF366='Master Answer Key'!$B365, 1, 0)</f>
        <v>0</v>
      </c>
      <c r="AG363">
        <f>IF(COMMATS!AG366='Master Answer Key'!$B365, 1, 0)</f>
        <v>1</v>
      </c>
      <c r="AH363">
        <f>IF(COMMATS!AH366='Master Answer Key'!$B365, 1, 0)</f>
        <v>1</v>
      </c>
      <c r="AI363">
        <f>IF(COMMATS!AI366='Master Answer Key'!$B365, 1, 0)</f>
        <v>1</v>
      </c>
      <c r="AJ363">
        <f>IF(COMMATS!AJ366='Master Answer Key'!$B365, 1, 0)</f>
        <v>0</v>
      </c>
      <c r="AK363">
        <f>IF(COMMATS!AK366='Master Answer Key'!$B365, 1, 0)</f>
        <v>1</v>
      </c>
      <c r="AL363">
        <f>IF(COMMATS!AL366='Master Answer Key'!$B365, 1, 0)</f>
        <v>1</v>
      </c>
      <c r="AM363">
        <f>IF(COMMATS!AM366='Master Answer Key'!$B365, 1, 0)</f>
        <v>0</v>
      </c>
      <c r="AN363">
        <f>IF(COMMATS!AN366='Master Answer Key'!$B365, 1, 0)</f>
        <v>0</v>
      </c>
    </row>
    <row r="364">
      <c r="A364" s="5" t="s">
        <v>469</v>
      </c>
      <c r="B364">
        <f>IF(COMMATS!B367='Master Answer Key'!$B366, 1, 0)</f>
        <v>1</v>
      </c>
      <c r="C364">
        <f>IF(COMMATS!C367='Master Answer Key'!$B366, 1, 0)</f>
        <v>1</v>
      </c>
      <c r="D364">
        <f>IF(COMMATS!D367='Master Answer Key'!$B366, 1, 0)</f>
        <v>1</v>
      </c>
      <c r="E364">
        <f>IF(COMMATS!E367='Master Answer Key'!$B366, 1, 0)</f>
        <v>1</v>
      </c>
      <c r="F364">
        <f>IF(COMMATS!F367='Master Answer Key'!$B366, 1, 0)</f>
        <v>1</v>
      </c>
      <c r="G364">
        <f>IF(COMMATS!G367='Master Answer Key'!$B366, 1, 0)</f>
        <v>0</v>
      </c>
      <c r="H364">
        <f>IF(COMMATS!H367='Master Answer Key'!$B366, 1, 0)</f>
        <v>1</v>
      </c>
      <c r="I364">
        <f>IF(COMMATS!I367='Master Answer Key'!$B366, 1, 0)</f>
        <v>1</v>
      </c>
      <c r="J364">
        <f>IF(COMMATS!J367='Master Answer Key'!$B366, 1, 0)</f>
        <v>1</v>
      </c>
      <c r="K364">
        <f>IF(COMMATS!K367='Master Answer Key'!$B366, 1, 0)</f>
        <v>1</v>
      </c>
      <c r="L364">
        <f>IF(COMMATS!L367='Master Answer Key'!$B366, 1, 0)</f>
        <v>1</v>
      </c>
      <c r="M364">
        <f>IF(COMMATS!M367='Master Answer Key'!$B366, 1, 0)</f>
        <v>1</v>
      </c>
      <c r="N364">
        <f>IF(COMMATS!N367='Master Answer Key'!$B366, 1, 0)</f>
        <v>1</v>
      </c>
      <c r="O364">
        <f>IF(COMMATS!O367='Master Answer Key'!$B366, 1, 0)</f>
        <v>1</v>
      </c>
      <c r="P364">
        <f>IF(COMMATS!P367='Master Answer Key'!$B366, 1, 0)</f>
        <v>1</v>
      </c>
      <c r="Q364">
        <f>IF(COMMATS!Q367='Master Answer Key'!$B366, 1, 0)</f>
        <v>1</v>
      </c>
      <c r="R364">
        <f>IF(COMMATS!R367='Master Answer Key'!$B366, 1, 0)</f>
        <v>1</v>
      </c>
      <c r="S364">
        <f>IF(COMMATS!S367='Master Answer Key'!$B366, 1, 0)</f>
        <v>0</v>
      </c>
      <c r="T364">
        <f>IF(COMMATS!T367='Master Answer Key'!$B366, 1, 0)</f>
        <v>1</v>
      </c>
      <c r="U364">
        <f>IF(COMMATS!U367='Master Answer Key'!$B366, 1, 0)</f>
        <v>1</v>
      </c>
      <c r="V364">
        <f>IF(COMMATS!V367='Master Answer Key'!$B366, 1, 0)</f>
        <v>1</v>
      </c>
      <c r="W364">
        <f>IF(COMMATS!W367='Master Answer Key'!$B366, 1, 0)</f>
        <v>0</v>
      </c>
      <c r="X364">
        <f>IF(COMMATS!X367='Master Answer Key'!$B366, 1, 0)</f>
        <v>1</v>
      </c>
      <c r="Y364">
        <f>IF(COMMATS!Y367='Master Answer Key'!$B366, 1, 0)</f>
        <v>0</v>
      </c>
      <c r="Z364">
        <f>IF(COMMATS!Z367='Master Answer Key'!$B366, 1, 0)</f>
        <v>0</v>
      </c>
      <c r="AA364">
        <f>IF(COMMATS!AA367='Master Answer Key'!$B366, 1, 0)</f>
        <v>1</v>
      </c>
      <c r="AB364">
        <f>IF(COMMATS!AB367='Master Answer Key'!$B366, 1, 0)</f>
        <v>1</v>
      </c>
      <c r="AC364">
        <f>IF(COMMATS!AC367='Master Answer Key'!$B366, 1, 0)</f>
        <v>0</v>
      </c>
      <c r="AD364">
        <f>IF(COMMATS!AD367='Master Answer Key'!$B366, 1, 0)</f>
        <v>1</v>
      </c>
      <c r="AE364">
        <f>IF(COMMATS!AE367='Master Answer Key'!$B366, 1, 0)</f>
        <v>1</v>
      </c>
      <c r="AF364">
        <f>IF(COMMATS!AF367='Master Answer Key'!$B366, 1, 0)</f>
        <v>1</v>
      </c>
      <c r="AG364">
        <f>IF(COMMATS!AG367='Master Answer Key'!$B366, 1, 0)</f>
        <v>1</v>
      </c>
      <c r="AH364">
        <f>IF(COMMATS!AH367='Master Answer Key'!$B366, 1, 0)</f>
        <v>1</v>
      </c>
      <c r="AI364">
        <f>IF(COMMATS!AI367='Master Answer Key'!$B366, 1, 0)</f>
        <v>1</v>
      </c>
      <c r="AJ364">
        <f>IF(COMMATS!AJ367='Master Answer Key'!$B366, 1, 0)</f>
        <v>1</v>
      </c>
      <c r="AK364">
        <f>IF(COMMATS!AK367='Master Answer Key'!$B366, 1, 0)</f>
        <v>1</v>
      </c>
      <c r="AL364">
        <f>IF(COMMATS!AL367='Master Answer Key'!$B366, 1, 0)</f>
        <v>0</v>
      </c>
      <c r="AM364">
        <f>IF(COMMATS!AM367='Master Answer Key'!$B366, 1, 0)</f>
        <v>1</v>
      </c>
      <c r="AN364">
        <f>IF(COMMATS!AN367='Master Answer Key'!$B366, 1, 0)</f>
        <v>0</v>
      </c>
    </row>
    <row r="365">
      <c r="A365" s="5" t="s">
        <v>470</v>
      </c>
      <c r="B365">
        <f>IF(COMMATS!B368='Master Answer Key'!$B367, 1, 0)</f>
        <v>1</v>
      </c>
      <c r="C365">
        <f>IF(COMMATS!C368='Master Answer Key'!$B367, 1, 0)</f>
        <v>1</v>
      </c>
      <c r="D365">
        <f>IF(COMMATS!D368='Master Answer Key'!$B367, 1, 0)</f>
        <v>1</v>
      </c>
      <c r="E365">
        <f>IF(COMMATS!E368='Master Answer Key'!$B367, 1, 0)</f>
        <v>1</v>
      </c>
      <c r="F365">
        <f>IF(COMMATS!F368='Master Answer Key'!$B367, 1, 0)</f>
        <v>1</v>
      </c>
      <c r="G365">
        <f>IF(COMMATS!G368='Master Answer Key'!$B367, 1, 0)</f>
        <v>0</v>
      </c>
      <c r="H365">
        <f>IF(COMMATS!H368='Master Answer Key'!$B367, 1, 0)</f>
        <v>1</v>
      </c>
      <c r="I365">
        <f>IF(COMMATS!I368='Master Answer Key'!$B367, 1, 0)</f>
        <v>1</v>
      </c>
      <c r="J365">
        <f>IF(COMMATS!J368='Master Answer Key'!$B367, 1, 0)</f>
        <v>1</v>
      </c>
      <c r="K365">
        <f>IF(COMMATS!K368='Master Answer Key'!$B367, 1, 0)</f>
        <v>1</v>
      </c>
      <c r="L365">
        <f>IF(COMMATS!L368='Master Answer Key'!$B367, 1, 0)</f>
        <v>1</v>
      </c>
      <c r="M365">
        <f>IF(COMMATS!M368='Master Answer Key'!$B367, 1, 0)</f>
        <v>1</v>
      </c>
      <c r="N365">
        <f>IF(COMMATS!N368='Master Answer Key'!$B367, 1, 0)</f>
        <v>0</v>
      </c>
      <c r="O365">
        <f>IF(COMMATS!O368='Master Answer Key'!$B367, 1, 0)</f>
        <v>1</v>
      </c>
      <c r="P365">
        <f>IF(COMMATS!P368='Master Answer Key'!$B367, 1, 0)</f>
        <v>1</v>
      </c>
      <c r="Q365">
        <f>IF(COMMATS!Q368='Master Answer Key'!$B367, 1, 0)</f>
        <v>1</v>
      </c>
      <c r="R365">
        <f>IF(COMMATS!R368='Master Answer Key'!$B367, 1, 0)</f>
        <v>1</v>
      </c>
      <c r="S365">
        <f>IF(COMMATS!S368='Master Answer Key'!$B367, 1, 0)</f>
        <v>1</v>
      </c>
      <c r="T365">
        <f>IF(COMMATS!T368='Master Answer Key'!$B367, 1, 0)</f>
        <v>1</v>
      </c>
      <c r="U365">
        <f>IF(COMMATS!U368='Master Answer Key'!$B367, 1, 0)</f>
        <v>1</v>
      </c>
      <c r="V365">
        <f>IF(COMMATS!V368='Master Answer Key'!$B367, 1, 0)</f>
        <v>1</v>
      </c>
      <c r="W365">
        <f>IF(COMMATS!W368='Master Answer Key'!$B367, 1, 0)</f>
        <v>0</v>
      </c>
      <c r="X365">
        <f>IF(COMMATS!X368='Master Answer Key'!$B367, 1, 0)</f>
        <v>1</v>
      </c>
      <c r="Y365">
        <f>IF(COMMATS!Y368='Master Answer Key'!$B367, 1, 0)</f>
        <v>0</v>
      </c>
      <c r="Z365">
        <f>IF(COMMATS!Z368='Master Answer Key'!$B367, 1, 0)</f>
        <v>0</v>
      </c>
      <c r="AA365">
        <f>IF(COMMATS!AA368='Master Answer Key'!$B367, 1, 0)</f>
        <v>1</v>
      </c>
      <c r="AB365">
        <f>IF(COMMATS!AB368='Master Answer Key'!$B367, 1, 0)</f>
        <v>0</v>
      </c>
      <c r="AC365">
        <f>IF(COMMATS!AC368='Master Answer Key'!$B367, 1, 0)</f>
        <v>0</v>
      </c>
      <c r="AD365">
        <f>IF(COMMATS!AD368='Master Answer Key'!$B367, 1, 0)</f>
        <v>1</v>
      </c>
      <c r="AE365">
        <f>IF(COMMATS!AE368='Master Answer Key'!$B367, 1, 0)</f>
        <v>1</v>
      </c>
      <c r="AF365">
        <f>IF(COMMATS!AF368='Master Answer Key'!$B367, 1, 0)</f>
        <v>1</v>
      </c>
      <c r="AG365">
        <f>IF(COMMATS!AG368='Master Answer Key'!$B367, 1, 0)</f>
        <v>0</v>
      </c>
      <c r="AH365">
        <f>IF(COMMATS!AH368='Master Answer Key'!$B367, 1, 0)</f>
        <v>1</v>
      </c>
      <c r="AI365">
        <f>IF(COMMATS!AI368='Master Answer Key'!$B367, 1, 0)</f>
        <v>1</v>
      </c>
      <c r="AJ365">
        <f>IF(COMMATS!AJ368='Master Answer Key'!$B367, 1, 0)</f>
        <v>1</v>
      </c>
      <c r="AK365">
        <f>IF(COMMATS!AK368='Master Answer Key'!$B367, 1, 0)</f>
        <v>1</v>
      </c>
      <c r="AL365">
        <f>IF(COMMATS!AL368='Master Answer Key'!$B367, 1, 0)</f>
        <v>1</v>
      </c>
      <c r="AM365">
        <f>IF(COMMATS!AM368='Master Answer Key'!$B367, 1, 0)</f>
        <v>1</v>
      </c>
      <c r="AN365">
        <f>IF(COMMATS!AN368='Master Answer Key'!$B367, 1, 0)</f>
        <v>0</v>
      </c>
    </row>
    <row r="366">
      <c r="A366" s="5" t="s">
        <v>471</v>
      </c>
      <c r="B366">
        <f>IF(COMMATS!B369='Master Answer Key'!$B368, 1, 0)</f>
        <v>1</v>
      </c>
      <c r="C366">
        <f>IF(COMMATS!C369='Master Answer Key'!$B368, 1, 0)</f>
        <v>1</v>
      </c>
      <c r="D366">
        <f>IF(COMMATS!D369='Master Answer Key'!$B368, 1, 0)</f>
        <v>0</v>
      </c>
      <c r="E366">
        <f>IF(COMMATS!E369='Master Answer Key'!$B368, 1, 0)</f>
        <v>0</v>
      </c>
      <c r="F366">
        <f>IF(COMMATS!F369='Master Answer Key'!$B368, 1, 0)</f>
        <v>0</v>
      </c>
      <c r="G366">
        <f>IF(COMMATS!G369='Master Answer Key'!$B368, 1, 0)</f>
        <v>0</v>
      </c>
      <c r="H366">
        <f>IF(COMMATS!H369='Master Answer Key'!$B368, 1, 0)</f>
        <v>0</v>
      </c>
      <c r="I366">
        <f>IF(COMMATS!I369='Master Answer Key'!$B368, 1, 0)</f>
        <v>1</v>
      </c>
      <c r="J366">
        <f>IF(COMMATS!J369='Master Answer Key'!$B368, 1, 0)</f>
        <v>1</v>
      </c>
      <c r="K366">
        <f>IF(COMMATS!K369='Master Answer Key'!$B368, 1, 0)</f>
        <v>0</v>
      </c>
      <c r="L366">
        <f>IF(COMMATS!L369='Master Answer Key'!$B368, 1, 0)</f>
        <v>1</v>
      </c>
      <c r="M366">
        <f>IF(COMMATS!M369='Master Answer Key'!$B368, 1, 0)</f>
        <v>0</v>
      </c>
      <c r="N366">
        <f>IF(COMMATS!N369='Master Answer Key'!$B368, 1, 0)</f>
        <v>1</v>
      </c>
      <c r="O366">
        <f>IF(COMMATS!O369='Master Answer Key'!$B368, 1, 0)</f>
        <v>1</v>
      </c>
      <c r="P366">
        <f>IF(COMMATS!P369='Master Answer Key'!$B368, 1, 0)</f>
        <v>0</v>
      </c>
      <c r="Q366">
        <f>IF(COMMATS!Q369='Master Answer Key'!$B368, 1, 0)</f>
        <v>1</v>
      </c>
      <c r="R366">
        <f>IF(COMMATS!R369='Master Answer Key'!$B368, 1, 0)</f>
        <v>0</v>
      </c>
      <c r="S366">
        <f>IF(COMMATS!S369='Master Answer Key'!$B368, 1, 0)</f>
        <v>1</v>
      </c>
      <c r="T366">
        <f>IF(COMMATS!T369='Master Answer Key'!$B368, 1, 0)</f>
        <v>0</v>
      </c>
      <c r="U366">
        <f>IF(COMMATS!U369='Master Answer Key'!$B368, 1, 0)</f>
        <v>1</v>
      </c>
      <c r="V366">
        <f>IF(COMMATS!V369='Master Answer Key'!$B368, 1, 0)</f>
        <v>1</v>
      </c>
      <c r="W366">
        <f>IF(COMMATS!W369='Master Answer Key'!$B368, 1, 0)</f>
        <v>0</v>
      </c>
      <c r="X366">
        <f>IF(COMMATS!X369='Master Answer Key'!$B368, 1, 0)</f>
        <v>1</v>
      </c>
      <c r="Y366">
        <f>IF(COMMATS!Y369='Master Answer Key'!$B368, 1, 0)</f>
        <v>0</v>
      </c>
      <c r="Z366">
        <f>IF(COMMATS!Z369='Master Answer Key'!$B368, 1, 0)</f>
        <v>0</v>
      </c>
      <c r="AA366">
        <f>IF(COMMATS!AA369='Master Answer Key'!$B368, 1, 0)</f>
        <v>1</v>
      </c>
      <c r="AB366">
        <f>IF(COMMATS!AB369='Master Answer Key'!$B368, 1, 0)</f>
        <v>1</v>
      </c>
      <c r="AC366">
        <f>IF(COMMATS!AC369='Master Answer Key'!$B368, 1, 0)</f>
        <v>1</v>
      </c>
      <c r="AD366">
        <f>IF(COMMATS!AD369='Master Answer Key'!$B368, 1, 0)</f>
        <v>0</v>
      </c>
      <c r="AE366">
        <f>IF(COMMATS!AE369='Master Answer Key'!$B368, 1, 0)</f>
        <v>1</v>
      </c>
      <c r="AF366">
        <f>IF(COMMATS!AF369='Master Answer Key'!$B368, 1, 0)</f>
        <v>1</v>
      </c>
      <c r="AG366">
        <f>IF(COMMATS!AG369='Master Answer Key'!$B368, 1, 0)</f>
        <v>1</v>
      </c>
      <c r="AH366">
        <f>IF(COMMATS!AH369='Master Answer Key'!$B368, 1, 0)</f>
        <v>0</v>
      </c>
      <c r="AI366">
        <f>IF(COMMATS!AI369='Master Answer Key'!$B368, 1, 0)</f>
        <v>0</v>
      </c>
      <c r="AJ366">
        <f>IF(COMMATS!AJ369='Master Answer Key'!$B368, 1, 0)</f>
        <v>1</v>
      </c>
      <c r="AK366">
        <f>IF(COMMATS!AK369='Master Answer Key'!$B368, 1, 0)</f>
        <v>0</v>
      </c>
      <c r="AL366">
        <f>IF(COMMATS!AL369='Master Answer Key'!$B368, 1, 0)</f>
        <v>1</v>
      </c>
      <c r="AM366">
        <f>IF(COMMATS!AM369='Master Answer Key'!$B368, 1, 0)</f>
        <v>1</v>
      </c>
      <c r="AN366">
        <f>IF(COMMATS!AN369='Master Answer Key'!$B368, 1, 0)</f>
        <v>0</v>
      </c>
    </row>
    <row r="367">
      <c r="A367" s="5" t="s">
        <v>472</v>
      </c>
      <c r="B367">
        <f>IF(COMMATS!B370='Master Answer Key'!$B369, 1, 0)</f>
        <v>0</v>
      </c>
      <c r="C367">
        <f>IF(COMMATS!C370='Master Answer Key'!$B369, 1, 0)</f>
        <v>0</v>
      </c>
      <c r="D367">
        <f>IF(COMMATS!D370='Master Answer Key'!$B369, 1, 0)</f>
        <v>1</v>
      </c>
      <c r="E367">
        <f>IF(COMMATS!E370='Master Answer Key'!$B369, 1, 0)</f>
        <v>1</v>
      </c>
      <c r="F367">
        <f>IF(COMMATS!F370='Master Answer Key'!$B369, 1, 0)</f>
        <v>1</v>
      </c>
      <c r="G367">
        <f>IF(COMMATS!G370='Master Answer Key'!$B369, 1, 0)</f>
        <v>0</v>
      </c>
      <c r="H367">
        <f>IF(COMMATS!H370='Master Answer Key'!$B369, 1, 0)</f>
        <v>0</v>
      </c>
      <c r="I367">
        <f>IF(COMMATS!I370='Master Answer Key'!$B369, 1, 0)</f>
        <v>1</v>
      </c>
      <c r="J367">
        <f>IF(COMMATS!J370='Master Answer Key'!$B369, 1, 0)</f>
        <v>1</v>
      </c>
      <c r="K367">
        <f>IF(COMMATS!K370='Master Answer Key'!$B369, 1, 0)</f>
        <v>1</v>
      </c>
      <c r="L367">
        <f>IF(COMMATS!L370='Master Answer Key'!$B369, 1, 0)</f>
        <v>1</v>
      </c>
      <c r="M367">
        <f>IF(COMMATS!M370='Master Answer Key'!$B369, 1, 0)</f>
        <v>1</v>
      </c>
      <c r="N367">
        <f>IF(COMMATS!N370='Master Answer Key'!$B369, 1, 0)</f>
        <v>0</v>
      </c>
      <c r="O367">
        <f>IF(COMMATS!O370='Master Answer Key'!$B369, 1, 0)</f>
        <v>0</v>
      </c>
      <c r="P367">
        <f>IF(COMMATS!P370='Master Answer Key'!$B369, 1, 0)</f>
        <v>1</v>
      </c>
      <c r="Q367">
        <f>IF(COMMATS!Q370='Master Answer Key'!$B369, 1, 0)</f>
        <v>0</v>
      </c>
      <c r="R367">
        <f>IF(COMMATS!R370='Master Answer Key'!$B369, 1, 0)</f>
        <v>0</v>
      </c>
      <c r="S367">
        <f>IF(COMMATS!S370='Master Answer Key'!$B369, 1, 0)</f>
        <v>1</v>
      </c>
      <c r="T367">
        <f>IF(COMMATS!T370='Master Answer Key'!$B369, 1, 0)</f>
        <v>0</v>
      </c>
      <c r="U367">
        <f>IF(COMMATS!U370='Master Answer Key'!$B369, 1, 0)</f>
        <v>1</v>
      </c>
      <c r="V367">
        <f>IF(COMMATS!V370='Master Answer Key'!$B369, 1, 0)</f>
        <v>1</v>
      </c>
      <c r="W367">
        <f>IF(COMMATS!W370='Master Answer Key'!$B369, 1, 0)</f>
        <v>0</v>
      </c>
      <c r="X367">
        <f>IF(COMMATS!X370='Master Answer Key'!$B369, 1, 0)</f>
        <v>0</v>
      </c>
      <c r="Y367">
        <f>IF(COMMATS!Y370='Master Answer Key'!$B369, 1, 0)</f>
        <v>0</v>
      </c>
      <c r="Z367">
        <f>IF(COMMATS!Z370='Master Answer Key'!$B369, 1, 0)</f>
        <v>0</v>
      </c>
      <c r="AA367">
        <f>IF(COMMATS!AA370='Master Answer Key'!$B369, 1, 0)</f>
        <v>1</v>
      </c>
      <c r="AB367">
        <f>IF(COMMATS!AB370='Master Answer Key'!$B369, 1, 0)</f>
        <v>0</v>
      </c>
      <c r="AC367">
        <f>IF(COMMATS!AC370='Master Answer Key'!$B369, 1, 0)</f>
        <v>0</v>
      </c>
      <c r="AD367">
        <f>IF(COMMATS!AD370='Master Answer Key'!$B369, 1, 0)</f>
        <v>1</v>
      </c>
      <c r="AE367">
        <f>IF(COMMATS!AE370='Master Answer Key'!$B369, 1, 0)</f>
        <v>0</v>
      </c>
      <c r="AF367">
        <f>IF(COMMATS!AF370='Master Answer Key'!$B369, 1, 0)</f>
        <v>0</v>
      </c>
      <c r="AG367">
        <f>IF(COMMATS!AG370='Master Answer Key'!$B369, 1, 0)</f>
        <v>0</v>
      </c>
      <c r="AH367">
        <f>IF(COMMATS!AH370='Master Answer Key'!$B369, 1, 0)</f>
        <v>0</v>
      </c>
      <c r="AI367">
        <f>IF(COMMATS!AI370='Master Answer Key'!$B369, 1, 0)</f>
        <v>1</v>
      </c>
      <c r="AJ367">
        <f>IF(COMMATS!AJ370='Master Answer Key'!$B369, 1, 0)</f>
        <v>1</v>
      </c>
      <c r="AK367">
        <f>IF(COMMATS!AK370='Master Answer Key'!$B369, 1, 0)</f>
        <v>1</v>
      </c>
      <c r="AL367">
        <f>IF(COMMATS!AL370='Master Answer Key'!$B369, 1, 0)</f>
        <v>1</v>
      </c>
      <c r="AM367">
        <f>IF(COMMATS!AM370='Master Answer Key'!$B369, 1, 0)</f>
        <v>0</v>
      </c>
      <c r="AN367">
        <f>IF(COMMATS!AN370='Master Answer Key'!$B369, 1, 0)</f>
        <v>0</v>
      </c>
    </row>
    <row r="368">
      <c r="A368" s="5" t="s">
        <v>473</v>
      </c>
      <c r="B368">
        <f>IF(COMMATS!B371='Master Answer Key'!$B370, 1, 0)</f>
        <v>0</v>
      </c>
      <c r="C368">
        <f>IF(COMMATS!C371='Master Answer Key'!$B370, 1, 0)</f>
        <v>0</v>
      </c>
      <c r="D368">
        <f>IF(COMMATS!D371='Master Answer Key'!$B370, 1, 0)</f>
        <v>0</v>
      </c>
      <c r="E368">
        <f>IF(COMMATS!E371='Master Answer Key'!$B370, 1, 0)</f>
        <v>0</v>
      </c>
      <c r="F368">
        <f>IF(COMMATS!F371='Master Answer Key'!$B370, 1, 0)</f>
        <v>0</v>
      </c>
      <c r="G368">
        <f>IF(COMMATS!G371='Master Answer Key'!$B370, 1, 0)</f>
        <v>0</v>
      </c>
      <c r="H368">
        <f>IF(COMMATS!H371='Master Answer Key'!$B370, 1, 0)</f>
        <v>0</v>
      </c>
      <c r="I368">
        <f>IF(COMMATS!I371='Master Answer Key'!$B370, 1, 0)</f>
        <v>0</v>
      </c>
      <c r="J368">
        <f>IF(COMMATS!J371='Master Answer Key'!$B370, 1, 0)</f>
        <v>0</v>
      </c>
      <c r="K368">
        <f>IF(COMMATS!K371='Master Answer Key'!$B370, 1, 0)</f>
        <v>0</v>
      </c>
      <c r="L368">
        <f>IF(COMMATS!L371='Master Answer Key'!$B370, 1, 0)</f>
        <v>1</v>
      </c>
      <c r="M368">
        <f>IF(COMMATS!M371='Master Answer Key'!$B370, 1, 0)</f>
        <v>1</v>
      </c>
      <c r="N368">
        <f>IF(COMMATS!N371='Master Answer Key'!$B370, 1, 0)</f>
        <v>0</v>
      </c>
      <c r="O368">
        <f>IF(COMMATS!O371='Master Answer Key'!$B370, 1, 0)</f>
        <v>0</v>
      </c>
      <c r="P368">
        <f>IF(COMMATS!P371='Master Answer Key'!$B370, 1, 0)</f>
        <v>0</v>
      </c>
      <c r="Q368">
        <f>IF(COMMATS!Q371='Master Answer Key'!$B370, 1, 0)</f>
        <v>1</v>
      </c>
      <c r="R368">
        <f>IF(COMMATS!R371='Master Answer Key'!$B370, 1, 0)</f>
        <v>1</v>
      </c>
      <c r="S368">
        <f>IF(COMMATS!S371='Master Answer Key'!$B370, 1, 0)</f>
        <v>0</v>
      </c>
      <c r="T368">
        <f>IF(COMMATS!T371='Master Answer Key'!$B370, 1, 0)</f>
        <v>0</v>
      </c>
      <c r="U368">
        <f>IF(COMMATS!U371='Master Answer Key'!$B370, 1, 0)</f>
        <v>0</v>
      </c>
      <c r="V368">
        <f>IF(COMMATS!V371='Master Answer Key'!$B370, 1, 0)</f>
        <v>0</v>
      </c>
      <c r="W368">
        <f>IF(COMMATS!W371='Master Answer Key'!$B370, 1, 0)</f>
        <v>0</v>
      </c>
      <c r="X368">
        <f>IF(COMMATS!X371='Master Answer Key'!$B370, 1, 0)</f>
        <v>1</v>
      </c>
      <c r="Y368">
        <f>IF(COMMATS!Y371='Master Answer Key'!$B370, 1, 0)</f>
        <v>0</v>
      </c>
      <c r="Z368">
        <f>IF(COMMATS!Z371='Master Answer Key'!$B370, 1, 0)</f>
        <v>0</v>
      </c>
      <c r="AA368">
        <f>IF(COMMATS!AA371='Master Answer Key'!$B370, 1, 0)</f>
        <v>0</v>
      </c>
      <c r="AB368">
        <f>IF(COMMATS!AB371='Master Answer Key'!$B370, 1, 0)</f>
        <v>0</v>
      </c>
      <c r="AC368">
        <f>IF(COMMATS!AC371='Master Answer Key'!$B370, 1, 0)</f>
        <v>1</v>
      </c>
      <c r="AD368">
        <f>IF(COMMATS!AD371='Master Answer Key'!$B370, 1, 0)</f>
        <v>0</v>
      </c>
      <c r="AE368">
        <f>IF(COMMATS!AE371='Master Answer Key'!$B370, 1, 0)</f>
        <v>1</v>
      </c>
      <c r="AF368">
        <f>IF(COMMATS!AF371='Master Answer Key'!$B370, 1, 0)</f>
        <v>1</v>
      </c>
      <c r="AG368">
        <f>IF(COMMATS!AG371='Master Answer Key'!$B370, 1, 0)</f>
        <v>1</v>
      </c>
      <c r="AH368">
        <f>IF(COMMATS!AH371='Master Answer Key'!$B370, 1, 0)</f>
        <v>0</v>
      </c>
      <c r="AI368">
        <f>IF(COMMATS!AI371='Master Answer Key'!$B370, 1, 0)</f>
        <v>0</v>
      </c>
      <c r="AJ368">
        <f>IF(COMMATS!AJ371='Master Answer Key'!$B370, 1, 0)</f>
        <v>1</v>
      </c>
      <c r="AK368">
        <f>IF(COMMATS!AK371='Master Answer Key'!$B370, 1, 0)</f>
        <v>0</v>
      </c>
      <c r="AL368">
        <f>IF(COMMATS!AL371='Master Answer Key'!$B370, 1, 0)</f>
        <v>1</v>
      </c>
      <c r="AM368">
        <f>IF(COMMATS!AM371='Master Answer Key'!$B370, 1, 0)</f>
        <v>0</v>
      </c>
      <c r="AN368">
        <f>IF(COMMATS!AN371='Master Answer Key'!$B370, 1, 0)</f>
        <v>0</v>
      </c>
    </row>
    <row r="369">
      <c r="A369" s="5" t="s">
        <v>474</v>
      </c>
      <c r="B369">
        <f>IF(COMMATS!B372='Master Answer Key'!$B371, 1, 0)</f>
        <v>1</v>
      </c>
      <c r="C369">
        <f>IF(COMMATS!C372='Master Answer Key'!$B371, 1, 0)</f>
        <v>1</v>
      </c>
      <c r="D369">
        <f>IF(COMMATS!D372='Master Answer Key'!$B371, 1, 0)</f>
        <v>1</v>
      </c>
      <c r="E369">
        <f>IF(COMMATS!E372='Master Answer Key'!$B371, 1, 0)</f>
        <v>0</v>
      </c>
      <c r="F369">
        <f>IF(COMMATS!F372='Master Answer Key'!$B371, 1, 0)</f>
        <v>0</v>
      </c>
      <c r="G369">
        <f>IF(COMMATS!G372='Master Answer Key'!$B371, 1, 0)</f>
        <v>0</v>
      </c>
      <c r="H369">
        <f>IF(COMMATS!H372='Master Answer Key'!$B371, 1, 0)</f>
        <v>0</v>
      </c>
      <c r="I369">
        <f>IF(COMMATS!I372='Master Answer Key'!$B371, 1, 0)</f>
        <v>1</v>
      </c>
      <c r="J369">
        <f>IF(COMMATS!J372='Master Answer Key'!$B371, 1, 0)</f>
        <v>1</v>
      </c>
      <c r="K369">
        <f>IF(COMMATS!K372='Master Answer Key'!$B371, 1, 0)</f>
        <v>1</v>
      </c>
      <c r="L369">
        <f>IF(COMMATS!L372='Master Answer Key'!$B371, 1, 0)</f>
        <v>1</v>
      </c>
      <c r="M369">
        <f>IF(COMMATS!M372='Master Answer Key'!$B371, 1, 0)</f>
        <v>1</v>
      </c>
      <c r="N369">
        <f>IF(COMMATS!N372='Master Answer Key'!$B371, 1, 0)</f>
        <v>1</v>
      </c>
      <c r="O369">
        <f>IF(COMMATS!O372='Master Answer Key'!$B371, 1, 0)</f>
        <v>1</v>
      </c>
      <c r="P369">
        <f>IF(COMMATS!P372='Master Answer Key'!$B371, 1, 0)</f>
        <v>0</v>
      </c>
      <c r="Q369">
        <f>IF(COMMATS!Q372='Master Answer Key'!$B371, 1, 0)</f>
        <v>1</v>
      </c>
      <c r="R369">
        <f>IF(COMMATS!R372='Master Answer Key'!$B371, 1, 0)</f>
        <v>1</v>
      </c>
      <c r="S369">
        <f>IF(COMMATS!S372='Master Answer Key'!$B371, 1, 0)</f>
        <v>0</v>
      </c>
      <c r="T369">
        <f>IF(COMMATS!T372='Master Answer Key'!$B371, 1, 0)</f>
        <v>0</v>
      </c>
      <c r="U369">
        <f>IF(COMMATS!U372='Master Answer Key'!$B371, 1, 0)</f>
        <v>1</v>
      </c>
      <c r="V369">
        <f>IF(COMMATS!V372='Master Answer Key'!$B371, 1, 0)</f>
        <v>1</v>
      </c>
      <c r="W369">
        <f>IF(COMMATS!W372='Master Answer Key'!$B371, 1, 0)</f>
        <v>0</v>
      </c>
      <c r="X369">
        <f>IF(COMMATS!X372='Master Answer Key'!$B371, 1, 0)</f>
        <v>0</v>
      </c>
      <c r="Y369">
        <f>IF(COMMATS!Y372='Master Answer Key'!$B371, 1, 0)</f>
        <v>0</v>
      </c>
      <c r="Z369">
        <f>IF(COMMATS!Z372='Master Answer Key'!$B371, 1, 0)</f>
        <v>0</v>
      </c>
      <c r="AA369">
        <f>IF(COMMATS!AA372='Master Answer Key'!$B371, 1, 0)</f>
        <v>1</v>
      </c>
      <c r="AB369">
        <f>IF(COMMATS!AB372='Master Answer Key'!$B371, 1, 0)</f>
        <v>1</v>
      </c>
      <c r="AC369">
        <f>IF(COMMATS!AC372='Master Answer Key'!$B371, 1, 0)</f>
        <v>0</v>
      </c>
      <c r="AD369">
        <f>IF(COMMATS!AD372='Master Answer Key'!$B371, 1, 0)</f>
        <v>1</v>
      </c>
      <c r="AE369">
        <f>IF(COMMATS!AE372='Master Answer Key'!$B371, 1, 0)</f>
        <v>1</v>
      </c>
      <c r="AF369">
        <f>IF(COMMATS!AF372='Master Answer Key'!$B371, 1, 0)</f>
        <v>0</v>
      </c>
      <c r="AG369">
        <f>IF(COMMATS!AG372='Master Answer Key'!$B371, 1, 0)</f>
        <v>1</v>
      </c>
      <c r="AH369">
        <f>IF(COMMATS!AH372='Master Answer Key'!$B371, 1, 0)</f>
        <v>0</v>
      </c>
      <c r="AI369">
        <f>IF(COMMATS!AI372='Master Answer Key'!$B371, 1, 0)</f>
        <v>1</v>
      </c>
      <c r="AJ369">
        <f>IF(COMMATS!AJ372='Master Answer Key'!$B371, 1, 0)</f>
        <v>1</v>
      </c>
      <c r="AK369">
        <f>IF(COMMATS!AK372='Master Answer Key'!$B371, 1, 0)</f>
        <v>1</v>
      </c>
      <c r="AL369">
        <f>IF(COMMATS!AL372='Master Answer Key'!$B371, 1, 0)</f>
        <v>0</v>
      </c>
      <c r="AM369">
        <f>IF(COMMATS!AM372='Master Answer Key'!$B371, 1, 0)</f>
        <v>0</v>
      </c>
      <c r="AN369">
        <f>IF(COMMATS!AN372='Master Answer Key'!$B371, 1, 0)</f>
        <v>0</v>
      </c>
    </row>
    <row r="370">
      <c r="A370" s="5" t="s">
        <v>475</v>
      </c>
      <c r="B370">
        <f>IF(COMMATS!B373='Master Answer Key'!$B372, 1, 0)</f>
        <v>1</v>
      </c>
      <c r="C370">
        <f>IF(COMMATS!C373='Master Answer Key'!$B372, 1, 0)</f>
        <v>1</v>
      </c>
      <c r="D370">
        <f>IF(COMMATS!D373='Master Answer Key'!$B372, 1, 0)</f>
        <v>1</v>
      </c>
      <c r="E370">
        <f>IF(COMMATS!E373='Master Answer Key'!$B372, 1, 0)</f>
        <v>1</v>
      </c>
      <c r="F370">
        <f>IF(COMMATS!F373='Master Answer Key'!$B372, 1, 0)</f>
        <v>1</v>
      </c>
      <c r="G370">
        <f>IF(COMMATS!G373='Master Answer Key'!$B372, 1, 0)</f>
        <v>0</v>
      </c>
      <c r="H370">
        <f>IF(COMMATS!H373='Master Answer Key'!$B372, 1, 0)</f>
        <v>1</v>
      </c>
      <c r="I370">
        <f>IF(COMMATS!I373='Master Answer Key'!$B372, 1, 0)</f>
        <v>1</v>
      </c>
      <c r="J370">
        <f>IF(COMMATS!J373='Master Answer Key'!$B372, 1, 0)</f>
        <v>1</v>
      </c>
      <c r="K370">
        <f>IF(COMMATS!K373='Master Answer Key'!$B372, 1, 0)</f>
        <v>1</v>
      </c>
      <c r="L370">
        <f>IF(COMMATS!L373='Master Answer Key'!$B372, 1, 0)</f>
        <v>1</v>
      </c>
      <c r="M370">
        <f>IF(COMMATS!M373='Master Answer Key'!$B372, 1, 0)</f>
        <v>1</v>
      </c>
      <c r="N370">
        <f>IF(COMMATS!N373='Master Answer Key'!$B372, 1, 0)</f>
        <v>1</v>
      </c>
      <c r="O370">
        <f>IF(COMMATS!O373='Master Answer Key'!$B372, 1, 0)</f>
        <v>1</v>
      </c>
      <c r="P370">
        <f>IF(COMMATS!P373='Master Answer Key'!$B372, 1, 0)</f>
        <v>1</v>
      </c>
      <c r="Q370">
        <f>IF(COMMATS!Q373='Master Answer Key'!$B372, 1, 0)</f>
        <v>1</v>
      </c>
      <c r="R370">
        <f>IF(COMMATS!R373='Master Answer Key'!$B372, 1, 0)</f>
        <v>0</v>
      </c>
      <c r="S370">
        <f>IF(COMMATS!S373='Master Answer Key'!$B372, 1, 0)</f>
        <v>1</v>
      </c>
      <c r="T370">
        <f>IF(COMMATS!T373='Master Answer Key'!$B372, 1, 0)</f>
        <v>1</v>
      </c>
      <c r="U370">
        <f>IF(COMMATS!U373='Master Answer Key'!$B372, 1, 0)</f>
        <v>1</v>
      </c>
      <c r="V370">
        <f>IF(COMMATS!V373='Master Answer Key'!$B372, 1, 0)</f>
        <v>1</v>
      </c>
      <c r="W370">
        <f>IF(COMMATS!W373='Master Answer Key'!$B372, 1, 0)</f>
        <v>0</v>
      </c>
      <c r="X370">
        <f>IF(COMMATS!X373='Master Answer Key'!$B372, 1, 0)</f>
        <v>1</v>
      </c>
      <c r="Y370">
        <f>IF(COMMATS!Y373='Master Answer Key'!$B372, 1, 0)</f>
        <v>0</v>
      </c>
      <c r="Z370">
        <f>IF(COMMATS!Z373='Master Answer Key'!$B372, 1, 0)</f>
        <v>0</v>
      </c>
      <c r="AA370">
        <f>IF(COMMATS!AA373='Master Answer Key'!$B372, 1, 0)</f>
        <v>1</v>
      </c>
      <c r="AB370">
        <f>IF(COMMATS!AB373='Master Answer Key'!$B372, 1, 0)</f>
        <v>0</v>
      </c>
      <c r="AC370">
        <f>IF(COMMATS!AC373='Master Answer Key'!$B372, 1, 0)</f>
        <v>1</v>
      </c>
      <c r="AD370">
        <f>IF(COMMATS!AD373='Master Answer Key'!$B372, 1, 0)</f>
        <v>1</v>
      </c>
      <c r="AE370">
        <f>IF(COMMATS!AE373='Master Answer Key'!$B372, 1, 0)</f>
        <v>1</v>
      </c>
      <c r="AF370">
        <f>IF(COMMATS!AF373='Master Answer Key'!$B372, 1, 0)</f>
        <v>0</v>
      </c>
      <c r="AG370">
        <f>IF(COMMATS!AG373='Master Answer Key'!$B372, 1, 0)</f>
        <v>1</v>
      </c>
      <c r="AH370">
        <f>IF(COMMATS!AH373='Master Answer Key'!$B372, 1, 0)</f>
        <v>1</v>
      </c>
      <c r="AI370">
        <f>IF(COMMATS!AI373='Master Answer Key'!$B372, 1, 0)</f>
        <v>1</v>
      </c>
      <c r="AJ370">
        <f>IF(COMMATS!AJ373='Master Answer Key'!$B372, 1, 0)</f>
        <v>1</v>
      </c>
      <c r="AK370">
        <f>IF(COMMATS!AK373='Master Answer Key'!$B372, 1, 0)</f>
        <v>1</v>
      </c>
      <c r="AL370">
        <f>IF(COMMATS!AL373='Master Answer Key'!$B372, 1, 0)</f>
        <v>1</v>
      </c>
      <c r="AM370">
        <f>IF(COMMATS!AM373='Master Answer Key'!$B372, 1, 0)</f>
        <v>1</v>
      </c>
      <c r="AN370">
        <f>IF(COMMATS!AN373='Master Answer Key'!$B372, 1, 0)</f>
        <v>0</v>
      </c>
    </row>
    <row r="371">
      <c r="A371" s="5" t="s">
        <v>476</v>
      </c>
      <c r="B371">
        <f>IF(COMMATS!B374='Master Answer Key'!$B373, 1, 0)</f>
        <v>1</v>
      </c>
      <c r="C371">
        <f>IF(COMMATS!C374='Master Answer Key'!$B373, 1, 0)</f>
        <v>1</v>
      </c>
      <c r="D371">
        <f>IF(COMMATS!D374='Master Answer Key'!$B373, 1, 0)</f>
        <v>1</v>
      </c>
      <c r="E371">
        <f>IF(COMMATS!E374='Master Answer Key'!$B373, 1, 0)</f>
        <v>1</v>
      </c>
      <c r="F371">
        <f>IF(COMMATS!F374='Master Answer Key'!$B373, 1, 0)</f>
        <v>1</v>
      </c>
      <c r="G371">
        <f>IF(COMMATS!G374='Master Answer Key'!$B373, 1, 0)</f>
        <v>0</v>
      </c>
      <c r="H371">
        <f>IF(COMMATS!H374='Master Answer Key'!$B373, 1, 0)</f>
        <v>1</v>
      </c>
      <c r="I371">
        <f>IF(COMMATS!I374='Master Answer Key'!$B373, 1, 0)</f>
        <v>1</v>
      </c>
      <c r="J371">
        <f>IF(COMMATS!J374='Master Answer Key'!$B373, 1, 0)</f>
        <v>1</v>
      </c>
      <c r="K371">
        <f>IF(COMMATS!K374='Master Answer Key'!$B373, 1, 0)</f>
        <v>1</v>
      </c>
      <c r="L371">
        <f>IF(COMMATS!L374='Master Answer Key'!$B373, 1, 0)</f>
        <v>1</v>
      </c>
      <c r="M371">
        <f>IF(COMMATS!M374='Master Answer Key'!$B373, 1, 0)</f>
        <v>1</v>
      </c>
      <c r="N371">
        <f>IF(COMMATS!N374='Master Answer Key'!$B373, 1, 0)</f>
        <v>1</v>
      </c>
      <c r="O371">
        <f>IF(COMMATS!O374='Master Answer Key'!$B373, 1, 0)</f>
        <v>1</v>
      </c>
      <c r="P371">
        <f>IF(COMMATS!P374='Master Answer Key'!$B373, 1, 0)</f>
        <v>1</v>
      </c>
      <c r="Q371">
        <f>IF(COMMATS!Q374='Master Answer Key'!$B373, 1, 0)</f>
        <v>1</v>
      </c>
      <c r="R371">
        <f>IF(COMMATS!R374='Master Answer Key'!$B373, 1, 0)</f>
        <v>1</v>
      </c>
      <c r="S371">
        <f>IF(COMMATS!S374='Master Answer Key'!$B373, 1, 0)</f>
        <v>1</v>
      </c>
      <c r="T371">
        <f>IF(COMMATS!T374='Master Answer Key'!$B373, 1, 0)</f>
        <v>1</v>
      </c>
      <c r="U371">
        <f>IF(COMMATS!U374='Master Answer Key'!$B373, 1, 0)</f>
        <v>1</v>
      </c>
      <c r="V371">
        <f>IF(COMMATS!V374='Master Answer Key'!$B373, 1, 0)</f>
        <v>1</v>
      </c>
      <c r="W371">
        <f>IF(COMMATS!W374='Master Answer Key'!$B373, 1, 0)</f>
        <v>0</v>
      </c>
      <c r="X371">
        <f>IF(COMMATS!X374='Master Answer Key'!$B373, 1, 0)</f>
        <v>1</v>
      </c>
      <c r="Y371">
        <f>IF(COMMATS!Y374='Master Answer Key'!$B373, 1, 0)</f>
        <v>0</v>
      </c>
      <c r="Z371">
        <f>IF(COMMATS!Z374='Master Answer Key'!$B373, 1, 0)</f>
        <v>0</v>
      </c>
      <c r="AA371">
        <f>IF(COMMATS!AA374='Master Answer Key'!$B373, 1, 0)</f>
        <v>1</v>
      </c>
      <c r="AB371">
        <f>IF(COMMATS!AB374='Master Answer Key'!$B373, 1, 0)</f>
        <v>1</v>
      </c>
      <c r="AC371">
        <f>IF(COMMATS!AC374='Master Answer Key'!$B373, 1, 0)</f>
        <v>1</v>
      </c>
      <c r="AD371">
        <f>IF(COMMATS!AD374='Master Answer Key'!$B373, 1, 0)</f>
        <v>1</v>
      </c>
      <c r="AE371">
        <f>IF(COMMATS!AE374='Master Answer Key'!$B373, 1, 0)</f>
        <v>1</v>
      </c>
      <c r="AF371">
        <f>IF(COMMATS!AF374='Master Answer Key'!$B373, 1, 0)</f>
        <v>0</v>
      </c>
      <c r="AG371">
        <f>IF(COMMATS!AG374='Master Answer Key'!$B373, 1, 0)</f>
        <v>1</v>
      </c>
      <c r="AH371">
        <f>IF(COMMATS!AH374='Master Answer Key'!$B373, 1, 0)</f>
        <v>1</v>
      </c>
      <c r="AI371">
        <f>IF(COMMATS!AI374='Master Answer Key'!$B373, 1, 0)</f>
        <v>0</v>
      </c>
      <c r="AJ371">
        <f>IF(COMMATS!AJ374='Master Answer Key'!$B373, 1, 0)</f>
        <v>1</v>
      </c>
      <c r="AK371">
        <f>IF(COMMATS!AK374='Master Answer Key'!$B373, 1, 0)</f>
        <v>1</v>
      </c>
      <c r="AL371">
        <f>IF(COMMATS!AL374='Master Answer Key'!$B373, 1, 0)</f>
        <v>0</v>
      </c>
      <c r="AM371">
        <f>IF(COMMATS!AM374='Master Answer Key'!$B373, 1, 0)</f>
        <v>1</v>
      </c>
      <c r="AN371">
        <f>IF(COMMATS!AN374='Master Answer Key'!$B373, 1, 0)</f>
        <v>0</v>
      </c>
    </row>
    <row r="372">
      <c r="A372" s="5" t="s">
        <v>477</v>
      </c>
      <c r="B372">
        <f>IF(COMMATS!B375='Master Answer Key'!$B374, 1, 0)</f>
        <v>1</v>
      </c>
      <c r="C372">
        <f>IF(COMMATS!C375='Master Answer Key'!$B374, 1, 0)</f>
        <v>1</v>
      </c>
      <c r="D372">
        <f>IF(COMMATS!D375='Master Answer Key'!$B374, 1, 0)</f>
        <v>1</v>
      </c>
      <c r="E372">
        <f>IF(COMMATS!E375='Master Answer Key'!$B374, 1, 0)</f>
        <v>1</v>
      </c>
      <c r="F372">
        <f>IF(COMMATS!F375='Master Answer Key'!$B374, 1, 0)</f>
        <v>1</v>
      </c>
      <c r="G372">
        <f>IF(COMMATS!G375='Master Answer Key'!$B374, 1, 0)</f>
        <v>0</v>
      </c>
      <c r="H372">
        <f>IF(COMMATS!H375='Master Answer Key'!$B374, 1, 0)</f>
        <v>1</v>
      </c>
      <c r="I372">
        <f>IF(COMMATS!I375='Master Answer Key'!$B374, 1, 0)</f>
        <v>1</v>
      </c>
      <c r="J372">
        <f>IF(COMMATS!J375='Master Answer Key'!$B374, 1, 0)</f>
        <v>1</v>
      </c>
      <c r="K372">
        <f>IF(COMMATS!K375='Master Answer Key'!$B374, 1, 0)</f>
        <v>1</v>
      </c>
      <c r="L372">
        <f>IF(COMMATS!L375='Master Answer Key'!$B374, 1, 0)</f>
        <v>1</v>
      </c>
      <c r="M372">
        <f>IF(COMMATS!M375='Master Answer Key'!$B374, 1, 0)</f>
        <v>1</v>
      </c>
      <c r="N372">
        <f>IF(COMMATS!N375='Master Answer Key'!$B374, 1, 0)</f>
        <v>1</v>
      </c>
      <c r="O372">
        <f>IF(COMMATS!O375='Master Answer Key'!$B374, 1, 0)</f>
        <v>1</v>
      </c>
      <c r="P372">
        <f>IF(COMMATS!P375='Master Answer Key'!$B374, 1, 0)</f>
        <v>1</v>
      </c>
      <c r="Q372">
        <f>IF(COMMATS!Q375='Master Answer Key'!$B374, 1, 0)</f>
        <v>1</v>
      </c>
      <c r="R372">
        <f>IF(COMMATS!R375='Master Answer Key'!$B374, 1, 0)</f>
        <v>1</v>
      </c>
      <c r="S372">
        <f>IF(COMMATS!S375='Master Answer Key'!$B374, 1, 0)</f>
        <v>0</v>
      </c>
      <c r="T372">
        <f>IF(COMMATS!T375='Master Answer Key'!$B374, 1, 0)</f>
        <v>1</v>
      </c>
      <c r="U372">
        <f>IF(COMMATS!U375='Master Answer Key'!$B374, 1, 0)</f>
        <v>1</v>
      </c>
      <c r="V372">
        <f>IF(COMMATS!V375='Master Answer Key'!$B374, 1, 0)</f>
        <v>1</v>
      </c>
      <c r="W372">
        <f>IF(COMMATS!W375='Master Answer Key'!$B374, 1, 0)</f>
        <v>0</v>
      </c>
      <c r="X372">
        <f>IF(COMMATS!X375='Master Answer Key'!$B374, 1, 0)</f>
        <v>1</v>
      </c>
      <c r="Y372">
        <f>IF(COMMATS!Y375='Master Answer Key'!$B374, 1, 0)</f>
        <v>0</v>
      </c>
      <c r="Z372">
        <f>IF(COMMATS!Z375='Master Answer Key'!$B374, 1, 0)</f>
        <v>0</v>
      </c>
      <c r="AA372">
        <f>IF(COMMATS!AA375='Master Answer Key'!$B374, 1, 0)</f>
        <v>1</v>
      </c>
      <c r="AB372">
        <f>IF(COMMATS!AB375='Master Answer Key'!$B374, 1, 0)</f>
        <v>1</v>
      </c>
      <c r="AC372">
        <f>IF(COMMATS!AC375='Master Answer Key'!$B374, 1, 0)</f>
        <v>0</v>
      </c>
      <c r="AD372">
        <f>IF(COMMATS!AD375='Master Answer Key'!$B374, 1, 0)</f>
        <v>1</v>
      </c>
      <c r="AE372">
        <f>IF(COMMATS!AE375='Master Answer Key'!$B374, 1, 0)</f>
        <v>1</v>
      </c>
      <c r="AF372">
        <f>IF(COMMATS!AF375='Master Answer Key'!$B374, 1, 0)</f>
        <v>1</v>
      </c>
      <c r="AG372">
        <f>IF(COMMATS!AG375='Master Answer Key'!$B374, 1, 0)</f>
        <v>1</v>
      </c>
      <c r="AH372">
        <f>IF(COMMATS!AH375='Master Answer Key'!$B374, 1, 0)</f>
        <v>1</v>
      </c>
      <c r="AI372">
        <f>IF(COMMATS!AI375='Master Answer Key'!$B374, 1, 0)</f>
        <v>1</v>
      </c>
      <c r="AJ372">
        <f>IF(COMMATS!AJ375='Master Answer Key'!$B374, 1, 0)</f>
        <v>1</v>
      </c>
      <c r="AK372">
        <f>IF(COMMATS!AK375='Master Answer Key'!$B374, 1, 0)</f>
        <v>1</v>
      </c>
      <c r="AL372">
        <f>IF(COMMATS!AL375='Master Answer Key'!$B374, 1, 0)</f>
        <v>1</v>
      </c>
      <c r="AM372">
        <f>IF(COMMATS!AM375='Master Answer Key'!$B374, 1, 0)</f>
        <v>1</v>
      </c>
      <c r="AN372">
        <f>IF(COMMATS!AN375='Master Answer Key'!$B374, 1, 0)</f>
        <v>0</v>
      </c>
    </row>
    <row r="373">
      <c r="A373" s="5" t="s">
        <v>478</v>
      </c>
      <c r="B373">
        <f>IF(COMMATS!B376='Master Answer Key'!$B375, 1, 0)</f>
        <v>1</v>
      </c>
      <c r="C373">
        <f>IF(COMMATS!C376='Master Answer Key'!$B375, 1, 0)</f>
        <v>1</v>
      </c>
      <c r="D373">
        <f>IF(COMMATS!D376='Master Answer Key'!$B375, 1, 0)</f>
        <v>0</v>
      </c>
      <c r="E373">
        <f>IF(COMMATS!E376='Master Answer Key'!$B375, 1, 0)</f>
        <v>1</v>
      </c>
      <c r="F373">
        <f>IF(COMMATS!F376='Master Answer Key'!$B375, 1, 0)</f>
        <v>1</v>
      </c>
      <c r="G373">
        <f>IF(COMMATS!G376='Master Answer Key'!$B375, 1, 0)</f>
        <v>0</v>
      </c>
      <c r="H373">
        <f>IF(COMMATS!H376='Master Answer Key'!$B375, 1, 0)</f>
        <v>0</v>
      </c>
      <c r="I373">
        <f>IF(COMMATS!I376='Master Answer Key'!$B375, 1, 0)</f>
        <v>1</v>
      </c>
      <c r="J373">
        <f>IF(COMMATS!J376='Master Answer Key'!$B375, 1, 0)</f>
        <v>0</v>
      </c>
      <c r="K373">
        <f>IF(COMMATS!K376='Master Answer Key'!$B375, 1, 0)</f>
        <v>1</v>
      </c>
      <c r="L373">
        <f>IF(COMMATS!L376='Master Answer Key'!$B375, 1, 0)</f>
        <v>1</v>
      </c>
      <c r="M373">
        <f>IF(COMMATS!M376='Master Answer Key'!$B375, 1, 0)</f>
        <v>1</v>
      </c>
      <c r="N373">
        <f>IF(COMMATS!N376='Master Answer Key'!$B375, 1, 0)</f>
        <v>0</v>
      </c>
      <c r="O373">
        <f>IF(COMMATS!O376='Master Answer Key'!$B375, 1, 0)</f>
        <v>1</v>
      </c>
      <c r="P373">
        <f>IF(COMMATS!P376='Master Answer Key'!$B375, 1, 0)</f>
        <v>1</v>
      </c>
      <c r="Q373">
        <f>IF(COMMATS!Q376='Master Answer Key'!$B375, 1, 0)</f>
        <v>0</v>
      </c>
      <c r="R373">
        <f>IF(COMMATS!R376='Master Answer Key'!$B375, 1, 0)</f>
        <v>1</v>
      </c>
      <c r="S373">
        <f>IF(COMMATS!S376='Master Answer Key'!$B375, 1, 0)</f>
        <v>1</v>
      </c>
      <c r="T373">
        <f>IF(COMMATS!T376='Master Answer Key'!$B375, 1, 0)</f>
        <v>1</v>
      </c>
      <c r="U373">
        <f>IF(COMMATS!U376='Master Answer Key'!$B375, 1, 0)</f>
        <v>0</v>
      </c>
      <c r="V373">
        <f>IF(COMMATS!V376='Master Answer Key'!$B375, 1, 0)</f>
        <v>0</v>
      </c>
      <c r="W373">
        <f>IF(COMMATS!W376='Master Answer Key'!$B375, 1, 0)</f>
        <v>0</v>
      </c>
      <c r="X373">
        <f>IF(COMMATS!X376='Master Answer Key'!$B375, 1, 0)</f>
        <v>1</v>
      </c>
      <c r="Y373">
        <f>IF(COMMATS!Y376='Master Answer Key'!$B375, 1, 0)</f>
        <v>0</v>
      </c>
      <c r="Z373">
        <f>IF(COMMATS!Z376='Master Answer Key'!$B375, 1, 0)</f>
        <v>0</v>
      </c>
      <c r="AA373">
        <f>IF(COMMATS!AA376='Master Answer Key'!$B375, 1, 0)</f>
        <v>0</v>
      </c>
      <c r="AB373">
        <f>IF(COMMATS!AB376='Master Answer Key'!$B375, 1, 0)</f>
        <v>0</v>
      </c>
      <c r="AC373">
        <f>IF(COMMATS!AC376='Master Answer Key'!$B375, 1, 0)</f>
        <v>0</v>
      </c>
      <c r="AD373">
        <f>IF(COMMATS!AD376='Master Answer Key'!$B375, 1, 0)</f>
        <v>1</v>
      </c>
      <c r="AE373">
        <f>IF(COMMATS!AE376='Master Answer Key'!$B375, 1, 0)</f>
        <v>0</v>
      </c>
      <c r="AF373">
        <f>IF(COMMATS!AF376='Master Answer Key'!$B375, 1, 0)</f>
        <v>0</v>
      </c>
      <c r="AG373">
        <f>IF(COMMATS!AG376='Master Answer Key'!$B375, 1, 0)</f>
        <v>1</v>
      </c>
      <c r="AH373">
        <f>IF(COMMATS!AH376='Master Answer Key'!$B375, 1, 0)</f>
        <v>1</v>
      </c>
      <c r="AI373">
        <f>IF(COMMATS!AI376='Master Answer Key'!$B375, 1, 0)</f>
        <v>0</v>
      </c>
      <c r="AJ373">
        <f>IF(COMMATS!AJ376='Master Answer Key'!$B375, 1, 0)</f>
        <v>1</v>
      </c>
      <c r="AK373">
        <f>IF(COMMATS!AK376='Master Answer Key'!$B375, 1, 0)</f>
        <v>0</v>
      </c>
      <c r="AL373">
        <f>IF(COMMATS!AL376='Master Answer Key'!$B375, 1, 0)</f>
        <v>0</v>
      </c>
      <c r="AM373">
        <f>IF(COMMATS!AM376='Master Answer Key'!$B375, 1, 0)</f>
        <v>0</v>
      </c>
      <c r="AN373">
        <f>IF(COMMATS!AN376='Master Answer Key'!$B375, 1, 0)</f>
        <v>0</v>
      </c>
    </row>
    <row r="374">
      <c r="A374" s="5" t="s">
        <v>479</v>
      </c>
      <c r="B374">
        <f>IF(COMMATS!B377='Master Answer Key'!$B376, 1, 0)</f>
        <v>1</v>
      </c>
      <c r="C374">
        <f>IF(COMMATS!C377='Master Answer Key'!$B376, 1, 0)</f>
        <v>1</v>
      </c>
      <c r="D374">
        <f>IF(COMMATS!D377='Master Answer Key'!$B376, 1, 0)</f>
        <v>0</v>
      </c>
      <c r="E374">
        <f>IF(COMMATS!E377='Master Answer Key'!$B376, 1, 0)</f>
        <v>1</v>
      </c>
      <c r="F374">
        <f>IF(COMMATS!F377='Master Answer Key'!$B376, 1, 0)</f>
        <v>1</v>
      </c>
      <c r="G374">
        <f>IF(COMMATS!G377='Master Answer Key'!$B376, 1, 0)</f>
        <v>0</v>
      </c>
      <c r="H374">
        <f>IF(COMMATS!H377='Master Answer Key'!$B376, 1, 0)</f>
        <v>0</v>
      </c>
      <c r="I374">
        <f>IF(COMMATS!I377='Master Answer Key'!$B376, 1, 0)</f>
        <v>1</v>
      </c>
      <c r="J374">
        <f>IF(COMMATS!J377='Master Answer Key'!$B376, 1, 0)</f>
        <v>1</v>
      </c>
      <c r="K374">
        <f>IF(COMMATS!K377='Master Answer Key'!$B376, 1, 0)</f>
        <v>0</v>
      </c>
      <c r="L374">
        <f>IF(COMMATS!L377='Master Answer Key'!$B376, 1, 0)</f>
        <v>1</v>
      </c>
      <c r="M374">
        <f>IF(COMMATS!M377='Master Answer Key'!$B376, 1, 0)</f>
        <v>1</v>
      </c>
      <c r="N374">
        <f>IF(COMMATS!N377='Master Answer Key'!$B376, 1, 0)</f>
        <v>1</v>
      </c>
      <c r="O374">
        <f>IF(COMMATS!O377='Master Answer Key'!$B376, 1, 0)</f>
        <v>1</v>
      </c>
      <c r="P374">
        <f>IF(COMMATS!P377='Master Answer Key'!$B376, 1, 0)</f>
        <v>0</v>
      </c>
      <c r="Q374">
        <f>IF(COMMATS!Q377='Master Answer Key'!$B376, 1, 0)</f>
        <v>0</v>
      </c>
      <c r="R374">
        <f>IF(COMMATS!R377='Master Answer Key'!$B376, 1, 0)</f>
        <v>1</v>
      </c>
      <c r="S374">
        <f>IF(COMMATS!S377='Master Answer Key'!$B376, 1, 0)</f>
        <v>1</v>
      </c>
      <c r="T374">
        <f>IF(COMMATS!T377='Master Answer Key'!$B376, 1, 0)</f>
        <v>0</v>
      </c>
      <c r="U374">
        <f>IF(COMMATS!U377='Master Answer Key'!$B376, 1, 0)</f>
        <v>0</v>
      </c>
      <c r="V374">
        <f>IF(COMMATS!V377='Master Answer Key'!$B376, 1, 0)</f>
        <v>0</v>
      </c>
      <c r="W374">
        <f>IF(COMMATS!W377='Master Answer Key'!$B376, 1, 0)</f>
        <v>0</v>
      </c>
      <c r="X374">
        <f>IF(COMMATS!X377='Master Answer Key'!$B376, 1, 0)</f>
        <v>1</v>
      </c>
      <c r="Y374">
        <f>IF(COMMATS!Y377='Master Answer Key'!$B376, 1, 0)</f>
        <v>0</v>
      </c>
      <c r="Z374">
        <f>IF(COMMATS!Z377='Master Answer Key'!$B376, 1, 0)</f>
        <v>0</v>
      </c>
      <c r="AA374">
        <f>IF(COMMATS!AA377='Master Answer Key'!$B376, 1, 0)</f>
        <v>1</v>
      </c>
      <c r="AB374">
        <f>IF(COMMATS!AB377='Master Answer Key'!$B376, 1, 0)</f>
        <v>0</v>
      </c>
      <c r="AC374">
        <f>IF(COMMATS!AC377='Master Answer Key'!$B376, 1, 0)</f>
        <v>0</v>
      </c>
      <c r="AD374">
        <f>IF(COMMATS!AD377='Master Answer Key'!$B376, 1, 0)</f>
        <v>1</v>
      </c>
      <c r="AE374">
        <f>IF(COMMATS!AE377='Master Answer Key'!$B376, 1, 0)</f>
        <v>0</v>
      </c>
      <c r="AF374">
        <f>IF(COMMATS!AF377='Master Answer Key'!$B376, 1, 0)</f>
        <v>0</v>
      </c>
      <c r="AG374">
        <f>IF(COMMATS!AG377='Master Answer Key'!$B376, 1, 0)</f>
        <v>1</v>
      </c>
      <c r="AH374">
        <f>IF(COMMATS!AH377='Master Answer Key'!$B376, 1, 0)</f>
        <v>1</v>
      </c>
      <c r="AI374">
        <f>IF(COMMATS!AI377='Master Answer Key'!$B376, 1, 0)</f>
        <v>1</v>
      </c>
      <c r="AJ374">
        <f>IF(COMMATS!AJ377='Master Answer Key'!$B376, 1, 0)</f>
        <v>0</v>
      </c>
      <c r="AK374">
        <f>IF(COMMATS!AK377='Master Answer Key'!$B376, 1, 0)</f>
        <v>0</v>
      </c>
      <c r="AL374">
        <f>IF(COMMATS!AL377='Master Answer Key'!$B376, 1, 0)</f>
        <v>0</v>
      </c>
      <c r="AM374">
        <f>IF(COMMATS!AM377='Master Answer Key'!$B376, 1, 0)</f>
        <v>0</v>
      </c>
      <c r="AN374">
        <f>IF(COMMATS!AN377='Master Answer Key'!$B376, 1, 0)</f>
        <v>0</v>
      </c>
    </row>
    <row r="375">
      <c r="A375" s="5" t="s">
        <v>480</v>
      </c>
      <c r="B375">
        <f>IF(COMMATS!B378='Master Answer Key'!$B377, 1, 0)</f>
        <v>1</v>
      </c>
      <c r="C375">
        <f>IF(COMMATS!C378='Master Answer Key'!$B377, 1, 0)</f>
        <v>1</v>
      </c>
      <c r="D375">
        <f>IF(COMMATS!D378='Master Answer Key'!$B377, 1, 0)</f>
        <v>1</v>
      </c>
      <c r="E375">
        <f>IF(COMMATS!E378='Master Answer Key'!$B377, 1, 0)</f>
        <v>1</v>
      </c>
      <c r="F375">
        <f>IF(COMMATS!F378='Master Answer Key'!$B377, 1, 0)</f>
        <v>1</v>
      </c>
      <c r="G375">
        <f>IF(COMMATS!G378='Master Answer Key'!$B377, 1, 0)</f>
        <v>0</v>
      </c>
      <c r="H375">
        <f>IF(COMMATS!H378='Master Answer Key'!$B377, 1, 0)</f>
        <v>1</v>
      </c>
      <c r="I375">
        <f>IF(COMMATS!I378='Master Answer Key'!$B377, 1, 0)</f>
        <v>1</v>
      </c>
      <c r="J375">
        <f>IF(COMMATS!J378='Master Answer Key'!$B377, 1, 0)</f>
        <v>1</v>
      </c>
      <c r="K375">
        <f>IF(COMMATS!K378='Master Answer Key'!$B377, 1, 0)</f>
        <v>1</v>
      </c>
      <c r="L375">
        <f>IF(COMMATS!L378='Master Answer Key'!$B377, 1, 0)</f>
        <v>0</v>
      </c>
      <c r="M375">
        <f>IF(COMMATS!M378='Master Answer Key'!$B377, 1, 0)</f>
        <v>0</v>
      </c>
      <c r="N375">
        <f>IF(COMMATS!N378='Master Answer Key'!$B377, 1, 0)</f>
        <v>1</v>
      </c>
      <c r="O375">
        <f>IF(COMMATS!O378='Master Answer Key'!$B377, 1, 0)</f>
        <v>1</v>
      </c>
      <c r="P375">
        <f>IF(COMMATS!P378='Master Answer Key'!$B377, 1, 0)</f>
        <v>1</v>
      </c>
      <c r="Q375">
        <f>IF(COMMATS!Q378='Master Answer Key'!$B377, 1, 0)</f>
        <v>1</v>
      </c>
      <c r="R375">
        <f>IF(COMMATS!R378='Master Answer Key'!$B377, 1, 0)</f>
        <v>1</v>
      </c>
      <c r="S375">
        <f>IF(COMMATS!S378='Master Answer Key'!$B377, 1, 0)</f>
        <v>1</v>
      </c>
      <c r="T375">
        <f>IF(COMMATS!T378='Master Answer Key'!$B377, 1, 0)</f>
        <v>1</v>
      </c>
      <c r="U375">
        <f>IF(COMMATS!U378='Master Answer Key'!$B377, 1, 0)</f>
        <v>1</v>
      </c>
      <c r="V375">
        <f>IF(COMMATS!V378='Master Answer Key'!$B377, 1, 0)</f>
        <v>1</v>
      </c>
      <c r="W375">
        <f>IF(COMMATS!W378='Master Answer Key'!$B377, 1, 0)</f>
        <v>0</v>
      </c>
      <c r="X375">
        <f>IF(COMMATS!X378='Master Answer Key'!$B377, 1, 0)</f>
        <v>1</v>
      </c>
      <c r="Y375">
        <f>IF(COMMATS!Y378='Master Answer Key'!$B377, 1, 0)</f>
        <v>0</v>
      </c>
      <c r="Z375">
        <f>IF(COMMATS!Z378='Master Answer Key'!$B377, 1, 0)</f>
        <v>0</v>
      </c>
      <c r="AA375">
        <f>IF(COMMATS!AA378='Master Answer Key'!$B377, 1, 0)</f>
        <v>1</v>
      </c>
      <c r="AB375">
        <f>IF(COMMATS!AB378='Master Answer Key'!$B377, 1, 0)</f>
        <v>1</v>
      </c>
      <c r="AC375">
        <f>IF(COMMATS!AC378='Master Answer Key'!$B377, 1, 0)</f>
        <v>0</v>
      </c>
      <c r="AD375">
        <f>IF(COMMATS!AD378='Master Answer Key'!$B377, 1, 0)</f>
        <v>1</v>
      </c>
      <c r="AE375">
        <f>IF(COMMATS!AE378='Master Answer Key'!$B377, 1, 0)</f>
        <v>1</v>
      </c>
      <c r="AF375">
        <f>IF(COMMATS!AF378='Master Answer Key'!$B377, 1, 0)</f>
        <v>0</v>
      </c>
      <c r="AG375">
        <f>IF(COMMATS!AG378='Master Answer Key'!$B377, 1, 0)</f>
        <v>1</v>
      </c>
      <c r="AH375">
        <f>IF(COMMATS!AH378='Master Answer Key'!$B377, 1, 0)</f>
        <v>1</v>
      </c>
      <c r="AI375">
        <f>IF(COMMATS!AI378='Master Answer Key'!$B377, 1, 0)</f>
        <v>1</v>
      </c>
      <c r="AJ375">
        <f>IF(COMMATS!AJ378='Master Answer Key'!$B377, 1, 0)</f>
        <v>1</v>
      </c>
      <c r="AK375">
        <f>IF(COMMATS!AK378='Master Answer Key'!$B377, 1, 0)</f>
        <v>1</v>
      </c>
      <c r="AL375">
        <f>IF(COMMATS!AL378='Master Answer Key'!$B377, 1, 0)</f>
        <v>1</v>
      </c>
      <c r="AM375">
        <f>IF(COMMATS!AM378='Master Answer Key'!$B377, 1, 0)</f>
        <v>1</v>
      </c>
      <c r="AN375">
        <f>IF(COMMATS!AN378='Master Answer Key'!$B377, 1, 0)</f>
        <v>0</v>
      </c>
    </row>
    <row r="376">
      <c r="A376" s="5" t="s">
        <v>481</v>
      </c>
      <c r="B376">
        <f>IF(COMMATS!B379='Master Answer Key'!$B378, 1, 0)</f>
        <v>0</v>
      </c>
      <c r="C376">
        <f>IF(COMMATS!C379='Master Answer Key'!$B378, 1, 0)</f>
        <v>0</v>
      </c>
      <c r="D376">
        <f>IF(COMMATS!D379='Master Answer Key'!$B378, 1, 0)</f>
        <v>0</v>
      </c>
      <c r="E376">
        <f>IF(COMMATS!E379='Master Answer Key'!$B378, 1, 0)</f>
        <v>0</v>
      </c>
      <c r="F376">
        <f>IF(COMMATS!F379='Master Answer Key'!$B378, 1, 0)</f>
        <v>0</v>
      </c>
      <c r="G376">
        <f>IF(COMMATS!G379='Master Answer Key'!$B378, 1, 0)</f>
        <v>1</v>
      </c>
      <c r="H376">
        <f>IF(COMMATS!H379='Master Answer Key'!$B378, 1, 0)</f>
        <v>0</v>
      </c>
      <c r="I376">
        <f>IF(COMMATS!I379='Master Answer Key'!$B378, 1, 0)</f>
        <v>0</v>
      </c>
      <c r="J376">
        <f>IF(COMMATS!J379='Master Answer Key'!$B378, 1, 0)</f>
        <v>0</v>
      </c>
      <c r="K376">
        <f>IF(COMMATS!K379='Master Answer Key'!$B378, 1, 0)</f>
        <v>0</v>
      </c>
      <c r="L376">
        <f>IF(COMMATS!L379='Master Answer Key'!$B378, 1, 0)</f>
        <v>0</v>
      </c>
      <c r="M376">
        <f>IF(COMMATS!M379='Master Answer Key'!$B378, 1, 0)</f>
        <v>0</v>
      </c>
      <c r="N376">
        <f>IF(COMMATS!N379='Master Answer Key'!$B378, 1, 0)</f>
        <v>0</v>
      </c>
      <c r="O376">
        <f>IF(COMMATS!O379='Master Answer Key'!$B378, 1, 0)</f>
        <v>0</v>
      </c>
      <c r="P376">
        <f>IF(COMMATS!P379='Master Answer Key'!$B378, 1, 0)</f>
        <v>0</v>
      </c>
      <c r="Q376">
        <f>IF(COMMATS!Q379='Master Answer Key'!$B378, 1, 0)</f>
        <v>0</v>
      </c>
      <c r="R376">
        <f>IF(COMMATS!R379='Master Answer Key'!$B378, 1, 0)</f>
        <v>0</v>
      </c>
      <c r="S376">
        <f>IF(COMMATS!S379='Master Answer Key'!$B378, 1, 0)</f>
        <v>0</v>
      </c>
      <c r="T376">
        <f>IF(COMMATS!T379='Master Answer Key'!$B378, 1, 0)</f>
        <v>0</v>
      </c>
      <c r="U376">
        <f>IF(COMMATS!U379='Master Answer Key'!$B378, 1, 0)</f>
        <v>0</v>
      </c>
      <c r="V376">
        <f>IF(COMMATS!V379='Master Answer Key'!$B378, 1, 0)</f>
        <v>0</v>
      </c>
      <c r="W376">
        <f>IF(COMMATS!W379='Master Answer Key'!$B378, 1, 0)</f>
        <v>1</v>
      </c>
      <c r="X376">
        <f>IF(COMMATS!X379='Master Answer Key'!$B378, 1, 0)</f>
        <v>0</v>
      </c>
      <c r="Y376">
        <f>IF(COMMATS!Y379='Master Answer Key'!$B378, 1, 0)</f>
        <v>1</v>
      </c>
      <c r="Z376">
        <f>IF(COMMATS!Z379='Master Answer Key'!$B378, 1, 0)</f>
        <v>1</v>
      </c>
      <c r="AA376">
        <f>IF(COMMATS!AA379='Master Answer Key'!$B378, 1, 0)</f>
        <v>0</v>
      </c>
      <c r="AB376">
        <f>IF(COMMATS!AB379='Master Answer Key'!$B378, 1, 0)</f>
        <v>0</v>
      </c>
      <c r="AC376">
        <f>IF(COMMATS!AC379='Master Answer Key'!$B378, 1, 0)</f>
        <v>0</v>
      </c>
      <c r="AD376">
        <f>IF(COMMATS!AD379='Master Answer Key'!$B378, 1, 0)</f>
        <v>0</v>
      </c>
      <c r="AE376">
        <f>IF(COMMATS!AE379='Master Answer Key'!$B378, 1, 0)</f>
        <v>0</v>
      </c>
      <c r="AF376">
        <f>IF(COMMATS!AF379='Master Answer Key'!$B378, 1, 0)</f>
        <v>0</v>
      </c>
      <c r="AG376">
        <f>IF(COMMATS!AG379='Master Answer Key'!$B378, 1, 0)</f>
        <v>0</v>
      </c>
      <c r="AH376">
        <f>IF(COMMATS!AH379='Master Answer Key'!$B378, 1, 0)</f>
        <v>0</v>
      </c>
      <c r="AI376">
        <f>IF(COMMATS!AI379='Master Answer Key'!$B378, 1, 0)</f>
        <v>0</v>
      </c>
      <c r="AJ376">
        <f>IF(COMMATS!AJ379='Master Answer Key'!$B378, 1, 0)</f>
        <v>0</v>
      </c>
      <c r="AK376">
        <f>IF(COMMATS!AK379='Master Answer Key'!$B378, 1, 0)</f>
        <v>0</v>
      </c>
      <c r="AL376">
        <f>IF(COMMATS!AL379='Master Answer Key'!$B378, 1, 0)</f>
        <v>0</v>
      </c>
      <c r="AM376">
        <f>IF(COMMATS!AM379='Master Answer Key'!$B378, 1, 0)</f>
        <v>0</v>
      </c>
      <c r="AN376">
        <f>IF(COMMATS!AN379='Master Answer Key'!$B378, 1, 0)</f>
        <v>1</v>
      </c>
    </row>
    <row r="377">
      <c r="A377" s="5" t="s">
        <v>482</v>
      </c>
      <c r="B377">
        <f>IF(COMMATS!B380='Master Answer Key'!$B379, 1, 0)</f>
        <v>1</v>
      </c>
      <c r="C377">
        <f>IF(COMMATS!C380='Master Answer Key'!$B379, 1, 0)</f>
        <v>0</v>
      </c>
      <c r="D377">
        <f>IF(COMMATS!D380='Master Answer Key'!$B379, 1, 0)</f>
        <v>1</v>
      </c>
      <c r="E377">
        <f>IF(COMMATS!E380='Master Answer Key'!$B379, 1, 0)</f>
        <v>1</v>
      </c>
      <c r="F377">
        <f>IF(COMMATS!F380='Master Answer Key'!$B379, 1, 0)</f>
        <v>1</v>
      </c>
      <c r="G377">
        <f>IF(COMMATS!G380='Master Answer Key'!$B379, 1, 0)</f>
        <v>0</v>
      </c>
      <c r="H377">
        <f>IF(COMMATS!H380='Master Answer Key'!$B379, 1, 0)</f>
        <v>1</v>
      </c>
      <c r="I377">
        <f>IF(COMMATS!I380='Master Answer Key'!$B379, 1, 0)</f>
        <v>0</v>
      </c>
      <c r="J377">
        <f>IF(COMMATS!J380='Master Answer Key'!$B379, 1, 0)</f>
        <v>1</v>
      </c>
      <c r="K377">
        <f>IF(COMMATS!K380='Master Answer Key'!$B379, 1, 0)</f>
        <v>1</v>
      </c>
      <c r="L377">
        <f>IF(COMMATS!L380='Master Answer Key'!$B379, 1, 0)</f>
        <v>1</v>
      </c>
      <c r="M377">
        <f>IF(COMMATS!M380='Master Answer Key'!$B379, 1, 0)</f>
        <v>1</v>
      </c>
      <c r="N377">
        <f>IF(COMMATS!N380='Master Answer Key'!$B379, 1, 0)</f>
        <v>1</v>
      </c>
      <c r="O377">
        <f>IF(COMMATS!O380='Master Answer Key'!$B379, 1, 0)</f>
        <v>1</v>
      </c>
      <c r="P377">
        <f>IF(COMMATS!P380='Master Answer Key'!$B379, 1, 0)</f>
        <v>1</v>
      </c>
      <c r="Q377">
        <f>IF(COMMATS!Q380='Master Answer Key'!$B379, 1, 0)</f>
        <v>1</v>
      </c>
      <c r="R377">
        <f>IF(COMMATS!R380='Master Answer Key'!$B379, 1, 0)</f>
        <v>1</v>
      </c>
      <c r="S377">
        <f>IF(COMMATS!S380='Master Answer Key'!$B379, 1, 0)</f>
        <v>0</v>
      </c>
      <c r="T377">
        <f>IF(COMMATS!T380='Master Answer Key'!$B379, 1, 0)</f>
        <v>1</v>
      </c>
      <c r="U377">
        <f>IF(COMMATS!U380='Master Answer Key'!$B379, 1, 0)</f>
        <v>1</v>
      </c>
      <c r="V377">
        <f>IF(COMMATS!V380='Master Answer Key'!$B379, 1, 0)</f>
        <v>1</v>
      </c>
      <c r="W377">
        <f>IF(COMMATS!W380='Master Answer Key'!$B379, 1, 0)</f>
        <v>0</v>
      </c>
      <c r="X377">
        <f>IF(COMMATS!X380='Master Answer Key'!$B379, 1, 0)</f>
        <v>0</v>
      </c>
      <c r="Y377">
        <f>IF(COMMATS!Y380='Master Answer Key'!$B379, 1, 0)</f>
        <v>0</v>
      </c>
      <c r="Z377">
        <f>IF(COMMATS!Z380='Master Answer Key'!$B379, 1, 0)</f>
        <v>0</v>
      </c>
      <c r="AA377">
        <f>IF(COMMATS!AA380='Master Answer Key'!$B379, 1, 0)</f>
        <v>1</v>
      </c>
      <c r="AB377">
        <f>IF(COMMATS!AB380='Master Answer Key'!$B379, 1, 0)</f>
        <v>0</v>
      </c>
      <c r="AC377">
        <f>IF(COMMATS!AC380='Master Answer Key'!$B379, 1, 0)</f>
        <v>0</v>
      </c>
      <c r="AD377">
        <f>IF(COMMATS!AD380='Master Answer Key'!$B379, 1, 0)</f>
        <v>1</v>
      </c>
      <c r="AE377">
        <f>IF(COMMATS!AE380='Master Answer Key'!$B379, 1, 0)</f>
        <v>1</v>
      </c>
      <c r="AF377">
        <f>IF(COMMATS!AF380='Master Answer Key'!$B379, 1, 0)</f>
        <v>0</v>
      </c>
      <c r="AG377">
        <f>IF(COMMATS!AG380='Master Answer Key'!$B379, 1, 0)</f>
        <v>1</v>
      </c>
      <c r="AH377">
        <f>IF(COMMATS!AH380='Master Answer Key'!$B379, 1, 0)</f>
        <v>1</v>
      </c>
      <c r="AI377">
        <f>IF(COMMATS!AI380='Master Answer Key'!$B379, 1, 0)</f>
        <v>1</v>
      </c>
      <c r="AJ377">
        <f>IF(COMMATS!AJ380='Master Answer Key'!$B379, 1, 0)</f>
        <v>1</v>
      </c>
      <c r="AK377">
        <f>IF(COMMATS!AK380='Master Answer Key'!$B379, 1, 0)</f>
        <v>1</v>
      </c>
      <c r="AL377">
        <f>IF(COMMATS!AL380='Master Answer Key'!$B379, 1, 0)</f>
        <v>0</v>
      </c>
      <c r="AM377">
        <f>IF(COMMATS!AM380='Master Answer Key'!$B379, 1, 0)</f>
        <v>0</v>
      </c>
      <c r="AN377">
        <f>IF(COMMATS!AN380='Master Answer Key'!$B379, 1, 0)</f>
        <v>0</v>
      </c>
    </row>
    <row r="378">
      <c r="A378" s="5" t="s">
        <v>483</v>
      </c>
      <c r="B378">
        <f>IF(COMMATS!B381='Master Answer Key'!$B380, 1, 0)</f>
        <v>1</v>
      </c>
      <c r="C378">
        <f>IF(COMMATS!C381='Master Answer Key'!$B380, 1, 0)</f>
        <v>1</v>
      </c>
      <c r="D378">
        <f>IF(COMMATS!D381='Master Answer Key'!$B380, 1, 0)</f>
        <v>1</v>
      </c>
      <c r="E378">
        <f>IF(COMMATS!E381='Master Answer Key'!$B380, 1, 0)</f>
        <v>1</v>
      </c>
      <c r="F378">
        <f>IF(COMMATS!F381='Master Answer Key'!$B380, 1, 0)</f>
        <v>1</v>
      </c>
      <c r="G378">
        <f>IF(COMMATS!G381='Master Answer Key'!$B380, 1, 0)</f>
        <v>0</v>
      </c>
      <c r="H378">
        <f>IF(COMMATS!H381='Master Answer Key'!$B380, 1, 0)</f>
        <v>1</v>
      </c>
      <c r="I378">
        <f>IF(COMMATS!I381='Master Answer Key'!$B380, 1, 0)</f>
        <v>0</v>
      </c>
      <c r="J378">
        <f>IF(COMMATS!J381='Master Answer Key'!$B380, 1, 0)</f>
        <v>1</v>
      </c>
      <c r="K378">
        <f>IF(COMMATS!K381='Master Answer Key'!$B380, 1, 0)</f>
        <v>1</v>
      </c>
      <c r="L378">
        <f>IF(COMMATS!L381='Master Answer Key'!$B380, 1, 0)</f>
        <v>1</v>
      </c>
      <c r="M378">
        <f>IF(COMMATS!M381='Master Answer Key'!$B380, 1, 0)</f>
        <v>1</v>
      </c>
      <c r="N378">
        <f>IF(COMMATS!N381='Master Answer Key'!$B380, 1, 0)</f>
        <v>0</v>
      </c>
      <c r="O378">
        <f>IF(COMMATS!O381='Master Answer Key'!$B380, 1, 0)</f>
        <v>1</v>
      </c>
      <c r="P378">
        <f>IF(COMMATS!P381='Master Answer Key'!$B380, 1, 0)</f>
        <v>1</v>
      </c>
      <c r="Q378">
        <f>IF(COMMATS!Q381='Master Answer Key'!$B380, 1, 0)</f>
        <v>1</v>
      </c>
      <c r="R378">
        <f>IF(COMMATS!R381='Master Answer Key'!$B380, 1, 0)</f>
        <v>0</v>
      </c>
      <c r="S378">
        <f>IF(COMMATS!S381='Master Answer Key'!$B380, 1, 0)</f>
        <v>0</v>
      </c>
      <c r="T378">
        <f>IF(COMMATS!T381='Master Answer Key'!$B380, 1, 0)</f>
        <v>1</v>
      </c>
      <c r="U378">
        <f>IF(COMMATS!U381='Master Answer Key'!$B380, 1, 0)</f>
        <v>1</v>
      </c>
      <c r="V378">
        <f>IF(COMMATS!V381='Master Answer Key'!$B380, 1, 0)</f>
        <v>1</v>
      </c>
      <c r="W378">
        <f>IF(COMMATS!W381='Master Answer Key'!$B380, 1, 0)</f>
        <v>0</v>
      </c>
      <c r="X378">
        <f>IF(COMMATS!X381='Master Answer Key'!$B380, 1, 0)</f>
        <v>0</v>
      </c>
      <c r="Y378">
        <f>IF(COMMATS!Y381='Master Answer Key'!$B380, 1, 0)</f>
        <v>0</v>
      </c>
      <c r="Z378">
        <f>IF(COMMATS!Z381='Master Answer Key'!$B380, 1, 0)</f>
        <v>0</v>
      </c>
      <c r="AA378">
        <f>IF(COMMATS!AA381='Master Answer Key'!$B380, 1, 0)</f>
        <v>1</v>
      </c>
      <c r="AB378">
        <f>IF(COMMATS!AB381='Master Answer Key'!$B380, 1, 0)</f>
        <v>0</v>
      </c>
      <c r="AC378">
        <f>IF(COMMATS!AC381='Master Answer Key'!$B380, 1, 0)</f>
        <v>1</v>
      </c>
      <c r="AD378">
        <f>IF(COMMATS!AD381='Master Answer Key'!$B380, 1, 0)</f>
        <v>1</v>
      </c>
      <c r="AE378">
        <f>IF(COMMATS!AE381='Master Answer Key'!$B380, 1, 0)</f>
        <v>0</v>
      </c>
      <c r="AF378">
        <f>IF(COMMATS!AF381='Master Answer Key'!$B380, 1, 0)</f>
        <v>0</v>
      </c>
      <c r="AG378">
        <f>IF(COMMATS!AG381='Master Answer Key'!$B380, 1, 0)</f>
        <v>1</v>
      </c>
      <c r="AH378">
        <f>IF(COMMATS!AH381='Master Answer Key'!$B380, 1, 0)</f>
        <v>1</v>
      </c>
      <c r="AI378">
        <f>IF(COMMATS!AI381='Master Answer Key'!$B380, 1, 0)</f>
        <v>1</v>
      </c>
      <c r="AJ378">
        <f>IF(COMMATS!AJ381='Master Answer Key'!$B380, 1, 0)</f>
        <v>1</v>
      </c>
      <c r="AK378">
        <f>IF(COMMATS!AK381='Master Answer Key'!$B380, 1, 0)</f>
        <v>1</v>
      </c>
      <c r="AL378">
        <f>IF(COMMATS!AL381='Master Answer Key'!$B380, 1, 0)</f>
        <v>0</v>
      </c>
      <c r="AM378">
        <f>IF(COMMATS!AM381='Master Answer Key'!$B380, 1, 0)</f>
        <v>0</v>
      </c>
      <c r="AN378">
        <f>IF(COMMATS!AN381='Master Answer Key'!$B380, 1, 0)</f>
        <v>0</v>
      </c>
    </row>
    <row r="379">
      <c r="A379" s="5" t="s">
        <v>484</v>
      </c>
      <c r="B379">
        <f>IF(COMMATS!B382='Master Answer Key'!$B381, 1, 0)</f>
        <v>0</v>
      </c>
      <c r="C379">
        <f>IF(COMMATS!C382='Master Answer Key'!$B381, 1, 0)</f>
        <v>1</v>
      </c>
      <c r="D379">
        <f>IF(COMMATS!D382='Master Answer Key'!$B381, 1, 0)</f>
        <v>1</v>
      </c>
      <c r="E379">
        <f>IF(COMMATS!E382='Master Answer Key'!$B381, 1, 0)</f>
        <v>1</v>
      </c>
      <c r="F379">
        <f>IF(COMMATS!F382='Master Answer Key'!$B381, 1, 0)</f>
        <v>1</v>
      </c>
      <c r="G379">
        <f>IF(COMMATS!G382='Master Answer Key'!$B381, 1, 0)</f>
        <v>0</v>
      </c>
      <c r="H379">
        <f>IF(COMMATS!H382='Master Answer Key'!$B381, 1, 0)</f>
        <v>0</v>
      </c>
      <c r="I379">
        <f>IF(COMMATS!I382='Master Answer Key'!$B381, 1, 0)</f>
        <v>0</v>
      </c>
      <c r="J379">
        <f>IF(COMMATS!J382='Master Answer Key'!$B381, 1, 0)</f>
        <v>1</v>
      </c>
      <c r="K379">
        <f>IF(COMMATS!K382='Master Answer Key'!$B381, 1, 0)</f>
        <v>1</v>
      </c>
      <c r="L379">
        <f>IF(COMMATS!L382='Master Answer Key'!$B381, 1, 0)</f>
        <v>1</v>
      </c>
      <c r="M379">
        <f>IF(COMMATS!M382='Master Answer Key'!$B381, 1, 0)</f>
        <v>1</v>
      </c>
      <c r="N379">
        <f>IF(COMMATS!N382='Master Answer Key'!$B381, 1, 0)</f>
        <v>0</v>
      </c>
      <c r="O379">
        <f>IF(COMMATS!O382='Master Answer Key'!$B381, 1, 0)</f>
        <v>1</v>
      </c>
      <c r="P379">
        <f>IF(COMMATS!P382='Master Answer Key'!$B381, 1, 0)</f>
        <v>1</v>
      </c>
      <c r="Q379">
        <f>IF(COMMATS!Q382='Master Answer Key'!$B381, 1, 0)</f>
        <v>0</v>
      </c>
      <c r="R379">
        <f>IF(COMMATS!R382='Master Answer Key'!$B381, 1, 0)</f>
        <v>0</v>
      </c>
      <c r="S379">
        <f>IF(COMMATS!S382='Master Answer Key'!$B381, 1, 0)</f>
        <v>1</v>
      </c>
      <c r="T379">
        <f>IF(COMMATS!T382='Master Answer Key'!$B381, 1, 0)</f>
        <v>0</v>
      </c>
      <c r="U379">
        <f>IF(COMMATS!U382='Master Answer Key'!$B381, 1, 0)</f>
        <v>0</v>
      </c>
      <c r="V379">
        <f>IF(COMMATS!V382='Master Answer Key'!$B381, 1, 0)</f>
        <v>0</v>
      </c>
      <c r="W379">
        <f>IF(COMMATS!W382='Master Answer Key'!$B381, 1, 0)</f>
        <v>0</v>
      </c>
      <c r="X379">
        <f>IF(COMMATS!X382='Master Answer Key'!$B381, 1, 0)</f>
        <v>0</v>
      </c>
      <c r="Y379">
        <f>IF(COMMATS!Y382='Master Answer Key'!$B381, 1, 0)</f>
        <v>0</v>
      </c>
      <c r="Z379">
        <f>IF(COMMATS!Z382='Master Answer Key'!$B381, 1, 0)</f>
        <v>0</v>
      </c>
      <c r="AA379">
        <f>IF(COMMATS!AA382='Master Answer Key'!$B381, 1, 0)</f>
        <v>1</v>
      </c>
      <c r="AB379">
        <f>IF(COMMATS!AB382='Master Answer Key'!$B381, 1, 0)</f>
        <v>0</v>
      </c>
      <c r="AC379">
        <f>IF(COMMATS!AC382='Master Answer Key'!$B381, 1, 0)</f>
        <v>1</v>
      </c>
      <c r="AD379">
        <f>IF(COMMATS!AD382='Master Answer Key'!$B381, 1, 0)</f>
        <v>1</v>
      </c>
      <c r="AE379">
        <f>IF(COMMATS!AE382='Master Answer Key'!$B381, 1, 0)</f>
        <v>0</v>
      </c>
      <c r="AF379">
        <f>IF(COMMATS!AF382='Master Answer Key'!$B381, 1, 0)</f>
        <v>0</v>
      </c>
      <c r="AG379">
        <f>IF(COMMATS!AG382='Master Answer Key'!$B381, 1, 0)</f>
        <v>1</v>
      </c>
      <c r="AH379">
        <f>IF(COMMATS!AH382='Master Answer Key'!$B381, 1, 0)</f>
        <v>1</v>
      </c>
      <c r="AI379">
        <f>IF(COMMATS!AI382='Master Answer Key'!$B381, 1, 0)</f>
        <v>1</v>
      </c>
      <c r="AJ379">
        <f>IF(COMMATS!AJ382='Master Answer Key'!$B381, 1, 0)</f>
        <v>1</v>
      </c>
      <c r="AK379">
        <f>IF(COMMATS!AK382='Master Answer Key'!$B381, 1, 0)</f>
        <v>1</v>
      </c>
      <c r="AL379">
        <f>IF(COMMATS!AL382='Master Answer Key'!$B381, 1, 0)</f>
        <v>0</v>
      </c>
      <c r="AM379">
        <f>IF(COMMATS!AM382='Master Answer Key'!$B381, 1, 0)</f>
        <v>0</v>
      </c>
      <c r="AN379">
        <f>IF(COMMATS!AN382='Master Answer Key'!$B381, 1, 0)</f>
        <v>0</v>
      </c>
    </row>
    <row r="380">
      <c r="A380" s="5" t="s">
        <v>485</v>
      </c>
      <c r="B380">
        <f>IF(COMMATS!B383='Master Answer Key'!$B382, 1, 0)</f>
        <v>1</v>
      </c>
      <c r="C380">
        <f>IF(COMMATS!C383='Master Answer Key'!$B382, 1, 0)</f>
        <v>1</v>
      </c>
      <c r="D380">
        <f>IF(COMMATS!D383='Master Answer Key'!$B382, 1, 0)</f>
        <v>1</v>
      </c>
      <c r="E380">
        <f>IF(COMMATS!E383='Master Answer Key'!$B382, 1, 0)</f>
        <v>1</v>
      </c>
      <c r="F380">
        <f>IF(COMMATS!F383='Master Answer Key'!$B382, 1, 0)</f>
        <v>1</v>
      </c>
      <c r="G380">
        <f>IF(COMMATS!G383='Master Answer Key'!$B382, 1, 0)</f>
        <v>0</v>
      </c>
      <c r="H380">
        <f>IF(COMMATS!H383='Master Answer Key'!$B382, 1, 0)</f>
        <v>1</v>
      </c>
      <c r="I380">
        <f>IF(COMMATS!I383='Master Answer Key'!$B382, 1, 0)</f>
        <v>1</v>
      </c>
      <c r="J380">
        <f>IF(COMMATS!J383='Master Answer Key'!$B382, 1, 0)</f>
        <v>1</v>
      </c>
      <c r="K380">
        <f>IF(COMMATS!K383='Master Answer Key'!$B382, 1, 0)</f>
        <v>1</v>
      </c>
      <c r="L380">
        <f>IF(COMMATS!L383='Master Answer Key'!$B382, 1, 0)</f>
        <v>1</v>
      </c>
      <c r="M380">
        <f>IF(COMMATS!M383='Master Answer Key'!$B382, 1, 0)</f>
        <v>1</v>
      </c>
      <c r="N380">
        <f>IF(COMMATS!N383='Master Answer Key'!$B382, 1, 0)</f>
        <v>1</v>
      </c>
      <c r="O380">
        <f>IF(COMMATS!O383='Master Answer Key'!$B382, 1, 0)</f>
        <v>1</v>
      </c>
      <c r="P380">
        <f>IF(COMMATS!P383='Master Answer Key'!$B382, 1, 0)</f>
        <v>1</v>
      </c>
      <c r="Q380">
        <f>IF(COMMATS!Q383='Master Answer Key'!$B382, 1, 0)</f>
        <v>1</v>
      </c>
      <c r="R380">
        <f>IF(COMMATS!R383='Master Answer Key'!$B382, 1, 0)</f>
        <v>1</v>
      </c>
      <c r="S380">
        <f>IF(COMMATS!S383='Master Answer Key'!$B382, 1, 0)</f>
        <v>1</v>
      </c>
      <c r="T380">
        <f>IF(COMMATS!T383='Master Answer Key'!$B382, 1, 0)</f>
        <v>1</v>
      </c>
      <c r="U380">
        <f>IF(COMMATS!U383='Master Answer Key'!$B382, 1, 0)</f>
        <v>1</v>
      </c>
      <c r="V380">
        <f>IF(COMMATS!V383='Master Answer Key'!$B382, 1, 0)</f>
        <v>1</v>
      </c>
      <c r="W380">
        <f>IF(COMMATS!W383='Master Answer Key'!$B382, 1, 0)</f>
        <v>0</v>
      </c>
      <c r="X380">
        <f>IF(COMMATS!X383='Master Answer Key'!$B382, 1, 0)</f>
        <v>1</v>
      </c>
      <c r="Y380">
        <f>IF(COMMATS!Y383='Master Answer Key'!$B382, 1, 0)</f>
        <v>0</v>
      </c>
      <c r="Z380">
        <f>IF(COMMATS!Z383='Master Answer Key'!$B382, 1, 0)</f>
        <v>0</v>
      </c>
      <c r="AA380">
        <f>IF(COMMATS!AA383='Master Answer Key'!$B382, 1, 0)</f>
        <v>1</v>
      </c>
      <c r="AB380">
        <f>IF(COMMATS!AB383='Master Answer Key'!$B382, 1, 0)</f>
        <v>1</v>
      </c>
      <c r="AC380">
        <f>IF(COMMATS!AC383='Master Answer Key'!$B382, 1, 0)</f>
        <v>0</v>
      </c>
      <c r="AD380">
        <f>IF(COMMATS!AD383='Master Answer Key'!$B382, 1, 0)</f>
        <v>1</v>
      </c>
      <c r="AE380">
        <f>IF(COMMATS!AE383='Master Answer Key'!$B382, 1, 0)</f>
        <v>1</v>
      </c>
      <c r="AF380">
        <f>IF(COMMATS!AF383='Master Answer Key'!$B382, 1, 0)</f>
        <v>0</v>
      </c>
      <c r="AG380">
        <f>IF(COMMATS!AG383='Master Answer Key'!$B382, 1, 0)</f>
        <v>1</v>
      </c>
      <c r="AH380">
        <f>IF(COMMATS!AH383='Master Answer Key'!$B382, 1, 0)</f>
        <v>1</v>
      </c>
      <c r="AI380">
        <f>IF(COMMATS!AI383='Master Answer Key'!$B382, 1, 0)</f>
        <v>1</v>
      </c>
      <c r="AJ380">
        <f>IF(COMMATS!AJ383='Master Answer Key'!$B382, 1, 0)</f>
        <v>1</v>
      </c>
      <c r="AK380">
        <f>IF(COMMATS!AK383='Master Answer Key'!$B382, 1, 0)</f>
        <v>1</v>
      </c>
      <c r="AL380">
        <f>IF(COMMATS!AL383='Master Answer Key'!$B382, 1, 0)</f>
        <v>1</v>
      </c>
      <c r="AM380">
        <f>IF(COMMATS!AM383='Master Answer Key'!$B382, 1, 0)</f>
        <v>1</v>
      </c>
      <c r="AN380">
        <f>IF(COMMATS!AN383='Master Answer Key'!$B382, 1, 0)</f>
        <v>0</v>
      </c>
    </row>
    <row r="381">
      <c r="A381" s="5" t="s">
        <v>486</v>
      </c>
      <c r="B381">
        <f>IF(COMMATS!B384='Master Answer Key'!$B383, 1, 0)</f>
        <v>0</v>
      </c>
      <c r="C381">
        <f>IF(COMMATS!C384='Master Answer Key'!$B383, 1, 0)</f>
        <v>0</v>
      </c>
      <c r="D381">
        <f>IF(COMMATS!D384='Master Answer Key'!$B383, 1, 0)</f>
        <v>0</v>
      </c>
      <c r="E381">
        <f>IF(COMMATS!E384='Master Answer Key'!$B383, 1, 0)</f>
        <v>0</v>
      </c>
      <c r="F381">
        <f>IF(COMMATS!F384='Master Answer Key'!$B383, 1, 0)</f>
        <v>0</v>
      </c>
      <c r="G381">
        <f>IF(COMMATS!G384='Master Answer Key'!$B383, 1, 0)</f>
        <v>1</v>
      </c>
      <c r="H381">
        <f>IF(COMMATS!H384='Master Answer Key'!$B383, 1, 0)</f>
        <v>0</v>
      </c>
      <c r="I381">
        <f>IF(COMMATS!I384='Master Answer Key'!$B383, 1, 0)</f>
        <v>0</v>
      </c>
      <c r="J381">
        <f>IF(COMMATS!J384='Master Answer Key'!$B383, 1, 0)</f>
        <v>0</v>
      </c>
      <c r="K381">
        <f>IF(COMMATS!K384='Master Answer Key'!$B383, 1, 0)</f>
        <v>0</v>
      </c>
      <c r="L381">
        <f>IF(COMMATS!L384='Master Answer Key'!$B383, 1, 0)</f>
        <v>0</v>
      </c>
      <c r="M381">
        <f>IF(COMMATS!M384='Master Answer Key'!$B383, 1, 0)</f>
        <v>0</v>
      </c>
      <c r="N381">
        <f>IF(COMMATS!N384='Master Answer Key'!$B383, 1, 0)</f>
        <v>0</v>
      </c>
      <c r="O381">
        <f>IF(COMMATS!O384='Master Answer Key'!$B383, 1, 0)</f>
        <v>0</v>
      </c>
      <c r="P381">
        <f>IF(COMMATS!P384='Master Answer Key'!$B383, 1, 0)</f>
        <v>0</v>
      </c>
      <c r="Q381">
        <f>IF(COMMATS!Q384='Master Answer Key'!$B383, 1, 0)</f>
        <v>0</v>
      </c>
      <c r="R381">
        <f>IF(COMMATS!R384='Master Answer Key'!$B383, 1, 0)</f>
        <v>0</v>
      </c>
      <c r="S381">
        <f>IF(COMMATS!S384='Master Answer Key'!$B383, 1, 0)</f>
        <v>0</v>
      </c>
      <c r="T381">
        <f>IF(COMMATS!T384='Master Answer Key'!$B383, 1, 0)</f>
        <v>0</v>
      </c>
      <c r="U381">
        <f>IF(COMMATS!U384='Master Answer Key'!$B383, 1, 0)</f>
        <v>0</v>
      </c>
      <c r="V381">
        <f>IF(COMMATS!V384='Master Answer Key'!$B383, 1, 0)</f>
        <v>0</v>
      </c>
      <c r="W381">
        <f>IF(COMMATS!W384='Master Answer Key'!$B383, 1, 0)</f>
        <v>1</v>
      </c>
      <c r="X381">
        <f>IF(COMMATS!X384='Master Answer Key'!$B383, 1, 0)</f>
        <v>0</v>
      </c>
      <c r="Y381">
        <f>IF(COMMATS!Y384='Master Answer Key'!$B383, 1, 0)</f>
        <v>1</v>
      </c>
      <c r="Z381">
        <f>IF(COMMATS!Z384='Master Answer Key'!$B383, 1, 0)</f>
        <v>1</v>
      </c>
      <c r="AA381">
        <f>IF(COMMATS!AA384='Master Answer Key'!$B383, 1, 0)</f>
        <v>0</v>
      </c>
      <c r="AB381">
        <f>IF(COMMATS!AB384='Master Answer Key'!$B383, 1, 0)</f>
        <v>0</v>
      </c>
      <c r="AC381">
        <f>IF(COMMATS!AC384='Master Answer Key'!$B383, 1, 0)</f>
        <v>0</v>
      </c>
      <c r="AD381">
        <f>IF(COMMATS!AD384='Master Answer Key'!$B383, 1, 0)</f>
        <v>0</v>
      </c>
      <c r="AE381">
        <f>IF(COMMATS!AE384='Master Answer Key'!$B383, 1, 0)</f>
        <v>0</v>
      </c>
      <c r="AF381">
        <f>IF(COMMATS!AF384='Master Answer Key'!$B383, 1, 0)</f>
        <v>0</v>
      </c>
      <c r="AG381">
        <f>IF(COMMATS!AG384='Master Answer Key'!$B383, 1, 0)</f>
        <v>0</v>
      </c>
      <c r="AH381">
        <f>IF(COMMATS!AH384='Master Answer Key'!$B383, 1, 0)</f>
        <v>0</v>
      </c>
      <c r="AI381">
        <f>IF(COMMATS!AI384='Master Answer Key'!$B383, 1, 0)</f>
        <v>0</v>
      </c>
      <c r="AJ381">
        <f>IF(COMMATS!AJ384='Master Answer Key'!$B383, 1, 0)</f>
        <v>0</v>
      </c>
      <c r="AK381">
        <f>IF(COMMATS!AK384='Master Answer Key'!$B383, 1, 0)</f>
        <v>0</v>
      </c>
      <c r="AL381">
        <f>IF(COMMATS!AL384='Master Answer Key'!$B383, 1, 0)</f>
        <v>0</v>
      </c>
      <c r="AM381">
        <f>IF(COMMATS!AM384='Master Answer Key'!$B383, 1, 0)</f>
        <v>0</v>
      </c>
      <c r="AN381">
        <f>IF(COMMATS!AN384='Master Answer Key'!$B383, 1, 0)</f>
        <v>1</v>
      </c>
    </row>
    <row r="382">
      <c r="A382" s="5" t="s">
        <v>487</v>
      </c>
      <c r="B382">
        <f>IF(COMMATS!B385='Master Answer Key'!$B384, 1, 0)</f>
        <v>1</v>
      </c>
      <c r="C382">
        <f>IF(COMMATS!C385='Master Answer Key'!$B384, 1, 0)</f>
        <v>1</v>
      </c>
      <c r="D382">
        <f>IF(COMMATS!D385='Master Answer Key'!$B384, 1, 0)</f>
        <v>1</v>
      </c>
      <c r="E382">
        <f>IF(COMMATS!E385='Master Answer Key'!$B384, 1, 0)</f>
        <v>1</v>
      </c>
      <c r="F382">
        <f>IF(COMMATS!F385='Master Answer Key'!$B384, 1, 0)</f>
        <v>1</v>
      </c>
      <c r="G382">
        <f>IF(COMMATS!G385='Master Answer Key'!$B384, 1, 0)</f>
        <v>0</v>
      </c>
      <c r="H382">
        <f>IF(COMMATS!H385='Master Answer Key'!$B384, 1, 0)</f>
        <v>1</v>
      </c>
      <c r="I382">
        <f>IF(COMMATS!I385='Master Answer Key'!$B384, 1, 0)</f>
        <v>1</v>
      </c>
      <c r="J382">
        <f>IF(COMMATS!J385='Master Answer Key'!$B384, 1, 0)</f>
        <v>1</v>
      </c>
      <c r="K382">
        <f>IF(COMMATS!K385='Master Answer Key'!$B384, 1, 0)</f>
        <v>1</v>
      </c>
      <c r="L382">
        <f>IF(COMMATS!L385='Master Answer Key'!$B384, 1, 0)</f>
        <v>1</v>
      </c>
      <c r="M382">
        <f>IF(COMMATS!M385='Master Answer Key'!$B384, 1, 0)</f>
        <v>1</v>
      </c>
      <c r="N382">
        <f>IF(COMMATS!N385='Master Answer Key'!$B384, 1, 0)</f>
        <v>1</v>
      </c>
      <c r="O382">
        <f>IF(COMMATS!O385='Master Answer Key'!$B384, 1, 0)</f>
        <v>1</v>
      </c>
      <c r="P382">
        <f>IF(COMMATS!P385='Master Answer Key'!$B384, 1, 0)</f>
        <v>1</v>
      </c>
      <c r="Q382">
        <f>IF(COMMATS!Q385='Master Answer Key'!$B384, 1, 0)</f>
        <v>1</v>
      </c>
      <c r="R382">
        <f>IF(COMMATS!R385='Master Answer Key'!$B384, 1, 0)</f>
        <v>1</v>
      </c>
      <c r="S382">
        <f>IF(COMMATS!S385='Master Answer Key'!$B384, 1, 0)</f>
        <v>1</v>
      </c>
      <c r="T382">
        <f>IF(COMMATS!T385='Master Answer Key'!$B384, 1, 0)</f>
        <v>1</v>
      </c>
      <c r="U382">
        <f>IF(COMMATS!U385='Master Answer Key'!$B384, 1, 0)</f>
        <v>1</v>
      </c>
      <c r="V382">
        <f>IF(COMMATS!V385='Master Answer Key'!$B384, 1, 0)</f>
        <v>1</v>
      </c>
      <c r="W382">
        <f>IF(COMMATS!W385='Master Answer Key'!$B384, 1, 0)</f>
        <v>0</v>
      </c>
      <c r="X382">
        <f>IF(COMMATS!X385='Master Answer Key'!$B384, 1, 0)</f>
        <v>0</v>
      </c>
      <c r="Y382">
        <f>IF(COMMATS!Y385='Master Answer Key'!$B384, 1, 0)</f>
        <v>0</v>
      </c>
      <c r="Z382">
        <f>IF(COMMATS!Z385='Master Answer Key'!$B384, 1, 0)</f>
        <v>0</v>
      </c>
      <c r="AA382">
        <f>IF(COMMATS!AA385='Master Answer Key'!$B384, 1, 0)</f>
        <v>0</v>
      </c>
      <c r="AB382">
        <f>IF(COMMATS!AB385='Master Answer Key'!$B384, 1, 0)</f>
        <v>1</v>
      </c>
      <c r="AC382">
        <f>IF(COMMATS!AC385='Master Answer Key'!$B384, 1, 0)</f>
        <v>1</v>
      </c>
      <c r="AD382">
        <f>IF(COMMATS!AD385='Master Answer Key'!$B384, 1, 0)</f>
        <v>1</v>
      </c>
      <c r="AE382">
        <f>IF(COMMATS!AE385='Master Answer Key'!$B384, 1, 0)</f>
        <v>1</v>
      </c>
      <c r="AF382">
        <f>IF(COMMATS!AF385='Master Answer Key'!$B384, 1, 0)</f>
        <v>0</v>
      </c>
      <c r="AG382">
        <f>IF(COMMATS!AG385='Master Answer Key'!$B384, 1, 0)</f>
        <v>1</v>
      </c>
      <c r="AH382">
        <f>IF(COMMATS!AH385='Master Answer Key'!$B384, 1, 0)</f>
        <v>1</v>
      </c>
      <c r="AI382">
        <f>IF(COMMATS!AI385='Master Answer Key'!$B384, 1, 0)</f>
        <v>1</v>
      </c>
      <c r="AJ382">
        <f>IF(COMMATS!AJ385='Master Answer Key'!$B384, 1, 0)</f>
        <v>1</v>
      </c>
      <c r="AK382">
        <f>IF(COMMATS!AK385='Master Answer Key'!$B384, 1, 0)</f>
        <v>1</v>
      </c>
      <c r="AL382">
        <f>IF(COMMATS!AL385='Master Answer Key'!$B384, 1, 0)</f>
        <v>1</v>
      </c>
      <c r="AM382">
        <f>IF(COMMATS!AM385='Master Answer Key'!$B384, 1, 0)</f>
        <v>1</v>
      </c>
      <c r="AN382">
        <f>IF(COMMATS!AN385='Master Answer Key'!$B384, 1, 0)</f>
        <v>0</v>
      </c>
    </row>
    <row r="383">
      <c r="A383" s="5" t="s">
        <v>488</v>
      </c>
      <c r="B383">
        <f>IF(COMMATS!B386='Master Answer Key'!$B385, 1, 0)</f>
        <v>1</v>
      </c>
      <c r="C383">
        <f>IF(COMMATS!C386='Master Answer Key'!$B385, 1, 0)</f>
        <v>1</v>
      </c>
      <c r="D383">
        <f>IF(COMMATS!D386='Master Answer Key'!$B385, 1, 0)</f>
        <v>1</v>
      </c>
      <c r="E383">
        <f>IF(COMMATS!E386='Master Answer Key'!$B385, 1, 0)</f>
        <v>1</v>
      </c>
      <c r="F383">
        <f>IF(COMMATS!F386='Master Answer Key'!$B385, 1, 0)</f>
        <v>1</v>
      </c>
      <c r="G383">
        <f>IF(COMMATS!G386='Master Answer Key'!$B385, 1, 0)</f>
        <v>0</v>
      </c>
      <c r="H383">
        <f>IF(COMMATS!H386='Master Answer Key'!$B385, 1, 0)</f>
        <v>1</v>
      </c>
      <c r="I383">
        <f>IF(COMMATS!I386='Master Answer Key'!$B385, 1, 0)</f>
        <v>1</v>
      </c>
      <c r="J383">
        <f>IF(COMMATS!J386='Master Answer Key'!$B385, 1, 0)</f>
        <v>1</v>
      </c>
      <c r="K383">
        <f>IF(COMMATS!K386='Master Answer Key'!$B385, 1, 0)</f>
        <v>1</v>
      </c>
      <c r="L383">
        <f>IF(COMMATS!L386='Master Answer Key'!$B385, 1, 0)</f>
        <v>0</v>
      </c>
      <c r="M383">
        <f>IF(COMMATS!M386='Master Answer Key'!$B385, 1, 0)</f>
        <v>1</v>
      </c>
      <c r="N383">
        <f>IF(COMMATS!N386='Master Answer Key'!$B385, 1, 0)</f>
        <v>0</v>
      </c>
      <c r="O383">
        <f>IF(COMMATS!O386='Master Answer Key'!$B385, 1, 0)</f>
        <v>1</v>
      </c>
      <c r="P383">
        <f>IF(COMMATS!P386='Master Answer Key'!$B385, 1, 0)</f>
        <v>1</v>
      </c>
      <c r="Q383">
        <f>IF(COMMATS!Q386='Master Answer Key'!$B385, 1, 0)</f>
        <v>0</v>
      </c>
      <c r="R383">
        <f>IF(COMMATS!R386='Master Answer Key'!$B385, 1, 0)</f>
        <v>1</v>
      </c>
      <c r="S383">
        <f>IF(COMMATS!S386='Master Answer Key'!$B385, 1, 0)</f>
        <v>1</v>
      </c>
      <c r="T383">
        <f>IF(COMMATS!T386='Master Answer Key'!$B385, 1, 0)</f>
        <v>1</v>
      </c>
      <c r="U383">
        <f>IF(COMMATS!U386='Master Answer Key'!$B385, 1, 0)</f>
        <v>1</v>
      </c>
      <c r="V383">
        <f>IF(COMMATS!V386='Master Answer Key'!$B385, 1, 0)</f>
        <v>1</v>
      </c>
      <c r="W383">
        <f>IF(COMMATS!W386='Master Answer Key'!$B385, 1, 0)</f>
        <v>0</v>
      </c>
      <c r="X383">
        <f>IF(COMMATS!X386='Master Answer Key'!$B385, 1, 0)</f>
        <v>1</v>
      </c>
      <c r="Y383">
        <f>IF(COMMATS!Y386='Master Answer Key'!$B385, 1, 0)</f>
        <v>0</v>
      </c>
      <c r="Z383">
        <f>IF(COMMATS!Z386='Master Answer Key'!$B385, 1, 0)</f>
        <v>0</v>
      </c>
      <c r="AA383">
        <f>IF(COMMATS!AA386='Master Answer Key'!$B385, 1, 0)</f>
        <v>1</v>
      </c>
      <c r="AB383">
        <f>IF(COMMATS!AB386='Master Answer Key'!$B385, 1, 0)</f>
        <v>1</v>
      </c>
      <c r="AC383">
        <f>IF(COMMATS!AC386='Master Answer Key'!$B385, 1, 0)</f>
        <v>1</v>
      </c>
      <c r="AD383">
        <f>IF(COMMATS!AD386='Master Answer Key'!$B385, 1, 0)</f>
        <v>1</v>
      </c>
      <c r="AE383">
        <f>IF(COMMATS!AE386='Master Answer Key'!$B385, 1, 0)</f>
        <v>0</v>
      </c>
      <c r="AF383">
        <f>IF(COMMATS!AF386='Master Answer Key'!$B385, 1, 0)</f>
        <v>1</v>
      </c>
      <c r="AG383">
        <f>IF(COMMATS!AG386='Master Answer Key'!$B385, 1, 0)</f>
        <v>1</v>
      </c>
      <c r="AH383">
        <f>IF(COMMATS!AH386='Master Answer Key'!$B385, 1, 0)</f>
        <v>1</v>
      </c>
      <c r="AI383">
        <f>IF(COMMATS!AI386='Master Answer Key'!$B385, 1, 0)</f>
        <v>1</v>
      </c>
      <c r="AJ383">
        <f>IF(COMMATS!AJ386='Master Answer Key'!$B385, 1, 0)</f>
        <v>1</v>
      </c>
      <c r="AK383">
        <f>IF(COMMATS!AK386='Master Answer Key'!$B385, 1, 0)</f>
        <v>0</v>
      </c>
      <c r="AL383">
        <f>IF(COMMATS!AL386='Master Answer Key'!$B385, 1, 0)</f>
        <v>0</v>
      </c>
      <c r="AM383">
        <f>IF(COMMATS!AM386='Master Answer Key'!$B385, 1, 0)</f>
        <v>1</v>
      </c>
      <c r="AN383">
        <f>IF(COMMATS!AN386='Master Answer Key'!$B385, 1, 0)</f>
        <v>0</v>
      </c>
    </row>
    <row r="384">
      <c r="A384" s="5" t="s">
        <v>489</v>
      </c>
      <c r="B384">
        <f>IF(COMMATS!B387='Master Answer Key'!$B386, 1, 0)</f>
        <v>1</v>
      </c>
      <c r="C384">
        <f>IF(COMMATS!C387='Master Answer Key'!$B386, 1, 0)</f>
        <v>1</v>
      </c>
      <c r="D384">
        <f>IF(COMMATS!D387='Master Answer Key'!$B386, 1, 0)</f>
        <v>0</v>
      </c>
      <c r="E384">
        <f>IF(COMMATS!E387='Master Answer Key'!$B386, 1, 0)</f>
        <v>0</v>
      </c>
      <c r="F384">
        <f>IF(COMMATS!F387='Master Answer Key'!$B386, 1, 0)</f>
        <v>0</v>
      </c>
      <c r="G384">
        <f>IF(COMMATS!G387='Master Answer Key'!$B386, 1, 0)</f>
        <v>0</v>
      </c>
      <c r="H384">
        <f>IF(COMMATS!H387='Master Answer Key'!$B386, 1, 0)</f>
        <v>0</v>
      </c>
      <c r="I384">
        <f>IF(COMMATS!I387='Master Answer Key'!$B386, 1, 0)</f>
        <v>1</v>
      </c>
      <c r="J384">
        <f>IF(COMMATS!J387='Master Answer Key'!$B386, 1, 0)</f>
        <v>1</v>
      </c>
      <c r="K384">
        <f>IF(COMMATS!K387='Master Answer Key'!$B386, 1, 0)</f>
        <v>0</v>
      </c>
      <c r="L384">
        <f>IF(COMMATS!L387='Master Answer Key'!$B386, 1, 0)</f>
        <v>1</v>
      </c>
      <c r="M384">
        <f>IF(COMMATS!M387='Master Answer Key'!$B386, 1, 0)</f>
        <v>1</v>
      </c>
      <c r="N384">
        <f>IF(COMMATS!N387='Master Answer Key'!$B386, 1, 0)</f>
        <v>0</v>
      </c>
      <c r="O384">
        <f>IF(COMMATS!O387='Master Answer Key'!$B386, 1, 0)</f>
        <v>1</v>
      </c>
      <c r="P384">
        <f>IF(COMMATS!P387='Master Answer Key'!$B386, 1, 0)</f>
        <v>0</v>
      </c>
      <c r="Q384">
        <f>IF(COMMATS!Q387='Master Answer Key'!$B386, 1, 0)</f>
        <v>1</v>
      </c>
      <c r="R384">
        <f>IF(COMMATS!R387='Master Answer Key'!$B386, 1, 0)</f>
        <v>0</v>
      </c>
      <c r="S384">
        <f>IF(COMMATS!S387='Master Answer Key'!$B386, 1, 0)</f>
        <v>0</v>
      </c>
      <c r="T384">
        <f>IF(COMMATS!T387='Master Answer Key'!$B386, 1, 0)</f>
        <v>0</v>
      </c>
      <c r="U384">
        <f>IF(COMMATS!U387='Master Answer Key'!$B386, 1, 0)</f>
        <v>1</v>
      </c>
      <c r="V384">
        <f>IF(COMMATS!V387='Master Answer Key'!$B386, 1, 0)</f>
        <v>1</v>
      </c>
      <c r="W384">
        <f>IF(COMMATS!W387='Master Answer Key'!$B386, 1, 0)</f>
        <v>0</v>
      </c>
      <c r="X384">
        <f>IF(COMMATS!X387='Master Answer Key'!$B386, 1, 0)</f>
        <v>0</v>
      </c>
      <c r="Y384">
        <f>IF(COMMATS!Y387='Master Answer Key'!$B386, 1, 0)</f>
        <v>0</v>
      </c>
      <c r="Z384">
        <f>IF(COMMATS!Z387='Master Answer Key'!$B386, 1, 0)</f>
        <v>0</v>
      </c>
      <c r="AA384">
        <f>IF(COMMATS!AA387='Master Answer Key'!$B386, 1, 0)</f>
        <v>1</v>
      </c>
      <c r="AB384">
        <f>IF(COMMATS!AB387='Master Answer Key'!$B386, 1, 0)</f>
        <v>0</v>
      </c>
      <c r="AC384">
        <f>IF(COMMATS!AC387='Master Answer Key'!$B386, 1, 0)</f>
        <v>0</v>
      </c>
      <c r="AD384">
        <f>IF(COMMATS!AD387='Master Answer Key'!$B386, 1, 0)</f>
        <v>0</v>
      </c>
      <c r="AE384">
        <f>IF(COMMATS!AE387='Master Answer Key'!$B386, 1, 0)</f>
        <v>0</v>
      </c>
      <c r="AF384">
        <f>IF(COMMATS!AF387='Master Answer Key'!$B386, 1, 0)</f>
        <v>0</v>
      </c>
      <c r="AG384">
        <f>IF(COMMATS!AG387='Master Answer Key'!$B386, 1, 0)</f>
        <v>0</v>
      </c>
      <c r="AH384">
        <f>IF(COMMATS!AH387='Master Answer Key'!$B386, 1, 0)</f>
        <v>0</v>
      </c>
      <c r="AI384">
        <f>IF(COMMATS!AI387='Master Answer Key'!$B386, 1, 0)</f>
        <v>0</v>
      </c>
      <c r="AJ384">
        <f>IF(COMMATS!AJ387='Master Answer Key'!$B386, 1, 0)</f>
        <v>1</v>
      </c>
      <c r="AK384">
        <f>IF(COMMATS!AK387='Master Answer Key'!$B386, 1, 0)</f>
        <v>1</v>
      </c>
      <c r="AL384">
        <f>IF(COMMATS!AL387='Master Answer Key'!$B386, 1, 0)</f>
        <v>0</v>
      </c>
      <c r="AM384">
        <f>IF(COMMATS!AM387='Master Answer Key'!$B386, 1, 0)</f>
        <v>0</v>
      </c>
      <c r="AN384">
        <f>IF(COMMATS!AN387='Master Answer Key'!$B386, 1, 0)</f>
        <v>0</v>
      </c>
    </row>
    <row r="385">
      <c r="A385" s="5" t="s">
        <v>490</v>
      </c>
      <c r="B385">
        <f>IF(COMMATS!B388='Master Answer Key'!$B387, 1, 0)</f>
        <v>1</v>
      </c>
      <c r="C385">
        <f>IF(COMMATS!C388='Master Answer Key'!$B387, 1, 0)</f>
        <v>1</v>
      </c>
      <c r="D385">
        <f>IF(COMMATS!D388='Master Answer Key'!$B387, 1, 0)</f>
        <v>1</v>
      </c>
      <c r="E385">
        <f>IF(COMMATS!E388='Master Answer Key'!$B387, 1, 0)</f>
        <v>1</v>
      </c>
      <c r="F385">
        <f>IF(COMMATS!F388='Master Answer Key'!$B387, 1, 0)</f>
        <v>1</v>
      </c>
      <c r="G385">
        <f>IF(COMMATS!G388='Master Answer Key'!$B387, 1, 0)</f>
        <v>0</v>
      </c>
      <c r="H385">
        <f>IF(COMMATS!H388='Master Answer Key'!$B387, 1, 0)</f>
        <v>1</v>
      </c>
      <c r="I385">
        <f>IF(COMMATS!I388='Master Answer Key'!$B387, 1, 0)</f>
        <v>0</v>
      </c>
      <c r="J385">
        <f>IF(COMMATS!J388='Master Answer Key'!$B387, 1, 0)</f>
        <v>1</v>
      </c>
      <c r="K385">
        <f>IF(COMMATS!K388='Master Answer Key'!$B387, 1, 0)</f>
        <v>1</v>
      </c>
      <c r="L385">
        <f>IF(COMMATS!L388='Master Answer Key'!$B387, 1, 0)</f>
        <v>0</v>
      </c>
      <c r="M385">
        <f>IF(COMMATS!M388='Master Answer Key'!$B387, 1, 0)</f>
        <v>1</v>
      </c>
      <c r="N385">
        <f>IF(COMMATS!N388='Master Answer Key'!$B387, 1, 0)</f>
        <v>1</v>
      </c>
      <c r="O385">
        <f>IF(COMMATS!O388='Master Answer Key'!$B387, 1, 0)</f>
        <v>1</v>
      </c>
      <c r="P385">
        <f>IF(COMMATS!P388='Master Answer Key'!$B387, 1, 0)</f>
        <v>1</v>
      </c>
      <c r="Q385">
        <f>IF(COMMATS!Q388='Master Answer Key'!$B387, 1, 0)</f>
        <v>1</v>
      </c>
      <c r="R385">
        <f>IF(COMMATS!R388='Master Answer Key'!$B387, 1, 0)</f>
        <v>1</v>
      </c>
      <c r="S385">
        <f>IF(COMMATS!S388='Master Answer Key'!$B387, 1, 0)</f>
        <v>0</v>
      </c>
      <c r="T385">
        <f>IF(COMMATS!T388='Master Answer Key'!$B387, 1, 0)</f>
        <v>1</v>
      </c>
      <c r="U385">
        <f>IF(COMMATS!U388='Master Answer Key'!$B387, 1, 0)</f>
        <v>1</v>
      </c>
      <c r="V385">
        <f>IF(COMMATS!V388='Master Answer Key'!$B387, 1, 0)</f>
        <v>1</v>
      </c>
      <c r="W385">
        <f>IF(COMMATS!W388='Master Answer Key'!$B387, 1, 0)</f>
        <v>0</v>
      </c>
      <c r="X385">
        <f>IF(COMMATS!X388='Master Answer Key'!$B387, 1, 0)</f>
        <v>1</v>
      </c>
      <c r="Y385">
        <f>IF(COMMATS!Y388='Master Answer Key'!$B387, 1, 0)</f>
        <v>0</v>
      </c>
      <c r="Z385">
        <f>IF(COMMATS!Z388='Master Answer Key'!$B387, 1, 0)</f>
        <v>0</v>
      </c>
      <c r="AA385">
        <f>IF(COMMATS!AA388='Master Answer Key'!$B387, 1, 0)</f>
        <v>0</v>
      </c>
      <c r="AB385">
        <f>IF(COMMATS!AB388='Master Answer Key'!$B387, 1, 0)</f>
        <v>1</v>
      </c>
      <c r="AC385">
        <f>IF(COMMATS!AC388='Master Answer Key'!$B387, 1, 0)</f>
        <v>1</v>
      </c>
      <c r="AD385">
        <f>IF(COMMATS!AD388='Master Answer Key'!$B387, 1, 0)</f>
        <v>1</v>
      </c>
      <c r="AE385">
        <f>IF(COMMATS!AE388='Master Answer Key'!$B387, 1, 0)</f>
        <v>1</v>
      </c>
      <c r="AF385">
        <f>IF(COMMATS!AF388='Master Answer Key'!$B387, 1, 0)</f>
        <v>1</v>
      </c>
      <c r="AG385">
        <f>IF(COMMATS!AG388='Master Answer Key'!$B387, 1, 0)</f>
        <v>1</v>
      </c>
      <c r="AH385">
        <f>IF(COMMATS!AH388='Master Answer Key'!$B387, 1, 0)</f>
        <v>1</v>
      </c>
      <c r="AI385">
        <f>IF(COMMATS!AI388='Master Answer Key'!$B387, 1, 0)</f>
        <v>1</v>
      </c>
      <c r="AJ385">
        <f>IF(COMMATS!AJ388='Master Answer Key'!$B387, 1, 0)</f>
        <v>1</v>
      </c>
      <c r="AK385">
        <f>IF(COMMATS!AK388='Master Answer Key'!$B387, 1, 0)</f>
        <v>0</v>
      </c>
      <c r="AL385">
        <f>IF(COMMATS!AL388='Master Answer Key'!$B387, 1, 0)</f>
        <v>1</v>
      </c>
      <c r="AM385">
        <f>IF(COMMATS!AM388='Master Answer Key'!$B387, 1, 0)</f>
        <v>1</v>
      </c>
      <c r="AN385">
        <f>IF(COMMATS!AN388='Master Answer Key'!$B387, 1, 0)</f>
        <v>0</v>
      </c>
    </row>
    <row r="386">
      <c r="A386" s="5" t="s">
        <v>491</v>
      </c>
      <c r="B386">
        <f>IF(COMMATS!B389='Master Answer Key'!$B388, 1, 0)</f>
        <v>0</v>
      </c>
      <c r="C386">
        <f>IF(COMMATS!C389='Master Answer Key'!$B388, 1, 0)</f>
        <v>0</v>
      </c>
      <c r="D386">
        <f>IF(COMMATS!D389='Master Answer Key'!$B388, 1, 0)</f>
        <v>0</v>
      </c>
      <c r="E386">
        <f>IF(COMMATS!E389='Master Answer Key'!$B388, 1, 0)</f>
        <v>0</v>
      </c>
      <c r="F386">
        <f>IF(COMMATS!F389='Master Answer Key'!$B388, 1, 0)</f>
        <v>0</v>
      </c>
      <c r="G386">
        <f>IF(COMMATS!G389='Master Answer Key'!$B388, 1, 0)</f>
        <v>1</v>
      </c>
      <c r="H386">
        <f>IF(COMMATS!H389='Master Answer Key'!$B388, 1, 0)</f>
        <v>0</v>
      </c>
      <c r="I386">
        <f>IF(COMMATS!I389='Master Answer Key'!$B388, 1, 0)</f>
        <v>0</v>
      </c>
      <c r="J386">
        <f>IF(COMMATS!J389='Master Answer Key'!$B388, 1, 0)</f>
        <v>0</v>
      </c>
      <c r="K386">
        <f>IF(COMMATS!K389='Master Answer Key'!$B388, 1, 0)</f>
        <v>0</v>
      </c>
      <c r="L386">
        <f>IF(COMMATS!L389='Master Answer Key'!$B388, 1, 0)</f>
        <v>0</v>
      </c>
      <c r="M386">
        <f>IF(COMMATS!M389='Master Answer Key'!$B388, 1, 0)</f>
        <v>0</v>
      </c>
      <c r="N386">
        <f>IF(COMMATS!N389='Master Answer Key'!$B388, 1, 0)</f>
        <v>0</v>
      </c>
      <c r="O386">
        <f>IF(COMMATS!O389='Master Answer Key'!$B388, 1, 0)</f>
        <v>0</v>
      </c>
      <c r="P386">
        <f>IF(COMMATS!P389='Master Answer Key'!$B388, 1, 0)</f>
        <v>0</v>
      </c>
      <c r="Q386">
        <f>IF(COMMATS!Q389='Master Answer Key'!$B388, 1, 0)</f>
        <v>0</v>
      </c>
      <c r="R386">
        <f>IF(COMMATS!R389='Master Answer Key'!$B388, 1, 0)</f>
        <v>0</v>
      </c>
      <c r="S386">
        <f>IF(COMMATS!S389='Master Answer Key'!$B388, 1, 0)</f>
        <v>0</v>
      </c>
      <c r="T386">
        <f>IF(COMMATS!T389='Master Answer Key'!$B388, 1, 0)</f>
        <v>0</v>
      </c>
      <c r="U386">
        <f>IF(COMMATS!U389='Master Answer Key'!$B388, 1, 0)</f>
        <v>0</v>
      </c>
      <c r="V386">
        <f>IF(COMMATS!V389='Master Answer Key'!$B388, 1, 0)</f>
        <v>0</v>
      </c>
      <c r="W386">
        <f>IF(COMMATS!W389='Master Answer Key'!$B388, 1, 0)</f>
        <v>1</v>
      </c>
      <c r="X386">
        <f>IF(COMMATS!X389='Master Answer Key'!$B388, 1, 0)</f>
        <v>0</v>
      </c>
      <c r="Y386">
        <f>IF(COMMATS!Y389='Master Answer Key'!$B388, 1, 0)</f>
        <v>1</v>
      </c>
      <c r="Z386">
        <f>IF(COMMATS!Z389='Master Answer Key'!$B388, 1, 0)</f>
        <v>1</v>
      </c>
      <c r="AA386">
        <f>IF(COMMATS!AA389='Master Answer Key'!$B388, 1, 0)</f>
        <v>0</v>
      </c>
      <c r="AB386">
        <f>IF(COMMATS!AB389='Master Answer Key'!$B388, 1, 0)</f>
        <v>0</v>
      </c>
      <c r="AC386">
        <f>IF(COMMATS!AC389='Master Answer Key'!$B388, 1, 0)</f>
        <v>0</v>
      </c>
      <c r="AD386">
        <f>IF(COMMATS!AD389='Master Answer Key'!$B388, 1, 0)</f>
        <v>0</v>
      </c>
      <c r="AE386">
        <f>IF(COMMATS!AE389='Master Answer Key'!$B388, 1, 0)</f>
        <v>0</v>
      </c>
      <c r="AF386">
        <f>IF(COMMATS!AF389='Master Answer Key'!$B388, 1, 0)</f>
        <v>0</v>
      </c>
      <c r="AG386">
        <f>IF(COMMATS!AG389='Master Answer Key'!$B388, 1, 0)</f>
        <v>0</v>
      </c>
      <c r="AH386">
        <f>IF(COMMATS!AH389='Master Answer Key'!$B388, 1, 0)</f>
        <v>0</v>
      </c>
      <c r="AI386">
        <f>IF(COMMATS!AI389='Master Answer Key'!$B388, 1, 0)</f>
        <v>0</v>
      </c>
      <c r="AJ386">
        <f>IF(COMMATS!AJ389='Master Answer Key'!$B388, 1, 0)</f>
        <v>0</v>
      </c>
      <c r="AK386">
        <f>IF(COMMATS!AK389='Master Answer Key'!$B388, 1, 0)</f>
        <v>0</v>
      </c>
      <c r="AL386">
        <f>IF(COMMATS!AL389='Master Answer Key'!$B388, 1, 0)</f>
        <v>0</v>
      </c>
      <c r="AM386">
        <f>IF(COMMATS!AM389='Master Answer Key'!$B388, 1, 0)</f>
        <v>0</v>
      </c>
      <c r="AN386">
        <f>IF(COMMATS!AN389='Master Answer Key'!$B388, 1, 0)</f>
        <v>1</v>
      </c>
    </row>
    <row r="387">
      <c r="A387" s="5" t="s">
        <v>492</v>
      </c>
      <c r="B387">
        <f>IF(COMMATS!B390='Master Answer Key'!$B389, 1, 0)</f>
        <v>1</v>
      </c>
      <c r="C387">
        <f>IF(COMMATS!C390='Master Answer Key'!$B389, 1, 0)</f>
        <v>1</v>
      </c>
      <c r="D387">
        <f>IF(COMMATS!D390='Master Answer Key'!$B389, 1, 0)</f>
        <v>1</v>
      </c>
      <c r="E387">
        <f>IF(COMMATS!E390='Master Answer Key'!$B389, 1, 0)</f>
        <v>1</v>
      </c>
      <c r="F387">
        <f>IF(COMMATS!F390='Master Answer Key'!$B389, 1, 0)</f>
        <v>1</v>
      </c>
      <c r="G387">
        <f>IF(COMMATS!G390='Master Answer Key'!$B389, 1, 0)</f>
        <v>0</v>
      </c>
      <c r="H387">
        <f>IF(COMMATS!H390='Master Answer Key'!$B389, 1, 0)</f>
        <v>1</v>
      </c>
      <c r="I387">
        <f>IF(COMMATS!I390='Master Answer Key'!$B389, 1, 0)</f>
        <v>1</v>
      </c>
      <c r="J387">
        <f>IF(COMMATS!J390='Master Answer Key'!$B389, 1, 0)</f>
        <v>1</v>
      </c>
      <c r="K387">
        <f>IF(COMMATS!K390='Master Answer Key'!$B389, 1, 0)</f>
        <v>1</v>
      </c>
      <c r="L387">
        <f>IF(COMMATS!L390='Master Answer Key'!$B389, 1, 0)</f>
        <v>1</v>
      </c>
      <c r="M387">
        <f>IF(COMMATS!M390='Master Answer Key'!$B389, 1, 0)</f>
        <v>1</v>
      </c>
      <c r="N387">
        <f>IF(COMMATS!N390='Master Answer Key'!$B389, 1, 0)</f>
        <v>0</v>
      </c>
      <c r="O387">
        <f>IF(COMMATS!O390='Master Answer Key'!$B389, 1, 0)</f>
        <v>1</v>
      </c>
      <c r="P387">
        <f>IF(COMMATS!P390='Master Answer Key'!$B389, 1, 0)</f>
        <v>1</v>
      </c>
      <c r="Q387">
        <f>IF(COMMATS!Q390='Master Answer Key'!$B389, 1, 0)</f>
        <v>1</v>
      </c>
      <c r="R387">
        <f>IF(COMMATS!R390='Master Answer Key'!$B389, 1, 0)</f>
        <v>1</v>
      </c>
      <c r="S387">
        <f>IF(COMMATS!S390='Master Answer Key'!$B389, 1, 0)</f>
        <v>0</v>
      </c>
      <c r="T387">
        <f>IF(COMMATS!T390='Master Answer Key'!$B389, 1, 0)</f>
        <v>1</v>
      </c>
      <c r="U387">
        <f>IF(COMMATS!U390='Master Answer Key'!$B389, 1, 0)</f>
        <v>1</v>
      </c>
      <c r="V387">
        <f>IF(COMMATS!V390='Master Answer Key'!$B389, 1, 0)</f>
        <v>1</v>
      </c>
      <c r="W387">
        <f>IF(COMMATS!W390='Master Answer Key'!$B389, 1, 0)</f>
        <v>0</v>
      </c>
      <c r="X387">
        <f>IF(COMMATS!X390='Master Answer Key'!$B389, 1, 0)</f>
        <v>1</v>
      </c>
      <c r="Y387">
        <f>IF(COMMATS!Y390='Master Answer Key'!$B389, 1, 0)</f>
        <v>0</v>
      </c>
      <c r="Z387">
        <f>IF(COMMATS!Z390='Master Answer Key'!$B389, 1, 0)</f>
        <v>0</v>
      </c>
      <c r="AA387">
        <f>IF(COMMATS!AA390='Master Answer Key'!$B389, 1, 0)</f>
        <v>1</v>
      </c>
      <c r="AB387">
        <f>IF(COMMATS!AB390='Master Answer Key'!$B389, 1, 0)</f>
        <v>1</v>
      </c>
      <c r="AC387">
        <f>IF(COMMATS!AC390='Master Answer Key'!$B389, 1, 0)</f>
        <v>0</v>
      </c>
      <c r="AD387">
        <f>IF(COMMATS!AD390='Master Answer Key'!$B389, 1, 0)</f>
        <v>1</v>
      </c>
      <c r="AE387">
        <f>IF(COMMATS!AE390='Master Answer Key'!$B389, 1, 0)</f>
        <v>1</v>
      </c>
      <c r="AF387">
        <f>IF(COMMATS!AF390='Master Answer Key'!$B389, 1, 0)</f>
        <v>1</v>
      </c>
      <c r="AG387">
        <f>IF(COMMATS!AG390='Master Answer Key'!$B389, 1, 0)</f>
        <v>1</v>
      </c>
      <c r="AH387">
        <f>IF(COMMATS!AH390='Master Answer Key'!$B389, 1, 0)</f>
        <v>1</v>
      </c>
      <c r="AI387">
        <f>IF(COMMATS!AI390='Master Answer Key'!$B389, 1, 0)</f>
        <v>1</v>
      </c>
      <c r="AJ387">
        <f>IF(COMMATS!AJ390='Master Answer Key'!$B389, 1, 0)</f>
        <v>1</v>
      </c>
      <c r="AK387">
        <f>IF(COMMATS!AK390='Master Answer Key'!$B389, 1, 0)</f>
        <v>0</v>
      </c>
      <c r="AL387">
        <f>IF(COMMATS!AL390='Master Answer Key'!$B389, 1, 0)</f>
        <v>0</v>
      </c>
      <c r="AM387">
        <f>IF(COMMATS!AM390='Master Answer Key'!$B389, 1, 0)</f>
        <v>1</v>
      </c>
      <c r="AN387">
        <f>IF(COMMATS!AN390='Master Answer Key'!$B389, 1, 0)</f>
        <v>0</v>
      </c>
    </row>
    <row r="388">
      <c r="A388" s="5" t="s">
        <v>493</v>
      </c>
      <c r="B388">
        <f>IF(COMMATS!B391='Master Answer Key'!$B390, 1, 0)</f>
        <v>1</v>
      </c>
      <c r="C388">
        <f>IF(COMMATS!C391='Master Answer Key'!$B390, 1, 0)</f>
        <v>1</v>
      </c>
      <c r="D388">
        <f>IF(COMMATS!D391='Master Answer Key'!$B390, 1, 0)</f>
        <v>1</v>
      </c>
      <c r="E388">
        <f>IF(COMMATS!E391='Master Answer Key'!$B390, 1, 0)</f>
        <v>1</v>
      </c>
      <c r="F388">
        <f>IF(COMMATS!F391='Master Answer Key'!$B390, 1, 0)</f>
        <v>1</v>
      </c>
      <c r="G388">
        <f>IF(COMMATS!G391='Master Answer Key'!$B390, 1, 0)</f>
        <v>0</v>
      </c>
      <c r="H388">
        <f>IF(COMMATS!H391='Master Answer Key'!$B390, 1, 0)</f>
        <v>1</v>
      </c>
      <c r="I388">
        <f>IF(COMMATS!I391='Master Answer Key'!$B390, 1, 0)</f>
        <v>1</v>
      </c>
      <c r="J388">
        <f>IF(COMMATS!J391='Master Answer Key'!$B390, 1, 0)</f>
        <v>1</v>
      </c>
      <c r="K388">
        <f>IF(COMMATS!K391='Master Answer Key'!$B390, 1, 0)</f>
        <v>1</v>
      </c>
      <c r="L388">
        <f>IF(COMMATS!L391='Master Answer Key'!$B390, 1, 0)</f>
        <v>1</v>
      </c>
      <c r="M388">
        <f>IF(COMMATS!M391='Master Answer Key'!$B390, 1, 0)</f>
        <v>1</v>
      </c>
      <c r="N388">
        <f>IF(COMMATS!N391='Master Answer Key'!$B390, 1, 0)</f>
        <v>1</v>
      </c>
      <c r="O388">
        <f>IF(COMMATS!O391='Master Answer Key'!$B390, 1, 0)</f>
        <v>1</v>
      </c>
      <c r="P388">
        <f>IF(COMMATS!P391='Master Answer Key'!$B390, 1, 0)</f>
        <v>1</v>
      </c>
      <c r="Q388">
        <f>IF(COMMATS!Q391='Master Answer Key'!$B390, 1, 0)</f>
        <v>1</v>
      </c>
      <c r="R388">
        <f>IF(COMMATS!R391='Master Answer Key'!$B390, 1, 0)</f>
        <v>1</v>
      </c>
      <c r="S388">
        <f>IF(COMMATS!S391='Master Answer Key'!$B390, 1, 0)</f>
        <v>1</v>
      </c>
      <c r="T388">
        <f>IF(COMMATS!T391='Master Answer Key'!$B390, 1, 0)</f>
        <v>1</v>
      </c>
      <c r="U388">
        <f>IF(COMMATS!U391='Master Answer Key'!$B390, 1, 0)</f>
        <v>1</v>
      </c>
      <c r="V388">
        <f>IF(COMMATS!V391='Master Answer Key'!$B390, 1, 0)</f>
        <v>1</v>
      </c>
      <c r="W388">
        <f>IF(COMMATS!W391='Master Answer Key'!$B390, 1, 0)</f>
        <v>0</v>
      </c>
      <c r="X388">
        <f>IF(COMMATS!X391='Master Answer Key'!$B390, 1, 0)</f>
        <v>1</v>
      </c>
      <c r="Y388">
        <f>IF(COMMATS!Y391='Master Answer Key'!$B390, 1, 0)</f>
        <v>0</v>
      </c>
      <c r="Z388">
        <f>IF(COMMATS!Z391='Master Answer Key'!$B390, 1, 0)</f>
        <v>0</v>
      </c>
      <c r="AA388">
        <f>IF(COMMATS!AA391='Master Answer Key'!$B390, 1, 0)</f>
        <v>1</v>
      </c>
      <c r="AB388">
        <f>IF(COMMATS!AB391='Master Answer Key'!$B390, 1, 0)</f>
        <v>1</v>
      </c>
      <c r="AC388">
        <f>IF(COMMATS!AC391='Master Answer Key'!$B390, 1, 0)</f>
        <v>0</v>
      </c>
      <c r="AD388">
        <f>IF(COMMATS!AD391='Master Answer Key'!$B390, 1, 0)</f>
        <v>1</v>
      </c>
      <c r="AE388">
        <f>IF(COMMATS!AE391='Master Answer Key'!$B390, 1, 0)</f>
        <v>1</v>
      </c>
      <c r="AF388">
        <f>IF(COMMATS!AF391='Master Answer Key'!$B390, 1, 0)</f>
        <v>1</v>
      </c>
      <c r="AG388">
        <f>IF(COMMATS!AG391='Master Answer Key'!$B390, 1, 0)</f>
        <v>1</v>
      </c>
      <c r="AH388">
        <f>IF(COMMATS!AH391='Master Answer Key'!$B390, 1, 0)</f>
        <v>1</v>
      </c>
      <c r="AI388">
        <f>IF(COMMATS!AI391='Master Answer Key'!$B390, 1, 0)</f>
        <v>1</v>
      </c>
      <c r="AJ388">
        <f>IF(COMMATS!AJ391='Master Answer Key'!$B390, 1, 0)</f>
        <v>1</v>
      </c>
      <c r="AK388">
        <f>IF(COMMATS!AK391='Master Answer Key'!$B390, 1, 0)</f>
        <v>1</v>
      </c>
      <c r="AL388">
        <f>IF(COMMATS!AL391='Master Answer Key'!$B390, 1, 0)</f>
        <v>1</v>
      </c>
      <c r="AM388">
        <f>IF(COMMATS!AM391='Master Answer Key'!$B390, 1, 0)</f>
        <v>1</v>
      </c>
      <c r="AN388">
        <f>IF(COMMATS!AN391='Master Answer Key'!$B390, 1, 0)</f>
        <v>0</v>
      </c>
    </row>
    <row r="389">
      <c r="A389" s="5" t="s">
        <v>494</v>
      </c>
      <c r="B389">
        <f>IF(COMMATS!B392='Master Answer Key'!$B391, 1, 0)</f>
        <v>1</v>
      </c>
      <c r="C389">
        <f>IF(COMMATS!C392='Master Answer Key'!$B391, 1, 0)</f>
        <v>1</v>
      </c>
      <c r="D389">
        <f>IF(COMMATS!D392='Master Answer Key'!$B391, 1, 0)</f>
        <v>1</v>
      </c>
      <c r="E389">
        <f>IF(COMMATS!E392='Master Answer Key'!$B391, 1, 0)</f>
        <v>1</v>
      </c>
      <c r="F389">
        <f>IF(COMMATS!F392='Master Answer Key'!$B391, 1, 0)</f>
        <v>1</v>
      </c>
      <c r="G389">
        <f>IF(COMMATS!G392='Master Answer Key'!$B391, 1, 0)</f>
        <v>0</v>
      </c>
      <c r="H389">
        <f>IF(COMMATS!H392='Master Answer Key'!$B391, 1, 0)</f>
        <v>1</v>
      </c>
      <c r="I389">
        <f>IF(COMMATS!I392='Master Answer Key'!$B391, 1, 0)</f>
        <v>1</v>
      </c>
      <c r="J389">
        <f>IF(COMMATS!J392='Master Answer Key'!$B391, 1, 0)</f>
        <v>0</v>
      </c>
      <c r="K389">
        <f>IF(COMMATS!K392='Master Answer Key'!$B391, 1, 0)</f>
        <v>1</v>
      </c>
      <c r="L389">
        <f>IF(COMMATS!L392='Master Answer Key'!$B391, 1, 0)</f>
        <v>1</v>
      </c>
      <c r="M389">
        <f>IF(COMMATS!M392='Master Answer Key'!$B391, 1, 0)</f>
        <v>0</v>
      </c>
      <c r="N389">
        <f>IF(COMMATS!N392='Master Answer Key'!$B391, 1, 0)</f>
        <v>1</v>
      </c>
      <c r="O389">
        <f>IF(COMMATS!O392='Master Answer Key'!$B391, 1, 0)</f>
        <v>1</v>
      </c>
      <c r="P389">
        <f>IF(COMMATS!P392='Master Answer Key'!$B391, 1, 0)</f>
        <v>1</v>
      </c>
      <c r="Q389">
        <f>IF(COMMATS!Q392='Master Answer Key'!$B391, 1, 0)</f>
        <v>1</v>
      </c>
      <c r="R389">
        <f>IF(COMMATS!R392='Master Answer Key'!$B391, 1, 0)</f>
        <v>1</v>
      </c>
      <c r="S389">
        <f>IF(COMMATS!S392='Master Answer Key'!$B391, 1, 0)</f>
        <v>1</v>
      </c>
      <c r="T389">
        <f>IF(COMMATS!T392='Master Answer Key'!$B391, 1, 0)</f>
        <v>0</v>
      </c>
      <c r="U389">
        <f>IF(COMMATS!U392='Master Answer Key'!$B391, 1, 0)</f>
        <v>1</v>
      </c>
      <c r="V389">
        <f>IF(COMMATS!V392='Master Answer Key'!$B391, 1, 0)</f>
        <v>1</v>
      </c>
      <c r="W389">
        <f>IF(COMMATS!W392='Master Answer Key'!$B391, 1, 0)</f>
        <v>0</v>
      </c>
      <c r="X389">
        <f>IF(COMMATS!X392='Master Answer Key'!$B391, 1, 0)</f>
        <v>1</v>
      </c>
      <c r="Y389">
        <f>IF(COMMATS!Y392='Master Answer Key'!$B391, 1, 0)</f>
        <v>0</v>
      </c>
      <c r="Z389">
        <f>IF(COMMATS!Z392='Master Answer Key'!$B391, 1, 0)</f>
        <v>0</v>
      </c>
      <c r="AA389">
        <f>IF(COMMATS!AA392='Master Answer Key'!$B391, 1, 0)</f>
        <v>1</v>
      </c>
      <c r="AB389">
        <f>IF(COMMATS!AB392='Master Answer Key'!$B391, 1, 0)</f>
        <v>1</v>
      </c>
      <c r="AC389">
        <f>IF(COMMATS!AC392='Master Answer Key'!$B391, 1, 0)</f>
        <v>1</v>
      </c>
      <c r="AD389">
        <f>IF(COMMATS!AD392='Master Answer Key'!$B391, 1, 0)</f>
        <v>1</v>
      </c>
      <c r="AE389">
        <f>IF(COMMATS!AE392='Master Answer Key'!$B391, 1, 0)</f>
        <v>1</v>
      </c>
      <c r="AF389">
        <f>IF(COMMATS!AF392='Master Answer Key'!$B391, 1, 0)</f>
        <v>0</v>
      </c>
      <c r="AG389">
        <f>IF(COMMATS!AG392='Master Answer Key'!$B391, 1, 0)</f>
        <v>1</v>
      </c>
      <c r="AH389">
        <f>IF(COMMATS!AH392='Master Answer Key'!$B391, 1, 0)</f>
        <v>1</v>
      </c>
      <c r="AI389">
        <f>IF(COMMATS!AI392='Master Answer Key'!$B391, 1, 0)</f>
        <v>1</v>
      </c>
      <c r="AJ389">
        <f>IF(COMMATS!AJ392='Master Answer Key'!$B391, 1, 0)</f>
        <v>1</v>
      </c>
      <c r="AK389">
        <f>IF(COMMATS!AK392='Master Answer Key'!$B391, 1, 0)</f>
        <v>1</v>
      </c>
      <c r="AL389">
        <f>IF(COMMATS!AL392='Master Answer Key'!$B391, 1, 0)</f>
        <v>1</v>
      </c>
      <c r="AM389">
        <f>IF(COMMATS!AM392='Master Answer Key'!$B391, 1, 0)</f>
        <v>0</v>
      </c>
      <c r="AN389">
        <f>IF(COMMATS!AN392='Master Answer Key'!$B391, 1, 0)</f>
        <v>0</v>
      </c>
    </row>
    <row r="390">
      <c r="A390" s="5" t="s">
        <v>495</v>
      </c>
      <c r="B390">
        <f>IF(COMMATS!B393='Master Answer Key'!$B392, 1, 0)</f>
        <v>0</v>
      </c>
      <c r="C390">
        <f>IF(COMMATS!C393='Master Answer Key'!$B392, 1, 0)</f>
        <v>0</v>
      </c>
      <c r="D390">
        <f>IF(COMMATS!D393='Master Answer Key'!$B392, 1, 0)</f>
        <v>0</v>
      </c>
      <c r="E390">
        <f>IF(COMMATS!E393='Master Answer Key'!$B392, 1, 0)</f>
        <v>0</v>
      </c>
      <c r="F390">
        <f>IF(COMMATS!F393='Master Answer Key'!$B392, 1, 0)</f>
        <v>0</v>
      </c>
      <c r="G390">
        <f>IF(COMMATS!G393='Master Answer Key'!$B392, 1, 0)</f>
        <v>1</v>
      </c>
      <c r="H390">
        <f>IF(COMMATS!H393='Master Answer Key'!$B392, 1, 0)</f>
        <v>0</v>
      </c>
      <c r="I390">
        <f>IF(COMMATS!I393='Master Answer Key'!$B392, 1, 0)</f>
        <v>0</v>
      </c>
      <c r="J390">
        <f>IF(COMMATS!J393='Master Answer Key'!$B392, 1, 0)</f>
        <v>0</v>
      </c>
      <c r="K390">
        <f>IF(COMMATS!K393='Master Answer Key'!$B392, 1, 0)</f>
        <v>0</v>
      </c>
      <c r="L390">
        <f>IF(COMMATS!L393='Master Answer Key'!$B392, 1, 0)</f>
        <v>0</v>
      </c>
      <c r="M390">
        <f>IF(COMMATS!M393='Master Answer Key'!$B392, 1, 0)</f>
        <v>0</v>
      </c>
      <c r="N390">
        <f>IF(COMMATS!N393='Master Answer Key'!$B392, 1, 0)</f>
        <v>0</v>
      </c>
      <c r="O390">
        <f>IF(COMMATS!O393='Master Answer Key'!$B392, 1, 0)</f>
        <v>0</v>
      </c>
      <c r="P390">
        <f>IF(COMMATS!P393='Master Answer Key'!$B392, 1, 0)</f>
        <v>0</v>
      </c>
      <c r="Q390">
        <f>IF(COMMATS!Q393='Master Answer Key'!$B392, 1, 0)</f>
        <v>0</v>
      </c>
      <c r="R390">
        <f>IF(COMMATS!R393='Master Answer Key'!$B392, 1, 0)</f>
        <v>0</v>
      </c>
      <c r="S390">
        <f>IF(COMMATS!S393='Master Answer Key'!$B392, 1, 0)</f>
        <v>0</v>
      </c>
      <c r="T390">
        <f>IF(COMMATS!T393='Master Answer Key'!$B392, 1, 0)</f>
        <v>0</v>
      </c>
      <c r="U390">
        <f>IF(COMMATS!U393='Master Answer Key'!$B392, 1, 0)</f>
        <v>0</v>
      </c>
      <c r="V390">
        <f>IF(COMMATS!V393='Master Answer Key'!$B392, 1, 0)</f>
        <v>0</v>
      </c>
      <c r="W390">
        <f>IF(COMMATS!W393='Master Answer Key'!$B392, 1, 0)</f>
        <v>1</v>
      </c>
      <c r="X390">
        <f>IF(COMMATS!X393='Master Answer Key'!$B392, 1, 0)</f>
        <v>0</v>
      </c>
      <c r="Y390">
        <f>IF(COMMATS!Y393='Master Answer Key'!$B392, 1, 0)</f>
        <v>1</v>
      </c>
      <c r="Z390">
        <f>IF(COMMATS!Z393='Master Answer Key'!$B392, 1, 0)</f>
        <v>1</v>
      </c>
      <c r="AA390">
        <f>IF(COMMATS!AA393='Master Answer Key'!$B392, 1, 0)</f>
        <v>0</v>
      </c>
      <c r="AB390">
        <f>IF(COMMATS!AB393='Master Answer Key'!$B392, 1, 0)</f>
        <v>0</v>
      </c>
      <c r="AC390">
        <f>IF(COMMATS!AC393='Master Answer Key'!$B392, 1, 0)</f>
        <v>0</v>
      </c>
      <c r="AD390">
        <f>IF(COMMATS!AD393='Master Answer Key'!$B392, 1, 0)</f>
        <v>0</v>
      </c>
      <c r="AE390">
        <f>IF(COMMATS!AE393='Master Answer Key'!$B392, 1, 0)</f>
        <v>0</v>
      </c>
      <c r="AF390">
        <f>IF(COMMATS!AF393='Master Answer Key'!$B392, 1, 0)</f>
        <v>0</v>
      </c>
      <c r="AG390">
        <f>IF(COMMATS!AG393='Master Answer Key'!$B392, 1, 0)</f>
        <v>0</v>
      </c>
      <c r="AH390">
        <f>IF(COMMATS!AH393='Master Answer Key'!$B392, 1, 0)</f>
        <v>0</v>
      </c>
      <c r="AI390">
        <f>IF(COMMATS!AI393='Master Answer Key'!$B392, 1, 0)</f>
        <v>0</v>
      </c>
      <c r="AJ390">
        <f>IF(COMMATS!AJ393='Master Answer Key'!$B392, 1, 0)</f>
        <v>0</v>
      </c>
      <c r="AK390">
        <f>IF(COMMATS!AK393='Master Answer Key'!$B392, 1, 0)</f>
        <v>0</v>
      </c>
      <c r="AL390">
        <f>IF(COMMATS!AL393='Master Answer Key'!$B392, 1, 0)</f>
        <v>0</v>
      </c>
      <c r="AM390">
        <f>IF(COMMATS!AM393='Master Answer Key'!$B392, 1, 0)</f>
        <v>0</v>
      </c>
      <c r="AN390">
        <f>IF(COMMATS!AN393='Master Answer Key'!$B392, 1, 0)</f>
        <v>1</v>
      </c>
    </row>
    <row r="391">
      <c r="A391" s="5" t="s">
        <v>496</v>
      </c>
      <c r="B391">
        <f>IF(COMMATS!B394='Master Answer Key'!$B393, 1, 0)</f>
        <v>0</v>
      </c>
      <c r="C391">
        <f>IF(COMMATS!C394='Master Answer Key'!$B393, 1, 0)</f>
        <v>1</v>
      </c>
      <c r="D391">
        <f>IF(COMMATS!D394='Master Answer Key'!$B393, 1, 0)</f>
        <v>1</v>
      </c>
      <c r="E391">
        <f>IF(COMMATS!E394='Master Answer Key'!$B393, 1, 0)</f>
        <v>1</v>
      </c>
      <c r="F391">
        <f>IF(COMMATS!F394='Master Answer Key'!$B393, 1, 0)</f>
        <v>1</v>
      </c>
      <c r="G391">
        <f>IF(COMMATS!G394='Master Answer Key'!$B393, 1, 0)</f>
        <v>0</v>
      </c>
      <c r="H391">
        <f>IF(COMMATS!H394='Master Answer Key'!$B393, 1, 0)</f>
        <v>1</v>
      </c>
      <c r="I391">
        <f>IF(COMMATS!I394='Master Answer Key'!$B393, 1, 0)</f>
        <v>1</v>
      </c>
      <c r="J391">
        <f>IF(COMMATS!J394='Master Answer Key'!$B393, 1, 0)</f>
        <v>1</v>
      </c>
      <c r="K391">
        <f>IF(COMMATS!K394='Master Answer Key'!$B393, 1, 0)</f>
        <v>1</v>
      </c>
      <c r="L391">
        <f>IF(COMMATS!L394='Master Answer Key'!$B393, 1, 0)</f>
        <v>1</v>
      </c>
      <c r="M391">
        <f>IF(COMMATS!M394='Master Answer Key'!$B393, 1, 0)</f>
        <v>0</v>
      </c>
      <c r="N391">
        <f>IF(COMMATS!N394='Master Answer Key'!$B393, 1, 0)</f>
        <v>1</v>
      </c>
      <c r="O391">
        <f>IF(COMMATS!O394='Master Answer Key'!$B393, 1, 0)</f>
        <v>1</v>
      </c>
      <c r="P391">
        <f>IF(COMMATS!P394='Master Answer Key'!$B393, 1, 0)</f>
        <v>1</v>
      </c>
      <c r="Q391">
        <f>IF(COMMATS!Q394='Master Answer Key'!$B393, 1, 0)</f>
        <v>1</v>
      </c>
      <c r="R391">
        <f>IF(COMMATS!R394='Master Answer Key'!$B393, 1, 0)</f>
        <v>1</v>
      </c>
      <c r="S391">
        <f>IF(COMMATS!S394='Master Answer Key'!$B393, 1, 0)</f>
        <v>1</v>
      </c>
      <c r="T391">
        <f>IF(COMMATS!T394='Master Answer Key'!$B393, 1, 0)</f>
        <v>1</v>
      </c>
      <c r="U391">
        <f>IF(COMMATS!U394='Master Answer Key'!$B393, 1, 0)</f>
        <v>1</v>
      </c>
      <c r="V391">
        <f>IF(COMMATS!V394='Master Answer Key'!$B393, 1, 0)</f>
        <v>1</v>
      </c>
      <c r="W391">
        <f>IF(COMMATS!W394='Master Answer Key'!$B393, 1, 0)</f>
        <v>0</v>
      </c>
      <c r="X391">
        <f>IF(COMMATS!X394='Master Answer Key'!$B393, 1, 0)</f>
        <v>1</v>
      </c>
      <c r="Y391">
        <f>IF(COMMATS!Y394='Master Answer Key'!$B393, 1, 0)</f>
        <v>0</v>
      </c>
      <c r="Z391">
        <f>IF(COMMATS!Z394='Master Answer Key'!$B393, 1, 0)</f>
        <v>0</v>
      </c>
      <c r="AA391">
        <f>IF(COMMATS!AA394='Master Answer Key'!$B393, 1, 0)</f>
        <v>1</v>
      </c>
      <c r="AB391">
        <f>IF(COMMATS!AB394='Master Answer Key'!$B393, 1, 0)</f>
        <v>1</v>
      </c>
      <c r="AC391">
        <f>IF(COMMATS!AC394='Master Answer Key'!$B393, 1, 0)</f>
        <v>0</v>
      </c>
      <c r="AD391">
        <f>IF(COMMATS!AD394='Master Answer Key'!$B393, 1, 0)</f>
        <v>1</v>
      </c>
      <c r="AE391">
        <f>IF(COMMATS!AE394='Master Answer Key'!$B393, 1, 0)</f>
        <v>1</v>
      </c>
      <c r="AF391">
        <f>IF(COMMATS!AF394='Master Answer Key'!$B393, 1, 0)</f>
        <v>1</v>
      </c>
      <c r="AG391">
        <f>IF(COMMATS!AG394='Master Answer Key'!$B393, 1, 0)</f>
        <v>1</v>
      </c>
      <c r="AH391">
        <f>IF(COMMATS!AH394='Master Answer Key'!$B393, 1, 0)</f>
        <v>1</v>
      </c>
      <c r="AI391">
        <f>IF(COMMATS!AI394='Master Answer Key'!$B393, 1, 0)</f>
        <v>1</v>
      </c>
      <c r="AJ391">
        <f>IF(COMMATS!AJ394='Master Answer Key'!$B393, 1, 0)</f>
        <v>1</v>
      </c>
      <c r="AK391">
        <f>IF(COMMATS!AK394='Master Answer Key'!$B393, 1, 0)</f>
        <v>0</v>
      </c>
      <c r="AL391">
        <f>IF(COMMATS!AL394='Master Answer Key'!$B393, 1, 0)</f>
        <v>1</v>
      </c>
      <c r="AM391">
        <f>IF(COMMATS!AM394='Master Answer Key'!$B393, 1, 0)</f>
        <v>1</v>
      </c>
      <c r="AN391">
        <f>IF(COMMATS!AN394='Master Answer Key'!$B393, 1, 0)</f>
        <v>0</v>
      </c>
    </row>
    <row r="392">
      <c r="A392" s="5" t="s">
        <v>497</v>
      </c>
      <c r="B392">
        <f>IF(COMMATS!B395='Master Answer Key'!$B394, 1, 0)</f>
        <v>1</v>
      </c>
      <c r="C392">
        <f>IF(COMMATS!C395='Master Answer Key'!$B394, 1, 0)</f>
        <v>1</v>
      </c>
      <c r="D392">
        <f>IF(COMMATS!D395='Master Answer Key'!$B394, 1, 0)</f>
        <v>1</v>
      </c>
      <c r="E392">
        <f>IF(COMMATS!E395='Master Answer Key'!$B394, 1, 0)</f>
        <v>1</v>
      </c>
      <c r="F392">
        <f>IF(COMMATS!F395='Master Answer Key'!$B394, 1, 0)</f>
        <v>1</v>
      </c>
      <c r="G392">
        <f>IF(COMMATS!G395='Master Answer Key'!$B394, 1, 0)</f>
        <v>0</v>
      </c>
      <c r="H392">
        <f>IF(COMMATS!H395='Master Answer Key'!$B394, 1, 0)</f>
        <v>1</v>
      </c>
      <c r="I392">
        <f>IF(COMMATS!I395='Master Answer Key'!$B394, 1, 0)</f>
        <v>1</v>
      </c>
      <c r="J392">
        <f>IF(COMMATS!J395='Master Answer Key'!$B394, 1, 0)</f>
        <v>1</v>
      </c>
      <c r="K392">
        <f>IF(COMMATS!K395='Master Answer Key'!$B394, 1, 0)</f>
        <v>0</v>
      </c>
      <c r="L392">
        <f>IF(COMMATS!L395='Master Answer Key'!$B394, 1, 0)</f>
        <v>1</v>
      </c>
      <c r="M392">
        <f>IF(COMMATS!M395='Master Answer Key'!$B394, 1, 0)</f>
        <v>0</v>
      </c>
      <c r="N392">
        <f>IF(COMMATS!N395='Master Answer Key'!$B394, 1, 0)</f>
        <v>1</v>
      </c>
      <c r="O392">
        <f>IF(COMMATS!O395='Master Answer Key'!$B394, 1, 0)</f>
        <v>1</v>
      </c>
      <c r="P392">
        <f>IF(COMMATS!P395='Master Answer Key'!$B394, 1, 0)</f>
        <v>1</v>
      </c>
      <c r="Q392">
        <f>IF(COMMATS!Q395='Master Answer Key'!$B394, 1, 0)</f>
        <v>1</v>
      </c>
      <c r="R392">
        <f>IF(COMMATS!R395='Master Answer Key'!$B394, 1, 0)</f>
        <v>1</v>
      </c>
      <c r="S392">
        <f>IF(COMMATS!S395='Master Answer Key'!$B394, 1, 0)</f>
        <v>1</v>
      </c>
      <c r="T392">
        <f>IF(COMMATS!T395='Master Answer Key'!$B394, 1, 0)</f>
        <v>1</v>
      </c>
      <c r="U392">
        <f>IF(COMMATS!U395='Master Answer Key'!$B394, 1, 0)</f>
        <v>1</v>
      </c>
      <c r="V392">
        <f>IF(COMMATS!V395='Master Answer Key'!$B394, 1, 0)</f>
        <v>1</v>
      </c>
      <c r="W392">
        <f>IF(COMMATS!W395='Master Answer Key'!$B394, 1, 0)</f>
        <v>0</v>
      </c>
      <c r="X392">
        <f>IF(COMMATS!X395='Master Answer Key'!$B394, 1, 0)</f>
        <v>1</v>
      </c>
      <c r="Y392">
        <f>IF(COMMATS!Y395='Master Answer Key'!$B394, 1, 0)</f>
        <v>0</v>
      </c>
      <c r="Z392">
        <f>IF(COMMATS!Z395='Master Answer Key'!$B394, 1, 0)</f>
        <v>0</v>
      </c>
      <c r="AA392">
        <f>IF(COMMATS!AA395='Master Answer Key'!$B394, 1, 0)</f>
        <v>1</v>
      </c>
      <c r="AB392">
        <f>IF(COMMATS!AB395='Master Answer Key'!$B394, 1, 0)</f>
        <v>1</v>
      </c>
      <c r="AC392">
        <f>IF(COMMATS!AC395='Master Answer Key'!$B394, 1, 0)</f>
        <v>1</v>
      </c>
      <c r="AD392">
        <f>IF(COMMATS!AD395='Master Answer Key'!$B394, 1, 0)</f>
        <v>1</v>
      </c>
      <c r="AE392">
        <f>IF(COMMATS!AE395='Master Answer Key'!$B394, 1, 0)</f>
        <v>1</v>
      </c>
      <c r="AF392">
        <f>IF(COMMATS!AF395='Master Answer Key'!$B394, 1, 0)</f>
        <v>1</v>
      </c>
      <c r="AG392">
        <f>IF(COMMATS!AG395='Master Answer Key'!$B394, 1, 0)</f>
        <v>1</v>
      </c>
      <c r="AH392">
        <f>IF(COMMATS!AH395='Master Answer Key'!$B394, 1, 0)</f>
        <v>1</v>
      </c>
      <c r="AI392">
        <f>IF(COMMATS!AI395='Master Answer Key'!$B394, 1, 0)</f>
        <v>1</v>
      </c>
      <c r="AJ392">
        <f>IF(COMMATS!AJ395='Master Answer Key'!$B394, 1, 0)</f>
        <v>1</v>
      </c>
      <c r="AK392">
        <f>IF(COMMATS!AK395='Master Answer Key'!$B394, 1, 0)</f>
        <v>0</v>
      </c>
      <c r="AL392">
        <f>IF(COMMATS!AL395='Master Answer Key'!$B394, 1, 0)</f>
        <v>1</v>
      </c>
      <c r="AM392">
        <f>IF(COMMATS!AM395='Master Answer Key'!$B394, 1, 0)</f>
        <v>1</v>
      </c>
      <c r="AN392">
        <f>IF(COMMATS!AN395='Master Answer Key'!$B394, 1, 0)</f>
        <v>0</v>
      </c>
    </row>
    <row r="393">
      <c r="A393" s="5"/>
    </row>
    <row r="394">
      <c r="A394" s="5"/>
    </row>
    <row r="395">
      <c r="A395" s="5"/>
    </row>
    <row r="396">
      <c r="A396" s="5"/>
    </row>
    <row r="397">
      <c r="A397" s="5"/>
    </row>
    <row r="398">
      <c r="A398" s="5"/>
    </row>
    <row r="399">
      <c r="A399" s="5"/>
    </row>
    <row r="400">
      <c r="A400" s="5"/>
    </row>
    <row r="401">
      <c r="A401" s="5"/>
    </row>
    <row r="402">
      <c r="A402" s="5"/>
    </row>
    <row r="403">
      <c r="A403" s="5"/>
    </row>
    <row r="404">
      <c r="A404" s="5"/>
    </row>
    <row r="405">
      <c r="A405" s="5"/>
    </row>
    <row r="406">
      <c r="A406" s="5"/>
    </row>
    <row r="407">
      <c r="A407" s="5"/>
    </row>
    <row r="408">
      <c r="A408" s="5"/>
    </row>
    <row r="409">
      <c r="A409" s="5"/>
    </row>
    <row r="410">
      <c r="A410" s="5"/>
    </row>
    <row r="411">
      <c r="A411" s="5"/>
    </row>
    <row r="412">
      <c r="A412" s="5"/>
    </row>
    <row r="413">
      <c r="A413" s="5"/>
    </row>
    <row r="414">
      <c r="A414" s="5"/>
    </row>
    <row r="415">
      <c r="A415" s="5"/>
    </row>
    <row r="416">
      <c r="A416" s="5"/>
    </row>
    <row r="417">
      <c r="A417" s="5"/>
    </row>
    <row r="418">
      <c r="A418" s="5"/>
    </row>
    <row r="419">
      <c r="A419" s="5"/>
    </row>
    <row r="420">
      <c r="A420" s="5"/>
    </row>
    <row r="421">
      <c r="A421" s="5"/>
    </row>
    <row r="422">
      <c r="A422" s="5"/>
    </row>
    <row r="423">
      <c r="A423" s="5"/>
    </row>
    <row r="424">
      <c r="A424" s="5"/>
    </row>
    <row r="425">
      <c r="A425" s="5"/>
    </row>
    <row r="426">
      <c r="A426" s="5"/>
    </row>
    <row r="427">
      <c r="A427" s="5"/>
    </row>
    <row r="428">
      <c r="A428" s="5"/>
    </row>
    <row r="429">
      <c r="A429" s="5"/>
    </row>
    <row r="430">
      <c r="A430" s="5"/>
    </row>
    <row r="431">
      <c r="A431" s="5"/>
    </row>
    <row r="432">
      <c r="A432" s="5"/>
    </row>
    <row r="433">
      <c r="A433" s="5"/>
    </row>
    <row r="434">
      <c r="A434" s="5"/>
    </row>
    <row r="435">
      <c r="A435" s="5"/>
    </row>
    <row r="436">
      <c r="A436" s="5"/>
    </row>
    <row r="437">
      <c r="A437" s="5"/>
    </row>
    <row r="438">
      <c r="A438" s="5"/>
    </row>
    <row r="439">
      <c r="A439" s="5"/>
    </row>
    <row r="440">
      <c r="A440" s="5"/>
    </row>
    <row r="441">
      <c r="A441" s="5"/>
    </row>
    <row r="442">
      <c r="A442" s="5"/>
    </row>
    <row r="443">
      <c r="A443" s="5"/>
    </row>
    <row r="444">
      <c r="A444" s="5"/>
    </row>
    <row r="445">
      <c r="A445" s="5"/>
    </row>
    <row r="446">
      <c r="A446" s="5"/>
    </row>
    <row r="447">
      <c r="A447" s="5"/>
    </row>
    <row r="448">
      <c r="A448" s="5"/>
    </row>
    <row r="449">
      <c r="A449" s="5"/>
    </row>
    <row r="450">
      <c r="A450" s="5"/>
    </row>
    <row r="451">
      <c r="A451" s="5"/>
    </row>
    <row r="452">
      <c r="A452" s="5"/>
    </row>
    <row r="453">
      <c r="A453" s="5"/>
    </row>
    <row r="454">
      <c r="A454" s="5"/>
    </row>
    <row r="455">
      <c r="A455" s="5"/>
    </row>
    <row r="456">
      <c r="A456" s="5"/>
    </row>
    <row r="457">
      <c r="A457" s="5"/>
    </row>
    <row r="458">
      <c r="A458" s="5"/>
    </row>
    <row r="459">
      <c r="A459" s="5"/>
    </row>
    <row r="460">
      <c r="A460" s="5"/>
    </row>
    <row r="461">
      <c r="A461" s="5"/>
    </row>
    <row r="462">
      <c r="A462" s="5"/>
    </row>
    <row r="463">
      <c r="A463" s="5"/>
    </row>
    <row r="464">
      <c r="A464" s="5"/>
    </row>
    <row r="465">
      <c r="A465" s="5"/>
    </row>
    <row r="466">
      <c r="A466" s="5"/>
    </row>
    <row r="467">
      <c r="A467" s="5"/>
    </row>
    <row r="468">
      <c r="A468" s="5"/>
    </row>
    <row r="469">
      <c r="A469" s="5"/>
    </row>
    <row r="470">
      <c r="A470" s="5"/>
    </row>
    <row r="471">
      <c r="A471" s="5"/>
    </row>
    <row r="472">
      <c r="A472" s="5"/>
    </row>
    <row r="473">
      <c r="A473" s="5"/>
    </row>
    <row r="474">
      <c r="A474" s="5"/>
    </row>
    <row r="475">
      <c r="A475" s="5"/>
    </row>
    <row r="476">
      <c r="A476" s="5"/>
    </row>
    <row r="477">
      <c r="A477" s="5"/>
    </row>
    <row r="478">
      <c r="A478" s="5"/>
    </row>
    <row r="479">
      <c r="A479" s="5"/>
    </row>
    <row r="480">
      <c r="A480" s="5"/>
    </row>
    <row r="481">
      <c r="A481" s="5"/>
    </row>
    <row r="482">
      <c r="A482" s="5"/>
    </row>
    <row r="483">
      <c r="A483" s="5"/>
    </row>
    <row r="484">
      <c r="A484" s="5"/>
    </row>
    <row r="485">
      <c r="A485" s="5"/>
    </row>
    <row r="486">
      <c r="A486" s="5"/>
    </row>
    <row r="487">
      <c r="A487" s="5"/>
    </row>
    <row r="488">
      <c r="A488" s="5"/>
    </row>
    <row r="489">
      <c r="A489" s="5"/>
    </row>
    <row r="490">
      <c r="A490" s="5"/>
    </row>
    <row r="491">
      <c r="A491" s="5"/>
    </row>
    <row r="492">
      <c r="A492" s="5"/>
    </row>
    <row r="493">
      <c r="A493" s="5"/>
    </row>
    <row r="494">
      <c r="A494" s="5"/>
    </row>
    <row r="495">
      <c r="A495" s="5"/>
    </row>
    <row r="496">
      <c r="A496" s="5"/>
    </row>
    <row r="497">
      <c r="A497" s="5"/>
    </row>
    <row r="498">
      <c r="A498" s="5"/>
    </row>
    <row r="499">
      <c r="A499" s="5"/>
    </row>
    <row r="500">
      <c r="A500" s="5"/>
    </row>
    <row r="501">
      <c r="A501" s="5"/>
    </row>
    <row r="502">
      <c r="A502" s="5"/>
    </row>
    <row r="503">
      <c r="A503" s="5"/>
    </row>
    <row r="504">
      <c r="A504" s="5"/>
    </row>
    <row r="505">
      <c r="A505" s="5"/>
    </row>
    <row r="506">
      <c r="A506" s="5"/>
    </row>
    <row r="507">
      <c r="A507" s="5"/>
    </row>
    <row r="508">
      <c r="A508" s="5"/>
    </row>
    <row r="509">
      <c r="A509" s="5"/>
    </row>
    <row r="510">
      <c r="A510" s="5"/>
    </row>
    <row r="511">
      <c r="A511" s="5"/>
    </row>
    <row r="512">
      <c r="A512" s="5"/>
    </row>
    <row r="513">
      <c r="A513" s="5"/>
    </row>
    <row r="514">
      <c r="A514" s="5"/>
    </row>
    <row r="515">
      <c r="A515" s="5"/>
    </row>
    <row r="516">
      <c r="A516" s="5"/>
    </row>
    <row r="517">
      <c r="A517" s="5"/>
    </row>
    <row r="518">
      <c r="A518" s="5"/>
    </row>
    <row r="519">
      <c r="A519" s="5"/>
    </row>
    <row r="520">
      <c r="A520" s="5"/>
    </row>
    <row r="521">
      <c r="A521" s="5"/>
    </row>
    <row r="522">
      <c r="A522" s="5"/>
    </row>
    <row r="523">
      <c r="A523" s="5"/>
    </row>
    <row r="524">
      <c r="A524" s="5"/>
    </row>
    <row r="525">
      <c r="A525" s="5"/>
    </row>
    <row r="526">
      <c r="A526" s="5"/>
    </row>
    <row r="527">
      <c r="A527" s="5"/>
    </row>
    <row r="528">
      <c r="A528" s="5"/>
    </row>
    <row r="529">
      <c r="A529" s="5"/>
    </row>
    <row r="530">
      <c r="A530" s="5"/>
    </row>
    <row r="531">
      <c r="A531" s="5"/>
    </row>
    <row r="532">
      <c r="A532" s="5"/>
    </row>
    <row r="533">
      <c r="A533" s="5"/>
    </row>
    <row r="534">
      <c r="A534" s="5"/>
    </row>
    <row r="535">
      <c r="A535" s="5"/>
    </row>
    <row r="536">
      <c r="A536" s="5"/>
    </row>
    <row r="537">
      <c r="A537" s="5"/>
    </row>
    <row r="538">
      <c r="A538" s="5"/>
    </row>
    <row r="539">
      <c r="A539" s="5"/>
    </row>
    <row r="540">
      <c r="A540" s="5"/>
    </row>
    <row r="541">
      <c r="A541" s="5"/>
    </row>
    <row r="542">
      <c r="A542" s="5"/>
    </row>
    <row r="543">
      <c r="A543" s="5"/>
    </row>
    <row r="544">
      <c r="A544" s="5"/>
    </row>
    <row r="545">
      <c r="A545" s="5"/>
    </row>
    <row r="546">
      <c r="A546" s="5"/>
    </row>
    <row r="547">
      <c r="A547" s="5"/>
    </row>
    <row r="548">
      <c r="A548" s="5"/>
    </row>
    <row r="549">
      <c r="A549" s="5"/>
    </row>
    <row r="550">
      <c r="A550" s="5"/>
    </row>
    <row r="551">
      <c r="A551" s="5"/>
    </row>
    <row r="552">
      <c r="A552" s="5"/>
    </row>
    <row r="553">
      <c r="A553" s="5"/>
    </row>
    <row r="554">
      <c r="A554" s="5"/>
    </row>
    <row r="555">
      <c r="A555" s="5"/>
    </row>
    <row r="556">
      <c r="A556" s="5"/>
    </row>
    <row r="557">
      <c r="A557" s="5"/>
    </row>
    <row r="558">
      <c r="A558" s="5"/>
    </row>
    <row r="559">
      <c r="A559" s="5"/>
    </row>
    <row r="560">
      <c r="A560" s="5"/>
    </row>
    <row r="561">
      <c r="A561" s="5"/>
    </row>
    <row r="562">
      <c r="A562" s="5"/>
    </row>
    <row r="563">
      <c r="A563" s="5"/>
    </row>
    <row r="564">
      <c r="A564" s="5"/>
    </row>
    <row r="565">
      <c r="A565" s="5"/>
    </row>
    <row r="566">
      <c r="A566" s="5"/>
    </row>
    <row r="567">
      <c r="A567" s="5"/>
    </row>
    <row r="568">
      <c r="A568" s="5"/>
    </row>
    <row r="569">
      <c r="A569" s="5"/>
    </row>
    <row r="570">
      <c r="A570" s="5"/>
    </row>
    <row r="571">
      <c r="A571" s="5"/>
    </row>
    <row r="572">
      <c r="A572" s="5"/>
    </row>
    <row r="573">
      <c r="A573" s="5"/>
    </row>
    <row r="574">
      <c r="A574" s="5"/>
    </row>
    <row r="575">
      <c r="A575" s="5"/>
    </row>
    <row r="576">
      <c r="A576" s="5"/>
    </row>
    <row r="577">
      <c r="A577" s="5"/>
    </row>
    <row r="578">
      <c r="A578" s="5"/>
    </row>
    <row r="579">
      <c r="A579" s="5"/>
    </row>
    <row r="580">
      <c r="A580" s="5"/>
    </row>
    <row r="581">
      <c r="A581" s="5"/>
    </row>
    <row r="582">
      <c r="A582" s="5"/>
    </row>
    <row r="583">
      <c r="A583" s="5"/>
    </row>
    <row r="584">
      <c r="A584" s="5"/>
    </row>
    <row r="585">
      <c r="A585" s="5"/>
    </row>
    <row r="586">
      <c r="A586" s="5"/>
    </row>
    <row r="587">
      <c r="A587" s="5"/>
    </row>
    <row r="588">
      <c r="A588" s="5"/>
    </row>
    <row r="589">
      <c r="A589" s="5"/>
    </row>
    <row r="590">
      <c r="A590" s="5"/>
    </row>
    <row r="591">
      <c r="A591" s="5"/>
    </row>
    <row r="592">
      <c r="A592" s="5"/>
    </row>
    <row r="593">
      <c r="A593" s="5"/>
    </row>
    <row r="594">
      <c r="A594" s="5"/>
    </row>
    <row r="595">
      <c r="A595" s="5"/>
    </row>
    <row r="596">
      <c r="A596" s="5"/>
    </row>
    <row r="597">
      <c r="A597" s="5"/>
    </row>
    <row r="598">
      <c r="A598" s="5"/>
    </row>
    <row r="599">
      <c r="A599" s="5"/>
    </row>
    <row r="600">
      <c r="A600" s="5"/>
    </row>
    <row r="601">
      <c r="A601" s="5"/>
    </row>
    <row r="602">
      <c r="A602" s="5"/>
    </row>
    <row r="603">
      <c r="A603" s="5"/>
    </row>
    <row r="604">
      <c r="A604" s="5"/>
    </row>
    <row r="605">
      <c r="A605" s="5"/>
    </row>
    <row r="606">
      <c r="A606" s="5"/>
    </row>
    <row r="607">
      <c r="A607" s="5"/>
    </row>
    <row r="608">
      <c r="A608" s="5"/>
    </row>
    <row r="609">
      <c r="A609" s="5"/>
    </row>
    <row r="610">
      <c r="A610" s="5"/>
    </row>
    <row r="611">
      <c r="A611" s="5"/>
    </row>
    <row r="612">
      <c r="A612" s="5"/>
    </row>
    <row r="613">
      <c r="A613" s="5"/>
    </row>
    <row r="614">
      <c r="A614" s="5"/>
    </row>
    <row r="615">
      <c r="A615" s="5"/>
    </row>
    <row r="616">
      <c r="A616" s="5"/>
    </row>
    <row r="617">
      <c r="A617" s="5"/>
    </row>
    <row r="618">
      <c r="A618" s="5"/>
    </row>
    <row r="619">
      <c r="A619" s="5"/>
    </row>
    <row r="620">
      <c r="A620" s="5"/>
    </row>
    <row r="621">
      <c r="A621" s="5"/>
    </row>
    <row r="622">
      <c r="A622" s="5"/>
    </row>
    <row r="623">
      <c r="A623" s="5"/>
    </row>
    <row r="624">
      <c r="A624" s="5"/>
    </row>
    <row r="625">
      <c r="A625" s="5"/>
    </row>
    <row r="626">
      <c r="A626" s="5"/>
    </row>
    <row r="627">
      <c r="A627" s="5"/>
    </row>
    <row r="628">
      <c r="A628" s="5"/>
    </row>
    <row r="629">
      <c r="A629" s="5"/>
    </row>
    <row r="630">
      <c r="A630" s="5"/>
    </row>
    <row r="631">
      <c r="A631" s="5"/>
    </row>
    <row r="632">
      <c r="A632" s="5"/>
    </row>
    <row r="633">
      <c r="A633" s="5"/>
    </row>
    <row r="634">
      <c r="A634" s="5"/>
    </row>
    <row r="635">
      <c r="A635" s="5"/>
    </row>
    <row r="636">
      <c r="A636" s="5"/>
    </row>
    <row r="637">
      <c r="A637" s="5"/>
    </row>
    <row r="638">
      <c r="A638" s="5"/>
    </row>
    <row r="639">
      <c r="A639" s="5"/>
    </row>
    <row r="640">
      <c r="A640" s="5"/>
    </row>
    <row r="641">
      <c r="A641" s="5"/>
    </row>
    <row r="642">
      <c r="A642" s="5"/>
    </row>
    <row r="643">
      <c r="A643" s="5"/>
    </row>
    <row r="644">
      <c r="A644" s="5"/>
    </row>
    <row r="645">
      <c r="A645" s="5"/>
    </row>
    <row r="646">
      <c r="A646" s="5"/>
    </row>
    <row r="647">
      <c r="A647" s="5"/>
    </row>
    <row r="648">
      <c r="A648" s="5"/>
    </row>
    <row r="649">
      <c r="A649" s="5"/>
    </row>
    <row r="650">
      <c r="A650" s="5"/>
    </row>
    <row r="651">
      <c r="A651" s="5"/>
    </row>
    <row r="652">
      <c r="A652" s="5"/>
    </row>
    <row r="653">
      <c r="A653" s="5"/>
    </row>
    <row r="654">
      <c r="A654" s="5"/>
    </row>
    <row r="655">
      <c r="A655" s="5"/>
    </row>
    <row r="656">
      <c r="A656" s="5"/>
    </row>
    <row r="657">
      <c r="A657" s="5"/>
    </row>
    <row r="658">
      <c r="A658" s="5"/>
    </row>
    <row r="659">
      <c r="A659" s="5"/>
    </row>
    <row r="660">
      <c r="A660" s="5"/>
    </row>
    <row r="661">
      <c r="A661" s="5"/>
    </row>
    <row r="662">
      <c r="A662" s="5"/>
    </row>
    <row r="663">
      <c r="A663" s="5"/>
    </row>
    <row r="664">
      <c r="A664" s="5"/>
    </row>
    <row r="665">
      <c r="A665" s="5"/>
    </row>
    <row r="666">
      <c r="A666" s="5"/>
    </row>
    <row r="667">
      <c r="A667" s="5"/>
    </row>
    <row r="668">
      <c r="A668" s="5"/>
    </row>
    <row r="669">
      <c r="A669" s="5"/>
    </row>
    <row r="670">
      <c r="A670" s="5"/>
    </row>
    <row r="671">
      <c r="A671" s="5"/>
    </row>
    <row r="672">
      <c r="A672" s="5"/>
    </row>
    <row r="673">
      <c r="A673" s="5"/>
    </row>
    <row r="674">
      <c r="A674" s="5"/>
    </row>
    <row r="675">
      <c r="A675" s="5"/>
    </row>
    <row r="676">
      <c r="A676" s="5"/>
    </row>
    <row r="677">
      <c r="A677" s="5"/>
    </row>
    <row r="678">
      <c r="A678" s="5"/>
    </row>
    <row r="679">
      <c r="A679" s="5"/>
    </row>
    <row r="680">
      <c r="A680" s="5"/>
    </row>
    <row r="681">
      <c r="A681" s="5"/>
    </row>
    <row r="682">
      <c r="A682" s="5"/>
    </row>
    <row r="683">
      <c r="A683" s="5"/>
    </row>
    <row r="684">
      <c r="A684" s="5"/>
    </row>
    <row r="685">
      <c r="A685" s="5"/>
    </row>
    <row r="686">
      <c r="A686" s="5"/>
    </row>
    <row r="687">
      <c r="A687" s="5"/>
    </row>
    <row r="688">
      <c r="A688" s="5"/>
    </row>
    <row r="689">
      <c r="A689" s="5"/>
    </row>
    <row r="690">
      <c r="A690" s="5"/>
    </row>
    <row r="691">
      <c r="A691" s="5"/>
    </row>
    <row r="692">
      <c r="A692" s="5"/>
    </row>
    <row r="693">
      <c r="A693" s="5"/>
    </row>
    <row r="694">
      <c r="A694" s="5"/>
    </row>
    <row r="695">
      <c r="A695" s="5"/>
    </row>
    <row r="696">
      <c r="A696" s="5"/>
    </row>
    <row r="697">
      <c r="A697" s="5"/>
    </row>
    <row r="698">
      <c r="A698" s="5"/>
    </row>
    <row r="699">
      <c r="A699" s="5"/>
    </row>
    <row r="700">
      <c r="A700" s="5"/>
    </row>
    <row r="701">
      <c r="A701" s="5"/>
    </row>
    <row r="702">
      <c r="A702" s="5"/>
    </row>
    <row r="703">
      <c r="A703" s="5"/>
    </row>
    <row r="704">
      <c r="A704" s="5"/>
    </row>
    <row r="705">
      <c r="A705" s="5"/>
    </row>
    <row r="706">
      <c r="A706" s="5"/>
    </row>
    <row r="707">
      <c r="A707" s="5"/>
    </row>
    <row r="708">
      <c r="A708" s="5"/>
    </row>
    <row r="709">
      <c r="A709" s="5"/>
    </row>
    <row r="710">
      <c r="A710" s="5"/>
    </row>
    <row r="711">
      <c r="A711" s="5"/>
    </row>
    <row r="712">
      <c r="A712" s="5"/>
    </row>
    <row r="713">
      <c r="A713" s="5"/>
    </row>
    <row r="714">
      <c r="A714" s="5"/>
    </row>
    <row r="715">
      <c r="A715" s="5"/>
    </row>
    <row r="716">
      <c r="A716" s="5"/>
    </row>
    <row r="717">
      <c r="A717" s="5"/>
    </row>
    <row r="718">
      <c r="A718" s="5"/>
    </row>
    <row r="719">
      <c r="A719" s="5"/>
    </row>
    <row r="720">
      <c r="A720" s="5"/>
    </row>
    <row r="721">
      <c r="A721" s="5"/>
    </row>
    <row r="722">
      <c r="A722" s="5"/>
    </row>
    <row r="723">
      <c r="A723" s="5"/>
    </row>
    <row r="724">
      <c r="A724" s="5"/>
    </row>
    <row r="725">
      <c r="A725" s="5"/>
    </row>
    <row r="726">
      <c r="A726" s="5"/>
    </row>
    <row r="727">
      <c r="A727" s="5"/>
    </row>
    <row r="728">
      <c r="A728" s="5"/>
    </row>
    <row r="729">
      <c r="A729" s="5"/>
    </row>
    <row r="730">
      <c r="A730" s="5"/>
    </row>
    <row r="731">
      <c r="A731" s="5"/>
    </row>
    <row r="732">
      <c r="A732" s="5"/>
    </row>
    <row r="733">
      <c r="A733" s="5"/>
    </row>
    <row r="734">
      <c r="A734" s="5"/>
    </row>
    <row r="735">
      <c r="A735" s="5"/>
    </row>
    <row r="736">
      <c r="A736" s="5"/>
    </row>
    <row r="737">
      <c r="A737" s="5"/>
    </row>
    <row r="738">
      <c r="A738" s="5"/>
    </row>
    <row r="739">
      <c r="A739" s="5"/>
    </row>
    <row r="740">
      <c r="A740" s="5"/>
    </row>
    <row r="741">
      <c r="A741" s="5"/>
    </row>
    <row r="742">
      <c r="A742" s="5"/>
    </row>
    <row r="743">
      <c r="A743" s="5"/>
    </row>
    <row r="744">
      <c r="A744" s="5"/>
    </row>
    <row r="745">
      <c r="A745" s="5"/>
    </row>
    <row r="746">
      <c r="A746" s="5"/>
    </row>
    <row r="747">
      <c r="A747" s="5"/>
    </row>
    <row r="748">
      <c r="A748" s="5"/>
    </row>
    <row r="749">
      <c r="A749" s="5"/>
    </row>
    <row r="750">
      <c r="A750" s="5"/>
    </row>
    <row r="751">
      <c r="A751" s="5"/>
    </row>
    <row r="752">
      <c r="A752" s="5"/>
    </row>
    <row r="753">
      <c r="A753" s="5"/>
    </row>
    <row r="754">
      <c r="A754" s="5"/>
    </row>
    <row r="755">
      <c r="A755" s="5"/>
    </row>
    <row r="756">
      <c r="A756" s="5"/>
    </row>
    <row r="757">
      <c r="A757" s="5"/>
    </row>
    <row r="758">
      <c r="A758" s="5"/>
    </row>
    <row r="759">
      <c r="A759" s="5"/>
    </row>
    <row r="760">
      <c r="A760" s="5"/>
    </row>
    <row r="761">
      <c r="A761" s="5"/>
    </row>
    <row r="762">
      <c r="A762" s="5"/>
    </row>
    <row r="763">
      <c r="A763" s="5"/>
    </row>
    <row r="764">
      <c r="A764" s="5"/>
    </row>
    <row r="765">
      <c r="A765" s="5"/>
    </row>
    <row r="766">
      <c r="A766" s="5"/>
    </row>
    <row r="767">
      <c r="A767" s="5"/>
    </row>
    <row r="768">
      <c r="A768" s="5"/>
    </row>
    <row r="769">
      <c r="A769" s="5"/>
    </row>
    <row r="770">
      <c r="A770" s="5"/>
    </row>
    <row r="771">
      <c r="A771" s="5"/>
    </row>
    <row r="772">
      <c r="A772" s="5"/>
    </row>
    <row r="773">
      <c r="A773" s="5"/>
    </row>
    <row r="774">
      <c r="A774" s="5"/>
    </row>
    <row r="775">
      <c r="A775" s="5"/>
    </row>
    <row r="776">
      <c r="A776" s="5"/>
    </row>
    <row r="777">
      <c r="A777" s="5"/>
    </row>
    <row r="778">
      <c r="A778" s="5"/>
    </row>
    <row r="779">
      <c r="A779" s="5"/>
    </row>
    <row r="780">
      <c r="A780" s="5"/>
    </row>
    <row r="781">
      <c r="A781" s="5"/>
    </row>
    <row r="782">
      <c r="A782" s="5"/>
    </row>
    <row r="783">
      <c r="A783" s="5"/>
    </row>
    <row r="784">
      <c r="A784" s="5"/>
    </row>
    <row r="785">
      <c r="A785" s="5"/>
    </row>
    <row r="786">
      <c r="A786" s="5"/>
    </row>
    <row r="787">
      <c r="A787" s="5"/>
    </row>
    <row r="788">
      <c r="A788" s="5"/>
    </row>
    <row r="789">
      <c r="A789" s="5"/>
    </row>
    <row r="790">
      <c r="A790" s="5"/>
    </row>
    <row r="791">
      <c r="A791" s="5"/>
    </row>
    <row r="792">
      <c r="A792" s="5"/>
    </row>
    <row r="793">
      <c r="A793" s="5"/>
    </row>
    <row r="794">
      <c r="A794" s="5"/>
    </row>
    <row r="795">
      <c r="A795" s="5"/>
    </row>
    <row r="796">
      <c r="A796" s="5"/>
    </row>
    <row r="797">
      <c r="A797" s="5"/>
    </row>
    <row r="798">
      <c r="A798" s="5"/>
    </row>
    <row r="799">
      <c r="A799" s="5"/>
    </row>
    <row r="800">
      <c r="A800" s="5"/>
    </row>
    <row r="801">
      <c r="A801" s="5"/>
    </row>
    <row r="802">
      <c r="A802" s="5"/>
    </row>
    <row r="803">
      <c r="A803" s="5"/>
    </row>
    <row r="804">
      <c r="A804" s="5"/>
    </row>
    <row r="805">
      <c r="A805" s="5"/>
    </row>
    <row r="806">
      <c r="A806" s="5"/>
    </row>
    <row r="807">
      <c r="A807" s="5"/>
    </row>
    <row r="808">
      <c r="A808" s="5"/>
    </row>
    <row r="809">
      <c r="A809" s="5"/>
    </row>
    <row r="810">
      <c r="A810" s="5"/>
    </row>
    <row r="811">
      <c r="A811" s="5"/>
    </row>
    <row r="812">
      <c r="A812" s="5"/>
    </row>
    <row r="813">
      <c r="A813" s="5"/>
    </row>
    <row r="814">
      <c r="A814" s="5"/>
    </row>
    <row r="815">
      <c r="A815" s="5"/>
    </row>
    <row r="816">
      <c r="A816" s="5"/>
    </row>
    <row r="817">
      <c r="A817" s="5"/>
    </row>
    <row r="818">
      <c r="A818" s="5"/>
    </row>
    <row r="819">
      <c r="A819" s="5"/>
    </row>
    <row r="820">
      <c r="A820" s="5"/>
    </row>
    <row r="821">
      <c r="A821" s="5"/>
    </row>
    <row r="822">
      <c r="A822" s="5"/>
    </row>
    <row r="823">
      <c r="A823" s="5"/>
    </row>
    <row r="824">
      <c r="A824" s="5"/>
    </row>
    <row r="825">
      <c r="A825" s="5"/>
    </row>
    <row r="826">
      <c r="A826" s="5"/>
    </row>
    <row r="827">
      <c r="A827" s="5"/>
    </row>
    <row r="828">
      <c r="A828" s="5"/>
    </row>
    <row r="829">
      <c r="A829" s="5"/>
    </row>
    <row r="830">
      <c r="A830" s="5"/>
    </row>
    <row r="831">
      <c r="A831" s="5"/>
    </row>
    <row r="832">
      <c r="A832" s="5"/>
    </row>
    <row r="833">
      <c r="A833" s="5"/>
    </row>
    <row r="834">
      <c r="A834" s="5"/>
    </row>
    <row r="835">
      <c r="A835" s="5"/>
    </row>
    <row r="836">
      <c r="A836" s="5"/>
    </row>
    <row r="837">
      <c r="A837" s="5"/>
    </row>
    <row r="838">
      <c r="A838" s="5"/>
    </row>
    <row r="839">
      <c r="A839" s="5"/>
    </row>
    <row r="840">
      <c r="A840" s="5"/>
    </row>
    <row r="841">
      <c r="A841" s="5"/>
    </row>
    <row r="842">
      <c r="A842" s="5"/>
    </row>
    <row r="843">
      <c r="A843" s="5"/>
    </row>
    <row r="844">
      <c r="A844" s="5"/>
    </row>
    <row r="845">
      <c r="A845" s="5"/>
    </row>
    <row r="846">
      <c r="A846" s="5"/>
    </row>
    <row r="847">
      <c r="A847" s="5"/>
    </row>
    <row r="848">
      <c r="A848" s="5"/>
    </row>
    <row r="849">
      <c r="A849" s="5"/>
    </row>
    <row r="850">
      <c r="A850" s="5"/>
    </row>
    <row r="851">
      <c r="A851" s="5"/>
    </row>
    <row r="852">
      <c r="A852" s="5"/>
    </row>
    <row r="853">
      <c r="A853" s="5"/>
    </row>
    <row r="854">
      <c r="A854" s="5"/>
    </row>
    <row r="855">
      <c r="A855" s="5"/>
    </row>
    <row r="856">
      <c r="A856" s="5"/>
    </row>
    <row r="857">
      <c r="A857" s="5"/>
    </row>
    <row r="858">
      <c r="A858" s="5"/>
    </row>
    <row r="859">
      <c r="A859" s="5"/>
    </row>
    <row r="860">
      <c r="A860" s="5"/>
    </row>
    <row r="861">
      <c r="A861" s="5"/>
    </row>
    <row r="862">
      <c r="A862" s="5"/>
    </row>
    <row r="863">
      <c r="A863" s="5"/>
    </row>
    <row r="864">
      <c r="A864" s="5"/>
    </row>
    <row r="865">
      <c r="A865" s="5"/>
    </row>
    <row r="866">
      <c r="A866" s="5"/>
    </row>
    <row r="867">
      <c r="A867" s="5"/>
    </row>
    <row r="868">
      <c r="A868" s="5"/>
    </row>
    <row r="869">
      <c r="A869" s="5"/>
    </row>
    <row r="870">
      <c r="A870" s="5"/>
    </row>
    <row r="871">
      <c r="A871" s="5"/>
    </row>
    <row r="872">
      <c r="A872" s="5"/>
    </row>
    <row r="873">
      <c r="A873" s="5"/>
    </row>
    <row r="874">
      <c r="A874" s="5"/>
    </row>
    <row r="875">
      <c r="A875" s="5"/>
    </row>
    <row r="876">
      <c r="A876" s="5"/>
    </row>
    <row r="877">
      <c r="A877" s="5"/>
    </row>
    <row r="878">
      <c r="A878" s="5"/>
    </row>
    <row r="879">
      <c r="A879" s="5"/>
    </row>
    <row r="880">
      <c r="A880" s="5"/>
    </row>
    <row r="881">
      <c r="A881" s="5"/>
    </row>
    <row r="882">
      <c r="A882" s="5"/>
    </row>
    <row r="883">
      <c r="A883" s="5"/>
    </row>
    <row r="884">
      <c r="A884" s="5"/>
    </row>
    <row r="885">
      <c r="A885" s="5"/>
    </row>
    <row r="886">
      <c r="A886" s="5"/>
    </row>
    <row r="887">
      <c r="A887" s="5"/>
    </row>
    <row r="888">
      <c r="A888" s="5"/>
    </row>
    <row r="889">
      <c r="A889" s="5"/>
    </row>
    <row r="890">
      <c r="A890" s="5"/>
    </row>
    <row r="891">
      <c r="A891" s="5"/>
    </row>
    <row r="892">
      <c r="A892" s="5"/>
    </row>
    <row r="893">
      <c r="A893" s="5"/>
    </row>
    <row r="894">
      <c r="A894" s="5"/>
    </row>
    <row r="895">
      <c r="A895" s="5"/>
    </row>
    <row r="896">
      <c r="A896" s="5"/>
    </row>
    <row r="897">
      <c r="A897" s="5"/>
    </row>
    <row r="898">
      <c r="A898" s="5"/>
    </row>
    <row r="899">
      <c r="A899" s="5"/>
    </row>
    <row r="900">
      <c r="A900" s="5"/>
    </row>
    <row r="901">
      <c r="A901" s="5"/>
    </row>
    <row r="902">
      <c r="A902" s="5"/>
    </row>
    <row r="903">
      <c r="A903" s="5"/>
    </row>
    <row r="904">
      <c r="A904" s="5"/>
    </row>
    <row r="905">
      <c r="A905" s="5"/>
    </row>
    <row r="906">
      <c r="A906" s="5"/>
    </row>
    <row r="907">
      <c r="A907" s="5"/>
    </row>
    <row r="908">
      <c r="A908" s="5"/>
    </row>
    <row r="909">
      <c r="A909" s="5"/>
    </row>
    <row r="910">
      <c r="A910" s="5"/>
    </row>
    <row r="911">
      <c r="A911" s="5"/>
    </row>
    <row r="912">
      <c r="A912" s="5"/>
    </row>
    <row r="913">
      <c r="A913" s="5"/>
    </row>
    <row r="914">
      <c r="A914" s="5"/>
    </row>
    <row r="915">
      <c r="A915" s="5"/>
    </row>
    <row r="916">
      <c r="A916" s="5"/>
    </row>
    <row r="917">
      <c r="A917" s="5"/>
    </row>
    <row r="918">
      <c r="A918" s="5"/>
    </row>
    <row r="919">
      <c r="A919" s="5"/>
    </row>
    <row r="920">
      <c r="A920" s="5"/>
    </row>
    <row r="921">
      <c r="A921" s="5"/>
    </row>
    <row r="922">
      <c r="A922" s="5"/>
    </row>
    <row r="923">
      <c r="A923" s="5"/>
    </row>
    <row r="924">
      <c r="A924" s="5"/>
    </row>
    <row r="925">
      <c r="A925" s="5"/>
    </row>
    <row r="926">
      <c r="A926" s="5"/>
    </row>
    <row r="927">
      <c r="A927" s="5"/>
    </row>
    <row r="928">
      <c r="A928" s="5"/>
    </row>
    <row r="929">
      <c r="A929" s="5"/>
    </row>
    <row r="930">
      <c r="A930" s="5"/>
    </row>
    <row r="931">
      <c r="A931" s="5"/>
    </row>
    <row r="932">
      <c r="A932" s="5"/>
    </row>
    <row r="933">
      <c r="A933" s="5"/>
    </row>
    <row r="934">
      <c r="A934" s="5"/>
    </row>
    <row r="935">
      <c r="A935" s="5"/>
    </row>
    <row r="936">
      <c r="A936" s="5"/>
    </row>
    <row r="937">
      <c r="A937" s="5"/>
    </row>
    <row r="938">
      <c r="A938" s="5"/>
    </row>
    <row r="939">
      <c r="A939" s="5"/>
    </row>
    <row r="940">
      <c r="A940" s="5"/>
    </row>
    <row r="941">
      <c r="A941" s="5"/>
    </row>
    <row r="942">
      <c r="A942" s="5"/>
    </row>
    <row r="943">
      <c r="A943" s="5"/>
    </row>
    <row r="944">
      <c r="A944" s="5"/>
    </row>
    <row r="945">
      <c r="A945" s="5"/>
    </row>
    <row r="946">
      <c r="A946" s="5"/>
    </row>
    <row r="947">
      <c r="A947" s="5"/>
    </row>
    <row r="948">
      <c r="A948" s="5"/>
    </row>
    <row r="949">
      <c r="A949" s="5"/>
    </row>
    <row r="950">
      <c r="A950" s="5"/>
    </row>
    <row r="951">
      <c r="A951" s="5"/>
    </row>
    <row r="952">
      <c r="A952" s="5"/>
    </row>
    <row r="953">
      <c r="A953" s="5"/>
    </row>
    <row r="954">
      <c r="A954" s="5"/>
    </row>
    <row r="955">
      <c r="A955" s="5"/>
    </row>
    <row r="956">
      <c r="A956" s="5"/>
    </row>
    <row r="957">
      <c r="A957" s="5"/>
    </row>
    <row r="958">
      <c r="A958" s="5"/>
    </row>
    <row r="959">
      <c r="A959" s="5"/>
    </row>
    <row r="960">
      <c r="A960" s="5"/>
    </row>
    <row r="961">
      <c r="A961" s="5"/>
    </row>
    <row r="962">
      <c r="A962" s="5"/>
    </row>
    <row r="963">
      <c r="A963" s="5"/>
    </row>
    <row r="964">
      <c r="A964" s="5"/>
    </row>
    <row r="965">
      <c r="A965" s="5"/>
    </row>
    <row r="966">
      <c r="A966" s="5"/>
    </row>
    <row r="967">
      <c r="A967" s="5"/>
    </row>
    <row r="968">
      <c r="A968" s="5"/>
    </row>
    <row r="969">
      <c r="A969" s="5"/>
    </row>
    <row r="970">
      <c r="A970" s="5"/>
    </row>
    <row r="971">
      <c r="A971" s="5"/>
    </row>
    <row r="972">
      <c r="A972" s="5"/>
    </row>
    <row r="973">
      <c r="A973" s="5"/>
    </row>
    <row r="974">
      <c r="A974" s="5"/>
    </row>
    <row r="975">
      <c r="A975" s="5"/>
    </row>
    <row r="976">
      <c r="A976" s="5"/>
    </row>
    <row r="977">
      <c r="A977" s="5"/>
    </row>
    <row r="978">
      <c r="A978" s="5"/>
    </row>
    <row r="979">
      <c r="A979" s="5"/>
    </row>
    <row r="980">
      <c r="A980" s="5"/>
    </row>
    <row r="981">
      <c r="A981" s="5"/>
    </row>
    <row r="982">
      <c r="A982" s="5"/>
    </row>
    <row r="983">
      <c r="A983" s="5"/>
    </row>
    <row r="984">
      <c r="A984" s="5"/>
    </row>
    <row r="985">
      <c r="A985" s="5"/>
    </row>
    <row r="986">
      <c r="A986" s="5"/>
    </row>
    <row r="987">
      <c r="A987" s="5"/>
    </row>
    <row r="988">
      <c r="A988" s="5"/>
    </row>
    <row r="989">
      <c r="A989" s="5"/>
    </row>
    <row r="990">
      <c r="A990" s="5"/>
    </row>
    <row r="991">
      <c r="A991" s="5"/>
    </row>
    <row r="992">
      <c r="A992" s="5"/>
    </row>
    <row r="993">
      <c r="A993" s="5"/>
    </row>
    <row r="994">
      <c r="A994" s="5"/>
    </row>
    <row r="995">
      <c r="A995" s="5"/>
    </row>
    <row r="996">
      <c r="A996" s="5"/>
    </row>
    <row r="997">
      <c r="A997" s="5"/>
    </row>
    <row r="998">
      <c r="A998" s="5"/>
    </row>
    <row r="999">
      <c r="A999" s="5"/>
    </row>
    <row r="1000">
      <c r="A1000" s="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9.29"/>
    <col customWidth="1" min="2" max="6" width="6.71"/>
    <col customWidth="1" min="7" max="7" width="7.14"/>
    <col customWidth="1" min="8" max="9" width="6.71"/>
    <col customWidth="1" min="10" max="10" width="7.14"/>
    <col customWidth="1" min="11" max="11" width="7.71"/>
    <col customWidth="1" min="12" max="12" width="8.0"/>
    <col customWidth="1" min="13" max="15" width="7.71"/>
    <col customWidth="1" min="16" max="17" width="8.14"/>
    <col customWidth="1" min="18" max="22" width="7.71"/>
    <col customWidth="1" min="23" max="23" width="8.14"/>
    <col customWidth="1" min="24" max="24" width="7.71"/>
    <col customWidth="1" min="25" max="25" width="8.14"/>
    <col customWidth="1" min="26" max="28" width="7.71"/>
    <col customWidth="1" min="29" max="33" width="8.14"/>
    <col customWidth="1" min="34" max="35" width="7.71"/>
    <col customWidth="1" min="36" max="38" width="8.14"/>
    <col customWidth="1" min="39" max="39" width="7.71"/>
    <col customWidth="1" min="40" max="40" width="8.14"/>
    <col customWidth="1" min="41" max="41" width="11.43"/>
    <col customWidth="1" min="42" max="42" width="12.29"/>
    <col customWidth="1" min="43" max="43" width="9.86"/>
    <col customWidth="1" min="44" max="44" width="11.29"/>
    <col customWidth="1" min="45" max="45" width="11.43"/>
  </cols>
  <sheetData>
    <row r="1" ht="34.5" customHeight="1">
      <c r="A1" s="23" t="s">
        <v>66</v>
      </c>
      <c r="B1" s="5" t="str">
        <f t="array" ref="B1:AN1">COMMATS!B4:AN4</f>
        <v>1CM-F</v>
      </c>
      <c r="C1" s="5" t="s">
        <v>503</v>
      </c>
      <c r="D1" s="5" t="s">
        <v>504</v>
      </c>
      <c r="E1" s="5" t="s">
        <v>505</v>
      </c>
      <c r="F1" s="5" t="s">
        <v>506</v>
      </c>
      <c r="G1" s="5" t="s">
        <v>507</v>
      </c>
      <c r="H1" s="5" t="s">
        <v>508</v>
      </c>
      <c r="I1" s="5" t="s">
        <v>509</v>
      </c>
      <c r="J1" s="5" t="s">
        <v>510</v>
      </c>
      <c r="K1" s="5" t="s">
        <v>511</v>
      </c>
      <c r="L1" s="5" t="s">
        <v>512</v>
      </c>
      <c r="M1" s="5" t="s">
        <v>513</v>
      </c>
      <c r="N1" s="5" t="s">
        <v>514</v>
      </c>
      <c r="O1" s="5" t="s">
        <v>515</v>
      </c>
      <c r="P1" s="5" t="s">
        <v>516</v>
      </c>
      <c r="Q1" s="5" t="s">
        <v>517</v>
      </c>
      <c r="R1" s="5" t="s">
        <v>518</v>
      </c>
      <c r="S1" s="5" t="s">
        <v>519</v>
      </c>
      <c r="T1" s="5" t="s">
        <v>520</v>
      </c>
      <c r="U1" s="5" t="s">
        <v>521</v>
      </c>
      <c r="V1" s="5" t="s">
        <v>522</v>
      </c>
      <c r="W1" s="5" t="s">
        <v>523</v>
      </c>
      <c r="X1" s="5" t="s">
        <v>524</v>
      </c>
      <c r="Y1" s="5" t="s">
        <v>525</v>
      </c>
      <c r="Z1" s="5" t="s">
        <v>526</v>
      </c>
      <c r="AA1" s="5" t="s">
        <v>527</v>
      </c>
      <c r="AB1" s="5" t="s">
        <v>528</v>
      </c>
      <c r="AC1" s="5" t="s">
        <v>529</v>
      </c>
      <c r="AD1" s="5" t="s">
        <v>530</v>
      </c>
      <c r="AE1" s="5" t="s">
        <v>531</v>
      </c>
      <c r="AF1" s="5" t="s">
        <v>532</v>
      </c>
      <c r="AG1" s="5" t="s">
        <v>533</v>
      </c>
      <c r="AH1" s="5" t="s">
        <v>534</v>
      </c>
      <c r="AI1" s="5" t="s">
        <v>535</v>
      </c>
      <c r="AJ1" s="5" t="s">
        <v>536</v>
      </c>
      <c r="AK1" s="5" t="s">
        <v>537</v>
      </c>
      <c r="AL1" s="5" t="s">
        <v>538</v>
      </c>
      <c r="AM1" s="5" t="s">
        <v>539</v>
      </c>
      <c r="AN1" s="5" t="s">
        <v>540</v>
      </c>
      <c r="AO1" s="5"/>
      <c r="AP1" s="44" t="s">
        <v>542</v>
      </c>
      <c r="AQ1" s="44" t="s">
        <v>543</v>
      </c>
      <c r="AR1" s="44" t="s">
        <v>544</v>
      </c>
      <c r="AS1" s="44" t="s">
        <v>545</v>
      </c>
      <c r="AT1" s="5"/>
      <c r="AU1" s="5"/>
      <c r="AV1" s="5"/>
      <c r="AW1" s="5"/>
      <c r="AX1" s="5"/>
    </row>
    <row r="2">
      <c r="A2" s="5" t="str">
        <f t="array" ref="A2:A46">TRANSPOSE('Master Answer Key'!C3:AU3)</f>
        <v>keyid</v>
      </c>
      <c r="B2">
        <f t="array" ref="B2">SUMPRODUCT(
    INDEX('Master Answer Key'!$B$4:$AU$394,0,ROW(B2)), 
    INDEX('COMMATS-Correct-Items'!$A$2:$AN$392,0,COLUMN(B3))
)</f>
        <v>22</v>
      </c>
      <c r="C2">
        <f t="array" ref="C2">SUMPRODUCT(
    INDEX('Master Answer Key'!$B$4:$AU$394,0,ROW(C2)), 
    INDEX('COMMATS-Correct-Items'!$A$2:$AN$392,0,COLUMN(C3))
)</f>
        <v>20</v>
      </c>
      <c r="D2">
        <f t="array" ref="D2">SUMPRODUCT(
    INDEX('Master Answer Key'!$B$4:$AU$394,0,ROW(D2)), 
    INDEX('COMMATS-Correct-Items'!$A$2:$AN$392,0,COLUMN(D3))
)</f>
        <v>16</v>
      </c>
      <c r="E2">
        <f t="array" ref="E2">SUMPRODUCT(
    INDEX('Master Answer Key'!$B$4:$AU$394,0,ROW(E2)), 
    INDEX('COMMATS-Correct-Items'!$A$2:$AN$392,0,COLUMN(E3))
)</f>
        <v>19</v>
      </c>
      <c r="F2">
        <f t="array" ref="F2">SUMPRODUCT(
    INDEX('Master Answer Key'!$B$4:$AU$394,0,ROW(F2)), 
    INDEX('COMMATS-Correct-Items'!$A$2:$AN$392,0,COLUMN(F3))
)</f>
        <v>17</v>
      </c>
      <c r="G2">
        <f t="array" ref="G2">SUMPRODUCT(
    INDEX('Master Answer Key'!$B$4:$AU$394,0,ROW(G2)), 
    INDEX('COMMATS-Correct-Items'!$A$2:$AN$392,0,COLUMN(G3))
)</f>
        <v>0</v>
      </c>
      <c r="H2">
        <f t="array" ref="H2">SUMPRODUCT(
    INDEX('Master Answer Key'!$B$4:$AU$394,0,ROW(H2)), 
    INDEX('COMMATS-Correct-Items'!$A$2:$AN$392,0,COLUMN(H3))
)</f>
        <v>21</v>
      </c>
      <c r="I2">
        <f t="array" ref="I2">SUMPRODUCT(
    INDEX('Master Answer Key'!$B$4:$AU$394,0,ROW(I2)), 
    INDEX('COMMATS-Correct-Items'!$A$2:$AN$392,0,COLUMN(I3))
)</f>
        <v>16</v>
      </c>
      <c r="J2">
        <f t="array" ref="J2">SUMPRODUCT(
    INDEX('Master Answer Key'!$B$4:$AU$394,0,ROW(J2)), 
    INDEX('COMMATS-Correct-Items'!$A$2:$AN$392,0,COLUMN(J3))
)</f>
        <v>21</v>
      </c>
      <c r="K2">
        <f t="array" ref="K2">SUMPRODUCT(
    INDEX('Master Answer Key'!$B$4:$AU$394,0,ROW(K2)), 
    INDEX('COMMATS-Correct-Items'!$A$2:$AN$392,0,COLUMN(K3))
)</f>
        <v>13</v>
      </c>
      <c r="L2">
        <f t="array" ref="L2">SUMPRODUCT(
    INDEX('Master Answer Key'!$B$4:$AU$394,0,ROW(L2)), 
    INDEX('COMMATS-Correct-Items'!$A$2:$AN$392,0,COLUMN(L3))
)</f>
        <v>20</v>
      </c>
      <c r="M2">
        <f t="array" ref="M2">SUMPRODUCT(
    INDEX('Master Answer Key'!$B$4:$AU$394,0,ROW(M2)), 
    INDEX('COMMATS-Correct-Items'!$A$2:$AN$392,0,COLUMN(M3))
)</f>
        <v>21</v>
      </c>
      <c r="N2">
        <f t="array" ref="N2">SUMPRODUCT(
    INDEX('Master Answer Key'!$B$4:$AU$394,0,ROW(N2)), 
    INDEX('COMMATS-Correct-Items'!$A$2:$AN$392,0,COLUMN(N3))
)</f>
        <v>16</v>
      </c>
      <c r="O2">
        <f t="array" ref="O2">SUMPRODUCT(
    INDEX('Master Answer Key'!$B$4:$AU$394,0,ROW(O2)), 
    INDEX('COMMATS-Correct-Items'!$A$2:$AN$392,0,COLUMN(O3))
)</f>
        <v>20</v>
      </c>
      <c r="P2">
        <f t="array" ref="P2">SUMPRODUCT(
    INDEX('Master Answer Key'!$B$4:$AU$394,0,ROW(P2)), 
    INDEX('COMMATS-Correct-Items'!$A$2:$AN$392,0,COLUMN(P3))
)</f>
        <v>17</v>
      </c>
      <c r="Q2">
        <f t="array" ref="Q2">SUMPRODUCT(
    INDEX('Master Answer Key'!$B$4:$AU$394,0,ROW(Q2)), 
    INDEX('COMMATS-Correct-Items'!$A$2:$AN$392,0,COLUMN(Q3))
)</f>
        <v>18</v>
      </c>
      <c r="R2">
        <f t="array" ref="R2">SUMPRODUCT(
    INDEX('Master Answer Key'!$B$4:$AU$394,0,ROW(R2)), 
    INDEX('COMMATS-Correct-Items'!$A$2:$AN$392,0,COLUMN(R3))
)</f>
        <v>15</v>
      </c>
      <c r="S2">
        <f t="array" ref="S2">SUMPRODUCT(
    INDEX('Master Answer Key'!$B$4:$AU$394,0,ROW(S2)), 
    INDEX('COMMATS-Correct-Items'!$A$2:$AN$392,0,COLUMN(S3))
)</f>
        <v>11</v>
      </c>
      <c r="T2">
        <f t="array" ref="T2">SUMPRODUCT(
    INDEX('Master Answer Key'!$B$4:$AU$394,0,ROW(T2)), 
    INDEX('COMMATS-Correct-Items'!$A$2:$AN$392,0,COLUMN(T3))
)</f>
        <v>19</v>
      </c>
      <c r="U2">
        <f t="array" ref="U2">SUMPRODUCT(
    INDEX('Master Answer Key'!$B$4:$AU$394,0,ROW(U2)), 
    INDEX('COMMATS-Correct-Items'!$A$2:$AN$392,0,COLUMN(U3))
)</f>
        <v>17</v>
      </c>
      <c r="V2">
        <f t="array" ref="V2">SUMPRODUCT(
    INDEX('Master Answer Key'!$B$4:$AU$394,0,ROW(V2)), 
    INDEX('COMMATS-Correct-Items'!$A$2:$AN$392,0,COLUMN(V3))
)</f>
        <v>21</v>
      </c>
      <c r="W2">
        <f t="array" ref="W2">SUMPRODUCT(
    INDEX('Master Answer Key'!$B$4:$AU$394,0,ROW(W2)), 
    INDEX('COMMATS-Correct-Items'!$A$2:$AN$392,0,COLUMN(W3))
)</f>
        <v>13</v>
      </c>
      <c r="X2">
        <f t="array" ref="X2">SUMPRODUCT(
    INDEX('Master Answer Key'!$B$4:$AU$394,0,ROW(X2)), 
    INDEX('COMMATS-Correct-Items'!$A$2:$AN$392,0,COLUMN(X3))
)</f>
        <v>16</v>
      </c>
      <c r="Y2">
        <f t="array" ref="Y2">SUMPRODUCT(
    INDEX('Master Answer Key'!$B$4:$AU$394,0,ROW(Y2)), 
    INDEX('COMMATS-Correct-Items'!$A$2:$AN$392,0,COLUMN(Y3))
)</f>
        <v>8</v>
      </c>
      <c r="Z2">
        <f t="array" ref="Z2">SUMPRODUCT(
    INDEX('Master Answer Key'!$B$4:$AU$394,0,ROW(Z2)), 
    INDEX('COMMATS-Correct-Items'!$A$2:$AN$392,0,COLUMN(Z3))
)</f>
        <v>20</v>
      </c>
      <c r="AA2">
        <f t="array" ref="AA2">SUMPRODUCT(
    INDEX('Master Answer Key'!$B$4:$AU$394,0,ROW(AA2)), 
    INDEX('COMMATS-Correct-Items'!$A$2:$AN$392,0,COLUMN(AA3))
)</f>
        <v>18</v>
      </c>
      <c r="AB2">
        <f t="array" ref="AB2">SUMPRODUCT(
    INDEX('Master Answer Key'!$B$4:$AU$394,0,ROW(AB2)), 
    INDEX('COMMATS-Correct-Items'!$A$2:$AN$392,0,COLUMN(AB3))
)</f>
        <v>21</v>
      </c>
      <c r="AC2">
        <f t="array" ref="AC2">SUMPRODUCT(
    INDEX('Master Answer Key'!$B$4:$AU$394,0,ROW(AC2)), 
    INDEX('COMMATS-Correct-Items'!$A$2:$AN$392,0,COLUMN(AC3))
)</f>
        <v>9</v>
      </c>
      <c r="AD2">
        <f t="array" ref="AD2">SUMPRODUCT(
    INDEX('Master Answer Key'!$B$4:$AU$394,0,ROW(AD2)), 
    INDEX('COMMATS-Correct-Items'!$A$2:$AN$392,0,COLUMN(AD3))
)</f>
        <v>22</v>
      </c>
      <c r="AE2">
        <f t="array" ref="AE2">SUMPRODUCT(
    INDEX('Master Answer Key'!$B$4:$AU$394,0,ROW(AE2)), 
    INDEX('COMMATS-Correct-Items'!$A$2:$AN$392,0,COLUMN(AE3))
)</f>
        <v>15</v>
      </c>
      <c r="AF2">
        <f t="array" ref="AF2">SUMPRODUCT(
    INDEX('Master Answer Key'!$B$4:$AU$394,0,ROW(AF2)), 
    INDEX('COMMATS-Correct-Items'!$A$2:$AN$392,0,COLUMN(AF3))
)</f>
        <v>12</v>
      </c>
      <c r="AG2">
        <f t="array" ref="AG2">SUMPRODUCT(
    INDEX('Master Answer Key'!$B$4:$AU$394,0,ROW(AG2)), 
    INDEX('COMMATS-Correct-Items'!$A$2:$AN$392,0,COLUMN(AG3))
)</f>
        <v>14</v>
      </c>
      <c r="AH2">
        <f t="array" ref="AH2">SUMPRODUCT(
    INDEX('Master Answer Key'!$B$4:$AU$394,0,ROW(AH2)), 
    INDEX('COMMATS-Correct-Items'!$A$2:$AN$392,0,COLUMN(AH3))
)</f>
        <v>22</v>
      </c>
      <c r="AI2">
        <f t="array" ref="AI2">SUMPRODUCT(
    INDEX('Master Answer Key'!$B$4:$AU$394,0,ROW(AI2)), 
    INDEX('COMMATS-Correct-Items'!$A$2:$AN$392,0,COLUMN(AI3))
)</f>
        <v>22</v>
      </c>
      <c r="AJ2">
        <f t="array" ref="AJ2">SUMPRODUCT(
    INDEX('Master Answer Key'!$B$4:$AU$394,0,ROW(AJ2)), 
    INDEX('COMMATS-Correct-Items'!$A$2:$AN$392,0,COLUMN(AJ3))
)</f>
        <v>17</v>
      </c>
      <c r="AK2">
        <f t="array" ref="AK2">SUMPRODUCT(
    INDEX('Master Answer Key'!$B$4:$AU$394,0,ROW(AK2)), 
    INDEX('COMMATS-Correct-Items'!$A$2:$AN$392,0,COLUMN(AK3))
)</f>
        <v>22</v>
      </c>
      <c r="AL2">
        <f t="array" ref="AL2">SUMPRODUCT(
    INDEX('Master Answer Key'!$B$4:$AU$394,0,ROW(AL2)), 
    INDEX('COMMATS-Correct-Items'!$A$2:$AN$392,0,COLUMN(AL3))
)</f>
        <v>23</v>
      </c>
      <c r="AM2">
        <f t="array" ref="AM2">SUMPRODUCT(
    INDEX('Master Answer Key'!$B$4:$AU$394,0,ROW(AM2)), 
    INDEX('COMMATS-Correct-Items'!$A$2:$AN$392,0,COLUMN(AM3))
)</f>
        <v>14</v>
      </c>
      <c r="AN2">
        <f t="array" ref="AN2">SUMPRODUCT(
    INDEX('Master Answer Key'!$B$4:$AU$394,0,ROW(AN2)), 
    INDEX('COMMATS-Correct-Items'!$A$2:$AN$392,0,COLUMN(AN3))
)</f>
        <v>13</v>
      </c>
      <c r="AP2" s="45">
        <v>29.0</v>
      </c>
      <c r="AQ2" s="45">
        <v>25.0</v>
      </c>
      <c r="AR2" s="45">
        <v>0.6</v>
      </c>
      <c r="AS2" s="45">
        <v>15.0</v>
      </c>
    </row>
    <row r="3">
      <c r="A3" s="5" t="s">
        <v>37</v>
      </c>
      <c r="B3">
        <f t="array" ref="B3">SUMPRODUCT(
    INDEX('Master Answer Key'!$B$4:$AU$394,0,ROW(B3)), 
    INDEX('COMMATS-Correct-Items'!$A$2:$AN$392,0,COLUMN(B4))
)</f>
        <v>11</v>
      </c>
      <c r="C3">
        <f t="array" ref="C3">SUMPRODUCT(
    INDEX('Master Answer Key'!$B$4:$AU$394,0,ROW(C3)), 
    INDEX('COMMATS-Correct-Items'!$A$2:$AN$392,0,COLUMN(C4))
)</f>
        <v>12</v>
      </c>
      <c r="D3">
        <f t="array" ref="D3">SUMPRODUCT(
    INDEX('Master Answer Key'!$B$4:$AU$394,0,ROW(D3)), 
    INDEX('COMMATS-Correct-Items'!$A$2:$AN$392,0,COLUMN(D4))
)</f>
        <v>11</v>
      </c>
      <c r="E3">
        <f t="array" ref="E3">SUMPRODUCT(
    INDEX('Master Answer Key'!$B$4:$AU$394,0,ROW(E3)), 
    INDEX('COMMATS-Correct-Items'!$A$2:$AN$392,0,COLUMN(E4))
)</f>
        <v>14</v>
      </c>
      <c r="F3">
        <f t="array" ref="F3">SUMPRODUCT(
    INDEX('Master Answer Key'!$B$4:$AU$394,0,ROW(F3)), 
    INDEX('COMMATS-Correct-Items'!$A$2:$AN$392,0,COLUMN(F4))
)</f>
        <v>13</v>
      </c>
      <c r="G3">
        <f t="array" ref="G3">SUMPRODUCT(
    INDEX('Master Answer Key'!$B$4:$AU$394,0,ROW(G3)), 
    INDEX('COMMATS-Correct-Items'!$A$2:$AN$392,0,COLUMN(G4))
)</f>
        <v>0</v>
      </c>
      <c r="H3">
        <f t="array" ref="H3">SUMPRODUCT(
    INDEX('Master Answer Key'!$B$4:$AU$394,0,ROW(H3)), 
    INDEX('COMMATS-Correct-Items'!$A$2:$AN$392,0,COLUMN(H4))
)</f>
        <v>11</v>
      </c>
      <c r="I3">
        <f t="array" ref="I3">SUMPRODUCT(
    INDEX('Master Answer Key'!$B$4:$AU$394,0,ROW(I3)), 
    INDEX('COMMATS-Correct-Items'!$A$2:$AN$392,0,COLUMN(I4))
)</f>
        <v>11</v>
      </c>
      <c r="J3">
        <f t="array" ref="J3">SUMPRODUCT(
    INDEX('Master Answer Key'!$B$4:$AU$394,0,ROW(J3)), 
    INDEX('COMMATS-Correct-Items'!$A$2:$AN$392,0,COLUMN(J4))
)</f>
        <v>13</v>
      </c>
      <c r="K3">
        <f t="array" ref="K3">SUMPRODUCT(
    INDEX('Master Answer Key'!$B$4:$AU$394,0,ROW(K3)), 
    INDEX('COMMATS-Correct-Items'!$A$2:$AN$392,0,COLUMN(K4))
)</f>
        <v>7</v>
      </c>
      <c r="L3">
        <f t="array" ref="L3">SUMPRODUCT(
    INDEX('Master Answer Key'!$B$4:$AU$394,0,ROW(L3)), 
    INDEX('COMMATS-Correct-Items'!$A$2:$AN$392,0,COLUMN(L4))
)</f>
        <v>13</v>
      </c>
      <c r="M3">
        <f t="array" ref="M3">SUMPRODUCT(
    INDEX('Master Answer Key'!$B$4:$AU$394,0,ROW(M3)), 
    INDEX('COMMATS-Correct-Items'!$A$2:$AN$392,0,COLUMN(M4))
)</f>
        <v>13</v>
      </c>
      <c r="N3">
        <f t="array" ref="N3">SUMPRODUCT(
    INDEX('Master Answer Key'!$B$4:$AU$394,0,ROW(N3)), 
    INDEX('COMMATS-Correct-Items'!$A$2:$AN$392,0,COLUMN(N4))
)</f>
        <v>11</v>
      </c>
      <c r="O3">
        <f t="array" ref="O3">SUMPRODUCT(
    INDEX('Master Answer Key'!$B$4:$AU$394,0,ROW(O3)), 
    INDEX('COMMATS-Correct-Items'!$A$2:$AN$392,0,COLUMN(O4))
)</f>
        <v>12</v>
      </c>
      <c r="P3">
        <f t="array" ref="P3">SUMPRODUCT(
    INDEX('Master Answer Key'!$B$4:$AU$394,0,ROW(P3)), 
    INDEX('COMMATS-Correct-Items'!$A$2:$AN$392,0,COLUMN(P4))
)</f>
        <v>11</v>
      </c>
      <c r="Q3">
        <f t="array" ref="Q3">SUMPRODUCT(
    INDEX('Master Answer Key'!$B$4:$AU$394,0,ROW(Q3)), 
    INDEX('COMMATS-Correct-Items'!$A$2:$AN$392,0,COLUMN(Q4))
)</f>
        <v>14</v>
      </c>
      <c r="R3">
        <f t="array" ref="R3">SUMPRODUCT(
    INDEX('Master Answer Key'!$B$4:$AU$394,0,ROW(R3)), 
    INDEX('COMMATS-Correct-Items'!$A$2:$AN$392,0,COLUMN(R4))
)</f>
        <v>11</v>
      </c>
      <c r="S3">
        <f t="array" ref="S3">SUMPRODUCT(
    INDEX('Master Answer Key'!$B$4:$AU$394,0,ROW(S3)), 
    INDEX('COMMATS-Correct-Items'!$A$2:$AN$392,0,COLUMN(S4))
)</f>
        <v>7</v>
      </c>
      <c r="T3">
        <f t="array" ref="T3">SUMPRODUCT(
    INDEX('Master Answer Key'!$B$4:$AU$394,0,ROW(T3)), 
    INDEX('COMMATS-Correct-Items'!$A$2:$AN$392,0,COLUMN(T4))
)</f>
        <v>11</v>
      </c>
      <c r="U3">
        <f t="array" ref="U3">SUMPRODUCT(
    INDEX('Master Answer Key'!$B$4:$AU$394,0,ROW(U3)), 
    INDEX('COMMATS-Correct-Items'!$A$2:$AN$392,0,COLUMN(U4))
)</f>
        <v>14</v>
      </c>
      <c r="V3">
        <f t="array" ref="V3">SUMPRODUCT(
    INDEX('Master Answer Key'!$B$4:$AU$394,0,ROW(V3)), 
    INDEX('COMMATS-Correct-Items'!$A$2:$AN$392,0,COLUMN(V4))
)</f>
        <v>14</v>
      </c>
      <c r="W3">
        <f t="array" ref="W3">SUMPRODUCT(
    INDEX('Master Answer Key'!$B$4:$AU$394,0,ROW(W3)), 
    INDEX('COMMATS-Correct-Items'!$A$2:$AN$392,0,COLUMN(W4))
)</f>
        <v>6</v>
      </c>
      <c r="X3">
        <f t="array" ref="X3">SUMPRODUCT(
    INDEX('Master Answer Key'!$B$4:$AU$394,0,ROW(X3)), 
    INDEX('COMMATS-Correct-Items'!$A$2:$AN$392,0,COLUMN(X4))
)</f>
        <v>11</v>
      </c>
      <c r="Y3">
        <f t="array" ref="Y3">SUMPRODUCT(
    INDEX('Master Answer Key'!$B$4:$AU$394,0,ROW(Y3)), 
    INDEX('COMMATS-Correct-Items'!$A$2:$AN$392,0,COLUMN(Y4))
)</f>
        <v>9</v>
      </c>
      <c r="Z3">
        <f t="array" ref="Z3">SUMPRODUCT(
    INDEX('Master Answer Key'!$B$4:$AU$394,0,ROW(Z3)), 
    INDEX('COMMATS-Correct-Items'!$A$2:$AN$392,0,COLUMN(Z4))
)</f>
        <v>12</v>
      </c>
      <c r="AA3">
        <f t="array" ref="AA3">SUMPRODUCT(
    INDEX('Master Answer Key'!$B$4:$AU$394,0,ROW(AA3)), 
    INDEX('COMMATS-Correct-Items'!$A$2:$AN$392,0,COLUMN(AA4))
)</f>
        <v>12</v>
      </c>
      <c r="AB3">
        <f t="array" ref="AB3">SUMPRODUCT(
    INDEX('Master Answer Key'!$B$4:$AU$394,0,ROW(AB3)), 
    INDEX('COMMATS-Correct-Items'!$A$2:$AN$392,0,COLUMN(AB4))
)</f>
        <v>13</v>
      </c>
      <c r="AC3">
        <f t="array" ref="AC3">SUMPRODUCT(
    INDEX('Master Answer Key'!$B$4:$AU$394,0,ROW(AC3)), 
    INDEX('COMMATS-Correct-Items'!$A$2:$AN$392,0,COLUMN(AC4))
)</f>
        <v>9</v>
      </c>
      <c r="AD3">
        <f t="array" ref="AD3">SUMPRODUCT(
    INDEX('Master Answer Key'!$B$4:$AU$394,0,ROW(AD3)), 
    INDEX('COMMATS-Correct-Items'!$A$2:$AN$392,0,COLUMN(AD4))
)</f>
        <v>13</v>
      </c>
      <c r="AE3">
        <f t="array" ref="AE3">SUMPRODUCT(
    INDEX('Master Answer Key'!$B$4:$AU$394,0,ROW(AE3)), 
    INDEX('COMMATS-Correct-Items'!$A$2:$AN$392,0,COLUMN(AE4))
)</f>
        <v>11</v>
      </c>
      <c r="AF3">
        <f t="array" ref="AF3">SUMPRODUCT(
    INDEX('Master Answer Key'!$B$4:$AU$394,0,ROW(AF3)), 
    INDEX('COMMATS-Correct-Items'!$A$2:$AN$392,0,COLUMN(AF4))
)</f>
        <v>7</v>
      </c>
      <c r="AG3">
        <f t="array" ref="AG3">SUMPRODUCT(
    INDEX('Master Answer Key'!$B$4:$AU$394,0,ROW(AG3)), 
    INDEX('COMMATS-Correct-Items'!$A$2:$AN$392,0,COLUMN(AG4))
)</f>
        <v>8</v>
      </c>
      <c r="AH3">
        <f t="array" ref="AH3">SUMPRODUCT(
    INDEX('Master Answer Key'!$B$4:$AU$394,0,ROW(AH3)), 
    INDEX('COMMATS-Correct-Items'!$A$2:$AN$392,0,COLUMN(AH4))
)</f>
        <v>12</v>
      </c>
      <c r="AI3">
        <f t="array" ref="AI3">SUMPRODUCT(
    INDEX('Master Answer Key'!$B$4:$AU$394,0,ROW(AI3)), 
    INDEX('COMMATS-Correct-Items'!$A$2:$AN$392,0,COLUMN(AI4))
)</f>
        <v>13</v>
      </c>
      <c r="AJ3">
        <f t="array" ref="AJ3">SUMPRODUCT(
    INDEX('Master Answer Key'!$B$4:$AU$394,0,ROW(AJ3)), 
    INDEX('COMMATS-Correct-Items'!$A$2:$AN$392,0,COLUMN(AJ4))
)</f>
        <v>11</v>
      </c>
      <c r="AK3">
        <f t="array" ref="AK3">SUMPRODUCT(
    INDEX('Master Answer Key'!$B$4:$AU$394,0,ROW(AK3)), 
    INDEX('COMMATS-Correct-Items'!$A$2:$AN$392,0,COLUMN(AK4))
)</f>
        <v>12</v>
      </c>
      <c r="AL3">
        <f t="array" ref="AL3">SUMPRODUCT(
    INDEX('Master Answer Key'!$B$4:$AU$394,0,ROW(AL3)), 
    INDEX('COMMATS-Correct-Items'!$A$2:$AN$392,0,COLUMN(AL4))
)</f>
        <v>13</v>
      </c>
      <c r="AM3">
        <f t="array" ref="AM3">SUMPRODUCT(
    INDEX('Master Answer Key'!$B$4:$AU$394,0,ROW(AM3)), 
    INDEX('COMMATS-Correct-Items'!$A$2:$AN$392,0,COLUMN(AM4))
)</f>
        <v>11</v>
      </c>
      <c r="AN3">
        <f t="array" ref="AN3">SUMPRODUCT(
    INDEX('Master Answer Key'!$B$4:$AU$394,0,ROW(AN3)), 
    INDEX('COMMATS-Correct-Items'!$A$2:$AN$392,0,COLUMN(AN4))
)</f>
        <v>7</v>
      </c>
      <c r="AP3" s="45">
        <v>32.0</v>
      </c>
      <c r="AQ3" s="45">
        <v>14.0</v>
      </c>
      <c r="AR3" s="45">
        <v>0.6</v>
      </c>
      <c r="AS3" s="45">
        <v>9.0</v>
      </c>
    </row>
    <row r="4">
      <c r="A4" s="5" t="s">
        <v>38</v>
      </c>
      <c r="B4">
        <f t="array" ref="B4">SUMPRODUCT(
    INDEX('Master Answer Key'!$B$4:$AU$394,0,ROW(B4)), 
    INDEX('COMMATS-Correct-Items'!$A$2:$AN$392,0,COLUMN(B5))
)</f>
        <v>19</v>
      </c>
      <c r="C4">
        <f t="array" ref="C4">SUMPRODUCT(
    INDEX('Master Answer Key'!$B$4:$AU$394,0,ROW(C4)), 
    INDEX('COMMATS-Correct-Items'!$A$2:$AN$392,0,COLUMN(C5))
)</f>
        <v>21</v>
      </c>
      <c r="D4">
        <f t="array" ref="D4">SUMPRODUCT(
    INDEX('Master Answer Key'!$B$4:$AU$394,0,ROW(D4)), 
    INDEX('COMMATS-Correct-Items'!$A$2:$AN$392,0,COLUMN(D5))
)</f>
        <v>16</v>
      </c>
      <c r="E4">
        <f t="array" ref="E4">SUMPRODUCT(
    INDEX('Master Answer Key'!$B$4:$AU$394,0,ROW(E4)), 
    INDEX('COMMATS-Correct-Items'!$A$2:$AN$392,0,COLUMN(E5))
)</f>
        <v>18</v>
      </c>
      <c r="F4">
        <f t="array" ref="F4">SUMPRODUCT(
    INDEX('Master Answer Key'!$B$4:$AU$394,0,ROW(F4)), 
    INDEX('COMMATS-Correct-Items'!$A$2:$AN$392,0,COLUMN(F5))
)</f>
        <v>20</v>
      </c>
      <c r="G4">
        <f t="array" ref="G4">SUMPRODUCT(
    INDEX('Master Answer Key'!$B$4:$AU$394,0,ROW(G4)), 
    INDEX('COMMATS-Correct-Items'!$A$2:$AN$392,0,COLUMN(G5))
)</f>
        <v>3</v>
      </c>
      <c r="H4">
        <f t="array" ref="H4">SUMPRODUCT(
    INDEX('Master Answer Key'!$B$4:$AU$394,0,ROW(H4)), 
    INDEX('COMMATS-Correct-Items'!$A$2:$AN$392,0,COLUMN(H5))
)</f>
        <v>20</v>
      </c>
      <c r="I4">
        <f t="array" ref="I4">SUMPRODUCT(
    INDEX('Master Answer Key'!$B$4:$AU$394,0,ROW(I4)), 
    INDEX('COMMATS-Correct-Items'!$A$2:$AN$392,0,COLUMN(I5))
)</f>
        <v>23</v>
      </c>
      <c r="J4">
        <f t="array" ref="J4">SUMPRODUCT(
    INDEX('Master Answer Key'!$B$4:$AU$394,0,ROW(J4)), 
    INDEX('COMMATS-Correct-Items'!$A$2:$AN$392,0,COLUMN(J5))
)</f>
        <v>17</v>
      </c>
      <c r="K4">
        <f t="array" ref="K4">SUMPRODUCT(
    INDEX('Master Answer Key'!$B$4:$AU$394,0,ROW(K4)), 
    INDEX('COMMATS-Correct-Items'!$A$2:$AN$392,0,COLUMN(K5))
)</f>
        <v>13</v>
      </c>
      <c r="L4">
        <f t="array" ref="L4">SUMPRODUCT(
    INDEX('Master Answer Key'!$B$4:$AU$394,0,ROW(L4)), 
    INDEX('COMMATS-Correct-Items'!$A$2:$AN$392,0,COLUMN(L5))
)</f>
        <v>22</v>
      </c>
      <c r="M4">
        <f t="array" ref="M4">SUMPRODUCT(
    INDEX('Master Answer Key'!$B$4:$AU$394,0,ROW(M4)), 
    INDEX('COMMATS-Correct-Items'!$A$2:$AN$392,0,COLUMN(M5))
)</f>
        <v>21</v>
      </c>
      <c r="N4">
        <f t="array" ref="N4">SUMPRODUCT(
    INDEX('Master Answer Key'!$B$4:$AU$394,0,ROW(N4)), 
    INDEX('COMMATS-Correct-Items'!$A$2:$AN$392,0,COLUMN(N5))
)</f>
        <v>14</v>
      </c>
      <c r="O4">
        <f t="array" ref="O4">SUMPRODUCT(
    INDEX('Master Answer Key'!$B$4:$AU$394,0,ROW(O4)), 
    INDEX('COMMATS-Correct-Items'!$A$2:$AN$392,0,COLUMN(O5))
)</f>
        <v>23</v>
      </c>
      <c r="P4">
        <f t="array" ref="P4">SUMPRODUCT(
    INDEX('Master Answer Key'!$B$4:$AU$394,0,ROW(P4)), 
    INDEX('COMMATS-Correct-Items'!$A$2:$AN$392,0,COLUMN(P5))
)</f>
        <v>20</v>
      </c>
      <c r="Q4">
        <f t="array" ref="Q4">SUMPRODUCT(
    INDEX('Master Answer Key'!$B$4:$AU$394,0,ROW(Q4)), 
    INDEX('COMMATS-Correct-Items'!$A$2:$AN$392,0,COLUMN(Q5))
)</f>
        <v>19</v>
      </c>
      <c r="R4">
        <f t="array" ref="R4">SUMPRODUCT(
    INDEX('Master Answer Key'!$B$4:$AU$394,0,ROW(R4)), 
    INDEX('COMMATS-Correct-Items'!$A$2:$AN$392,0,COLUMN(R5))
)</f>
        <v>20</v>
      </c>
      <c r="S4">
        <f t="array" ref="S4">SUMPRODUCT(
    INDEX('Master Answer Key'!$B$4:$AU$394,0,ROW(S4)), 
    INDEX('COMMATS-Correct-Items'!$A$2:$AN$392,0,COLUMN(S5))
)</f>
        <v>13</v>
      </c>
      <c r="T4">
        <f t="array" ref="T4">SUMPRODUCT(
    INDEX('Master Answer Key'!$B$4:$AU$394,0,ROW(T4)), 
    INDEX('COMMATS-Correct-Items'!$A$2:$AN$392,0,COLUMN(T5))
)</f>
        <v>17</v>
      </c>
      <c r="U4">
        <f t="array" ref="U4">SUMPRODUCT(
    INDEX('Master Answer Key'!$B$4:$AU$394,0,ROW(U4)), 
    INDEX('COMMATS-Correct-Items'!$A$2:$AN$392,0,COLUMN(U5))
)</f>
        <v>22</v>
      </c>
      <c r="V4">
        <f t="array" ref="V4">SUMPRODUCT(
    INDEX('Master Answer Key'!$B$4:$AU$394,0,ROW(V4)), 
    INDEX('COMMATS-Correct-Items'!$A$2:$AN$392,0,COLUMN(V5))
)</f>
        <v>23</v>
      </c>
      <c r="W4">
        <f t="array" ref="W4">SUMPRODUCT(
    INDEX('Master Answer Key'!$B$4:$AU$394,0,ROW(W4)), 
    INDEX('COMMATS-Correct-Items'!$A$2:$AN$392,0,COLUMN(W5))
)</f>
        <v>14</v>
      </c>
      <c r="X4">
        <f t="array" ref="X4">SUMPRODUCT(
    INDEX('Master Answer Key'!$B$4:$AU$394,0,ROW(X4)), 
    INDEX('COMMATS-Correct-Items'!$A$2:$AN$392,0,COLUMN(X5))
)</f>
        <v>11</v>
      </c>
      <c r="Y4">
        <f t="array" ref="Y4">SUMPRODUCT(
    INDEX('Master Answer Key'!$B$4:$AU$394,0,ROW(Y4)), 
    INDEX('COMMATS-Correct-Items'!$A$2:$AN$392,0,COLUMN(Y5))
)</f>
        <v>17</v>
      </c>
      <c r="Z4">
        <f t="array" ref="Z4">SUMPRODUCT(
    INDEX('Master Answer Key'!$B$4:$AU$394,0,ROW(Z4)), 
    INDEX('COMMATS-Correct-Items'!$A$2:$AN$392,0,COLUMN(Z5))
)</f>
        <v>19</v>
      </c>
      <c r="AA4">
        <f t="array" ref="AA4">SUMPRODUCT(
    INDEX('Master Answer Key'!$B$4:$AU$394,0,ROW(AA4)), 
    INDEX('COMMATS-Correct-Items'!$A$2:$AN$392,0,COLUMN(AA5))
)</f>
        <v>21</v>
      </c>
      <c r="AB4">
        <f t="array" ref="AB4">SUMPRODUCT(
    INDEX('Master Answer Key'!$B$4:$AU$394,0,ROW(AB4)), 
    INDEX('COMMATS-Correct-Items'!$A$2:$AN$392,0,COLUMN(AB5))
)</f>
        <v>19</v>
      </c>
      <c r="AC4">
        <f t="array" ref="AC4">SUMPRODUCT(
    INDEX('Master Answer Key'!$B$4:$AU$394,0,ROW(AC4)), 
    INDEX('COMMATS-Correct-Items'!$A$2:$AN$392,0,COLUMN(AC5))
)</f>
        <v>18</v>
      </c>
      <c r="AD4">
        <f t="array" ref="AD4">SUMPRODUCT(
    INDEX('Master Answer Key'!$B$4:$AU$394,0,ROW(AD4)), 
    INDEX('COMMATS-Correct-Items'!$A$2:$AN$392,0,COLUMN(AD5))
)</f>
        <v>19</v>
      </c>
      <c r="AE4">
        <f t="array" ref="AE4">SUMPRODUCT(
    INDEX('Master Answer Key'!$B$4:$AU$394,0,ROW(AE4)), 
    INDEX('COMMATS-Correct-Items'!$A$2:$AN$392,0,COLUMN(AE5))
)</f>
        <v>14</v>
      </c>
      <c r="AF4">
        <f t="array" ref="AF4">SUMPRODUCT(
    INDEX('Master Answer Key'!$B$4:$AU$394,0,ROW(AF4)), 
    INDEX('COMMATS-Correct-Items'!$A$2:$AN$392,0,COLUMN(AF5))
)</f>
        <v>18</v>
      </c>
      <c r="AG4">
        <f t="array" ref="AG4">SUMPRODUCT(
    INDEX('Master Answer Key'!$B$4:$AU$394,0,ROW(AG4)), 
    INDEX('COMMATS-Correct-Items'!$A$2:$AN$392,0,COLUMN(AG5))
)</f>
        <v>19</v>
      </c>
      <c r="AH4">
        <f t="array" ref="AH4">SUMPRODUCT(
    INDEX('Master Answer Key'!$B$4:$AU$394,0,ROW(AH4)), 
    INDEX('COMMATS-Correct-Items'!$A$2:$AN$392,0,COLUMN(AH5))
)</f>
        <v>16</v>
      </c>
      <c r="AI4">
        <f t="array" ref="AI4">SUMPRODUCT(
    INDEX('Master Answer Key'!$B$4:$AU$394,0,ROW(AI4)), 
    INDEX('COMMATS-Correct-Items'!$A$2:$AN$392,0,COLUMN(AI5))
)</f>
        <v>23</v>
      </c>
      <c r="AJ4">
        <f t="array" ref="AJ4">SUMPRODUCT(
    INDEX('Master Answer Key'!$B$4:$AU$394,0,ROW(AJ4)), 
    INDEX('COMMATS-Correct-Items'!$A$2:$AN$392,0,COLUMN(AJ5))
)</f>
        <v>13</v>
      </c>
      <c r="AK4">
        <f t="array" ref="AK4">SUMPRODUCT(
    INDEX('Master Answer Key'!$B$4:$AU$394,0,ROW(AK4)), 
    INDEX('COMMATS-Correct-Items'!$A$2:$AN$392,0,COLUMN(AK5))
)</f>
        <v>18</v>
      </c>
      <c r="AL4">
        <f t="array" ref="AL4">SUMPRODUCT(
    INDEX('Master Answer Key'!$B$4:$AU$394,0,ROW(AL4)), 
    INDEX('COMMATS-Correct-Items'!$A$2:$AN$392,0,COLUMN(AL5))
)</f>
        <v>23</v>
      </c>
      <c r="AM4">
        <f t="array" ref="AM4">SUMPRODUCT(
    INDEX('Master Answer Key'!$B$4:$AU$394,0,ROW(AM4)), 
    INDEX('COMMATS-Correct-Items'!$A$2:$AN$392,0,COLUMN(AM5))
)</f>
        <v>19</v>
      </c>
      <c r="AN4">
        <f t="array" ref="AN4">SUMPRODUCT(
    INDEX('Master Answer Key'!$B$4:$AU$394,0,ROW(AN4)), 
    INDEX('COMMATS-Correct-Items'!$A$2:$AN$392,0,COLUMN(AN5))
)</f>
        <v>19</v>
      </c>
      <c r="AP4" s="45">
        <v>31.0</v>
      </c>
      <c r="AQ4" s="45">
        <v>24.0</v>
      </c>
      <c r="AR4" s="45">
        <v>0.6</v>
      </c>
      <c r="AS4" s="45">
        <v>15.0</v>
      </c>
    </row>
    <row r="5">
      <c r="A5" s="5" t="s">
        <v>39</v>
      </c>
      <c r="B5">
        <f t="array" ref="B5">SUMPRODUCT(
    INDEX('Master Answer Key'!$B$4:$AU$394,0,ROW(B5)), 
    INDEX('COMMATS-Correct-Items'!$A$2:$AN$392,0,COLUMN(B6))
)</f>
        <v>41</v>
      </c>
      <c r="C5">
        <f t="array" ref="C5">SUMPRODUCT(
    INDEX('Master Answer Key'!$B$4:$AU$394,0,ROW(C5)), 
    INDEX('COMMATS-Correct-Items'!$A$2:$AN$392,0,COLUMN(C6))
)</f>
        <v>36</v>
      </c>
      <c r="D5">
        <f t="array" ref="D5">SUMPRODUCT(
    INDEX('Master Answer Key'!$B$4:$AU$394,0,ROW(D5)), 
    INDEX('COMMATS-Correct-Items'!$A$2:$AN$392,0,COLUMN(D6))
)</f>
        <v>34</v>
      </c>
      <c r="E5">
        <f t="array" ref="E5">SUMPRODUCT(
    INDEX('Master Answer Key'!$B$4:$AU$394,0,ROW(E5)), 
    INDEX('COMMATS-Correct-Items'!$A$2:$AN$392,0,COLUMN(E6))
)</f>
        <v>42</v>
      </c>
      <c r="F5">
        <f t="array" ref="F5">SUMPRODUCT(
    INDEX('Master Answer Key'!$B$4:$AU$394,0,ROW(F5)), 
    INDEX('COMMATS-Correct-Items'!$A$2:$AN$392,0,COLUMN(F6))
)</f>
        <v>44</v>
      </c>
      <c r="G5">
        <f t="array" ref="G5">SUMPRODUCT(
    INDEX('Master Answer Key'!$B$4:$AU$394,0,ROW(G5)), 
    INDEX('COMMATS-Correct-Items'!$A$2:$AN$392,0,COLUMN(G6))
)</f>
        <v>0</v>
      </c>
      <c r="H5">
        <f t="array" ref="H5">SUMPRODUCT(
    INDEX('Master Answer Key'!$B$4:$AU$394,0,ROW(H5)), 
    INDEX('COMMATS-Correct-Items'!$A$2:$AN$392,0,COLUMN(H6))
)</f>
        <v>39</v>
      </c>
      <c r="I5">
        <f t="array" ref="I5">SUMPRODUCT(
    INDEX('Master Answer Key'!$B$4:$AU$394,0,ROW(I5)), 
    INDEX('COMMATS-Correct-Items'!$A$2:$AN$392,0,COLUMN(I6))
)</f>
        <v>28</v>
      </c>
      <c r="J5">
        <f t="array" ref="J5">SUMPRODUCT(
    INDEX('Master Answer Key'!$B$4:$AU$394,0,ROW(J5)), 
    INDEX('COMMATS-Correct-Items'!$A$2:$AN$392,0,COLUMN(J6))
)</f>
        <v>45</v>
      </c>
      <c r="K5">
        <f t="array" ref="K5">SUMPRODUCT(
    INDEX('Master Answer Key'!$B$4:$AU$394,0,ROW(K5)), 
    INDEX('COMMATS-Correct-Items'!$A$2:$AN$392,0,COLUMN(K6))
)</f>
        <v>37</v>
      </c>
      <c r="L5">
        <f t="array" ref="L5">SUMPRODUCT(
    INDEX('Master Answer Key'!$B$4:$AU$394,0,ROW(L5)), 
    INDEX('COMMATS-Correct-Items'!$A$2:$AN$392,0,COLUMN(L6))
)</f>
        <v>38</v>
      </c>
      <c r="M5">
        <f t="array" ref="M5">SUMPRODUCT(
    INDEX('Master Answer Key'!$B$4:$AU$394,0,ROW(M5)), 
    INDEX('COMMATS-Correct-Items'!$A$2:$AN$392,0,COLUMN(M6))
)</f>
        <v>41</v>
      </c>
      <c r="N5">
        <f t="array" ref="N5">SUMPRODUCT(
    INDEX('Master Answer Key'!$B$4:$AU$394,0,ROW(N5)), 
    INDEX('COMMATS-Correct-Items'!$A$2:$AN$392,0,COLUMN(N6))
)</f>
        <v>22</v>
      </c>
      <c r="O5">
        <f t="array" ref="O5">SUMPRODUCT(
    INDEX('Master Answer Key'!$B$4:$AU$394,0,ROW(O5)), 
    INDEX('COMMATS-Correct-Items'!$A$2:$AN$392,0,COLUMN(O6))
)</f>
        <v>41</v>
      </c>
      <c r="P5">
        <f t="array" ref="P5">SUMPRODUCT(
    INDEX('Master Answer Key'!$B$4:$AU$394,0,ROW(P5)), 
    INDEX('COMMATS-Correct-Items'!$A$2:$AN$392,0,COLUMN(P6))
)</f>
        <v>42</v>
      </c>
      <c r="Q5">
        <f t="array" ref="Q5">SUMPRODUCT(
    INDEX('Master Answer Key'!$B$4:$AU$394,0,ROW(Q5)), 
    INDEX('COMMATS-Correct-Items'!$A$2:$AN$392,0,COLUMN(Q6))
)</f>
        <v>31</v>
      </c>
      <c r="R5">
        <f t="array" ref="R5">SUMPRODUCT(
    INDEX('Master Answer Key'!$B$4:$AU$394,0,ROW(R5)), 
    INDEX('COMMATS-Correct-Items'!$A$2:$AN$392,0,COLUMN(R6))
)</f>
        <v>31</v>
      </c>
      <c r="S5">
        <f t="array" ref="S5">SUMPRODUCT(
    INDEX('Master Answer Key'!$B$4:$AU$394,0,ROW(S5)), 
    INDEX('COMMATS-Correct-Items'!$A$2:$AN$392,0,COLUMN(S6))
)</f>
        <v>20</v>
      </c>
      <c r="T5">
        <f t="array" ref="T5">SUMPRODUCT(
    INDEX('Master Answer Key'!$B$4:$AU$394,0,ROW(T5)), 
    INDEX('COMMATS-Correct-Items'!$A$2:$AN$392,0,COLUMN(T6))
)</f>
        <v>41</v>
      </c>
      <c r="U5">
        <f t="array" ref="U5">SUMPRODUCT(
    INDEX('Master Answer Key'!$B$4:$AU$394,0,ROW(U5)), 
    INDEX('COMMATS-Correct-Items'!$A$2:$AN$392,0,COLUMN(U6))
)</f>
        <v>38</v>
      </c>
      <c r="V5">
        <f t="array" ref="V5">SUMPRODUCT(
    INDEX('Master Answer Key'!$B$4:$AU$394,0,ROW(V5)), 
    INDEX('COMMATS-Correct-Items'!$A$2:$AN$392,0,COLUMN(V6))
)</f>
        <v>45</v>
      </c>
      <c r="W5">
        <f t="array" ref="W5">SUMPRODUCT(
    INDEX('Master Answer Key'!$B$4:$AU$394,0,ROW(W5)), 
    INDEX('COMMATS-Correct-Items'!$A$2:$AN$392,0,COLUMN(W6))
)</f>
        <v>6</v>
      </c>
      <c r="X5">
        <f t="array" ref="X5">SUMPRODUCT(
    INDEX('Master Answer Key'!$B$4:$AU$394,0,ROW(X5)), 
    INDEX('COMMATS-Correct-Items'!$A$2:$AN$392,0,COLUMN(X6))
)</f>
        <v>40</v>
      </c>
      <c r="Y5">
        <f t="array" ref="Y5">SUMPRODUCT(
    INDEX('Master Answer Key'!$B$4:$AU$394,0,ROW(Y5)), 
    INDEX('COMMATS-Correct-Items'!$A$2:$AN$392,0,COLUMN(Y6))
)</f>
        <v>2</v>
      </c>
      <c r="Z5">
        <f t="array" ref="Z5">SUMPRODUCT(
    INDEX('Master Answer Key'!$B$4:$AU$394,0,ROW(Z5)), 
    INDEX('COMMATS-Correct-Items'!$A$2:$AN$392,0,COLUMN(Z6))
)</f>
        <v>35</v>
      </c>
      <c r="AA5">
        <f t="array" ref="AA5">SUMPRODUCT(
    INDEX('Master Answer Key'!$B$4:$AU$394,0,ROW(AA5)), 
    INDEX('COMMATS-Correct-Items'!$A$2:$AN$392,0,COLUMN(AA6))
)</f>
        <v>44</v>
      </c>
      <c r="AB5">
        <f t="array" ref="AB5">SUMPRODUCT(
    INDEX('Master Answer Key'!$B$4:$AU$394,0,ROW(AB5)), 
    INDEX('COMMATS-Correct-Items'!$A$2:$AN$392,0,COLUMN(AB6))
)</f>
        <v>42</v>
      </c>
      <c r="AC5">
        <f t="array" ref="AC5">SUMPRODUCT(
    INDEX('Master Answer Key'!$B$4:$AU$394,0,ROW(AC5)), 
    INDEX('COMMATS-Correct-Items'!$A$2:$AN$392,0,COLUMN(AC6))
)</f>
        <v>34</v>
      </c>
      <c r="AD5">
        <f t="array" ref="AD5">SUMPRODUCT(
    INDEX('Master Answer Key'!$B$4:$AU$394,0,ROW(AD5)), 
    INDEX('COMMATS-Correct-Items'!$A$2:$AN$392,0,COLUMN(AD6))
)</f>
        <v>41</v>
      </c>
      <c r="AE5">
        <f t="array" ref="AE5">SUMPRODUCT(
    INDEX('Master Answer Key'!$B$4:$AU$394,0,ROW(AE5)), 
    INDEX('COMMATS-Correct-Items'!$A$2:$AN$392,0,COLUMN(AE6))
)</f>
        <v>32</v>
      </c>
      <c r="AF5">
        <f t="array" ref="AF5">SUMPRODUCT(
    INDEX('Master Answer Key'!$B$4:$AU$394,0,ROW(AF5)), 
    INDEX('COMMATS-Correct-Items'!$A$2:$AN$392,0,COLUMN(AF6))
)</f>
        <v>19</v>
      </c>
      <c r="AG5">
        <f t="array" ref="AG5">SUMPRODUCT(
    INDEX('Master Answer Key'!$B$4:$AU$394,0,ROW(AG5)), 
    INDEX('COMMATS-Correct-Items'!$A$2:$AN$392,0,COLUMN(AG6))
)</f>
        <v>38</v>
      </c>
      <c r="AH5">
        <f t="array" ref="AH5">SUMPRODUCT(
    INDEX('Master Answer Key'!$B$4:$AU$394,0,ROW(AH5)), 
    INDEX('COMMATS-Correct-Items'!$A$2:$AN$392,0,COLUMN(AH6))
)</f>
        <v>43</v>
      </c>
      <c r="AI5">
        <f t="array" ref="AI5">SUMPRODUCT(
    INDEX('Master Answer Key'!$B$4:$AU$394,0,ROW(AI5)), 
    INDEX('COMMATS-Correct-Items'!$A$2:$AN$392,0,COLUMN(AI6))
)</f>
        <v>43</v>
      </c>
      <c r="AJ5">
        <f t="array" ref="AJ5">SUMPRODUCT(
    INDEX('Master Answer Key'!$B$4:$AU$394,0,ROW(AJ5)), 
    INDEX('COMMATS-Correct-Items'!$A$2:$AN$392,0,COLUMN(AJ6))
)</f>
        <v>39</v>
      </c>
      <c r="AK5">
        <f t="array" ref="AK5">SUMPRODUCT(
    INDEX('Master Answer Key'!$B$4:$AU$394,0,ROW(AK5)), 
    INDEX('COMMATS-Correct-Items'!$A$2:$AN$392,0,COLUMN(AK6))
)</f>
        <v>32</v>
      </c>
      <c r="AL5">
        <f t="array" ref="AL5">SUMPRODUCT(
    INDEX('Master Answer Key'!$B$4:$AU$394,0,ROW(AL5)), 
    INDEX('COMMATS-Correct-Items'!$A$2:$AN$392,0,COLUMN(AL6))
)</f>
        <v>34</v>
      </c>
      <c r="AM5">
        <f t="array" ref="AM5">SUMPRODUCT(
    INDEX('Master Answer Key'!$B$4:$AU$394,0,ROW(AM5)), 
    INDEX('COMMATS-Correct-Items'!$A$2:$AN$392,0,COLUMN(AM6))
)</f>
        <v>33</v>
      </c>
      <c r="AN5">
        <f t="array" ref="AN5">SUMPRODUCT(
    INDEX('Master Answer Key'!$B$4:$AU$394,0,ROW(AN5)), 
    INDEX('COMMATS-Correct-Items'!$A$2:$AN$392,0,COLUMN(AN6))
)</f>
        <v>4</v>
      </c>
      <c r="AP5" s="45">
        <v>31.0</v>
      </c>
      <c r="AQ5" s="45">
        <v>50.0</v>
      </c>
      <c r="AR5" s="45">
        <v>0.6</v>
      </c>
      <c r="AS5" s="45">
        <v>30.0</v>
      </c>
    </row>
    <row r="6">
      <c r="A6" s="5" t="s">
        <v>40</v>
      </c>
      <c r="B6">
        <f t="array" ref="B6">SUMPRODUCT(
    INDEX('Master Answer Key'!$B$4:$AU$394,0,ROW(B6)), 
    INDEX('COMMATS-Correct-Items'!$A$2:$AN$392,0,COLUMN(B7))
)</f>
        <v>34</v>
      </c>
      <c r="C6">
        <f t="array" ref="C6">SUMPRODUCT(
    INDEX('Master Answer Key'!$B$4:$AU$394,0,ROW(C6)), 
    INDEX('COMMATS-Correct-Items'!$A$2:$AN$392,0,COLUMN(C7))
)</f>
        <v>31</v>
      </c>
      <c r="D6">
        <f t="array" ref="D6">SUMPRODUCT(
    INDEX('Master Answer Key'!$B$4:$AU$394,0,ROW(D6)), 
    INDEX('COMMATS-Correct-Items'!$A$2:$AN$392,0,COLUMN(D7))
)</f>
        <v>28</v>
      </c>
      <c r="E6">
        <f t="array" ref="E6">SUMPRODUCT(
    INDEX('Master Answer Key'!$B$4:$AU$394,0,ROW(E6)), 
    INDEX('COMMATS-Correct-Items'!$A$2:$AN$392,0,COLUMN(E7))
)</f>
        <v>28</v>
      </c>
      <c r="F6">
        <f t="array" ref="F6">SUMPRODUCT(
    INDEX('Master Answer Key'!$B$4:$AU$394,0,ROW(F6)), 
    INDEX('COMMATS-Correct-Items'!$A$2:$AN$392,0,COLUMN(F7))
)</f>
        <v>35</v>
      </c>
      <c r="G6">
        <f t="array" ref="G6">SUMPRODUCT(
    INDEX('Master Answer Key'!$B$4:$AU$394,0,ROW(G6)), 
    INDEX('COMMATS-Correct-Items'!$A$2:$AN$392,0,COLUMN(G7))
)</f>
        <v>0</v>
      </c>
      <c r="H6">
        <f t="array" ref="H6">SUMPRODUCT(
    INDEX('Master Answer Key'!$B$4:$AU$394,0,ROW(H6)), 
    INDEX('COMMATS-Correct-Items'!$A$2:$AN$392,0,COLUMN(H7))
)</f>
        <v>32</v>
      </c>
      <c r="I6">
        <f t="array" ref="I6">SUMPRODUCT(
    INDEX('Master Answer Key'!$B$4:$AU$394,0,ROW(I6)), 
    INDEX('COMMATS-Correct-Items'!$A$2:$AN$392,0,COLUMN(I7))
)</f>
        <v>27</v>
      </c>
      <c r="J6">
        <f t="array" ref="J6">SUMPRODUCT(
    INDEX('Master Answer Key'!$B$4:$AU$394,0,ROW(J6)), 
    INDEX('COMMATS-Correct-Items'!$A$2:$AN$392,0,COLUMN(J7))
)</f>
        <v>29</v>
      </c>
      <c r="K6">
        <f t="array" ref="K6">SUMPRODUCT(
    INDEX('Master Answer Key'!$B$4:$AU$394,0,ROW(K6)), 
    INDEX('COMMATS-Correct-Items'!$A$2:$AN$392,0,COLUMN(K7))
)</f>
        <v>30</v>
      </c>
      <c r="L6">
        <f t="array" ref="L6">SUMPRODUCT(
    INDEX('Master Answer Key'!$B$4:$AU$394,0,ROW(L6)), 
    INDEX('COMMATS-Correct-Items'!$A$2:$AN$392,0,COLUMN(L7))
)</f>
        <v>35</v>
      </c>
      <c r="M6">
        <f t="array" ref="M6">SUMPRODUCT(
    INDEX('Master Answer Key'!$B$4:$AU$394,0,ROW(M6)), 
    INDEX('COMMATS-Correct-Items'!$A$2:$AN$392,0,COLUMN(M7))
)</f>
        <v>33</v>
      </c>
      <c r="N6">
        <f t="array" ref="N6">SUMPRODUCT(
    INDEX('Master Answer Key'!$B$4:$AU$394,0,ROW(N6)), 
    INDEX('COMMATS-Correct-Items'!$A$2:$AN$392,0,COLUMN(N7))
)</f>
        <v>24</v>
      </c>
      <c r="O6">
        <f t="array" ref="O6">SUMPRODUCT(
    INDEX('Master Answer Key'!$B$4:$AU$394,0,ROW(O6)), 
    INDEX('COMMATS-Correct-Items'!$A$2:$AN$392,0,COLUMN(O7))
)</f>
        <v>36</v>
      </c>
      <c r="P6">
        <f t="array" ref="P6">SUMPRODUCT(
    INDEX('Master Answer Key'!$B$4:$AU$394,0,ROW(P6)), 
    INDEX('COMMATS-Correct-Items'!$A$2:$AN$392,0,COLUMN(P7))
)</f>
        <v>34</v>
      </c>
      <c r="Q6">
        <f t="array" ref="Q6">SUMPRODUCT(
    INDEX('Master Answer Key'!$B$4:$AU$394,0,ROW(Q6)), 
    INDEX('COMMATS-Correct-Items'!$A$2:$AN$392,0,COLUMN(Q7))
)</f>
        <v>26</v>
      </c>
      <c r="R6">
        <f t="array" ref="R6">SUMPRODUCT(
    INDEX('Master Answer Key'!$B$4:$AU$394,0,ROW(R6)), 
    INDEX('COMMATS-Correct-Items'!$A$2:$AN$392,0,COLUMN(R7))
)</f>
        <v>29</v>
      </c>
      <c r="S6">
        <f t="array" ref="S6">SUMPRODUCT(
    INDEX('Master Answer Key'!$B$4:$AU$394,0,ROW(S6)), 
    INDEX('COMMATS-Correct-Items'!$A$2:$AN$392,0,COLUMN(S7))
)</f>
        <v>28</v>
      </c>
      <c r="T6">
        <f t="array" ref="T6">SUMPRODUCT(
    INDEX('Master Answer Key'!$B$4:$AU$394,0,ROW(T6)), 
    INDEX('COMMATS-Correct-Items'!$A$2:$AN$392,0,COLUMN(T7))
)</f>
        <v>29</v>
      </c>
      <c r="U6">
        <f t="array" ref="U6">SUMPRODUCT(
    INDEX('Master Answer Key'!$B$4:$AU$394,0,ROW(U6)), 
    INDEX('COMMATS-Correct-Items'!$A$2:$AN$392,0,COLUMN(U7))
)</f>
        <v>36</v>
      </c>
      <c r="V6">
        <f t="array" ref="V6">SUMPRODUCT(
    INDEX('Master Answer Key'!$B$4:$AU$394,0,ROW(V6)), 
    INDEX('COMMATS-Correct-Items'!$A$2:$AN$392,0,COLUMN(V7))
)</f>
        <v>34</v>
      </c>
      <c r="W6">
        <f t="array" ref="W6">SUMPRODUCT(
    INDEX('Master Answer Key'!$B$4:$AU$394,0,ROW(W6)), 
    INDEX('COMMATS-Correct-Items'!$A$2:$AN$392,0,COLUMN(W7))
)</f>
        <v>21</v>
      </c>
      <c r="X6">
        <f t="array" ref="X6">SUMPRODUCT(
    INDEX('Master Answer Key'!$B$4:$AU$394,0,ROW(X6)), 
    INDEX('COMMATS-Correct-Items'!$A$2:$AN$392,0,COLUMN(X7))
)</f>
        <v>31</v>
      </c>
      <c r="Y6">
        <f t="array" ref="Y6">SUMPRODUCT(
    INDEX('Master Answer Key'!$B$4:$AU$394,0,ROW(Y6)), 
    INDEX('COMMATS-Correct-Items'!$A$2:$AN$392,0,COLUMN(Y7))
)</f>
        <v>15</v>
      </c>
      <c r="Z6">
        <f t="array" ref="Z6">SUMPRODUCT(
    INDEX('Master Answer Key'!$B$4:$AU$394,0,ROW(Z6)), 
    INDEX('COMMATS-Correct-Items'!$A$2:$AN$392,0,COLUMN(Z7))
)</f>
        <v>29</v>
      </c>
      <c r="AA6">
        <f t="array" ref="AA6">SUMPRODUCT(
    INDEX('Master Answer Key'!$B$4:$AU$394,0,ROW(AA6)), 
    INDEX('COMMATS-Correct-Items'!$A$2:$AN$392,0,COLUMN(AA7))
)</f>
        <v>38</v>
      </c>
      <c r="AB6">
        <f t="array" ref="AB6">SUMPRODUCT(
    INDEX('Master Answer Key'!$B$4:$AU$394,0,ROW(AB6)), 
    INDEX('COMMATS-Correct-Items'!$A$2:$AN$392,0,COLUMN(AB7))
)</f>
        <v>35</v>
      </c>
      <c r="AC6">
        <f t="array" ref="AC6">SUMPRODUCT(
    INDEX('Master Answer Key'!$B$4:$AU$394,0,ROW(AC6)), 
    INDEX('COMMATS-Correct-Items'!$A$2:$AN$392,0,COLUMN(AC7))
)</f>
        <v>28</v>
      </c>
      <c r="AD6">
        <f t="array" ref="AD6">SUMPRODUCT(
    INDEX('Master Answer Key'!$B$4:$AU$394,0,ROW(AD6)), 
    INDEX('COMMATS-Correct-Items'!$A$2:$AN$392,0,COLUMN(AD7))
)</f>
        <v>32</v>
      </c>
      <c r="AE6">
        <f t="array" ref="AE6">SUMPRODUCT(
    INDEX('Master Answer Key'!$B$4:$AU$394,0,ROW(AE6)), 
    INDEX('COMMATS-Correct-Items'!$A$2:$AN$392,0,COLUMN(AE7))
)</f>
        <v>26</v>
      </c>
      <c r="AF6">
        <f t="array" ref="AF6">SUMPRODUCT(
    INDEX('Master Answer Key'!$B$4:$AU$394,0,ROW(AF6)), 
    INDEX('COMMATS-Correct-Items'!$A$2:$AN$392,0,COLUMN(AF7))
)</f>
        <v>24</v>
      </c>
      <c r="AG6">
        <f t="array" ref="AG6">SUMPRODUCT(
    INDEX('Master Answer Key'!$B$4:$AU$394,0,ROW(AG6)), 
    INDEX('COMMATS-Correct-Items'!$A$2:$AN$392,0,COLUMN(AG7))
)</f>
        <v>35</v>
      </c>
      <c r="AH6">
        <f t="array" ref="AH6">SUMPRODUCT(
    INDEX('Master Answer Key'!$B$4:$AU$394,0,ROW(AH6)), 
    INDEX('COMMATS-Correct-Items'!$A$2:$AN$392,0,COLUMN(AH7))
)</f>
        <v>36</v>
      </c>
      <c r="AI6">
        <f t="array" ref="AI6">SUMPRODUCT(
    INDEX('Master Answer Key'!$B$4:$AU$394,0,ROW(AI6)), 
    INDEX('COMMATS-Correct-Items'!$A$2:$AN$392,0,COLUMN(AI7))
)</f>
        <v>38</v>
      </c>
      <c r="AJ6">
        <f t="array" ref="AJ6">SUMPRODUCT(
    INDEX('Master Answer Key'!$B$4:$AU$394,0,ROW(AJ6)), 
    INDEX('COMMATS-Correct-Items'!$A$2:$AN$392,0,COLUMN(AJ7))
)</f>
        <v>33</v>
      </c>
      <c r="AK6">
        <f t="array" ref="AK6">SUMPRODUCT(
    INDEX('Master Answer Key'!$B$4:$AU$394,0,ROW(AK6)), 
    INDEX('COMMATS-Correct-Items'!$A$2:$AN$392,0,COLUMN(AK7))
)</f>
        <v>33</v>
      </c>
      <c r="AL6">
        <f t="array" ref="AL6">SUMPRODUCT(
    INDEX('Master Answer Key'!$B$4:$AU$394,0,ROW(AL6)), 
    INDEX('COMMATS-Correct-Items'!$A$2:$AN$392,0,COLUMN(AL7))
)</f>
        <v>33</v>
      </c>
      <c r="AM6">
        <f t="array" ref="AM6">SUMPRODUCT(
    INDEX('Master Answer Key'!$B$4:$AU$394,0,ROW(AM6)), 
    INDEX('COMMATS-Correct-Items'!$A$2:$AN$392,0,COLUMN(AM7))
)</f>
        <v>25</v>
      </c>
      <c r="AN6">
        <f t="array" ref="AN6">SUMPRODUCT(
    INDEX('Master Answer Key'!$B$4:$AU$394,0,ROW(AN6)), 
    INDEX('COMMATS-Correct-Items'!$A$2:$AN$392,0,COLUMN(AN7))
)</f>
        <v>19</v>
      </c>
      <c r="AP6" s="45">
        <v>35.0</v>
      </c>
      <c r="AQ6" s="45">
        <v>39.0</v>
      </c>
      <c r="AR6" s="45">
        <v>0.6</v>
      </c>
      <c r="AS6" s="45">
        <v>24.0</v>
      </c>
    </row>
    <row r="7">
      <c r="A7" s="5" t="s">
        <v>41</v>
      </c>
      <c r="B7">
        <f t="array" ref="B7">SUMPRODUCT(
    INDEX('Master Answer Key'!$B$4:$AU$394,0,ROW(B7)), 
    INDEX('COMMATS-Correct-Items'!$A$2:$AN$392,0,COLUMN(B8))
)</f>
        <v>2</v>
      </c>
      <c r="C7">
        <f t="array" ref="C7">SUMPRODUCT(
    INDEX('Master Answer Key'!$B$4:$AU$394,0,ROW(C7)), 
    INDEX('COMMATS-Correct-Items'!$A$2:$AN$392,0,COLUMN(C8))
)</f>
        <v>2</v>
      </c>
      <c r="D7">
        <f t="array" ref="D7">SUMPRODUCT(
    INDEX('Master Answer Key'!$B$4:$AU$394,0,ROW(D7)), 
    INDEX('COMMATS-Correct-Items'!$A$2:$AN$392,0,COLUMN(D8))
)</f>
        <v>4</v>
      </c>
      <c r="E7">
        <f t="array" ref="E7">SUMPRODUCT(
    INDEX('Master Answer Key'!$B$4:$AU$394,0,ROW(E7)), 
    INDEX('COMMATS-Correct-Items'!$A$2:$AN$392,0,COLUMN(E8))
)</f>
        <v>2</v>
      </c>
      <c r="F7">
        <f t="array" ref="F7">SUMPRODUCT(
    INDEX('Master Answer Key'!$B$4:$AU$394,0,ROW(F7)), 
    INDEX('COMMATS-Correct-Items'!$A$2:$AN$392,0,COLUMN(F8))
)</f>
        <v>3</v>
      </c>
      <c r="G7">
        <f t="array" ref="G7">SUMPRODUCT(
    INDEX('Master Answer Key'!$B$4:$AU$394,0,ROW(G7)), 
    INDEX('COMMATS-Correct-Items'!$A$2:$AN$392,0,COLUMN(G8))
)</f>
        <v>0</v>
      </c>
      <c r="H7">
        <f t="array" ref="H7">SUMPRODUCT(
    INDEX('Master Answer Key'!$B$4:$AU$394,0,ROW(H7)), 
    INDEX('COMMATS-Correct-Items'!$A$2:$AN$392,0,COLUMN(H8))
)</f>
        <v>4</v>
      </c>
      <c r="I7">
        <f t="array" ref="I7">SUMPRODUCT(
    INDEX('Master Answer Key'!$B$4:$AU$394,0,ROW(I7)), 
    INDEX('COMMATS-Correct-Items'!$A$2:$AN$392,0,COLUMN(I8))
)</f>
        <v>2</v>
      </c>
      <c r="J7">
        <f t="array" ref="J7">SUMPRODUCT(
    INDEX('Master Answer Key'!$B$4:$AU$394,0,ROW(J7)), 
    INDEX('COMMATS-Correct-Items'!$A$2:$AN$392,0,COLUMN(J8))
)</f>
        <v>3</v>
      </c>
      <c r="K7">
        <f t="array" ref="K7">SUMPRODUCT(
    INDEX('Master Answer Key'!$B$4:$AU$394,0,ROW(K7)), 
    INDEX('COMMATS-Correct-Items'!$A$2:$AN$392,0,COLUMN(K8))
)</f>
        <v>4</v>
      </c>
      <c r="L7">
        <f t="array" ref="L7">SUMPRODUCT(
    INDEX('Master Answer Key'!$B$4:$AU$394,0,ROW(L7)), 
    INDEX('COMMATS-Correct-Items'!$A$2:$AN$392,0,COLUMN(L8))
)</f>
        <v>4</v>
      </c>
      <c r="M7">
        <f t="array" ref="M7">SUMPRODUCT(
    INDEX('Master Answer Key'!$B$4:$AU$394,0,ROW(M7)), 
    INDEX('COMMATS-Correct-Items'!$A$2:$AN$392,0,COLUMN(M8))
)</f>
        <v>4</v>
      </c>
      <c r="N7">
        <f t="array" ref="N7">SUMPRODUCT(
    INDEX('Master Answer Key'!$B$4:$AU$394,0,ROW(N7)), 
    INDEX('COMMATS-Correct-Items'!$A$2:$AN$392,0,COLUMN(N8))
)</f>
        <v>2</v>
      </c>
      <c r="O7">
        <f t="array" ref="O7">SUMPRODUCT(
    INDEX('Master Answer Key'!$B$4:$AU$394,0,ROW(O7)), 
    INDEX('COMMATS-Correct-Items'!$A$2:$AN$392,0,COLUMN(O8))
)</f>
        <v>4</v>
      </c>
      <c r="P7">
        <f t="array" ref="P7">SUMPRODUCT(
    INDEX('Master Answer Key'!$B$4:$AU$394,0,ROW(P7)), 
    INDEX('COMMATS-Correct-Items'!$A$2:$AN$392,0,COLUMN(P8))
)</f>
        <v>4</v>
      </c>
      <c r="Q7">
        <f t="array" ref="Q7">SUMPRODUCT(
    INDEX('Master Answer Key'!$B$4:$AU$394,0,ROW(Q7)), 
    INDEX('COMMATS-Correct-Items'!$A$2:$AN$392,0,COLUMN(Q8))
)</f>
        <v>2</v>
      </c>
      <c r="R7">
        <f t="array" ref="R7">SUMPRODUCT(
    INDEX('Master Answer Key'!$B$4:$AU$394,0,ROW(R7)), 
    INDEX('COMMATS-Correct-Items'!$A$2:$AN$392,0,COLUMN(R8))
)</f>
        <v>3</v>
      </c>
      <c r="S7">
        <f t="array" ref="S7">SUMPRODUCT(
    INDEX('Master Answer Key'!$B$4:$AU$394,0,ROW(S7)), 
    INDEX('COMMATS-Correct-Items'!$A$2:$AN$392,0,COLUMN(S8))
)</f>
        <v>4</v>
      </c>
      <c r="T7">
        <f t="array" ref="T7">SUMPRODUCT(
    INDEX('Master Answer Key'!$B$4:$AU$394,0,ROW(T7)), 
    INDEX('COMMATS-Correct-Items'!$A$2:$AN$392,0,COLUMN(T8))
)</f>
        <v>4</v>
      </c>
      <c r="U7">
        <f t="array" ref="U7">SUMPRODUCT(
    INDEX('Master Answer Key'!$B$4:$AU$394,0,ROW(U7)), 
    INDEX('COMMATS-Correct-Items'!$A$2:$AN$392,0,COLUMN(U8))
)</f>
        <v>4</v>
      </c>
      <c r="V7">
        <f t="array" ref="V7">SUMPRODUCT(
    INDEX('Master Answer Key'!$B$4:$AU$394,0,ROW(V7)), 
    INDEX('COMMATS-Correct-Items'!$A$2:$AN$392,0,COLUMN(V8))
)</f>
        <v>4</v>
      </c>
      <c r="W7">
        <f t="array" ref="W7">SUMPRODUCT(
    INDEX('Master Answer Key'!$B$4:$AU$394,0,ROW(W7)), 
    INDEX('COMMATS-Correct-Items'!$A$2:$AN$392,0,COLUMN(W8))
)</f>
        <v>0</v>
      </c>
      <c r="X7">
        <f t="array" ref="X7">SUMPRODUCT(
    INDEX('Master Answer Key'!$B$4:$AU$394,0,ROW(X7)), 
    INDEX('COMMATS-Correct-Items'!$A$2:$AN$392,0,COLUMN(X8))
)</f>
        <v>2</v>
      </c>
      <c r="Y7">
        <f t="array" ref="Y7">SUMPRODUCT(
    INDEX('Master Answer Key'!$B$4:$AU$394,0,ROW(Y7)), 
    INDEX('COMMATS-Correct-Items'!$A$2:$AN$392,0,COLUMN(Y8))
)</f>
        <v>0</v>
      </c>
      <c r="Z7">
        <f t="array" ref="Z7">SUMPRODUCT(
    INDEX('Master Answer Key'!$B$4:$AU$394,0,ROW(Z7)), 
    INDEX('COMMATS-Correct-Items'!$A$2:$AN$392,0,COLUMN(Z8))
)</f>
        <v>4</v>
      </c>
      <c r="AA7">
        <f t="array" ref="AA7">SUMPRODUCT(
    INDEX('Master Answer Key'!$B$4:$AU$394,0,ROW(AA7)), 
    INDEX('COMMATS-Correct-Items'!$A$2:$AN$392,0,COLUMN(AA8))
)</f>
        <v>4</v>
      </c>
      <c r="AB7">
        <f t="array" ref="AB7">SUMPRODUCT(
    INDEX('Master Answer Key'!$B$4:$AU$394,0,ROW(AB7)), 
    INDEX('COMMATS-Correct-Items'!$A$2:$AN$392,0,COLUMN(AB8))
)</f>
        <v>4</v>
      </c>
      <c r="AC7">
        <f t="array" ref="AC7">SUMPRODUCT(
    INDEX('Master Answer Key'!$B$4:$AU$394,0,ROW(AC7)), 
    INDEX('COMMATS-Correct-Items'!$A$2:$AN$392,0,COLUMN(AC8))
)</f>
        <v>3</v>
      </c>
      <c r="AD7">
        <f t="array" ref="AD7">SUMPRODUCT(
    INDEX('Master Answer Key'!$B$4:$AU$394,0,ROW(AD7)), 
    INDEX('COMMATS-Correct-Items'!$A$2:$AN$392,0,COLUMN(AD8))
)</f>
        <v>3</v>
      </c>
      <c r="AE7">
        <f t="array" ref="AE7">SUMPRODUCT(
    INDEX('Master Answer Key'!$B$4:$AU$394,0,ROW(AE7)), 
    INDEX('COMMATS-Correct-Items'!$A$2:$AN$392,0,COLUMN(AE8))
)</f>
        <v>3</v>
      </c>
      <c r="AF7">
        <f t="array" ref="AF7">SUMPRODUCT(
    INDEX('Master Answer Key'!$B$4:$AU$394,0,ROW(AF7)), 
    INDEX('COMMATS-Correct-Items'!$A$2:$AN$392,0,COLUMN(AF8))
)</f>
        <v>2</v>
      </c>
      <c r="AG7">
        <f t="array" ref="AG7">SUMPRODUCT(
    INDEX('Master Answer Key'!$B$4:$AU$394,0,ROW(AG7)), 
    INDEX('COMMATS-Correct-Items'!$A$2:$AN$392,0,COLUMN(AG8))
)</f>
        <v>3</v>
      </c>
      <c r="AH7">
        <f t="array" ref="AH7">SUMPRODUCT(
    INDEX('Master Answer Key'!$B$4:$AU$394,0,ROW(AH7)), 
    INDEX('COMMATS-Correct-Items'!$A$2:$AN$392,0,COLUMN(AH8))
)</f>
        <v>2</v>
      </c>
      <c r="AI7">
        <f t="array" ref="AI7">SUMPRODUCT(
    INDEX('Master Answer Key'!$B$4:$AU$394,0,ROW(AI7)), 
    INDEX('COMMATS-Correct-Items'!$A$2:$AN$392,0,COLUMN(AI8))
)</f>
        <v>3</v>
      </c>
      <c r="AJ7">
        <f t="array" ref="AJ7">SUMPRODUCT(
    INDEX('Master Answer Key'!$B$4:$AU$394,0,ROW(AJ7)), 
    INDEX('COMMATS-Correct-Items'!$A$2:$AN$392,0,COLUMN(AJ8))
)</f>
        <v>4</v>
      </c>
      <c r="AK7">
        <f t="array" ref="AK7">SUMPRODUCT(
    INDEX('Master Answer Key'!$B$4:$AU$394,0,ROW(AK7)), 
    INDEX('COMMATS-Correct-Items'!$A$2:$AN$392,0,COLUMN(AK8))
)</f>
        <v>4</v>
      </c>
      <c r="AL7">
        <f t="array" ref="AL7">SUMPRODUCT(
    INDEX('Master Answer Key'!$B$4:$AU$394,0,ROW(AL7)), 
    INDEX('COMMATS-Correct-Items'!$A$2:$AN$392,0,COLUMN(AL8))
)</f>
        <v>3</v>
      </c>
      <c r="AM7">
        <f t="array" ref="AM7">SUMPRODUCT(
    INDEX('Master Answer Key'!$B$4:$AU$394,0,ROW(AM7)), 
    INDEX('COMMATS-Correct-Items'!$A$2:$AN$392,0,COLUMN(AM8))
)</f>
        <v>4</v>
      </c>
      <c r="AN7">
        <f t="array" ref="AN7">SUMPRODUCT(
    INDEX('Master Answer Key'!$B$4:$AU$394,0,ROW(AN7)), 
    INDEX('COMMATS-Correct-Items'!$A$2:$AN$392,0,COLUMN(AN8))
)</f>
        <v>0</v>
      </c>
      <c r="AP7" s="45">
        <v>26.0</v>
      </c>
      <c r="AQ7" s="45">
        <v>4.0</v>
      </c>
      <c r="AR7" s="45">
        <v>0.6</v>
      </c>
      <c r="AS7" s="45">
        <v>3.0</v>
      </c>
    </row>
    <row r="8">
      <c r="A8" s="5" t="s">
        <v>42</v>
      </c>
      <c r="B8">
        <f t="array" ref="B8">SUMPRODUCT(
    INDEX('Master Answer Key'!$B$4:$AU$394,0,ROW(B8)), 
    INDEX('COMMATS-Correct-Items'!$A$2:$AN$392,0,COLUMN(B9))
)</f>
        <v>25</v>
      </c>
      <c r="C8">
        <f t="array" ref="C8">SUMPRODUCT(
    INDEX('Master Answer Key'!$B$4:$AU$394,0,ROW(C8)), 
    INDEX('COMMATS-Correct-Items'!$A$2:$AN$392,0,COLUMN(C9))
)</f>
        <v>20</v>
      </c>
      <c r="D8">
        <f t="array" ref="D8">SUMPRODUCT(
    INDEX('Master Answer Key'!$B$4:$AU$394,0,ROW(D8)), 
    INDEX('COMMATS-Correct-Items'!$A$2:$AN$392,0,COLUMN(D9))
)</f>
        <v>21</v>
      </c>
      <c r="E8">
        <f t="array" ref="E8">SUMPRODUCT(
    INDEX('Master Answer Key'!$B$4:$AU$394,0,ROW(E8)), 
    INDEX('COMMATS-Correct-Items'!$A$2:$AN$392,0,COLUMN(E9))
)</f>
        <v>25</v>
      </c>
      <c r="F8">
        <f t="array" ref="F8">SUMPRODUCT(
    INDEX('Master Answer Key'!$B$4:$AU$394,0,ROW(F8)), 
    INDEX('COMMATS-Correct-Items'!$A$2:$AN$392,0,COLUMN(F9))
)</f>
        <v>25</v>
      </c>
      <c r="G8">
        <f t="array" ref="G8">SUMPRODUCT(
    INDEX('Master Answer Key'!$B$4:$AU$394,0,ROW(G8)), 
    INDEX('COMMATS-Correct-Items'!$A$2:$AN$392,0,COLUMN(G9))
)</f>
        <v>0</v>
      </c>
      <c r="H8">
        <f t="array" ref="H8">SUMPRODUCT(
    INDEX('Master Answer Key'!$B$4:$AU$394,0,ROW(H8)), 
    INDEX('COMMATS-Correct-Items'!$A$2:$AN$392,0,COLUMN(H9))
)</f>
        <v>22</v>
      </c>
      <c r="I8">
        <f t="array" ref="I8">SUMPRODUCT(
    INDEX('Master Answer Key'!$B$4:$AU$394,0,ROW(I8)), 
    INDEX('COMMATS-Correct-Items'!$A$2:$AN$392,0,COLUMN(I9))
)</f>
        <v>17</v>
      </c>
      <c r="J8">
        <f t="array" ref="J8">SUMPRODUCT(
    INDEX('Master Answer Key'!$B$4:$AU$394,0,ROW(J8)), 
    INDEX('COMMATS-Correct-Items'!$A$2:$AN$392,0,COLUMN(J9))
)</f>
        <v>24</v>
      </c>
      <c r="K8">
        <f t="array" ref="K8">SUMPRODUCT(
    INDEX('Master Answer Key'!$B$4:$AU$394,0,ROW(K8)), 
    INDEX('COMMATS-Correct-Items'!$A$2:$AN$392,0,COLUMN(K9))
)</f>
        <v>25</v>
      </c>
      <c r="L8">
        <f t="array" ref="L8">SUMPRODUCT(
    INDEX('Master Answer Key'!$B$4:$AU$394,0,ROW(L8)), 
    INDEX('COMMATS-Correct-Items'!$A$2:$AN$392,0,COLUMN(L9))
)</f>
        <v>24</v>
      </c>
      <c r="M8">
        <f t="array" ref="M8">SUMPRODUCT(
    INDEX('Master Answer Key'!$B$4:$AU$394,0,ROW(M8)), 
    INDEX('COMMATS-Correct-Items'!$A$2:$AN$392,0,COLUMN(M9))
)</f>
        <v>25</v>
      </c>
      <c r="N8">
        <f t="array" ref="N8">SUMPRODUCT(
    INDEX('Master Answer Key'!$B$4:$AU$394,0,ROW(N8)), 
    INDEX('COMMATS-Correct-Items'!$A$2:$AN$392,0,COLUMN(N9))
)</f>
        <v>18</v>
      </c>
      <c r="O8">
        <f t="array" ref="O8">SUMPRODUCT(
    INDEX('Master Answer Key'!$B$4:$AU$394,0,ROW(O8)), 
    INDEX('COMMATS-Correct-Items'!$A$2:$AN$392,0,COLUMN(O9))
)</f>
        <v>23</v>
      </c>
      <c r="P8">
        <f t="array" ref="P8">SUMPRODUCT(
    INDEX('Master Answer Key'!$B$4:$AU$394,0,ROW(P8)), 
    INDEX('COMMATS-Correct-Items'!$A$2:$AN$392,0,COLUMN(P9))
)</f>
        <v>24</v>
      </c>
      <c r="Q8">
        <f t="array" ref="Q8">SUMPRODUCT(
    INDEX('Master Answer Key'!$B$4:$AU$394,0,ROW(Q8)), 
    INDEX('COMMATS-Correct-Items'!$A$2:$AN$392,0,COLUMN(Q9))
)</f>
        <v>22</v>
      </c>
      <c r="R8">
        <f t="array" ref="R8">SUMPRODUCT(
    INDEX('Master Answer Key'!$B$4:$AU$394,0,ROW(R8)), 
    INDEX('COMMATS-Correct-Items'!$A$2:$AN$392,0,COLUMN(R9))
)</f>
        <v>18</v>
      </c>
      <c r="S8">
        <f t="array" ref="S8">SUMPRODUCT(
    INDEX('Master Answer Key'!$B$4:$AU$394,0,ROW(S8)), 
    INDEX('COMMATS-Correct-Items'!$A$2:$AN$392,0,COLUMN(S9))
)</f>
        <v>14</v>
      </c>
      <c r="T8">
        <f t="array" ref="T8">SUMPRODUCT(
    INDEX('Master Answer Key'!$B$4:$AU$394,0,ROW(T8)), 
    INDEX('COMMATS-Correct-Items'!$A$2:$AN$392,0,COLUMN(T9))
)</f>
        <v>22</v>
      </c>
      <c r="U8">
        <f t="array" ref="U8">SUMPRODUCT(
    INDEX('Master Answer Key'!$B$4:$AU$394,0,ROW(U8)), 
    INDEX('COMMATS-Correct-Items'!$A$2:$AN$392,0,COLUMN(U9))
)</f>
        <v>26</v>
      </c>
      <c r="V8">
        <f t="array" ref="V8">SUMPRODUCT(
    INDEX('Master Answer Key'!$B$4:$AU$394,0,ROW(V8)), 
    INDEX('COMMATS-Correct-Items'!$A$2:$AN$392,0,COLUMN(V9))
)</f>
        <v>25</v>
      </c>
      <c r="W8">
        <f t="array" ref="W8">SUMPRODUCT(
    INDEX('Master Answer Key'!$B$4:$AU$394,0,ROW(W8)), 
    INDEX('COMMATS-Correct-Items'!$A$2:$AN$392,0,COLUMN(W9))
)</f>
        <v>5</v>
      </c>
      <c r="X8">
        <f t="array" ref="X8">SUMPRODUCT(
    INDEX('Master Answer Key'!$B$4:$AU$394,0,ROW(X8)), 
    INDEX('COMMATS-Correct-Items'!$A$2:$AN$392,0,COLUMN(X9))
)</f>
        <v>22</v>
      </c>
      <c r="Y8">
        <f t="array" ref="Y8">SUMPRODUCT(
    INDEX('Master Answer Key'!$B$4:$AU$394,0,ROW(Y8)), 
    INDEX('COMMATS-Correct-Items'!$A$2:$AN$392,0,COLUMN(Y9))
)</f>
        <v>2</v>
      </c>
      <c r="Z8">
        <f t="array" ref="Z8">SUMPRODUCT(
    INDEX('Master Answer Key'!$B$4:$AU$394,0,ROW(Z8)), 
    INDEX('COMMATS-Correct-Items'!$A$2:$AN$392,0,COLUMN(Z9))
)</f>
        <v>22</v>
      </c>
      <c r="AA8">
        <f t="array" ref="AA8">SUMPRODUCT(
    INDEX('Master Answer Key'!$B$4:$AU$394,0,ROW(AA8)), 
    INDEX('COMMATS-Correct-Items'!$A$2:$AN$392,0,COLUMN(AA9))
)</f>
        <v>26</v>
      </c>
      <c r="AB8">
        <f t="array" ref="AB8">SUMPRODUCT(
    INDEX('Master Answer Key'!$B$4:$AU$394,0,ROW(AB8)), 
    INDEX('COMMATS-Correct-Items'!$A$2:$AN$392,0,COLUMN(AB9))
)</f>
        <v>25</v>
      </c>
      <c r="AC8">
        <f t="array" ref="AC8">SUMPRODUCT(
    INDEX('Master Answer Key'!$B$4:$AU$394,0,ROW(AC8)), 
    INDEX('COMMATS-Correct-Items'!$A$2:$AN$392,0,COLUMN(AC9))
)</f>
        <v>21</v>
      </c>
      <c r="AD8">
        <f t="array" ref="AD8">SUMPRODUCT(
    INDEX('Master Answer Key'!$B$4:$AU$394,0,ROW(AD8)), 
    INDEX('COMMATS-Correct-Items'!$A$2:$AN$392,0,COLUMN(AD9))
)</f>
        <v>26</v>
      </c>
      <c r="AE8">
        <f t="array" ref="AE8">SUMPRODUCT(
    INDEX('Master Answer Key'!$B$4:$AU$394,0,ROW(AE8)), 
    INDEX('COMMATS-Correct-Items'!$A$2:$AN$392,0,COLUMN(AE9))
)</f>
        <v>21</v>
      </c>
      <c r="AF8">
        <f t="array" ref="AF8">SUMPRODUCT(
    INDEX('Master Answer Key'!$B$4:$AU$394,0,ROW(AF8)), 
    INDEX('COMMATS-Correct-Items'!$A$2:$AN$392,0,COLUMN(AF9))
)</f>
        <v>8</v>
      </c>
      <c r="AG8">
        <f t="array" ref="AG8">SUMPRODUCT(
    INDEX('Master Answer Key'!$B$4:$AU$394,0,ROW(AG8)), 
    INDEX('COMMATS-Correct-Items'!$A$2:$AN$392,0,COLUMN(AG9))
)</f>
        <v>19</v>
      </c>
      <c r="AH8">
        <f t="array" ref="AH8">SUMPRODUCT(
    INDEX('Master Answer Key'!$B$4:$AU$394,0,ROW(AH8)), 
    INDEX('COMMATS-Correct-Items'!$A$2:$AN$392,0,COLUMN(AH9))
)</f>
        <v>24</v>
      </c>
      <c r="AI8">
        <f t="array" ref="AI8">SUMPRODUCT(
    INDEX('Master Answer Key'!$B$4:$AU$394,0,ROW(AI8)), 
    INDEX('COMMATS-Correct-Items'!$A$2:$AN$392,0,COLUMN(AI9))
)</f>
        <v>25</v>
      </c>
      <c r="AJ8">
        <f t="array" ref="AJ8">SUMPRODUCT(
    INDEX('Master Answer Key'!$B$4:$AU$394,0,ROW(AJ8)), 
    INDEX('COMMATS-Correct-Items'!$A$2:$AN$392,0,COLUMN(AJ9))
)</f>
        <v>23</v>
      </c>
      <c r="AK8">
        <f t="array" ref="AK8">SUMPRODUCT(
    INDEX('Master Answer Key'!$B$4:$AU$394,0,ROW(AK8)), 
    INDEX('COMMATS-Correct-Items'!$A$2:$AN$392,0,COLUMN(AK9))
)</f>
        <v>23</v>
      </c>
      <c r="AL8">
        <f t="array" ref="AL8">SUMPRODUCT(
    INDEX('Master Answer Key'!$B$4:$AU$394,0,ROW(AL8)), 
    INDEX('COMMATS-Correct-Items'!$A$2:$AN$392,0,COLUMN(AL9))
)</f>
        <v>24</v>
      </c>
      <c r="AM8">
        <f t="array" ref="AM8">SUMPRODUCT(
    INDEX('Master Answer Key'!$B$4:$AU$394,0,ROW(AM8)), 
    INDEX('COMMATS-Correct-Items'!$A$2:$AN$392,0,COLUMN(AM9))
)</f>
        <v>19</v>
      </c>
      <c r="AN8">
        <f t="array" ref="AN8">SUMPRODUCT(
    INDEX('Master Answer Key'!$B$4:$AU$394,0,ROW(AN8)), 
    INDEX('COMMATS-Correct-Items'!$A$2:$AN$392,0,COLUMN(AN9))
)</f>
        <v>4</v>
      </c>
      <c r="AP8" s="45">
        <v>33.0</v>
      </c>
      <c r="AQ8" s="45">
        <v>27.0</v>
      </c>
      <c r="AR8" s="45">
        <v>0.6</v>
      </c>
      <c r="AS8" s="45">
        <v>17.0</v>
      </c>
    </row>
    <row r="9">
      <c r="A9" s="5" t="s">
        <v>43</v>
      </c>
      <c r="B9">
        <f t="array" ref="B9">SUMPRODUCT(
    INDEX('Master Answer Key'!$B$4:$AU$394,0,ROW(B9)), 
    INDEX('COMMATS-Correct-Items'!$A$2:$AN$392,0,COLUMN(B10))
)</f>
        <v>21</v>
      </c>
      <c r="C9">
        <f t="array" ref="C9">SUMPRODUCT(
    INDEX('Master Answer Key'!$B$4:$AU$394,0,ROW(C9)), 
    INDEX('COMMATS-Correct-Items'!$A$2:$AN$392,0,COLUMN(C10))
)</f>
        <v>13</v>
      </c>
      <c r="D9">
        <f t="array" ref="D9">SUMPRODUCT(
    INDEX('Master Answer Key'!$B$4:$AU$394,0,ROW(D9)), 
    INDEX('COMMATS-Correct-Items'!$A$2:$AN$392,0,COLUMN(D10))
)</f>
        <v>13</v>
      </c>
      <c r="E9">
        <f t="array" ref="E9">SUMPRODUCT(
    INDEX('Master Answer Key'!$B$4:$AU$394,0,ROW(E9)), 
    INDEX('COMMATS-Correct-Items'!$A$2:$AN$392,0,COLUMN(E10))
)</f>
        <v>20</v>
      </c>
      <c r="F9">
        <f t="array" ref="F9">SUMPRODUCT(
    INDEX('Master Answer Key'!$B$4:$AU$394,0,ROW(F9)), 
    INDEX('COMMATS-Correct-Items'!$A$2:$AN$392,0,COLUMN(F10))
)</f>
        <v>21</v>
      </c>
      <c r="G9">
        <f t="array" ref="G9">SUMPRODUCT(
    INDEX('Master Answer Key'!$B$4:$AU$394,0,ROW(G9)), 
    INDEX('COMMATS-Correct-Items'!$A$2:$AN$392,0,COLUMN(G10))
)</f>
        <v>0</v>
      </c>
      <c r="H9">
        <f t="array" ref="H9">SUMPRODUCT(
    INDEX('Master Answer Key'!$B$4:$AU$394,0,ROW(H9)), 
    INDEX('COMMATS-Correct-Items'!$A$2:$AN$392,0,COLUMN(H10))
)</f>
        <v>18</v>
      </c>
      <c r="I9">
        <f t="array" ref="I9">SUMPRODUCT(
    INDEX('Master Answer Key'!$B$4:$AU$394,0,ROW(I9)), 
    INDEX('COMMATS-Correct-Items'!$A$2:$AN$392,0,COLUMN(I10))
)</f>
        <v>12</v>
      </c>
      <c r="J9">
        <f t="array" ref="J9">SUMPRODUCT(
    INDEX('Master Answer Key'!$B$4:$AU$394,0,ROW(J9)), 
    INDEX('COMMATS-Correct-Items'!$A$2:$AN$392,0,COLUMN(J10))
)</f>
        <v>20</v>
      </c>
      <c r="K9">
        <f t="array" ref="K9">SUMPRODUCT(
    INDEX('Master Answer Key'!$B$4:$AU$394,0,ROW(K9)), 
    INDEX('COMMATS-Correct-Items'!$A$2:$AN$392,0,COLUMN(K10))
)</f>
        <v>22</v>
      </c>
      <c r="L9">
        <f t="array" ref="L9">SUMPRODUCT(
    INDEX('Master Answer Key'!$B$4:$AU$394,0,ROW(L9)), 
    INDEX('COMMATS-Correct-Items'!$A$2:$AN$392,0,COLUMN(L10))
)</f>
        <v>19</v>
      </c>
      <c r="M9">
        <f t="array" ref="M9">SUMPRODUCT(
    INDEX('Master Answer Key'!$B$4:$AU$394,0,ROW(M9)), 
    INDEX('COMMATS-Correct-Items'!$A$2:$AN$392,0,COLUMN(M10))
)</f>
        <v>21</v>
      </c>
      <c r="N9">
        <f t="array" ref="N9">SUMPRODUCT(
    INDEX('Master Answer Key'!$B$4:$AU$394,0,ROW(N9)), 
    INDEX('COMMATS-Correct-Items'!$A$2:$AN$392,0,COLUMN(N10))
)</f>
        <v>10</v>
      </c>
      <c r="O9">
        <f t="array" ref="O9">SUMPRODUCT(
    INDEX('Master Answer Key'!$B$4:$AU$394,0,ROW(O9)), 
    INDEX('COMMATS-Correct-Items'!$A$2:$AN$392,0,COLUMN(O10))
)</f>
        <v>19</v>
      </c>
      <c r="P9">
        <f t="array" ref="P9">SUMPRODUCT(
    INDEX('Master Answer Key'!$B$4:$AU$394,0,ROW(P9)), 
    INDEX('COMMATS-Correct-Items'!$A$2:$AN$392,0,COLUMN(P10))
)</f>
        <v>21</v>
      </c>
      <c r="Q9">
        <f t="array" ref="Q9">SUMPRODUCT(
    INDEX('Master Answer Key'!$B$4:$AU$394,0,ROW(Q9)), 
    INDEX('COMMATS-Correct-Items'!$A$2:$AN$392,0,COLUMN(Q10))
)</f>
        <v>11</v>
      </c>
      <c r="R9">
        <f t="array" ref="R9">SUMPRODUCT(
    INDEX('Master Answer Key'!$B$4:$AU$394,0,ROW(R9)), 
    INDEX('COMMATS-Correct-Items'!$A$2:$AN$392,0,COLUMN(R10))
)</f>
        <v>14</v>
      </c>
      <c r="S9">
        <f t="array" ref="S9">SUMPRODUCT(
    INDEX('Master Answer Key'!$B$4:$AU$394,0,ROW(S9)), 
    INDEX('COMMATS-Correct-Items'!$A$2:$AN$392,0,COLUMN(S10))
)</f>
        <v>10</v>
      </c>
      <c r="T9">
        <f t="array" ref="T9">SUMPRODUCT(
    INDEX('Master Answer Key'!$B$4:$AU$394,0,ROW(T9)), 
    INDEX('COMMATS-Correct-Items'!$A$2:$AN$392,0,COLUMN(T10))
)</f>
        <v>19</v>
      </c>
      <c r="U9">
        <f t="array" ref="U9">SUMPRODUCT(
    INDEX('Master Answer Key'!$B$4:$AU$394,0,ROW(U9)), 
    INDEX('COMMATS-Correct-Items'!$A$2:$AN$392,0,COLUMN(U10))
)</f>
        <v>18</v>
      </c>
      <c r="V9">
        <f t="array" ref="V9">SUMPRODUCT(
    INDEX('Master Answer Key'!$B$4:$AU$394,0,ROW(V9)), 
    INDEX('COMMATS-Correct-Items'!$A$2:$AN$392,0,COLUMN(V10))
)</f>
        <v>20</v>
      </c>
      <c r="W9">
        <f t="array" ref="W9">SUMPRODUCT(
    INDEX('Master Answer Key'!$B$4:$AU$394,0,ROW(W9)), 
    INDEX('COMMATS-Correct-Items'!$A$2:$AN$392,0,COLUMN(W10))
)</f>
        <v>6</v>
      </c>
      <c r="X9">
        <f t="array" ref="X9">SUMPRODUCT(
    INDEX('Master Answer Key'!$B$4:$AU$394,0,ROW(X9)), 
    INDEX('COMMATS-Correct-Items'!$A$2:$AN$392,0,COLUMN(X10))
)</f>
        <v>18</v>
      </c>
      <c r="Y9">
        <f t="array" ref="Y9">SUMPRODUCT(
    INDEX('Master Answer Key'!$B$4:$AU$394,0,ROW(Y9)), 
    INDEX('COMMATS-Correct-Items'!$A$2:$AN$392,0,COLUMN(Y10))
)</f>
        <v>1</v>
      </c>
      <c r="Z9">
        <f t="array" ref="Z9">SUMPRODUCT(
    INDEX('Master Answer Key'!$B$4:$AU$394,0,ROW(Z9)), 
    INDEX('COMMATS-Correct-Items'!$A$2:$AN$392,0,COLUMN(Z10))
)</f>
        <v>19</v>
      </c>
      <c r="AA9">
        <f t="array" ref="AA9">SUMPRODUCT(
    INDEX('Master Answer Key'!$B$4:$AU$394,0,ROW(AA9)), 
    INDEX('COMMATS-Correct-Items'!$A$2:$AN$392,0,COLUMN(AA10))
)</f>
        <v>22</v>
      </c>
      <c r="AB9">
        <f t="array" ref="AB9">SUMPRODUCT(
    INDEX('Master Answer Key'!$B$4:$AU$394,0,ROW(AB9)), 
    INDEX('COMMATS-Correct-Items'!$A$2:$AN$392,0,COLUMN(AB10))
)</f>
        <v>20</v>
      </c>
      <c r="AC9">
        <f t="array" ref="AC9">SUMPRODUCT(
    INDEX('Master Answer Key'!$B$4:$AU$394,0,ROW(AC9)), 
    INDEX('COMMATS-Correct-Items'!$A$2:$AN$392,0,COLUMN(AC10))
)</f>
        <v>19</v>
      </c>
      <c r="AD9">
        <f t="array" ref="AD9">SUMPRODUCT(
    INDEX('Master Answer Key'!$B$4:$AU$394,0,ROW(AD9)), 
    INDEX('COMMATS-Correct-Items'!$A$2:$AN$392,0,COLUMN(AD10))
)</f>
        <v>21</v>
      </c>
      <c r="AE9">
        <f t="array" ref="AE9">SUMPRODUCT(
    INDEX('Master Answer Key'!$B$4:$AU$394,0,ROW(AE9)), 
    INDEX('COMMATS-Correct-Items'!$A$2:$AN$392,0,COLUMN(AE10))
)</f>
        <v>14</v>
      </c>
      <c r="AF9">
        <f t="array" ref="AF9">SUMPRODUCT(
    INDEX('Master Answer Key'!$B$4:$AU$394,0,ROW(AF9)), 
    INDEX('COMMATS-Correct-Items'!$A$2:$AN$392,0,COLUMN(AF10))
)</f>
        <v>10</v>
      </c>
      <c r="AG9">
        <f t="array" ref="AG9">SUMPRODUCT(
    INDEX('Master Answer Key'!$B$4:$AU$394,0,ROW(AG9)), 
    INDEX('COMMATS-Correct-Items'!$A$2:$AN$392,0,COLUMN(AG10))
)</f>
        <v>19</v>
      </c>
      <c r="AH9">
        <f t="array" ref="AH9">SUMPRODUCT(
    INDEX('Master Answer Key'!$B$4:$AU$394,0,ROW(AH9)), 
    INDEX('COMMATS-Correct-Items'!$A$2:$AN$392,0,COLUMN(AH10))
)</f>
        <v>19</v>
      </c>
      <c r="AI9">
        <f t="array" ref="AI9">SUMPRODUCT(
    INDEX('Master Answer Key'!$B$4:$AU$394,0,ROW(AI9)), 
    INDEX('COMMATS-Correct-Items'!$A$2:$AN$392,0,COLUMN(AI10))
)</f>
        <v>20</v>
      </c>
      <c r="AJ9">
        <f t="array" ref="AJ9">SUMPRODUCT(
    INDEX('Master Answer Key'!$B$4:$AU$394,0,ROW(AJ9)), 
    INDEX('COMMATS-Correct-Items'!$A$2:$AN$392,0,COLUMN(AJ10))
)</f>
        <v>18</v>
      </c>
      <c r="AK9">
        <f t="array" ref="AK9">SUMPRODUCT(
    INDEX('Master Answer Key'!$B$4:$AU$394,0,ROW(AK9)), 
    INDEX('COMMATS-Correct-Items'!$A$2:$AN$392,0,COLUMN(AK10))
)</f>
        <v>13</v>
      </c>
      <c r="AL9">
        <f t="array" ref="AL9">SUMPRODUCT(
    INDEX('Master Answer Key'!$B$4:$AU$394,0,ROW(AL9)), 
    INDEX('COMMATS-Correct-Items'!$A$2:$AN$392,0,COLUMN(AL10))
)</f>
        <v>18</v>
      </c>
      <c r="AM9">
        <f t="array" ref="AM9">SUMPRODUCT(
    INDEX('Master Answer Key'!$B$4:$AU$394,0,ROW(AM9)), 
    INDEX('COMMATS-Correct-Items'!$A$2:$AN$392,0,COLUMN(AM10))
)</f>
        <v>14</v>
      </c>
      <c r="AN9">
        <f t="array" ref="AN9">SUMPRODUCT(
    INDEX('Master Answer Key'!$B$4:$AU$394,0,ROW(AN9)), 
    INDEX('COMMATS-Correct-Items'!$A$2:$AN$392,0,COLUMN(AN10))
)</f>
        <v>4</v>
      </c>
      <c r="AP9" s="45">
        <v>24.0</v>
      </c>
      <c r="AQ9" s="45">
        <v>24.0</v>
      </c>
      <c r="AR9" s="45">
        <v>0.6</v>
      </c>
      <c r="AS9" s="45">
        <v>15.0</v>
      </c>
    </row>
    <row r="10">
      <c r="A10" s="5" t="s">
        <v>44</v>
      </c>
      <c r="B10">
        <f t="array" ref="B10">SUMPRODUCT(
    INDEX('Master Answer Key'!$B$4:$AU$394,0,ROW(B10)), 
    INDEX('COMMATS-Correct-Items'!$A$2:$AN$392,0,COLUMN(B11))
)</f>
        <v>23</v>
      </c>
      <c r="C10">
        <f t="array" ref="C10">SUMPRODUCT(
    INDEX('Master Answer Key'!$B$4:$AU$394,0,ROW(C10)), 
    INDEX('COMMATS-Correct-Items'!$A$2:$AN$392,0,COLUMN(C11))
)</f>
        <v>31</v>
      </c>
      <c r="D10">
        <f t="array" ref="D10">SUMPRODUCT(
    INDEX('Master Answer Key'!$B$4:$AU$394,0,ROW(D10)), 
    INDEX('COMMATS-Correct-Items'!$A$2:$AN$392,0,COLUMN(D11))
)</f>
        <v>29</v>
      </c>
      <c r="E10">
        <f t="array" ref="E10">SUMPRODUCT(
    INDEX('Master Answer Key'!$B$4:$AU$394,0,ROW(E10)), 
    INDEX('COMMATS-Correct-Items'!$A$2:$AN$392,0,COLUMN(E11))
)</f>
        <v>26</v>
      </c>
      <c r="F10">
        <f t="array" ref="F10">SUMPRODUCT(
    INDEX('Master Answer Key'!$B$4:$AU$394,0,ROW(F10)), 
    INDEX('COMMATS-Correct-Items'!$A$2:$AN$392,0,COLUMN(F11))
)</f>
        <v>28</v>
      </c>
      <c r="G10">
        <f t="array" ref="G10">SUMPRODUCT(
    INDEX('Master Answer Key'!$B$4:$AU$394,0,ROW(G10)), 
    INDEX('COMMATS-Correct-Items'!$A$2:$AN$392,0,COLUMN(G11))
)</f>
        <v>0</v>
      </c>
      <c r="H10">
        <f t="array" ref="H10">SUMPRODUCT(
    INDEX('Master Answer Key'!$B$4:$AU$394,0,ROW(H10)), 
    INDEX('COMMATS-Correct-Items'!$A$2:$AN$392,0,COLUMN(H11))
)</f>
        <v>27</v>
      </c>
      <c r="I10">
        <f t="array" ref="I10">SUMPRODUCT(
    INDEX('Master Answer Key'!$B$4:$AU$394,0,ROW(I10)), 
    INDEX('COMMATS-Correct-Items'!$A$2:$AN$392,0,COLUMN(I11))
)</f>
        <v>17</v>
      </c>
      <c r="J10">
        <f t="array" ref="J10">SUMPRODUCT(
    INDEX('Master Answer Key'!$B$4:$AU$394,0,ROW(J10)), 
    INDEX('COMMATS-Correct-Items'!$A$2:$AN$392,0,COLUMN(J11))
)</f>
        <v>30</v>
      </c>
      <c r="K10">
        <f t="array" ref="K10">SUMPRODUCT(
    INDEX('Master Answer Key'!$B$4:$AU$394,0,ROW(K10)), 
    INDEX('COMMATS-Correct-Items'!$A$2:$AN$392,0,COLUMN(K11))
)</f>
        <v>25</v>
      </c>
      <c r="L10">
        <f t="array" ref="L10">SUMPRODUCT(
    INDEX('Master Answer Key'!$B$4:$AU$394,0,ROW(L10)), 
    INDEX('COMMATS-Correct-Items'!$A$2:$AN$392,0,COLUMN(L11))
)</f>
        <v>27</v>
      </c>
      <c r="M10">
        <f t="array" ref="M10">SUMPRODUCT(
    INDEX('Master Answer Key'!$B$4:$AU$394,0,ROW(M10)), 
    INDEX('COMMATS-Correct-Items'!$A$2:$AN$392,0,COLUMN(M11))
)</f>
        <v>30</v>
      </c>
      <c r="N10">
        <f t="array" ref="N10">SUMPRODUCT(
    INDEX('Master Answer Key'!$B$4:$AU$394,0,ROW(N10)), 
    INDEX('COMMATS-Correct-Items'!$A$2:$AN$392,0,COLUMN(N11))
)</f>
        <v>17</v>
      </c>
      <c r="O10">
        <f t="array" ref="O10">SUMPRODUCT(
    INDEX('Master Answer Key'!$B$4:$AU$394,0,ROW(O10)), 
    INDEX('COMMATS-Correct-Items'!$A$2:$AN$392,0,COLUMN(O11))
)</f>
        <v>30</v>
      </c>
      <c r="P10">
        <f t="array" ref="P10">SUMPRODUCT(
    INDEX('Master Answer Key'!$B$4:$AU$394,0,ROW(P10)), 
    INDEX('COMMATS-Correct-Items'!$A$2:$AN$392,0,COLUMN(P11))
)</f>
        <v>31</v>
      </c>
      <c r="Q10">
        <f t="array" ref="Q10">SUMPRODUCT(
    INDEX('Master Answer Key'!$B$4:$AU$394,0,ROW(Q10)), 
    INDEX('COMMATS-Correct-Items'!$A$2:$AN$392,0,COLUMN(Q11))
)</f>
        <v>28</v>
      </c>
      <c r="R10">
        <f t="array" ref="R10">SUMPRODUCT(
    INDEX('Master Answer Key'!$B$4:$AU$394,0,ROW(R10)), 
    INDEX('COMMATS-Correct-Items'!$A$2:$AN$392,0,COLUMN(R11))
)</f>
        <v>23</v>
      </c>
      <c r="S10">
        <f t="array" ref="S10">SUMPRODUCT(
    INDEX('Master Answer Key'!$B$4:$AU$394,0,ROW(S10)), 
    INDEX('COMMATS-Correct-Items'!$A$2:$AN$392,0,COLUMN(S11))
)</f>
        <v>15</v>
      </c>
      <c r="T10">
        <f t="array" ref="T10">SUMPRODUCT(
    INDEX('Master Answer Key'!$B$4:$AU$394,0,ROW(T10)), 
    INDEX('COMMATS-Correct-Items'!$A$2:$AN$392,0,COLUMN(T11))
)</f>
        <v>26</v>
      </c>
      <c r="U10">
        <f t="array" ref="U10">SUMPRODUCT(
    INDEX('Master Answer Key'!$B$4:$AU$394,0,ROW(U10)), 
    INDEX('COMMATS-Correct-Items'!$A$2:$AN$392,0,COLUMN(U11))
)</f>
        <v>23</v>
      </c>
      <c r="V10">
        <f t="array" ref="V10">SUMPRODUCT(
    INDEX('Master Answer Key'!$B$4:$AU$394,0,ROW(V10)), 
    INDEX('COMMATS-Correct-Items'!$A$2:$AN$392,0,COLUMN(V11))
)</f>
        <v>28</v>
      </c>
      <c r="W10">
        <f t="array" ref="W10">SUMPRODUCT(
    INDEX('Master Answer Key'!$B$4:$AU$394,0,ROW(W10)), 
    INDEX('COMMATS-Correct-Items'!$A$2:$AN$392,0,COLUMN(W11))
)</f>
        <v>4</v>
      </c>
      <c r="X10">
        <f t="array" ref="X10">SUMPRODUCT(
    INDEX('Master Answer Key'!$B$4:$AU$394,0,ROW(X10)), 
    INDEX('COMMATS-Correct-Items'!$A$2:$AN$392,0,COLUMN(X11))
)</f>
        <v>25</v>
      </c>
      <c r="Y10">
        <f t="array" ref="Y10">SUMPRODUCT(
    INDEX('Master Answer Key'!$B$4:$AU$394,0,ROW(Y10)), 
    INDEX('COMMATS-Correct-Items'!$A$2:$AN$392,0,COLUMN(Y11))
)</f>
        <v>0</v>
      </c>
      <c r="Z10">
        <f t="array" ref="Z10">SUMPRODUCT(
    INDEX('Master Answer Key'!$B$4:$AU$394,0,ROW(Z10)), 
    INDEX('COMMATS-Correct-Items'!$A$2:$AN$392,0,COLUMN(Z11))
)</f>
        <v>28</v>
      </c>
      <c r="AA10">
        <f t="array" ref="AA10">SUMPRODUCT(
    INDEX('Master Answer Key'!$B$4:$AU$394,0,ROW(AA10)), 
    INDEX('COMMATS-Correct-Items'!$A$2:$AN$392,0,COLUMN(AA11))
)</f>
        <v>29</v>
      </c>
      <c r="AB10">
        <f t="array" ref="AB10">SUMPRODUCT(
    INDEX('Master Answer Key'!$B$4:$AU$394,0,ROW(AB10)), 
    INDEX('COMMATS-Correct-Items'!$A$2:$AN$392,0,COLUMN(AB11))
)</f>
        <v>29</v>
      </c>
      <c r="AC10">
        <f t="array" ref="AC10">SUMPRODUCT(
    INDEX('Master Answer Key'!$B$4:$AU$394,0,ROW(AC10)), 
    INDEX('COMMATS-Correct-Items'!$A$2:$AN$392,0,COLUMN(AC11))
)</f>
        <v>26</v>
      </c>
      <c r="AD10">
        <f t="array" ref="AD10">SUMPRODUCT(
    INDEX('Master Answer Key'!$B$4:$AU$394,0,ROW(AD10)), 
    INDEX('COMMATS-Correct-Items'!$A$2:$AN$392,0,COLUMN(AD11))
)</f>
        <v>30</v>
      </c>
      <c r="AE10">
        <f t="array" ref="AE10">SUMPRODUCT(
    INDEX('Master Answer Key'!$B$4:$AU$394,0,ROW(AE10)), 
    INDEX('COMMATS-Correct-Items'!$A$2:$AN$392,0,COLUMN(AE11))
)</f>
        <v>18</v>
      </c>
      <c r="AF10">
        <f t="array" ref="AF10">SUMPRODUCT(
    INDEX('Master Answer Key'!$B$4:$AU$394,0,ROW(AF10)), 
    INDEX('COMMATS-Correct-Items'!$A$2:$AN$392,0,COLUMN(AF11))
)</f>
        <v>14</v>
      </c>
      <c r="AG10">
        <f t="array" ref="AG10">SUMPRODUCT(
    INDEX('Master Answer Key'!$B$4:$AU$394,0,ROW(AG10)), 
    INDEX('COMMATS-Correct-Items'!$A$2:$AN$392,0,COLUMN(AG11))
)</f>
        <v>28</v>
      </c>
      <c r="AH10">
        <f t="array" ref="AH10">SUMPRODUCT(
    INDEX('Master Answer Key'!$B$4:$AU$394,0,ROW(AH10)), 
    INDEX('COMMATS-Correct-Items'!$A$2:$AN$392,0,COLUMN(AH11))
)</f>
        <v>29</v>
      </c>
      <c r="AI10">
        <f t="array" ref="AI10">SUMPRODUCT(
    INDEX('Master Answer Key'!$B$4:$AU$394,0,ROW(AI10)), 
    INDEX('COMMATS-Correct-Items'!$A$2:$AN$392,0,COLUMN(AI11))
)</f>
        <v>32</v>
      </c>
      <c r="AJ10">
        <f t="array" ref="AJ10">SUMPRODUCT(
    INDEX('Master Answer Key'!$B$4:$AU$394,0,ROW(AJ10)), 
    INDEX('COMMATS-Correct-Items'!$A$2:$AN$392,0,COLUMN(AJ11))
)</f>
        <v>25</v>
      </c>
      <c r="AK10">
        <f t="array" ref="AK10">SUMPRODUCT(
    INDEX('Master Answer Key'!$B$4:$AU$394,0,ROW(AK10)), 
    INDEX('COMMATS-Correct-Items'!$A$2:$AN$392,0,COLUMN(AK11))
)</f>
        <v>27</v>
      </c>
      <c r="AL10">
        <f t="array" ref="AL10">SUMPRODUCT(
    INDEX('Master Answer Key'!$B$4:$AU$394,0,ROW(AL10)), 
    INDEX('COMMATS-Correct-Items'!$A$2:$AN$392,0,COLUMN(AL11))
)</f>
        <v>27</v>
      </c>
      <c r="AM10">
        <f t="array" ref="AM10">SUMPRODUCT(
    INDEX('Master Answer Key'!$B$4:$AU$394,0,ROW(AM10)), 
    INDEX('COMMATS-Correct-Items'!$A$2:$AN$392,0,COLUMN(AM11))
)</f>
        <v>27</v>
      </c>
      <c r="AN10">
        <f t="array" ref="AN10">SUMPRODUCT(
    INDEX('Master Answer Key'!$B$4:$AU$394,0,ROW(AN10)), 
    INDEX('COMMATS-Correct-Items'!$A$2:$AN$392,0,COLUMN(AN11))
)</f>
        <v>2</v>
      </c>
      <c r="AP10" s="45">
        <v>30.0</v>
      </c>
      <c r="AQ10" s="45">
        <v>35.0</v>
      </c>
      <c r="AR10" s="45">
        <v>0.6</v>
      </c>
      <c r="AS10" s="45">
        <v>21.0</v>
      </c>
    </row>
    <row r="11">
      <c r="A11" s="5" t="s">
        <v>45</v>
      </c>
      <c r="B11">
        <f t="array" ref="B11">SUMPRODUCT(
    INDEX('Master Answer Key'!$B$4:$AU$394,0,ROW(B11)), 
    INDEX('COMMATS-Correct-Items'!$A$2:$AN$392,0,COLUMN(B12))
)</f>
        <v>28</v>
      </c>
      <c r="C11">
        <f t="array" ref="C11">SUMPRODUCT(
    INDEX('Master Answer Key'!$B$4:$AU$394,0,ROW(C11)), 
    INDEX('COMMATS-Correct-Items'!$A$2:$AN$392,0,COLUMN(C12))
)</f>
        <v>25</v>
      </c>
      <c r="D11">
        <f t="array" ref="D11">SUMPRODUCT(
    INDEX('Master Answer Key'!$B$4:$AU$394,0,ROW(D11)), 
    INDEX('COMMATS-Correct-Items'!$A$2:$AN$392,0,COLUMN(D12))
)</f>
        <v>15</v>
      </c>
      <c r="E11">
        <f t="array" ref="E11">SUMPRODUCT(
    INDEX('Master Answer Key'!$B$4:$AU$394,0,ROW(E11)), 
    INDEX('COMMATS-Correct-Items'!$A$2:$AN$392,0,COLUMN(E12))
)</f>
        <v>27</v>
      </c>
      <c r="F11">
        <f t="array" ref="F11">SUMPRODUCT(
    INDEX('Master Answer Key'!$B$4:$AU$394,0,ROW(F11)), 
    INDEX('COMMATS-Correct-Items'!$A$2:$AN$392,0,COLUMN(F12))
)</f>
        <v>27</v>
      </c>
      <c r="G11">
        <f t="array" ref="G11">SUMPRODUCT(
    INDEX('Master Answer Key'!$B$4:$AU$394,0,ROW(G11)), 
    INDEX('COMMATS-Correct-Items'!$A$2:$AN$392,0,COLUMN(G12))
)</f>
        <v>1</v>
      </c>
      <c r="H11">
        <f t="array" ref="H11">SUMPRODUCT(
    INDEX('Master Answer Key'!$B$4:$AU$394,0,ROW(H11)), 
    INDEX('COMMATS-Correct-Items'!$A$2:$AN$392,0,COLUMN(H12))
)</f>
        <v>21</v>
      </c>
      <c r="I11">
        <f t="array" ref="I11">SUMPRODUCT(
    INDEX('Master Answer Key'!$B$4:$AU$394,0,ROW(I11)), 
    INDEX('COMMATS-Correct-Items'!$A$2:$AN$392,0,COLUMN(I12))
)</f>
        <v>8</v>
      </c>
      <c r="J11">
        <f t="array" ref="J11">SUMPRODUCT(
    INDEX('Master Answer Key'!$B$4:$AU$394,0,ROW(J11)), 
    INDEX('COMMATS-Correct-Items'!$A$2:$AN$392,0,COLUMN(J12))
)</f>
        <v>26</v>
      </c>
      <c r="K11">
        <f t="array" ref="K11">SUMPRODUCT(
    INDEX('Master Answer Key'!$B$4:$AU$394,0,ROW(K11)), 
    INDEX('COMMATS-Correct-Items'!$A$2:$AN$392,0,COLUMN(K12))
)</f>
        <v>17</v>
      </c>
      <c r="L11">
        <f t="array" ref="L11">SUMPRODUCT(
    INDEX('Master Answer Key'!$B$4:$AU$394,0,ROW(L11)), 
    INDEX('COMMATS-Correct-Items'!$A$2:$AN$392,0,COLUMN(L12))
)</f>
        <v>25</v>
      </c>
      <c r="M11">
        <f t="array" ref="M11">SUMPRODUCT(
    INDEX('Master Answer Key'!$B$4:$AU$394,0,ROW(M11)), 
    INDEX('COMMATS-Correct-Items'!$A$2:$AN$392,0,COLUMN(M12))
)</f>
        <v>26</v>
      </c>
      <c r="N11">
        <f t="array" ref="N11">SUMPRODUCT(
    INDEX('Master Answer Key'!$B$4:$AU$394,0,ROW(N11)), 
    INDEX('COMMATS-Correct-Items'!$A$2:$AN$392,0,COLUMN(N12))
)</f>
        <v>15</v>
      </c>
      <c r="O11">
        <f t="array" ref="O11">SUMPRODUCT(
    INDEX('Master Answer Key'!$B$4:$AU$394,0,ROW(O11)), 
    INDEX('COMMATS-Correct-Items'!$A$2:$AN$392,0,COLUMN(O12))
)</f>
        <v>20</v>
      </c>
      <c r="P11">
        <f t="array" ref="P11">SUMPRODUCT(
    INDEX('Master Answer Key'!$B$4:$AU$394,0,ROW(P11)), 
    INDEX('COMMATS-Correct-Items'!$A$2:$AN$392,0,COLUMN(P12))
)</f>
        <v>20</v>
      </c>
      <c r="Q11">
        <f t="array" ref="Q11">SUMPRODUCT(
    INDEX('Master Answer Key'!$B$4:$AU$394,0,ROW(Q11)), 
    INDEX('COMMATS-Correct-Items'!$A$2:$AN$392,0,COLUMN(Q12))
)</f>
        <v>12</v>
      </c>
      <c r="R11">
        <f t="array" ref="R11">SUMPRODUCT(
    INDEX('Master Answer Key'!$B$4:$AU$394,0,ROW(R11)), 
    INDEX('COMMATS-Correct-Items'!$A$2:$AN$392,0,COLUMN(R12))
)</f>
        <v>14</v>
      </c>
      <c r="S11">
        <f t="array" ref="S11">SUMPRODUCT(
    INDEX('Master Answer Key'!$B$4:$AU$394,0,ROW(S11)), 
    INDEX('COMMATS-Correct-Items'!$A$2:$AN$392,0,COLUMN(S12))
)</f>
        <v>10</v>
      </c>
      <c r="T11">
        <f t="array" ref="T11">SUMPRODUCT(
    INDEX('Master Answer Key'!$B$4:$AU$394,0,ROW(T11)), 
    INDEX('COMMATS-Correct-Items'!$A$2:$AN$392,0,COLUMN(T12))
)</f>
        <v>16</v>
      </c>
      <c r="U11">
        <f t="array" ref="U11">SUMPRODUCT(
    INDEX('Master Answer Key'!$B$4:$AU$394,0,ROW(U11)), 
    INDEX('COMMATS-Correct-Items'!$A$2:$AN$392,0,COLUMN(U12))
)</f>
        <v>23</v>
      </c>
      <c r="V11">
        <f t="array" ref="V11">SUMPRODUCT(
    INDEX('Master Answer Key'!$B$4:$AU$394,0,ROW(V11)), 
    INDEX('COMMATS-Correct-Items'!$A$2:$AN$392,0,COLUMN(V12))
)</f>
        <v>22</v>
      </c>
      <c r="W11">
        <f t="array" ref="W11">SUMPRODUCT(
    INDEX('Master Answer Key'!$B$4:$AU$394,0,ROW(W11)), 
    INDEX('COMMATS-Correct-Items'!$A$2:$AN$392,0,COLUMN(W12))
)</f>
        <v>1</v>
      </c>
      <c r="X11">
        <f t="array" ref="X11">SUMPRODUCT(
    INDEX('Master Answer Key'!$B$4:$AU$394,0,ROW(X11)), 
    INDEX('COMMATS-Correct-Items'!$A$2:$AN$392,0,COLUMN(X12))
)</f>
        <v>18</v>
      </c>
      <c r="Y11">
        <f t="array" ref="Y11">SUMPRODUCT(
    INDEX('Master Answer Key'!$B$4:$AU$394,0,ROW(Y11)), 
    INDEX('COMMATS-Correct-Items'!$A$2:$AN$392,0,COLUMN(Y12))
)</f>
        <v>2</v>
      </c>
      <c r="Z11">
        <f t="array" ref="Z11">SUMPRODUCT(
    INDEX('Master Answer Key'!$B$4:$AU$394,0,ROW(Z11)), 
    INDEX('COMMATS-Correct-Items'!$A$2:$AN$392,0,COLUMN(Z12))
)</f>
        <v>2</v>
      </c>
      <c r="AA11">
        <f t="array" ref="AA11">SUMPRODUCT(
    INDEX('Master Answer Key'!$B$4:$AU$394,0,ROW(AA11)), 
    INDEX('COMMATS-Correct-Items'!$A$2:$AN$392,0,COLUMN(AA12))
)</f>
        <v>22</v>
      </c>
      <c r="AB11">
        <f t="array" ref="AB11">SUMPRODUCT(
    INDEX('Master Answer Key'!$B$4:$AU$394,0,ROW(AB11)), 
    INDEX('COMMATS-Correct-Items'!$A$2:$AN$392,0,COLUMN(AB12))
)</f>
        <v>21</v>
      </c>
      <c r="AC11">
        <f t="array" ref="AC11">SUMPRODUCT(
    INDEX('Master Answer Key'!$B$4:$AU$394,0,ROW(AC11)), 
    INDEX('COMMATS-Correct-Items'!$A$2:$AN$392,0,COLUMN(AC12))
)</f>
        <v>11</v>
      </c>
      <c r="AD11">
        <f t="array" ref="AD11">SUMPRODUCT(
    INDEX('Master Answer Key'!$B$4:$AU$394,0,ROW(AD11)), 
    INDEX('COMMATS-Correct-Items'!$A$2:$AN$392,0,COLUMN(AD12))
)</f>
        <v>26</v>
      </c>
      <c r="AE11">
        <f t="array" ref="AE11">SUMPRODUCT(
    INDEX('Master Answer Key'!$B$4:$AU$394,0,ROW(AE11)), 
    INDEX('COMMATS-Correct-Items'!$A$2:$AN$392,0,COLUMN(AE12))
)</f>
        <v>12</v>
      </c>
      <c r="AF11">
        <f t="array" ref="AF11">SUMPRODUCT(
    INDEX('Master Answer Key'!$B$4:$AU$394,0,ROW(AF11)), 
    INDEX('COMMATS-Correct-Items'!$A$2:$AN$392,0,COLUMN(AF12))
)</f>
        <v>10</v>
      </c>
      <c r="AG11">
        <f t="array" ref="AG11">SUMPRODUCT(
    INDEX('Master Answer Key'!$B$4:$AU$394,0,ROW(AG11)), 
    INDEX('COMMATS-Correct-Items'!$A$2:$AN$392,0,COLUMN(AG12))
)</f>
        <v>22</v>
      </c>
      <c r="AH11">
        <f t="array" ref="AH11">SUMPRODUCT(
    INDEX('Master Answer Key'!$B$4:$AU$394,0,ROW(AH11)), 
    INDEX('COMMATS-Correct-Items'!$A$2:$AN$392,0,COLUMN(AH12))
)</f>
        <v>24</v>
      </c>
      <c r="AI11">
        <f t="array" ref="AI11">SUMPRODUCT(
    INDEX('Master Answer Key'!$B$4:$AU$394,0,ROW(AI11)), 
    INDEX('COMMATS-Correct-Items'!$A$2:$AN$392,0,COLUMN(AI12))
)</f>
        <v>24</v>
      </c>
      <c r="AJ11">
        <f t="array" ref="AJ11">SUMPRODUCT(
    INDEX('Master Answer Key'!$B$4:$AU$394,0,ROW(AJ11)), 
    INDEX('COMMATS-Correct-Items'!$A$2:$AN$392,0,COLUMN(AJ12))
)</f>
        <v>22</v>
      </c>
      <c r="AK11">
        <f t="array" ref="AK11">SUMPRODUCT(
    INDEX('Master Answer Key'!$B$4:$AU$394,0,ROW(AK11)), 
    INDEX('COMMATS-Correct-Items'!$A$2:$AN$392,0,COLUMN(AK12))
)</f>
        <v>20</v>
      </c>
      <c r="AL11">
        <f t="array" ref="AL11">SUMPRODUCT(
    INDEX('Master Answer Key'!$B$4:$AU$394,0,ROW(AL11)), 
    INDEX('COMMATS-Correct-Items'!$A$2:$AN$392,0,COLUMN(AL12))
)</f>
        <v>12</v>
      </c>
      <c r="AM11">
        <f t="array" ref="AM11">SUMPRODUCT(
    INDEX('Master Answer Key'!$B$4:$AU$394,0,ROW(AM11)), 
    INDEX('COMMATS-Correct-Items'!$A$2:$AN$392,0,COLUMN(AM12))
)</f>
        <v>11</v>
      </c>
      <c r="AN11">
        <f t="array" ref="AN11">SUMPRODUCT(
    INDEX('Master Answer Key'!$B$4:$AU$394,0,ROW(AN11)), 
    INDEX('COMMATS-Correct-Items'!$A$2:$AN$392,0,COLUMN(AN12))
)</f>
        <v>1</v>
      </c>
      <c r="AP11" s="45">
        <v>20.0</v>
      </c>
      <c r="AQ11" s="45">
        <v>31.0</v>
      </c>
      <c r="AR11" s="45">
        <v>0.6</v>
      </c>
      <c r="AS11" s="45">
        <v>19.0</v>
      </c>
    </row>
    <row r="12">
      <c r="A12" s="5" t="s">
        <v>46</v>
      </c>
      <c r="B12">
        <f t="array" ref="B12">SUMPRODUCT(
    INDEX('Master Answer Key'!$B$4:$AU$394,0,ROW(B12)), 
    INDEX('COMMATS-Correct-Items'!$A$2:$AN$392,0,COLUMN(B13))
)</f>
        <v>10</v>
      </c>
      <c r="C12">
        <f t="array" ref="C12">SUMPRODUCT(
    INDEX('Master Answer Key'!$B$4:$AU$394,0,ROW(C12)), 
    INDEX('COMMATS-Correct-Items'!$A$2:$AN$392,0,COLUMN(C13))
)</f>
        <v>10</v>
      </c>
      <c r="D12">
        <f t="array" ref="D12">SUMPRODUCT(
    INDEX('Master Answer Key'!$B$4:$AU$394,0,ROW(D12)), 
    INDEX('COMMATS-Correct-Items'!$A$2:$AN$392,0,COLUMN(D13))
)</f>
        <v>12</v>
      </c>
      <c r="E12">
        <f t="array" ref="E12">SUMPRODUCT(
    INDEX('Master Answer Key'!$B$4:$AU$394,0,ROW(E12)), 
    INDEX('COMMATS-Correct-Items'!$A$2:$AN$392,0,COLUMN(E13))
)</f>
        <v>12</v>
      </c>
      <c r="F12">
        <f t="array" ref="F12">SUMPRODUCT(
    INDEX('Master Answer Key'!$B$4:$AU$394,0,ROW(F12)), 
    INDEX('COMMATS-Correct-Items'!$A$2:$AN$392,0,COLUMN(F13))
)</f>
        <v>11</v>
      </c>
      <c r="G12">
        <f t="array" ref="G12">SUMPRODUCT(
    INDEX('Master Answer Key'!$B$4:$AU$394,0,ROW(G12)), 
    INDEX('COMMATS-Correct-Items'!$A$2:$AN$392,0,COLUMN(G13))
)</f>
        <v>0</v>
      </c>
      <c r="H12">
        <f t="array" ref="H12">SUMPRODUCT(
    INDEX('Master Answer Key'!$B$4:$AU$394,0,ROW(H12)), 
    INDEX('COMMATS-Correct-Items'!$A$2:$AN$392,0,COLUMN(H13))
)</f>
        <v>13</v>
      </c>
      <c r="I12">
        <f t="array" ref="I12">SUMPRODUCT(
    INDEX('Master Answer Key'!$B$4:$AU$394,0,ROW(I12)), 
    INDEX('COMMATS-Correct-Items'!$A$2:$AN$392,0,COLUMN(I13))
)</f>
        <v>9</v>
      </c>
      <c r="J12">
        <f t="array" ref="J12">SUMPRODUCT(
    INDEX('Master Answer Key'!$B$4:$AU$394,0,ROW(J12)), 
    INDEX('COMMATS-Correct-Items'!$A$2:$AN$392,0,COLUMN(J13))
)</f>
        <v>12</v>
      </c>
      <c r="K12">
        <f t="array" ref="K12">SUMPRODUCT(
    INDEX('Master Answer Key'!$B$4:$AU$394,0,ROW(K12)), 
    INDEX('COMMATS-Correct-Items'!$A$2:$AN$392,0,COLUMN(K13))
)</f>
        <v>7</v>
      </c>
      <c r="L12">
        <f t="array" ref="L12">SUMPRODUCT(
    INDEX('Master Answer Key'!$B$4:$AU$394,0,ROW(L12)), 
    INDEX('COMMATS-Correct-Items'!$A$2:$AN$392,0,COLUMN(L13))
)</f>
        <v>11</v>
      </c>
      <c r="M12">
        <f t="array" ref="M12">SUMPRODUCT(
    INDEX('Master Answer Key'!$B$4:$AU$394,0,ROW(M12)), 
    INDEX('COMMATS-Correct-Items'!$A$2:$AN$392,0,COLUMN(M13))
)</f>
        <v>12</v>
      </c>
      <c r="N12">
        <f t="array" ref="N12">SUMPRODUCT(
    INDEX('Master Answer Key'!$B$4:$AU$394,0,ROW(N12)), 
    INDEX('COMMATS-Correct-Items'!$A$2:$AN$392,0,COLUMN(N13))
)</f>
        <v>12</v>
      </c>
      <c r="O12">
        <f t="array" ref="O12">SUMPRODUCT(
    INDEX('Master Answer Key'!$B$4:$AU$394,0,ROW(O12)), 
    INDEX('COMMATS-Correct-Items'!$A$2:$AN$392,0,COLUMN(O13))
)</f>
        <v>13</v>
      </c>
      <c r="P12">
        <f t="array" ref="P12">SUMPRODUCT(
    INDEX('Master Answer Key'!$B$4:$AU$394,0,ROW(P12)), 
    INDEX('COMMATS-Correct-Items'!$A$2:$AN$392,0,COLUMN(P13))
)</f>
        <v>13</v>
      </c>
      <c r="Q12">
        <f t="array" ref="Q12">SUMPRODUCT(
    INDEX('Master Answer Key'!$B$4:$AU$394,0,ROW(Q12)), 
    INDEX('COMMATS-Correct-Items'!$A$2:$AN$392,0,COLUMN(Q13))
)</f>
        <v>11</v>
      </c>
      <c r="R12">
        <f t="array" ref="R12">SUMPRODUCT(
    INDEX('Master Answer Key'!$B$4:$AU$394,0,ROW(R12)), 
    INDEX('COMMATS-Correct-Items'!$A$2:$AN$392,0,COLUMN(R13))
)</f>
        <v>8</v>
      </c>
      <c r="S12">
        <f t="array" ref="S12">SUMPRODUCT(
    INDEX('Master Answer Key'!$B$4:$AU$394,0,ROW(S12)), 
    INDEX('COMMATS-Correct-Items'!$A$2:$AN$392,0,COLUMN(S13))
)</f>
        <v>7</v>
      </c>
      <c r="T12">
        <f t="array" ref="T12">SUMPRODUCT(
    INDEX('Master Answer Key'!$B$4:$AU$394,0,ROW(T12)), 
    INDEX('COMMATS-Correct-Items'!$A$2:$AN$392,0,COLUMN(T13))
)</f>
        <v>11</v>
      </c>
      <c r="U12">
        <f t="array" ref="U12">SUMPRODUCT(
    INDEX('Master Answer Key'!$B$4:$AU$394,0,ROW(U12)), 
    INDEX('COMMATS-Correct-Items'!$A$2:$AN$392,0,COLUMN(U13))
)</f>
        <v>11</v>
      </c>
      <c r="V12">
        <f t="array" ref="V12">SUMPRODUCT(
    INDEX('Master Answer Key'!$B$4:$AU$394,0,ROW(V12)), 
    INDEX('COMMATS-Correct-Items'!$A$2:$AN$392,0,COLUMN(V13))
)</f>
        <v>14</v>
      </c>
      <c r="W12">
        <f t="array" ref="W12">SUMPRODUCT(
    INDEX('Master Answer Key'!$B$4:$AU$394,0,ROW(W12)), 
    INDEX('COMMATS-Correct-Items'!$A$2:$AN$392,0,COLUMN(W13))
)</f>
        <v>8</v>
      </c>
      <c r="X12">
        <f t="array" ref="X12">SUMPRODUCT(
    INDEX('Master Answer Key'!$B$4:$AU$394,0,ROW(X12)), 
    INDEX('COMMATS-Correct-Items'!$A$2:$AN$392,0,COLUMN(X13))
)</f>
        <v>12</v>
      </c>
      <c r="Y12">
        <f t="array" ref="Y12">SUMPRODUCT(
    INDEX('Master Answer Key'!$B$4:$AU$394,0,ROW(Y12)), 
    INDEX('COMMATS-Correct-Items'!$A$2:$AN$392,0,COLUMN(Y13))
)</f>
        <v>8</v>
      </c>
      <c r="Z12">
        <f t="array" ref="Z12">SUMPRODUCT(
    INDEX('Master Answer Key'!$B$4:$AU$394,0,ROW(Z12)), 
    INDEX('COMMATS-Correct-Items'!$A$2:$AN$392,0,COLUMN(Z13))
)</f>
        <v>10</v>
      </c>
      <c r="AA12">
        <f t="array" ref="AA12">SUMPRODUCT(
    INDEX('Master Answer Key'!$B$4:$AU$394,0,ROW(AA12)), 
    INDEX('COMMATS-Correct-Items'!$A$2:$AN$392,0,COLUMN(AA13))
)</f>
        <v>12</v>
      </c>
      <c r="AB12">
        <f t="array" ref="AB12">SUMPRODUCT(
    INDEX('Master Answer Key'!$B$4:$AU$394,0,ROW(AB12)), 
    INDEX('COMMATS-Correct-Items'!$A$2:$AN$392,0,COLUMN(AB13))
)</f>
        <v>13</v>
      </c>
      <c r="AC12">
        <f t="array" ref="AC12">SUMPRODUCT(
    INDEX('Master Answer Key'!$B$4:$AU$394,0,ROW(AC12)), 
    INDEX('COMMATS-Correct-Items'!$A$2:$AN$392,0,COLUMN(AC13))
)</f>
        <v>10</v>
      </c>
      <c r="AD12">
        <f t="array" ref="AD12">SUMPRODUCT(
    INDEX('Master Answer Key'!$B$4:$AU$394,0,ROW(AD12)), 
    INDEX('COMMATS-Correct-Items'!$A$2:$AN$392,0,COLUMN(AD13))
)</f>
        <v>12</v>
      </c>
      <c r="AE12">
        <f t="array" ref="AE12">SUMPRODUCT(
    INDEX('Master Answer Key'!$B$4:$AU$394,0,ROW(AE12)), 
    INDEX('COMMATS-Correct-Items'!$A$2:$AN$392,0,COLUMN(AE13))
)</f>
        <v>10</v>
      </c>
      <c r="AF12">
        <f t="array" ref="AF12">SUMPRODUCT(
    INDEX('Master Answer Key'!$B$4:$AU$394,0,ROW(AF12)), 
    INDEX('COMMATS-Correct-Items'!$A$2:$AN$392,0,COLUMN(AF13))
)</f>
        <v>8</v>
      </c>
      <c r="AG12">
        <f t="array" ref="AG12">SUMPRODUCT(
    INDEX('Master Answer Key'!$B$4:$AU$394,0,ROW(AG12)), 
    INDEX('COMMATS-Correct-Items'!$A$2:$AN$392,0,COLUMN(AG13))
)</f>
        <v>8</v>
      </c>
      <c r="AH12">
        <f t="array" ref="AH12">SUMPRODUCT(
    INDEX('Master Answer Key'!$B$4:$AU$394,0,ROW(AH12)), 
    INDEX('COMMATS-Correct-Items'!$A$2:$AN$392,0,COLUMN(AH13))
)</f>
        <v>12</v>
      </c>
      <c r="AI12">
        <f t="array" ref="AI12">SUMPRODUCT(
    INDEX('Master Answer Key'!$B$4:$AU$394,0,ROW(AI12)), 
    INDEX('COMMATS-Correct-Items'!$A$2:$AN$392,0,COLUMN(AI13))
)</f>
        <v>14</v>
      </c>
      <c r="AJ12">
        <f t="array" ref="AJ12">SUMPRODUCT(
    INDEX('Master Answer Key'!$B$4:$AU$394,0,ROW(AJ12)), 
    INDEX('COMMATS-Correct-Items'!$A$2:$AN$392,0,COLUMN(AJ13))
)</f>
        <v>12</v>
      </c>
      <c r="AK12">
        <f t="array" ref="AK12">SUMPRODUCT(
    INDEX('Master Answer Key'!$B$4:$AU$394,0,ROW(AK12)), 
    INDEX('COMMATS-Correct-Items'!$A$2:$AN$392,0,COLUMN(AK13))
)</f>
        <v>11</v>
      </c>
      <c r="AL12">
        <f t="array" ref="AL12">SUMPRODUCT(
    INDEX('Master Answer Key'!$B$4:$AU$394,0,ROW(AL12)), 
    INDEX('COMMATS-Correct-Items'!$A$2:$AN$392,0,COLUMN(AL13))
)</f>
        <v>12</v>
      </c>
      <c r="AM12">
        <f t="array" ref="AM12">SUMPRODUCT(
    INDEX('Master Answer Key'!$B$4:$AU$394,0,ROW(AM12)), 
    INDEX('COMMATS-Correct-Items'!$A$2:$AN$392,0,COLUMN(AM13))
)</f>
        <v>12</v>
      </c>
      <c r="AN12">
        <f t="array" ref="AN12">SUMPRODUCT(
    INDEX('Master Answer Key'!$B$4:$AU$394,0,ROW(AN12)), 
    INDEX('COMMATS-Correct-Items'!$A$2:$AN$392,0,COLUMN(AN13))
)</f>
        <v>5</v>
      </c>
      <c r="AP12" s="45">
        <v>30.0</v>
      </c>
      <c r="AQ12" s="45">
        <v>14.0</v>
      </c>
      <c r="AR12" s="45">
        <v>0.6</v>
      </c>
      <c r="AS12" s="45">
        <v>9.0</v>
      </c>
    </row>
    <row r="13">
      <c r="A13" s="5" t="s">
        <v>47</v>
      </c>
      <c r="B13">
        <f t="array" ref="B13">SUMPRODUCT(
    INDEX('Master Answer Key'!$B$4:$AU$394,0,ROW(B13)), 
    INDEX('COMMATS-Correct-Items'!$A$2:$AN$392,0,COLUMN(B14))
)</f>
        <v>68</v>
      </c>
      <c r="C13">
        <f t="array" ref="C13">SUMPRODUCT(
    INDEX('Master Answer Key'!$B$4:$AU$394,0,ROW(C13)), 
    INDEX('COMMATS-Correct-Items'!$A$2:$AN$392,0,COLUMN(C14))
)</f>
        <v>66</v>
      </c>
      <c r="D13">
        <f t="array" ref="D13">SUMPRODUCT(
    INDEX('Master Answer Key'!$B$4:$AU$394,0,ROW(D13)), 
    INDEX('COMMATS-Correct-Items'!$A$2:$AN$392,0,COLUMN(D14))
)</f>
        <v>65</v>
      </c>
      <c r="E13">
        <f t="array" ref="E13">SUMPRODUCT(
    INDEX('Master Answer Key'!$B$4:$AU$394,0,ROW(E13)), 
    INDEX('COMMATS-Correct-Items'!$A$2:$AN$392,0,COLUMN(E14))
)</f>
        <v>69</v>
      </c>
      <c r="F13">
        <f t="array" ref="F13">SUMPRODUCT(
    INDEX('Master Answer Key'!$B$4:$AU$394,0,ROW(F13)), 
    INDEX('COMMATS-Correct-Items'!$A$2:$AN$392,0,COLUMN(F14))
)</f>
        <v>70</v>
      </c>
      <c r="G13">
        <f t="array" ref="G13">SUMPRODUCT(
    INDEX('Master Answer Key'!$B$4:$AU$394,0,ROW(G13)), 
    INDEX('COMMATS-Correct-Items'!$A$2:$AN$392,0,COLUMN(G14))
)</f>
        <v>0</v>
      </c>
      <c r="H13">
        <f t="array" ref="H13">SUMPRODUCT(
    INDEX('Master Answer Key'!$B$4:$AU$394,0,ROW(H13)), 
    INDEX('COMMATS-Correct-Items'!$A$2:$AN$392,0,COLUMN(H14))
)</f>
        <v>65</v>
      </c>
      <c r="I13">
        <f t="array" ref="I13">SUMPRODUCT(
    INDEX('Master Answer Key'!$B$4:$AU$394,0,ROW(I13)), 
    INDEX('COMMATS-Correct-Items'!$A$2:$AN$392,0,COLUMN(I14))
)</f>
        <v>41</v>
      </c>
      <c r="J13">
        <f t="array" ref="J13">SUMPRODUCT(
    INDEX('Master Answer Key'!$B$4:$AU$394,0,ROW(J13)), 
    INDEX('COMMATS-Correct-Items'!$A$2:$AN$392,0,COLUMN(J14))
)</f>
        <v>68</v>
      </c>
      <c r="K13">
        <f t="array" ref="K13">SUMPRODUCT(
    INDEX('Master Answer Key'!$B$4:$AU$394,0,ROW(K13)), 
    INDEX('COMMATS-Correct-Items'!$A$2:$AN$392,0,COLUMN(K14))
)</f>
        <v>59</v>
      </c>
      <c r="L13">
        <f t="array" ref="L13">SUMPRODUCT(
    INDEX('Master Answer Key'!$B$4:$AU$394,0,ROW(L13)), 
    INDEX('COMMATS-Correct-Items'!$A$2:$AN$392,0,COLUMN(L14))
)</f>
        <v>67</v>
      </c>
      <c r="M13">
        <f t="array" ref="M13">SUMPRODUCT(
    INDEX('Master Answer Key'!$B$4:$AU$394,0,ROW(M13)), 
    INDEX('COMMATS-Correct-Items'!$A$2:$AN$392,0,COLUMN(M14))
)</f>
        <v>74</v>
      </c>
      <c r="N13">
        <f t="array" ref="N13">SUMPRODUCT(
    INDEX('Master Answer Key'!$B$4:$AU$394,0,ROW(N13)), 
    INDEX('COMMATS-Correct-Items'!$A$2:$AN$392,0,COLUMN(N14))
)</f>
        <v>47</v>
      </c>
      <c r="O13">
        <f t="array" ref="O13">SUMPRODUCT(
    INDEX('Master Answer Key'!$B$4:$AU$394,0,ROW(O13)), 
    INDEX('COMMATS-Correct-Items'!$A$2:$AN$392,0,COLUMN(O14))
)</f>
        <v>66</v>
      </c>
      <c r="P13">
        <f t="array" ref="P13">SUMPRODUCT(
    INDEX('Master Answer Key'!$B$4:$AU$394,0,ROW(P13)), 
    INDEX('COMMATS-Correct-Items'!$A$2:$AN$392,0,COLUMN(P14))
)</f>
        <v>71</v>
      </c>
      <c r="Q13">
        <f t="array" ref="Q13">SUMPRODUCT(
    INDEX('Master Answer Key'!$B$4:$AU$394,0,ROW(Q13)), 
    INDEX('COMMATS-Correct-Items'!$A$2:$AN$392,0,COLUMN(Q14))
)</f>
        <v>64</v>
      </c>
      <c r="R13">
        <f t="array" ref="R13">SUMPRODUCT(
    INDEX('Master Answer Key'!$B$4:$AU$394,0,ROW(R13)), 
    INDEX('COMMATS-Correct-Items'!$A$2:$AN$392,0,COLUMN(R14))
)</f>
        <v>46</v>
      </c>
      <c r="S13">
        <f t="array" ref="S13">SUMPRODUCT(
    INDEX('Master Answer Key'!$B$4:$AU$394,0,ROW(S13)), 
    INDEX('COMMATS-Correct-Items'!$A$2:$AN$392,0,COLUMN(S14))
)</f>
        <v>38</v>
      </c>
      <c r="T13">
        <f t="array" ref="T13">SUMPRODUCT(
    INDEX('Master Answer Key'!$B$4:$AU$394,0,ROW(T13)), 
    INDEX('COMMATS-Correct-Items'!$A$2:$AN$392,0,COLUMN(T14))
)</f>
        <v>67</v>
      </c>
      <c r="U13">
        <f t="array" ref="U13">SUMPRODUCT(
    INDEX('Master Answer Key'!$B$4:$AU$394,0,ROW(U13)), 
    INDEX('COMMATS-Correct-Items'!$A$2:$AN$392,0,COLUMN(U14))
)</f>
        <v>63</v>
      </c>
      <c r="V13">
        <f t="array" ref="V13">SUMPRODUCT(
    INDEX('Master Answer Key'!$B$4:$AU$394,0,ROW(V13)), 
    INDEX('COMMATS-Correct-Items'!$A$2:$AN$392,0,COLUMN(V14))
)</f>
        <v>65</v>
      </c>
      <c r="W13">
        <f t="array" ref="W13">SUMPRODUCT(
    INDEX('Master Answer Key'!$B$4:$AU$394,0,ROW(W13)), 
    INDEX('COMMATS-Correct-Items'!$A$2:$AN$392,0,COLUMN(W14))
)</f>
        <v>8</v>
      </c>
      <c r="X13">
        <f t="array" ref="X13">SUMPRODUCT(
    INDEX('Master Answer Key'!$B$4:$AU$394,0,ROW(X13)), 
    INDEX('COMMATS-Correct-Items'!$A$2:$AN$392,0,COLUMN(X14))
)</f>
        <v>56</v>
      </c>
      <c r="Y13">
        <f t="array" ref="Y13">SUMPRODUCT(
    INDEX('Master Answer Key'!$B$4:$AU$394,0,ROW(Y13)), 
    INDEX('COMMATS-Correct-Items'!$A$2:$AN$392,0,COLUMN(Y14))
)</f>
        <v>2</v>
      </c>
      <c r="Z13">
        <f t="array" ref="Z13">SUMPRODUCT(
    INDEX('Master Answer Key'!$B$4:$AU$394,0,ROW(Z13)), 
    INDEX('COMMATS-Correct-Items'!$A$2:$AN$392,0,COLUMN(Z14))
)</f>
        <v>31</v>
      </c>
      <c r="AA13">
        <f t="array" ref="AA13">SUMPRODUCT(
    INDEX('Master Answer Key'!$B$4:$AU$394,0,ROW(AA13)), 
    INDEX('COMMATS-Correct-Items'!$A$2:$AN$392,0,COLUMN(AA14))
)</f>
        <v>74</v>
      </c>
      <c r="AB13">
        <f t="array" ref="AB13">SUMPRODUCT(
    INDEX('Master Answer Key'!$B$4:$AU$394,0,ROW(AB13)), 
    INDEX('COMMATS-Correct-Items'!$A$2:$AN$392,0,COLUMN(AB14))
)</f>
        <v>67</v>
      </c>
      <c r="AC13">
        <f t="array" ref="AC13">SUMPRODUCT(
    INDEX('Master Answer Key'!$B$4:$AU$394,0,ROW(AC13)), 
    INDEX('COMMATS-Correct-Items'!$A$2:$AN$392,0,COLUMN(AC14))
)</f>
        <v>47</v>
      </c>
      <c r="AD13">
        <f t="array" ref="AD13">SUMPRODUCT(
    INDEX('Master Answer Key'!$B$4:$AU$394,0,ROW(AD13)), 
    INDEX('COMMATS-Correct-Items'!$A$2:$AN$392,0,COLUMN(AD14))
)</f>
        <v>70</v>
      </c>
      <c r="AE13">
        <f t="array" ref="AE13">SUMPRODUCT(
    INDEX('Master Answer Key'!$B$4:$AU$394,0,ROW(AE13)), 
    INDEX('COMMATS-Correct-Items'!$A$2:$AN$392,0,COLUMN(AE14))
)</f>
        <v>59</v>
      </c>
      <c r="AF13">
        <f t="array" ref="AF13">SUMPRODUCT(
    INDEX('Master Answer Key'!$B$4:$AU$394,0,ROW(AF13)), 
    INDEX('COMMATS-Correct-Items'!$A$2:$AN$392,0,COLUMN(AF14))
)</f>
        <v>35</v>
      </c>
      <c r="AG13">
        <f t="array" ref="AG13">SUMPRODUCT(
    INDEX('Master Answer Key'!$B$4:$AU$394,0,ROW(AG13)), 
    INDEX('COMMATS-Correct-Items'!$A$2:$AN$392,0,COLUMN(AG14))
)</f>
        <v>63</v>
      </c>
      <c r="AH13">
        <f t="array" ref="AH13">SUMPRODUCT(
    INDEX('Master Answer Key'!$B$4:$AU$394,0,ROW(AH13)), 
    INDEX('COMMATS-Correct-Items'!$A$2:$AN$392,0,COLUMN(AH14))
)</f>
        <v>78</v>
      </c>
      <c r="AI13">
        <f t="array" ref="AI13">SUMPRODUCT(
    INDEX('Master Answer Key'!$B$4:$AU$394,0,ROW(AI13)), 
    INDEX('COMMATS-Correct-Items'!$A$2:$AN$392,0,COLUMN(AI14))
)</f>
        <v>76</v>
      </c>
      <c r="AJ13">
        <f t="array" ref="AJ13">SUMPRODUCT(
    INDEX('Master Answer Key'!$B$4:$AU$394,0,ROW(AJ13)), 
    INDEX('COMMATS-Correct-Items'!$A$2:$AN$392,0,COLUMN(AJ14))
)</f>
        <v>69</v>
      </c>
      <c r="AK13">
        <f t="array" ref="AK13">SUMPRODUCT(
    INDEX('Master Answer Key'!$B$4:$AU$394,0,ROW(AK13)), 
    INDEX('COMMATS-Correct-Items'!$A$2:$AN$392,0,COLUMN(AK14))
)</f>
        <v>62</v>
      </c>
      <c r="AL13">
        <f t="array" ref="AL13">SUMPRODUCT(
    INDEX('Master Answer Key'!$B$4:$AU$394,0,ROW(AL13)), 
    INDEX('COMMATS-Correct-Items'!$A$2:$AN$392,0,COLUMN(AL14))
)</f>
        <v>53</v>
      </c>
      <c r="AM13">
        <f t="array" ref="AM13">SUMPRODUCT(
    INDEX('Master Answer Key'!$B$4:$AU$394,0,ROW(AM13)), 
    INDEX('COMMATS-Correct-Items'!$A$2:$AN$392,0,COLUMN(AM14))
)</f>
        <v>54</v>
      </c>
      <c r="AN13">
        <f t="array" ref="AN13">SUMPRODUCT(
    INDEX('Master Answer Key'!$B$4:$AU$394,0,ROW(AN13)), 
    INDEX('COMMATS-Correct-Items'!$A$2:$AN$392,0,COLUMN(AN14))
)</f>
        <v>5</v>
      </c>
      <c r="AP13" s="45">
        <v>28.0</v>
      </c>
      <c r="AQ13" s="45">
        <v>83.0</v>
      </c>
      <c r="AR13" s="45">
        <v>0.6</v>
      </c>
      <c r="AS13" s="45">
        <v>50.0</v>
      </c>
    </row>
    <row r="14">
      <c r="A14" s="5" t="s">
        <v>48</v>
      </c>
      <c r="B14">
        <f t="array" ref="B14">SUMPRODUCT(
    INDEX('Master Answer Key'!$B$4:$AU$394,0,ROW(B14)), 
    INDEX('COMMATS-Correct-Items'!$A$2:$AN$392,0,COLUMN(B15))
)</f>
        <v>12</v>
      </c>
      <c r="C14">
        <f t="array" ref="C14">SUMPRODUCT(
    INDEX('Master Answer Key'!$B$4:$AU$394,0,ROW(C14)), 
    INDEX('COMMATS-Correct-Items'!$A$2:$AN$392,0,COLUMN(C15))
)</f>
        <v>10</v>
      </c>
      <c r="D14">
        <f t="array" ref="D14">SUMPRODUCT(
    INDEX('Master Answer Key'!$B$4:$AU$394,0,ROW(D14)), 
    INDEX('COMMATS-Correct-Items'!$A$2:$AN$392,0,COLUMN(D15))
)</f>
        <v>10</v>
      </c>
      <c r="E14">
        <f t="array" ref="E14">SUMPRODUCT(
    INDEX('Master Answer Key'!$B$4:$AU$394,0,ROW(E14)), 
    INDEX('COMMATS-Correct-Items'!$A$2:$AN$392,0,COLUMN(E15))
)</f>
        <v>12</v>
      </c>
      <c r="F14">
        <f t="array" ref="F14">SUMPRODUCT(
    INDEX('Master Answer Key'!$B$4:$AU$394,0,ROW(F14)), 
    INDEX('COMMATS-Correct-Items'!$A$2:$AN$392,0,COLUMN(F15))
)</f>
        <v>12</v>
      </c>
      <c r="G14">
        <f t="array" ref="G14">SUMPRODUCT(
    INDEX('Master Answer Key'!$B$4:$AU$394,0,ROW(G14)), 
    INDEX('COMMATS-Correct-Items'!$A$2:$AN$392,0,COLUMN(G15))
)</f>
        <v>0</v>
      </c>
      <c r="H14">
        <f t="array" ref="H14">SUMPRODUCT(
    INDEX('Master Answer Key'!$B$4:$AU$394,0,ROW(H14)), 
    INDEX('COMMATS-Correct-Items'!$A$2:$AN$392,0,COLUMN(H15))
)</f>
        <v>10</v>
      </c>
      <c r="I14">
        <f t="array" ref="I14">SUMPRODUCT(
    INDEX('Master Answer Key'!$B$4:$AU$394,0,ROW(I14)), 
    INDEX('COMMATS-Correct-Items'!$A$2:$AN$392,0,COLUMN(I15))
)</f>
        <v>9</v>
      </c>
      <c r="J14">
        <f t="array" ref="J14">SUMPRODUCT(
    INDEX('Master Answer Key'!$B$4:$AU$394,0,ROW(J14)), 
    INDEX('COMMATS-Correct-Items'!$A$2:$AN$392,0,COLUMN(J15))
)</f>
        <v>11</v>
      </c>
      <c r="K14">
        <f t="array" ref="K14">SUMPRODUCT(
    INDEX('Master Answer Key'!$B$4:$AU$394,0,ROW(K14)), 
    INDEX('COMMATS-Correct-Items'!$A$2:$AN$392,0,COLUMN(K15))
)</f>
        <v>11</v>
      </c>
      <c r="L14">
        <f t="array" ref="L14">SUMPRODUCT(
    INDEX('Master Answer Key'!$B$4:$AU$394,0,ROW(L14)), 
    INDEX('COMMATS-Correct-Items'!$A$2:$AN$392,0,COLUMN(L15))
)</f>
        <v>10</v>
      </c>
      <c r="M14">
        <f t="array" ref="M14">SUMPRODUCT(
    INDEX('Master Answer Key'!$B$4:$AU$394,0,ROW(M14)), 
    INDEX('COMMATS-Correct-Items'!$A$2:$AN$392,0,COLUMN(M15))
)</f>
        <v>11</v>
      </c>
      <c r="N14">
        <f t="array" ref="N14">SUMPRODUCT(
    INDEX('Master Answer Key'!$B$4:$AU$394,0,ROW(N14)), 
    INDEX('COMMATS-Correct-Items'!$A$2:$AN$392,0,COLUMN(N15))
)</f>
        <v>8</v>
      </c>
      <c r="O14">
        <f t="array" ref="O14">SUMPRODUCT(
    INDEX('Master Answer Key'!$B$4:$AU$394,0,ROW(O14)), 
    INDEX('COMMATS-Correct-Items'!$A$2:$AN$392,0,COLUMN(O15))
)</f>
        <v>12</v>
      </c>
      <c r="P14">
        <f t="array" ref="P14">SUMPRODUCT(
    INDEX('Master Answer Key'!$B$4:$AU$394,0,ROW(P14)), 
    INDEX('COMMATS-Correct-Items'!$A$2:$AN$392,0,COLUMN(P15))
)</f>
        <v>11</v>
      </c>
      <c r="Q14">
        <f t="array" ref="Q14">SUMPRODUCT(
    INDEX('Master Answer Key'!$B$4:$AU$394,0,ROW(Q14)), 
    INDEX('COMMATS-Correct-Items'!$A$2:$AN$392,0,COLUMN(Q15))
)</f>
        <v>10</v>
      </c>
      <c r="R14">
        <f t="array" ref="R14">SUMPRODUCT(
    INDEX('Master Answer Key'!$B$4:$AU$394,0,ROW(R14)), 
    INDEX('COMMATS-Correct-Items'!$A$2:$AN$392,0,COLUMN(R15))
)</f>
        <v>9</v>
      </c>
      <c r="S14">
        <f t="array" ref="S14">SUMPRODUCT(
    INDEX('Master Answer Key'!$B$4:$AU$394,0,ROW(S14)), 
    INDEX('COMMATS-Correct-Items'!$A$2:$AN$392,0,COLUMN(S15))
)</f>
        <v>7</v>
      </c>
      <c r="T14">
        <f t="array" ref="T14">SUMPRODUCT(
    INDEX('Master Answer Key'!$B$4:$AU$394,0,ROW(T14)), 
    INDEX('COMMATS-Correct-Items'!$A$2:$AN$392,0,COLUMN(T15))
)</f>
        <v>10</v>
      </c>
      <c r="U14">
        <f t="array" ref="U14">SUMPRODUCT(
    INDEX('Master Answer Key'!$B$4:$AU$394,0,ROW(U14)), 
    INDEX('COMMATS-Correct-Items'!$A$2:$AN$392,0,COLUMN(U15))
)</f>
        <v>12</v>
      </c>
      <c r="V14">
        <f t="array" ref="V14">SUMPRODUCT(
    INDEX('Master Answer Key'!$B$4:$AU$394,0,ROW(V14)), 
    INDEX('COMMATS-Correct-Items'!$A$2:$AN$392,0,COLUMN(V15))
)</f>
        <v>11</v>
      </c>
      <c r="W14">
        <f t="array" ref="W14">SUMPRODUCT(
    INDEX('Master Answer Key'!$B$4:$AU$394,0,ROW(W14)), 
    INDEX('COMMATS-Correct-Items'!$A$2:$AN$392,0,COLUMN(W15))
)</f>
        <v>3</v>
      </c>
      <c r="X14">
        <f t="array" ref="X14">SUMPRODUCT(
    INDEX('Master Answer Key'!$B$4:$AU$394,0,ROW(X14)), 
    INDEX('COMMATS-Correct-Items'!$A$2:$AN$392,0,COLUMN(X15))
)</f>
        <v>11</v>
      </c>
      <c r="Y14">
        <f t="array" ref="Y14">SUMPRODUCT(
    INDEX('Master Answer Key'!$B$4:$AU$394,0,ROW(Y14)), 
    INDEX('COMMATS-Correct-Items'!$A$2:$AN$392,0,COLUMN(Y15))
)</f>
        <v>0</v>
      </c>
      <c r="Z14">
        <f t="array" ref="Z14">SUMPRODUCT(
    INDEX('Master Answer Key'!$B$4:$AU$394,0,ROW(Z14)), 
    INDEX('COMMATS-Correct-Items'!$A$2:$AN$392,0,COLUMN(Z15))
)</f>
        <v>11</v>
      </c>
      <c r="AA14">
        <f t="array" ref="AA14">SUMPRODUCT(
    INDEX('Master Answer Key'!$B$4:$AU$394,0,ROW(AA14)), 
    INDEX('COMMATS-Correct-Items'!$A$2:$AN$392,0,COLUMN(AA15))
)</f>
        <v>12</v>
      </c>
      <c r="AB14">
        <f t="array" ref="AB14">SUMPRODUCT(
    INDEX('Master Answer Key'!$B$4:$AU$394,0,ROW(AB14)), 
    INDEX('COMMATS-Correct-Items'!$A$2:$AN$392,0,COLUMN(AB15))
)</f>
        <v>12</v>
      </c>
      <c r="AC14">
        <f t="array" ref="AC14">SUMPRODUCT(
    INDEX('Master Answer Key'!$B$4:$AU$394,0,ROW(AC14)), 
    INDEX('COMMATS-Correct-Items'!$A$2:$AN$392,0,COLUMN(AC15))
)</f>
        <v>11</v>
      </c>
      <c r="AD14">
        <f t="array" ref="AD14">SUMPRODUCT(
    INDEX('Master Answer Key'!$B$4:$AU$394,0,ROW(AD14)), 
    INDEX('COMMATS-Correct-Items'!$A$2:$AN$392,0,COLUMN(AD15))
)</f>
        <v>12</v>
      </c>
      <c r="AE14">
        <f t="array" ref="AE14">SUMPRODUCT(
    INDEX('Master Answer Key'!$B$4:$AU$394,0,ROW(AE14)), 
    INDEX('COMMATS-Correct-Items'!$A$2:$AN$392,0,COLUMN(AE15))
)</f>
        <v>11</v>
      </c>
      <c r="AF14">
        <f t="array" ref="AF14">SUMPRODUCT(
    INDEX('Master Answer Key'!$B$4:$AU$394,0,ROW(AF14)), 
    INDEX('COMMATS-Correct-Items'!$A$2:$AN$392,0,COLUMN(AF15))
)</f>
        <v>4</v>
      </c>
      <c r="AG14">
        <f t="array" ref="AG14">SUMPRODUCT(
    INDEX('Master Answer Key'!$B$4:$AU$394,0,ROW(AG14)), 
    INDEX('COMMATS-Correct-Items'!$A$2:$AN$392,0,COLUMN(AG15))
)</f>
        <v>8</v>
      </c>
      <c r="AH14">
        <f t="array" ref="AH14">SUMPRODUCT(
    INDEX('Master Answer Key'!$B$4:$AU$394,0,ROW(AH14)), 
    INDEX('COMMATS-Correct-Items'!$A$2:$AN$392,0,COLUMN(AH15))
)</f>
        <v>11</v>
      </c>
      <c r="AI14">
        <f t="array" ref="AI14">SUMPRODUCT(
    INDEX('Master Answer Key'!$B$4:$AU$394,0,ROW(AI14)), 
    INDEX('COMMATS-Correct-Items'!$A$2:$AN$392,0,COLUMN(AI15))
)</f>
        <v>12</v>
      </c>
      <c r="AJ14">
        <f t="array" ref="AJ14">SUMPRODUCT(
    INDEX('Master Answer Key'!$B$4:$AU$394,0,ROW(AJ14)), 
    INDEX('COMMATS-Correct-Items'!$A$2:$AN$392,0,COLUMN(AJ15))
)</f>
        <v>12</v>
      </c>
      <c r="AK14">
        <f t="array" ref="AK14">SUMPRODUCT(
    INDEX('Master Answer Key'!$B$4:$AU$394,0,ROW(AK14)), 
    INDEX('COMMATS-Correct-Items'!$A$2:$AN$392,0,COLUMN(AK15))
)</f>
        <v>10</v>
      </c>
      <c r="AL14">
        <f t="array" ref="AL14">SUMPRODUCT(
    INDEX('Master Answer Key'!$B$4:$AU$394,0,ROW(AL14)), 
    INDEX('COMMATS-Correct-Items'!$A$2:$AN$392,0,COLUMN(AL15))
)</f>
        <v>11</v>
      </c>
      <c r="AM14">
        <f t="array" ref="AM14">SUMPRODUCT(
    INDEX('Master Answer Key'!$B$4:$AU$394,0,ROW(AM14)), 
    INDEX('COMMATS-Correct-Items'!$A$2:$AN$392,0,COLUMN(AM15))
)</f>
        <v>9</v>
      </c>
      <c r="AN14">
        <f t="array" ref="AN14">SUMPRODUCT(
    INDEX('Master Answer Key'!$B$4:$AU$394,0,ROW(AN14)), 
    INDEX('COMMATS-Correct-Items'!$A$2:$AN$392,0,COLUMN(AN15))
)</f>
        <v>2</v>
      </c>
      <c r="AP14" s="45">
        <v>33.0</v>
      </c>
      <c r="AQ14" s="45">
        <v>12.0</v>
      </c>
      <c r="AR14" s="45">
        <v>0.6</v>
      </c>
      <c r="AS14" s="45">
        <v>8.0</v>
      </c>
    </row>
    <row r="15">
      <c r="A15" s="5" t="s">
        <v>49</v>
      </c>
      <c r="B15">
        <f t="array" ref="B15">SUMPRODUCT(
    INDEX('Master Answer Key'!$B$4:$AU$394,0,ROW(B15)), 
    INDEX('COMMATS-Correct-Items'!$A$2:$AN$392,0,COLUMN(B16))
)</f>
        <v>8</v>
      </c>
      <c r="C15">
        <f t="array" ref="C15">SUMPRODUCT(
    INDEX('Master Answer Key'!$B$4:$AU$394,0,ROW(C15)), 
    INDEX('COMMATS-Correct-Items'!$A$2:$AN$392,0,COLUMN(C16))
)</f>
        <v>8</v>
      </c>
      <c r="D15">
        <f t="array" ref="D15">SUMPRODUCT(
    INDEX('Master Answer Key'!$B$4:$AU$394,0,ROW(D15)), 
    INDEX('COMMATS-Correct-Items'!$A$2:$AN$392,0,COLUMN(D16))
)</f>
        <v>6</v>
      </c>
      <c r="E15">
        <f t="array" ref="E15">SUMPRODUCT(
    INDEX('Master Answer Key'!$B$4:$AU$394,0,ROW(E15)), 
    INDEX('COMMATS-Correct-Items'!$A$2:$AN$392,0,COLUMN(E16))
)</f>
        <v>9</v>
      </c>
      <c r="F15">
        <f t="array" ref="F15">SUMPRODUCT(
    INDEX('Master Answer Key'!$B$4:$AU$394,0,ROW(F15)), 
    INDEX('COMMATS-Correct-Items'!$A$2:$AN$392,0,COLUMN(F16))
)</f>
        <v>9</v>
      </c>
      <c r="G15">
        <f t="array" ref="G15">SUMPRODUCT(
    INDEX('Master Answer Key'!$B$4:$AU$394,0,ROW(G15)), 
    INDEX('COMMATS-Correct-Items'!$A$2:$AN$392,0,COLUMN(G16))
)</f>
        <v>0</v>
      </c>
      <c r="H15">
        <f t="array" ref="H15">SUMPRODUCT(
    INDEX('Master Answer Key'!$B$4:$AU$394,0,ROW(H15)), 
    INDEX('COMMATS-Correct-Items'!$A$2:$AN$392,0,COLUMN(H16))
)</f>
        <v>6</v>
      </c>
      <c r="I15">
        <f t="array" ref="I15">SUMPRODUCT(
    INDEX('Master Answer Key'!$B$4:$AU$394,0,ROW(I15)), 
    INDEX('COMMATS-Correct-Items'!$A$2:$AN$392,0,COLUMN(I16))
)</f>
        <v>5</v>
      </c>
      <c r="J15">
        <f t="array" ref="J15">SUMPRODUCT(
    INDEX('Master Answer Key'!$B$4:$AU$394,0,ROW(J15)), 
    INDEX('COMMATS-Correct-Items'!$A$2:$AN$392,0,COLUMN(J16))
)</f>
        <v>8</v>
      </c>
      <c r="K15">
        <f t="array" ref="K15">SUMPRODUCT(
    INDEX('Master Answer Key'!$B$4:$AU$394,0,ROW(K15)), 
    INDEX('COMMATS-Correct-Items'!$A$2:$AN$392,0,COLUMN(K16))
)</f>
        <v>5</v>
      </c>
      <c r="L15">
        <f t="array" ref="L15">SUMPRODUCT(
    INDEX('Master Answer Key'!$B$4:$AU$394,0,ROW(L15)), 
    INDEX('COMMATS-Correct-Items'!$A$2:$AN$392,0,COLUMN(L16))
)</f>
        <v>6</v>
      </c>
      <c r="M15">
        <f t="array" ref="M15">SUMPRODUCT(
    INDEX('Master Answer Key'!$B$4:$AU$394,0,ROW(M15)), 
    INDEX('COMMATS-Correct-Items'!$A$2:$AN$392,0,COLUMN(M16))
)</f>
        <v>7</v>
      </c>
      <c r="N15">
        <f t="array" ref="N15">SUMPRODUCT(
    INDEX('Master Answer Key'!$B$4:$AU$394,0,ROW(N15)), 
    INDEX('COMMATS-Correct-Items'!$A$2:$AN$392,0,COLUMN(N16))
)</f>
        <v>5</v>
      </c>
      <c r="O15">
        <f t="array" ref="O15">SUMPRODUCT(
    INDEX('Master Answer Key'!$B$4:$AU$394,0,ROW(O15)), 
    INDEX('COMMATS-Correct-Items'!$A$2:$AN$392,0,COLUMN(O16))
)</f>
        <v>6</v>
      </c>
      <c r="P15">
        <f t="array" ref="P15">SUMPRODUCT(
    INDEX('Master Answer Key'!$B$4:$AU$394,0,ROW(P15)), 
    INDEX('COMMATS-Correct-Items'!$A$2:$AN$392,0,COLUMN(P16))
)</f>
        <v>7</v>
      </c>
      <c r="Q15">
        <f t="array" ref="Q15">SUMPRODUCT(
    INDEX('Master Answer Key'!$B$4:$AU$394,0,ROW(Q15)), 
    INDEX('COMMATS-Correct-Items'!$A$2:$AN$392,0,COLUMN(Q16))
)</f>
        <v>6</v>
      </c>
      <c r="R15">
        <f t="array" ref="R15">SUMPRODUCT(
    INDEX('Master Answer Key'!$B$4:$AU$394,0,ROW(R15)), 
    INDEX('COMMATS-Correct-Items'!$A$2:$AN$392,0,COLUMN(R16))
)</f>
        <v>3</v>
      </c>
      <c r="S15">
        <f t="array" ref="S15">SUMPRODUCT(
    INDEX('Master Answer Key'!$B$4:$AU$394,0,ROW(S15)), 
    INDEX('COMMATS-Correct-Items'!$A$2:$AN$392,0,COLUMN(S16))
)</f>
        <v>5</v>
      </c>
      <c r="T15">
        <f t="array" ref="T15">SUMPRODUCT(
    INDEX('Master Answer Key'!$B$4:$AU$394,0,ROW(T15)), 
    INDEX('COMMATS-Correct-Items'!$A$2:$AN$392,0,COLUMN(T16))
)</f>
        <v>7</v>
      </c>
      <c r="U15">
        <f t="array" ref="U15">SUMPRODUCT(
    INDEX('Master Answer Key'!$B$4:$AU$394,0,ROW(U15)), 
    INDEX('COMMATS-Correct-Items'!$A$2:$AN$392,0,COLUMN(U16))
)</f>
        <v>7</v>
      </c>
      <c r="V15">
        <f t="array" ref="V15">SUMPRODUCT(
    INDEX('Master Answer Key'!$B$4:$AU$394,0,ROW(V15)), 
    INDEX('COMMATS-Correct-Items'!$A$2:$AN$392,0,COLUMN(V16))
)</f>
        <v>6</v>
      </c>
      <c r="W15">
        <f t="array" ref="W15">SUMPRODUCT(
    INDEX('Master Answer Key'!$B$4:$AU$394,0,ROW(W15)), 
    INDEX('COMMATS-Correct-Items'!$A$2:$AN$392,0,COLUMN(W16))
)</f>
        <v>1</v>
      </c>
      <c r="X15">
        <f t="array" ref="X15">SUMPRODUCT(
    INDEX('Master Answer Key'!$B$4:$AU$394,0,ROW(X15)), 
    INDEX('COMMATS-Correct-Items'!$A$2:$AN$392,0,COLUMN(X16))
)</f>
        <v>7</v>
      </c>
      <c r="Y15">
        <f t="array" ref="Y15">SUMPRODUCT(
    INDEX('Master Answer Key'!$B$4:$AU$394,0,ROW(Y15)), 
    INDEX('COMMATS-Correct-Items'!$A$2:$AN$392,0,COLUMN(Y16))
)</f>
        <v>0</v>
      </c>
      <c r="Z15">
        <f t="array" ref="Z15">SUMPRODUCT(
    INDEX('Master Answer Key'!$B$4:$AU$394,0,ROW(Z15)), 
    INDEX('COMMATS-Correct-Items'!$A$2:$AN$392,0,COLUMN(Z16))
)</f>
        <v>1</v>
      </c>
      <c r="AA15">
        <f t="array" ref="AA15">SUMPRODUCT(
    INDEX('Master Answer Key'!$B$4:$AU$394,0,ROW(AA15)), 
    INDEX('COMMATS-Correct-Items'!$A$2:$AN$392,0,COLUMN(AA16))
)</f>
        <v>9</v>
      </c>
      <c r="AB15">
        <f t="array" ref="AB15">SUMPRODUCT(
    INDEX('Master Answer Key'!$B$4:$AU$394,0,ROW(AB15)), 
    INDEX('COMMATS-Correct-Items'!$A$2:$AN$392,0,COLUMN(AB16))
)</f>
        <v>8</v>
      </c>
      <c r="AC15">
        <f t="array" ref="AC15">SUMPRODUCT(
    INDEX('Master Answer Key'!$B$4:$AU$394,0,ROW(AC15)), 
    INDEX('COMMATS-Correct-Items'!$A$2:$AN$392,0,COLUMN(AC16))
)</f>
        <v>4</v>
      </c>
      <c r="AD15">
        <f t="array" ref="AD15">SUMPRODUCT(
    INDEX('Master Answer Key'!$B$4:$AU$394,0,ROW(AD15)), 
    INDEX('COMMATS-Correct-Items'!$A$2:$AN$392,0,COLUMN(AD16))
)</f>
        <v>9</v>
      </c>
      <c r="AE15">
        <f t="array" ref="AE15">SUMPRODUCT(
    INDEX('Master Answer Key'!$B$4:$AU$394,0,ROW(AE15)), 
    INDEX('COMMATS-Correct-Items'!$A$2:$AN$392,0,COLUMN(AE16))
)</f>
        <v>6</v>
      </c>
      <c r="AF15">
        <f t="array" ref="AF15">SUMPRODUCT(
    INDEX('Master Answer Key'!$B$4:$AU$394,0,ROW(AF15)), 
    INDEX('COMMATS-Correct-Items'!$A$2:$AN$392,0,COLUMN(AF16))
)</f>
        <v>4</v>
      </c>
      <c r="AG15">
        <f t="array" ref="AG15">SUMPRODUCT(
    INDEX('Master Answer Key'!$B$4:$AU$394,0,ROW(AG15)), 
    INDEX('COMMATS-Correct-Items'!$A$2:$AN$392,0,COLUMN(AG16))
)</f>
        <v>7</v>
      </c>
      <c r="AH15">
        <f t="array" ref="AH15">SUMPRODUCT(
    INDEX('Master Answer Key'!$B$4:$AU$394,0,ROW(AH15)), 
    INDEX('COMMATS-Correct-Items'!$A$2:$AN$392,0,COLUMN(AH16))
)</f>
        <v>9</v>
      </c>
      <c r="AI15">
        <f t="array" ref="AI15">SUMPRODUCT(
    INDEX('Master Answer Key'!$B$4:$AU$394,0,ROW(AI15)), 
    INDEX('COMMATS-Correct-Items'!$A$2:$AN$392,0,COLUMN(AI16))
)</f>
        <v>8</v>
      </c>
      <c r="AJ15">
        <f t="array" ref="AJ15">SUMPRODUCT(
    INDEX('Master Answer Key'!$B$4:$AU$394,0,ROW(AJ15)), 
    INDEX('COMMATS-Correct-Items'!$A$2:$AN$392,0,COLUMN(AJ16))
)</f>
        <v>8</v>
      </c>
      <c r="AK15">
        <f t="array" ref="AK15">SUMPRODUCT(
    INDEX('Master Answer Key'!$B$4:$AU$394,0,ROW(AK15)), 
    INDEX('COMMATS-Correct-Items'!$A$2:$AN$392,0,COLUMN(AK16))
)</f>
        <v>7</v>
      </c>
      <c r="AL15">
        <f t="array" ref="AL15">SUMPRODUCT(
    INDEX('Master Answer Key'!$B$4:$AU$394,0,ROW(AL15)), 
    INDEX('COMMATS-Correct-Items'!$A$2:$AN$392,0,COLUMN(AL16))
)</f>
        <v>6</v>
      </c>
      <c r="AM15">
        <f t="array" ref="AM15">SUMPRODUCT(
    INDEX('Master Answer Key'!$B$4:$AU$394,0,ROW(AM15)), 
    INDEX('COMMATS-Correct-Items'!$A$2:$AN$392,0,COLUMN(AM16))
)</f>
        <v>7</v>
      </c>
      <c r="AN15">
        <f t="array" ref="AN15">SUMPRODUCT(
    INDEX('Master Answer Key'!$B$4:$AU$394,0,ROW(AN15)), 
    INDEX('COMMATS-Correct-Items'!$A$2:$AN$392,0,COLUMN(AN16))
)</f>
        <v>1</v>
      </c>
      <c r="AP15" s="45">
        <v>27.0</v>
      </c>
      <c r="AQ15" s="45">
        <v>10.0</v>
      </c>
      <c r="AR15" s="45">
        <v>0.6</v>
      </c>
      <c r="AS15" s="45">
        <v>6.0</v>
      </c>
    </row>
    <row r="16">
      <c r="A16" s="5" t="s">
        <v>50</v>
      </c>
      <c r="B16">
        <f t="array" ref="B16">SUMPRODUCT(
    INDEX('Master Answer Key'!$B$4:$AU$394,0,ROW(B16)), 
    INDEX('COMMATS-Correct-Items'!$A$2:$AN$392,0,COLUMN(B17))
)</f>
        <v>5</v>
      </c>
      <c r="C16">
        <f t="array" ref="C16">SUMPRODUCT(
    INDEX('Master Answer Key'!$B$4:$AU$394,0,ROW(C16)), 
    INDEX('COMMATS-Correct-Items'!$A$2:$AN$392,0,COLUMN(C17))
)</f>
        <v>5</v>
      </c>
      <c r="D16">
        <f t="array" ref="D16">SUMPRODUCT(
    INDEX('Master Answer Key'!$B$4:$AU$394,0,ROW(D16)), 
    INDEX('COMMATS-Correct-Items'!$A$2:$AN$392,0,COLUMN(D17))
)</f>
        <v>4</v>
      </c>
      <c r="E16">
        <f t="array" ref="E16">SUMPRODUCT(
    INDEX('Master Answer Key'!$B$4:$AU$394,0,ROW(E16)), 
    INDEX('COMMATS-Correct-Items'!$A$2:$AN$392,0,COLUMN(E17))
)</f>
        <v>4</v>
      </c>
      <c r="F16">
        <f t="array" ref="F16">SUMPRODUCT(
    INDEX('Master Answer Key'!$B$4:$AU$394,0,ROW(F16)), 
    INDEX('COMMATS-Correct-Items'!$A$2:$AN$392,0,COLUMN(F17))
)</f>
        <v>5</v>
      </c>
      <c r="G16">
        <f t="array" ref="G16">SUMPRODUCT(
    INDEX('Master Answer Key'!$B$4:$AU$394,0,ROW(G16)), 
    INDEX('COMMATS-Correct-Items'!$A$2:$AN$392,0,COLUMN(G17))
)</f>
        <v>1</v>
      </c>
      <c r="H16">
        <f t="array" ref="H16">SUMPRODUCT(
    INDEX('Master Answer Key'!$B$4:$AU$394,0,ROW(H16)), 
    INDEX('COMMATS-Correct-Items'!$A$2:$AN$392,0,COLUMN(H17))
)</f>
        <v>4</v>
      </c>
      <c r="I16">
        <f t="array" ref="I16">SUMPRODUCT(
    INDEX('Master Answer Key'!$B$4:$AU$394,0,ROW(I16)), 
    INDEX('COMMATS-Correct-Items'!$A$2:$AN$392,0,COLUMN(I17))
)</f>
        <v>4</v>
      </c>
      <c r="J16">
        <f t="array" ref="J16">SUMPRODUCT(
    INDEX('Master Answer Key'!$B$4:$AU$394,0,ROW(J16)), 
    INDEX('COMMATS-Correct-Items'!$A$2:$AN$392,0,COLUMN(J17))
)</f>
        <v>4</v>
      </c>
      <c r="K16">
        <f t="array" ref="K16">SUMPRODUCT(
    INDEX('Master Answer Key'!$B$4:$AU$394,0,ROW(K16)), 
    INDEX('COMMATS-Correct-Items'!$A$2:$AN$392,0,COLUMN(K17))
)</f>
        <v>3</v>
      </c>
      <c r="L16">
        <f t="array" ref="L16">SUMPRODUCT(
    INDEX('Master Answer Key'!$B$4:$AU$394,0,ROW(L16)), 
    INDEX('COMMATS-Correct-Items'!$A$2:$AN$392,0,COLUMN(L17))
)</f>
        <v>3</v>
      </c>
      <c r="M16">
        <f t="array" ref="M16">SUMPRODUCT(
    INDEX('Master Answer Key'!$B$4:$AU$394,0,ROW(M16)), 
    INDEX('COMMATS-Correct-Items'!$A$2:$AN$392,0,COLUMN(M17))
)</f>
        <v>2</v>
      </c>
      <c r="N16">
        <f t="array" ref="N16">SUMPRODUCT(
    INDEX('Master Answer Key'!$B$4:$AU$394,0,ROW(N16)), 
    INDEX('COMMATS-Correct-Items'!$A$2:$AN$392,0,COLUMN(N17))
)</f>
        <v>3</v>
      </c>
      <c r="O16">
        <f t="array" ref="O16">SUMPRODUCT(
    INDEX('Master Answer Key'!$B$4:$AU$394,0,ROW(O16)), 
    INDEX('COMMATS-Correct-Items'!$A$2:$AN$392,0,COLUMN(O17))
)</f>
        <v>4</v>
      </c>
      <c r="P16">
        <f t="array" ref="P16">SUMPRODUCT(
    INDEX('Master Answer Key'!$B$4:$AU$394,0,ROW(P16)), 
    INDEX('COMMATS-Correct-Items'!$A$2:$AN$392,0,COLUMN(P17))
)</f>
        <v>5</v>
      </c>
      <c r="Q16">
        <f t="array" ref="Q16">SUMPRODUCT(
    INDEX('Master Answer Key'!$B$4:$AU$394,0,ROW(Q16)), 
    INDEX('COMMATS-Correct-Items'!$A$2:$AN$392,0,COLUMN(Q17))
)</f>
        <v>4</v>
      </c>
      <c r="R16">
        <f t="array" ref="R16">SUMPRODUCT(
    INDEX('Master Answer Key'!$B$4:$AU$394,0,ROW(R16)), 
    INDEX('COMMATS-Correct-Items'!$A$2:$AN$392,0,COLUMN(R17))
)</f>
        <v>3</v>
      </c>
      <c r="S16">
        <f t="array" ref="S16">SUMPRODUCT(
    INDEX('Master Answer Key'!$B$4:$AU$394,0,ROW(S16)), 
    INDEX('COMMATS-Correct-Items'!$A$2:$AN$392,0,COLUMN(S17))
)</f>
        <v>4</v>
      </c>
      <c r="T16">
        <f t="array" ref="T16">SUMPRODUCT(
    INDEX('Master Answer Key'!$B$4:$AU$394,0,ROW(T16)), 
    INDEX('COMMATS-Correct-Items'!$A$2:$AN$392,0,COLUMN(T17))
)</f>
        <v>4</v>
      </c>
      <c r="U16">
        <f t="array" ref="U16">SUMPRODUCT(
    INDEX('Master Answer Key'!$B$4:$AU$394,0,ROW(U16)), 
    INDEX('COMMATS-Correct-Items'!$A$2:$AN$392,0,COLUMN(U17))
)</f>
        <v>5</v>
      </c>
      <c r="V16">
        <f t="array" ref="V16">SUMPRODUCT(
    INDEX('Master Answer Key'!$B$4:$AU$394,0,ROW(V16)), 
    INDEX('COMMATS-Correct-Items'!$A$2:$AN$392,0,COLUMN(V17))
)</f>
        <v>5</v>
      </c>
      <c r="W16">
        <f t="array" ref="W16">SUMPRODUCT(
    INDEX('Master Answer Key'!$B$4:$AU$394,0,ROW(W16)), 
    INDEX('COMMATS-Correct-Items'!$A$2:$AN$392,0,COLUMN(W17))
)</f>
        <v>1</v>
      </c>
      <c r="X16">
        <f t="array" ref="X16">SUMPRODUCT(
    INDEX('Master Answer Key'!$B$4:$AU$394,0,ROW(X16)), 
    INDEX('COMMATS-Correct-Items'!$A$2:$AN$392,0,COLUMN(X17))
)</f>
        <v>4</v>
      </c>
      <c r="Y16">
        <f t="array" ref="Y16">SUMPRODUCT(
    INDEX('Master Answer Key'!$B$4:$AU$394,0,ROW(Y16)), 
    INDEX('COMMATS-Correct-Items'!$A$2:$AN$392,0,COLUMN(Y17))
)</f>
        <v>2</v>
      </c>
      <c r="Z16">
        <f t="array" ref="Z16">SUMPRODUCT(
    INDEX('Master Answer Key'!$B$4:$AU$394,0,ROW(Z16)), 
    INDEX('COMMATS-Correct-Items'!$A$2:$AN$392,0,COLUMN(Z17))
)</f>
        <v>3</v>
      </c>
      <c r="AA16">
        <f t="array" ref="AA16">SUMPRODUCT(
    INDEX('Master Answer Key'!$B$4:$AU$394,0,ROW(AA16)), 
    INDEX('COMMATS-Correct-Items'!$A$2:$AN$392,0,COLUMN(AA17))
)</f>
        <v>4</v>
      </c>
      <c r="AB16">
        <f t="array" ref="AB16">SUMPRODUCT(
    INDEX('Master Answer Key'!$B$4:$AU$394,0,ROW(AB16)), 
    INDEX('COMMATS-Correct-Items'!$A$2:$AN$392,0,COLUMN(AB17))
)</f>
        <v>3</v>
      </c>
      <c r="AC16">
        <f t="array" ref="AC16">SUMPRODUCT(
    INDEX('Master Answer Key'!$B$4:$AU$394,0,ROW(AC16)), 
    INDEX('COMMATS-Correct-Items'!$A$2:$AN$392,0,COLUMN(AC17))
)</f>
        <v>1</v>
      </c>
      <c r="AD16">
        <f t="array" ref="AD16">SUMPRODUCT(
    INDEX('Master Answer Key'!$B$4:$AU$394,0,ROW(AD16)), 
    INDEX('COMMATS-Correct-Items'!$A$2:$AN$392,0,COLUMN(AD17))
)</f>
        <v>5</v>
      </c>
      <c r="AE16">
        <f t="array" ref="AE16">SUMPRODUCT(
    INDEX('Master Answer Key'!$B$4:$AU$394,0,ROW(AE16)), 
    INDEX('COMMATS-Correct-Items'!$A$2:$AN$392,0,COLUMN(AE17))
)</f>
        <v>4</v>
      </c>
      <c r="AF16">
        <f t="array" ref="AF16">SUMPRODUCT(
    INDEX('Master Answer Key'!$B$4:$AU$394,0,ROW(AF16)), 
    INDEX('COMMATS-Correct-Items'!$A$2:$AN$392,0,COLUMN(AF17))
)</f>
        <v>2</v>
      </c>
      <c r="AG16">
        <f t="array" ref="AG16">SUMPRODUCT(
    INDEX('Master Answer Key'!$B$4:$AU$394,0,ROW(AG16)), 
    INDEX('COMMATS-Correct-Items'!$A$2:$AN$392,0,COLUMN(AG17))
)</f>
        <v>5</v>
      </c>
      <c r="AH16">
        <f t="array" ref="AH16">SUMPRODUCT(
    INDEX('Master Answer Key'!$B$4:$AU$394,0,ROW(AH16)), 
    INDEX('COMMATS-Correct-Items'!$A$2:$AN$392,0,COLUMN(AH17))
)</f>
        <v>3</v>
      </c>
      <c r="AI16">
        <f t="array" ref="AI16">SUMPRODUCT(
    INDEX('Master Answer Key'!$B$4:$AU$394,0,ROW(AI16)), 
    INDEX('COMMATS-Correct-Items'!$A$2:$AN$392,0,COLUMN(AI17))
)</f>
        <v>4</v>
      </c>
      <c r="AJ16">
        <f t="array" ref="AJ16">SUMPRODUCT(
    INDEX('Master Answer Key'!$B$4:$AU$394,0,ROW(AJ16)), 
    INDEX('COMMATS-Correct-Items'!$A$2:$AN$392,0,COLUMN(AJ17))
)</f>
        <v>4</v>
      </c>
      <c r="AK16">
        <f t="array" ref="AK16">SUMPRODUCT(
    INDEX('Master Answer Key'!$B$4:$AU$394,0,ROW(AK16)), 
    INDEX('COMMATS-Correct-Items'!$A$2:$AN$392,0,COLUMN(AK17))
)</f>
        <v>3</v>
      </c>
      <c r="AL16">
        <f t="array" ref="AL16">SUMPRODUCT(
    INDEX('Master Answer Key'!$B$4:$AU$394,0,ROW(AL16)), 
    INDEX('COMMATS-Correct-Items'!$A$2:$AN$392,0,COLUMN(AL17))
)</f>
        <v>4</v>
      </c>
      <c r="AM16">
        <f t="array" ref="AM16">SUMPRODUCT(
    INDEX('Master Answer Key'!$B$4:$AU$394,0,ROW(AM16)), 
    INDEX('COMMATS-Correct-Items'!$A$2:$AN$392,0,COLUMN(AM17))
)</f>
        <v>3</v>
      </c>
      <c r="AN16">
        <f t="array" ref="AN16">SUMPRODUCT(
    INDEX('Master Answer Key'!$B$4:$AU$394,0,ROW(AN16)), 
    INDEX('COMMATS-Correct-Items'!$A$2:$AN$392,0,COLUMN(AN17))
)</f>
        <v>1</v>
      </c>
      <c r="AP16" s="45">
        <v>32.0</v>
      </c>
      <c r="AQ16" s="45">
        <v>5.0</v>
      </c>
      <c r="AR16" s="45">
        <v>0.6</v>
      </c>
      <c r="AS16" s="45">
        <v>3.0</v>
      </c>
    </row>
    <row r="17">
      <c r="A17" s="5" t="s">
        <v>51</v>
      </c>
      <c r="B17">
        <f t="array" ref="B17">SUMPRODUCT(
    INDEX('Master Answer Key'!$B$4:$AU$394,0,ROW(B17)), 
    INDEX('COMMATS-Correct-Items'!$A$2:$AN$392,0,COLUMN(B18))
)</f>
        <v>9</v>
      </c>
      <c r="C17">
        <f t="array" ref="C17">SUMPRODUCT(
    INDEX('Master Answer Key'!$B$4:$AU$394,0,ROW(C17)), 
    INDEX('COMMATS-Correct-Items'!$A$2:$AN$392,0,COLUMN(C18))
)</f>
        <v>6</v>
      </c>
      <c r="D17">
        <f t="array" ref="D17">SUMPRODUCT(
    INDEX('Master Answer Key'!$B$4:$AU$394,0,ROW(D17)), 
    INDEX('COMMATS-Correct-Items'!$A$2:$AN$392,0,COLUMN(D18))
)</f>
        <v>6</v>
      </c>
      <c r="E17">
        <f t="array" ref="E17">SUMPRODUCT(
    INDEX('Master Answer Key'!$B$4:$AU$394,0,ROW(E17)), 
    INDEX('COMMATS-Correct-Items'!$A$2:$AN$392,0,COLUMN(E18))
)</f>
        <v>12</v>
      </c>
      <c r="F17">
        <f t="array" ref="F17">SUMPRODUCT(
    INDEX('Master Answer Key'!$B$4:$AU$394,0,ROW(F17)), 
    INDEX('COMMATS-Correct-Items'!$A$2:$AN$392,0,COLUMN(F18))
)</f>
        <v>12</v>
      </c>
      <c r="G17">
        <f t="array" ref="G17">SUMPRODUCT(
    INDEX('Master Answer Key'!$B$4:$AU$394,0,ROW(G17)), 
    INDEX('COMMATS-Correct-Items'!$A$2:$AN$392,0,COLUMN(G18))
)</f>
        <v>0</v>
      </c>
      <c r="H17">
        <f t="array" ref="H17">SUMPRODUCT(
    INDEX('Master Answer Key'!$B$4:$AU$394,0,ROW(H17)), 
    INDEX('COMMATS-Correct-Items'!$A$2:$AN$392,0,COLUMN(H18))
)</f>
        <v>7</v>
      </c>
      <c r="I17">
        <f t="array" ref="I17">SUMPRODUCT(
    INDEX('Master Answer Key'!$B$4:$AU$394,0,ROW(I17)), 
    INDEX('COMMATS-Correct-Items'!$A$2:$AN$392,0,COLUMN(I18))
)</f>
        <v>5</v>
      </c>
      <c r="J17">
        <f t="array" ref="J17">SUMPRODUCT(
    INDEX('Master Answer Key'!$B$4:$AU$394,0,ROW(J17)), 
    INDEX('COMMATS-Correct-Items'!$A$2:$AN$392,0,COLUMN(J18))
)</f>
        <v>11</v>
      </c>
      <c r="K17">
        <f t="array" ref="K17">SUMPRODUCT(
    INDEX('Master Answer Key'!$B$4:$AU$394,0,ROW(K17)), 
    INDEX('COMMATS-Correct-Items'!$A$2:$AN$392,0,COLUMN(K18))
)</f>
        <v>7</v>
      </c>
      <c r="L17">
        <f t="array" ref="L17">SUMPRODUCT(
    INDEX('Master Answer Key'!$B$4:$AU$394,0,ROW(L17)), 
    INDEX('COMMATS-Correct-Items'!$A$2:$AN$392,0,COLUMN(L18))
)</f>
        <v>11</v>
      </c>
      <c r="M17">
        <f t="array" ref="M17">SUMPRODUCT(
    INDEX('Master Answer Key'!$B$4:$AU$394,0,ROW(M17)), 
    INDEX('COMMATS-Correct-Items'!$A$2:$AN$392,0,COLUMN(M18))
)</f>
        <v>10</v>
      </c>
      <c r="N17">
        <f t="array" ref="N17">SUMPRODUCT(
    INDEX('Master Answer Key'!$B$4:$AU$394,0,ROW(N17)), 
    INDEX('COMMATS-Correct-Items'!$A$2:$AN$392,0,COLUMN(N18))
)</f>
        <v>7</v>
      </c>
      <c r="O17">
        <f t="array" ref="O17">SUMPRODUCT(
    INDEX('Master Answer Key'!$B$4:$AU$394,0,ROW(O17)), 
    INDEX('COMMATS-Correct-Items'!$A$2:$AN$392,0,COLUMN(O18))
)</f>
        <v>10</v>
      </c>
      <c r="P17">
        <f t="array" ref="P17">SUMPRODUCT(
    INDEX('Master Answer Key'!$B$4:$AU$394,0,ROW(P17)), 
    INDEX('COMMATS-Correct-Items'!$A$2:$AN$392,0,COLUMN(P18))
)</f>
        <v>7</v>
      </c>
      <c r="Q17">
        <f t="array" ref="Q17">SUMPRODUCT(
    INDEX('Master Answer Key'!$B$4:$AU$394,0,ROW(Q17)), 
    INDEX('COMMATS-Correct-Items'!$A$2:$AN$392,0,COLUMN(Q18))
)</f>
        <v>7</v>
      </c>
      <c r="R17">
        <f t="array" ref="R17">SUMPRODUCT(
    INDEX('Master Answer Key'!$B$4:$AU$394,0,ROW(R17)), 
    INDEX('COMMATS-Correct-Items'!$A$2:$AN$392,0,COLUMN(R18))
)</f>
        <v>4</v>
      </c>
      <c r="S17">
        <f t="array" ref="S17">SUMPRODUCT(
    INDEX('Master Answer Key'!$B$4:$AU$394,0,ROW(S17)), 
    INDEX('COMMATS-Correct-Items'!$A$2:$AN$392,0,COLUMN(S18))
)</f>
        <v>3</v>
      </c>
      <c r="T17">
        <f t="array" ref="T17">SUMPRODUCT(
    INDEX('Master Answer Key'!$B$4:$AU$394,0,ROW(T17)), 
    INDEX('COMMATS-Correct-Items'!$A$2:$AN$392,0,COLUMN(T18))
)</f>
        <v>7</v>
      </c>
      <c r="U17">
        <f t="array" ref="U17">SUMPRODUCT(
    INDEX('Master Answer Key'!$B$4:$AU$394,0,ROW(U17)), 
    INDEX('COMMATS-Correct-Items'!$A$2:$AN$392,0,COLUMN(U18))
)</f>
        <v>11</v>
      </c>
      <c r="V17">
        <f t="array" ref="V17">SUMPRODUCT(
    INDEX('Master Answer Key'!$B$4:$AU$394,0,ROW(V17)), 
    INDEX('COMMATS-Correct-Items'!$A$2:$AN$392,0,COLUMN(V18))
)</f>
        <v>13</v>
      </c>
      <c r="W17">
        <f t="array" ref="W17">SUMPRODUCT(
    INDEX('Master Answer Key'!$B$4:$AU$394,0,ROW(W17)), 
    INDEX('COMMATS-Correct-Items'!$A$2:$AN$392,0,COLUMN(W18))
)</f>
        <v>0</v>
      </c>
      <c r="X17">
        <f t="array" ref="X17">SUMPRODUCT(
    INDEX('Master Answer Key'!$B$4:$AU$394,0,ROW(X17)), 
    INDEX('COMMATS-Correct-Items'!$A$2:$AN$392,0,COLUMN(X18))
)</f>
        <v>6</v>
      </c>
      <c r="Y17">
        <f t="array" ref="Y17">SUMPRODUCT(
    INDEX('Master Answer Key'!$B$4:$AU$394,0,ROW(Y17)), 
    INDEX('COMMATS-Correct-Items'!$A$2:$AN$392,0,COLUMN(Y18))
)</f>
        <v>0</v>
      </c>
      <c r="Z17">
        <f t="array" ref="Z17">SUMPRODUCT(
    INDEX('Master Answer Key'!$B$4:$AU$394,0,ROW(Z17)), 
    INDEX('COMMATS-Correct-Items'!$A$2:$AN$392,0,COLUMN(Z18))
)</f>
        <v>2</v>
      </c>
      <c r="AA17">
        <f t="array" ref="AA17">SUMPRODUCT(
    INDEX('Master Answer Key'!$B$4:$AU$394,0,ROW(AA17)), 
    INDEX('COMMATS-Correct-Items'!$A$2:$AN$392,0,COLUMN(AA18))
)</f>
        <v>11</v>
      </c>
      <c r="AB17">
        <f t="array" ref="AB17">SUMPRODUCT(
    INDEX('Master Answer Key'!$B$4:$AU$394,0,ROW(AB17)), 
    INDEX('COMMATS-Correct-Items'!$A$2:$AN$392,0,COLUMN(AB18))
)</f>
        <v>9</v>
      </c>
      <c r="AC17">
        <f t="array" ref="AC17">SUMPRODUCT(
    INDEX('Master Answer Key'!$B$4:$AU$394,0,ROW(AC17)), 
    INDEX('COMMATS-Correct-Items'!$A$2:$AN$392,0,COLUMN(AC18))
)</f>
        <v>8</v>
      </c>
      <c r="AD17">
        <f t="array" ref="AD17">SUMPRODUCT(
    INDEX('Master Answer Key'!$B$4:$AU$394,0,ROW(AD17)), 
    INDEX('COMMATS-Correct-Items'!$A$2:$AN$392,0,COLUMN(AD18))
)</f>
        <v>10</v>
      </c>
      <c r="AE17">
        <f t="array" ref="AE17">SUMPRODUCT(
    INDEX('Master Answer Key'!$B$4:$AU$394,0,ROW(AE17)), 
    INDEX('COMMATS-Correct-Items'!$A$2:$AN$392,0,COLUMN(AE18))
)</f>
        <v>4</v>
      </c>
      <c r="AF17">
        <f t="array" ref="AF17">SUMPRODUCT(
    INDEX('Master Answer Key'!$B$4:$AU$394,0,ROW(AF17)), 
    INDEX('COMMATS-Correct-Items'!$A$2:$AN$392,0,COLUMN(AF18))
)</f>
        <v>6</v>
      </c>
      <c r="AG17">
        <f t="array" ref="AG17">SUMPRODUCT(
    INDEX('Master Answer Key'!$B$4:$AU$394,0,ROW(AG17)), 
    INDEX('COMMATS-Correct-Items'!$A$2:$AN$392,0,COLUMN(AG18))
)</f>
        <v>9</v>
      </c>
      <c r="AH17">
        <f t="array" ref="AH17">SUMPRODUCT(
    INDEX('Master Answer Key'!$B$4:$AU$394,0,ROW(AH17)), 
    INDEX('COMMATS-Correct-Items'!$A$2:$AN$392,0,COLUMN(AH18))
)</f>
        <v>11</v>
      </c>
      <c r="AI17">
        <f t="array" ref="AI17">SUMPRODUCT(
    INDEX('Master Answer Key'!$B$4:$AU$394,0,ROW(AI17)), 
    INDEX('COMMATS-Correct-Items'!$A$2:$AN$392,0,COLUMN(AI18))
)</f>
        <v>13</v>
      </c>
      <c r="AJ17">
        <f t="array" ref="AJ17">SUMPRODUCT(
    INDEX('Master Answer Key'!$B$4:$AU$394,0,ROW(AJ17)), 
    INDEX('COMMATS-Correct-Items'!$A$2:$AN$392,0,COLUMN(AJ18))
)</f>
        <v>8</v>
      </c>
      <c r="AK17">
        <f t="array" ref="AK17">SUMPRODUCT(
    INDEX('Master Answer Key'!$B$4:$AU$394,0,ROW(AK17)), 
    INDEX('COMMATS-Correct-Items'!$A$2:$AN$392,0,COLUMN(AK18))
)</f>
        <v>9</v>
      </c>
      <c r="AL17">
        <f t="array" ref="AL17">SUMPRODUCT(
    INDEX('Master Answer Key'!$B$4:$AU$394,0,ROW(AL17)), 
    INDEX('COMMATS-Correct-Items'!$A$2:$AN$392,0,COLUMN(AL18))
)</f>
        <v>4</v>
      </c>
      <c r="AM17">
        <f t="array" ref="AM17">SUMPRODUCT(
    INDEX('Master Answer Key'!$B$4:$AU$394,0,ROW(AM17)), 
    INDEX('COMMATS-Correct-Items'!$A$2:$AN$392,0,COLUMN(AM18))
)</f>
        <v>7</v>
      </c>
      <c r="AN17">
        <f t="array" ref="AN17">SUMPRODUCT(
    INDEX('Master Answer Key'!$B$4:$AU$394,0,ROW(AN17)), 
    INDEX('COMMATS-Correct-Items'!$A$2:$AN$392,0,COLUMN(AN18))
)</f>
        <v>0</v>
      </c>
      <c r="AP17" s="45">
        <v>16.0</v>
      </c>
      <c r="AQ17" s="45">
        <v>14.0</v>
      </c>
      <c r="AR17" s="45">
        <v>0.6</v>
      </c>
      <c r="AS17" s="45">
        <v>9.0</v>
      </c>
    </row>
    <row r="18">
      <c r="A18" s="5" t="s">
        <v>52</v>
      </c>
      <c r="B18">
        <f t="array" ref="B18">SUMPRODUCT(
    INDEX('Master Answer Key'!$B$4:$AU$394,0,ROW(B18)), 
    INDEX('COMMATS-Correct-Items'!$A$2:$AN$392,0,COLUMN(B19))
)</f>
        <v>9</v>
      </c>
      <c r="C18">
        <f t="array" ref="C18">SUMPRODUCT(
    INDEX('Master Answer Key'!$B$4:$AU$394,0,ROW(C18)), 
    INDEX('COMMATS-Correct-Items'!$A$2:$AN$392,0,COLUMN(C19))
)</f>
        <v>7</v>
      </c>
      <c r="D18">
        <f t="array" ref="D18">SUMPRODUCT(
    INDEX('Master Answer Key'!$B$4:$AU$394,0,ROW(D18)), 
    INDEX('COMMATS-Correct-Items'!$A$2:$AN$392,0,COLUMN(D19))
)</f>
        <v>6</v>
      </c>
      <c r="E18">
        <f t="array" ref="E18">SUMPRODUCT(
    INDEX('Master Answer Key'!$B$4:$AU$394,0,ROW(E18)), 
    INDEX('COMMATS-Correct-Items'!$A$2:$AN$392,0,COLUMN(E19))
)</f>
        <v>11</v>
      </c>
      <c r="F18">
        <f t="array" ref="F18">SUMPRODUCT(
    INDEX('Master Answer Key'!$B$4:$AU$394,0,ROW(F18)), 
    INDEX('COMMATS-Correct-Items'!$A$2:$AN$392,0,COLUMN(F19))
)</f>
        <v>11</v>
      </c>
      <c r="G18">
        <f t="array" ref="G18">SUMPRODUCT(
    INDEX('Master Answer Key'!$B$4:$AU$394,0,ROW(G18)), 
    INDEX('COMMATS-Correct-Items'!$A$2:$AN$392,0,COLUMN(G19))
)</f>
        <v>0</v>
      </c>
      <c r="H18">
        <f t="array" ref="H18">SUMPRODUCT(
    INDEX('Master Answer Key'!$B$4:$AU$394,0,ROW(H18)), 
    INDEX('COMMATS-Correct-Items'!$A$2:$AN$392,0,COLUMN(H19))
)</f>
        <v>9</v>
      </c>
      <c r="I18">
        <f t="array" ref="I18">SUMPRODUCT(
    INDEX('Master Answer Key'!$B$4:$AU$394,0,ROW(I18)), 
    INDEX('COMMATS-Correct-Items'!$A$2:$AN$392,0,COLUMN(I19))
)</f>
        <v>4</v>
      </c>
      <c r="J18">
        <f t="array" ref="J18">SUMPRODUCT(
    INDEX('Master Answer Key'!$B$4:$AU$394,0,ROW(J18)), 
    INDEX('COMMATS-Correct-Items'!$A$2:$AN$392,0,COLUMN(J19))
)</f>
        <v>8</v>
      </c>
      <c r="K18">
        <f t="array" ref="K18">SUMPRODUCT(
    INDEX('Master Answer Key'!$B$4:$AU$394,0,ROW(K18)), 
    INDEX('COMMATS-Correct-Items'!$A$2:$AN$392,0,COLUMN(K19))
)</f>
        <v>4</v>
      </c>
      <c r="L18">
        <f t="array" ref="L18">SUMPRODUCT(
    INDEX('Master Answer Key'!$B$4:$AU$394,0,ROW(L18)), 
    INDEX('COMMATS-Correct-Items'!$A$2:$AN$392,0,COLUMN(L19))
)</f>
        <v>6</v>
      </c>
      <c r="M18">
        <f t="array" ref="M18">SUMPRODUCT(
    INDEX('Master Answer Key'!$B$4:$AU$394,0,ROW(M18)), 
    INDEX('COMMATS-Correct-Items'!$A$2:$AN$392,0,COLUMN(M19))
)</f>
        <v>8</v>
      </c>
      <c r="N18">
        <f t="array" ref="N18">SUMPRODUCT(
    INDEX('Master Answer Key'!$B$4:$AU$394,0,ROW(N18)), 
    INDEX('COMMATS-Correct-Items'!$A$2:$AN$392,0,COLUMN(N19))
)</f>
        <v>7</v>
      </c>
      <c r="O18">
        <f t="array" ref="O18">SUMPRODUCT(
    INDEX('Master Answer Key'!$B$4:$AU$394,0,ROW(O18)), 
    INDEX('COMMATS-Correct-Items'!$A$2:$AN$392,0,COLUMN(O19))
)</f>
        <v>8</v>
      </c>
      <c r="P18">
        <f t="array" ref="P18">SUMPRODUCT(
    INDEX('Master Answer Key'!$B$4:$AU$394,0,ROW(P18)), 
    INDEX('COMMATS-Correct-Items'!$A$2:$AN$392,0,COLUMN(P19))
)</f>
        <v>5</v>
      </c>
      <c r="Q18">
        <f t="array" ref="Q18">SUMPRODUCT(
    INDEX('Master Answer Key'!$B$4:$AU$394,0,ROW(Q18)), 
    INDEX('COMMATS-Correct-Items'!$A$2:$AN$392,0,COLUMN(Q19))
)</f>
        <v>5</v>
      </c>
      <c r="R18">
        <f t="array" ref="R18">SUMPRODUCT(
    INDEX('Master Answer Key'!$B$4:$AU$394,0,ROW(R18)), 
    INDEX('COMMATS-Correct-Items'!$A$2:$AN$392,0,COLUMN(R19))
)</f>
        <v>4</v>
      </c>
      <c r="S18">
        <f t="array" ref="S18">SUMPRODUCT(
    INDEX('Master Answer Key'!$B$4:$AU$394,0,ROW(S18)), 
    INDEX('COMMATS-Correct-Items'!$A$2:$AN$392,0,COLUMN(S19))
)</f>
        <v>4</v>
      </c>
      <c r="T18">
        <f t="array" ref="T18">SUMPRODUCT(
    INDEX('Master Answer Key'!$B$4:$AU$394,0,ROW(T18)), 
    INDEX('COMMATS-Correct-Items'!$A$2:$AN$392,0,COLUMN(T19))
)</f>
        <v>7</v>
      </c>
      <c r="U18">
        <f t="array" ref="U18">SUMPRODUCT(
    INDEX('Master Answer Key'!$B$4:$AU$394,0,ROW(U18)), 
    INDEX('COMMATS-Correct-Items'!$A$2:$AN$392,0,COLUMN(U19))
)</f>
        <v>10</v>
      </c>
      <c r="V18">
        <f t="array" ref="V18">SUMPRODUCT(
    INDEX('Master Answer Key'!$B$4:$AU$394,0,ROW(V18)), 
    INDEX('COMMATS-Correct-Items'!$A$2:$AN$392,0,COLUMN(V19))
)</f>
        <v>8</v>
      </c>
      <c r="W18">
        <f t="array" ref="W18">SUMPRODUCT(
    INDEX('Master Answer Key'!$B$4:$AU$394,0,ROW(W18)), 
    INDEX('COMMATS-Correct-Items'!$A$2:$AN$392,0,COLUMN(W19))
)</f>
        <v>1</v>
      </c>
      <c r="X18">
        <f t="array" ref="X18">SUMPRODUCT(
    INDEX('Master Answer Key'!$B$4:$AU$394,0,ROW(X18)), 
    INDEX('COMMATS-Correct-Items'!$A$2:$AN$392,0,COLUMN(X19))
)</f>
        <v>6</v>
      </c>
      <c r="Y18">
        <f t="array" ref="Y18">SUMPRODUCT(
    INDEX('Master Answer Key'!$B$4:$AU$394,0,ROW(Y18)), 
    INDEX('COMMATS-Correct-Items'!$A$2:$AN$392,0,COLUMN(Y19))
)</f>
        <v>0</v>
      </c>
      <c r="Z18">
        <f t="array" ref="Z18">SUMPRODUCT(
    INDEX('Master Answer Key'!$B$4:$AU$394,0,ROW(Z18)), 
    INDEX('COMMATS-Correct-Items'!$A$2:$AN$392,0,COLUMN(Z19))
)</f>
        <v>1</v>
      </c>
      <c r="AA18">
        <f t="array" ref="AA18">SUMPRODUCT(
    INDEX('Master Answer Key'!$B$4:$AU$394,0,ROW(AA18)), 
    INDEX('COMMATS-Correct-Items'!$A$2:$AN$392,0,COLUMN(AA19))
)</f>
        <v>10</v>
      </c>
      <c r="AB18">
        <f t="array" ref="AB18">SUMPRODUCT(
    INDEX('Master Answer Key'!$B$4:$AU$394,0,ROW(AB18)), 
    INDEX('COMMATS-Correct-Items'!$A$2:$AN$392,0,COLUMN(AB19))
)</f>
        <v>9</v>
      </c>
      <c r="AC18">
        <f t="array" ref="AC18">SUMPRODUCT(
    INDEX('Master Answer Key'!$B$4:$AU$394,0,ROW(AC18)), 
    INDEX('COMMATS-Correct-Items'!$A$2:$AN$392,0,COLUMN(AC19))
)</f>
        <v>5</v>
      </c>
      <c r="AD18">
        <f t="array" ref="AD18">SUMPRODUCT(
    INDEX('Master Answer Key'!$B$4:$AU$394,0,ROW(AD18)), 
    INDEX('COMMATS-Correct-Items'!$A$2:$AN$392,0,COLUMN(AD19))
)</f>
        <v>11</v>
      </c>
      <c r="AE18">
        <f t="array" ref="AE18">SUMPRODUCT(
    INDEX('Master Answer Key'!$B$4:$AU$394,0,ROW(AE18)), 
    INDEX('COMMATS-Correct-Items'!$A$2:$AN$392,0,COLUMN(AE19))
)</f>
        <v>7</v>
      </c>
      <c r="AF18">
        <f t="array" ref="AF18">SUMPRODUCT(
    INDEX('Master Answer Key'!$B$4:$AU$394,0,ROW(AF18)), 
    INDEX('COMMATS-Correct-Items'!$A$2:$AN$392,0,COLUMN(AF19))
)</f>
        <v>5</v>
      </c>
      <c r="AG18">
        <f t="array" ref="AG18">SUMPRODUCT(
    INDEX('Master Answer Key'!$B$4:$AU$394,0,ROW(AG18)), 
    INDEX('COMMATS-Correct-Items'!$A$2:$AN$392,0,COLUMN(AG19))
)</f>
        <v>7</v>
      </c>
      <c r="AH18">
        <f t="array" ref="AH18">SUMPRODUCT(
    INDEX('Master Answer Key'!$B$4:$AU$394,0,ROW(AH18)), 
    INDEX('COMMATS-Correct-Items'!$A$2:$AN$392,0,COLUMN(AH19))
)</f>
        <v>10</v>
      </c>
      <c r="AI18">
        <f t="array" ref="AI18">SUMPRODUCT(
    INDEX('Master Answer Key'!$B$4:$AU$394,0,ROW(AI18)), 
    INDEX('COMMATS-Correct-Items'!$A$2:$AN$392,0,COLUMN(AI19))
)</f>
        <v>10</v>
      </c>
      <c r="AJ18">
        <f t="array" ref="AJ18">SUMPRODUCT(
    INDEX('Master Answer Key'!$B$4:$AU$394,0,ROW(AJ18)), 
    INDEX('COMMATS-Correct-Items'!$A$2:$AN$392,0,COLUMN(AJ19))
)</f>
        <v>11</v>
      </c>
      <c r="AK18">
        <f t="array" ref="AK18">SUMPRODUCT(
    INDEX('Master Answer Key'!$B$4:$AU$394,0,ROW(AK18)), 
    INDEX('COMMATS-Correct-Items'!$A$2:$AN$392,0,COLUMN(AK19))
)</f>
        <v>9</v>
      </c>
      <c r="AL18">
        <f t="array" ref="AL18">SUMPRODUCT(
    INDEX('Master Answer Key'!$B$4:$AU$394,0,ROW(AL18)), 
    INDEX('COMMATS-Correct-Items'!$A$2:$AN$392,0,COLUMN(AL19))
)</f>
        <v>4</v>
      </c>
      <c r="AM18">
        <f t="array" ref="AM18">SUMPRODUCT(
    INDEX('Master Answer Key'!$B$4:$AU$394,0,ROW(AM18)), 
    INDEX('COMMATS-Correct-Items'!$A$2:$AN$392,0,COLUMN(AM19))
)</f>
        <v>6</v>
      </c>
      <c r="AN18">
        <f t="array" ref="AN18">SUMPRODUCT(
    INDEX('Master Answer Key'!$B$4:$AU$394,0,ROW(AN18)), 
    INDEX('COMMATS-Correct-Items'!$A$2:$AN$392,0,COLUMN(AN19))
)</f>
        <v>1</v>
      </c>
      <c r="AP18" s="45">
        <v>21.0</v>
      </c>
      <c r="AQ18" s="45">
        <v>11.0</v>
      </c>
      <c r="AR18" s="45">
        <v>0.6</v>
      </c>
      <c r="AS18" s="45">
        <v>7.0</v>
      </c>
    </row>
    <row r="19">
      <c r="A19" s="5" t="s">
        <v>53</v>
      </c>
      <c r="B19">
        <f t="array" ref="B19">SUMPRODUCT(
    INDEX('Master Answer Key'!$B$4:$AU$394,0,ROW(B19)), 
    INDEX('COMMATS-Correct-Items'!$A$2:$AN$392,0,COLUMN(B20))
)</f>
        <v>27</v>
      </c>
      <c r="C19">
        <f t="array" ref="C19">SUMPRODUCT(
    INDEX('Master Answer Key'!$B$4:$AU$394,0,ROW(C19)), 
    INDEX('COMMATS-Correct-Items'!$A$2:$AN$392,0,COLUMN(C20))
)</f>
        <v>23</v>
      </c>
      <c r="D19">
        <f t="array" ref="D19">SUMPRODUCT(
    INDEX('Master Answer Key'!$B$4:$AU$394,0,ROW(D19)), 
    INDEX('COMMATS-Correct-Items'!$A$2:$AN$392,0,COLUMN(D20))
)</f>
        <v>23</v>
      </c>
      <c r="E19">
        <f t="array" ref="E19">SUMPRODUCT(
    INDEX('Master Answer Key'!$B$4:$AU$394,0,ROW(E19)), 
    INDEX('COMMATS-Correct-Items'!$A$2:$AN$392,0,COLUMN(E20))
)</f>
        <v>24</v>
      </c>
      <c r="F19">
        <f t="array" ref="F19">SUMPRODUCT(
    INDEX('Master Answer Key'!$B$4:$AU$394,0,ROW(F19)), 
    INDEX('COMMATS-Correct-Items'!$A$2:$AN$392,0,COLUMN(F20))
)</f>
        <v>24</v>
      </c>
      <c r="G19">
        <f t="array" ref="G19">SUMPRODUCT(
    INDEX('Master Answer Key'!$B$4:$AU$394,0,ROW(G19)), 
    INDEX('COMMATS-Correct-Items'!$A$2:$AN$392,0,COLUMN(G20))
)</f>
        <v>0</v>
      </c>
      <c r="H19">
        <f t="array" ref="H19">SUMPRODUCT(
    INDEX('Master Answer Key'!$B$4:$AU$394,0,ROW(H19)), 
    INDEX('COMMATS-Correct-Items'!$A$2:$AN$392,0,COLUMN(H20))
)</f>
        <v>21</v>
      </c>
      <c r="I19">
        <f t="array" ref="I19">SUMPRODUCT(
    INDEX('Master Answer Key'!$B$4:$AU$394,0,ROW(I19)), 
    INDEX('COMMATS-Correct-Items'!$A$2:$AN$392,0,COLUMN(I20))
)</f>
        <v>15</v>
      </c>
      <c r="J19">
        <f t="array" ref="J19">SUMPRODUCT(
    INDEX('Master Answer Key'!$B$4:$AU$394,0,ROW(J19)), 
    INDEX('COMMATS-Correct-Items'!$A$2:$AN$392,0,COLUMN(J20))
)</f>
        <v>25</v>
      </c>
      <c r="K19">
        <f t="array" ref="K19">SUMPRODUCT(
    INDEX('Master Answer Key'!$B$4:$AU$394,0,ROW(K19)), 
    INDEX('COMMATS-Correct-Items'!$A$2:$AN$392,0,COLUMN(K20))
)</f>
        <v>14</v>
      </c>
      <c r="L19">
        <f t="array" ref="L19">SUMPRODUCT(
    INDEX('Master Answer Key'!$B$4:$AU$394,0,ROW(L19)), 
    INDEX('COMMATS-Correct-Items'!$A$2:$AN$392,0,COLUMN(L20))
)</f>
        <v>24</v>
      </c>
      <c r="M19">
        <f t="array" ref="M19">SUMPRODUCT(
    INDEX('Master Answer Key'!$B$4:$AU$394,0,ROW(M19)), 
    INDEX('COMMATS-Correct-Items'!$A$2:$AN$392,0,COLUMN(M20))
)</f>
        <v>28</v>
      </c>
      <c r="N19">
        <f t="array" ref="N19">SUMPRODUCT(
    INDEX('Master Answer Key'!$B$4:$AU$394,0,ROW(N19)), 
    INDEX('COMMATS-Correct-Items'!$A$2:$AN$392,0,COLUMN(N20))
)</f>
        <v>17</v>
      </c>
      <c r="O19">
        <f t="array" ref="O19">SUMPRODUCT(
    INDEX('Master Answer Key'!$B$4:$AU$394,0,ROW(O19)), 
    INDEX('COMMATS-Correct-Items'!$A$2:$AN$392,0,COLUMN(O20))
)</f>
        <v>25</v>
      </c>
      <c r="P19">
        <f t="array" ref="P19">SUMPRODUCT(
    INDEX('Master Answer Key'!$B$4:$AU$394,0,ROW(P19)), 
    INDEX('COMMATS-Correct-Items'!$A$2:$AN$392,0,COLUMN(P20))
)</f>
        <v>18</v>
      </c>
      <c r="Q19">
        <f t="array" ref="Q19">SUMPRODUCT(
    INDEX('Master Answer Key'!$B$4:$AU$394,0,ROW(Q19)), 
    INDEX('COMMATS-Correct-Items'!$A$2:$AN$392,0,COLUMN(Q20))
)</f>
        <v>22</v>
      </c>
      <c r="R19">
        <f t="array" ref="R19">SUMPRODUCT(
    INDEX('Master Answer Key'!$B$4:$AU$394,0,ROW(R19)), 
    INDEX('COMMATS-Correct-Items'!$A$2:$AN$392,0,COLUMN(R20))
)</f>
        <v>14</v>
      </c>
      <c r="S19">
        <f t="array" ref="S19">SUMPRODUCT(
    INDEX('Master Answer Key'!$B$4:$AU$394,0,ROW(S19)), 
    INDEX('COMMATS-Correct-Items'!$A$2:$AN$392,0,COLUMN(S20))
)</f>
        <v>17</v>
      </c>
      <c r="T19">
        <f t="array" ref="T19">SUMPRODUCT(
    INDEX('Master Answer Key'!$B$4:$AU$394,0,ROW(T19)), 
    INDEX('COMMATS-Correct-Items'!$A$2:$AN$392,0,COLUMN(T20))
)</f>
        <v>23</v>
      </c>
      <c r="U19">
        <f t="array" ref="U19">SUMPRODUCT(
    INDEX('Master Answer Key'!$B$4:$AU$394,0,ROW(U19)), 
    INDEX('COMMATS-Correct-Items'!$A$2:$AN$392,0,COLUMN(U20))
)</f>
        <v>23</v>
      </c>
      <c r="V19">
        <f t="array" ref="V19">SUMPRODUCT(
    INDEX('Master Answer Key'!$B$4:$AU$394,0,ROW(V19)), 
    INDEX('COMMATS-Correct-Items'!$A$2:$AN$392,0,COLUMN(V20))
)</f>
        <v>22</v>
      </c>
      <c r="W19">
        <f t="array" ref="W19">SUMPRODUCT(
    INDEX('Master Answer Key'!$B$4:$AU$394,0,ROW(W19)), 
    INDEX('COMMATS-Correct-Items'!$A$2:$AN$392,0,COLUMN(W20))
)</f>
        <v>2</v>
      </c>
      <c r="X19">
        <f t="array" ref="X19">SUMPRODUCT(
    INDEX('Master Answer Key'!$B$4:$AU$394,0,ROW(X19)), 
    INDEX('COMMATS-Correct-Items'!$A$2:$AN$392,0,COLUMN(X20))
)</f>
        <v>15</v>
      </c>
      <c r="Y19">
        <f t="array" ref="Y19">SUMPRODUCT(
    INDEX('Master Answer Key'!$B$4:$AU$394,0,ROW(Y19)), 
    INDEX('COMMATS-Correct-Items'!$A$2:$AN$392,0,COLUMN(Y20))
)</f>
        <v>1</v>
      </c>
      <c r="Z19">
        <f t="array" ref="Z19">SUMPRODUCT(
    INDEX('Master Answer Key'!$B$4:$AU$394,0,ROW(Z19)), 
    INDEX('COMMATS-Correct-Items'!$A$2:$AN$392,0,COLUMN(Z20))
)</f>
        <v>0</v>
      </c>
      <c r="AA19">
        <f t="array" ref="AA19">SUMPRODUCT(
    INDEX('Master Answer Key'!$B$4:$AU$394,0,ROW(AA19)), 
    INDEX('COMMATS-Correct-Items'!$A$2:$AN$392,0,COLUMN(AA20))
)</f>
        <v>28</v>
      </c>
      <c r="AB19">
        <f t="array" ref="AB19">SUMPRODUCT(
    INDEX('Master Answer Key'!$B$4:$AU$394,0,ROW(AB19)), 
    INDEX('COMMATS-Correct-Items'!$A$2:$AN$392,0,COLUMN(AB20))
)</f>
        <v>25</v>
      </c>
      <c r="AC19">
        <f t="array" ref="AC19">SUMPRODUCT(
    INDEX('Master Answer Key'!$B$4:$AU$394,0,ROW(AC19)), 
    INDEX('COMMATS-Correct-Items'!$A$2:$AN$392,0,COLUMN(AC20))
)</f>
        <v>13</v>
      </c>
      <c r="AD19">
        <f t="array" ref="AD19">SUMPRODUCT(
    INDEX('Master Answer Key'!$B$4:$AU$394,0,ROW(AD19)), 
    INDEX('COMMATS-Correct-Items'!$A$2:$AN$392,0,COLUMN(AD20))
)</f>
        <v>23</v>
      </c>
      <c r="AE19">
        <f t="array" ref="AE19">SUMPRODUCT(
    INDEX('Master Answer Key'!$B$4:$AU$394,0,ROW(AE19)), 
    INDEX('COMMATS-Correct-Items'!$A$2:$AN$392,0,COLUMN(AE20))
)</f>
        <v>18</v>
      </c>
      <c r="AF19">
        <f t="array" ref="AF19">SUMPRODUCT(
    INDEX('Master Answer Key'!$B$4:$AU$394,0,ROW(AF19)), 
    INDEX('COMMATS-Correct-Items'!$A$2:$AN$392,0,COLUMN(AF20))
)</f>
        <v>13</v>
      </c>
      <c r="AG19">
        <f t="array" ref="AG19">SUMPRODUCT(
    INDEX('Master Answer Key'!$B$4:$AU$394,0,ROW(AG19)), 
    INDEX('COMMATS-Correct-Items'!$A$2:$AN$392,0,COLUMN(AG20))
)</f>
        <v>20</v>
      </c>
      <c r="AH19">
        <f t="array" ref="AH19">SUMPRODUCT(
    INDEX('Master Answer Key'!$B$4:$AU$394,0,ROW(AH19)), 
    INDEX('COMMATS-Correct-Items'!$A$2:$AN$392,0,COLUMN(AH20))
)</f>
        <v>27</v>
      </c>
      <c r="AI19">
        <f t="array" ref="AI19">SUMPRODUCT(
    INDEX('Master Answer Key'!$B$4:$AU$394,0,ROW(AI19)), 
    INDEX('COMMATS-Correct-Items'!$A$2:$AN$392,0,COLUMN(AI20))
)</f>
        <v>24</v>
      </c>
      <c r="AJ19">
        <f t="array" ref="AJ19">SUMPRODUCT(
    INDEX('Master Answer Key'!$B$4:$AU$394,0,ROW(AJ19)), 
    INDEX('COMMATS-Correct-Items'!$A$2:$AN$392,0,COLUMN(AJ20))
)</f>
        <v>25</v>
      </c>
      <c r="AK19">
        <f t="array" ref="AK19">SUMPRODUCT(
    INDEX('Master Answer Key'!$B$4:$AU$394,0,ROW(AK19)), 
    INDEX('COMMATS-Correct-Items'!$A$2:$AN$392,0,COLUMN(AK20))
)</f>
        <v>26</v>
      </c>
      <c r="AL19">
        <f t="array" ref="AL19">SUMPRODUCT(
    INDEX('Master Answer Key'!$B$4:$AU$394,0,ROW(AL19)), 
    INDEX('COMMATS-Correct-Items'!$A$2:$AN$392,0,COLUMN(AL20))
)</f>
        <v>17</v>
      </c>
      <c r="AM19">
        <f t="array" ref="AM19">SUMPRODUCT(
    INDEX('Master Answer Key'!$B$4:$AU$394,0,ROW(AM19)), 
    INDEX('COMMATS-Correct-Items'!$A$2:$AN$392,0,COLUMN(AM20))
)</f>
        <v>18</v>
      </c>
      <c r="AN19">
        <f t="array" ref="AN19">SUMPRODUCT(
    INDEX('Master Answer Key'!$B$4:$AU$394,0,ROW(AN19)), 
    INDEX('COMMATS-Correct-Items'!$A$2:$AN$392,0,COLUMN(AN20))
)</f>
        <v>2</v>
      </c>
      <c r="AP19" s="45">
        <v>25.0</v>
      </c>
      <c r="AQ19" s="45">
        <v>30.0</v>
      </c>
      <c r="AR19" s="45">
        <v>0.6</v>
      </c>
      <c r="AS19" s="45">
        <v>18.0</v>
      </c>
    </row>
    <row r="20">
      <c r="A20" s="5" t="s">
        <v>54</v>
      </c>
      <c r="B20">
        <f t="array" ref="B20">SUMPRODUCT(
    INDEX('Master Answer Key'!$B$4:$AU$394,0,ROW(B20)), 
    INDEX('COMMATS-Correct-Items'!$A$2:$AN$392,0,COLUMN(B21))
)</f>
        <v>24</v>
      </c>
      <c r="C20">
        <f t="array" ref="C20">SUMPRODUCT(
    INDEX('Master Answer Key'!$B$4:$AU$394,0,ROW(C20)), 
    INDEX('COMMATS-Correct-Items'!$A$2:$AN$392,0,COLUMN(C21))
)</f>
        <v>21</v>
      </c>
      <c r="D20">
        <f t="array" ref="D20">SUMPRODUCT(
    INDEX('Master Answer Key'!$B$4:$AU$394,0,ROW(D20)), 
    INDEX('COMMATS-Correct-Items'!$A$2:$AN$392,0,COLUMN(D21))
)</f>
        <v>18</v>
      </c>
      <c r="E20">
        <f t="array" ref="E20">SUMPRODUCT(
    INDEX('Master Answer Key'!$B$4:$AU$394,0,ROW(E20)), 
    INDEX('COMMATS-Correct-Items'!$A$2:$AN$392,0,COLUMN(E21))
)</f>
        <v>21</v>
      </c>
      <c r="F20">
        <f t="array" ref="F20">SUMPRODUCT(
    INDEX('Master Answer Key'!$B$4:$AU$394,0,ROW(F20)), 
    INDEX('COMMATS-Correct-Items'!$A$2:$AN$392,0,COLUMN(F21))
)</f>
        <v>23</v>
      </c>
      <c r="G20">
        <f t="array" ref="G20">SUMPRODUCT(
    INDEX('Master Answer Key'!$B$4:$AU$394,0,ROW(G20)), 
    INDEX('COMMATS-Correct-Items'!$A$2:$AN$392,0,COLUMN(G21))
)</f>
        <v>0</v>
      </c>
      <c r="H20">
        <f t="array" ref="H20">SUMPRODUCT(
    INDEX('Master Answer Key'!$B$4:$AU$394,0,ROW(H20)), 
    INDEX('COMMATS-Correct-Items'!$A$2:$AN$392,0,COLUMN(H21))
)</f>
        <v>21</v>
      </c>
      <c r="I20">
        <f t="array" ref="I20">SUMPRODUCT(
    INDEX('Master Answer Key'!$B$4:$AU$394,0,ROW(I20)), 
    INDEX('COMMATS-Correct-Items'!$A$2:$AN$392,0,COLUMN(I21))
)</f>
        <v>14</v>
      </c>
      <c r="J20">
        <f t="array" ref="J20">SUMPRODUCT(
    INDEX('Master Answer Key'!$B$4:$AU$394,0,ROW(J20)), 
    INDEX('COMMATS-Correct-Items'!$A$2:$AN$392,0,COLUMN(J21))
)</f>
        <v>20</v>
      </c>
      <c r="K20">
        <f t="array" ref="K20">SUMPRODUCT(
    INDEX('Master Answer Key'!$B$4:$AU$394,0,ROW(K20)), 
    INDEX('COMMATS-Correct-Items'!$A$2:$AN$392,0,COLUMN(K21))
)</f>
        <v>14</v>
      </c>
      <c r="L20">
        <f t="array" ref="L20">SUMPRODUCT(
    INDEX('Master Answer Key'!$B$4:$AU$394,0,ROW(L20)), 
    INDEX('COMMATS-Correct-Items'!$A$2:$AN$392,0,COLUMN(L21))
)</f>
        <v>21</v>
      </c>
      <c r="M20">
        <f t="array" ref="M20">SUMPRODUCT(
    INDEX('Master Answer Key'!$B$4:$AU$394,0,ROW(M20)), 
    INDEX('COMMATS-Correct-Items'!$A$2:$AN$392,0,COLUMN(M21))
)</f>
        <v>24</v>
      </c>
      <c r="N20">
        <f t="array" ref="N20">SUMPRODUCT(
    INDEX('Master Answer Key'!$B$4:$AU$394,0,ROW(N20)), 
    INDEX('COMMATS-Correct-Items'!$A$2:$AN$392,0,COLUMN(N21))
)</f>
        <v>16</v>
      </c>
      <c r="O20">
        <f t="array" ref="O20">SUMPRODUCT(
    INDEX('Master Answer Key'!$B$4:$AU$394,0,ROW(O20)), 
    INDEX('COMMATS-Correct-Items'!$A$2:$AN$392,0,COLUMN(O21))
)</f>
        <v>21</v>
      </c>
      <c r="P20">
        <f t="array" ref="P20">SUMPRODUCT(
    INDEX('Master Answer Key'!$B$4:$AU$394,0,ROW(P20)), 
    INDEX('COMMATS-Correct-Items'!$A$2:$AN$392,0,COLUMN(P21))
)</f>
        <v>18</v>
      </c>
      <c r="Q20">
        <f t="array" ref="Q20">SUMPRODUCT(
    INDEX('Master Answer Key'!$B$4:$AU$394,0,ROW(Q20)), 
    INDEX('COMMATS-Correct-Items'!$A$2:$AN$392,0,COLUMN(Q21))
)</f>
        <v>17</v>
      </c>
      <c r="R20">
        <f t="array" ref="R20">SUMPRODUCT(
    INDEX('Master Answer Key'!$B$4:$AU$394,0,ROW(R20)), 
    INDEX('COMMATS-Correct-Items'!$A$2:$AN$392,0,COLUMN(R21))
)</f>
        <v>16</v>
      </c>
      <c r="S20">
        <f t="array" ref="S20">SUMPRODUCT(
    INDEX('Master Answer Key'!$B$4:$AU$394,0,ROW(S20)), 
    INDEX('COMMATS-Correct-Items'!$A$2:$AN$392,0,COLUMN(S21))
)</f>
        <v>14</v>
      </c>
      <c r="T20">
        <f t="array" ref="T20">SUMPRODUCT(
    INDEX('Master Answer Key'!$B$4:$AU$394,0,ROW(T20)), 
    INDEX('COMMATS-Correct-Items'!$A$2:$AN$392,0,COLUMN(T21))
)</f>
        <v>21</v>
      </c>
      <c r="U20">
        <f t="array" ref="U20">SUMPRODUCT(
    INDEX('Master Answer Key'!$B$4:$AU$394,0,ROW(U20)), 
    INDEX('COMMATS-Correct-Items'!$A$2:$AN$392,0,COLUMN(U21))
)</f>
        <v>21</v>
      </c>
      <c r="V20">
        <f t="array" ref="V20">SUMPRODUCT(
    INDEX('Master Answer Key'!$B$4:$AU$394,0,ROW(V20)), 
    INDEX('COMMATS-Correct-Items'!$A$2:$AN$392,0,COLUMN(V21))
)</f>
        <v>18</v>
      </c>
      <c r="W20">
        <f t="array" ref="W20">SUMPRODUCT(
    INDEX('Master Answer Key'!$B$4:$AU$394,0,ROW(W20)), 
    INDEX('COMMATS-Correct-Items'!$A$2:$AN$392,0,COLUMN(W21))
)</f>
        <v>0</v>
      </c>
      <c r="X20">
        <f t="array" ref="X20">SUMPRODUCT(
    INDEX('Master Answer Key'!$B$4:$AU$394,0,ROW(X20)), 
    INDEX('COMMATS-Correct-Items'!$A$2:$AN$392,0,COLUMN(X21))
)</f>
        <v>17</v>
      </c>
      <c r="Y20">
        <f t="array" ref="Y20">SUMPRODUCT(
    INDEX('Master Answer Key'!$B$4:$AU$394,0,ROW(Y20)), 
    INDEX('COMMATS-Correct-Items'!$A$2:$AN$392,0,COLUMN(Y21))
)</f>
        <v>0</v>
      </c>
      <c r="Z20">
        <f t="array" ref="Z20">SUMPRODUCT(
    INDEX('Master Answer Key'!$B$4:$AU$394,0,ROW(Z20)), 
    INDEX('COMMATS-Correct-Items'!$A$2:$AN$392,0,COLUMN(Z21))
)</f>
        <v>0</v>
      </c>
      <c r="AA20">
        <f t="array" ref="AA20">SUMPRODUCT(
    INDEX('Master Answer Key'!$B$4:$AU$394,0,ROW(AA20)), 
    INDEX('COMMATS-Correct-Items'!$A$2:$AN$392,0,COLUMN(AA21))
)</f>
        <v>21</v>
      </c>
      <c r="AB20">
        <f t="array" ref="AB20">SUMPRODUCT(
    INDEX('Master Answer Key'!$B$4:$AU$394,0,ROW(AB20)), 
    INDEX('COMMATS-Correct-Items'!$A$2:$AN$392,0,COLUMN(AB21))
)</f>
        <v>20</v>
      </c>
      <c r="AC20">
        <f t="array" ref="AC20">SUMPRODUCT(
    INDEX('Master Answer Key'!$B$4:$AU$394,0,ROW(AC20)), 
    INDEX('COMMATS-Correct-Items'!$A$2:$AN$392,0,COLUMN(AC21))
)</f>
        <v>12</v>
      </c>
      <c r="AD20">
        <f t="array" ref="AD20">SUMPRODUCT(
    INDEX('Master Answer Key'!$B$4:$AU$394,0,ROW(AD20)), 
    INDEX('COMMATS-Correct-Items'!$A$2:$AN$392,0,COLUMN(AD21))
)</f>
        <v>22</v>
      </c>
      <c r="AE20">
        <f t="array" ref="AE20">SUMPRODUCT(
    INDEX('Master Answer Key'!$B$4:$AU$394,0,ROW(AE20)), 
    INDEX('COMMATS-Correct-Items'!$A$2:$AN$392,0,COLUMN(AE21))
)</f>
        <v>18</v>
      </c>
      <c r="AF20">
        <f t="array" ref="AF20">SUMPRODUCT(
    INDEX('Master Answer Key'!$B$4:$AU$394,0,ROW(AF20)), 
    INDEX('COMMATS-Correct-Items'!$A$2:$AN$392,0,COLUMN(AF21))
)</f>
        <v>14</v>
      </c>
      <c r="AG20">
        <f t="array" ref="AG20">SUMPRODUCT(
    INDEX('Master Answer Key'!$B$4:$AU$394,0,ROW(AG20)), 
    INDEX('COMMATS-Correct-Items'!$A$2:$AN$392,0,COLUMN(AG21))
)</f>
        <v>15</v>
      </c>
      <c r="AH20">
        <f t="array" ref="AH20">SUMPRODUCT(
    INDEX('Master Answer Key'!$B$4:$AU$394,0,ROW(AH20)), 
    INDEX('COMMATS-Correct-Items'!$A$2:$AN$392,0,COLUMN(AH21))
)</f>
        <v>22</v>
      </c>
      <c r="AI20">
        <f t="array" ref="AI20">SUMPRODUCT(
    INDEX('Master Answer Key'!$B$4:$AU$394,0,ROW(AI20)), 
    INDEX('COMMATS-Correct-Items'!$A$2:$AN$392,0,COLUMN(AI21))
)</f>
        <v>22</v>
      </c>
      <c r="AJ20">
        <f t="array" ref="AJ20">SUMPRODUCT(
    INDEX('Master Answer Key'!$B$4:$AU$394,0,ROW(AJ20)), 
    INDEX('COMMATS-Correct-Items'!$A$2:$AN$392,0,COLUMN(AJ21))
)</f>
        <v>20</v>
      </c>
      <c r="AK20">
        <f t="array" ref="AK20">SUMPRODUCT(
    INDEX('Master Answer Key'!$B$4:$AU$394,0,ROW(AK20)), 
    INDEX('COMMATS-Correct-Items'!$A$2:$AN$392,0,COLUMN(AK21))
)</f>
        <v>18</v>
      </c>
      <c r="AL20">
        <f t="array" ref="AL20">SUMPRODUCT(
    INDEX('Master Answer Key'!$B$4:$AU$394,0,ROW(AL20)), 
    INDEX('COMMATS-Correct-Items'!$A$2:$AN$392,0,COLUMN(AL21))
)</f>
        <v>17</v>
      </c>
      <c r="AM20">
        <f t="array" ref="AM20">SUMPRODUCT(
    INDEX('Master Answer Key'!$B$4:$AU$394,0,ROW(AM20)), 
    INDEX('COMMATS-Correct-Items'!$A$2:$AN$392,0,COLUMN(AM21))
)</f>
        <v>18</v>
      </c>
      <c r="AN20">
        <f t="array" ref="AN20">SUMPRODUCT(
    INDEX('Master Answer Key'!$B$4:$AU$394,0,ROW(AN20)), 
    INDEX('COMMATS-Correct-Items'!$A$2:$AN$392,0,COLUMN(AN21))
)</f>
        <v>0</v>
      </c>
      <c r="AP20" s="45">
        <v>29.0</v>
      </c>
      <c r="AQ20" s="45">
        <v>25.0</v>
      </c>
      <c r="AR20" s="45">
        <v>0.6</v>
      </c>
      <c r="AS20" s="45">
        <v>15.0</v>
      </c>
    </row>
    <row r="21">
      <c r="A21" s="5" t="s">
        <v>55</v>
      </c>
      <c r="B21">
        <f t="array" ref="B21">SUMPRODUCT(
    INDEX('Master Answer Key'!$B$4:$AU$394,0,ROW(B21)), 
    INDEX('COMMATS-Correct-Items'!$A$2:$AN$392,0,COLUMN(B22))
)</f>
        <v>30</v>
      </c>
      <c r="C21">
        <f t="array" ref="C21">SUMPRODUCT(
    INDEX('Master Answer Key'!$B$4:$AU$394,0,ROW(C21)), 
    INDEX('COMMATS-Correct-Items'!$A$2:$AN$392,0,COLUMN(C22))
)</f>
        <v>23</v>
      </c>
      <c r="D21">
        <f t="array" ref="D21">SUMPRODUCT(
    INDEX('Master Answer Key'!$B$4:$AU$394,0,ROW(D21)), 
    INDEX('COMMATS-Correct-Items'!$A$2:$AN$392,0,COLUMN(D22))
)</f>
        <v>22</v>
      </c>
      <c r="E21">
        <f t="array" ref="E21">SUMPRODUCT(
    INDEX('Master Answer Key'!$B$4:$AU$394,0,ROW(E21)), 
    INDEX('COMMATS-Correct-Items'!$A$2:$AN$392,0,COLUMN(E22))
)</f>
        <v>30</v>
      </c>
      <c r="F21">
        <f t="array" ref="F21">SUMPRODUCT(
    INDEX('Master Answer Key'!$B$4:$AU$394,0,ROW(F21)), 
    INDEX('COMMATS-Correct-Items'!$A$2:$AN$392,0,COLUMN(F22))
)</f>
        <v>29</v>
      </c>
      <c r="G21">
        <f t="array" ref="G21">SUMPRODUCT(
    INDEX('Master Answer Key'!$B$4:$AU$394,0,ROW(G21)), 
    INDEX('COMMATS-Correct-Items'!$A$2:$AN$392,0,COLUMN(G22))
)</f>
        <v>0</v>
      </c>
      <c r="H21">
        <f t="array" ref="H21">SUMPRODUCT(
    INDEX('Master Answer Key'!$B$4:$AU$394,0,ROW(H21)), 
    INDEX('COMMATS-Correct-Items'!$A$2:$AN$392,0,COLUMN(H22))
)</f>
        <v>22</v>
      </c>
      <c r="I21">
        <f t="array" ref="I21">SUMPRODUCT(
    INDEX('Master Answer Key'!$B$4:$AU$394,0,ROW(I21)), 
    INDEX('COMMATS-Correct-Items'!$A$2:$AN$392,0,COLUMN(I22))
)</f>
        <v>14</v>
      </c>
      <c r="J21">
        <f t="array" ref="J21">SUMPRODUCT(
    INDEX('Master Answer Key'!$B$4:$AU$394,0,ROW(J21)), 
    INDEX('COMMATS-Correct-Items'!$A$2:$AN$392,0,COLUMN(J22))
)</f>
        <v>32</v>
      </c>
      <c r="K21">
        <f t="array" ref="K21">SUMPRODUCT(
    INDEX('Master Answer Key'!$B$4:$AU$394,0,ROW(K21)), 
    INDEX('COMMATS-Correct-Items'!$A$2:$AN$392,0,COLUMN(K22))
)</f>
        <v>22</v>
      </c>
      <c r="L21">
        <f t="array" ref="L21">SUMPRODUCT(
    INDEX('Master Answer Key'!$B$4:$AU$394,0,ROW(L21)), 
    INDEX('COMMATS-Correct-Items'!$A$2:$AN$392,0,COLUMN(L22))
)</f>
        <v>29</v>
      </c>
      <c r="M21">
        <f t="array" ref="M21">SUMPRODUCT(
    INDEX('Master Answer Key'!$B$4:$AU$394,0,ROW(M21)), 
    INDEX('COMMATS-Correct-Items'!$A$2:$AN$392,0,COLUMN(M22))
)</f>
        <v>30</v>
      </c>
      <c r="N21">
        <f t="array" ref="N21">SUMPRODUCT(
    INDEX('Master Answer Key'!$B$4:$AU$394,0,ROW(N21)), 
    INDEX('COMMATS-Correct-Items'!$A$2:$AN$392,0,COLUMN(N22))
)</f>
        <v>23</v>
      </c>
      <c r="O21">
        <f t="array" ref="O21">SUMPRODUCT(
    INDEX('Master Answer Key'!$B$4:$AU$394,0,ROW(O21)), 
    INDEX('COMMATS-Correct-Items'!$A$2:$AN$392,0,COLUMN(O22))
)</f>
        <v>28</v>
      </c>
      <c r="P21">
        <f t="array" ref="P21">SUMPRODUCT(
    INDEX('Master Answer Key'!$B$4:$AU$394,0,ROW(P21)), 
    INDEX('COMMATS-Correct-Items'!$A$2:$AN$392,0,COLUMN(P22))
)</f>
        <v>24</v>
      </c>
      <c r="Q21">
        <f t="array" ref="Q21">SUMPRODUCT(
    INDEX('Master Answer Key'!$B$4:$AU$394,0,ROW(Q21)), 
    INDEX('COMMATS-Correct-Items'!$A$2:$AN$392,0,COLUMN(Q22))
)</f>
        <v>22</v>
      </c>
      <c r="R21">
        <f t="array" ref="R21">SUMPRODUCT(
    INDEX('Master Answer Key'!$B$4:$AU$394,0,ROW(R21)), 
    INDEX('COMMATS-Correct-Items'!$A$2:$AN$392,0,COLUMN(R22))
)</f>
        <v>18</v>
      </c>
      <c r="S21">
        <f t="array" ref="S21">SUMPRODUCT(
    INDEX('Master Answer Key'!$B$4:$AU$394,0,ROW(S21)), 
    INDEX('COMMATS-Correct-Items'!$A$2:$AN$392,0,COLUMN(S22))
)</f>
        <v>15</v>
      </c>
      <c r="T21">
        <f t="array" ref="T21">SUMPRODUCT(
    INDEX('Master Answer Key'!$B$4:$AU$394,0,ROW(T21)), 
    INDEX('COMMATS-Correct-Items'!$A$2:$AN$392,0,COLUMN(T22))
)</f>
        <v>23</v>
      </c>
      <c r="U21">
        <f t="array" ref="U21">SUMPRODUCT(
    INDEX('Master Answer Key'!$B$4:$AU$394,0,ROW(U21)), 
    INDEX('COMMATS-Correct-Items'!$A$2:$AN$392,0,COLUMN(U22))
)</f>
        <v>30</v>
      </c>
      <c r="V21">
        <f t="array" ref="V21">SUMPRODUCT(
    INDEX('Master Answer Key'!$B$4:$AU$394,0,ROW(V21)), 
    INDEX('COMMATS-Correct-Items'!$A$2:$AN$392,0,COLUMN(V22))
)</f>
        <v>31</v>
      </c>
      <c r="W21">
        <f t="array" ref="W21">SUMPRODUCT(
    INDEX('Master Answer Key'!$B$4:$AU$394,0,ROW(W21)), 
    INDEX('COMMATS-Correct-Items'!$A$2:$AN$392,0,COLUMN(W22))
)</f>
        <v>1</v>
      </c>
      <c r="X21">
        <f t="array" ref="X21">SUMPRODUCT(
    INDEX('Master Answer Key'!$B$4:$AU$394,0,ROW(X21)), 
    INDEX('COMMATS-Correct-Items'!$A$2:$AN$392,0,COLUMN(X22))
)</f>
        <v>18</v>
      </c>
      <c r="Y21">
        <f t="array" ref="Y21">SUMPRODUCT(
    INDEX('Master Answer Key'!$B$4:$AU$394,0,ROW(Y21)), 
    INDEX('COMMATS-Correct-Items'!$A$2:$AN$392,0,COLUMN(Y22))
)</f>
        <v>1</v>
      </c>
      <c r="Z21">
        <f t="array" ref="Z21">SUMPRODUCT(
    INDEX('Master Answer Key'!$B$4:$AU$394,0,ROW(Z21)), 
    INDEX('COMMATS-Correct-Items'!$A$2:$AN$392,0,COLUMN(Z22))
)</f>
        <v>2</v>
      </c>
      <c r="AA21">
        <f t="array" ref="AA21">SUMPRODUCT(
    INDEX('Master Answer Key'!$B$4:$AU$394,0,ROW(AA21)), 
    INDEX('COMMATS-Correct-Items'!$A$2:$AN$392,0,COLUMN(AA22))
)</f>
        <v>28</v>
      </c>
      <c r="AB21">
        <f t="array" ref="AB21">SUMPRODUCT(
    INDEX('Master Answer Key'!$B$4:$AU$394,0,ROW(AB21)), 
    INDEX('COMMATS-Correct-Items'!$A$2:$AN$392,0,COLUMN(AB22))
)</f>
        <v>22</v>
      </c>
      <c r="AC21">
        <f t="array" ref="AC21">SUMPRODUCT(
    INDEX('Master Answer Key'!$B$4:$AU$394,0,ROW(AC21)), 
    INDEX('COMMATS-Correct-Items'!$A$2:$AN$392,0,COLUMN(AC22))
)</f>
        <v>20</v>
      </c>
      <c r="AD21">
        <f t="array" ref="AD21">SUMPRODUCT(
    INDEX('Master Answer Key'!$B$4:$AU$394,0,ROW(AD21)), 
    INDEX('COMMATS-Correct-Items'!$A$2:$AN$392,0,COLUMN(AD22))
)</f>
        <v>29</v>
      </c>
      <c r="AE21">
        <f t="array" ref="AE21">SUMPRODUCT(
    INDEX('Master Answer Key'!$B$4:$AU$394,0,ROW(AE21)), 
    INDEX('COMMATS-Correct-Items'!$A$2:$AN$392,0,COLUMN(AE22))
)</f>
        <v>16</v>
      </c>
      <c r="AF21">
        <f t="array" ref="AF21">SUMPRODUCT(
    INDEX('Master Answer Key'!$B$4:$AU$394,0,ROW(AF21)), 
    INDEX('COMMATS-Correct-Items'!$A$2:$AN$392,0,COLUMN(AF22))
)</f>
        <v>14</v>
      </c>
      <c r="AG21">
        <f t="array" ref="AG21">SUMPRODUCT(
    INDEX('Master Answer Key'!$B$4:$AU$394,0,ROW(AG21)), 
    INDEX('COMMATS-Correct-Items'!$A$2:$AN$392,0,COLUMN(AG22))
)</f>
        <v>26</v>
      </c>
      <c r="AH21">
        <f t="array" ref="AH21">SUMPRODUCT(
    INDEX('Master Answer Key'!$B$4:$AU$394,0,ROW(AH21)), 
    INDEX('COMMATS-Correct-Items'!$A$2:$AN$392,0,COLUMN(AH22))
)</f>
        <v>27</v>
      </c>
      <c r="AI21">
        <f t="array" ref="AI21">SUMPRODUCT(
    INDEX('Master Answer Key'!$B$4:$AU$394,0,ROW(AI21)), 
    INDEX('COMMATS-Correct-Items'!$A$2:$AN$392,0,COLUMN(AI22))
)</f>
        <v>30</v>
      </c>
      <c r="AJ21">
        <f t="array" ref="AJ21">SUMPRODUCT(
    INDEX('Master Answer Key'!$B$4:$AU$394,0,ROW(AJ21)), 
    INDEX('COMMATS-Correct-Items'!$A$2:$AN$392,0,COLUMN(AJ22))
)</f>
        <v>25</v>
      </c>
      <c r="AK21">
        <f t="array" ref="AK21">SUMPRODUCT(
    INDEX('Master Answer Key'!$B$4:$AU$394,0,ROW(AK21)), 
    INDEX('COMMATS-Correct-Items'!$A$2:$AN$392,0,COLUMN(AK22))
)</f>
        <v>25</v>
      </c>
      <c r="AL21">
        <f t="array" ref="AL21">SUMPRODUCT(
    INDEX('Master Answer Key'!$B$4:$AU$394,0,ROW(AL21)), 
    INDEX('COMMATS-Correct-Items'!$A$2:$AN$392,0,COLUMN(AL22))
)</f>
        <v>12</v>
      </c>
      <c r="AM21">
        <f t="array" ref="AM21">SUMPRODUCT(
    INDEX('Master Answer Key'!$B$4:$AU$394,0,ROW(AM21)), 
    INDEX('COMMATS-Correct-Items'!$A$2:$AN$392,0,COLUMN(AM22))
)</f>
        <v>19</v>
      </c>
      <c r="AN21">
        <f t="array" ref="AN21">SUMPRODUCT(
    INDEX('Master Answer Key'!$B$4:$AU$394,0,ROW(AN21)), 
    INDEX('COMMATS-Correct-Items'!$A$2:$AN$392,0,COLUMN(AN22))
)</f>
        <v>1</v>
      </c>
      <c r="AP21" s="45">
        <v>25.0</v>
      </c>
      <c r="AQ21" s="45">
        <v>35.0</v>
      </c>
      <c r="AR21" s="45">
        <v>0.6</v>
      </c>
      <c r="AS21" s="45">
        <v>21.0</v>
      </c>
    </row>
    <row r="22">
      <c r="A22" s="5" t="s">
        <v>56</v>
      </c>
      <c r="B22">
        <f t="array" ref="B22">SUMPRODUCT(
    INDEX('Master Answer Key'!$B$4:$AU$394,0,ROW(B22)), 
    INDEX('COMMATS-Correct-Items'!$A$2:$AN$392,0,COLUMN(B23))
)</f>
        <v>16</v>
      </c>
      <c r="C22">
        <f t="array" ref="C22">SUMPRODUCT(
    INDEX('Master Answer Key'!$B$4:$AU$394,0,ROW(C22)), 
    INDEX('COMMATS-Correct-Items'!$A$2:$AN$392,0,COLUMN(C23))
)</f>
        <v>14</v>
      </c>
      <c r="D22">
        <f t="array" ref="D22">SUMPRODUCT(
    INDEX('Master Answer Key'!$B$4:$AU$394,0,ROW(D22)), 
    INDEX('COMMATS-Correct-Items'!$A$2:$AN$392,0,COLUMN(D23))
)</f>
        <v>13</v>
      </c>
      <c r="E22">
        <f t="array" ref="E22">SUMPRODUCT(
    INDEX('Master Answer Key'!$B$4:$AU$394,0,ROW(E22)), 
    INDEX('COMMATS-Correct-Items'!$A$2:$AN$392,0,COLUMN(E23))
)</f>
        <v>16</v>
      </c>
      <c r="F22">
        <f t="array" ref="F22">SUMPRODUCT(
    INDEX('Master Answer Key'!$B$4:$AU$394,0,ROW(F22)), 
    INDEX('COMMATS-Correct-Items'!$A$2:$AN$392,0,COLUMN(F23))
)</f>
        <v>18</v>
      </c>
      <c r="G22">
        <f t="array" ref="G22">SUMPRODUCT(
    INDEX('Master Answer Key'!$B$4:$AU$394,0,ROW(G22)), 
    INDEX('COMMATS-Correct-Items'!$A$2:$AN$392,0,COLUMN(G23))
)</f>
        <v>0</v>
      </c>
      <c r="H22">
        <f t="array" ref="H22">SUMPRODUCT(
    INDEX('Master Answer Key'!$B$4:$AU$394,0,ROW(H22)), 
    INDEX('COMMATS-Correct-Items'!$A$2:$AN$392,0,COLUMN(H23))
)</f>
        <v>14</v>
      </c>
      <c r="I22">
        <f t="array" ref="I22">SUMPRODUCT(
    INDEX('Master Answer Key'!$B$4:$AU$394,0,ROW(I22)), 
    INDEX('COMMATS-Correct-Items'!$A$2:$AN$392,0,COLUMN(I23))
)</f>
        <v>7</v>
      </c>
      <c r="J22">
        <f t="array" ref="J22">SUMPRODUCT(
    INDEX('Master Answer Key'!$B$4:$AU$394,0,ROW(J22)), 
    INDEX('COMMATS-Correct-Items'!$A$2:$AN$392,0,COLUMN(J23))
)</f>
        <v>16</v>
      </c>
      <c r="K22">
        <f t="array" ref="K22">SUMPRODUCT(
    INDEX('Master Answer Key'!$B$4:$AU$394,0,ROW(K22)), 
    INDEX('COMMATS-Correct-Items'!$A$2:$AN$392,0,COLUMN(K23))
)</f>
        <v>9</v>
      </c>
      <c r="L22">
        <f t="array" ref="L22">SUMPRODUCT(
    INDEX('Master Answer Key'!$B$4:$AU$394,0,ROW(L22)), 
    INDEX('COMMATS-Correct-Items'!$A$2:$AN$392,0,COLUMN(L23))
)</f>
        <v>14</v>
      </c>
      <c r="M22">
        <f t="array" ref="M22">SUMPRODUCT(
    INDEX('Master Answer Key'!$B$4:$AU$394,0,ROW(M22)), 
    INDEX('COMMATS-Correct-Items'!$A$2:$AN$392,0,COLUMN(M23))
)</f>
        <v>15</v>
      </c>
      <c r="N22">
        <f t="array" ref="N22">SUMPRODUCT(
    INDEX('Master Answer Key'!$B$4:$AU$394,0,ROW(N22)), 
    INDEX('COMMATS-Correct-Items'!$A$2:$AN$392,0,COLUMN(N23))
)</f>
        <v>12</v>
      </c>
      <c r="O22">
        <f t="array" ref="O22">SUMPRODUCT(
    INDEX('Master Answer Key'!$B$4:$AU$394,0,ROW(O22)), 
    INDEX('COMMATS-Correct-Items'!$A$2:$AN$392,0,COLUMN(O23))
)</f>
        <v>14</v>
      </c>
      <c r="P22">
        <f t="array" ref="P22">SUMPRODUCT(
    INDEX('Master Answer Key'!$B$4:$AU$394,0,ROW(P22)), 
    INDEX('COMMATS-Correct-Items'!$A$2:$AN$392,0,COLUMN(P23))
)</f>
        <v>9</v>
      </c>
      <c r="Q22">
        <f t="array" ref="Q22">SUMPRODUCT(
    INDEX('Master Answer Key'!$B$4:$AU$394,0,ROW(Q22)), 
    INDEX('COMMATS-Correct-Items'!$A$2:$AN$392,0,COLUMN(Q23))
)</f>
        <v>11</v>
      </c>
      <c r="R22">
        <f t="array" ref="R22">SUMPRODUCT(
    INDEX('Master Answer Key'!$B$4:$AU$394,0,ROW(R22)), 
    INDEX('COMMATS-Correct-Items'!$A$2:$AN$392,0,COLUMN(R23))
)</f>
        <v>7</v>
      </c>
      <c r="S22">
        <f t="array" ref="S22">SUMPRODUCT(
    INDEX('Master Answer Key'!$B$4:$AU$394,0,ROW(S22)), 
    INDEX('COMMATS-Correct-Items'!$A$2:$AN$392,0,COLUMN(S23))
)</f>
        <v>7</v>
      </c>
      <c r="T22">
        <f t="array" ref="T22">SUMPRODUCT(
    INDEX('Master Answer Key'!$B$4:$AU$394,0,ROW(T22)), 
    INDEX('COMMATS-Correct-Items'!$A$2:$AN$392,0,COLUMN(T23))
)</f>
        <v>12</v>
      </c>
      <c r="U22">
        <f t="array" ref="U22">SUMPRODUCT(
    INDEX('Master Answer Key'!$B$4:$AU$394,0,ROW(U22)), 
    INDEX('COMMATS-Correct-Items'!$A$2:$AN$392,0,COLUMN(U23))
)</f>
        <v>17</v>
      </c>
      <c r="V22">
        <f t="array" ref="V22">SUMPRODUCT(
    INDEX('Master Answer Key'!$B$4:$AU$394,0,ROW(V22)), 
    INDEX('COMMATS-Correct-Items'!$A$2:$AN$392,0,COLUMN(V23))
)</f>
        <v>14</v>
      </c>
      <c r="W22">
        <f t="array" ref="W22">SUMPRODUCT(
    INDEX('Master Answer Key'!$B$4:$AU$394,0,ROW(W22)), 
    INDEX('COMMATS-Correct-Items'!$A$2:$AN$392,0,COLUMN(W23))
)</f>
        <v>1</v>
      </c>
      <c r="X22">
        <f t="array" ref="X22">SUMPRODUCT(
    INDEX('Master Answer Key'!$B$4:$AU$394,0,ROW(X22)), 
    INDEX('COMMATS-Correct-Items'!$A$2:$AN$392,0,COLUMN(X23))
)</f>
        <v>9</v>
      </c>
      <c r="Y22">
        <f t="array" ref="Y22">SUMPRODUCT(
    INDEX('Master Answer Key'!$B$4:$AU$394,0,ROW(Y22)), 
    INDEX('COMMATS-Correct-Items'!$A$2:$AN$392,0,COLUMN(Y23))
)</f>
        <v>0</v>
      </c>
      <c r="Z22">
        <f t="array" ref="Z22">SUMPRODUCT(
    INDEX('Master Answer Key'!$B$4:$AU$394,0,ROW(Z22)), 
    INDEX('COMMATS-Correct-Items'!$A$2:$AN$392,0,COLUMN(Z23))
)</f>
        <v>0</v>
      </c>
      <c r="AA22">
        <f t="array" ref="AA22">SUMPRODUCT(
    INDEX('Master Answer Key'!$B$4:$AU$394,0,ROW(AA22)), 
    INDEX('COMMATS-Correct-Items'!$A$2:$AN$392,0,COLUMN(AA23))
)</f>
        <v>17</v>
      </c>
      <c r="AB22">
        <f t="array" ref="AB22">SUMPRODUCT(
    INDEX('Master Answer Key'!$B$4:$AU$394,0,ROW(AB22)), 
    INDEX('COMMATS-Correct-Items'!$A$2:$AN$392,0,COLUMN(AB23))
)</f>
        <v>17</v>
      </c>
      <c r="AC22">
        <f t="array" ref="AC22">SUMPRODUCT(
    INDEX('Master Answer Key'!$B$4:$AU$394,0,ROW(AC22)), 
    INDEX('COMMATS-Correct-Items'!$A$2:$AN$392,0,COLUMN(AC23))
)</f>
        <v>6</v>
      </c>
      <c r="AD22">
        <f t="array" ref="AD22">SUMPRODUCT(
    INDEX('Master Answer Key'!$B$4:$AU$394,0,ROW(AD22)), 
    INDEX('COMMATS-Correct-Items'!$A$2:$AN$392,0,COLUMN(AD23))
)</f>
        <v>18</v>
      </c>
      <c r="AE22">
        <f t="array" ref="AE22">SUMPRODUCT(
    INDEX('Master Answer Key'!$B$4:$AU$394,0,ROW(AE22)), 
    INDEX('COMMATS-Correct-Items'!$A$2:$AN$392,0,COLUMN(AE23))
)</f>
        <v>11</v>
      </c>
      <c r="AF22">
        <f t="array" ref="AF22">SUMPRODUCT(
    INDEX('Master Answer Key'!$B$4:$AU$394,0,ROW(AF22)), 
    INDEX('COMMATS-Correct-Items'!$A$2:$AN$392,0,COLUMN(AF23))
)</f>
        <v>8</v>
      </c>
      <c r="AG22">
        <f t="array" ref="AG22">SUMPRODUCT(
    INDEX('Master Answer Key'!$B$4:$AU$394,0,ROW(AG22)), 
    INDEX('COMMATS-Correct-Items'!$A$2:$AN$392,0,COLUMN(AG23))
)</f>
        <v>11</v>
      </c>
      <c r="AH22">
        <f t="array" ref="AH22">SUMPRODUCT(
    INDEX('Master Answer Key'!$B$4:$AU$394,0,ROW(AH22)), 
    INDEX('COMMATS-Correct-Items'!$A$2:$AN$392,0,COLUMN(AH23))
)</f>
        <v>16</v>
      </c>
      <c r="AI22">
        <f t="array" ref="AI22">SUMPRODUCT(
    INDEX('Master Answer Key'!$B$4:$AU$394,0,ROW(AI22)), 
    INDEX('COMMATS-Correct-Items'!$A$2:$AN$392,0,COLUMN(AI23))
)</f>
        <v>17</v>
      </c>
      <c r="AJ22">
        <f t="array" ref="AJ22">SUMPRODUCT(
    INDEX('Master Answer Key'!$B$4:$AU$394,0,ROW(AJ22)), 
    INDEX('COMMATS-Correct-Items'!$A$2:$AN$392,0,COLUMN(AJ23))
)</f>
        <v>18</v>
      </c>
      <c r="AK22">
        <f t="array" ref="AK22">SUMPRODUCT(
    INDEX('Master Answer Key'!$B$4:$AU$394,0,ROW(AK22)), 
    INDEX('COMMATS-Correct-Items'!$A$2:$AN$392,0,COLUMN(AK23))
)</f>
        <v>16</v>
      </c>
      <c r="AL22">
        <f t="array" ref="AL22">SUMPRODUCT(
    INDEX('Master Answer Key'!$B$4:$AU$394,0,ROW(AL22)), 
    INDEX('COMMATS-Correct-Items'!$A$2:$AN$392,0,COLUMN(AL23))
)</f>
        <v>7</v>
      </c>
      <c r="AM22">
        <f t="array" ref="AM22">SUMPRODUCT(
    INDEX('Master Answer Key'!$B$4:$AU$394,0,ROW(AM22)), 
    INDEX('COMMATS-Correct-Items'!$A$2:$AN$392,0,COLUMN(AM23))
)</f>
        <v>12</v>
      </c>
      <c r="AN22">
        <f t="array" ref="AN22">SUMPRODUCT(
    INDEX('Master Answer Key'!$B$4:$AU$394,0,ROW(AN22)), 
    INDEX('COMMATS-Correct-Items'!$A$2:$AN$392,0,COLUMN(AN23))
)</f>
        <v>1</v>
      </c>
      <c r="AP22" s="45">
        <v>22.0</v>
      </c>
      <c r="AQ22" s="45">
        <v>20.0</v>
      </c>
      <c r="AR22" s="45">
        <v>0.6</v>
      </c>
      <c r="AS22" s="45">
        <v>12.0</v>
      </c>
    </row>
    <row r="23">
      <c r="A23" s="5" t="s">
        <v>57</v>
      </c>
      <c r="B23">
        <f t="array" ref="B23">SUMPRODUCT(
    INDEX('Master Answer Key'!$B$4:$AU$394,0,ROW(B23)), 
    INDEX('COMMATS-Correct-Items'!$A$2:$AN$392,0,COLUMN(B24))
)</f>
        <v>27</v>
      </c>
      <c r="C23">
        <f t="array" ref="C23">SUMPRODUCT(
    INDEX('Master Answer Key'!$B$4:$AU$394,0,ROW(C23)), 
    INDEX('COMMATS-Correct-Items'!$A$2:$AN$392,0,COLUMN(C24))
)</f>
        <v>21</v>
      </c>
      <c r="D23">
        <f t="array" ref="D23">SUMPRODUCT(
    INDEX('Master Answer Key'!$B$4:$AU$394,0,ROW(D23)), 
    INDEX('COMMATS-Correct-Items'!$A$2:$AN$392,0,COLUMN(D24))
)</f>
        <v>20</v>
      </c>
      <c r="E23">
        <f t="array" ref="E23">SUMPRODUCT(
    INDEX('Master Answer Key'!$B$4:$AU$394,0,ROW(E23)), 
    INDEX('COMMATS-Correct-Items'!$A$2:$AN$392,0,COLUMN(E24))
)</f>
        <v>24</v>
      </c>
      <c r="F23">
        <f t="array" ref="F23">SUMPRODUCT(
    INDEX('Master Answer Key'!$B$4:$AU$394,0,ROW(F23)), 
    INDEX('COMMATS-Correct-Items'!$A$2:$AN$392,0,COLUMN(F24))
)</f>
        <v>24</v>
      </c>
      <c r="G23">
        <f t="array" ref="G23">SUMPRODUCT(
    INDEX('Master Answer Key'!$B$4:$AU$394,0,ROW(G23)), 
    INDEX('COMMATS-Correct-Items'!$A$2:$AN$392,0,COLUMN(G24))
)</f>
        <v>0</v>
      </c>
      <c r="H23">
        <f t="array" ref="H23">SUMPRODUCT(
    INDEX('Master Answer Key'!$B$4:$AU$394,0,ROW(H23)), 
    INDEX('COMMATS-Correct-Items'!$A$2:$AN$392,0,COLUMN(H24))
)</f>
        <v>22</v>
      </c>
      <c r="I23">
        <f t="array" ref="I23">SUMPRODUCT(
    INDEX('Master Answer Key'!$B$4:$AU$394,0,ROW(I23)), 
    INDEX('COMMATS-Correct-Items'!$A$2:$AN$392,0,COLUMN(I24))
)</f>
        <v>9</v>
      </c>
      <c r="J23">
        <f t="array" ref="J23">SUMPRODUCT(
    INDEX('Master Answer Key'!$B$4:$AU$394,0,ROW(J23)), 
    INDEX('COMMATS-Correct-Items'!$A$2:$AN$392,0,COLUMN(J24))
)</f>
        <v>25</v>
      </c>
      <c r="K23">
        <f t="array" ref="K23">SUMPRODUCT(
    INDEX('Master Answer Key'!$B$4:$AU$394,0,ROW(K23)), 
    INDEX('COMMATS-Correct-Items'!$A$2:$AN$392,0,COLUMN(K24))
)</f>
        <v>20</v>
      </c>
      <c r="L23">
        <f t="array" ref="L23">SUMPRODUCT(
    INDEX('Master Answer Key'!$B$4:$AU$394,0,ROW(L23)), 
    INDEX('COMMATS-Correct-Items'!$A$2:$AN$392,0,COLUMN(L24))
)</f>
        <v>26</v>
      </c>
      <c r="M23">
        <f t="array" ref="M23">SUMPRODUCT(
    INDEX('Master Answer Key'!$B$4:$AU$394,0,ROW(M23)), 
    INDEX('COMMATS-Correct-Items'!$A$2:$AN$392,0,COLUMN(M24))
)</f>
        <v>28</v>
      </c>
      <c r="N23">
        <f t="array" ref="N23">SUMPRODUCT(
    INDEX('Master Answer Key'!$B$4:$AU$394,0,ROW(N23)), 
    INDEX('COMMATS-Correct-Items'!$A$2:$AN$392,0,COLUMN(N24))
)</f>
        <v>18</v>
      </c>
      <c r="O23">
        <f t="array" ref="O23">SUMPRODUCT(
    INDEX('Master Answer Key'!$B$4:$AU$394,0,ROW(O23)), 
    INDEX('COMMATS-Correct-Items'!$A$2:$AN$392,0,COLUMN(O24))
)</f>
        <v>23</v>
      </c>
      <c r="P23">
        <f t="array" ref="P23">SUMPRODUCT(
    INDEX('Master Answer Key'!$B$4:$AU$394,0,ROW(P23)), 
    INDEX('COMMATS-Correct-Items'!$A$2:$AN$392,0,COLUMN(P24))
)</f>
        <v>15</v>
      </c>
      <c r="Q23">
        <f t="array" ref="Q23">SUMPRODUCT(
    INDEX('Master Answer Key'!$B$4:$AU$394,0,ROW(Q23)), 
    INDEX('COMMATS-Correct-Items'!$A$2:$AN$392,0,COLUMN(Q24))
)</f>
        <v>13</v>
      </c>
      <c r="R23">
        <f t="array" ref="R23">SUMPRODUCT(
    INDEX('Master Answer Key'!$B$4:$AU$394,0,ROW(R23)), 
    INDEX('COMMATS-Correct-Items'!$A$2:$AN$392,0,COLUMN(R24))
)</f>
        <v>9</v>
      </c>
      <c r="S23">
        <f t="array" ref="S23">SUMPRODUCT(
    INDEX('Master Answer Key'!$B$4:$AU$394,0,ROW(S23)), 
    INDEX('COMMATS-Correct-Items'!$A$2:$AN$392,0,COLUMN(S24))
)</f>
        <v>11</v>
      </c>
      <c r="T23">
        <f t="array" ref="T23">SUMPRODUCT(
    INDEX('Master Answer Key'!$B$4:$AU$394,0,ROW(T23)), 
    INDEX('COMMATS-Correct-Items'!$A$2:$AN$392,0,COLUMN(T24))
)</f>
        <v>15</v>
      </c>
      <c r="U23">
        <f t="array" ref="U23">SUMPRODUCT(
    INDEX('Master Answer Key'!$B$4:$AU$394,0,ROW(U23)), 
    INDEX('COMMATS-Correct-Items'!$A$2:$AN$392,0,COLUMN(U24))
)</f>
        <v>26</v>
      </c>
      <c r="V23">
        <f t="array" ref="V23">SUMPRODUCT(
    INDEX('Master Answer Key'!$B$4:$AU$394,0,ROW(V23)), 
    INDEX('COMMATS-Correct-Items'!$A$2:$AN$392,0,COLUMN(V24))
)</f>
        <v>26</v>
      </c>
      <c r="W23">
        <f t="array" ref="W23">SUMPRODUCT(
    INDEX('Master Answer Key'!$B$4:$AU$394,0,ROW(W23)), 
    INDEX('COMMATS-Correct-Items'!$A$2:$AN$392,0,COLUMN(W24))
)</f>
        <v>0</v>
      </c>
      <c r="X23">
        <f t="array" ref="X23">SUMPRODUCT(
    INDEX('Master Answer Key'!$B$4:$AU$394,0,ROW(X23)), 
    INDEX('COMMATS-Correct-Items'!$A$2:$AN$392,0,COLUMN(X24))
)</f>
        <v>17</v>
      </c>
      <c r="Y23">
        <f t="array" ref="Y23">SUMPRODUCT(
    INDEX('Master Answer Key'!$B$4:$AU$394,0,ROW(Y23)), 
    INDEX('COMMATS-Correct-Items'!$A$2:$AN$392,0,COLUMN(Y24))
)</f>
        <v>0</v>
      </c>
      <c r="Z23">
        <f t="array" ref="Z23">SUMPRODUCT(
    INDEX('Master Answer Key'!$B$4:$AU$394,0,ROW(Z23)), 
    INDEX('COMMATS-Correct-Items'!$A$2:$AN$392,0,COLUMN(Z24))
)</f>
        <v>0</v>
      </c>
      <c r="AA23">
        <f t="array" ref="AA23">SUMPRODUCT(
    INDEX('Master Answer Key'!$B$4:$AU$394,0,ROW(AA23)), 
    INDEX('COMMATS-Correct-Items'!$A$2:$AN$392,0,COLUMN(AA24))
)</f>
        <v>26</v>
      </c>
      <c r="AB23">
        <f t="array" ref="AB23">SUMPRODUCT(
    INDEX('Master Answer Key'!$B$4:$AU$394,0,ROW(AB23)), 
    INDEX('COMMATS-Correct-Items'!$A$2:$AN$392,0,COLUMN(AB24))
)</f>
        <v>28</v>
      </c>
      <c r="AC23">
        <f t="array" ref="AC23">SUMPRODUCT(
    INDEX('Master Answer Key'!$B$4:$AU$394,0,ROW(AC23)), 
    INDEX('COMMATS-Correct-Items'!$A$2:$AN$392,0,COLUMN(AC24))
)</f>
        <v>14</v>
      </c>
      <c r="AD23">
        <f t="array" ref="AD23">SUMPRODUCT(
    INDEX('Master Answer Key'!$B$4:$AU$394,0,ROW(AD23)), 
    INDEX('COMMATS-Correct-Items'!$A$2:$AN$392,0,COLUMN(AD24))
)</f>
        <v>24</v>
      </c>
      <c r="AE23">
        <f t="array" ref="AE23">SUMPRODUCT(
    INDEX('Master Answer Key'!$B$4:$AU$394,0,ROW(AE23)), 
    INDEX('COMMATS-Correct-Items'!$A$2:$AN$392,0,COLUMN(AE24))
)</f>
        <v>14</v>
      </c>
      <c r="AF23">
        <f t="array" ref="AF23">SUMPRODUCT(
    INDEX('Master Answer Key'!$B$4:$AU$394,0,ROW(AF23)), 
    INDEX('COMMATS-Correct-Items'!$A$2:$AN$392,0,COLUMN(AF24))
)</f>
        <v>13</v>
      </c>
      <c r="AG23">
        <f t="array" ref="AG23">SUMPRODUCT(
    INDEX('Master Answer Key'!$B$4:$AU$394,0,ROW(AG23)), 
    INDEX('COMMATS-Correct-Items'!$A$2:$AN$392,0,COLUMN(AG24))
)</f>
        <v>17</v>
      </c>
      <c r="AH23">
        <f t="array" ref="AH23">SUMPRODUCT(
    INDEX('Master Answer Key'!$B$4:$AU$394,0,ROW(AH23)), 
    INDEX('COMMATS-Correct-Items'!$A$2:$AN$392,0,COLUMN(AH24))
)</f>
        <v>26</v>
      </c>
      <c r="AI23">
        <f t="array" ref="AI23">SUMPRODUCT(
    INDEX('Master Answer Key'!$B$4:$AU$394,0,ROW(AI23)), 
    INDEX('COMMATS-Correct-Items'!$A$2:$AN$392,0,COLUMN(AI24))
)</f>
        <v>27</v>
      </c>
      <c r="AJ23">
        <f t="array" ref="AJ23">SUMPRODUCT(
    INDEX('Master Answer Key'!$B$4:$AU$394,0,ROW(AJ23)), 
    INDEX('COMMATS-Correct-Items'!$A$2:$AN$392,0,COLUMN(AJ24))
)</f>
        <v>25</v>
      </c>
      <c r="AK23">
        <f t="array" ref="AK23">SUMPRODUCT(
    INDEX('Master Answer Key'!$B$4:$AU$394,0,ROW(AK23)), 
    INDEX('COMMATS-Correct-Items'!$A$2:$AN$392,0,COLUMN(AK24))
)</f>
        <v>26</v>
      </c>
      <c r="AL23">
        <f t="array" ref="AL23">SUMPRODUCT(
    INDEX('Master Answer Key'!$B$4:$AU$394,0,ROW(AL23)), 
    INDEX('COMMATS-Correct-Items'!$A$2:$AN$392,0,COLUMN(AL24))
)</f>
        <v>11</v>
      </c>
      <c r="AM23">
        <f t="array" ref="AM23">SUMPRODUCT(
    INDEX('Master Answer Key'!$B$4:$AU$394,0,ROW(AM23)), 
    INDEX('COMMATS-Correct-Items'!$A$2:$AN$392,0,COLUMN(AM24))
)</f>
        <v>17</v>
      </c>
      <c r="AN23">
        <f t="array" ref="AN23">SUMPRODUCT(
    INDEX('Master Answer Key'!$B$4:$AU$394,0,ROW(AN23)), 
    INDEX('COMMATS-Correct-Items'!$A$2:$AN$392,0,COLUMN(AN24))
)</f>
        <v>0</v>
      </c>
      <c r="AP23" s="45">
        <v>20.0</v>
      </c>
      <c r="AQ23" s="45">
        <v>31.0</v>
      </c>
      <c r="AR23" s="45">
        <v>0.6</v>
      </c>
      <c r="AS23" s="45">
        <v>19.0</v>
      </c>
    </row>
    <row r="24">
      <c r="A24" s="5" t="s">
        <v>58</v>
      </c>
      <c r="B24">
        <f t="array" ref="B24">SUMPRODUCT(
    INDEX('Master Answer Key'!$B$4:$AU$394,0,ROW(B24)), 
    INDEX('COMMATS-Correct-Items'!$A$2:$AN$392,0,COLUMN(B25))
)</f>
        <v>14</v>
      </c>
      <c r="C24">
        <f t="array" ref="C24">SUMPRODUCT(
    INDEX('Master Answer Key'!$B$4:$AU$394,0,ROW(C24)), 
    INDEX('COMMATS-Correct-Items'!$A$2:$AN$392,0,COLUMN(C25))
)</f>
        <v>15</v>
      </c>
      <c r="D24">
        <f t="array" ref="D24">SUMPRODUCT(
    INDEX('Master Answer Key'!$B$4:$AU$394,0,ROW(D24)), 
    INDEX('COMMATS-Correct-Items'!$A$2:$AN$392,0,COLUMN(D25))
)</f>
        <v>11</v>
      </c>
      <c r="E24">
        <f t="array" ref="E24">SUMPRODUCT(
    INDEX('Master Answer Key'!$B$4:$AU$394,0,ROW(E24)), 
    INDEX('COMMATS-Correct-Items'!$A$2:$AN$392,0,COLUMN(E25))
)</f>
        <v>15</v>
      </c>
      <c r="F24">
        <f t="array" ref="F24">SUMPRODUCT(
    INDEX('Master Answer Key'!$B$4:$AU$394,0,ROW(F24)), 
    INDEX('COMMATS-Correct-Items'!$A$2:$AN$392,0,COLUMN(F25))
)</f>
        <v>14</v>
      </c>
      <c r="G24">
        <f t="array" ref="G24">SUMPRODUCT(
    INDEX('Master Answer Key'!$B$4:$AU$394,0,ROW(G24)), 
    INDEX('COMMATS-Correct-Items'!$A$2:$AN$392,0,COLUMN(G25))
)</f>
        <v>0</v>
      </c>
      <c r="H24">
        <f t="array" ref="H24">SUMPRODUCT(
    INDEX('Master Answer Key'!$B$4:$AU$394,0,ROW(H24)), 
    INDEX('COMMATS-Correct-Items'!$A$2:$AN$392,0,COLUMN(H25))
)</f>
        <v>14</v>
      </c>
      <c r="I24">
        <f t="array" ref="I24">SUMPRODUCT(
    INDEX('Master Answer Key'!$B$4:$AU$394,0,ROW(I24)), 
    INDEX('COMMATS-Correct-Items'!$A$2:$AN$392,0,COLUMN(I25))
)</f>
        <v>7</v>
      </c>
      <c r="J24">
        <f t="array" ref="J24">SUMPRODUCT(
    INDEX('Master Answer Key'!$B$4:$AU$394,0,ROW(J24)), 
    INDEX('COMMATS-Correct-Items'!$A$2:$AN$392,0,COLUMN(J25))
)</f>
        <v>15</v>
      </c>
      <c r="K24">
        <f t="array" ref="K24">SUMPRODUCT(
    INDEX('Master Answer Key'!$B$4:$AU$394,0,ROW(K24)), 
    INDEX('COMMATS-Correct-Items'!$A$2:$AN$392,0,COLUMN(K25))
)</f>
        <v>9</v>
      </c>
      <c r="L24">
        <f t="array" ref="L24">SUMPRODUCT(
    INDEX('Master Answer Key'!$B$4:$AU$394,0,ROW(L24)), 
    INDEX('COMMATS-Correct-Items'!$A$2:$AN$392,0,COLUMN(L25))
)</f>
        <v>14</v>
      </c>
      <c r="M24">
        <f t="array" ref="M24">SUMPRODUCT(
    INDEX('Master Answer Key'!$B$4:$AU$394,0,ROW(M24)), 
    INDEX('COMMATS-Correct-Items'!$A$2:$AN$392,0,COLUMN(M25))
)</f>
        <v>14</v>
      </c>
      <c r="N24">
        <f t="array" ref="N24">SUMPRODUCT(
    INDEX('Master Answer Key'!$B$4:$AU$394,0,ROW(N24)), 
    INDEX('COMMATS-Correct-Items'!$A$2:$AN$392,0,COLUMN(N25))
)</f>
        <v>6</v>
      </c>
      <c r="O24">
        <f t="array" ref="O24">SUMPRODUCT(
    INDEX('Master Answer Key'!$B$4:$AU$394,0,ROW(O24)), 
    INDEX('COMMATS-Correct-Items'!$A$2:$AN$392,0,COLUMN(O25))
)</f>
        <v>12</v>
      </c>
      <c r="P24">
        <f t="array" ref="P24">SUMPRODUCT(
    INDEX('Master Answer Key'!$B$4:$AU$394,0,ROW(P24)), 
    INDEX('COMMATS-Correct-Items'!$A$2:$AN$392,0,COLUMN(P25))
)</f>
        <v>14</v>
      </c>
      <c r="Q24">
        <f t="array" ref="Q24">SUMPRODUCT(
    INDEX('Master Answer Key'!$B$4:$AU$394,0,ROW(Q24)), 
    INDEX('COMMATS-Correct-Items'!$A$2:$AN$392,0,COLUMN(Q25))
)</f>
        <v>11</v>
      </c>
      <c r="R24">
        <f t="array" ref="R24">SUMPRODUCT(
    INDEX('Master Answer Key'!$B$4:$AU$394,0,ROW(R24)), 
    INDEX('COMMATS-Correct-Items'!$A$2:$AN$392,0,COLUMN(R25))
)</f>
        <v>9</v>
      </c>
      <c r="S24">
        <f t="array" ref="S24">SUMPRODUCT(
    INDEX('Master Answer Key'!$B$4:$AU$394,0,ROW(S24)), 
    INDEX('COMMATS-Correct-Items'!$A$2:$AN$392,0,COLUMN(S25))
)</f>
        <v>8</v>
      </c>
      <c r="T24">
        <f t="array" ref="T24">SUMPRODUCT(
    INDEX('Master Answer Key'!$B$4:$AU$394,0,ROW(T24)), 
    INDEX('COMMATS-Correct-Items'!$A$2:$AN$392,0,COLUMN(T25))
)</f>
        <v>14</v>
      </c>
      <c r="U24">
        <f t="array" ref="U24">SUMPRODUCT(
    INDEX('Master Answer Key'!$B$4:$AU$394,0,ROW(U24)), 
    INDEX('COMMATS-Correct-Items'!$A$2:$AN$392,0,COLUMN(U25))
)</f>
        <v>14</v>
      </c>
      <c r="V24">
        <f t="array" ref="V24">SUMPRODUCT(
    INDEX('Master Answer Key'!$B$4:$AU$394,0,ROW(V24)), 
    INDEX('COMMATS-Correct-Items'!$A$2:$AN$392,0,COLUMN(V25))
)</f>
        <v>11</v>
      </c>
      <c r="W24">
        <f t="array" ref="W24">SUMPRODUCT(
    INDEX('Master Answer Key'!$B$4:$AU$394,0,ROW(W24)), 
    INDEX('COMMATS-Correct-Items'!$A$2:$AN$392,0,COLUMN(W25))
)</f>
        <v>0</v>
      </c>
      <c r="X24">
        <f t="array" ref="X24">SUMPRODUCT(
    INDEX('Master Answer Key'!$B$4:$AU$394,0,ROW(X24)), 
    INDEX('COMMATS-Correct-Items'!$A$2:$AN$392,0,COLUMN(X25))
)</f>
        <v>10</v>
      </c>
      <c r="Y24">
        <f t="array" ref="Y24">SUMPRODUCT(
    INDEX('Master Answer Key'!$B$4:$AU$394,0,ROW(Y24)), 
    INDEX('COMMATS-Correct-Items'!$A$2:$AN$392,0,COLUMN(Y25))
)</f>
        <v>0</v>
      </c>
      <c r="Z24">
        <f t="array" ref="Z24">SUMPRODUCT(
    INDEX('Master Answer Key'!$B$4:$AU$394,0,ROW(Z24)), 
    INDEX('COMMATS-Correct-Items'!$A$2:$AN$392,0,COLUMN(Z25))
)</f>
        <v>0</v>
      </c>
      <c r="AA24">
        <f t="array" ref="AA24">SUMPRODUCT(
    INDEX('Master Answer Key'!$B$4:$AU$394,0,ROW(AA24)), 
    INDEX('COMMATS-Correct-Items'!$A$2:$AN$392,0,COLUMN(AA25))
)</f>
        <v>16</v>
      </c>
      <c r="AB24">
        <f t="array" ref="AB24">SUMPRODUCT(
    INDEX('Master Answer Key'!$B$4:$AU$394,0,ROW(AB24)), 
    INDEX('COMMATS-Correct-Items'!$A$2:$AN$392,0,COLUMN(AB25))
)</f>
        <v>12</v>
      </c>
      <c r="AC24">
        <f t="array" ref="AC24">SUMPRODUCT(
    INDEX('Master Answer Key'!$B$4:$AU$394,0,ROW(AC24)), 
    INDEX('COMMATS-Correct-Items'!$A$2:$AN$392,0,COLUMN(AC25))
)</f>
        <v>9</v>
      </c>
      <c r="AD24">
        <f t="array" ref="AD24">SUMPRODUCT(
    INDEX('Master Answer Key'!$B$4:$AU$394,0,ROW(AD24)), 
    INDEX('COMMATS-Correct-Items'!$A$2:$AN$392,0,COLUMN(AD25))
)</f>
        <v>11</v>
      </c>
      <c r="AE24">
        <f t="array" ref="AE24">SUMPRODUCT(
    INDEX('Master Answer Key'!$B$4:$AU$394,0,ROW(AE24)), 
    INDEX('COMMATS-Correct-Items'!$A$2:$AN$392,0,COLUMN(AE25))
)</f>
        <v>10</v>
      </c>
      <c r="AF24">
        <f t="array" ref="AF24">SUMPRODUCT(
    INDEX('Master Answer Key'!$B$4:$AU$394,0,ROW(AF24)), 
    INDEX('COMMATS-Correct-Items'!$A$2:$AN$392,0,COLUMN(AF25))
)</f>
        <v>6</v>
      </c>
      <c r="AG24">
        <f t="array" ref="AG24">SUMPRODUCT(
    INDEX('Master Answer Key'!$B$4:$AU$394,0,ROW(AG24)), 
    INDEX('COMMATS-Correct-Items'!$A$2:$AN$392,0,COLUMN(AG25))
)</f>
        <v>12</v>
      </c>
      <c r="AH24">
        <f t="array" ref="AH24">SUMPRODUCT(
    INDEX('Master Answer Key'!$B$4:$AU$394,0,ROW(AH24)), 
    INDEX('COMMATS-Correct-Items'!$A$2:$AN$392,0,COLUMN(AH25))
)</f>
        <v>15</v>
      </c>
      <c r="AI24">
        <f t="array" ref="AI24">SUMPRODUCT(
    INDEX('Master Answer Key'!$B$4:$AU$394,0,ROW(AI24)), 
    INDEX('COMMATS-Correct-Items'!$A$2:$AN$392,0,COLUMN(AI25))
)</f>
        <v>14</v>
      </c>
      <c r="AJ24">
        <f t="array" ref="AJ24">SUMPRODUCT(
    INDEX('Master Answer Key'!$B$4:$AU$394,0,ROW(AJ24)), 
    INDEX('COMMATS-Correct-Items'!$A$2:$AN$392,0,COLUMN(AJ25))
)</f>
        <v>14</v>
      </c>
      <c r="AK24">
        <f t="array" ref="AK24">SUMPRODUCT(
    INDEX('Master Answer Key'!$B$4:$AU$394,0,ROW(AK24)), 
    INDEX('COMMATS-Correct-Items'!$A$2:$AN$392,0,COLUMN(AK25))
)</f>
        <v>12</v>
      </c>
      <c r="AL24">
        <f t="array" ref="AL24">SUMPRODUCT(
    INDEX('Master Answer Key'!$B$4:$AU$394,0,ROW(AL24)), 
    INDEX('COMMATS-Correct-Items'!$A$2:$AN$392,0,COLUMN(AL25))
)</f>
        <v>8</v>
      </c>
      <c r="AM24">
        <f t="array" ref="AM24">SUMPRODUCT(
    INDEX('Master Answer Key'!$B$4:$AU$394,0,ROW(AM24)), 
    INDEX('COMMATS-Correct-Items'!$A$2:$AN$392,0,COLUMN(AM25))
)</f>
        <v>11</v>
      </c>
      <c r="AN24">
        <f t="array" ref="AN24">SUMPRODUCT(
    INDEX('Master Answer Key'!$B$4:$AU$394,0,ROW(AN24)), 
    INDEX('COMMATS-Correct-Items'!$A$2:$AN$392,0,COLUMN(AN25))
)</f>
        <v>0</v>
      </c>
      <c r="AP24" s="45">
        <v>26.0</v>
      </c>
      <c r="AQ24" s="45">
        <v>16.0</v>
      </c>
      <c r="AR24" s="45">
        <v>0.6</v>
      </c>
      <c r="AS24" s="45">
        <v>10.0</v>
      </c>
    </row>
    <row r="25">
      <c r="A25" s="5" t="s">
        <v>59</v>
      </c>
      <c r="B25">
        <f t="array" ref="B25">SUMPRODUCT(
    INDEX('Master Answer Key'!$B$4:$AU$394,0,ROW(B25)), 
    INDEX('COMMATS-Correct-Items'!$A$2:$AN$392,0,COLUMN(B26))
)</f>
        <v>5</v>
      </c>
      <c r="C25">
        <f t="array" ref="C25">SUMPRODUCT(
    INDEX('Master Answer Key'!$B$4:$AU$394,0,ROW(C25)), 
    INDEX('COMMATS-Correct-Items'!$A$2:$AN$392,0,COLUMN(C26))
)</f>
        <v>5</v>
      </c>
      <c r="D25">
        <f t="array" ref="D25">SUMPRODUCT(
    INDEX('Master Answer Key'!$B$4:$AU$394,0,ROW(D25)), 
    INDEX('COMMATS-Correct-Items'!$A$2:$AN$392,0,COLUMN(D26))
)</f>
        <v>4</v>
      </c>
      <c r="E25">
        <f t="array" ref="E25">SUMPRODUCT(
    INDEX('Master Answer Key'!$B$4:$AU$394,0,ROW(E25)), 
    INDEX('COMMATS-Correct-Items'!$A$2:$AN$392,0,COLUMN(E26))
)</f>
        <v>6</v>
      </c>
      <c r="F25">
        <f t="array" ref="F25">SUMPRODUCT(
    INDEX('Master Answer Key'!$B$4:$AU$394,0,ROW(F25)), 
    INDEX('COMMATS-Correct-Items'!$A$2:$AN$392,0,COLUMN(F26))
)</f>
        <v>6</v>
      </c>
      <c r="G25">
        <f t="array" ref="G25">SUMPRODUCT(
    INDEX('Master Answer Key'!$B$4:$AU$394,0,ROW(G25)), 
    INDEX('COMMATS-Correct-Items'!$A$2:$AN$392,0,COLUMN(G26))
)</f>
        <v>0</v>
      </c>
      <c r="H25">
        <f t="array" ref="H25">SUMPRODUCT(
    INDEX('Master Answer Key'!$B$4:$AU$394,0,ROW(H25)), 
    INDEX('COMMATS-Correct-Items'!$A$2:$AN$392,0,COLUMN(H26))
)</f>
        <v>4</v>
      </c>
      <c r="I25">
        <f t="array" ref="I25">SUMPRODUCT(
    INDEX('Master Answer Key'!$B$4:$AU$394,0,ROW(I25)), 
    INDEX('COMMATS-Correct-Items'!$A$2:$AN$392,0,COLUMN(I26))
)</f>
        <v>3</v>
      </c>
      <c r="J25">
        <f t="array" ref="J25">SUMPRODUCT(
    INDEX('Master Answer Key'!$B$4:$AU$394,0,ROW(J25)), 
    INDEX('COMMATS-Correct-Items'!$A$2:$AN$392,0,COLUMN(J26))
)</f>
        <v>5</v>
      </c>
      <c r="K25">
        <f t="array" ref="K25">SUMPRODUCT(
    INDEX('Master Answer Key'!$B$4:$AU$394,0,ROW(K25)), 
    INDEX('COMMATS-Correct-Items'!$A$2:$AN$392,0,COLUMN(K26))
)</f>
        <v>1</v>
      </c>
      <c r="L25">
        <f t="array" ref="L25">SUMPRODUCT(
    INDEX('Master Answer Key'!$B$4:$AU$394,0,ROW(L25)), 
    INDEX('COMMATS-Correct-Items'!$A$2:$AN$392,0,COLUMN(L26))
)</f>
        <v>6</v>
      </c>
      <c r="M25">
        <f t="array" ref="M25">SUMPRODUCT(
    INDEX('Master Answer Key'!$B$4:$AU$394,0,ROW(M25)), 
    INDEX('COMMATS-Correct-Items'!$A$2:$AN$392,0,COLUMN(M26))
)</f>
        <v>5</v>
      </c>
      <c r="N25">
        <f t="array" ref="N25">SUMPRODUCT(
    INDEX('Master Answer Key'!$B$4:$AU$394,0,ROW(N25)), 
    INDEX('COMMATS-Correct-Items'!$A$2:$AN$392,0,COLUMN(N26))
)</f>
        <v>3</v>
      </c>
      <c r="O25">
        <f t="array" ref="O25">SUMPRODUCT(
    INDEX('Master Answer Key'!$B$4:$AU$394,0,ROW(O25)), 
    INDEX('COMMATS-Correct-Items'!$A$2:$AN$392,0,COLUMN(O26))
)</f>
        <v>4</v>
      </c>
      <c r="P25">
        <f t="array" ref="P25">SUMPRODUCT(
    INDEX('Master Answer Key'!$B$4:$AU$394,0,ROW(P25)), 
    INDEX('COMMATS-Correct-Items'!$A$2:$AN$392,0,COLUMN(P26))
)</f>
        <v>4</v>
      </c>
      <c r="Q25">
        <f t="array" ref="Q25">SUMPRODUCT(
    INDEX('Master Answer Key'!$B$4:$AU$394,0,ROW(Q25)), 
    INDEX('COMMATS-Correct-Items'!$A$2:$AN$392,0,COLUMN(Q26))
)</f>
        <v>4</v>
      </c>
      <c r="R25">
        <f t="array" ref="R25">SUMPRODUCT(
    INDEX('Master Answer Key'!$B$4:$AU$394,0,ROW(R25)), 
    INDEX('COMMATS-Correct-Items'!$A$2:$AN$392,0,COLUMN(R26))
)</f>
        <v>5</v>
      </c>
      <c r="S25">
        <f t="array" ref="S25">SUMPRODUCT(
    INDEX('Master Answer Key'!$B$4:$AU$394,0,ROW(S25)), 
    INDEX('COMMATS-Correct-Items'!$A$2:$AN$392,0,COLUMN(S26))
)</f>
        <v>2</v>
      </c>
      <c r="T25">
        <f t="array" ref="T25">SUMPRODUCT(
    INDEX('Master Answer Key'!$B$4:$AU$394,0,ROW(T25)), 
    INDEX('COMMATS-Correct-Items'!$A$2:$AN$392,0,COLUMN(T26))
)</f>
        <v>4</v>
      </c>
      <c r="U25">
        <f t="array" ref="U25">SUMPRODUCT(
    INDEX('Master Answer Key'!$B$4:$AU$394,0,ROW(U25)), 
    INDEX('COMMATS-Correct-Items'!$A$2:$AN$392,0,COLUMN(U26))
)</f>
        <v>5</v>
      </c>
      <c r="V25">
        <f t="array" ref="V25">SUMPRODUCT(
    INDEX('Master Answer Key'!$B$4:$AU$394,0,ROW(V25)), 
    INDEX('COMMATS-Correct-Items'!$A$2:$AN$392,0,COLUMN(V26))
)</f>
        <v>5</v>
      </c>
      <c r="W25">
        <f t="array" ref="W25">SUMPRODUCT(
    INDEX('Master Answer Key'!$B$4:$AU$394,0,ROW(W25)), 
    INDEX('COMMATS-Correct-Items'!$A$2:$AN$392,0,COLUMN(W26))
)</f>
        <v>0</v>
      </c>
      <c r="X25">
        <f t="array" ref="X25">SUMPRODUCT(
    INDEX('Master Answer Key'!$B$4:$AU$394,0,ROW(X25)), 
    INDEX('COMMATS-Correct-Items'!$A$2:$AN$392,0,COLUMN(X26))
)</f>
        <v>4</v>
      </c>
      <c r="Y25">
        <f t="array" ref="Y25">SUMPRODUCT(
    INDEX('Master Answer Key'!$B$4:$AU$394,0,ROW(Y25)), 
    INDEX('COMMATS-Correct-Items'!$A$2:$AN$392,0,COLUMN(Y26))
)</f>
        <v>0</v>
      </c>
      <c r="Z25">
        <f t="array" ref="Z25">SUMPRODUCT(
    INDEX('Master Answer Key'!$B$4:$AU$394,0,ROW(Z25)), 
    INDEX('COMMATS-Correct-Items'!$A$2:$AN$392,0,COLUMN(Z26))
)</f>
        <v>0</v>
      </c>
      <c r="AA25">
        <f t="array" ref="AA25">SUMPRODUCT(
    INDEX('Master Answer Key'!$B$4:$AU$394,0,ROW(AA25)), 
    INDEX('COMMATS-Correct-Items'!$A$2:$AN$392,0,COLUMN(AA26))
)</f>
        <v>5</v>
      </c>
      <c r="AB25">
        <f t="array" ref="AB25">SUMPRODUCT(
    INDEX('Master Answer Key'!$B$4:$AU$394,0,ROW(AB25)), 
    INDEX('COMMATS-Correct-Items'!$A$2:$AN$392,0,COLUMN(AB26))
)</f>
        <v>5</v>
      </c>
      <c r="AC25">
        <f t="array" ref="AC25">SUMPRODUCT(
    INDEX('Master Answer Key'!$B$4:$AU$394,0,ROW(AC25)), 
    INDEX('COMMATS-Correct-Items'!$A$2:$AN$392,0,COLUMN(AC26))
)</f>
        <v>1</v>
      </c>
      <c r="AD25">
        <f t="array" ref="AD25">SUMPRODUCT(
    INDEX('Master Answer Key'!$B$4:$AU$394,0,ROW(AD25)), 
    INDEX('COMMATS-Correct-Items'!$A$2:$AN$392,0,COLUMN(AD26))
)</f>
        <v>6</v>
      </c>
      <c r="AE25">
        <f t="array" ref="AE25">SUMPRODUCT(
    INDEX('Master Answer Key'!$B$4:$AU$394,0,ROW(AE25)), 
    INDEX('COMMATS-Correct-Items'!$A$2:$AN$392,0,COLUMN(AE26))
)</f>
        <v>4</v>
      </c>
      <c r="AF25">
        <f t="array" ref="AF25">SUMPRODUCT(
    INDEX('Master Answer Key'!$B$4:$AU$394,0,ROW(AF25)), 
    INDEX('COMMATS-Correct-Items'!$A$2:$AN$392,0,COLUMN(AF26))
)</f>
        <v>4</v>
      </c>
      <c r="AG25">
        <f t="array" ref="AG25">SUMPRODUCT(
    INDEX('Master Answer Key'!$B$4:$AU$394,0,ROW(AG25)), 
    INDEX('COMMATS-Correct-Items'!$A$2:$AN$392,0,COLUMN(AG26))
)</f>
        <v>5</v>
      </c>
      <c r="AH25">
        <f t="array" ref="AH25">SUMPRODUCT(
    INDEX('Master Answer Key'!$B$4:$AU$394,0,ROW(AH25)), 
    INDEX('COMMATS-Correct-Items'!$A$2:$AN$392,0,COLUMN(AH26))
)</f>
        <v>6</v>
      </c>
      <c r="AI25">
        <f t="array" ref="AI25">SUMPRODUCT(
    INDEX('Master Answer Key'!$B$4:$AU$394,0,ROW(AI25)), 
    INDEX('COMMATS-Correct-Items'!$A$2:$AN$392,0,COLUMN(AI26))
)</f>
        <v>6</v>
      </c>
      <c r="AJ25">
        <f t="array" ref="AJ25">SUMPRODUCT(
    INDEX('Master Answer Key'!$B$4:$AU$394,0,ROW(AJ25)), 
    INDEX('COMMATS-Correct-Items'!$A$2:$AN$392,0,COLUMN(AJ26))
)</f>
        <v>6</v>
      </c>
      <c r="AK25">
        <f t="array" ref="AK25">SUMPRODUCT(
    INDEX('Master Answer Key'!$B$4:$AU$394,0,ROW(AK25)), 
    INDEX('COMMATS-Correct-Items'!$A$2:$AN$392,0,COLUMN(AK26))
)</f>
        <v>5</v>
      </c>
      <c r="AL25">
        <f t="array" ref="AL25">SUMPRODUCT(
    INDEX('Master Answer Key'!$B$4:$AU$394,0,ROW(AL25)), 
    INDEX('COMMATS-Correct-Items'!$A$2:$AN$392,0,COLUMN(AL26))
)</f>
        <v>1</v>
      </c>
      <c r="AM25">
        <f t="array" ref="AM25">SUMPRODUCT(
    INDEX('Master Answer Key'!$B$4:$AU$394,0,ROW(AM25)), 
    INDEX('COMMATS-Correct-Items'!$A$2:$AN$392,0,COLUMN(AM26))
)</f>
        <v>3</v>
      </c>
      <c r="AN25">
        <f t="array" ref="AN25">SUMPRODUCT(
    INDEX('Master Answer Key'!$B$4:$AU$394,0,ROW(AN25)), 
    INDEX('COMMATS-Correct-Items'!$A$2:$AN$392,0,COLUMN(AN26))
)</f>
        <v>0</v>
      </c>
      <c r="AP25" s="45">
        <v>18.0</v>
      </c>
      <c r="AQ25" s="45">
        <v>7.0</v>
      </c>
      <c r="AR25" s="45">
        <v>0.6</v>
      </c>
      <c r="AS25" s="45">
        <v>5.0</v>
      </c>
    </row>
    <row r="26">
      <c r="A26" s="5" t="s">
        <v>60</v>
      </c>
      <c r="B26">
        <f t="array" ref="B26">SUMPRODUCT(
    INDEX('Master Answer Key'!$B$4:$AU$394,0,ROW(B26)), 
    INDEX('COMMATS-Correct-Items'!$A$2:$AN$392,0,COLUMN(B27))
)</f>
        <v>20</v>
      </c>
      <c r="C26">
        <f t="array" ref="C26">SUMPRODUCT(
    INDEX('Master Answer Key'!$B$4:$AU$394,0,ROW(C26)), 
    INDEX('COMMATS-Correct-Items'!$A$2:$AN$392,0,COLUMN(C27))
)</f>
        <v>16</v>
      </c>
      <c r="D26">
        <f t="array" ref="D26">SUMPRODUCT(
    INDEX('Master Answer Key'!$B$4:$AU$394,0,ROW(D26)), 
    INDEX('COMMATS-Correct-Items'!$A$2:$AN$392,0,COLUMN(D27))
)</f>
        <v>14</v>
      </c>
      <c r="E26">
        <f t="array" ref="E26">SUMPRODUCT(
    INDEX('Master Answer Key'!$B$4:$AU$394,0,ROW(E26)), 
    INDEX('COMMATS-Correct-Items'!$A$2:$AN$392,0,COLUMN(E27))
)</f>
        <v>20</v>
      </c>
      <c r="F26">
        <f t="array" ref="F26">SUMPRODUCT(
    INDEX('Master Answer Key'!$B$4:$AU$394,0,ROW(F26)), 
    INDEX('COMMATS-Correct-Items'!$A$2:$AN$392,0,COLUMN(F27))
)</f>
        <v>20</v>
      </c>
      <c r="G26">
        <f t="array" ref="G26">SUMPRODUCT(
    INDEX('Master Answer Key'!$B$4:$AU$394,0,ROW(G26)), 
    INDEX('COMMATS-Correct-Items'!$A$2:$AN$392,0,COLUMN(G27))
)</f>
        <v>0</v>
      </c>
      <c r="H26">
        <f t="array" ref="H26">SUMPRODUCT(
    INDEX('Master Answer Key'!$B$4:$AU$394,0,ROW(H26)), 
    INDEX('COMMATS-Correct-Items'!$A$2:$AN$392,0,COLUMN(H27))
)</f>
        <v>14</v>
      </c>
      <c r="I26">
        <f t="array" ref="I26">SUMPRODUCT(
    INDEX('Master Answer Key'!$B$4:$AU$394,0,ROW(I26)), 
    INDEX('COMMATS-Correct-Items'!$A$2:$AN$392,0,COLUMN(I27))
)</f>
        <v>10</v>
      </c>
      <c r="J26">
        <f t="array" ref="J26">SUMPRODUCT(
    INDEX('Master Answer Key'!$B$4:$AU$394,0,ROW(J26)), 
    INDEX('COMMATS-Correct-Items'!$A$2:$AN$392,0,COLUMN(J27))
)</f>
        <v>22</v>
      </c>
      <c r="K26">
        <f t="array" ref="K26">SUMPRODUCT(
    INDEX('Master Answer Key'!$B$4:$AU$394,0,ROW(K26)), 
    INDEX('COMMATS-Correct-Items'!$A$2:$AN$392,0,COLUMN(K27))
)</f>
        <v>16</v>
      </c>
      <c r="L26">
        <f t="array" ref="L26">SUMPRODUCT(
    INDEX('Master Answer Key'!$B$4:$AU$394,0,ROW(L26)), 
    INDEX('COMMATS-Correct-Items'!$A$2:$AN$392,0,COLUMN(L27))
)</f>
        <v>23</v>
      </c>
      <c r="M26">
        <f t="array" ref="M26">SUMPRODUCT(
    INDEX('Master Answer Key'!$B$4:$AU$394,0,ROW(M26)), 
    INDEX('COMMATS-Correct-Items'!$A$2:$AN$392,0,COLUMN(M27))
)</f>
        <v>20</v>
      </c>
      <c r="N26">
        <f t="array" ref="N26">SUMPRODUCT(
    INDEX('Master Answer Key'!$B$4:$AU$394,0,ROW(N26)), 
    INDEX('COMMATS-Correct-Items'!$A$2:$AN$392,0,COLUMN(N27))
)</f>
        <v>13</v>
      </c>
      <c r="O26">
        <f t="array" ref="O26">SUMPRODUCT(
    INDEX('Master Answer Key'!$B$4:$AU$394,0,ROW(O26)), 
    INDEX('COMMATS-Correct-Items'!$A$2:$AN$392,0,COLUMN(O27))
)</f>
        <v>17</v>
      </c>
      <c r="P26">
        <f t="array" ref="P26">SUMPRODUCT(
    INDEX('Master Answer Key'!$B$4:$AU$394,0,ROW(P26)), 
    INDEX('COMMATS-Correct-Items'!$A$2:$AN$392,0,COLUMN(P27))
)</f>
        <v>17</v>
      </c>
      <c r="Q26">
        <f t="array" ref="Q26">SUMPRODUCT(
    INDEX('Master Answer Key'!$B$4:$AU$394,0,ROW(Q26)), 
    INDEX('COMMATS-Correct-Items'!$A$2:$AN$392,0,COLUMN(Q27))
)</f>
        <v>12</v>
      </c>
      <c r="R26">
        <f t="array" ref="R26">SUMPRODUCT(
    INDEX('Master Answer Key'!$B$4:$AU$394,0,ROW(R26)), 
    INDEX('COMMATS-Correct-Items'!$A$2:$AN$392,0,COLUMN(R27))
)</f>
        <v>9</v>
      </c>
      <c r="S26">
        <f t="array" ref="S26">SUMPRODUCT(
    INDEX('Master Answer Key'!$B$4:$AU$394,0,ROW(S26)), 
    INDEX('COMMATS-Correct-Items'!$A$2:$AN$392,0,COLUMN(S27))
)</f>
        <v>8</v>
      </c>
      <c r="T26">
        <f t="array" ref="T26">SUMPRODUCT(
    INDEX('Master Answer Key'!$B$4:$AU$394,0,ROW(T26)), 
    INDEX('COMMATS-Correct-Items'!$A$2:$AN$392,0,COLUMN(T27))
)</f>
        <v>13</v>
      </c>
      <c r="U26">
        <f t="array" ref="U26">SUMPRODUCT(
    INDEX('Master Answer Key'!$B$4:$AU$394,0,ROW(U26)), 
    INDEX('COMMATS-Correct-Items'!$A$2:$AN$392,0,COLUMN(U27))
)</f>
        <v>17</v>
      </c>
      <c r="V26">
        <f t="array" ref="V26">SUMPRODUCT(
    INDEX('Master Answer Key'!$B$4:$AU$394,0,ROW(V26)), 
    INDEX('COMMATS-Correct-Items'!$A$2:$AN$392,0,COLUMN(V27))
)</f>
        <v>20</v>
      </c>
      <c r="W26">
        <f t="array" ref="W26">SUMPRODUCT(
    INDEX('Master Answer Key'!$B$4:$AU$394,0,ROW(W26)), 
    INDEX('COMMATS-Correct-Items'!$A$2:$AN$392,0,COLUMN(W27))
)</f>
        <v>0</v>
      </c>
      <c r="X26">
        <f t="array" ref="X26">SUMPRODUCT(
    INDEX('Master Answer Key'!$B$4:$AU$394,0,ROW(X26)), 
    INDEX('COMMATS-Correct-Items'!$A$2:$AN$392,0,COLUMN(X27))
)</f>
        <v>11</v>
      </c>
      <c r="Y26">
        <f t="array" ref="Y26">SUMPRODUCT(
    INDEX('Master Answer Key'!$B$4:$AU$394,0,ROW(Y26)), 
    INDEX('COMMATS-Correct-Items'!$A$2:$AN$392,0,COLUMN(Y27))
)</f>
        <v>1</v>
      </c>
      <c r="Z26">
        <f t="array" ref="Z26">SUMPRODUCT(
    INDEX('Master Answer Key'!$B$4:$AU$394,0,ROW(Z26)), 
    INDEX('COMMATS-Correct-Items'!$A$2:$AN$392,0,COLUMN(Z27))
)</f>
        <v>6</v>
      </c>
      <c r="AA26">
        <f t="array" ref="AA26">SUMPRODUCT(
    INDEX('Master Answer Key'!$B$4:$AU$394,0,ROW(AA26)), 
    INDEX('COMMATS-Correct-Items'!$A$2:$AN$392,0,COLUMN(AA27))
)</f>
        <v>18</v>
      </c>
      <c r="AB26">
        <f t="array" ref="AB26">SUMPRODUCT(
    INDEX('Master Answer Key'!$B$4:$AU$394,0,ROW(AB26)), 
    INDEX('COMMATS-Correct-Items'!$A$2:$AN$392,0,COLUMN(AB27))
)</f>
        <v>17</v>
      </c>
      <c r="AC26">
        <f t="array" ref="AC26">SUMPRODUCT(
    INDEX('Master Answer Key'!$B$4:$AU$394,0,ROW(AC26)), 
    INDEX('COMMATS-Correct-Items'!$A$2:$AN$392,0,COLUMN(AC27))
)</f>
        <v>14</v>
      </c>
      <c r="AD26">
        <f t="array" ref="AD26">SUMPRODUCT(
    INDEX('Master Answer Key'!$B$4:$AU$394,0,ROW(AD26)), 
    INDEX('COMMATS-Correct-Items'!$A$2:$AN$392,0,COLUMN(AD27))
)</f>
        <v>20</v>
      </c>
      <c r="AE26">
        <f t="array" ref="AE26">SUMPRODUCT(
    INDEX('Master Answer Key'!$B$4:$AU$394,0,ROW(AE26)), 
    INDEX('COMMATS-Correct-Items'!$A$2:$AN$392,0,COLUMN(AE27))
)</f>
        <v>12</v>
      </c>
      <c r="AF26">
        <f t="array" ref="AF26">SUMPRODUCT(
    INDEX('Master Answer Key'!$B$4:$AU$394,0,ROW(AF26)), 
    INDEX('COMMATS-Correct-Items'!$A$2:$AN$392,0,COLUMN(AF27))
)</f>
        <v>10</v>
      </c>
      <c r="AG26">
        <f t="array" ref="AG26">SUMPRODUCT(
    INDEX('Master Answer Key'!$B$4:$AU$394,0,ROW(AG26)), 
    INDEX('COMMATS-Correct-Items'!$A$2:$AN$392,0,COLUMN(AG27))
)</f>
        <v>20</v>
      </c>
      <c r="AH26">
        <f t="array" ref="AH26">SUMPRODUCT(
    INDEX('Master Answer Key'!$B$4:$AU$394,0,ROW(AH26)), 
    INDEX('COMMATS-Correct-Items'!$A$2:$AN$392,0,COLUMN(AH27))
)</f>
        <v>20</v>
      </c>
      <c r="AI26">
        <f t="array" ref="AI26">SUMPRODUCT(
    INDEX('Master Answer Key'!$B$4:$AU$394,0,ROW(AI26)), 
    INDEX('COMMATS-Correct-Items'!$A$2:$AN$392,0,COLUMN(AI27))
)</f>
        <v>21</v>
      </c>
      <c r="AJ26">
        <f t="array" ref="AJ26">SUMPRODUCT(
    INDEX('Master Answer Key'!$B$4:$AU$394,0,ROW(AJ26)), 
    INDEX('COMMATS-Correct-Items'!$A$2:$AN$392,0,COLUMN(AJ27))
)</f>
        <v>14</v>
      </c>
      <c r="AK26">
        <f t="array" ref="AK26">SUMPRODUCT(
    INDEX('Master Answer Key'!$B$4:$AU$394,0,ROW(AK26)), 
    INDEX('COMMATS-Correct-Items'!$A$2:$AN$392,0,COLUMN(AK27))
)</f>
        <v>13</v>
      </c>
      <c r="AL26">
        <f t="array" ref="AL26">SUMPRODUCT(
    INDEX('Master Answer Key'!$B$4:$AU$394,0,ROW(AL26)), 
    INDEX('COMMATS-Correct-Items'!$A$2:$AN$392,0,COLUMN(AL27))
)</f>
        <v>12</v>
      </c>
      <c r="AM26">
        <f t="array" ref="AM26">SUMPRODUCT(
    INDEX('Master Answer Key'!$B$4:$AU$394,0,ROW(AM26)), 
    INDEX('COMMATS-Correct-Items'!$A$2:$AN$392,0,COLUMN(AM27))
)</f>
        <v>15</v>
      </c>
      <c r="AN26">
        <f t="array" ref="AN26">SUMPRODUCT(
    INDEX('Master Answer Key'!$B$4:$AU$394,0,ROW(AN26)), 
    INDEX('COMMATS-Correct-Items'!$A$2:$AN$392,0,COLUMN(AN27))
)</f>
        <v>0</v>
      </c>
      <c r="AP26" s="45">
        <v>19.0</v>
      </c>
      <c r="AQ26" s="45">
        <v>24.0</v>
      </c>
      <c r="AR26" s="45">
        <v>0.6</v>
      </c>
      <c r="AS26" s="45">
        <v>15.0</v>
      </c>
    </row>
    <row r="27">
      <c r="A27" s="5" t="s">
        <v>61</v>
      </c>
      <c r="B27">
        <f t="array" ref="B27">SUMPRODUCT(
    INDEX('Master Answer Key'!$B$4:$AU$394,0,ROW(B27)), 
    INDEX('COMMATS-Correct-Items'!$A$2:$AN$392,0,COLUMN(B28))
)</f>
        <v>30</v>
      </c>
      <c r="C27">
        <f t="array" ref="C27">SUMPRODUCT(
    INDEX('Master Answer Key'!$B$4:$AU$394,0,ROW(C27)), 
    INDEX('COMMATS-Correct-Items'!$A$2:$AN$392,0,COLUMN(C28))
)</f>
        <v>25</v>
      </c>
      <c r="D27">
        <f t="array" ref="D27">SUMPRODUCT(
    INDEX('Master Answer Key'!$B$4:$AU$394,0,ROW(D27)), 
    INDEX('COMMATS-Correct-Items'!$A$2:$AN$392,0,COLUMN(D28))
)</f>
        <v>22</v>
      </c>
      <c r="E27">
        <f t="array" ref="E27">SUMPRODUCT(
    INDEX('Master Answer Key'!$B$4:$AU$394,0,ROW(E27)), 
    INDEX('COMMATS-Correct-Items'!$A$2:$AN$392,0,COLUMN(E28))
)</f>
        <v>28</v>
      </c>
      <c r="F27">
        <f t="array" ref="F27">SUMPRODUCT(
    INDEX('Master Answer Key'!$B$4:$AU$394,0,ROW(F27)), 
    INDEX('COMMATS-Correct-Items'!$A$2:$AN$392,0,COLUMN(F28))
)</f>
        <v>28</v>
      </c>
      <c r="G27">
        <f t="array" ref="G27">SUMPRODUCT(
    INDEX('Master Answer Key'!$B$4:$AU$394,0,ROW(G27)), 
    INDEX('COMMATS-Correct-Items'!$A$2:$AN$392,0,COLUMN(G28))
)</f>
        <v>1</v>
      </c>
      <c r="H27">
        <f t="array" ref="H27">SUMPRODUCT(
    INDEX('Master Answer Key'!$B$4:$AU$394,0,ROW(H27)), 
    INDEX('COMMATS-Correct-Items'!$A$2:$AN$392,0,COLUMN(H28))
)</f>
        <v>21</v>
      </c>
      <c r="I27">
        <f t="array" ref="I27">SUMPRODUCT(
    INDEX('Master Answer Key'!$B$4:$AU$394,0,ROW(I27)), 
    INDEX('COMMATS-Correct-Items'!$A$2:$AN$392,0,COLUMN(I28))
)</f>
        <v>20</v>
      </c>
      <c r="J27">
        <f t="array" ref="J27">SUMPRODUCT(
    INDEX('Master Answer Key'!$B$4:$AU$394,0,ROW(J27)), 
    INDEX('COMMATS-Correct-Items'!$A$2:$AN$392,0,COLUMN(J28))
)</f>
        <v>32</v>
      </c>
      <c r="K27">
        <f t="array" ref="K27">SUMPRODUCT(
    INDEX('Master Answer Key'!$B$4:$AU$394,0,ROW(K27)), 
    INDEX('COMMATS-Correct-Items'!$A$2:$AN$392,0,COLUMN(K28))
)</f>
        <v>23</v>
      </c>
      <c r="L27">
        <f t="array" ref="L27">SUMPRODUCT(
    INDEX('Master Answer Key'!$B$4:$AU$394,0,ROW(L27)), 
    INDEX('COMMATS-Correct-Items'!$A$2:$AN$392,0,COLUMN(L28))
)</f>
        <v>29</v>
      </c>
      <c r="M27">
        <f t="array" ref="M27">SUMPRODUCT(
    INDEX('Master Answer Key'!$B$4:$AU$394,0,ROW(M27)), 
    INDEX('COMMATS-Correct-Items'!$A$2:$AN$392,0,COLUMN(M28))
)</f>
        <v>30</v>
      </c>
      <c r="N27">
        <f t="array" ref="N27">SUMPRODUCT(
    INDEX('Master Answer Key'!$B$4:$AU$394,0,ROW(N27)), 
    INDEX('COMMATS-Correct-Items'!$A$2:$AN$392,0,COLUMN(N28))
)</f>
        <v>23</v>
      </c>
      <c r="O27">
        <f t="array" ref="O27">SUMPRODUCT(
    INDEX('Master Answer Key'!$B$4:$AU$394,0,ROW(O27)), 
    INDEX('COMMATS-Correct-Items'!$A$2:$AN$392,0,COLUMN(O28))
)</f>
        <v>27</v>
      </c>
      <c r="P27">
        <f t="array" ref="P27">SUMPRODUCT(
    INDEX('Master Answer Key'!$B$4:$AU$394,0,ROW(P27)), 
    INDEX('COMMATS-Correct-Items'!$A$2:$AN$392,0,COLUMN(P28))
)</f>
        <v>23</v>
      </c>
      <c r="Q27">
        <f t="array" ref="Q27">SUMPRODUCT(
    INDEX('Master Answer Key'!$B$4:$AU$394,0,ROW(Q27)), 
    INDEX('COMMATS-Correct-Items'!$A$2:$AN$392,0,COLUMN(Q28))
)</f>
        <v>21</v>
      </c>
      <c r="R27">
        <f t="array" ref="R27">SUMPRODUCT(
    INDEX('Master Answer Key'!$B$4:$AU$394,0,ROW(R27)), 
    INDEX('COMMATS-Correct-Items'!$A$2:$AN$392,0,COLUMN(R28))
)</f>
        <v>24</v>
      </c>
      <c r="S27">
        <f t="array" ref="S27">SUMPRODUCT(
    INDEX('Master Answer Key'!$B$4:$AU$394,0,ROW(S27)), 
    INDEX('COMMATS-Correct-Items'!$A$2:$AN$392,0,COLUMN(S28))
)</f>
        <v>16</v>
      </c>
      <c r="T27">
        <f t="array" ref="T27">SUMPRODUCT(
    INDEX('Master Answer Key'!$B$4:$AU$394,0,ROW(T27)), 
    INDEX('COMMATS-Correct-Items'!$A$2:$AN$392,0,COLUMN(T28))
)</f>
        <v>19</v>
      </c>
      <c r="U27">
        <f t="array" ref="U27">SUMPRODUCT(
    INDEX('Master Answer Key'!$B$4:$AU$394,0,ROW(U27)), 
    INDEX('COMMATS-Correct-Items'!$A$2:$AN$392,0,COLUMN(U28))
)</f>
        <v>27</v>
      </c>
      <c r="V27">
        <f t="array" ref="V27">SUMPRODUCT(
    INDEX('Master Answer Key'!$B$4:$AU$394,0,ROW(V27)), 
    INDEX('COMMATS-Correct-Items'!$A$2:$AN$392,0,COLUMN(V28))
)</f>
        <v>29</v>
      </c>
      <c r="W27">
        <f t="array" ref="W27">SUMPRODUCT(
    INDEX('Master Answer Key'!$B$4:$AU$394,0,ROW(W27)), 
    INDEX('COMMATS-Correct-Items'!$A$2:$AN$392,0,COLUMN(W28))
)</f>
        <v>1</v>
      </c>
      <c r="X27">
        <f t="array" ref="X27">SUMPRODUCT(
    INDEX('Master Answer Key'!$B$4:$AU$394,0,ROW(X27)), 
    INDEX('COMMATS-Correct-Items'!$A$2:$AN$392,0,COLUMN(X28))
)</f>
        <v>21</v>
      </c>
      <c r="Y27">
        <f t="array" ref="Y27">SUMPRODUCT(
    INDEX('Master Answer Key'!$B$4:$AU$394,0,ROW(Y27)), 
    INDEX('COMMATS-Correct-Items'!$A$2:$AN$392,0,COLUMN(Y28))
)</f>
        <v>1</v>
      </c>
      <c r="Z27">
        <f t="array" ref="Z27">SUMPRODUCT(
    INDEX('Master Answer Key'!$B$4:$AU$394,0,ROW(Z27)), 
    INDEX('COMMATS-Correct-Items'!$A$2:$AN$392,0,COLUMN(Z28))
)</f>
        <v>6</v>
      </c>
      <c r="AA27">
        <f t="array" ref="AA27">SUMPRODUCT(
    INDEX('Master Answer Key'!$B$4:$AU$394,0,ROW(AA27)), 
    INDEX('COMMATS-Correct-Items'!$A$2:$AN$392,0,COLUMN(AA28))
)</f>
        <v>26</v>
      </c>
      <c r="AB27">
        <f t="array" ref="AB27">SUMPRODUCT(
    INDEX('Master Answer Key'!$B$4:$AU$394,0,ROW(AB27)), 
    INDEX('COMMATS-Correct-Items'!$A$2:$AN$392,0,COLUMN(AB28))
)</f>
        <v>22</v>
      </c>
      <c r="AC27">
        <f t="array" ref="AC27">SUMPRODUCT(
    INDEX('Master Answer Key'!$B$4:$AU$394,0,ROW(AC27)), 
    INDEX('COMMATS-Correct-Items'!$A$2:$AN$392,0,COLUMN(AC28))
)</f>
        <v>15</v>
      </c>
      <c r="AD27">
        <f t="array" ref="AD27">SUMPRODUCT(
    INDEX('Master Answer Key'!$B$4:$AU$394,0,ROW(AD27)), 
    INDEX('COMMATS-Correct-Items'!$A$2:$AN$392,0,COLUMN(AD28))
)</f>
        <v>29</v>
      </c>
      <c r="AE27">
        <f t="array" ref="AE27">SUMPRODUCT(
    INDEX('Master Answer Key'!$B$4:$AU$394,0,ROW(AE27)), 
    INDEX('COMMATS-Correct-Items'!$A$2:$AN$392,0,COLUMN(AE28))
)</f>
        <v>17</v>
      </c>
      <c r="AF27">
        <f t="array" ref="AF27">SUMPRODUCT(
    INDEX('Master Answer Key'!$B$4:$AU$394,0,ROW(AF27)), 
    INDEX('COMMATS-Correct-Items'!$A$2:$AN$392,0,COLUMN(AF28))
)</f>
        <v>14</v>
      </c>
      <c r="AG27">
        <f t="array" ref="AG27">SUMPRODUCT(
    INDEX('Master Answer Key'!$B$4:$AU$394,0,ROW(AG27)), 
    INDEX('COMMATS-Correct-Items'!$A$2:$AN$392,0,COLUMN(AG28))
)</f>
        <v>28</v>
      </c>
      <c r="AH27">
        <f t="array" ref="AH27">SUMPRODUCT(
    INDEX('Master Answer Key'!$B$4:$AU$394,0,ROW(AH27)), 
    INDEX('COMMATS-Correct-Items'!$A$2:$AN$392,0,COLUMN(AH28))
)</f>
        <v>24</v>
      </c>
      <c r="AI27">
        <f t="array" ref="AI27">SUMPRODUCT(
    INDEX('Master Answer Key'!$B$4:$AU$394,0,ROW(AI27)), 
    INDEX('COMMATS-Correct-Items'!$A$2:$AN$392,0,COLUMN(AI28))
)</f>
        <v>25</v>
      </c>
      <c r="AJ27">
        <f t="array" ref="AJ27">SUMPRODUCT(
    INDEX('Master Answer Key'!$B$4:$AU$394,0,ROW(AJ27)), 
    INDEX('COMMATS-Correct-Items'!$A$2:$AN$392,0,COLUMN(AJ28))
)</f>
        <v>26</v>
      </c>
      <c r="AK27">
        <f t="array" ref="AK27">SUMPRODUCT(
    INDEX('Master Answer Key'!$B$4:$AU$394,0,ROW(AK27)), 
    INDEX('COMMATS-Correct-Items'!$A$2:$AN$392,0,COLUMN(AK28))
)</f>
        <v>22</v>
      </c>
      <c r="AL27">
        <f t="array" ref="AL27">SUMPRODUCT(
    INDEX('Master Answer Key'!$B$4:$AU$394,0,ROW(AL27)), 
    INDEX('COMMATS-Correct-Items'!$A$2:$AN$392,0,COLUMN(AL28))
)</f>
        <v>18</v>
      </c>
      <c r="AM27">
        <f t="array" ref="AM27">SUMPRODUCT(
    INDEX('Master Answer Key'!$B$4:$AU$394,0,ROW(AM27)), 
    INDEX('COMMATS-Correct-Items'!$A$2:$AN$392,0,COLUMN(AM28))
)</f>
        <v>13</v>
      </c>
      <c r="AN27">
        <f t="array" ref="AN27">SUMPRODUCT(
    INDEX('Master Answer Key'!$B$4:$AU$394,0,ROW(AN27)), 
    INDEX('COMMATS-Correct-Items'!$A$2:$AN$392,0,COLUMN(AN28))
)</f>
        <v>2</v>
      </c>
      <c r="AP27" s="45">
        <v>26.0</v>
      </c>
      <c r="AQ27" s="45">
        <v>34.0</v>
      </c>
      <c r="AR27" s="45">
        <v>0.6</v>
      </c>
      <c r="AS27" s="45">
        <v>21.0</v>
      </c>
    </row>
    <row r="28">
      <c r="A28" s="5" t="s">
        <v>62</v>
      </c>
      <c r="B28">
        <f t="array" ref="B28">SUMPRODUCT(
    INDEX('Master Answer Key'!$B$4:$AU$394,0,ROW(B28)), 
    INDEX('COMMATS-Correct-Items'!$A$2:$AN$392,0,COLUMN(B29))
)</f>
        <v>5</v>
      </c>
      <c r="C28">
        <f t="array" ref="C28">SUMPRODUCT(
    INDEX('Master Answer Key'!$B$4:$AU$394,0,ROW(C28)), 
    INDEX('COMMATS-Correct-Items'!$A$2:$AN$392,0,COLUMN(C29))
)</f>
        <v>5</v>
      </c>
      <c r="D28">
        <f t="array" ref="D28">SUMPRODUCT(
    INDEX('Master Answer Key'!$B$4:$AU$394,0,ROW(D28)), 
    INDEX('COMMATS-Correct-Items'!$A$2:$AN$392,0,COLUMN(D29))
)</f>
        <v>1</v>
      </c>
      <c r="E28">
        <f t="array" ref="E28">SUMPRODUCT(
    INDEX('Master Answer Key'!$B$4:$AU$394,0,ROW(E28)), 
    INDEX('COMMATS-Correct-Items'!$A$2:$AN$392,0,COLUMN(E29))
)</f>
        <v>4</v>
      </c>
      <c r="F28">
        <f t="array" ref="F28">SUMPRODUCT(
    INDEX('Master Answer Key'!$B$4:$AU$394,0,ROW(F28)), 
    INDEX('COMMATS-Correct-Items'!$A$2:$AN$392,0,COLUMN(F29))
)</f>
        <v>4</v>
      </c>
      <c r="G28">
        <f t="array" ref="G28">SUMPRODUCT(
    INDEX('Master Answer Key'!$B$4:$AU$394,0,ROW(G28)), 
    INDEX('COMMATS-Correct-Items'!$A$2:$AN$392,0,COLUMN(G29))
)</f>
        <v>0</v>
      </c>
      <c r="H28">
        <f t="array" ref="H28">SUMPRODUCT(
    INDEX('Master Answer Key'!$B$4:$AU$394,0,ROW(H28)), 
    INDEX('COMMATS-Correct-Items'!$A$2:$AN$392,0,COLUMN(H29))
)</f>
        <v>3</v>
      </c>
      <c r="I28">
        <f t="array" ref="I28">SUMPRODUCT(
    INDEX('Master Answer Key'!$B$4:$AU$394,0,ROW(I28)), 
    INDEX('COMMATS-Correct-Items'!$A$2:$AN$392,0,COLUMN(I29))
)</f>
        <v>2</v>
      </c>
      <c r="J28">
        <f t="array" ref="J28">SUMPRODUCT(
    INDEX('Master Answer Key'!$B$4:$AU$394,0,ROW(J28)), 
    INDEX('COMMATS-Correct-Items'!$A$2:$AN$392,0,COLUMN(J29))
)</f>
        <v>5</v>
      </c>
      <c r="K28">
        <f t="array" ref="K28">SUMPRODUCT(
    INDEX('Master Answer Key'!$B$4:$AU$394,0,ROW(K28)), 
    INDEX('COMMATS-Correct-Items'!$A$2:$AN$392,0,COLUMN(K29))
)</f>
        <v>2</v>
      </c>
      <c r="L28">
        <f t="array" ref="L28">SUMPRODUCT(
    INDEX('Master Answer Key'!$B$4:$AU$394,0,ROW(L28)), 
    INDEX('COMMATS-Correct-Items'!$A$2:$AN$392,0,COLUMN(L29))
)</f>
        <v>5</v>
      </c>
      <c r="M28">
        <f t="array" ref="M28">SUMPRODUCT(
    INDEX('Master Answer Key'!$B$4:$AU$394,0,ROW(M28)), 
    INDEX('COMMATS-Correct-Items'!$A$2:$AN$392,0,COLUMN(M29))
)</f>
        <v>4</v>
      </c>
      <c r="N28">
        <f t="array" ref="N28">SUMPRODUCT(
    INDEX('Master Answer Key'!$B$4:$AU$394,0,ROW(N28)), 
    INDEX('COMMATS-Correct-Items'!$A$2:$AN$392,0,COLUMN(N29))
)</f>
        <v>4</v>
      </c>
      <c r="O28">
        <f t="array" ref="O28">SUMPRODUCT(
    INDEX('Master Answer Key'!$B$4:$AU$394,0,ROW(O28)), 
    INDEX('COMMATS-Correct-Items'!$A$2:$AN$392,0,COLUMN(O29))
)</f>
        <v>4</v>
      </c>
      <c r="P28">
        <f t="array" ref="P28">SUMPRODUCT(
    INDEX('Master Answer Key'!$B$4:$AU$394,0,ROW(P28)), 
    INDEX('COMMATS-Correct-Items'!$A$2:$AN$392,0,COLUMN(P29))
)</f>
        <v>5</v>
      </c>
      <c r="Q28">
        <f t="array" ref="Q28">SUMPRODUCT(
    INDEX('Master Answer Key'!$B$4:$AU$394,0,ROW(Q28)), 
    INDEX('COMMATS-Correct-Items'!$A$2:$AN$392,0,COLUMN(Q29))
)</f>
        <v>2</v>
      </c>
      <c r="R28">
        <f t="array" ref="R28">SUMPRODUCT(
    INDEX('Master Answer Key'!$B$4:$AU$394,0,ROW(R28)), 
    INDEX('COMMATS-Correct-Items'!$A$2:$AN$392,0,COLUMN(R29))
)</f>
        <v>3</v>
      </c>
      <c r="S28">
        <f t="array" ref="S28">SUMPRODUCT(
    INDEX('Master Answer Key'!$B$4:$AU$394,0,ROW(S28)), 
    INDEX('COMMATS-Correct-Items'!$A$2:$AN$392,0,COLUMN(S29))
)</f>
        <v>3</v>
      </c>
      <c r="T28">
        <f t="array" ref="T28">SUMPRODUCT(
    INDEX('Master Answer Key'!$B$4:$AU$394,0,ROW(T28)), 
    INDEX('COMMATS-Correct-Items'!$A$2:$AN$392,0,COLUMN(T29))
)</f>
        <v>3</v>
      </c>
      <c r="U28">
        <f t="array" ref="U28">SUMPRODUCT(
    INDEX('Master Answer Key'!$B$4:$AU$394,0,ROW(U28)), 
    INDEX('COMMATS-Correct-Items'!$A$2:$AN$392,0,COLUMN(U29))
)</f>
        <v>5</v>
      </c>
      <c r="V28">
        <f t="array" ref="V28">SUMPRODUCT(
    INDEX('Master Answer Key'!$B$4:$AU$394,0,ROW(V28)), 
    INDEX('COMMATS-Correct-Items'!$A$2:$AN$392,0,COLUMN(V29))
)</f>
        <v>5</v>
      </c>
      <c r="W28">
        <f t="array" ref="W28">SUMPRODUCT(
    INDEX('Master Answer Key'!$B$4:$AU$394,0,ROW(W28)), 
    INDEX('COMMATS-Correct-Items'!$A$2:$AN$392,0,COLUMN(W29))
)</f>
        <v>1</v>
      </c>
      <c r="X28">
        <f t="array" ref="X28">SUMPRODUCT(
    INDEX('Master Answer Key'!$B$4:$AU$394,0,ROW(X28)), 
    INDEX('COMMATS-Correct-Items'!$A$2:$AN$392,0,COLUMN(X29))
)</f>
        <v>5</v>
      </c>
      <c r="Y28">
        <f t="array" ref="Y28">SUMPRODUCT(
    INDEX('Master Answer Key'!$B$4:$AU$394,0,ROW(Y28)), 
    INDEX('COMMATS-Correct-Items'!$A$2:$AN$392,0,COLUMN(Y29))
)</f>
        <v>1</v>
      </c>
      <c r="Z28">
        <f t="array" ref="Z28">SUMPRODUCT(
    INDEX('Master Answer Key'!$B$4:$AU$394,0,ROW(Z28)), 
    INDEX('COMMATS-Correct-Items'!$A$2:$AN$392,0,COLUMN(Z29))
)</f>
        <v>0</v>
      </c>
      <c r="AA28">
        <f t="array" ref="AA28">SUMPRODUCT(
    INDEX('Master Answer Key'!$B$4:$AU$394,0,ROW(AA28)), 
    INDEX('COMMATS-Correct-Items'!$A$2:$AN$392,0,COLUMN(AA29))
)</f>
        <v>3</v>
      </c>
      <c r="AB28">
        <f t="array" ref="AB28">SUMPRODUCT(
    INDEX('Master Answer Key'!$B$4:$AU$394,0,ROW(AB28)), 
    INDEX('COMMATS-Correct-Items'!$A$2:$AN$392,0,COLUMN(AB29))
)</f>
        <v>4</v>
      </c>
      <c r="AC28">
        <f t="array" ref="AC28">SUMPRODUCT(
    INDEX('Master Answer Key'!$B$4:$AU$394,0,ROW(AC28)), 
    INDEX('COMMATS-Correct-Items'!$A$2:$AN$392,0,COLUMN(AC29))
)</f>
        <v>3</v>
      </c>
      <c r="AD28">
        <f t="array" ref="AD28">SUMPRODUCT(
    INDEX('Master Answer Key'!$B$4:$AU$394,0,ROW(AD28)), 
    INDEX('COMMATS-Correct-Items'!$A$2:$AN$392,0,COLUMN(AD29))
)</f>
        <v>2</v>
      </c>
      <c r="AE28">
        <f t="array" ref="AE28">SUMPRODUCT(
    INDEX('Master Answer Key'!$B$4:$AU$394,0,ROW(AE28)), 
    INDEX('COMMATS-Correct-Items'!$A$2:$AN$392,0,COLUMN(AE29))
)</f>
        <v>3</v>
      </c>
      <c r="AF28">
        <f t="array" ref="AF28">SUMPRODUCT(
    INDEX('Master Answer Key'!$B$4:$AU$394,0,ROW(AF28)), 
    INDEX('COMMATS-Correct-Items'!$A$2:$AN$392,0,COLUMN(AF29))
)</f>
        <v>2</v>
      </c>
      <c r="AG28">
        <f t="array" ref="AG28">SUMPRODUCT(
    INDEX('Master Answer Key'!$B$4:$AU$394,0,ROW(AG28)), 
    INDEX('COMMATS-Correct-Items'!$A$2:$AN$392,0,COLUMN(AG29))
)</f>
        <v>4</v>
      </c>
      <c r="AH28">
        <f t="array" ref="AH28">SUMPRODUCT(
    INDEX('Master Answer Key'!$B$4:$AU$394,0,ROW(AH28)), 
    INDEX('COMMATS-Correct-Items'!$A$2:$AN$392,0,COLUMN(AH29))
)</f>
        <v>3</v>
      </c>
      <c r="AI28">
        <f t="array" ref="AI28">SUMPRODUCT(
    INDEX('Master Answer Key'!$B$4:$AU$394,0,ROW(AI28)), 
    INDEX('COMMATS-Correct-Items'!$A$2:$AN$392,0,COLUMN(AI29))
)</f>
        <v>1</v>
      </c>
      <c r="AJ28">
        <f t="array" ref="AJ28">SUMPRODUCT(
    INDEX('Master Answer Key'!$B$4:$AU$394,0,ROW(AJ28)), 
    INDEX('COMMATS-Correct-Items'!$A$2:$AN$392,0,COLUMN(AJ29))
)</f>
        <v>4</v>
      </c>
      <c r="AK28">
        <f t="array" ref="AK28">SUMPRODUCT(
    INDEX('Master Answer Key'!$B$4:$AU$394,0,ROW(AK28)), 
    INDEX('COMMATS-Correct-Items'!$A$2:$AN$392,0,COLUMN(AK29))
)</f>
        <v>1</v>
      </c>
      <c r="AL28">
        <f t="array" ref="AL28">SUMPRODUCT(
    INDEX('Master Answer Key'!$B$4:$AU$394,0,ROW(AL28)), 
    INDEX('COMMATS-Correct-Items'!$A$2:$AN$392,0,COLUMN(AL29))
)</f>
        <v>2</v>
      </c>
      <c r="AM28">
        <f t="array" ref="AM28">SUMPRODUCT(
    INDEX('Master Answer Key'!$B$4:$AU$394,0,ROW(AM28)), 
    INDEX('COMMATS-Correct-Items'!$A$2:$AN$392,0,COLUMN(AM29))
)</f>
        <v>2</v>
      </c>
      <c r="AN28">
        <f t="array" ref="AN28">SUMPRODUCT(
    INDEX('Master Answer Key'!$B$4:$AU$394,0,ROW(AN28)), 
    INDEX('COMMATS-Correct-Items'!$A$2:$AN$392,0,COLUMN(AN29))
)</f>
        <v>1</v>
      </c>
      <c r="AP28" s="45">
        <v>16.0</v>
      </c>
      <c r="AQ28" s="45">
        <v>6.0</v>
      </c>
      <c r="AR28" s="45">
        <v>0.6</v>
      </c>
      <c r="AS28" s="45">
        <v>4.0</v>
      </c>
    </row>
    <row r="29">
      <c r="A29" s="5" t="s">
        <v>63</v>
      </c>
      <c r="B29">
        <f t="array" ref="B29">SUMPRODUCT(
    INDEX('Master Answer Key'!$B$4:$AU$394,0,ROW(B29)), 
    INDEX('COMMATS-Correct-Items'!$A$2:$AN$392,0,COLUMN(B30))
)</f>
        <v>20</v>
      </c>
      <c r="C29">
        <f t="array" ref="C29">SUMPRODUCT(
    INDEX('Master Answer Key'!$B$4:$AU$394,0,ROW(C29)), 
    INDEX('COMMATS-Correct-Items'!$A$2:$AN$392,0,COLUMN(C30))
)</f>
        <v>16</v>
      </c>
      <c r="D29">
        <f t="array" ref="D29">SUMPRODUCT(
    INDEX('Master Answer Key'!$B$4:$AU$394,0,ROW(D29)), 
    INDEX('COMMATS-Correct-Items'!$A$2:$AN$392,0,COLUMN(D30))
)</f>
        <v>18</v>
      </c>
      <c r="E29">
        <f t="array" ref="E29">SUMPRODUCT(
    INDEX('Master Answer Key'!$B$4:$AU$394,0,ROW(E29)), 
    INDEX('COMMATS-Correct-Items'!$A$2:$AN$392,0,COLUMN(E30))
)</f>
        <v>23</v>
      </c>
      <c r="F29">
        <f t="array" ref="F29">SUMPRODUCT(
    INDEX('Master Answer Key'!$B$4:$AU$394,0,ROW(F29)), 
    INDEX('COMMATS-Correct-Items'!$A$2:$AN$392,0,COLUMN(F30))
)</f>
        <v>18</v>
      </c>
      <c r="G29">
        <f t="array" ref="G29">SUMPRODUCT(
    INDEX('Master Answer Key'!$B$4:$AU$394,0,ROW(G29)), 
    INDEX('COMMATS-Correct-Items'!$A$2:$AN$392,0,COLUMN(G30))
)</f>
        <v>18</v>
      </c>
      <c r="H29">
        <f t="array" ref="H29">SUMPRODUCT(
    INDEX('Master Answer Key'!$B$4:$AU$394,0,ROW(H29)), 
    INDEX('COMMATS-Correct-Items'!$A$2:$AN$392,0,COLUMN(H30))
)</f>
        <v>22</v>
      </c>
      <c r="I29">
        <f t="array" ref="I29">SUMPRODUCT(
    INDEX('Master Answer Key'!$B$4:$AU$394,0,ROW(I29)), 
    INDEX('COMMATS-Correct-Items'!$A$2:$AN$392,0,COLUMN(I30))
)</f>
        <v>20</v>
      </c>
      <c r="J29">
        <f t="array" ref="J29">SUMPRODUCT(
    INDEX('Master Answer Key'!$B$4:$AU$394,0,ROW(J29)), 
    INDEX('COMMATS-Correct-Items'!$A$2:$AN$392,0,COLUMN(J30))
)</f>
        <v>20</v>
      </c>
      <c r="K29">
        <f t="array" ref="K29">SUMPRODUCT(
    INDEX('Master Answer Key'!$B$4:$AU$394,0,ROW(K29)), 
    INDEX('COMMATS-Correct-Items'!$A$2:$AN$392,0,COLUMN(K30))
)</f>
        <v>20</v>
      </c>
      <c r="L29">
        <f t="array" ref="L29">SUMPRODUCT(
    INDEX('Master Answer Key'!$B$4:$AU$394,0,ROW(L29)), 
    INDEX('COMMATS-Correct-Items'!$A$2:$AN$392,0,COLUMN(L30))
)</f>
        <v>22</v>
      </c>
      <c r="M29">
        <f t="array" ref="M29">SUMPRODUCT(
    INDEX('Master Answer Key'!$B$4:$AU$394,0,ROW(M29)), 
    INDEX('COMMATS-Correct-Items'!$A$2:$AN$392,0,COLUMN(M30))
)</f>
        <v>12</v>
      </c>
      <c r="N29">
        <f t="array" ref="N29">SUMPRODUCT(
    INDEX('Master Answer Key'!$B$4:$AU$394,0,ROW(N29)), 
    INDEX('COMMATS-Correct-Items'!$A$2:$AN$392,0,COLUMN(N30))
)</f>
        <v>21</v>
      </c>
      <c r="O29">
        <f t="array" ref="O29">SUMPRODUCT(
    INDEX('Master Answer Key'!$B$4:$AU$394,0,ROW(O29)), 
    INDEX('COMMATS-Correct-Items'!$A$2:$AN$392,0,COLUMN(O30))
)</f>
        <v>23</v>
      </c>
      <c r="P29">
        <f t="array" ref="P29">SUMPRODUCT(
    INDEX('Master Answer Key'!$B$4:$AU$394,0,ROW(P29)), 
    INDEX('COMMATS-Correct-Items'!$A$2:$AN$392,0,COLUMN(P30))
)</f>
        <v>22</v>
      </c>
      <c r="Q29">
        <f t="array" ref="Q29">SUMPRODUCT(
    INDEX('Master Answer Key'!$B$4:$AU$394,0,ROW(Q29)), 
    INDEX('COMMATS-Correct-Items'!$A$2:$AN$392,0,COLUMN(Q30))
)</f>
        <v>16</v>
      </c>
      <c r="R29">
        <f t="array" ref="R29">SUMPRODUCT(
    INDEX('Master Answer Key'!$B$4:$AU$394,0,ROW(R29)), 
    INDEX('COMMATS-Correct-Items'!$A$2:$AN$392,0,COLUMN(R30))
)</f>
        <v>22</v>
      </c>
      <c r="S29">
        <f t="array" ref="S29">SUMPRODUCT(
    INDEX('Master Answer Key'!$B$4:$AU$394,0,ROW(S29)), 
    INDEX('COMMATS-Correct-Items'!$A$2:$AN$392,0,COLUMN(S30))
)</f>
        <v>22</v>
      </c>
      <c r="T29">
        <f t="array" ref="T29">SUMPRODUCT(
    INDEX('Master Answer Key'!$B$4:$AU$394,0,ROW(T29)), 
    INDEX('COMMATS-Correct-Items'!$A$2:$AN$392,0,COLUMN(T30))
)</f>
        <v>17</v>
      </c>
      <c r="U29">
        <f t="array" ref="U29">SUMPRODUCT(
    INDEX('Master Answer Key'!$B$4:$AU$394,0,ROW(U29)), 
    INDEX('COMMATS-Correct-Items'!$A$2:$AN$392,0,COLUMN(U30))
)</f>
        <v>23</v>
      </c>
      <c r="V29">
        <f t="array" ref="V29">SUMPRODUCT(
    INDEX('Master Answer Key'!$B$4:$AU$394,0,ROW(V29)), 
    INDEX('COMMATS-Correct-Items'!$A$2:$AN$392,0,COLUMN(V30))
)</f>
        <v>19</v>
      </c>
      <c r="W29">
        <f t="array" ref="W29">SUMPRODUCT(
    INDEX('Master Answer Key'!$B$4:$AU$394,0,ROW(W29)), 
    INDEX('COMMATS-Correct-Items'!$A$2:$AN$392,0,COLUMN(W30))
)</f>
        <v>16</v>
      </c>
      <c r="X29">
        <f t="array" ref="X29">SUMPRODUCT(
    INDEX('Master Answer Key'!$B$4:$AU$394,0,ROW(X29)), 
    INDEX('COMMATS-Correct-Items'!$A$2:$AN$392,0,COLUMN(X30))
)</f>
        <v>19</v>
      </c>
      <c r="Y29">
        <f t="array" ref="Y29">SUMPRODUCT(
    INDEX('Master Answer Key'!$B$4:$AU$394,0,ROW(Y29)), 
    INDEX('COMMATS-Correct-Items'!$A$2:$AN$392,0,COLUMN(Y30))
)</f>
        <v>14</v>
      </c>
      <c r="Z29">
        <f t="array" ref="Z29">SUMPRODUCT(
    INDEX('Master Answer Key'!$B$4:$AU$394,0,ROW(Z29)), 
    INDEX('COMMATS-Correct-Items'!$A$2:$AN$392,0,COLUMN(Z30))
)</f>
        <v>22</v>
      </c>
      <c r="AA29">
        <f t="array" ref="AA29">SUMPRODUCT(
    INDEX('Master Answer Key'!$B$4:$AU$394,0,ROW(AA29)), 
    INDEX('COMMATS-Correct-Items'!$A$2:$AN$392,0,COLUMN(AA30))
)</f>
        <v>22</v>
      </c>
      <c r="AB29">
        <f t="array" ref="AB29">SUMPRODUCT(
    INDEX('Master Answer Key'!$B$4:$AU$394,0,ROW(AB29)), 
    INDEX('COMMATS-Correct-Items'!$A$2:$AN$392,0,COLUMN(AB30))
)</f>
        <v>25</v>
      </c>
      <c r="AC29">
        <f t="array" ref="AC29">SUMPRODUCT(
    INDEX('Master Answer Key'!$B$4:$AU$394,0,ROW(AC29)), 
    INDEX('COMMATS-Correct-Items'!$A$2:$AN$392,0,COLUMN(AC30))
)</f>
        <v>15</v>
      </c>
      <c r="AD29">
        <f t="array" ref="AD29">SUMPRODUCT(
    INDEX('Master Answer Key'!$B$4:$AU$394,0,ROW(AD29)), 
    INDEX('COMMATS-Correct-Items'!$A$2:$AN$392,0,COLUMN(AD30))
)</f>
        <v>13</v>
      </c>
      <c r="AE29">
        <f t="array" ref="AE29">SUMPRODUCT(
    INDEX('Master Answer Key'!$B$4:$AU$394,0,ROW(AE29)), 
    INDEX('COMMATS-Correct-Items'!$A$2:$AN$392,0,COLUMN(AE30))
)</f>
        <v>17</v>
      </c>
      <c r="AF29">
        <f t="array" ref="AF29">SUMPRODUCT(
    INDEX('Master Answer Key'!$B$4:$AU$394,0,ROW(AF29)), 
    INDEX('COMMATS-Correct-Items'!$A$2:$AN$392,0,COLUMN(AF30))
)</f>
        <v>12</v>
      </c>
      <c r="AG29">
        <f t="array" ref="AG29">SUMPRODUCT(
    INDEX('Master Answer Key'!$B$4:$AU$394,0,ROW(AG29)), 
    INDEX('COMMATS-Correct-Items'!$A$2:$AN$392,0,COLUMN(AG30))
)</f>
        <v>21</v>
      </c>
      <c r="AH29">
        <f t="array" ref="AH29">SUMPRODUCT(
    INDEX('Master Answer Key'!$B$4:$AU$394,0,ROW(AH29)), 
    INDEX('COMMATS-Correct-Items'!$A$2:$AN$392,0,COLUMN(AH30))
)</f>
        <v>14</v>
      </c>
      <c r="AI29">
        <f t="array" ref="AI29">SUMPRODUCT(
    INDEX('Master Answer Key'!$B$4:$AU$394,0,ROW(AI29)), 
    INDEX('COMMATS-Correct-Items'!$A$2:$AN$392,0,COLUMN(AI30))
)</f>
        <v>21</v>
      </c>
      <c r="AJ29">
        <f t="array" ref="AJ29">SUMPRODUCT(
    INDEX('Master Answer Key'!$B$4:$AU$394,0,ROW(AJ29)), 
    INDEX('COMMATS-Correct-Items'!$A$2:$AN$392,0,COLUMN(AJ30))
)</f>
        <v>18</v>
      </c>
      <c r="AK29">
        <f t="array" ref="AK29">SUMPRODUCT(
    INDEX('Master Answer Key'!$B$4:$AU$394,0,ROW(AK29)), 
    INDEX('COMMATS-Correct-Items'!$A$2:$AN$392,0,COLUMN(AK30))
)</f>
        <v>18</v>
      </c>
      <c r="AL29">
        <f t="array" ref="AL29">SUMPRODUCT(
    INDEX('Master Answer Key'!$B$4:$AU$394,0,ROW(AL29)), 
    INDEX('COMMATS-Correct-Items'!$A$2:$AN$392,0,COLUMN(AL30))
)</f>
        <v>22</v>
      </c>
      <c r="AM29">
        <f t="array" ref="AM29">SUMPRODUCT(
    INDEX('Master Answer Key'!$B$4:$AU$394,0,ROW(AM29)), 
    INDEX('COMMATS-Correct-Items'!$A$2:$AN$392,0,COLUMN(AM30))
)</f>
        <v>19</v>
      </c>
      <c r="AN29">
        <f t="array" ref="AN29">SUMPRODUCT(
    INDEX('Master Answer Key'!$B$4:$AU$394,0,ROW(AN29)), 
    INDEX('COMMATS-Correct-Items'!$A$2:$AN$392,0,COLUMN(AN30))
)</f>
        <v>14</v>
      </c>
      <c r="AP29" s="45">
        <v>29.0</v>
      </c>
      <c r="AQ29" s="45">
        <v>28.0</v>
      </c>
      <c r="AR29" s="45">
        <v>0.6</v>
      </c>
      <c r="AS29" s="45">
        <v>17.0</v>
      </c>
    </row>
    <row r="30">
      <c r="A30" s="5" t="s">
        <v>64</v>
      </c>
      <c r="B30">
        <f t="array" ref="B30">SUMPRODUCT(
    INDEX('Master Answer Key'!$B$4:$AU$394,0,ROW(B30)), 
    INDEX('COMMATS-Correct-Items'!$A$2:$AN$392,0,COLUMN(B31))
)</f>
        <v>0</v>
      </c>
      <c r="C30">
        <f t="array" ref="C30">SUMPRODUCT(
    INDEX('Master Answer Key'!$B$4:$AU$394,0,ROW(C30)), 
    INDEX('COMMATS-Correct-Items'!$A$2:$AN$392,0,COLUMN(C31))
)</f>
        <v>0</v>
      </c>
      <c r="D30">
        <f t="array" ref="D30">SUMPRODUCT(
    INDEX('Master Answer Key'!$B$4:$AU$394,0,ROW(D30)), 
    INDEX('COMMATS-Correct-Items'!$A$2:$AN$392,0,COLUMN(D31))
)</f>
        <v>0</v>
      </c>
      <c r="E30">
        <f t="array" ref="E30">SUMPRODUCT(
    INDEX('Master Answer Key'!$B$4:$AU$394,0,ROW(E30)), 
    INDEX('COMMATS-Correct-Items'!$A$2:$AN$392,0,COLUMN(E31))
)</f>
        <v>0</v>
      </c>
      <c r="F30">
        <f t="array" ref="F30">SUMPRODUCT(
    INDEX('Master Answer Key'!$B$4:$AU$394,0,ROW(F30)), 
    INDEX('COMMATS-Correct-Items'!$A$2:$AN$392,0,COLUMN(F31))
)</f>
        <v>0</v>
      </c>
      <c r="G30">
        <f t="array" ref="G30">SUMPRODUCT(
    INDEX('Master Answer Key'!$B$4:$AU$394,0,ROW(G30)), 
    INDEX('COMMATS-Correct-Items'!$A$2:$AN$392,0,COLUMN(G31))
)</f>
        <v>0</v>
      </c>
      <c r="H30">
        <f t="array" ref="H30">SUMPRODUCT(
    INDEX('Master Answer Key'!$B$4:$AU$394,0,ROW(H30)), 
    INDEX('COMMATS-Correct-Items'!$A$2:$AN$392,0,COLUMN(H31))
)</f>
        <v>0</v>
      </c>
      <c r="I30">
        <f t="array" ref="I30">SUMPRODUCT(
    INDEX('Master Answer Key'!$B$4:$AU$394,0,ROW(I30)), 
    INDEX('COMMATS-Correct-Items'!$A$2:$AN$392,0,COLUMN(I31))
)</f>
        <v>0</v>
      </c>
      <c r="J30">
        <f t="array" ref="J30">SUMPRODUCT(
    INDEX('Master Answer Key'!$B$4:$AU$394,0,ROW(J30)), 
    INDEX('COMMATS-Correct-Items'!$A$2:$AN$392,0,COLUMN(J31))
)</f>
        <v>0</v>
      </c>
      <c r="K30">
        <f t="array" ref="K30">SUMPRODUCT(
    INDEX('Master Answer Key'!$B$4:$AU$394,0,ROW(K30)), 
    INDEX('COMMATS-Correct-Items'!$A$2:$AN$392,0,COLUMN(K31))
)</f>
        <v>0</v>
      </c>
      <c r="L30">
        <f t="array" ref="L30">SUMPRODUCT(
    INDEX('Master Answer Key'!$B$4:$AU$394,0,ROW(L30)), 
    INDEX('COMMATS-Correct-Items'!$A$2:$AN$392,0,COLUMN(L31))
)</f>
        <v>0</v>
      </c>
      <c r="M30">
        <f t="array" ref="M30">SUMPRODUCT(
    INDEX('Master Answer Key'!$B$4:$AU$394,0,ROW(M30)), 
    INDEX('COMMATS-Correct-Items'!$A$2:$AN$392,0,COLUMN(M31))
)</f>
        <v>0</v>
      </c>
      <c r="N30">
        <f t="array" ref="N30">SUMPRODUCT(
    INDEX('Master Answer Key'!$B$4:$AU$394,0,ROW(N30)), 
    INDEX('COMMATS-Correct-Items'!$A$2:$AN$392,0,COLUMN(N31))
)</f>
        <v>0</v>
      </c>
      <c r="O30">
        <f t="array" ref="O30">SUMPRODUCT(
    INDEX('Master Answer Key'!$B$4:$AU$394,0,ROW(O30)), 
    INDEX('COMMATS-Correct-Items'!$A$2:$AN$392,0,COLUMN(O31))
)</f>
        <v>0</v>
      </c>
      <c r="P30">
        <f t="array" ref="P30">SUMPRODUCT(
    INDEX('Master Answer Key'!$B$4:$AU$394,0,ROW(P30)), 
    INDEX('COMMATS-Correct-Items'!$A$2:$AN$392,0,COLUMN(P31))
)</f>
        <v>0</v>
      </c>
      <c r="Q30">
        <f t="array" ref="Q30">SUMPRODUCT(
    INDEX('Master Answer Key'!$B$4:$AU$394,0,ROW(Q30)), 
    INDEX('COMMATS-Correct-Items'!$A$2:$AN$392,0,COLUMN(Q31))
)</f>
        <v>0</v>
      </c>
      <c r="R30">
        <f t="array" ref="R30">SUMPRODUCT(
    INDEX('Master Answer Key'!$B$4:$AU$394,0,ROW(R30)), 
    INDEX('COMMATS-Correct-Items'!$A$2:$AN$392,0,COLUMN(R31))
)</f>
        <v>0</v>
      </c>
      <c r="S30">
        <f t="array" ref="S30">SUMPRODUCT(
    INDEX('Master Answer Key'!$B$4:$AU$394,0,ROW(S30)), 
    INDEX('COMMATS-Correct-Items'!$A$2:$AN$392,0,COLUMN(S31))
)</f>
        <v>0</v>
      </c>
      <c r="T30">
        <f t="array" ref="T30">SUMPRODUCT(
    INDEX('Master Answer Key'!$B$4:$AU$394,0,ROW(T30)), 
    INDEX('COMMATS-Correct-Items'!$A$2:$AN$392,0,COLUMN(T31))
)</f>
        <v>0</v>
      </c>
      <c r="U30">
        <f t="array" ref="U30">SUMPRODUCT(
    INDEX('Master Answer Key'!$B$4:$AU$394,0,ROW(U30)), 
    INDEX('COMMATS-Correct-Items'!$A$2:$AN$392,0,COLUMN(U31))
)</f>
        <v>0</v>
      </c>
      <c r="V30">
        <f t="array" ref="V30">SUMPRODUCT(
    INDEX('Master Answer Key'!$B$4:$AU$394,0,ROW(V30)), 
    INDEX('COMMATS-Correct-Items'!$A$2:$AN$392,0,COLUMN(V31))
)</f>
        <v>0</v>
      </c>
      <c r="W30">
        <f t="array" ref="W30">SUMPRODUCT(
    INDEX('Master Answer Key'!$B$4:$AU$394,0,ROW(W30)), 
    INDEX('COMMATS-Correct-Items'!$A$2:$AN$392,0,COLUMN(W31))
)</f>
        <v>0</v>
      </c>
      <c r="X30">
        <f t="array" ref="X30">SUMPRODUCT(
    INDEX('Master Answer Key'!$B$4:$AU$394,0,ROW(X30)), 
    INDEX('COMMATS-Correct-Items'!$A$2:$AN$392,0,COLUMN(X31))
)</f>
        <v>0</v>
      </c>
      <c r="Y30">
        <f t="array" ref="Y30">SUMPRODUCT(
    INDEX('Master Answer Key'!$B$4:$AU$394,0,ROW(Y30)), 
    INDEX('COMMATS-Correct-Items'!$A$2:$AN$392,0,COLUMN(Y31))
)</f>
        <v>0</v>
      </c>
      <c r="Z30">
        <f t="array" ref="Z30">SUMPRODUCT(
    INDEX('Master Answer Key'!$B$4:$AU$394,0,ROW(Z30)), 
    INDEX('COMMATS-Correct-Items'!$A$2:$AN$392,0,COLUMN(Z31))
)</f>
        <v>0</v>
      </c>
      <c r="AA30">
        <f t="array" ref="AA30">SUMPRODUCT(
    INDEX('Master Answer Key'!$B$4:$AU$394,0,ROW(AA30)), 
    INDEX('COMMATS-Correct-Items'!$A$2:$AN$392,0,COLUMN(AA31))
)</f>
        <v>0</v>
      </c>
      <c r="AB30">
        <f t="array" ref="AB30">SUMPRODUCT(
    INDEX('Master Answer Key'!$B$4:$AU$394,0,ROW(AB30)), 
    INDEX('COMMATS-Correct-Items'!$A$2:$AN$392,0,COLUMN(AB31))
)</f>
        <v>0</v>
      </c>
      <c r="AC30">
        <f t="array" ref="AC30">SUMPRODUCT(
    INDEX('Master Answer Key'!$B$4:$AU$394,0,ROW(AC30)), 
    INDEX('COMMATS-Correct-Items'!$A$2:$AN$392,0,COLUMN(AC31))
)</f>
        <v>0</v>
      </c>
      <c r="AD30">
        <f t="array" ref="AD30">SUMPRODUCT(
    INDEX('Master Answer Key'!$B$4:$AU$394,0,ROW(AD30)), 
    INDEX('COMMATS-Correct-Items'!$A$2:$AN$392,0,COLUMN(AD31))
)</f>
        <v>0</v>
      </c>
      <c r="AE30">
        <f t="array" ref="AE30">SUMPRODUCT(
    INDEX('Master Answer Key'!$B$4:$AU$394,0,ROW(AE30)), 
    INDEX('COMMATS-Correct-Items'!$A$2:$AN$392,0,COLUMN(AE31))
)</f>
        <v>0</v>
      </c>
      <c r="AF30">
        <f t="array" ref="AF30">SUMPRODUCT(
    INDEX('Master Answer Key'!$B$4:$AU$394,0,ROW(AF30)), 
    INDEX('COMMATS-Correct-Items'!$A$2:$AN$392,0,COLUMN(AF31))
)</f>
        <v>0</v>
      </c>
      <c r="AG30">
        <f t="array" ref="AG30">SUMPRODUCT(
    INDEX('Master Answer Key'!$B$4:$AU$394,0,ROW(AG30)), 
    INDEX('COMMATS-Correct-Items'!$A$2:$AN$392,0,COLUMN(AG31))
)</f>
        <v>0</v>
      </c>
      <c r="AH30">
        <f t="array" ref="AH30">SUMPRODUCT(
    INDEX('Master Answer Key'!$B$4:$AU$394,0,ROW(AH30)), 
    INDEX('COMMATS-Correct-Items'!$A$2:$AN$392,0,COLUMN(AH31))
)</f>
        <v>0</v>
      </c>
      <c r="AI30">
        <f t="array" ref="AI30">SUMPRODUCT(
    INDEX('Master Answer Key'!$B$4:$AU$394,0,ROW(AI30)), 
    INDEX('COMMATS-Correct-Items'!$A$2:$AN$392,0,COLUMN(AI31))
)</f>
        <v>0</v>
      </c>
      <c r="AJ30">
        <f t="array" ref="AJ30">SUMPRODUCT(
    INDEX('Master Answer Key'!$B$4:$AU$394,0,ROW(AJ30)), 
    INDEX('COMMATS-Correct-Items'!$A$2:$AN$392,0,COLUMN(AJ31))
)</f>
        <v>0</v>
      </c>
      <c r="AK30">
        <f t="array" ref="AK30">SUMPRODUCT(
    INDEX('Master Answer Key'!$B$4:$AU$394,0,ROW(AK30)), 
    INDEX('COMMATS-Correct-Items'!$A$2:$AN$392,0,COLUMN(AK31))
)</f>
        <v>0</v>
      </c>
      <c r="AL30">
        <f t="array" ref="AL30">SUMPRODUCT(
    INDEX('Master Answer Key'!$B$4:$AU$394,0,ROW(AL30)), 
    INDEX('COMMATS-Correct-Items'!$A$2:$AN$392,0,COLUMN(AL31))
)</f>
        <v>0</v>
      </c>
      <c r="AM30">
        <f t="array" ref="AM30">SUMPRODUCT(
    INDEX('Master Answer Key'!$B$4:$AU$394,0,ROW(AM30)), 
    INDEX('COMMATS-Correct-Items'!$A$2:$AN$392,0,COLUMN(AM31))
)</f>
        <v>0</v>
      </c>
      <c r="AN30">
        <f t="array" ref="AN30">SUMPRODUCT(
    INDEX('Master Answer Key'!$B$4:$AU$394,0,ROW(AN30)), 
    INDEX('COMMATS-Correct-Items'!$A$2:$AN$392,0,COLUMN(AN31))
)</f>
        <v>0</v>
      </c>
      <c r="AP30" s="50"/>
      <c r="AQ30" s="50"/>
      <c r="AR30" s="45">
        <v>0.6</v>
      </c>
      <c r="AS30" s="50"/>
    </row>
    <row r="31">
      <c r="A31" s="5" t="s">
        <v>65</v>
      </c>
      <c r="B31">
        <f t="array" ref="B31">SUMPRODUCT(
    INDEX('Master Answer Key'!$B$4:$AU$394,0,ROW(B31)), 
    INDEX('COMMATS-Correct-Items'!$A$2:$AN$392,0,COLUMN(B32))
)</f>
        <v>1</v>
      </c>
      <c r="C31">
        <f t="array" ref="C31">SUMPRODUCT(
    INDEX('Master Answer Key'!$B$4:$AU$394,0,ROW(C31)), 
    INDEX('COMMATS-Correct-Items'!$A$2:$AN$392,0,COLUMN(C32))
)</f>
        <v>1</v>
      </c>
      <c r="D31">
        <f t="array" ref="D31">SUMPRODUCT(
    INDEX('Master Answer Key'!$B$4:$AU$394,0,ROW(D31)), 
    INDEX('COMMATS-Correct-Items'!$A$2:$AN$392,0,COLUMN(D32))
)</f>
        <v>1</v>
      </c>
      <c r="E31">
        <f t="array" ref="E31">SUMPRODUCT(
    INDEX('Master Answer Key'!$B$4:$AU$394,0,ROW(E31)), 
    INDEX('COMMATS-Correct-Items'!$A$2:$AN$392,0,COLUMN(E32))
)</f>
        <v>1</v>
      </c>
      <c r="F31">
        <f t="array" ref="F31">SUMPRODUCT(
    INDEX('Master Answer Key'!$B$4:$AU$394,0,ROW(F31)), 
    INDEX('COMMATS-Correct-Items'!$A$2:$AN$392,0,COLUMN(F32))
)</f>
        <v>0</v>
      </c>
      <c r="G31">
        <f t="array" ref="G31">SUMPRODUCT(
    INDEX('Master Answer Key'!$B$4:$AU$394,0,ROW(G31)), 
    INDEX('COMMATS-Correct-Items'!$A$2:$AN$392,0,COLUMN(G32))
)</f>
        <v>0</v>
      </c>
      <c r="H31">
        <f t="array" ref="H31">SUMPRODUCT(
    INDEX('Master Answer Key'!$B$4:$AU$394,0,ROW(H31)), 
    INDEX('COMMATS-Correct-Items'!$A$2:$AN$392,0,COLUMN(H32))
)</f>
        <v>1</v>
      </c>
      <c r="I31">
        <f t="array" ref="I31">SUMPRODUCT(
    INDEX('Master Answer Key'!$B$4:$AU$394,0,ROW(I31)), 
    INDEX('COMMATS-Correct-Items'!$A$2:$AN$392,0,COLUMN(I32))
)</f>
        <v>1</v>
      </c>
      <c r="J31">
        <f t="array" ref="J31">SUMPRODUCT(
    INDEX('Master Answer Key'!$B$4:$AU$394,0,ROW(J31)), 
    INDEX('COMMATS-Correct-Items'!$A$2:$AN$392,0,COLUMN(J32))
)</f>
        <v>1</v>
      </c>
      <c r="K31">
        <f t="array" ref="K31">SUMPRODUCT(
    INDEX('Master Answer Key'!$B$4:$AU$394,0,ROW(K31)), 
    INDEX('COMMATS-Correct-Items'!$A$2:$AN$392,0,COLUMN(K32))
)</f>
        <v>1</v>
      </c>
      <c r="L31">
        <f t="array" ref="L31">SUMPRODUCT(
    INDEX('Master Answer Key'!$B$4:$AU$394,0,ROW(L31)), 
    INDEX('COMMATS-Correct-Items'!$A$2:$AN$392,0,COLUMN(L32))
)</f>
        <v>1</v>
      </c>
      <c r="M31">
        <f t="array" ref="M31">SUMPRODUCT(
    INDEX('Master Answer Key'!$B$4:$AU$394,0,ROW(M31)), 
    INDEX('COMMATS-Correct-Items'!$A$2:$AN$392,0,COLUMN(M32))
)</f>
        <v>0</v>
      </c>
      <c r="N31">
        <f t="array" ref="N31">SUMPRODUCT(
    INDEX('Master Answer Key'!$B$4:$AU$394,0,ROW(N31)), 
    INDEX('COMMATS-Correct-Items'!$A$2:$AN$392,0,COLUMN(N32))
)</f>
        <v>1</v>
      </c>
      <c r="O31">
        <f t="array" ref="O31">SUMPRODUCT(
    INDEX('Master Answer Key'!$B$4:$AU$394,0,ROW(O31)), 
    INDEX('COMMATS-Correct-Items'!$A$2:$AN$392,0,COLUMN(O32))
)</f>
        <v>1</v>
      </c>
      <c r="P31">
        <f t="array" ref="P31">SUMPRODUCT(
    INDEX('Master Answer Key'!$B$4:$AU$394,0,ROW(P31)), 
    INDEX('COMMATS-Correct-Items'!$A$2:$AN$392,0,COLUMN(P32))
)</f>
        <v>1</v>
      </c>
      <c r="Q31">
        <f t="array" ref="Q31">SUMPRODUCT(
    INDEX('Master Answer Key'!$B$4:$AU$394,0,ROW(Q31)), 
    INDEX('COMMATS-Correct-Items'!$A$2:$AN$392,0,COLUMN(Q32))
)</f>
        <v>1</v>
      </c>
      <c r="R31">
        <f t="array" ref="R31">SUMPRODUCT(
    INDEX('Master Answer Key'!$B$4:$AU$394,0,ROW(R31)), 
    INDEX('COMMATS-Correct-Items'!$A$2:$AN$392,0,COLUMN(R32))
)</f>
        <v>1</v>
      </c>
      <c r="S31">
        <f t="array" ref="S31">SUMPRODUCT(
    INDEX('Master Answer Key'!$B$4:$AU$394,0,ROW(S31)), 
    INDEX('COMMATS-Correct-Items'!$A$2:$AN$392,0,COLUMN(S32))
)</f>
        <v>0</v>
      </c>
      <c r="T31">
        <f t="array" ref="T31">SUMPRODUCT(
    INDEX('Master Answer Key'!$B$4:$AU$394,0,ROW(T31)), 
    INDEX('COMMATS-Correct-Items'!$A$2:$AN$392,0,COLUMN(T32))
)</f>
        <v>1</v>
      </c>
      <c r="U31">
        <f t="array" ref="U31">SUMPRODUCT(
    INDEX('Master Answer Key'!$B$4:$AU$394,0,ROW(U31)), 
    INDEX('COMMATS-Correct-Items'!$A$2:$AN$392,0,COLUMN(U32))
)</f>
        <v>1</v>
      </c>
      <c r="V31">
        <f t="array" ref="V31">SUMPRODUCT(
    INDEX('Master Answer Key'!$B$4:$AU$394,0,ROW(V31)), 
    INDEX('COMMATS-Correct-Items'!$A$2:$AN$392,0,COLUMN(V32))
)</f>
        <v>1</v>
      </c>
      <c r="W31">
        <f t="array" ref="W31">SUMPRODUCT(
    INDEX('Master Answer Key'!$B$4:$AU$394,0,ROW(W31)), 
    INDEX('COMMATS-Correct-Items'!$A$2:$AN$392,0,COLUMN(W32))
)</f>
        <v>0</v>
      </c>
      <c r="X31">
        <f t="array" ref="X31">SUMPRODUCT(
    INDEX('Master Answer Key'!$B$4:$AU$394,0,ROW(X31)), 
    INDEX('COMMATS-Correct-Items'!$A$2:$AN$392,0,COLUMN(X32))
)</f>
        <v>0</v>
      </c>
      <c r="Y31">
        <f t="array" ref="Y31">SUMPRODUCT(
    INDEX('Master Answer Key'!$B$4:$AU$394,0,ROW(Y31)), 
    INDEX('COMMATS-Correct-Items'!$A$2:$AN$392,0,COLUMN(Y32))
)</f>
        <v>0</v>
      </c>
      <c r="Z31">
        <f t="array" ref="Z31">SUMPRODUCT(
    INDEX('Master Answer Key'!$B$4:$AU$394,0,ROW(Z31)), 
    INDEX('COMMATS-Correct-Items'!$A$2:$AN$392,0,COLUMN(Z32))
)</f>
        <v>0</v>
      </c>
      <c r="AA31">
        <f t="array" ref="AA31">SUMPRODUCT(
    INDEX('Master Answer Key'!$B$4:$AU$394,0,ROW(AA31)), 
    INDEX('COMMATS-Correct-Items'!$A$2:$AN$392,0,COLUMN(AA32))
)</f>
        <v>1</v>
      </c>
      <c r="AB31">
        <f t="array" ref="AB31">SUMPRODUCT(
    INDEX('Master Answer Key'!$B$4:$AU$394,0,ROW(AB31)), 
    INDEX('COMMATS-Correct-Items'!$A$2:$AN$392,0,COLUMN(AB32))
)</f>
        <v>1</v>
      </c>
      <c r="AC31">
        <f t="array" ref="AC31">SUMPRODUCT(
    INDEX('Master Answer Key'!$B$4:$AU$394,0,ROW(AC31)), 
    INDEX('COMMATS-Correct-Items'!$A$2:$AN$392,0,COLUMN(AC32))
)</f>
        <v>1</v>
      </c>
      <c r="AD31">
        <f t="array" ref="AD31">SUMPRODUCT(
    INDEX('Master Answer Key'!$B$4:$AU$394,0,ROW(AD31)), 
    INDEX('COMMATS-Correct-Items'!$A$2:$AN$392,0,COLUMN(AD32))
)</f>
        <v>1</v>
      </c>
      <c r="AE31">
        <f t="array" ref="AE31">SUMPRODUCT(
    INDEX('Master Answer Key'!$B$4:$AU$394,0,ROW(AE31)), 
    INDEX('COMMATS-Correct-Items'!$A$2:$AN$392,0,COLUMN(AE32))
)</f>
        <v>1</v>
      </c>
      <c r="AF31">
        <f t="array" ref="AF31">SUMPRODUCT(
    INDEX('Master Answer Key'!$B$4:$AU$394,0,ROW(AF31)), 
    INDEX('COMMATS-Correct-Items'!$A$2:$AN$392,0,COLUMN(AF32))
)</f>
        <v>1</v>
      </c>
      <c r="AG31">
        <f t="array" ref="AG31">SUMPRODUCT(
    INDEX('Master Answer Key'!$B$4:$AU$394,0,ROW(AG31)), 
    INDEX('COMMATS-Correct-Items'!$A$2:$AN$392,0,COLUMN(AG32))
)</f>
        <v>1</v>
      </c>
      <c r="AH31">
        <f t="array" ref="AH31">SUMPRODUCT(
    INDEX('Master Answer Key'!$B$4:$AU$394,0,ROW(AH31)), 
    INDEX('COMMATS-Correct-Items'!$A$2:$AN$392,0,COLUMN(AH32))
)</f>
        <v>1</v>
      </c>
      <c r="AI31">
        <f t="array" ref="AI31">SUMPRODUCT(
    INDEX('Master Answer Key'!$B$4:$AU$394,0,ROW(AI31)), 
    INDEX('COMMATS-Correct-Items'!$A$2:$AN$392,0,COLUMN(AI32))
)</f>
        <v>1</v>
      </c>
      <c r="AJ31">
        <f t="array" ref="AJ31">SUMPRODUCT(
    INDEX('Master Answer Key'!$B$4:$AU$394,0,ROW(AJ31)), 
    INDEX('COMMATS-Correct-Items'!$A$2:$AN$392,0,COLUMN(AJ32))
)</f>
        <v>1</v>
      </c>
      <c r="AK31">
        <f t="array" ref="AK31">SUMPRODUCT(
    INDEX('Master Answer Key'!$B$4:$AU$394,0,ROW(AK31)), 
    INDEX('COMMATS-Correct-Items'!$A$2:$AN$392,0,COLUMN(AK32))
)</f>
        <v>1</v>
      </c>
      <c r="AL31">
        <f t="array" ref="AL31">SUMPRODUCT(
    INDEX('Master Answer Key'!$B$4:$AU$394,0,ROW(AL31)), 
    INDEX('COMMATS-Correct-Items'!$A$2:$AN$392,0,COLUMN(AL32))
)</f>
        <v>1</v>
      </c>
      <c r="AM31">
        <f t="array" ref="AM31">SUMPRODUCT(
    INDEX('Master Answer Key'!$B$4:$AU$394,0,ROW(AM31)), 
    INDEX('COMMATS-Correct-Items'!$A$2:$AN$392,0,COLUMN(AM32))
)</f>
        <v>1</v>
      </c>
      <c r="AN31">
        <f t="array" ref="AN31">SUMPRODUCT(
    INDEX('Master Answer Key'!$B$4:$AU$394,0,ROW(AN31)), 
    INDEX('COMMATS-Correct-Items'!$A$2:$AN$392,0,COLUMN(AN32))
)</f>
        <v>0</v>
      </c>
      <c r="AP31" s="45">
        <v>30.0</v>
      </c>
      <c r="AQ31" s="45">
        <v>1.0</v>
      </c>
      <c r="AR31" s="45">
        <v>0.6</v>
      </c>
      <c r="AS31" s="45">
        <v>1.0</v>
      </c>
    </row>
    <row r="32">
      <c r="A32" s="5" t="s">
        <v>67</v>
      </c>
      <c r="B32">
        <f t="array" ref="B32">SUMPRODUCT(
    INDEX('Master Answer Key'!$B$4:$AU$394,0,ROW(B32)), 
    INDEX('COMMATS-Correct-Items'!$A$2:$AN$392,0,COLUMN(B33))
)</f>
        <v>11</v>
      </c>
      <c r="C32">
        <f t="array" ref="C32">SUMPRODUCT(
    INDEX('Master Answer Key'!$B$4:$AU$394,0,ROW(C32)), 
    INDEX('COMMATS-Correct-Items'!$A$2:$AN$392,0,COLUMN(C33))
)</f>
        <v>5</v>
      </c>
      <c r="D32">
        <f t="array" ref="D32">SUMPRODUCT(
    INDEX('Master Answer Key'!$B$4:$AU$394,0,ROW(D32)), 
    INDEX('COMMATS-Correct-Items'!$A$2:$AN$392,0,COLUMN(D33))
)</f>
        <v>7</v>
      </c>
      <c r="E32">
        <f t="array" ref="E32">SUMPRODUCT(
    INDEX('Master Answer Key'!$B$4:$AU$394,0,ROW(E32)), 
    INDEX('COMMATS-Correct-Items'!$A$2:$AN$392,0,COLUMN(E33))
)</f>
        <v>9</v>
      </c>
      <c r="F32">
        <f t="array" ref="F32">SUMPRODUCT(
    INDEX('Master Answer Key'!$B$4:$AU$394,0,ROW(F32)), 
    INDEX('COMMATS-Correct-Items'!$A$2:$AN$392,0,COLUMN(F33))
)</f>
        <v>8</v>
      </c>
      <c r="G32">
        <f t="array" ref="G32">SUMPRODUCT(
    INDEX('Master Answer Key'!$B$4:$AU$394,0,ROW(G32)), 
    INDEX('COMMATS-Correct-Items'!$A$2:$AN$392,0,COLUMN(G33))
)</f>
        <v>0</v>
      </c>
      <c r="H32">
        <f t="array" ref="H32">SUMPRODUCT(
    INDEX('Master Answer Key'!$B$4:$AU$394,0,ROW(H32)), 
    INDEX('COMMATS-Correct-Items'!$A$2:$AN$392,0,COLUMN(H33))
)</f>
        <v>9</v>
      </c>
      <c r="I32">
        <f t="array" ref="I32">SUMPRODUCT(
    INDEX('Master Answer Key'!$B$4:$AU$394,0,ROW(I32)), 
    INDEX('COMMATS-Correct-Items'!$A$2:$AN$392,0,COLUMN(I33))
)</f>
        <v>5</v>
      </c>
      <c r="J32">
        <f t="array" ref="J32">SUMPRODUCT(
    INDEX('Master Answer Key'!$B$4:$AU$394,0,ROW(J32)), 
    INDEX('COMMATS-Correct-Items'!$A$2:$AN$392,0,COLUMN(J33))
)</f>
        <v>8</v>
      </c>
      <c r="K32">
        <f t="array" ref="K32">SUMPRODUCT(
    INDEX('Master Answer Key'!$B$4:$AU$394,0,ROW(K32)), 
    INDEX('COMMATS-Correct-Items'!$A$2:$AN$392,0,COLUMN(K33))
)</f>
        <v>9</v>
      </c>
      <c r="L32">
        <f t="array" ref="L32">SUMPRODUCT(
    INDEX('Master Answer Key'!$B$4:$AU$394,0,ROW(L32)), 
    INDEX('COMMATS-Correct-Items'!$A$2:$AN$392,0,COLUMN(L33))
)</f>
        <v>10</v>
      </c>
      <c r="M32">
        <f t="array" ref="M32">SUMPRODUCT(
    INDEX('Master Answer Key'!$B$4:$AU$394,0,ROW(M32)), 
    INDEX('COMMATS-Correct-Items'!$A$2:$AN$392,0,COLUMN(M33))
)</f>
        <v>10</v>
      </c>
      <c r="N32">
        <f t="array" ref="N32">SUMPRODUCT(
    INDEX('Master Answer Key'!$B$4:$AU$394,0,ROW(N32)), 
    INDEX('COMMATS-Correct-Items'!$A$2:$AN$392,0,COLUMN(N33))
)</f>
        <v>7</v>
      </c>
      <c r="O32">
        <f t="array" ref="O32">SUMPRODUCT(
    INDEX('Master Answer Key'!$B$4:$AU$394,0,ROW(O32)), 
    INDEX('COMMATS-Correct-Items'!$A$2:$AN$392,0,COLUMN(O33))
)</f>
        <v>9</v>
      </c>
      <c r="P32">
        <f t="array" ref="P32">SUMPRODUCT(
    INDEX('Master Answer Key'!$B$4:$AU$394,0,ROW(P32)), 
    INDEX('COMMATS-Correct-Items'!$A$2:$AN$392,0,COLUMN(P33))
)</f>
        <v>5</v>
      </c>
      <c r="Q32">
        <f t="array" ref="Q32">SUMPRODUCT(
    INDEX('Master Answer Key'!$B$4:$AU$394,0,ROW(Q32)), 
    INDEX('COMMATS-Correct-Items'!$A$2:$AN$392,0,COLUMN(Q33))
)</f>
        <v>6</v>
      </c>
      <c r="R32">
        <f t="array" ref="R32">SUMPRODUCT(
    INDEX('Master Answer Key'!$B$4:$AU$394,0,ROW(R32)), 
    INDEX('COMMATS-Correct-Items'!$A$2:$AN$392,0,COLUMN(R33))
)</f>
        <v>4</v>
      </c>
      <c r="S32">
        <f t="array" ref="S32">SUMPRODUCT(
    INDEX('Master Answer Key'!$B$4:$AU$394,0,ROW(S32)), 
    INDEX('COMMATS-Correct-Items'!$A$2:$AN$392,0,COLUMN(S33))
)</f>
        <v>3</v>
      </c>
      <c r="T32">
        <f t="array" ref="T32">SUMPRODUCT(
    INDEX('Master Answer Key'!$B$4:$AU$394,0,ROW(T32)), 
    INDEX('COMMATS-Correct-Items'!$A$2:$AN$392,0,COLUMN(T33))
)</f>
        <v>9</v>
      </c>
      <c r="U32">
        <f t="array" ref="U32">SUMPRODUCT(
    INDEX('Master Answer Key'!$B$4:$AU$394,0,ROW(U32)), 
    INDEX('COMMATS-Correct-Items'!$A$2:$AN$392,0,COLUMN(U33))
)</f>
        <v>10</v>
      </c>
      <c r="V32">
        <f t="array" ref="V32">SUMPRODUCT(
    INDEX('Master Answer Key'!$B$4:$AU$394,0,ROW(V32)), 
    INDEX('COMMATS-Correct-Items'!$A$2:$AN$392,0,COLUMN(V33))
)</f>
        <v>10</v>
      </c>
      <c r="W32">
        <f t="array" ref="W32">SUMPRODUCT(
    INDEX('Master Answer Key'!$B$4:$AU$394,0,ROW(W32)), 
    INDEX('COMMATS-Correct-Items'!$A$2:$AN$392,0,COLUMN(W33))
)</f>
        <v>0</v>
      </c>
      <c r="X32">
        <f t="array" ref="X32">SUMPRODUCT(
    INDEX('Master Answer Key'!$B$4:$AU$394,0,ROW(X32)), 
    INDEX('COMMATS-Correct-Items'!$A$2:$AN$392,0,COLUMN(X33))
)</f>
        <v>6</v>
      </c>
      <c r="Y32">
        <f t="array" ref="Y32">SUMPRODUCT(
    INDEX('Master Answer Key'!$B$4:$AU$394,0,ROW(Y32)), 
    INDEX('COMMATS-Correct-Items'!$A$2:$AN$392,0,COLUMN(Y33))
)</f>
        <v>0</v>
      </c>
      <c r="Z32">
        <f t="array" ref="Z32">SUMPRODUCT(
    INDEX('Master Answer Key'!$B$4:$AU$394,0,ROW(Z32)), 
    INDEX('COMMATS-Correct-Items'!$A$2:$AN$392,0,COLUMN(Z33))
)</f>
        <v>0</v>
      </c>
      <c r="AA32">
        <f t="array" ref="AA32">SUMPRODUCT(
    INDEX('Master Answer Key'!$B$4:$AU$394,0,ROW(AA32)), 
    INDEX('COMMATS-Correct-Items'!$A$2:$AN$392,0,COLUMN(AA33))
)</f>
        <v>10</v>
      </c>
      <c r="AB32">
        <f t="array" ref="AB32">SUMPRODUCT(
    INDEX('Master Answer Key'!$B$4:$AU$394,0,ROW(AB32)), 
    INDEX('COMMATS-Correct-Items'!$A$2:$AN$392,0,COLUMN(AB33))
)</f>
        <v>11</v>
      </c>
      <c r="AC32">
        <f t="array" ref="AC32">SUMPRODUCT(
    INDEX('Master Answer Key'!$B$4:$AU$394,0,ROW(AC32)), 
    INDEX('COMMATS-Correct-Items'!$A$2:$AN$392,0,COLUMN(AC33))
)</f>
        <v>5</v>
      </c>
      <c r="AD32">
        <f t="array" ref="AD32">SUMPRODUCT(
    INDEX('Master Answer Key'!$B$4:$AU$394,0,ROW(AD32)), 
    INDEX('COMMATS-Correct-Items'!$A$2:$AN$392,0,COLUMN(AD33))
)</f>
        <v>9</v>
      </c>
      <c r="AE32">
        <f t="array" ref="AE32">SUMPRODUCT(
    INDEX('Master Answer Key'!$B$4:$AU$394,0,ROW(AE32)), 
    INDEX('COMMATS-Correct-Items'!$A$2:$AN$392,0,COLUMN(AE33))
)</f>
        <v>6</v>
      </c>
      <c r="AF32">
        <f t="array" ref="AF32">SUMPRODUCT(
    INDEX('Master Answer Key'!$B$4:$AU$394,0,ROW(AF32)), 
    INDEX('COMMATS-Correct-Items'!$A$2:$AN$392,0,COLUMN(AF33))
)</f>
        <v>6</v>
      </c>
      <c r="AG32">
        <f t="array" ref="AG32">SUMPRODUCT(
    INDEX('Master Answer Key'!$B$4:$AU$394,0,ROW(AG32)), 
    INDEX('COMMATS-Correct-Items'!$A$2:$AN$392,0,COLUMN(AG33))
)</f>
        <v>7</v>
      </c>
      <c r="AH32">
        <f t="array" ref="AH32">SUMPRODUCT(
    INDEX('Master Answer Key'!$B$4:$AU$394,0,ROW(AH32)), 
    INDEX('COMMATS-Correct-Items'!$A$2:$AN$392,0,COLUMN(AH33))
)</f>
        <v>11</v>
      </c>
      <c r="AI32">
        <f t="array" ref="AI32">SUMPRODUCT(
    INDEX('Master Answer Key'!$B$4:$AU$394,0,ROW(AI32)), 
    INDEX('COMMATS-Correct-Items'!$A$2:$AN$392,0,COLUMN(AI33))
)</f>
        <v>11</v>
      </c>
      <c r="AJ32">
        <f t="array" ref="AJ32">SUMPRODUCT(
    INDEX('Master Answer Key'!$B$4:$AU$394,0,ROW(AJ32)), 
    INDEX('COMMATS-Correct-Items'!$A$2:$AN$392,0,COLUMN(AJ33))
)</f>
        <v>10</v>
      </c>
      <c r="AK32">
        <f t="array" ref="AK32">SUMPRODUCT(
    INDEX('Master Answer Key'!$B$4:$AU$394,0,ROW(AK32)), 
    INDEX('COMMATS-Correct-Items'!$A$2:$AN$392,0,COLUMN(AK33))
)</f>
        <v>10</v>
      </c>
      <c r="AL32">
        <f t="array" ref="AL32">SUMPRODUCT(
    INDEX('Master Answer Key'!$B$4:$AU$394,0,ROW(AL32)), 
    INDEX('COMMATS-Correct-Items'!$A$2:$AN$392,0,COLUMN(AL33))
)</f>
        <v>3</v>
      </c>
      <c r="AM32">
        <f t="array" ref="AM32">SUMPRODUCT(
    INDEX('Master Answer Key'!$B$4:$AU$394,0,ROW(AM32)), 
    INDEX('COMMATS-Correct-Items'!$A$2:$AN$392,0,COLUMN(AM33))
)</f>
        <v>6</v>
      </c>
      <c r="AN32">
        <f t="array" ref="AN32">SUMPRODUCT(
    INDEX('Master Answer Key'!$B$4:$AU$394,0,ROW(AN32)), 
    INDEX('COMMATS-Correct-Items'!$A$2:$AN$392,0,COLUMN(AN33))
)</f>
        <v>0</v>
      </c>
      <c r="AP32" s="45">
        <v>19.0</v>
      </c>
      <c r="AQ32" s="45">
        <v>12.0</v>
      </c>
      <c r="AR32" s="45">
        <v>0.6</v>
      </c>
      <c r="AS32" s="45">
        <v>8.0</v>
      </c>
    </row>
    <row r="33">
      <c r="A33" s="5" t="s">
        <v>68</v>
      </c>
      <c r="B33">
        <f t="array" ref="B33">SUMPRODUCT(
    INDEX('Master Answer Key'!$B$4:$AU$394,0,ROW(B33)), 
    INDEX('COMMATS-Correct-Items'!$A$2:$AN$392,0,COLUMN(B34))
)</f>
        <v>26</v>
      </c>
      <c r="C33">
        <f t="array" ref="C33">SUMPRODUCT(
    INDEX('Master Answer Key'!$B$4:$AU$394,0,ROW(C33)), 
    INDEX('COMMATS-Correct-Items'!$A$2:$AN$392,0,COLUMN(C34))
)</f>
        <v>25</v>
      </c>
      <c r="D33">
        <f t="array" ref="D33">SUMPRODUCT(
    INDEX('Master Answer Key'!$B$4:$AU$394,0,ROW(D33)), 
    INDEX('COMMATS-Correct-Items'!$A$2:$AN$392,0,COLUMN(D34))
)</f>
        <v>20</v>
      </c>
      <c r="E33">
        <f t="array" ref="E33">SUMPRODUCT(
    INDEX('Master Answer Key'!$B$4:$AU$394,0,ROW(E33)), 
    INDEX('COMMATS-Correct-Items'!$A$2:$AN$392,0,COLUMN(E34))
)</f>
        <v>25</v>
      </c>
      <c r="F33">
        <f t="array" ref="F33">SUMPRODUCT(
    INDEX('Master Answer Key'!$B$4:$AU$394,0,ROW(F33)), 
    INDEX('COMMATS-Correct-Items'!$A$2:$AN$392,0,COLUMN(F34))
)</f>
        <v>24</v>
      </c>
      <c r="G33">
        <f t="array" ref="G33">SUMPRODUCT(
    INDEX('Master Answer Key'!$B$4:$AU$394,0,ROW(G33)), 
    INDEX('COMMATS-Correct-Items'!$A$2:$AN$392,0,COLUMN(G34))
)</f>
        <v>0</v>
      </c>
      <c r="H33">
        <f t="array" ref="H33">SUMPRODUCT(
    INDEX('Master Answer Key'!$B$4:$AU$394,0,ROW(H33)), 
    INDEX('COMMATS-Correct-Items'!$A$2:$AN$392,0,COLUMN(H34))
)</f>
        <v>21</v>
      </c>
      <c r="I33">
        <f t="array" ref="I33">SUMPRODUCT(
    INDEX('Master Answer Key'!$B$4:$AU$394,0,ROW(I33)), 
    INDEX('COMMATS-Correct-Items'!$A$2:$AN$392,0,COLUMN(I34))
)</f>
        <v>11</v>
      </c>
      <c r="J33">
        <f t="array" ref="J33">SUMPRODUCT(
    INDEX('Master Answer Key'!$B$4:$AU$394,0,ROW(J33)), 
    INDEX('COMMATS-Correct-Items'!$A$2:$AN$392,0,COLUMN(J34))
)</f>
        <v>24</v>
      </c>
      <c r="K33">
        <f t="array" ref="K33">SUMPRODUCT(
    INDEX('Master Answer Key'!$B$4:$AU$394,0,ROW(K33)), 
    INDEX('COMMATS-Correct-Items'!$A$2:$AN$392,0,COLUMN(K34))
)</f>
        <v>18</v>
      </c>
      <c r="L33">
        <f t="array" ref="L33">SUMPRODUCT(
    INDEX('Master Answer Key'!$B$4:$AU$394,0,ROW(L33)), 
    INDEX('COMMATS-Correct-Items'!$A$2:$AN$392,0,COLUMN(L34))
)</f>
        <v>24</v>
      </c>
      <c r="M33">
        <f t="array" ref="M33">SUMPRODUCT(
    INDEX('Master Answer Key'!$B$4:$AU$394,0,ROW(M33)), 
    INDEX('COMMATS-Correct-Items'!$A$2:$AN$392,0,COLUMN(M34))
)</f>
        <v>24</v>
      </c>
      <c r="N33">
        <f t="array" ref="N33">SUMPRODUCT(
    INDEX('Master Answer Key'!$B$4:$AU$394,0,ROW(N33)), 
    INDEX('COMMATS-Correct-Items'!$A$2:$AN$392,0,COLUMN(N34))
)</f>
        <v>17</v>
      </c>
      <c r="O33">
        <f t="array" ref="O33">SUMPRODUCT(
    INDEX('Master Answer Key'!$B$4:$AU$394,0,ROW(O33)), 
    INDEX('COMMATS-Correct-Items'!$A$2:$AN$392,0,COLUMN(O34))
)</f>
        <v>21</v>
      </c>
      <c r="P33">
        <f t="array" ref="P33">SUMPRODUCT(
    INDEX('Master Answer Key'!$B$4:$AU$394,0,ROW(P33)), 
    INDEX('COMMATS-Correct-Items'!$A$2:$AN$392,0,COLUMN(P34))
)</f>
        <v>16</v>
      </c>
      <c r="Q33">
        <f t="array" ref="Q33">SUMPRODUCT(
    INDEX('Master Answer Key'!$B$4:$AU$394,0,ROW(Q33)), 
    INDEX('COMMATS-Correct-Items'!$A$2:$AN$392,0,COLUMN(Q34))
)</f>
        <v>14</v>
      </c>
      <c r="R33">
        <f t="array" ref="R33">SUMPRODUCT(
    INDEX('Master Answer Key'!$B$4:$AU$394,0,ROW(R33)), 
    INDEX('COMMATS-Correct-Items'!$A$2:$AN$392,0,COLUMN(R34))
)</f>
        <v>11</v>
      </c>
      <c r="S33">
        <f t="array" ref="S33">SUMPRODUCT(
    INDEX('Master Answer Key'!$B$4:$AU$394,0,ROW(S33)), 
    INDEX('COMMATS-Correct-Items'!$A$2:$AN$392,0,COLUMN(S34))
)</f>
        <v>11</v>
      </c>
      <c r="T33">
        <f t="array" ref="T33">SUMPRODUCT(
    INDEX('Master Answer Key'!$B$4:$AU$394,0,ROW(T33)), 
    INDEX('COMMATS-Correct-Items'!$A$2:$AN$392,0,COLUMN(T34))
)</f>
        <v>14</v>
      </c>
      <c r="U33">
        <f t="array" ref="U33">SUMPRODUCT(
    INDEX('Master Answer Key'!$B$4:$AU$394,0,ROW(U33)), 
    INDEX('COMMATS-Correct-Items'!$A$2:$AN$392,0,COLUMN(U34))
)</f>
        <v>25</v>
      </c>
      <c r="V33">
        <f t="array" ref="V33">SUMPRODUCT(
    INDEX('Master Answer Key'!$B$4:$AU$394,0,ROW(V33)), 
    INDEX('COMMATS-Correct-Items'!$A$2:$AN$392,0,COLUMN(V34))
)</f>
        <v>23</v>
      </c>
      <c r="W33">
        <f t="array" ref="W33">SUMPRODUCT(
    INDEX('Master Answer Key'!$B$4:$AU$394,0,ROW(W33)), 
    INDEX('COMMATS-Correct-Items'!$A$2:$AN$392,0,COLUMN(W34))
)</f>
        <v>0</v>
      </c>
      <c r="X33">
        <f t="array" ref="X33">SUMPRODUCT(
    INDEX('Master Answer Key'!$B$4:$AU$394,0,ROW(X33)), 
    INDEX('COMMATS-Correct-Items'!$A$2:$AN$392,0,COLUMN(X34))
)</f>
        <v>14</v>
      </c>
      <c r="Y33">
        <f t="array" ref="Y33">SUMPRODUCT(
    INDEX('Master Answer Key'!$B$4:$AU$394,0,ROW(Y33)), 
    INDEX('COMMATS-Correct-Items'!$A$2:$AN$392,0,COLUMN(Y34))
)</f>
        <v>0</v>
      </c>
      <c r="Z33">
        <f t="array" ref="Z33">SUMPRODUCT(
    INDEX('Master Answer Key'!$B$4:$AU$394,0,ROW(Z33)), 
    INDEX('COMMATS-Correct-Items'!$A$2:$AN$392,0,COLUMN(Z34))
)</f>
        <v>0</v>
      </c>
      <c r="AA33">
        <f t="array" ref="AA33">SUMPRODUCT(
    INDEX('Master Answer Key'!$B$4:$AU$394,0,ROW(AA33)), 
    INDEX('COMMATS-Correct-Items'!$A$2:$AN$392,0,COLUMN(AA34))
)</f>
        <v>25</v>
      </c>
      <c r="AB33">
        <f t="array" ref="AB33">SUMPRODUCT(
    INDEX('Master Answer Key'!$B$4:$AU$394,0,ROW(AB33)), 
    INDEX('COMMATS-Correct-Items'!$A$2:$AN$392,0,COLUMN(AB34))
)</f>
        <v>26</v>
      </c>
      <c r="AC33">
        <f t="array" ref="AC33">SUMPRODUCT(
    INDEX('Master Answer Key'!$B$4:$AU$394,0,ROW(AC33)), 
    INDEX('COMMATS-Correct-Items'!$A$2:$AN$392,0,COLUMN(AC34))
)</f>
        <v>12</v>
      </c>
      <c r="AD33">
        <f t="array" ref="AD33">SUMPRODUCT(
    INDEX('Master Answer Key'!$B$4:$AU$394,0,ROW(AD33)), 
    INDEX('COMMATS-Correct-Items'!$A$2:$AN$392,0,COLUMN(AD34))
)</f>
        <v>25</v>
      </c>
      <c r="AE33">
        <f t="array" ref="AE33">SUMPRODUCT(
    INDEX('Master Answer Key'!$B$4:$AU$394,0,ROW(AE33)), 
    INDEX('COMMATS-Correct-Items'!$A$2:$AN$392,0,COLUMN(AE34))
)</f>
        <v>17</v>
      </c>
      <c r="AF33">
        <f t="array" ref="AF33">SUMPRODUCT(
    INDEX('Master Answer Key'!$B$4:$AU$394,0,ROW(AF33)), 
    INDEX('COMMATS-Correct-Items'!$A$2:$AN$392,0,COLUMN(AF34))
)</f>
        <v>12</v>
      </c>
      <c r="AG33">
        <f t="array" ref="AG33">SUMPRODUCT(
    INDEX('Master Answer Key'!$B$4:$AU$394,0,ROW(AG33)), 
    INDEX('COMMATS-Correct-Items'!$A$2:$AN$392,0,COLUMN(AG34))
)</f>
        <v>17</v>
      </c>
      <c r="AH33">
        <f t="array" ref="AH33">SUMPRODUCT(
    INDEX('Master Answer Key'!$B$4:$AU$394,0,ROW(AH33)), 
    INDEX('COMMATS-Correct-Items'!$A$2:$AN$392,0,COLUMN(AH34))
)</f>
        <v>24</v>
      </c>
      <c r="AI33">
        <f t="array" ref="AI33">SUMPRODUCT(
    INDEX('Master Answer Key'!$B$4:$AU$394,0,ROW(AI33)), 
    INDEX('COMMATS-Correct-Items'!$A$2:$AN$392,0,COLUMN(AI34))
)</f>
        <v>26</v>
      </c>
      <c r="AJ33">
        <f t="array" ref="AJ33">SUMPRODUCT(
    INDEX('Master Answer Key'!$B$4:$AU$394,0,ROW(AJ33)), 
    INDEX('COMMATS-Correct-Items'!$A$2:$AN$392,0,COLUMN(AJ34))
)</f>
        <v>25</v>
      </c>
      <c r="AK33">
        <f t="array" ref="AK33">SUMPRODUCT(
    INDEX('Master Answer Key'!$B$4:$AU$394,0,ROW(AK33)), 
    INDEX('COMMATS-Correct-Items'!$A$2:$AN$392,0,COLUMN(AK34))
)</f>
        <v>26</v>
      </c>
      <c r="AL33">
        <f t="array" ref="AL33">SUMPRODUCT(
    INDEX('Master Answer Key'!$B$4:$AU$394,0,ROW(AL33)), 
    INDEX('COMMATS-Correct-Items'!$A$2:$AN$392,0,COLUMN(AL34))
)</f>
        <v>14</v>
      </c>
      <c r="AM33">
        <f t="array" ref="AM33">SUMPRODUCT(
    INDEX('Master Answer Key'!$B$4:$AU$394,0,ROW(AM33)), 
    INDEX('COMMATS-Correct-Items'!$A$2:$AN$392,0,COLUMN(AM34))
)</f>
        <v>18</v>
      </c>
      <c r="AN33">
        <f t="array" ref="AN33">SUMPRODUCT(
    INDEX('Master Answer Key'!$B$4:$AU$394,0,ROW(AN33)), 
    INDEX('COMMATS-Correct-Items'!$A$2:$AN$392,0,COLUMN(AN34))
)</f>
        <v>0</v>
      </c>
      <c r="AP33" s="45">
        <v>19.0</v>
      </c>
      <c r="AQ33" s="45">
        <v>31.0</v>
      </c>
      <c r="AR33" s="45">
        <v>0.6</v>
      </c>
      <c r="AS33" s="45">
        <v>19.0</v>
      </c>
    </row>
    <row r="34">
      <c r="A34" s="5" t="s">
        <v>70</v>
      </c>
      <c r="B34">
        <f t="array" ref="B34">SUMPRODUCT(
    INDEX('Master Answer Key'!$B$4:$AU$394,0,ROW(B34)), 
    INDEX('COMMATS-Correct-Items'!$A$2:$AN$392,0,COLUMN(B35))
)</f>
        <v>19</v>
      </c>
      <c r="C34">
        <f t="array" ref="C34">SUMPRODUCT(
    INDEX('Master Answer Key'!$B$4:$AU$394,0,ROW(C34)), 
    INDEX('COMMATS-Correct-Items'!$A$2:$AN$392,0,COLUMN(C35))
)</f>
        <v>16</v>
      </c>
      <c r="D34">
        <f t="array" ref="D34">SUMPRODUCT(
    INDEX('Master Answer Key'!$B$4:$AU$394,0,ROW(D34)), 
    INDEX('COMMATS-Correct-Items'!$A$2:$AN$392,0,COLUMN(D35))
)</f>
        <v>17</v>
      </c>
      <c r="E34">
        <f t="array" ref="E34">SUMPRODUCT(
    INDEX('Master Answer Key'!$B$4:$AU$394,0,ROW(E34)), 
    INDEX('COMMATS-Correct-Items'!$A$2:$AN$392,0,COLUMN(E35))
)</f>
        <v>21</v>
      </c>
      <c r="F34">
        <f t="array" ref="F34">SUMPRODUCT(
    INDEX('Master Answer Key'!$B$4:$AU$394,0,ROW(F34)), 
    INDEX('COMMATS-Correct-Items'!$A$2:$AN$392,0,COLUMN(F35))
)</f>
        <v>20</v>
      </c>
      <c r="G34">
        <f t="array" ref="G34">SUMPRODUCT(
    INDEX('Master Answer Key'!$B$4:$AU$394,0,ROW(G34)), 
    INDEX('COMMATS-Correct-Items'!$A$2:$AN$392,0,COLUMN(G35))
)</f>
        <v>0</v>
      </c>
      <c r="H34">
        <f t="array" ref="H34">SUMPRODUCT(
    INDEX('Master Answer Key'!$B$4:$AU$394,0,ROW(H34)), 
    INDEX('COMMATS-Correct-Items'!$A$2:$AN$392,0,COLUMN(H35))
)</f>
        <v>17</v>
      </c>
      <c r="I34">
        <f t="array" ref="I34">SUMPRODUCT(
    INDEX('Master Answer Key'!$B$4:$AU$394,0,ROW(I34)), 
    INDEX('COMMATS-Correct-Items'!$A$2:$AN$392,0,COLUMN(I35))
)</f>
        <v>14</v>
      </c>
      <c r="J34">
        <f t="array" ref="J34">SUMPRODUCT(
    INDEX('Master Answer Key'!$B$4:$AU$394,0,ROW(J34)), 
    INDEX('COMMATS-Correct-Items'!$A$2:$AN$392,0,COLUMN(J35))
)</f>
        <v>17</v>
      </c>
      <c r="K34">
        <f t="array" ref="K34">SUMPRODUCT(
    INDEX('Master Answer Key'!$B$4:$AU$394,0,ROW(K34)), 
    INDEX('COMMATS-Correct-Items'!$A$2:$AN$392,0,COLUMN(K35))
)</f>
        <v>16</v>
      </c>
      <c r="L34">
        <f t="array" ref="L34">SUMPRODUCT(
    INDEX('Master Answer Key'!$B$4:$AU$394,0,ROW(L34)), 
    INDEX('COMMATS-Correct-Items'!$A$2:$AN$392,0,COLUMN(L35))
)</f>
        <v>19</v>
      </c>
      <c r="M34">
        <f t="array" ref="M34">SUMPRODUCT(
    INDEX('Master Answer Key'!$B$4:$AU$394,0,ROW(M34)), 
    INDEX('COMMATS-Correct-Items'!$A$2:$AN$392,0,COLUMN(M35))
)</f>
        <v>21</v>
      </c>
      <c r="N34">
        <f t="array" ref="N34">SUMPRODUCT(
    INDEX('Master Answer Key'!$B$4:$AU$394,0,ROW(N34)), 
    INDEX('COMMATS-Correct-Items'!$A$2:$AN$392,0,COLUMN(N35))
)</f>
        <v>11</v>
      </c>
      <c r="O34">
        <f t="array" ref="O34">SUMPRODUCT(
    INDEX('Master Answer Key'!$B$4:$AU$394,0,ROW(O34)), 
    INDEX('COMMATS-Correct-Items'!$A$2:$AN$392,0,COLUMN(O35))
)</f>
        <v>18</v>
      </c>
      <c r="P34">
        <f t="array" ref="P34">SUMPRODUCT(
    INDEX('Master Answer Key'!$B$4:$AU$394,0,ROW(P34)), 
    INDEX('COMMATS-Correct-Items'!$A$2:$AN$392,0,COLUMN(P35))
)</f>
        <v>16</v>
      </c>
      <c r="Q34">
        <f t="array" ref="Q34">SUMPRODUCT(
    INDEX('Master Answer Key'!$B$4:$AU$394,0,ROW(Q34)), 
    INDEX('COMMATS-Correct-Items'!$A$2:$AN$392,0,COLUMN(Q35))
)</f>
        <v>15</v>
      </c>
      <c r="R34">
        <f t="array" ref="R34">SUMPRODUCT(
    INDEX('Master Answer Key'!$B$4:$AU$394,0,ROW(R34)), 
    INDEX('COMMATS-Correct-Items'!$A$2:$AN$392,0,COLUMN(R35))
)</f>
        <v>11</v>
      </c>
      <c r="S34">
        <f t="array" ref="S34">SUMPRODUCT(
    INDEX('Master Answer Key'!$B$4:$AU$394,0,ROW(S34)), 
    INDEX('COMMATS-Correct-Items'!$A$2:$AN$392,0,COLUMN(S35))
)</f>
        <v>12</v>
      </c>
      <c r="T34">
        <f t="array" ref="T34">SUMPRODUCT(
    INDEX('Master Answer Key'!$B$4:$AU$394,0,ROW(T34)), 
    INDEX('COMMATS-Correct-Items'!$A$2:$AN$392,0,COLUMN(T35))
)</f>
        <v>20</v>
      </c>
      <c r="U34">
        <f t="array" ref="U34">SUMPRODUCT(
    INDEX('Master Answer Key'!$B$4:$AU$394,0,ROW(U34)), 
    INDEX('COMMATS-Correct-Items'!$A$2:$AN$392,0,COLUMN(U35))
)</f>
        <v>18</v>
      </c>
      <c r="V34">
        <f t="array" ref="V34">SUMPRODUCT(
    INDEX('Master Answer Key'!$B$4:$AU$394,0,ROW(V34)), 
    INDEX('COMMATS-Correct-Items'!$A$2:$AN$392,0,COLUMN(V35))
)</f>
        <v>16</v>
      </c>
      <c r="W34">
        <f t="array" ref="W34">SUMPRODUCT(
    INDEX('Master Answer Key'!$B$4:$AU$394,0,ROW(W34)), 
    INDEX('COMMATS-Correct-Items'!$A$2:$AN$392,0,COLUMN(W35))
)</f>
        <v>0</v>
      </c>
      <c r="X34">
        <f t="array" ref="X34">SUMPRODUCT(
    INDEX('Master Answer Key'!$B$4:$AU$394,0,ROW(X34)), 
    INDEX('COMMATS-Correct-Items'!$A$2:$AN$392,0,COLUMN(X35))
)</f>
        <v>11</v>
      </c>
      <c r="Y34">
        <f t="array" ref="Y34">SUMPRODUCT(
    INDEX('Master Answer Key'!$B$4:$AU$394,0,ROW(Y34)), 
    INDEX('COMMATS-Correct-Items'!$A$2:$AN$392,0,COLUMN(Y35))
)</f>
        <v>0</v>
      </c>
      <c r="Z34">
        <f t="array" ref="Z34">SUMPRODUCT(
    INDEX('Master Answer Key'!$B$4:$AU$394,0,ROW(Z34)), 
    INDEX('COMMATS-Correct-Items'!$A$2:$AN$392,0,COLUMN(Z35))
)</f>
        <v>0</v>
      </c>
      <c r="AA34">
        <f t="array" ref="AA34">SUMPRODUCT(
    INDEX('Master Answer Key'!$B$4:$AU$394,0,ROW(AA34)), 
    INDEX('COMMATS-Correct-Items'!$A$2:$AN$392,0,COLUMN(AA35))
)</f>
        <v>17</v>
      </c>
      <c r="AB34">
        <f t="array" ref="AB34">SUMPRODUCT(
    INDEX('Master Answer Key'!$B$4:$AU$394,0,ROW(AB34)), 
    INDEX('COMMATS-Correct-Items'!$A$2:$AN$392,0,COLUMN(AB35))
)</f>
        <v>14</v>
      </c>
      <c r="AC34">
        <f t="array" ref="AC34">SUMPRODUCT(
    INDEX('Master Answer Key'!$B$4:$AU$394,0,ROW(AC34)), 
    INDEX('COMMATS-Correct-Items'!$A$2:$AN$392,0,COLUMN(AC35))
)</f>
        <v>10</v>
      </c>
      <c r="AD34">
        <f t="array" ref="AD34">SUMPRODUCT(
    INDEX('Master Answer Key'!$B$4:$AU$394,0,ROW(AD34)), 
    INDEX('COMMATS-Correct-Items'!$A$2:$AN$392,0,COLUMN(AD35))
)</f>
        <v>18</v>
      </c>
      <c r="AE34">
        <f t="array" ref="AE34">SUMPRODUCT(
    INDEX('Master Answer Key'!$B$4:$AU$394,0,ROW(AE34)), 
    INDEX('COMMATS-Correct-Items'!$A$2:$AN$392,0,COLUMN(AE35))
)</f>
        <v>14</v>
      </c>
      <c r="AF34">
        <f t="array" ref="AF34">SUMPRODUCT(
    INDEX('Master Answer Key'!$B$4:$AU$394,0,ROW(AF34)), 
    INDEX('COMMATS-Correct-Items'!$A$2:$AN$392,0,COLUMN(AF35))
)</f>
        <v>8</v>
      </c>
      <c r="AG34">
        <f t="array" ref="AG34">SUMPRODUCT(
    INDEX('Master Answer Key'!$B$4:$AU$394,0,ROW(AG34)), 
    INDEX('COMMATS-Correct-Items'!$A$2:$AN$392,0,COLUMN(AG35))
)</f>
        <v>15</v>
      </c>
      <c r="AH34">
        <f t="array" ref="AH34">SUMPRODUCT(
    INDEX('Master Answer Key'!$B$4:$AU$394,0,ROW(AH34)), 
    INDEX('COMMATS-Correct-Items'!$A$2:$AN$392,0,COLUMN(AH35))
)</f>
        <v>22</v>
      </c>
      <c r="AI34">
        <f t="array" ref="AI34">SUMPRODUCT(
    INDEX('Master Answer Key'!$B$4:$AU$394,0,ROW(AI34)), 
    INDEX('COMMATS-Correct-Items'!$A$2:$AN$392,0,COLUMN(AI35))
)</f>
        <v>21</v>
      </c>
      <c r="AJ34">
        <f t="array" ref="AJ34">SUMPRODUCT(
    INDEX('Master Answer Key'!$B$4:$AU$394,0,ROW(AJ34)), 
    INDEX('COMMATS-Correct-Items'!$A$2:$AN$392,0,COLUMN(AJ35))
)</f>
        <v>19</v>
      </c>
      <c r="AK34">
        <f t="array" ref="AK34">SUMPRODUCT(
    INDEX('Master Answer Key'!$B$4:$AU$394,0,ROW(AK34)), 
    INDEX('COMMATS-Correct-Items'!$A$2:$AN$392,0,COLUMN(AK35))
)</f>
        <v>17</v>
      </c>
      <c r="AL34">
        <f t="array" ref="AL34">SUMPRODUCT(
    INDEX('Master Answer Key'!$B$4:$AU$394,0,ROW(AL34)), 
    INDEX('COMMATS-Correct-Items'!$A$2:$AN$392,0,COLUMN(AL35))
)</f>
        <v>12</v>
      </c>
      <c r="AM34">
        <f t="array" ref="AM34">SUMPRODUCT(
    INDEX('Master Answer Key'!$B$4:$AU$394,0,ROW(AM34)), 
    INDEX('COMMATS-Correct-Items'!$A$2:$AN$392,0,COLUMN(AM35))
)</f>
        <v>12</v>
      </c>
      <c r="AN34">
        <f t="array" ref="AN34">SUMPRODUCT(
    INDEX('Master Answer Key'!$B$4:$AU$394,0,ROW(AN34)), 
    INDEX('COMMATS-Correct-Items'!$A$2:$AN$392,0,COLUMN(AN35))
)</f>
        <v>0</v>
      </c>
      <c r="AP34" s="45">
        <v>26.0</v>
      </c>
      <c r="AQ34" s="45">
        <v>23.0</v>
      </c>
      <c r="AR34" s="45">
        <v>0.6</v>
      </c>
      <c r="AS34" s="45">
        <v>14.0</v>
      </c>
    </row>
    <row r="35">
      <c r="A35" s="5" t="s">
        <v>72</v>
      </c>
      <c r="B35">
        <f t="array" ref="B35">SUMPRODUCT(
    INDEX('Master Answer Key'!$B$4:$AU$394,0,ROW(B35)), 
    INDEX('COMMATS-Correct-Items'!$A$2:$AN$392,0,COLUMN(B36))
)</f>
        <v>7</v>
      </c>
      <c r="C35">
        <f t="array" ref="C35">SUMPRODUCT(
    INDEX('Master Answer Key'!$B$4:$AU$394,0,ROW(C35)), 
    INDEX('COMMATS-Correct-Items'!$A$2:$AN$392,0,COLUMN(C36))
)</f>
        <v>8</v>
      </c>
      <c r="D35">
        <f t="array" ref="D35">SUMPRODUCT(
    INDEX('Master Answer Key'!$B$4:$AU$394,0,ROW(D35)), 
    INDEX('COMMATS-Correct-Items'!$A$2:$AN$392,0,COLUMN(D36))
)</f>
        <v>6</v>
      </c>
      <c r="E35">
        <f t="array" ref="E35">SUMPRODUCT(
    INDEX('Master Answer Key'!$B$4:$AU$394,0,ROW(E35)), 
    INDEX('COMMATS-Correct-Items'!$A$2:$AN$392,0,COLUMN(E36))
)</f>
        <v>8</v>
      </c>
      <c r="F35">
        <f t="array" ref="F35">SUMPRODUCT(
    INDEX('Master Answer Key'!$B$4:$AU$394,0,ROW(F35)), 
    INDEX('COMMATS-Correct-Items'!$A$2:$AN$392,0,COLUMN(F36))
)</f>
        <v>8</v>
      </c>
      <c r="G35">
        <f t="array" ref="G35">SUMPRODUCT(
    INDEX('Master Answer Key'!$B$4:$AU$394,0,ROW(G35)), 
    INDEX('COMMATS-Correct-Items'!$A$2:$AN$392,0,COLUMN(G36))
)</f>
        <v>0</v>
      </c>
      <c r="H35">
        <f t="array" ref="H35">SUMPRODUCT(
    INDEX('Master Answer Key'!$B$4:$AU$394,0,ROW(H35)), 
    INDEX('COMMATS-Correct-Items'!$A$2:$AN$392,0,COLUMN(H36))
)</f>
        <v>7</v>
      </c>
      <c r="I35">
        <f t="array" ref="I35">SUMPRODUCT(
    INDEX('Master Answer Key'!$B$4:$AU$394,0,ROW(I35)), 
    INDEX('COMMATS-Correct-Items'!$A$2:$AN$392,0,COLUMN(I36))
)</f>
        <v>3</v>
      </c>
      <c r="J35">
        <f t="array" ref="J35">SUMPRODUCT(
    INDEX('Master Answer Key'!$B$4:$AU$394,0,ROW(J35)), 
    INDEX('COMMATS-Correct-Items'!$A$2:$AN$392,0,COLUMN(J36))
)</f>
        <v>7</v>
      </c>
      <c r="K35">
        <f t="array" ref="K35">SUMPRODUCT(
    INDEX('Master Answer Key'!$B$4:$AU$394,0,ROW(K35)), 
    INDEX('COMMATS-Correct-Items'!$A$2:$AN$392,0,COLUMN(K36))
)</f>
        <v>5</v>
      </c>
      <c r="L35">
        <f t="array" ref="L35">SUMPRODUCT(
    INDEX('Master Answer Key'!$B$4:$AU$394,0,ROW(L35)), 
    INDEX('COMMATS-Correct-Items'!$A$2:$AN$392,0,COLUMN(L36))
)</f>
        <v>8</v>
      </c>
      <c r="M35">
        <f t="array" ref="M35">SUMPRODUCT(
    INDEX('Master Answer Key'!$B$4:$AU$394,0,ROW(M35)), 
    INDEX('COMMATS-Correct-Items'!$A$2:$AN$392,0,COLUMN(M36))
)</f>
        <v>8</v>
      </c>
      <c r="N35">
        <f t="array" ref="N35">SUMPRODUCT(
    INDEX('Master Answer Key'!$B$4:$AU$394,0,ROW(N35)), 
    INDEX('COMMATS-Correct-Items'!$A$2:$AN$392,0,COLUMN(N36))
)</f>
        <v>4</v>
      </c>
      <c r="O35">
        <f t="array" ref="O35">SUMPRODUCT(
    INDEX('Master Answer Key'!$B$4:$AU$394,0,ROW(O35)), 
    INDEX('COMMATS-Correct-Items'!$A$2:$AN$392,0,COLUMN(O36))
)</f>
        <v>6</v>
      </c>
      <c r="P35">
        <f t="array" ref="P35">SUMPRODUCT(
    INDEX('Master Answer Key'!$B$4:$AU$394,0,ROW(P35)), 
    INDEX('COMMATS-Correct-Items'!$A$2:$AN$392,0,COLUMN(P36))
)</f>
        <v>5</v>
      </c>
      <c r="Q35">
        <f t="array" ref="Q35">SUMPRODUCT(
    INDEX('Master Answer Key'!$B$4:$AU$394,0,ROW(Q35)), 
    INDEX('COMMATS-Correct-Items'!$A$2:$AN$392,0,COLUMN(Q36))
)</f>
        <v>4</v>
      </c>
      <c r="R35">
        <f t="array" ref="R35">SUMPRODUCT(
    INDEX('Master Answer Key'!$B$4:$AU$394,0,ROW(R35)), 
    INDEX('COMMATS-Correct-Items'!$A$2:$AN$392,0,COLUMN(R36))
)</f>
        <v>4</v>
      </c>
      <c r="S35">
        <f t="array" ref="S35">SUMPRODUCT(
    INDEX('Master Answer Key'!$B$4:$AU$394,0,ROW(S35)), 
    INDEX('COMMATS-Correct-Items'!$A$2:$AN$392,0,COLUMN(S36))
)</f>
        <v>4</v>
      </c>
      <c r="T35">
        <f t="array" ref="T35">SUMPRODUCT(
    INDEX('Master Answer Key'!$B$4:$AU$394,0,ROW(T35)), 
    INDEX('COMMATS-Correct-Items'!$A$2:$AN$392,0,COLUMN(T36))
)</f>
        <v>6</v>
      </c>
      <c r="U35">
        <f t="array" ref="U35">SUMPRODUCT(
    INDEX('Master Answer Key'!$B$4:$AU$394,0,ROW(U35)), 
    INDEX('COMMATS-Correct-Items'!$A$2:$AN$392,0,COLUMN(U36))
)</f>
        <v>7</v>
      </c>
      <c r="V35">
        <f t="array" ref="V35">SUMPRODUCT(
    INDEX('Master Answer Key'!$B$4:$AU$394,0,ROW(V35)), 
    INDEX('COMMATS-Correct-Items'!$A$2:$AN$392,0,COLUMN(V36))
)</f>
        <v>6</v>
      </c>
      <c r="W35">
        <f t="array" ref="W35">SUMPRODUCT(
    INDEX('Master Answer Key'!$B$4:$AU$394,0,ROW(W35)), 
    INDEX('COMMATS-Correct-Items'!$A$2:$AN$392,0,COLUMN(W36))
)</f>
        <v>0</v>
      </c>
      <c r="X35">
        <f t="array" ref="X35">SUMPRODUCT(
    INDEX('Master Answer Key'!$B$4:$AU$394,0,ROW(X35)), 
    INDEX('COMMATS-Correct-Items'!$A$2:$AN$392,0,COLUMN(X36))
)</f>
        <v>5</v>
      </c>
      <c r="Y35">
        <f t="array" ref="Y35">SUMPRODUCT(
    INDEX('Master Answer Key'!$B$4:$AU$394,0,ROW(Y35)), 
    INDEX('COMMATS-Correct-Items'!$A$2:$AN$392,0,COLUMN(Y36))
)</f>
        <v>0</v>
      </c>
      <c r="Z35">
        <f t="array" ref="Z35">SUMPRODUCT(
    INDEX('Master Answer Key'!$B$4:$AU$394,0,ROW(Z35)), 
    INDEX('COMMATS-Correct-Items'!$A$2:$AN$392,0,COLUMN(Z36))
)</f>
        <v>0</v>
      </c>
      <c r="AA35">
        <f t="array" ref="AA35">SUMPRODUCT(
    INDEX('Master Answer Key'!$B$4:$AU$394,0,ROW(AA35)), 
    INDEX('COMMATS-Correct-Items'!$A$2:$AN$392,0,COLUMN(AA36))
)</f>
        <v>7</v>
      </c>
      <c r="AB35">
        <f t="array" ref="AB35">SUMPRODUCT(
    INDEX('Master Answer Key'!$B$4:$AU$394,0,ROW(AB35)), 
    INDEX('COMMATS-Correct-Items'!$A$2:$AN$392,0,COLUMN(AB36))
)</f>
        <v>5</v>
      </c>
      <c r="AC35">
        <f t="array" ref="AC35">SUMPRODUCT(
    INDEX('Master Answer Key'!$B$4:$AU$394,0,ROW(AC35)), 
    INDEX('COMMATS-Correct-Items'!$A$2:$AN$392,0,COLUMN(AC36))
)</f>
        <v>5</v>
      </c>
      <c r="AD35">
        <f t="array" ref="AD35">SUMPRODUCT(
    INDEX('Master Answer Key'!$B$4:$AU$394,0,ROW(AD35)), 
    INDEX('COMMATS-Correct-Items'!$A$2:$AN$392,0,COLUMN(AD36))
)</f>
        <v>7</v>
      </c>
      <c r="AE35">
        <f t="array" ref="AE35">SUMPRODUCT(
    INDEX('Master Answer Key'!$B$4:$AU$394,0,ROW(AE35)), 
    INDEX('COMMATS-Correct-Items'!$A$2:$AN$392,0,COLUMN(AE36))
)</f>
        <v>6</v>
      </c>
      <c r="AF35">
        <f t="array" ref="AF35">SUMPRODUCT(
    INDEX('Master Answer Key'!$B$4:$AU$394,0,ROW(AF35)), 
    INDEX('COMMATS-Correct-Items'!$A$2:$AN$392,0,COLUMN(AF36))
)</f>
        <v>2</v>
      </c>
      <c r="AG35">
        <f t="array" ref="AG35">SUMPRODUCT(
    INDEX('Master Answer Key'!$B$4:$AU$394,0,ROW(AG35)), 
    INDEX('COMMATS-Correct-Items'!$A$2:$AN$392,0,COLUMN(AG36))
)</f>
        <v>4</v>
      </c>
      <c r="AH35">
        <f t="array" ref="AH35">SUMPRODUCT(
    INDEX('Master Answer Key'!$B$4:$AU$394,0,ROW(AH35)), 
    INDEX('COMMATS-Correct-Items'!$A$2:$AN$392,0,COLUMN(AH36))
)</f>
        <v>8</v>
      </c>
      <c r="AI35">
        <f t="array" ref="AI35">SUMPRODUCT(
    INDEX('Master Answer Key'!$B$4:$AU$394,0,ROW(AI35)), 
    INDEX('COMMATS-Correct-Items'!$A$2:$AN$392,0,COLUMN(AI36))
)</f>
        <v>8</v>
      </c>
      <c r="AJ35">
        <f t="array" ref="AJ35">SUMPRODUCT(
    INDEX('Master Answer Key'!$B$4:$AU$394,0,ROW(AJ35)), 
    INDEX('COMMATS-Correct-Items'!$A$2:$AN$392,0,COLUMN(AJ36))
)</f>
        <v>6</v>
      </c>
      <c r="AK35">
        <f t="array" ref="AK35">SUMPRODUCT(
    INDEX('Master Answer Key'!$B$4:$AU$394,0,ROW(AK35)), 
    INDEX('COMMATS-Correct-Items'!$A$2:$AN$392,0,COLUMN(AK36))
)</f>
        <v>6</v>
      </c>
      <c r="AL35">
        <f t="array" ref="AL35">SUMPRODUCT(
    INDEX('Master Answer Key'!$B$4:$AU$394,0,ROW(AL35)), 
    INDEX('COMMATS-Correct-Items'!$A$2:$AN$392,0,COLUMN(AL36))
)</f>
        <v>6</v>
      </c>
      <c r="AM35">
        <f t="array" ref="AM35">SUMPRODUCT(
    INDEX('Master Answer Key'!$B$4:$AU$394,0,ROW(AM35)), 
    INDEX('COMMATS-Correct-Items'!$A$2:$AN$392,0,COLUMN(AM36))
)</f>
        <v>3</v>
      </c>
      <c r="AN35">
        <f t="array" ref="AN35">SUMPRODUCT(
    INDEX('Master Answer Key'!$B$4:$AU$394,0,ROW(AN35)), 
    INDEX('COMMATS-Correct-Items'!$A$2:$AN$392,0,COLUMN(AN36))
)</f>
        <v>0</v>
      </c>
      <c r="AP35" s="45">
        <v>26.0</v>
      </c>
      <c r="AQ35" s="45">
        <v>8.0</v>
      </c>
      <c r="AR35" s="45">
        <v>0.6</v>
      </c>
      <c r="AS35" s="45">
        <v>5.0</v>
      </c>
    </row>
    <row r="36">
      <c r="A36" s="5" t="s">
        <v>74</v>
      </c>
      <c r="B36">
        <f t="array" ref="B36">SUMPRODUCT(
    INDEX('Master Answer Key'!$B$4:$AU$394,0,ROW(B36)), 
    INDEX('COMMATS-Correct-Items'!$A$2:$AN$392,0,COLUMN(B37))
)</f>
        <v>24</v>
      </c>
      <c r="C36">
        <f t="array" ref="C36">SUMPRODUCT(
    INDEX('Master Answer Key'!$B$4:$AU$394,0,ROW(C36)), 
    INDEX('COMMATS-Correct-Items'!$A$2:$AN$392,0,COLUMN(C37))
)</f>
        <v>24</v>
      </c>
      <c r="D36">
        <f t="array" ref="D36">SUMPRODUCT(
    INDEX('Master Answer Key'!$B$4:$AU$394,0,ROW(D36)), 
    INDEX('COMMATS-Correct-Items'!$A$2:$AN$392,0,COLUMN(D37))
)</f>
        <v>21</v>
      </c>
      <c r="E36">
        <f t="array" ref="E36">SUMPRODUCT(
    INDEX('Master Answer Key'!$B$4:$AU$394,0,ROW(E36)), 
    INDEX('COMMATS-Correct-Items'!$A$2:$AN$392,0,COLUMN(E37))
)</f>
        <v>27</v>
      </c>
      <c r="F36">
        <f t="array" ref="F36">SUMPRODUCT(
    INDEX('Master Answer Key'!$B$4:$AU$394,0,ROW(F36)), 
    INDEX('COMMATS-Correct-Items'!$A$2:$AN$392,0,COLUMN(F37))
)</f>
        <v>21</v>
      </c>
      <c r="G36">
        <f t="array" ref="G36">SUMPRODUCT(
    INDEX('Master Answer Key'!$B$4:$AU$394,0,ROW(G36)), 
    INDEX('COMMATS-Correct-Items'!$A$2:$AN$392,0,COLUMN(G37))
)</f>
        <v>0</v>
      </c>
      <c r="H36">
        <f t="array" ref="H36">SUMPRODUCT(
    INDEX('Master Answer Key'!$B$4:$AU$394,0,ROW(H36)), 
    INDEX('COMMATS-Correct-Items'!$A$2:$AN$392,0,COLUMN(H37))
)</f>
        <v>22</v>
      </c>
      <c r="I36">
        <f t="array" ref="I36">SUMPRODUCT(
    INDEX('Master Answer Key'!$B$4:$AU$394,0,ROW(I36)), 
    INDEX('COMMATS-Correct-Items'!$A$2:$AN$392,0,COLUMN(I37))
)</f>
        <v>13</v>
      </c>
      <c r="J36">
        <f t="array" ref="J36">SUMPRODUCT(
    INDEX('Master Answer Key'!$B$4:$AU$394,0,ROW(J36)), 
    INDEX('COMMATS-Correct-Items'!$A$2:$AN$392,0,COLUMN(J37))
)</f>
        <v>23</v>
      </c>
      <c r="K36">
        <f t="array" ref="K36">SUMPRODUCT(
    INDEX('Master Answer Key'!$B$4:$AU$394,0,ROW(K36)), 
    INDEX('COMMATS-Correct-Items'!$A$2:$AN$392,0,COLUMN(K37))
)</f>
        <v>18</v>
      </c>
      <c r="L36">
        <f t="array" ref="L36">SUMPRODUCT(
    INDEX('Master Answer Key'!$B$4:$AU$394,0,ROW(L36)), 
    INDEX('COMMATS-Correct-Items'!$A$2:$AN$392,0,COLUMN(L37))
)</f>
        <v>19</v>
      </c>
      <c r="M36">
        <f t="array" ref="M36">SUMPRODUCT(
    INDEX('Master Answer Key'!$B$4:$AU$394,0,ROW(M36)), 
    INDEX('COMMATS-Correct-Items'!$A$2:$AN$392,0,COLUMN(M37))
)</f>
        <v>24</v>
      </c>
      <c r="N36">
        <f t="array" ref="N36">SUMPRODUCT(
    INDEX('Master Answer Key'!$B$4:$AU$394,0,ROW(N36)), 
    INDEX('COMMATS-Correct-Items'!$A$2:$AN$392,0,COLUMN(N37))
)</f>
        <v>11</v>
      </c>
      <c r="O36">
        <f t="array" ref="O36">SUMPRODUCT(
    INDEX('Master Answer Key'!$B$4:$AU$394,0,ROW(O36)), 
    INDEX('COMMATS-Correct-Items'!$A$2:$AN$392,0,COLUMN(O37))
)</f>
        <v>19</v>
      </c>
      <c r="P36">
        <f t="array" ref="P36">SUMPRODUCT(
    INDEX('Master Answer Key'!$B$4:$AU$394,0,ROW(P36)), 
    INDEX('COMMATS-Correct-Items'!$A$2:$AN$392,0,COLUMN(P37))
)</f>
        <v>25</v>
      </c>
      <c r="Q36">
        <f t="array" ref="Q36">SUMPRODUCT(
    INDEX('Master Answer Key'!$B$4:$AU$394,0,ROW(Q36)), 
    INDEX('COMMATS-Correct-Items'!$A$2:$AN$392,0,COLUMN(Q37))
)</f>
        <v>20</v>
      </c>
      <c r="R36">
        <f t="array" ref="R36">SUMPRODUCT(
    INDEX('Master Answer Key'!$B$4:$AU$394,0,ROW(R36)), 
    INDEX('COMMATS-Correct-Items'!$A$2:$AN$392,0,COLUMN(R37))
)</f>
        <v>15</v>
      </c>
      <c r="S36">
        <f t="array" ref="S36">SUMPRODUCT(
    INDEX('Master Answer Key'!$B$4:$AU$394,0,ROW(S36)), 
    INDEX('COMMATS-Correct-Items'!$A$2:$AN$392,0,COLUMN(S37))
)</f>
        <v>11</v>
      </c>
      <c r="T36">
        <f t="array" ref="T36">SUMPRODUCT(
    INDEX('Master Answer Key'!$B$4:$AU$394,0,ROW(T36)), 
    INDEX('COMMATS-Correct-Items'!$A$2:$AN$392,0,COLUMN(T37))
)</f>
        <v>25</v>
      </c>
      <c r="U36">
        <f t="array" ref="U36">SUMPRODUCT(
    INDEX('Master Answer Key'!$B$4:$AU$394,0,ROW(U36)), 
    INDEX('COMMATS-Correct-Items'!$A$2:$AN$392,0,COLUMN(U37))
)</f>
        <v>24</v>
      </c>
      <c r="V36">
        <f t="array" ref="V36">SUMPRODUCT(
    INDEX('Master Answer Key'!$B$4:$AU$394,0,ROW(V36)), 
    INDEX('COMMATS-Correct-Items'!$A$2:$AN$392,0,COLUMN(V37))
)</f>
        <v>21</v>
      </c>
      <c r="W36">
        <f t="array" ref="W36">SUMPRODUCT(
    INDEX('Master Answer Key'!$B$4:$AU$394,0,ROW(W36)), 
    INDEX('COMMATS-Correct-Items'!$A$2:$AN$392,0,COLUMN(W37))
)</f>
        <v>0</v>
      </c>
      <c r="X36">
        <f t="array" ref="X36">SUMPRODUCT(
    INDEX('Master Answer Key'!$B$4:$AU$394,0,ROW(X36)), 
    INDEX('COMMATS-Correct-Items'!$A$2:$AN$392,0,COLUMN(X37))
)</f>
        <v>12</v>
      </c>
      <c r="Y36">
        <f t="array" ref="Y36">SUMPRODUCT(
    INDEX('Master Answer Key'!$B$4:$AU$394,0,ROW(Y36)), 
    INDEX('COMMATS-Correct-Items'!$A$2:$AN$392,0,COLUMN(Y37))
)</f>
        <v>0</v>
      </c>
      <c r="Z36">
        <f t="array" ref="Z36">SUMPRODUCT(
    INDEX('Master Answer Key'!$B$4:$AU$394,0,ROW(Z36)), 
    INDEX('COMMATS-Correct-Items'!$A$2:$AN$392,0,COLUMN(Z37))
)</f>
        <v>0</v>
      </c>
      <c r="AA36">
        <f t="array" ref="AA36">SUMPRODUCT(
    INDEX('Master Answer Key'!$B$4:$AU$394,0,ROW(AA36)), 
    INDEX('COMMATS-Correct-Items'!$A$2:$AN$392,0,COLUMN(AA37))
)</f>
        <v>26</v>
      </c>
      <c r="AB36">
        <f t="array" ref="AB36">SUMPRODUCT(
    INDEX('Master Answer Key'!$B$4:$AU$394,0,ROW(AB36)), 
    INDEX('COMMATS-Correct-Items'!$A$2:$AN$392,0,COLUMN(AB37))
)</f>
        <v>22</v>
      </c>
      <c r="AC36">
        <f t="array" ref="AC36">SUMPRODUCT(
    INDEX('Master Answer Key'!$B$4:$AU$394,0,ROW(AC36)), 
    INDEX('COMMATS-Correct-Items'!$A$2:$AN$392,0,COLUMN(AC37))
)</f>
        <v>13</v>
      </c>
      <c r="AD36">
        <f t="array" ref="AD36">SUMPRODUCT(
    INDEX('Master Answer Key'!$B$4:$AU$394,0,ROW(AD36)), 
    INDEX('COMMATS-Correct-Items'!$A$2:$AN$392,0,COLUMN(AD37))
)</f>
        <v>18</v>
      </c>
      <c r="AE36">
        <f t="array" ref="AE36">SUMPRODUCT(
    INDEX('Master Answer Key'!$B$4:$AU$394,0,ROW(AE36)), 
    INDEX('COMMATS-Correct-Items'!$A$2:$AN$392,0,COLUMN(AE37))
)</f>
        <v>14</v>
      </c>
      <c r="AF36">
        <f t="array" ref="AF36">SUMPRODUCT(
    INDEX('Master Answer Key'!$B$4:$AU$394,0,ROW(AF36)), 
    INDEX('COMMATS-Correct-Items'!$A$2:$AN$392,0,COLUMN(AF37))
)</f>
        <v>9</v>
      </c>
      <c r="AG36">
        <f t="array" ref="AG36">SUMPRODUCT(
    INDEX('Master Answer Key'!$B$4:$AU$394,0,ROW(AG36)), 
    INDEX('COMMATS-Correct-Items'!$A$2:$AN$392,0,COLUMN(AG37))
)</f>
        <v>23</v>
      </c>
      <c r="AH36">
        <f t="array" ref="AH36">SUMPRODUCT(
    INDEX('Master Answer Key'!$B$4:$AU$394,0,ROW(AH36)), 
    INDEX('COMMATS-Correct-Items'!$A$2:$AN$392,0,COLUMN(AH37))
)</f>
        <v>28</v>
      </c>
      <c r="AI36">
        <f t="array" ref="AI36">SUMPRODUCT(
    INDEX('Master Answer Key'!$B$4:$AU$394,0,ROW(AI36)), 
    INDEX('COMMATS-Correct-Items'!$A$2:$AN$392,0,COLUMN(AI37))
)</f>
        <v>23</v>
      </c>
      <c r="AJ36">
        <f t="array" ref="AJ36">SUMPRODUCT(
    INDEX('Master Answer Key'!$B$4:$AU$394,0,ROW(AJ36)), 
    INDEX('COMMATS-Correct-Items'!$A$2:$AN$392,0,COLUMN(AJ37))
)</f>
        <v>25</v>
      </c>
      <c r="AK36">
        <f t="array" ref="AK36">SUMPRODUCT(
    INDEX('Master Answer Key'!$B$4:$AU$394,0,ROW(AK36)), 
    INDEX('COMMATS-Correct-Items'!$A$2:$AN$392,0,COLUMN(AK37))
)</f>
        <v>23</v>
      </c>
      <c r="AL36">
        <f t="array" ref="AL36">SUMPRODUCT(
    INDEX('Master Answer Key'!$B$4:$AU$394,0,ROW(AL36)), 
    INDEX('COMMATS-Correct-Items'!$A$2:$AN$392,0,COLUMN(AL37))
)</f>
        <v>7</v>
      </c>
      <c r="AM36">
        <f t="array" ref="AM36">SUMPRODUCT(
    INDEX('Master Answer Key'!$B$4:$AU$394,0,ROW(AM36)), 
    INDEX('COMMATS-Correct-Items'!$A$2:$AN$392,0,COLUMN(AM37))
)</f>
        <v>18</v>
      </c>
      <c r="AN36">
        <f t="array" ref="AN36">SUMPRODUCT(
    INDEX('Master Answer Key'!$B$4:$AU$394,0,ROW(AN36)), 
    INDEX('COMMATS-Correct-Items'!$A$2:$AN$392,0,COLUMN(AN37))
)</f>
        <v>0</v>
      </c>
      <c r="AP36" s="45">
        <v>25.0</v>
      </c>
      <c r="AQ36" s="45">
        <v>28.0</v>
      </c>
      <c r="AR36" s="45">
        <v>0.6</v>
      </c>
      <c r="AS36" s="45">
        <v>17.0</v>
      </c>
    </row>
    <row r="37">
      <c r="A37" s="5" t="s">
        <v>76</v>
      </c>
      <c r="B37">
        <f t="array" ref="B37">SUMPRODUCT(
    INDEX('Master Answer Key'!$B$4:$AU$394,0,ROW(B37)), 
    INDEX('COMMATS-Correct-Items'!$A$2:$AN$392,0,COLUMN(B38))
)</f>
        <v>7</v>
      </c>
      <c r="C37">
        <f t="array" ref="C37">SUMPRODUCT(
    INDEX('Master Answer Key'!$B$4:$AU$394,0,ROW(C37)), 
    INDEX('COMMATS-Correct-Items'!$A$2:$AN$392,0,COLUMN(C38))
)</f>
        <v>8</v>
      </c>
      <c r="D37">
        <f t="array" ref="D37">SUMPRODUCT(
    INDEX('Master Answer Key'!$B$4:$AU$394,0,ROW(D37)), 
    INDEX('COMMATS-Correct-Items'!$A$2:$AN$392,0,COLUMN(D38))
)</f>
        <v>10</v>
      </c>
      <c r="E37">
        <f t="array" ref="E37">SUMPRODUCT(
    INDEX('Master Answer Key'!$B$4:$AU$394,0,ROW(E37)), 
    INDEX('COMMATS-Correct-Items'!$A$2:$AN$392,0,COLUMN(E38))
)</f>
        <v>9</v>
      </c>
      <c r="F37">
        <f t="array" ref="F37">SUMPRODUCT(
    INDEX('Master Answer Key'!$B$4:$AU$394,0,ROW(F37)), 
    INDEX('COMMATS-Correct-Items'!$A$2:$AN$392,0,COLUMN(F38))
)</f>
        <v>8</v>
      </c>
      <c r="G37">
        <f t="array" ref="G37">SUMPRODUCT(
    INDEX('Master Answer Key'!$B$4:$AU$394,0,ROW(G37)), 
    INDEX('COMMATS-Correct-Items'!$A$2:$AN$392,0,COLUMN(G38))
)</f>
        <v>3</v>
      </c>
      <c r="H37">
        <f t="array" ref="H37">SUMPRODUCT(
    INDEX('Master Answer Key'!$B$4:$AU$394,0,ROW(H37)), 
    INDEX('COMMATS-Correct-Items'!$A$2:$AN$392,0,COLUMN(H38))
)</f>
        <v>11</v>
      </c>
      <c r="I37">
        <f t="array" ref="I37">SUMPRODUCT(
    INDEX('Master Answer Key'!$B$4:$AU$394,0,ROW(I37)), 
    INDEX('COMMATS-Correct-Items'!$A$2:$AN$392,0,COLUMN(I38))
)</f>
        <v>7</v>
      </c>
      <c r="J37">
        <f t="array" ref="J37">SUMPRODUCT(
    INDEX('Master Answer Key'!$B$4:$AU$394,0,ROW(J37)), 
    INDEX('COMMATS-Correct-Items'!$A$2:$AN$392,0,COLUMN(J38))
)</f>
        <v>10</v>
      </c>
      <c r="K37">
        <f t="array" ref="K37">SUMPRODUCT(
    INDEX('Master Answer Key'!$B$4:$AU$394,0,ROW(K37)), 
    INDEX('COMMATS-Correct-Items'!$A$2:$AN$392,0,COLUMN(K38))
)</f>
        <v>9</v>
      </c>
      <c r="L37">
        <f t="array" ref="L37">SUMPRODUCT(
    INDEX('Master Answer Key'!$B$4:$AU$394,0,ROW(L37)), 
    INDEX('COMMATS-Correct-Items'!$A$2:$AN$392,0,COLUMN(L38))
)</f>
        <v>10</v>
      </c>
      <c r="M37">
        <f t="array" ref="M37">SUMPRODUCT(
    INDEX('Master Answer Key'!$B$4:$AU$394,0,ROW(M37)), 
    INDEX('COMMATS-Correct-Items'!$A$2:$AN$392,0,COLUMN(M38))
)</f>
        <v>9</v>
      </c>
      <c r="N37">
        <f t="array" ref="N37">SUMPRODUCT(
    INDEX('Master Answer Key'!$B$4:$AU$394,0,ROW(N37)), 
    INDEX('COMMATS-Correct-Items'!$A$2:$AN$392,0,COLUMN(N38))
)</f>
        <v>6</v>
      </c>
      <c r="O37">
        <f t="array" ref="O37">SUMPRODUCT(
    INDEX('Master Answer Key'!$B$4:$AU$394,0,ROW(O37)), 
    INDEX('COMMATS-Correct-Items'!$A$2:$AN$392,0,COLUMN(O38))
)</f>
        <v>11</v>
      </c>
      <c r="P37">
        <f t="array" ref="P37">SUMPRODUCT(
    INDEX('Master Answer Key'!$B$4:$AU$394,0,ROW(P37)), 
    INDEX('COMMATS-Correct-Items'!$A$2:$AN$392,0,COLUMN(P38))
)</f>
        <v>11</v>
      </c>
      <c r="Q37">
        <f t="array" ref="Q37">SUMPRODUCT(
    INDEX('Master Answer Key'!$B$4:$AU$394,0,ROW(Q37)), 
    INDEX('COMMATS-Correct-Items'!$A$2:$AN$392,0,COLUMN(Q38))
)</f>
        <v>9</v>
      </c>
      <c r="R37">
        <f t="array" ref="R37">SUMPRODUCT(
    INDEX('Master Answer Key'!$B$4:$AU$394,0,ROW(R37)), 
    INDEX('COMMATS-Correct-Items'!$A$2:$AN$392,0,COLUMN(R38))
)</f>
        <v>8</v>
      </c>
      <c r="S37">
        <f t="array" ref="S37">SUMPRODUCT(
    INDEX('Master Answer Key'!$B$4:$AU$394,0,ROW(S37)), 
    INDEX('COMMATS-Correct-Items'!$A$2:$AN$392,0,COLUMN(S38))
)</f>
        <v>10</v>
      </c>
      <c r="T37">
        <f t="array" ref="T37">SUMPRODUCT(
    INDEX('Master Answer Key'!$B$4:$AU$394,0,ROW(T37)), 
    INDEX('COMMATS-Correct-Items'!$A$2:$AN$392,0,COLUMN(T38))
)</f>
        <v>7</v>
      </c>
      <c r="U37">
        <f t="array" ref="U37">SUMPRODUCT(
    INDEX('Master Answer Key'!$B$4:$AU$394,0,ROW(U37)), 
    INDEX('COMMATS-Correct-Items'!$A$2:$AN$392,0,COLUMN(U38))
)</f>
        <v>10</v>
      </c>
      <c r="V37">
        <f t="array" ref="V37">SUMPRODUCT(
    INDEX('Master Answer Key'!$B$4:$AU$394,0,ROW(V37)), 
    INDEX('COMMATS-Correct-Items'!$A$2:$AN$392,0,COLUMN(V38))
)</f>
        <v>10</v>
      </c>
      <c r="W37">
        <f t="array" ref="W37">SUMPRODUCT(
    INDEX('Master Answer Key'!$B$4:$AU$394,0,ROW(W37)), 
    INDEX('COMMATS-Correct-Items'!$A$2:$AN$392,0,COLUMN(W38))
)</f>
        <v>4</v>
      </c>
      <c r="X37">
        <f t="array" ref="X37">SUMPRODUCT(
    INDEX('Master Answer Key'!$B$4:$AU$394,0,ROW(X37)), 
    INDEX('COMMATS-Correct-Items'!$A$2:$AN$392,0,COLUMN(X38))
)</f>
        <v>9</v>
      </c>
      <c r="Y37">
        <f t="array" ref="Y37">SUMPRODUCT(
    INDEX('Master Answer Key'!$B$4:$AU$394,0,ROW(Y37)), 
    INDEX('COMMATS-Correct-Items'!$A$2:$AN$392,0,COLUMN(Y38))
)</f>
        <v>2</v>
      </c>
      <c r="Z37">
        <f t="array" ref="Z37">SUMPRODUCT(
    INDEX('Master Answer Key'!$B$4:$AU$394,0,ROW(Z37)), 
    INDEX('COMMATS-Correct-Items'!$A$2:$AN$392,0,COLUMN(Z38))
)</f>
        <v>7</v>
      </c>
      <c r="AA37">
        <f t="array" ref="AA37">SUMPRODUCT(
    INDEX('Master Answer Key'!$B$4:$AU$394,0,ROW(AA37)), 
    INDEX('COMMATS-Correct-Items'!$A$2:$AN$392,0,COLUMN(AA38))
)</f>
        <v>10</v>
      </c>
      <c r="AB37">
        <f t="array" ref="AB37">SUMPRODUCT(
    INDEX('Master Answer Key'!$B$4:$AU$394,0,ROW(AB37)), 
    INDEX('COMMATS-Correct-Items'!$A$2:$AN$392,0,COLUMN(AB38))
)</f>
        <v>11</v>
      </c>
      <c r="AC37">
        <f t="array" ref="AC37">SUMPRODUCT(
    INDEX('Master Answer Key'!$B$4:$AU$394,0,ROW(AC37)), 
    INDEX('COMMATS-Correct-Items'!$A$2:$AN$392,0,COLUMN(AC38))
)</f>
        <v>9</v>
      </c>
      <c r="AD37">
        <f t="array" ref="AD37">SUMPRODUCT(
    INDEX('Master Answer Key'!$B$4:$AU$394,0,ROW(AD37)), 
    INDEX('COMMATS-Correct-Items'!$A$2:$AN$392,0,COLUMN(AD38))
)</f>
        <v>8</v>
      </c>
      <c r="AE37">
        <f t="array" ref="AE37">SUMPRODUCT(
    INDEX('Master Answer Key'!$B$4:$AU$394,0,ROW(AE37)), 
    INDEX('COMMATS-Correct-Items'!$A$2:$AN$392,0,COLUMN(AE38))
)</f>
        <v>9</v>
      </c>
      <c r="AF37">
        <f t="array" ref="AF37">SUMPRODUCT(
    INDEX('Master Answer Key'!$B$4:$AU$394,0,ROW(AF37)), 
    INDEX('COMMATS-Correct-Items'!$A$2:$AN$392,0,COLUMN(AF38))
)</f>
        <v>7</v>
      </c>
      <c r="AG37">
        <f t="array" ref="AG37">SUMPRODUCT(
    INDEX('Master Answer Key'!$B$4:$AU$394,0,ROW(AG37)), 
    INDEX('COMMATS-Correct-Items'!$A$2:$AN$392,0,COLUMN(AG38))
)</f>
        <v>8</v>
      </c>
      <c r="AH37">
        <f t="array" ref="AH37">SUMPRODUCT(
    INDEX('Master Answer Key'!$B$4:$AU$394,0,ROW(AH37)), 
    INDEX('COMMATS-Correct-Items'!$A$2:$AN$392,0,COLUMN(AH38))
)</f>
        <v>7</v>
      </c>
      <c r="AI37">
        <f t="array" ref="AI37">SUMPRODUCT(
    INDEX('Master Answer Key'!$B$4:$AU$394,0,ROW(AI37)), 
    INDEX('COMMATS-Correct-Items'!$A$2:$AN$392,0,COLUMN(AI38))
)</f>
        <v>10</v>
      </c>
      <c r="AJ37">
        <f t="array" ref="AJ37">SUMPRODUCT(
    INDEX('Master Answer Key'!$B$4:$AU$394,0,ROW(AJ37)), 
    INDEX('COMMATS-Correct-Items'!$A$2:$AN$392,0,COLUMN(AJ38))
)</f>
        <v>10</v>
      </c>
      <c r="AK37">
        <f t="array" ref="AK37">SUMPRODUCT(
    INDEX('Master Answer Key'!$B$4:$AU$394,0,ROW(AK37)), 
    INDEX('COMMATS-Correct-Items'!$A$2:$AN$392,0,COLUMN(AK38))
)</f>
        <v>8</v>
      </c>
      <c r="AL37">
        <f t="array" ref="AL37">SUMPRODUCT(
    INDEX('Master Answer Key'!$B$4:$AU$394,0,ROW(AL37)), 
    INDEX('COMMATS-Correct-Items'!$A$2:$AN$392,0,COLUMN(AL38))
)</f>
        <v>9</v>
      </c>
      <c r="AM37">
        <f t="array" ref="AM37">SUMPRODUCT(
    INDEX('Master Answer Key'!$B$4:$AU$394,0,ROW(AM37)), 
    INDEX('COMMATS-Correct-Items'!$A$2:$AN$392,0,COLUMN(AM38))
)</f>
        <v>11</v>
      </c>
      <c r="AN37">
        <f t="array" ref="AN37">SUMPRODUCT(
    INDEX('Master Answer Key'!$B$4:$AU$394,0,ROW(AN37)), 
    INDEX('COMMATS-Correct-Items'!$A$2:$AN$392,0,COLUMN(AN38))
)</f>
        <v>3</v>
      </c>
      <c r="AP37" s="45">
        <v>34.0</v>
      </c>
      <c r="AQ37" s="45">
        <v>11.0</v>
      </c>
      <c r="AR37" s="45">
        <v>0.6</v>
      </c>
      <c r="AS37" s="45">
        <v>7.0</v>
      </c>
    </row>
    <row r="38">
      <c r="A38" s="5" t="s">
        <v>78</v>
      </c>
      <c r="B38">
        <f t="array" ref="B38">SUMPRODUCT(
    INDEX('Master Answer Key'!$B$4:$AU$394,0,ROW(B38)), 
    INDEX('COMMATS-Correct-Items'!$A$2:$AN$392,0,COLUMN(B39))
)</f>
        <v>12</v>
      </c>
      <c r="C38">
        <f t="array" ref="C38">SUMPRODUCT(
    INDEX('Master Answer Key'!$B$4:$AU$394,0,ROW(C38)), 
    INDEX('COMMATS-Correct-Items'!$A$2:$AN$392,0,COLUMN(C39))
)</f>
        <v>10</v>
      </c>
      <c r="D38">
        <f t="array" ref="D38">SUMPRODUCT(
    INDEX('Master Answer Key'!$B$4:$AU$394,0,ROW(D38)), 
    INDEX('COMMATS-Correct-Items'!$A$2:$AN$392,0,COLUMN(D39))
)</f>
        <v>11</v>
      </c>
      <c r="E38">
        <f t="array" ref="E38">SUMPRODUCT(
    INDEX('Master Answer Key'!$B$4:$AU$394,0,ROW(E38)), 
    INDEX('COMMATS-Correct-Items'!$A$2:$AN$392,0,COLUMN(E39))
)</f>
        <v>10</v>
      </c>
      <c r="F38">
        <f t="array" ref="F38">SUMPRODUCT(
    INDEX('Master Answer Key'!$B$4:$AU$394,0,ROW(F38)), 
    INDEX('COMMATS-Correct-Items'!$A$2:$AN$392,0,COLUMN(F39))
)</f>
        <v>10</v>
      </c>
      <c r="G38">
        <f t="array" ref="G38">SUMPRODUCT(
    INDEX('Master Answer Key'!$B$4:$AU$394,0,ROW(G38)), 
    INDEX('COMMATS-Correct-Items'!$A$2:$AN$392,0,COLUMN(G39))
)</f>
        <v>3</v>
      </c>
      <c r="H38">
        <f t="array" ref="H38">SUMPRODUCT(
    INDEX('Master Answer Key'!$B$4:$AU$394,0,ROW(H38)), 
    INDEX('COMMATS-Correct-Items'!$A$2:$AN$392,0,COLUMN(H39))
)</f>
        <v>14</v>
      </c>
      <c r="I38">
        <f t="array" ref="I38">SUMPRODUCT(
    INDEX('Master Answer Key'!$B$4:$AU$394,0,ROW(I38)), 
    INDEX('COMMATS-Correct-Items'!$A$2:$AN$392,0,COLUMN(I39))
)</f>
        <v>8</v>
      </c>
      <c r="J38">
        <f t="array" ref="J38">SUMPRODUCT(
    INDEX('Master Answer Key'!$B$4:$AU$394,0,ROW(J38)), 
    INDEX('COMMATS-Correct-Items'!$A$2:$AN$392,0,COLUMN(J39))
)</f>
        <v>12</v>
      </c>
      <c r="K38">
        <f t="array" ref="K38">SUMPRODUCT(
    INDEX('Master Answer Key'!$B$4:$AU$394,0,ROW(K38)), 
    INDEX('COMMATS-Correct-Items'!$A$2:$AN$392,0,COLUMN(K39))
)</f>
        <v>13</v>
      </c>
      <c r="L38">
        <f t="array" ref="L38">SUMPRODUCT(
    INDEX('Master Answer Key'!$B$4:$AU$394,0,ROW(L38)), 
    INDEX('COMMATS-Correct-Items'!$A$2:$AN$392,0,COLUMN(L39))
)</f>
        <v>11</v>
      </c>
      <c r="M38">
        <f t="array" ref="M38">SUMPRODUCT(
    INDEX('Master Answer Key'!$B$4:$AU$394,0,ROW(M38)), 
    INDEX('COMMATS-Correct-Items'!$A$2:$AN$392,0,COLUMN(M39))
)</f>
        <v>12</v>
      </c>
      <c r="N38">
        <f t="array" ref="N38">SUMPRODUCT(
    INDEX('Master Answer Key'!$B$4:$AU$394,0,ROW(N38)), 
    INDEX('COMMATS-Correct-Items'!$A$2:$AN$392,0,COLUMN(N39))
)</f>
        <v>10</v>
      </c>
      <c r="O38">
        <f t="array" ref="O38">SUMPRODUCT(
    INDEX('Master Answer Key'!$B$4:$AU$394,0,ROW(O38)), 
    INDEX('COMMATS-Correct-Items'!$A$2:$AN$392,0,COLUMN(O39))
)</f>
        <v>14</v>
      </c>
      <c r="P38">
        <f t="array" ref="P38">SUMPRODUCT(
    INDEX('Master Answer Key'!$B$4:$AU$394,0,ROW(P38)), 
    INDEX('COMMATS-Correct-Items'!$A$2:$AN$392,0,COLUMN(P39))
)</f>
        <v>13</v>
      </c>
      <c r="Q38">
        <f t="array" ref="Q38">SUMPRODUCT(
    INDEX('Master Answer Key'!$B$4:$AU$394,0,ROW(Q38)), 
    INDEX('COMMATS-Correct-Items'!$A$2:$AN$392,0,COLUMN(Q39))
)</f>
        <v>11</v>
      </c>
      <c r="R38">
        <f t="array" ref="R38">SUMPRODUCT(
    INDEX('Master Answer Key'!$B$4:$AU$394,0,ROW(R38)), 
    INDEX('COMMATS-Correct-Items'!$A$2:$AN$392,0,COLUMN(R39))
)</f>
        <v>13</v>
      </c>
      <c r="S38">
        <f t="array" ref="S38">SUMPRODUCT(
    INDEX('Master Answer Key'!$B$4:$AU$394,0,ROW(S38)), 
    INDEX('COMMATS-Correct-Items'!$A$2:$AN$392,0,COLUMN(S39))
)</f>
        <v>9</v>
      </c>
      <c r="T38">
        <f t="array" ref="T38">SUMPRODUCT(
    INDEX('Master Answer Key'!$B$4:$AU$394,0,ROW(T38)), 
    INDEX('COMMATS-Correct-Items'!$A$2:$AN$392,0,COLUMN(T39))
)</f>
        <v>13</v>
      </c>
      <c r="U38">
        <f t="array" ref="U38">SUMPRODUCT(
    INDEX('Master Answer Key'!$B$4:$AU$394,0,ROW(U38)), 
    INDEX('COMMATS-Correct-Items'!$A$2:$AN$392,0,COLUMN(U39))
)</f>
        <v>14</v>
      </c>
      <c r="V38">
        <f t="array" ref="V38">SUMPRODUCT(
    INDEX('Master Answer Key'!$B$4:$AU$394,0,ROW(V38)), 
    INDEX('COMMATS-Correct-Items'!$A$2:$AN$392,0,COLUMN(V39))
)</f>
        <v>12</v>
      </c>
      <c r="W38">
        <f t="array" ref="W38">SUMPRODUCT(
    INDEX('Master Answer Key'!$B$4:$AU$394,0,ROW(W38)), 
    INDEX('COMMATS-Correct-Items'!$A$2:$AN$392,0,COLUMN(W39))
)</f>
        <v>3</v>
      </c>
      <c r="X38">
        <f t="array" ref="X38">SUMPRODUCT(
    INDEX('Master Answer Key'!$B$4:$AU$394,0,ROW(X38)), 
    INDEX('COMMATS-Correct-Items'!$A$2:$AN$392,0,COLUMN(X39))
)</f>
        <v>10</v>
      </c>
      <c r="Y38">
        <f t="array" ref="Y38">SUMPRODUCT(
    INDEX('Master Answer Key'!$B$4:$AU$394,0,ROW(Y38)), 
    INDEX('COMMATS-Correct-Items'!$A$2:$AN$392,0,COLUMN(Y39))
)</f>
        <v>2</v>
      </c>
      <c r="Z38">
        <f t="array" ref="Z38">SUMPRODUCT(
    INDEX('Master Answer Key'!$B$4:$AU$394,0,ROW(Z38)), 
    INDEX('COMMATS-Correct-Items'!$A$2:$AN$392,0,COLUMN(Z39))
)</f>
        <v>11</v>
      </c>
      <c r="AA38">
        <f t="array" ref="AA38">SUMPRODUCT(
    INDEX('Master Answer Key'!$B$4:$AU$394,0,ROW(AA38)), 
    INDEX('COMMATS-Correct-Items'!$A$2:$AN$392,0,COLUMN(AA39))
)</f>
        <v>13</v>
      </c>
      <c r="AB38">
        <f t="array" ref="AB38">SUMPRODUCT(
    INDEX('Master Answer Key'!$B$4:$AU$394,0,ROW(AB38)), 
    INDEX('COMMATS-Correct-Items'!$A$2:$AN$392,0,COLUMN(AB39))
)</f>
        <v>14</v>
      </c>
      <c r="AC38">
        <f t="array" ref="AC38">SUMPRODUCT(
    INDEX('Master Answer Key'!$B$4:$AU$394,0,ROW(AC38)), 
    INDEX('COMMATS-Correct-Items'!$A$2:$AN$392,0,COLUMN(AC39))
)</f>
        <v>6</v>
      </c>
      <c r="AD38">
        <f t="array" ref="AD38">SUMPRODUCT(
    INDEX('Master Answer Key'!$B$4:$AU$394,0,ROW(AD38)), 
    INDEX('COMMATS-Correct-Items'!$A$2:$AN$392,0,COLUMN(AD39))
)</f>
        <v>9</v>
      </c>
      <c r="AE38">
        <f t="array" ref="AE38">SUMPRODUCT(
    INDEX('Master Answer Key'!$B$4:$AU$394,0,ROW(AE38)), 
    INDEX('COMMATS-Correct-Items'!$A$2:$AN$392,0,COLUMN(AE39))
)</f>
        <v>11</v>
      </c>
      <c r="AF38">
        <f t="array" ref="AF38">SUMPRODUCT(
    INDEX('Master Answer Key'!$B$4:$AU$394,0,ROW(AF38)), 
    INDEX('COMMATS-Correct-Items'!$A$2:$AN$392,0,COLUMN(AF39))
)</f>
        <v>4</v>
      </c>
      <c r="AG38">
        <f t="array" ref="AG38">SUMPRODUCT(
    INDEX('Master Answer Key'!$B$4:$AU$394,0,ROW(AG38)), 
    INDEX('COMMATS-Correct-Items'!$A$2:$AN$392,0,COLUMN(AG39))
)</f>
        <v>12</v>
      </c>
      <c r="AH38">
        <f t="array" ref="AH38">SUMPRODUCT(
    INDEX('Master Answer Key'!$B$4:$AU$394,0,ROW(AH38)), 
    INDEX('COMMATS-Correct-Items'!$A$2:$AN$392,0,COLUMN(AH39))
)</f>
        <v>9</v>
      </c>
      <c r="AI38">
        <f t="array" ref="AI38">SUMPRODUCT(
    INDEX('Master Answer Key'!$B$4:$AU$394,0,ROW(AI38)), 
    INDEX('COMMATS-Correct-Items'!$A$2:$AN$392,0,COLUMN(AI39))
)</f>
        <v>12</v>
      </c>
      <c r="AJ38">
        <f t="array" ref="AJ38">SUMPRODUCT(
    INDEX('Master Answer Key'!$B$4:$AU$394,0,ROW(AJ38)), 
    INDEX('COMMATS-Correct-Items'!$A$2:$AN$392,0,COLUMN(AJ39))
)</f>
        <v>14</v>
      </c>
      <c r="AK38">
        <f t="array" ref="AK38">SUMPRODUCT(
    INDEX('Master Answer Key'!$B$4:$AU$394,0,ROW(AK38)), 
    INDEX('COMMATS-Correct-Items'!$A$2:$AN$392,0,COLUMN(AK39))
)</f>
        <v>11</v>
      </c>
      <c r="AL38">
        <f t="array" ref="AL38">SUMPRODUCT(
    INDEX('Master Answer Key'!$B$4:$AU$394,0,ROW(AL38)), 
    INDEX('COMMATS-Correct-Items'!$A$2:$AN$392,0,COLUMN(AL39))
)</f>
        <v>12</v>
      </c>
      <c r="AM38">
        <f t="array" ref="AM38">SUMPRODUCT(
    INDEX('Master Answer Key'!$B$4:$AU$394,0,ROW(AM38)), 
    INDEX('COMMATS-Correct-Items'!$A$2:$AN$392,0,COLUMN(AM39))
)</f>
        <v>10</v>
      </c>
      <c r="AN38">
        <f t="array" ref="AN38">SUMPRODUCT(
    INDEX('Master Answer Key'!$B$4:$AU$394,0,ROW(AN38)), 
    INDEX('COMMATS-Correct-Items'!$A$2:$AN$392,0,COLUMN(AN39))
)</f>
        <v>2</v>
      </c>
      <c r="AP38" s="45">
        <v>29.0</v>
      </c>
      <c r="AQ38" s="45">
        <v>16.0</v>
      </c>
      <c r="AR38" s="45">
        <v>0.6</v>
      </c>
      <c r="AS38" s="45">
        <v>10.0</v>
      </c>
    </row>
    <row r="39">
      <c r="A39" s="5" t="s">
        <v>79</v>
      </c>
      <c r="B39">
        <f t="array" ref="B39">SUMPRODUCT(
    INDEX('Master Answer Key'!$B$4:$AU$394,0,ROW(B39)), 
    INDEX('COMMATS-Correct-Items'!$A$2:$AN$392,0,COLUMN(B40))
)</f>
        <v>12</v>
      </c>
      <c r="C39">
        <f t="array" ref="C39">SUMPRODUCT(
    INDEX('Master Answer Key'!$B$4:$AU$394,0,ROW(C39)), 
    INDEX('COMMATS-Correct-Items'!$A$2:$AN$392,0,COLUMN(C40))
)</f>
        <v>10</v>
      </c>
      <c r="D39">
        <f t="array" ref="D39">SUMPRODUCT(
    INDEX('Master Answer Key'!$B$4:$AU$394,0,ROW(D39)), 
    INDEX('COMMATS-Correct-Items'!$A$2:$AN$392,0,COLUMN(D40))
)</f>
        <v>11</v>
      </c>
      <c r="E39">
        <f t="array" ref="E39">SUMPRODUCT(
    INDEX('Master Answer Key'!$B$4:$AU$394,0,ROW(E39)), 
    INDEX('COMMATS-Correct-Items'!$A$2:$AN$392,0,COLUMN(E40))
)</f>
        <v>13</v>
      </c>
      <c r="F39">
        <f t="array" ref="F39">SUMPRODUCT(
    INDEX('Master Answer Key'!$B$4:$AU$394,0,ROW(F39)), 
    INDEX('COMMATS-Correct-Items'!$A$2:$AN$392,0,COLUMN(F40))
)</f>
        <v>9</v>
      </c>
      <c r="G39">
        <f t="array" ref="G39">SUMPRODUCT(
    INDEX('Master Answer Key'!$B$4:$AU$394,0,ROW(G39)), 
    INDEX('COMMATS-Correct-Items'!$A$2:$AN$392,0,COLUMN(G40))
)</f>
        <v>0</v>
      </c>
      <c r="H39">
        <f t="array" ref="H39">SUMPRODUCT(
    INDEX('Master Answer Key'!$B$4:$AU$394,0,ROW(H39)), 
    INDEX('COMMATS-Correct-Items'!$A$2:$AN$392,0,COLUMN(H40))
)</f>
        <v>9</v>
      </c>
      <c r="I39">
        <f t="array" ref="I39">SUMPRODUCT(
    INDEX('Master Answer Key'!$B$4:$AU$394,0,ROW(I39)), 
    INDEX('COMMATS-Correct-Items'!$A$2:$AN$392,0,COLUMN(I40))
)</f>
        <v>6</v>
      </c>
      <c r="J39">
        <f t="array" ref="J39">SUMPRODUCT(
    INDEX('Master Answer Key'!$B$4:$AU$394,0,ROW(J39)), 
    INDEX('COMMATS-Correct-Items'!$A$2:$AN$392,0,COLUMN(J40))
)</f>
        <v>9</v>
      </c>
      <c r="K39">
        <f t="array" ref="K39">SUMPRODUCT(
    INDEX('Master Answer Key'!$B$4:$AU$394,0,ROW(K39)), 
    INDEX('COMMATS-Correct-Items'!$A$2:$AN$392,0,COLUMN(K40))
)</f>
        <v>10</v>
      </c>
      <c r="L39">
        <f t="array" ref="L39">SUMPRODUCT(
    INDEX('Master Answer Key'!$B$4:$AU$394,0,ROW(L39)), 
    INDEX('COMMATS-Correct-Items'!$A$2:$AN$392,0,COLUMN(L40))
)</f>
        <v>9</v>
      </c>
      <c r="M39">
        <f t="array" ref="M39">SUMPRODUCT(
    INDEX('Master Answer Key'!$B$4:$AU$394,0,ROW(M39)), 
    INDEX('COMMATS-Correct-Items'!$A$2:$AN$392,0,COLUMN(M40))
)</f>
        <v>12</v>
      </c>
      <c r="N39">
        <f t="array" ref="N39">SUMPRODUCT(
    INDEX('Master Answer Key'!$B$4:$AU$394,0,ROW(N39)), 
    INDEX('COMMATS-Correct-Items'!$A$2:$AN$392,0,COLUMN(N40))
)</f>
        <v>7</v>
      </c>
      <c r="O39">
        <f t="array" ref="O39">SUMPRODUCT(
    INDEX('Master Answer Key'!$B$4:$AU$394,0,ROW(O39)), 
    INDEX('COMMATS-Correct-Items'!$A$2:$AN$392,0,COLUMN(O40))
)</f>
        <v>9</v>
      </c>
      <c r="P39">
        <f t="array" ref="P39">SUMPRODUCT(
    INDEX('Master Answer Key'!$B$4:$AU$394,0,ROW(P39)), 
    INDEX('COMMATS-Correct-Items'!$A$2:$AN$392,0,COLUMN(P40))
)</f>
        <v>12</v>
      </c>
      <c r="Q39">
        <f t="array" ref="Q39">SUMPRODUCT(
    INDEX('Master Answer Key'!$B$4:$AU$394,0,ROW(Q39)), 
    INDEX('COMMATS-Correct-Items'!$A$2:$AN$392,0,COLUMN(Q40))
)</f>
        <v>10</v>
      </c>
      <c r="R39">
        <f t="array" ref="R39">SUMPRODUCT(
    INDEX('Master Answer Key'!$B$4:$AU$394,0,ROW(R39)), 
    INDEX('COMMATS-Correct-Items'!$A$2:$AN$392,0,COLUMN(R40))
)</f>
        <v>5</v>
      </c>
      <c r="S39">
        <f t="array" ref="S39">SUMPRODUCT(
    INDEX('Master Answer Key'!$B$4:$AU$394,0,ROW(S39)), 
    INDEX('COMMATS-Correct-Items'!$A$2:$AN$392,0,COLUMN(S40))
)</f>
        <v>5</v>
      </c>
      <c r="T39">
        <f t="array" ref="T39">SUMPRODUCT(
    INDEX('Master Answer Key'!$B$4:$AU$394,0,ROW(T39)), 
    INDEX('COMMATS-Correct-Items'!$A$2:$AN$392,0,COLUMN(T40))
)</f>
        <v>12</v>
      </c>
      <c r="U39">
        <f t="array" ref="U39">SUMPRODUCT(
    INDEX('Master Answer Key'!$B$4:$AU$394,0,ROW(U39)), 
    INDEX('COMMATS-Correct-Items'!$A$2:$AN$392,0,COLUMN(U40))
)</f>
        <v>12</v>
      </c>
      <c r="V39">
        <f t="array" ref="V39">SUMPRODUCT(
    INDEX('Master Answer Key'!$B$4:$AU$394,0,ROW(V39)), 
    INDEX('COMMATS-Correct-Items'!$A$2:$AN$392,0,COLUMN(V40))
)</f>
        <v>10</v>
      </c>
      <c r="W39">
        <f t="array" ref="W39">SUMPRODUCT(
    INDEX('Master Answer Key'!$B$4:$AU$394,0,ROW(W39)), 
    INDEX('COMMATS-Correct-Items'!$A$2:$AN$392,0,COLUMN(W40))
)</f>
        <v>0</v>
      </c>
      <c r="X39">
        <f t="array" ref="X39">SUMPRODUCT(
    INDEX('Master Answer Key'!$B$4:$AU$394,0,ROW(X39)), 
    INDEX('COMMATS-Correct-Items'!$A$2:$AN$392,0,COLUMN(X40))
)</f>
        <v>4</v>
      </c>
      <c r="Y39">
        <f t="array" ref="Y39">SUMPRODUCT(
    INDEX('Master Answer Key'!$B$4:$AU$394,0,ROW(Y39)), 
    INDEX('COMMATS-Correct-Items'!$A$2:$AN$392,0,COLUMN(Y40))
)</f>
        <v>0</v>
      </c>
      <c r="Z39">
        <f t="array" ref="Z39">SUMPRODUCT(
    INDEX('Master Answer Key'!$B$4:$AU$394,0,ROW(Z39)), 
    INDEX('COMMATS-Correct-Items'!$A$2:$AN$392,0,COLUMN(Z40))
)</f>
        <v>0</v>
      </c>
      <c r="AA39">
        <f t="array" ref="AA39">SUMPRODUCT(
    INDEX('Master Answer Key'!$B$4:$AU$394,0,ROW(AA39)), 
    INDEX('COMMATS-Correct-Items'!$A$2:$AN$392,0,COLUMN(AA40))
)</f>
        <v>12</v>
      </c>
      <c r="AB39">
        <f t="array" ref="AB39">SUMPRODUCT(
    INDEX('Master Answer Key'!$B$4:$AU$394,0,ROW(AB39)), 
    INDEX('COMMATS-Correct-Items'!$A$2:$AN$392,0,COLUMN(AB40))
)</f>
        <v>11</v>
      </c>
      <c r="AC39">
        <f t="array" ref="AC39">SUMPRODUCT(
    INDEX('Master Answer Key'!$B$4:$AU$394,0,ROW(AC39)), 
    INDEX('COMMATS-Correct-Items'!$A$2:$AN$392,0,COLUMN(AC40))
)</f>
        <v>6</v>
      </c>
      <c r="AD39">
        <f t="array" ref="AD39">SUMPRODUCT(
    INDEX('Master Answer Key'!$B$4:$AU$394,0,ROW(AD39)), 
    INDEX('COMMATS-Correct-Items'!$A$2:$AN$392,0,COLUMN(AD40))
)</f>
        <v>9</v>
      </c>
      <c r="AE39">
        <f t="array" ref="AE39">SUMPRODUCT(
    INDEX('Master Answer Key'!$B$4:$AU$394,0,ROW(AE39)), 
    INDEX('COMMATS-Correct-Items'!$A$2:$AN$392,0,COLUMN(AE40))
)</f>
        <v>6</v>
      </c>
      <c r="AF39">
        <f t="array" ref="AF39">SUMPRODUCT(
    INDEX('Master Answer Key'!$B$4:$AU$394,0,ROW(AF39)), 
    INDEX('COMMATS-Correct-Items'!$A$2:$AN$392,0,COLUMN(AF40))
)</f>
        <v>6</v>
      </c>
      <c r="AG39">
        <f t="array" ref="AG39">SUMPRODUCT(
    INDEX('Master Answer Key'!$B$4:$AU$394,0,ROW(AG39)), 
    INDEX('COMMATS-Correct-Items'!$A$2:$AN$392,0,COLUMN(AG40))
)</f>
        <v>12</v>
      </c>
      <c r="AH39">
        <f t="array" ref="AH39">SUMPRODUCT(
    INDEX('Master Answer Key'!$B$4:$AU$394,0,ROW(AH39)), 
    INDEX('COMMATS-Correct-Items'!$A$2:$AN$392,0,COLUMN(AH40))
)</f>
        <v>14</v>
      </c>
      <c r="AI39">
        <f t="array" ref="AI39">SUMPRODUCT(
    INDEX('Master Answer Key'!$B$4:$AU$394,0,ROW(AI39)), 
    INDEX('COMMATS-Correct-Items'!$A$2:$AN$392,0,COLUMN(AI40))
)</f>
        <v>11</v>
      </c>
      <c r="AJ39">
        <f t="array" ref="AJ39">SUMPRODUCT(
    INDEX('Master Answer Key'!$B$4:$AU$394,0,ROW(AJ39)), 
    INDEX('COMMATS-Correct-Items'!$A$2:$AN$392,0,COLUMN(AJ40))
)</f>
        <v>12</v>
      </c>
      <c r="AK39">
        <f t="array" ref="AK39">SUMPRODUCT(
    INDEX('Master Answer Key'!$B$4:$AU$394,0,ROW(AK39)), 
    INDEX('COMMATS-Correct-Items'!$A$2:$AN$392,0,COLUMN(AK40))
)</f>
        <v>11</v>
      </c>
      <c r="AL39">
        <f t="array" ref="AL39">SUMPRODUCT(
    INDEX('Master Answer Key'!$B$4:$AU$394,0,ROW(AL39)), 
    INDEX('COMMATS-Correct-Items'!$A$2:$AN$392,0,COLUMN(AL40))
)</f>
        <v>2</v>
      </c>
      <c r="AM39">
        <f t="array" ref="AM39">SUMPRODUCT(
    INDEX('Master Answer Key'!$B$4:$AU$394,0,ROW(AM39)), 
    INDEX('COMMATS-Correct-Items'!$A$2:$AN$392,0,COLUMN(AM40))
)</f>
        <v>9</v>
      </c>
      <c r="AN39">
        <f t="array" ref="AN39">SUMPRODUCT(
    INDEX('Master Answer Key'!$B$4:$AU$394,0,ROW(AN39)), 
    INDEX('COMMATS-Correct-Items'!$A$2:$AN$392,0,COLUMN(AN40))
)</f>
        <v>0</v>
      </c>
      <c r="AP39" s="45">
        <v>25.0</v>
      </c>
      <c r="AQ39" s="45">
        <v>14.0</v>
      </c>
      <c r="AR39" s="45">
        <v>0.6</v>
      </c>
      <c r="AS39" s="45">
        <v>9.0</v>
      </c>
    </row>
    <row r="40">
      <c r="A40" s="5" t="s">
        <v>82</v>
      </c>
      <c r="B40">
        <f t="array" ref="B40">SUMPRODUCT(
    INDEX('Master Answer Key'!$B$4:$AU$394,0,ROW(B40)), 
    INDEX('COMMATS-Correct-Items'!$A$2:$AN$392,0,COLUMN(B41))
)</f>
        <v>7</v>
      </c>
      <c r="C40">
        <f t="array" ref="C40">SUMPRODUCT(
    INDEX('Master Answer Key'!$B$4:$AU$394,0,ROW(C40)), 
    INDEX('COMMATS-Correct-Items'!$A$2:$AN$392,0,COLUMN(C41))
)</f>
        <v>7</v>
      </c>
      <c r="D40">
        <f t="array" ref="D40">SUMPRODUCT(
    INDEX('Master Answer Key'!$B$4:$AU$394,0,ROW(D40)), 
    INDEX('COMMATS-Correct-Items'!$A$2:$AN$392,0,COLUMN(D41))
)</f>
        <v>4</v>
      </c>
      <c r="E40">
        <f t="array" ref="E40">SUMPRODUCT(
    INDEX('Master Answer Key'!$B$4:$AU$394,0,ROW(E40)), 
    INDEX('COMMATS-Correct-Items'!$A$2:$AN$392,0,COLUMN(E41))
)</f>
        <v>7</v>
      </c>
      <c r="F40">
        <f t="array" ref="F40">SUMPRODUCT(
    INDEX('Master Answer Key'!$B$4:$AU$394,0,ROW(F40)), 
    INDEX('COMMATS-Correct-Items'!$A$2:$AN$392,0,COLUMN(F41))
)</f>
        <v>6</v>
      </c>
      <c r="G40">
        <f t="array" ref="G40">SUMPRODUCT(
    INDEX('Master Answer Key'!$B$4:$AU$394,0,ROW(G40)), 
    INDEX('COMMATS-Correct-Items'!$A$2:$AN$392,0,COLUMN(G41))
)</f>
        <v>0</v>
      </c>
      <c r="H40">
        <f t="array" ref="H40">SUMPRODUCT(
    INDEX('Master Answer Key'!$B$4:$AU$394,0,ROW(H40)), 
    INDEX('COMMATS-Correct-Items'!$A$2:$AN$392,0,COLUMN(H41))
)</f>
        <v>3</v>
      </c>
      <c r="I40">
        <f t="array" ref="I40">SUMPRODUCT(
    INDEX('Master Answer Key'!$B$4:$AU$394,0,ROW(I40)), 
    INDEX('COMMATS-Correct-Items'!$A$2:$AN$392,0,COLUMN(I41))
)</f>
        <v>3</v>
      </c>
      <c r="J40">
        <f t="array" ref="J40">SUMPRODUCT(
    INDEX('Master Answer Key'!$B$4:$AU$394,0,ROW(J40)), 
    INDEX('COMMATS-Correct-Items'!$A$2:$AN$392,0,COLUMN(J41))
)</f>
        <v>6</v>
      </c>
      <c r="K40">
        <f t="array" ref="K40">SUMPRODUCT(
    INDEX('Master Answer Key'!$B$4:$AU$394,0,ROW(K40)), 
    INDEX('COMMATS-Correct-Items'!$A$2:$AN$392,0,COLUMN(K41))
)</f>
        <v>3</v>
      </c>
      <c r="L40">
        <f t="array" ref="L40">SUMPRODUCT(
    INDEX('Master Answer Key'!$B$4:$AU$394,0,ROW(L40)), 
    INDEX('COMMATS-Correct-Items'!$A$2:$AN$392,0,COLUMN(L41))
)</f>
        <v>6</v>
      </c>
      <c r="M40">
        <f t="array" ref="M40">SUMPRODUCT(
    INDEX('Master Answer Key'!$B$4:$AU$394,0,ROW(M40)), 
    INDEX('COMMATS-Correct-Items'!$A$2:$AN$392,0,COLUMN(M41))
)</f>
        <v>5</v>
      </c>
      <c r="N40">
        <f t="array" ref="N40">SUMPRODUCT(
    INDEX('Master Answer Key'!$B$4:$AU$394,0,ROW(N40)), 
    INDEX('COMMATS-Correct-Items'!$A$2:$AN$392,0,COLUMN(N41))
)</f>
        <v>5</v>
      </c>
      <c r="O40">
        <f t="array" ref="O40">SUMPRODUCT(
    INDEX('Master Answer Key'!$B$4:$AU$394,0,ROW(O40)), 
    INDEX('COMMATS-Correct-Items'!$A$2:$AN$392,0,COLUMN(O41))
)</f>
        <v>4</v>
      </c>
      <c r="P40">
        <f t="array" ref="P40">SUMPRODUCT(
    INDEX('Master Answer Key'!$B$4:$AU$394,0,ROW(P40)), 
    INDEX('COMMATS-Correct-Items'!$A$2:$AN$392,0,COLUMN(P41))
)</f>
        <v>6</v>
      </c>
      <c r="Q40">
        <f t="array" ref="Q40">SUMPRODUCT(
    INDEX('Master Answer Key'!$B$4:$AU$394,0,ROW(Q40)), 
    INDEX('COMMATS-Correct-Items'!$A$2:$AN$392,0,COLUMN(Q41))
)</f>
        <v>3</v>
      </c>
      <c r="R40">
        <f t="array" ref="R40">SUMPRODUCT(
    INDEX('Master Answer Key'!$B$4:$AU$394,0,ROW(R40)), 
    INDEX('COMMATS-Correct-Items'!$A$2:$AN$392,0,COLUMN(R41))
)</f>
        <v>4</v>
      </c>
      <c r="S40">
        <f t="array" ref="S40">SUMPRODUCT(
    INDEX('Master Answer Key'!$B$4:$AU$394,0,ROW(S40)), 
    INDEX('COMMATS-Correct-Items'!$A$2:$AN$392,0,COLUMN(S41))
)</f>
        <v>3</v>
      </c>
      <c r="T40">
        <f t="array" ref="T40">SUMPRODUCT(
    INDEX('Master Answer Key'!$B$4:$AU$394,0,ROW(T40)), 
    INDEX('COMMATS-Correct-Items'!$A$2:$AN$392,0,COLUMN(T41))
)</f>
        <v>4</v>
      </c>
      <c r="U40">
        <f t="array" ref="U40">SUMPRODUCT(
    INDEX('Master Answer Key'!$B$4:$AU$394,0,ROW(U40)), 
    INDEX('COMMATS-Correct-Items'!$A$2:$AN$392,0,COLUMN(U41))
)</f>
        <v>6</v>
      </c>
      <c r="V40">
        <f t="array" ref="V40">SUMPRODUCT(
    INDEX('Master Answer Key'!$B$4:$AU$394,0,ROW(V40)), 
    INDEX('COMMATS-Correct-Items'!$A$2:$AN$392,0,COLUMN(V41))
)</f>
        <v>6</v>
      </c>
      <c r="W40">
        <f t="array" ref="W40">SUMPRODUCT(
    INDEX('Master Answer Key'!$B$4:$AU$394,0,ROW(W40)), 
    INDEX('COMMATS-Correct-Items'!$A$2:$AN$392,0,COLUMN(W41))
)</f>
        <v>0</v>
      </c>
      <c r="X40">
        <f t="array" ref="X40">SUMPRODUCT(
    INDEX('Master Answer Key'!$B$4:$AU$394,0,ROW(X40)), 
    INDEX('COMMATS-Correct-Items'!$A$2:$AN$392,0,COLUMN(X41))
)</f>
        <v>4</v>
      </c>
      <c r="Y40">
        <f t="array" ref="Y40">SUMPRODUCT(
    INDEX('Master Answer Key'!$B$4:$AU$394,0,ROW(Y40)), 
    INDEX('COMMATS-Correct-Items'!$A$2:$AN$392,0,COLUMN(Y41))
)</f>
        <v>0</v>
      </c>
      <c r="Z40">
        <f t="array" ref="Z40">SUMPRODUCT(
    INDEX('Master Answer Key'!$B$4:$AU$394,0,ROW(Z40)), 
    INDEX('COMMATS-Correct-Items'!$A$2:$AN$392,0,COLUMN(Z41))
)</f>
        <v>0</v>
      </c>
      <c r="AA40">
        <f t="array" ref="AA40">SUMPRODUCT(
    INDEX('Master Answer Key'!$B$4:$AU$394,0,ROW(AA40)), 
    INDEX('COMMATS-Correct-Items'!$A$2:$AN$392,0,COLUMN(AA41))
)</f>
        <v>6</v>
      </c>
      <c r="AB40">
        <f t="array" ref="AB40">SUMPRODUCT(
    INDEX('Master Answer Key'!$B$4:$AU$394,0,ROW(AB40)), 
    INDEX('COMMATS-Correct-Items'!$A$2:$AN$392,0,COLUMN(AB41))
)</f>
        <v>6</v>
      </c>
      <c r="AC40">
        <f t="array" ref="AC40">SUMPRODUCT(
    INDEX('Master Answer Key'!$B$4:$AU$394,0,ROW(AC40)), 
    INDEX('COMMATS-Correct-Items'!$A$2:$AN$392,0,COLUMN(AC41))
)</f>
        <v>3</v>
      </c>
      <c r="AD40">
        <f t="array" ref="AD40">SUMPRODUCT(
    INDEX('Master Answer Key'!$B$4:$AU$394,0,ROW(AD40)), 
    INDEX('COMMATS-Correct-Items'!$A$2:$AN$392,0,COLUMN(AD41))
)</f>
        <v>6</v>
      </c>
      <c r="AE40">
        <f t="array" ref="AE40">SUMPRODUCT(
    INDEX('Master Answer Key'!$B$4:$AU$394,0,ROW(AE40)), 
    INDEX('COMMATS-Correct-Items'!$A$2:$AN$392,0,COLUMN(AE41))
)</f>
        <v>3</v>
      </c>
      <c r="AF40">
        <f t="array" ref="AF40">SUMPRODUCT(
    INDEX('Master Answer Key'!$B$4:$AU$394,0,ROW(AF40)), 
    INDEX('COMMATS-Correct-Items'!$A$2:$AN$392,0,COLUMN(AF41))
)</f>
        <v>2</v>
      </c>
      <c r="AG40">
        <f t="array" ref="AG40">SUMPRODUCT(
    INDEX('Master Answer Key'!$B$4:$AU$394,0,ROW(AG40)), 
    INDEX('COMMATS-Correct-Items'!$A$2:$AN$392,0,COLUMN(AG41))
)</f>
        <v>5</v>
      </c>
      <c r="AH40">
        <f t="array" ref="AH40">SUMPRODUCT(
    INDEX('Master Answer Key'!$B$4:$AU$394,0,ROW(AH40)), 
    INDEX('COMMATS-Correct-Items'!$A$2:$AN$392,0,COLUMN(AH41))
)</f>
        <v>5</v>
      </c>
      <c r="AI40">
        <f t="array" ref="AI40">SUMPRODUCT(
    INDEX('Master Answer Key'!$B$4:$AU$394,0,ROW(AI40)), 
    INDEX('COMMATS-Correct-Items'!$A$2:$AN$392,0,COLUMN(AI41))
)</f>
        <v>7</v>
      </c>
      <c r="AJ40">
        <f t="array" ref="AJ40">SUMPRODUCT(
    INDEX('Master Answer Key'!$B$4:$AU$394,0,ROW(AJ40)), 
    INDEX('COMMATS-Correct-Items'!$A$2:$AN$392,0,COLUMN(AJ41))
)</f>
        <v>6</v>
      </c>
      <c r="AK40">
        <f t="array" ref="AK40">SUMPRODUCT(
    INDEX('Master Answer Key'!$B$4:$AU$394,0,ROW(AK40)), 
    INDEX('COMMATS-Correct-Items'!$A$2:$AN$392,0,COLUMN(AK41))
)</f>
        <v>7</v>
      </c>
      <c r="AL40">
        <f t="array" ref="AL40">SUMPRODUCT(
    INDEX('Master Answer Key'!$B$4:$AU$394,0,ROW(AL40)), 
    INDEX('COMMATS-Correct-Items'!$A$2:$AN$392,0,COLUMN(AL41))
)</f>
        <v>3</v>
      </c>
      <c r="AM40">
        <f t="array" ref="AM40">SUMPRODUCT(
    INDEX('Master Answer Key'!$B$4:$AU$394,0,ROW(AM40)), 
    INDEX('COMMATS-Correct-Items'!$A$2:$AN$392,0,COLUMN(AM41))
)</f>
        <v>5</v>
      </c>
      <c r="AN40">
        <f t="array" ref="AN40">SUMPRODUCT(
    INDEX('Master Answer Key'!$B$4:$AU$394,0,ROW(AN40)), 
    INDEX('COMMATS-Correct-Items'!$A$2:$AN$392,0,COLUMN(AN41))
)</f>
        <v>0</v>
      </c>
      <c r="AP40" s="45">
        <v>20.0</v>
      </c>
      <c r="AQ40" s="45">
        <v>7.0</v>
      </c>
      <c r="AR40" s="45">
        <v>0.6</v>
      </c>
      <c r="AS40" s="45">
        <v>5.0</v>
      </c>
    </row>
    <row r="41">
      <c r="A41" s="5" t="s">
        <v>84</v>
      </c>
      <c r="B41">
        <f t="array" ref="B41">SUMPRODUCT(
    INDEX('Master Answer Key'!$B$4:$AU$394,0,ROW(B41)), 
    INDEX('COMMATS-Correct-Items'!$A$2:$AN$392,0,COLUMN(B42))
)</f>
        <v>10</v>
      </c>
      <c r="C41">
        <f t="array" ref="C41">SUMPRODUCT(
    INDEX('Master Answer Key'!$B$4:$AU$394,0,ROW(C41)), 
    INDEX('COMMATS-Correct-Items'!$A$2:$AN$392,0,COLUMN(C42))
)</f>
        <v>10</v>
      </c>
      <c r="D41">
        <f t="array" ref="D41">SUMPRODUCT(
    INDEX('Master Answer Key'!$B$4:$AU$394,0,ROW(D41)), 
    INDEX('COMMATS-Correct-Items'!$A$2:$AN$392,0,COLUMN(D42))
)</f>
        <v>9</v>
      </c>
      <c r="E41">
        <f t="array" ref="E41">SUMPRODUCT(
    INDEX('Master Answer Key'!$B$4:$AU$394,0,ROW(E41)), 
    INDEX('COMMATS-Correct-Items'!$A$2:$AN$392,0,COLUMN(E42))
)</f>
        <v>10</v>
      </c>
      <c r="F41">
        <f t="array" ref="F41">SUMPRODUCT(
    INDEX('Master Answer Key'!$B$4:$AU$394,0,ROW(F41)), 
    INDEX('COMMATS-Correct-Items'!$A$2:$AN$392,0,COLUMN(F42))
)</f>
        <v>11</v>
      </c>
      <c r="G41">
        <f t="array" ref="G41">SUMPRODUCT(
    INDEX('Master Answer Key'!$B$4:$AU$394,0,ROW(G41)), 
    INDEX('COMMATS-Correct-Items'!$A$2:$AN$392,0,COLUMN(G42))
)</f>
        <v>0</v>
      </c>
      <c r="H41">
        <f t="array" ref="H41">SUMPRODUCT(
    INDEX('Master Answer Key'!$B$4:$AU$394,0,ROW(H41)), 
    INDEX('COMMATS-Correct-Items'!$A$2:$AN$392,0,COLUMN(H42))
)</f>
        <v>10</v>
      </c>
      <c r="I41">
        <f t="array" ref="I41">SUMPRODUCT(
    INDEX('Master Answer Key'!$B$4:$AU$394,0,ROW(I41)), 
    INDEX('COMMATS-Correct-Items'!$A$2:$AN$392,0,COLUMN(I42))
)</f>
        <v>7</v>
      </c>
      <c r="J41">
        <f t="array" ref="J41">SUMPRODUCT(
    INDEX('Master Answer Key'!$B$4:$AU$394,0,ROW(J41)), 
    INDEX('COMMATS-Correct-Items'!$A$2:$AN$392,0,COLUMN(J42))
)</f>
        <v>10</v>
      </c>
      <c r="K41">
        <f t="array" ref="K41">SUMPRODUCT(
    INDEX('Master Answer Key'!$B$4:$AU$394,0,ROW(K41)), 
    INDEX('COMMATS-Correct-Items'!$A$2:$AN$392,0,COLUMN(K42))
)</f>
        <v>8</v>
      </c>
      <c r="L41">
        <f t="array" ref="L41">SUMPRODUCT(
    INDEX('Master Answer Key'!$B$4:$AU$394,0,ROW(L41)), 
    INDEX('COMMATS-Correct-Items'!$A$2:$AN$392,0,COLUMN(L42))
)</f>
        <v>9</v>
      </c>
      <c r="M41">
        <f t="array" ref="M41">SUMPRODUCT(
    INDEX('Master Answer Key'!$B$4:$AU$394,0,ROW(M41)), 
    INDEX('COMMATS-Correct-Items'!$A$2:$AN$392,0,COLUMN(M42))
)</f>
        <v>12</v>
      </c>
      <c r="N41">
        <f t="array" ref="N41">SUMPRODUCT(
    INDEX('Master Answer Key'!$B$4:$AU$394,0,ROW(N41)), 
    INDEX('COMMATS-Correct-Items'!$A$2:$AN$392,0,COLUMN(N42))
)</f>
        <v>8</v>
      </c>
      <c r="O41">
        <f t="array" ref="O41">SUMPRODUCT(
    INDEX('Master Answer Key'!$B$4:$AU$394,0,ROW(O41)), 
    INDEX('COMMATS-Correct-Items'!$A$2:$AN$392,0,COLUMN(O42))
)</f>
        <v>10</v>
      </c>
      <c r="P41">
        <f t="array" ref="P41">SUMPRODUCT(
    INDEX('Master Answer Key'!$B$4:$AU$394,0,ROW(P41)), 
    INDEX('COMMATS-Correct-Items'!$A$2:$AN$392,0,COLUMN(P42))
)</f>
        <v>9</v>
      </c>
      <c r="Q41">
        <f t="array" ref="Q41">SUMPRODUCT(
    INDEX('Master Answer Key'!$B$4:$AU$394,0,ROW(Q41)), 
    INDEX('COMMATS-Correct-Items'!$A$2:$AN$392,0,COLUMN(Q42))
)</f>
        <v>8</v>
      </c>
      <c r="R41">
        <f t="array" ref="R41">SUMPRODUCT(
    INDEX('Master Answer Key'!$B$4:$AU$394,0,ROW(R41)), 
    INDEX('COMMATS-Correct-Items'!$A$2:$AN$392,0,COLUMN(R42))
)</f>
        <v>8</v>
      </c>
      <c r="S41">
        <f t="array" ref="S41">SUMPRODUCT(
    INDEX('Master Answer Key'!$B$4:$AU$394,0,ROW(S41)), 
    INDEX('COMMATS-Correct-Items'!$A$2:$AN$392,0,COLUMN(S42))
)</f>
        <v>7</v>
      </c>
      <c r="T41">
        <f t="array" ref="T41">SUMPRODUCT(
    INDEX('Master Answer Key'!$B$4:$AU$394,0,ROW(T41)), 
    INDEX('COMMATS-Correct-Items'!$A$2:$AN$392,0,COLUMN(T42))
)</f>
        <v>11</v>
      </c>
      <c r="U41">
        <f t="array" ref="U41">SUMPRODUCT(
    INDEX('Master Answer Key'!$B$4:$AU$394,0,ROW(U41)), 
    INDEX('COMMATS-Correct-Items'!$A$2:$AN$392,0,COLUMN(U42))
)</f>
        <v>10</v>
      </c>
      <c r="V41">
        <f t="array" ref="V41">SUMPRODUCT(
    INDEX('Master Answer Key'!$B$4:$AU$394,0,ROW(V41)), 
    INDEX('COMMATS-Correct-Items'!$A$2:$AN$392,0,COLUMN(V42))
)</f>
        <v>9</v>
      </c>
      <c r="W41">
        <f t="array" ref="W41">SUMPRODUCT(
    INDEX('Master Answer Key'!$B$4:$AU$394,0,ROW(W41)), 
    INDEX('COMMATS-Correct-Items'!$A$2:$AN$392,0,COLUMN(W42))
)</f>
        <v>0</v>
      </c>
      <c r="X41">
        <f t="array" ref="X41">SUMPRODUCT(
    INDEX('Master Answer Key'!$B$4:$AU$394,0,ROW(X41)), 
    INDEX('COMMATS-Correct-Items'!$A$2:$AN$392,0,COLUMN(X42))
)</f>
        <v>5</v>
      </c>
      <c r="Y41">
        <f t="array" ref="Y41">SUMPRODUCT(
    INDEX('Master Answer Key'!$B$4:$AU$394,0,ROW(Y41)), 
    INDEX('COMMATS-Correct-Items'!$A$2:$AN$392,0,COLUMN(Y42))
)</f>
        <v>0</v>
      </c>
      <c r="Z41">
        <f t="array" ref="Z41">SUMPRODUCT(
    INDEX('Master Answer Key'!$B$4:$AU$394,0,ROW(Z41)), 
    INDEX('COMMATS-Correct-Items'!$A$2:$AN$392,0,COLUMN(Z42))
)</f>
        <v>0</v>
      </c>
      <c r="AA41">
        <f t="array" ref="AA41">SUMPRODUCT(
    INDEX('Master Answer Key'!$B$4:$AU$394,0,ROW(AA41)), 
    INDEX('COMMATS-Correct-Items'!$A$2:$AN$392,0,COLUMN(AA42))
)</f>
        <v>11</v>
      </c>
      <c r="AB41">
        <f t="array" ref="AB41">SUMPRODUCT(
    INDEX('Master Answer Key'!$B$4:$AU$394,0,ROW(AB41)), 
    INDEX('COMMATS-Correct-Items'!$A$2:$AN$392,0,COLUMN(AB42))
)</f>
        <v>7</v>
      </c>
      <c r="AC41">
        <f t="array" ref="AC41">SUMPRODUCT(
    INDEX('Master Answer Key'!$B$4:$AU$394,0,ROW(AC41)), 
    INDEX('COMMATS-Correct-Items'!$A$2:$AN$392,0,COLUMN(AC42))
)</f>
        <v>5</v>
      </c>
      <c r="AD41">
        <f t="array" ref="AD41">SUMPRODUCT(
    INDEX('Master Answer Key'!$B$4:$AU$394,0,ROW(AD41)), 
    INDEX('COMMATS-Correct-Items'!$A$2:$AN$392,0,COLUMN(AD42))
)</f>
        <v>10</v>
      </c>
      <c r="AE41">
        <f t="array" ref="AE41">SUMPRODUCT(
    INDEX('Master Answer Key'!$B$4:$AU$394,0,ROW(AE41)), 
    INDEX('COMMATS-Correct-Items'!$A$2:$AN$392,0,COLUMN(AE42))
)</f>
        <v>8</v>
      </c>
      <c r="AF41">
        <f t="array" ref="AF41">SUMPRODUCT(
    INDEX('Master Answer Key'!$B$4:$AU$394,0,ROW(AF41)), 
    INDEX('COMMATS-Correct-Items'!$A$2:$AN$392,0,COLUMN(AF42))
)</f>
        <v>4</v>
      </c>
      <c r="AG41">
        <f t="array" ref="AG41">SUMPRODUCT(
    INDEX('Master Answer Key'!$B$4:$AU$394,0,ROW(AG41)), 
    INDEX('COMMATS-Correct-Items'!$A$2:$AN$392,0,COLUMN(AG42))
)</f>
        <v>8</v>
      </c>
      <c r="AH41">
        <f t="array" ref="AH41">SUMPRODUCT(
    INDEX('Master Answer Key'!$B$4:$AU$394,0,ROW(AH41)), 
    INDEX('COMMATS-Correct-Items'!$A$2:$AN$392,0,COLUMN(AH42))
)</f>
        <v>11</v>
      </c>
      <c r="AI41">
        <f t="array" ref="AI41">SUMPRODUCT(
    INDEX('Master Answer Key'!$B$4:$AU$394,0,ROW(AI41)), 
    INDEX('COMMATS-Correct-Items'!$A$2:$AN$392,0,COLUMN(AI42))
)</f>
        <v>11</v>
      </c>
      <c r="AJ41">
        <f t="array" ref="AJ41">SUMPRODUCT(
    INDEX('Master Answer Key'!$B$4:$AU$394,0,ROW(AJ41)), 
    INDEX('COMMATS-Correct-Items'!$A$2:$AN$392,0,COLUMN(AJ42))
)</f>
        <v>8</v>
      </c>
      <c r="AK41">
        <f t="array" ref="AK41">SUMPRODUCT(
    INDEX('Master Answer Key'!$B$4:$AU$394,0,ROW(AK41)), 
    INDEX('COMMATS-Correct-Items'!$A$2:$AN$392,0,COLUMN(AK42))
)</f>
        <v>10</v>
      </c>
      <c r="AL41">
        <f t="array" ref="AL41">SUMPRODUCT(
    INDEX('Master Answer Key'!$B$4:$AU$394,0,ROW(AL41)), 
    INDEX('COMMATS-Correct-Items'!$A$2:$AN$392,0,COLUMN(AL42))
)</f>
        <v>4</v>
      </c>
      <c r="AM41">
        <f t="array" ref="AM41">SUMPRODUCT(
    INDEX('Master Answer Key'!$B$4:$AU$394,0,ROW(AM41)), 
    INDEX('COMMATS-Correct-Items'!$A$2:$AN$392,0,COLUMN(AM42))
)</f>
        <v>7</v>
      </c>
      <c r="AN41">
        <f t="array" ref="AN41">SUMPRODUCT(
    INDEX('Master Answer Key'!$B$4:$AU$394,0,ROW(AN41)), 
    INDEX('COMMATS-Correct-Items'!$A$2:$AN$392,0,COLUMN(AN42))
)</f>
        <v>0</v>
      </c>
      <c r="AP41" s="45">
        <v>26.0</v>
      </c>
      <c r="AQ41" s="45">
        <v>12.0</v>
      </c>
      <c r="AR41" s="45">
        <v>0.6</v>
      </c>
      <c r="AS41" s="45">
        <v>8.0</v>
      </c>
    </row>
    <row r="42">
      <c r="A42" s="5" t="s">
        <v>85</v>
      </c>
      <c r="B42">
        <f t="array" ref="B42">SUMPRODUCT(
    INDEX('Master Answer Key'!$B$4:$AU$394,0,ROW(B42)), 
    INDEX('COMMATS-Correct-Items'!$A$2:$AN$392,0,COLUMN(B43))
)</f>
        <v>6</v>
      </c>
      <c r="C42">
        <f t="array" ref="C42">SUMPRODUCT(
    INDEX('Master Answer Key'!$B$4:$AU$394,0,ROW(C42)), 
    INDEX('COMMATS-Correct-Items'!$A$2:$AN$392,0,COLUMN(C43))
)</f>
        <v>6</v>
      </c>
      <c r="D42">
        <f t="array" ref="D42">SUMPRODUCT(
    INDEX('Master Answer Key'!$B$4:$AU$394,0,ROW(D42)), 
    INDEX('COMMATS-Correct-Items'!$A$2:$AN$392,0,COLUMN(D43))
)</f>
        <v>5</v>
      </c>
      <c r="E42">
        <f t="array" ref="E42">SUMPRODUCT(
    INDEX('Master Answer Key'!$B$4:$AU$394,0,ROW(E42)), 
    INDEX('COMMATS-Correct-Items'!$A$2:$AN$392,0,COLUMN(E43))
)</f>
        <v>9</v>
      </c>
      <c r="F42">
        <f t="array" ref="F42">SUMPRODUCT(
    INDEX('Master Answer Key'!$B$4:$AU$394,0,ROW(F42)), 
    INDEX('COMMATS-Correct-Items'!$A$2:$AN$392,0,COLUMN(F43))
)</f>
        <v>9</v>
      </c>
      <c r="G42">
        <f t="array" ref="G42">SUMPRODUCT(
    INDEX('Master Answer Key'!$B$4:$AU$394,0,ROW(G42)), 
    INDEX('COMMATS-Correct-Items'!$A$2:$AN$392,0,COLUMN(G43))
)</f>
        <v>0</v>
      </c>
      <c r="H42">
        <f t="array" ref="H42">SUMPRODUCT(
    INDEX('Master Answer Key'!$B$4:$AU$394,0,ROW(H42)), 
    INDEX('COMMATS-Correct-Items'!$A$2:$AN$392,0,COLUMN(H43))
)</f>
        <v>5</v>
      </c>
      <c r="I42">
        <f t="array" ref="I42">SUMPRODUCT(
    INDEX('Master Answer Key'!$B$4:$AU$394,0,ROW(I42)), 
    INDEX('COMMATS-Correct-Items'!$A$2:$AN$392,0,COLUMN(I43))
)</f>
        <v>4</v>
      </c>
      <c r="J42">
        <f t="array" ref="J42">SUMPRODUCT(
    INDEX('Master Answer Key'!$B$4:$AU$394,0,ROW(J42)), 
    INDEX('COMMATS-Correct-Items'!$A$2:$AN$392,0,COLUMN(J43))
)</f>
        <v>6</v>
      </c>
      <c r="K42">
        <f t="array" ref="K42">SUMPRODUCT(
    INDEX('Master Answer Key'!$B$4:$AU$394,0,ROW(K42)), 
    INDEX('COMMATS-Correct-Items'!$A$2:$AN$392,0,COLUMN(K43))
)</f>
        <v>5</v>
      </c>
      <c r="L42">
        <f t="array" ref="L42">SUMPRODUCT(
    INDEX('Master Answer Key'!$B$4:$AU$394,0,ROW(L42)), 
    INDEX('COMMATS-Correct-Items'!$A$2:$AN$392,0,COLUMN(L43))
)</f>
        <v>7</v>
      </c>
      <c r="M42">
        <f t="array" ref="M42">SUMPRODUCT(
    INDEX('Master Answer Key'!$B$4:$AU$394,0,ROW(M42)), 
    INDEX('COMMATS-Correct-Items'!$A$2:$AN$392,0,COLUMN(M43))
)</f>
        <v>7</v>
      </c>
      <c r="N42">
        <f t="array" ref="N42">SUMPRODUCT(
    INDEX('Master Answer Key'!$B$4:$AU$394,0,ROW(N42)), 
    INDEX('COMMATS-Correct-Items'!$A$2:$AN$392,0,COLUMN(N43))
)</f>
        <v>4</v>
      </c>
      <c r="O42">
        <f t="array" ref="O42">SUMPRODUCT(
    INDEX('Master Answer Key'!$B$4:$AU$394,0,ROW(O42)), 
    INDEX('COMMATS-Correct-Items'!$A$2:$AN$392,0,COLUMN(O43))
)</f>
        <v>6</v>
      </c>
      <c r="P42">
        <f t="array" ref="P42">SUMPRODUCT(
    INDEX('Master Answer Key'!$B$4:$AU$394,0,ROW(P42)), 
    INDEX('COMMATS-Correct-Items'!$A$2:$AN$392,0,COLUMN(P43))
)</f>
        <v>6</v>
      </c>
      <c r="Q42">
        <f t="array" ref="Q42">SUMPRODUCT(
    INDEX('Master Answer Key'!$B$4:$AU$394,0,ROW(Q42)), 
    INDEX('COMMATS-Correct-Items'!$A$2:$AN$392,0,COLUMN(Q43))
)</f>
        <v>4</v>
      </c>
      <c r="R42">
        <f t="array" ref="R42">SUMPRODUCT(
    INDEX('Master Answer Key'!$B$4:$AU$394,0,ROW(R42)), 
    INDEX('COMMATS-Correct-Items'!$A$2:$AN$392,0,COLUMN(R43))
)</f>
        <v>5</v>
      </c>
      <c r="S42">
        <f t="array" ref="S42">SUMPRODUCT(
    INDEX('Master Answer Key'!$B$4:$AU$394,0,ROW(S42)), 
    INDEX('COMMATS-Correct-Items'!$A$2:$AN$392,0,COLUMN(S43))
)</f>
        <v>1</v>
      </c>
      <c r="T42">
        <f t="array" ref="T42">SUMPRODUCT(
    INDEX('Master Answer Key'!$B$4:$AU$394,0,ROW(T42)), 
    INDEX('COMMATS-Correct-Items'!$A$2:$AN$392,0,COLUMN(T43))
)</f>
        <v>4</v>
      </c>
      <c r="U42">
        <f t="array" ref="U42">SUMPRODUCT(
    INDEX('Master Answer Key'!$B$4:$AU$394,0,ROW(U42)), 
    INDEX('COMMATS-Correct-Items'!$A$2:$AN$392,0,COLUMN(U43))
)</f>
        <v>6</v>
      </c>
      <c r="V42">
        <f t="array" ref="V42">SUMPRODUCT(
    INDEX('Master Answer Key'!$B$4:$AU$394,0,ROW(V42)), 
    INDEX('COMMATS-Correct-Items'!$A$2:$AN$392,0,COLUMN(V43))
)</f>
        <v>6</v>
      </c>
      <c r="W42">
        <f t="array" ref="W42">SUMPRODUCT(
    INDEX('Master Answer Key'!$B$4:$AU$394,0,ROW(W42)), 
    INDEX('COMMATS-Correct-Items'!$A$2:$AN$392,0,COLUMN(W43))
)</f>
        <v>0</v>
      </c>
      <c r="X42">
        <f t="array" ref="X42">SUMPRODUCT(
    INDEX('Master Answer Key'!$B$4:$AU$394,0,ROW(X42)), 
    INDEX('COMMATS-Correct-Items'!$A$2:$AN$392,0,COLUMN(X43))
)</f>
        <v>2</v>
      </c>
      <c r="Y42">
        <f t="array" ref="Y42">SUMPRODUCT(
    INDEX('Master Answer Key'!$B$4:$AU$394,0,ROW(Y42)), 
    INDEX('COMMATS-Correct-Items'!$A$2:$AN$392,0,COLUMN(Y43))
)</f>
        <v>0</v>
      </c>
      <c r="Z42">
        <f t="array" ref="Z42">SUMPRODUCT(
    INDEX('Master Answer Key'!$B$4:$AU$394,0,ROW(Z42)), 
    INDEX('COMMATS-Correct-Items'!$A$2:$AN$392,0,COLUMN(Z43))
)</f>
        <v>0</v>
      </c>
      <c r="AA42">
        <f t="array" ref="AA42">SUMPRODUCT(
    INDEX('Master Answer Key'!$B$4:$AU$394,0,ROW(AA42)), 
    INDEX('COMMATS-Correct-Items'!$A$2:$AN$392,0,COLUMN(AA43))
)</f>
        <v>7</v>
      </c>
      <c r="AB42">
        <f t="array" ref="AB42">SUMPRODUCT(
    INDEX('Master Answer Key'!$B$4:$AU$394,0,ROW(AB42)), 
    INDEX('COMMATS-Correct-Items'!$A$2:$AN$392,0,COLUMN(AB43))
)</f>
        <v>6</v>
      </c>
      <c r="AC42">
        <f t="array" ref="AC42">SUMPRODUCT(
    INDEX('Master Answer Key'!$B$4:$AU$394,0,ROW(AC42)), 
    INDEX('COMMATS-Correct-Items'!$A$2:$AN$392,0,COLUMN(AC43))
)</f>
        <v>4</v>
      </c>
      <c r="AD42">
        <f t="array" ref="AD42">SUMPRODUCT(
    INDEX('Master Answer Key'!$B$4:$AU$394,0,ROW(AD42)), 
    INDEX('COMMATS-Correct-Items'!$A$2:$AN$392,0,COLUMN(AD43))
)</f>
        <v>6</v>
      </c>
      <c r="AE42">
        <f t="array" ref="AE42">SUMPRODUCT(
    INDEX('Master Answer Key'!$B$4:$AU$394,0,ROW(AE42)), 
    INDEX('COMMATS-Correct-Items'!$A$2:$AN$392,0,COLUMN(AE43))
)</f>
        <v>3</v>
      </c>
      <c r="AF42">
        <f t="array" ref="AF42">SUMPRODUCT(
    INDEX('Master Answer Key'!$B$4:$AU$394,0,ROW(AF42)), 
    INDEX('COMMATS-Correct-Items'!$A$2:$AN$392,0,COLUMN(AF43))
)</f>
        <v>4</v>
      </c>
      <c r="AG42">
        <f t="array" ref="AG42">SUMPRODUCT(
    INDEX('Master Answer Key'!$B$4:$AU$394,0,ROW(AG42)), 
    INDEX('COMMATS-Correct-Items'!$A$2:$AN$392,0,COLUMN(AG43))
)</f>
        <v>8</v>
      </c>
      <c r="AH42">
        <f t="array" ref="AH42">SUMPRODUCT(
    INDEX('Master Answer Key'!$B$4:$AU$394,0,ROW(AH42)), 
    INDEX('COMMATS-Correct-Items'!$A$2:$AN$392,0,COLUMN(AH43))
)</f>
        <v>8</v>
      </c>
      <c r="AI42">
        <f t="array" ref="AI42">SUMPRODUCT(
    INDEX('Master Answer Key'!$B$4:$AU$394,0,ROW(AI42)), 
    INDEX('COMMATS-Correct-Items'!$A$2:$AN$392,0,COLUMN(AI43))
)</f>
        <v>5</v>
      </c>
      <c r="AJ42">
        <f t="array" ref="AJ42">SUMPRODUCT(
    INDEX('Master Answer Key'!$B$4:$AU$394,0,ROW(AJ42)), 
    INDEX('COMMATS-Correct-Items'!$A$2:$AN$392,0,COLUMN(AJ43))
)</f>
        <v>6</v>
      </c>
      <c r="AK42">
        <f t="array" ref="AK42">SUMPRODUCT(
    INDEX('Master Answer Key'!$B$4:$AU$394,0,ROW(AK42)), 
    INDEX('COMMATS-Correct-Items'!$A$2:$AN$392,0,COLUMN(AK43))
)</f>
        <v>5</v>
      </c>
      <c r="AL42">
        <f t="array" ref="AL42">SUMPRODUCT(
    INDEX('Master Answer Key'!$B$4:$AU$394,0,ROW(AL42)), 
    INDEX('COMMATS-Correct-Items'!$A$2:$AN$392,0,COLUMN(AL43))
)</f>
        <v>4</v>
      </c>
      <c r="AM42">
        <f t="array" ref="AM42">SUMPRODUCT(
    INDEX('Master Answer Key'!$B$4:$AU$394,0,ROW(AM42)), 
    INDEX('COMMATS-Correct-Items'!$A$2:$AN$392,0,COLUMN(AM43))
)</f>
        <v>2</v>
      </c>
      <c r="AN42">
        <f t="array" ref="AN42">SUMPRODUCT(
    INDEX('Master Answer Key'!$B$4:$AU$394,0,ROW(AN42)), 
    INDEX('COMMATS-Correct-Items'!$A$2:$AN$392,0,COLUMN(AN43))
)</f>
        <v>0</v>
      </c>
      <c r="AP42" s="45">
        <v>17.0</v>
      </c>
      <c r="AQ42" s="45">
        <v>9.0</v>
      </c>
      <c r="AR42" s="45">
        <v>0.6</v>
      </c>
      <c r="AS42" s="45">
        <v>6.0</v>
      </c>
    </row>
    <row r="43">
      <c r="A43" s="5" t="s">
        <v>88</v>
      </c>
      <c r="B43">
        <f t="array" ref="B43">SUMPRODUCT(
    INDEX('Master Answer Key'!$B$4:$AU$394,0,ROW(B43)), 
    INDEX('COMMATS-Correct-Items'!$A$2:$AN$392,0,COLUMN(B44))
)</f>
        <v>12</v>
      </c>
      <c r="C43">
        <f t="array" ref="C43">SUMPRODUCT(
    INDEX('Master Answer Key'!$B$4:$AU$394,0,ROW(C43)), 
    INDEX('COMMATS-Correct-Items'!$A$2:$AN$392,0,COLUMN(C44))
)</f>
        <v>10</v>
      </c>
      <c r="D43">
        <f t="array" ref="D43">SUMPRODUCT(
    INDEX('Master Answer Key'!$B$4:$AU$394,0,ROW(D43)), 
    INDEX('COMMATS-Correct-Items'!$A$2:$AN$392,0,COLUMN(D44))
)</f>
        <v>10</v>
      </c>
      <c r="E43">
        <f t="array" ref="E43">SUMPRODUCT(
    INDEX('Master Answer Key'!$B$4:$AU$394,0,ROW(E43)), 
    INDEX('COMMATS-Correct-Items'!$A$2:$AN$392,0,COLUMN(E44))
)</f>
        <v>13</v>
      </c>
      <c r="F43">
        <f t="array" ref="F43">SUMPRODUCT(
    INDEX('Master Answer Key'!$B$4:$AU$394,0,ROW(F43)), 
    INDEX('COMMATS-Correct-Items'!$A$2:$AN$392,0,COLUMN(F44))
)</f>
        <v>9</v>
      </c>
      <c r="G43">
        <f t="array" ref="G43">SUMPRODUCT(
    INDEX('Master Answer Key'!$B$4:$AU$394,0,ROW(G43)), 
    INDEX('COMMATS-Correct-Items'!$A$2:$AN$392,0,COLUMN(G44))
)</f>
        <v>0</v>
      </c>
      <c r="H43">
        <f t="array" ref="H43">SUMPRODUCT(
    INDEX('Master Answer Key'!$B$4:$AU$394,0,ROW(H43)), 
    INDEX('COMMATS-Correct-Items'!$A$2:$AN$392,0,COLUMN(H44))
)</f>
        <v>9</v>
      </c>
      <c r="I43">
        <f t="array" ref="I43">SUMPRODUCT(
    INDEX('Master Answer Key'!$B$4:$AU$394,0,ROW(I43)), 
    INDEX('COMMATS-Correct-Items'!$A$2:$AN$392,0,COLUMN(I44))
)</f>
        <v>4</v>
      </c>
      <c r="J43">
        <f t="array" ref="J43">SUMPRODUCT(
    INDEX('Master Answer Key'!$B$4:$AU$394,0,ROW(J43)), 
    INDEX('COMMATS-Correct-Items'!$A$2:$AN$392,0,COLUMN(J44))
)</f>
        <v>9</v>
      </c>
      <c r="K43">
        <f t="array" ref="K43">SUMPRODUCT(
    INDEX('Master Answer Key'!$B$4:$AU$394,0,ROW(K43)), 
    INDEX('COMMATS-Correct-Items'!$A$2:$AN$392,0,COLUMN(K44))
)</f>
        <v>9</v>
      </c>
      <c r="L43">
        <f t="array" ref="L43">SUMPRODUCT(
    INDEX('Master Answer Key'!$B$4:$AU$394,0,ROW(L43)), 
    INDEX('COMMATS-Correct-Items'!$A$2:$AN$392,0,COLUMN(L44))
)</f>
        <v>6</v>
      </c>
      <c r="M43">
        <f t="array" ref="M43">SUMPRODUCT(
    INDEX('Master Answer Key'!$B$4:$AU$394,0,ROW(M43)), 
    INDEX('COMMATS-Correct-Items'!$A$2:$AN$392,0,COLUMN(M44))
)</f>
        <v>10</v>
      </c>
      <c r="N43">
        <f t="array" ref="N43">SUMPRODUCT(
    INDEX('Master Answer Key'!$B$4:$AU$394,0,ROW(N43)), 
    INDEX('COMMATS-Correct-Items'!$A$2:$AN$392,0,COLUMN(N44))
)</f>
        <v>6</v>
      </c>
      <c r="O43">
        <f t="array" ref="O43">SUMPRODUCT(
    INDEX('Master Answer Key'!$B$4:$AU$394,0,ROW(O43)), 
    INDEX('COMMATS-Correct-Items'!$A$2:$AN$392,0,COLUMN(O44))
)</f>
        <v>7</v>
      </c>
      <c r="P43">
        <f t="array" ref="P43">SUMPRODUCT(
    INDEX('Master Answer Key'!$B$4:$AU$394,0,ROW(P43)), 
    INDEX('COMMATS-Correct-Items'!$A$2:$AN$392,0,COLUMN(P44))
)</f>
        <v>12</v>
      </c>
      <c r="Q43">
        <f t="array" ref="Q43">SUMPRODUCT(
    INDEX('Master Answer Key'!$B$4:$AU$394,0,ROW(Q43)), 
    INDEX('COMMATS-Correct-Items'!$A$2:$AN$392,0,COLUMN(Q44))
)</f>
        <v>9</v>
      </c>
      <c r="R43">
        <f t="array" ref="R43">SUMPRODUCT(
    INDEX('Master Answer Key'!$B$4:$AU$394,0,ROW(R43)), 
    INDEX('COMMATS-Correct-Items'!$A$2:$AN$392,0,COLUMN(R44))
)</f>
        <v>6</v>
      </c>
      <c r="S43">
        <f t="array" ref="S43">SUMPRODUCT(
    INDEX('Master Answer Key'!$B$4:$AU$394,0,ROW(S43)), 
    INDEX('COMMATS-Correct-Items'!$A$2:$AN$392,0,COLUMN(S44))
)</f>
        <v>5</v>
      </c>
      <c r="T43">
        <f t="array" ref="T43">SUMPRODUCT(
    INDEX('Master Answer Key'!$B$4:$AU$394,0,ROW(T43)), 
    INDEX('COMMATS-Correct-Items'!$A$2:$AN$392,0,COLUMN(T44))
)</f>
        <v>12</v>
      </c>
      <c r="U43">
        <f t="array" ref="U43">SUMPRODUCT(
    INDEX('Master Answer Key'!$B$4:$AU$394,0,ROW(U43)), 
    INDEX('COMMATS-Correct-Items'!$A$2:$AN$392,0,COLUMN(U44))
)</f>
        <v>11</v>
      </c>
      <c r="V43">
        <f t="array" ref="V43">SUMPRODUCT(
    INDEX('Master Answer Key'!$B$4:$AU$394,0,ROW(V43)), 
    INDEX('COMMATS-Correct-Items'!$A$2:$AN$392,0,COLUMN(V44))
)</f>
        <v>9</v>
      </c>
      <c r="W43">
        <f t="array" ref="W43">SUMPRODUCT(
    INDEX('Master Answer Key'!$B$4:$AU$394,0,ROW(W43)), 
    INDEX('COMMATS-Correct-Items'!$A$2:$AN$392,0,COLUMN(W44))
)</f>
        <v>0</v>
      </c>
      <c r="X43">
        <f t="array" ref="X43">SUMPRODUCT(
    INDEX('Master Answer Key'!$B$4:$AU$394,0,ROW(X43)), 
    INDEX('COMMATS-Correct-Items'!$A$2:$AN$392,0,COLUMN(X44))
)</f>
        <v>3</v>
      </c>
      <c r="Y43">
        <f t="array" ref="Y43">SUMPRODUCT(
    INDEX('Master Answer Key'!$B$4:$AU$394,0,ROW(Y43)), 
    INDEX('COMMATS-Correct-Items'!$A$2:$AN$392,0,COLUMN(Y44))
)</f>
        <v>0</v>
      </c>
      <c r="Z43">
        <f t="array" ref="Z43">SUMPRODUCT(
    INDEX('Master Answer Key'!$B$4:$AU$394,0,ROW(Z43)), 
    INDEX('COMMATS-Correct-Items'!$A$2:$AN$392,0,COLUMN(Z44))
)</f>
        <v>0</v>
      </c>
      <c r="AA43">
        <f t="array" ref="AA43">SUMPRODUCT(
    INDEX('Master Answer Key'!$B$4:$AU$394,0,ROW(AA43)), 
    INDEX('COMMATS-Correct-Items'!$A$2:$AN$392,0,COLUMN(AA44))
)</f>
        <v>12</v>
      </c>
      <c r="AB43">
        <f t="array" ref="AB43">SUMPRODUCT(
    INDEX('Master Answer Key'!$B$4:$AU$394,0,ROW(AB43)), 
    INDEX('COMMATS-Correct-Items'!$A$2:$AN$392,0,COLUMN(AB44))
)</f>
        <v>11</v>
      </c>
      <c r="AC43">
        <f t="array" ref="AC43">SUMPRODUCT(
    INDEX('Master Answer Key'!$B$4:$AU$394,0,ROW(AC43)), 
    INDEX('COMMATS-Correct-Items'!$A$2:$AN$392,0,COLUMN(AC44))
)</f>
        <v>4</v>
      </c>
      <c r="AD43">
        <f t="array" ref="AD43">SUMPRODUCT(
    INDEX('Master Answer Key'!$B$4:$AU$394,0,ROW(AD43)), 
    INDEX('COMMATS-Correct-Items'!$A$2:$AN$392,0,COLUMN(AD44))
)</f>
        <v>8</v>
      </c>
      <c r="AE43">
        <f t="array" ref="AE43">SUMPRODUCT(
    INDEX('Master Answer Key'!$B$4:$AU$394,0,ROW(AE43)), 
    INDEX('COMMATS-Correct-Items'!$A$2:$AN$392,0,COLUMN(AE44))
)</f>
        <v>6</v>
      </c>
      <c r="AF43">
        <f t="array" ref="AF43">SUMPRODUCT(
    INDEX('Master Answer Key'!$B$4:$AU$394,0,ROW(AF43)), 
    INDEX('COMMATS-Correct-Items'!$A$2:$AN$392,0,COLUMN(AF44))
)</f>
        <v>4</v>
      </c>
      <c r="AG43">
        <f t="array" ref="AG43">SUMPRODUCT(
    INDEX('Master Answer Key'!$B$4:$AU$394,0,ROW(AG43)), 
    INDEX('COMMATS-Correct-Items'!$A$2:$AN$392,0,COLUMN(AG44))
)</f>
        <v>11</v>
      </c>
      <c r="AH43">
        <f t="array" ref="AH43">SUMPRODUCT(
    INDEX('Master Answer Key'!$B$4:$AU$394,0,ROW(AH43)), 
    INDEX('COMMATS-Correct-Items'!$A$2:$AN$392,0,COLUMN(AH44))
)</f>
        <v>13</v>
      </c>
      <c r="AI43">
        <f t="array" ref="AI43">SUMPRODUCT(
    INDEX('Master Answer Key'!$B$4:$AU$394,0,ROW(AI43)), 
    INDEX('COMMATS-Correct-Items'!$A$2:$AN$392,0,COLUMN(AI44))
)</f>
        <v>9</v>
      </c>
      <c r="AJ43">
        <f t="array" ref="AJ43">SUMPRODUCT(
    INDEX('Master Answer Key'!$B$4:$AU$394,0,ROW(AJ43)), 
    INDEX('COMMATS-Correct-Items'!$A$2:$AN$392,0,COLUMN(AJ44))
)</f>
        <v>12</v>
      </c>
      <c r="AK43">
        <f t="array" ref="AK43">SUMPRODUCT(
    INDEX('Master Answer Key'!$B$4:$AU$394,0,ROW(AK43)), 
    INDEX('COMMATS-Correct-Items'!$A$2:$AN$392,0,COLUMN(AK44))
)</f>
        <v>10</v>
      </c>
      <c r="AL43">
        <f t="array" ref="AL43">SUMPRODUCT(
    INDEX('Master Answer Key'!$B$4:$AU$394,0,ROW(AL43)), 
    INDEX('COMMATS-Correct-Items'!$A$2:$AN$392,0,COLUMN(AL44))
)</f>
        <v>3</v>
      </c>
      <c r="AM43">
        <f t="array" ref="AM43">SUMPRODUCT(
    INDEX('Master Answer Key'!$B$4:$AU$394,0,ROW(AM43)), 
    INDEX('COMMATS-Correct-Items'!$A$2:$AN$392,0,COLUMN(AM44))
)</f>
        <v>8</v>
      </c>
      <c r="AN43">
        <f t="array" ref="AN43">SUMPRODUCT(
    INDEX('Master Answer Key'!$B$4:$AU$394,0,ROW(AN43)), 
    INDEX('COMMATS-Correct-Items'!$A$2:$AN$392,0,COLUMN(AN44))
)</f>
        <v>0</v>
      </c>
      <c r="AP43" s="45">
        <v>23.0</v>
      </c>
      <c r="AQ43" s="45">
        <v>13.0</v>
      </c>
      <c r="AR43" s="45">
        <v>0.6</v>
      </c>
      <c r="AS43" s="45">
        <v>8.0</v>
      </c>
    </row>
    <row r="44">
      <c r="A44" s="5" t="s">
        <v>90</v>
      </c>
      <c r="B44">
        <f t="array" ref="B44">SUMPRODUCT(
    INDEX('Master Answer Key'!$B$4:$AU$394,0,ROW(B44)), 
    INDEX('COMMATS-Correct-Items'!$A$2:$AN$392,0,COLUMN(B45))
)</f>
        <v>5</v>
      </c>
      <c r="C44">
        <f t="array" ref="C44">SUMPRODUCT(
    INDEX('Master Answer Key'!$B$4:$AU$394,0,ROW(C44)), 
    INDEX('COMMATS-Correct-Items'!$A$2:$AN$392,0,COLUMN(C45))
)</f>
        <v>4</v>
      </c>
      <c r="D44">
        <f t="array" ref="D44">SUMPRODUCT(
    INDEX('Master Answer Key'!$B$4:$AU$394,0,ROW(D44)), 
    INDEX('COMMATS-Correct-Items'!$A$2:$AN$392,0,COLUMN(D45))
)</f>
        <v>4</v>
      </c>
      <c r="E44">
        <f t="array" ref="E44">SUMPRODUCT(
    INDEX('Master Answer Key'!$B$4:$AU$394,0,ROW(E44)), 
    INDEX('COMMATS-Correct-Items'!$A$2:$AN$392,0,COLUMN(E45))
)</f>
        <v>3</v>
      </c>
      <c r="F44">
        <f t="array" ref="F44">SUMPRODUCT(
    INDEX('Master Answer Key'!$B$4:$AU$394,0,ROW(F44)), 
    INDEX('COMMATS-Correct-Items'!$A$2:$AN$392,0,COLUMN(F45))
)</f>
        <v>4</v>
      </c>
      <c r="G44">
        <f t="array" ref="G44">SUMPRODUCT(
    INDEX('Master Answer Key'!$B$4:$AU$394,0,ROW(G44)), 
    INDEX('COMMATS-Correct-Items'!$A$2:$AN$392,0,COLUMN(G45))
)</f>
        <v>0</v>
      </c>
      <c r="H44">
        <f t="array" ref="H44">SUMPRODUCT(
    INDEX('Master Answer Key'!$B$4:$AU$394,0,ROW(H44)), 
    INDEX('COMMATS-Correct-Items'!$A$2:$AN$392,0,COLUMN(H45))
)</f>
        <v>5</v>
      </c>
      <c r="I44">
        <f t="array" ref="I44">SUMPRODUCT(
    INDEX('Master Answer Key'!$B$4:$AU$394,0,ROW(I44)), 
    INDEX('COMMATS-Correct-Items'!$A$2:$AN$392,0,COLUMN(I45))
)</f>
        <v>4</v>
      </c>
      <c r="J44">
        <f t="array" ref="J44">SUMPRODUCT(
    INDEX('Master Answer Key'!$B$4:$AU$394,0,ROW(J44)), 
    INDEX('COMMATS-Correct-Items'!$A$2:$AN$392,0,COLUMN(J45))
)</f>
        <v>4</v>
      </c>
      <c r="K44">
        <f t="array" ref="K44">SUMPRODUCT(
    INDEX('Master Answer Key'!$B$4:$AU$394,0,ROW(K44)), 
    INDEX('COMMATS-Correct-Items'!$A$2:$AN$392,0,COLUMN(K45))
)</f>
        <v>3</v>
      </c>
      <c r="L44">
        <f t="array" ref="L44">SUMPRODUCT(
    INDEX('Master Answer Key'!$B$4:$AU$394,0,ROW(L44)), 
    INDEX('COMMATS-Correct-Items'!$A$2:$AN$392,0,COLUMN(L45))
)</f>
        <v>3</v>
      </c>
      <c r="M44">
        <f t="array" ref="M44">SUMPRODUCT(
    INDEX('Master Answer Key'!$B$4:$AU$394,0,ROW(M44)), 
    INDEX('COMMATS-Correct-Items'!$A$2:$AN$392,0,COLUMN(M45))
)</f>
        <v>6</v>
      </c>
      <c r="N44">
        <f t="array" ref="N44">SUMPRODUCT(
    INDEX('Master Answer Key'!$B$4:$AU$394,0,ROW(N44)), 
    INDEX('COMMATS-Correct-Items'!$A$2:$AN$392,0,COLUMN(N45))
)</f>
        <v>4</v>
      </c>
      <c r="O44">
        <f t="array" ref="O44">SUMPRODUCT(
    INDEX('Master Answer Key'!$B$4:$AU$394,0,ROW(O44)), 
    INDEX('COMMATS-Correct-Items'!$A$2:$AN$392,0,COLUMN(O45))
)</f>
        <v>6</v>
      </c>
      <c r="P44">
        <f t="array" ref="P44">SUMPRODUCT(
    INDEX('Master Answer Key'!$B$4:$AU$394,0,ROW(P44)), 
    INDEX('COMMATS-Correct-Items'!$A$2:$AN$392,0,COLUMN(P45))
)</f>
        <v>5</v>
      </c>
      <c r="Q44">
        <f t="array" ref="Q44">SUMPRODUCT(
    INDEX('Master Answer Key'!$B$4:$AU$394,0,ROW(Q44)), 
    INDEX('COMMATS-Correct-Items'!$A$2:$AN$392,0,COLUMN(Q45))
)</f>
        <v>3</v>
      </c>
      <c r="R44">
        <f t="array" ref="R44">SUMPRODUCT(
    INDEX('Master Answer Key'!$B$4:$AU$394,0,ROW(R44)), 
    INDEX('COMMATS-Correct-Items'!$A$2:$AN$392,0,COLUMN(R45))
)</f>
        <v>3</v>
      </c>
      <c r="S44">
        <f t="array" ref="S44">SUMPRODUCT(
    INDEX('Master Answer Key'!$B$4:$AU$394,0,ROW(S44)), 
    INDEX('COMMATS-Correct-Items'!$A$2:$AN$392,0,COLUMN(S45))
)</f>
        <v>3</v>
      </c>
      <c r="T44">
        <f t="array" ref="T44">SUMPRODUCT(
    INDEX('Master Answer Key'!$B$4:$AU$394,0,ROW(T44)), 
    INDEX('COMMATS-Correct-Items'!$A$2:$AN$392,0,COLUMN(T45))
)</f>
        <v>4</v>
      </c>
      <c r="U44">
        <f t="array" ref="U44">SUMPRODUCT(
    INDEX('Master Answer Key'!$B$4:$AU$394,0,ROW(U44)), 
    INDEX('COMMATS-Correct-Items'!$A$2:$AN$392,0,COLUMN(U45))
)</f>
        <v>3</v>
      </c>
      <c r="V44">
        <f t="array" ref="V44">SUMPRODUCT(
    INDEX('Master Answer Key'!$B$4:$AU$394,0,ROW(V44)), 
    INDEX('COMMATS-Correct-Items'!$A$2:$AN$392,0,COLUMN(V45))
)</f>
        <v>4</v>
      </c>
      <c r="W44">
        <f t="array" ref="W44">SUMPRODUCT(
    INDEX('Master Answer Key'!$B$4:$AU$394,0,ROW(W44)), 
    INDEX('COMMATS-Correct-Items'!$A$2:$AN$392,0,COLUMN(W45))
)</f>
        <v>0</v>
      </c>
      <c r="X44">
        <f t="array" ref="X44">SUMPRODUCT(
    INDEX('Master Answer Key'!$B$4:$AU$394,0,ROW(X44)), 
    INDEX('COMMATS-Correct-Items'!$A$2:$AN$392,0,COLUMN(X45))
)</f>
        <v>3</v>
      </c>
      <c r="Y44">
        <f t="array" ref="Y44">SUMPRODUCT(
    INDEX('Master Answer Key'!$B$4:$AU$394,0,ROW(Y44)), 
    INDEX('COMMATS-Correct-Items'!$A$2:$AN$392,0,COLUMN(Y45))
)</f>
        <v>0</v>
      </c>
      <c r="Z44">
        <f t="array" ref="Z44">SUMPRODUCT(
    INDEX('Master Answer Key'!$B$4:$AU$394,0,ROW(Z44)), 
    INDEX('COMMATS-Correct-Items'!$A$2:$AN$392,0,COLUMN(Z45))
)</f>
        <v>0</v>
      </c>
      <c r="AA44">
        <f t="array" ref="AA44">SUMPRODUCT(
    INDEX('Master Answer Key'!$B$4:$AU$394,0,ROW(AA44)), 
    INDEX('COMMATS-Correct-Items'!$A$2:$AN$392,0,COLUMN(AA45))
)</f>
        <v>5</v>
      </c>
      <c r="AB44">
        <f t="array" ref="AB44">SUMPRODUCT(
    INDEX('Master Answer Key'!$B$4:$AU$394,0,ROW(AB44)), 
    INDEX('COMMATS-Correct-Items'!$A$2:$AN$392,0,COLUMN(AB45))
)</f>
        <v>5</v>
      </c>
      <c r="AC44">
        <f t="array" ref="AC44">SUMPRODUCT(
    INDEX('Master Answer Key'!$B$4:$AU$394,0,ROW(AC44)), 
    INDEX('COMMATS-Correct-Items'!$A$2:$AN$392,0,COLUMN(AC45))
)</f>
        <v>3</v>
      </c>
      <c r="AD44">
        <f t="array" ref="AD44">SUMPRODUCT(
    INDEX('Master Answer Key'!$B$4:$AU$394,0,ROW(AD44)), 
    INDEX('COMMATS-Correct-Items'!$A$2:$AN$392,0,COLUMN(AD45))
)</f>
        <v>4</v>
      </c>
      <c r="AE44">
        <f t="array" ref="AE44">SUMPRODUCT(
    INDEX('Master Answer Key'!$B$4:$AU$394,0,ROW(AE44)), 
    INDEX('COMMATS-Correct-Items'!$A$2:$AN$392,0,COLUMN(AE45))
)</f>
        <v>2</v>
      </c>
      <c r="AF44">
        <f t="array" ref="AF44">SUMPRODUCT(
    INDEX('Master Answer Key'!$B$4:$AU$394,0,ROW(AF44)), 
    INDEX('COMMATS-Correct-Items'!$A$2:$AN$392,0,COLUMN(AF45))
)</f>
        <v>2</v>
      </c>
      <c r="AG44">
        <f t="array" ref="AG44">SUMPRODUCT(
    INDEX('Master Answer Key'!$B$4:$AU$394,0,ROW(AG44)), 
    INDEX('COMMATS-Correct-Items'!$A$2:$AN$392,0,COLUMN(AG45))
)</f>
        <v>4</v>
      </c>
      <c r="AH44">
        <f t="array" ref="AH44">SUMPRODUCT(
    INDEX('Master Answer Key'!$B$4:$AU$394,0,ROW(AH44)), 
    INDEX('COMMATS-Correct-Items'!$A$2:$AN$392,0,COLUMN(AH45))
)</f>
        <v>4</v>
      </c>
      <c r="AI44">
        <f t="array" ref="AI44">SUMPRODUCT(
    INDEX('Master Answer Key'!$B$4:$AU$394,0,ROW(AI44)), 
    INDEX('COMMATS-Correct-Items'!$A$2:$AN$392,0,COLUMN(AI45))
)</f>
        <v>4</v>
      </c>
      <c r="AJ44">
        <f t="array" ref="AJ44">SUMPRODUCT(
    INDEX('Master Answer Key'!$B$4:$AU$394,0,ROW(AJ44)), 
    INDEX('COMMATS-Correct-Items'!$A$2:$AN$392,0,COLUMN(AJ45))
)</f>
        <v>5</v>
      </c>
      <c r="AK44">
        <f t="array" ref="AK44">SUMPRODUCT(
    INDEX('Master Answer Key'!$B$4:$AU$394,0,ROW(AK44)), 
    INDEX('COMMATS-Correct-Items'!$A$2:$AN$392,0,COLUMN(AK45))
)</f>
        <v>3</v>
      </c>
      <c r="AL44">
        <f t="array" ref="AL44">SUMPRODUCT(
    INDEX('Master Answer Key'!$B$4:$AU$394,0,ROW(AL44)), 
    INDEX('COMMATS-Correct-Items'!$A$2:$AN$392,0,COLUMN(AL45))
)</f>
        <v>3</v>
      </c>
      <c r="AM44">
        <f t="array" ref="AM44">SUMPRODUCT(
    INDEX('Master Answer Key'!$B$4:$AU$394,0,ROW(AM44)), 
    INDEX('COMMATS-Correct-Items'!$A$2:$AN$392,0,COLUMN(AM45))
)</f>
        <v>6</v>
      </c>
      <c r="AN44">
        <f t="array" ref="AN44">SUMPRODUCT(
    INDEX('Master Answer Key'!$B$4:$AU$394,0,ROW(AN44)), 
    INDEX('COMMATS-Correct-Items'!$A$2:$AN$392,0,COLUMN(AN45))
)</f>
        <v>0</v>
      </c>
      <c r="AP44" s="45">
        <v>21.0</v>
      </c>
      <c r="AQ44" s="45">
        <v>6.0</v>
      </c>
      <c r="AR44" s="45">
        <v>0.6</v>
      </c>
      <c r="AS44" s="45">
        <v>4.0</v>
      </c>
    </row>
    <row r="45">
      <c r="A45" s="5" t="s">
        <v>92</v>
      </c>
      <c r="B45">
        <f t="array" ref="B45">SUMPRODUCT(
    INDEX('Master Answer Key'!$B$4:$AU$394,0,ROW(B45)), 
    INDEX('COMMATS-Correct-Items'!$A$2:$AN$392,0,COLUMN(B46))
)</f>
        <v>28</v>
      </c>
      <c r="C45">
        <f t="array" ref="C45">SUMPRODUCT(
    INDEX('Master Answer Key'!$B$4:$AU$394,0,ROW(C45)), 
    INDEX('COMMATS-Correct-Items'!$A$2:$AN$392,0,COLUMN(C46))
)</f>
        <v>25</v>
      </c>
      <c r="D45">
        <f t="array" ref="D45">SUMPRODUCT(
    INDEX('Master Answer Key'!$B$4:$AU$394,0,ROW(D45)), 
    INDEX('COMMATS-Correct-Items'!$A$2:$AN$392,0,COLUMN(D46))
)</f>
        <v>26</v>
      </c>
      <c r="E45">
        <f t="array" ref="E45">SUMPRODUCT(
    INDEX('Master Answer Key'!$B$4:$AU$394,0,ROW(E45)), 
    INDEX('COMMATS-Correct-Items'!$A$2:$AN$392,0,COLUMN(E46))
)</f>
        <v>26</v>
      </c>
      <c r="F45">
        <f t="array" ref="F45">SUMPRODUCT(
    INDEX('Master Answer Key'!$B$4:$AU$394,0,ROW(F45)), 
    INDEX('COMMATS-Correct-Items'!$A$2:$AN$392,0,COLUMN(F46))
)</f>
        <v>25</v>
      </c>
      <c r="G45">
        <f t="array" ref="G45">SUMPRODUCT(
    INDEX('Master Answer Key'!$B$4:$AU$394,0,ROW(G45)), 
    INDEX('COMMATS-Correct-Items'!$A$2:$AN$392,0,COLUMN(G46))
)</f>
        <v>4</v>
      </c>
      <c r="H45">
        <f t="array" ref="H45">SUMPRODUCT(
    INDEX('Master Answer Key'!$B$4:$AU$394,0,ROW(H45)), 
    INDEX('COMMATS-Correct-Items'!$A$2:$AN$392,0,COLUMN(H46))
)</f>
        <v>21</v>
      </c>
      <c r="I45">
        <f t="array" ref="I45">SUMPRODUCT(
    INDEX('Master Answer Key'!$B$4:$AU$394,0,ROW(I45)), 
    INDEX('COMMATS-Correct-Items'!$A$2:$AN$392,0,COLUMN(I46))
)</f>
        <v>19</v>
      </c>
      <c r="J45">
        <f t="array" ref="J45">SUMPRODUCT(
    INDEX('Master Answer Key'!$B$4:$AU$394,0,ROW(J45)), 
    INDEX('COMMATS-Correct-Items'!$A$2:$AN$392,0,COLUMN(J46))
)</f>
        <v>27</v>
      </c>
      <c r="K45">
        <f t="array" ref="K45">SUMPRODUCT(
    INDEX('Master Answer Key'!$B$4:$AU$394,0,ROW(K45)), 
    INDEX('COMMATS-Correct-Items'!$A$2:$AN$392,0,COLUMN(K46))
)</f>
        <v>23</v>
      </c>
      <c r="L45">
        <f t="array" ref="L45">SUMPRODUCT(
    INDEX('Master Answer Key'!$B$4:$AU$394,0,ROW(L45)), 
    INDEX('COMMATS-Correct-Items'!$A$2:$AN$392,0,COLUMN(L46))
)</f>
        <v>30</v>
      </c>
      <c r="M45">
        <f t="array" ref="M45">SUMPRODUCT(
    INDEX('Master Answer Key'!$B$4:$AU$394,0,ROW(M45)), 
    INDEX('COMMATS-Correct-Items'!$A$2:$AN$392,0,COLUMN(M46))
)</f>
        <v>27</v>
      </c>
      <c r="N45">
        <f t="array" ref="N45">SUMPRODUCT(
    INDEX('Master Answer Key'!$B$4:$AU$394,0,ROW(N45)), 
    INDEX('COMMATS-Correct-Items'!$A$2:$AN$392,0,COLUMN(N46))
)</f>
        <v>19</v>
      </c>
      <c r="O45">
        <f t="array" ref="O45">SUMPRODUCT(
    INDEX('Master Answer Key'!$B$4:$AU$394,0,ROW(O45)), 
    INDEX('COMMATS-Correct-Items'!$A$2:$AN$392,0,COLUMN(O46))
)</f>
        <v>25</v>
      </c>
      <c r="P45">
        <f t="array" ref="P45">SUMPRODUCT(
    INDEX('Master Answer Key'!$B$4:$AU$394,0,ROW(P45)), 
    INDEX('COMMATS-Correct-Items'!$A$2:$AN$392,0,COLUMN(P46))
)</f>
        <v>24</v>
      </c>
      <c r="Q45">
        <f t="array" ref="Q45">SUMPRODUCT(
    INDEX('Master Answer Key'!$B$4:$AU$394,0,ROW(Q45)), 
    INDEX('COMMATS-Correct-Items'!$A$2:$AN$392,0,COLUMN(Q46))
)</f>
        <v>22</v>
      </c>
      <c r="R45">
        <f t="array" ref="R45">SUMPRODUCT(
    INDEX('Master Answer Key'!$B$4:$AU$394,0,ROW(R45)), 
    INDEX('COMMATS-Correct-Items'!$A$2:$AN$392,0,COLUMN(R46))
)</f>
        <v>14</v>
      </c>
      <c r="S45">
        <f t="array" ref="S45">SUMPRODUCT(
    INDEX('Master Answer Key'!$B$4:$AU$394,0,ROW(S45)), 
    INDEX('COMMATS-Correct-Items'!$A$2:$AN$392,0,COLUMN(S46))
)</f>
        <v>13</v>
      </c>
      <c r="T45">
        <f t="array" ref="T45">SUMPRODUCT(
    INDEX('Master Answer Key'!$B$4:$AU$394,0,ROW(T45)), 
    INDEX('COMMATS-Correct-Items'!$A$2:$AN$392,0,COLUMN(T46))
)</f>
        <v>23</v>
      </c>
      <c r="U45">
        <f t="array" ref="U45">SUMPRODUCT(
    INDEX('Master Answer Key'!$B$4:$AU$394,0,ROW(U45)), 
    INDEX('COMMATS-Correct-Items'!$A$2:$AN$392,0,COLUMN(U46))
)</f>
        <v>23</v>
      </c>
      <c r="V45">
        <f t="array" ref="V45">SUMPRODUCT(
    INDEX('Master Answer Key'!$B$4:$AU$394,0,ROW(V45)), 
    INDEX('COMMATS-Correct-Items'!$A$2:$AN$392,0,COLUMN(V46))
)</f>
        <v>24</v>
      </c>
      <c r="W45">
        <f t="array" ref="W45">SUMPRODUCT(
    INDEX('Master Answer Key'!$B$4:$AU$394,0,ROW(W45)), 
    INDEX('COMMATS-Correct-Items'!$A$2:$AN$392,0,COLUMN(W46))
)</f>
        <v>6</v>
      </c>
      <c r="X45">
        <f t="array" ref="X45">SUMPRODUCT(
    INDEX('Master Answer Key'!$B$4:$AU$394,0,ROW(X45)), 
    INDEX('COMMATS-Correct-Items'!$A$2:$AN$392,0,COLUMN(X46))
)</f>
        <v>18</v>
      </c>
      <c r="Y45">
        <f t="array" ref="Y45">SUMPRODUCT(
    INDEX('Master Answer Key'!$B$4:$AU$394,0,ROW(Y45)), 
    INDEX('COMMATS-Correct-Items'!$A$2:$AN$392,0,COLUMN(Y46))
)</f>
        <v>4</v>
      </c>
      <c r="Z45">
        <f t="array" ref="Z45">SUMPRODUCT(
    INDEX('Master Answer Key'!$B$4:$AU$394,0,ROW(Z45)), 
    INDEX('COMMATS-Correct-Items'!$A$2:$AN$392,0,COLUMN(Z46))
)</f>
        <v>14</v>
      </c>
      <c r="AA45">
        <f t="array" ref="AA45">SUMPRODUCT(
    INDEX('Master Answer Key'!$B$4:$AU$394,0,ROW(AA45)), 
    INDEX('COMMATS-Correct-Items'!$A$2:$AN$392,0,COLUMN(AA46))
)</f>
        <v>26</v>
      </c>
      <c r="AB45">
        <f t="array" ref="AB45">SUMPRODUCT(
    INDEX('Master Answer Key'!$B$4:$AU$394,0,ROW(AB45)), 
    INDEX('COMMATS-Correct-Items'!$A$2:$AN$392,0,COLUMN(AB46))
)</f>
        <v>22</v>
      </c>
      <c r="AC45">
        <f t="array" ref="AC45">SUMPRODUCT(
    INDEX('Master Answer Key'!$B$4:$AU$394,0,ROW(AC45)), 
    INDEX('COMMATS-Correct-Items'!$A$2:$AN$392,0,COLUMN(AC46))
)</f>
        <v>19</v>
      </c>
      <c r="AD45">
        <f t="array" ref="AD45">SUMPRODUCT(
    INDEX('Master Answer Key'!$B$4:$AU$394,0,ROW(AD45)), 
    INDEX('COMMATS-Correct-Items'!$A$2:$AN$392,0,COLUMN(AD46))
)</f>
        <v>27</v>
      </c>
      <c r="AE45">
        <f t="array" ref="AE45">SUMPRODUCT(
    INDEX('Master Answer Key'!$B$4:$AU$394,0,ROW(AE45)), 
    INDEX('COMMATS-Correct-Items'!$A$2:$AN$392,0,COLUMN(AE46))
)</f>
        <v>17</v>
      </c>
      <c r="AF45">
        <f t="array" ref="AF45">SUMPRODUCT(
    INDEX('Master Answer Key'!$B$4:$AU$394,0,ROW(AF45)), 
    INDEX('COMMATS-Correct-Items'!$A$2:$AN$392,0,COLUMN(AF46))
)</f>
        <v>17</v>
      </c>
      <c r="AG45">
        <f t="array" ref="AG45">SUMPRODUCT(
    INDEX('Master Answer Key'!$B$4:$AU$394,0,ROW(AG45)), 
    INDEX('COMMATS-Correct-Items'!$A$2:$AN$392,0,COLUMN(AG46))
)</f>
        <v>25</v>
      </c>
      <c r="AH45">
        <f t="array" ref="AH45">SUMPRODUCT(
    INDEX('Master Answer Key'!$B$4:$AU$394,0,ROW(AH45)), 
    INDEX('COMMATS-Correct-Items'!$A$2:$AN$392,0,COLUMN(AH46))
)</f>
        <v>28</v>
      </c>
      <c r="AI45">
        <f t="array" ref="AI45">SUMPRODUCT(
    INDEX('Master Answer Key'!$B$4:$AU$394,0,ROW(AI45)), 
    INDEX('COMMATS-Correct-Items'!$A$2:$AN$392,0,COLUMN(AI46))
)</f>
        <v>29</v>
      </c>
      <c r="AJ45">
        <f t="array" ref="AJ45">SUMPRODUCT(
    INDEX('Master Answer Key'!$B$4:$AU$394,0,ROW(AJ45)), 
    INDEX('COMMATS-Correct-Items'!$A$2:$AN$392,0,COLUMN(AJ46))
)</f>
        <v>24</v>
      </c>
      <c r="AK45">
        <f t="array" ref="AK45">SUMPRODUCT(
    INDEX('Master Answer Key'!$B$4:$AU$394,0,ROW(AK45)), 
    INDEX('COMMATS-Correct-Items'!$A$2:$AN$392,0,COLUMN(AK46))
)</f>
        <v>24</v>
      </c>
      <c r="AL45">
        <f t="array" ref="AL45">SUMPRODUCT(
    INDEX('Master Answer Key'!$B$4:$AU$394,0,ROW(AL45)), 
    INDEX('COMMATS-Correct-Items'!$A$2:$AN$392,0,COLUMN(AL46))
)</f>
        <v>19</v>
      </c>
      <c r="AM45">
        <f t="array" ref="AM45">SUMPRODUCT(
    INDEX('Master Answer Key'!$B$4:$AU$394,0,ROW(AM45)), 
    INDEX('COMMATS-Correct-Items'!$A$2:$AN$392,0,COLUMN(AM46))
)</f>
        <v>24</v>
      </c>
      <c r="AN45">
        <f t="array" ref="AN45">SUMPRODUCT(
    INDEX('Master Answer Key'!$B$4:$AU$394,0,ROW(AN45)), 
    INDEX('COMMATS-Correct-Items'!$A$2:$AN$392,0,COLUMN(AN46))
)</f>
        <v>6</v>
      </c>
      <c r="AP45" s="45">
        <v>29.0</v>
      </c>
      <c r="AQ45" s="45">
        <v>31.0</v>
      </c>
      <c r="AR45" s="45">
        <v>0.6</v>
      </c>
      <c r="AS45" s="45">
        <v>19.0</v>
      </c>
    </row>
    <row r="46">
      <c r="A46" s="5" t="s">
        <v>93</v>
      </c>
      <c r="B46">
        <f t="array" ref="B46">SUMPRODUCT(
    INDEX('Master Answer Key'!$B$4:$AU$394,0,ROW(B46)), 
    INDEX('COMMATS-Correct-Items'!$A$2:$AN$392,0,COLUMN(B47))
)</f>
        <v>45</v>
      </c>
      <c r="C46">
        <f t="array" ref="C46">SUMPRODUCT(
    INDEX('Master Answer Key'!$B$4:$AU$394,0,ROW(C46)), 
    INDEX('COMMATS-Correct-Items'!$A$2:$AN$392,0,COLUMN(C47))
)</f>
        <v>38</v>
      </c>
      <c r="D46">
        <f t="array" ref="D46">SUMPRODUCT(
    INDEX('Master Answer Key'!$B$4:$AU$394,0,ROW(D46)), 
    INDEX('COMMATS-Correct-Items'!$A$2:$AN$392,0,COLUMN(D47))
)</f>
        <v>33</v>
      </c>
      <c r="E46">
        <f t="array" ref="E46">SUMPRODUCT(
    INDEX('Master Answer Key'!$B$4:$AU$394,0,ROW(E46)), 
    INDEX('COMMATS-Correct-Items'!$A$2:$AN$392,0,COLUMN(E47))
)</f>
        <v>45</v>
      </c>
      <c r="F46">
        <f t="array" ref="F46">SUMPRODUCT(
    INDEX('Master Answer Key'!$B$4:$AU$394,0,ROW(F46)), 
    INDEX('COMMATS-Correct-Items'!$A$2:$AN$392,0,COLUMN(F47))
)</f>
        <v>41</v>
      </c>
      <c r="G46">
        <f t="array" ref="G46">SUMPRODUCT(
    INDEX('Master Answer Key'!$B$4:$AU$394,0,ROW(G46)), 
    INDEX('COMMATS-Correct-Items'!$A$2:$AN$392,0,COLUMN(G47))
)</f>
        <v>1</v>
      </c>
      <c r="H46">
        <f t="array" ref="H46">SUMPRODUCT(
    INDEX('Master Answer Key'!$B$4:$AU$394,0,ROW(H46)), 
    INDEX('COMMATS-Correct-Items'!$A$2:$AN$392,0,COLUMN(H47))
)</f>
        <v>37</v>
      </c>
      <c r="I46">
        <f t="array" ref="I46">SUMPRODUCT(
    INDEX('Master Answer Key'!$B$4:$AU$394,0,ROW(I46)), 
    INDEX('COMMATS-Correct-Items'!$A$2:$AN$392,0,COLUMN(I47))
)</f>
        <v>15</v>
      </c>
      <c r="J46">
        <f t="array" ref="J46">SUMPRODUCT(
    INDEX('Master Answer Key'!$B$4:$AU$394,0,ROW(J46)), 
    INDEX('COMMATS-Correct-Items'!$A$2:$AN$392,0,COLUMN(J47))
)</f>
        <v>40</v>
      </c>
      <c r="K46">
        <f t="array" ref="K46">SUMPRODUCT(
    INDEX('Master Answer Key'!$B$4:$AU$394,0,ROW(K46)), 
    INDEX('COMMATS-Correct-Items'!$A$2:$AN$392,0,COLUMN(K47))
)</f>
        <v>36</v>
      </c>
      <c r="L46">
        <f t="array" ref="L46">SUMPRODUCT(
    INDEX('Master Answer Key'!$B$4:$AU$394,0,ROW(L46)), 
    INDEX('COMMATS-Correct-Items'!$A$2:$AN$392,0,COLUMN(L47))
)</f>
        <v>45</v>
      </c>
      <c r="M46">
        <f t="array" ref="M46">SUMPRODUCT(
    INDEX('Master Answer Key'!$B$4:$AU$394,0,ROW(M46)), 
    INDEX('COMMATS-Correct-Items'!$A$2:$AN$392,0,COLUMN(M47))
)</f>
        <v>47</v>
      </c>
      <c r="N46">
        <f t="array" ref="N46">SUMPRODUCT(
    INDEX('Master Answer Key'!$B$4:$AU$394,0,ROW(N46)), 
    INDEX('COMMATS-Correct-Items'!$A$2:$AN$392,0,COLUMN(N47))
)</f>
        <v>32</v>
      </c>
      <c r="O46">
        <f t="array" ref="O46">SUMPRODUCT(
    INDEX('Master Answer Key'!$B$4:$AU$394,0,ROW(O46)), 
    INDEX('COMMATS-Correct-Items'!$A$2:$AN$392,0,COLUMN(O47))
)</f>
        <v>36</v>
      </c>
      <c r="P46">
        <f t="array" ref="P46">SUMPRODUCT(
    INDEX('Master Answer Key'!$B$4:$AU$394,0,ROW(P46)), 
    INDEX('COMMATS-Correct-Items'!$A$2:$AN$392,0,COLUMN(P47))
)</f>
        <v>37</v>
      </c>
      <c r="Q46">
        <f t="array" ref="Q46">SUMPRODUCT(
    INDEX('Master Answer Key'!$B$4:$AU$394,0,ROW(Q46)), 
    INDEX('COMMATS-Correct-Items'!$A$2:$AN$392,0,COLUMN(Q47))
)</f>
        <v>27</v>
      </c>
      <c r="R46">
        <f t="array" ref="R46">SUMPRODUCT(
    INDEX('Master Answer Key'!$B$4:$AU$394,0,ROW(R46)), 
    INDEX('COMMATS-Correct-Items'!$A$2:$AN$392,0,COLUMN(R47))
)</f>
        <v>22</v>
      </c>
      <c r="S46">
        <f t="array" ref="S46">SUMPRODUCT(
    INDEX('Master Answer Key'!$B$4:$AU$394,0,ROW(S46)), 
    INDEX('COMMATS-Correct-Items'!$A$2:$AN$392,0,COLUMN(S47))
)</f>
        <v>20</v>
      </c>
      <c r="T46">
        <f t="array" ref="T46">SUMPRODUCT(
    INDEX('Master Answer Key'!$B$4:$AU$394,0,ROW(T46)), 
    INDEX('COMMATS-Correct-Items'!$A$2:$AN$392,0,COLUMN(T47))
)</f>
        <v>34</v>
      </c>
      <c r="U46">
        <f t="array" ref="U46">SUMPRODUCT(
    INDEX('Master Answer Key'!$B$4:$AU$394,0,ROW(U46)), 
    INDEX('COMMATS-Correct-Items'!$A$2:$AN$392,0,COLUMN(U47))
)</f>
        <v>41</v>
      </c>
      <c r="V46">
        <f t="array" ref="V46">SUMPRODUCT(
    INDEX('Master Answer Key'!$B$4:$AU$394,0,ROW(V46)), 
    INDEX('COMMATS-Correct-Items'!$A$2:$AN$392,0,COLUMN(V47))
)</f>
        <v>40</v>
      </c>
      <c r="W46">
        <f t="array" ref="W46">SUMPRODUCT(
    INDEX('Master Answer Key'!$B$4:$AU$394,0,ROW(W46)), 
    INDEX('COMMATS-Correct-Items'!$A$2:$AN$392,0,COLUMN(W47))
)</f>
        <v>1</v>
      </c>
      <c r="X46">
        <f t="array" ref="X46">SUMPRODUCT(
    INDEX('Master Answer Key'!$B$4:$AU$394,0,ROW(X46)), 
    INDEX('COMMATS-Correct-Items'!$A$2:$AN$392,0,COLUMN(X47))
)</f>
        <v>26</v>
      </c>
      <c r="Y46">
        <f t="array" ref="Y46">SUMPRODUCT(
    INDEX('Master Answer Key'!$B$4:$AU$394,0,ROW(Y46)), 
    INDEX('COMMATS-Correct-Items'!$A$2:$AN$392,0,COLUMN(Y47))
)</f>
        <v>0</v>
      </c>
      <c r="Z46">
        <f t="array" ref="Z46">SUMPRODUCT(
    INDEX('Master Answer Key'!$B$4:$AU$394,0,ROW(Z46)), 
    INDEX('COMMATS-Correct-Items'!$A$2:$AN$392,0,COLUMN(Z47))
)</f>
        <v>3</v>
      </c>
      <c r="AA46">
        <f t="array" ref="AA46">SUMPRODUCT(
    INDEX('Master Answer Key'!$B$4:$AU$394,0,ROW(AA46)), 
    INDEX('COMMATS-Correct-Items'!$A$2:$AN$392,0,COLUMN(AA47))
)</f>
        <v>42</v>
      </c>
      <c r="AB46">
        <f t="array" ref="AB46">SUMPRODUCT(
    INDEX('Master Answer Key'!$B$4:$AU$394,0,ROW(AB46)), 
    INDEX('COMMATS-Correct-Items'!$A$2:$AN$392,0,COLUMN(AB47))
)</f>
        <v>41</v>
      </c>
      <c r="AC46">
        <f t="array" ref="AC46">SUMPRODUCT(
    INDEX('Master Answer Key'!$B$4:$AU$394,0,ROW(AC46)), 
    INDEX('COMMATS-Correct-Items'!$A$2:$AN$392,0,COLUMN(AC47))
)</f>
        <v>19</v>
      </c>
      <c r="AD46">
        <f t="array" ref="AD46">SUMPRODUCT(
    INDEX('Master Answer Key'!$B$4:$AU$394,0,ROW(AD46)), 
    INDEX('COMMATS-Correct-Items'!$A$2:$AN$392,0,COLUMN(AD47))
)</f>
        <v>40</v>
      </c>
      <c r="AE46">
        <f t="array" ref="AE46">SUMPRODUCT(
    INDEX('Master Answer Key'!$B$4:$AU$394,0,ROW(AE46)), 
    INDEX('COMMATS-Correct-Items'!$A$2:$AN$392,0,COLUMN(AE47))
)</f>
        <v>27</v>
      </c>
      <c r="AF46">
        <f t="array" ref="AF46">SUMPRODUCT(
    INDEX('Master Answer Key'!$B$4:$AU$394,0,ROW(AF46)), 
    INDEX('COMMATS-Correct-Items'!$A$2:$AN$392,0,COLUMN(AF47))
)</f>
        <v>15</v>
      </c>
      <c r="AG46">
        <f t="array" ref="AG46">SUMPRODUCT(
    INDEX('Master Answer Key'!$B$4:$AU$394,0,ROW(AG46)), 
    INDEX('COMMATS-Correct-Items'!$A$2:$AN$392,0,COLUMN(AG47))
)</f>
        <v>35</v>
      </c>
      <c r="AH46">
        <f t="array" ref="AH46">SUMPRODUCT(
    INDEX('Master Answer Key'!$B$4:$AU$394,0,ROW(AH46)), 
    INDEX('COMMATS-Correct-Items'!$A$2:$AN$392,0,COLUMN(AH47))
)</f>
        <v>45</v>
      </c>
      <c r="AI46">
        <f t="array" ref="AI46">SUMPRODUCT(
    INDEX('Master Answer Key'!$B$4:$AU$394,0,ROW(AI46)), 
    INDEX('COMMATS-Correct-Items'!$A$2:$AN$392,0,COLUMN(AI47))
)</f>
        <v>44</v>
      </c>
      <c r="AJ46">
        <f t="array" ref="AJ46">SUMPRODUCT(
    INDEX('Master Answer Key'!$B$4:$AU$394,0,ROW(AJ46)), 
    INDEX('COMMATS-Correct-Items'!$A$2:$AN$392,0,COLUMN(AJ47))
)</f>
        <v>39</v>
      </c>
      <c r="AK46">
        <f t="array" ref="AK46">SUMPRODUCT(
    INDEX('Master Answer Key'!$B$4:$AU$394,0,ROW(AK46)), 
    INDEX('COMMATS-Correct-Items'!$A$2:$AN$392,0,COLUMN(AK47))
)</f>
        <v>38</v>
      </c>
      <c r="AL46">
        <f t="array" ref="AL46">SUMPRODUCT(
    INDEX('Master Answer Key'!$B$4:$AU$394,0,ROW(AL46)), 
    INDEX('COMMATS-Correct-Items'!$A$2:$AN$392,0,COLUMN(AL47))
)</f>
        <v>20</v>
      </c>
      <c r="AM46">
        <f t="array" ref="AM46">SUMPRODUCT(
    INDEX('Master Answer Key'!$B$4:$AU$394,0,ROW(AM46)), 
    INDEX('COMMATS-Correct-Items'!$A$2:$AN$392,0,COLUMN(AM47))
)</f>
        <v>24</v>
      </c>
      <c r="AN46">
        <f t="array" ref="AN46">SUMPRODUCT(
    INDEX('Master Answer Key'!$B$4:$AU$394,0,ROW(AN46)), 
    INDEX('COMMATS-Correct-Items'!$A$2:$AN$392,0,COLUMN(AN47))
)</f>
        <v>2</v>
      </c>
      <c r="AP46" s="45">
        <v>24.0</v>
      </c>
      <c r="AQ46" s="45">
        <v>53.0</v>
      </c>
      <c r="AR46" s="45">
        <v>0.6</v>
      </c>
      <c r="AS46" s="45">
        <v>32.0</v>
      </c>
    </row>
    <row r="47">
      <c r="A47" s="5"/>
    </row>
    <row r="48">
      <c r="A48" s="5"/>
    </row>
    <row r="49">
      <c r="A49" s="5"/>
    </row>
    <row r="50">
      <c r="A50" s="5"/>
    </row>
    <row r="51">
      <c r="A51" s="5"/>
    </row>
    <row r="52">
      <c r="A52" s="5"/>
    </row>
    <row r="53">
      <c r="A53" s="5"/>
    </row>
    <row r="54">
      <c r="A54" s="5"/>
    </row>
    <row r="55">
      <c r="A55" s="5"/>
    </row>
    <row r="56">
      <c r="A56" s="5"/>
    </row>
    <row r="57">
      <c r="A57" s="5"/>
    </row>
    <row r="58">
      <c r="A58" s="5"/>
    </row>
    <row r="59">
      <c r="A59" s="5"/>
    </row>
    <row r="60">
      <c r="A60" s="5"/>
    </row>
    <row r="61">
      <c r="A61" s="5"/>
    </row>
    <row r="62">
      <c r="A62" s="5"/>
    </row>
    <row r="63">
      <c r="A63" s="5"/>
    </row>
    <row r="64">
      <c r="A64" s="5"/>
    </row>
    <row r="65">
      <c r="A65" s="5"/>
    </row>
    <row r="66">
      <c r="A66" s="5"/>
    </row>
    <row r="67">
      <c r="A67" s="5"/>
    </row>
    <row r="68">
      <c r="A68" s="5"/>
    </row>
    <row r="69">
      <c r="A69" s="5"/>
    </row>
    <row r="70">
      <c r="A70" s="5"/>
    </row>
    <row r="71">
      <c r="A71" s="5"/>
    </row>
    <row r="72">
      <c r="A72" s="5"/>
    </row>
    <row r="73">
      <c r="A73" s="5"/>
    </row>
    <row r="74">
      <c r="A74" s="5"/>
    </row>
    <row r="75">
      <c r="A75" s="5"/>
    </row>
    <row r="76">
      <c r="A76" s="5"/>
    </row>
    <row r="77">
      <c r="A77" s="5"/>
    </row>
    <row r="78">
      <c r="A78" s="5"/>
    </row>
    <row r="79">
      <c r="A79" s="5"/>
    </row>
    <row r="80">
      <c r="A80" s="5"/>
    </row>
    <row r="81">
      <c r="A81" s="5"/>
    </row>
    <row r="82">
      <c r="A82" s="5"/>
    </row>
    <row r="83">
      <c r="A83" s="5"/>
    </row>
    <row r="84">
      <c r="A84" s="5"/>
    </row>
    <row r="85">
      <c r="A85" s="5"/>
    </row>
    <row r="86">
      <c r="A86" s="5"/>
    </row>
    <row r="87">
      <c r="A87" s="5"/>
    </row>
    <row r="88">
      <c r="A88" s="5"/>
    </row>
    <row r="89">
      <c r="A89" s="5"/>
    </row>
    <row r="90">
      <c r="A90" s="5"/>
    </row>
    <row r="91">
      <c r="A91" s="5"/>
    </row>
    <row r="92">
      <c r="A92" s="5"/>
    </row>
    <row r="93">
      <c r="A93" s="5"/>
    </row>
    <row r="94">
      <c r="A94" s="5"/>
    </row>
    <row r="95">
      <c r="A95" s="5"/>
    </row>
    <row r="96">
      <c r="A96" s="5"/>
    </row>
    <row r="97">
      <c r="A97" s="5"/>
    </row>
    <row r="98">
      <c r="A98" s="5"/>
    </row>
    <row r="99">
      <c r="A99" s="5"/>
    </row>
    <row r="100">
      <c r="A100" s="5"/>
    </row>
    <row r="101">
      <c r="A101" s="5"/>
    </row>
    <row r="102">
      <c r="A102" s="5"/>
    </row>
    <row r="103">
      <c r="A103" s="5"/>
    </row>
    <row r="104">
      <c r="A104" s="5"/>
    </row>
    <row r="105">
      <c r="A105" s="5"/>
    </row>
    <row r="106">
      <c r="A106" s="5"/>
    </row>
    <row r="107">
      <c r="A107" s="5"/>
    </row>
    <row r="108">
      <c r="A108" s="5"/>
    </row>
    <row r="109">
      <c r="A109" s="5"/>
    </row>
    <row r="110">
      <c r="A110" s="5"/>
    </row>
    <row r="111">
      <c r="A111" s="5"/>
    </row>
    <row r="112">
      <c r="A112" s="5"/>
    </row>
    <row r="113">
      <c r="A113" s="5"/>
    </row>
    <row r="114">
      <c r="A114" s="5"/>
    </row>
    <row r="115">
      <c r="A115" s="5"/>
    </row>
    <row r="116">
      <c r="A116" s="5"/>
    </row>
    <row r="117">
      <c r="A117" s="5"/>
    </row>
    <row r="118">
      <c r="A118" s="5"/>
    </row>
    <row r="119">
      <c r="A119" s="5"/>
    </row>
    <row r="120">
      <c r="A120" s="5"/>
    </row>
    <row r="121">
      <c r="A121" s="5"/>
    </row>
    <row r="122">
      <c r="A122" s="5"/>
    </row>
    <row r="123">
      <c r="A123" s="5"/>
    </row>
    <row r="124">
      <c r="A124" s="5"/>
    </row>
    <row r="125">
      <c r="A125" s="5"/>
    </row>
    <row r="126">
      <c r="A126" s="5"/>
    </row>
    <row r="127">
      <c r="A127" s="5"/>
    </row>
    <row r="128">
      <c r="A128" s="5"/>
    </row>
    <row r="129">
      <c r="A129" s="5"/>
    </row>
    <row r="130">
      <c r="A130" s="5"/>
    </row>
    <row r="131">
      <c r="A131" s="5"/>
    </row>
    <row r="132">
      <c r="A132" s="5"/>
    </row>
    <row r="133">
      <c r="A133" s="5"/>
    </row>
    <row r="134">
      <c r="A134" s="5"/>
    </row>
    <row r="135">
      <c r="A135" s="5"/>
    </row>
    <row r="136">
      <c r="A136" s="5"/>
    </row>
    <row r="137">
      <c r="A137" s="5"/>
    </row>
    <row r="138">
      <c r="A138" s="5"/>
    </row>
    <row r="139">
      <c r="A139" s="5"/>
    </row>
    <row r="140">
      <c r="A140" s="5"/>
    </row>
    <row r="141">
      <c r="A141" s="5"/>
    </row>
    <row r="142">
      <c r="A142" s="5"/>
    </row>
    <row r="143">
      <c r="A143" s="5"/>
    </row>
    <row r="144">
      <c r="A144" s="5"/>
    </row>
    <row r="145">
      <c r="A145" s="5"/>
    </row>
    <row r="146">
      <c r="A146" s="5"/>
    </row>
    <row r="147">
      <c r="A147" s="5"/>
    </row>
    <row r="148">
      <c r="A148" s="5"/>
    </row>
    <row r="149">
      <c r="A149" s="5"/>
    </row>
    <row r="150">
      <c r="A150" s="5"/>
    </row>
    <row r="151">
      <c r="A151" s="5"/>
    </row>
    <row r="152">
      <c r="A152" s="5"/>
    </row>
    <row r="153">
      <c r="A153" s="5"/>
    </row>
    <row r="154">
      <c r="A154" s="5"/>
    </row>
    <row r="155">
      <c r="A155" s="5"/>
    </row>
    <row r="156">
      <c r="A156" s="5"/>
    </row>
    <row r="157">
      <c r="A157" s="5"/>
    </row>
    <row r="158">
      <c r="A158" s="5"/>
    </row>
    <row r="159">
      <c r="A159" s="5"/>
    </row>
    <row r="160">
      <c r="A160" s="5"/>
    </row>
    <row r="161">
      <c r="A161" s="5"/>
    </row>
    <row r="162">
      <c r="A162" s="5"/>
    </row>
    <row r="163">
      <c r="A163" s="5"/>
    </row>
    <row r="164">
      <c r="A164" s="5"/>
    </row>
    <row r="165">
      <c r="A165" s="5"/>
    </row>
    <row r="166">
      <c r="A166" s="5"/>
    </row>
    <row r="167">
      <c r="A167" s="5"/>
    </row>
    <row r="168">
      <c r="A168" s="5"/>
    </row>
    <row r="169">
      <c r="A169" s="5"/>
    </row>
    <row r="170">
      <c r="A170" s="5"/>
    </row>
    <row r="171">
      <c r="A171" s="5"/>
    </row>
    <row r="172">
      <c r="A172" s="5"/>
    </row>
    <row r="173">
      <c r="A173" s="5"/>
    </row>
    <row r="174">
      <c r="A174" s="5"/>
    </row>
    <row r="175">
      <c r="A175" s="5"/>
    </row>
    <row r="176">
      <c r="A176" s="5"/>
    </row>
    <row r="177">
      <c r="A177" s="5"/>
    </row>
    <row r="178">
      <c r="A178" s="5"/>
    </row>
    <row r="179">
      <c r="A179" s="5"/>
    </row>
    <row r="180">
      <c r="A180" s="5"/>
    </row>
    <row r="181">
      <c r="A181" s="5"/>
    </row>
    <row r="182">
      <c r="A182" s="5"/>
    </row>
    <row r="183">
      <c r="A183" s="5"/>
    </row>
    <row r="184">
      <c r="A184" s="5"/>
    </row>
    <row r="185">
      <c r="A185" s="5"/>
    </row>
    <row r="186">
      <c r="A186" s="5"/>
    </row>
    <row r="187">
      <c r="A187" s="5"/>
    </row>
    <row r="188">
      <c r="A188" s="5"/>
    </row>
    <row r="189">
      <c r="A189" s="5"/>
    </row>
    <row r="190">
      <c r="A190" s="5"/>
    </row>
    <row r="191">
      <c r="A191" s="5"/>
    </row>
    <row r="192">
      <c r="A192" s="5"/>
    </row>
    <row r="193">
      <c r="A193" s="5"/>
    </row>
    <row r="194">
      <c r="A194" s="5"/>
    </row>
    <row r="195">
      <c r="A195" s="5"/>
    </row>
    <row r="196">
      <c r="A196" s="5"/>
    </row>
    <row r="197">
      <c r="A197" s="5"/>
    </row>
    <row r="198">
      <c r="A198" s="5"/>
    </row>
    <row r="199">
      <c r="A199" s="5"/>
    </row>
    <row r="200">
      <c r="A200" s="5"/>
    </row>
    <row r="201">
      <c r="A201" s="5"/>
    </row>
    <row r="202">
      <c r="A202" s="5"/>
    </row>
    <row r="203">
      <c r="A203" s="5"/>
    </row>
    <row r="204">
      <c r="A204" s="5"/>
    </row>
    <row r="205">
      <c r="A205" s="5"/>
    </row>
    <row r="206">
      <c r="A206" s="5"/>
    </row>
    <row r="207">
      <c r="A207" s="5"/>
    </row>
    <row r="208">
      <c r="A208" s="5"/>
    </row>
    <row r="209">
      <c r="A209" s="5"/>
    </row>
    <row r="210">
      <c r="A210" s="5"/>
    </row>
    <row r="211">
      <c r="A211" s="5"/>
    </row>
    <row r="212">
      <c r="A212" s="5"/>
    </row>
    <row r="213">
      <c r="A213" s="5"/>
    </row>
    <row r="214">
      <c r="A214" s="5"/>
    </row>
    <row r="215">
      <c r="A215" s="5"/>
    </row>
    <row r="216">
      <c r="A216" s="5"/>
    </row>
    <row r="217">
      <c r="A217" s="5"/>
    </row>
    <row r="218">
      <c r="A218" s="5"/>
    </row>
    <row r="219">
      <c r="A219" s="5"/>
    </row>
    <row r="220">
      <c r="A220" s="5"/>
    </row>
    <row r="221">
      <c r="A221" s="5"/>
    </row>
    <row r="222">
      <c r="A222" s="5"/>
    </row>
    <row r="223">
      <c r="A223" s="5"/>
    </row>
    <row r="224">
      <c r="A224" s="5"/>
    </row>
    <row r="225">
      <c r="A225" s="5"/>
    </row>
    <row r="226">
      <c r="A226" s="5"/>
    </row>
    <row r="227">
      <c r="A227" s="5"/>
    </row>
    <row r="228">
      <c r="A228" s="5"/>
    </row>
    <row r="229">
      <c r="A229" s="5"/>
    </row>
    <row r="230">
      <c r="A230" s="5"/>
    </row>
    <row r="231">
      <c r="A231" s="5"/>
    </row>
    <row r="232">
      <c r="A232" s="5"/>
    </row>
    <row r="233">
      <c r="A233" s="5"/>
    </row>
    <row r="234">
      <c r="A234" s="5"/>
    </row>
    <row r="235">
      <c r="A235" s="5"/>
    </row>
    <row r="236">
      <c r="A236" s="5"/>
    </row>
    <row r="237">
      <c r="A237" s="5"/>
    </row>
    <row r="238">
      <c r="A238" s="5"/>
    </row>
    <row r="239">
      <c r="A239" s="5"/>
    </row>
    <row r="240">
      <c r="A240" s="5"/>
    </row>
    <row r="241">
      <c r="A241" s="5"/>
    </row>
    <row r="242">
      <c r="A242" s="5"/>
    </row>
    <row r="243">
      <c r="A243" s="5"/>
    </row>
    <row r="244">
      <c r="A244" s="5"/>
    </row>
    <row r="245">
      <c r="A245" s="5"/>
    </row>
    <row r="246">
      <c r="A246" s="5"/>
    </row>
    <row r="247">
      <c r="A247" s="5"/>
    </row>
    <row r="248">
      <c r="A248" s="5"/>
    </row>
    <row r="249">
      <c r="A249" s="5"/>
    </row>
    <row r="250">
      <c r="A250" s="5"/>
    </row>
    <row r="251">
      <c r="A251" s="5"/>
    </row>
    <row r="252">
      <c r="A252" s="5"/>
    </row>
    <row r="253">
      <c r="A253" s="5"/>
    </row>
    <row r="254">
      <c r="A254" s="5"/>
    </row>
    <row r="255">
      <c r="A255" s="5"/>
    </row>
    <row r="256">
      <c r="A256" s="5"/>
    </row>
    <row r="257">
      <c r="A257" s="5"/>
    </row>
    <row r="258">
      <c r="A258" s="5"/>
    </row>
    <row r="259">
      <c r="A259" s="5"/>
    </row>
    <row r="260">
      <c r="A260" s="5"/>
    </row>
    <row r="261">
      <c r="A261" s="5"/>
    </row>
    <row r="262">
      <c r="A262" s="5"/>
    </row>
    <row r="263">
      <c r="A263" s="5"/>
    </row>
    <row r="264">
      <c r="A264" s="5"/>
    </row>
    <row r="265">
      <c r="A265" s="5"/>
    </row>
    <row r="266">
      <c r="A266" s="5"/>
    </row>
    <row r="267">
      <c r="A267" s="5"/>
    </row>
    <row r="268">
      <c r="A268" s="5"/>
    </row>
    <row r="269">
      <c r="A269" s="5"/>
    </row>
    <row r="270">
      <c r="A270" s="5"/>
    </row>
    <row r="271">
      <c r="A271" s="5"/>
    </row>
    <row r="272">
      <c r="A272" s="5"/>
    </row>
    <row r="273">
      <c r="A273" s="5"/>
    </row>
    <row r="274">
      <c r="A274" s="5"/>
    </row>
    <row r="275">
      <c r="A275" s="5"/>
    </row>
    <row r="276">
      <c r="A276" s="5"/>
    </row>
    <row r="277">
      <c r="A277" s="5"/>
    </row>
    <row r="278">
      <c r="A278" s="5"/>
    </row>
    <row r="279">
      <c r="A279" s="5"/>
    </row>
    <row r="280">
      <c r="A280" s="5"/>
    </row>
    <row r="281">
      <c r="A281" s="5"/>
    </row>
    <row r="282">
      <c r="A282" s="5"/>
    </row>
    <row r="283">
      <c r="A283" s="5"/>
    </row>
    <row r="284">
      <c r="A284" s="5"/>
    </row>
    <row r="285">
      <c r="A285" s="5"/>
    </row>
    <row r="286">
      <c r="A286" s="5"/>
    </row>
    <row r="287">
      <c r="A287" s="5"/>
    </row>
    <row r="288">
      <c r="A288" s="5"/>
    </row>
    <row r="289">
      <c r="A289" s="5"/>
    </row>
    <row r="290">
      <c r="A290" s="5"/>
    </row>
    <row r="291">
      <c r="A291" s="5"/>
    </row>
    <row r="292">
      <c r="A292" s="5"/>
    </row>
    <row r="293">
      <c r="A293" s="5"/>
    </row>
    <row r="294">
      <c r="A294" s="5"/>
    </row>
    <row r="295">
      <c r="A295" s="5"/>
    </row>
    <row r="296">
      <c r="A296" s="5"/>
    </row>
    <row r="297">
      <c r="A297" s="5"/>
    </row>
    <row r="298">
      <c r="A298" s="5"/>
    </row>
    <row r="299">
      <c r="A299" s="5"/>
    </row>
    <row r="300">
      <c r="A300" s="5"/>
    </row>
    <row r="301">
      <c r="A301" s="5"/>
    </row>
    <row r="302">
      <c r="A302" s="5"/>
    </row>
    <row r="303">
      <c r="A303" s="5"/>
    </row>
    <row r="304">
      <c r="A304" s="5"/>
    </row>
    <row r="305">
      <c r="A305" s="5"/>
    </row>
    <row r="306">
      <c r="A306" s="5"/>
    </row>
    <row r="307">
      <c r="A307" s="5"/>
    </row>
    <row r="308">
      <c r="A308" s="5"/>
    </row>
    <row r="309">
      <c r="A309" s="5"/>
    </row>
    <row r="310">
      <c r="A310" s="5"/>
    </row>
    <row r="311">
      <c r="A311" s="5"/>
    </row>
    <row r="312">
      <c r="A312" s="5"/>
    </row>
    <row r="313">
      <c r="A313" s="5"/>
    </row>
    <row r="314">
      <c r="A314" s="5"/>
    </row>
    <row r="315">
      <c r="A315" s="5"/>
    </row>
    <row r="316">
      <c r="A316" s="5"/>
    </row>
    <row r="317">
      <c r="A317" s="5"/>
    </row>
    <row r="318">
      <c r="A318" s="5"/>
    </row>
    <row r="319">
      <c r="A319" s="5"/>
    </row>
    <row r="320">
      <c r="A320" s="5"/>
    </row>
    <row r="321">
      <c r="A321" s="5"/>
    </row>
    <row r="322">
      <c r="A322" s="5"/>
    </row>
    <row r="323">
      <c r="A323" s="5"/>
    </row>
    <row r="324">
      <c r="A324" s="5"/>
    </row>
    <row r="325">
      <c r="A325" s="5"/>
    </row>
    <row r="326">
      <c r="A326" s="5"/>
    </row>
    <row r="327">
      <c r="A327" s="5"/>
    </row>
    <row r="328">
      <c r="A328" s="5"/>
    </row>
    <row r="329">
      <c r="A329" s="5"/>
    </row>
    <row r="330">
      <c r="A330" s="5"/>
    </row>
    <row r="331">
      <c r="A331" s="5"/>
    </row>
    <row r="332">
      <c r="A332" s="5"/>
    </row>
    <row r="333">
      <c r="A333" s="5"/>
    </row>
    <row r="334">
      <c r="A334" s="5"/>
    </row>
    <row r="335">
      <c r="A335" s="5"/>
    </row>
    <row r="336">
      <c r="A336" s="5"/>
    </row>
    <row r="337">
      <c r="A337" s="5"/>
    </row>
    <row r="338">
      <c r="A338" s="5"/>
    </row>
    <row r="339">
      <c r="A339" s="5"/>
    </row>
    <row r="340">
      <c r="A340" s="5"/>
    </row>
    <row r="341">
      <c r="A341" s="5"/>
    </row>
    <row r="342">
      <c r="A342" s="5"/>
    </row>
    <row r="343">
      <c r="A343" s="5"/>
    </row>
    <row r="344">
      <c r="A344" s="5"/>
    </row>
    <row r="345">
      <c r="A345" s="5"/>
    </row>
    <row r="346">
      <c r="A346" s="5"/>
    </row>
    <row r="347">
      <c r="A347" s="5"/>
    </row>
    <row r="348">
      <c r="A348" s="5"/>
    </row>
    <row r="349">
      <c r="A349" s="5"/>
    </row>
    <row r="350">
      <c r="A350" s="5"/>
    </row>
    <row r="351">
      <c r="A351" s="5"/>
    </row>
    <row r="352">
      <c r="A352" s="5"/>
    </row>
    <row r="353">
      <c r="A353" s="5"/>
    </row>
    <row r="354">
      <c r="A354" s="5"/>
    </row>
    <row r="355">
      <c r="A355" s="5"/>
    </row>
    <row r="356">
      <c r="A356" s="5"/>
    </row>
    <row r="357">
      <c r="A357" s="5"/>
    </row>
    <row r="358">
      <c r="A358" s="5"/>
    </row>
    <row r="359">
      <c r="A359" s="5"/>
    </row>
    <row r="360">
      <c r="A360" s="5"/>
    </row>
    <row r="361">
      <c r="A361" s="5"/>
    </row>
    <row r="362">
      <c r="A362" s="5"/>
    </row>
    <row r="363">
      <c r="A363" s="5"/>
    </row>
    <row r="364">
      <c r="A364" s="5"/>
    </row>
    <row r="365">
      <c r="A365" s="5"/>
    </row>
    <row r="366">
      <c r="A366" s="5"/>
    </row>
    <row r="367">
      <c r="A367" s="5"/>
    </row>
    <row r="368">
      <c r="A368" s="5"/>
    </row>
    <row r="369">
      <c r="A369" s="5"/>
    </row>
    <row r="370">
      <c r="A370" s="5"/>
    </row>
    <row r="371">
      <c r="A371" s="5"/>
    </row>
    <row r="372">
      <c r="A372" s="5"/>
    </row>
    <row r="373">
      <c r="A373" s="5"/>
    </row>
    <row r="374">
      <c r="A374" s="5"/>
    </row>
    <row r="375">
      <c r="A375" s="5"/>
    </row>
    <row r="376">
      <c r="A376" s="5"/>
    </row>
    <row r="377">
      <c r="A377" s="5"/>
    </row>
    <row r="378">
      <c r="A378" s="5"/>
    </row>
    <row r="379">
      <c r="A379" s="5"/>
    </row>
    <row r="380">
      <c r="A380" s="5"/>
    </row>
    <row r="381">
      <c r="A381" s="5"/>
    </row>
    <row r="382">
      <c r="A382" s="5"/>
    </row>
    <row r="383">
      <c r="A383" s="5"/>
    </row>
    <row r="384">
      <c r="A384" s="5"/>
    </row>
    <row r="385">
      <c r="A385" s="5"/>
    </row>
    <row r="386">
      <c r="A386" s="5"/>
    </row>
    <row r="387">
      <c r="A387" s="5"/>
    </row>
    <row r="388">
      <c r="A388" s="5"/>
    </row>
    <row r="389">
      <c r="A389" s="5"/>
    </row>
    <row r="390">
      <c r="A390" s="5"/>
    </row>
    <row r="391">
      <c r="A391" s="5"/>
    </row>
    <row r="392">
      <c r="A392" s="5"/>
    </row>
    <row r="393">
      <c r="A393" s="5"/>
    </row>
    <row r="394">
      <c r="A394" s="5"/>
    </row>
    <row r="395">
      <c r="A395" s="5"/>
    </row>
    <row r="396">
      <c r="A396" s="5"/>
    </row>
    <row r="397">
      <c r="A397" s="5"/>
    </row>
    <row r="398">
      <c r="A398" s="5"/>
    </row>
    <row r="399">
      <c r="A399" s="5"/>
    </row>
    <row r="400">
      <c r="A400" s="5"/>
    </row>
    <row r="401">
      <c r="A401" s="5"/>
    </row>
    <row r="402">
      <c r="A402" s="5"/>
    </row>
    <row r="403">
      <c r="A403" s="5"/>
    </row>
    <row r="404">
      <c r="A404" s="5"/>
    </row>
    <row r="405">
      <c r="A405" s="5"/>
    </row>
    <row r="406">
      <c r="A406" s="5"/>
    </row>
    <row r="407">
      <c r="A407" s="5"/>
    </row>
    <row r="408">
      <c r="A408" s="5"/>
    </row>
    <row r="409">
      <c r="A409" s="5"/>
    </row>
    <row r="410">
      <c r="A410" s="5"/>
    </row>
    <row r="411">
      <c r="A411" s="5"/>
    </row>
    <row r="412">
      <c r="A412" s="5"/>
    </row>
    <row r="413">
      <c r="A413" s="5"/>
    </row>
    <row r="414">
      <c r="A414" s="5"/>
    </row>
    <row r="415">
      <c r="A415" s="5"/>
    </row>
    <row r="416">
      <c r="A416" s="5"/>
    </row>
    <row r="417">
      <c r="A417" s="5"/>
    </row>
    <row r="418">
      <c r="A418" s="5"/>
    </row>
    <row r="419">
      <c r="A419" s="5"/>
    </row>
    <row r="420">
      <c r="A420" s="5"/>
    </row>
    <row r="421">
      <c r="A421" s="5"/>
    </row>
    <row r="422">
      <c r="A422" s="5"/>
    </row>
    <row r="423">
      <c r="A423" s="5"/>
    </row>
    <row r="424">
      <c r="A424" s="5"/>
    </row>
    <row r="425">
      <c r="A425" s="5"/>
    </row>
    <row r="426">
      <c r="A426" s="5"/>
    </row>
    <row r="427">
      <c r="A427" s="5"/>
    </row>
    <row r="428">
      <c r="A428" s="5"/>
    </row>
    <row r="429">
      <c r="A429" s="5"/>
    </row>
    <row r="430">
      <c r="A430" s="5"/>
    </row>
    <row r="431">
      <c r="A431" s="5"/>
    </row>
    <row r="432">
      <c r="A432" s="5"/>
    </row>
    <row r="433">
      <c r="A433" s="5"/>
    </row>
    <row r="434">
      <c r="A434" s="5"/>
    </row>
    <row r="435">
      <c r="A435" s="5"/>
    </row>
    <row r="436">
      <c r="A436" s="5"/>
    </row>
    <row r="437">
      <c r="A437" s="5"/>
    </row>
    <row r="438">
      <c r="A438" s="5"/>
    </row>
    <row r="439">
      <c r="A439" s="5"/>
    </row>
    <row r="440">
      <c r="A440" s="5"/>
    </row>
    <row r="441">
      <c r="A441" s="5"/>
    </row>
    <row r="442">
      <c r="A442" s="5"/>
    </row>
    <row r="443">
      <c r="A443" s="5"/>
    </row>
    <row r="444">
      <c r="A444" s="5"/>
    </row>
    <row r="445">
      <c r="A445" s="5"/>
    </row>
    <row r="446">
      <c r="A446" s="5"/>
    </row>
    <row r="447">
      <c r="A447" s="5"/>
    </row>
    <row r="448">
      <c r="A448" s="5"/>
    </row>
    <row r="449">
      <c r="A449" s="5"/>
    </row>
    <row r="450">
      <c r="A450" s="5"/>
    </row>
    <row r="451">
      <c r="A451" s="5"/>
    </row>
    <row r="452">
      <c r="A452" s="5"/>
    </row>
    <row r="453">
      <c r="A453" s="5"/>
    </row>
    <row r="454">
      <c r="A454" s="5"/>
    </row>
    <row r="455">
      <c r="A455" s="5"/>
    </row>
    <row r="456">
      <c r="A456" s="5"/>
    </row>
    <row r="457">
      <c r="A457" s="5"/>
    </row>
    <row r="458">
      <c r="A458" s="5"/>
    </row>
    <row r="459">
      <c r="A459" s="5"/>
    </row>
    <row r="460">
      <c r="A460" s="5"/>
    </row>
    <row r="461">
      <c r="A461" s="5"/>
    </row>
    <row r="462">
      <c r="A462" s="5"/>
    </row>
    <row r="463">
      <c r="A463" s="5"/>
    </row>
    <row r="464">
      <c r="A464" s="5"/>
    </row>
    <row r="465">
      <c r="A465" s="5"/>
    </row>
    <row r="466">
      <c r="A466" s="5"/>
    </row>
    <row r="467">
      <c r="A467" s="5"/>
    </row>
    <row r="468">
      <c r="A468" s="5"/>
    </row>
    <row r="469">
      <c r="A469" s="5"/>
    </row>
    <row r="470">
      <c r="A470" s="5"/>
    </row>
    <row r="471">
      <c r="A471" s="5"/>
    </row>
    <row r="472">
      <c r="A472" s="5"/>
    </row>
    <row r="473">
      <c r="A473" s="5"/>
    </row>
    <row r="474">
      <c r="A474" s="5"/>
    </row>
    <row r="475">
      <c r="A475" s="5"/>
    </row>
    <row r="476">
      <c r="A476" s="5"/>
    </row>
    <row r="477">
      <c r="A477" s="5"/>
    </row>
    <row r="478">
      <c r="A478" s="5"/>
    </row>
    <row r="479">
      <c r="A479" s="5"/>
    </row>
    <row r="480">
      <c r="A480" s="5"/>
    </row>
    <row r="481">
      <c r="A481" s="5"/>
    </row>
    <row r="482">
      <c r="A482" s="5"/>
    </row>
    <row r="483">
      <c r="A483" s="5"/>
    </row>
    <row r="484">
      <c r="A484" s="5"/>
    </row>
    <row r="485">
      <c r="A485" s="5"/>
    </row>
    <row r="486">
      <c r="A486" s="5"/>
    </row>
    <row r="487">
      <c r="A487" s="5"/>
    </row>
    <row r="488">
      <c r="A488" s="5"/>
    </row>
    <row r="489">
      <c r="A489" s="5"/>
    </row>
    <row r="490">
      <c r="A490" s="5"/>
    </row>
    <row r="491">
      <c r="A491" s="5"/>
    </row>
    <row r="492">
      <c r="A492" s="5"/>
    </row>
    <row r="493">
      <c r="A493" s="5"/>
    </row>
    <row r="494">
      <c r="A494" s="5"/>
    </row>
    <row r="495">
      <c r="A495" s="5"/>
    </row>
    <row r="496">
      <c r="A496" s="5"/>
    </row>
    <row r="497">
      <c r="A497" s="5"/>
    </row>
    <row r="498">
      <c r="A498" s="5"/>
    </row>
    <row r="499">
      <c r="A499" s="5"/>
    </row>
    <row r="500">
      <c r="A500" s="5"/>
    </row>
    <row r="501">
      <c r="A501" s="5"/>
    </row>
    <row r="502">
      <c r="A502" s="5"/>
    </row>
    <row r="503">
      <c r="A503" s="5"/>
    </row>
    <row r="504">
      <c r="A504" s="5"/>
    </row>
    <row r="505">
      <c r="A505" s="5"/>
    </row>
    <row r="506">
      <c r="A506" s="5"/>
    </row>
    <row r="507">
      <c r="A507" s="5"/>
    </row>
    <row r="508">
      <c r="A508" s="5"/>
    </row>
    <row r="509">
      <c r="A509" s="5"/>
    </row>
    <row r="510">
      <c r="A510" s="5"/>
    </row>
    <row r="511">
      <c r="A511" s="5"/>
    </row>
    <row r="512">
      <c r="A512" s="5"/>
    </row>
    <row r="513">
      <c r="A513" s="5"/>
    </row>
    <row r="514">
      <c r="A514" s="5"/>
    </row>
    <row r="515">
      <c r="A515" s="5"/>
    </row>
    <row r="516">
      <c r="A516" s="5"/>
    </row>
    <row r="517">
      <c r="A517" s="5"/>
    </row>
    <row r="518">
      <c r="A518" s="5"/>
    </row>
    <row r="519">
      <c r="A519" s="5"/>
    </row>
    <row r="520">
      <c r="A520" s="5"/>
    </row>
    <row r="521">
      <c r="A521" s="5"/>
    </row>
    <row r="522">
      <c r="A522" s="5"/>
    </row>
    <row r="523">
      <c r="A523" s="5"/>
    </row>
    <row r="524">
      <c r="A524" s="5"/>
    </row>
    <row r="525">
      <c r="A525" s="5"/>
    </row>
    <row r="526">
      <c r="A526" s="5"/>
    </row>
    <row r="527">
      <c r="A527" s="5"/>
    </row>
    <row r="528">
      <c r="A528" s="5"/>
    </row>
    <row r="529">
      <c r="A529" s="5"/>
    </row>
    <row r="530">
      <c r="A530" s="5"/>
    </row>
    <row r="531">
      <c r="A531" s="5"/>
    </row>
    <row r="532">
      <c r="A532" s="5"/>
    </row>
    <row r="533">
      <c r="A533" s="5"/>
    </row>
    <row r="534">
      <c r="A534" s="5"/>
    </row>
    <row r="535">
      <c r="A535" s="5"/>
    </row>
    <row r="536">
      <c r="A536" s="5"/>
    </row>
    <row r="537">
      <c r="A537" s="5"/>
    </row>
    <row r="538">
      <c r="A538" s="5"/>
    </row>
    <row r="539">
      <c r="A539" s="5"/>
    </row>
    <row r="540">
      <c r="A540" s="5"/>
    </row>
    <row r="541">
      <c r="A541" s="5"/>
    </row>
    <row r="542">
      <c r="A542" s="5"/>
    </row>
    <row r="543">
      <c r="A543" s="5"/>
    </row>
    <row r="544">
      <c r="A544" s="5"/>
    </row>
    <row r="545">
      <c r="A545" s="5"/>
    </row>
    <row r="546">
      <c r="A546" s="5"/>
    </row>
    <row r="547">
      <c r="A547" s="5"/>
    </row>
    <row r="548">
      <c r="A548" s="5"/>
    </row>
    <row r="549">
      <c r="A549" s="5"/>
    </row>
    <row r="550">
      <c r="A550" s="5"/>
    </row>
    <row r="551">
      <c r="A551" s="5"/>
    </row>
    <row r="552">
      <c r="A552" s="5"/>
    </row>
    <row r="553">
      <c r="A553" s="5"/>
    </row>
    <row r="554">
      <c r="A554" s="5"/>
    </row>
    <row r="555">
      <c r="A555" s="5"/>
    </row>
    <row r="556">
      <c r="A556" s="5"/>
    </row>
    <row r="557">
      <c r="A557" s="5"/>
    </row>
    <row r="558">
      <c r="A558" s="5"/>
    </row>
    <row r="559">
      <c r="A559" s="5"/>
    </row>
    <row r="560">
      <c r="A560" s="5"/>
    </row>
    <row r="561">
      <c r="A561" s="5"/>
    </row>
    <row r="562">
      <c r="A562" s="5"/>
    </row>
    <row r="563">
      <c r="A563" s="5"/>
    </row>
    <row r="564">
      <c r="A564" s="5"/>
    </row>
    <row r="565">
      <c r="A565" s="5"/>
    </row>
    <row r="566">
      <c r="A566" s="5"/>
    </row>
    <row r="567">
      <c r="A567" s="5"/>
    </row>
    <row r="568">
      <c r="A568" s="5"/>
    </row>
    <row r="569">
      <c r="A569" s="5"/>
    </row>
    <row r="570">
      <c r="A570" s="5"/>
    </row>
    <row r="571">
      <c r="A571" s="5"/>
    </row>
    <row r="572">
      <c r="A572" s="5"/>
    </row>
    <row r="573">
      <c r="A573" s="5"/>
    </row>
    <row r="574">
      <c r="A574" s="5"/>
    </row>
    <row r="575">
      <c r="A575" s="5"/>
    </row>
    <row r="576">
      <c r="A576" s="5"/>
    </row>
    <row r="577">
      <c r="A577" s="5"/>
    </row>
    <row r="578">
      <c r="A578" s="5"/>
    </row>
    <row r="579">
      <c r="A579" s="5"/>
    </row>
    <row r="580">
      <c r="A580" s="5"/>
    </row>
    <row r="581">
      <c r="A581" s="5"/>
    </row>
    <row r="582">
      <c r="A582" s="5"/>
    </row>
    <row r="583">
      <c r="A583" s="5"/>
    </row>
    <row r="584">
      <c r="A584" s="5"/>
    </row>
    <row r="585">
      <c r="A585" s="5"/>
    </row>
    <row r="586">
      <c r="A586" s="5"/>
    </row>
    <row r="587">
      <c r="A587" s="5"/>
    </row>
    <row r="588">
      <c r="A588" s="5"/>
    </row>
    <row r="589">
      <c r="A589" s="5"/>
    </row>
    <row r="590">
      <c r="A590" s="5"/>
    </row>
    <row r="591">
      <c r="A591" s="5"/>
    </row>
    <row r="592">
      <c r="A592" s="5"/>
    </row>
    <row r="593">
      <c r="A593" s="5"/>
    </row>
    <row r="594">
      <c r="A594" s="5"/>
    </row>
    <row r="595">
      <c r="A595" s="5"/>
    </row>
    <row r="596">
      <c r="A596" s="5"/>
    </row>
    <row r="597">
      <c r="A597" s="5"/>
    </row>
    <row r="598">
      <c r="A598" s="5"/>
    </row>
    <row r="599">
      <c r="A599" s="5"/>
    </row>
    <row r="600">
      <c r="A600" s="5"/>
    </row>
    <row r="601">
      <c r="A601" s="5"/>
    </row>
    <row r="602">
      <c r="A602" s="5"/>
    </row>
    <row r="603">
      <c r="A603" s="5"/>
    </row>
    <row r="604">
      <c r="A604" s="5"/>
    </row>
    <row r="605">
      <c r="A605" s="5"/>
    </row>
    <row r="606">
      <c r="A606" s="5"/>
    </row>
    <row r="607">
      <c r="A607" s="5"/>
    </row>
    <row r="608">
      <c r="A608" s="5"/>
    </row>
    <row r="609">
      <c r="A609" s="5"/>
    </row>
    <row r="610">
      <c r="A610" s="5"/>
    </row>
    <row r="611">
      <c r="A611" s="5"/>
    </row>
    <row r="612">
      <c r="A612" s="5"/>
    </row>
    <row r="613">
      <c r="A613" s="5"/>
    </row>
    <row r="614">
      <c r="A614" s="5"/>
    </row>
    <row r="615">
      <c r="A615" s="5"/>
    </row>
    <row r="616">
      <c r="A616" s="5"/>
    </row>
    <row r="617">
      <c r="A617" s="5"/>
    </row>
    <row r="618">
      <c r="A618" s="5"/>
    </row>
    <row r="619">
      <c r="A619" s="5"/>
    </row>
    <row r="620">
      <c r="A620" s="5"/>
    </row>
    <row r="621">
      <c r="A621" s="5"/>
    </row>
    <row r="622">
      <c r="A622" s="5"/>
    </row>
    <row r="623">
      <c r="A623" s="5"/>
    </row>
    <row r="624">
      <c r="A624" s="5"/>
    </row>
    <row r="625">
      <c r="A625" s="5"/>
    </row>
    <row r="626">
      <c r="A626" s="5"/>
    </row>
    <row r="627">
      <c r="A627" s="5"/>
    </row>
    <row r="628">
      <c r="A628" s="5"/>
    </row>
    <row r="629">
      <c r="A629" s="5"/>
    </row>
    <row r="630">
      <c r="A630" s="5"/>
    </row>
    <row r="631">
      <c r="A631" s="5"/>
    </row>
    <row r="632">
      <c r="A632" s="5"/>
    </row>
    <row r="633">
      <c r="A633" s="5"/>
    </row>
    <row r="634">
      <c r="A634" s="5"/>
    </row>
    <row r="635">
      <c r="A635" s="5"/>
    </row>
    <row r="636">
      <c r="A636" s="5"/>
    </row>
    <row r="637">
      <c r="A637" s="5"/>
    </row>
    <row r="638">
      <c r="A638" s="5"/>
    </row>
    <row r="639">
      <c r="A639" s="5"/>
    </row>
    <row r="640">
      <c r="A640" s="5"/>
    </row>
    <row r="641">
      <c r="A641" s="5"/>
    </row>
    <row r="642">
      <c r="A642" s="5"/>
    </row>
    <row r="643">
      <c r="A643" s="5"/>
    </row>
    <row r="644">
      <c r="A644" s="5"/>
    </row>
    <row r="645">
      <c r="A645" s="5"/>
    </row>
    <row r="646">
      <c r="A646" s="5"/>
    </row>
    <row r="647">
      <c r="A647" s="5"/>
    </row>
    <row r="648">
      <c r="A648" s="5"/>
    </row>
    <row r="649">
      <c r="A649" s="5"/>
    </row>
    <row r="650">
      <c r="A650" s="5"/>
    </row>
    <row r="651">
      <c r="A651" s="5"/>
    </row>
    <row r="652">
      <c r="A652" s="5"/>
    </row>
    <row r="653">
      <c r="A653" s="5"/>
    </row>
    <row r="654">
      <c r="A654" s="5"/>
    </row>
    <row r="655">
      <c r="A655" s="5"/>
    </row>
    <row r="656">
      <c r="A656" s="5"/>
    </row>
    <row r="657">
      <c r="A657" s="5"/>
    </row>
    <row r="658">
      <c r="A658" s="5"/>
    </row>
    <row r="659">
      <c r="A659" s="5"/>
    </row>
    <row r="660">
      <c r="A660" s="5"/>
    </row>
    <row r="661">
      <c r="A661" s="5"/>
    </row>
    <row r="662">
      <c r="A662" s="5"/>
    </row>
    <row r="663">
      <c r="A663" s="5"/>
    </row>
    <row r="664">
      <c r="A664" s="5"/>
    </row>
    <row r="665">
      <c r="A665" s="5"/>
    </row>
    <row r="666">
      <c r="A666" s="5"/>
    </row>
    <row r="667">
      <c r="A667" s="5"/>
    </row>
    <row r="668">
      <c r="A668" s="5"/>
    </row>
    <row r="669">
      <c r="A669" s="5"/>
    </row>
    <row r="670">
      <c r="A670" s="5"/>
    </row>
    <row r="671">
      <c r="A671" s="5"/>
    </row>
    <row r="672">
      <c r="A672" s="5"/>
    </row>
    <row r="673">
      <c r="A673" s="5"/>
    </row>
    <row r="674">
      <c r="A674" s="5"/>
    </row>
    <row r="675">
      <c r="A675" s="5"/>
    </row>
    <row r="676">
      <c r="A676" s="5"/>
    </row>
    <row r="677">
      <c r="A677" s="5"/>
    </row>
    <row r="678">
      <c r="A678" s="5"/>
    </row>
    <row r="679">
      <c r="A679" s="5"/>
    </row>
    <row r="680">
      <c r="A680" s="5"/>
    </row>
    <row r="681">
      <c r="A681" s="5"/>
    </row>
    <row r="682">
      <c r="A682" s="5"/>
    </row>
    <row r="683">
      <c r="A683" s="5"/>
    </row>
    <row r="684">
      <c r="A684" s="5"/>
    </row>
    <row r="685">
      <c r="A685" s="5"/>
    </row>
    <row r="686">
      <c r="A686" s="5"/>
    </row>
    <row r="687">
      <c r="A687" s="5"/>
    </row>
    <row r="688">
      <c r="A688" s="5"/>
    </row>
    <row r="689">
      <c r="A689" s="5"/>
    </row>
    <row r="690">
      <c r="A690" s="5"/>
    </row>
    <row r="691">
      <c r="A691" s="5"/>
    </row>
    <row r="692">
      <c r="A692" s="5"/>
    </row>
    <row r="693">
      <c r="A693" s="5"/>
    </row>
    <row r="694">
      <c r="A694" s="5"/>
    </row>
    <row r="695">
      <c r="A695" s="5"/>
    </row>
    <row r="696">
      <c r="A696" s="5"/>
    </row>
    <row r="697">
      <c r="A697" s="5"/>
    </row>
    <row r="698">
      <c r="A698" s="5"/>
    </row>
    <row r="699">
      <c r="A699" s="5"/>
    </row>
    <row r="700">
      <c r="A700" s="5"/>
    </row>
    <row r="701">
      <c r="A701" s="5"/>
    </row>
    <row r="702">
      <c r="A702" s="5"/>
    </row>
    <row r="703">
      <c r="A703" s="5"/>
    </row>
    <row r="704">
      <c r="A704" s="5"/>
    </row>
    <row r="705">
      <c r="A705" s="5"/>
    </row>
    <row r="706">
      <c r="A706" s="5"/>
    </row>
    <row r="707">
      <c r="A707" s="5"/>
    </row>
    <row r="708">
      <c r="A708" s="5"/>
    </row>
    <row r="709">
      <c r="A709" s="5"/>
    </row>
    <row r="710">
      <c r="A710" s="5"/>
    </row>
    <row r="711">
      <c r="A711" s="5"/>
    </row>
    <row r="712">
      <c r="A712" s="5"/>
    </row>
    <row r="713">
      <c r="A713" s="5"/>
    </row>
    <row r="714">
      <c r="A714" s="5"/>
    </row>
    <row r="715">
      <c r="A715" s="5"/>
    </row>
    <row r="716">
      <c r="A716" s="5"/>
    </row>
    <row r="717">
      <c r="A717" s="5"/>
    </row>
    <row r="718">
      <c r="A718" s="5"/>
    </row>
    <row r="719">
      <c r="A719" s="5"/>
    </row>
    <row r="720">
      <c r="A720" s="5"/>
    </row>
    <row r="721">
      <c r="A721" s="5"/>
    </row>
    <row r="722">
      <c r="A722" s="5"/>
    </row>
    <row r="723">
      <c r="A723" s="5"/>
    </row>
    <row r="724">
      <c r="A724" s="5"/>
    </row>
    <row r="725">
      <c r="A725" s="5"/>
    </row>
    <row r="726">
      <c r="A726" s="5"/>
    </row>
    <row r="727">
      <c r="A727" s="5"/>
    </row>
    <row r="728">
      <c r="A728" s="5"/>
    </row>
    <row r="729">
      <c r="A729" s="5"/>
    </row>
    <row r="730">
      <c r="A730" s="5"/>
    </row>
    <row r="731">
      <c r="A731" s="5"/>
    </row>
    <row r="732">
      <c r="A732" s="5"/>
    </row>
    <row r="733">
      <c r="A733" s="5"/>
    </row>
    <row r="734">
      <c r="A734" s="5"/>
    </row>
    <row r="735">
      <c r="A735" s="5"/>
    </row>
    <row r="736">
      <c r="A736" s="5"/>
    </row>
    <row r="737">
      <c r="A737" s="5"/>
    </row>
    <row r="738">
      <c r="A738" s="5"/>
    </row>
    <row r="739">
      <c r="A739" s="5"/>
    </row>
    <row r="740">
      <c r="A740" s="5"/>
    </row>
    <row r="741">
      <c r="A741" s="5"/>
    </row>
    <row r="742">
      <c r="A742" s="5"/>
    </row>
    <row r="743">
      <c r="A743" s="5"/>
    </row>
    <row r="744">
      <c r="A744" s="5"/>
    </row>
    <row r="745">
      <c r="A745" s="5"/>
    </row>
    <row r="746">
      <c r="A746" s="5"/>
    </row>
    <row r="747">
      <c r="A747" s="5"/>
    </row>
    <row r="748">
      <c r="A748" s="5"/>
    </row>
    <row r="749">
      <c r="A749" s="5"/>
    </row>
    <row r="750">
      <c r="A750" s="5"/>
    </row>
    <row r="751">
      <c r="A751" s="5"/>
    </row>
    <row r="752">
      <c r="A752" s="5"/>
    </row>
    <row r="753">
      <c r="A753" s="5"/>
    </row>
    <row r="754">
      <c r="A754" s="5"/>
    </row>
    <row r="755">
      <c r="A755" s="5"/>
    </row>
    <row r="756">
      <c r="A756" s="5"/>
    </row>
    <row r="757">
      <c r="A757" s="5"/>
    </row>
    <row r="758">
      <c r="A758" s="5"/>
    </row>
    <row r="759">
      <c r="A759" s="5"/>
    </row>
    <row r="760">
      <c r="A760" s="5"/>
    </row>
    <row r="761">
      <c r="A761" s="5"/>
    </row>
    <row r="762">
      <c r="A762" s="5"/>
    </row>
    <row r="763">
      <c r="A763" s="5"/>
    </row>
    <row r="764">
      <c r="A764" s="5"/>
    </row>
    <row r="765">
      <c r="A765" s="5"/>
    </row>
    <row r="766">
      <c r="A766" s="5"/>
    </row>
    <row r="767">
      <c r="A767" s="5"/>
    </row>
    <row r="768">
      <c r="A768" s="5"/>
    </row>
    <row r="769">
      <c r="A769" s="5"/>
    </row>
    <row r="770">
      <c r="A770" s="5"/>
    </row>
    <row r="771">
      <c r="A771" s="5"/>
    </row>
    <row r="772">
      <c r="A772" s="5"/>
    </row>
    <row r="773">
      <c r="A773" s="5"/>
    </row>
    <row r="774">
      <c r="A774" s="5"/>
    </row>
    <row r="775">
      <c r="A775" s="5"/>
    </row>
    <row r="776">
      <c r="A776" s="5"/>
    </row>
    <row r="777">
      <c r="A777" s="5"/>
    </row>
    <row r="778">
      <c r="A778" s="5"/>
    </row>
    <row r="779">
      <c r="A779" s="5"/>
    </row>
    <row r="780">
      <c r="A780" s="5"/>
    </row>
    <row r="781">
      <c r="A781" s="5"/>
    </row>
    <row r="782">
      <c r="A782" s="5"/>
    </row>
    <row r="783">
      <c r="A783" s="5"/>
    </row>
    <row r="784">
      <c r="A784" s="5"/>
    </row>
    <row r="785">
      <c r="A785" s="5"/>
    </row>
    <row r="786">
      <c r="A786" s="5"/>
    </row>
    <row r="787">
      <c r="A787" s="5"/>
    </row>
    <row r="788">
      <c r="A788" s="5"/>
    </row>
    <row r="789">
      <c r="A789" s="5"/>
    </row>
    <row r="790">
      <c r="A790" s="5"/>
    </row>
    <row r="791">
      <c r="A791" s="5"/>
    </row>
    <row r="792">
      <c r="A792" s="5"/>
    </row>
    <row r="793">
      <c r="A793" s="5"/>
    </row>
    <row r="794">
      <c r="A794" s="5"/>
    </row>
    <row r="795">
      <c r="A795" s="5"/>
    </row>
    <row r="796">
      <c r="A796" s="5"/>
    </row>
    <row r="797">
      <c r="A797" s="5"/>
    </row>
    <row r="798">
      <c r="A798" s="5"/>
    </row>
    <row r="799">
      <c r="A799" s="5"/>
    </row>
    <row r="800">
      <c r="A800" s="5"/>
    </row>
    <row r="801">
      <c r="A801" s="5"/>
    </row>
    <row r="802">
      <c r="A802" s="5"/>
    </row>
    <row r="803">
      <c r="A803" s="5"/>
    </row>
    <row r="804">
      <c r="A804" s="5"/>
    </row>
    <row r="805">
      <c r="A805" s="5"/>
    </row>
    <row r="806">
      <c r="A806" s="5"/>
    </row>
    <row r="807">
      <c r="A807" s="5"/>
    </row>
    <row r="808">
      <c r="A808" s="5"/>
    </row>
    <row r="809">
      <c r="A809" s="5"/>
    </row>
    <row r="810">
      <c r="A810" s="5"/>
    </row>
    <row r="811">
      <c r="A811" s="5"/>
    </row>
    <row r="812">
      <c r="A812" s="5"/>
    </row>
    <row r="813">
      <c r="A813" s="5"/>
    </row>
    <row r="814">
      <c r="A814" s="5"/>
    </row>
    <row r="815">
      <c r="A815" s="5"/>
    </row>
    <row r="816">
      <c r="A816" s="5"/>
    </row>
    <row r="817">
      <c r="A817" s="5"/>
    </row>
    <row r="818">
      <c r="A818" s="5"/>
    </row>
    <row r="819">
      <c r="A819" s="5"/>
    </row>
    <row r="820">
      <c r="A820" s="5"/>
    </row>
    <row r="821">
      <c r="A821" s="5"/>
    </row>
    <row r="822">
      <c r="A822" s="5"/>
    </row>
    <row r="823">
      <c r="A823" s="5"/>
    </row>
    <row r="824">
      <c r="A824" s="5"/>
    </row>
    <row r="825">
      <c r="A825" s="5"/>
    </row>
    <row r="826">
      <c r="A826" s="5"/>
    </row>
    <row r="827">
      <c r="A827" s="5"/>
    </row>
    <row r="828">
      <c r="A828" s="5"/>
    </row>
    <row r="829">
      <c r="A829" s="5"/>
    </row>
    <row r="830">
      <c r="A830" s="5"/>
    </row>
    <row r="831">
      <c r="A831" s="5"/>
    </row>
    <row r="832">
      <c r="A832" s="5"/>
    </row>
    <row r="833">
      <c r="A833" s="5"/>
    </row>
    <row r="834">
      <c r="A834" s="5"/>
    </row>
    <row r="835">
      <c r="A835" s="5"/>
    </row>
    <row r="836">
      <c r="A836" s="5"/>
    </row>
    <row r="837">
      <c r="A837" s="5"/>
    </row>
    <row r="838">
      <c r="A838" s="5"/>
    </row>
    <row r="839">
      <c r="A839" s="5"/>
    </row>
    <row r="840">
      <c r="A840" s="5"/>
    </row>
    <row r="841">
      <c r="A841" s="5"/>
    </row>
    <row r="842">
      <c r="A842" s="5"/>
    </row>
    <row r="843">
      <c r="A843" s="5"/>
    </row>
    <row r="844">
      <c r="A844" s="5"/>
    </row>
    <row r="845">
      <c r="A845" s="5"/>
    </row>
    <row r="846">
      <c r="A846" s="5"/>
    </row>
    <row r="847">
      <c r="A847" s="5"/>
    </row>
    <row r="848">
      <c r="A848" s="5"/>
    </row>
    <row r="849">
      <c r="A849" s="5"/>
    </row>
    <row r="850">
      <c r="A850" s="5"/>
    </row>
    <row r="851">
      <c r="A851" s="5"/>
    </row>
    <row r="852">
      <c r="A852" s="5"/>
    </row>
    <row r="853">
      <c r="A853" s="5"/>
    </row>
    <row r="854">
      <c r="A854" s="5"/>
    </row>
    <row r="855">
      <c r="A855" s="5"/>
    </row>
    <row r="856">
      <c r="A856" s="5"/>
    </row>
    <row r="857">
      <c r="A857" s="5"/>
    </row>
    <row r="858">
      <c r="A858" s="5"/>
    </row>
    <row r="859">
      <c r="A859" s="5"/>
    </row>
    <row r="860">
      <c r="A860" s="5"/>
    </row>
    <row r="861">
      <c r="A861" s="5"/>
    </row>
    <row r="862">
      <c r="A862" s="5"/>
    </row>
    <row r="863">
      <c r="A863" s="5"/>
    </row>
    <row r="864">
      <c r="A864" s="5"/>
    </row>
    <row r="865">
      <c r="A865" s="5"/>
    </row>
    <row r="866">
      <c r="A866" s="5"/>
    </row>
    <row r="867">
      <c r="A867" s="5"/>
    </row>
    <row r="868">
      <c r="A868" s="5"/>
    </row>
    <row r="869">
      <c r="A869" s="5"/>
    </row>
    <row r="870">
      <c r="A870" s="5"/>
    </row>
    <row r="871">
      <c r="A871" s="5"/>
    </row>
    <row r="872">
      <c r="A872" s="5"/>
    </row>
    <row r="873">
      <c r="A873" s="5"/>
    </row>
    <row r="874">
      <c r="A874" s="5"/>
    </row>
    <row r="875">
      <c r="A875" s="5"/>
    </row>
    <row r="876">
      <c r="A876" s="5"/>
    </row>
    <row r="877">
      <c r="A877" s="5"/>
    </row>
    <row r="878">
      <c r="A878" s="5"/>
    </row>
    <row r="879">
      <c r="A879" s="5"/>
    </row>
    <row r="880">
      <c r="A880" s="5"/>
    </row>
    <row r="881">
      <c r="A881" s="5"/>
    </row>
    <row r="882">
      <c r="A882" s="5"/>
    </row>
    <row r="883">
      <c r="A883" s="5"/>
    </row>
    <row r="884">
      <c r="A884" s="5"/>
    </row>
    <row r="885">
      <c r="A885" s="5"/>
    </row>
    <row r="886">
      <c r="A886" s="5"/>
    </row>
    <row r="887">
      <c r="A887" s="5"/>
    </row>
    <row r="888">
      <c r="A888" s="5"/>
    </row>
    <row r="889">
      <c r="A889" s="5"/>
    </row>
    <row r="890">
      <c r="A890" s="5"/>
    </row>
    <row r="891">
      <c r="A891" s="5"/>
    </row>
    <row r="892">
      <c r="A892" s="5"/>
    </row>
    <row r="893">
      <c r="A893" s="5"/>
    </row>
    <row r="894">
      <c r="A894" s="5"/>
    </row>
    <row r="895">
      <c r="A895" s="5"/>
    </row>
    <row r="896">
      <c r="A896" s="5"/>
    </row>
    <row r="897">
      <c r="A897" s="5"/>
    </row>
    <row r="898">
      <c r="A898" s="5"/>
    </row>
    <row r="899">
      <c r="A899" s="5"/>
    </row>
    <row r="900">
      <c r="A900" s="5"/>
    </row>
    <row r="901">
      <c r="A901" s="5"/>
    </row>
    <row r="902">
      <c r="A902" s="5"/>
    </row>
    <row r="903">
      <c r="A903" s="5"/>
    </row>
    <row r="904">
      <c r="A904" s="5"/>
    </row>
    <row r="905">
      <c r="A905" s="5"/>
    </row>
    <row r="906">
      <c r="A906" s="5"/>
    </row>
    <row r="907">
      <c r="A907" s="5"/>
    </row>
    <row r="908">
      <c r="A908" s="5"/>
    </row>
    <row r="909">
      <c r="A909" s="5"/>
    </row>
    <row r="910">
      <c r="A910" s="5"/>
    </row>
    <row r="911">
      <c r="A911" s="5"/>
    </row>
    <row r="912">
      <c r="A912" s="5"/>
    </row>
    <row r="913">
      <c r="A913" s="5"/>
    </row>
    <row r="914">
      <c r="A914" s="5"/>
    </row>
    <row r="915">
      <c r="A915" s="5"/>
    </row>
    <row r="916">
      <c r="A916" s="5"/>
    </row>
    <row r="917">
      <c r="A917" s="5"/>
    </row>
    <row r="918">
      <c r="A918" s="5"/>
    </row>
    <row r="919">
      <c r="A919" s="5"/>
    </row>
    <row r="920">
      <c r="A920" s="5"/>
    </row>
    <row r="921">
      <c r="A921" s="5"/>
    </row>
    <row r="922">
      <c r="A922" s="5"/>
    </row>
    <row r="923">
      <c r="A923" s="5"/>
    </row>
    <row r="924">
      <c r="A924" s="5"/>
    </row>
    <row r="925">
      <c r="A925" s="5"/>
    </row>
    <row r="926">
      <c r="A926" s="5"/>
    </row>
    <row r="927">
      <c r="A927" s="5"/>
    </row>
    <row r="928">
      <c r="A928" s="5"/>
    </row>
    <row r="929">
      <c r="A929" s="5"/>
    </row>
    <row r="930">
      <c r="A930" s="5"/>
    </row>
    <row r="931">
      <c r="A931" s="5"/>
    </row>
    <row r="932">
      <c r="A932" s="5"/>
    </row>
    <row r="933">
      <c r="A933" s="5"/>
    </row>
    <row r="934">
      <c r="A934" s="5"/>
    </row>
    <row r="935">
      <c r="A935" s="5"/>
    </row>
    <row r="936">
      <c r="A936" s="5"/>
    </row>
    <row r="937">
      <c r="A937" s="5"/>
    </row>
    <row r="938">
      <c r="A938" s="5"/>
    </row>
    <row r="939">
      <c r="A939" s="5"/>
    </row>
    <row r="940">
      <c r="A940" s="5"/>
    </row>
    <row r="941">
      <c r="A941" s="5"/>
    </row>
    <row r="942">
      <c r="A942" s="5"/>
    </row>
    <row r="943">
      <c r="A943" s="5"/>
    </row>
    <row r="944">
      <c r="A944" s="5"/>
    </row>
    <row r="945">
      <c r="A945" s="5"/>
    </row>
    <row r="946">
      <c r="A946" s="5"/>
    </row>
    <row r="947">
      <c r="A947" s="5"/>
    </row>
    <row r="948">
      <c r="A948" s="5"/>
    </row>
    <row r="949">
      <c r="A949" s="5"/>
    </row>
    <row r="950">
      <c r="A950" s="5"/>
    </row>
    <row r="951">
      <c r="A951" s="5"/>
    </row>
    <row r="952">
      <c r="A952" s="5"/>
    </row>
    <row r="953">
      <c r="A953" s="5"/>
    </row>
    <row r="954">
      <c r="A954" s="5"/>
    </row>
    <row r="955">
      <c r="A955" s="5"/>
    </row>
    <row r="956">
      <c r="A956" s="5"/>
    </row>
    <row r="957">
      <c r="A957" s="5"/>
    </row>
    <row r="958">
      <c r="A958" s="5"/>
    </row>
    <row r="959">
      <c r="A959" s="5"/>
    </row>
    <row r="960">
      <c r="A960" s="5"/>
    </row>
    <row r="961">
      <c r="A961" s="5"/>
    </row>
    <row r="962">
      <c r="A962" s="5"/>
    </row>
    <row r="963">
      <c r="A963" s="5"/>
    </row>
    <row r="964">
      <c r="A964" s="5"/>
    </row>
    <row r="965">
      <c r="A965" s="5"/>
    </row>
    <row r="966">
      <c r="A966" s="5"/>
    </row>
    <row r="967">
      <c r="A967" s="5"/>
    </row>
    <row r="968">
      <c r="A968" s="5"/>
    </row>
    <row r="969">
      <c r="A969" s="5"/>
    </row>
    <row r="970">
      <c r="A970" s="5"/>
    </row>
    <row r="971">
      <c r="A971" s="5"/>
    </row>
    <row r="972">
      <c r="A972" s="5"/>
    </row>
    <row r="973">
      <c r="A973" s="5"/>
    </row>
    <row r="974">
      <c r="A974" s="5"/>
    </row>
    <row r="975">
      <c r="A975" s="5"/>
    </row>
    <row r="976">
      <c r="A976" s="5"/>
    </row>
    <row r="977">
      <c r="A977" s="5"/>
    </row>
    <row r="978">
      <c r="A978" s="5"/>
    </row>
    <row r="979">
      <c r="A979" s="5"/>
    </row>
    <row r="980">
      <c r="A980" s="5"/>
    </row>
    <row r="981">
      <c r="A981" s="5"/>
    </row>
    <row r="982">
      <c r="A982" s="5"/>
    </row>
    <row r="983">
      <c r="A983" s="5"/>
    </row>
    <row r="984">
      <c r="A984" s="5"/>
    </row>
    <row r="985">
      <c r="A985" s="5"/>
    </row>
    <row r="986">
      <c r="A986" s="5"/>
    </row>
    <row r="987">
      <c r="A987" s="5"/>
    </row>
    <row r="988">
      <c r="A988" s="5"/>
    </row>
    <row r="989">
      <c r="A989" s="5"/>
    </row>
    <row r="990">
      <c r="A990" s="5"/>
    </row>
    <row r="991">
      <c r="A991" s="5"/>
    </row>
    <row r="992">
      <c r="A992" s="5"/>
    </row>
    <row r="993">
      <c r="A993" s="5"/>
    </row>
    <row r="994">
      <c r="A994" s="5"/>
    </row>
    <row r="995">
      <c r="A995" s="5"/>
    </row>
    <row r="996">
      <c r="A996" s="5"/>
    </row>
    <row r="997">
      <c r="A997" s="5"/>
    </row>
    <row r="998">
      <c r="A998" s="5"/>
    </row>
    <row r="999">
      <c r="A999" s="5"/>
    </row>
    <row r="1000">
      <c r="A1000" s="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8.14"/>
    <col customWidth="1" min="2" max="2" width="6.14"/>
    <col customWidth="1" min="3" max="3" width="4.86"/>
    <col customWidth="1" min="4" max="4" width="6.43"/>
    <col customWidth="1" min="5" max="5" width="7.29"/>
    <col customWidth="1" min="6" max="6" width="6.14"/>
    <col customWidth="1" min="7" max="7" width="7.14"/>
    <col customWidth="1" min="8" max="8" width="6.29"/>
    <col customWidth="1" min="9" max="9" width="5.29"/>
    <col customWidth="1" min="10" max="10" width="6.43"/>
    <col customWidth="1" min="11" max="11" width="6.0"/>
    <col customWidth="1" min="12" max="12" width="5.0"/>
    <col customWidth="1" min="13" max="13" width="6.43"/>
    <col customWidth="1" min="14" max="14" width="7.43"/>
    <col customWidth="1" min="15" max="15" width="6.71"/>
    <col customWidth="1" min="16" max="16" width="8.14"/>
    <col customWidth="1" min="17" max="17" width="6.86"/>
    <col customWidth="1" min="18" max="18" width="4.71"/>
    <col customWidth="1" min="19" max="19" width="5.0"/>
    <col customWidth="1" min="20" max="20" width="6.43"/>
    <col customWidth="1" min="21" max="21" width="6.86"/>
    <col customWidth="1" min="22" max="23" width="7.29"/>
    <col customWidth="1" min="24" max="24" width="5.71"/>
    <col customWidth="1" min="25" max="25" width="6.0"/>
    <col customWidth="1" min="26" max="26" width="6.71"/>
    <col customWidth="1" min="27" max="27" width="7.14"/>
    <col customWidth="1" min="28" max="28" width="9.29"/>
    <col customWidth="1" min="29" max="29" width="5.43"/>
    <col customWidth="1" min="30" max="30" width="7.14"/>
    <col customWidth="1" min="31" max="32" width="6.29"/>
    <col customWidth="1" min="33" max="33" width="5.71"/>
    <col customWidth="1" min="34" max="34" width="6.0"/>
    <col customWidth="1" min="35" max="35" width="5.57"/>
    <col customWidth="1" min="36" max="36" width="6.86"/>
    <col customWidth="1" min="37" max="38" width="5.86"/>
    <col customWidth="1" min="39" max="39" width="6.29"/>
    <col customWidth="1" min="40" max="40" width="7.86"/>
    <col customWidth="1" min="41" max="42" width="6.57"/>
    <col customWidth="1" min="43" max="43" width="7.43"/>
    <col customWidth="1" min="44" max="44" width="6.57"/>
    <col customWidth="1" min="45" max="45" width="4.71"/>
    <col customWidth="1" min="46" max="46" width="7.71"/>
  </cols>
  <sheetData>
    <row r="1">
      <c r="A1" s="46" t="s">
        <v>66</v>
      </c>
      <c r="B1" s="47" t="str">
        <f t="array" ref="B1:AT1">'Master Answer Key'!C3:AU3</f>
        <v>keyid</v>
      </c>
      <c r="C1" s="48" t="s">
        <v>37</v>
      </c>
      <c r="D1" s="48" t="s">
        <v>38</v>
      </c>
      <c r="E1" s="48" t="s">
        <v>39</v>
      </c>
      <c r="F1" s="48" t="s">
        <v>40</v>
      </c>
      <c r="G1" s="48" t="s">
        <v>41</v>
      </c>
      <c r="H1" s="48" t="s">
        <v>42</v>
      </c>
      <c r="I1" s="48" t="s">
        <v>43</v>
      </c>
      <c r="J1" s="48" t="s">
        <v>44</v>
      </c>
      <c r="K1" s="48" t="s">
        <v>45</v>
      </c>
      <c r="L1" s="48" t="s">
        <v>46</v>
      </c>
      <c r="M1" s="48" t="s">
        <v>47</v>
      </c>
      <c r="N1" s="48" t="s">
        <v>48</v>
      </c>
      <c r="O1" s="48" t="s">
        <v>49</v>
      </c>
      <c r="P1" s="48" t="s">
        <v>50</v>
      </c>
      <c r="Q1" s="48" t="s">
        <v>51</v>
      </c>
      <c r="R1" s="48" t="s">
        <v>52</v>
      </c>
      <c r="S1" s="48" t="s">
        <v>53</v>
      </c>
      <c r="T1" s="48" t="s">
        <v>54</v>
      </c>
      <c r="U1" s="48" t="s">
        <v>55</v>
      </c>
      <c r="V1" s="48" t="s">
        <v>56</v>
      </c>
      <c r="W1" s="48" t="s">
        <v>57</v>
      </c>
      <c r="X1" s="48" t="s">
        <v>58</v>
      </c>
      <c r="Y1" s="48" t="s">
        <v>59</v>
      </c>
      <c r="Z1" s="48" t="s">
        <v>60</v>
      </c>
      <c r="AA1" s="48" t="s">
        <v>61</v>
      </c>
      <c r="AB1" s="48" t="s">
        <v>62</v>
      </c>
      <c r="AC1" s="48" t="s">
        <v>63</v>
      </c>
      <c r="AD1" s="48" t="s">
        <v>64</v>
      </c>
      <c r="AE1" s="48" t="s">
        <v>65</v>
      </c>
      <c r="AF1" s="48" t="s">
        <v>67</v>
      </c>
      <c r="AG1" s="48" t="s">
        <v>68</v>
      </c>
      <c r="AH1" s="48" t="s">
        <v>70</v>
      </c>
      <c r="AI1" s="48" t="s">
        <v>72</v>
      </c>
      <c r="AJ1" s="48" t="s">
        <v>74</v>
      </c>
      <c r="AK1" s="48" t="s">
        <v>76</v>
      </c>
      <c r="AL1" s="48" t="s">
        <v>78</v>
      </c>
      <c r="AM1" s="48" t="s">
        <v>79</v>
      </c>
      <c r="AN1" s="48" t="s">
        <v>82</v>
      </c>
      <c r="AO1" s="48" t="s">
        <v>84</v>
      </c>
      <c r="AP1" s="48" t="s">
        <v>85</v>
      </c>
      <c r="AQ1" s="48" t="s">
        <v>88</v>
      </c>
      <c r="AR1" s="48" t="s">
        <v>90</v>
      </c>
      <c r="AS1" s="48" t="s">
        <v>92</v>
      </c>
      <c r="AT1" s="48" t="s">
        <v>93</v>
      </c>
      <c r="AU1" s="48"/>
      <c r="AV1" s="48"/>
      <c r="AW1" s="48"/>
      <c r="AX1" s="48"/>
      <c r="AY1" s="48"/>
      <c r="AZ1" s="48"/>
      <c r="BA1" s="48"/>
      <c r="BB1" s="48"/>
      <c r="BC1" s="48"/>
      <c r="BD1" s="48"/>
    </row>
    <row r="2">
      <c r="A2" s="47" t="str">
        <f t="array" ref="A2:A40">TRANSPOSE(COMMATS!B4:AN4)</f>
        <v>1CM-F</v>
      </c>
      <c r="B2" s="26">
        <f t="array" ref="B2">INDEX(TRANSPOSE('COMMATS-Tally'!$A$2:$AN$46),ROW(B2),COLUMN(A2))/'Master Answer Key'!C$396</f>
        <v>0.88</v>
      </c>
      <c r="C2" s="26">
        <f t="array" ref="C2">INDEX(TRANSPOSE('COMMATS-Tally'!$A$2:$AN$46),ROW(C2),COLUMN(B2))/'Master Answer Key'!D$396</f>
        <v>0.7857142857</v>
      </c>
      <c r="D2" s="26">
        <f t="array" ref="D2">INDEX(TRANSPOSE('COMMATS-Tally'!$A$2:$AN$46),ROW(D2),COLUMN(C2))/'Master Answer Key'!E$396</f>
        <v>0.7916666667</v>
      </c>
      <c r="E2" s="26">
        <f t="array" ref="E2">INDEX(TRANSPOSE('COMMATS-Tally'!$A$2:$AN$46),ROW(E2),COLUMN(D2))/'Master Answer Key'!F$396</f>
        <v>0.82</v>
      </c>
      <c r="F2" s="26">
        <f t="array" ref="F2">INDEX(TRANSPOSE('COMMATS-Tally'!$A$2:$AN$46),ROW(F2),COLUMN(E2))/'Master Answer Key'!G$396</f>
        <v>0.8717948718</v>
      </c>
      <c r="G2" s="26">
        <f t="array" ref="G2">INDEX(TRANSPOSE('COMMATS-Tally'!$A$2:$AN$46),ROW(G2),COLUMN(F2))/'Master Answer Key'!H$396</f>
        <v>0.5</v>
      </c>
      <c r="H2" s="26">
        <f t="array" ref="H2">INDEX(TRANSPOSE('COMMATS-Tally'!$A$2:$AN$46),ROW(H2),COLUMN(G2))/'Master Answer Key'!I$396</f>
        <v>0.9259259259</v>
      </c>
      <c r="I2" s="26">
        <f t="array" ref="I2">INDEX(TRANSPOSE('COMMATS-Tally'!$A$2:$AN$46),ROW(I2),COLUMN(H2))/'Master Answer Key'!J$396</f>
        <v>0.875</v>
      </c>
      <c r="J2" s="26">
        <f t="array" ref="J2">INDEX(TRANSPOSE('COMMATS-Tally'!$A$2:$AN$46),ROW(J2),COLUMN(I2))/'Master Answer Key'!K$396</f>
        <v>0.6571428571</v>
      </c>
      <c r="K2" s="26">
        <f t="array" ref="K2">INDEX(TRANSPOSE('COMMATS-Tally'!$A$2:$AN$46),ROW(K2),COLUMN(J2))/'Master Answer Key'!L$396</f>
        <v>0.9032258065</v>
      </c>
      <c r="L2" s="26">
        <f t="array" ref="L2">INDEX(TRANSPOSE('COMMATS-Tally'!$A$2:$AN$46),ROW(L2),COLUMN(K2))/'Master Answer Key'!M$396</f>
        <v>0.7142857143</v>
      </c>
      <c r="M2" s="26">
        <f t="array" ref="M2">INDEX(TRANSPOSE('COMMATS-Tally'!$A$2:$AN$46),ROW(M2),COLUMN(L2))/'Master Answer Key'!N$396</f>
        <v>0.8192771084</v>
      </c>
      <c r="N2" s="26">
        <f t="array" ref="N2">INDEX(TRANSPOSE('COMMATS-Tally'!$A$2:$AN$46),ROW(N2),COLUMN(M2))/'Master Answer Key'!O$396</f>
        <v>1</v>
      </c>
      <c r="O2" s="26">
        <f t="array" ref="O2">INDEX(TRANSPOSE('COMMATS-Tally'!$A$2:$AN$46),ROW(O2),COLUMN(N2))/'Master Answer Key'!P$396</f>
        <v>0.8</v>
      </c>
      <c r="P2" s="26">
        <f t="array" ref="P2">INDEX(TRANSPOSE('COMMATS-Tally'!$A$2:$AN$46),ROW(P2),COLUMN(O2))/'Master Answer Key'!Q$396</f>
        <v>1</v>
      </c>
      <c r="Q2" s="26">
        <f t="array" ref="Q2">INDEX(TRANSPOSE('COMMATS-Tally'!$A$2:$AN$46),ROW(Q2),COLUMN(P2))/'Master Answer Key'!R$396</f>
        <v>0.6428571429</v>
      </c>
      <c r="R2" s="26">
        <f t="array" ref="R2">INDEX(TRANSPOSE('COMMATS-Tally'!$A$2:$AN$46),ROW(R2),COLUMN(Q2))/'Master Answer Key'!S$396</f>
        <v>0.8181818182</v>
      </c>
      <c r="S2" s="26">
        <f t="array" ref="S2">INDEX(TRANSPOSE('COMMATS-Tally'!$A$2:$AN$46),ROW(S2),COLUMN(R2))/'Master Answer Key'!T$396</f>
        <v>0.9</v>
      </c>
      <c r="T2" s="26">
        <f t="array" ref="T2">INDEX(TRANSPOSE('COMMATS-Tally'!$A$2:$AN$46),ROW(T2),COLUMN(S2))/'Master Answer Key'!U$396</f>
        <v>0.96</v>
      </c>
      <c r="U2" s="26">
        <f t="array" ref="U2">INDEX(TRANSPOSE('COMMATS-Tally'!$A$2:$AN$46),ROW(U2),COLUMN(T2))/'Master Answer Key'!V$396</f>
        <v>0.8571428571</v>
      </c>
      <c r="V2" s="26">
        <f t="array" ref="V2">INDEX(TRANSPOSE('COMMATS-Tally'!$A$2:$AN$46),ROW(V2),COLUMN(U2))/'Master Answer Key'!W$396</f>
        <v>0.8</v>
      </c>
      <c r="W2" s="26">
        <f t="array" ref="W2">INDEX(TRANSPOSE('COMMATS-Tally'!$A$2:$AN$46),ROW(W2),COLUMN(V2))/'Master Answer Key'!X$396</f>
        <v>0.8709677419</v>
      </c>
      <c r="X2" s="26">
        <f t="array" ref="X2">INDEX(TRANSPOSE('COMMATS-Tally'!$A$2:$AN$46),ROW(X2),COLUMN(W2))/'Master Answer Key'!Y$396</f>
        <v>0.875</v>
      </c>
      <c r="Y2" s="26">
        <f t="array" ref="Y2">INDEX(TRANSPOSE('COMMATS-Tally'!$A$2:$AN$46),ROW(Y2),COLUMN(X2))/'Master Answer Key'!Z$396</f>
        <v>0.7142857143</v>
      </c>
      <c r="Z2" s="26">
        <f t="array" ref="Z2">INDEX(TRANSPOSE('COMMATS-Tally'!$A$2:$AN$46),ROW(Z2),COLUMN(Y2))/'Master Answer Key'!AA$396</f>
        <v>0.8333333333</v>
      </c>
      <c r="AA2" s="26">
        <f t="array" ref="AA2">INDEX(TRANSPOSE('COMMATS-Tally'!$A$2:$AN$46),ROW(AA2),COLUMN(Z2))/'Master Answer Key'!AB$396</f>
        <v>0.8823529412</v>
      </c>
      <c r="AB2" s="26">
        <f t="array" ref="AB2">INDEX(TRANSPOSE('COMMATS-Tally'!$A$2:$AN$46),ROW(AB2),COLUMN(AA2))/'Master Answer Key'!AC$396</f>
        <v>0.8333333333</v>
      </c>
      <c r="AC2" s="26">
        <f t="array" ref="AC2">INDEX(TRANSPOSE('COMMATS-Tally'!$A$2:$AN$46),ROW(AC2),COLUMN(AB2))/'Master Answer Key'!AD$396</f>
        <v>0.7142857143</v>
      </c>
      <c r="AD2" s="26" t="str">
        <f t="array" ref="AD2">INDEX(TRANSPOSE('COMMATS-Tally'!$A$2:$AN$46),ROW(AD2),COLUMN(AC2))/'Master Answer Key'!AE$396</f>
        <v>#DIV/0!</v>
      </c>
      <c r="AE2" s="26">
        <f t="array" ref="AE2">INDEX(TRANSPOSE('COMMATS-Tally'!$A$2:$AN$46),ROW(AE2),COLUMN(AD2))/'Master Answer Key'!AF$396</f>
        <v>1</v>
      </c>
      <c r="AF2" s="26">
        <f t="array" ref="AF2">INDEX(TRANSPOSE('COMMATS-Tally'!$A$2:$AN$46),ROW(AF2),COLUMN(AE2))/'Master Answer Key'!AG$396</f>
        <v>0.9166666667</v>
      </c>
      <c r="AG2" s="26">
        <f t="array" ref="AG2">INDEX(TRANSPOSE('COMMATS-Tally'!$A$2:$AN$46),ROW(AG2),COLUMN(AF2))/'Master Answer Key'!AH$396</f>
        <v>0.8387096774</v>
      </c>
      <c r="AH2" s="26">
        <f t="array" ref="AH2">INDEX(TRANSPOSE('COMMATS-Tally'!$A$2:$AN$46),ROW(AH2),COLUMN(AG2))/'Master Answer Key'!AI$396</f>
        <v>0.8260869565</v>
      </c>
      <c r="AI2" s="26">
        <f t="array" ref="AI2">INDEX(TRANSPOSE('COMMATS-Tally'!$A$2:$AN$46),ROW(AI2),COLUMN(AH2))/'Master Answer Key'!AJ$396</f>
        <v>0.875</v>
      </c>
      <c r="AJ2" s="26">
        <f t="array" ref="AJ2">INDEX(TRANSPOSE('COMMATS-Tally'!$A$2:$AN$46),ROW(AJ2),COLUMN(AI2))/'Master Answer Key'!AK$396</f>
        <v>0.8571428571</v>
      </c>
      <c r="AK2" s="26">
        <f t="array" ref="AK2">INDEX(TRANSPOSE('COMMATS-Tally'!$A$2:$AN$46),ROW(AK2),COLUMN(AJ2))/'Master Answer Key'!AL$396</f>
        <v>0.6363636364</v>
      </c>
      <c r="AL2" s="26">
        <f t="array" ref="AL2">INDEX(TRANSPOSE('COMMATS-Tally'!$A$2:$AN$46),ROW(AL2),COLUMN(AK2))/'Master Answer Key'!AM$396</f>
        <v>0.75</v>
      </c>
      <c r="AM2" s="26">
        <f t="array" ref="AM2">INDEX(TRANSPOSE('COMMATS-Tally'!$A$2:$AN$46),ROW(AM2),COLUMN(AL2))/'Master Answer Key'!AN$396</f>
        <v>0.8571428571</v>
      </c>
      <c r="AN2" s="26">
        <f t="array" ref="AN2">INDEX(TRANSPOSE('COMMATS-Tally'!$A$2:$AN$46),ROW(AN2),COLUMN(AM2))/'Master Answer Key'!AO$396</f>
        <v>1</v>
      </c>
      <c r="AO2" s="26">
        <f t="array" ref="AO2">INDEX(TRANSPOSE('COMMATS-Tally'!$A$2:$AN$46),ROW(AO2),COLUMN(AN2))/'Master Answer Key'!AP$396</f>
        <v>0.8333333333</v>
      </c>
      <c r="AP2" s="26">
        <f t="array" ref="AP2">INDEX(TRANSPOSE('COMMATS-Tally'!$A$2:$AN$46),ROW(AP2),COLUMN(AO2))/'Master Answer Key'!AQ$396</f>
        <v>0.6666666667</v>
      </c>
      <c r="AQ2" s="26">
        <f t="array" ref="AQ2">INDEX(TRANSPOSE('COMMATS-Tally'!$A$2:$AN$46),ROW(AQ2),COLUMN(AP2))/'Master Answer Key'!AR$396</f>
        <v>0.9230769231</v>
      </c>
      <c r="AR2" s="26">
        <f t="array" ref="AR2">INDEX(TRANSPOSE('COMMATS-Tally'!$A$2:$AN$46),ROW(AR2),COLUMN(AQ2))/'Master Answer Key'!AS$396</f>
        <v>0.8333333333</v>
      </c>
      <c r="AS2" s="26">
        <f t="array" ref="AS2">INDEX(TRANSPOSE('COMMATS-Tally'!$A$2:$AN$46),ROW(AS2),COLUMN(AR2))/'Master Answer Key'!AT$396</f>
        <v>0.9032258065</v>
      </c>
      <c r="AT2" s="26">
        <f t="array" ref="AT2">INDEX(TRANSPOSE('COMMATS-Tally'!$A$2:$AN$46),ROW(AT2),COLUMN(AS2))/'Master Answer Key'!AU$396</f>
        <v>0.8490566038</v>
      </c>
      <c r="AU2" s="26"/>
      <c r="AV2" s="26"/>
      <c r="AW2" s="26"/>
      <c r="AX2" s="26"/>
      <c r="AY2" s="26"/>
      <c r="AZ2" s="26"/>
      <c r="BA2" s="26"/>
      <c r="BB2" s="26"/>
      <c r="BC2" s="26"/>
      <c r="BD2" s="26"/>
    </row>
    <row r="3">
      <c r="A3" s="48" t="s">
        <v>503</v>
      </c>
      <c r="B3" s="26">
        <f t="array" ref="B3">INDEX(TRANSPOSE('COMMATS-Tally'!$A$2:$AN$46),ROW(B3),COLUMN(A3))/'Master Answer Key'!C$396</f>
        <v>0.8</v>
      </c>
      <c r="C3" s="26">
        <f t="array" ref="C3">INDEX(TRANSPOSE('COMMATS-Tally'!$A$2:$AN$46),ROW(C3),COLUMN(B3))/'Master Answer Key'!D$396</f>
        <v>0.8571428571</v>
      </c>
      <c r="D3" s="26">
        <f t="array" ref="D3">INDEX(TRANSPOSE('COMMATS-Tally'!$A$2:$AN$46),ROW(D3),COLUMN(C3))/'Master Answer Key'!E$396</f>
        <v>0.875</v>
      </c>
      <c r="E3" s="26">
        <f t="array" ref="E3">INDEX(TRANSPOSE('COMMATS-Tally'!$A$2:$AN$46),ROW(E3),COLUMN(D3))/'Master Answer Key'!F$396</f>
        <v>0.72</v>
      </c>
      <c r="F3" s="26">
        <f t="array" ref="F3">INDEX(TRANSPOSE('COMMATS-Tally'!$A$2:$AN$46),ROW(F3),COLUMN(E3))/'Master Answer Key'!G$396</f>
        <v>0.7948717949</v>
      </c>
      <c r="G3" s="26">
        <f t="array" ref="G3">INDEX(TRANSPOSE('COMMATS-Tally'!$A$2:$AN$46),ROW(G3),COLUMN(F3))/'Master Answer Key'!H$396</f>
        <v>0.5</v>
      </c>
      <c r="H3" s="26">
        <f t="array" ref="H3">INDEX(TRANSPOSE('COMMATS-Tally'!$A$2:$AN$46),ROW(H3),COLUMN(G3))/'Master Answer Key'!I$396</f>
        <v>0.7407407407</v>
      </c>
      <c r="I3" s="26">
        <f t="array" ref="I3">INDEX(TRANSPOSE('COMMATS-Tally'!$A$2:$AN$46),ROW(I3),COLUMN(H3))/'Master Answer Key'!J$396</f>
        <v>0.5416666667</v>
      </c>
      <c r="J3" s="26">
        <f t="array" ref="J3">INDEX(TRANSPOSE('COMMATS-Tally'!$A$2:$AN$46),ROW(J3),COLUMN(I3))/'Master Answer Key'!K$396</f>
        <v>0.8857142857</v>
      </c>
      <c r="K3" s="26">
        <f t="array" ref="K3">INDEX(TRANSPOSE('COMMATS-Tally'!$A$2:$AN$46),ROW(K3),COLUMN(J3))/'Master Answer Key'!L$396</f>
        <v>0.8064516129</v>
      </c>
      <c r="L3" s="26">
        <f t="array" ref="L3">INDEX(TRANSPOSE('COMMATS-Tally'!$A$2:$AN$46),ROW(L3),COLUMN(K3))/'Master Answer Key'!M$396</f>
        <v>0.7142857143</v>
      </c>
      <c r="M3" s="26">
        <f t="array" ref="M3">INDEX(TRANSPOSE('COMMATS-Tally'!$A$2:$AN$46),ROW(M3),COLUMN(L3))/'Master Answer Key'!N$396</f>
        <v>0.7951807229</v>
      </c>
      <c r="N3" s="26">
        <f t="array" ref="N3">INDEX(TRANSPOSE('COMMATS-Tally'!$A$2:$AN$46),ROW(N3),COLUMN(M3))/'Master Answer Key'!O$396</f>
        <v>0.8333333333</v>
      </c>
      <c r="O3" s="26">
        <f t="array" ref="O3">INDEX(TRANSPOSE('COMMATS-Tally'!$A$2:$AN$46),ROW(O3),COLUMN(N3))/'Master Answer Key'!P$396</f>
        <v>0.8</v>
      </c>
      <c r="P3" s="26">
        <f t="array" ref="P3">INDEX(TRANSPOSE('COMMATS-Tally'!$A$2:$AN$46),ROW(P3),COLUMN(O3))/'Master Answer Key'!Q$396</f>
        <v>1</v>
      </c>
      <c r="Q3" s="26">
        <f t="array" ref="Q3">INDEX(TRANSPOSE('COMMATS-Tally'!$A$2:$AN$46),ROW(Q3),COLUMN(P3))/'Master Answer Key'!R$396</f>
        <v>0.4285714286</v>
      </c>
      <c r="R3" s="26">
        <f t="array" ref="R3">INDEX(TRANSPOSE('COMMATS-Tally'!$A$2:$AN$46),ROW(R3),COLUMN(Q3))/'Master Answer Key'!S$396</f>
        <v>0.6363636364</v>
      </c>
      <c r="S3" s="26">
        <f t="array" ref="S3">INDEX(TRANSPOSE('COMMATS-Tally'!$A$2:$AN$46),ROW(S3),COLUMN(R3))/'Master Answer Key'!T$396</f>
        <v>0.7666666667</v>
      </c>
      <c r="T3" s="26">
        <f t="array" ref="T3">INDEX(TRANSPOSE('COMMATS-Tally'!$A$2:$AN$46),ROW(T3),COLUMN(S3))/'Master Answer Key'!U$396</f>
        <v>0.84</v>
      </c>
      <c r="U3" s="26">
        <f t="array" ref="U3">INDEX(TRANSPOSE('COMMATS-Tally'!$A$2:$AN$46),ROW(U3),COLUMN(T3))/'Master Answer Key'!V$396</f>
        <v>0.6571428571</v>
      </c>
      <c r="V3" s="26">
        <f t="array" ref="V3">INDEX(TRANSPOSE('COMMATS-Tally'!$A$2:$AN$46),ROW(V3),COLUMN(U3))/'Master Answer Key'!W$396</f>
        <v>0.7</v>
      </c>
      <c r="W3" s="26">
        <f t="array" ref="W3">INDEX(TRANSPOSE('COMMATS-Tally'!$A$2:$AN$46),ROW(W3),COLUMN(V3))/'Master Answer Key'!X$396</f>
        <v>0.6774193548</v>
      </c>
      <c r="X3" s="26">
        <f t="array" ref="X3">INDEX(TRANSPOSE('COMMATS-Tally'!$A$2:$AN$46),ROW(X3),COLUMN(W3))/'Master Answer Key'!Y$396</f>
        <v>0.9375</v>
      </c>
      <c r="Y3" s="26">
        <f t="array" ref="Y3">INDEX(TRANSPOSE('COMMATS-Tally'!$A$2:$AN$46),ROW(Y3),COLUMN(X3))/'Master Answer Key'!Z$396</f>
        <v>0.7142857143</v>
      </c>
      <c r="Z3" s="26">
        <f t="array" ref="Z3">INDEX(TRANSPOSE('COMMATS-Tally'!$A$2:$AN$46),ROW(Z3),COLUMN(Y3))/'Master Answer Key'!AA$396</f>
        <v>0.6666666667</v>
      </c>
      <c r="AA3" s="26">
        <f t="array" ref="AA3">INDEX(TRANSPOSE('COMMATS-Tally'!$A$2:$AN$46),ROW(AA3),COLUMN(Z3))/'Master Answer Key'!AB$396</f>
        <v>0.7352941176</v>
      </c>
      <c r="AB3" s="26">
        <f t="array" ref="AB3">INDEX(TRANSPOSE('COMMATS-Tally'!$A$2:$AN$46),ROW(AB3),COLUMN(AA3))/'Master Answer Key'!AC$396</f>
        <v>0.8333333333</v>
      </c>
      <c r="AC3" s="26">
        <f t="array" ref="AC3">INDEX(TRANSPOSE('COMMATS-Tally'!$A$2:$AN$46),ROW(AC3),COLUMN(AB3))/'Master Answer Key'!AD$396</f>
        <v>0.5714285714</v>
      </c>
      <c r="AD3" s="26" t="str">
        <f t="array" ref="AD3">INDEX(TRANSPOSE('COMMATS-Tally'!$A$2:$AN$46),ROW(AD3),COLUMN(AC3))/'Master Answer Key'!AE$396</f>
        <v>#DIV/0!</v>
      </c>
      <c r="AE3" s="26">
        <f t="array" ref="AE3">INDEX(TRANSPOSE('COMMATS-Tally'!$A$2:$AN$46),ROW(AE3),COLUMN(AD3))/'Master Answer Key'!AF$396</f>
        <v>1</v>
      </c>
      <c r="AF3" s="26">
        <f t="array" ref="AF3">INDEX(TRANSPOSE('COMMATS-Tally'!$A$2:$AN$46),ROW(AF3),COLUMN(AE3))/'Master Answer Key'!AG$396</f>
        <v>0.4166666667</v>
      </c>
      <c r="AG3" s="26">
        <f t="array" ref="AG3">INDEX(TRANSPOSE('COMMATS-Tally'!$A$2:$AN$46),ROW(AG3),COLUMN(AF3))/'Master Answer Key'!AH$396</f>
        <v>0.8064516129</v>
      </c>
      <c r="AH3" s="26">
        <f t="array" ref="AH3">INDEX(TRANSPOSE('COMMATS-Tally'!$A$2:$AN$46),ROW(AH3),COLUMN(AG3))/'Master Answer Key'!AI$396</f>
        <v>0.6956521739</v>
      </c>
      <c r="AI3" s="26">
        <f t="array" ref="AI3">INDEX(TRANSPOSE('COMMATS-Tally'!$A$2:$AN$46),ROW(AI3),COLUMN(AH3))/'Master Answer Key'!AJ$396</f>
        <v>1</v>
      </c>
      <c r="AJ3" s="26">
        <f t="array" ref="AJ3">INDEX(TRANSPOSE('COMMATS-Tally'!$A$2:$AN$46),ROW(AJ3),COLUMN(AI3))/'Master Answer Key'!AK$396</f>
        <v>0.8571428571</v>
      </c>
      <c r="AK3" s="26">
        <f t="array" ref="AK3">INDEX(TRANSPOSE('COMMATS-Tally'!$A$2:$AN$46),ROW(AK3),COLUMN(AJ3))/'Master Answer Key'!AL$396</f>
        <v>0.7272727273</v>
      </c>
      <c r="AL3" s="26">
        <f t="array" ref="AL3">INDEX(TRANSPOSE('COMMATS-Tally'!$A$2:$AN$46),ROW(AL3),COLUMN(AK3))/'Master Answer Key'!AM$396</f>
        <v>0.625</v>
      </c>
      <c r="AM3" s="26">
        <f t="array" ref="AM3">INDEX(TRANSPOSE('COMMATS-Tally'!$A$2:$AN$46),ROW(AM3),COLUMN(AL3))/'Master Answer Key'!AN$396</f>
        <v>0.7142857143</v>
      </c>
      <c r="AN3" s="26">
        <f t="array" ref="AN3">INDEX(TRANSPOSE('COMMATS-Tally'!$A$2:$AN$46),ROW(AN3),COLUMN(AM3))/'Master Answer Key'!AO$396</f>
        <v>1</v>
      </c>
      <c r="AO3" s="26">
        <f t="array" ref="AO3">INDEX(TRANSPOSE('COMMATS-Tally'!$A$2:$AN$46),ROW(AO3),COLUMN(AN3))/'Master Answer Key'!AP$396</f>
        <v>0.8333333333</v>
      </c>
      <c r="AP3" s="26">
        <f t="array" ref="AP3">INDEX(TRANSPOSE('COMMATS-Tally'!$A$2:$AN$46),ROW(AP3),COLUMN(AO3))/'Master Answer Key'!AQ$396</f>
        <v>0.6666666667</v>
      </c>
      <c r="AQ3" s="26">
        <f t="array" ref="AQ3">INDEX(TRANSPOSE('COMMATS-Tally'!$A$2:$AN$46),ROW(AQ3),COLUMN(AP3))/'Master Answer Key'!AR$396</f>
        <v>0.7692307692</v>
      </c>
      <c r="AR3" s="26">
        <f t="array" ref="AR3">INDEX(TRANSPOSE('COMMATS-Tally'!$A$2:$AN$46),ROW(AR3),COLUMN(AQ3))/'Master Answer Key'!AS$396</f>
        <v>0.6666666667</v>
      </c>
      <c r="AS3" s="26">
        <f t="array" ref="AS3">INDEX(TRANSPOSE('COMMATS-Tally'!$A$2:$AN$46),ROW(AS3),COLUMN(AR3))/'Master Answer Key'!AT$396</f>
        <v>0.8064516129</v>
      </c>
      <c r="AT3" s="26">
        <f t="array" ref="AT3">INDEX(TRANSPOSE('COMMATS-Tally'!$A$2:$AN$46),ROW(AT3),COLUMN(AS3))/'Master Answer Key'!AU$396</f>
        <v>0.7169811321</v>
      </c>
      <c r="AU3" s="26"/>
      <c r="AV3" s="26"/>
      <c r="AW3" s="26"/>
      <c r="AX3" s="26"/>
      <c r="AY3" s="26"/>
      <c r="AZ3" s="26"/>
      <c r="BA3" s="26"/>
      <c r="BB3" s="26"/>
      <c r="BC3" s="26"/>
      <c r="BD3" s="26"/>
    </row>
    <row r="4">
      <c r="A4" s="48" t="s">
        <v>504</v>
      </c>
      <c r="B4" s="26">
        <f t="array" ref="B4">INDEX(TRANSPOSE('COMMATS-Tally'!$A$2:$AN$46),ROW(B4),COLUMN(A4))/'Master Answer Key'!C$396</f>
        <v>0.64</v>
      </c>
      <c r="C4" s="26">
        <f t="array" ref="C4">INDEX(TRANSPOSE('COMMATS-Tally'!$A$2:$AN$46),ROW(C4),COLUMN(B4))/'Master Answer Key'!D$396</f>
        <v>0.7857142857</v>
      </c>
      <c r="D4" s="26">
        <f t="array" ref="D4">INDEX(TRANSPOSE('COMMATS-Tally'!$A$2:$AN$46),ROW(D4),COLUMN(C4))/'Master Answer Key'!E$396</f>
        <v>0.6666666667</v>
      </c>
      <c r="E4" s="26">
        <f t="array" ref="E4">INDEX(TRANSPOSE('COMMATS-Tally'!$A$2:$AN$46),ROW(E4),COLUMN(D4))/'Master Answer Key'!F$396</f>
        <v>0.68</v>
      </c>
      <c r="F4" s="26">
        <f t="array" ref="F4">INDEX(TRANSPOSE('COMMATS-Tally'!$A$2:$AN$46),ROW(F4),COLUMN(E4))/'Master Answer Key'!G$396</f>
        <v>0.7179487179</v>
      </c>
      <c r="G4" s="26">
        <f t="array" ref="G4">INDEX(TRANSPOSE('COMMATS-Tally'!$A$2:$AN$46),ROW(G4),COLUMN(F4))/'Master Answer Key'!H$396</f>
        <v>1</v>
      </c>
      <c r="H4" s="26">
        <f t="array" ref="H4">INDEX(TRANSPOSE('COMMATS-Tally'!$A$2:$AN$46),ROW(H4),COLUMN(G4))/'Master Answer Key'!I$396</f>
        <v>0.7777777778</v>
      </c>
      <c r="I4" s="26">
        <f t="array" ref="I4">INDEX(TRANSPOSE('COMMATS-Tally'!$A$2:$AN$46),ROW(I4),COLUMN(H4))/'Master Answer Key'!J$396</f>
        <v>0.5416666667</v>
      </c>
      <c r="J4" s="26">
        <f t="array" ref="J4">INDEX(TRANSPOSE('COMMATS-Tally'!$A$2:$AN$46),ROW(J4),COLUMN(I4))/'Master Answer Key'!K$396</f>
        <v>0.8285714286</v>
      </c>
      <c r="K4" s="26">
        <f t="array" ref="K4">INDEX(TRANSPOSE('COMMATS-Tally'!$A$2:$AN$46),ROW(K4),COLUMN(J4))/'Master Answer Key'!L$396</f>
        <v>0.4838709677</v>
      </c>
      <c r="L4" s="26">
        <f t="array" ref="L4">INDEX(TRANSPOSE('COMMATS-Tally'!$A$2:$AN$46),ROW(L4),COLUMN(K4))/'Master Answer Key'!M$396</f>
        <v>0.8571428571</v>
      </c>
      <c r="M4" s="26">
        <f t="array" ref="M4">INDEX(TRANSPOSE('COMMATS-Tally'!$A$2:$AN$46),ROW(M4),COLUMN(L4))/'Master Answer Key'!N$396</f>
        <v>0.7831325301</v>
      </c>
      <c r="N4" s="26">
        <f t="array" ref="N4">INDEX(TRANSPOSE('COMMATS-Tally'!$A$2:$AN$46),ROW(N4),COLUMN(M4))/'Master Answer Key'!O$396</f>
        <v>0.8333333333</v>
      </c>
      <c r="O4" s="26">
        <f t="array" ref="O4">INDEX(TRANSPOSE('COMMATS-Tally'!$A$2:$AN$46),ROW(O4),COLUMN(N4))/'Master Answer Key'!P$396</f>
        <v>0.6</v>
      </c>
      <c r="P4" s="26">
        <f t="array" ref="P4">INDEX(TRANSPOSE('COMMATS-Tally'!$A$2:$AN$46),ROW(P4),COLUMN(O4))/'Master Answer Key'!Q$396</f>
        <v>0.8</v>
      </c>
      <c r="Q4" s="26">
        <f t="array" ref="Q4">INDEX(TRANSPOSE('COMMATS-Tally'!$A$2:$AN$46),ROW(Q4),COLUMN(P4))/'Master Answer Key'!R$396</f>
        <v>0.4285714286</v>
      </c>
      <c r="R4" s="26">
        <f t="array" ref="R4">INDEX(TRANSPOSE('COMMATS-Tally'!$A$2:$AN$46),ROW(R4),COLUMN(Q4))/'Master Answer Key'!S$396</f>
        <v>0.5454545455</v>
      </c>
      <c r="S4" s="26">
        <f t="array" ref="S4">INDEX(TRANSPOSE('COMMATS-Tally'!$A$2:$AN$46),ROW(S4),COLUMN(R4))/'Master Answer Key'!T$396</f>
        <v>0.7666666667</v>
      </c>
      <c r="T4" s="26">
        <f t="array" ref="T4">INDEX(TRANSPOSE('COMMATS-Tally'!$A$2:$AN$46),ROW(T4),COLUMN(S4))/'Master Answer Key'!U$396</f>
        <v>0.72</v>
      </c>
      <c r="U4" s="26">
        <f t="array" ref="U4">INDEX(TRANSPOSE('COMMATS-Tally'!$A$2:$AN$46),ROW(U4),COLUMN(T4))/'Master Answer Key'!V$396</f>
        <v>0.6285714286</v>
      </c>
      <c r="V4" s="26">
        <f t="array" ref="V4">INDEX(TRANSPOSE('COMMATS-Tally'!$A$2:$AN$46),ROW(V4),COLUMN(U4))/'Master Answer Key'!W$396</f>
        <v>0.65</v>
      </c>
      <c r="W4" s="26">
        <f t="array" ref="W4">INDEX(TRANSPOSE('COMMATS-Tally'!$A$2:$AN$46),ROW(W4),COLUMN(V4))/'Master Answer Key'!X$396</f>
        <v>0.6451612903</v>
      </c>
      <c r="X4" s="26">
        <f t="array" ref="X4">INDEX(TRANSPOSE('COMMATS-Tally'!$A$2:$AN$46),ROW(X4),COLUMN(W4))/'Master Answer Key'!Y$396</f>
        <v>0.6875</v>
      </c>
      <c r="Y4" s="26">
        <f t="array" ref="Y4">INDEX(TRANSPOSE('COMMATS-Tally'!$A$2:$AN$46),ROW(Y4),COLUMN(X4))/'Master Answer Key'!Z$396</f>
        <v>0.5714285714</v>
      </c>
      <c r="Z4" s="26">
        <f t="array" ref="Z4">INDEX(TRANSPOSE('COMMATS-Tally'!$A$2:$AN$46),ROW(Z4),COLUMN(Y4))/'Master Answer Key'!AA$396</f>
        <v>0.5833333333</v>
      </c>
      <c r="AA4" s="26">
        <f t="array" ref="AA4">INDEX(TRANSPOSE('COMMATS-Tally'!$A$2:$AN$46),ROW(AA4),COLUMN(Z4))/'Master Answer Key'!AB$396</f>
        <v>0.6470588235</v>
      </c>
      <c r="AB4" s="26">
        <f t="array" ref="AB4">INDEX(TRANSPOSE('COMMATS-Tally'!$A$2:$AN$46),ROW(AB4),COLUMN(AA4))/'Master Answer Key'!AC$396</f>
        <v>0.1666666667</v>
      </c>
      <c r="AC4" s="26">
        <f t="array" ref="AC4">INDEX(TRANSPOSE('COMMATS-Tally'!$A$2:$AN$46),ROW(AC4),COLUMN(AB4))/'Master Answer Key'!AD$396</f>
        <v>0.6428571429</v>
      </c>
      <c r="AD4" s="26" t="str">
        <f t="array" ref="AD4">INDEX(TRANSPOSE('COMMATS-Tally'!$A$2:$AN$46),ROW(AD4),COLUMN(AC4))/'Master Answer Key'!AE$396</f>
        <v>#DIV/0!</v>
      </c>
      <c r="AE4" s="26">
        <f t="array" ref="AE4">INDEX(TRANSPOSE('COMMATS-Tally'!$A$2:$AN$46),ROW(AE4),COLUMN(AD4))/'Master Answer Key'!AF$396</f>
        <v>1</v>
      </c>
      <c r="AF4" s="26">
        <f t="array" ref="AF4">INDEX(TRANSPOSE('COMMATS-Tally'!$A$2:$AN$46),ROW(AF4),COLUMN(AE4))/'Master Answer Key'!AG$396</f>
        <v>0.5833333333</v>
      </c>
      <c r="AG4" s="26">
        <f t="array" ref="AG4">INDEX(TRANSPOSE('COMMATS-Tally'!$A$2:$AN$46),ROW(AG4),COLUMN(AF4))/'Master Answer Key'!AH$396</f>
        <v>0.6451612903</v>
      </c>
      <c r="AH4" s="26">
        <f t="array" ref="AH4">INDEX(TRANSPOSE('COMMATS-Tally'!$A$2:$AN$46),ROW(AH4),COLUMN(AG4))/'Master Answer Key'!AI$396</f>
        <v>0.7391304348</v>
      </c>
      <c r="AI4" s="26">
        <f t="array" ref="AI4">INDEX(TRANSPOSE('COMMATS-Tally'!$A$2:$AN$46),ROW(AI4),COLUMN(AH4))/'Master Answer Key'!AJ$396</f>
        <v>0.75</v>
      </c>
      <c r="AJ4" s="26">
        <f t="array" ref="AJ4">INDEX(TRANSPOSE('COMMATS-Tally'!$A$2:$AN$46),ROW(AJ4),COLUMN(AI4))/'Master Answer Key'!AK$396</f>
        <v>0.75</v>
      </c>
      <c r="AK4" s="26">
        <f t="array" ref="AK4">INDEX(TRANSPOSE('COMMATS-Tally'!$A$2:$AN$46),ROW(AK4),COLUMN(AJ4))/'Master Answer Key'!AL$396</f>
        <v>0.9090909091</v>
      </c>
      <c r="AL4" s="26">
        <f t="array" ref="AL4">INDEX(TRANSPOSE('COMMATS-Tally'!$A$2:$AN$46),ROW(AL4),COLUMN(AK4))/'Master Answer Key'!AM$396</f>
        <v>0.6875</v>
      </c>
      <c r="AM4" s="26">
        <f t="array" ref="AM4">INDEX(TRANSPOSE('COMMATS-Tally'!$A$2:$AN$46),ROW(AM4),COLUMN(AL4))/'Master Answer Key'!AN$396</f>
        <v>0.7857142857</v>
      </c>
      <c r="AN4" s="26">
        <f t="array" ref="AN4">INDEX(TRANSPOSE('COMMATS-Tally'!$A$2:$AN$46),ROW(AN4),COLUMN(AM4))/'Master Answer Key'!AO$396</f>
        <v>0.5714285714</v>
      </c>
      <c r="AO4" s="26">
        <f t="array" ref="AO4">INDEX(TRANSPOSE('COMMATS-Tally'!$A$2:$AN$46),ROW(AO4),COLUMN(AN4))/'Master Answer Key'!AP$396</f>
        <v>0.75</v>
      </c>
      <c r="AP4" s="26">
        <f t="array" ref="AP4">INDEX(TRANSPOSE('COMMATS-Tally'!$A$2:$AN$46),ROW(AP4),COLUMN(AO4))/'Master Answer Key'!AQ$396</f>
        <v>0.5555555556</v>
      </c>
      <c r="AQ4" s="26">
        <f t="array" ref="AQ4">INDEX(TRANSPOSE('COMMATS-Tally'!$A$2:$AN$46),ROW(AQ4),COLUMN(AP4))/'Master Answer Key'!AR$396</f>
        <v>0.7692307692</v>
      </c>
      <c r="AR4" s="26">
        <f t="array" ref="AR4">INDEX(TRANSPOSE('COMMATS-Tally'!$A$2:$AN$46),ROW(AR4),COLUMN(AQ4))/'Master Answer Key'!AS$396</f>
        <v>0.6666666667</v>
      </c>
      <c r="AS4" s="26">
        <f t="array" ref="AS4">INDEX(TRANSPOSE('COMMATS-Tally'!$A$2:$AN$46),ROW(AS4),COLUMN(AR4))/'Master Answer Key'!AT$396</f>
        <v>0.8387096774</v>
      </c>
      <c r="AT4" s="26">
        <f t="array" ref="AT4">INDEX(TRANSPOSE('COMMATS-Tally'!$A$2:$AN$46),ROW(AT4),COLUMN(AS4))/'Master Answer Key'!AU$396</f>
        <v>0.6226415094</v>
      </c>
      <c r="AU4" s="26"/>
      <c r="AV4" s="26"/>
      <c r="AW4" s="26"/>
      <c r="AX4" s="26"/>
      <c r="AY4" s="26"/>
      <c r="AZ4" s="26"/>
      <c r="BA4" s="26"/>
      <c r="BB4" s="26"/>
      <c r="BC4" s="26"/>
      <c r="BD4" s="26"/>
    </row>
    <row r="5">
      <c r="A5" s="48" t="s">
        <v>505</v>
      </c>
      <c r="B5" s="26">
        <f t="array" ref="B5">INDEX(TRANSPOSE('COMMATS-Tally'!$A$2:$AN$46),ROW(B5),COLUMN(A5))/'Master Answer Key'!C$396</f>
        <v>0.76</v>
      </c>
      <c r="C5" s="26">
        <f t="array" ref="C5">INDEX(TRANSPOSE('COMMATS-Tally'!$A$2:$AN$46),ROW(C5),COLUMN(B5))/'Master Answer Key'!D$396</f>
        <v>1</v>
      </c>
      <c r="D5" s="26">
        <f t="array" ref="D5">INDEX(TRANSPOSE('COMMATS-Tally'!$A$2:$AN$46),ROW(D5),COLUMN(C5))/'Master Answer Key'!E$396</f>
        <v>0.75</v>
      </c>
      <c r="E5" s="26">
        <f t="array" ref="E5">INDEX(TRANSPOSE('COMMATS-Tally'!$A$2:$AN$46),ROW(E5),COLUMN(D5))/'Master Answer Key'!F$396</f>
        <v>0.84</v>
      </c>
      <c r="F5" s="26">
        <f t="array" ref="F5">INDEX(TRANSPOSE('COMMATS-Tally'!$A$2:$AN$46),ROW(F5),COLUMN(E5))/'Master Answer Key'!G$396</f>
        <v>0.7179487179</v>
      </c>
      <c r="G5" s="26">
        <f t="array" ref="G5">INDEX(TRANSPOSE('COMMATS-Tally'!$A$2:$AN$46),ROW(G5),COLUMN(F5))/'Master Answer Key'!H$396</f>
        <v>0.5</v>
      </c>
      <c r="H5" s="26">
        <f t="array" ref="H5">INDEX(TRANSPOSE('COMMATS-Tally'!$A$2:$AN$46),ROW(H5),COLUMN(G5))/'Master Answer Key'!I$396</f>
        <v>0.9259259259</v>
      </c>
      <c r="I5" s="26">
        <f t="array" ref="I5">INDEX(TRANSPOSE('COMMATS-Tally'!$A$2:$AN$46),ROW(I5),COLUMN(H5))/'Master Answer Key'!J$396</f>
        <v>0.8333333333</v>
      </c>
      <c r="J5" s="26">
        <f t="array" ref="J5">INDEX(TRANSPOSE('COMMATS-Tally'!$A$2:$AN$46),ROW(J5),COLUMN(I5))/'Master Answer Key'!K$396</f>
        <v>0.7428571429</v>
      </c>
      <c r="K5" s="26">
        <f t="array" ref="K5">INDEX(TRANSPOSE('COMMATS-Tally'!$A$2:$AN$46),ROW(K5),COLUMN(J5))/'Master Answer Key'!L$396</f>
        <v>0.8709677419</v>
      </c>
      <c r="L5" s="26">
        <f t="array" ref="L5">INDEX(TRANSPOSE('COMMATS-Tally'!$A$2:$AN$46),ROW(L5),COLUMN(K5))/'Master Answer Key'!M$396</f>
        <v>0.8571428571</v>
      </c>
      <c r="M5" s="26">
        <f t="array" ref="M5">INDEX(TRANSPOSE('COMMATS-Tally'!$A$2:$AN$46),ROW(M5),COLUMN(L5))/'Master Answer Key'!N$396</f>
        <v>0.8313253012</v>
      </c>
      <c r="N5" s="26">
        <f t="array" ref="N5">INDEX(TRANSPOSE('COMMATS-Tally'!$A$2:$AN$46),ROW(N5),COLUMN(M5))/'Master Answer Key'!O$396</f>
        <v>1</v>
      </c>
      <c r="O5" s="26">
        <f t="array" ref="O5">INDEX(TRANSPOSE('COMMATS-Tally'!$A$2:$AN$46),ROW(O5),COLUMN(N5))/'Master Answer Key'!P$396</f>
        <v>0.9</v>
      </c>
      <c r="P5" s="26">
        <f t="array" ref="P5">INDEX(TRANSPOSE('COMMATS-Tally'!$A$2:$AN$46),ROW(P5),COLUMN(O5))/'Master Answer Key'!Q$396</f>
        <v>0.8</v>
      </c>
      <c r="Q5" s="26">
        <f t="array" ref="Q5">INDEX(TRANSPOSE('COMMATS-Tally'!$A$2:$AN$46),ROW(Q5),COLUMN(P5))/'Master Answer Key'!R$396</f>
        <v>0.8571428571</v>
      </c>
      <c r="R5" s="26">
        <f t="array" ref="R5">INDEX(TRANSPOSE('COMMATS-Tally'!$A$2:$AN$46),ROW(R5),COLUMN(Q5))/'Master Answer Key'!S$396</f>
        <v>1</v>
      </c>
      <c r="S5" s="26">
        <f t="array" ref="S5">INDEX(TRANSPOSE('COMMATS-Tally'!$A$2:$AN$46),ROW(S5),COLUMN(R5))/'Master Answer Key'!T$396</f>
        <v>0.8</v>
      </c>
      <c r="T5" s="26">
        <f t="array" ref="T5">INDEX(TRANSPOSE('COMMATS-Tally'!$A$2:$AN$46),ROW(T5),COLUMN(S5))/'Master Answer Key'!U$396</f>
        <v>0.84</v>
      </c>
      <c r="U5" s="26">
        <f t="array" ref="U5">INDEX(TRANSPOSE('COMMATS-Tally'!$A$2:$AN$46),ROW(U5),COLUMN(T5))/'Master Answer Key'!V$396</f>
        <v>0.8571428571</v>
      </c>
      <c r="V5" s="26">
        <f t="array" ref="V5">INDEX(TRANSPOSE('COMMATS-Tally'!$A$2:$AN$46),ROW(V5),COLUMN(U5))/'Master Answer Key'!W$396</f>
        <v>0.8</v>
      </c>
      <c r="W5" s="26">
        <f t="array" ref="W5">INDEX(TRANSPOSE('COMMATS-Tally'!$A$2:$AN$46),ROW(W5),COLUMN(V5))/'Master Answer Key'!X$396</f>
        <v>0.7741935484</v>
      </c>
      <c r="X5" s="26">
        <f t="array" ref="X5">INDEX(TRANSPOSE('COMMATS-Tally'!$A$2:$AN$46),ROW(X5),COLUMN(W5))/'Master Answer Key'!Y$396</f>
        <v>0.9375</v>
      </c>
      <c r="Y5" s="26">
        <f t="array" ref="Y5">INDEX(TRANSPOSE('COMMATS-Tally'!$A$2:$AN$46),ROW(Y5),COLUMN(X5))/'Master Answer Key'!Z$396</f>
        <v>0.8571428571</v>
      </c>
      <c r="Z5" s="26">
        <f t="array" ref="Z5">INDEX(TRANSPOSE('COMMATS-Tally'!$A$2:$AN$46),ROW(Z5),COLUMN(Y5))/'Master Answer Key'!AA$396</f>
        <v>0.8333333333</v>
      </c>
      <c r="AA5" s="26">
        <f t="array" ref="AA5">INDEX(TRANSPOSE('COMMATS-Tally'!$A$2:$AN$46),ROW(AA5),COLUMN(Z5))/'Master Answer Key'!AB$396</f>
        <v>0.8235294118</v>
      </c>
      <c r="AB5" s="26">
        <f t="array" ref="AB5">INDEX(TRANSPOSE('COMMATS-Tally'!$A$2:$AN$46),ROW(AB5),COLUMN(AA5))/'Master Answer Key'!AC$396</f>
        <v>0.6666666667</v>
      </c>
      <c r="AC5" s="26">
        <f t="array" ref="AC5">INDEX(TRANSPOSE('COMMATS-Tally'!$A$2:$AN$46),ROW(AC5),COLUMN(AB5))/'Master Answer Key'!AD$396</f>
        <v>0.8214285714</v>
      </c>
      <c r="AD5" s="26" t="str">
        <f t="array" ref="AD5">INDEX(TRANSPOSE('COMMATS-Tally'!$A$2:$AN$46),ROW(AD5),COLUMN(AC5))/'Master Answer Key'!AE$396</f>
        <v>#DIV/0!</v>
      </c>
      <c r="AE5" s="26">
        <f t="array" ref="AE5">INDEX(TRANSPOSE('COMMATS-Tally'!$A$2:$AN$46),ROW(AE5),COLUMN(AD5))/'Master Answer Key'!AF$396</f>
        <v>1</v>
      </c>
      <c r="AF5" s="26">
        <f t="array" ref="AF5">INDEX(TRANSPOSE('COMMATS-Tally'!$A$2:$AN$46),ROW(AF5),COLUMN(AE5))/'Master Answer Key'!AG$396</f>
        <v>0.75</v>
      </c>
      <c r="AG5" s="26">
        <f t="array" ref="AG5">INDEX(TRANSPOSE('COMMATS-Tally'!$A$2:$AN$46),ROW(AG5),COLUMN(AF5))/'Master Answer Key'!AH$396</f>
        <v>0.8064516129</v>
      </c>
      <c r="AH5" s="26">
        <f t="array" ref="AH5">INDEX(TRANSPOSE('COMMATS-Tally'!$A$2:$AN$46),ROW(AH5),COLUMN(AG5))/'Master Answer Key'!AI$396</f>
        <v>0.9130434783</v>
      </c>
      <c r="AI5" s="26">
        <f t="array" ref="AI5">INDEX(TRANSPOSE('COMMATS-Tally'!$A$2:$AN$46),ROW(AI5),COLUMN(AH5))/'Master Answer Key'!AJ$396</f>
        <v>1</v>
      </c>
      <c r="AJ5" s="26">
        <f t="array" ref="AJ5">INDEX(TRANSPOSE('COMMATS-Tally'!$A$2:$AN$46),ROW(AJ5),COLUMN(AI5))/'Master Answer Key'!AK$396</f>
        <v>0.9642857143</v>
      </c>
      <c r="AK5" s="26">
        <f t="array" ref="AK5">INDEX(TRANSPOSE('COMMATS-Tally'!$A$2:$AN$46),ROW(AK5),COLUMN(AJ5))/'Master Answer Key'!AL$396</f>
        <v>0.8181818182</v>
      </c>
      <c r="AL5" s="26">
        <f t="array" ref="AL5">INDEX(TRANSPOSE('COMMATS-Tally'!$A$2:$AN$46),ROW(AL5),COLUMN(AK5))/'Master Answer Key'!AM$396</f>
        <v>0.625</v>
      </c>
      <c r="AM5" s="26">
        <f t="array" ref="AM5">INDEX(TRANSPOSE('COMMATS-Tally'!$A$2:$AN$46),ROW(AM5),COLUMN(AL5))/'Master Answer Key'!AN$396</f>
        <v>0.9285714286</v>
      </c>
      <c r="AN5" s="26">
        <f t="array" ref="AN5">INDEX(TRANSPOSE('COMMATS-Tally'!$A$2:$AN$46),ROW(AN5),COLUMN(AM5))/'Master Answer Key'!AO$396</f>
        <v>1</v>
      </c>
      <c r="AO5" s="26">
        <f t="array" ref="AO5">INDEX(TRANSPOSE('COMMATS-Tally'!$A$2:$AN$46),ROW(AO5),COLUMN(AN5))/'Master Answer Key'!AP$396</f>
        <v>0.8333333333</v>
      </c>
      <c r="AP5" s="26">
        <f t="array" ref="AP5">INDEX(TRANSPOSE('COMMATS-Tally'!$A$2:$AN$46),ROW(AP5),COLUMN(AO5))/'Master Answer Key'!AQ$396</f>
        <v>1</v>
      </c>
      <c r="AQ5" s="26">
        <f t="array" ref="AQ5">INDEX(TRANSPOSE('COMMATS-Tally'!$A$2:$AN$46),ROW(AQ5),COLUMN(AP5))/'Master Answer Key'!AR$396</f>
        <v>1</v>
      </c>
      <c r="AR5" s="26">
        <f t="array" ref="AR5">INDEX(TRANSPOSE('COMMATS-Tally'!$A$2:$AN$46),ROW(AR5),COLUMN(AQ5))/'Master Answer Key'!AS$396</f>
        <v>0.5</v>
      </c>
      <c r="AS5" s="26">
        <f t="array" ref="AS5">INDEX(TRANSPOSE('COMMATS-Tally'!$A$2:$AN$46),ROW(AS5),COLUMN(AR5))/'Master Answer Key'!AT$396</f>
        <v>0.8387096774</v>
      </c>
      <c r="AT5" s="26">
        <f t="array" ref="AT5">INDEX(TRANSPOSE('COMMATS-Tally'!$A$2:$AN$46),ROW(AT5),COLUMN(AS5))/'Master Answer Key'!AU$396</f>
        <v>0.8490566038</v>
      </c>
      <c r="AU5" s="26"/>
      <c r="AV5" s="26"/>
      <c r="AW5" s="26"/>
      <c r="AX5" s="26"/>
      <c r="AY5" s="26"/>
      <c r="AZ5" s="26"/>
      <c r="BA5" s="26"/>
      <c r="BB5" s="26"/>
      <c r="BC5" s="26"/>
      <c r="BD5" s="26"/>
    </row>
    <row r="6">
      <c r="A6" s="48" t="s">
        <v>506</v>
      </c>
      <c r="B6" s="26">
        <f t="array" ref="B6">INDEX(TRANSPOSE('COMMATS-Tally'!$A$2:$AN$46),ROW(B6),COLUMN(A6))/'Master Answer Key'!C$396</f>
        <v>0.68</v>
      </c>
      <c r="C6" s="26">
        <f t="array" ref="C6">INDEX(TRANSPOSE('COMMATS-Tally'!$A$2:$AN$46),ROW(C6),COLUMN(B6))/'Master Answer Key'!D$396</f>
        <v>0.9285714286</v>
      </c>
      <c r="D6" s="26">
        <f t="array" ref="D6">INDEX(TRANSPOSE('COMMATS-Tally'!$A$2:$AN$46),ROW(D6),COLUMN(C6))/'Master Answer Key'!E$396</f>
        <v>0.8333333333</v>
      </c>
      <c r="E6" s="26">
        <f t="array" ref="E6">INDEX(TRANSPOSE('COMMATS-Tally'!$A$2:$AN$46),ROW(E6),COLUMN(D6))/'Master Answer Key'!F$396</f>
        <v>0.88</v>
      </c>
      <c r="F6" s="26">
        <f t="array" ref="F6">INDEX(TRANSPOSE('COMMATS-Tally'!$A$2:$AN$46),ROW(F6),COLUMN(E6))/'Master Answer Key'!G$396</f>
        <v>0.8974358974</v>
      </c>
      <c r="G6" s="26">
        <f t="array" ref="G6">INDEX(TRANSPOSE('COMMATS-Tally'!$A$2:$AN$46),ROW(G6),COLUMN(F6))/'Master Answer Key'!H$396</f>
        <v>0.75</v>
      </c>
      <c r="H6" s="26">
        <f t="array" ref="H6">INDEX(TRANSPOSE('COMMATS-Tally'!$A$2:$AN$46),ROW(H6),COLUMN(G6))/'Master Answer Key'!I$396</f>
        <v>0.9259259259</v>
      </c>
      <c r="I6" s="26">
        <f t="array" ref="I6">INDEX(TRANSPOSE('COMMATS-Tally'!$A$2:$AN$46),ROW(I6),COLUMN(H6))/'Master Answer Key'!J$396</f>
        <v>0.875</v>
      </c>
      <c r="J6" s="26">
        <f t="array" ref="J6">INDEX(TRANSPOSE('COMMATS-Tally'!$A$2:$AN$46),ROW(J6),COLUMN(I6))/'Master Answer Key'!K$396</f>
        <v>0.8</v>
      </c>
      <c r="K6" s="26">
        <f t="array" ref="K6">INDEX(TRANSPOSE('COMMATS-Tally'!$A$2:$AN$46),ROW(K6),COLUMN(J6))/'Master Answer Key'!L$396</f>
        <v>0.8709677419</v>
      </c>
      <c r="L6" s="26">
        <f t="array" ref="L6">INDEX(TRANSPOSE('COMMATS-Tally'!$A$2:$AN$46),ROW(L6),COLUMN(K6))/'Master Answer Key'!M$396</f>
        <v>0.7857142857</v>
      </c>
      <c r="M6" s="26">
        <f t="array" ref="M6">INDEX(TRANSPOSE('COMMATS-Tally'!$A$2:$AN$46),ROW(M6),COLUMN(L6))/'Master Answer Key'!N$396</f>
        <v>0.843373494</v>
      </c>
      <c r="N6" s="26">
        <f t="array" ref="N6">INDEX(TRANSPOSE('COMMATS-Tally'!$A$2:$AN$46),ROW(N6),COLUMN(M6))/'Master Answer Key'!O$396</f>
        <v>1</v>
      </c>
      <c r="O6" s="26">
        <f t="array" ref="O6">INDEX(TRANSPOSE('COMMATS-Tally'!$A$2:$AN$46),ROW(O6),COLUMN(N6))/'Master Answer Key'!P$396</f>
        <v>0.9</v>
      </c>
      <c r="P6" s="26">
        <f t="array" ref="P6">INDEX(TRANSPOSE('COMMATS-Tally'!$A$2:$AN$46),ROW(P6),COLUMN(O6))/'Master Answer Key'!Q$396</f>
        <v>1</v>
      </c>
      <c r="Q6" s="26">
        <f t="array" ref="Q6">INDEX(TRANSPOSE('COMMATS-Tally'!$A$2:$AN$46),ROW(Q6),COLUMN(P6))/'Master Answer Key'!R$396</f>
        <v>0.8571428571</v>
      </c>
      <c r="R6" s="26">
        <f t="array" ref="R6">INDEX(TRANSPOSE('COMMATS-Tally'!$A$2:$AN$46),ROW(R6),COLUMN(Q6))/'Master Answer Key'!S$396</f>
        <v>1</v>
      </c>
      <c r="S6" s="26">
        <f t="array" ref="S6">INDEX(TRANSPOSE('COMMATS-Tally'!$A$2:$AN$46),ROW(S6),COLUMN(R6))/'Master Answer Key'!T$396</f>
        <v>0.8</v>
      </c>
      <c r="T6" s="26">
        <f t="array" ref="T6">INDEX(TRANSPOSE('COMMATS-Tally'!$A$2:$AN$46),ROW(T6),COLUMN(S6))/'Master Answer Key'!U$396</f>
        <v>0.92</v>
      </c>
      <c r="U6" s="26">
        <f t="array" ref="U6">INDEX(TRANSPOSE('COMMATS-Tally'!$A$2:$AN$46),ROW(U6),COLUMN(T6))/'Master Answer Key'!V$396</f>
        <v>0.8285714286</v>
      </c>
      <c r="V6" s="26">
        <f t="array" ref="V6">INDEX(TRANSPOSE('COMMATS-Tally'!$A$2:$AN$46),ROW(V6),COLUMN(U6))/'Master Answer Key'!W$396</f>
        <v>0.9</v>
      </c>
      <c r="W6" s="26">
        <f t="array" ref="W6">INDEX(TRANSPOSE('COMMATS-Tally'!$A$2:$AN$46),ROW(W6),COLUMN(V6))/'Master Answer Key'!X$396</f>
        <v>0.7741935484</v>
      </c>
      <c r="X6" s="26">
        <f t="array" ref="X6">INDEX(TRANSPOSE('COMMATS-Tally'!$A$2:$AN$46),ROW(X6),COLUMN(W6))/'Master Answer Key'!Y$396</f>
        <v>0.875</v>
      </c>
      <c r="Y6" s="26">
        <f t="array" ref="Y6">INDEX(TRANSPOSE('COMMATS-Tally'!$A$2:$AN$46),ROW(Y6),COLUMN(X6))/'Master Answer Key'!Z$396</f>
        <v>0.8571428571</v>
      </c>
      <c r="Z6" s="26">
        <f t="array" ref="Z6">INDEX(TRANSPOSE('COMMATS-Tally'!$A$2:$AN$46),ROW(Z6),COLUMN(Y6))/'Master Answer Key'!AA$396</f>
        <v>0.8333333333</v>
      </c>
      <c r="AA6" s="26">
        <f t="array" ref="AA6">INDEX(TRANSPOSE('COMMATS-Tally'!$A$2:$AN$46),ROW(AA6),COLUMN(Z6))/'Master Answer Key'!AB$396</f>
        <v>0.8235294118</v>
      </c>
      <c r="AB6" s="26">
        <f t="array" ref="AB6">INDEX(TRANSPOSE('COMMATS-Tally'!$A$2:$AN$46),ROW(AB6),COLUMN(AA6))/'Master Answer Key'!AC$396</f>
        <v>0.6666666667</v>
      </c>
      <c r="AC6" s="26">
        <f t="array" ref="AC6">INDEX(TRANSPOSE('COMMATS-Tally'!$A$2:$AN$46),ROW(AC6),COLUMN(AB6))/'Master Answer Key'!AD$396</f>
        <v>0.6428571429</v>
      </c>
      <c r="AD6" s="26" t="str">
        <f t="array" ref="AD6">INDEX(TRANSPOSE('COMMATS-Tally'!$A$2:$AN$46),ROW(AD6),COLUMN(AC6))/'Master Answer Key'!AE$396</f>
        <v>#DIV/0!</v>
      </c>
      <c r="AE6" s="26">
        <f t="array" ref="AE6">INDEX(TRANSPOSE('COMMATS-Tally'!$A$2:$AN$46),ROW(AE6),COLUMN(AD6))/'Master Answer Key'!AF$396</f>
        <v>0</v>
      </c>
      <c r="AF6" s="26">
        <f t="array" ref="AF6">INDEX(TRANSPOSE('COMMATS-Tally'!$A$2:$AN$46),ROW(AF6),COLUMN(AE6))/'Master Answer Key'!AG$396</f>
        <v>0.6666666667</v>
      </c>
      <c r="AG6" s="26">
        <f t="array" ref="AG6">INDEX(TRANSPOSE('COMMATS-Tally'!$A$2:$AN$46),ROW(AG6),COLUMN(AF6))/'Master Answer Key'!AH$396</f>
        <v>0.7741935484</v>
      </c>
      <c r="AH6" s="26">
        <f t="array" ref="AH6">INDEX(TRANSPOSE('COMMATS-Tally'!$A$2:$AN$46),ROW(AH6),COLUMN(AG6))/'Master Answer Key'!AI$396</f>
        <v>0.8695652174</v>
      </c>
      <c r="AI6" s="26">
        <f t="array" ref="AI6">INDEX(TRANSPOSE('COMMATS-Tally'!$A$2:$AN$46),ROW(AI6),COLUMN(AH6))/'Master Answer Key'!AJ$396</f>
        <v>1</v>
      </c>
      <c r="AJ6" s="26">
        <f t="array" ref="AJ6">INDEX(TRANSPOSE('COMMATS-Tally'!$A$2:$AN$46),ROW(AJ6),COLUMN(AI6))/'Master Answer Key'!AK$396</f>
        <v>0.75</v>
      </c>
      <c r="AK6" s="26">
        <f t="array" ref="AK6">INDEX(TRANSPOSE('COMMATS-Tally'!$A$2:$AN$46),ROW(AK6),COLUMN(AJ6))/'Master Answer Key'!AL$396</f>
        <v>0.7272727273</v>
      </c>
      <c r="AL6" s="26">
        <f t="array" ref="AL6">INDEX(TRANSPOSE('COMMATS-Tally'!$A$2:$AN$46),ROW(AL6),COLUMN(AK6))/'Master Answer Key'!AM$396</f>
        <v>0.625</v>
      </c>
      <c r="AM6" s="26">
        <f t="array" ref="AM6">INDEX(TRANSPOSE('COMMATS-Tally'!$A$2:$AN$46),ROW(AM6),COLUMN(AL6))/'Master Answer Key'!AN$396</f>
        <v>0.6428571429</v>
      </c>
      <c r="AN6" s="26">
        <f t="array" ref="AN6">INDEX(TRANSPOSE('COMMATS-Tally'!$A$2:$AN$46),ROW(AN6),COLUMN(AM6))/'Master Answer Key'!AO$396</f>
        <v>0.8571428571</v>
      </c>
      <c r="AO6" s="26">
        <f t="array" ref="AO6">INDEX(TRANSPOSE('COMMATS-Tally'!$A$2:$AN$46),ROW(AO6),COLUMN(AN6))/'Master Answer Key'!AP$396</f>
        <v>0.9166666667</v>
      </c>
      <c r="AP6" s="26">
        <f t="array" ref="AP6">INDEX(TRANSPOSE('COMMATS-Tally'!$A$2:$AN$46),ROW(AP6),COLUMN(AO6))/'Master Answer Key'!AQ$396</f>
        <v>1</v>
      </c>
      <c r="AQ6" s="26">
        <f t="array" ref="AQ6">INDEX(TRANSPOSE('COMMATS-Tally'!$A$2:$AN$46),ROW(AQ6),COLUMN(AP6))/'Master Answer Key'!AR$396</f>
        <v>0.6923076923</v>
      </c>
      <c r="AR6" s="26">
        <f t="array" ref="AR6">INDEX(TRANSPOSE('COMMATS-Tally'!$A$2:$AN$46),ROW(AR6),COLUMN(AQ6))/'Master Answer Key'!AS$396</f>
        <v>0.6666666667</v>
      </c>
      <c r="AS6" s="26">
        <f t="array" ref="AS6">INDEX(TRANSPOSE('COMMATS-Tally'!$A$2:$AN$46),ROW(AS6),COLUMN(AR6))/'Master Answer Key'!AT$396</f>
        <v>0.8064516129</v>
      </c>
      <c r="AT6" s="26">
        <f t="array" ref="AT6">INDEX(TRANSPOSE('COMMATS-Tally'!$A$2:$AN$46),ROW(AT6),COLUMN(AS6))/'Master Answer Key'!AU$396</f>
        <v>0.7735849057</v>
      </c>
      <c r="AU6" s="26"/>
      <c r="AV6" s="26"/>
      <c r="AW6" s="26"/>
      <c r="AX6" s="26"/>
      <c r="AY6" s="26"/>
      <c r="AZ6" s="26"/>
      <c r="BA6" s="26"/>
      <c r="BB6" s="26"/>
      <c r="BC6" s="26"/>
      <c r="BD6" s="26"/>
    </row>
    <row r="7">
      <c r="A7" s="48" t="s">
        <v>507</v>
      </c>
      <c r="B7" s="26">
        <f t="array" ref="B7">INDEX(TRANSPOSE('COMMATS-Tally'!$A$2:$AN$46),ROW(B7),COLUMN(A7))/'Master Answer Key'!C$396</f>
        <v>0</v>
      </c>
      <c r="C7" s="26">
        <f t="array" ref="C7">INDEX(TRANSPOSE('COMMATS-Tally'!$A$2:$AN$46),ROW(C7),COLUMN(B7))/'Master Answer Key'!D$396</f>
        <v>0</v>
      </c>
      <c r="D7" s="26">
        <f t="array" ref="D7">INDEX(TRANSPOSE('COMMATS-Tally'!$A$2:$AN$46),ROW(D7),COLUMN(C7))/'Master Answer Key'!E$396</f>
        <v>0.125</v>
      </c>
      <c r="E7" s="26">
        <f t="array" ref="E7">INDEX(TRANSPOSE('COMMATS-Tally'!$A$2:$AN$46),ROW(E7),COLUMN(D7))/'Master Answer Key'!F$396</f>
        <v>0</v>
      </c>
      <c r="F7" s="26">
        <f t="array" ref="F7">INDEX(TRANSPOSE('COMMATS-Tally'!$A$2:$AN$46),ROW(F7),COLUMN(E7))/'Master Answer Key'!G$396</f>
        <v>0</v>
      </c>
      <c r="G7" s="26">
        <f t="array" ref="G7">INDEX(TRANSPOSE('COMMATS-Tally'!$A$2:$AN$46),ROW(G7),COLUMN(F7))/'Master Answer Key'!H$396</f>
        <v>0</v>
      </c>
      <c r="H7" s="26">
        <f t="array" ref="H7">INDEX(TRANSPOSE('COMMATS-Tally'!$A$2:$AN$46),ROW(H7),COLUMN(G7))/'Master Answer Key'!I$396</f>
        <v>0</v>
      </c>
      <c r="I7" s="26">
        <f t="array" ref="I7">INDEX(TRANSPOSE('COMMATS-Tally'!$A$2:$AN$46),ROW(I7),COLUMN(H7))/'Master Answer Key'!J$396</f>
        <v>0</v>
      </c>
      <c r="J7" s="26">
        <f t="array" ref="J7">INDEX(TRANSPOSE('COMMATS-Tally'!$A$2:$AN$46),ROW(J7),COLUMN(I7))/'Master Answer Key'!K$396</f>
        <v>0</v>
      </c>
      <c r="K7" s="26">
        <f t="array" ref="K7">INDEX(TRANSPOSE('COMMATS-Tally'!$A$2:$AN$46),ROW(K7),COLUMN(J7))/'Master Answer Key'!L$396</f>
        <v>0.03225806452</v>
      </c>
      <c r="L7" s="26">
        <f t="array" ref="L7">INDEX(TRANSPOSE('COMMATS-Tally'!$A$2:$AN$46),ROW(L7),COLUMN(K7))/'Master Answer Key'!M$396</f>
        <v>0</v>
      </c>
      <c r="M7" s="26">
        <f t="array" ref="M7">INDEX(TRANSPOSE('COMMATS-Tally'!$A$2:$AN$46),ROW(M7),COLUMN(L7))/'Master Answer Key'!N$396</f>
        <v>0</v>
      </c>
      <c r="N7" s="26">
        <f t="array" ref="N7">INDEX(TRANSPOSE('COMMATS-Tally'!$A$2:$AN$46),ROW(N7),COLUMN(M7))/'Master Answer Key'!O$396</f>
        <v>0</v>
      </c>
      <c r="O7" s="26">
        <f t="array" ref="O7">INDEX(TRANSPOSE('COMMATS-Tally'!$A$2:$AN$46),ROW(O7),COLUMN(N7))/'Master Answer Key'!P$396</f>
        <v>0</v>
      </c>
      <c r="P7" s="26">
        <f t="array" ref="P7">INDEX(TRANSPOSE('COMMATS-Tally'!$A$2:$AN$46),ROW(P7),COLUMN(O7))/'Master Answer Key'!Q$396</f>
        <v>0.2</v>
      </c>
      <c r="Q7" s="26">
        <f t="array" ref="Q7">INDEX(TRANSPOSE('COMMATS-Tally'!$A$2:$AN$46),ROW(Q7),COLUMN(P7))/'Master Answer Key'!R$396</f>
        <v>0</v>
      </c>
      <c r="R7" s="26">
        <f t="array" ref="R7">INDEX(TRANSPOSE('COMMATS-Tally'!$A$2:$AN$46),ROW(R7),COLUMN(Q7))/'Master Answer Key'!S$396</f>
        <v>0</v>
      </c>
      <c r="S7" s="26">
        <f t="array" ref="S7">INDEX(TRANSPOSE('COMMATS-Tally'!$A$2:$AN$46),ROW(S7),COLUMN(R7))/'Master Answer Key'!T$396</f>
        <v>0</v>
      </c>
      <c r="T7" s="26">
        <f t="array" ref="T7">INDEX(TRANSPOSE('COMMATS-Tally'!$A$2:$AN$46),ROW(T7),COLUMN(S7))/'Master Answer Key'!U$396</f>
        <v>0</v>
      </c>
      <c r="U7" s="26">
        <f t="array" ref="U7">INDEX(TRANSPOSE('COMMATS-Tally'!$A$2:$AN$46),ROW(U7),COLUMN(T7))/'Master Answer Key'!V$396</f>
        <v>0</v>
      </c>
      <c r="V7" s="26">
        <f t="array" ref="V7">INDEX(TRANSPOSE('COMMATS-Tally'!$A$2:$AN$46),ROW(V7),COLUMN(U7))/'Master Answer Key'!W$396</f>
        <v>0</v>
      </c>
      <c r="W7" s="26">
        <f t="array" ref="W7">INDEX(TRANSPOSE('COMMATS-Tally'!$A$2:$AN$46),ROW(W7),COLUMN(V7))/'Master Answer Key'!X$396</f>
        <v>0</v>
      </c>
      <c r="X7" s="26">
        <f t="array" ref="X7">INDEX(TRANSPOSE('COMMATS-Tally'!$A$2:$AN$46),ROW(X7),COLUMN(W7))/'Master Answer Key'!Y$396</f>
        <v>0</v>
      </c>
      <c r="Y7" s="26">
        <f t="array" ref="Y7">INDEX(TRANSPOSE('COMMATS-Tally'!$A$2:$AN$46),ROW(Y7),COLUMN(X7))/'Master Answer Key'!Z$396</f>
        <v>0</v>
      </c>
      <c r="Z7" s="26">
        <f t="array" ref="Z7">INDEX(TRANSPOSE('COMMATS-Tally'!$A$2:$AN$46),ROW(Z7),COLUMN(Y7))/'Master Answer Key'!AA$396</f>
        <v>0</v>
      </c>
      <c r="AA7" s="26">
        <f t="array" ref="AA7">INDEX(TRANSPOSE('COMMATS-Tally'!$A$2:$AN$46),ROW(AA7),COLUMN(Z7))/'Master Answer Key'!AB$396</f>
        <v>0.02941176471</v>
      </c>
      <c r="AB7" s="26">
        <f t="array" ref="AB7">INDEX(TRANSPOSE('COMMATS-Tally'!$A$2:$AN$46),ROW(AB7),COLUMN(AA7))/'Master Answer Key'!AC$396</f>
        <v>0</v>
      </c>
      <c r="AC7" s="26">
        <f t="array" ref="AC7">INDEX(TRANSPOSE('COMMATS-Tally'!$A$2:$AN$46),ROW(AC7),COLUMN(AB7))/'Master Answer Key'!AD$396</f>
        <v>0.6428571429</v>
      </c>
      <c r="AD7" s="26" t="str">
        <f t="array" ref="AD7">INDEX(TRANSPOSE('COMMATS-Tally'!$A$2:$AN$46),ROW(AD7),COLUMN(AC7))/'Master Answer Key'!AE$396</f>
        <v>#DIV/0!</v>
      </c>
      <c r="AE7" s="26">
        <f t="array" ref="AE7">INDEX(TRANSPOSE('COMMATS-Tally'!$A$2:$AN$46),ROW(AE7),COLUMN(AD7))/'Master Answer Key'!AF$396</f>
        <v>0</v>
      </c>
      <c r="AF7" s="26">
        <f t="array" ref="AF7">INDEX(TRANSPOSE('COMMATS-Tally'!$A$2:$AN$46),ROW(AF7),COLUMN(AE7))/'Master Answer Key'!AG$396</f>
        <v>0</v>
      </c>
      <c r="AG7" s="26">
        <f t="array" ref="AG7">INDEX(TRANSPOSE('COMMATS-Tally'!$A$2:$AN$46),ROW(AG7),COLUMN(AF7))/'Master Answer Key'!AH$396</f>
        <v>0</v>
      </c>
      <c r="AH7" s="26">
        <f t="array" ref="AH7">INDEX(TRANSPOSE('COMMATS-Tally'!$A$2:$AN$46),ROW(AH7),COLUMN(AG7))/'Master Answer Key'!AI$396</f>
        <v>0</v>
      </c>
      <c r="AI7" s="26">
        <f t="array" ref="AI7">INDEX(TRANSPOSE('COMMATS-Tally'!$A$2:$AN$46),ROW(AI7),COLUMN(AH7))/'Master Answer Key'!AJ$396</f>
        <v>0</v>
      </c>
      <c r="AJ7" s="26">
        <f t="array" ref="AJ7">INDEX(TRANSPOSE('COMMATS-Tally'!$A$2:$AN$46),ROW(AJ7),COLUMN(AI7))/'Master Answer Key'!AK$396</f>
        <v>0</v>
      </c>
      <c r="AK7" s="26">
        <f t="array" ref="AK7">INDEX(TRANSPOSE('COMMATS-Tally'!$A$2:$AN$46),ROW(AK7),COLUMN(AJ7))/'Master Answer Key'!AL$396</f>
        <v>0.2727272727</v>
      </c>
      <c r="AL7" s="26">
        <f t="array" ref="AL7">INDEX(TRANSPOSE('COMMATS-Tally'!$A$2:$AN$46),ROW(AL7),COLUMN(AK7))/'Master Answer Key'!AM$396</f>
        <v>0.1875</v>
      </c>
      <c r="AM7" s="26">
        <f t="array" ref="AM7">INDEX(TRANSPOSE('COMMATS-Tally'!$A$2:$AN$46),ROW(AM7),COLUMN(AL7))/'Master Answer Key'!AN$396</f>
        <v>0</v>
      </c>
      <c r="AN7" s="26">
        <f t="array" ref="AN7">INDEX(TRANSPOSE('COMMATS-Tally'!$A$2:$AN$46),ROW(AN7),COLUMN(AM7))/'Master Answer Key'!AO$396</f>
        <v>0</v>
      </c>
      <c r="AO7" s="26">
        <f t="array" ref="AO7">INDEX(TRANSPOSE('COMMATS-Tally'!$A$2:$AN$46),ROW(AO7),COLUMN(AN7))/'Master Answer Key'!AP$396</f>
        <v>0</v>
      </c>
      <c r="AP7" s="26">
        <f t="array" ref="AP7">INDEX(TRANSPOSE('COMMATS-Tally'!$A$2:$AN$46),ROW(AP7),COLUMN(AO7))/'Master Answer Key'!AQ$396</f>
        <v>0</v>
      </c>
      <c r="AQ7" s="26">
        <f t="array" ref="AQ7">INDEX(TRANSPOSE('COMMATS-Tally'!$A$2:$AN$46),ROW(AQ7),COLUMN(AP7))/'Master Answer Key'!AR$396</f>
        <v>0</v>
      </c>
      <c r="AR7" s="26">
        <f t="array" ref="AR7">INDEX(TRANSPOSE('COMMATS-Tally'!$A$2:$AN$46),ROW(AR7),COLUMN(AQ7))/'Master Answer Key'!AS$396</f>
        <v>0</v>
      </c>
      <c r="AS7" s="26">
        <f t="array" ref="AS7">INDEX(TRANSPOSE('COMMATS-Tally'!$A$2:$AN$46),ROW(AS7),COLUMN(AR7))/'Master Answer Key'!AT$396</f>
        <v>0.1290322581</v>
      </c>
      <c r="AT7" s="26">
        <f t="array" ref="AT7">INDEX(TRANSPOSE('COMMATS-Tally'!$A$2:$AN$46),ROW(AT7),COLUMN(AS7))/'Master Answer Key'!AU$396</f>
        <v>0.01886792453</v>
      </c>
      <c r="AU7" s="26"/>
      <c r="AV7" s="26"/>
      <c r="AW7" s="26"/>
      <c r="AX7" s="26"/>
      <c r="AY7" s="26"/>
      <c r="AZ7" s="26"/>
      <c r="BA7" s="26"/>
      <c r="BB7" s="26"/>
      <c r="BC7" s="26"/>
      <c r="BD7" s="26"/>
    </row>
    <row r="8">
      <c r="A8" s="48" t="s">
        <v>508</v>
      </c>
      <c r="B8" s="26">
        <f t="array" ref="B8">INDEX(TRANSPOSE('COMMATS-Tally'!$A$2:$AN$46),ROW(B8),COLUMN(A8))/'Master Answer Key'!C$396</f>
        <v>0.84</v>
      </c>
      <c r="C8" s="26">
        <f t="array" ref="C8">INDEX(TRANSPOSE('COMMATS-Tally'!$A$2:$AN$46),ROW(C8),COLUMN(B8))/'Master Answer Key'!D$396</f>
        <v>0.7857142857</v>
      </c>
      <c r="D8" s="26">
        <f t="array" ref="D8">INDEX(TRANSPOSE('COMMATS-Tally'!$A$2:$AN$46),ROW(D8),COLUMN(C8))/'Master Answer Key'!E$396</f>
        <v>0.8333333333</v>
      </c>
      <c r="E8" s="26">
        <f t="array" ref="E8">INDEX(TRANSPOSE('COMMATS-Tally'!$A$2:$AN$46),ROW(E8),COLUMN(D8))/'Master Answer Key'!F$396</f>
        <v>0.78</v>
      </c>
      <c r="F8" s="26">
        <f t="array" ref="F8">INDEX(TRANSPOSE('COMMATS-Tally'!$A$2:$AN$46),ROW(F8),COLUMN(E8))/'Master Answer Key'!G$396</f>
        <v>0.8205128205</v>
      </c>
      <c r="G8" s="26">
        <f t="array" ref="G8">INDEX(TRANSPOSE('COMMATS-Tally'!$A$2:$AN$46),ROW(G8),COLUMN(F8))/'Master Answer Key'!H$396</f>
        <v>1</v>
      </c>
      <c r="H8" s="26">
        <f t="array" ref="H8">INDEX(TRANSPOSE('COMMATS-Tally'!$A$2:$AN$46),ROW(H8),COLUMN(G8))/'Master Answer Key'!I$396</f>
        <v>0.8148148148</v>
      </c>
      <c r="I8" s="26">
        <f t="array" ref="I8">INDEX(TRANSPOSE('COMMATS-Tally'!$A$2:$AN$46),ROW(I8),COLUMN(H8))/'Master Answer Key'!J$396</f>
        <v>0.75</v>
      </c>
      <c r="J8" s="26">
        <f t="array" ref="J8">INDEX(TRANSPOSE('COMMATS-Tally'!$A$2:$AN$46),ROW(J8),COLUMN(I8))/'Master Answer Key'!K$396</f>
        <v>0.7714285714</v>
      </c>
      <c r="K8" s="26">
        <f t="array" ref="K8">INDEX(TRANSPOSE('COMMATS-Tally'!$A$2:$AN$46),ROW(K8),COLUMN(J8))/'Master Answer Key'!L$396</f>
        <v>0.6774193548</v>
      </c>
      <c r="L8" s="26">
        <f t="array" ref="L8">INDEX(TRANSPOSE('COMMATS-Tally'!$A$2:$AN$46),ROW(L8),COLUMN(K8))/'Master Answer Key'!M$396</f>
        <v>0.9285714286</v>
      </c>
      <c r="M8" s="26">
        <f t="array" ref="M8">INDEX(TRANSPOSE('COMMATS-Tally'!$A$2:$AN$46),ROW(M8),COLUMN(L8))/'Master Answer Key'!N$396</f>
        <v>0.7831325301</v>
      </c>
      <c r="N8" s="26">
        <f t="array" ref="N8">INDEX(TRANSPOSE('COMMATS-Tally'!$A$2:$AN$46),ROW(N8),COLUMN(M8))/'Master Answer Key'!O$396</f>
        <v>0.8333333333</v>
      </c>
      <c r="O8" s="26">
        <f t="array" ref="O8">INDEX(TRANSPOSE('COMMATS-Tally'!$A$2:$AN$46),ROW(O8),COLUMN(N8))/'Master Answer Key'!P$396</f>
        <v>0.6</v>
      </c>
      <c r="P8" s="26">
        <f t="array" ref="P8">INDEX(TRANSPOSE('COMMATS-Tally'!$A$2:$AN$46),ROW(P8),COLUMN(O8))/'Master Answer Key'!Q$396</f>
        <v>0.8</v>
      </c>
      <c r="Q8" s="26">
        <f t="array" ref="Q8">INDEX(TRANSPOSE('COMMATS-Tally'!$A$2:$AN$46),ROW(Q8),COLUMN(P8))/'Master Answer Key'!R$396</f>
        <v>0.5</v>
      </c>
      <c r="R8" s="26">
        <f t="array" ref="R8">INDEX(TRANSPOSE('COMMATS-Tally'!$A$2:$AN$46),ROW(R8),COLUMN(Q8))/'Master Answer Key'!S$396</f>
        <v>0.8181818182</v>
      </c>
      <c r="S8" s="26">
        <f t="array" ref="S8">INDEX(TRANSPOSE('COMMATS-Tally'!$A$2:$AN$46),ROW(S8),COLUMN(R8))/'Master Answer Key'!T$396</f>
        <v>0.7</v>
      </c>
      <c r="T8" s="26">
        <f t="array" ref="T8">INDEX(TRANSPOSE('COMMATS-Tally'!$A$2:$AN$46),ROW(T8),COLUMN(S8))/'Master Answer Key'!U$396</f>
        <v>0.84</v>
      </c>
      <c r="U8" s="26">
        <f t="array" ref="U8">INDEX(TRANSPOSE('COMMATS-Tally'!$A$2:$AN$46),ROW(U8),COLUMN(T8))/'Master Answer Key'!V$396</f>
        <v>0.6285714286</v>
      </c>
      <c r="V8" s="26">
        <f t="array" ref="V8">INDEX(TRANSPOSE('COMMATS-Tally'!$A$2:$AN$46),ROW(V8),COLUMN(U8))/'Master Answer Key'!W$396</f>
        <v>0.7</v>
      </c>
      <c r="W8" s="26">
        <f t="array" ref="W8">INDEX(TRANSPOSE('COMMATS-Tally'!$A$2:$AN$46),ROW(W8),COLUMN(V8))/'Master Answer Key'!X$396</f>
        <v>0.7096774194</v>
      </c>
      <c r="X8" s="26">
        <f t="array" ref="X8">INDEX(TRANSPOSE('COMMATS-Tally'!$A$2:$AN$46),ROW(X8),COLUMN(W8))/'Master Answer Key'!Y$396</f>
        <v>0.875</v>
      </c>
      <c r="Y8" s="26">
        <f t="array" ref="Y8">INDEX(TRANSPOSE('COMMATS-Tally'!$A$2:$AN$46),ROW(Y8),COLUMN(X8))/'Master Answer Key'!Z$396</f>
        <v>0.5714285714</v>
      </c>
      <c r="Z8" s="26">
        <f t="array" ref="Z8">INDEX(TRANSPOSE('COMMATS-Tally'!$A$2:$AN$46),ROW(Z8),COLUMN(Y8))/'Master Answer Key'!AA$396</f>
        <v>0.5833333333</v>
      </c>
      <c r="AA8" s="26">
        <f t="array" ref="AA8">INDEX(TRANSPOSE('COMMATS-Tally'!$A$2:$AN$46),ROW(AA8),COLUMN(Z8))/'Master Answer Key'!AB$396</f>
        <v>0.6176470588</v>
      </c>
      <c r="AB8" s="26">
        <f t="array" ref="AB8">INDEX(TRANSPOSE('COMMATS-Tally'!$A$2:$AN$46),ROW(AB8),COLUMN(AA8))/'Master Answer Key'!AC$396</f>
        <v>0.5</v>
      </c>
      <c r="AC8" s="26">
        <f t="array" ref="AC8">INDEX(TRANSPOSE('COMMATS-Tally'!$A$2:$AN$46),ROW(AC8),COLUMN(AB8))/'Master Answer Key'!AD$396</f>
        <v>0.7857142857</v>
      </c>
      <c r="AD8" s="26" t="str">
        <f t="array" ref="AD8">INDEX(TRANSPOSE('COMMATS-Tally'!$A$2:$AN$46),ROW(AD8),COLUMN(AC8))/'Master Answer Key'!AE$396</f>
        <v>#DIV/0!</v>
      </c>
      <c r="AE8" s="26">
        <f t="array" ref="AE8">INDEX(TRANSPOSE('COMMATS-Tally'!$A$2:$AN$46),ROW(AE8),COLUMN(AD8))/'Master Answer Key'!AF$396</f>
        <v>1</v>
      </c>
      <c r="AF8" s="26">
        <f t="array" ref="AF8">INDEX(TRANSPOSE('COMMATS-Tally'!$A$2:$AN$46),ROW(AF8),COLUMN(AE8))/'Master Answer Key'!AG$396</f>
        <v>0.75</v>
      </c>
      <c r="AG8" s="26">
        <f t="array" ref="AG8">INDEX(TRANSPOSE('COMMATS-Tally'!$A$2:$AN$46),ROW(AG8),COLUMN(AF8))/'Master Answer Key'!AH$396</f>
        <v>0.6774193548</v>
      </c>
      <c r="AH8" s="26">
        <f t="array" ref="AH8">INDEX(TRANSPOSE('COMMATS-Tally'!$A$2:$AN$46),ROW(AH8),COLUMN(AG8))/'Master Answer Key'!AI$396</f>
        <v>0.7391304348</v>
      </c>
      <c r="AI8" s="26">
        <f t="array" ref="AI8">INDEX(TRANSPOSE('COMMATS-Tally'!$A$2:$AN$46),ROW(AI8),COLUMN(AH8))/'Master Answer Key'!AJ$396</f>
        <v>0.875</v>
      </c>
      <c r="AJ8" s="26">
        <f t="array" ref="AJ8">INDEX(TRANSPOSE('COMMATS-Tally'!$A$2:$AN$46),ROW(AJ8),COLUMN(AI8))/'Master Answer Key'!AK$396</f>
        <v>0.7857142857</v>
      </c>
      <c r="AK8" s="26">
        <f t="array" ref="AK8">INDEX(TRANSPOSE('COMMATS-Tally'!$A$2:$AN$46),ROW(AK8),COLUMN(AJ8))/'Master Answer Key'!AL$396</f>
        <v>1</v>
      </c>
      <c r="AL8" s="26">
        <f t="array" ref="AL8">INDEX(TRANSPOSE('COMMATS-Tally'!$A$2:$AN$46),ROW(AL8),COLUMN(AK8))/'Master Answer Key'!AM$396</f>
        <v>0.875</v>
      </c>
      <c r="AM8" s="26">
        <f t="array" ref="AM8">INDEX(TRANSPOSE('COMMATS-Tally'!$A$2:$AN$46),ROW(AM8),COLUMN(AL8))/'Master Answer Key'!AN$396</f>
        <v>0.6428571429</v>
      </c>
      <c r="AN8" s="26">
        <f t="array" ref="AN8">INDEX(TRANSPOSE('COMMATS-Tally'!$A$2:$AN$46),ROW(AN8),COLUMN(AM8))/'Master Answer Key'!AO$396</f>
        <v>0.4285714286</v>
      </c>
      <c r="AO8" s="26">
        <f t="array" ref="AO8">INDEX(TRANSPOSE('COMMATS-Tally'!$A$2:$AN$46),ROW(AO8),COLUMN(AN8))/'Master Answer Key'!AP$396</f>
        <v>0.8333333333</v>
      </c>
      <c r="AP8" s="26">
        <f t="array" ref="AP8">INDEX(TRANSPOSE('COMMATS-Tally'!$A$2:$AN$46),ROW(AP8),COLUMN(AO8))/'Master Answer Key'!AQ$396</f>
        <v>0.5555555556</v>
      </c>
      <c r="AQ8" s="26">
        <f t="array" ref="AQ8">INDEX(TRANSPOSE('COMMATS-Tally'!$A$2:$AN$46),ROW(AQ8),COLUMN(AP8))/'Master Answer Key'!AR$396</f>
        <v>0.6923076923</v>
      </c>
      <c r="AR8" s="26">
        <f t="array" ref="AR8">INDEX(TRANSPOSE('COMMATS-Tally'!$A$2:$AN$46),ROW(AR8),COLUMN(AQ8))/'Master Answer Key'!AS$396</f>
        <v>0.8333333333</v>
      </c>
      <c r="AS8" s="26">
        <f t="array" ref="AS8">INDEX(TRANSPOSE('COMMATS-Tally'!$A$2:$AN$46),ROW(AS8),COLUMN(AR8))/'Master Answer Key'!AT$396</f>
        <v>0.6774193548</v>
      </c>
      <c r="AT8" s="26">
        <f t="array" ref="AT8">INDEX(TRANSPOSE('COMMATS-Tally'!$A$2:$AN$46),ROW(AT8),COLUMN(AS8))/'Master Answer Key'!AU$396</f>
        <v>0.6981132075</v>
      </c>
      <c r="AU8" s="26"/>
      <c r="AV8" s="26"/>
      <c r="AW8" s="26"/>
      <c r="AX8" s="26"/>
      <c r="AY8" s="26"/>
      <c r="AZ8" s="26"/>
      <c r="BA8" s="26"/>
      <c r="BB8" s="26"/>
      <c r="BC8" s="26"/>
      <c r="BD8" s="26"/>
    </row>
    <row r="9">
      <c r="A9" s="48" t="s">
        <v>509</v>
      </c>
      <c r="B9" s="26">
        <f t="array" ref="B9">INDEX(TRANSPOSE('COMMATS-Tally'!$A$2:$AN$46),ROW(B9),COLUMN(A9))/'Master Answer Key'!C$396</f>
        <v>0.64</v>
      </c>
      <c r="C9" s="26">
        <f t="array" ref="C9">INDEX(TRANSPOSE('COMMATS-Tally'!$A$2:$AN$46),ROW(C9),COLUMN(B9))/'Master Answer Key'!D$396</f>
        <v>0.7857142857</v>
      </c>
      <c r="D9" s="26">
        <f t="array" ref="D9">INDEX(TRANSPOSE('COMMATS-Tally'!$A$2:$AN$46),ROW(D9),COLUMN(C9))/'Master Answer Key'!E$396</f>
        <v>0.9583333333</v>
      </c>
      <c r="E9" s="26">
        <f t="array" ref="E9">INDEX(TRANSPOSE('COMMATS-Tally'!$A$2:$AN$46),ROW(E9),COLUMN(D9))/'Master Answer Key'!F$396</f>
        <v>0.56</v>
      </c>
      <c r="F9" s="26">
        <f t="array" ref="F9">INDEX(TRANSPOSE('COMMATS-Tally'!$A$2:$AN$46),ROW(F9),COLUMN(E9))/'Master Answer Key'!G$396</f>
        <v>0.6923076923</v>
      </c>
      <c r="G9" s="26">
        <f t="array" ref="G9">INDEX(TRANSPOSE('COMMATS-Tally'!$A$2:$AN$46),ROW(G9),COLUMN(F9))/'Master Answer Key'!H$396</f>
        <v>0.5</v>
      </c>
      <c r="H9" s="26">
        <f t="array" ref="H9">INDEX(TRANSPOSE('COMMATS-Tally'!$A$2:$AN$46),ROW(H9),COLUMN(G9))/'Master Answer Key'!I$396</f>
        <v>0.6296296296</v>
      </c>
      <c r="I9" s="26">
        <f t="array" ref="I9">INDEX(TRANSPOSE('COMMATS-Tally'!$A$2:$AN$46),ROW(I9),COLUMN(H9))/'Master Answer Key'!J$396</f>
        <v>0.5</v>
      </c>
      <c r="J9" s="26">
        <f t="array" ref="J9">INDEX(TRANSPOSE('COMMATS-Tally'!$A$2:$AN$46),ROW(J9),COLUMN(I9))/'Master Answer Key'!K$396</f>
        <v>0.4857142857</v>
      </c>
      <c r="K9" s="26">
        <f t="array" ref="K9">INDEX(TRANSPOSE('COMMATS-Tally'!$A$2:$AN$46),ROW(K9),COLUMN(J9))/'Master Answer Key'!L$396</f>
        <v>0.2580645161</v>
      </c>
      <c r="L9" s="26">
        <f t="array" ref="L9">INDEX(TRANSPOSE('COMMATS-Tally'!$A$2:$AN$46),ROW(L9),COLUMN(K9))/'Master Answer Key'!M$396</f>
        <v>0.6428571429</v>
      </c>
      <c r="M9" s="26">
        <f t="array" ref="M9">INDEX(TRANSPOSE('COMMATS-Tally'!$A$2:$AN$46),ROW(M9),COLUMN(L9))/'Master Answer Key'!N$396</f>
        <v>0.4939759036</v>
      </c>
      <c r="N9" s="26">
        <f t="array" ref="N9">INDEX(TRANSPOSE('COMMATS-Tally'!$A$2:$AN$46),ROW(N9),COLUMN(M9))/'Master Answer Key'!O$396</f>
        <v>0.75</v>
      </c>
      <c r="O9" s="26">
        <f t="array" ref="O9">INDEX(TRANSPOSE('COMMATS-Tally'!$A$2:$AN$46),ROW(O9),COLUMN(N9))/'Master Answer Key'!P$396</f>
        <v>0.5</v>
      </c>
      <c r="P9" s="26">
        <f t="array" ref="P9">INDEX(TRANSPOSE('COMMATS-Tally'!$A$2:$AN$46),ROW(P9),COLUMN(O9))/'Master Answer Key'!Q$396</f>
        <v>0.8</v>
      </c>
      <c r="Q9" s="26">
        <f t="array" ref="Q9">INDEX(TRANSPOSE('COMMATS-Tally'!$A$2:$AN$46),ROW(Q9),COLUMN(P9))/'Master Answer Key'!R$396</f>
        <v>0.3571428571</v>
      </c>
      <c r="R9" s="26">
        <f t="array" ref="R9">INDEX(TRANSPOSE('COMMATS-Tally'!$A$2:$AN$46),ROW(R9),COLUMN(Q9))/'Master Answer Key'!S$396</f>
        <v>0.3636363636</v>
      </c>
      <c r="S9" s="26">
        <f t="array" ref="S9">INDEX(TRANSPOSE('COMMATS-Tally'!$A$2:$AN$46),ROW(S9),COLUMN(R9))/'Master Answer Key'!T$396</f>
        <v>0.5</v>
      </c>
      <c r="T9" s="26">
        <f t="array" ref="T9">INDEX(TRANSPOSE('COMMATS-Tally'!$A$2:$AN$46),ROW(T9),COLUMN(S9))/'Master Answer Key'!U$396</f>
        <v>0.56</v>
      </c>
      <c r="U9" s="26">
        <f t="array" ref="U9">INDEX(TRANSPOSE('COMMATS-Tally'!$A$2:$AN$46),ROW(U9),COLUMN(T9))/'Master Answer Key'!V$396</f>
        <v>0.4</v>
      </c>
      <c r="V9" s="26">
        <f t="array" ref="V9">INDEX(TRANSPOSE('COMMATS-Tally'!$A$2:$AN$46),ROW(V9),COLUMN(U9))/'Master Answer Key'!W$396</f>
        <v>0.35</v>
      </c>
      <c r="W9" s="26">
        <f t="array" ref="W9">INDEX(TRANSPOSE('COMMATS-Tally'!$A$2:$AN$46),ROW(W9),COLUMN(V9))/'Master Answer Key'!X$396</f>
        <v>0.2903225806</v>
      </c>
      <c r="X9" s="26">
        <f t="array" ref="X9">INDEX(TRANSPOSE('COMMATS-Tally'!$A$2:$AN$46),ROW(X9),COLUMN(W9))/'Master Answer Key'!Y$396</f>
        <v>0.4375</v>
      </c>
      <c r="Y9" s="26">
        <f t="array" ref="Y9">INDEX(TRANSPOSE('COMMATS-Tally'!$A$2:$AN$46),ROW(Y9),COLUMN(X9))/'Master Answer Key'!Z$396</f>
        <v>0.4285714286</v>
      </c>
      <c r="Z9" s="26">
        <f t="array" ref="Z9">INDEX(TRANSPOSE('COMMATS-Tally'!$A$2:$AN$46),ROW(Z9),COLUMN(Y9))/'Master Answer Key'!AA$396</f>
        <v>0.4166666667</v>
      </c>
      <c r="AA9" s="26">
        <f t="array" ref="AA9">INDEX(TRANSPOSE('COMMATS-Tally'!$A$2:$AN$46),ROW(AA9),COLUMN(Z9))/'Master Answer Key'!AB$396</f>
        <v>0.5882352941</v>
      </c>
      <c r="AB9" s="26">
        <f t="array" ref="AB9">INDEX(TRANSPOSE('COMMATS-Tally'!$A$2:$AN$46),ROW(AB9),COLUMN(AA9))/'Master Answer Key'!AC$396</f>
        <v>0.3333333333</v>
      </c>
      <c r="AC9" s="26">
        <f t="array" ref="AC9">INDEX(TRANSPOSE('COMMATS-Tally'!$A$2:$AN$46),ROW(AC9),COLUMN(AB9))/'Master Answer Key'!AD$396</f>
        <v>0.7142857143</v>
      </c>
      <c r="AD9" s="26" t="str">
        <f t="array" ref="AD9">INDEX(TRANSPOSE('COMMATS-Tally'!$A$2:$AN$46),ROW(AD9),COLUMN(AC9))/'Master Answer Key'!AE$396</f>
        <v>#DIV/0!</v>
      </c>
      <c r="AE9" s="26">
        <f t="array" ref="AE9">INDEX(TRANSPOSE('COMMATS-Tally'!$A$2:$AN$46),ROW(AE9),COLUMN(AD9))/'Master Answer Key'!AF$396</f>
        <v>1</v>
      </c>
      <c r="AF9" s="26">
        <f t="array" ref="AF9">INDEX(TRANSPOSE('COMMATS-Tally'!$A$2:$AN$46),ROW(AF9),COLUMN(AE9))/'Master Answer Key'!AG$396</f>
        <v>0.4166666667</v>
      </c>
      <c r="AG9" s="26">
        <f t="array" ref="AG9">INDEX(TRANSPOSE('COMMATS-Tally'!$A$2:$AN$46),ROW(AG9),COLUMN(AF9))/'Master Answer Key'!AH$396</f>
        <v>0.3548387097</v>
      </c>
      <c r="AH9" s="26">
        <f t="array" ref="AH9">INDEX(TRANSPOSE('COMMATS-Tally'!$A$2:$AN$46),ROW(AH9),COLUMN(AG9))/'Master Answer Key'!AI$396</f>
        <v>0.6086956522</v>
      </c>
      <c r="AI9" s="26">
        <f t="array" ref="AI9">INDEX(TRANSPOSE('COMMATS-Tally'!$A$2:$AN$46),ROW(AI9),COLUMN(AH9))/'Master Answer Key'!AJ$396</f>
        <v>0.375</v>
      </c>
      <c r="AJ9" s="26">
        <f t="array" ref="AJ9">INDEX(TRANSPOSE('COMMATS-Tally'!$A$2:$AN$46),ROW(AJ9),COLUMN(AI9))/'Master Answer Key'!AK$396</f>
        <v>0.4642857143</v>
      </c>
      <c r="AK9" s="26">
        <f t="array" ref="AK9">INDEX(TRANSPOSE('COMMATS-Tally'!$A$2:$AN$46),ROW(AK9),COLUMN(AJ9))/'Master Answer Key'!AL$396</f>
        <v>0.6363636364</v>
      </c>
      <c r="AL9" s="26">
        <f t="array" ref="AL9">INDEX(TRANSPOSE('COMMATS-Tally'!$A$2:$AN$46),ROW(AL9),COLUMN(AK9))/'Master Answer Key'!AM$396</f>
        <v>0.5</v>
      </c>
      <c r="AM9" s="26">
        <f t="array" ref="AM9">INDEX(TRANSPOSE('COMMATS-Tally'!$A$2:$AN$46),ROW(AM9),COLUMN(AL9))/'Master Answer Key'!AN$396</f>
        <v>0.4285714286</v>
      </c>
      <c r="AN9" s="26">
        <f t="array" ref="AN9">INDEX(TRANSPOSE('COMMATS-Tally'!$A$2:$AN$46),ROW(AN9),COLUMN(AM9))/'Master Answer Key'!AO$396</f>
        <v>0.4285714286</v>
      </c>
      <c r="AO9" s="26">
        <f t="array" ref="AO9">INDEX(TRANSPOSE('COMMATS-Tally'!$A$2:$AN$46),ROW(AO9),COLUMN(AN9))/'Master Answer Key'!AP$396</f>
        <v>0.5833333333</v>
      </c>
      <c r="AP9" s="26">
        <f t="array" ref="AP9">INDEX(TRANSPOSE('COMMATS-Tally'!$A$2:$AN$46),ROW(AP9),COLUMN(AO9))/'Master Answer Key'!AQ$396</f>
        <v>0.4444444444</v>
      </c>
      <c r="AQ9" s="26">
        <f t="array" ref="AQ9">INDEX(TRANSPOSE('COMMATS-Tally'!$A$2:$AN$46),ROW(AQ9),COLUMN(AP9))/'Master Answer Key'!AR$396</f>
        <v>0.3076923077</v>
      </c>
      <c r="AR9" s="26">
        <f t="array" ref="AR9">INDEX(TRANSPOSE('COMMATS-Tally'!$A$2:$AN$46),ROW(AR9),COLUMN(AQ9))/'Master Answer Key'!AS$396</f>
        <v>0.6666666667</v>
      </c>
      <c r="AS9" s="26">
        <f t="array" ref="AS9">INDEX(TRANSPOSE('COMMATS-Tally'!$A$2:$AN$46),ROW(AS9),COLUMN(AR9))/'Master Answer Key'!AT$396</f>
        <v>0.6129032258</v>
      </c>
      <c r="AT9" s="26">
        <f t="array" ref="AT9">INDEX(TRANSPOSE('COMMATS-Tally'!$A$2:$AN$46),ROW(AT9),COLUMN(AS9))/'Master Answer Key'!AU$396</f>
        <v>0.2830188679</v>
      </c>
      <c r="AU9" s="26"/>
      <c r="AV9" s="26"/>
      <c r="AW9" s="26"/>
      <c r="AX9" s="26"/>
      <c r="AY9" s="26"/>
      <c r="AZ9" s="26"/>
      <c r="BA9" s="26"/>
      <c r="BB9" s="26"/>
      <c r="BC9" s="26"/>
      <c r="BD9" s="26"/>
    </row>
    <row r="10">
      <c r="A10" s="48" t="s">
        <v>510</v>
      </c>
      <c r="B10" s="26">
        <f t="array" ref="B10">INDEX(TRANSPOSE('COMMATS-Tally'!$A$2:$AN$46),ROW(B10),COLUMN(A10))/'Master Answer Key'!C$396</f>
        <v>0.84</v>
      </c>
      <c r="C10" s="26">
        <f t="array" ref="C10">INDEX(TRANSPOSE('COMMATS-Tally'!$A$2:$AN$46),ROW(C10),COLUMN(B10))/'Master Answer Key'!D$396</f>
        <v>0.9285714286</v>
      </c>
      <c r="D10" s="26">
        <f t="array" ref="D10">INDEX(TRANSPOSE('COMMATS-Tally'!$A$2:$AN$46),ROW(D10),COLUMN(C10))/'Master Answer Key'!E$396</f>
        <v>0.7083333333</v>
      </c>
      <c r="E10" s="26">
        <f t="array" ref="E10">INDEX(TRANSPOSE('COMMATS-Tally'!$A$2:$AN$46),ROW(E10),COLUMN(D10))/'Master Answer Key'!F$396</f>
        <v>0.9</v>
      </c>
      <c r="F10" s="26">
        <f t="array" ref="F10">INDEX(TRANSPOSE('COMMATS-Tally'!$A$2:$AN$46),ROW(F10),COLUMN(E10))/'Master Answer Key'!G$396</f>
        <v>0.7435897436</v>
      </c>
      <c r="G10" s="26">
        <f t="array" ref="G10">INDEX(TRANSPOSE('COMMATS-Tally'!$A$2:$AN$46),ROW(G10),COLUMN(F10))/'Master Answer Key'!H$396</f>
        <v>0.75</v>
      </c>
      <c r="H10" s="26">
        <f t="array" ref="H10">INDEX(TRANSPOSE('COMMATS-Tally'!$A$2:$AN$46),ROW(H10),COLUMN(G10))/'Master Answer Key'!I$396</f>
        <v>0.8888888889</v>
      </c>
      <c r="I10" s="26">
        <f t="array" ref="I10">INDEX(TRANSPOSE('COMMATS-Tally'!$A$2:$AN$46),ROW(I10),COLUMN(H10))/'Master Answer Key'!J$396</f>
        <v>0.8333333333</v>
      </c>
      <c r="J10" s="26">
        <f t="array" ref="J10">INDEX(TRANSPOSE('COMMATS-Tally'!$A$2:$AN$46),ROW(J10),COLUMN(I10))/'Master Answer Key'!K$396</f>
        <v>0.8571428571</v>
      </c>
      <c r="K10" s="26">
        <f t="array" ref="K10">INDEX(TRANSPOSE('COMMATS-Tally'!$A$2:$AN$46),ROW(K10),COLUMN(J10))/'Master Answer Key'!L$396</f>
        <v>0.8387096774</v>
      </c>
      <c r="L10" s="26">
        <f t="array" ref="L10">INDEX(TRANSPOSE('COMMATS-Tally'!$A$2:$AN$46),ROW(L10),COLUMN(K10))/'Master Answer Key'!M$396</f>
        <v>0.8571428571</v>
      </c>
      <c r="M10" s="26">
        <f t="array" ref="M10">INDEX(TRANSPOSE('COMMATS-Tally'!$A$2:$AN$46),ROW(M10),COLUMN(L10))/'Master Answer Key'!N$396</f>
        <v>0.8192771084</v>
      </c>
      <c r="N10" s="26">
        <f t="array" ref="N10">INDEX(TRANSPOSE('COMMATS-Tally'!$A$2:$AN$46),ROW(N10),COLUMN(M10))/'Master Answer Key'!O$396</f>
        <v>0.9166666667</v>
      </c>
      <c r="O10" s="26">
        <f t="array" ref="O10">INDEX(TRANSPOSE('COMMATS-Tally'!$A$2:$AN$46),ROW(O10),COLUMN(N10))/'Master Answer Key'!P$396</f>
        <v>0.8</v>
      </c>
      <c r="P10" s="26">
        <f t="array" ref="P10">INDEX(TRANSPOSE('COMMATS-Tally'!$A$2:$AN$46),ROW(P10),COLUMN(O10))/'Master Answer Key'!Q$396</f>
        <v>0.8</v>
      </c>
      <c r="Q10" s="26">
        <f t="array" ref="Q10">INDEX(TRANSPOSE('COMMATS-Tally'!$A$2:$AN$46),ROW(Q10),COLUMN(P10))/'Master Answer Key'!R$396</f>
        <v>0.7857142857</v>
      </c>
      <c r="R10" s="26">
        <f t="array" ref="R10">INDEX(TRANSPOSE('COMMATS-Tally'!$A$2:$AN$46),ROW(R10),COLUMN(Q10))/'Master Answer Key'!S$396</f>
        <v>0.7272727273</v>
      </c>
      <c r="S10" s="26">
        <f t="array" ref="S10">INDEX(TRANSPOSE('COMMATS-Tally'!$A$2:$AN$46),ROW(S10),COLUMN(R10))/'Master Answer Key'!T$396</f>
        <v>0.8333333333</v>
      </c>
      <c r="T10" s="26">
        <f t="array" ref="T10">INDEX(TRANSPOSE('COMMATS-Tally'!$A$2:$AN$46),ROW(T10),COLUMN(S10))/'Master Answer Key'!U$396</f>
        <v>0.8</v>
      </c>
      <c r="U10" s="26">
        <f t="array" ref="U10">INDEX(TRANSPOSE('COMMATS-Tally'!$A$2:$AN$46),ROW(U10),COLUMN(T10))/'Master Answer Key'!V$396</f>
        <v>0.9142857143</v>
      </c>
      <c r="V10" s="26">
        <f t="array" ref="V10">INDEX(TRANSPOSE('COMMATS-Tally'!$A$2:$AN$46),ROW(V10),COLUMN(U10))/'Master Answer Key'!W$396</f>
        <v>0.8</v>
      </c>
      <c r="W10" s="26">
        <f t="array" ref="W10">INDEX(TRANSPOSE('COMMATS-Tally'!$A$2:$AN$46),ROW(W10),COLUMN(V10))/'Master Answer Key'!X$396</f>
        <v>0.8064516129</v>
      </c>
      <c r="X10" s="26">
        <f t="array" ref="X10">INDEX(TRANSPOSE('COMMATS-Tally'!$A$2:$AN$46),ROW(X10),COLUMN(W10))/'Master Answer Key'!Y$396</f>
        <v>0.9375</v>
      </c>
      <c r="Y10" s="26">
        <f t="array" ref="Y10">INDEX(TRANSPOSE('COMMATS-Tally'!$A$2:$AN$46),ROW(Y10),COLUMN(X10))/'Master Answer Key'!Z$396</f>
        <v>0.7142857143</v>
      </c>
      <c r="Z10" s="26">
        <f t="array" ref="Z10">INDEX(TRANSPOSE('COMMATS-Tally'!$A$2:$AN$46),ROW(Z10),COLUMN(Y10))/'Master Answer Key'!AA$396</f>
        <v>0.9166666667</v>
      </c>
      <c r="AA10" s="26">
        <f t="array" ref="AA10">INDEX(TRANSPOSE('COMMATS-Tally'!$A$2:$AN$46),ROW(AA10),COLUMN(Z10))/'Master Answer Key'!AB$396</f>
        <v>0.9411764706</v>
      </c>
      <c r="AB10" s="26">
        <f t="array" ref="AB10">INDEX(TRANSPOSE('COMMATS-Tally'!$A$2:$AN$46),ROW(AB10),COLUMN(AA10))/'Master Answer Key'!AC$396</f>
        <v>0.8333333333</v>
      </c>
      <c r="AC10" s="26">
        <f t="array" ref="AC10">INDEX(TRANSPOSE('COMMATS-Tally'!$A$2:$AN$46),ROW(AC10),COLUMN(AB10))/'Master Answer Key'!AD$396</f>
        <v>0.7142857143</v>
      </c>
      <c r="AD10" s="26" t="str">
        <f t="array" ref="AD10">INDEX(TRANSPOSE('COMMATS-Tally'!$A$2:$AN$46),ROW(AD10),COLUMN(AC10))/'Master Answer Key'!AE$396</f>
        <v>#DIV/0!</v>
      </c>
      <c r="AE10" s="26">
        <f t="array" ref="AE10">INDEX(TRANSPOSE('COMMATS-Tally'!$A$2:$AN$46),ROW(AE10),COLUMN(AD10))/'Master Answer Key'!AF$396</f>
        <v>1</v>
      </c>
      <c r="AF10" s="26">
        <f t="array" ref="AF10">INDEX(TRANSPOSE('COMMATS-Tally'!$A$2:$AN$46),ROW(AF10),COLUMN(AE10))/'Master Answer Key'!AG$396</f>
        <v>0.6666666667</v>
      </c>
      <c r="AG10" s="26">
        <f t="array" ref="AG10">INDEX(TRANSPOSE('COMMATS-Tally'!$A$2:$AN$46),ROW(AG10),COLUMN(AF10))/'Master Answer Key'!AH$396</f>
        <v>0.7741935484</v>
      </c>
      <c r="AH10" s="26">
        <f t="array" ref="AH10">INDEX(TRANSPOSE('COMMATS-Tally'!$A$2:$AN$46),ROW(AH10),COLUMN(AG10))/'Master Answer Key'!AI$396</f>
        <v>0.7391304348</v>
      </c>
      <c r="AI10" s="26">
        <f t="array" ref="AI10">INDEX(TRANSPOSE('COMMATS-Tally'!$A$2:$AN$46),ROW(AI10),COLUMN(AH10))/'Master Answer Key'!AJ$396</f>
        <v>0.875</v>
      </c>
      <c r="AJ10" s="26">
        <f t="array" ref="AJ10">INDEX(TRANSPOSE('COMMATS-Tally'!$A$2:$AN$46),ROW(AJ10),COLUMN(AI10))/'Master Answer Key'!AK$396</f>
        <v>0.8214285714</v>
      </c>
      <c r="AK10" s="26">
        <f t="array" ref="AK10">INDEX(TRANSPOSE('COMMATS-Tally'!$A$2:$AN$46),ROW(AK10),COLUMN(AJ10))/'Master Answer Key'!AL$396</f>
        <v>0.9090909091</v>
      </c>
      <c r="AL10" s="26">
        <f t="array" ref="AL10">INDEX(TRANSPOSE('COMMATS-Tally'!$A$2:$AN$46),ROW(AL10),COLUMN(AK10))/'Master Answer Key'!AM$396</f>
        <v>0.75</v>
      </c>
      <c r="AM10" s="26">
        <f t="array" ref="AM10">INDEX(TRANSPOSE('COMMATS-Tally'!$A$2:$AN$46),ROW(AM10),COLUMN(AL10))/'Master Answer Key'!AN$396</f>
        <v>0.6428571429</v>
      </c>
      <c r="AN10" s="26">
        <f t="array" ref="AN10">INDEX(TRANSPOSE('COMMATS-Tally'!$A$2:$AN$46),ROW(AN10),COLUMN(AM10))/'Master Answer Key'!AO$396</f>
        <v>0.8571428571</v>
      </c>
      <c r="AO10" s="26">
        <f t="array" ref="AO10">INDEX(TRANSPOSE('COMMATS-Tally'!$A$2:$AN$46),ROW(AO10),COLUMN(AN10))/'Master Answer Key'!AP$396</f>
        <v>0.8333333333</v>
      </c>
      <c r="AP10" s="26">
        <f t="array" ref="AP10">INDEX(TRANSPOSE('COMMATS-Tally'!$A$2:$AN$46),ROW(AP10),COLUMN(AO10))/'Master Answer Key'!AQ$396</f>
        <v>0.6666666667</v>
      </c>
      <c r="AQ10" s="26">
        <f t="array" ref="AQ10">INDEX(TRANSPOSE('COMMATS-Tally'!$A$2:$AN$46),ROW(AQ10),COLUMN(AP10))/'Master Answer Key'!AR$396</f>
        <v>0.6923076923</v>
      </c>
      <c r="AR10" s="26">
        <f t="array" ref="AR10">INDEX(TRANSPOSE('COMMATS-Tally'!$A$2:$AN$46),ROW(AR10),COLUMN(AQ10))/'Master Answer Key'!AS$396</f>
        <v>0.6666666667</v>
      </c>
      <c r="AS10" s="26">
        <f t="array" ref="AS10">INDEX(TRANSPOSE('COMMATS-Tally'!$A$2:$AN$46),ROW(AS10),COLUMN(AR10))/'Master Answer Key'!AT$396</f>
        <v>0.8709677419</v>
      </c>
      <c r="AT10" s="26">
        <f t="array" ref="AT10">INDEX(TRANSPOSE('COMMATS-Tally'!$A$2:$AN$46),ROW(AT10),COLUMN(AS10))/'Master Answer Key'!AU$396</f>
        <v>0.7547169811</v>
      </c>
      <c r="AU10" s="26"/>
      <c r="AV10" s="26"/>
      <c r="AW10" s="26"/>
      <c r="AX10" s="26"/>
      <c r="AY10" s="26"/>
      <c r="AZ10" s="26"/>
      <c r="BA10" s="26"/>
      <c r="BB10" s="26"/>
      <c r="BC10" s="26"/>
      <c r="BD10" s="26"/>
    </row>
    <row r="11">
      <c r="A11" s="48" t="s">
        <v>511</v>
      </c>
      <c r="B11" s="26">
        <f t="array" ref="B11">INDEX(TRANSPOSE('COMMATS-Tally'!$A$2:$AN$46),ROW(B11),COLUMN(A11))/'Master Answer Key'!C$396</f>
        <v>0.52</v>
      </c>
      <c r="C11" s="26">
        <f t="array" ref="C11">INDEX(TRANSPOSE('COMMATS-Tally'!$A$2:$AN$46),ROW(C11),COLUMN(B11))/'Master Answer Key'!D$396</f>
        <v>0.5</v>
      </c>
      <c r="D11" s="26">
        <f t="array" ref="D11">INDEX(TRANSPOSE('COMMATS-Tally'!$A$2:$AN$46),ROW(D11),COLUMN(C11))/'Master Answer Key'!E$396</f>
        <v>0.5416666667</v>
      </c>
      <c r="E11" s="26">
        <f t="array" ref="E11">INDEX(TRANSPOSE('COMMATS-Tally'!$A$2:$AN$46),ROW(E11),COLUMN(D11))/'Master Answer Key'!F$396</f>
        <v>0.74</v>
      </c>
      <c r="F11" s="26">
        <f t="array" ref="F11">INDEX(TRANSPOSE('COMMATS-Tally'!$A$2:$AN$46),ROW(F11),COLUMN(E11))/'Master Answer Key'!G$396</f>
        <v>0.7692307692</v>
      </c>
      <c r="G11" s="26">
        <f t="array" ref="G11">INDEX(TRANSPOSE('COMMATS-Tally'!$A$2:$AN$46),ROW(G11),COLUMN(F11))/'Master Answer Key'!H$396</f>
        <v>1</v>
      </c>
      <c r="H11" s="26">
        <f t="array" ref="H11">INDEX(TRANSPOSE('COMMATS-Tally'!$A$2:$AN$46),ROW(H11),COLUMN(G11))/'Master Answer Key'!I$396</f>
        <v>0.9259259259</v>
      </c>
      <c r="I11" s="26">
        <f t="array" ref="I11">INDEX(TRANSPOSE('COMMATS-Tally'!$A$2:$AN$46),ROW(I11),COLUMN(H11))/'Master Answer Key'!J$396</f>
        <v>0.9166666667</v>
      </c>
      <c r="J11" s="26">
        <f t="array" ref="J11">INDEX(TRANSPOSE('COMMATS-Tally'!$A$2:$AN$46),ROW(J11),COLUMN(I11))/'Master Answer Key'!K$396</f>
        <v>0.7142857143</v>
      </c>
      <c r="K11" s="26">
        <f t="array" ref="K11">INDEX(TRANSPOSE('COMMATS-Tally'!$A$2:$AN$46),ROW(K11),COLUMN(J11))/'Master Answer Key'!L$396</f>
        <v>0.5483870968</v>
      </c>
      <c r="L11" s="26">
        <f t="array" ref="L11">INDEX(TRANSPOSE('COMMATS-Tally'!$A$2:$AN$46),ROW(L11),COLUMN(K11))/'Master Answer Key'!M$396</f>
        <v>0.5</v>
      </c>
      <c r="M11" s="26">
        <f t="array" ref="M11">INDEX(TRANSPOSE('COMMATS-Tally'!$A$2:$AN$46),ROW(M11),COLUMN(L11))/'Master Answer Key'!N$396</f>
        <v>0.7108433735</v>
      </c>
      <c r="N11" s="26">
        <f t="array" ref="N11">INDEX(TRANSPOSE('COMMATS-Tally'!$A$2:$AN$46),ROW(N11),COLUMN(M11))/'Master Answer Key'!O$396</f>
        <v>0.9166666667</v>
      </c>
      <c r="O11" s="26">
        <f t="array" ref="O11">INDEX(TRANSPOSE('COMMATS-Tally'!$A$2:$AN$46),ROW(O11),COLUMN(N11))/'Master Answer Key'!P$396</f>
        <v>0.5</v>
      </c>
      <c r="P11" s="26">
        <f t="array" ref="P11">INDEX(TRANSPOSE('COMMATS-Tally'!$A$2:$AN$46),ROW(P11),COLUMN(O11))/'Master Answer Key'!Q$396</f>
        <v>0.6</v>
      </c>
      <c r="Q11" s="26">
        <f t="array" ref="Q11">INDEX(TRANSPOSE('COMMATS-Tally'!$A$2:$AN$46),ROW(Q11),COLUMN(P11))/'Master Answer Key'!R$396</f>
        <v>0.5</v>
      </c>
      <c r="R11" s="26">
        <f t="array" ref="R11">INDEX(TRANSPOSE('COMMATS-Tally'!$A$2:$AN$46),ROW(R11),COLUMN(Q11))/'Master Answer Key'!S$396</f>
        <v>0.3636363636</v>
      </c>
      <c r="S11" s="26">
        <f t="array" ref="S11">INDEX(TRANSPOSE('COMMATS-Tally'!$A$2:$AN$46),ROW(S11),COLUMN(R11))/'Master Answer Key'!T$396</f>
        <v>0.4666666667</v>
      </c>
      <c r="T11" s="26">
        <f t="array" ref="T11">INDEX(TRANSPOSE('COMMATS-Tally'!$A$2:$AN$46),ROW(T11),COLUMN(S11))/'Master Answer Key'!U$396</f>
        <v>0.56</v>
      </c>
      <c r="U11" s="26">
        <f t="array" ref="U11">INDEX(TRANSPOSE('COMMATS-Tally'!$A$2:$AN$46),ROW(U11),COLUMN(T11))/'Master Answer Key'!V$396</f>
        <v>0.6285714286</v>
      </c>
      <c r="V11" s="26">
        <f t="array" ref="V11">INDEX(TRANSPOSE('COMMATS-Tally'!$A$2:$AN$46),ROW(V11),COLUMN(U11))/'Master Answer Key'!W$396</f>
        <v>0.45</v>
      </c>
      <c r="W11" s="26">
        <f t="array" ref="W11">INDEX(TRANSPOSE('COMMATS-Tally'!$A$2:$AN$46),ROW(W11),COLUMN(V11))/'Master Answer Key'!X$396</f>
        <v>0.6451612903</v>
      </c>
      <c r="X11" s="26">
        <f t="array" ref="X11">INDEX(TRANSPOSE('COMMATS-Tally'!$A$2:$AN$46),ROW(X11),COLUMN(W11))/'Master Answer Key'!Y$396</f>
        <v>0.5625</v>
      </c>
      <c r="Y11" s="26">
        <f t="array" ref="Y11">INDEX(TRANSPOSE('COMMATS-Tally'!$A$2:$AN$46),ROW(Y11),COLUMN(X11))/'Master Answer Key'!Z$396</f>
        <v>0.1428571429</v>
      </c>
      <c r="Z11" s="26">
        <f t="array" ref="Z11">INDEX(TRANSPOSE('COMMATS-Tally'!$A$2:$AN$46),ROW(Z11),COLUMN(Y11))/'Master Answer Key'!AA$396</f>
        <v>0.6666666667</v>
      </c>
      <c r="AA11" s="26">
        <f t="array" ref="AA11">INDEX(TRANSPOSE('COMMATS-Tally'!$A$2:$AN$46),ROW(AA11),COLUMN(Z11))/'Master Answer Key'!AB$396</f>
        <v>0.6764705882</v>
      </c>
      <c r="AB11" s="26">
        <f t="array" ref="AB11">INDEX(TRANSPOSE('COMMATS-Tally'!$A$2:$AN$46),ROW(AB11),COLUMN(AA11))/'Master Answer Key'!AC$396</f>
        <v>0.3333333333</v>
      </c>
      <c r="AC11" s="26">
        <f t="array" ref="AC11">INDEX(TRANSPOSE('COMMATS-Tally'!$A$2:$AN$46),ROW(AC11),COLUMN(AB11))/'Master Answer Key'!AD$396</f>
        <v>0.7142857143</v>
      </c>
      <c r="AD11" s="26" t="str">
        <f t="array" ref="AD11">INDEX(TRANSPOSE('COMMATS-Tally'!$A$2:$AN$46),ROW(AD11),COLUMN(AC11))/'Master Answer Key'!AE$396</f>
        <v>#DIV/0!</v>
      </c>
      <c r="AE11" s="26">
        <f t="array" ref="AE11">INDEX(TRANSPOSE('COMMATS-Tally'!$A$2:$AN$46),ROW(AE11),COLUMN(AD11))/'Master Answer Key'!AF$396</f>
        <v>1</v>
      </c>
      <c r="AF11" s="26">
        <f t="array" ref="AF11">INDEX(TRANSPOSE('COMMATS-Tally'!$A$2:$AN$46),ROW(AF11),COLUMN(AE11))/'Master Answer Key'!AG$396</f>
        <v>0.75</v>
      </c>
      <c r="AG11" s="26">
        <f t="array" ref="AG11">INDEX(TRANSPOSE('COMMATS-Tally'!$A$2:$AN$46),ROW(AG11),COLUMN(AF11))/'Master Answer Key'!AH$396</f>
        <v>0.5806451613</v>
      </c>
      <c r="AH11" s="26">
        <f t="array" ref="AH11">INDEX(TRANSPOSE('COMMATS-Tally'!$A$2:$AN$46),ROW(AH11),COLUMN(AG11))/'Master Answer Key'!AI$396</f>
        <v>0.6956521739</v>
      </c>
      <c r="AI11" s="26">
        <f t="array" ref="AI11">INDEX(TRANSPOSE('COMMATS-Tally'!$A$2:$AN$46),ROW(AI11),COLUMN(AH11))/'Master Answer Key'!AJ$396</f>
        <v>0.625</v>
      </c>
      <c r="AJ11" s="26">
        <f t="array" ref="AJ11">INDEX(TRANSPOSE('COMMATS-Tally'!$A$2:$AN$46),ROW(AJ11),COLUMN(AI11))/'Master Answer Key'!AK$396</f>
        <v>0.6428571429</v>
      </c>
      <c r="AK11" s="26">
        <f t="array" ref="AK11">INDEX(TRANSPOSE('COMMATS-Tally'!$A$2:$AN$46),ROW(AK11),COLUMN(AJ11))/'Master Answer Key'!AL$396</f>
        <v>0.8181818182</v>
      </c>
      <c r="AL11" s="26">
        <f t="array" ref="AL11">INDEX(TRANSPOSE('COMMATS-Tally'!$A$2:$AN$46),ROW(AL11),COLUMN(AK11))/'Master Answer Key'!AM$396</f>
        <v>0.8125</v>
      </c>
      <c r="AM11" s="26">
        <f t="array" ref="AM11">INDEX(TRANSPOSE('COMMATS-Tally'!$A$2:$AN$46),ROW(AM11),COLUMN(AL11))/'Master Answer Key'!AN$396</f>
        <v>0.7142857143</v>
      </c>
      <c r="AN11" s="26">
        <f t="array" ref="AN11">INDEX(TRANSPOSE('COMMATS-Tally'!$A$2:$AN$46),ROW(AN11),COLUMN(AM11))/'Master Answer Key'!AO$396</f>
        <v>0.4285714286</v>
      </c>
      <c r="AO11" s="26">
        <f t="array" ref="AO11">INDEX(TRANSPOSE('COMMATS-Tally'!$A$2:$AN$46),ROW(AO11),COLUMN(AN11))/'Master Answer Key'!AP$396</f>
        <v>0.6666666667</v>
      </c>
      <c r="AP11" s="26">
        <f t="array" ref="AP11">INDEX(TRANSPOSE('COMMATS-Tally'!$A$2:$AN$46),ROW(AP11),COLUMN(AO11))/'Master Answer Key'!AQ$396</f>
        <v>0.5555555556</v>
      </c>
      <c r="AQ11" s="26">
        <f t="array" ref="AQ11">INDEX(TRANSPOSE('COMMATS-Tally'!$A$2:$AN$46),ROW(AQ11),COLUMN(AP11))/'Master Answer Key'!AR$396</f>
        <v>0.6923076923</v>
      </c>
      <c r="AR11" s="26">
        <f t="array" ref="AR11">INDEX(TRANSPOSE('COMMATS-Tally'!$A$2:$AN$46),ROW(AR11),COLUMN(AQ11))/'Master Answer Key'!AS$396</f>
        <v>0.5</v>
      </c>
      <c r="AS11" s="26">
        <f t="array" ref="AS11">INDEX(TRANSPOSE('COMMATS-Tally'!$A$2:$AN$46),ROW(AS11),COLUMN(AR11))/'Master Answer Key'!AT$396</f>
        <v>0.7419354839</v>
      </c>
      <c r="AT11" s="26">
        <f t="array" ref="AT11">INDEX(TRANSPOSE('COMMATS-Tally'!$A$2:$AN$46),ROW(AT11),COLUMN(AS11))/'Master Answer Key'!AU$396</f>
        <v>0.679245283</v>
      </c>
      <c r="AU11" s="26"/>
      <c r="AV11" s="26"/>
      <c r="AW11" s="26"/>
      <c r="AX11" s="26"/>
      <c r="AY11" s="26"/>
      <c r="AZ11" s="26"/>
      <c r="BA11" s="26"/>
      <c r="BB11" s="26"/>
      <c r="BC11" s="26"/>
      <c r="BD11" s="26"/>
    </row>
    <row r="12">
      <c r="A12" s="48" t="s">
        <v>512</v>
      </c>
      <c r="B12" s="26">
        <f t="array" ref="B12">INDEX(TRANSPOSE('COMMATS-Tally'!$A$2:$AN$46),ROW(B12),COLUMN(A12))/'Master Answer Key'!C$396</f>
        <v>0.8</v>
      </c>
      <c r="C12" s="26">
        <f t="array" ref="C12">INDEX(TRANSPOSE('COMMATS-Tally'!$A$2:$AN$46),ROW(C12),COLUMN(B12))/'Master Answer Key'!D$396</f>
        <v>0.9285714286</v>
      </c>
      <c r="D12" s="26">
        <f t="array" ref="D12">INDEX(TRANSPOSE('COMMATS-Tally'!$A$2:$AN$46),ROW(D12),COLUMN(C12))/'Master Answer Key'!E$396</f>
        <v>0.9166666667</v>
      </c>
      <c r="E12" s="26">
        <f t="array" ref="E12">INDEX(TRANSPOSE('COMMATS-Tally'!$A$2:$AN$46),ROW(E12),COLUMN(D12))/'Master Answer Key'!F$396</f>
        <v>0.76</v>
      </c>
      <c r="F12" s="26">
        <f t="array" ref="F12">INDEX(TRANSPOSE('COMMATS-Tally'!$A$2:$AN$46),ROW(F12),COLUMN(E12))/'Master Answer Key'!G$396</f>
        <v>0.8974358974</v>
      </c>
      <c r="G12" s="26">
        <f t="array" ref="G12">INDEX(TRANSPOSE('COMMATS-Tally'!$A$2:$AN$46),ROW(G12),COLUMN(F12))/'Master Answer Key'!H$396</f>
        <v>1</v>
      </c>
      <c r="H12" s="26">
        <f t="array" ref="H12">INDEX(TRANSPOSE('COMMATS-Tally'!$A$2:$AN$46),ROW(H12),COLUMN(G12))/'Master Answer Key'!I$396</f>
        <v>0.8888888889</v>
      </c>
      <c r="I12" s="26">
        <f t="array" ref="I12">INDEX(TRANSPOSE('COMMATS-Tally'!$A$2:$AN$46),ROW(I12),COLUMN(H12))/'Master Answer Key'!J$396</f>
        <v>0.7916666667</v>
      </c>
      <c r="J12" s="26">
        <f t="array" ref="J12">INDEX(TRANSPOSE('COMMATS-Tally'!$A$2:$AN$46),ROW(J12),COLUMN(I12))/'Master Answer Key'!K$396</f>
        <v>0.7714285714</v>
      </c>
      <c r="K12" s="26">
        <f t="array" ref="K12">INDEX(TRANSPOSE('COMMATS-Tally'!$A$2:$AN$46),ROW(K12),COLUMN(J12))/'Master Answer Key'!L$396</f>
        <v>0.8064516129</v>
      </c>
      <c r="L12" s="26">
        <f t="array" ref="L12">INDEX(TRANSPOSE('COMMATS-Tally'!$A$2:$AN$46),ROW(L12),COLUMN(K12))/'Master Answer Key'!M$396</f>
        <v>0.7857142857</v>
      </c>
      <c r="M12" s="26">
        <f t="array" ref="M12">INDEX(TRANSPOSE('COMMATS-Tally'!$A$2:$AN$46),ROW(M12),COLUMN(L12))/'Master Answer Key'!N$396</f>
        <v>0.8072289157</v>
      </c>
      <c r="N12" s="26">
        <f t="array" ref="N12">INDEX(TRANSPOSE('COMMATS-Tally'!$A$2:$AN$46),ROW(N12),COLUMN(M12))/'Master Answer Key'!O$396</f>
        <v>0.8333333333</v>
      </c>
      <c r="O12" s="26">
        <f t="array" ref="O12">INDEX(TRANSPOSE('COMMATS-Tally'!$A$2:$AN$46),ROW(O12),COLUMN(N12))/'Master Answer Key'!P$396</f>
        <v>0.6</v>
      </c>
      <c r="P12" s="26">
        <f t="array" ref="P12">INDEX(TRANSPOSE('COMMATS-Tally'!$A$2:$AN$46),ROW(P12),COLUMN(O12))/'Master Answer Key'!Q$396</f>
        <v>0.6</v>
      </c>
      <c r="Q12" s="26">
        <f t="array" ref="Q12">INDEX(TRANSPOSE('COMMATS-Tally'!$A$2:$AN$46),ROW(Q12),COLUMN(P12))/'Master Answer Key'!R$396</f>
        <v>0.7857142857</v>
      </c>
      <c r="R12" s="26">
        <f t="array" ref="R12">INDEX(TRANSPOSE('COMMATS-Tally'!$A$2:$AN$46),ROW(R12),COLUMN(Q12))/'Master Answer Key'!S$396</f>
        <v>0.5454545455</v>
      </c>
      <c r="S12" s="26">
        <f t="array" ref="S12">INDEX(TRANSPOSE('COMMATS-Tally'!$A$2:$AN$46),ROW(S12),COLUMN(R12))/'Master Answer Key'!T$396</f>
        <v>0.8</v>
      </c>
      <c r="T12" s="26">
        <f t="array" ref="T12">INDEX(TRANSPOSE('COMMATS-Tally'!$A$2:$AN$46),ROW(T12),COLUMN(S12))/'Master Answer Key'!U$396</f>
        <v>0.84</v>
      </c>
      <c r="U12" s="26">
        <f t="array" ref="U12">INDEX(TRANSPOSE('COMMATS-Tally'!$A$2:$AN$46),ROW(U12),COLUMN(T12))/'Master Answer Key'!V$396</f>
        <v>0.8285714286</v>
      </c>
      <c r="V12" s="26">
        <f t="array" ref="V12">INDEX(TRANSPOSE('COMMATS-Tally'!$A$2:$AN$46),ROW(V12),COLUMN(U12))/'Master Answer Key'!W$396</f>
        <v>0.7</v>
      </c>
      <c r="W12" s="26">
        <f t="array" ref="W12">INDEX(TRANSPOSE('COMMATS-Tally'!$A$2:$AN$46),ROW(W12),COLUMN(V12))/'Master Answer Key'!X$396</f>
        <v>0.8387096774</v>
      </c>
      <c r="X12" s="26">
        <f t="array" ref="X12">INDEX(TRANSPOSE('COMMATS-Tally'!$A$2:$AN$46),ROW(X12),COLUMN(W12))/'Master Answer Key'!Y$396</f>
        <v>0.875</v>
      </c>
      <c r="Y12" s="26">
        <f t="array" ref="Y12">INDEX(TRANSPOSE('COMMATS-Tally'!$A$2:$AN$46),ROW(Y12),COLUMN(X12))/'Master Answer Key'!Z$396</f>
        <v>0.8571428571</v>
      </c>
      <c r="Z12" s="26">
        <f t="array" ref="Z12">INDEX(TRANSPOSE('COMMATS-Tally'!$A$2:$AN$46),ROW(Z12),COLUMN(Y12))/'Master Answer Key'!AA$396</f>
        <v>0.9583333333</v>
      </c>
      <c r="AA12" s="26">
        <f t="array" ref="AA12">INDEX(TRANSPOSE('COMMATS-Tally'!$A$2:$AN$46),ROW(AA12),COLUMN(Z12))/'Master Answer Key'!AB$396</f>
        <v>0.8529411765</v>
      </c>
      <c r="AB12" s="26">
        <f t="array" ref="AB12">INDEX(TRANSPOSE('COMMATS-Tally'!$A$2:$AN$46),ROW(AB12),COLUMN(AA12))/'Master Answer Key'!AC$396</f>
        <v>0.8333333333</v>
      </c>
      <c r="AC12" s="26">
        <f t="array" ref="AC12">INDEX(TRANSPOSE('COMMATS-Tally'!$A$2:$AN$46),ROW(AC12),COLUMN(AB12))/'Master Answer Key'!AD$396</f>
        <v>0.7857142857</v>
      </c>
      <c r="AD12" s="26" t="str">
        <f t="array" ref="AD12">INDEX(TRANSPOSE('COMMATS-Tally'!$A$2:$AN$46),ROW(AD12),COLUMN(AC12))/'Master Answer Key'!AE$396</f>
        <v>#DIV/0!</v>
      </c>
      <c r="AE12" s="26">
        <f t="array" ref="AE12">INDEX(TRANSPOSE('COMMATS-Tally'!$A$2:$AN$46),ROW(AE12),COLUMN(AD12))/'Master Answer Key'!AF$396</f>
        <v>1</v>
      </c>
      <c r="AF12" s="26">
        <f t="array" ref="AF12">INDEX(TRANSPOSE('COMMATS-Tally'!$A$2:$AN$46),ROW(AF12),COLUMN(AE12))/'Master Answer Key'!AG$396</f>
        <v>0.8333333333</v>
      </c>
      <c r="AG12" s="26">
        <f t="array" ref="AG12">INDEX(TRANSPOSE('COMMATS-Tally'!$A$2:$AN$46),ROW(AG12),COLUMN(AF12))/'Master Answer Key'!AH$396</f>
        <v>0.7741935484</v>
      </c>
      <c r="AH12" s="26">
        <f t="array" ref="AH12">INDEX(TRANSPOSE('COMMATS-Tally'!$A$2:$AN$46),ROW(AH12),COLUMN(AG12))/'Master Answer Key'!AI$396</f>
        <v>0.8260869565</v>
      </c>
      <c r="AI12" s="26">
        <f t="array" ref="AI12">INDEX(TRANSPOSE('COMMATS-Tally'!$A$2:$AN$46),ROW(AI12),COLUMN(AH12))/'Master Answer Key'!AJ$396</f>
        <v>1</v>
      </c>
      <c r="AJ12" s="26">
        <f t="array" ref="AJ12">INDEX(TRANSPOSE('COMMATS-Tally'!$A$2:$AN$46),ROW(AJ12),COLUMN(AI12))/'Master Answer Key'!AK$396</f>
        <v>0.6785714286</v>
      </c>
      <c r="AK12" s="26">
        <f t="array" ref="AK12">INDEX(TRANSPOSE('COMMATS-Tally'!$A$2:$AN$46),ROW(AK12),COLUMN(AJ12))/'Master Answer Key'!AL$396</f>
        <v>0.9090909091</v>
      </c>
      <c r="AL12" s="26">
        <f t="array" ref="AL12">INDEX(TRANSPOSE('COMMATS-Tally'!$A$2:$AN$46),ROW(AL12),COLUMN(AK12))/'Master Answer Key'!AM$396</f>
        <v>0.6875</v>
      </c>
      <c r="AM12" s="26">
        <f t="array" ref="AM12">INDEX(TRANSPOSE('COMMATS-Tally'!$A$2:$AN$46),ROW(AM12),COLUMN(AL12))/'Master Answer Key'!AN$396</f>
        <v>0.6428571429</v>
      </c>
      <c r="AN12" s="26">
        <f t="array" ref="AN12">INDEX(TRANSPOSE('COMMATS-Tally'!$A$2:$AN$46),ROW(AN12),COLUMN(AM12))/'Master Answer Key'!AO$396</f>
        <v>0.8571428571</v>
      </c>
      <c r="AO12" s="26">
        <f t="array" ref="AO12">INDEX(TRANSPOSE('COMMATS-Tally'!$A$2:$AN$46),ROW(AO12),COLUMN(AN12))/'Master Answer Key'!AP$396</f>
        <v>0.75</v>
      </c>
      <c r="AP12" s="26">
        <f t="array" ref="AP12">INDEX(TRANSPOSE('COMMATS-Tally'!$A$2:$AN$46),ROW(AP12),COLUMN(AO12))/'Master Answer Key'!AQ$396</f>
        <v>0.7777777778</v>
      </c>
      <c r="AQ12" s="26">
        <f t="array" ref="AQ12">INDEX(TRANSPOSE('COMMATS-Tally'!$A$2:$AN$46),ROW(AQ12),COLUMN(AP12))/'Master Answer Key'!AR$396</f>
        <v>0.4615384615</v>
      </c>
      <c r="AR12" s="26">
        <f t="array" ref="AR12">INDEX(TRANSPOSE('COMMATS-Tally'!$A$2:$AN$46),ROW(AR12),COLUMN(AQ12))/'Master Answer Key'!AS$396</f>
        <v>0.5</v>
      </c>
      <c r="AS12" s="26">
        <f t="array" ref="AS12">INDEX(TRANSPOSE('COMMATS-Tally'!$A$2:$AN$46),ROW(AS12),COLUMN(AR12))/'Master Answer Key'!AT$396</f>
        <v>0.9677419355</v>
      </c>
      <c r="AT12" s="26">
        <f t="array" ref="AT12">INDEX(TRANSPOSE('COMMATS-Tally'!$A$2:$AN$46),ROW(AT12),COLUMN(AS12))/'Master Answer Key'!AU$396</f>
        <v>0.8490566038</v>
      </c>
      <c r="AU12" s="26"/>
      <c r="AV12" s="26"/>
      <c r="AW12" s="26"/>
      <c r="AX12" s="26"/>
      <c r="AY12" s="26"/>
      <c r="AZ12" s="26"/>
      <c r="BA12" s="26"/>
      <c r="BB12" s="26"/>
      <c r="BC12" s="26"/>
      <c r="BD12" s="26"/>
    </row>
    <row r="13">
      <c r="A13" s="48" t="s">
        <v>513</v>
      </c>
      <c r="B13" s="26">
        <f t="array" ref="B13">INDEX(TRANSPOSE('COMMATS-Tally'!$A$2:$AN$46),ROW(B13),COLUMN(A13))/'Master Answer Key'!C$396</f>
        <v>0.84</v>
      </c>
      <c r="C13" s="26">
        <f t="array" ref="C13">INDEX(TRANSPOSE('COMMATS-Tally'!$A$2:$AN$46),ROW(C13),COLUMN(B13))/'Master Answer Key'!D$396</f>
        <v>0.9285714286</v>
      </c>
      <c r="D13" s="26">
        <f t="array" ref="D13">INDEX(TRANSPOSE('COMMATS-Tally'!$A$2:$AN$46),ROW(D13),COLUMN(C13))/'Master Answer Key'!E$396</f>
        <v>0.875</v>
      </c>
      <c r="E13" s="26">
        <f t="array" ref="E13">INDEX(TRANSPOSE('COMMATS-Tally'!$A$2:$AN$46),ROW(E13),COLUMN(D13))/'Master Answer Key'!F$396</f>
        <v>0.82</v>
      </c>
      <c r="F13" s="26">
        <f t="array" ref="F13">INDEX(TRANSPOSE('COMMATS-Tally'!$A$2:$AN$46),ROW(F13),COLUMN(E13))/'Master Answer Key'!G$396</f>
        <v>0.8461538462</v>
      </c>
      <c r="G13" s="26">
        <f t="array" ref="G13">INDEX(TRANSPOSE('COMMATS-Tally'!$A$2:$AN$46),ROW(G13),COLUMN(F13))/'Master Answer Key'!H$396</f>
        <v>1</v>
      </c>
      <c r="H13" s="26">
        <f t="array" ref="H13">INDEX(TRANSPOSE('COMMATS-Tally'!$A$2:$AN$46),ROW(H13),COLUMN(G13))/'Master Answer Key'!I$396</f>
        <v>0.9259259259</v>
      </c>
      <c r="I13" s="26">
        <f t="array" ref="I13">INDEX(TRANSPOSE('COMMATS-Tally'!$A$2:$AN$46),ROW(I13),COLUMN(H13))/'Master Answer Key'!J$396</f>
        <v>0.875</v>
      </c>
      <c r="J13" s="26">
        <f t="array" ref="J13">INDEX(TRANSPOSE('COMMATS-Tally'!$A$2:$AN$46),ROW(J13),COLUMN(I13))/'Master Answer Key'!K$396</f>
        <v>0.8571428571</v>
      </c>
      <c r="K13" s="26">
        <f t="array" ref="K13">INDEX(TRANSPOSE('COMMATS-Tally'!$A$2:$AN$46),ROW(K13),COLUMN(J13))/'Master Answer Key'!L$396</f>
        <v>0.8387096774</v>
      </c>
      <c r="L13" s="26">
        <f t="array" ref="L13">INDEX(TRANSPOSE('COMMATS-Tally'!$A$2:$AN$46),ROW(L13),COLUMN(K13))/'Master Answer Key'!M$396</f>
        <v>0.8571428571</v>
      </c>
      <c r="M13" s="26">
        <f t="array" ref="M13">INDEX(TRANSPOSE('COMMATS-Tally'!$A$2:$AN$46),ROW(M13),COLUMN(L13))/'Master Answer Key'!N$396</f>
        <v>0.8915662651</v>
      </c>
      <c r="N13" s="26">
        <f t="array" ref="N13">INDEX(TRANSPOSE('COMMATS-Tally'!$A$2:$AN$46),ROW(N13),COLUMN(M13))/'Master Answer Key'!O$396</f>
        <v>0.9166666667</v>
      </c>
      <c r="O13" s="26">
        <f t="array" ref="O13">INDEX(TRANSPOSE('COMMATS-Tally'!$A$2:$AN$46),ROW(O13),COLUMN(N13))/'Master Answer Key'!P$396</f>
        <v>0.7</v>
      </c>
      <c r="P13" s="26">
        <f t="array" ref="P13">INDEX(TRANSPOSE('COMMATS-Tally'!$A$2:$AN$46),ROW(P13),COLUMN(O13))/'Master Answer Key'!Q$396</f>
        <v>0.4</v>
      </c>
      <c r="Q13" s="26">
        <f t="array" ref="Q13">INDEX(TRANSPOSE('COMMATS-Tally'!$A$2:$AN$46),ROW(Q13),COLUMN(P13))/'Master Answer Key'!R$396</f>
        <v>0.7142857143</v>
      </c>
      <c r="R13" s="26">
        <f t="array" ref="R13">INDEX(TRANSPOSE('COMMATS-Tally'!$A$2:$AN$46),ROW(R13),COLUMN(Q13))/'Master Answer Key'!S$396</f>
        <v>0.7272727273</v>
      </c>
      <c r="S13" s="26">
        <f t="array" ref="S13">INDEX(TRANSPOSE('COMMATS-Tally'!$A$2:$AN$46),ROW(S13),COLUMN(R13))/'Master Answer Key'!T$396</f>
        <v>0.9333333333</v>
      </c>
      <c r="T13" s="26">
        <f t="array" ref="T13">INDEX(TRANSPOSE('COMMATS-Tally'!$A$2:$AN$46),ROW(T13),COLUMN(S13))/'Master Answer Key'!U$396</f>
        <v>0.96</v>
      </c>
      <c r="U13" s="26">
        <f t="array" ref="U13">INDEX(TRANSPOSE('COMMATS-Tally'!$A$2:$AN$46),ROW(U13),COLUMN(T13))/'Master Answer Key'!V$396</f>
        <v>0.8571428571</v>
      </c>
      <c r="V13" s="26">
        <f t="array" ref="V13">INDEX(TRANSPOSE('COMMATS-Tally'!$A$2:$AN$46),ROW(V13),COLUMN(U13))/'Master Answer Key'!W$396</f>
        <v>0.75</v>
      </c>
      <c r="W13" s="26">
        <f t="array" ref="W13">INDEX(TRANSPOSE('COMMATS-Tally'!$A$2:$AN$46),ROW(W13),COLUMN(V13))/'Master Answer Key'!X$396</f>
        <v>0.9032258065</v>
      </c>
      <c r="X13" s="26">
        <f t="array" ref="X13">INDEX(TRANSPOSE('COMMATS-Tally'!$A$2:$AN$46),ROW(X13),COLUMN(W13))/'Master Answer Key'!Y$396</f>
        <v>0.875</v>
      </c>
      <c r="Y13" s="26">
        <f t="array" ref="Y13">INDEX(TRANSPOSE('COMMATS-Tally'!$A$2:$AN$46),ROW(Y13),COLUMN(X13))/'Master Answer Key'!Z$396</f>
        <v>0.7142857143</v>
      </c>
      <c r="Z13" s="26">
        <f t="array" ref="Z13">INDEX(TRANSPOSE('COMMATS-Tally'!$A$2:$AN$46),ROW(Z13),COLUMN(Y13))/'Master Answer Key'!AA$396</f>
        <v>0.8333333333</v>
      </c>
      <c r="AA13" s="26">
        <f t="array" ref="AA13">INDEX(TRANSPOSE('COMMATS-Tally'!$A$2:$AN$46),ROW(AA13),COLUMN(Z13))/'Master Answer Key'!AB$396</f>
        <v>0.8823529412</v>
      </c>
      <c r="AB13" s="26">
        <f t="array" ref="AB13">INDEX(TRANSPOSE('COMMATS-Tally'!$A$2:$AN$46),ROW(AB13),COLUMN(AA13))/'Master Answer Key'!AC$396</f>
        <v>0.6666666667</v>
      </c>
      <c r="AC13" s="26">
        <f t="array" ref="AC13">INDEX(TRANSPOSE('COMMATS-Tally'!$A$2:$AN$46),ROW(AC13),COLUMN(AB13))/'Master Answer Key'!AD$396</f>
        <v>0.4285714286</v>
      </c>
      <c r="AD13" s="26" t="str">
        <f t="array" ref="AD13">INDEX(TRANSPOSE('COMMATS-Tally'!$A$2:$AN$46),ROW(AD13),COLUMN(AC13))/'Master Answer Key'!AE$396</f>
        <v>#DIV/0!</v>
      </c>
      <c r="AE13" s="26">
        <f t="array" ref="AE13">INDEX(TRANSPOSE('COMMATS-Tally'!$A$2:$AN$46),ROW(AE13),COLUMN(AD13))/'Master Answer Key'!AF$396</f>
        <v>0</v>
      </c>
      <c r="AF13" s="26">
        <f t="array" ref="AF13">INDEX(TRANSPOSE('COMMATS-Tally'!$A$2:$AN$46),ROW(AF13),COLUMN(AE13))/'Master Answer Key'!AG$396</f>
        <v>0.8333333333</v>
      </c>
      <c r="AG13" s="26">
        <f t="array" ref="AG13">INDEX(TRANSPOSE('COMMATS-Tally'!$A$2:$AN$46),ROW(AG13),COLUMN(AF13))/'Master Answer Key'!AH$396</f>
        <v>0.7741935484</v>
      </c>
      <c r="AH13" s="26">
        <f t="array" ref="AH13">INDEX(TRANSPOSE('COMMATS-Tally'!$A$2:$AN$46),ROW(AH13),COLUMN(AG13))/'Master Answer Key'!AI$396</f>
        <v>0.9130434783</v>
      </c>
      <c r="AI13" s="26">
        <f t="array" ref="AI13">INDEX(TRANSPOSE('COMMATS-Tally'!$A$2:$AN$46),ROW(AI13),COLUMN(AH13))/'Master Answer Key'!AJ$396</f>
        <v>1</v>
      </c>
      <c r="AJ13" s="26">
        <f t="array" ref="AJ13">INDEX(TRANSPOSE('COMMATS-Tally'!$A$2:$AN$46),ROW(AJ13),COLUMN(AI13))/'Master Answer Key'!AK$396</f>
        <v>0.8571428571</v>
      </c>
      <c r="AK13" s="26">
        <f t="array" ref="AK13">INDEX(TRANSPOSE('COMMATS-Tally'!$A$2:$AN$46),ROW(AK13),COLUMN(AJ13))/'Master Answer Key'!AL$396</f>
        <v>0.8181818182</v>
      </c>
      <c r="AL13" s="26">
        <f t="array" ref="AL13">INDEX(TRANSPOSE('COMMATS-Tally'!$A$2:$AN$46),ROW(AL13),COLUMN(AK13))/'Master Answer Key'!AM$396</f>
        <v>0.75</v>
      </c>
      <c r="AM13" s="26">
        <f t="array" ref="AM13">INDEX(TRANSPOSE('COMMATS-Tally'!$A$2:$AN$46),ROW(AM13),COLUMN(AL13))/'Master Answer Key'!AN$396</f>
        <v>0.8571428571</v>
      </c>
      <c r="AN13" s="26">
        <f t="array" ref="AN13">INDEX(TRANSPOSE('COMMATS-Tally'!$A$2:$AN$46),ROW(AN13),COLUMN(AM13))/'Master Answer Key'!AO$396</f>
        <v>0.7142857143</v>
      </c>
      <c r="AO13" s="26">
        <f t="array" ref="AO13">INDEX(TRANSPOSE('COMMATS-Tally'!$A$2:$AN$46),ROW(AO13),COLUMN(AN13))/'Master Answer Key'!AP$396</f>
        <v>1</v>
      </c>
      <c r="AP13" s="26">
        <f t="array" ref="AP13">INDEX(TRANSPOSE('COMMATS-Tally'!$A$2:$AN$46),ROW(AP13),COLUMN(AO13))/'Master Answer Key'!AQ$396</f>
        <v>0.7777777778</v>
      </c>
      <c r="AQ13" s="26">
        <f t="array" ref="AQ13">INDEX(TRANSPOSE('COMMATS-Tally'!$A$2:$AN$46),ROW(AQ13),COLUMN(AP13))/'Master Answer Key'!AR$396</f>
        <v>0.7692307692</v>
      </c>
      <c r="AR13" s="26">
        <f t="array" ref="AR13">INDEX(TRANSPOSE('COMMATS-Tally'!$A$2:$AN$46),ROW(AR13),COLUMN(AQ13))/'Master Answer Key'!AS$396</f>
        <v>1</v>
      </c>
      <c r="AS13" s="26">
        <f t="array" ref="AS13">INDEX(TRANSPOSE('COMMATS-Tally'!$A$2:$AN$46),ROW(AS13),COLUMN(AR13))/'Master Answer Key'!AT$396</f>
        <v>0.8709677419</v>
      </c>
      <c r="AT13" s="26">
        <f t="array" ref="AT13">INDEX(TRANSPOSE('COMMATS-Tally'!$A$2:$AN$46),ROW(AT13),COLUMN(AS13))/'Master Answer Key'!AU$396</f>
        <v>0.8867924528</v>
      </c>
      <c r="AU13" s="26"/>
      <c r="AV13" s="26"/>
      <c r="AW13" s="26"/>
      <c r="AX13" s="26"/>
      <c r="AY13" s="26"/>
      <c r="AZ13" s="26"/>
      <c r="BA13" s="26"/>
      <c r="BB13" s="26"/>
      <c r="BC13" s="26"/>
      <c r="BD13" s="26"/>
    </row>
    <row r="14">
      <c r="A14" s="48" t="s">
        <v>514</v>
      </c>
      <c r="B14" s="26">
        <f t="array" ref="B14">INDEX(TRANSPOSE('COMMATS-Tally'!$A$2:$AN$46),ROW(B14),COLUMN(A14))/'Master Answer Key'!C$396</f>
        <v>0.64</v>
      </c>
      <c r="C14" s="26">
        <f t="array" ref="C14">INDEX(TRANSPOSE('COMMATS-Tally'!$A$2:$AN$46),ROW(C14),COLUMN(B14))/'Master Answer Key'!D$396</f>
        <v>0.7857142857</v>
      </c>
      <c r="D14" s="26">
        <f t="array" ref="D14">INDEX(TRANSPOSE('COMMATS-Tally'!$A$2:$AN$46),ROW(D14),COLUMN(C14))/'Master Answer Key'!E$396</f>
        <v>0.5833333333</v>
      </c>
      <c r="E14" s="26">
        <f t="array" ref="E14">INDEX(TRANSPOSE('COMMATS-Tally'!$A$2:$AN$46),ROW(E14),COLUMN(D14))/'Master Answer Key'!F$396</f>
        <v>0.44</v>
      </c>
      <c r="F14" s="26">
        <f t="array" ref="F14">INDEX(TRANSPOSE('COMMATS-Tally'!$A$2:$AN$46),ROW(F14),COLUMN(E14))/'Master Answer Key'!G$396</f>
        <v>0.6153846154</v>
      </c>
      <c r="G14" s="26">
        <f t="array" ref="G14">INDEX(TRANSPOSE('COMMATS-Tally'!$A$2:$AN$46),ROW(G14),COLUMN(F14))/'Master Answer Key'!H$396</f>
        <v>0.5</v>
      </c>
      <c r="H14" s="26">
        <f t="array" ref="H14">INDEX(TRANSPOSE('COMMATS-Tally'!$A$2:$AN$46),ROW(H14),COLUMN(G14))/'Master Answer Key'!I$396</f>
        <v>0.6666666667</v>
      </c>
      <c r="I14" s="26">
        <f t="array" ref="I14">INDEX(TRANSPOSE('COMMATS-Tally'!$A$2:$AN$46),ROW(I14),COLUMN(H14))/'Master Answer Key'!J$396</f>
        <v>0.4166666667</v>
      </c>
      <c r="J14" s="26">
        <f t="array" ref="J14">INDEX(TRANSPOSE('COMMATS-Tally'!$A$2:$AN$46),ROW(J14),COLUMN(I14))/'Master Answer Key'!K$396</f>
        <v>0.4857142857</v>
      </c>
      <c r="K14" s="26">
        <f t="array" ref="K14">INDEX(TRANSPOSE('COMMATS-Tally'!$A$2:$AN$46),ROW(K14),COLUMN(J14))/'Master Answer Key'!L$396</f>
        <v>0.4838709677</v>
      </c>
      <c r="L14" s="26">
        <f t="array" ref="L14">INDEX(TRANSPOSE('COMMATS-Tally'!$A$2:$AN$46),ROW(L14),COLUMN(K14))/'Master Answer Key'!M$396</f>
        <v>0.8571428571</v>
      </c>
      <c r="M14" s="26">
        <f t="array" ref="M14">INDEX(TRANSPOSE('COMMATS-Tally'!$A$2:$AN$46),ROW(M14),COLUMN(L14))/'Master Answer Key'!N$396</f>
        <v>0.5662650602</v>
      </c>
      <c r="N14" s="26">
        <f t="array" ref="N14">INDEX(TRANSPOSE('COMMATS-Tally'!$A$2:$AN$46),ROW(N14),COLUMN(M14))/'Master Answer Key'!O$396</f>
        <v>0.6666666667</v>
      </c>
      <c r="O14" s="26">
        <f t="array" ref="O14">INDEX(TRANSPOSE('COMMATS-Tally'!$A$2:$AN$46),ROW(O14),COLUMN(N14))/'Master Answer Key'!P$396</f>
        <v>0.5</v>
      </c>
      <c r="P14" s="26">
        <f t="array" ref="P14">INDEX(TRANSPOSE('COMMATS-Tally'!$A$2:$AN$46),ROW(P14),COLUMN(O14))/'Master Answer Key'!Q$396</f>
        <v>0.6</v>
      </c>
      <c r="Q14" s="26">
        <f t="array" ref="Q14">INDEX(TRANSPOSE('COMMATS-Tally'!$A$2:$AN$46),ROW(Q14),COLUMN(P14))/'Master Answer Key'!R$396</f>
        <v>0.5</v>
      </c>
      <c r="R14" s="26">
        <f t="array" ref="R14">INDEX(TRANSPOSE('COMMATS-Tally'!$A$2:$AN$46),ROW(R14),COLUMN(Q14))/'Master Answer Key'!S$396</f>
        <v>0.6363636364</v>
      </c>
      <c r="S14" s="26">
        <f t="array" ref="S14">INDEX(TRANSPOSE('COMMATS-Tally'!$A$2:$AN$46),ROW(S14),COLUMN(R14))/'Master Answer Key'!T$396</f>
        <v>0.5666666667</v>
      </c>
      <c r="T14" s="26">
        <f t="array" ref="T14">INDEX(TRANSPOSE('COMMATS-Tally'!$A$2:$AN$46),ROW(T14),COLUMN(S14))/'Master Answer Key'!U$396</f>
        <v>0.64</v>
      </c>
      <c r="U14" s="26">
        <f t="array" ref="U14">INDEX(TRANSPOSE('COMMATS-Tally'!$A$2:$AN$46),ROW(U14),COLUMN(T14))/'Master Answer Key'!V$396</f>
        <v>0.6571428571</v>
      </c>
      <c r="V14" s="26">
        <f t="array" ref="V14">INDEX(TRANSPOSE('COMMATS-Tally'!$A$2:$AN$46),ROW(V14),COLUMN(U14))/'Master Answer Key'!W$396</f>
        <v>0.6</v>
      </c>
      <c r="W14" s="26">
        <f t="array" ref="W14">INDEX(TRANSPOSE('COMMATS-Tally'!$A$2:$AN$46),ROW(W14),COLUMN(V14))/'Master Answer Key'!X$396</f>
        <v>0.5806451613</v>
      </c>
      <c r="X14" s="26">
        <f t="array" ref="X14">INDEX(TRANSPOSE('COMMATS-Tally'!$A$2:$AN$46),ROW(X14),COLUMN(W14))/'Master Answer Key'!Y$396</f>
        <v>0.375</v>
      </c>
      <c r="Y14" s="26">
        <f t="array" ref="Y14">INDEX(TRANSPOSE('COMMATS-Tally'!$A$2:$AN$46),ROW(Y14),COLUMN(X14))/'Master Answer Key'!Z$396</f>
        <v>0.4285714286</v>
      </c>
      <c r="Z14" s="26">
        <f t="array" ref="Z14">INDEX(TRANSPOSE('COMMATS-Tally'!$A$2:$AN$46),ROW(Z14),COLUMN(Y14))/'Master Answer Key'!AA$396</f>
        <v>0.5416666667</v>
      </c>
      <c r="AA14" s="26">
        <f t="array" ref="AA14">INDEX(TRANSPOSE('COMMATS-Tally'!$A$2:$AN$46),ROW(AA14),COLUMN(Z14))/'Master Answer Key'!AB$396</f>
        <v>0.6764705882</v>
      </c>
      <c r="AB14" s="26">
        <f t="array" ref="AB14">INDEX(TRANSPOSE('COMMATS-Tally'!$A$2:$AN$46),ROW(AB14),COLUMN(AA14))/'Master Answer Key'!AC$396</f>
        <v>0.6666666667</v>
      </c>
      <c r="AC14" s="26">
        <f t="array" ref="AC14">INDEX(TRANSPOSE('COMMATS-Tally'!$A$2:$AN$46),ROW(AC14),COLUMN(AB14))/'Master Answer Key'!AD$396</f>
        <v>0.75</v>
      </c>
      <c r="AD14" s="26" t="str">
        <f t="array" ref="AD14">INDEX(TRANSPOSE('COMMATS-Tally'!$A$2:$AN$46),ROW(AD14),COLUMN(AC14))/'Master Answer Key'!AE$396</f>
        <v>#DIV/0!</v>
      </c>
      <c r="AE14" s="26">
        <f t="array" ref="AE14">INDEX(TRANSPOSE('COMMATS-Tally'!$A$2:$AN$46),ROW(AE14),COLUMN(AD14))/'Master Answer Key'!AF$396</f>
        <v>1</v>
      </c>
      <c r="AF14" s="26">
        <f t="array" ref="AF14">INDEX(TRANSPOSE('COMMATS-Tally'!$A$2:$AN$46),ROW(AF14),COLUMN(AE14))/'Master Answer Key'!AG$396</f>
        <v>0.5833333333</v>
      </c>
      <c r="AG14" s="26">
        <f t="array" ref="AG14">INDEX(TRANSPOSE('COMMATS-Tally'!$A$2:$AN$46),ROW(AG14),COLUMN(AF14))/'Master Answer Key'!AH$396</f>
        <v>0.5483870968</v>
      </c>
      <c r="AH14" s="26">
        <f t="array" ref="AH14">INDEX(TRANSPOSE('COMMATS-Tally'!$A$2:$AN$46),ROW(AH14),COLUMN(AG14))/'Master Answer Key'!AI$396</f>
        <v>0.4782608696</v>
      </c>
      <c r="AI14" s="26">
        <f t="array" ref="AI14">INDEX(TRANSPOSE('COMMATS-Tally'!$A$2:$AN$46),ROW(AI14),COLUMN(AH14))/'Master Answer Key'!AJ$396</f>
        <v>0.5</v>
      </c>
      <c r="AJ14" s="26">
        <f t="array" ref="AJ14">INDEX(TRANSPOSE('COMMATS-Tally'!$A$2:$AN$46),ROW(AJ14),COLUMN(AI14))/'Master Answer Key'!AK$396</f>
        <v>0.3928571429</v>
      </c>
      <c r="AK14" s="26">
        <f t="array" ref="AK14">INDEX(TRANSPOSE('COMMATS-Tally'!$A$2:$AN$46),ROW(AK14),COLUMN(AJ14))/'Master Answer Key'!AL$396</f>
        <v>0.5454545455</v>
      </c>
      <c r="AL14" s="26">
        <f t="array" ref="AL14">INDEX(TRANSPOSE('COMMATS-Tally'!$A$2:$AN$46),ROW(AL14),COLUMN(AK14))/'Master Answer Key'!AM$396</f>
        <v>0.625</v>
      </c>
      <c r="AM14" s="26">
        <f t="array" ref="AM14">INDEX(TRANSPOSE('COMMATS-Tally'!$A$2:$AN$46),ROW(AM14),COLUMN(AL14))/'Master Answer Key'!AN$396</f>
        <v>0.5</v>
      </c>
      <c r="AN14" s="26">
        <f t="array" ref="AN14">INDEX(TRANSPOSE('COMMATS-Tally'!$A$2:$AN$46),ROW(AN14),COLUMN(AM14))/'Master Answer Key'!AO$396</f>
        <v>0.7142857143</v>
      </c>
      <c r="AO14" s="26">
        <f t="array" ref="AO14">INDEX(TRANSPOSE('COMMATS-Tally'!$A$2:$AN$46),ROW(AO14),COLUMN(AN14))/'Master Answer Key'!AP$396</f>
        <v>0.6666666667</v>
      </c>
      <c r="AP14" s="26">
        <f t="array" ref="AP14">INDEX(TRANSPOSE('COMMATS-Tally'!$A$2:$AN$46),ROW(AP14),COLUMN(AO14))/'Master Answer Key'!AQ$396</f>
        <v>0.4444444444</v>
      </c>
      <c r="AQ14" s="26">
        <f t="array" ref="AQ14">INDEX(TRANSPOSE('COMMATS-Tally'!$A$2:$AN$46),ROW(AQ14),COLUMN(AP14))/'Master Answer Key'!AR$396</f>
        <v>0.4615384615</v>
      </c>
      <c r="AR14" s="26">
        <f t="array" ref="AR14">INDEX(TRANSPOSE('COMMATS-Tally'!$A$2:$AN$46),ROW(AR14),COLUMN(AQ14))/'Master Answer Key'!AS$396</f>
        <v>0.6666666667</v>
      </c>
      <c r="AS14" s="26">
        <f t="array" ref="AS14">INDEX(TRANSPOSE('COMMATS-Tally'!$A$2:$AN$46),ROW(AS14),COLUMN(AR14))/'Master Answer Key'!AT$396</f>
        <v>0.6129032258</v>
      </c>
      <c r="AT14" s="26">
        <f t="array" ref="AT14">INDEX(TRANSPOSE('COMMATS-Tally'!$A$2:$AN$46),ROW(AT14),COLUMN(AS14))/'Master Answer Key'!AU$396</f>
        <v>0.6037735849</v>
      </c>
      <c r="AU14" s="26"/>
      <c r="AV14" s="26"/>
      <c r="AW14" s="26"/>
      <c r="AX14" s="26"/>
      <c r="AY14" s="26"/>
      <c r="AZ14" s="26"/>
      <c r="BA14" s="26"/>
      <c r="BB14" s="26"/>
      <c r="BC14" s="26"/>
      <c r="BD14" s="26"/>
    </row>
    <row r="15">
      <c r="A15" s="48" t="s">
        <v>515</v>
      </c>
      <c r="B15" s="26">
        <f t="array" ref="B15">INDEX(TRANSPOSE('COMMATS-Tally'!$A$2:$AN$46),ROW(B15),COLUMN(A15))/'Master Answer Key'!C$396</f>
        <v>0.8</v>
      </c>
      <c r="C15" s="26">
        <f t="array" ref="C15">INDEX(TRANSPOSE('COMMATS-Tally'!$A$2:$AN$46),ROW(C15),COLUMN(B15))/'Master Answer Key'!D$396</f>
        <v>0.8571428571</v>
      </c>
      <c r="D15" s="26">
        <f t="array" ref="D15">INDEX(TRANSPOSE('COMMATS-Tally'!$A$2:$AN$46),ROW(D15),COLUMN(C15))/'Master Answer Key'!E$396</f>
        <v>0.9583333333</v>
      </c>
      <c r="E15" s="26">
        <f t="array" ref="E15">INDEX(TRANSPOSE('COMMATS-Tally'!$A$2:$AN$46),ROW(E15),COLUMN(D15))/'Master Answer Key'!F$396</f>
        <v>0.82</v>
      </c>
      <c r="F15" s="26">
        <f t="array" ref="F15">INDEX(TRANSPOSE('COMMATS-Tally'!$A$2:$AN$46),ROW(F15),COLUMN(E15))/'Master Answer Key'!G$396</f>
        <v>0.9230769231</v>
      </c>
      <c r="G15" s="26">
        <f t="array" ref="G15">INDEX(TRANSPOSE('COMMATS-Tally'!$A$2:$AN$46),ROW(G15),COLUMN(F15))/'Master Answer Key'!H$396</f>
        <v>1</v>
      </c>
      <c r="H15" s="26">
        <f t="array" ref="H15">INDEX(TRANSPOSE('COMMATS-Tally'!$A$2:$AN$46),ROW(H15),COLUMN(G15))/'Master Answer Key'!I$396</f>
        <v>0.8518518519</v>
      </c>
      <c r="I15" s="26">
        <f t="array" ref="I15">INDEX(TRANSPOSE('COMMATS-Tally'!$A$2:$AN$46),ROW(I15),COLUMN(H15))/'Master Answer Key'!J$396</f>
        <v>0.7916666667</v>
      </c>
      <c r="J15" s="26">
        <f t="array" ref="J15">INDEX(TRANSPOSE('COMMATS-Tally'!$A$2:$AN$46),ROW(J15),COLUMN(I15))/'Master Answer Key'!K$396</f>
        <v>0.8571428571</v>
      </c>
      <c r="K15" s="26">
        <f t="array" ref="K15">INDEX(TRANSPOSE('COMMATS-Tally'!$A$2:$AN$46),ROW(K15),COLUMN(J15))/'Master Answer Key'!L$396</f>
        <v>0.6451612903</v>
      </c>
      <c r="L15" s="26">
        <f t="array" ref="L15">INDEX(TRANSPOSE('COMMATS-Tally'!$A$2:$AN$46),ROW(L15),COLUMN(K15))/'Master Answer Key'!M$396</f>
        <v>0.9285714286</v>
      </c>
      <c r="M15" s="26">
        <f t="array" ref="M15">INDEX(TRANSPOSE('COMMATS-Tally'!$A$2:$AN$46),ROW(M15),COLUMN(L15))/'Master Answer Key'!N$396</f>
        <v>0.7951807229</v>
      </c>
      <c r="N15" s="26">
        <f t="array" ref="N15">INDEX(TRANSPOSE('COMMATS-Tally'!$A$2:$AN$46),ROW(N15),COLUMN(M15))/'Master Answer Key'!O$396</f>
        <v>1</v>
      </c>
      <c r="O15" s="26">
        <f t="array" ref="O15">INDEX(TRANSPOSE('COMMATS-Tally'!$A$2:$AN$46),ROW(O15),COLUMN(N15))/'Master Answer Key'!P$396</f>
        <v>0.6</v>
      </c>
      <c r="P15" s="26">
        <f t="array" ref="P15">INDEX(TRANSPOSE('COMMATS-Tally'!$A$2:$AN$46),ROW(P15),COLUMN(O15))/'Master Answer Key'!Q$396</f>
        <v>0.8</v>
      </c>
      <c r="Q15" s="26">
        <f t="array" ref="Q15">INDEX(TRANSPOSE('COMMATS-Tally'!$A$2:$AN$46),ROW(Q15),COLUMN(P15))/'Master Answer Key'!R$396</f>
        <v>0.7142857143</v>
      </c>
      <c r="R15" s="26">
        <f t="array" ref="R15">INDEX(TRANSPOSE('COMMATS-Tally'!$A$2:$AN$46),ROW(R15),COLUMN(Q15))/'Master Answer Key'!S$396</f>
        <v>0.7272727273</v>
      </c>
      <c r="S15" s="26">
        <f t="array" ref="S15">INDEX(TRANSPOSE('COMMATS-Tally'!$A$2:$AN$46),ROW(S15),COLUMN(R15))/'Master Answer Key'!T$396</f>
        <v>0.8333333333</v>
      </c>
      <c r="T15" s="26">
        <f t="array" ref="T15">INDEX(TRANSPOSE('COMMATS-Tally'!$A$2:$AN$46),ROW(T15),COLUMN(S15))/'Master Answer Key'!U$396</f>
        <v>0.84</v>
      </c>
      <c r="U15" s="26">
        <f t="array" ref="U15">INDEX(TRANSPOSE('COMMATS-Tally'!$A$2:$AN$46),ROW(U15),COLUMN(T15))/'Master Answer Key'!V$396</f>
        <v>0.8</v>
      </c>
      <c r="V15" s="26">
        <f t="array" ref="V15">INDEX(TRANSPOSE('COMMATS-Tally'!$A$2:$AN$46),ROW(V15),COLUMN(U15))/'Master Answer Key'!W$396</f>
        <v>0.7</v>
      </c>
      <c r="W15" s="26">
        <f t="array" ref="W15">INDEX(TRANSPOSE('COMMATS-Tally'!$A$2:$AN$46),ROW(W15),COLUMN(V15))/'Master Answer Key'!X$396</f>
        <v>0.7419354839</v>
      </c>
      <c r="X15" s="26">
        <f t="array" ref="X15">INDEX(TRANSPOSE('COMMATS-Tally'!$A$2:$AN$46),ROW(X15),COLUMN(W15))/'Master Answer Key'!Y$396</f>
        <v>0.75</v>
      </c>
      <c r="Y15" s="26">
        <f t="array" ref="Y15">INDEX(TRANSPOSE('COMMATS-Tally'!$A$2:$AN$46),ROW(Y15),COLUMN(X15))/'Master Answer Key'!Z$396</f>
        <v>0.5714285714</v>
      </c>
      <c r="Z15" s="26">
        <f t="array" ref="Z15">INDEX(TRANSPOSE('COMMATS-Tally'!$A$2:$AN$46),ROW(Z15),COLUMN(Y15))/'Master Answer Key'!AA$396</f>
        <v>0.7083333333</v>
      </c>
      <c r="AA15" s="26">
        <f t="array" ref="AA15">INDEX(TRANSPOSE('COMMATS-Tally'!$A$2:$AN$46),ROW(AA15),COLUMN(Z15))/'Master Answer Key'!AB$396</f>
        <v>0.7941176471</v>
      </c>
      <c r="AB15" s="26">
        <f t="array" ref="AB15">INDEX(TRANSPOSE('COMMATS-Tally'!$A$2:$AN$46),ROW(AB15),COLUMN(AA15))/'Master Answer Key'!AC$396</f>
        <v>0.6666666667</v>
      </c>
      <c r="AC15" s="26">
        <f t="array" ref="AC15">INDEX(TRANSPOSE('COMMATS-Tally'!$A$2:$AN$46),ROW(AC15),COLUMN(AB15))/'Master Answer Key'!AD$396</f>
        <v>0.8214285714</v>
      </c>
      <c r="AD15" s="26" t="str">
        <f t="array" ref="AD15">INDEX(TRANSPOSE('COMMATS-Tally'!$A$2:$AN$46),ROW(AD15),COLUMN(AC15))/'Master Answer Key'!AE$396</f>
        <v>#DIV/0!</v>
      </c>
      <c r="AE15" s="26">
        <f t="array" ref="AE15">INDEX(TRANSPOSE('COMMATS-Tally'!$A$2:$AN$46),ROW(AE15),COLUMN(AD15))/'Master Answer Key'!AF$396</f>
        <v>1</v>
      </c>
      <c r="AF15" s="26">
        <f t="array" ref="AF15">INDEX(TRANSPOSE('COMMATS-Tally'!$A$2:$AN$46),ROW(AF15),COLUMN(AE15))/'Master Answer Key'!AG$396</f>
        <v>0.75</v>
      </c>
      <c r="AG15" s="26">
        <f t="array" ref="AG15">INDEX(TRANSPOSE('COMMATS-Tally'!$A$2:$AN$46),ROW(AG15),COLUMN(AF15))/'Master Answer Key'!AH$396</f>
        <v>0.6774193548</v>
      </c>
      <c r="AH15" s="26">
        <f t="array" ref="AH15">INDEX(TRANSPOSE('COMMATS-Tally'!$A$2:$AN$46),ROW(AH15),COLUMN(AG15))/'Master Answer Key'!AI$396</f>
        <v>0.7826086957</v>
      </c>
      <c r="AI15" s="26">
        <f t="array" ref="AI15">INDEX(TRANSPOSE('COMMATS-Tally'!$A$2:$AN$46),ROW(AI15),COLUMN(AH15))/'Master Answer Key'!AJ$396</f>
        <v>0.75</v>
      </c>
      <c r="AJ15" s="26">
        <f t="array" ref="AJ15">INDEX(TRANSPOSE('COMMATS-Tally'!$A$2:$AN$46),ROW(AJ15),COLUMN(AI15))/'Master Answer Key'!AK$396</f>
        <v>0.6785714286</v>
      </c>
      <c r="AK15" s="26">
        <f t="array" ref="AK15">INDEX(TRANSPOSE('COMMATS-Tally'!$A$2:$AN$46),ROW(AK15),COLUMN(AJ15))/'Master Answer Key'!AL$396</f>
        <v>1</v>
      </c>
      <c r="AL15" s="26">
        <f t="array" ref="AL15">INDEX(TRANSPOSE('COMMATS-Tally'!$A$2:$AN$46),ROW(AL15),COLUMN(AK15))/'Master Answer Key'!AM$396</f>
        <v>0.875</v>
      </c>
      <c r="AM15" s="26">
        <f t="array" ref="AM15">INDEX(TRANSPOSE('COMMATS-Tally'!$A$2:$AN$46),ROW(AM15),COLUMN(AL15))/'Master Answer Key'!AN$396</f>
        <v>0.6428571429</v>
      </c>
      <c r="AN15" s="26">
        <f t="array" ref="AN15">INDEX(TRANSPOSE('COMMATS-Tally'!$A$2:$AN$46),ROW(AN15),COLUMN(AM15))/'Master Answer Key'!AO$396</f>
        <v>0.5714285714</v>
      </c>
      <c r="AO15" s="26">
        <f t="array" ref="AO15">INDEX(TRANSPOSE('COMMATS-Tally'!$A$2:$AN$46),ROW(AO15),COLUMN(AN15))/'Master Answer Key'!AP$396</f>
        <v>0.8333333333</v>
      </c>
      <c r="AP15" s="26">
        <f t="array" ref="AP15">INDEX(TRANSPOSE('COMMATS-Tally'!$A$2:$AN$46),ROW(AP15),COLUMN(AO15))/'Master Answer Key'!AQ$396</f>
        <v>0.6666666667</v>
      </c>
      <c r="AQ15" s="26">
        <f t="array" ref="AQ15">INDEX(TRANSPOSE('COMMATS-Tally'!$A$2:$AN$46),ROW(AQ15),COLUMN(AP15))/'Master Answer Key'!AR$396</f>
        <v>0.5384615385</v>
      </c>
      <c r="AR15" s="26">
        <f t="array" ref="AR15">INDEX(TRANSPOSE('COMMATS-Tally'!$A$2:$AN$46),ROW(AR15),COLUMN(AQ15))/'Master Answer Key'!AS$396</f>
        <v>1</v>
      </c>
      <c r="AS15" s="26">
        <f t="array" ref="AS15">INDEX(TRANSPOSE('COMMATS-Tally'!$A$2:$AN$46),ROW(AS15),COLUMN(AR15))/'Master Answer Key'!AT$396</f>
        <v>0.8064516129</v>
      </c>
      <c r="AT15" s="26">
        <f t="array" ref="AT15">INDEX(TRANSPOSE('COMMATS-Tally'!$A$2:$AN$46),ROW(AT15),COLUMN(AS15))/'Master Answer Key'!AU$396</f>
        <v>0.679245283</v>
      </c>
      <c r="AU15" s="26"/>
      <c r="AV15" s="26"/>
      <c r="AW15" s="26"/>
      <c r="AX15" s="26"/>
      <c r="AY15" s="26"/>
      <c r="AZ15" s="26"/>
      <c r="BA15" s="26"/>
      <c r="BB15" s="26"/>
      <c r="BC15" s="26"/>
      <c r="BD15" s="26"/>
    </row>
    <row r="16">
      <c r="A16" s="48" t="s">
        <v>516</v>
      </c>
      <c r="B16" s="26">
        <f t="array" ref="B16">INDEX(TRANSPOSE('COMMATS-Tally'!$A$2:$AN$46),ROW(B16),COLUMN(A16))/'Master Answer Key'!C$396</f>
        <v>0.68</v>
      </c>
      <c r="C16" s="26">
        <f t="array" ref="C16">INDEX(TRANSPOSE('COMMATS-Tally'!$A$2:$AN$46),ROW(C16),COLUMN(B16))/'Master Answer Key'!D$396</f>
        <v>0.7857142857</v>
      </c>
      <c r="D16" s="26">
        <f t="array" ref="D16">INDEX(TRANSPOSE('COMMATS-Tally'!$A$2:$AN$46),ROW(D16),COLUMN(C16))/'Master Answer Key'!E$396</f>
        <v>0.8333333333</v>
      </c>
      <c r="E16" s="26">
        <f t="array" ref="E16">INDEX(TRANSPOSE('COMMATS-Tally'!$A$2:$AN$46),ROW(E16),COLUMN(D16))/'Master Answer Key'!F$396</f>
        <v>0.84</v>
      </c>
      <c r="F16" s="26">
        <f t="array" ref="F16">INDEX(TRANSPOSE('COMMATS-Tally'!$A$2:$AN$46),ROW(F16),COLUMN(E16))/'Master Answer Key'!G$396</f>
        <v>0.8717948718</v>
      </c>
      <c r="G16" s="26">
        <f t="array" ref="G16">INDEX(TRANSPOSE('COMMATS-Tally'!$A$2:$AN$46),ROW(G16),COLUMN(F16))/'Master Answer Key'!H$396</f>
        <v>1</v>
      </c>
      <c r="H16" s="26">
        <f t="array" ref="H16">INDEX(TRANSPOSE('COMMATS-Tally'!$A$2:$AN$46),ROW(H16),COLUMN(G16))/'Master Answer Key'!I$396</f>
        <v>0.8888888889</v>
      </c>
      <c r="I16" s="26">
        <f t="array" ref="I16">INDEX(TRANSPOSE('COMMATS-Tally'!$A$2:$AN$46),ROW(I16),COLUMN(H16))/'Master Answer Key'!J$396</f>
        <v>0.875</v>
      </c>
      <c r="J16" s="26">
        <f t="array" ref="J16">INDEX(TRANSPOSE('COMMATS-Tally'!$A$2:$AN$46),ROW(J16),COLUMN(I16))/'Master Answer Key'!K$396</f>
        <v>0.8857142857</v>
      </c>
      <c r="K16" s="26">
        <f t="array" ref="K16">INDEX(TRANSPOSE('COMMATS-Tally'!$A$2:$AN$46),ROW(K16),COLUMN(J16))/'Master Answer Key'!L$396</f>
        <v>0.6451612903</v>
      </c>
      <c r="L16" s="26">
        <f t="array" ref="L16">INDEX(TRANSPOSE('COMMATS-Tally'!$A$2:$AN$46),ROW(L16),COLUMN(K16))/'Master Answer Key'!M$396</f>
        <v>0.9285714286</v>
      </c>
      <c r="M16" s="26">
        <f t="array" ref="M16">INDEX(TRANSPOSE('COMMATS-Tally'!$A$2:$AN$46),ROW(M16),COLUMN(L16))/'Master Answer Key'!N$396</f>
        <v>0.8554216867</v>
      </c>
      <c r="N16" s="26">
        <f t="array" ref="N16">INDEX(TRANSPOSE('COMMATS-Tally'!$A$2:$AN$46),ROW(N16),COLUMN(M16))/'Master Answer Key'!O$396</f>
        <v>0.9166666667</v>
      </c>
      <c r="O16" s="26">
        <f t="array" ref="O16">INDEX(TRANSPOSE('COMMATS-Tally'!$A$2:$AN$46),ROW(O16),COLUMN(N16))/'Master Answer Key'!P$396</f>
        <v>0.7</v>
      </c>
      <c r="P16" s="26">
        <f t="array" ref="P16">INDEX(TRANSPOSE('COMMATS-Tally'!$A$2:$AN$46),ROW(P16),COLUMN(O16))/'Master Answer Key'!Q$396</f>
        <v>1</v>
      </c>
      <c r="Q16" s="26">
        <f t="array" ref="Q16">INDEX(TRANSPOSE('COMMATS-Tally'!$A$2:$AN$46),ROW(Q16),COLUMN(P16))/'Master Answer Key'!R$396</f>
        <v>0.5</v>
      </c>
      <c r="R16" s="26">
        <f t="array" ref="R16">INDEX(TRANSPOSE('COMMATS-Tally'!$A$2:$AN$46),ROW(R16),COLUMN(Q16))/'Master Answer Key'!S$396</f>
        <v>0.4545454545</v>
      </c>
      <c r="S16" s="26">
        <f t="array" ref="S16">INDEX(TRANSPOSE('COMMATS-Tally'!$A$2:$AN$46),ROW(S16),COLUMN(R16))/'Master Answer Key'!T$396</f>
        <v>0.6</v>
      </c>
      <c r="T16" s="26">
        <f t="array" ref="T16">INDEX(TRANSPOSE('COMMATS-Tally'!$A$2:$AN$46),ROW(T16),COLUMN(S16))/'Master Answer Key'!U$396</f>
        <v>0.72</v>
      </c>
      <c r="U16" s="26">
        <f t="array" ref="U16">INDEX(TRANSPOSE('COMMATS-Tally'!$A$2:$AN$46),ROW(U16),COLUMN(T16))/'Master Answer Key'!V$396</f>
        <v>0.6857142857</v>
      </c>
      <c r="V16" s="26">
        <f t="array" ref="V16">INDEX(TRANSPOSE('COMMATS-Tally'!$A$2:$AN$46),ROW(V16),COLUMN(U16))/'Master Answer Key'!W$396</f>
        <v>0.45</v>
      </c>
      <c r="W16" s="26">
        <f t="array" ref="W16">INDEX(TRANSPOSE('COMMATS-Tally'!$A$2:$AN$46),ROW(W16),COLUMN(V16))/'Master Answer Key'!X$396</f>
        <v>0.4838709677</v>
      </c>
      <c r="X16" s="26">
        <f t="array" ref="X16">INDEX(TRANSPOSE('COMMATS-Tally'!$A$2:$AN$46),ROW(X16),COLUMN(W16))/'Master Answer Key'!Y$396</f>
        <v>0.875</v>
      </c>
      <c r="Y16" s="26">
        <f t="array" ref="Y16">INDEX(TRANSPOSE('COMMATS-Tally'!$A$2:$AN$46),ROW(Y16),COLUMN(X16))/'Master Answer Key'!Z$396</f>
        <v>0.5714285714</v>
      </c>
      <c r="Z16" s="26">
        <f t="array" ref="Z16">INDEX(TRANSPOSE('COMMATS-Tally'!$A$2:$AN$46),ROW(Z16),COLUMN(Y16))/'Master Answer Key'!AA$396</f>
        <v>0.7083333333</v>
      </c>
      <c r="AA16" s="26">
        <f t="array" ref="AA16">INDEX(TRANSPOSE('COMMATS-Tally'!$A$2:$AN$46),ROW(AA16),COLUMN(Z16))/'Master Answer Key'!AB$396</f>
        <v>0.6764705882</v>
      </c>
      <c r="AB16" s="26">
        <f t="array" ref="AB16">INDEX(TRANSPOSE('COMMATS-Tally'!$A$2:$AN$46),ROW(AB16),COLUMN(AA16))/'Master Answer Key'!AC$396</f>
        <v>0.8333333333</v>
      </c>
      <c r="AC16" s="26">
        <f t="array" ref="AC16">INDEX(TRANSPOSE('COMMATS-Tally'!$A$2:$AN$46),ROW(AC16),COLUMN(AB16))/'Master Answer Key'!AD$396</f>
        <v>0.7857142857</v>
      </c>
      <c r="AD16" s="26" t="str">
        <f t="array" ref="AD16">INDEX(TRANSPOSE('COMMATS-Tally'!$A$2:$AN$46),ROW(AD16),COLUMN(AC16))/'Master Answer Key'!AE$396</f>
        <v>#DIV/0!</v>
      </c>
      <c r="AE16" s="26">
        <f t="array" ref="AE16">INDEX(TRANSPOSE('COMMATS-Tally'!$A$2:$AN$46),ROW(AE16),COLUMN(AD16))/'Master Answer Key'!AF$396</f>
        <v>1</v>
      </c>
      <c r="AF16" s="26">
        <f t="array" ref="AF16">INDEX(TRANSPOSE('COMMATS-Tally'!$A$2:$AN$46),ROW(AF16),COLUMN(AE16))/'Master Answer Key'!AG$396</f>
        <v>0.4166666667</v>
      </c>
      <c r="AG16" s="26">
        <f t="array" ref="AG16">INDEX(TRANSPOSE('COMMATS-Tally'!$A$2:$AN$46),ROW(AG16),COLUMN(AF16))/'Master Answer Key'!AH$396</f>
        <v>0.5161290323</v>
      </c>
      <c r="AH16" s="26">
        <f t="array" ref="AH16">INDEX(TRANSPOSE('COMMATS-Tally'!$A$2:$AN$46),ROW(AH16),COLUMN(AG16))/'Master Answer Key'!AI$396</f>
        <v>0.6956521739</v>
      </c>
      <c r="AI16" s="26">
        <f t="array" ref="AI16">INDEX(TRANSPOSE('COMMATS-Tally'!$A$2:$AN$46),ROW(AI16),COLUMN(AH16))/'Master Answer Key'!AJ$396</f>
        <v>0.625</v>
      </c>
      <c r="AJ16" s="26">
        <f t="array" ref="AJ16">INDEX(TRANSPOSE('COMMATS-Tally'!$A$2:$AN$46),ROW(AJ16),COLUMN(AI16))/'Master Answer Key'!AK$396</f>
        <v>0.8928571429</v>
      </c>
      <c r="AK16" s="26">
        <f t="array" ref="AK16">INDEX(TRANSPOSE('COMMATS-Tally'!$A$2:$AN$46),ROW(AK16),COLUMN(AJ16))/'Master Answer Key'!AL$396</f>
        <v>1</v>
      </c>
      <c r="AL16" s="26">
        <f t="array" ref="AL16">INDEX(TRANSPOSE('COMMATS-Tally'!$A$2:$AN$46),ROW(AL16),COLUMN(AK16))/'Master Answer Key'!AM$396</f>
        <v>0.8125</v>
      </c>
      <c r="AM16" s="26">
        <f t="array" ref="AM16">INDEX(TRANSPOSE('COMMATS-Tally'!$A$2:$AN$46),ROW(AM16),COLUMN(AL16))/'Master Answer Key'!AN$396</f>
        <v>0.8571428571</v>
      </c>
      <c r="AN16" s="26">
        <f t="array" ref="AN16">INDEX(TRANSPOSE('COMMATS-Tally'!$A$2:$AN$46),ROW(AN16),COLUMN(AM16))/'Master Answer Key'!AO$396</f>
        <v>0.8571428571</v>
      </c>
      <c r="AO16" s="26">
        <f t="array" ref="AO16">INDEX(TRANSPOSE('COMMATS-Tally'!$A$2:$AN$46),ROW(AO16),COLUMN(AN16))/'Master Answer Key'!AP$396</f>
        <v>0.75</v>
      </c>
      <c r="AP16" s="26">
        <f t="array" ref="AP16">INDEX(TRANSPOSE('COMMATS-Tally'!$A$2:$AN$46),ROW(AP16),COLUMN(AO16))/'Master Answer Key'!AQ$396</f>
        <v>0.6666666667</v>
      </c>
      <c r="AQ16" s="26">
        <f t="array" ref="AQ16">INDEX(TRANSPOSE('COMMATS-Tally'!$A$2:$AN$46),ROW(AQ16),COLUMN(AP16))/'Master Answer Key'!AR$396</f>
        <v>0.9230769231</v>
      </c>
      <c r="AR16" s="26">
        <f t="array" ref="AR16">INDEX(TRANSPOSE('COMMATS-Tally'!$A$2:$AN$46),ROW(AR16),COLUMN(AQ16))/'Master Answer Key'!AS$396</f>
        <v>0.8333333333</v>
      </c>
      <c r="AS16" s="26">
        <f t="array" ref="AS16">INDEX(TRANSPOSE('COMMATS-Tally'!$A$2:$AN$46),ROW(AS16),COLUMN(AR16))/'Master Answer Key'!AT$396</f>
        <v>0.7741935484</v>
      </c>
      <c r="AT16" s="26">
        <f t="array" ref="AT16">INDEX(TRANSPOSE('COMMATS-Tally'!$A$2:$AN$46),ROW(AT16),COLUMN(AS16))/'Master Answer Key'!AU$396</f>
        <v>0.6981132075</v>
      </c>
      <c r="AU16" s="26"/>
      <c r="AV16" s="26"/>
      <c r="AW16" s="26"/>
      <c r="AX16" s="26"/>
      <c r="AY16" s="26"/>
      <c r="AZ16" s="26"/>
      <c r="BA16" s="26"/>
      <c r="BB16" s="26"/>
      <c r="BC16" s="26"/>
      <c r="BD16" s="26"/>
    </row>
    <row r="17">
      <c r="A17" s="48" t="s">
        <v>517</v>
      </c>
      <c r="B17" s="26">
        <f t="array" ref="B17">INDEX(TRANSPOSE('COMMATS-Tally'!$A$2:$AN$46),ROW(B17),COLUMN(A17))/'Master Answer Key'!C$396</f>
        <v>0.72</v>
      </c>
      <c r="C17" s="26">
        <f t="array" ref="C17">INDEX(TRANSPOSE('COMMATS-Tally'!$A$2:$AN$46),ROW(C17),COLUMN(B17))/'Master Answer Key'!D$396</f>
        <v>1</v>
      </c>
      <c r="D17" s="26">
        <f t="array" ref="D17">INDEX(TRANSPOSE('COMMATS-Tally'!$A$2:$AN$46),ROW(D17),COLUMN(C17))/'Master Answer Key'!E$396</f>
        <v>0.7916666667</v>
      </c>
      <c r="E17" s="26">
        <f t="array" ref="E17">INDEX(TRANSPOSE('COMMATS-Tally'!$A$2:$AN$46),ROW(E17),COLUMN(D17))/'Master Answer Key'!F$396</f>
        <v>0.62</v>
      </c>
      <c r="F17" s="26">
        <f t="array" ref="F17">INDEX(TRANSPOSE('COMMATS-Tally'!$A$2:$AN$46),ROW(F17),COLUMN(E17))/'Master Answer Key'!G$396</f>
        <v>0.6666666667</v>
      </c>
      <c r="G17" s="26">
        <f t="array" ref="G17">INDEX(TRANSPOSE('COMMATS-Tally'!$A$2:$AN$46),ROW(G17),COLUMN(F17))/'Master Answer Key'!H$396</f>
        <v>0.5</v>
      </c>
      <c r="H17" s="26">
        <f t="array" ref="H17">INDEX(TRANSPOSE('COMMATS-Tally'!$A$2:$AN$46),ROW(H17),COLUMN(G17))/'Master Answer Key'!I$396</f>
        <v>0.8148148148</v>
      </c>
      <c r="I17" s="26">
        <f t="array" ref="I17">INDEX(TRANSPOSE('COMMATS-Tally'!$A$2:$AN$46),ROW(I17),COLUMN(H17))/'Master Answer Key'!J$396</f>
        <v>0.4583333333</v>
      </c>
      <c r="J17" s="26">
        <f t="array" ref="J17">INDEX(TRANSPOSE('COMMATS-Tally'!$A$2:$AN$46),ROW(J17),COLUMN(I17))/'Master Answer Key'!K$396</f>
        <v>0.8</v>
      </c>
      <c r="K17" s="26">
        <f t="array" ref="K17">INDEX(TRANSPOSE('COMMATS-Tally'!$A$2:$AN$46),ROW(K17),COLUMN(J17))/'Master Answer Key'!L$396</f>
        <v>0.3870967742</v>
      </c>
      <c r="L17" s="26">
        <f t="array" ref="L17">INDEX(TRANSPOSE('COMMATS-Tally'!$A$2:$AN$46),ROW(L17),COLUMN(K17))/'Master Answer Key'!M$396</f>
        <v>0.7857142857</v>
      </c>
      <c r="M17" s="26">
        <f t="array" ref="M17">INDEX(TRANSPOSE('COMMATS-Tally'!$A$2:$AN$46),ROW(M17),COLUMN(L17))/'Master Answer Key'!N$396</f>
        <v>0.7710843373</v>
      </c>
      <c r="N17" s="26">
        <f t="array" ref="N17">INDEX(TRANSPOSE('COMMATS-Tally'!$A$2:$AN$46),ROW(N17),COLUMN(M17))/'Master Answer Key'!O$396</f>
        <v>0.8333333333</v>
      </c>
      <c r="O17" s="26">
        <f t="array" ref="O17">INDEX(TRANSPOSE('COMMATS-Tally'!$A$2:$AN$46),ROW(O17),COLUMN(N17))/'Master Answer Key'!P$396</f>
        <v>0.6</v>
      </c>
      <c r="P17" s="26">
        <f t="array" ref="P17">INDEX(TRANSPOSE('COMMATS-Tally'!$A$2:$AN$46),ROW(P17),COLUMN(O17))/'Master Answer Key'!Q$396</f>
        <v>0.8</v>
      </c>
      <c r="Q17" s="26">
        <f t="array" ref="Q17">INDEX(TRANSPOSE('COMMATS-Tally'!$A$2:$AN$46),ROW(Q17),COLUMN(P17))/'Master Answer Key'!R$396</f>
        <v>0.5</v>
      </c>
      <c r="R17" s="26">
        <f t="array" ref="R17">INDEX(TRANSPOSE('COMMATS-Tally'!$A$2:$AN$46),ROW(R17),COLUMN(Q17))/'Master Answer Key'!S$396</f>
        <v>0.4545454545</v>
      </c>
      <c r="S17" s="26">
        <f t="array" ref="S17">INDEX(TRANSPOSE('COMMATS-Tally'!$A$2:$AN$46),ROW(S17),COLUMN(R17))/'Master Answer Key'!T$396</f>
        <v>0.7333333333</v>
      </c>
      <c r="T17" s="26">
        <f t="array" ref="T17">INDEX(TRANSPOSE('COMMATS-Tally'!$A$2:$AN$46),ROW(T17),COLUMN(S17))/'Master Answer Key'!U$396</f>
        <v>0.68</v>
      </c>
      <c r="U17" s="26">
        <f t="array" ref="U17">INDEX(TRANSPOSE('COMMATS-Tally'!$A$2:$AN$46),ROW(U17),COLUMN(T17))/'Master Answer Key'!V$396</f>
        <v>0.6285714286</v>
      </c>
      <c r="V17" s="26">
        <f t="array" ref="V17">INDEX(TRANSPOSE('COMMATS-Tally'!$A$2:$AN$46),ROW(V17),COLUMN(U17))/'Master Answer Key'!W$396</f>
        <v>0.55</v>
      </c>
      <c r="W17" s="26">
        <f t="array" ref="W17">INDEX(TRANSPOSE('COMMATS-Tally'!$A$2:$AN$46),ROW(W17),COLUMN(V17))/'Master Answer Key'!X$396</f>
        <v>0.4193548387</v>
      </c>
      <c r="X17" s="26">
        <f t="array" ref="X17">INDEX(TRANSPOSE('COMMATS-Tally'!$A$2:$AN$46),ROW(X17),COLUMN(W17))/'Master Answer Key'!Y$396</f>
        <v>0.6875</v>
      </c>
      <c r="Y17" s="26">
        <f t="array" ref="Y17">INDEX(TRANSPOSE('COMMATS-Tally'!$A$2:$AN$46),ROW(Y17),COLUMN(X17))/'Master Answer Key'!Z$396</f>
        <v>0.5714285714</v>
      </c>
      <c r="Z17" s="26">
        <f t="array" ref="Z17">INDEX(TRANSPOSE('COMMATS-Tally'!$A$2:$AN$46),ROW(Z17),COLUMN(Y17))/'Master Answer Key'!AA$396</f>
        <v>0.5</v>
      </c>
      <c r="AA17" s="26">
        <f t="array" ref="AA17">INDEX(TRANSPOSE('COMMATS-Tally'!$A$2:$AN$46),ROW(AA17),COLUMN(Z17))/'Master Answer Key'!AB$396</f>
        <v>0.6176470588</v>
      </c>
      <c r="AB17" s="26">
        <f t="array" ref="AB17">INDEX(TRANSPOSE('COMMATS-Tally'!$A$2:$AN$46),ROW(AB17),COLUMN(AA17))/'Master Answer Key'!AC$396</f>
        <v>0.3333333333</v>
      </c>
      <c r="AC17" s="26">
        <f t="array" ref="AC17">INDEX(TRANSPOSE('COMMATS-Tally'!$A$2:$AN$46),ROW(AC17),COLUMN(AB17))/'Master Answer Key'!AD$396</f>
        <v>0.5714285714</v>
      </c>
      <c r="AD17" s="26" t="str">
        <f t="array" ref="AD17">INDEX(TRANSPOSE('COMMATS-Tally'!$A$2:$AN$46),ROW(AD17),COLUMN(AC17))/'Master Answer Key'!AE$396</f>
        <v>#DIV/0!</v>
      </c>
      <c r="AE17" s="26">
        <f t="array" ref="AE17">INDEX(TRANSPOSE('COMMATS-Tally'!$A$2:$AN$46),ROW(AE17),COLUMN(AD17))/'Master Answer Key'!AF$396</f>
        <v>1</v>
      </c>
      <c r="AF17" s="26">
        <f t="array" ref="AF17">INDEX(TRANSPOSE('COMMATS-Tally'!$A$2:$AN$46),ROW(AF17),COLUMN(AE17))/'Master Answer Key'!AG$396</f>
        <v>0.5</v>
      </c>
      <c r="AG17" s="26">
        <f t="array" ref="AG17">INDEX(TRANSPOSE('COMMATS-Tally'!$A$2:$AN$46),ROW(AG17),COLUMN(AF17))/'Master Answer Key'!AH$396</f>
        <v>0.4516129032</v>
      </c>
      <c r="AH17" s="26">
        <f t="array" ref="AH17">INDEX(TRANSPOSE('COMMATS-Tally'!$A$2:$AN$46),ROW(AH17),COLUMN(AG17))/'Master Answer Key'!AI$396</f>
        <v>0.652173913</v>
      </c>
      <c r="AI17" s="26">
        <f t="array" ref="AI17">INDEX(TRANSPOSE('COMMATS-Tally'!$A$2:$AN$46),ROW(AI17),COLUMN(AH17))/'Master Answer Key'!AJ$396</f>
        <v>0.5</v>
      </c>
      <c r="AJ17" s="26">
        <f t="array" ref="AJ17">INDEX(TRANSPOSE('COMMATS-Tally'!$A$2:$AN$46),ROW(AJ17),COLUMN(AI17))/'Master Answer Key'!AK$396</f>
        <v>0.7142857143</v>
      </c>
      <c r="AK17" s="26">
        <f t="array" ref="AK17">INDEX(TRANSPOSE('COMMATS-Tally'!$A$2:$AN$46),ROW(AK17),COLUMN(AJ17))/'Master Answer Key'!AL$396</f>
        <v>0.8181818182</v>
      </c>
      <c r="AL17" s="26">
        <f t="array" ref="AL17">INDEX(TRANSPOSE('COMMATS-Tally'!$A$2:$AN$46),ROW(AL17),COLUMN(AK17))/'Master Answer Key'!AM$396</f>
        <v>0.6875</v>
      </c>
      <c r="AM17" s="26">
        <f t="array" ref="AM17">INDEX(TRANSPOSE('COMMATS-Tally'!$A$2:$AN$46),ROW(AM17),COLUMN(AL17))/'Master Answer Key'!AN$396</f>
        <v>0.7142857143</v>
      </c>
      <c r="AN17" s="26">
        <f t="array" ref="AN17">INDEX(TRANSPOSE('COMMATS-Tally'!$A$2:$AN$46),ROW(AN17),COLUMN(AM17))/'Master Answer Key'!AO$396</f>
        <v>0.4285714286</v>
      </c>
      <c r="AO17" s="26">
        <f t="array" ref="AO17">INDEX(TRANSPOSE('COMMATS-Tally'!$A$2:$AN$46),ROW(AO17),COLUMN(AN17))/'Master Answer Key'!AP$396</f>
        <v>0.6666666667</v>
      </c>
      <c r="AP17" s="26">
        <f t="array" ref="AP17">INDEX(TRANSPOSE('COMMATS-Tally'!$A$2:$AN$46),ROW(AP17),COLUMN(AO17))/'Master Answer Key'!AQ$396</f>
        <v>0.4444444444</v>
      </c>
      <c r="AQ17" s="26">
        <f t="array" ref="AQ17">INDEX(TRANSPOSE('COMMATS-Tally'!$A$2:$AN$46),ROW(AQ17),COLUMN(AP17))/'Master Answer Key'!AR$396</f>
        <v>0.6923076923</v>
      </c>
      <c r="AR17" s="26">
        <f t="array" ref="AR17">INDEX(TRANSPOSE('COMMATS-Tally'!$A$2:$AN$46),ROW(AR17),COLUMN(AQ17))/'Master Answer Key'!AS$396</f>
        <v>0.5</v>
      </c>
      <c r="AS17" s="26">
        <f t="array" ref="AS17">INDEX(TRANSPOSE('COMMATS-Tally'!$A$2:$AN$46),ROW(AS17),COLUMN(AR17))/'Master Answer Key'!AT$396</f>
        <v>0.7096774194</v>
      </c>
      <c r="AT17" s="26">
        <f t="array" ref="AT17">INDEX(TRANSPOSE('COMMATS-Tally'!$A$2:$AN$46),ROW(AT17),COLUMN(AS17))/'Master Answer Key'!AU$396</f>
        <v>0.5094339623</v>
      </c>
      <c r="AU17" s="26"/>
      <c r="AV17" s="26"/>
      <c r="AW17" s="26"/>
      <c r="AX17" s="26"/>
      <c r="AY17" s="26"/>
      <c r="AZ17" s="26"/>
      <c r="BA17" s="26"/>
      <c r="BB17" s="26"/>
      <c r="BC17" s="26"/>
      <c r="BD17" s="26"/>
    </row>
    <row r="18">
      <c r="A18" s="48" t="s">
        <v>518</v>
      </c>
      <c r="B18" s="26">
        <f t="array" ref="B18">INDEX(TRANSPOSE('COMMATS-Tally'!$A$2:$AN$46),ROW(B18),COLUMN(A18))/'Master Answer Key'!C$396</f>
        <v>0.6</v>
      </c>
      <c r="C18" s="26">
        <f t="array" ref="C18">INDEX(TRANSPOSE('COMMATS-Tally'!$A$2:$AN$46),ROW(C18),COLUMN(B18))/'Master Answer Key'!D$396</f>
        <v>0.7857142857</v>
      </c>
      <c r="D18" s="26">
        <f t="array" ref="D18">INDEX(TRANSPOSE('COMMATS-Tally'!$A$2:$AN$46),ROW(D18),COLUMN(C18))/'Master Answer Key'!E$396</f>
        <v>0.8333333333</v>
      </c>
      <c r="E18" s="26">
        <f t="array" ref="E18">INDEX(TRANSPOSE('COMMATS-Tally'!$A$2:$AN$46),ROW(E18),COLUMN(D18))/'Master Answer Key'!F$396</f>
        <v>0.62</v>
      </c>
      <c r="F18" s="26">
        <f t="array" ref="F18">INDEX(TRANSPOSE('COMMATS-Tally'!$A$2:$AN$46),ROW(F18),COLUMN(E18))/'Master Answer Key'!G$396</f>
        <v>0.7435897436</v>
      </c>
      <c r="G18" s="26">
        <f t="array" ref="G18">INDEX(TRANSPOSE('COMMATS-Tally'!$A$2:$AN$46),ROW(G18),COLUMN(F18))/'Master Answer Key'!H$396</f>
        <v>0.75</v>
      </c>
      <c r="H18" s="26">
        <f t="array" ref="H18">INDEX(TRANSPOSE('COMMATS-Tally'!$A$2:$AN$46),ROW(H18),COLUMN(G18))/'Master Answer Key'!I$396</f>
        <v>0.6666666667</v>
      </c>
      <c r="I18" s="26">
        <f t="array" ref="I18">INDEX(TRANSPOSE('COMMATS-Tally'!$A$2:$AN$46),ROW(I18),COLUMN(H18))/'Master Answer Key'!J$396</f>
        <v>0.5833333333</v>
      </c>
      <c r="J18" s="26">
        <f t="array" ref="J18">INDEX(TRANSPOSE('COMMATS-Tally'!$A$2:$AN$46),ROW(J18),COLUMN(I18))/'Master Answer Key'!K$396</f>
        <v>0.6571428571</v>
      </c>
      <c r="K18" s="26">
        <f t="array" ref="K18">INDEX(TRANSPOSE('COMMATS-Tally'!$A$2:$AN$46),ROW(K18),COLUMN(J18))/'Master Answer Key'!L$396</f>
        <v>0.4516129032</v>
      </c>
      <c r="L18" s="26">
        <f t="array" ref="L18">INDEX(TRANSPOSE('COMMATS-Tally'!$A$2:$AN$46),ROW(L18),COLUMN(K18))/'Master Answer Key'!M$396</f>
        <v>0.5714285714</v>
      </c>
      <c r="M18" s="26">
        <f t="array" ref="M18">INDEX(TRANSPOSE('COMMATS-Tally'!$A$2:$AN$46),ROW(M18),COLUMN(L18))/'Master Answer Key'!N$396</f>
        <v>0.5542168675</v>
      </c>
      <c r="N18" s="26">
        <f t="array" ref="N18">INDEX(TRANSPOSE('COMMATS-Tally'!$A$2:$AN$46),ROW(N18),COLUMN(M18))/'Master Answer Key'!O$396</f>
        <v>0.75</v>
      </c>
      <c r="O18" s="26">
        <f t="array" ref="O18">INDEX(TRANSPOSE('COMMATS-Tally'!$A$2:$AN$46),ROW(O18),COLUMN(N18))/'Master Answer Key'!P$396</f>
        <v>0.3</v>
      </c>
      <c r="P18" s="26">
        <f t="array" ref="P18">INDEX(TRANSPOSE('COMMATS-Tally'!$A$2:$AN$46),ROW(P18),COLUMN(O18))/'Master Answer Key'!Q$396</f>
        <v>0.6</v>
      </c>
      <c r="Q18" s="26">
        <f t="array" ref="Q18">INDEX(TRANSPOSE('COMMATS-Tally'!$A$2:$AN$46),ROW(Q18),COLUMN(P18))/'Master Answer Key'!R$396</f>
        <v>0.2857142857</v>
      </c>
      <c r="R18" s="26">
        <f t="array" ref="R18">INDEX(TRANSPOSE('COMMATS-Tally'!$A$2:$AN$46),ROW(R18),COLUMN(Q18))/'Master Answer Key'!S$396</f>
        <v>0.3636363636</v>
      </c>
      <c r="S18" s="26">
        <f t="array" ref="S18">INDEX(TRANSPOSE('COMMATS-Tally'!$A$2:$AN$46),ROW(S18),COLUMN(R18))/'Master Answer Key'!T$396</f>
        <v>0.4666666667</v>
      </c>
      <c r="T18" s="26">
        <f t="array" ref="T18">INDEX(TRANSPOSE('COMMATS-Tally'!$A$2:$AN$46),ROW(T18),COLUMN(S18))/'Master Answer Key'!U$396</f>
        <v>0.64</v>
      </c>
      <c r="U18" s="26">
        <f t="array" ref="U18">INDEX(TRANSPOSE('COMMATS-Tally'!$A$2:$AN$46),ROW(U18),COLUMN(T18))/'Master Answer Key'!V$396</f>
        <v>0.5142857143</v>
      </c>
      <c r="V18" s="26">
        <f t="array" ref="V18">INDEX(TRANSPOSE('COMMATS-Tally'!$A$2:$AN$46),ROW(V18),COLUMN(U18))/'Master Answer Key'!W$396</f>
        <v>0.35</v>
      </c>
      <c r="W18" s="26">
        <f t="array" ref="W18">INDEX(TRANSPOSE('COMMATS-Tally'!$A$2:$AN$46),ROW(W18),COLUMN(V18))/'Master Answer Key'!X$396</f>
        <v>0.2903225806</v>
      </c>
      <c r="X18" s="26">
        <f t="array" ref="X18">INDEX(TRANSPOSE('COMMATS-Tally'!$A$2:$AN$46),ROW(X18),COLUMN(W18))/'Master Answer Key'!Y$396</f>
        <v>0.5625</v>
      </c>
      <c r="Y18" s="26">
        <f t="array" ref="Y18">INDEX(TRANSPOSE('COMMATS-Tally'!$A$2:$AN$46),ROW(Y18),COLUMN(X18))/'Master Answer Key'!Z$396</f>
        <v>0.7142857143</v>
      </c>
      <c r="Z18" s="26">
        <f t="array" ref="Z18">INDEX(TRANSPOSE('COMMATS-Tally'!$A$2:$AN$46),ROW(Z18),COLUMN(Y18))/'Master Answer Key'!AA$396</f>
        <v>0.375</v>
      </c>
      <c r="AA18" s="26">
        <f t="array" ref="AA18">INDEX(TRANSPOSE('COMMATS-Tally'!$A$2:$AN$46),ROW(AA18),COLUMN(Z18))/'Master Answer Key'!AB$396</f>
        <v>0.7058823529</v>
      </c>
      <c r="AB18" s="26">
        <f t="array" ref="AB18">INDEX(TRANSPOSE('COMMATS-Tally'!$A$2:$AN$46),ROW(AB18),COLUMN(AA18))/'Master Answer Key'!AC$396</f>
        <v>0.5</v>
      </c>
      <c r="AC18" s="26">
        <f t="array" ref="AC18">INDEX(TRANSPOSE('COMMATS-Tally'!$A$2:$AN$46),ROW(AC18),COLUMN(AB18))/'Master Answer Key'!AD$396</f>
        <v>0.7857142857</v>
      </c>
      <c r="AD18" s="26" t="str">
        <f t="array" ref="AD18">INDEX(TRANSPOSE('COMMATS-Tally'!$A$2:$AN$46),ROW(AD18),COLUMN(AC18))/'Master Answer Key'!AE$396</f>
        <v>#DIV/0!</v>
      </c>
      <c r="AE18" s="26">
        <f t="array" ref="AE18">INDEX(TRANSPOSE('COMMATS-Tally'!$A$2:$AN$46),ROW(AE18),COLUMN(AD18))/'Master Answer Key'!AF$396</f>
        <v>1</v>
      </c>
      <c r="AF18" s="26">
        <f t="array" ref="AF18">INDEX(TRANSPOSE('COMMATS-Tally'!$A$2:$AN$46),ROW(AF18),COLUMN(AE18))/'Master Answer Key'!AG$396</f>
        <v>0.3333333333</v>
      </c>
      <c r="AG18" s="26">
        <f t="array" ref="AG18">INDEX(TRANSPOSE('COMMATS-Tally'!$A$2:$AN$46),ROW(AG18),COLUMN(AF18))/'Master Answer Key'!AH$396</f>
        <v>0.3548387097</v>
      </c>
      <c r="AH18" s="26">
        <f t="array" ref="AH18">INDEX(TRANSPOSE('COMMATS-Tally'!$A$2:$AN$46),ROW(AH18),COLUMN(AG18))/'Master Answer Key'!AI$396</f>
        <v>0.4782608696</v>
      </c>
      <c r="AI18" s="26">
        <f t="array" ref="AI18">INDEX(TRANSPOSE('COMMATS-Tally'!$A$2:$AN$46),ROW(AI18),COLUMN(AH18))/'Master Answer Key'!AJ$396</f>
        <v>0.5</v>
      </c>
      <c r="AJ18" s="26">
        <f t="array" ref="AJ18">INDEX(TRANSPOSE('COMMATS-Tally'!$A$2:$AN$46),ROW(AJ18),COLUMN(AI18))/'Master Answer Key'!AK$396</f>
        <v>0.5357142857</v>
      </c>
      <c r="AK18" s="26">
        <f t="array" ref="AK18">INDEX(TRANSPOSE('COMMATS-Tally'!$A$2:$AN$46),ROW(AK18),COLUMN(AJ18))/'Master Answer Key'!AL$396</f>
        <v>0.7272727273</v>
      </c>
      <c r="AL18" s="26">
        <f t="array" ref="AL18">INDEX(TRANSPOSE('COMMATS-Tally'!$A$2:$AN$46),ROW(AL18),COLUMN(AK18))/'Master Answer Key'!AM$396</f>
        <v>0.8125</v>
      </c>
      <c r="AM18" s="26">
        <f t="array" ref="AM18">INDEX(TRANSPOSE('COMMATS-Tally'!$A$2:$AN$46),ROW(AM18),COLUMN(AL18))/'Master Answer Key'!AN$396</f>
        <v>0.3571428571</v>
      </c>
      <c r="AN18" s="26">
        <f t="array" ref="AN18">INDEX(TRANSPOSE('COMMATS-Tally'!$A$2:$AN$46),ROW(AN18),COLUMN(AM18))/'Master Answer Key'!AO$396</f>
        <v>0.5714285714</v>
      </c>
      <c r="AO18" s="26">
        <f t="array" ref="AO18">INDEX(TRANSPOSE('COMMATS-Tally'!$A$2:$AN$46),ROW(AO18),COLUMN(AN18))/'Master Answer Key'!AP$396</f>
        <v>0.6666666667</v>
      </c>
      <c r="AP18" s="26">
        <f t="array" ref="AP18">INDEX(TRANSPOSE('COMMATS-Tally'!$A$2:$AN$46),ROW(AP18),COLUMN(AO18))/'Master Answer Key'!AQ$396</f>
        <v>0.5555555556</v>
      </c>
      <c r="AQ18" s="26">
        <f t="array" ref="AQ18">INDEX(TRANSPOSE('COMMATS-Tally'!$A$2:$AN$46),ROW(AQ18),COLUMN(AP18))/'Master Answer Key'!AR$396</f>
        <v>0.4615384615</v>
      </c>
      <c r="AR18" s="26">
        <f t="array" ref="AR18">INDEX(TRANSPOSE('COMMATS-Tally'!$A$2:$AN$46),ROW(AR18),COLUMN(AQ18))/'Master Answer Key'!AS$396</f>
        <v>0.5</v>
      </c>
      <c r="AS18" s="26">
        <f t="array" ref="AS18">INDEX(TRANSPOSE('COMMATS-Tally'!$A$2:$AN$46),ROW(AS18),COLUMN(AR18))/'Master Answer Key'!AT$396</f>
        <v>0.4516129032</v>
      </c>
      <c r="AT18" s="26">
        <f t="array" ref="AT18">INDEX(TRANSPOSE('COMMATS-Tally'!$A$2:$AN$46),ROW(AT18),COLUMN(AS18))/'Master Answer Key'!AU$396</f>
        <v>0.4150943396</v>
      </c>
      <c r="AU18" s="26"/>
      <c r="AV18" s="26"/>
      <c r="AW18" s="26"/>
      <c r="AX18" s="26"/>
      <c r="AY18" s="26"/>
      <c r="AZ18" s="26"/>
      <c r="BA18" s="26"/>
      <c r="BB18" s="26"/>
      <c r="BC18" s="26"/>
      <c r="BD18" s="26"/>
    </row>
    <row r="19">
      <c r="A19" s="48" t="s">
        <v>519</v>
      </c>
      <c r="B19" s="26">
        <f t="array" ref="B19">INDEX(TRANSPOSE('COMMATS-Tally'!$A$2:$AN$46),ROW(B19),COLUMN(A19))/'Master Answer Key'!C$396</f>
        <v>0.44</v>
      </c>
      <c r="C19" s="26">
        <f t="array" ref="C19">INDEX(TRANSPOSE('COMMATS-Tally'!$A$2:$AN$46),ROW(C19),COLUMN(B19))/'Master Answer Key'!D$396</f>
        <v>0.5</v>
      </c>
      <c r="D19" s="26">
        <f t="array" ref="D19">INDEX(TRANSPOSE('COMMATS-Tally'!$A$2:$AN$46),ROW(D19),COLUMN(C19))/'Master Answer Key'!E$396</f>
        <v>0.5416666667</v>
      </c>
      <c r="E19" s="26">
        <f t="array" ref="E19">INDEX(TRANSPOSE('COMMATS-Tally'!$A$2:$AN$46),ROW(E19),COLUMN(D19))/'Master Answer Key'!F$396</f>
        <v>0.4</v>
      </c>
      <c r="F19" s="26">
        <f t="array" ref="F19">INDEX(TRANSPOSE('COMMATS-Tally'!$A$2:$AN$46),ROW(F19),COLUMN(E19))/'Master Answer Key'!G$396</f>
        <v>0.7179487179</v>
      </c>
      <c r="G19" s="26">
        <f t="array" ref="G19">INDEX(TRANSPOSE('COMMATS-Tally'!$A$2:$AN$46),ROW(G19),COLUMN(F19))/'Master Answer Key'!H$396</f>
        <v>1</v>
      </c>
      <c r="H19" s="26">
        <f t="array" ref="H19">INDEX(TRANSPOSE('COMMATS-Tally'!$A$2:$AN$46),ROW(H19),COLUMN(G19))/'Master Answer Key'!I$396</f>
        <v>0.5185185185</v>
      </c>
      <c r="I19" s="26">
        <f t="array" ref="I19">INDEX(TRANSPOSE('COMMATS-Tally'!$A$2:$AN$46),ROW(I19),COLUMN(H19))/'Master Answer Key'!J$396</f>
        <v>0.4166666667</v>
      </c>
      <c r="J19" s="26">
        <f t="array" ref="J19">INDEX(TRANSPOSE('COMMATS-Tally'!$A$2:$AN$46),ROW(J19),COLUMN(I19))/'Master Answer Key'!K$396</f>
        <v>0.4285714286</v>
      </c>
      <c r="K19" s="26">
        <f t="array" ref="K19">INDEX(TRANSPOSE('COMMATS-Tally'!$A$2:$AN$46),ROW(K19),COLUMN(J19))/'Master Answer Key'!L$396</f>
        <v>0.3225806452</v>
      </c>
      <c r="L19" s="26">
        <f t="array" ref="L19">INDEX(TRANSPOSE('COMMATS-Tally'!$A$2:$AN$46),ROW(L19),COLUMN(K19))/'Master Answer Key'!M$396</f>
        <v>0.5</v>
      </c>
      <c r="M19" s="26">
        <f t="array" ref="M19">INDEX(TRANSPOSE('COMMATS-Tally'!$A$2:$AN$46),ROW(M19),COLUMN(L19))/'Master Answer Key'!N$396</f>
        <v>0.4578313253</v>
      </c>
      <c r="N19" s="26">
        <f t="array" ref="N19">INDEX(TRANSPOSE('COMMATS-Tally'!$A$2:$AN$46),ROW(N19),COLUMN(M19))/'Master Answer Key'!O$396</f>
        <v>0.5833333333</v>
      </c>
      <c r="O19" s="26">
        <f t="array" ref="O19">INDEX(TRANSPOSE('COMMATS-Tally'!$A$2:$AN$46),ROW(O19),COLUMN(N19))/'Master Answer Key'!P$396</f>
        <v>0.5</v>
      </c>
      <c r="P19" s="26">
        <f t="array" ref="P19">INDEX(TRANSPOSE('COMMATS-Tally'!$A$2:$AN$46),ROW(P19),COLUMN(O19))/'Master Answer Key'!Q$396</f>
        <v>0.8</v>
      </c>
      <c r="Q19" s="26">
        <f t="array" ref="Q19">INDEX(TRANSPOSE('COMMATS-Tally'!$A$2:$AN$46),ROW(Q19),COLUMN(P19))/'Master Answer Key'!R$396</f>
        <v>0.2142857143</v>
      </c>
      <c r="R19" s="26">
        <f t="array" ref="R19">INDEX(TRANSPOSE('COMMATS-Tally'!$A$2:$AN$46),ROW(R19),COLUMN(Q19))/'Master Answer Key'!S$396</f>
        <v>0.3636363636</v>
      </c>
      <c r="S19" s="26">
        <f t="array" ref="S19">INDEX(TRANSPOSE('COMMATS-Tally'!$A$2:$AN$46),ROW(S19),COLUMN(R19))/'Master Answer Key'!T$396</f>
        <v>0.5666666667</v>
      </c>
      <c r="T19" s="26">
        <f t="array" ref="T19">INDEX(TRANSPOSE('COMMATS-Tally'!$A$2:$AN$46),ROW(T19),COLUMN(S19))/'Master Answer Key'!U$396</f>
        <v>0.56</v>
      </c>
      <c r="U19" s="26">
        <f t="array" ref="U19">INDEX(TRANSPOSE('COMMATS-Tally'!$A$2:$AN$46),ROW(U19),COLUMN(T19))/'Master Answer Key'!V$396</f>
        <v>0.4285714286</v>
      </c>
      <c r="V19" s="26">
        <f t="array" ref="V19">INDEX(TRANSPOSE('COMMATS-Tally'!$A$2:$AN$46),ROW(V19),COLUMN(U19))/'Master Answer Key'!W$396</f>
        <v>0.35</v>
      </c>
      <c r="W19" s="26">
        <f t="array" ref="W19">INDEX(TRANSPOSE('COMMATS-Tally'!$A$2:$AN$46),ROW(W19),COLUMN(V19))/'Master Answer Key'!X$396</f>
        <v>0.3548387097</v>
      </c>
      <c r="X19" s="26">
        <f t="array" ref="X19">INDEX(TRANSPOSE('COMMATS-Tally'!$A$2:$AN$46),ROW(X19),COLUMN(W19))/'Master Answer Key'!Y$396</f>
        <v>0.5</v>
      </c>
      <c r="Y19" s="26">
        <f t="array" ref="Y19">INDEX(TRANSPOSE('COMMATS-Tally'!$A$2:$AN$46),ROW(Y19),COLUMN(X19))/'Master Answer Key'!Z$396</f>
        <v>0.2857142857</v>
      </c>
      <c r="Z19" s="26">
        <f t="array" ref="Z19">INDEX(TRANSPOSE('COMMATS-Tally'!$A$2:$AN$46),ROW(Z19),COLUMN(Y19))/'Master Answer Key'!AA$396</f>
        <v>0.3333333333</v>
      </c>
      <c r="AA19" s="26">
        <f t="array" ref="AA19">INDEX(TRANSPOSE('COMMATS-Tally'!$A$2:$AN$46),ROW(AA19),COLUMN(Z19))/'Master Answer Key'!AB$396</f>
        <v>0.4705882353</v>
      </c>
      <c r="AB19" s="26">
        <f t="array" ref="AB19">INDEX(TRANSPOSE('COMMATS-Tally'!$A$2:$AN$46),ROW(AB19),COLUMN(AA19))/'Master Answer Key'!AC$396</f>
        <v>0.5</v>
      </c>
      <c r="AC19" s="26">
        <f t="array" ref="AC19">INDEX(TRANSPOSE('COMMATS-Tally'!$A$2:$AN$46),ROW(AC19),COLUMN(AB19))/'Master Answer Key'!AD$396</f>
        <v>0.7857142857</v>
      </c>
      <c r="AD19" s="26" t="str">
        <f t="array" ref="AD19">INDEX(TRANSPOSE('COMMATS-Tally'!$A$2:$AN$46),ROW(AD19),COLUMN(AC19))/'Master Answer Key'!AE$396</f>
        <v>#DIV/0!</v>
      </c>
      <c r="AE19" s="26">
        <f t="array" ref="AE19">INDEX(TRANSPOSE('COMMATS-Tally'!$A$2:$AN$46),ROW(AE19),COLUMN(AD19))/'Master Answer Key'!AF$396</f>
        <v>0</v>
      </c>
      <c r="AF19" s="26">
        <f t="array" ref="AF19">INDEX(TRANSPOSE('COMMATS-Tally'!$A$2:$AN$46),ROW(AF19),COLUMN(AE19))/'Master Answer Key'!AG$396</f>
        <v>0.25</v>
      </c>
      <c r="AG19" s="26">
        <f t="array" ref="AG19">INDEX(TRANSPOSE('COMMATS-Tally'!$A$2:$AN$46),ROW(AG19),COLUMN(AF19))/'Master Answer Key'!AH$396</f>
        <v>0.3548387097</v>
      </c>
      <c r="AH19" s="26">
        <f t="array" ref="AH19">INDEX(TRANSPOSE('COMMATS-Tally'!$A$2:$AN$46),ROW(AH19),COLUMN(AG19))/'Master Answer Key'!AI$396</f>
        <v>0.5217391304</v>
      </c>
      <c r="AI19" s="26">
        <f t="array" ref="AI19">INDEX(TRANSPOSE('COMMATS-Tally'!$A$2:$AN$46),ROW(AI19),COLUMN(AH19))/'Master Answer Key'!AJ$396</f>
        <v>0.5</v>
      </c>
      <c r="AJ19" s="26">
        <f t="array" ref="AJ19">INDEX(TRANSPOSE('COMMATS-Tally'!$A$2:$AN$46),ROW(AJ19),COLUMN(AI19))/'Master Answer Key'!AK$396</f>
        <v>0.3928571429</v>
      </c>
      <c r="AK19" s="26">
        <f t="array" ref="AK19">INDEX(TRANSPOSE('COMMATS-Tally'!$A$2:$AN$46),ROW(AK19),COLUMN(AJ19))/'Master Answer Key'!AL$396</f>
        <v>0.9090909091</v>
      </c>
      <c r="AL19" s="26">
        <f t="array" ref="AL19">INDEX(TRANSPOSE('COMMATS-Tally'!$A$2:$AN$46),ROW(AL19),COLUMN(AK19))/'Master Answer Key'!AM$396</f>
        <v>0.5625</v>
      </c>
      <c r="AM19" s="26">
        <f t="array" ref="AM19">INDEX(TRANSPOSE('COMMATS-Tally'!$A$2:$AN$46),ROW(AM19),COLUMN(AL19))/'Master Answer Key'!AN$396</f>
        <v>0.3571428571</v>
      </c>
      <c r="AN19" s="26">
        <f t="array" ref="AN19">INDEX(TRANSPOSE('COMMATS-Tally'!$A$2:$AN$46),ROW(AN19),COLUMN(AM19))/'Master Answer Key'!AO$396</f>
        <v>0.4285714286</v>
      </c>
      <c r="AO19" s="26">
        <f t="array" ref="AO19">INDEX(TRANSPOSE('COMMATS-Tally'!$A$2:$AN$46),ROW(AO19),COLUMN(AN19))/'Master Answer Key'!AP$396</f>
        <v>0.5833333333</v>
      </c>
      <c r="AP19" s="26">
        <f t="array" ref="AP19">INDEX(TRANSPOSE('COMMATS-Tally'!$A$2:$AN$46),ROW(AP19),COLUMN(AO19))/'Master Answer Key'!AQ$396</f>
        <v>0.1111111111</v>
      </c>
      <c r="AQ19" s="26">
        <f t="array" ref="AQ19">INDEX(TRANSPOSE('COMMATS-Tally'!$A$2:$AN$46),ROW(AQ19),COLUMN(AP19))/'Master Answer Key'!AR$396</f>
        <v>0.3846153846</v>
      </c>
      <c r="AR19" s="26">
        <f t="array" ref="AR19">INDEX(TRANSPOSE('COMMATS-Tally'!$A$2:$AN$46),ROW(AR19),COLUMN(AQ19))/'Master Answer Key'!AS$396</f>
        <v>0.5</v>
      </c>
      <c r="AS19" s="26">
        <f t="array" ref="AS19">INDEX(TRANSPOSE('COMMATS-Tally'!$A$2:$AN$46),ROW(AS19),COLUMN(AR19))/'Master Answer Key'!AT$396</f>
        <v>0.4193548387</v>
      </c>
      <c r="AT19" s="26">
        <f t="array" ref="AT19">INDEX(TRANSPOSE('COMMATS-Tally'!$A$2:$AN$46),ROW(AT19),COLUMN(AS19))/'Master Answer Key'!AU$396</f>
        <v>0.3773584906</v>
      </c>
      <c r="AU19" s="26"/>
      <c r="AV19" s="26"/>
      <c r="AW19" s="26"/>
      <c r="AX19" s="26"/>
      <c r="AY19" s="26"/>
      <c r="AZ19" s="26"/>
      <c r="BA19" s="26"/>
      <c r="BB19" s="26"/>
      <c r="BC19" s="26"/>
      <c r="BD19" s="26"/>
    </row>
    <row r="20">
      <c r="A20" s="48" t="s">
        <v>520</v>
      </c>
      <c r="B20" s="26">
        <f t="array" ref="B20">INDEX(TRANSPOSE('COMMATS-Tally'!$A$2:$AN$46),ROW(B20),COLUMN(A20))/'Master Answer Key'!C$396</f>
        <v>0.76</v>
      </c>
      <c r="C20" s="26">
        <f t="array" ref="C20">INDEX(TRANSPOSE('COMMATS-Tally'!$A$2:$AN$46),ROW(C20),COLUMN(B20))/'Master Answer Key'!D$396</f>
        <v>0.7857142857</v>
      </c>
      <c r="D20" s="26">
        <f t="array" ref="D20">INDEX(TRANSPOSE('COMMATS-Tally'!$A$2:$AN$46),ROW(D20),COLUMN(C20))/'Master Answer Key'!E$396</f>
        <v>0.7083333333</v>
      </c>
      <c r="E20" s="26">
        <f t="array" ref="E20">INDEX(TRANSPOSE('COMMATS-Tally'!$A$2:$AN$46),ROW(E20),COLUMN(D20))/'Master Answer Key'!F$396</f>
        <v>0.82</v>
      </c>
      <c r="F20" s="26">
        <f t="array" ref="F20">INDEX(TRANSPOSE('COMMATS-Tally'!$A$2:$AN$46),ROW(F20),COLUMN(E20))/'Master Answer Key'!G$396</f>
        <v>0.7435897436</v>
      </c>
      <c r="G20" s="26">
        <f t="array" ref="G20">INDEX(TRANSPOSE('COMMATS-Tally'!$A$2:$AN$46),ROW(G20),COLUMN(F20))/'Master Answer Key'!H$396</f>
        <v>1</v>
      </c>
      <c r="H20" s="26">
        <f t="array" ref="H20">INDEX(TRANSPOSE('COMMATS-Tally'!$A$2:$AN$46),ROW(H20),COLUMN(G20))/'Master Answer Key'!I$396</f>
        <v>0.8148148148</v>
      </c>
      <c r="I20" s="26">
        <f t="array" ref="I20">INDEX(TRANSPOSE('COMMATS-Tally'!$A$2:$AN$46),ROW(I20),COLUMN(H20))/'Master Answer Key'!J$396</f>
        <v>0.7916666667</v>
      </c>
      <c r="J20" s="26">
        <f t="array" ref="J20">INDEX(TRANSPOSE('COMMATS-Tally'!$A$2:$AN$46),ROW(J20),COLUMN(I20))/'Master Answer Key'!K$396</f>
        <v>0.7428571429</v>
      </c>
      <c r="K20" s="26">
        <f t="array" ref="K20">INDEX(TRANSPOSE('COMMATS-Tally'!$A$2:$AN$46),ROW(K20),COLUMN(J20))/'Master Answer Key'!L$396</f>
        <v>0.5161290323</v>
      </c>
      <c r="L20" s="26">
        <f t="array" ref="L20">INDEX(TRANSPOSE('COMMATS-Tally'!$A$2:$AN$46),ROW(L20),COLUMN(K20))/'Master Answer Key'!M$396</f>
        <v>0.7857142857</v>
      </c>
      <c r="M20" s="26">
        <f t="array" ref="M20">INDEX(TRANSPOSE('COMMATS-Tally'!$A$2:$AN$46),ROW(M20),COLUMN(L20))/'Master Answer Key'!N$396</f>
        <v>0.8072289157</v>
      </c>
      <c r="N20" s="26">
        <f t="array" ref="N20">INDEX(TRANSPOSE('COMMATS-Tally'!$A$2:$AN$46),ROW(N20),COLUMN(M20))/'Master Answer Key'!O$396</f>
        <v>0.8333333333</v>
      </c>
      <c r="O20" s="26">
        <f t="array" ref="O20">INDEX(TRANSPOSE('COMMATS-Tally'!$A$2:$AN$46),ROW(O20),COLUMN(N20))/'Master Answer Key'!P$396</f>
        <v>0.7</v>
      </c>
      <c r="P20" s="26">
        <f t="array" ref="P20">INDEX(TRANSPOSE('COMMATS-Tally'!$A$2:$AN$46),ROW(P20),COLUMN(O20))/'Master Answer Key'!Q$396</f>
        <v>0.8</v>
      </c>
      <c r="Q20" s="26">
        <f t="array" ref="Q20">INDEX(TRANSPOSE('COMMATS-Tally'!$A$2:$AN$46),ROW(Q20),COLUMN(P20))/'Master Answer Key'!R$396</f>
        <v>0.5</v>
      </c>
      <c r="R20" s="26">
        <f t="array" ref="R20">INDEX(TRANSPOSE('COMMATS-Tally'!$A$2:$AN$46),ROW(R20),COLUMN(Q20))/'Master Answer Key'!S$396</f>
        <v>0.6363636364</v>
      </c>
      <c r="S20" s="26">
        <f t="array" ref="S20">INDEX(TRANSPOSE('COMMATS-Tally'!$A$2:$AN$46),ROW(S20),COLUMN(R20))/'Master Answer Key'!T$396</f>
        <v>0.7666666667</v>
      </c>
      <c r="T20" s="26">
        <f t="array" ref="T20">INDEX(TRANSPOSE('COMMATS-Tally'!$A$2:$AN$46),ROW(T20),COLUMN(S20))/'Master Answer Key'!U$396</f>
        <v>0.84</v>
      </c>
      <c r="U20" s="26">
        <f t="array" ref="U20">INDEX(TRANSPOSE('COMMATS-Tally'!$A$2:$AN$46),ROW(U20),COLUMN(T20))/'Master Answer Key'!V$396</f>
        <v>0.6571428571</v>
      </c>
      <c r="V20" s="26">
        <f t="array" ref="V20">INDEX(TRANSPOSE('COMMATS-Tally'!$A$2:$AN$46),ROW(V20),COLUMN(U20))/'Master Answer Key'!W$396</f>
        <v>0.6</v>
      </c>
      <c r="W20" s="26">
        <f t="array" ref="W20">INDEX(TRANSPOSE('COMMATS-Tally'!$A$2:$AN$46),ROW(W20),COLUMN(V20))/'Master Answer Key'!X$396</f>
        <v>0.4838709677</v>
      </c>
      <c r="X20" s="26">
        <f t="array" ref="X20">INDEX(TRANSPOSE('COMMATS-Tally'!$A$2:$AN$46),ROW(X20),COLUMN(W20))/'Master Answer Key'!Y$396</f>
        <v>0.875</v>
      </c>
      <c r="Y20" s="26">
        <f t="array" ref="Y20">INDEX(TRANSPOSE('COMMATS-Tally'!$A$2:$AN$46),ROW(Y20),COLUMN(X20))/'Master Answer Key'!Z$396</f>
        <v>0.5714285714</v>
      </c>
      <c r="Z20" s="26">
        <f t="array" ref="Z20">INDEX(TRANSPOSE('COMMATS-Tally'!$A$2:$AN$46),ROW(Z20),COLUMN(Y20))/'Master Answer Key'!AA$396</f>
        <v>0.5416666667</v>
      </c>
      <c r="AA20" s="26">
        <f t="array" ref="AA20">INDEX(TRANSPOSE('COMMATS-Tally'!$A$2:$AN$46),ROW(AA20),COLUMN(Z20))/'Master Answer Key'!AB$396</f>
        <v>0.5588235294</v>
      </c>
      <c r="AB20" s="26">
        <f t="array" ref="AB20">INDEX(TRANSPOSE('COMMATS-Tally'!$A$2:$AN$46),ROW(AB20),COLUMN(AA20))/'Master Answer Key'!AC$396</f>
        <v>0.5</v>
      </c>
      <c r="AC20" s="26">
        <f t="array" ref="AC20">INDEX(TRANSPOSE('COMMATS-Tally'!$A$2:$AN$46),ROW(AC20),COLUMN(AB20))/'Master Answer Key'!AD$396</f>
        <v>0.6071428571</v>
      </c>
      <c r="AD20" s="26" t="str">
        <f t="array" ref="AD20">INDEX(TRANSPOSE('COMMATS-Tally'!$A$2:$AN$46),ROW(AD20),COLUMN(AC20))/'Master Answer Key'!AE$396</f>
        <v>#DIV/0!</v>
      </c>
      <c r="AE20" s="26">
        <f t="array" ref="AE20">INDEX(TRANSPOSE('COMMATS-Tally'!$A$2:$AN$46),ROW(AE20),COLUMN(AD20))/'Master Answer Key'!AF$396</f>
        <v>1</v>
      </c>
      <c r="AF20" s="26">
        <f t="array" ref="AF20">INDEX(TRANSPOSE('COMMATS-Tally'!$A$2:$AN$46),ROW(AF20),COLUMN(AE20))/'Master Answer Key'!AG$396</f>
        <v>0.75</v>
      </c>
      <c r="AG20" s="26">
        <f t="array" ref="AG20">INDEX(TRANSPOSE('COMMATS-Tally'!$A$2:$AN$46),ROW(AG20),COLUMN(AF20))/'Master Answer Key'!AH$396</f>
        <v>0.4516129032</v>
      </c>
      <c r="AH20" s="26">
        <f t="array" ref="AH20">INDEX(TRANSPOSE('COMMATS-Tally'!$A$2:$AN$46),ROW(AH20),COLUMN(AG20))/'Master Answer Key'!AI$396</f>
        <v>0.8695652174</v>
      </c>
      <c r="AI20" s="26">
        <f t="array" ref="AI20">INDEX(TRANSPOSE('COMMATS-Tally'!$A$2:$AN$46),ROW(AI20),COLUMN(AH20))/'Master Answer Key'!AJ$396</f>
        <v>0.75</v>
      </c>
      <c r="AJ20" s="26">
        <f t="array" ref="AJ20">INDEX(TRANSPOSE('COMMATS-Tally'!$A$2:$AN$46),ROW(AJ20),COLUMN(AI20))/'Master Answer Key'!AK$396</f>
        <v>0.8928571429</v>
      </c>
      <c r="AK20" s="26">
        <f t="array" ref="AK20">INDEX(TRANSPOSE('COMMATS-Tally'!$A$2:$AN$46),ROW(AK20),COLUMN(AJ20))/'Master Answer Key'!AL$396</f>
        <v>0.6363636364</v>
      </c>
      <c r="AL20" s="26">
        <f t="array" ref="AL20">INDEX(TRANSPOSE('COMMATS-Tally'!$A$2:$AN$46),ROW(AL20),COLUMN(AK20))/'Master Answer Key'!AM$396</f>
        <v>0.8125</v>
      </c>
      <c r="AM20" s="26">
        <f t="array" ref="AM20">INDEX(TRANSPOSE('COMMATS-Tally'!$A$2:$AN$46),ROW(AM20),COLUMN(AL20))/'Master Answer Key'!AN$396</f>
        <v>0.8571428571</v>
      </c>
      <c r="AN20" s="26">
        <f t="array" ref="AN20">INDEX(TRANSPOSE('COMMATS-Tally'!$A$2:$AN$46),ROW(AN20),COLUMN(AM20))/'Master Answer Key'!AO$396</f>
        <v>0.5714285714</v>
      </c>
      <c r="AO20" s="26">
        <f t="array" ref="AO20">INDEX(TRANSPOSE('COMMATS-Tally'!$A$2:$AN$46),ROW(AO20),COLUMN(AN20))/'Master Answer Key'!AP$396</f>
        <v>0.9166666667</v>
      </c>
      <c r="AP20" s="26">
        <f t="array" ref="AP20">INDEX(TRANSPOSE('COMMATS-Tally'!$A$2:$AN$46),ROW(AP20),COLUMN(AO20))/'Master Answer Key'!AQ$396</f>
        <v>0.4444444444</v>
      </c>
      <c r="AQ20" s="26">
        <f t="array" ref="AQ20">INDEX(TRANSPOSE('COMMATS-Tally'!$A$2:$AN$46),ROW(AQ20),COLUMN(AP20))/'Master Answer Key'!AR$396</f>
        <v>0.9230769231</v>
      </c>
      <c r="AR20" s="26">
        <f t="array" ref="AR20">INDEX(TRANSPOSE('COMMATS-Tally'!$A$2:$AN$46),ROW(AR20),COLUMN(AQ20))/'Master Answer Key'!AS$396</f>
        <v>0.6666666667</v>
      </c>
      <c r="AS20" s="26">
        <f t="array" ref="AS20">INDEX(TRANSPOSE('COMMATS-Tally'!$A$2:$AN$46),ROW(AS20),COLUMN(AR20))/'Master Answer Key'!AT$396</f>
        <v>0.7419354839</v>
      </c>
      <c r="AT20" s="26">
        <f t="array" ref="AT20">INDEX(TRANSPOSE('COMMATS-Tally'!$A$2:$AN$46),ROW(AT20),COLUMN(AS20))/'Master Answer Key'!AU$396</f>
        <v>0.641509434</v>
      </c>
      <c r="AU20" s="26"/>
      <c r="AV20" s="26"/>
      <c r="AW20" s="26"/>
      <c r="AX20" s="26"/>
      <c r="AY20" s="26"/>
      <c r="AZ20" s="26"/>
      <c r="BA20" s="26"/>
      <c r="BB20" s="26"/>
      <c r="BC20" s="26"/>
      <c r="BD20" s="26"/>
    </row>
    <row r="21">
      <c r="A21" s="48" t="s">
        <v>521</v>
      </c>
      <c r="B21" s="26">
        <f t="array" ref="B21">INDEX(TRANSPOSE('COMMATS-Tally'!$A$2:$AN$46),ROW(B21),COLUMN(A21))/'Master Answer Key'!C$396</f>
        <v>0.68</v>
      </c>
      <c r="C21" s="26">
        <f t="array" ref="C21">INDEX(TRANSPOSE('COMMATS-Tally'!$A$2:$AN$46),ROW(C21),COLUMN(B21))/'Master Answer Key'!D$396</f>
        <v>1</v>
      </c>
      <c r="D21" s="26">
        <f t="array" ref="D21">INDEX(TRANSPOSE('COMMATS-Tally'!$A$2:$AN$46),ROW(D21),COLUMN(C21))/'Master Answer Key'!E$396</f>
        <v>0.9166666667</v>
      </c>
      <c r="E21" s="26">
        <f t="array" ref="E21">INDEX(TRANSPOSE('COMMATS-Tally'!$A$2:$AN$46),ROW(E21),COLUMN(D21))/'Master Answer Key'!F$396</f>
        <v>0.76</v>
      </c>
      <c r="F21" s="26">
        <f t="array" ref="F21">INDEX(TRANSPOSE('COMMATS-Tally'!$A$2:$AN$46),ROW(F21),COLUMN(E21))/'Master Answer Key'!G$396</f>
        <v>0.9230769231</v>
      </c>
      <c r="G21" s="26">
        <f t="array" ref="G21">INDEX(TRANSPOSE('COMMATS-Tally'!$A$2:$AN$46),ROW(G21),COLUMN(F21))/'Master Answer Key'!H$396</f>
        <v>1</v>
      </c>
      <c r="H21" s="26">
        <f t="array" ref="H21">INDEX(TRANSPOSE('COMMATS-Tally'!$A$2:$AN$46),ROW(H21),COLUMN(G21))/'Master Answer Key'!I$396</f>
        <v>0.962962963</v>
      </c>
      <c r="I21" s="26">
        <f t="array" ref="I21">INDEX(TRANSPOSE('COMMATS-Tally'!$A$2:$AN$46),ROW(I21),COLUMN(H21))/'Master Answer Key'!J$396</f>
        <v>0.75</v>
      </c>
      <c r="J21" s="26">
        <f t="array" ref="J21">INDEX(TRANSPOSE('COMMATS-Tally'!$A$2:$AN$46),ROW(J21),COLUMN(I21))/'Master Answer Key'!K$396</f>
        <v>0.6571428571</v>
      </c>
      <c r="K21" s="26">
        <f t="array" ref="K21">INDEX(TRANSPOSE('COMMATS-Tally'!$A$2:$AN$46),ROW(K21),COLUMN(J21))/'Master Answer Key'!L$396</f>
        <v>0.7419354839</v>
      </c>
      <c r="L21" s="26">
        <f t="array" ref="L21">INDEX(TRANSPOSE('COMMATS-Tally'!$A$2:$AN$46),ROW(L21),COLUMN(K21))/'Master Answer Key'!M$396</f>
        <v>0.7857142857</v>
      </c>
      <c r="M21" s="26">
        <f t="array" ref="M21">INDEX(TRANSPOSE('COMMATS-Tally'!$A$2:$AN$46),ROW(M21),COLUMN(L21))/'Master Answer Key'!N$396</f>
        <v>0.7590361446</v>
      </c>
      <c r="N21" s="26">
        <f t="array" ref="N21">INDEX(TRANSPOSE('COMMATS-Tally'!$A$2:$AN$46),ROW(N21),COLUMN(M21))/'Master Answer Key'!O$396</f>
        <v>1</v>
      </c>
      <c r="O21" s="26">
        <f t="array" ref="O21">INDEX(TRANSPOSE('COMMATS-Tally'!$A$2:$AN$46),ROW(O21),COLUMN(N21))/'Master Answer Key'!P$396</f>
        <v>0.7</v>
      </c>
      <c r="P21" s="26">
        <f t="array" ref="P21">INDEX(TRANSPOSE('COMMATS-Tally'!$A$2:$AN$46),ROW(P21),COLUMN(O21))/'Master Answer Key'!Q$396</f>
        <v>1</v>
      </c>
      <c r="Q21" s="26">
        <f t="array" ref="Q21">INDEX(TRANSPOSE('COMMATS-Tally'!$A$2:$AN$46),ROW(Q21),COLUMN(P21))/'Master Answer Key'!R$396</f>
        <v>0.7857142857</v>
      </c>
      <c r="R21" s="26">
        <f t="array" ref="R21">INDEX(TRANSPOSE('COMMATS-Tally'!$A$2:$AN$46),ROW(R21),COLUMN(Q21))/'Master Answer Key'!S$396</f>
        <v>0.9090909091</v>
      </c>
      <c r="S21" s="26">
        <f t="array" ref="S21">INDEX(TRANSPOSE('COMMATS-Tally'!$A$2:$AN$46),ROW(S21),COLUMN(R21))/'Master Answer Key'!T$396</f>
        <v>0.7666666667</v>
      </c>
      <c r="T21" s="26">
        <f t="array" ref="T21">INDEX(TRANSPOSE('COMMATS-Tally'!$A$2:$AN$46),ROW(T21),COLUMN(S21))/'Master Answer Key'!U$396</f>
        <v>0.84</v>
      </c>
      <c r="U21" s="26">
        <f t="array" ref="U21">INDEX(TRANSPOSE('COMMATS-Tally'!$A$2:$AN$46),ROW(U21),COLUMN(T21))/'Master Answer Key'!V$396</f>
        <v>0.8571428571</v>
      </c>
      <c r="V21" s="26">
        <f t="array" ref="V21">INDEX(TRANSPOSE('COMMATS-Tally'!$A$2:$AN$46),ROW(V21),COLUMN(U21))/'Master Answer Key'!W$396</f>
        <v>0.85</v>
      </c>
      <c r="W21" s="26">
        <f t="array" ref="W21">INDEX(TRANSPOSE('COMMATS-Tally'!$A$2:$AN$46),ROW(W21),COLUMN(V21))/'Master Answer Key'!X$396</f>
        <v>0.8387096774</v>
      </c>
      <c r="X21" s="26">
        <f t="array" ref="X21">INDEX(TRANSPOSE('COMMATS-Tally'!$A$2:$AN$46),ROW(X21),COLUMN(W21))/'Master Answer Key'!Y$396</f>
        <v>0.875</v>
      </c>
      <c r="Y21" s="26">
        <f t="array" ref="Y21">INDEX(TRANSPOSE('COMMATS-Tally'!$A$2:$AN$46),ROW(Y21),COLUMN(X21))/'Master Answer Key'!Z$396</f>
        <v>0.7142857143</v>
      </c>
      <c r="Z21" s="26">
        <f t="array" ref="Z21">INDEX(TRANSPOSE('COMMATS-Tally'!$A$2:$AN$46),ROW(Z21),COLUMN(Y21))/'Master Answer Key'!AA$396</f>
        <v>0.7083333333</v>
      </c>
      <c r="AA21" s="26">
        <f t="array" ref="AA21">INDEX(TRANSPOSE('COMMATS-Tally'!$A$2:$AN$46),ROW(AA21),COLUMN(Z21))/'Master Answer Key'!AB$396</f>
        <v>0.7941176471</v>
      </c>
      <c r="AB21" s="26">
        <f t="array" ref="AB21">INDEX(TRANSPOSE('COMMATS-Tally'!$A$2:$AN$46),ROW(AB21),COLUMN(AA21))/'Master Answer Key'!AC$396</f>
        <v>0.8333333333</v>
      </c>
      <c r="AC21" s="26">
        <f t="array" ref="AC21">INDEX(TRANSPOSE('COMMATS-Tally'!$A$2:$AN$46),ROW(AC21),COLUMN(AB21))/'Master Answer Key'!AD$396</f>
        <v>0.8214285714</v>
      </c>
      <c r="AD21" s="26" t="str">
        <f t="array" ref="AD21">INDEX(TRANSPOSE('COMMATS-Tally'!$A$2:$AN$46),ROW(AD21),COLUMN(AC21))/'Master Answer Key'!AE$396</f>
        <v>#DIV/0!</v>
      </c>
      <c r="AE21" s="26">
        <f t="array" ref="AE21">INDEX(TRANSPOSE('COMMATS-Tally'!$A$2:$AN$46),ROW(AE21),COLUMN(AD21))/'Master Answer Key'!AF$396</f>
        <v>1</v>
      </c>
      <c r="AF21" s="26">
        <f t="array" ref="AF21">INDEX(TRANSPOSE('COMMATS-Tally'!$A$2:$AN$46),ROW(AF21),COLUMN(AE21))/'Master Answer Key'!AG$396</f>
        <v>0.8333333333</v>
      </c>
      <c r="AG21" s="26">
        <f t="array" ref="AG21">INDEX(TRANSPOSE('COMMATS-Tally'!$A$2:$AN$46),ROW(AG21),COLUMN(AF21))/'Master Answer Key'!AH$396</f>
        <v>0.8064516129</v>
      </c>
      <c r="AH21" s="26">
        <f t="array" ref="AH21">INDEX(TRANSPOSE('COMMATS-Tally'!$A$2:$AN$46),ROW(AH21),COLUMN(AG21))/'Master Answer Key'!AI$396</f>
        <v>0.7826086957</v>
      </c>
      <c r="AI21" s="26">
        <f t="array" ref="AI21">INDEX(TRANSPOSE('COMMATS-Tally'!$A$2:$AN$46),ROW(AI21),COLUMN(AH21))/'Master Answer Key'!AJ$396</f>
        <v>0.875</v>
      </c>
      <c r="AJ21" s="26">
        <f t="array" ref="AJ21">INDEX(TRANSPOSE('COMMATS-Tally'!$A$2:$AN$46),ROW(AJ21),COLUMN(AI21))/'Master Answer Key'!AK$396</f>
        <v>0.8571428571</v>
      </c>
      <c r="AK21" s="26">
        <f t="array" ref="AK21">INDEX(TRANSPOSE('COMMATS-Tally'!$A$2:$AN$46),ROW(AK21),COLUMN(AJ21))/'Master Answer Key'!AL$396</f>
        <v>0.9090909091</v>
      </c>
      <c r="AL21" s="26">
        <f t="array" ref="AL21">INDEX(TRANSPOSE('COMMATS-Tally'!$A$2:$AN$46),ROW(AL21),COLUMN(AK21))/'Master Answer Key'!AM$396</f>
        <v>0.875</v>
      </c>
      <c r="AM21" s="26">
        <f t="array" ref="AM21">INDEX(TRANSPOSE('COMMATS-Tally'!$A$2:$AN$46),ROW(AM21),COLUMN(AL21))/'Master Answer Key'!AN$396</f>
        <v>0.8571428571</v>
      </c>
      <c r="AN21" s="26">
        <f t="array" ref="AN21">INDEX(TRANSPOSE('COMMATS-Tally'!$A$2:$AN$46),ROW(AN21),COLUMN(AM21))/'Master Answer Key'!AO$396</f>
        <v>0.8571428571</v>
      </c>
      <c r="AO21" s="26">
        <f t="array" ref="AO21">INDEX(TRANSPOSE('COMMATS-Tally'!$A$2:$AN$46),ROW(AO21),COLUMN(AN21))/'Master Answer Key'!AP$396</f>
        <v>0.8333333333</v>
      </c>
      <c r="AP21" s="26">
        <f t="array" ref="AP21">INDEX(TRANSPOSE('COMMATS-Tally'!$A$2:$AN$46),ROW(AP21),COLUMN(AO21))/'Master Answer Key'!AQ$396</f>
        <v>0.6666666667</v>
      </c>
      <c r="AQ21" s="26">
        <f t="array" ref="AQ21">INDEX(TRANSPOSE('COMMATS-Tally'!$A$2:$AN$46),ROW(AQ21),COLUMN(AP21))/'Master Answer Key'!AR$396</f>
        <v>0.8461538462</v>
      </c>
      <c r="AR21" s="26">
        <f t="array" ref="AR21">INDEX(TRANSPOSE('COMMATS-Tally'!$A$2:$AN$46),ROW(AR21),COLUMN(AQ21))/'Master Answer Key'!AS$396</f>
        <v>0.5</v>
      </c>
      <c r="AS21" s="26">
        <f t="array" ref="AS21">INDEX(TRANSPOSE('COMMATS-Tally'!$A$2:$AN$46),ROW(AS21),COLUMN(AR21))/'Master Answer Key'!AT$396</f>
        <v>0.7419354839</v>
      </c>
      <c r="AT21" s="26">
        <f t="array" ref="AT21">INDEX(TRANSPOSE('COMMATS-Tally'!$A$2:$AN$46),ROW(AT21),COLUMN(AS21))/'Master Answer Key'!AU$396</f>
        <v>0.7735849057</v>
      </c>
      <c r="AU21" s="26"/>
      <c r="AV21" s="26"/>
      <c r="AW21" s="26"/>
      <c r="AX21" s="26"/>
      <c r="AY21" s="26"/>
      <c r="AZ21" s="26"/>
      <c r="BA21" s="26"/>
      <c r="BB21" s="26"/>
      <c r="BC21" s="26"/>
      <c r="BD21" s="26"/>
    </row>
    <row r="22">
      <c r="A22" s="48" t="s">
        <v>522</v>
      </c>
      <c r="B22" s="26">
        <f t="array" ref="B22">INDEX(TRANSPOSE('COMMATS-Tally'!$A$2:$AN$46),ROW(B22),COLUMN(A22))/'Master Answer Key'!C$396</f>
        <v>0.84</v>
      </c>
      <c r="C22" s="26">
        <f t="array" ref="C22">INDEX(TRANSPOSE('COMMATS-Tally'!$A$2:$AN$46),ROW(C22),COLUMN(B22))/'Master Answer Key'!D$396</f>
        <v>1</v>
      </c>
      <c r="D22" s="26">
        <f t="array" ref="D22">INDEX(TRANSPOSE('COMMATS-Tally'!$A$2:$AN$46),ROW(D22),COLUMN(C22))/'Master Answer Key'!E$396</f>
        <v>0.9583333333</v>
      </c>
      <c r="E22" s="26">
        <f t="array" ref="E22">INDEX(TRANSPOSE('COMMATS-Tally'!$A$2:$AN$46),ROW(E22),COLUMN(D22))/'Master Answer Key'!F$396</f>
        <v>0.9</v>
      </c>
      <c r="F22" s="26">
        <f t="array" ref="F22">INDEX(TRANSPOSE('COMMATS-Tally'!$A$2:$AN$46),ROW(F22),COLUMN(E22))/'Master Answer Key'!G$396</f>
        <v>0.8717948718</v>
      </c>
      <c r="G22" s="26">
        <f t="array" ref="G22">INDEX(TRANSPOSE('COMMATS-Tally'!$A$2:$AN$46),ROW(G22),COLUMN(F22))/'Master Answer Key'!H$396</f>
        <v>1</v>
      </c>
      <c r="H22" s="26">
        <f t="array" ref="H22">INDEX(TRANSPOSE('COMMATS-Tally'!$A$2:$AN$46),ROW(H22),COLUMN(G22))/'Master Answer Key'!I$396</f>
        <v>0.9259259259</v>
      </c>
      <c r="I22" s="26">
        <f t="array" ref="I22">INDEX(TRANSPOSE('COMMATS-Tally'!$A$2:$AN$46),ROW(I22),COLUMN(H22))/'Master Answer Key'!J$396</f>
        <v>0.8333333333</v>
      </c>
      <c r="J22" s="26">
        <f t="array" ref="J22">INDEX(TRANSPOSE('COMMATS-Tally'!$A$2:$AN$46),ROW(J22),COLUMN(I22))/'Master Answer Key'!K$396</f>
        <v>0.8</v>
      </c>
      <c r="K22" s="26">
        <f t="array" ref="K22">INDEX(TRANSPOSE('COMMATS-Tally'!$A$2:$AN$46),ROW(K22),COLUMN(J22))/'Master Answer Key'!L$396</f>
        <v>0.7096774194</v>
      </c>
      <c r="L22" s="26">
        <f t="array" ref="L22">INDEX(TRANSPOSE('COMMATS-Tally'!$A$2:$AN$46),ROW(L22),COLUMN(K22))/'Master Answer Key'!M$396</f>
        <v>1</v>
      </c>
      <c r="M22" s="26">
        <f t="array" ref="M22">INDEX(TRANSPOSE('COMMATS-Tally'!$A$2:$AN$46),ROW(M22),COLUMN(L22))/'Master Answer Key'!N$396</f>
        <v>0.7831325301</v>
      </c>
      <c r="N22" s="26">
        <f t="array" ref="N22">INDEX(TRANSPOSE('COMMATS-Tally'!$A$2:$AN$46),ROW(N22),COLUMN(M22))/'Master Answer Key'!O$396</f>
        <v>0.9166666667</v>
      </c>
      <c r="O22" s="26">
        <f t="array" ref="O22">INDEX(TRANSPOSE('COMMATS-Tally'!$A$2:$AN$46),ROW(O22),COLUMN(N22))/'Master Answer Key'!P$396</f>
        <v>0.6</v>
      </c>
      <c r="P22" s="26">
        <f t="array" ref="P22">INDEX(TRANSPOSE('COMMATS-Tally'!$A$2:$AN$46),ROW(P22),COLUMN(O22))/'Master Answer Key'!Q$396</f>
        <v>1</v>
      </c>
      <c r="Q22" s="26">
        <f t="array" ref="Q22">INDEX(TRANSPOSE('COMMATS-Tally'!$A$2:$AN$46),ROW(Q22),COLUMN(P22))/'Master Answer Key'!R$396</f>
        <v>0.9285714286</v>
      </c>
      <c r="R22" s="26">
        <f t="array" ref="R22">INDEX(TRANSPOSE('COMMATS-Tally'!$A$2:$AN$46),ROW(R22),COLUMN(Q22))/'Master Answer Key'!S$396</f>
        <v>0.7272727273</v>
      </c>
      <c r="S22" s="26">
        <f t="array" ref="S22">INDEX(TRANSPOSE('COMMATS-Tally'!$A$2:$AN$46),ROW(S22),COLUMN(R22))/'Master Answer Key'!T$396</f>
        <v>0.7333333333</v>
      </c>
      <c r="T22" s="26">
        <f t="array" ref="T22">INDEX(TRANSPOSE('COMMATS-Tally'!$A$2:$AN$46),ROW(T22),COLUMN(S22))/'Master Answer Key'!U$396</f>
        <v>0.72</v>
      </c>
      <c r="U22" s="26">
        <f t="array" ref="U22">INDEX(TRANSPOSE('COMMATS-Tally'!$A$2:$AN$46),ROW(U22),COLUMN(T22))/'Master Answer Key'!V$396</f>
        <v>0.8857142857</v>
      </c>
      <c r="V22" s="26">
        <f t="array" ref="V22">INDEX(TRANSPOSE('COMMATS-Tally'!$A$2:$AN$46),ROW(V22),COLUMN(U22))/'Master Answer Key'!W$396</f>
        <v>0.7</v>
      </c>
      <c r="W22" s="26">
        <f t="array" ref="W22">INDEX(TRANSPOSE('COMMATS-Tally'!$A$2:$AN$46),ROW(W22),COLUMN(V22))/'Master Answer Key'!X$396</f>
        <v>0.8387096774</v>
      </c>
      <c r="X22" s="26">
        <f t="array" ref="X22">INDEX(TRANSPOSE('COMMATS-Tally'!$A$2:$AN$46),ROW(X22),COLUMN(W22))/'Master Answer Key'!Y$396</f>
        <v>0.6875</v>
      </c>
      <c r="Y22" s="26">
        <f t="array" ref="Y22">INDEX(TRANSPOSE('COMMATS-Tally'!$A$2:$AN$46),ROW(Y22),COLUMN(X22))/'Master Answer Key'!Z$396</f>
        <v>0.7142857143</v>
      </c>
      <c r="Z22" s="26">
        <f t="array" ref="Z22">INDEX(TRANSPOSE('COMMATS-Tally'!$A$2:$AN$46),ROW(Z22),COLUMN(Y22))/'Master Answer Key'!AA$396</f>
        <v>0.8333333333</v>
      </c>
      <c r="AA22" s="26">
        <f t="array" ref="AA22">INDEX(TRANSPOSE('COMMATS-Tally'!$A$2:$AN$46),ROW(AA22),COLUMN(Z22))/'Master Answer Key'!AB$396</f>
        <v>0.8529411765</v>
      </c>
      <c r="AB22" s="26">
        <f t="array" ref="AB22">INDEX(TRANSPOSE('COMMATS-Tally'!$A$2:$AN$46),ROW(AB22),COLUMN(AA22))/'Master Answer Key'!AC$396</f>
        <v>0.8333333333</v>
      </c>
      <c r="AC22" s="26">
        <f t="array" ref="AC22">INDEX(TRANSPOSE('COMMATS-Tally'!$A$2:$AN$46),ROW(AC22),COLUMN(AB22))/'Master Answer Key'!AD$396</f>
        <v>0.6785714286</v>
      </c>
      <c r="AD22" s="26" t="str">
        <f t="array" ref="AD22">INDEX(TRANSPOSE('COMMATS-Tally'!$A$2:$AN$46),ROW(AD22),COLUMN(AC22))/'Master Answer Key'!AE$396</f>
        <v>#DIV/0!</v>
      </c>
      <c r="AE22" s="26">
        <f t="array" ref="AE22">INDEX(TRANSPOSE('COMMATS-Tally'!$A$2:$AN$46),ROW(AE22),COLUMN(AD22))/'Master Answer Key'!AF$396</f>
        <v>1</v>
      </c>
      <c r="AF22" s="26">
        <f t="array" ref="AF22">INDEX(TRANSPOSE('COMMATS-Tally'!$A$2:$AN$46),ROW(AF22),COLUMN(AE22))/'Master Answer Key'!AG$396</f>
        <v>0.8333333333</v>
      </c>
      <c r="AG22" s="26">
        <f t="array" ref="AG22">INDEX(TRANSPOSE('COMMATS-Tally'!$A$2:$AN$46),ROW(AG22),COLUMN(AF22))/'Master Answer Key'!AH$396</f>
        <v>0.7419354839</v>
      </c>
      <c r="AH22" s="26">
        <f t="array" ref="AH22">INDEX(TRANSPOSE('COMMATS-Tally'!$A$2:$AN$46),ROW(AH22),COLUMN(AG22))/'Master Answer Key'!AI$396</f>
        <v>0.6956521739</v>
      </c>
      <c r="AI22" s="26">
        <f t="array" ref="AI22">INDEX(TRANSPOSE('COMMATS-Tally'!$A$2:$AN$46),ROW(AI22),COLUMN(AH22))/'Master Answer Key'!AJ$396</f>
        <v>0.75</v>
      </c>
      <c r="AJ22" s="26">
        <f t="array" ref="AJ22">INDEX(TRANSPOSE('COMMATS-Tally'!$A$2:$AN$46),ROW(AJ22),COLUMN(AI22))/'Master Answer Key'!AK$396</f>
        <v>0.75</v>
      </c>
      <c r="AK22" s="26">
        <f t="array" ref="AK22">INDEX(TRANSPOSE('COMMATS-Tally'!$A$2:$AN$46),ROW(AK22),COLUMN(AJ22))/'Master Answer Key'!AL$396</f>
        <v>0.9090909091</v>
      </c>
      <c r="AL22" s="26">
        <f t="array" ref="AL22">INDEX(TRANSPOSE('COMMATS-Tally'!$A$2:$AN$46),ROW(AL22),COLUMN(AK22))/'Master Answer Key'!AM$396</f>
        <v>0.75</v>
      </c>
      <c r="AM22" s="26">
        <f t="array" ref="AM22">INDEX(TRANSPOSE('COMMATS-Tally'!$A$2:$AN$46),ROW(AM22),COLUMN(AL22))/'Master Answer Key'!AN$396</f>
        <v>0.7142857143</v>
      </c>
      <c r="AN22" s="26">
        <f t="array" ref="AN22">INDEX(TRANSPOSE('COMMATS-Tally'!$A$2:$AN$46),ROW(AN22),COLUMN(AM22))/'Master Answer Key'!AO$396</f>
        <v>0.8571428571</v>
      </c>
      <c r="AO22" s="26">
        <f t="array" ref="AO22">INDEX(TRANSPOSE('COMMATS-Tally'!$A$2:$AN$46),ROW(AO22),COLUMN(AN22))/'Master Answer Key'!AP$396</f>
        <v>0.75</v>
      </c>
      <c r="AP22" s="26">
        <f t="array" ref="AP22">INDEX(TRANSPOSE('COMMATS-Tally'!$A$2:$AN$46),ROW(AP22),COLUMN(AO22))/'Master Answer Key'!AQ$396</f>
        <v>0.6666666667</v>
      </c>
      <c r="AQ22" s="26">
        <f t="array" ref="AQ22">INDEX(TRANSPOSE('COMMATS-Tally'!$A$2:$AN$46),ROW(AQ22),COLUMN(AP22))/'Master Answer Key'!AR$396</f>
        <v>0.6923076923</v>
      </c>
      <c r="AR22" s="26">
        <f t="array" ref="AR22">INDEX(TRANSPOSE('COMMATS-Tally'!$A$2:$AN$46),ROW(AR22),COLUMN(AQ22))/'Master Answer Key'!AS$396</f>
        <v>0.6666666667</v>
      </c>
      <c r="AS22" s="26">
        <f t="array" ref="AS22">INDEX(TRANSPOSE('COMMATS-Tally'!$A$2:$AN$46),ROW(AS22),COLUMN(AR22))/'Master Answer Key'!AT$396</f>
        <v>0.7741935484</v>
      </c>
      <c r="AT22" s="26">
        <f t="array" ref="AT22">INDEX(TRANSPOSE('COMMATS-Tally'!$A$2:$AN$46),ROW(AT22),COLUMN(AS22))/'Master Answer Key'!AU$396</f>
        <v>0.7547169811</v>
      </c>
      <c r="AU22" s="26"/>
      <c r="AV22" s="26"/>
      <c r="AW22" s="26"/>
      <c r="AX22" s="26"/>
      <c r="AY22" s="26"/>
      <c r="AZ22" s="26"/>
      <c r="BA22" s="26"/>
      <c r="BB22" s="26"/>
      <c r="BC22" s="26"/>
      <c r="BD22" s="26"/>
    </row>
    <row r="23">
      <c r="A23" s="48" t="s">
        <v>523</v>
      </c>
      <c r="B23" s="26">
        <f t="array" ref="B23">INDEX(TRANSPOSE('COMMATS-Tally'!$A$2:$AN$46),ROW(B23),COLUMN(A23))/'Master Answer Key'!C$396</f>
        <v>0.52</v>
      </c>
      <c r="C23" s="26">
        <f t="array" ref="C23">INDEX(TRANSPOSE('COMMATS-Tally'!$A$2:$AN$46),ROW(C23),COLUMN(B23))/'Master Answer Key'!D$396</f>
        <v>0.4285714286</v>
      </c>
      <c r="D23" s="26">
        <f t="array" ref="D23">INDEX(TRANSPOSE('COMMATS-Tally'!$A$2:$AN$46),ROW(D23),COLUMN(C23))/'Master Answer Key'!E$396</f>
        <v>0.5833333333</v>
      </c>
      <c r="E23" s="26">
        <f t="array" ref="E23">INDEX(TRANSPOSE('COMMATS-Tally'!$A$2:$AN$46),ROW(E23),COLUMN(D23))/'Master Answer Key'!F$396</f>
        <v>0.12</v>
      </c>
      <c r="F23" s="26">
        <f t="array" ref="F23">INDEX(TRANSPOSE('COMMATS-Tally'!$A$2:$AN$46),ROW(F23),COLUMN(E23))/'Master Answer Key'!G$396</f>
        <v>0.5384615385</v>
      </c>
      <c r="G23" s="26">
        <f t="array" ref="G23">INDEX(TRANSPOSE('COMMATS-Tally'!$A$2:$AN$46),ROW(G23),COLUMN(F23))/'Master Answer Key'!H$396</f>
        <v>0</v>
      </c>
      <c r="H23" s="26">
        <f t="array" ref="H23">INDEX(TRANSPOSE('COMMATS-Tally'!$A$2:$AN$46),ROW(H23),COLUMN(G23))/'Master Answer Key'!I$396</f>
        <v>0.1851851852</v>
      </c>
      <c r="I23" s="26">
        <f t="array" ref="I23">INDEX(TRANSPOSE('COMMATS-Tally'!$A$2:$AN$46),ROW(I23),COLUMN(H23))/'Master Answer Key'!J$396</f>
        <v>0.25</v>
      </c>
      <c r="J23" s="26">
        <f t="array" ref="J23">INDEX(TRANSPOSE('COMMATS-Tally'!$A$2:$AN$46),ROW(J23),COLUMN(I23))/'Master Answer Key'!K$396</f>
        <v>0.1142857143</v>
      </c>
      <c r="K23" s="26">
        <f t="array" ref="K23">INDEX(TRANSPOSE('COMMATS-Tally'!$A$2:$AN$46),ROW(K23),COLUMN(J23))/'Master Answer Key'!L$396</f>
        <v>0.03225806452</v>
      </c>
      <c r="L23" s="26">
        <f t="array" ref="L23">INDEX(TRANSPOSE('COMMATS-Tally'!$A$2:$AN$46),ROW(L23),COLUMN(K23))/'Master Answer Key'!M$396</f>
        <v>0.5714285714</v>
      </c>
      <c r="M23" s="26">
        <f t="array" ref="M23">INDEX(TRANSPOSE('COMMATS-Tally'!$A$2:$AN$46),ROW(M23),COLUMN(L23))/'Master Answer Key'!N$396</f>
        <v>0.09638554217</v>
      </c>
      <c r="N23" s="26">
        <f t="array" ref="N23">INDEX(TRANSPOSE('COMMATS-Tally'!$A$2:$AN$46),ROW(N23),COLUMN(M23))/'Master Answer Key'!O$396</f>
        <v>0.25</v>
      </c>
      <c r="O23" s="26">
        <f t="array" ref="O23">INDEX(TRANSPOSE('COMMATS-Tally'!$A$2:$AN$46),ROW(O23),COLUMN(N23))/'Master Answer Key'!P$396</f>
        <v>0.1</v>
      </c>
      <c r="P23" s="26">
        <f t="array" ref="P23">INDEX(TRANSPOSE('COMMATS-Tally'!$A$2:$AN$46),ROW(P23),COLUMN(O23))/'Master Answer Key'!Q$396</f>
        <v>0.2</v>
      </c>
      <c r="Q23" s="26">
        <f t="array" ref="Q23">INDEX(TRANSPOSE('COMMATS-Tally'!$A$2:$AN$46),ROW(Q23),COLUMN(P23))/'Master Answer Key'!R$396</f>
        <v>0</v>
      </c>
      <c r="R23" s="26">
        <f t="array" ref="R23">INDEX(TRANSPOSE('COMMATS-Tally'!$A$2:$AN$46),ROW(R23),COLUMN(Q23))/'Master Answer Key'!S$396</f>
        <v>0.09090909091</v>
      </c>
      <c r="S23" s="26">
        <f t="array" ref="S23">INDEX(TRANSPOSE('COMMATS-Tally'!$A$2:$AN$46),ROW(S23),COLUMN(R23))/'Master Answer Key'!T$396</f>
        <v>0.06666666667</v>
      </c>
      <c r="T23" s="26">
        <f t="array" ref="T23">INDEX(TRANSPOSE('COMMATS-Tally'!$A$2:$AN$46),ROW(T23),COLUMN(S23))/'Master Answer Key'!U$396</f>
        <v>0</v>
      </c>
      <c r="U23" s="26">
        <f t="array" ref="U23">INDEX(TRANSPOSE('COMMATS-Tally'!$A$2:$AN$46),ROW(U23),COLUMN(T23))/'Master Answer Key'!V$396</f>
        <v>0.02857142857</v>
      </c>
      <c r="V23" s="26">
        <f t="array" ref="V23">INDEX(TRANSPOSE('COMMATS-Tally'!$A$2:$AN$46),ROW(V23),COLUMN(U23))/'Master Answer Key'!W$396</f>
        <v>0.05</v>
      </c>
      <c r="W23" s="26">
        <f t="array" ref="W23">INDEX(TRANSPOSE('COMMATS-Tally'!$A$2:$AN$46),ROW(W23),COLUMN(V23))/'Master Answer Key'!X$396</f>
        <v>0</v>
      </c>
      <c r="X23" s="26">
        <f t="array" ref="X23">INDEX(TRANSPOSE('COMMATS-Tally'!$A$2:$AN$46),ROW(X23),COLUMN(W23))/'Master Answer Key'!Y$396</f>
        <v>0</v>
      </c>
      <c r="Y23" s="26">
        <f t="array" ref="Y23">INDEX(TRANSPOSE('COMMATS-Tally'!$A$2:$AN$46),ROW(Y23),COLUMN(X23))/'Master Answer Key'!Z$396</f>
        <v>0</v>
      </c>
      <c r="Z23" s="26">
        <f t="array" ref="Z23">INDEX(TRANSPOSE('COMMATS-Tally'!$A$2:$AN$46),ROW(Z23),COLUMN(Y23))/'Master Answer Key'!AA$396</f>
        <v>0</v>
      </c>
      <c r="AA23" s="26">
        <f t="array" ref="AA23">INDEX(TRANSPOSE('COMMATS-Tally'!$A$2:$AN$46),ROW(AA23),COLUMN(Z23))/'Master Answer Key'!AB$396</f>
        <v>0.02941176471</v>
      </c>
      <c r="AB23" s="26">
        <f t="array" ref="AB23">INDEX(TRANSPOSE('COMMATS-Tally'!$A$2:$AN$46),ROW(AB23),COLUMN(AA23))/'Master Answer Key'!AC$396</f>
        <v>0.1666666667</v>
      </c>
      <c r="AC23" s="26">
        <f t="array" ref="AC23">INDEX(TRANSPOSE('COMMATS-Tally'!$A$2:$AN$46),ROW(AC23),COLUMN(AB23))/'Master Answer Key'!AD$396</f>
        <v>0.5714285714</v>
      </c>
      <c r="AD23" s="26" t="str">
        <f t="array" ref="AD23">INDEX(TRANSPOSE('COMMATS-Tally'!$A$2:$AN$46),ROW(AD23),COLUMN(AC23))/'Master Answer Key'!AE$396</f>
        <v>#DIV/0!</v>
      </c>
      <c r="AE23" s="26">
        <f t="array" ref="AE23">INDEX(TRANSPOSE('COMMATS-Tally'!$A$2:$AN$46),ROW(AE23),COLUMN(AD23))/'Master Answer Key'!AF$396</f>
        <v>0</v>
      </c>
      <c r="AF23" s="26">
        <f t="array" ref="AF23">INDEX(TRANSPOSE('COMMATS-Tally'!$A$2:$AN$46),ROW(AF23),COLUMN(AE23))/'Master Answer Key'!AG$396</f>
        <v>0</v>
      </c>
      <c r="AG23" s="26">
        <f t="array" ref="AG23">INDEX(TRANSPOSE('COMMATS-Tally'!$A$2:$AN$46),ROW(AG23),COLUMN(AF23))/'Master Answer Key'!AH$396</f>
        <v>0</v>
      </c>
      <c r="AH23" s="26">
        <f t="array" ref="AH23">INDEX(TRANSPOSE('COMMATS-Tally'!$A$2:$AN$46),ROW(AH23),COLUMN(AG23))/'Master Answer Key'!AI$396</f>
        <v>0</v>
      </c>
      <c r="AI23" s="26">
        <f t="array" ref="AI23">INDEX(TRANSPOSE('COMMATS-Tally'!$A$2:$AN$46),ROW(AI23),COLUMN(AH23))/'Master Answer Key'!AJ$396</f>
        <v>0</v>
      </c>
      <c r="AJ23" s="26">
        <f t="array" ref="AJ23">INDEX(TRANSPOSE('COMMATS-Tally'!$A$2:$AN$46),ROW(AJ23),COLUMN(AI23))/'Master Answer Key'!AK$396</f>
        <v>0</v>
      </c>
      <c r="AK23" s="26">
        <f t="array" ref="AK23">INDEX(TRANSPOSE('COMMATS-Tally'!$A$2:$AN$46),ROW(AK23),COLUMN(AJ23))/'Master Answer Key'!AL$396</f>
        <v>0.3636363636</v>
      </c>
      <c r="AL23" s="26">
        <f t="array" ref="AL23">INDEX(TRANSPOSE('COMMATS-Tally'!$A$2:$AN$46),ROW(AL23),COLUMN(AK23))/'Master Answer Key'!AM$396</f>
        <v>0.1875</v>
      </c>
      <c r="AM23" s="26">
        <f t="array" ref="AM23">INDEX(TRANSPOSE('COMMATS-Tally'!$A$2:$AN$46),ROW(AM23),COLUMN(AL23))/'Master Answer Key'!AN$396</f>
        <v>0</v>
      </c>
      <c r="AN23" s="26">
        <f t="array" ref="AN23">INDEX(TRANSPOSE('COMMATS-Tally'!$A$2:$AN$46),ROW(AN23),COLUMN(AM23))/'Master Answer Key'!AO$396</f>
        <v>0</v>
      </c>
      <c r="AO23" s="26">
        <f t="array" ref="AO23">INDEX(TRANSPOSE('COMMATS-Tally'!$A$2:$AN$46),ROW(AO23),COLUMN(AN23))/'Master Answer Key'!AP$396</f>
        <v>0</v>
      </c>
      <c r="AP23" s="26">
        <f t="array" ref="AP23">INDEX(TRANSPOSE('COMMATS-Tally'!$A$2:$AN$46),ROW(AP23),COLUMN(AO23))/'Master Answer Key'!AQ$396</f>
        <v>0</v>
      </c>
      <c r="AQ23" s="26">
        <f t="array" ref="AQ23">INDEX(TRANSPOSE('COMMATS-Tally'!$A$2:$AN$46),ROW(AQ23),COLUMN(AP23))/'Master Answer Key'!AR$396</f>
        <v>0</v>
      </c>
      <c r="AR23" s="26">
        <f t="array" ref="AR23">INDEX(TRANSPOSE('COMMATS-Tally'!$A$2:$AN$46),ROW(AR23),COLUMN(AQ23))/'Master Answer Key'!AS$396</f>
        <v>0</v>
      </c>
      <c r="AS23" s="26">
        <f t="array" ref="AS23">INDEX(TRANSPOSE('COMMATS-Tally'!$A$2:$AN$46),ROW(AS23),COLUMN(AR23))/'Master Answer Key'!AT$396</f>
        <v>0.1935483871</v>
      </c>
      <c r="AT23" s="26">
        <f t="array" ref="AT23">INDEX(TRANSPOSE('COMMATS-Tally'!$A$2:$AN$46),ROW(AT23),COLUMN(AS23))/'Master Answer Key'!AU$396</f>
        <v>0.01886792453</v>
      </c>
      <c r="AU23" s="26"/>
      <c r="AV23" s="26"/>
      <c r="AW23" s="26"/>
      <c r="AX23" s="26"/>
      <c r="AY23" s="26"/>
      <c r="AZ23" s="26"/>
      <c r="BA23" s="26"/>
      <c r="BB23" s="26"/>
      <c r="BC23" s="26"/>
      <c r="BD23" s="26"/>
    </row>
    <row r="24">
      <c r="A24" s="48" t="s">
        <v>524</v>
      </c>
      <c r="B24" s="26">
        <f t="array" ref="B24">INDEX(TRANSPOSE('COMMATS-Tally'!$A$2:$AN$46),ROW(B24),COLUMN(A24))/'Master Answer Key'!C$396</f>
        <v>0.64</v>
      </c>
      <c r="C24" s="26">
        <f t="array" ref="C24">INDEX(TRANSPOSE('COMMATS-Tally'!$A$2:$AN$46),ROW(C24),COLUMN(B24))/'Master Answer Key'!D$396</f>
        <v>0.7857142857</v>
      </c>
      <c r="D24" s="26">
        <f t="array" ref="D24">INDEX(TRANSPOSE('COMMATS-Tally'!$A$2:$AN$46),ROW(D24),COLUMN(C24))/'Master Answer Key'!E$396</f>
        <v>0.4583333333</v>
      </c>
      <c r="E24" s="26">
        <f t="array" ref="E24">INDEX(TRANSPOSE('COMMATS-Tally'!$A$2:$AN$46),ROW(E24),COLUMN(D24))/'Master Answer Key'!F$396</f>
        <v>0.8</v>
      </c>
      <c r="F24" s="26">
        <f t="array" ref="F24">INDEX(TRANSPOSE('COMMATS-Tally'!$A$2:$AN$46),ROW(F24),COLUMN(E24))/'Master Answer Key'!G$396</f>
        <v>0.7948717949</v>
      </c>
      <c r="G24" s="26">
        <f t="array" ref="G24">INDEX(TRANSPOSE('COMMATS-Tally'!$A$2:$AN$46),ROW(G24),COLUMN(F24))/'Master Answer Key'!H$396</f>
        <v>0.5</v>
      </c>
      <c r="H24" s="26">
        <f t="array" ref="H24">INDEX(TRANSPOSE('COMMATS-Tally'!$A$2:$AN$46),ROW(H24),COLUMN(G24))/'Master Answer Key'!I$396</f>
        <v>0.8148148148</v>
      </c>
      <c r="I24" s="26">
        <f t="array" ref="I24">INDEX(TRANSPOSE('COMMATS-Tally'!$A$2:$AN$46),ROW(I24),COLUMN(H24))/'Master Answer Key'!J$396</f>
        <v>0.75</v>
      </c>
      <c r="J24" s="26">
        <f t="array" ref="J24">INDEX(TRANSPOSE('COMMATS-Tally'!$A$2:$AN$46),ROW(J24),COLUMN(I24))/'Master Answer Key'!K$396</f>
        <v>0.7142857143</v>
      </c>
      <c r="K24" s="26">
        <f t="array" ref="K24">INDEX(TRANSPOSE('COMMATS-Tally'!$A$2:$AN$46),ROW(K24),COLUMN(J24))/'Master Answer Key'!L$396</f>
        <v>0.5806451613</v>
      </c>
      <c r="L24" s="26">
        <f t="array" ref="L24">INDEX(TRANSPOSE('COMMATS-Tally'!$A$2:$AN$46),ROW(L24),COLUMN(K24))/'Master Answer Key'!M$396</f>
        <v>0.8571428571</v>
      </c>
      <c r="M24" s="26">
        <f t="array" ref="M24">INDEX(TRANSPOSE('COMMATS-Tally'!$A$2:$AN$46),ROW(M24),COLUMN(L24))/'Master Answer Key'!N$396</f>
        <v>0.6746987952</v>
      </c>
      <c r="N24" s="26">
        <f t="array" ref="N24">INDEX(TRANSPOSE('COMMATS-Tally'!$A$2:$AN$46),ROW(N24),COLUMN(M24))/'Master Answer Key'!O$396</f>
        <v>0.9166666667</v>
      </c>
      <c r="O24" s="26">
        <f t="array" ref="O24">INDEX(TRANSPOSE('COMMATS-Tally'!$A$2:$AN$46),ROW(O24),COLUMN(N24))/'Master Answer Key'!P$396</f>
        <v>0.7</v>
      </c>
      <c r="P24" s="26">
        <f t="array" ref="P24">INDEX(TRANSPOSE('COMMATS-Tally'!$A$2:$AN$46),ROW(P24),COLUMN(O24))/'Master Answer Key'!Q$396</f>
        <v>0.8</v>
      </c>
      <c r="Q24" s="26">
        <f t="array" ref="Q24">INDEX(TRANSPOSE('COMMATS-Tally'!$A$2:$AN$46),ROW(Q24),COLUMN(P24))/'Master Answer Key'!R$396</f>
        <v>0.4285714286</v>
      </c>
      <c r="R24" s="26">
        <f t="array" ref="R24">INDEX(TRANSPOSE('COMMATS-Tally'!$A$2:$AN$46),ROW(R24),COLUMN(Q24))/'Master Answer Key'!S$396</f>
        <v>0.5454545455</v>
      </c>
      <c r="S24" s="26">
        <f t="array" ref="S24">INDEX(TRANSPOSE('COMMATS-Tally'!$A$2:$AN$46),ROW(S24),COLUMN(R24))/'Master Answer Key'!T$396</f>
        <v>0.5</v>
      </c>
      <c r="T24" s="26">
        <f t="array" ref="T24">INDEX(TRANSPOSE('COMMATS-Tally'!$A$2:$AN$46),ROW(T24),COLUMN(S24))/'Master Answer Key'!U$396</f>
        <v>0.68</v>
      </c>
      <c r="U24" s="26">
        <f t="array" ref="U24">INDEX(TRANSPOSE('COMMATS-Tally'!$A$2:$AN$46),ROW(U24),COLUMN(T24))/'Master Answer Key'!V$396</f>
        <v>0.5142857143</v>
      </c>
      <c r="V24" s="26">
        <f t="array" ref="V24">INDEX(TRANSPOSE('COMMATS-Tally'!$A$2:$AN$46),ROW(V24),COLUMN(U24))/'Master Answer Key'!W$396</f>
        <v>0.45</v>
      </c>
      <c r="W24" s="26">
        <f t="array" ref="W24">INDEX(TRANSPOSE('COMMATS-Tally'!$A$2:$AN$46),ROW(W24),COLUMN(V24))/'Master Answer Key'!X$396</f>
        <v>0.5483870968</v>
      </c>
      <c r="X24" s="26">
        <f t="array" ref="X24">INDEX(TRANSPOSE('COMMATS-Tally'!$A$2:$AN$46),ROW(X24),COLUMN(W24))/'Master Answer Key'!Y$396</f>
        <v>0.625</v>
      </c>
      <c r="Y24" s="26">
        <f t="array" ref="Y24">INDEX(TRANSPOSE('COMMATS-Tally'!$A$2:$AN$46),ROW(Y24),COLUMN(X24))/'Master Answer Key'!Z$396</f>
        <v>0.5714285714</v>
      </c>
      <c r="Z24" s="26">
        <f t="array" ref="Z24">INDEX(TRANSPOSE('COMMATS-Tally'!$A$2:$AN$46),ROW(Z24),COLUMN(Y24))/'Master Answer Key'!AA$396</f>
        <v>0.4583333333</v>
      </c>
      <c r="AA24" s="26">
        <f t="array" ref="AA24">INDEX(TRANSPOSE('COMMATS-Tally'!$A$2:$AN$46),ROW(AA24),COLUMN(Z24))/'Master Answer Key'!AB$396</f>
        <v>0.6176470588</v>
      </c>
      <c r="AB24" s="26">
        <f t="array" ref="AB24">INDEX(TRANSPOSE('COMMATS-Tally'!$A$2:$AN$46),ROW(AB24),COLUMN(AA24))/'Master Answer Key'!AC$396</f>
        <v>0.8333333333</v>
      </c>
      <c r="AC24" s="26">
        <f t="array" ref="AC24">INDEX(TRANSPOSE('COMMATS-Tally'!$A$2:$AN$46),ROW(AC24),COLUMN(AB24))/'Master Answer Key'!AD$396</f>
        <v>0.6785714286</v>
      </c>
      <c r="AD24" s="26" t="str">
        <f t="array" ref="AD24">INDEX(TRANSPOSE('COMMATS-Tally'!$A$2:$AN$46),ROW(AD24),COLUMN(AC24))/'Master Answer Key'!AE$396</f>
        <v>#DIV/0!</v>
      </c>
      <c r="AE24" s="26">
        <f t="array" ref="AE24">INDEX(TRANSPOSE('COMMATS-Tally'!$A$2:$AN$46),ROW(AE24),COLUMN(AD24))/'Master Answer Key'!AF$396</f>
        <v>0</v>
      </c>
      <c r="AF24" s="26">
        <f t="array" ref="AF24">INDEX(TRANSPOSE('COMMATS-Tally'!$A$2:$AN$46),ROW(AF24),COLUMN(AE24))/'Master Answer Key'!AG$396</f>
        <v>0.5</v>
      </c>
      <c r="AG24" s="26">
        <f t="array" ref="AG24">INDEX(TRANSPOSE('COMMATS-Tally'!$A$2:$AN$46),ROW(AG24),COLUMN(AF24))/'Master Answer Key'!AH$396</f>
        <v>0.4516129032</v>
      </c>
      <c r="AH24" s="26">
        <f t="array" ref="AH24">INDEX(TRANSPOSE('COMMATS-Tally'!$A$2:$AN$46),ROW(AH24),COLUMN(AG24))/'Master Answer Key'!AI$396</f>
        <v>0.4782608696</v>
      </c>
      <c r="AI24" s="26">
        <f t="array" ref="AI24">INDEX(TRANSPOSE('COMMATS-Tally'!$A$2:$AN$46),ROW(AI24),COLUMN(AH24))/'Master Answer Key'!AJ$396</f>
        <v>0.625</v>
      </c>
      <c r="AJ24" s="26">
        <f t="array" ref="AJ24">INDEX(TRANSPOSE('COMMATS-Tally'!$A$2:$AN$46),ROW(AJ24),COLUMN(AI24))/'Master Answer Key'!AK$396</f>
        <v>0.4285714286</v>
      </c>
      <c r="AK24" s="26">
        <f t="array" ref="AK24">INDEX(TRANSPOSE('COMMATS-Tally'!$A$2:$AN$46),ROW(AK24),COLUMN(AJ24))/'Master Answer Key'!AL$396</f>
        <v>0.8181818182</v>
      </c>
      <c r="AL24" s="26">
        <f t="array" ref="AL24">INDEX(TRANSPOSE('COMMATS-Tally'!$A$2:$AN$46),ROW(AL24),COLUMN(AK24))/'Master Answer Key'!AM$396</f>
        <v>0.625</v>
      </c>
      <c r="AM24" s="26">
        <f t="array" ref="AM24">INDEX(TRANSPOSE('COMMATS-Tally'!$A$2:$AN$46),ROW(AM24),COLUMN(AL24))/'Master Answer Key'!AN$396</f>
        <v>0.2857142857</v>
      </c>
      <c r="AN24" s="26">
        <f t="array" ref="AN24">INDEX(TRANSPOSE('COMMATS-Tally'!$A$2:$AN$46),ROW(AN24),COLUMN(AM24))/'Master Answer Key'!AO$396</f>
        <v>0.5714285714</v>
      </c>
      <c r="AO24" s="26">
        <f t="array" ref="AO24">INDEX(TRANSPOSE('COMMATS-Tally'!$A$2:$AN$46),ROW(AO24),COLUMN(AN24))/'Master Answer Key'!AP$396</f>
        <v>0.4166666667</v>
      </c>
      <c r="AP24" s="26">
        <f t="array" ref="AP24">INDEX(TRANSPOSE('COMMATS-Tally'!$A$2:$AN$46),ROW(AP24),COLUMN(AO24))/'Master Answer Key'!AQ$396</f>
        <v>0.2222222222</v>
      </c>
      <c r="AQ24" s="26">
        <f t="array" ref="AQ24">INDEX(TRANSPOSE('COMMATS-Tally'!$A$2:$AN$46),ROW(AQ24),COLUMN(AP24))/'Master Answer Key'!AR$396</f>
        <v>0.2307692308</v>
      </c>
      <c r="AR24" s="26">
        <f t="array" ref="AR24">INDEX(TRANSPOSE('COMMATS-Tally'!$A$2:$AN$46),ROW(AR24),COLUMN(AQ24))/'Master Answer Key'!AS$396</f>
        <v>0.5</v>
      </c>
      <c r="AS24" s="26">
        <f t="array" ref="AS24">INDEX(TRANSPOSE('COMMATS-Tally'!$A$2:$AN$46),ROW(AS24),COLUMN(AR24))/'Master Answer Key'!AT$396</f>
        <v>0.5806451613</v>
      </c>
      <c r="AT24" s="26">
        <f t="array" ref="AT24">INDEX(TRANSPOSE('COMMATS-Tally'!$A$2:$AN$46),ROW(AT24),COLUMN(AS24))/'Master Answer Key'!AU$396</f>
        <v>0.4905660377</v>
      </c>
      <c r="AU24" s="26"/>
      <c r="AV24" s="26"/>
      <c r="AW24" s="26"/>
      <c r="AX24" s="26"/>
      <c r="AY24" s="26"/>
      <c r="AZ24" s="26"/>
      <c r="BA24" s="26"/>
      <c r="BB24" s="26"/>
      <c r="BC24" s="26"/>
      <c r="BD24" s="26"/>
    </row>
    <row r="25">
      <c r="A25" s="48" t="s">
        <v>525</v>
      </c>
      <c r="B25" s="26">
        <f t="array" ref="B25">INDEX(TRANSPOSE('COMMATS-Tally'!$A$2:$AN$46),ROW(B25),COLUMN(A25))/'Master Answer Key'!C$396</f>
        <v>0.32</v>
      </c>
      <c r="C25" s="26">
        <f t="array" ref="C25">INDEX(TRANSPOSE('COMMATS-Tally'!$A$2:$AN$46),ROW(C25),COLUMN(B25))/'Master Answer Key'!D$396</f>
        <v>0.6428571429</v>
      </c>
      <c r="D25" s="26">
        <f t="array" ref="D25">INDEX(TRANSPOSE('COMMATS-Tally'!$A$2:$AN$46),ROW(D25),COLUMN(C25))/'Master Answer Key'!E$396</f>
        <v>0.7083333333</v>
      </c>
      <c r="E25" s="26">
        <f t="array" ref="E25">INDEX(TRANSPOSE('COMMATS-Tally'!$A$2:$AN$46),ROW(E25),COLUMN(D25))/'Master Answer Key'!F$396</f>
        <v>0.04</v>
      </c>
      <c r="F25" s="26">
        <f t="array" ref="F25">INDEX(TRANSPOSE('COMMATS-Tally'!$A$2:$AN$46),ROW(F25),COLUMN(E25))/'Master Answer Key'!G$396</f>
        <v>0.3846153846</v>
      </c>
      <c r="G25" s="26">
        <f t="array" ref="G25">INDEX(TRANSPOSE('COMMATS-Tally'!$A$2:$AN$46),ROW(G25),COLUMN(F25))/'Master Answer Key'!H$396</f>
        <v>0</v>
      </c>
      <c r="H25" s="26">
        <f t="array" ref="H25">INDEX(TRANSPOSE('COMMATS-Tally'!$A$2:$AN$46),ROW(H25),COLUMN(G25))/'Master Answer Key'!I$396</f>
        <v>0.07407407407</v>
      </c>
      <c r="I25" s="26">
        <f t="array" ref="I25">INDEX(TRANSPOSE('COMMATS-Tally'!$A$2:$AN$46),ROW(I25),COLUMN(H25))/'Master Answer Key'!J$396</f>
        <v>0.04166666667</v>
      </c>
      <c r="J25" s="26">
        <f t="array" ref="J25">INDEX(TRANSPOSE('COMMATS-Tally'!$A$2:$AN$46),ROW(J25),COLUMN(I25))/'Master Answer Key'!K$396</f>
        <v>0</v>
      </c>
      <c r="K25" s="26">
        <f t="array" ref="K25">INDEX(TRANSPOSE('COMMATS-Tally'!$A$2:$AN$46),ROW(K25),COLUMN(J25))/'Master Answer Key'!L$396</f>
        <v>0.06451612903</v>
      </c>
      <c r="L25" s="26">
        <f t="array" ref="L25">INDEX(TRANSPOSE('COMMATS-Tally'!$A$2:$AN$46),ROW(L25),COLUMN(K25))/'Master Answer Key'!M$396</f>
        <v>0.5714285714</v>
      </c>
      <c r="M25" s="26">
        <f t="array" ref="M25">INDEX(TRANSPOSE('COMMATS-Tally'!$A$2:$AN$46),ROW(M25),COLUMN(L25))/'Master Answer Key'!N$396</f>
        <v>0.02409638554</v>
      </c>
      <c r="N25" s="26">
        <f t="array" ref="N25">INDEX(TRANSPOSE('COMMATS-Tally'!$A$2:$AN$46),ROW(N25),COLUMN(M25))/'Master Answer Key'!O$396</f>
        <v>0</v>
      </c>
      <c r="O25" s="26">
        <f t="array" ref="O25">INDEX(TRANSPOSE('COMMATS-Tally'!$A$2:$AN$46),ROW(O25),COLUMN(N25))/'Master Answer Key'!P$396</f>
        <v>0</v>
      </c>
      <c r="P25" s="26">
        <f t="array" ref="P25">INDEX(TRANSPOSE('COMMATS-Tally'!$A$2:$AN$46),ROW(P25),COLUMN(O25))/'Master Answer Key'!Q$396</f>
        <v>0.4</v>
      </c>
      <c r="Q25" s="26">
        <f t="array" ref="Q25">INDEX(TRANSPOSE('COMMATS-Tally'!$A$2:$AN$46),ROW(Q25),COLUMN(P25))/'Master Answer Key'!R$396</f>
        <v>0</v>
      </c>
      <c r="R25" s="26">
        <f t="array" ref="R25">INDEX(TRANSPOSE('COMMATS-Tally'!$A$2:$AN$46),ROW(R25),COLUMN(Q25))/'Master Answer Key'!S$396</f>
        <v>0</v>
      </c>
      <c r="S25" s="26">
        <f t="array" ref="S25">INDEX(TRANSPOSE('COMMATS-Tally'!$A$2:$AN$46),ROW(S25),COLUMN(R25))/'Master Answer Key'!T$396</f>
        <v>0.03333333333</v>
      </c>
      <c r="T25" s="26">
        <f t="array" ref="T25">INDEX(TRANSPOSE('COMMATS-Tally'!$A$2:$AN$46),ROW(T25),COLUMN(S25))/'Master Answer Key'!U$396</f>
        <v>0</v>
      </c>
      <c r="U25" s="26">
        <f t="array" ref="U25">INDEX(TRANSPOSE('COMMATS-Tally'!$A$2:$AN$46),ROW(U25),COLUMN(T25))/'Master Answer Key'!V$396</f>
        <v>0.02857142857</v>
      </c>
      <c r="V25" s="26">
        <f t="array" ref="V25">INDEX(TRANSPOSE('COMMATS-Tally'!$A$2:$AN$46),ROW(V25),COLUMN(U25))/'Master Answer Key'!W$396</f>
        <v>0</v>
      </c>
      <c r="W25" s="26">
        <f t="array" ref="W25">INDEX(TRANSPOSE('COMMATS-Tally'!$A$2:$AN$46),ROW(W25),COLUMN(V25))/'Master Answer Key'!X$396</f>
        <v>0</v>
      </c>
      <c r="X25" s="26">
        <f t="array" ref="X25">INDEX(TRANSPOSE('COMMATS-Tally'!$A$2:$AN$46),ROW(X25),COLUMN(W25))/'Master Answer Key'!Y$396</f>
        <v>0</v>
      </c>
      <c r="Y25" s="26">
        <f t="array" ref="Y25">INDEX(TRANSPOSE('COMMATS-Tally'!$A$2:$AN$46),ROW(Y25),COLUMN(X25))/'Master Answer Key'!Z$396</f>
        <v>0</v>
      </c>
      <c r="Z25" s="26">
        <f t="array" ref="Z25">INDEX(TRANSPOSE('COMMATS-Tally'!$A$2:$AN$46),ROW(Z25),COLUMN(Y25))/'Master Answer Key'!AA$396</f>
        <v>0.04166666667</v>
      </c>
      <c r="AA25" s="26">
        <f t="array" ref="AA25">INDEX(TRANSPOSE('COMMATS-Tally'!$A$2:$AN$46),ROW(AA25),COLUMN(Z25))/'Master Answer Key'!AB$396</f>
        <v>0.02941176471</v>
      </c>
      <c r="AB25" s="26">
        <f t="array" ref="AB25">INDEX(TRANSPOSE('COMMATS-Tally'!$A$2:$AN$46),ROW(AB25),COLUMN(AA25))/'Master Answer Key'!AC$396</f>
        <v>0.1666666667</v>
      </c>
      <c r="AC25" s="26">
        <f t="array" ref="AC25">INDEX(TRANSPOSE('COMMATS-Tally'!$A$2:$AN$46),ROW(AC25),COLUMN(AB25))/'Master Answer Key'!AD$396</f>
        <v>0.5</v>
      </c>
      <c r="AD25" s="26" t="str">
        <f t="array" ref="AD25">INDEX(TRANSPOSE('COMMATS-Tally'!$A$2:$AN$46),ROW(AD25),COLUMN(AC25))/'Master Answer Key'!AE$396</f>
        <v>#DIV/0!</v>
      </c>
      <c r="AE25" s="26">
        <f t="array" ref="AE25">INDEX(TRANSPOSE('COMMATS-Tally'!$A$2:$AN$46),ROW(AE25),COLUMN(AD25))/'Master Answer Key'!AF$396</f>
        <v>0</v>
      </c>
      <c r="AF25" s="26">
        <f t="array" ref="AF25">INDEX(TRANSPOSE('COMMATS-Tally'!$A$2:$AN$46),ROW(AF25),COLUMN(AE25))/'Master Answer Key'!AG$396</f>
        <v>0</v>
      </c>
      <c r="AG25" s="26">
        <f t="array" ref="AG25">INDEX(TRANSPOSE('COMMATS-Tally'!$A$2:$AN$46),ROW(AG25),COLUMN(AF25))/'Master Answer Key'!AH$396</f>
        <v>0</v>
      </c>
      <c r="AH25" s="26">
        <f t="array" ref="AH25">INDEX(TRANSPOSE('COMMATS-Tally'!$A$2:$AN$46),ROW(AH25),COLUMN(AG25))/'Master Answer Key'!AI$396</f>
        <v>0</v>
      </c>
      <c r="AI25" s="26">
        <f t="array" ref="AI25">INDEX(TRANSPOSE('COMMATS-Tally'!$A$2:$AN$46),ROW(AI25),COLUMN(AH25))/'Master Answer Key'!AJ$396</f>
        <v>0</v>
      </c>
      <c r="AJ25" s="26">
        <f t="array" ref="AJ25">INDEX(TRANSPOSE('COMMATS-Tally'!$A$2:$AN$46),ROW(AJ25),COLUMN(AI25))/'Master Answer Key'!AK$396</f>
        <v>0</v>
      </c>
      <c r="AK25" s="26">
        <f t="array" ref="AK25">INDEX(TRANSPOSE('COMMATS-Tally'!$A$2:$AN$46),ROW(AK25),COLUMN(AJ25))/'Master Answer Key'!AL$396</f>
        <v>0.1818181818</v>
      </c>
      <c r="AL25" s="26">
        <f t="array" ref="AL25">INDEX(TRANSPOSE('COMMATS-Tally'!$A$2:$AN$46),ROW(AL25),COLUMN(AK25))/'Master Answer Key'!AM$396</f>
        <v>0.125</v>
      </c>
      <c r="AM25" s="26">
        <f t="array" ref="AM25">INDEX(TRANSPOSE('COMMATS-Tally'!$A$2:$AN$46),ROW(AM25),COLUMN(AL25))/'Master Answer Key'!AN$396</f>
        <v>0</v>
      </c>
      <c r="AN25" s="26">
        <f t="array" ref="AN25">INDEX(TRANSPOSE('COMMATS-Tally'!$A$2:$AN$46),ROW(AN25),COLUMN(AM25))/'Master Answer Key'!AO$396</f>
        <v>0</v>
      </c>
      <c r="AO25" s="26">
        <f t="array" ref="AO25">INDEX(TRANSPOSE('COMMATS-Tally'!$A$2:$AN$46),ROW(AO25),COLUMN(AN25))/'Master Answer Key'!AP$396</f>
        <v>0</v>
      </c>
      <c r="AP25" s="26">
        <f t="array" ref="AP25">INDEX(TRANSPOSE('COMMATS-Tally'!$A$2:$AN$46),ROW(AP25),COLUMN(AO25))/'Master Answer Key'!AQ$396</f>
        <v>0</v>
      </c>
      <c r="AQ25" s="26">
        <f t="array" ref="AQ25">INDEX(TRANSPOSE('COMMATS-Tally'!$A$2:$AN$46),ROW(AQ25),COLUMN(AP25))/'Master Answer Key'!AR$396</f>
        <v>0</v>
      </c>
      <c r="AR25" s="26">
        <f t="array" ref="AR25">INDEX(TRANSPOSE('COMMATS-Tally'!$A$2:$AN$46),ROW(AR25),COLUMN(AQ25))/'Master Answer Key'!AS$396</f>
        <v>0</v>
      </c>
      <c r="AS25" s="26">
        <f t="array" ref="AS25">INDEX(TRANSPOSE('COMMATS-Tally'!$A$2:$AN$46),ROW(AS25),COLUMN(AR25))/'Master Answer Key'!AT$396</f>
        <v>0.1290322581</v>
      </c>
      <c r="AT25" s="26">
        <f t="array" ref="AT25">INDEX(TRANSPOSE('COMMATS-Tally'!$A$2:$AN$46),ROW(AT25),COLUMN(AS25))/'Master Answer Key'!AU$396</f>
        <v>0</v>
      </c>
      <c r="AU25" s="26"/>
      <c r="AV25" s="26"/>
      <c r="AW25" s="26"/>
      <c r="AX25" s="26"/>
      <c r="AY25" s="26"/>
      <c r="AZ25" s="26"/>
      <c r="BA25" s="26"/>
      <c r="BB25" s="26"/>
      <c r="BC25" s="26"/>
      <c r="BD25" s="26"/>
    </row>
    <row r="26">
      <c r="A26" s="48" t="s">
        <v>526</v>
      </c>
      <c r="B26" s="26">
        <f t="array" ref="B26">INDEX(TRANSPOSE('COMMATS-Tally'!$A$2:$AN$46),ROW(B26),COLUMN(A26))/'Master Answer Key'!C$396</f>
        <v>0.8</v>
      </c>
      <c r="C26" s="26">
        <f t="array" ref="C26">INDEX(TRANSPOSE('COMMATS-Tally'!$A$2:$AN$46),ROW(C26),COLUMN(B26))/'Master Answer Key'!D$396</f>
        <v>0.8571428571</v>
      </c>
      <c r="D26" s="26">
        <f t="array" ref="D26">INDEX(TRANSPOSE('COMMATS-Tally'!$A$2:$AN$46),ROW(D26),COLUMN(C26))/'Master Answer Key'!E$396</f>
        <v>0.7916666667</v>
      </c>
      <c r="E26" s="26">
        <f t="array" ref="E26">INDEX(TRANSPOSE('COMMATS-Tally'!$A$2:$AN$46),ROW(E26),COLUMN(D26))/'Master Answer Key'!F$396</f>
        <v>0.7</v>
      </c>
      <c r="F26" s="26">
        <f t="array" ref="F26">INDEX(TRANSPOSE('COMMATS-Tally'!$A$2:$AN$46),ROW(F26),COLUMN(E26))/'Master Answer Key'!G$396</f>
        <v>0.7435897436</v>
      </c>
      <c r="G26" s="26">
        <f t="array" ref="G26">INDEX(TRANSPOSE('COMMATS-Tally'!$A$2:$AN$46),ROW(G26),COLUMN(F26))/'Master Answer Key'!H$396</f>
        <v>1</v>
      </c>
      <c r="H26" s="26">
        <f t="array" ref="H26">INDEX(TRANSPOSE('COMMATS-Tally'!$A$2:$AN$46),ROW(H26),COLUMN(G26))/'Master Answer Key'!I$396</f>
        <v>0.8148148148</v>
      </c>
      <c r="I26" s="26">
        <f t="array" ref="I26">INDEX(TRANSPOSE('COMMATS-Tally'!$A$2:$AN$46),ROW(I26),COLUMN(H26))/'Master Answer Key'!J$396</f>
        <v>0.7916666667</v>
      </c>
      <c r="J26" s="26">
        <f t="array" ref="J26">INDEX(TRANSPOSE('COMMATS-Tally'!$A$2:$AN$46),ROW(J26),COLUMN(I26))/'Master Answer Key'!K$396</f>
        <v>0.8</v>
      </c>
      <c r="K26" s="26">
        <f t="array" ref="K26">INDEX(TRANSPOSE('COMMATS-Tally'!$A$2:$AN$46),ROW(K26),COLUMN(J26))/'Master Answer Key'!L$396</f>
        <v>0.06451612903</v>
      </c>
      <c r="L26" s="26">
        <f t="array" ref="L26">INDEX(TRANSPOSE('COMMATS-Tally'!$A$2:$AN$46),ROW(L26),COLUMN(K26))/'Master Answer Key'!M$396</f>
        <v>0.7142857143</v>
      </c>
      <c r="M26" s="26">
        <f t="array" ref="M26">INDEX(TRANSPOSE('COMMATS-Tally'!$A$2:$AN$46),ROW(M26),COLUMN(L26))/'Master Answer Key'!N$396</f>
        <v>0.3734939759</v>
      </c>
      <c r="N26" s="26">
        <f t="array" ref="N26">INDEX(TRANSPOSE('COMMATS-Tally'!$A$2:$AN$46),ROW(N26),COLUMN(M26))/'Master Answer Key'!O$396</f>
        <v>0.9166666667</v>
      </c>
      <c r="O26" s="26">
        <f t="array" ref="O26">INDEX(TRANSPOSE('COMMATS-Tally'!$A$2:$AN$46),ROW(O26),COLUMN(N26))/'Master Answer Key'!P$396</f>
        <v>0.1</v>
      </c>
      <c r="P26" s="26">
        <f t="array" ref="P26">INDEX(TRANSPOSE('COMMATS-Tally'!$A$2:$AN$46),ROW(P26),COLUMN(O26))/'Master Answer Key'!Q$396</f>
        <v>0.6</v>
      </c>
      <c r="Q26" s="26">
        <f t="array" ref="Q26">INDEX(TRANSPOSE('COMMATS-Tally'!$A$2:$AN$46),ROW(Q26),COLUMN(P26))/'Master Answer Key'!R$396</f>
        <v>0.1428571429</v>
      </c>
      <c r="R26" s="26">
        <f t="array" ref="R26">INDEX(TRANSPOSE('COMMATS-Tally'!$A$2:$AN$46),ROW(R26),COLUMN(Q26))/'Master Answer Key'!S$396</f>
        <v>0.09090909091</v>
      </c>
      <c r="S26" s="26">
        <f t="array" ref="S26">INDEX(TRANSPOSE('COMMATS-Tally'!$A$2:$AN$46),ROW(S26),COLUMN(R26))/'Master Answer Key'!T$396</f>
        <v>0</v>
      </c>
      <c r="T26" s="26">
        <f t="array" ref="T26">INDEX(TRANSPOSE('COMMATS-Tally'!$A$2:$AN$46),ROW(T26),COLUMN(S26))/'Master Answer Key'!U$396</f>
        <v>0</v>
      </c>
      <c r="U26" s="26">
        <f t="array" ref="U26">INDEX(TRANSPOSE('COMMATS-Tally'!$A$2:$AN$46),ROW(U26),COLUMN(T26))/'Master Answer Key'!V$396</f>
        <v>0.05714285714</v>
      </c>
      <c r="V26" s="26">
        <f t="array" ref="V26">INDEX(TRANSPOSE('COMMATS-Tally'!$A$2:$AN$46),ROW(V26),COLUMN(U26))/'Master Answer Key'!W$396</f>
        <v>0</v>
      </c>
      <c r="W26" s="26">
        <f t="array" ref="W26">INDEX(TRANSPOSE('COMMATS-Tally'!$A$2:$AN$46),ROW(W26),COLUMN(V26))/'Master Answer Key'!X$396</f>
        <v>0</v>
      </c>
      <c r="X26" s="26">
        <f t="array" ref="X26">INDEX(TRANSPOSE('COMMATS-Tally'!$A$2:$AN$46),ROW(X26),COLUMN(W26))/'Master Answer Key'!Y$396</f>
        <v>0</v>
      </c>
      <c r="Y26" s="26">
        <f t="array" ref="Y26">INDEX(TRANSPOSE('COMMATS-Tally'!$A$2:$AN$46),ROW(Y26),COLUMN(X26))/'Master Answer Key'!Z$396</f>
        <v>0</v>
      </c>
      <c r="Z26" s="26">
        <f t="array" ref="Z26">INDEX(TRANSPOSE('COMMATS-Tally'!$A$2:$AN$46),ROW(Z26),COLUMN(Y26))/'Master Answer Key'!AA$396</f>
        <v>0.25</v>
      </c>
      <c r="AA26" s="26">
        <f t="array" ref="AA26">INDEX(TRANSPOSE('COMMATS-Tally'!$A$2:$AN$46),ROW(AA26),COLUMN(Z26))/'Master Answer Key'!AB$396</f>
        <v>0.1764705882</v>
      </c>
      <c r="AB26" s="26">
        <f t="array" ref="AB26">INDEX(TRANSPOSE('COMMATS-Tally'!$A$2:$AN$46),ROW(AB26),COLUMN(AA26))/'Master Answer Key'!AC$396</f>
        <v>0</v>
      </c>
      <c r="AC26" s="26">
        <f t="array" ref="AC26">INDEX(TRANSPOSE('COMMATS-Tally'!$A$2:$AN$46),ROW(AC26),COLUMN(AB26))/'Master Answer Key'!AD$396</f>
        <v>0.7857142857</v>
      </c>
      <c r="AD26" s="26" t="str">
        <f t="array" ref="AD26">INDEX(TRANSPOSE('COMMATS-Tally'!$A$2:$AN$46),ROW(AD26),COLUMN(AC26))/'Master Answer Key'!AE$396</f>
        <v>#DIV/0!</v>
      </c>
      <c r="AE26" s="26">
        <f t="array" ref="AE26">INDEX(TRANSPOSE('COMMATS-Tally'!$A$2:$AN$46),ROW(AE26),COLUMN(AD26))/'Master Answer Key'!AF$396</f>
        <v>0</v>
      </c>
      <c r="AF26" s="26">
        <f t="array" ref="AF26">INDEX(TRANSPOSE('COMMATS-Tally'!$A$2:$AN$46),ROW(AF26),COLUMN(AE26))/'Master Answer Key'!AG$396</f>
        <v>0</v>
      </c>
      <c r="AG26" s="26">
        <f t="array" ref="AG26">INDEX(TRANSPOSE('COMMATS-Tally'!$A$2:$AN$46),ROW(AG26),COLUMN(AF26))/'Master Answer Key'!AH$396</f>
        <v>0</v>
      </c>
      <c r="AH26" s="26">
        <f t="array" ref="AH26">INDEX(TRANSPOSE('COMMATS-Tally'!$A$2:$AN$46),ROW(AH26),COLUMN(AG26))/'Master Answer Key'!AI$396</f>
        <v>0</v>
      </c>
      <c r="AI26" s="26">
        <f t="array" ref="AI26">INDEX(TRANSPOSE('COMMATS-Tally'!$A$2:$AN$46),ROW(AI26),COLUMN(AH26))/'Master Answer Key'!AJ$396</f>
        <v>0</v>
      </c>
      <c r="AJ26" s="26">
        <f t="array" ref="AJ26">INDEX(TRANSPOSE('COMMATS-Tally'!$A$2:$AN$46),ROW(AJ26),COLUMN(AI26))/'Master Answer Key'!AK$396</f>
        <v>0</v>
      </c>
      <c r="AK26" s="26">
        <f t="array" ref="AK26">INDEX(TRANSPOSE('COMMATS-Tally'!$A$2:$AN$46),ROW(AK26),COLUMN(AJ26))/'Master Answer Key'!AL$396</f>
        <v>0.6363636364</v>
      </c>
      <c r="AL26" s="26">
        <f t="array" ref="AL26">INDEX(TRANSPOSE('COMMATS-Tally'!$A$2:$AN$46),ROW(AL26),COLUMN(AK26))/'Master Answer Key'!AM$396</f>
        <v>0.6875</v>
      </c>
      <c r="AM26" s="26">
        <f t="array" ref="AM26">INDEX(TRANSPOSE('COMMATS-Tally'!$A$2:$AN$46),ROW(AM26),COLUMN(AL26))/'Master Answer Key'!AN$396</f>
        <v>0</v>
      </c>
      <c r="AN26" s="26">
        <f t="array" ref="AN26">INDEX(TRANSPOSE('COMMATS-Tally'!$A$2:$AN$46),ROW(AN26),COLUMN(AM26))/'Master Answer Key'!AO$396</f>
        <v>0</v>
      </c>
      <c r="AO26" s="26">
        <f t="array" ref="AO26">INDEX(TRANSPOSE('COMMATS-Tally'!$A$2:$AN$46),ROW(AO26),COLUMN(AN26))/'Master Answer Key'!AP$396</f>
        <v>0</v>
      </c>
      <c r="AP26" s="26">
        <f t="array" ref="AP26">INDEX(TRANSPOSE('COMMATS-Tally'!$A$2:$AN$46),ROW(AP26),COLUMN(AO26))/'Master Answer Key'!AQ$396</f>
        <v>0</v>
      </c>
      <c r="AQ26" s="26">
        <f t="array" ref="AQ26">INDEX(TRANSPOSE('COMMATS-Tally'!$A$2:$AN$46),ROW(AQ26),COLUMN(AP26))/'Master Answer Key'!AR$396</f>
        <v>0</v>
      </c>
      <c r="AR26" s="26">
        <f t="array" ref="AR26">INDEX(TRANSPOSE('COMMATS-Tally'!$A$2:$AN$46),ROW(AR26),COLUMN(AQ26))/'Master Answer Key'!AS$396</f>
        <v>0</v>
      </c>
      <c r="AS26" s="26">
        <f t="array" ref="AS26">INDEX(TRANSPOSE('COMMATS-Tally'!$A$2:$AN$46),ROW(AS26),COLUMN(AR26))/'Master Answer Key'!AT$396</f>
        <v>0.4516129032</v>
      </c>
      <c r="AT26" s="26">
        <f t="array" ref="AT26">INDEX(TRANSPOSE('COMMATS-Tally'!$A$2:$AN$46),ROW(AT26),COLUMN(AS26))/'Master Answer Key'!AU$396</f>
        <v>0.05660377358</v>
      </c>
      <c r="AU26" s="26"/>
      <c r="AV26" s="26"/>
      <c r="AW26" s="26"/>
      <c r="AX26" s="26"/>
      <c r="AY26" s="26"/>
      <c r="AZ26" s="26"/>
      <c r="BA26" s="26"/>
      <c r="BB26" s="26"/>
      <c r="BC26" s="26"/>
      <c r="BD26" s="26"/>
    </row>
    <row r="27">
      <c r="A27" s="48" t="s">
        <v>527</v>
      </c>
      <c r="B27" s="26">
        <f t="array" ref="B27">INDEX(TRANSPOSE('COMMATS-Tally'!$A$2:$AN$46),ROW(B27),COLUMN(A27))/'Master Answer Key'!C$396</f>
        <v>0.72</v>
      </c>
      <c r="C27" s="26">
        <f t="array" ref="C27">INDEX(TRANSPOSE('COMMATS-Tally'!$A$2:$AN$46),ROW(C27),COLUMN(B27))/'Master Answer Key'!D$396</f>
        <v>0.8571428571</v>
      </c>
      <c r="D27" s="26">
        <f t="array" ref="D27">INDEX(TRANSPOSE('COMMATS-Tally'!$A$2:$AN$46),ROW(D27),COLUMN(C27))/'Master Answer Key'!E$396</f>
        <v>0.875</v>
      </c>
      <c r="E27" s="26">
        <f t="array" ref="E27">INDEX(TRANSPOSE('COMMATS-Tally'!$A$2:$AN$46),ROW(E27),COLUMN(D27))/'Master Answer Key'!F$396</f>
        <v>0.88</v>
      </c>
      <c r="F27" s="26">
        <f t="array" ref="F27">INDEX(TRANSPOSE('COMMATS-Tally'!$A$2:$AN$46),ROW(F27),COLUMN(E27))/'Master Answer Key'!G$396</f>
        <v>0.9743589744</v>
      </c>
      <c r="G27" s="26">
        <f t="array" ref="G27">INDEX(TRANSPOSE('COMMATS-Tally'!$A$2:$AN$46),ROW(G27),COLUMN(F27))/'Master Answer Key'!H$396</f>
        <v>1</v>
      </c>
      <c r="H27" s="26">
        <f t="array" ref="H27">INDEX(TRANSPOSE('COMMATS-Tally'!$A$2:$AN$46),ROW(H27),COLUMN(G27))/'Master Answer Key'!I$396</f>
        <v>0.962962963</v>
      </c>
      <c r="I27" s="26">
        <f t="array" ref="I27">INDEX(TRANSPOSE('COMMATS-Tally'!$A$2:$AN$46),ROW(I27),COLUMN(H27))/'Master Answer Key'!J$396</f>
        <v>0.9166666667</v>
      </c>
      <c r="J27" s="26">
        <f t="array" ref="J27">INDEX(TRANSPOSE('COMMATS-Tally'!$A$2:$AN$46),ROW(J27),COLUMN(I27))/'Master Answer Key'!K$396</f>
        <v>0.8285714286</v>
      </c>
      <c r="K27" s="26">
        <f t="array" ref="K27">INDEX(TRANSPOSE('COMMATS-Tally'!$A$2:$AN$46),ROW(K27),COLUMN(J27))/'Master Answer Key'!L$396</f>
        <v>0.7096774194</v>
      </c>
      <c r="L27" s="26">
        <f t="array" ref="L27">INDEX(TRANSPOSE('COMMATS-Tally'!$A$2:$AN$46),ROW(L27),COLUMN(K27))/'Master Answer Key'!M$396</f>
        <v>0.8571428571</v>
      </c>
      <c r="M27" s="26">
        <f t="array" ref="M27">INDEX(TRANSPOSE('COMMATS-Tally'!$A$2:$AN$46),ROW(M27),COLUMN(L27))/'Master Answer Key'!N$396</f>
        <v>0.8915662651</v>
      </c>
      <c r="N27" s="26">
        <f t="array" ref="N27">INDEX(TRANSPOSE('COMMATS-Tally'!$A$2:$AN$46),ROW(N27),COLUMN(M27))/'Master Answer Key'!O$396</f>
        <v>1</v>
      </c>
      <c r="O27" s="26">
        <f t="array" ref="O27">INDEX(TRANSPOSE('COMMATS-Tally'!$A$2:$AN$46),ROW(O27),COLUMN(N27))/'Master Answer Key'!P$396</f>
        <v>0.9</v>
      </c>
      <c r="P27" s="26">
        <f t="array" ref="P27">INDEX(TRANSPOSE('COMMATS-Tally'!$A$2:$AN$46),ROW(P27),COLUMN(O27))/'Master Answer Key'!Q$396</f>
        <v>0.8</v>
      </c>
      <c r="Q27" s="26">
        <f t="array" ref="Q27">INDEX(TRANSPOSE('COMMATS-Tally'!$A$2:$AN$46),ROW(Q27),COLUMN(P27))/'Master Answer Key'!R$396</f>
        <v>0.7857142857</v>
      </c>
      <c r="R27" s="26">
        <f t="array" ref="R27">INDEX(TRANSPOSE('COMMATS-Tally'!$A$2:$AN$46),ROW(R27),COLUMN(Q27))/'Master Answer Key'!S$396</f>
        <v>0.9090909091</v>
      </c>
      <c r="S27" s="26">
        <f t="array" ref="S27">INDEX(TRANSPOSE('COMMATS-Tally'!$A$2:$AN$46),ROW(S27),COLUMN(R27))/'Master Answer Key'!T$396</f>
        <v>0.9333333333</v>
      </c>
      <c r="T27" s="26">
        <f t="array" ref="T27">INDEX(TRANSPOSE('COMMATS-Tally'!$A$2:$AN$46),ROW(T27),COLUMN(S27))/'Master Answer Key'!U$396</f>
        <v>0.84</v>
      </c>
      <c r="U27" s="26">
        <f t="array" ref="U27">INDEX(TRANSPOSE('COMMATS-Tally'!$A$2:$AN$46),ROW(U27),COLUMN(T27))/'Master Answer Key'!V$396</f>
        <v>0.8</v>
      </c>
      <c r="V27" s="26">
        <f t="array" ref="V27">INDEX(TRANSPOSE('COMMATS-Tally'!$A$2:$AN$46),ROW(V27),COLUMN(U27))/'Master Answer Key'!W$396</f>
        <v>0.85</v>
      </c>
      <c r="W27" s="26">
        <f t="array" ref="W27">INDEX(TRANSPOSE('COMMATS-Tally'!$A$2:$AN$46),ROW(W27),COLUMN(V27))/'Master Answer Key'!X$396</f>
        <v>0.8387096774</v>
      </c>
      <c r="X27" s="26">
        <f t="array" ref="X27">INDEX(TRANSPOSE('COMMATS-Tally'!$A$2:$AN$46),ROW(X27),COLUMN(W27))/'Master Answer Key'!Y$396</f>
        <v>1</v>
      </c>
      <c r="Y27" s="26">
        <f t="array" ref="Y27">INDEX(TRANSPOSE('COMMATS-Tally'!$A$2:$AN$46),ROW(Y27),COLUMN(X27))/'Master Answer Key'!Z$396</f>
        <v>0.7142857143</v>
      </c>
      <c r="Z27" s="26">
        <f t="array" ref="Z27">INDEX(TRANSPOSE('COMMATS-Tally'!$A$2:$AN$46),ROW(Z27),COLUMN(Y27))/'Master Answer Key'!AA$396</f>
        <v>0.75</v>
      </c>
      <c r="AA27" s="26">
        <f t="array" ref="AA27">INDEX(TRANSPOSE('COMMATS-Tally'!$A$2:$AN$46),ROW(AA27),COLUMN(Z27))/'Master Answer Key'!AB$396</f>
        <v>0.7647058824</v>
      </c>
      <c r="AB27" s="26">
        <f t="array" ref="AB27">INDEX(TRANSPOSE('COMMATS-Tally'!$A$2:$AN$46),ROW(AB27),COLUMN(AA27))/'Master Answer Key'!AC$396</f>
        <v>0.5</v>
      </c>
      <c r="AC27" s="26">
        <f t="array" ref="AC27">INDEX(TRANSPOSE('COMMATS-Tally'!$A$2:$AN$46),ROW(AC27),COLUMN(AB27))/'Master Answer Key'!AD$396</f>
        <v>0.7857142857</v>
      </c>
      <c r="AD27" s="26" t="str">
        <f t="array" ref="AD27">INDEX(TRANSPOSE('COMMATS-Tally'!$A$2:$AN$46),ROW(AD27),COLUMN(AC27))/'Master Answer Key'!AE$396</f>
        <v>#DIV/0!</v>
      </c>
      <c r="AE27" s="26">
        <f t="array" ref="AE27">INDEX(TRANSPOSE('COMMATS-Tally'!$A$2:$AN$46),ROW(AE27),COLUMN(AD27))/'Master Answer Key'!AF$396</f>
        <v>1</v>
      </c>
      <c r="AF27" s="26">
        <f t="array" ref="AF27">INDEX(TRANSPOSE('COMMATS-Tally'!$A$2:$AN$46),ROW(AF27),COLUMN(AE27))/'Master Answer Key'!AG$396</f>
        <v>0.8333333333</v>
      </c>
      <c r="AG27" s="26">
        <f t="array" ref="AG27">INDEX(TRANSPOSE('COMMATS-Tally'!$A$2:$AN$46),ROW(AG27),COLUMN(AF27))/'Master Answer Key'!AH$396</f>
        <v>0.8064516129</v>
      </c>
      <c r="AH27" s="26">
        <f t="array" ref="AH27">INDEX(TRANSPOSE('COMMATS-Tally'!$A$2:$AN$46),ROW(AH27),COLUMN(AG27))/'Master Answer Key'!AI$396</f>
        <v>0.7391304348</v>
      </c>
      <c r="AI27" s="26">
        <f t="array" ref="AI27">INDEX(TRANSPOSE('COMMATS-Tally'!$A$2:$AN$46),ROW(AI27),COLUMN(AH27))/'Master Answer Key'!AJ$396</f>
        <v>0.875</v>
      </c>
      <c r="AJ27" s="26">
        <f t="array" ref="AJ27">INDEX(TRANSPOSE('COMMATS-Tally'!$A$2:$AN$46),ROW(AJ27),COLUMN(AI27))/'Master Answer Key'!AK$396</f>
        <v>0.9285714286</v>
      </c>
      <c r="AK27" s="26">
        <f t="array" ref="AK27">INDEX(TRANSPOSE('COMMATS-Tally'!$A$2:$AN$46),ROW(AK27),COLUMN(AJ27))/'Master Answer Key'!AL$396</f>
        <v>0.9090909091</v>
      </c>
      <c r="AL27" s="26">
        <f t="array" ref="AL27">INDEX(TRANSPOSE('COMMATS-Tally'!$A$2:$AN$46),ROW(AL27),COLUMN(AK27))/'Master Answer Key'!AM$396</f>
        <v>0.8125</v>
      </c>
      <c r="AM27" s="26">
        <f t="array" ref="AM27">INDEX(TRANSPOSE('COMMATS-Tally'!$A$2:$AN$46),ROW(AM27),COLUMN(AL27))/'Master Answer Key'!AN$396</f>
        <v>0.8571428571</v>
      </c>
      <c r="AN27" s="26">
        <f t="array" ref="AN27">INDEX(TRANSPOSE('COMMATS-Tally'!$A$2:$AN$46),ROW(AN27),COLUMN(AM27))/'Master Answer Key'!AO$396</f>
        <v>0.8571428571</v>
      </c>
      <c r="AO27" s="26">
        <f t="array" ref="AO27">INDEX(TRANSPOSE('COMMATS-Tally'!$A$2:$AN$46),ROW(AO27),COLUMN(AN27))/'Master Answer Key'!AP$396</f>
        <v>0.9166666667</v>
      </c>
      <c r="AP27" s="26">
        <f t="array" ref="AP27">INDEX(TRANSPOSE('COMMATS-Tally'!$A$2:$AN$46),ROW(AP27),COLUMN(AO27))/'Master Answer Key'!AQ$396</f>
        <v>0.7777777778</v>
      </c>
      <c r="AQ27" s="26">
        <f t="array" ref="AQ27">INDEX(TRANSPOSE('COMMATS-Tally'!$A$2:$AN$46),ROW(AQ27),COLUMN(AP27))/'Master Answer Key'!AR$396</f>
        <v>0.9230769231</v>
      </c>
      <c r="AR27" s="26">
        <f t="array" ref="AR27">INDEX(TRANSPOSE('COMMATS-Tally'!$A$2:$AN$46),ROW(AR27),COLUMN(AQ27))/'Master Answer Key'!AS$396</f>
        <v>0.8333333333</v>
      </c>
      <c r="AS27" s="26">
        <f t="array" ref="AS27">INDEX(TRANSPOSE('COMMATS-Tally'!$A$2:$AN$46),ROW(AS27),COLUMN(AR27))/'Master Answer Key'!AT$396</f>
        <v>0.8387096774</v>
      </c>
      <c r="AT27" s="26">
        <f t="array" ref="AT27">INDEX(TRANSPOSE('COMMATS-Tally'!$A$2:$AN$46),ROW(AT27),COLUMN(AS27))/'Master Answer Key'!AU$396</f>
        <v>0.7924528302</v>
      </c>
      <c r="AU27" s="26"/>
      <c r="AV27" s="26"/>
      <c r="AW27" s="26"/>
      <c r="AX27" s="26"/>
      <c r="AY27" s="26"/>
      <c r="AZ27" s="26"/>
      <c r="BA27" s="26"/>
      <c r="BB27" s="26"/>
      <c r="BC27" s="26"/>
      <c r="BD27" s="26"/>
    </row>
    <row r="28">
      <c r="A28" s="48" t="s">
        <v>528</v>
      </c>
      <c r="B28" s="26">
        <f t="array" ref="B28">INDEX(TRANSPOSE('COMMATS-Tally'!$A$2:$AN$46),ROW(B28),COLUMN(A28))/'Master Answer Key'!C$396</f>
        <v>0.84</v>
      </c>
      <c r="C28" s="26">
        <f t="array" ref="C28">INDEX(TRANSPOSE('COMMATS-Tally'!$A$2:$AN$46),ROW(C28),COLUMN(B28))/'Master Answer Key'!D$396</f>
        <v>0.9285714286</v>
      </c>
      <c r="D28" s="26">
        <f t="array" ref="D28">INDEX(TRANSPOSE('COMMATS-Tally'!$A$2:$AN$46),ROW(D28),COLUMN(C28))/'Master Answer Key'!E$396</f>
        <v>0.7916666667</v>
      </c>
      <c r="E28" s="26">
        <f t="array" ref="E28">INDEX(TRANSPOSE('COMMATS-Tally'!$A$2:$AN$46),ROW(E28),COLUMN(D28))/'Master Answer Key'!F$396</f>
        <v>0.84</v>
      </c>
      <c r="F28" s="26">
        <f t="array" ref="F28">INDEX(TRANSPOSE('COMMATS-Tally'!$A$2:$AN$46),ROW(F28),COLUMN(E28))/'Master Answer Key'!G$396</f>
        <v>0.8974358974</v>
      </c>
      <c r="G28" s="26">
        <f t="array" ref="G28">INDEX(TRANSPOSE('COMMATS-Tally'!$A$2:$AN$46),ROW(G28),COLUMN(F28))/'Master Answer Key'!H$396</f>
        <v>1</v>
      </c>
      <c r="H28" s="26">
        <f t="array" ref="H28">INDEX(TRANSPOSE('COMMATS-Tally'!$A$2:$AN$46),ROW(H28),COLUMN(G28))/'Master Answer Key'!I$396</f>
        <v>0.9259259259</v>
      </c>
      <c r="I28" s="26">
        <f t="array" ref="I28">INDEX(TRANSPOSE('COMMATS-Tally'!$A$2:$AN$46),ROW(I28),COLUMN(H28))/'Master Answer Key'!J$396</f>
        <v>0.8333333333</v>
      </c>
      <c r="J28" s="26">
        <f t="array" ref="J28">INDEX(TRANSPOSE('COMMATS-Tally'!$A$2:$AN$46),ROW(J28),COLUMN(I28))/'Master Answer Key'!K$396</f>
        <v>0.8285714286</v>
      </c>
      <c r="K28" s="26">
        <f t="array" ref="K28">INDEX(TRANSPOSE('COMMATS-Tally'!$A$2:$AN$46),ROW(K28),COLUMN(J28))/'Master Answer Key'!L$396</f>
        <v>0.6774193548</v>
      </c>
      <c r="L28" s="26">
        <f t="array" ref="L28">INDEX(TRANSPOSE('COMMATS-Tally'!$A$2:$AN$46),ROW(L28),COLUMN(K28))/'Master Answer Key'!M$396</f>
        <v>0.9285714286</v>
      </c>
      <c r="M28" s="26">
        <f t="array" ref="M28">INDEX(TRANSPOSE('COMMATS-Tally'!$A$2:$AN$46),ROW(M28),COLUMN(L28))/'Master Answer Key'!N$396</f>
        <v>0.8072289157</v>
      </c>
      <c r="N28" s="26">
        <f t="array" ref="N28">INDEX(TRANSPOSE('COMMATS-Tally'!$A$2:$AN$46),ROW(N28),COLUMN(M28))/'Master Answer Key'!O$396</f>
        <v>1</v>
      </c>
      <c r="O28" s="26">
        <f t="array" ref="O28">INDEX(TRANSPOSE('COMMATS-Tally'!$A$2:$AN$46),ROW(O28),COLUMN(N28))/'Master Answer Key'!P$396</f>
        <v>0.8</v>
      </c>
      <c r="P28" s="26">
        <f t="array" ref="P28">INDEX(TRANSPOSE('COMMATS-Tally'!$A$2:$AN$46),ROW(P28),COLUMN(O28))/'Master Answer Key'!Q$396</f>
        <v>0.6</v>
      </c>
      <c r="Q28" s="26">
        <f t="array" ref="Q28">INDEX(TRANSPOSE('COMMATS-Tally'!$A$2:$AN$46),ROW(Q28),COLUMN(P28))/'Master Answer Key'!R$396</f>
        <v>0.6428571429</v>
      </c>
      <c r="R28" s="26">
        <f t="array" ref="R28">INDEX(TRANSPOSE('COMMATS-Tally'!$A$2:$AN$46),ROW(R28),COLUMN(Q28))/'Master Answer Key'!S$396</f>
        <v>0.8181818182</v>
      </c>
      <c r="S28" s="26">
        <f t="array" ref="S28">INDEX(TRANSPOSE('COMMATS-Tally'!$A$2:$AN$46),ROW(S28),COLUMN(R28))/'Master Answer Key'!T$396</f>
        <v>0.8333333333</v>
      </c>
      <c r="T28" s="26">
        <f t="array" ref="T28">INDEX(TRANSPOSE('COMMATS-Tally'!$A$2:$AN$46),ROW(T28),COLUMN(S28))/'Master Answer Key'!U$396</f>
        <v>0.8</v>
      </c>
      <c r="U28" s="26">
        <f t="array" ref="U28">INDEX(TRANSPOSE('COMMATS-Tally'!$A$2:$AN$46),ROW(U28),COLUMN(T28))/'Master Answer Key'!V$396</f>
        <v>0.6285714286</v>
      </c>
      <c r="V28" s="26">
        <f t="array" ref="V28">INDEX(TRANSPOSE('COMMATS-Tally'!$A$2:$AN$46),ROW(V28),COLUMN(U28))/'Master Answer Key'!W$396</f>
        <v>0.85</v>
      </c>
      <c r="W28" s="26">
        <f t="array" ref="W28">INDEX(TRANSPOSE('COMMATS-Tally'!$A$2:$AN$46),ROW(W28),COLUMN(V28))/'Master Answer Key'!X$396</f>
        <v>0.9032258065</v>
      </c>
      <c r="X28" s="26">
        <f t="array" ref="X28">INDEX(TRANSPOSE('COMMATS-Tally'!$A$2:$AN$46),ROW(X28),COLUMN(W28))/'Master Answer Key'!Y$396</f>
        <v>0.75</v>
      </c>
      <c r="Y28" s="26">
        <f t="array" ref="Y28">INDEX(TRANSPOSE('COMMATS-Tally'!$A$2:$AN$46),ROW(Y28),COLUMN(X28))/'Master Answer Key'!Z$396</f>
        <v>0.7142857143</v>
      </c>
      <c r="Z28" s="26">
        <f t="array" ref="Z28">INDEX(TRANSPOSE('COMMATS-Tally'!$A$2:$AN$46),ROW(Z28),COLUMN(Y28))/'Master Answer Key'!AA$396</f>
        <v>0.7083333333</v>
      </c>
      <c r="AA28" s="26">
        <f t="array" ref="AA28">INDEX(TRANSPOSE('COMMATS-Tally'!$A$2:$AN$46),ROW(AA28),COLUMN(Z28))/'Master Answer Key'!AB$396</f>
        <v>0.6470588235</v>
      </c>
      <c r="AB28" s="26">
        <f t="array" ref="AB28">INDEX(TRANSPOSE('COMMATS-Tally'!$A$2:$AN$46),ROW(AB28),COLUMN(AA28))/'Master Answer Key'!AC$396</f>
        <v>0.6666666667</v>
      </c>
      <c r="AC28" s="26">
        <f t="array" ref="AC28">INDEX(TRANSPOSE('COMMATS-Tally'!$A$2:$AN$46),ROW(AC28),COLUMN(AB28))/'Master Answer Key'!AD$396</f>
        <v>0.8928571429</v>
      </c>
      <c r="AD28" s="26" t="str">
        <f t="array" ref="AD28">INDEX(TRANSPOSE('COMMATS-Tally'!$A$2:$AN$46),ROW(AD28),COLUMN(AC28))/'Master Answer Key'!AE$396</f>
        <v>#DIV/0!</v>
      </c>
      <c r="AE28" s="26">
        <f t="array" ref="AE28">INDEX(TRANSPOSE('COMMATS-Tally'!$A$2:$AN$46),ROW(AE28),COLUMN(AD28))/'Master Answer Key'!AF$396</f>
        <v>1</v>
      </c>
      <c r="AF28" s="26">
        <f t="array" ref="AF28">INDEX(TRANSPOSE('COMMATS-Tally'!$A$2:$AN$46),ROW(AF28),COLUMN(AE28))/'Master Answer Key'!AG$396</f>
        <v>0.9166666667</v>
      </c>
      <c r="AG28" s="26">
        <f t="array" ref="AG28">INDEX(TRANSPOSE('COMMATS-Tally'!$A$2:$AN$46),ROW(AG28),COLUMN(AF28))/'Master Answer Key'!AH$396</f>
        <v>0.8387096774</v>
      </c>
      <c r="AH28" s="26">
        <f t="array" ref="AH28">INDEX(TRANSPOSE('COMMATS-Tally'!$A$2:$AN$46),ROW(AH28),COLUMN(AG28))/'Master Answer Key'!AI$396</f>
        <v>0.6086956522</v>
      </c>
      <c r="AI28" s="26">
        <f t="array" ref="AI28">INDEX(TRANSPOSE('COMMATS-Tally'!$A$2:$AN$46),ROW(AI28),COLUMN(AH28))/'Master Answer Key'!AJ$396</f>
        <v>0.625</v>
      </c>
      <c r="AJ28" s="26">
        <f t="array" ref="AJ28">INDEX(TRANSPOSE('COMMATS-Tally'!$A$2:$AN$46),ROW(AJ28),COLUMN(AI28))/'Master Answer Key'!AK$396</f>
        <v>0.7857142857</v>
      </c>
      <c r="AK28" s="26">
        <f t="array" ref="AK28">INDEX(TRANSPOSE('COMMATS-Tally'!$A$2:$AN$46),ROW(AK28),COLUMN(AJ28))/'Master Answer Key'!AL$396</f>
        <v>1</v>
      </c>
      <c r="AL28" s="26">
        <f t="array" ref="AL28">INDEX(TRANSPOSE('COMMATS-Tally'!$A$2:$AN$46),ROW(AL28),COLUMN(AK28))/'Master Answer Key'!AM$396</f>
        <v>0.875</v>
      </c>
      <c r="AM28" s="26">
        <f t="array" ref="AM28">INDEX(TRANSPOSE('COMMATS-Tally'!$A$2:$AN$46),ROW(AM28),COLUMN(AL28))/'Master Answer Key'!AN$396</f>
        <v>0.7857142857</v>
      </c>
      <c r="AN28" s="26">
        <f t="array" ref="AN28">INDEX(TRANSPOSE('COMMATS-Tally'!$A$2:$AN$46),ROW(AN28),COLUMN(AM28))/'Master Answer Key'!AO$396</f>
        <v>0.8571428571</v>
      </c>
      <c r="AO28" s="26">
        <f t="array" ref="AO28">INDEX(TRANSPOSE('COMMATS-Tally'!$A$2:$AN$46),ROW(AO28),COLUMN(AN28))/'Master Answer Key'!AP$396</f>
        <v>0.5833333333</v>
      </c>
      <c r="AP28" s="26">
        <f t="array" ref="AP28">INDEX(TRANSPOSE('COMMATS-Tally'!$A$2:$AN$46),ROW(AP28),COLUMN(AO28))/'Master Answer Key'!AQ$396</f>
        <v>0.6666666667</v>
      </c>
      <c r="AQ28" s="26">
        <f t="array" ref="AQ28">INDEX(TRANSPOSE('COMMATS-Tally'!$A$2:$AN$46),ROW(AQ28),COLUMN(AP28))/'Master Answer Key'!AR$396</f>
        <v>0.8461538462</v>
      </c>
      <c r="AR28" s="26">
        <f t="array" ref="AR28">INDEX(TRANSPOSE('COMMATS-Tally'!$A$2:$AN$46),ROW(AR28),COLUMN(AQ28))/'Master Answer Key'!AS$396</f>
        <v>0.8333333333</v>
      </c>
      <c r="AS28" s="26">
        <f t="array" ref="AS28">INDEX(TRANSPOSE('COMMATS-Tally'!$A$2:$AN$46),ROW(AS28),COLUMN(AR28))/'Master Answer Key'!AT$396</f>
        <v>0.7096774194</v>
      </c>
      <c r="AT28" s="26">
        <f t="array" ref="AT28">INDEX(TRANSPOSE('COMMATS-Tally'!$A$2:$AN$46),ROW(AT28),COLUMN(AS28))/'Master Answer Key'!AU$396</f>
        <v>0.7735849057</v>
      </c>
      <c r="AU28" s="26"/>
      <c r="AV28" s="26"/>
      <c r="AW28" s="26"/>
      <c r="AX28" s="26"/>
      <c r="AY28" s="26"/>
      <c r="AZ28" s="26"/>
      <c r="BA28" s="26"/>
      <c r="BB28" s="26"/>
      <c r="BC28" s="26"/>
      <c r="BD28" s="26"/>
    </row>
    <row r="29">
      <c r="A29" s="48" t="s">
        <v>529</v>
      </c>
      <c r="B29" s="26">
        <f t="array" ref="B29">INDEX(TRANSPOSE('COMMATS-Tally'!$A$2:$AN$46),ROW(B29),COLUMN(A29))/'Master Answer Key'!C$396</f>
        <v>0.36</v>
      </c>
      <c r="C29" s="26">
        <f t="array" ref="C29">INDEX(TRANSPOSE('COMMATS-Tally'!$A$2:$AN$46),ROW(C29),COLUMN(B29))/'Master Answer Key'!D$396</f>
        <v>0.6428571429</v>
      </c>
      <c r="D29" s="26">
        <f t="array" ref="D29">INDEX(TRANSPOSE('COMMATS-Tally'!$A$2:$AN$46),ROW(D29),COLUMN(C29))/'Master Answer Key'!E$396</f>
        <v>0.75</v>
      </c>
      <c r="E29" s="26">
        <f t="array" ref="E29">INDEX(TRANSPOSE('COMMATS-Tally'!$A$2:$AN$46),ROW(E29),COLUMN(D29))/'Master Answer Key'!F$396</f>
        <v>0.68</v>
      </c>
      <c r="F29" s="26">
        <f t="array" ref="F29">INDEX(TRANSPOSE('COMMATS-Tally'!$A$2:$AN$46),ROW(F29),COLUMN(E29))/'Master Answer Key'!G$396</f>
        <v>0.7179487179</v>
      </c>
      <c r="G29" s="26">
        <f t="array" ref="G29">INDEX(TRANSPOSE('COMMATS-Tally'!$A$2:$AN$46),ROW(G29),COLUMN(F29))/'Master Answer Key'!H$396</f>
        <v>0.75</v>
      </c>
      <c r="H29" s="26">
        <f t="array" ref="H29">INDEX(TRANSPOSE('COMMATS-Tally'!$A$2:$AN$46),ROW(H29),COLUMN(G29))/'Master Answer Key'!I$396</f>
        <v>0.7777777778</v>
      </c>
      <c r="I29" s="26">
        <f t="array" ref="I29">INDEX(TRANSPOSE('COMMATS-Tally'!$A$2:$AN$46),ROW(I29),COLUMN(H29))/'Master Answer Key'!J$396</f>
        <v>0.7916666667</v>
      </c>
      <c r="J29" s="26">
        <f t="array" ref="J29">INDEX(TRANSPOSE('COMMATS-Tally'!$A$2:$AN$46),ROW(J29),COLUMN(I29))/'Master Answer Key'!K$396</f>
        <v>0.7428571429</v>
      </c>
      <c r="K29" s="26">
        <f t="array" ref="K29">INDEX(TRANSPOSE('COMMATS-Tally'!$A$2:$AN$46),ROW(K29),COLUMN(J29))/'Master Answer Key'!L$396</f>
        <v>0.3548387097</v>
      </c>
      <c r="L29" s="26">
        <f t="array" ref="L29">INDEX(TRANSPOSE('COMMATS-Tally'!$A$2:$AN$46),ROW(L29),COLUMN(K29))/'Master Answer Key'!M$396</f>
        <v>0.7142857143</v>
      </c>
      <c r="M29" s="26">
        <f t="array" ref="M29">INDEX(TRANSPOSE('COMMATS-Tally'!$A$2:$AN$46),ROW(M29),COLUMN(L29))/'Master Answer Key'!N$396</f>
        <v>0.5662650602</v>
      </c>
      <c r="N29" s="26">
        <f t="array" ref="N29">INDEX(TRANSPOSE('COMMATS-Tally'!$A$2:$AN$46),ROW(N29),COLUMN(M29))/'Master Answer Key'!O$396</f>
        <v>0.9166666667</v>
      </c>
      <c r="O29" s="26">
        <f t="array" ref="O29">INDEX(TRANSPOSE('COMMATS-Tally'!$A$2:$AN$46),ROW(O29),COLUMN(N29))/'Master Answer Key'!P$396</f>
        <v>0.4</v>
      </c>
      <c r="P29" s="26">
        <f t="array" ref="P29">INDEX(TRANSPOSE('COMMATS-Tally'!$A$2:$AN$46),ROW(P29),COLUMN(O29))/'Master Answer Key'!Q$396</f>
        <v>0.2</v>
      </c>
      <c r="Q29" s="26">
        <f t="array" ref="Q29">INDEX(TRANSPOSE('COMMATS-Tally'!$A$2:$AN$46),ROW(Q29),COLUMN(P29))/'Master Answer Key'!R$396</f>
        <v>0.5714285714</v>
      </c>
      <c r="R29" s="26">
        <f t="array" ref="R29">INDEX(TRANSPOSE('COMMATS-Tally'!$A$2:$AN$46),ROW(R29),COLUMN(Q29))/'Master Answer Key'!S$396</f>
        <v>0.4545454545</v>
      </c>
      <c r="S29" s="26">
        <f t="array" ref="S29">INDEX(TRANSPOSE('COMMATS-Tally'!$A$2:$AN$46),ROW(S29),COLUMN(R29))/'Master Answer Key'!T$396</f>
        <v>0.4333333333</v>
      </c>
      <c r="T29" s="26">
        <f t="array" ref="T29">INDEX(TRANSPOSE('COMMATS-Tally'!$A$2:$AN$46),ROW(T29),COLUMN(S29))/'Master Answer Key'!U$396</f>
        <v>0.48</v>
      </c>
      <c r="U29" s="26">
        <f t="array" ref="U29">INDEX(TRANSPOSE('COMMATS-Tally'!$A$2:$AN$46),ROW(U29),COLUMN(T29))/'Master Answer Key'!V$396</f>
        <v>0.5714285714</v>
      </c>
      <c r="V29" s="26">
        <f t="array" ref="V29">INDEX(TRANSPOSE('COMMATS-Tally'!$A$2:$AN$46),ROW(V29),COLUMN(U29))/'Master Answer Key'!W$396</f>
        <v>0.3</v>
      </c>
      <c r="W29" s="26">
        <f t="array" ref="W29">INDEX(TRANSPOSE('COMMATS-Tally'!$A$2:$AN$46),ROW(W29),COLUMN(V29))/'Master Answer Key'!X$396</f>
        <v>0.4516129032</v>
      </c>
      <c r="X29" s="26">
        <f t="array" ref="X29">INDEX(TRANSPOSE('COMMATS-Tally'!$A$2:$AN$46),ROW(X29),COLUMN(W29))/'Master Answer Key'!Y$396</f>
        <v>0.5625</v>
      </c>
      <c r="Y29" s="26">
        <f t="array" ref="Y29">INDEX(TRANSPOSE('COMMATS-Tally'!$A$2:$AN$46),ROW(Y29),COLUMN(X29))/'Master Answer Key'!Z$396</f>
        <v>0.1428571429</v>
      </c>
      <c r="Z29" s="26">
        <f t="array" ref="Z29">INDEX(TRANSPOSE('COMMATS-Tally'!$A$2:$AN$46),ROW(Z29),COLUMN(Y29))/'Master Answer Key'!AA$396</f>
        <v>0.5833333333</v>
      </c>
      <c r="AA29" s="26">
        <f t="array" ref="AA29">INDEX(TRANSPOSE('COMMATS-Tally'!$A$2:$AN$46),ROW(AA29),COLUMN(Z29))/'Master Answer Key'!AB$396</f>
        <v>0.4411764706</v>
      </c>
      <c r="AB29" s="26">
        <f t="array" ref="AB29">INDEX(TRANSPOSE('COMMATS-Tally'!$A$2:$AN$46),ROW(AB29),COLUMN(AA29))/'Master Answer Key'!AC$396</f>
        <v>0.5</v>
      </c>
      <c r="AC29" s="26">
        <f t="array" ref="AC29">INDEX(TRANSPOSE('COMMATS-Tally'!$A$2:$AN$46),ROW(AC29),COLUMN(AB29))/'Master Answer Key'!AD$396</f>
        <v>0.5357142857</v>
      </c>
      <c r="AD29" s="26" t="str">
        <f t="array" ref="AD29">INDEX(TRANSPOSE('COMMATS-Tally'!$A$2:$AN$46),ROW(AD29),COLUMN(AC29))/'Master Answer Key'!AE$396</f>
        <v>#DIV/0!</v>
      </c>
      <c r="AE29" s="26">
        <f t="array" ref="AE29">INDEX(TRANSPOSE('COMMATS-Tally'!$A$2:$AN$46),ROW(AE29),COLUMN(AD29))/'Master Answer Key'!AF$396</f>
        <v>1</v>
      </c>
      <c r="AF29" s="26">
        <f t="array" ref="AF29">INDEX(TRANSPOSE('COMMATS-Tally'!$A$2:$AN$46),ROW(AF29),COLUMN(AE29))/'Master Answer Key'!AG$396</f>
        <v>0.4166666667</v>
      </c>
      <c r="AG29" s="26">
        <f t="array" ref="AG29">INDEX(TRANSPOSE('COMMATS-Tally'!$A$2:$AN$46),ROW(AG29),COLUMN(AF29))/'Master Answer Key'!AH$396</f>
        <v>0.3870967742</v>
      </c>
      <c r="AH29" s="26">
        <f t="array" ref="AH29">INDEX(TRANSPOSE('COMMATS-Tally'!$A$2:$AN$46),ROW(AH29),COLUMN(AG29))/'Master Answer Key'!AI$396</f>
        <v>0.4347826087</v>
      </c>
      <c r="AI29" s="26">
        <f t="array" ref="AI29">INDEX(TRANSPOSE('COMMATS-Tally'!$A$2:$AN$46),ROW(AI29),COLUMN(AH29))/'Master Answer Key'!AJ$396</f>
        <v>0.625</v>
      </c>
      <c r="AJ29" s="26">
        <f t="array" ref="AJ29">INDEX(TRANSPOSE('COMMATS-Tally'!$A$2:$AN$46),ROW(AJ29),COLUMN(AI29))/'Master Answer Key'!AK$396</f>
        <v>0.4642857143</v>
      </c>
      <c r="AK29" s="26">
        <f t="array" ref="AK29">INDEX(TRANSPOSE('COMMATS-Tally'!$A$2:$AN$46),ROW(AK29),COLUMN(AJ29))/'Master Answer Key'!AL$396</f>
        <v>0.8181818182</v>
      </c>
      <c r="AL29" s="26">
        <f t="array" ref="AL29">INDEX(TRANSPOSE('COMMATS-Tally'!$A$2:$AN$46),ROW(AL29),COLUMN(AK29))/'Master Answer Key'!AM$396</f>
        <v>0.375</v>
      </c>
      <c r="AM29" s="26">
        <f t="array" ref="AM29">INDEX(TRANSPOSE('COMMATS-Tally'!$A$2:$AN$46),ROW(AM29),COLUMN(AL29))/'Master Answer Key'!AN$396</f>
        <v>0.4285714286</v>
      </c>
      <c r="AN29" s="26">
        <f t="array" ref="AN29">INDEX(TRANSPOSE('COMMATS-Tally'!$A$2:$AN$46),ROW(AN29),COLUMN(AM29))/'Master Answer Key'!AO$396</f>
        <v>0.4285714286</v>
      </c>
      <c r="AO29" s="26">
        <f t="array" ref="AO29">INDEX(TRANSPOSE('COMMATS-Tally'!$A$2:$AN$46),ROW(AO29),COLUMN(AN29))/'Master Answer Key'!AP$396</f>
        <v>0.4166666667</v>
      </c>
      <c r="AP29" s="26">
        <f t="array" ref="AP29">INDEX(TRANSPOSE('COMMATS-Tally'!$A$2:$AN$46),ROW(AP29),COLUMN(AO29))/'Master Answer Key'!AQ$396</f>
        <v>0.4444444444</v>
      </c>
      <c r="AQ29" s="26">
        <f t="array" ref="AQ29">INDEX(TRANSPOSE('COMMATS-Tally'!$A$2:$AN$46),ROW(AQ29),COLUMN(AP29))/'Master Answer Key'!AR$396</f>
        <v>0.3076923077</v>
      </c>
      <c r="AR29" s="26">
        <f t="array" ref="AR29">INDEX(TRANSPOSE('COMMATS-Tally'!$A$2:$AN$46),ROW(AR29),COLUMN(AQ29))/'Master Answer Key'!AS$396</f>
        <v>0.5</v>
      </c>
      <c r="AS29" s="26">
        <f t="array" ref="AS29">INDEX(TRANSPOSE('COMMATS-Tally'!$A$2:$AN$46),ROW(AS29),COLUMN(AR29))/'Master Answer Key'!AT$396</f>
        <v>0.6129032258</v>
      </c>
      <c r="AT29" s="26">
        <f t="array" ref="AT29">INDEX(TRANSPOSE('COMMATS-Tally'!$A$2:$AN$46),ROW(AT29),COLUMN(AS29))/'Master Answer Key'!AU$396</f>
        <v>0.358490566</v>
      </c>
      <c r="AU29" s="26"/>
      <c r="AV29" s="26"/>
      <c r="AW29" s="26"/>
      <c r="AX29" s="26"/>
      <c r="AY29" s="26"/>
      <c r="AZ29" s="26"/>
      <c r="BA29" s="26"/>
      <c r="BB29" s="26"/>
      <c r="BC29" s="26"/>
      <c r="BD29" s="26"/>
    </row>
    <row r="30">
      <c r="A30" s="48" t="s">
        <v>530</v>
      </c>
      <c r="B30" s="26">
        <f t="array" ref="B30">INDEX(TRANSPOSE('COMMATS-Tally'!$A$2:$AN$46),ROW(B30),COLUMN(A30))/'Master Answer Key'!C$396</f>
        <v>0.88</v>
      </c>
      <c r="C30" s="26">
        <f t="array" ref="C30">INDEX(TRANSPOSE('COMMATS-Tally'!$A$2:$AN$46),ROW(C30),COLUMN(B30))/'Master Answer Key'!D$396</f>
        <v>0.9285714286</v>
      </c>
      <c r="D30" s="26">
        <f t="array" ref="D30">INDEX(TRANSPOSE('COMMATS-Tally'!$A$2:$AN$46),ROW(D30),COLUMN(C30))/'Master Answer Key'!E$396</f>
        <v>0.7916666667</v>
      </c>
      <c r="E30" s="26">
        <f t="array" ref="E30">INDEX(TRANSPOSE('COMMATS-Tally'!$A$2:$AN$46),ROW(E30),COLUMN(D30))/'Master Answer Key'!F$396</f>
        <v>0.82</v>
      </c>
      <c r="F30" s="26">
        <f t="array" ref="F30">INDEX(TRANSPOSE('COMMATS-Tally'!$A$2:$AN$46),ROW(F30),COLUMN(E30))/'Master Answer Key'!G$396</f>
        <v>0.8205128205</v>
      </c>
      <c r="G30" s="26">
        <f t="array" ref="G30">INDEX(TRANSPOSE('COMMATS-Tally'!$A$2:$AN$46),ROW(G30),COLUMN(F30))/'Master Answer Key'!H$396</f>
        <v>0.75</v>
      </c>
      <c r="H30" s="26">
        <f t="array" ref="H30">INDEX(TRANSPOSE('COMMATS-Tally'!$A$2:$AN$46),ROW(H30),COLUMN(G30))/'Master Answer Key'!I$396</f>
        <v>0.962962963</v>
      </c>
      <c r="I30" s="26">
        <f t="array" ref="I30">INDEX(TRANSPOSE('COMMATS-Tally'!$A$2:$AN$46),ROW(I30),COLUMN(H30))/'Master Answer Key'!J$396</f>
        <v>0.875</v>
      </c>
      <c r="J30" s="26">
        <f t="array" ref="J30">INDEX(TRANSPOSE('COMMATS-Tally'!$A$2:$AN$46),ROW(J30),COLUMN(I30))/'Master Answer Key'!K$396</f>
        <v>0.8571428571</v>
      </c>
      <c r="K30" s="26">
        <f t="array" ref="K30">INDEX(TRANSPOSE('COMMATS-Tally'!$A$2:$AN$46),ROW(K30),COLUMN(J30))/'Master Answer Key'!L$396</f>
        <v>0.8387096774</v>
      </c>
      <c r="L30" s="26">
        <f t="array" ref="L30">INDEX(TRANSPOSE('COMMATS-Tally'!$A$2:$AN$46),ROW(L30),COLUMN(K30))/'Master Answer Key'!M$396</f>
        <v>0.8571428571</v>
      </c>
      <c r="M30" s="26">
        <f t="array" ref="M30">INDEX(TRANSPOSE('COMMATS-Tally'!$A$2:$AN$46),ROW(M30),COLUMN(L30))/'Master Answer Key'!N$396</f>
        <v>0.843373494</v>
      </c>
      <c r="N30" s="26">
        <f t="array" ref="N30">INDEX(TRANSPOSE('COMMATS-Tally'!$A$2:$AN$46),ROW(N30),COLUMN(M30))/'Master Answer Key'!O$396</f>
        <v>1</v>
      </c>
      <c r="O30" s="26">
        <f t="array" ref="O30">INDEX(TRANSPOSE('COMMATS-Tally'!$A$2:$AN$46),ROW(O30),COLUMN(N30))/'Master Answer Key'!P$396</f>
        <v>0.9</v>
      </c>
      <c r="P30" s="26">
        <f t="array" ref="P30">INDEX(TRANSPOSE('COMMATS-Tally'!$A$2:$AN$46),ROW(P30),COLUMN(O30))/'Master Answer Key'!Q$396</f>
        <v>1</v>
      </c>
      <c r="Q30" s="26">
        <f t="array" ref="Q30">INDEX(TRANSPOSE('COMMATS-Tally'!$A$2:$AN$46),ROW(Q30),COLUMN(P30))/'Master Answer Key'!R$396</f>
        <v>0.7142857143</v>
      </c>
      <c r="R30" s="26">
        <f t="array" ref="R30">INDEX(TRANSPOSE('COMMATS-Tally'!$A$2:$AN$46),ROW(R30),COLUMN(Q30))/'Master Answer Key'!S$396</f>
        <v>1</v>
      </c>
      <c r="S30" s="26">
        <f t="array" ref="S30">INDEX(TRANSPOSE('COMMATS-Tally'!$A$2:$AN$46),ROW(S30),COLUMN(R30))/'Master Answer Key'!T$396</f>
        <v>0.7666666667</v>
      </c>
      <c r="T30" s="26">
        <f t="array" ref="T30">INDEX(TRANSPOSE('COMMATS-Tally'!$A$2:$AN$46),ROW(T30),COLUMN(S30))/'Master Answer Key'!U$396</f>
        <v>0.88</v>
      </c>
      <c r="U30" s="26">
        <f t="array" ref="U30">INDEX(TRANSPOSE('COMMATS-Tally'!$A$2:$AN$46),ROW(U30),COLUMN(T30))/'Master Answer Key'!V$396</f>
        <v>0.8285714286</v>
      </c>
      <c r="V30" s="26">
        <f t="array" ref="V30">INDEX(TRANSPOSE('COMMATS-Tally'!$A$2:$AN$46),ROW(V30),COLUMN(U30))/'Master Answer Key'!W$396</f>
        <v>0.9</v>
      </c>
      <c r="W30" s="26">
        <f t="array" ref="W30">INDEX(TRANSPOSE('COMMATS-Tally'!$A$2:$AN$46),ROW(W30),COLUMN(V30))/'Master Answer Key'!X$396</f>
        <v>0.7741935484</v>
      </c>
      <c r="X30" s="26">
        <f t="array" ref="X30">INDEX(TRANSPOSE('COMMATS-Tally'!$A$2:$AN$46),ROW(X30),COLUMN(W30))/'Master Answer Key'!Y$396</f>
        <v>0.6875</v>
      </c>
      <c r="Y30" s="26">
        <f t="array" ref="Y30">INDEX(TRANSPOSE('COMMATS-Tally'!$A$2:$AN$46),ROW(Y30),COLUMN(X30))/'Master Answer Key'!Z$396</f>
        <v>0.8571428571</v>
      </c>
      <c r="Z30" s="26">
        <f t="array" ref="Z30">INDEX(TRANSPOSE('COMMATS-Tally'!$A$2:$AN$46),ROW(Z30),COLUMN(Y30))/'Master Answer Key'!AA$396</f>
        <v>0.8333333333</v>
      </c>
      <c r="AA30" s="26">
        <f t="array" ref="AA30">INDEX(TRANSPOSE('COMMATS-Tally'!$A$2:$AN$46),ROW(AA30),COLUMN(Z30))/'Master Answer Key'!AB$396</f>
        <v>0.8529411765</v>
      </c>
      <c r="AB30" s="26">
        <f t="array" ref="AB30">INDEX(TRANSPOSE('COMMATS-Tally'!$A$2:$AN$46),ROW(AB30),COLUMN(AA30))/'Master Answer Key'!AC$396</f>
        <v>0.3333333333</v>
      </c>
      <c r="AC30" s="26">
        <f t="array" ref="AC30">INDEX(TRANSPOSE('COMMATS-Tally'!$A$2:$AN$46),ROW(AC30),COLUMN(AB30))/'Master Answer Key'!AD$396</f>
        <v>0.4642857143</v>
      </c>
      <c r="AD30" s="26" t="str">
        <f t="array" ref="AD30">INDEX(TRANSPOSE('COMMATS-Tally'!$A$2:$AN$46),ROW(AD30),COLUMN(AC30))/'Master Answer Key'!AE$396</f>
        <v>#DIV/0!</v>
      </c>
      <c r="AE30" s="26">
        <f t="array" ref="AE30">INDEX(TRANSPOSE('COMMATS-Tally'!$A$2:$AN$46),ROW(AE30),COLUMN(AD30))/'Master Answer Key'!AF$396</f>
        <v>1</v>
      </c>
      <c r="AF30" s="26">
        <f t="array" ref="AF30">INDEX(TRANSPOSE('COMMATS-Tally'!$A$2:$AN$46),ROW(AF30),COLUMN(AE30))/'Master Answer Key'!AG$396</f>
        <v>0.75</v>
      </c>
      <c r="AG30" s="26">
        <f t="array" ref="AG30">INDEX(TRANSPOSE('COMMATS-Tally'!$A$2:$AN$46),ROW(AG30),COLUMN(AF30))/'Master Answer Key'!AH$396</f>
        <v>0.8064516129</v>
      </c>
      <c r="AH30" s="26">
        <f t="array" ref="AH30">INDEX(TRANSPOSE('COMMATS-Tally'!$A$2:$AN$46),ROW(AH30),COLUMN(AG30))/'Master Answer Key'!AI$396</f>
        <v>0.7826086957</v>
      </c>
      <c r="AI30" s="26">
        <f t="array" ref="AI30">INDEX(TRANSPOSE('COMMATS-Tally'!$A$2:$AN$46),ROW(AI30),COLUMN(AH30))/'Master Answer Key'!AJ$396</f>
        <v>0.875</v>
      </c>
      <c r="AJ30" s="26">
        <f t="array" ref="AJ30">INDEX(TRANSPOSE('COMMATS-Tally'!$A$2:$AN$46),ROW(AJ30),COLUMN(AI30))/'Master Answer Key'!AK$396</f>
        <v>0.6428571429</v>
      </c>
      <c r="AK30" s="26">
        <f t="array" ref="AK30">INDEX(TRANSPOSE('COMMATS-Tally'!$A$2:$AN$46),ROW(AK30),COLUMN(AJ30))/'Master Answer Key'!AL$396</f>
        <v>0.7272727273</v>
      </c>
      <c r="AL30" s="26">
        <f t="array" ref="AL30">INDEX(TRANSPOSE('COMMATS-Tally'!$A$2:$AN$46),ROW(AL30),COLUMN(AK30))/'Master Answer Key'!AM$396</f>
        <v>0.5625</v>
      </c>
      <c r="AM30" s="26">
        <f t="array" ref="AM30">INDEX(TRANSPOSE('COMMATS-Tally'!$A$2:$AN$46),ROW(AM30),COLUMN(AL30))/'Master Answer Key'!AN$396</f>
        <v>0.6428571429</v>
      </c>
      <c r="AN30" s="26">
        <f t="array" ref="AN30">INDEX(TRANSPOSE('COMMATS-Tally'!$A$2:$AN$46),ROW(AN30),COLUMN(AM30))/'Master Answer Key'!AO$396</f>
        <v>0.8571428571</v>
      </c>
      <c r="AO30" s="26">
        <f t="array" ref="AO30">INDEX(TRANSPOSE('COMMATS-Tally'!$A$2:$AN$46),ROW(AO30),COLUMN(AN30))/'Master Answer Key'!AP$396</f>
        <v>0.8333333333</v>
      </c>
      <c r="AP30" s="26">
        <f t="array" ref="AP30">INDEX(TRANSPOSE('COMMATS-Tally'!$A$2:$AN$46),ROW(AP30),COLUMN(AO30))/'Master Answer Key'!AQ$396</f>
        <v>0.6666666667</v>
      </c>
      <c r="AQ30" s="26">
        <f t="array" ref="AQ30">INDEX(TRANSPOSE('COMMATS-Tally'!$A$2:$AN$46),ROW(AQ30),COLUMN(AP30))/'Master Answer Key'!AR$396</f>
        <v>0.6153846154</v>
      </c>
      <c r="AR30" s="26">
        <f t="array" ref="AR30">INDEX(TRANSPOSE('COMMATS-Tally'!$A$2:$AN$46),ROW(AR30),COLUMN(AQ30))/'Master Answer Key'!AS$396</f>
        <v>0.6666666667</v>
      </c>
      <c r="AS30" s="26">
        <f t="array" ref="AS30">INDEX(TRANSPOSE('COMMATS-Tally'!$A$2:$AN$46),ROW(AS30),COLUMN(AR30))/'Master Answer Key'!AT$396</f>
        <v>0.8709677419</v>
      </c>
      <c r="AT30" s="26">
        <f t="array" ref="AT30">INDEX(TRANSPOSE('COMMATS-Tally'!$A$2:$AN$46),ROW(AT30),COLUMN(AS30))/'Master Answer Key'!AU$396</f>
        <v>0.7547169811</v>
      </c>
      <c r="AU30" s="26"/>
      <c r="AV30" s="26"/>
      <c r="AW30" s="26"/>
      <c r="AX30" s="26"/>
      <c r="AY30" s="26"/>
      <c r="AZ30" s="26"/>
      <c r="BA30" s="26"/>
      <c r="BB30" s="26"/>
      <c r="BC30" s="26"/>
      <c r="BD30" s="26"/>
    </row>
    <row r="31">
      <c r="A31" s="48" t="s">
        <v>531</v>
      </c>
      <c r="B31" s="26">
        <f t="array" ref="B31">INDEX(TRANSPOSE('COMMATS-Tally'!$A$2:$AN$46),ROW(B31),COLUMN(A31))/'Master Answer Key'!C$396</f>
        <v>0.6</v>
      </c>
      <c r="C31" s="26">
        <f t="array" ref="C31">INDEX(TRANSPOSE('COMMATS-Tally'!$A$2:$AN$46),ROW(C31),COLUMN(B31))/'Master Answer Key'!D$396</f>
        <v>0.7857142857</v>
      </c>
      <c r="D31" s="26">
        <f t="array" ref="D31">INDEX(TRANSPOSE('COMMATS-Tally'!$A$2:$AN$46),ROW(D31),COLUMN(C31))/'Master Answer Key'!E$396</f>
        <v>0.5833333333</v>
      </c>
      <c r="E31" s="26">
        <f t="array" ref="E31">INDEX(TRANSPOSE('COMMATS-Tally'!$A$2:$AN$46),ROW(E31),COLUMN(D31))/'Master Answer Key'!F$396</f>
        <v>0.64</v>
      </c>
      <c r="F31" s="26">
        <f t="array" ref="F31">INDEX(TRANSPOSE('COMMATS-Tally'!$A$2:$AN$46),ROW(F31),COLUMN(E31))/'Master Answer Key'!G$396</f>
        <v>0.6666666667</v>
      </c>
      <c r="G31" s="26">
        <f t="array" ref="G31">INDEX(TRANSPOSE('COMMATS-Tally'!$A$2:$AN$46),ROW(G31),COLUMN(F31))/'Master Answer Key'!H$396</f>
        <v>0.75</v>
      </c>
      <c r="H31" s="26">
        <f t="array" ref="H31">INDEX(TRANSPOSE('COMMATS-Tally'!$A$2:$AN$46),ROW(H31),COLUMN(G31))/'Master Answer Key'!I$396</f>
        <v>0.7777777778</v>
      </c>
      <c r="I31" s="26">
        <f t="array" ref="I31">INDEX(TRANSPOSE('COMMATS-Tally'!$A$2:$AN$46),ROW(I31),COLUMN(H31))/'Master Answer Key'!J$396</f>
        <v>0.5833333333</v>
      </c>
      <c r="J31" s="26">
        <f t="array" ref="J31">INDEX(TRANSPOSE('COMMATS-Tally'!$A$2:$AN$46),ROW(J31),COLUMN(I31))/'Master Answer Key'!K$396</f>
        <v>0.5142857143</v>
      </c>
      <c r="K31" s="26">
        <f t="array" ref="K31">INDEX(TRANSPOSE('COMMATS-Tally'!$A$2:$AN$46),ROW(K31),COLUMN(J31))/'Master Answer Key'!L$396</f>
        <v>0.3870967742</v>
      </c>
      <c r="L31" s="26">
        <f t="array" ref="L31">INDEX(TRANSPOSE('COMMATS-Tally'!$A$2:$AN$46),ROW(L31),COLUMN(K31))/'Master Answer Key'!M$396</f>
        <v>0.7142857143</v>
      </c>
      <c r="M31" s="26">
        <f t="array" ref="M31">INDEX(TRANSPOSE('COMMATS-Tally'!$A$2:$AN$46),ROW(M31),COLUMN(L31))/'Master Answer Key'!N$396</f>
        <v>0.7108433735</v>
      </c>
      <c r="N31" s="26">
        <f t="array" ref="N31">INDEX(TRANSPOSE('COMMATS-Tally'!$A$2:$AN$46),ROW(N31),COLUMN(M31))/'Master Answer Key'!O$396</f>
        <v>0.9166666667</v>
      </c>
      <c r="O31" s="26">
        <f t="array" ref="O31">INDEX(TRANSPOSE('COMMATS-Tally'!$A$2:$AN$46),ROW(O31),COLUMN(N31))/'Master Answer Key'!P$396</f>
        <v>0.6</v>
      </c>
      <c r="P31" s="26">
        <f t="array" ref="P31">INDEX(TRANSPOSE('COMMATS-Tally'!$A$2:$AN$46),ROW(P31),COLUMN(O31))/'Master Answer Key'!Q$396</f>
        <v>0.8</v>
      </c>
      <c r="Q31" s="26">
        <f t="array" ref="Q31">INDEX(TRANSPOSE('COMMATS-Tally'!$A$2:$AN$46),ROW(Q31),COLUMN(P31))/'Master Answer Key'!R$396</f>
        <v>0.2857142857</v>
      </c>
      <c r="R31" s="26">
        <f t="array" ref="R31">INDEX(TRANSPOSE('COMMATS-Tally'!$A$2:$AN$46),ROW(R31),COLUMN(Q31))/'Master Answer Key'!S$396</f>
        <v>0.6363636364</v>
      </c>
      <c r="S31" s="26">
        <f t="array" ref="S31">INDEX(TRANSPOSE('COMMATS-Tally'!$A$2:$AN$46),ROW(S31),COLUMN(R31))/'Master Answer Key'!T$396</f>
        <v>0.6</v>
      </c>
      <c r="T31" s="26">
        <f t="array" ref="T31">INDEX(TRANSPOSE('COMMATS-Tally'!$A$2:$AN$46),ROW(T31),COLUMN(S31))/'Master Answer Key'!U$396</f>
        <v>0.72</v>
      </c>
      <c r="U31" s="26">
        <f t="array" ref="U31">INDEX(TRANSPOSE('COMMATS-Tally'!$A$2:$AN$46),ROW(U31),COLUMN(T31))/'Master Answer Key'!V$396</f>
        <v>0.4571428571</v>
      </c>
      <c r="V31" s="26">
        <f t="array" ref="V31">INDEX(TRANSPOSE('COMMATS-Tally'!$A$2:$AN$46),ROW(V31),COLUMN(U31))/'Master Answer Key'!W$396</f>
        <v>0.55</v>
      </c>
      <c r="W31" s="26">
        <f t="array" ref="W31">INDEX(TRANSPOSE('COMMATS-Tally'!$A$2:$AN$46),ROW(W31),COLUMN(V31))/'Master Answer Key'!X$396</f>
        <v>0.4516129032</v>
      </c>
      <c r="X31" s="26">
        <f t="array" ref="X31">INDEX(TRANSPOSE('COMMATS-Tally'!$A$2:$AN$46),ROW(X31),COLUMN(W31))/'Master Answer Key'!Y$396</f>
        <v>0.625</v>
      </c>
      <c r="Y31" s="26">
        <f t="array" ref="Y31">INDEX(TRANSPOSE('COMMATS-Tally'!$A$2:$AN$46),ROW(Y31),COLUMN(X31))/'Master Answer Key'!Z$396</f>
        <v>0.5714285714</v>
      </c>
      <c r="Z31" s="26">
        <f t="array" ref="Z31">INDEX(TRANSPOSE('COMMATS-Tally'!$A$2:$AN$46),ROW(Z31),COLUMN(Y31))/'Master Answer Key'!AA$396</f>
        <v>0.5</v>
      </c>
      <c r="AA31" s="26">
        <f t="array" ref="AA31">INDEX(TRANSPOSE('COMMATS-Tally'!$A$2:$AN$46),ROW(AA31),COLUMN(Z31))/'Master Answer Key'!AB$396</f>
        <v>0.5</v>
      </c>
      <c r="AB31" s="26">
        <f t="array" ref="AB31">INDEX(TRANSPOSE('COMMATS-Tally'!$A$2:$AN$46),ROW(AB31),COLUMN(AA31))/'Master Answer Key'!AC$396</f>
        <v>0.5</v>
      </c>
      <c r="AC31" s="26">
        <f t="array" ref="AC31">INDEX(TRANSPOSE('COMMATS-Tally'!$A$2:$AN$46),ROW(AC31),COLUMN(AB31))/'Master Answer Key'!AD$396</f>
        <v>0.6071428571</v>
      </c>
      <c r="AD31" s="26" t="str">
        <f t="array" ref="AD31">INDEX(TRANSPOSE('COMMATS-Tally'!$A$2:$AN$46),ROW(AD31),COLUMN(AC31))/'Master Answer Key'!AE$396</f>
        <v>#DIV/0!</v>
      </c>
      <c r="AE31" s="26">
        <f t="array" ref="AE31">INDEX(TRANSPOSE('COMMATS-Tally'!$A$2:$AN$46),ROW(AE31),COLUMN(AD31))/'Master Answer Key'!AF$396</f>
        <v>1</v>
      </c>
      <c r="AF31" s="26">
        <f t="array" ref="AF31">INDEX(TRANSPOSE('COMMATS-Tally'!$A$2:$AN$46),ROW(AF31),COLUMN(AE31))/'Master Answer Key'!AG$396</f>
        <v>0.5</v>
      </c>
      <c r="AG31" s="26">
        <f t="array" ref="AG31">INDEX(TRANSPOSE('COMMATS-Tally'!$A$2:$AN$46),ROW(AG31),COLUMN(AF31))/'Master Answer Key'!AH$396</f>
        <v>0.5483870968</v>
      </c>
      <c r="AH31" s="26">
        <f t="array" ref="AH31">INDEX(TRANSPOSE('COMMATS-Tally'!$A$2:$AN$46),ROW(AH31),COLUMN(AG31))/'Master Answer Key'!AI$396</f>
        <v>0.6086956522</v>
      </c>
      <c r="AI31" s="26">
        <f t="array" ref="AI31">INDEX(TRANSPOSE('COMMATS-Tally'!$A$2:$AN$46),ROW(AI31),COLUMN(AH31))/'Master Answer Key'!AJ$396</f>
        <v>0.75</v>
      </c>
      <c r="AJ31" s="26">
        <f t="array" ref="AJ31">INDEX(TRANSPOSE('COMMATS-Tally'!$A$2:$AN$46),ROW(AJ31),COLUMN(AI31))/'Master Answer Key'!AK$396</f>
        <v>0.5</v>
      </c>
      <c r="AK31" s="26">
        <f t="array" ref="AK31">INDEX(TRANSPOSE('COMMATS-Tally'!$A$2:$AN$46),ROW(AK31),COLUMN(AJ31))/'Master Answer Key'!AL$396</f>
        <v>0.8181818182</v>
      </c>
      <c r="AL31" s="26">
        <f t="array" ref="AL31">INDEX(TRANSPOSE('COMMATS-Tally'!$A$2:$AN$46),ROW(AL31),COLUMN(AK31))/'Master Answer Key'!AM$396</f>
        <v>0.6875</v>
      </c>
      <c r="AM31" s="26">
        <f t="array" ref="AM31">INDEX(TRANSPOSE('COMMATS-Tally'!$A$2:$AN$46),ROW(AM31),COLUMN(AL31))/'Master Answer Key'!AN$396</f>
        <v>0.4285714286</v>
      </c>
      <c r="AN31" s="26">
        <f t="array" ref="AN31">INDEX(TRANSPOSE('COMMATS-Tally'!$A$2:$AN$46),ROW(AN31),COLUMN(AM31))/'Master Answer Key'!AO$396</f>
        <v>0.4285714286</v>
      </c>
      <c r="AO31" s="26">
        <f t="array" ref="AO31">INDEX(TRANSPOSE('COMMATS-Tally'!$A$2:$AN$46),ROW(AO31),COLUMN(AN31))/'Master Answer Key'!AP$396</f>
        <v>0.6666666667</v>
      </c>
      <c r="AP31" s="26">
        <f t="array" ref="AP31">INDEX(TRANSPOSE('COMMATS-Tally'!$A$2:$AN$46),ROW(AP31),COLUMN(AO31))/'Master Answer Key'!AQ$396</f>
        <v>0.3333333333</v>
      </c>
      <c r="AQ31" s="26">
        <f t="array" ref="AQ31">INDEX(TRANSPOSE('COMMATS-Tally'!$A$2:$AN$46),ROW(AQ31),COLUMN(AP31))/'Master Answer Key'!AR$396</f>
        <v>0.4615384615</v>
      </c>
      <c r="AR31" s="26">
        <f t="array" ref="AR31">INDEX(TRANSPOSE('COMMATS-Tally'!$A$2:$AN$46),ROW(AR31),COLUMN(AQ31))/'Master Answer Key'!AS$396</f>
        <v>0.3333333333</v>
      </c>
      <c r="AS31" s="26">
        <f t="array" ref="AS31">INDEX(TRANSPOSE('COMMATS-Tally'!$A$2:$AN$46),ROW(AS31),COLUMN(AR31))/'Master Answer Key'!AT$396</f>
        <v>0.5483870968</v>
      </c>
      <c r="AT31" s="26">
        <f t="array" ref="AT31">INDEX(TRANSPOSE('COMMATS-Tally'!$A$2:$AN$46),ROW(AT31),COLUMN(AS31))/'Master Answer Key'!AU$396</f>
        <v>0.5094339623</v>
      </c>
      <c r="AU31" s="26"/>
      <c r="AV31" s="26"/>
      <c r="AW31" s="26"/>
      <c r="AX31" s="26"/>
      <c r="AY31" s="26"/>
      <c r="AZ31" s="26"/>
      <c r="BA31" s="26"/>
      <c r="BB31" s="26"/>
      <c r="BC31" s="26"/>
      <c r="BD31" s="26"/>
    </row>
    <row r="32">
      <c r="A32" s="48" t="s">
        <v>532</v>
      </c>
      <c r="B32" s="26">
        <f t="array" ref="B32">INDEX(TRANSPOSE('COMMATS-Tally'!$A$2:$AN$46),ROW(B32),COLUMN(A32))/'Master Answer Key'!C$396</f>
        <v>0.48</v>
      </c>
      <c r="C32" s="26">
        <f t="array" ref="C32">INDEX(TRANSPOSE('COMMATS-Tally'!$A$2:$AN$46),ROW(C32),COLUMN(B32))/'Master Answer Key'!D$396</f>
        <v>0.5</v>
      </c>
      <c r="D32" s="26">
        <f t="array" ref="D32">INDEX(TRANSPOSE('COMMATS-Tally'!$A$2:$AN$46),ROW(D32),COLUMN(C32))/'Master Answer Key'!E$396</f>
        <v>0.75</v>
      </c>
      <c r="E32" s="26">
        <f t="array" ref="E32">INDEX(TRANSPOSE('COMMATS-Tally'!$A$2:$AN$46),ROW(E32),COLUMN(D32))/'Master Answer Key'!F$396</f>
        <v>0.38</v>
      </c>
      <c r="F32" s="26">
        <f t="array" ref="F32">INDEX(TRANSPOSE('COMMATS-Tally'!$A$2:$AN$46),ROW(F32),COLUMN(E32))/'Master Answer Key'!G$396</f>
        <v>0.6153846154</v>
      </c>
      <c r="G32" s="26">
        <f t="array" ref="G32">INDEX(TRANSPOSE('COMMATS-Tally'!$A$2:$AN$46),ROW(G32),COLUMN(F32))/'Master Answer Key'!H$396</f>
        <v>0.5</v>
      </c>
      <c r="H32" s="26">
        <f t="array" ref="H32">INDEX(TRANSPOSE('COMMATS-Tally'!$A$2:$AN$46),ROW(H32),COLUMN(G32))/'Master Answer Key'!I$396</f>
        <v>0.2962962963</v>
      </c>
      <c r="I32" s="26">
        <f t="array" ref="I32">INDEX(TRANSPOSE('COMMATS-Tally'!$A$2:$AN$46),ROW(I32),COLUMN(H32))/'Master Answer Key'!J$396</f>
        <v>0.4166666667</v>
      </c>
      <c r="J32" s="26">
        <f t="array" ref="J32">INDEX(TRANSPOSE('COMMATS-Tally'!$A$2:$AN$46),ROW(J32),COLUMN(I32))/'Master Answer Key'!K$396</f>
        <v>0.4</v>
      </c>
      <c r="K32" s="26">
        <f t="array" ref="K32">INDEX(TRANSPOSE('COMMATS-Tally'!$A$2:$AN$46),ROW(K32),COLUMN(J32))/'Master Answer Key'!L$396</f>
        <v>0.3225806452</v>
      </c>
      <c r="L32" s="26">
        <f t="array" ref="L32">INDEX(TRANSPOSE('COMMATS-Tally'!$A$2:$AN$46),ROW(L32),COLUMN(K32))/'Master Answer Key'!M$396</f>
        <v>0.5714285714</v>
      </c>
      <c r="M32" s="26">
        <f t="array" ref="M32">INDEX(TRANSPOSE('COMMATS-Tally'!$A$2:$AN$46),ROW(M32),COLUMN(L32))/'Master Answer Key'!N$396</f>
        <v>0.421686747</v>
      </c>
      <c r="N32" s="26">
        <f t="array" ref="N32">INDEX(TRANSPOSE('COMMATS-Tally'!$A$2:$AN$46),ROW(N32),COLUMN(M32))/'Master Answer Key'!O$396</f>
        <v>0.3333333333</v>
      </c>
      <c r="O32" s="26">
        <f t="array" ref="O32">INDEX(TRANSPOSE('COMMATS-Tally'!$A$2:$AN$46),ROW(O32),COLUMN(N32))/'Master Answer Key'!P$396</f>
        <v>0.4</v>
      </c>
      <c r="P32" s="26">
        <f t="array" ref="P32">INDEX(TRANSPOSE('COMMATS-Tally'!$A$2:$AN$46),ROW(P32),COLUMN(O32))/'Master Answer Key'!Q$396</f>
        <v>0.4</v>
      </c>
      <c r="Q32" s="26">
        <f t="array" ref="Q32">INDEX(TRANSPOSE('COMMATS-Tally'!$A$2:$AN$46),ROW(Q32),COLUMN(P32))/'Master Answer Key'!R$396</f>
        <v>0.4285714286</v>
      </c>
      <c r="R32" s="26">
        <f t="array" ref="R32">INDEX(TRANSPOSE('COMMATS-Tally'!$A$2:$AN$46),ROW(R32),COLUMN(Q32))/'Master Answer Key'!S$396</f>
        <v>0.4545454545</v>
      </c>
      <c r="S32" s="26">
        <f t="array" ref="S32">INDEX(TRANSPOSE('COMMATS-Tally'!$A$2:$AN$46),ROW(S32),COLUMN(R32))/'Master Answer Key'!T$396</f>
        <v>0.4333333333</v>
      </c>
      <c r="T32" s="26">
        <f t="array" ref="T32">INDEX(TRANSPOSE('COMMATS-Tally'!$A$2:$AN$46),ROW(T32),COLUMN(S32))/'Master Answer Key'!U$396</f>
        <v>0.56</v>
      </c>
      <c r="U32" s="26">
        <f t="array" ref="U32">INDEX(TRANSPOSE('COMMATS-Tally'!$A$2:$AN$46),ROW(U32),COLUMN(T32))/'Master Answer Key'!V$396</f>
        <v>0.4</v>
      </c>
      <c r="V32" s="26">
        <f t="array" ref="V32">INDEX(TRANSPOSE('COMMATS-Tally'!$A$2:$AN$46),ROW(V32),COLUMN(U32))/'Master Answer Key'!W$396</f>
        <v>0.4</v>
      </c>
      <c r="W32" s="26">
        <f t="array" ref="W32">INDEX(TRANSPOSE('COMMATS-Tally'!$A$2:$AN$46),ROW(W32),COLUMN(V32))/'Master Answer Key'!X$396</f>
        <v>0.4193548387</v>
      </c>
      <c r="X32" s="26">
        <f t="array" ref="X32">INDEX(TRANSPOSE('COMMATS-Tally'!$A$2:$AN$46),ROW(X32),COLUMN(W32))/'Master Answer Key'!Y$396</f>
        <v>0.375</v>
      </c>
      <c r="Y32" s="26">
        <f t="array" ref="Y32">INDEX(TRANSPOSE('COMMATS-Tally'!$A$2:$AN$46),ROW(Y32),COLUMN(X32))/'Master Answer Key'!Z$396</f>
        <v>0.5714285714</v>
      </c>
      <c r="Z32" s="26">
        <f t="array" ref="Z32">INDEX(TRANSPOSE('COMMATS-Tally'!$A$2:$AN$46),ROW(Z32),COLUMN(Y32))/'Master Answer Key'!AA$396</f>
        <v>0.4166666667</v>
      </c>
      <c r="AA32" s="26">
        <f t="array" ref="AA32">INDEX(TRANSPOSE('COMMATS-Tally'!$A$2:$AN$46),ROW(AA32),COLUMN(Z32))/'Master Answer Key'!AB$396</f>
        <v>0.4117647059</v>
      </c>
      <c r="AB32" s="26">
        <f t="array" ref="AB32">INDEX(TRANSPOSE('COMMATS-Tally'!$A$2:$AN$46),ROW(AB32),COLUMN(AA32))/'Master Answer Key'!AC$396</f>
        <v>0.3333333333</v>
      </c>
      <c r="AC32" s="26">
        <f t="array" ref="AC32">INDEX(TRANSPOSE('COMMATS-Tally'!$A$2:$AN$46),ROW(AC32),COLUMN(AB32))/'Master Answer Key'!AD$396</f>
        <v>0.4285714286</v>
      </c>
      <c r="AD32" s="26" t="str">
        <f t="array" ref="AD32">INDEX(TRANSPOSE('COMMATS-Tally'!$A$2:$AN$46),ROW(AD32),COLUMN(AC32))/'Master Answer Key'!AE$396</f>
        <v>#DIV/0!</v>
      </c>
      <c r="AE32" s="26">
        <f t="array" ref="AE32">INDEX(TRANSPOSE('COMMATS-Tally'!$A$2:$AN$46),ROW(AE32),COLUMN(AD32))/'Master Answer Key'!AF$396</f>
        <v>1</v>
      </c>
      <c r="AF32" s="26">
        <f t="array" ref="AF32">INDEX(TRANSPOSE('COMMATS-Tally'!$A$2:$AN$46),ROW(AF32),COLUMN(AE32))/'Master Answer Key'!AG$396</f>
        <v>0.5</v>
      </c>
      <c r="AG32" s="26">
        <f t="array" ref="AG32">INDEX(TRANSPOSE('COMMATS-Tally'!$A$2:$AN$46),ROW(AG32),COLUMN(AF32))/'Master Answer Key'!AH$396</f>
        <v>0.3870967742</v>
      </c>
      <c r="AH32" s="26">
        <f t="array" ref="AH32">INDEX(TRANSPOSE('COMMATS-Tally'!$A$2:$AN$46),ROW(AH32),COLUMN(AG32))/'Master Answer Key'!AI$396</f>
        <v>0.347826087</v>
      </c>
      <c r="AI32" s="26">
        <f t="array" ref="AI32">INDEX(TRANSPOSE('COMMATS-Tally'!$A$2:$AN$46),ROW(AI32),COLUMN(AH32))/'Master Answer Key'!AJ$396</f>
        <v>0.25</v>
      </c>
      <c r="AJ32" s="26">
        <f t="array" ref="AJ32">INDEX(TRANSPOSE('COMMATS-Tally'!$A$2:$AN$46),ROW(AJ32),COLUMN(AI32))/'Master Answer Key'!AK$396</f>
        <v>0.3214285714</v>
      </c>
      <c r="AK32" s="26">
        <f t="array" ref="AK32">INDEX(TRANSPOSE('COMMATS-Tally'!$A$2:$AN$46),ROW(AK32),COLUMN(AJ32))/'Master Answer Key'!AL$396</f>
        <v>0.6363636364</v>
      </c>
      <c r="AL32" s="26">
        <f t="array" ref="AL32">INDEX(TRANSPOSE('COMMATS-Tally'!$A$2:$AN$46),ROW(AL32),COLUMN(AK32))/'Master Answer Key'!AM$396</f>
        <v>0.25</v>
      </c>
      <c r="AM32" s="26">
        <f t="array" ref="AM32">INDEX(TRANSPOSE('COMMATS-Tally'!$A$2:$AN$46),ROW(AM32),COLUMN(AL32))/'Master Answer Key'!AN$396</f>
        <v>0.4285714286</v>
      </c>
      <c r="AN32" s="26">
        <f t="array" ref="AN32">INDEX(TRANSPOSE('COMMATS-Tally'!$A$2:$AN$46),ROW(AN32),COLUMN(AM32))/'Master Answer Key'!AO$396</f>
        <v>0.2857142857</v>
      </c>
      <c r="AO32" s="26">
        <f t="array" ref="AO32">INDEX(TRANSPOSE('COMMATS-Tally'!$A$2:$AN$46),ROW(AO32),COLUMN(AN32))/'Master Answer Key'!AP$396</f>
        <v>0.3333333333</v>
      </c>
      <c r="AP32" s="26">
        <f t="array" ref="AP32">INDEX(TRANSPOSE('COMMATS-Tally'!$A$2:$AN$46),ROW(AP32),COLUMN(AO32))/'Master Answer Key'!AQ$396</f>
        <v>0.4444444444</v>
      </c>
      <c r="AQ32" s="26">
        <f t="array" ref="AQ32">INDEX(TRANSPOSE('COMMATS-Tally'!$A$2:$AN$46),ROW(AQ32),COLUMN(AP32))/'Master Answer Key'!AR$396</f>
        <v>0.3076923077</v>
      </c>
      <c r="AR32" s="26">
        <f t="array" ref="AR32">INDEX(TRANSPOSE('COMMATS-Tally'!$A$2:$AN$46),ROW(AR32),COLUMN(AQ32))/'Master Answer Key'!AS$396</f>
        <v>0.3333333333</v>
      </c>
      <c r="AS32" s="26">
        <f t="array" ref="AS32">INDEX(TRANSPOSE('COMMATS-Tally'!$A$2:$AN$46),ROW(AS32),COLUMN(AR32))/'Master Answer Key'!AT$396</f>
        <v>0.5483870968</v>
      </c>
      <c r="AT32" s="26">
        <f t="array" ref="AT32">INDEX(TRANSPOSE('COMMATS-Tally'!$A$2:$AN$46),ROW(AT32),COLUMN(AS32))/'Master Answer Key'!AU$396</f>
        <v>0.2830188679</v>
      </c>
      <c r="AU32" s="26"/>
      <c r="AV32" s="26"/>
      <c r="AW32" s="26"/>
      <c r="AX32" s="26"/>
      <c r="AY32" s="26"/>
      <c r="AZ32" s="26"/>
      <c r="BA32" s="26"/>
      <c r="BB32" s="26"/>
      <c r="BC32" s="26"/>
      <c r="BD32" s="26"/>
    </row>
    <row r="33">
      <c r="A33" s="48" t="s">
        <v>533</v>
      </c>
      <c r="B33" s="26">
        <f t="array" ref="B33">INDEX(TRANSPOSE('COMMATS-Tally'!$A$2:$AN$46),ROW(B33),COLUMN(A33))/'Master Answer Key'!C$396</f>
        <v>0.56</v>
      </c>
      <c r="C33" s="26">
        <f t="array" ref="C33">INDEX(TRANSPOSE('COMMATS-Tally'!$A$2:$AN$46),ROW(C33),COLUMN(B33))/'Master Answer Key'!D$396</f>
        <v>0.5714285714</v>
      </c>
      <c r="D33" s="26">
        <f t="array" ref="D33">INDEX(TRANSPOSE('COMMATS-Tally'!$A$2:$AN$46),ROW(D33),COLUMN(C33))/'Master Answer Key'!E$396</f>
        <v>0.7916666667</v>
      </c>
      <c r="E33" s="26">
        <f t="array" ref="E33">INDEX(TRANSPOSE('COMMATS-Tally'!$A$2:$AN$46),ROW(E33),COLUMN(D33))/'Master Answer Key'!F$396</f>
        <v>0.76</v>
      </c>
      <c r="F33" s="26">
        <f t="array" ref="F33">INDEX(TRANSPOSE('COMMATS-Tally'!$A$2:$AN$46),ROW(F33),COLUMN(E33))/'Master Answer Key'!G$396</f>
        <v>0.8974358974</v>
      </c>
      <c r="G33" s="26">
        <f t="array" ref="G33">INDEX(TRANSPOSE('COMMATS-Tally'!$A$2:$AN$46),ROW(G33),COLUMN(F33))/'Master Answer Key'!H$396</f>
        <v>0.75</v>
      </c>
      <c r="H33" s="26">
        <f t="array" ref="H33">INDEX(TRANSPOSE('COMMATS-Tally'!$A$2:$AN$46),ROW(H33),COLUMN(G33))/'Master Answer Key'!I$396</f>
        <v>0.7037037037</v>
      </c>
      <c r="I33" s="26">
        <f t="array" ref="I33">INDEX(TRANSPOSE('COMMATS-Tally'!$A$2:$AN$46),ROW(I33),COLUMN(H33))/'Master Answer Key'!J$396</f>
        <v>0.7916666667</v>
      </c>
      <c r="J33" s="26">
        <f t="array" ref="J33">INDEX(TRANSPOSE('COMMATS-Tally'!$A$2:$AN$46),ROW(J33),COLUMN(I33))/'Master Answer Key'!K$396</f>
        <v>0.8</v>
      </c>
      <c r="K33" s="26">
        <f t="array" ref="K33">INDEX(TRANSPOSE('COMMATS-Tally'!$A$2:$AN$46),ROW(K33),COLUMN(J33))/'Master Answer Key'!L$396</f>
        <v>0.7096774194</v>
      </c>
      <c r="L33" s="26">
        <f t="array" ref="L33">INDEX(TRANSPOSE('COMMATS-Tally'!$A$2:$AN$46),ROW(L33),COLUMN(K33))/'Master Answer Key'!M$396</f>
        <v>0.5714285714</v>
      </c>
      <c r="M33" s="26">
        <f t="array" ref="M33">INDEX(TRANSPOSE('COMMATS-Tally'!$A$2:$AN$46),ROW(M33),COLUMN(L33))/'Master Answer Key'!N$396</f>
        <v>0.7590361446</v>
      </c>
      <c r="N33" s="26">
        <f t="array" ref="N33">INDEX(TRANSPOSE('COMMATS-Tally'!$A$2:$AN$46),ROW(N33),COLUMN(M33))/'Master Answer Key'!O$396</f>
        <v>0.6666666667</v>
      </c>
      <c r="O33" s="26">
        <f t="array" ref="O33">INDEX(TRANSPOSE('COMMATS-Tally'!$A$2:$AN$46),ROW(O33),COLUMN(N33))/'Master Answer Key'!P$396</f>
        <v>0.7</v>
      </c>
      <c r="P33" s="26">
        <f t="array" ref="P33">INDEX(TRANSPOSE('COMMATS-Tally'!$A$2:$AN$46),ROW(P33),COLUMN(O33))/'Master Answer Key'!Q$396</f>
        <v>1</v>
      </c>
      <c r="Q33" s="26">
        <f t="array" ref="Q33">INDEX(TRANSPOSE('COMMATS-Tally'!$A$2:$AN$46),ROW(Q33),COLUMN(P33))/'Master Answer Key'!R$396</f>
        <v>0.6428571429</v>
      </c>
      <c r="R33" s="26">
        <f t="array" ref="R33">INDEX(TRANSPOSE('COMMATS-Tally'!$A$2:$AN$46),ROW(R33),COLUMN(Q33))/'Master Answer Key'!S$396</f>
        <v>0.6363636364</v>
      </c>
      <c r="S33" s="26">
        <f t="array" ref="S33">INDEX(TRANSPOSE('COMMATS-Tally'!$A$2:$AN$46),ROW(S33),COLUMN(R33))/'Master Answer Key'!T$396</f>
        <v>0.6666666667</v>
      </c>
      <c r="T33" s="26">
        <f t="array" ref="T33">INDEX(TRANSPOSE('COMMATS-Tally'!$A$2:$AN$46),ROW(T33),COLUMN(S33))/'Master Answer Key'!U$396</f>
        <v>0.6</v>
      </c>
      <c r="U33" s="26">
        <f t="array" ref="U33">INDEX(TRANSPOSE('COMMATS-Tally'!$A$2:$AN$46),ROW(U33),COLUMN(T33))/'Master Answer Key'!V$396</f>
        <v>0.7428571429</v>
      </c>
      <c r="V33" s="26">
        <f t="array" ref="V33">INDEX(TRANSPOSE('COMMATS-Tally'!$A$2:$AN$46),ROW(V33),COLUMN(U33))/'Master Answer Key'!W$396</f>
        <v>0.55</v>
      </c>
      <c r="W33" s="26">
        <f t="array" ref="W33">INDEX(TRANSPOSE('COMMATS-Tally'!$A$2:$AN$46),ROW(W33),COLUMN(V33))/'Master Answer Key'!X$396</f>
        <v>0.5483870968</v>
      </c>
      <c r="X33" s="26">
        <f t="array" ref="X33">INDEX(TRANSPOSE('COMMATS-Tally'!$A$2:$AN$46),ROW(X33),COLUMN(W33))/'Master Answer Key'!Y$396</f>
        <v>0.75</v>
      </c>
      <c r="Y33" s="26">
        <f t="array" ref="Y33">INDEX(TRANSPOSE('COMMATS-Tally'!$A$2:$AN$46),ROW(Y33),COLUMN(X33))/'Master Answer Key'!Z$396</f>
        <v>0.7142857143</v>
      </c>
      <c r="Z33" s="26">
        <f t="array" ref="Z33">INDEX(TRANSPOSE('COMMATS-Tally'!$A$2:$AN$46),ROW(Z33),COLUMN(Y33))/'Master Answer Key'!AA$396</f>
        <v>0.8333333333</v>
      </c>
      <c r="AA33" s="26">
        <f t="array" ref="AA33">INDEX(TRANSPOSE('COMMATS-Tally'!$A$2:$AN$46),ROW(AA33),COLUMN(Z33))/'Master Answer Key'!AB$396</f>
        <v>0.8235294118</v>
      </c>
      <c r="AB33" s="26">
        <f t="array" ref="AB33">INDEX(TRANSPOSE('COMMATS-Tally'!$A$2:$AN$46),ROW(AB33),COLUMN(AA33))/'Master Answer Key'!AC$396</f>
        <v>0.6666666667</v>
      </c>
      <c r="AC33" s="26">
        <f t="array" ref="AC33">INDEX(TRANSPOSE('COMMATS-Tally'!$A$2:$AN$46),ROW(AC33),COLUMN(AB33))/'Master Answer Key'!AD$396</f>
        <v>0.75</v>
      </c>
      <c r="AD33" s="26" t="str">
        <f t="array" ref="AD33">INDEX(TRANSPOSE('COMMATS-Tally'!$A$2:$AN$46),ROW(AD33),COLUMN(AC33))/'Master Answer Key'!AE$396</f>
        <v>#DIV/0!</v>
      </c>
      <c r="AE33" s="26">
        <f t="array" ref="AE33">INDEX(TRANSPOSE('COMMATS-Tally'!$A$2:$AN$46),ROW(AE33),COLUMN(AD33))/'Master Answer Key'!AF$396</f>
        <v>1</v>
      </c>
      <c r="AF33" s="26">
        <f t="array" ref="AF33">INDEX(TRANSPOSE('COMMATS-Tally'!$A$2:$AN$46),ROW(AF33),COLUMN(AE33))/'Master Answer Key'!AG$396</f>
        <v>0.5833333333</v>
      </c>
      <c r="AG33" s="26">
        <f t="array" ref="AG33">INDEX(TRANSPOSE('COMMATS-Tally'!$A$2:$AN$46),ROW(AG33),COLUMN(AF33))/'Master Answer Key'!AH$396</f>
        <v>0.5483870968</v>
      </c>
      <c r="AH33" s="26">
        <f t="array" ref="AH33">INDEX(TRANSPOSE('COMMATS-Tally'!$A$2:$AN$46),ROW(AH33),COLUMN(AG33))/'Master Answer Key'!AI$396</f>
        <v>0.652173913</v>
      </c>
      <c r="AI33" s="26">
        <f t="array" ref="AI33">INDEX(TRANSPOSE('COMMATS-Tally'!$A$2:$AN$46),ROW(AI33),COLUMN(AH33))/'Master Answer Key'!AJ$396</f>
        <v>0.5</v>
      </c>
      <c r="AJ33" s="26">
        <f t="array" ref="AJ33">INDEX(TRANSPOSE('COMMATS-Tally'!$A$2:$AN$46),ROW(AJ33),COLUMN(AI33))/'Master Answer Key'!AK$396</f>
        <v>0.8214285714</v>
      </c>
      <c r="AK33" s="26">
        <f t="array" ref="AK33">INDEX(TRANSPOSE('COMMATS-Tally'!$A$2:$AN$46),ROW(AK33),COLUMN(AJ33))/'Master Answer Key'!AL$396</f>
        <v>0.7272727273</v>
      </c>
      <c r="AL33" s="26">
        <f t="array" ref="AL33">INDEX(TRANSPOSE('COMMATS-Tally'!$A$2:$AN$46),ROW(AL33),COLUMN(AK33))/'Master Answer Key'!AM$396</f>
        <v>0.75</v>
      </c>
      <c r="AM33" s="26">
        <f t="array" ref="AM33">INDEX(TRANSPOSE('COMMATS-Tally'!$A$2:$AN$46),ROW(AM33),COLUMN(AL33))/'Master Answer Key'!AN$396</f>
        <v>0.8571428571</v>
      </c>
      <c r="AN33" s="26">
        <f t="array" ref="AN33">INDEX(TRANSPOSE('COMMATS-Tally'!$A$2:$AN$46),ROW(AN33),COLUMN(AM33))/'Master Answer Key'!AO$396</f>
        <v>0.7142857143</v>
      </c>
      <c r="AO33" s="26">
        <f t="array" ref="AO33">INDEX(TRANSPOSE('COMMATS-Tally'!$A$2:$AN$46),ROW(AO33),COLUMN(AN33))/'Master Answer Key'!AP$396</f>
        <v>0.6666666667</v>
      </c>
      <c r="AP33" s="26">
        <f t="array" ref="AP33">INDEX(TRANSPOSE('COMMATS-Tally'!$A$2:$AN$46),ROW(AP33),COLUMN(AO33))/'Master Answer Key'!AQ$396</f>
        <v>0.8888888889</v>
      </c>
      <c r="AQ33" s="26">
        <f t="array" ref="AQ33">INDEX(TRANSPOSE('COMMATS-Tally'!$A$2:$AN$46),ROW(AQ33),COLUMN(AP33))/'Master Answer Key'!AR$396</f>
        <v>0.8461538462</v>
      </c>
      <c r="AR33" s="26">
        <f t="array" ref="AR33">INDEX(TRANSPOSE('COMMATS-Tally'!$A$2:$AN$46),ROW(AR33),COLUMN(AQ33))/'Master Answer Key'!AS$396</f>
        <v>0.6666666667</v>
      </c>
      <c r="AS33" s="26">
        <f t="array" ref="AS33">INDEX(TRANSPOSE('COMMATS-Tally'!$A$2:$AN$46),ROW(AS33),COLUMN(AR33))/'Master Answer Key'!AT$396</f>
        <v>0.8064516129</v>
      </c>
      <c r="AT33" s="26">
        <f t="array" ref="AT33">INDEX(TRANSPOSE('COMMATS-Tally'!$A$2:$AN$46),ROW(AT33),COLUMN(AS33))/'Master Answer Key'!AU$396</f>
        <v>0.6603773585</v>
      </c>
      <c r="AU33" s="26"/>
      <c r="AV33" s="26"/>
      <c r="AW33" s="26"/>
      <c r="AX33" s="26"/>
      <c r="AY33" s="26"/>
      <c r="AZ33" s="26"/>
      <c r="BA33" s="26"/>
      <c r="BB33" s="26"/>
      <c r="BC33" s="26"/>
      <c r="BD33" s="26"/>
    </row>
    <row r="34">
      <c r="A34" s="48" t="s">
        <v>534</v>
      </c>
      <c r="B34" s="26">
        <f t="array" ref="B34">INDEX(TRANSPOSE('COMMATS-Tally'!$A$2:$AN$46),ROW(B34),COLUMN(A34))/'Master Answer Key'!C$396</f>
        <v>0.88</v>
      </c>
      <c r="C34" s="26">
        <f t="array" ref="C34">INDEX(TRANSPOSE('COMMATS-Tally'!$A$2:$AN$46),ROW(C34),COLUMN(B34))/'Master Answer Key'!D$396</f>
        <v>0.8571428571</v>
      </c>
      <c r="D34" s="26">
        <f t="array" ref="D34">INDEX(TRANSPOSE('COMMATS-Tally'!$A$2:$AN$46),ROW(D34),COLUMN(C34))/'Master Answer Key'!E$396</f>
        <v>0.6666666667</v>
      </c>
      <c r="E34" s="26">
        <f t="array" ref="E34">INDEX(TRANSPOSE('COMMATS-Tally'!$A$2:$AN$46),ROW(E34),COLUMN(D34))/'Master Answer Key'!F$396</f>
        <v>0.86</v>
      </c>
      <c r="F34" s="26">
        <f t="array" ref="F34">INDEX(TRANSPOSE('COMMATS-Tally'!$A$2:$AN$46),ROW(F34),COLUMN(E34))/'Master Answer Key'!G$396</f>
        <v>0.9230769231</v>
      </c>
      <c r="G34" s="26">
        <f t="array" ref="G34">INDEX(TRANSPOSE('COMMATS-Tally'!$A$2:$AN$46),ROW(G34),COLUMN(F34))/'Master Answer Key'!H$396</f>
        <v>0.5</v>
      </c>
      <c r="H34" s="26">
        <f t="array" ref="H34">INDEX(TRANSPOSE('COMMATS-Tally'!$A$2:$AN$46),ROW(H34),COLUMN(G34))/'Master Answer Key'!I$396</f>
        <v>0.8888888889</v>
      </c>
      <c r="I34" s="26">
        <f t="array" ref="I34">INDEX(TRANSPOSE('COMMATS-Tally'!$A$2:$AN$46),ROW(I34),COLUMN(H34))/'Master Answer Key'!J$396</f>
        <v>0.7916666667</v>
      </c>
      <c r="J34" s="26">
        <f t="array" ref="J34">INDEX(TRANSPOSE('COMMATS-Tally'!$A$2:$AN$46),ROW(J34),COLUMN(I34))/'Master Answer Key'!K$396</f>
        <v>0.8285714286</v>
      </c>
      <c r="K34" s="26">
        <f t="array" ref="K34">INDEX(TRANSPOSE('COMMATS-Tally'!$A$2:$AN$46),ROW(K34),COLUMN(J34))/'Master Answer Key'!L$396</f>
        <v>0.7741935484</v>
      </c>
      <c r="L34" s="26">
        <f t="array" ref="L34">INDEX(TRANSPOSE('COMMATS-Tally'!$A$2:$AN$46),ROW(L34),COLUMN(K34))/'Master Answer Key'!M$396</f>
        <v>0.8571428571</v>
      </c>
      <c r="M34" s="26">
        <f t="array" ref="M34">INDEX(TRANSPOSE('COMMATS-Tally'!$A$2:$AN$46),ROW(M34),COLUMN(L34))/'Master Answer Key'!N$396</f>
        <v>0.9397590361</v>
      </c>
      <c r="N34" s="26">
        <f t="array" ref="N34">INDEX(TRANSPOSE('COMMATS-Tally'!$A$2:$AN$46),ROW(N34),COLUMN(M34))/'Master Answer Key'!O$396</f>
        <v>0.9166666667</v>
      </c>
      <c r="O34" s="26">
        <f t="array" ref="O34">INDEX(TRANSPOSE('COMMATS-Tally'!$A$2:$AN$46),ROW(O34),COLUMN(N34))/'Master Answer Key'!P$396</f>
        <v>0.9</v>
      </c>
      <c r="P34" s="26">
        <f t="array" ref="P34">INDEX(TRANSPOSE('COMMATS-Tally'!$A$2:$AN$46),ROW(P34),COLUMN(O34))/'Master Answer Key'!Q$396</f>
        <v>0.6</v>
      </c>
      <c r="Q34" s="26">
        <f t="array" ref="Q34">INDEX(TRANSPOSE('COMMATS-Tally'!$A$2:$AN$46),ROW(Q34),COLUMN(P34))/'Master Answer Key'!R$396</f>
        <v>0.7857142857</v>
      </c>
      <c r="R34" s="26">
        <f t="array" ref="R34">INDEX(TRANSPOSE('COMMATS-Tally'!$A$2:$AN$46),ROW(R34),COLUMN(Q34))/'Master Answer Key'!S$396</f>
        <v>0.9090909091</v>
      </c>
      <c r="S34" s="26">
        <f t="array" ref="S34">INDEX(TRANSPOSE('COMMATS-Tally'!$A$2:$AN$46),ROW(S34),COLUMN(R34))/'Master Answer Key'!T$396</f>
        <v>0.9</v>
      </c>
      <c r="T34" s="26">
        <f t="array" ref="T34">INDEX(TRANSPOSE('COMMATS-Tally'!$A$2:$AN$46),ROW(T34),COLUMN(S34))/'Master Answer Key'!U$396</f>
        <v>0.88</v>
      </c>
      <c r="U34" s="26">
        <f t="array" ref="U34">INDEX(TRANSPOSE('COMMATS-Tally'!$A$2:$AN$46),ROW(U34),COLUMN(T34))/'Master Answer Key'!V$396</f>
        <v>0.7714285714</v>
      </c>
      <c r="V34" s="26">
        <f t="array" ref="V34">INDEX(TRANSPOSE('COMMATS-Tally'!$A$2:$AN$46),ROW(V34),COLUMN(U34))/'Master Answer Key'!W$396</f>
        <v>0.8</v>
      </c>
      <c r="W34" s="26">
        <f t="array" ref="W34">INDEX(TRANSPOSE('COMMATS-Tally'!$A$2:$AN$46),ROW(W34),COLUMN(V34))/'Master Answer Key'!X$396</f>
        <v>0.8387096774</v>
      </c>
      <c r="X34" s="26">
        <f t="array" ref="X34">INDEX(TRANSPOSE('COMMATS-Tally'!$A$2:$AN$46),ROW(X34),COLUMN(W34))/'Master Answer Key'!Y$396</f>
        <v>0.9375</v>
      </c>
      <c r="Y34" s="26">
        <f t="array" ref="Y34">INDEX(TRANSPOSE('COMMATS-Tally'!$A$2:$AN$46),ROW(Y34),COLUMN(X34))/'Master Answer Key'!Z$396</f>
        <v>0.8571428571</v>
      </c>
      <c r="Z34" s="26">
        <f t="array" ref="Z34">INDEX(TRANSPOSE('COMMATS-Tally'!$A$2:$AN$46),ROW(Z34),COLUMN(Y34))/'Master Answer Key'!AA$396</f>
        <v>0.8333333333</v>
      </c>
      <c r="AA34" s="26">
        <f t="array" ref="AA34">INDEX(TRANSPOSE('COMMATS-Tally'!$A$2:$AN$46),ROW(AA34),COLUMN(Z34))/'Master Answer Key'!AB$396</f>
        <v>0.7058823529</v>
      </c>
      <c r="AB34" s="26">
        <f t="array" ref="AB34">INDEX(TRANSPOSE('COMMATS-Tally'!$A$2:$AN$46),ROW(AB34),COLUMN(AA34))/'Master Answer Key'!AC$396</f>
        <v>0.5</v>
      </c>
      <c r="AC34" s="26">
        <f t="array" ref="AC34">INDEX(TRANSPOSE('COMMATS-Tally'!$A$2:$AN$46),ROW(AC34),COLUMN(AB34))/'Master Answer Key'!AD$396</f>
        <v>0.5</v>
      </c>
      <c r="AD34" s="26" t="str">
        <f t="array" ref="AD34">INDEX(TRANSPOSE('COMMATS-Tally'!$A$2:$AN$46),ROW(AD34),COLUMN(AC34))/'Master Answer Key'!AE$396</f>
        <v>#DIV/0!</v>
      </c>
      <c r="AE34" s="26">
        <f t="array" ref="AE34">INDEX(TRANSPOSE('COMMATS-Tally'!$A$2:$AN$46),ROW(AE34),COLUMN(AD34))/'Master Answer Key'!AF$396</f>
        <v>1</v>
      </c>
      <c r="AF34" s="26">
        <f t="array" ref="AF34">INDEX(TRANSPOSE('COMMATS-Tally'!$A$2:$AN$46),ROW(AF34),COLUMN(AE34))/'Master Answer Key'!AG$396</f>
        <v>0.9166666667</v>
      </c>
      <c r="AG34" s="26">
        <f t="array" ref="AG34">INDEX(TRANSPOSE('COMMATS-Tally'!$A$2:$AN$46),ROW(AG34),COLUMN(AF34))/'Master Answer Key'!AH$396</f>
        <v>0.7741935484</v>
      </c>
      <c r="AH34" s="26">
        <f t="array" ref="AH34">INDEX(TRANSPOSE('COMMATS-Tally'!$A$2:$AN$46),ROW(AH34),COLUMN(AG34))/'Master Answer Key'!AI$396</f>
        <v>0.9565217391</v>
      </c>
      <c r="AI34" s="26">
        <f t="array" ref="AI34">INDEX(TRANSPOSE('COMMATS-Tally'!$A$2:$AN$46),ROW(AI34),COLUMN(AH34))/'Master Answer Key'!AJ$396</f>
        <v>1</v>
      </c>
      <c r="AJ34" s="26">
        <f t="array" ref="AJ34">INDEX(TRANSPOSE('COMMATS-Tally'!$A$2:$AN$46),ROW(AJ34),COLUMN(AI34))/'Master Answer Key'!AK$396</f>
        <v>1</v>
      </c>
      <c r="AK34" s="26">
        <f t="array" ref="AK34">INDEX(TRANSPOSE('COMMATS-Tally'!$A$2:$AN$46),ROW(AK34),COLUMN(AJ34))/'Master Answer Key'!AL$396</f>
        <v>0.6363636364</v>
      </c>
      <c r="AL34" s="26">
        <f t="array" ref="AL34">INDEX(TRANSPOSE('COMMATS-Tally'!$A$2:$AN$46),ROW(AL34),COLUMN(AK34))/'Master Answer Key'!AM$396</f>
        <v>0.5625</v>
      </c>
      <c r="AM34" s="26">
        <f t="array" ref="AM34">INDEX(TRANSPOSE('COMMATS-Tally'!$A$2:$AN$46),ROW(AM34),COLUMN(AL34))/'Master Answer Key'!AN$396</f>
        <v>1</v>
      </c>
      <c r="AN34" s="26">
        <f t="array" ref="AN34">INDEX(TRANSPOSE('COMMATS-Tally'!$A$2:$AN$46),ROW(AN34),COLUMN(AM34))/'Master Answer Key'!AO$396</f>
        <v>0.7142857143</v>
      </c>
      <c r="AO34" s="26">
        <f t="array" ref="AO34">INDEX(TRANSPOSE('COMMATS-Tally'!$A$2:$AN$46),ROW(AO34),COLUMN(AN34))/'Master Answer Key'!AP$396</f>
        <v>0.9166666667</v>
      </c>
      <c r="AP34" s="26">
        <f t="array" ref="AP34">INDEX(TRANSPOSE('COMMATS-Tally'!$A$2:$AN$46),ROW(AP34),COLUMN(AO34))/'Master Answer Key'!AQ$396</f>
        <v>0.8888888889</v>
      </c>
      <c r="AQ34" s="26">
        <f t="array" ref="AQ34">INDEX(TRANSPOSE('COMMATS-Tally'!$A$2:$AN$46),ROW(AQ34),COLUMN(AP34))/'Master Answer Key'!AR$396</f>
        <v>1</v>
      </c>
      <c r="AR34" s="26">
        <f t="array" ref="AR34">INDEX(TRANSPOSE('COMMATS-Tally'!$A$2:$AN$46),ROW(AR34),COLUMN(AQ34))/'Master Answer Key'!AS$396</f>
        <v>0.6666666667</v>
      </c>
      <c r="AS34" s="26">
        <f t="array" ref="AS34">INDEX(TRANSPOSE('COMMATS-Tally'!$A$2:$AN$46),ROW(AS34),COLUMN(AR34))/'Master Answer Key'!AT$396</f>
        <v>0.9032258065</v>
      </c>
      <c r="AT34" s="26">
        <f t="array" ref="AT34">INDEX(TRANSPOSE('COMMATS-Tally'!$A$2:$AN$46),ROW(AT34),COLUMN(AS34))/'Master Answer Key'!AU$396</f>
        <v>0.8490566038</v>
      </c>
      <c r="AU34" s="26"/>
      <c r="AV34" s="26"/>
      <c r="AW34" s="26"/>
      <c r="AX34" s="26"/>
      <c r="AY34" s="26"/>
      <c r="AZ34" s="26"/>
      <c r="BA34" s="26"/>
      <c r="BB34" s="26"/>
      <c r="BC34" s="26"/>
      <c r="BD34" s="26"/>
    </row>
    <row r="35">
      <c r="A35" s="48" t="s">
        <v>535</v>
      </c>
      <c r="B35" s="26">
        <f t="array" ref="B35">INDEX(TRANSPOSE('COMMATS-Tally'!$A$2:$AN$46),ROW(B35),COLUMN(A35))/'Master Answer Key'!C$396</f>
        <v>0.88</v>
      </c>
      <c r="C35" s="26">
        <f t="array" ref="C35">INDEX(TRANSPOSE('COMMATS-Tally'!$A$2:$AN$46),ROW(C35),COLUMN(B35))/'Master Answer Key'!D$396</f>
        <v>0.9285714286</v>
      </c>
      <c r="D35" s="26">
        <f t="array" ref="D35">INDEX(TRANSPOSE('COMMATS-Tally'!$A$2:$AN$46),ROW(D35),COLUMN(C35))/'Master Answer Key'!E$396</f>
        <v>0.9583333333</v>
      </c>
      <c r="E35" s="26">
        <f t="array" ref="E35">INDEX(TRANSPOSE('COMMATS-Tally'!$A$2:$AN$46),ROW(E35),COLUMN(D35))/'Master Answer Key'!F$396</f>
        <v>0.86</v>
      </c>
      <c r="F35" s="26">
        <f t="array" ref="F35">INDEX(TRANSPOSE('COMMATS-Tally'!$A$2:$AN$46),ROW(F35),COLUMN(E35))/'Master Answer Key'!G$396</f>
        <v>0.9743589744</v>
      </c>
      <c r="G35" s="26">
        <f t="array" ref="G35">INDEX(TRANSPOSE('COMMATS-Tally'!$A$2:$AN$46),ROW(G35),COLUMN(F35))/'Master Answer Key'!H$396</f>
        <v>0.75</v>
      </c>
      <c r="H35" s="26">
        <f t="array" ref="H35">INDEX(TRANSPOSE('COMMATS-Tally'!$A$2:$AN$46),ROW(H35),COLUMN(G35))/'Master Answer Key'!I$396</f>
        <v>0.9259259259</v>
      </c>
      <c r="I35" s="26">
        <f t="array" ref="I35">INDEX(TRANSPOSE('COMMATS-Tally'!$A$2:$AN$46),ROW(I35),COLUMN(H35))/'Master Answer Key'!J$396</f>
        <v>0.8333333333</v>
      </c>
      <c r="J35" s="26">
        <f t="array" ref="J35">INDEX(TRANSPOSE('COMMATS-Tally'!$A$2:$AN$46),ROW(J35),COLUMN(I35))/'Master Answer Key'!K$396</f>
        <v>0.9142857143</v>
      </c>
      <c r="K35" s="26">
        <f t="array" ref="K35">INDEX(TRANSPOSE('COMMATS-Tally'!$A$2:$AN$46),ROW(K35),COLUMN(J35))/'Master Answer Key'!L$396</f>
        <v>0.7741935484</v>
      </c>
      <c r="L35" s="26">
        <f t="array" ref="L35">INDEX(TRANSPOSE('COMMATS-Tally'!$A$2:$AN$46),ROW(L35),COLUMN(K35))/'Master Answer Key'!M$396</f>
        <v>1</v>
      </c>
      <c r="M35" s="26">
        <f t="array" ref="M35">INDEX(TRANSPOSE('COMMATS-Tally'!$A$2:$AN$46),ROW(M35),COLUMN(L35))/'Master Answer Key'!N$396</f>
        <v>0.9156626506</v>
      </c>
      <c r="N35" s="26">
        <f t="array" ref="N35">INDEX(TRANSPOSE('COMMATS-Tally'!$A$2:$AN$46),ROW(N35),COLUMN(M35))/'Master Answer Key'!O$396</f>
        <v>1</v>
      </c>
      <c r="O35" s="26">
        <f t="array" ref="O35">INDEX(TRANSPOSE('COMMATS-Tally'!$A$2:$AN$46),ROW(O35),COLUMN(N35))/'Master Answer Key'!P$396</f>
        <v>0.8</v>
      </c>
      <c r="P35" s="26">
        <f t="array" ref="P35">INDEX(TRANSPOSE('COMMATS-Tally'!$A$2:$AN$46),ROW(P35),COLUMN(O35))/'Master Answer Key'!Q$396</f>
        <v>0.8</v>
      </c>
      <c r="Q35" s="26">
        <f t="array" ref="Q35">INDEX(TRANSPOSE('COMMATS-Tally'!$A$2:$AN$46),ROW(Q35),COLUMN(P35))/'Master Answer Key'!R$396</f>
        <v>0.9285714286</v>
      </c>
      <c r="R35" s="26">
        <f t="array" ref="R35">INDEX(TRANSPOSE('COMMATS-Tally'!$A$2:$AN$46),ROW(R35),COLUMN(Q35))/'Master Answer Key'!S$396</f>
        <v>0.9090909091</v>
      </c>
      <c r="S35" s="26">
        <f t="array" ref="S35">INDEX(TRANSPOSE('COMMATS-Tally'!$A$2:$AN$46),ROW(S35),COLUMN(R35))/'Master Answer Key'!T$396</f>
        <v>0.8</v>
      </c>
      <c r="T35" s="26">
        <f t="array" ref="T35">INDEX(TRANSPOSE('COMMATS-Tally'!$A$2:$AN$46),ROW(T35),COLUMN(S35))/'Master Answer Key'!U$396</f>
        <v>0.88</v>
      </c>
      <c r="U35" s="26">
        <f t="array" ref="U35">INDEX(TRANSPOSE('COMMATS-Tally'!$A$2:$AN$46),ROW(U35),COLUMN(T35))/'Master Answer Key'!V$396</f>
        <v>0.8571428571</v>
      </c>
      <c r="V35" s="26">
        <f t="array" ref="V35">INDEX(TRANSPOSE('COMMATS-Tally'!$A$2:$AN$46),ROW(V35),COLUMN(U35))/'Master Answer Key'!W$396</f>
        <v>0.85</v>
      </c>
      <c r="W35" s="26">
        <f t="array" ref="W35">INDEX(TRANSPOSE('COMMATS-Tally'!$A$2:$AN$46),ROW(W35),COLUMN(V35))/'Master Answer Key'!X$396</f>
        <v>0.8709677419</v>
      </c>
      <c r="X35" s="26">
        <f t="array" ref="X35">INDEX(TRANSPOSE('COMMATS-Tally'!$A$2:$AN$46),ROW(X35),COLUMN(W35))/'Master Answer Key'!Y$396</f>
        <v>0.875</v>
      </c>
      <c r="Y35" s="26">
        <f t="array" ref="Y35">INDEX(TRANSPOSE('COMMATS-Tally'!$A$2:$AN$46),ROW(Y35),COLUMN(X35))/'Master Answer Key'!Z$396</f>
        <v>0.8571428571</v>
      </c>
      <c r="Z35" s="26">
        <f t="array" ref="Z35">INDEX(TRANSPOSE('COMMATS-Tally'!$A$2:$AN$46),ROW(Z35),COLUMN(Y35))/'Master Answer Key'!AA$396</f>
        <v>0.875</v>
      </c>
      <c r="AA35" s="26">
        <f t="array" ref="AA35">INDEX(TRANSPOSE('COMMATS-Tally'!$A$2:$AN$46),ROW(AA35),COLUMN(Z35))/'Master Answer Key'!AB$396</f>
        <v>0.7352941176</v>
      </c>
      <c r="AB35" s="26">
        <f t="array" ref="AB35">INDEX(TRANSPOSE('COMMATS-Tally'!$A$2:$AN$46),ROW(AB35),COLUMN(AA35))/'Master Answer Key'!AC$396</f>
        <v>0.1666666667</v>
      </c>
      <c r="AC35" s="26">
        <f t="array" ref="AC35">INDEX(TRANSPOSE('COMMATS-Tally'!$A$2:$AN$46),ROW(AC35),COLUMN(AB35))/'Master Answer Key'!AD$396</f>
        <v>0.75</v>
      </c>
      <c r="AD35" s="26" t="str">
        <f t="array" ref="AD35">INDEX(TRANSPOSE('COMMATS-Tally'!$A$2:$AN$46),ROW(AD35),COLUMN(AC35))/'Master Answer Key'!AE$396</f>
        <v>#DIV/0!</v>
      </c>
      <c r="AE35" s="26">
        <f t="array" ref="AE35">INDEX(TRANSPOSE('COMMATS-Tally'!$A$2:$AN$46),ROW(AE35),COLUMN(AD35))/'Master Answer Key'!AF$396</f>
        <v>1</v>
      </c>
      <c r="AF35" s="26">
        <f t="array" ref="AF35">INDEX(TRANSPOSE('COMMATS-Tally'!$A$2:$AN$46),ROW(AF35),COLUMN(AE35))/'Master Answer Key'!AG$396</f>
        <v>0.9166666667</v>
      </c>
      <c r="AG35" s="26">
        <f t="array" ref="AG35">INDEX(TRANSPOSE('COMMATS-Tally'!$A$2:$AN$46),ROW(AG35),COLUMN(AF35))/'Master Answer Key'!AH$396</f>
        <v>0.8387096774</v>
      </c>
      <c r="AH35" s="26">
        <f t="array" ref="AH35">INDEX(TRANSPOSE('COMMATS-Tally'!$A$2:$AN$46),ROW(AH35),COLUMN(AG35))/'Master Answer Key'!AI$396</f>
        <v>0.9130434783</v>
      </c>
      <c r="AI35" s="26">
        <f t="array" ref="AI35">INDEX(TRANSPOSE('COMMATS-Tally'!$A$2:$AN$46),ROW(AI35),COLUMN(AH35))/'Master Answer Key'!AJ$396</f>
        <v>1</v>
      </c>
      <c r="AJ35" s="26">
        <f t="array" ref="AJ35">INDEX(TRANSPOSE('COMMATS-Tally'!$A$2:$AN$46),ROW(AJ35),COLUMN(AI35))/'Master Answer Key'!AK$396</f>
        <v>0.8214285714</v>
      </c>
      <c r="AK35" s="26">
        <f t="array" ref="AK35">INDEX(TRANSPOSE('COMMATS-Tally'!$A$2:$AN$46),ROW(AK35),COLUMN(AJ35))/'Master Answer Key'!AL$396</f>
        <v>0.9090909091</v>
      </c>
      <c r="AL35" s="26">
        <f t="array" ref="AL35">INDEX(TRANSPOSE('COMMATS-Tally'!$A$2:$AN$46),ROW(AL35),COLUMN(AK35))/'Master Answer Key'!AM$396</f>
        <v>0.75</v>
      </c>
      <c r="AM35" s="26">
        <f t="array" ref="AM35">INDEX(TRANSPOSE('COMMATS-Tally'!$A$2:$AN$46),ROW(AM35),COLUMN(AL35))/'Master Answer Key'!AN$396</f>
        <v>0.7857142857</v>
      </c>
      <c r="AN35" s="26">
        <f t="array" ref="AN35">INDEX(TRANSPOSE('COMMATS-Tally'!$A$2:$AN$46),ROW(AN35),COLUMN(AM35))/'Master Answer Key'!AO$396</f>
        <v>1</v>
      </c>
      <c r="AO35" s="26">
        <f t="array" ref="AO35">INDEX(TRANSPOSE('COMMATS-Tally'!$A$2:$AN$46),ROW(AO35),COLUMN(AN35))/'Master Answer Key'!AP$396</f>
        <v>0.9166666667</v>
      </c>
      <c r="AP35" s="26">
        <f t="array" ref="AP35">INDEX(TRANSPOSE('COMMATS-Tally'!$A$2:$AN$46),ROW(AP35),COLUMN(AO35))/'Master Answer Key'!AQ$396</f>
        <v>0.5555555556</v>
      </c>
      <c r="AQ35" s="26">
        <f t="array" ref="AQ35">INDEX(TRANSPOSE('COMMATS-Tally'!$A$2:$AN$46),ROW(AQ35),COLUMN(AP35))/'Master Answer Key'!AR$396</f>
        <v>0.6923076923</v>
      </c>
      <c r="AR35" s="26">
        <f t="array" ref="AR35">INDEX(TRANSPOSE('COMMATS-Tally'!$A$2:$AN$46),ROW(AR35),COLUMN(AQ35))/'Master Answer Key'!AS$396</f>
        <v>0.6666666667</v>
      </c>
      <c r="AS35" s="26">
        <f t="array" ref="AS35">INDEX(TRANSPOSE('COMMATS-Tally'!$A$2:$AN$46),ROW(AS35),COLUMN(AR35))/'Master Answer Key'!AT$396</f>
        <v>0.935483871</v>
      </c>
      <c r="AT35" s="26">
        <f t="array" ref="AT35">INDEX(TRANSPOSE('COMMATS-Tally'!$A$2:$AN$46),ROW(AT35),COLUMN(AS35))/'Master Answer Key'!AU$396</f>
        <v>0.8301886792</v>
      </c>
      <c r="AU35" s="26"/>
      <c r="AV35" s="26"/>
      <c r="AW35" s="26"/>
      <c r="AX35" s="26"/>
      <c r="AY35" s="26"/>
      <c r="AZ35" s="26"/>
      <c r="BA35" s="26"/>
      <c r="BB35" s="26"/>
      <c r="BC35" s="26"/>
      <c r="BD35" s="26"/>
    </row>
    <row r="36">
      <c r="A36" s="48" t="s">
        <v>536</v>
      </c>
      <c r="B36" s="26">
        <f t="array" ref="B36">INDEX(TRANSPOSE('COMMATS-Tally'!$A$2:$AN$46),ROW(B36),COLUMN(A36))/'Master Answer Key'!C$396</f>
        <v>0.68</v>
      </c>
      <c r="C36" s="26">
        <f t="array" ref="C36">INDEX(TRANSPOSE('COMMATS-Tally'!$A$2:$AN$46),ROW(C36),COLUMN(B36))/'Master Answer Key'!D$396</f>
        <v>0.7857142857</v>
      </c>
      <c r="D36" s="26">
        <f t="array" ref="D36">INDEX(TRANSPOSE('COMMATS-Tally'!$A$2:$AN$46),ROW(D36),COLUMN(C36))/'Master Answer Key'!E$396</f>
        <v>0.5416666667</v>
      </c>
      <c r="E36" s="26">
        <f t="array" ref="E36">INDEX(TRANSPOSE('COMMATS-Tally'!$A$2:$AN$46),ROW(E36),COLUMN(D36))/'Master Answer Key'!F$396</f>
        <v>0.78</v>
      </c>
      <c r="F36" s="26">
        <f t="array" ref="F36">INDEX(TRANSPOSE('COMMATS-Tally'!$A$2:$AN$46),ROW(F36),COLUMN(E36))/'Master Answer Key'!G$396</f>
        <v>0.8461538462</v>
      </c>
      <c r="G36" s="26">
        <f t="array" ref="G36">INDEX(TRANSPOSE('COMMATS-Tally'!$A$2:$AN$46),ROW(G36),COLUMN(F36))/'Master Answer Key'!H$396</f>
        <v>1</v>
      </c>
      <c r="H36" s="26">
        <f t="array" ref="H36">INDEX(TRANSPOSE('COMMATS-Tally'!$A$2:$AN$46),ROW(H36),COLUMN(G36))/'Master Answer Key'!I$396</f>
        <v>0.8518518519</v>
      </c>
      <c r="I36" s="26">
        <f t="array" ref="I36">INDEX(TRANSPOSE('COMMATS-Tally'!$A$2:$AN$46),ROW(I36),COLUMN(H36))/'Master Answer Key'!J$396</f>
        <v>0.75</v>
      </c>
      <c r="J36" s="26">
        <f t="array" ref="J36">INDEX(TRANSPOSE('COMMATS-Tally'!$A$2:$AN$46),ROW(J36),COLUMN(I36))/'Master Answer Key'!K$396</f>
        <v>0.7142857143</v>
      </c>
      <c r="K36" s="26">
        <f t="array" ref="K36">INDEX(TRANSPOSE('COMMATS-Tally'!$A$2:$AN$46),ROW(K36),COLUMN(J36))/'Master Answer Key'!L$396</f>
        <v>0.7096774194</v>
      </c>
      <c r="L36" s="26">
        <f t="array" ref="L36">INDEX(TRANSPOSE('COMMATS-Tally'!$A$2:$AN$46),ROW(L36),COLUMN(K36))/'Master Answer Key'!M$396</f>
        <v>0.8571428571</v>
      </c>
      <c r="M36" s="26">
        <f t="array" ref="M36">INDEX(TRANSPOSE('COMMATS-Tally'!$A$2:$AN$46),ROW(M36),COLUMN(L36))/'Master Answer Key'!N$396</f>
        <v>0.8313253012</v>
      </c>
      <c r="N36" s="26">
        <f t="array" ref="N36">INDEX(TRANSPOSE('COMMATS-Tally'!$A$2:$AN$46),ROW(N36),COLUMN(M36))/'Master Answer Key'!O$396</f>
        <v>1</v>
      </c>
      <c r="O36" s="26">
        <f t="array" ref="O36">INDEX(TRANSPOSE('COMMATS-Tally'!$A$2:$AN$46),ROW(O36),COLUMN(N36))/'Master Answer Key'!P$396</f>
        <v>0.8</v>
      </c>
      <c r="P36" s="26">
        <f t="array" ref="P36">INDEX(TRANSPOSE('COMMATS-Tally'!$A$2:$AN$46),ROW(P36),COLUMN(O36))/'Master Answer Key'!Q$396</f>
        <v>0.8</v>
      </c>
      <c r="Q36" s="26">
        <f t="array" ref="Q36">INDEX(TRANSPOSE('COMMATS-Tally'!$A$2:$AN$46),ROW(Q36),COLUMN(P36))/'Master Answer Key'!R$396</f>
        <v>0.5714285714</v>
      </c>
      <c r="R36" s="26">
        <f t="array" ref="R36">INDEX(TRANSPOSE('COMMATS-Tally'!$A$2:$AN$46),ROW(R36),COLUMN(Q36))/'Master Answer Key'!S$396</f>
        <v>1</v>
      </c>
      <c r="S36" s="26">
        <f t="array" ref="S36">INDEX(TRANSPOSE('COMMATS-Tally'!$A$2:$AN$46),ROW(S36),COLUMN(R36))/'Master Answer Key'!T$396</f>
        <v>0.8333333333</v>
      </c>
      <c r="T36" s="26">
        <f t="array" ref="T36">INDEX(TRANSPOSE('COMMATS-Tally'!$A$2:$AN$46),ROW(T36),COLUMN(S36))/'Master Answer Key'!U$396</f>
        <v>0.8</v>
      </c>
      <c r="U36" s="26">
        <f t="array" ref="U36">INDEX(TRANSPOSE('COMMATS-Tally'!$A$2:$AN$46),ROW(U36),COLUMN(T36))/'Master Answer Key'!V$396</f>
        <v>0.7142857143</v>
      </c>
      <c r="V36" s="26">
        <f t="array" ref="V36">INDEX(TRANSPOSE('COMMATS-Tally'!$A$2:$AN$46),ROW(V36),COLUMN(U36))/'Master Answer Key'!W$396</f>
        <v>0.9</v>
      </c>
      <c r="W36" s="26">
        <f t="array" ref="W36">INDEX(TRANSPOSE('COMMATS-Tally'!$A$2:$AN$46),ROW(W36),COLUMN(V36))/'Master Answer Key'!X$396</f>
        <v>0.8064516129</v>
      </c>
      <c r="X36" s="26">
        <f t="array" ref="X36">INDEX(TRANSPOSE('COMMATS-Tally'!$A$2:$AN$46),ROW(X36),COLUMN(W36))/'Master Answer Key'!Y$396</f>
        <v>0.875</v>
      </c>
      <c r="Y36" s="26">
        <f t="array" ref="Y36">INDEX(TRANSPOSE('COMMATS-Tally'!$A$2:$AN$46),ROW(Y36),COLUMN(X36))/'Master Answer Key'!Z$396</f>
        <v>0.8571428571</v>
      </c>
      <c r="Z36" s="26">
        <f t="array" ref="Z36">INDEX(TRANSPOSE('COMMATS-Tally'!$A$2:$AN$46),ROW(Z36),COLUMN(Y36))/'Master Answer Key'!AA$396</f>
        <v>0.5833333333</v>
      </c>
      <c r="AA36" s="26">
        <f t="array" ref="AA36">INDEX(TRANSPOSE('COMMATS-Tally'!$A$2:$AN$46),ROW(AA36),COLUMN(Z36))/'Master Answer Key'!AB$396</f>
        <v>0.7647058824</v>
      </c>
      <c r="AB36" s="26">
        <f t="array" ref="AB36">INDEX(TRANSPOSE('COMMATS-Tally'!$A$2:$AN$46),ROW(AB36),COLUMN(AA36))/'Master Answer Key'!AC$396</f>
        <v>0.6666666667</v>
      </c>
      <c r="AC36" s="26">
        <f t="array" ref="AC36">INDEX(TRANSPOSE('COMMATS-Tally'!$A$2:$AN$46),ROW(AC36),COLUMN(AB36))/'Master Answer Key'!AD$396</f>
        <v>0.6428571429</v>
      </c>
      <c r="AD36" s="26" t="str">
        <f t="array" ref="AD36">INDEX(TRANSPOSE('COMMATS-Tally'!$A$2:$AN$46),ROW(AD36),COLUMN(AC36))/'Master Answer Key'!AE$396</f>
        <v>#DIV/0!</v>
      </c>
      <c r="AE36" s="26">
        <f t="array" ref="AE36">INDEX(TRANSPOSE('COMMATS-Tally'!$A$2:$AN$46),ROW(AE36),COLUMN(AD36))/'Master Answer Key'!AF$396</f>
        <v>1</v>
      </c>
      <c r="AF36" s="26">
        <f t="array" ref="AF36">INDEX(TRANSPOSE('COMMATS-Tally'!$A$2:$AN$46),ROW(AF36),COLUMN(AE36))/'Master Answer Key'!AG$396</f>
        <v>0.8333333333</v>
      </c>
      <c r="AG36" s="26">
        <f t="array" ref="AG36">INDEX(TRANSPOSE('COMMATS-Tally'!$A$2:$AN$46),ROW(AG36),COLUMN(AF36))/'Master Answer Key'!AH$396</f>
        <v>0.8064516129</v>
      </c>
      <c r="AH36" s="26">
        <f t="array" ref="AH36">INDEX(TRANSPOSE('COMMATS-Tally'!$A$2:$AN$46),ROW(AH36),COLUMN(AG36))/'Master Answer Key'!AI$396</f>
        <v>0.8260869565</v>
      </c>
      <c r="AI36" s="26">
        <f t="array" ref="AI36">INDEX(TRANSPOSE('COMMATS-Tally'!$A$2:$AN$46),ROW(AI36),COLUMN(AH36))/'Master Answer Key'!AJ$396</f>
        <v>0.75</v>
      </c>
      <c r="AJ36" s="26">
        <f t="array" ref="AJ36">INDEX(TRANSPOSE('COMMATS-Tally'!$A$2:$AN$46),ROW(AJ36),COLUMN(AI36))/'Master Answer Key'!AK$396</f>
        <v>0.8928571429</v>
      </c>
      <c r="AK36" s="26">
        <f t="array" ref="AK36">INDEX(TRANSPOSE('COMMATS-Tally'!$A$2:$AN$46),ROW(AK36),COLUMN(AJ36))/'Master Answer Key'!AL$396</f>
        <v>0.9090909091</v>
      </c>
      <c r="AL36" s="26">
        <f t="array" ref="AL36">INDEX(TRANSPOSE('COMMATS-Tally'!$A$2:$AN$46),ROW(AL36),COLUMN(AK36))/'Master Answer Key'!AM$396</f>
        <v>0.875</v>
      </c>
      <c r="AM36" s="26">
        <f t="array" ref="AM36">INDEX(TRANSPOSE('COMMATS-Tally'!$A$2:$AN$46),ROW(AM36),COLUMN(AL36))/'Master Answer Key'!AN$396</f>
        <v>0.8571428571</v>
      </c>
      <c r="AN36" s="26">
        <f t="array" ref="AN36">INDEX(TRANSPOSE('COMMATS-Tally'!$A$2:$AN$46),ROW(AN36),COLUMN(AM36))/'Master Answer Key'!AO$396</f>
        <v>0.8571428571</v>
      </c>
      <c r="AO36" s="26">
        <f t="array" ref="AO36">INDEX(TRANSPOSE('COMMATS-Tally'!$A$2:$AN$46),ROW(AO36),COLUMN(AN36))/'Master Answer Key'!AP$396</f>
        <v>0.6666666667</v>
      </c>
      <c r="AP36" s="26">
        <f t="array" ref="AP36">INDEX(TRANSPOSE('COMMATS-Tally'!$A$2:$AN$46),ROW(AP36),COLUMN(AO36))/'Master Answer Key'!AQ$396</f>
        <v>0.6666666667</v>
      </c>
      <c r="AQ36" s="26">
        <f t="array" ref="AQ36">INDEX(TRANSPOSE('COMMATS-Tally'!$A$2:$AN$46),ROW(AQ36),COLUMN(AP36))/'Master Answer Key'!AR$396</f>
        <v>0.9230769231</v>
      </c>
      <c r="AR36" s="26">
        <f t="array" ref="AR36">INDEX(TRANSPOSE('COMMATS-Tally'!$A$2:$AN$46),ROW(AR36),COLUMN(AQ36))/'Master Answer Key'!AS$396</f>
        <v>0.8333333333</v>
      </c>
      <c r="AS36" s="26">
        <f t="array" ref="AS36">INDEX(TRANSPOSE('COMMATS-Tally'!$A$2:$AN$46),ROW(AS36),COLUMN(AR36))/'Master Answer Key'!AT$396</f>
        <v>0.7741935484</v>
      </c>
      <c r="AT36" s="26">
        <f t="array" ref="AT36">INDEX(TRANSPOSE('COMMATS-Tally'!$A$2:$AN$46),ROW(AT36),COLUMN(AS36))/'Master Answer Key'!AU$396</f>
        <v>0.7358490566</v>
      </c>
      <c r="AU36" s="26"/>
      <c r="AV36" s="26"/>
      <c r="AW36" s="26"/>
      <c r="AX36" s="26"/>
      <c r="AY36" s="26"/>
      <c r="AZ36" s="26"/>
      <c r="BA36" s="26"/>
      <c r="BB36" s="26"/>
      <c r="BC36" s="26"/>
      <c r="BD36" s="26"/>
    </row>
    <row r="37">
      <c r="A37" s="48" t="s">
        <v>537</v>
      </c>
      <c r="B37" s="26">
        <f t="array" ref="B37">INDEX(TRANSPOSE('COMMATS-Tally'!$A$2:$AN$46),ROW(B37),COLUMN(A37))/'Master Answer Key'!C$396</f>
        <v>0.88</v>
      </c>
      <c r="C37" s="26">
        <f t="array" ref="C37">INDEX(TRANSPOSE('COMMATS-Tally'!$A$2:$AN$46),ROW(C37),COLUMN(B37))/'Master Answer Key'!D$396</f>
        <v>0.8571428571</v>
      </c>
      <c r="D37" s="26">
        <f t="array" ref="D37">INDEX(TRANSPOSE('COMMATS-Tally'!$A$2:$AN$46),ROW(D37),COLUMN(C37))/'Master Answer Key'!E$396</f>
        <v>0.75</v>
      </c>
      <c r="E37" s="26">
        <f t="array" ref="E37">INDEX(TRANSPOSE('COMMATS-Tally'!$A$2:$AN$46),ROW(E37),COLUMN(D37))/'Master Answer Key'!F$396</f>
        <v>0.64</v>
      </c>
      <c r="F37" s="26">
        <f t="array" ref="F37">INDEX(TRANSPOSE('COMMATS-Tally'!$A$2:$AN$46),ROW(F37),COLUMN(E37))/'Master Answer Key'!G$396</f>
        <v>0.8461538462</v>
      </c>
      <c r="G37" s="26">
        <f t="array" ref="G37">INDEX(TRANSPOSE('COMMATS-Tally'!$A$2:$AN$46),ROW(G37),COLUMN(F37))/'Master Answer Key'!H$396</f>
        <v>1</v>
      </c>
      <c r="H37" s="26">
        <f t="array" ref="H37">INDEX(TRANSPOSE('COMMATS-Tally'!$A$2:$AN$46),ROW(H37),COLUMN(G37))/'Master Answer Key'!I$396</f>
        <v>0.8518518519</v>
      </c>
      <c r="I37" s="26">
        <f t="array" ref="I37">INDEX(TRANSPOSE('COMMATS-Tally'!$A$2:$AN$46),ROW(I37),COLUMN(H37))/'Master Answer Key'!J$396</f>
        <v>0.5416666667</v>
      </c>
      <c r="J37" s="26">
        <f t="array" ref="J37">INDEX(TRANSPOSE('COMMATS-Tally'!$A$2:$AN$46),ROW(J37),COLUMN(I37))/'Master Answer Key'!K$396</f>
        <v>0.7714285714</v>
      </c>
      <c r="K37" s="26">
        <f t="array" ref="K37">INDEX(TRANSPOSE('COMMATS-Tally'!$A$2:$AN$46),ROW(K37),COLUMN(J37))/'Master Answer Key'!L$396</f>
        <v>0.6451612903</v>
      </c>
      <c r="L37" s="26">
        <f t="array" ref="L37">INDEX(TRANSPOSE('COMMATS-Tally'!$A$2:$AN$46),ROW(L37),COLUMN(K37))/'Master Answer Key'!M$396</f>
        <v>0.7857142857</v>
      </c>
      <c r="M37" s="26">
        <f t="array" ref="M37">INDEX(TRANSPOSE('COMMATS-Tally'!$A$2:$AN$46),ROW(M37),COLUMN(L37))/'Master Answer Key'!N$396</f>
        <v>0.7469879518</v>
      </c>
      <c r="N37" s="26">
        <f t="array" ref="N37">INDEX(TRANSPOSE('COMMATS-Tally'!$A$2:$AN$46),ROW(N37),COLUMN(M37))/'Master Answer Key'!O$396</f>
        <v>0.8333333333</v>
      </c>
      <c r="O37" s="26">
        <f t="array" ref="O37">INDEX(TRANSPOSE('COMMATS-Tally'!$A$2:$AN$46),ROW(O37),COLUMN(N37))/'Master Answer Key'!P$396</f>
        <v>0.7</v>
      </c>
      <c r="P37" s="26">
        <f t="array" ref="P37">INDEX(TRANSPOSE('COMMATS-Tally'!$A$2:$AN$46),ROW(P37),COLUMN(O37))/'Master Answer Key'!Q$396</f>
        <v>0.6</v>
      </c>
      <c r="Q37" s="26">
        <f t="array" ref="Q37">INDEX(TRANSPOSE('COMMATS-Tally'!$A$2:$AN$46),ROW(Q37),COLUMN(P37))/'Master Answer Key'!R$396</f>
        <v>0.6428571429</v>
      </c>
      <c r="R37" s="26">
        <f t="array" ref="R37">INDEX(TRANSPOSE('COMMATS-Tally'!$A$2:$AN$46),ROW(R37),COLUMN(Q37))/'Master Answer Key'!S$396</f>
        <v>0.8181818182</v>
      </c>
      <c r="S37" s="26">
        <f t="array" ref="S37">INDEX(TRANSPOSE('COMMATS-Tally'!$A$2:$AN$46),ROW(S37),COLUMN(R37))/'Master Answer Key'!T$396</f>
        <v>0.8666666667</v>
      </c>
      <c r="T37" s="26">
        <f t="array" ref="T37">INDEX(TRANSPOSE('COMMATS-Tally'!$A$2:$AN$46),ROW(T37),COLUMN(S37))/'Master Answer Key'!U$396</f>
        <v>0.72</v>
      </c>
      <c r="U37" s="26">
        <f t="array" ref="U37">INDEX(TRANSPOSE('COMMATS-Tally'!$A$2:$AN$46),ROW(U37),COLUMN(T37))/'Master Answer Key'!V$396</f>
        <v>0.7142857143</v>
      </c>
      <c r="V37" s="26">
        <f t="array" ref="V37">INDEX(TRANSPOSE('COMMATS-Tally'!$A$2:$AN$46),ROW(V37),COLUMN(U37))/'Master Answer Key'!W$396</f>
        <v>0.8</v>
      </c>
      <c r="W37" s="26">
        <f t="array" ref="W37">INDEX(TRANSPOSE('COMMATS-Tally'!$A$2:$AN$46),ROW(W37),COLUMN(V37))/'Master Answer Key'!X$396</f>
        <v>0.8387096774</v>
      </c>
      <c r="X37" s="26">
        <f t="array" ref="X37">INDEX(TRANSPOSE('COMMATS-Tally'!$A$2:$AN$46),ROW(X37),COLUMN(W37))/'Master Answer Key'!Y$396</f>
        <v>0.75</v>
      </c>
      <c r="Y37" s="26">
        <f t="array" ref="Y37">INDEX(TRANSPOSE('COMMATS-Tally'!$A$2:$AN$46),ROW(Y37),COLUMN(X37))/'Master Answer Key'!Z$396</f>
        <v>0.7142857143</v>
      </c>
      <c r="Z37" s="26">
        <f t="array" ref="Z37">INDEX(TRANSPOSE('COMMATS-Tally'!$A$2:$AN$46),ROW(Z37),COLUMN(Y37))/'Master Answer Key'!AA$396</f>
        <v>0.5416666667</v>
      </c>
      <c r="AA37" s="26">
        <f t="array" ref="AA37">INDEX(TRANSPOSE('COMMATS-Tally'!$A$2:$AN$46),ROW(AA37),COLUMN(Z37))/'Master Answer Key'!AB$396</f>
        <v>0.6470588235</v>
      </c>
      <c r="AB37" s="26">
        <f t="array" ref="AB37">INDEX(TRANSPOSE('COMMATS-Tally'!$A$2:$AN$46),ROW(AB37),COLUMN(AA37))/'Master Answer Key'!AC$396</f>
        <v>0.1666666667</v>
      </c>
      <c r="AC37" s="26">
        <f t="array" ref="AC37">INDEX(TRANSPOSE('COMMATS-Tally'!$A$2:$AN$46),ROW(AC37),COLUMN(AB37))/'Master Answer Key'!AD$396</f>
        <v>0.6428571429</v>
      </c>
      <c r="AD37" s="26" t="str">
        <f t="array" ref="AD37">INDEX(TRANSPOSE('COMMATS-Tally'!$A$2:$AN$46),ROW(AD37),COLUMN(AC37))/'Master Answer Key'!AE$396</f>
        <v>#DIV/0!</v>
      </c>
      <c r="AE37" s="26">
        <f t="array" ref="AE37">INDEX(TRANSPOSE('COMMATS-Tally'!$A$2:$AN$46),ROW(AE37),COLUMN(AD37))/'Master Answer Key'!AF$396</f>
        <v>1</v>
      </c>
      <c r="AF37" s="26">
        <f t="array" ref="AF37">INDEX(TRANSPOSE('COMMATS-Tally'!$A$2:$AN$46),ROW(AF37),COLUMN(AE37))/'Master Answer Key'!AG$396</f>
        <v>0.8333333333</v>
      </c>
      <c r="AG37" s="26">
        <f t="array" ref="AG37">INDEX(TRANSPOSE('COMMATS-Tally'!$A$2:$AN$46),ROW(AG37),COLUMN(AF37))/'Master Answer Key'!AH$396</f>
        <v>0.8387096774</v>
      </c>
      <c r="AH37" s="26">
        <f t="array" ref="AH37">INDEX(TRANSPOSE('COMMATS-Tally'!$A$2:$AN$46),ROW(AH37),COLUMN(AG37))/'Master Answer Key'!AI$396</f>
        <v>0.7391304348</v>
      </c>
      <c r="AI37" s="26">
        <f t="array" ref="AI37">INDEX(TRANSPOSE('COMMATS-Tally'!$A$2:$AN$46),ROW(AI37),COLUMN(AH37))/'Master Answer Key'!AJ$396</f>
        <v>0.75</v>
      </c>
      <c r="AJ37" s="26">
        <f t="array" ref="AJ37">INDEX(TRANSPOSE('COMMATS-Tally'!$A$2:$AN$46),ROW(AJ37),COLUMN(AI37))/'Master Answer Key'!AK$396</f>
        <v>0.8214285714</v>
      </c>
      <c r="AK37" s="26">
        <f t="array" ref="AK37">INDEX(TRANSPOSE('COMMATS-Tally'!$A$2:$AN$46),ROW(AK37),COLUMN(AJ37))/'Master Answer Key'!AL$396</f>
        <v>0.7272727273</v>
      </c>
      <c r="AL37" s="26">
        <f t="array" ref="AL37">INDEX(TRANSPOSE('COMMATS-Tally'!$A$2:$AN$46),ROW(AL37),COLUMN(AK37))/'Master Answer Key'!AM$396</f>
        <v>0.6875</v>
      </c>
      <c r="AM37" s="26">
        <f t="array" ref="AM37">INDEX(TRANSPOSE('COMMATS-Tally'!$A$2:$AN$46),ROW(AM37),COLUMN(AL37))/'Master Answer Key'!AN$396</f>
        <v>0.7857142857</v>
      </c>
      <c r="AN37" s="26">
        <f t="array" ref="AN37">INDEX(TRANSPOSE('COMMATS-Tally'!$A$2:$AN$46),ROW(AN37),COLUMN(AM37))/'Master Answer Key'!AO$396</f>
        <v>1</v>
      </c>
      <c r="AO37" s="26">
        <f t="array" ref="AO37">INDEX(TRANSPOSE('COMMATS-Tally'!$A$2:$AN$46),ROW(AO37),COLUMN(AN37))/'Master Answer Key'!AP$396</f>
        <v>0.8333333333</v>
      </c>
      <c r="AP37" s="26">
        <f t="array" ref="AP37">INDEX(TRANSPOSE('COMMATS-Tally'!$A$2:$AN$46),ROW(AP37),COLUMN(AO37))/'Master Answer Key'!AQ$396</f>
        <v>0.5555555556</v>
      </c>
      <c r="AQ37" s="26">
        <f t="array" ref="AQ37">INDEX(TRANSPOSE('COMMATS-Tally'!$A$2:$AN$46),ROW(AQ37),COLUMN(AP37))/'Master Answer Key'!AR$396</f>
        <v>0.7692307692</v>
      </c>
      <c r="AR37" s="26">
        <f t="array" ref="AR37">INDEX(TRANSPOSE('COMMATS-Tally'!$A$2:$AN$46),ROW(AR37),COLUMN(AQ37))/'Master Answer Key'!AS$396</f>
        <v>0.5</v>
      </c>
      <c r="AS37" s="26">
        <f t="array" ref="AS37">INDEX(TRANSPOSE('COMMATS-Tally'!$A$2:$AN$46),ROW(AS37),COLUMN(AR37))/'Master Answer Key'!AT$396</f>
        <v>0.7741935484</v>
      </c>
      <c r="AT37" s="26">
        <f t="array" ref="AT37">INDEX(TRANSPOSE('COMMATS-Tally'!$A$2:$AN$46),ROW(AT37),COLUMN(AS37))/'Master Answer Key'!AU$396</f>
        <v>0.7169811321</v>
      </c>
      <c r="AU37" s="26"/>
      <c r="AV37" s="26"/>
      <c r="AW37" s="26"/>
      <c r="AX37" s="26"/>
      <c r="AY37" s="26"/>
      <c r="AZ37" s="26"/>
      <c r="BA37" s="26"/>
      <c r="BB37" s="26"/>
      <c r="BC37" s="26"/>
      <c r="BD37" s="26"/>
    </row>
    <row r="38">
      <c r="A38" s="48" t="s">
        <v>538</v>
      </c>
      <c r="B38" s="26">
        <f t="array" ref="B38">INDEX(TRANSPOSE('COMMATS-Tally'!$A$2:$AN$46),ROW(B38),COLUMN(A38))/'Master Answer Key'!C$396</f>
        <v>0.92</v>
      </c>
      <c r="C38" s="26">
        <f t="array" ref="C38">INDEX(TRANSPOSE('COMMATS-Tally'!$A$2:$AN$46),ROW(C38),COLUMN(B38))/'Master Answer Key'!D$396</f>
        <v>0.9285714286</v>
      </c>
      <c r="D38" s="26">
        <f t="array" ref="D38">INDEX(TRANSPOSE('COMMATS-Tally'!$A$2:$AN$46),ROW(D38),COLUMN(C38))/'Master Answer Key'!E$396</f>
        <v>0.9583333333</v>
      </c>
      <c r="E38" s="26">
        <f t="array" ref="E38">INDEX(TRANSPOSE('COMMATS-Tally'!$A$2:$AN$46),ROW(E38),COLUMN(D38))/'Master Answer Key'!F$396</f>
        <v>0.68</v>
      </c>
      <c r="F38" s="26">
        <f t="array" ref="F38">INDEX(TRANSPOSE('COMMATS-Tally'!$A$2:$AN$46),ROW(F38),COLUMN(E38))/'Master Answer Key'!G$396</f>
        <v>0.8461538462</v>
      </c>
      <c r="G38" s="26">
        <f t="array" ref="G38">INDEX(TRANSPOSE('COMMATS-Tally'!$A$2:$AN$46),ROW(G38),COLUMN(F38))/'Master Answer Key'!H$396</f>
        <v>0.75</v>
      </c>
      <c r="H38" s="26">
        <f t="array" ref="H38">INDEX(TRANSPOSE('COMMATS-Tally'!$A$2:$AN$46),ROW(H38),COLUMN(G38))/'Master Answer Key'!I$396</f>
        <v>0.8888888889</v>
      </c>
      <c r="I38" s="26">
        <f t="array" ref="I38">INDEX(TRANSPOSE('COMMATS-Tally'!$A$2:$AN$46),ROW(I38),COLUMN(H38))/'Master Answer Key'!J$396</f>
        <v>0.75</v>
      </c>
      <c r="J38" s="26">
        <f t="array" ref="J38">INDEX(TRANSPOSE('COMMATS-Tally'!$A$2:$AN$46),ROW(J38),COLUMN(I38))/'Master Answer Key'!K$396</f>
        <v>0.7714285714</v>
      </c>
      <c r="K38" s="26">
        <f t="array" ref="K38">INDEX(TRANSPOSE('COMMATS-Tally'!$A$2:$AN$46),ROW(K38),COLUMN(J38))/'Master Answer Key'!L$396</f>
        <v>0.3870967742</v>
      </c>
      <c r="L38" s="26">
        <f t="array" ref="L38">INDEX(TRANSPOSE('COMMATS-Tally'!$A$2:$AN$46),ROW(L38),COLUMN(K38))/'Master Answer Key'!M$396</f>
        <v>0.8571428571</v>
      </c>
      <c r="M38" s="26">
        <f t="array" ref="M38">INDEX(TRANSPOSE('COMMATS-Tally'!$A$2:$AN$46),ROW(M38),COLUMN(L38))/'Master Answer Key'!N$396</f>
        <v>0.6385542169</v>
      </c>
      <c r="N38" s="26">
        <f t="array" ref="N38">INDEX(TRANSPOSE('COMMATS-Tally'!$A$2:$AN$46),ROW(N38),COLUMN(M38))/'Master Answer Key'!O$396</f>
        <v>0.9166666667</v>
      </c>
      <c r="O38" s="26">
        <f t="array" ref="O38">INDEX(TRANSPOSE('COMMATS-Tally'!$A$2:$AN$46),ROW(O38),COLUMN(N38))/'Master Answer Key'!P$396</f>
        <v>0.6</v>
      </c>
      <c r="P38" s="26">
        <f t="array" ref="P38">INDEX(TRANSPOSE('COMMATS-Tally'!$A$2:$AN$46),ROW(P38),COLUMN(O38))/'Master Answer Key'!Q$396</f>
        <v>0.8</v>
      </c>
      <c r="Q38" s="26">
        <f t="array" ref="Q38">INDEX(TRANSPOSE('COMMATS-Tally'!$A$2:$AN$46),ROW(Q38),COLUMN(P38))/'Master Answer Key'!R$396</f>
        <v>0.2857142857</v>
      </c>
      <c r="R38" s="26">
        <f t="array" ref="R38">INDEX(TRANSPOSE('COMMATS-Tally'!$A$2:$AN$46),ROW(R38),COLUMN(Q38))/'Master Answer Key'!S$396</f>
        <v>0.3636363636</v>
      </c>
      <c r="S38" s="26">
        <f t="array" ref="S38">INDEX(TRANSPOSE('COMMATS-Tally'!$A$2:$AN$46),ROW(S38),COLUMN(R38))/'Master Answer Key'!T$396</f>
        <v>0.5666666667</v>
      </c>
      <c r="T38" s="26">
        <f t="array" ref="T38">INDEX(TRANSPOSE('COMMATS-Tally'!$A$2:$AN$46),ROW(T38),COLUMN(S38))/'Master Answer Key'!U$396</f>
        <v>0.68</v>
      </c>
      <c r="U38" s="26">
        <f t="array" ref="U38">INDEX(TRANSPOSE('COMMATS-Tally'!$A$2:$AN$46),ROW(U38),COLUMN(T38))/'Master Answer Key'!V$396</f>
        <v>0.3428571429</v>
      </c>
      <c r="V38" s="26">
        <f t="array" ref="V38">INDEX(TRANSPOSE('COMMATS-Tally'!$A$2:$AN$46),ROW(V38),COLUMN(U38))/'Master Answer Key'!W$396</f>
        <v>0.35</v>
      </c>
      <c r="W38" s="26">
        <f t="array" ref="W38">INDEX(TRANSPOSE('COMMATS-Tally'!$A$2:$AN$46),ROW(W38),COLUMN(V38))/'Master Answer Key'!X$396</f>
        <v>0.3548387097</v>
      </c>
      <c r="X38" s="26">
        <f t="array" ref="X38">INDEX(TRANSPOSE('COMMATS-Tally'!$A$2:$AN$46),ROW(X38),COLUMN(W38))/'Master Answer Key'!Y$396</f>
        <v>0.5</v>
      </c>
      <c r="Y38" s="26">
        <f t="array" ref="Y38">INDEX(TRANSPOSE('COMMATS-Tally'!$A$2:$AN$46),ROW(Y38),COLUMN(X38))/'Master Answer Key'!Z$396</f>
        <v>0.1428571429</v>
      </c>
      <c r="Z38" s="26">
        <f t="array" ref="Z38">INDEX(TRANSPOSE('COMMATS-Tally'!$A$2:$AN$46),ROW(Z38),COLUMN(Y38))/'Master Answer Key'!AA$396</f>
        <v>0.5</v>
      </c>
      <c r="AA38" s="26">
        <f t="array" ref="AA38">INDEX(TRANSPOSE('COMMATS-Tally'!$A$2:$AN$46),ROW(AA38),COLUMN(Z38))/'Master Answer Key'!AB$396</f>
        <v>0.5294117647</v>
      </c>
      <c r="AB38" s="26">
        <f t="array" ref="AB38">INDEX(TRANSPOSE('COMMATS-Tally'!$A$2:$AN$46),ROW(AB38),COLUMN(AA38))/'Master Answer Key'!AC$396</f>
        <v>0.3333333333</v>
      </c>
      <c r="AC38" s="26">
        <f t="array" ref="AC38">INDEX(TRANSPOSE('COMMATS-Tally'!$A$2:$AN$46),ROW(AC38),COLUMN(AB38))/'Master Answer Key'!AD$396</f>
        <v>0.7857142857</v>
      </c>
      <c r="AD38" s="26" t="str">
        <f t="array" ref="AD38">INDEX(TRANSPOSE('COMMATS-Tally'!$A$2:$AN$46),ROW(AD38),COLUMN(AC38))/'Master Answer Key'!AE$396</f>
        <v>#DIV/0!</v>
      </c>
      <c r="AE38" s="26">
        <f t="array" ref="AE38">INDEX(TRANSPOSE('COMMATS-Tally'!$A$2:$AN$46),ROW(AE38),COLUMN(AD38))/'Master Answer Key'!AF$396</f>
        <v>1</v>
      </c>
      <c r="AF38" s="26">
        <f t="array" ref="AF38">INDEX(TRANSPOSE('COMMATS-Tally'!$A$2:$AN$46),ROW(AF38),COLUMN(AE38))/'Master Answer Key'!AG$396</f>
        <v>0.25</v>
      </c>
      <c r="AG38" s="26">
        <f t="array" ref="AG38">INDEX(TRANSPOSE('COMMATS-Tally'!$A$2:$AN$46),ROW(AG38),COLUMN(AF38))/'Master Answer Key'!AH$396</f>
        <v>0.4516129032</v>
      </c>
      <c r="AH38" s="26">
        <f t="array" ref="AH38">INDEX(TRANSPOSE('COMMATS-Tally'!$A$2:$AN$46),ROW(AH38),COLUMN(AG38))/'Master Answer Key'!AI$396</f>
        <v>0.5217391304</v>
      </c>
      <c r="AI38" s="26">
        <f t="array" ref="AI38">INDEX(TRANSPOSE('COMMATS-Tally'!$A$2:$AN$46),ROW(AI38),COLUMN(AH38))/'Master Answer Key'!AJ$396</f>
        <v>0.75</v>
      </c>
      <c r="AJ38" s="26">
        <f t="array" ref="AJ38">INDEX(TRANSPOSE('COMMATS-Tally'!$A$2:$AN$46),ROW(AJ38),COLUMN(AI38))/'Master Answer Key'!AK$396</f>
        <v>0.25</v>
      </c>
      <c r="AK38" s="26">
        <f t="array" ref="AK38">INDEX(TRANSPOSE('COMMATS-Tally'!$A$2:$AN$46),ROW(AK38),COLUMN(AJ38))/'Master Answer Key'!AL$396</f>
        <v>0.8181818182</v>
      </c>
      <c r="AL38" s="26">
        <f t="array" ref="AL38">INDEX(TRANSPOSE('COMMATS-Tally'!$A$2:$AN$46),ROW(AL38),COLUMN(AK38))/'Master Answer Key'!AM$396</f>
        <v>0.75</v>
      </c>
      <c r="AM38" s="26">
        <f t="array" ref="AM38">INDEX(TRANSPOSE('COMMATS-Tally'!$A$2:$AN$46),ROW(AM38),COLUMN(AL38))/'Master Answer Key'!AN$396</f>
        <v>0.1428571429</v>
      </c>
      <c r="AN38" s="26">
        <f t="array" ref="AN38">INDEX(TRANSPOSE('COMMATS-Tally'!$A$2:$AN$46),ROW(AN38),COLUMN(AM38))/'Master Answer Key'!AO$396</f>
        <v>0.4285714286</v>
      </c>
      <c r="AO38" s="26">
        <f t="array" ref="AO38">INDEX(TRANSPOSE('COMMATS-Tally'!$A$2:$AN$46),ROW(AO38),COLUMN(AN38))/'Master Answer Key'!AP$396</f>
        <v>0.3333333333</v>
      </c>
      <c r="AP38" s="26">
        <f t="array" ref="AP38">INDEX(TRANSPOSE('COMMATS-Tally'!$A$2:$AN$46),ROW(AP38),COLUMN(AO38))/'Master Answer Key'!AQ$396</f>
        <v>0.4444444444</v>
      </c>
      <c r="AQ38" s="26">
        <f t="array" ref="AQ38">INDEX(TRANSPOSE('COMMATS-Tally'!$A$2:$AN$46),ROW(AQ38),COLUMN(AP38))/'Master Answer Key'!AR$396</f>
        <v>0.2307692308</v>
      </c>
      <c r="AR38" s="26">
        <f t="array" ref="AR38">INDEX(TRANSPOSE('COMMATS-Tally'!$A$2:$AN$46),ROW(AR38),COLUMN(AQ38))/'Master Answer Key'!AS$396</f>
        <v>0.5</v>
      </c>
      <c r="AS38" s="26">
        <f t="array" ref="AS38">INDEX(TRANSPOSE('COMMATS-Tally'!$A$2:$AN$46),ROW(AS38),COLUMN(AR38))/'Master Answer Key'!AT$396</f>
        <v>0.6129032258</v>
      </c>
      <c r="AT38" s="26">
        <f t="array" ref="AT38">INDEX(TRANSPOSE('COMMATS-Tally'!$A$2:$AN$46),ROW(AT38),COLUMN(AS38))/'Master Answer Key'!AU$396</f>
        <v>0.3773584906</v>
      </c>
      <c r="AU38" s="26"/>
      <c r="AV38" s="26"/>
      <c r="AW38" s="26"/>
      <c r="AX38" s="26"/>
      <c r="AY38" s="26"/>
      <c r="AZ38" s="26"/>
      <c r="BA38" s="26"/>
      <c r="BB38" s="26"/>
      <c r="BC38" s="26"/>
      <c r="BD38" s="26"/>
    </row>
    <row r="39">
      <c r="A39" s="48" t="s">
        <v>539</v>
      </c>
      <c r="B39" s="26">
        <f t="array" ref="B39">INDEX(TRANSPOSE('COMMATS-Tally'!$A$2:$AN$46),ROW(B39),COLUMN(A39))/'Master Answer Key'!C$396</f>
        <v>0.56</v>
      </c>
      <c r="C39" s="26">
        <f t="array" ref="C39">INDEX(TRANSPOSE('COMMATS-Tally'!$A$2:$AN$46),ROW(C39),COLUMN(B39))/'Master Answer Key'!D$396</f>
        <v>0.7857142857</v>
      </c>
      <c r="D39" s="26">
        <f t="array" ref="D39">INDEX(TRANSPOSE('COMMATS-Tally'!$A$2:$AN$46),ROW(D39),COLUMN(C39))/'Master Answer Key'!E$396</f>
        <v>0.7916666667</v>
      </c>
      <c r="E39" s="26">
        <f t="array" ref="E39">INDEX(TRANSPOSE('COMMATS-Tally'!$A$2:$AN$46),ROW(E39),COLUMN(D39))/'Master Answer Key'!F$396</f>
        <v>0.66</v>
      </c>
      <c r="F39" s="26">
        <f t="array" ref="F39">INDEX(TRANSPOSE('COMMATS-Tally'!$A$2:$AN$46),ROW(F39),COLUMN(E39))/'Master Answer Key'!G$396</f>
        <v>0.641025641</v>
      </c>
      <c r="G39" s="26">
        <f t="array" ref="G39">INDEX(TRANSPOSE('COMMATS-Tally'!$A$2:$AN$46),ROW(G39),COLUMN(F39))/'Master Answer Key'!H$396</f>
        <v>1</v>
      </c>
      <c r="H39" s="26">
        <f t="array" ref="H39">INDEX(TRANSPOSE('COMMATS-Tally'!$A$2:$AN$46),ROW(H39),COLUMN(G39))/'Master Answer Key'!I$396</f>
        <v>0.7037037037</v>
      </c>
      <c r="I39" s="26">
        <f t="array" ref="I39">INDEX(TRANSPOSE('COMMATS-Tally'!$A$2:$AN$46),ROW(I39),COLUMN(H39))/'Master Answer Key'!J$396</f>
        <v>0.5833333333</v>
      </c>
      <c r="J39" s="26">
        <f t="array" ref="J39">INDEX(TRANSPOSE('COMMATS-Tally'!$A$2:$AN$46),ROW(J39),COLUMN(I39))/'Master Answer Key'!K$396</f>
        <v>0.7714285714</v>
      </c>
      <c r="K39" s="26">
        <f t="array" ref="K39">INDEX(TRANSPOSE('COMMATS-Tally'!$A$2:$AN$46),ROW(K39),COLUMN(J39))/'Master Answer Key'!L$396</f>
        <v>0.3548387097</v>
      </c>
      <c r="L39" s="26">
        <f t="array" ref="L39">INDEX(TRANSPOSE('COMMATS-Tally'!$A$2:$AN$46),ROW(L39),COLUMN(K39))/'Master Answer Key'!M$396</f>
        <v>0.8571428571</v>
      </c>
      <c r="M39" s="26">
        <f t="array" ref="M39">INDEX(TRANSPOSE('COMMATS-Tally'!$A$2:$AN$46),ROW(M39),COLUMN(L39))/'Master Answer Key'!N$396</f>
        <v>0.6506024096</v>
      </c>
      <c r="N39" s="26">
        <f t="array" ref="N39">INDEX(TRANSPOSE('COMMATS-Tally'!$A$2:$AN$46),ROW(N39),COLUMN(M39))/'Master Answer Key'!O$396</f>
        <v>0.75</v>
      </c>
      <c r="O39" s="26">
        <f t="array" ref="O39">INDEX(TRANSPOSE('COMMATS-Tally'!$A$2:$AN$46),ROW(O39),COLUMN(N39))/'Master Answer Key'!P$396</f>
        <v>0.7</v>
      </c>
      <c r="P39" s="26">
        <f t="array" ref="P39">INDEX(TRANSPOSE('COMMATS-Tally'!$A$2:$AN$46),ROW(P39),COLUMN(O39))/'Master Answer Key'!Q$396</f>
        <v>0.6</v>
      </c>
      <c r="Q39" s="26">
        <f t="array" ref="Q39">INDEX(TRANSPOSE('COMMATS-Tally'!$A$2:$AN$46),ROW(Q39),COLUMN(P39))/'Master Answer Key'!R$396</f>
        <v>0.5</v>
      </c>
      <c r="R39" s="26">
        <f t="array" ref="R39">INDEX(TRANSPOSE('COMMATS-Tally'!$A$2:$AN$46),ROW(R39),COLUMN(Q39))/'Master Answer Key'!S$396</f>
        <v>0.5454545455</v>
      </c>
      <c r="S39" s="26">
        <f t="array" ref="S39">INDEX(TRANSPOSE('COMMATS-Tally'!$A$2:$AN$46),ROW(S39),COLUMN(R39))/'Master Answer Key'!T$396</f>
        <v>0.6</v>
      </c>
      <c r="T39" s="26">
        <f t="array" ref="T39">INDEX(TRANSPOSE('COMMATS-Tally'!$A$2:$AN$46),ROW(T39),COLUMN(S39))/'Master Answer Key'!U$396</f>
        <v>0.72</v>
      </c>
      <c r="U39" s="26">
        <f t="array" ref="U39">INDEX(TRANSPOSE('COMMATS-Tally'!$A$2:$AN$46),ROW(U39),COLUMN(T39))/'Master Answer Key'!V$396</f>
        <v>0.5428571429</v>
      </c>
      <c r="V39" s="26">
        <f t="array" ref="V39">INDEX(TRANSPOSE('COMMATS-Tally'!$A$2:$AN$46),ROW(V39),COLUMN(U39))/'Master Answer Key'!W$396</f>
        <v>0.6</v>
      </c>
      <c r="W39" s="26">
        <f t="array" ref="W39">INDEX(TRANSPOSE('COMMATS-Tally'!$A$2:$AN$46),ROW(W39),COLUMN(V39))/'Master Answer Key'!X$396</f>
        <v>0.5483870968</v>
      </c>
      <c r="X39" s="26">
        <f t="array" ref="X39">INDEX(TRANSPOSE('COMMATS-Tally'!$A$2:$AN$46),ROW(X39),COLUMN(W39))/'Master Answer Key'!Y$396</f>
        <v>0.6875</v>
      </c>
      <c r="Y39" s="26">
        <f t="array" ref="Y39">INDEX(TRANSPOSE('COMMATS-Tally'!$A$2:$AN$46),ROW(Y39),COLUMN(X39))/'Master Answer Key'!Z$396</f>
        <v>0.4285714286</v>
      </c>
      <c r="Z39" s="26">
        <f t="array" ref="Z39">INDEX(TRANSPOSE('COMMATS-Tally'!$A$2:$AN$46),ROW(Z39),COLUMN(Y39))/'Master Answer Key'!AA$396</f>
        <v>0.625</v>
      </c>
      <c r="AA39" s="26">
        <f t="array" ref="AA39">INDEX(TRANSPOSE('COMMATS-Tally'!$A$2:$AN$46),ROW(AA39),COLUMN(Z39))/'Master Answer Key'!AB$396</f>
        <v>0.3823529412</v>
      </c>
      <c r="AB39" s="26">
        <f t="array" ref="AB39">INDEX(TRANSPOSE('COMMATS-Tally'!$A$2:$AN$46),ROW(AB39),COLUMN(AA39))/'Master Answer Key'!AC$396</f>
        <v>0.3333333333</v>
      </c>
      <c r="AC39" s="26">
        <f t="array" ref="AC39">INDEX(TRANSPOSE('COMMATS-Tally'!$A$2:$AN$46),ROW(AC39),COLUMN(AB39))/'Master Answer Key'!AD$396</f>
        <v>0.6785714286</v>
      </c>
      <c r="AD39" s="26" t="str">
        <f t="array" ref="AD39">INDEX(TRANSPOSE('COMMATS-Tally'!$A$2:$AN$46),ROW(AD39),COLUMN(AC39))/'Master Answer Key'!AE$396</f>
        <v>#DIV/0!</v>
      </c>
      <c r="AE39" s="26">
        <f t="array" ref="AE39">INDEX(TRANSPOSE('COMMATS-Tally'!$A$2:$AN$46),ROW(AE39),COLUMN(AD39))/'Master Answer Key'!AF$396</f>
        <v>1</v>
      </c>
      <c r="AF39" s="26">
        <f t="array" ref="AF39">INDEX(TRANSPOSE('COMMATS-Tally'!$A$2:$AN$46),ROW(AF39),COLUMN(AE39))/'Master Answer Key'!AG$396</f>
        <v>0.5</v>
      </c>
      <c r="AG39" s="26">
        <f t="array" ref="AG39">INDEX(TRANSPOSE('COMMATS-Tally'!$A$2:$AN$46),ROW(AG39),COLUMN(AF39))/'Master Answer Key'!AH$396</f>
        <v>0.5806451613</v>
      </c>
      <c r="AH39" s="26">
        <f t="array" ref="AH39">INDEX(TRANSPOSE('COMMATS-Tally'!$A$2:$AN$46),ROW(AH39),COLUMN(AG39))/'Master Answer Key'!AI$396</f>
        <v>0.5217391304</v>
      </c>
      <c r="AI39" s="26">
        <f t="array" ref="AI39">INDEX(TRANSPOSE('COMMATS-Tally'!$A$2:$AN$46),ROW(AI39),COLUMN(AH39))/'Master Answer Key'!AJ$396</f>
        <v>0.375</v>
      </c>
      <c r="AJ39" s="26">
        <f t="array" ref="AJ39">INDEX(TRANSPOSE('COMMATS-Tally'!$A$2:$AN$46),ROW(AJ39),COLUMN(AI39))/'Master Answer Key'!AK$396</f>
        <v>0.6428571429</v>
      </c>
      <c r="AK39" s="26">
        <f t="array" ref="AK39">INDEX(TRANSPOSE('COMMATS-Tally'!$A$2:$AN$46),ROW(AK39),COLUMN(AJ39))/'Master Answer Key'!AL$396</f>
        <v>1</v>
      </c>
      <c r="AL39" s="26">
        <f t="array" ref="AL39">INDEX(TRANSPOSE('COMMATS-Tally'!$A$2:$AN$46),ROW(AL39),COLUMN(AK39))/'Master Answer Key'!AM$396</f>
        <v>0.625</v>
      </c>
      <c r="AM39" s="26">
        <f t="array" ref="AM39">INDEX(TRANSPOSE('COMMATS-Tally'!$A$2:$AN$46),ROW(AM39),COLUMN(AL39))/'Master Answer Key'!AN$396</f>
        <v>0.6428571429</v>
      </c>
      <c r="AN39" s="26">
        <f t="array" ref="AN39">INDEX(TRANSPOSE('COMMATS-Tally'!$A$2:$AN$46),ROW(AN39),COLUMN(AM39))/'Master Answer Key'!AO$396</f>
        <v>0.7142857143</v>
      </c>
      <c r="AO39" s="26">
        <f t="array" ref="AO39">INDEX(TRANSPOSE('COMMATS-Tally'!$A$2:$AN$46),ROW(AO39),COLUMN(AN39))/'Master Answer Key'!AP$396</f>
        <v>0.5833333333</v>
      </c>
      <c r="AP39" s="26">
        <f t="array" ref="AP39">INDEX(TRANSPOSE('COMMATS-Tally'!$A$2:$AN$46),ROW(AP39),COLUMN(AO39))/'Master Answer Key'!AQ$396</f>
        <v>0.2222222222</v>
      </c>
      <c r="AQ39" s="26">
        <f t="array" ref="AQ39">INDEX(TRANSPOSE('COMMATS-Tally'!$A$2:$AN$46),ROW(AQ39),COLUMN(AP39))/'Master Answer Key'!AR$396</f>
        <v>0.6153846154</v>
      </c>
      <c r="AR39" s="26">
        <f t="array" ref="AR39">INDEX(TRANSPOSE('COMMATS-Tally'!$A$2:$AN$46),ROW(AR39),COLUMN(AQ39))/'Master Answer Key'!AS$396</f>
        <v>1</v>
      </c>
      <c r="AS39" s="26">
        <f t="array" ref="AS39">INDEX(TRANSPOSE('COMMATS-Tally'!$A$2:$AN$46),ROW(AS39),COLUMN(AR39))/'Master Answer Key'!AT$396</f>
        <v>0.7741935484</v>
      </c>
      <c r="AT39" s="26">
        <f t="array" ref="AT39">INDEX(TRANSPOSE('COMMATS-Tally'!$A$2:$AN$46),ROW(AT39),COLUMN(AS39))/'Master Answer Key'!AU$396</f>
        <v>0.4528301887</v>
      </c>
      <c r="AU39" s="26"/>
      <c r="AV39" s="26"/>
      <c r="AW39" s="26"/>
      <c r="AX39" s="26"/>
      <c r="AY39" s="26"/>
      <c r="AZ39" s="26"/>
      <c r="BA39" s="26"/>
      <c r="BB39" s="26"/>
      <c r="BC39" s="26"/>
      <c r="BD39" s="26"/>
    </row>
    <row r="40">
      <c r="A40" s="48" t="s">
        <v>540</v>
      </c>
      <c r="B40" s="26">
        <f t="array" ref="B40">INDEX(TRANSPOSE('COMMATS-Tally'!$A$2:$AN$46),ROW(B40),COLUMN(A40))/'Master Answer Key'!C$396</f>
        <v>0.52</v>
      </c>
      <c r="C40" s="26">
        <f t="array" ref="C40">INDEX(TRANSPOSE('COMMATS-Tally'!$A$2:$AN$46),ROW(C40),COLUMN(B40))/'Master Answer Key'!D$396</f>
        <v>0.5</v>
      </c>
      <c r="D40" s="26">
        <f t="array" ref="D40">INDEX(TRANSPOSE('COMMATS-Tally'!$A$2:$AN$46),ROW(D40),COLUMN(C40))/'Master Answer Key'!E$396</f>
        <v>0.7916666667</v>
      </c>
      <c r="E40" s="26">
        <f t="array" ref="E40">INDEX(TRANSPOSE('COMMATS-Tally'!$A$2:$AN$46),ROW(E40),COLUMN(D40))/'Master Answer Key'!F$396</f>
        <v>0.08</v>
      </c>
      <c r="F40" s="26">
        <f t="array" ref="F40">INDEX(TRANSPOSE('COMMATS-Tally'!$A$2:$AN$46),ROW(F40),COLUMN(E40))/'Master Answer Key'!G$396</f>
        <v>0.4871794872</v>
      </c>
      <c r="G40" s="26">
        <f t="array" ref="G40">INDEX(TRANSPOSE('COMMATS-Tally'!$A$2:$AN$46),ROW(G40),COLUMN(F40))/'Master Answer Key'!H$396</f>
        <v>0</v>
      </c>
      <c r="H40" s="26">
        <f t="array" ref="H40">INDEX(TRANSPOSE('COMMATS-Tally'!$A$2:$AN$46),ROW(H40),COLUMN(G40))/'Master Answer Key'!I$396</f>
        <v>0.1481481481</v>
      </c>
      <c r="I40" s="26">
        <f t="array" ref="I40">INDEX(TRANSPOSE('COMMATS-Tally'!$A$2:$AN$46),ROW(I40),COLUMN(H40))/'Master Answer Key'!J$396</f>
        <v>0.1666666667</v>
      </c>
      <c r="J40" s="26">
        <f t="array" ref="J40">INDEX(TRANSPOSE('COMMATS-Tally'!$A$2:$AN$46),ROW(J40),COLUMN(I40))/'Master Answer Key'!K$396</f>
        <v>0.05714285714</v>
      </c>
      <c r="K40" s="26">
        <f t="array" ref="K40">INDEX(TRANSPOSE('COMMATS-Tally'!$A$2:$AN$46),ROW(K40),COLUMN(J40))/'Master Answer Key'!L$396</f>
        <v>0.03225806452</v>
      </c>
      <c r="L40" s="26">
        <f t="array" ref="L40">INDEX(TRANSPOSE('COMMATS-Tally'!$A$2:$AN$46),ROW(L40),COLUMN(K40))/'Master Answer Key'!M$396</f>
        <v>0.3571428571</v>
      </c>
      <c r="M40" s="26">
        <f t="array" ref="M40">INDEX(TRANSPOSE('COMMATS-Tally'!$A$2:$AN$46),ROW(M40),COLUMN(L40))/'Master Answer Key'!N$396</f>
        <v>0.06024096386</v>
      </c>
      <c r="N40" s="26">
        <f t="array" ref="N40">INDEX(TRANSPOSE('COMMATS-Tally'!$A$2:$AN$46),ROW(N40),COLUMN(M40))/'Master Answer Key'!O$396</f>
        <v>0.1666666667</v>
      </c>
      <c r="O40" s="26">
        <f t="array" ref="O40">INDEX(TRANSPOSE('COMMATS-Tally'!$A$2:$AN$46),ROW(O40),COLUMN(N40))/'Master Answer Key'!P$396</f>
        <v>0.1</v>
      </c>
      <c r="P40" s="26">
        <f t="array" ref="P40">INDEX(TRANSPOSE('COMMATS-Tally'!$A$2:$AN$46),ROW(P40),COLUMN(O40))/'Master Answer Key'!Q$396</f>
        <v>0.2</v>
      </c>
      <c r="Q40" s="26">
        <f t="array" ref="Q40">INDEX(TRANSPOSE('COMMATS-Tally'!$A$2:$AN$46),ROW(Q40),COLUMN(P40))/'Master Answer Key'!R$396</f>
        <v>0</v>
      </c>
      <c r="R40" s="26">
        <f t="array" ref="R40">INDEX(TRANSPOSE('COMMATS-Tally'!$A$2:$AN$46),ROW(R40),COLUMN(Q40))/'Master Answer Key'!S$396</f>
        <v>0.09090909091</v>
      </c>
      <c r="S40" s="26">
        <f t="array" ref="S40">INDEX(TRANSPOSE('COMMATS-Tally'!$A$2:$AN$46),ROW(S40),COLUMN(R40))/'Master Answer Key'!T$396</f>
        <v>0.06666666667</v>
      </c>
      <c r="T40" s="26">
        <f t="array" ref="T40">INDEX(TRANSPOSE('COMMATS-Tally'!$A$2:$AN$46),ROW(T40),COLUMN(S40))/'Master Answer Key'!U$396</f>
        <v>0</v>
      </c>
      <c r="U40" s="26">
        <f t="array" ref="U40">INDEX(TRANSPOSE('COMMATS-Tally'!$A$2:$AN$46),ROW(U40),COLUMN(T40))/'Master Answer Key'!V$396</f>
        <v>0.02857142857</v>
      </c>
      <c r="V40" s="26">
        <f t="array" ref="V40">INDEX(TRANSPOSE('COMMATS-Tally'!$A$2:$AN$46),ROW(V40),COLUMN(U40))/'Master Answer Key'!W$396</f>
        <v>0.05</v>
      </c>
      <c r="W40" s="26">
        <f t="array" ref="W40">INDEX(TRANSPOSE('COMMATS-Tally'!$A$2:$AN$46),ROW(W40),COLUMN(V40))/'Master Answer Key'!X$396</f>
        <v>0</v>
      </c>
      <c r="X40" s="26">
        <f t="array" ref="X40">INDEX(TRANSPOSE('COMMATS-Tally'!$A$2:$AN$46),ROW(X40),COLUMN(W40))/'Master Answer Key'!Y$396</f>
        <v>0</v>
      </c>
      <c r="Y40" s="26">
        <f t="array" ref="Y40">INDEX(TRANSPOSE('COMMATS-Tally'!$A$2:$AN$46),ROW(Y40),COLUMN(X40))/'Master Answer Key'!Z$396</f>
        <v>0</v>
      </c>
      <c r="Z40" s="26">
        <f t="array" ref="Z40">INDEX(TRANSPOSE('COMMATS-Tally'!$A$2:$AN$46),ROW(Z40),COLUMN(Y40))/'Master Answer Key'!AA$396</f>
        <v>0</v>
      </c>
      <c r="AA40" s="26">
        <f t="array" ref="AA40">INDEX(TRANSPOSE('COMMATS-Tally'!$A$2:$AN$46),ROW(AA40),COLUMN(Z40))/'Master Answer Key'!AB$396</f>
        <v>0.05882352941</v>
      </c>
      <c r="AB40" s="26">
        <f t="array" ref="AB40">INDEX(TRANSPOSE('COMMATS-Tally'!$A$2:$AN$46),ROW(AB40),COLUMN(AA40))/'Master Answer Key'!AC$396</f>
        <v>0.1666666667</v>
      </c>
      <c r="AC40" s="26">
        <f t="array" ref="AC40">INDEX(TRANSPOSE('COMMATS-Tally'!$A$2:$AN$46),ROW(AC40),COLUMN(AB40))/'Master Answer Key'!AD$396</f>
        <v>0.5</v>
      </c>
      <c r="AD40" s="26" t="str">
        <f t="array" ref="AD40">INDEX(TRANSPOSE('COMMATS-Tally'!$A$2:$AN$46),ROW(AD40),COLUMN(AC40))/'Master Answer Key'!AE$396</f>
        <v>#DIV/0!</v>
      </c>
      <c r="AE40" s="26">
        <f t="array" ref="AE40">INDEX(TRANSPOSE('COMMATS-Tally'!$A$2:$AN$46),ROW(AE40),COLUMN(AD40))/'Master Answer Key'!AF$396</f>
        <v>0</v>
      </c>
      <c r="AF40" s="26">
        <f t="array" ref="AF40">INDEX(TRANSPOSE('COMMATS-Tally'!$A$2:$AN$46),ROW(AF40),COLUMN(AE40))/'Master Answer Key'!AG$396</f>
        <v>0</v>
      </c>
      <c r="AG40" s="26">
        <f t="array" ref="AG40">INDEX(TRANSPOSE('COMMATS-Tally'!$A$2:$AN$46),ROW(AG40),COLUMN(AF40))/'Master Answer Key'!AH$396</f>
        <v>0</v>
      </c>
      <c r="AH40" s="26">
        <f t="array" ref="AH40">INDEX(TRANSPOSE('COMMATS-Tally'!$A$2:$AN$46),ROW(AH40),COLUMN(AG40))/'Master Answer Key'!AI$396</f>
        <v>0</v>
      </c>
      <c r="AI40" s="26">
        <f t="array" ref="AI40">INDEX(TRANSPOSE('COMMATS-Tally'!$A$2:$AN$46),ROW(AI40),COLUMN(AH40))/'Master Answer Key'!AJ$396</f>
        <v>0</v>
      </c>
      <c r="AJ40" s="26">
        <f t="array" ref="AJ40">INDEX(TRANSPOSE('COMMATS-Tally'!$A$2:$AN$46),ROW(AJ40),COLUMN(AI40))/'Master Answer Key'!AK$396</f>
        <v>0</v>
      </c>
      <c r="AK40" s="26">
        <f t="array" ref="AK40">INDEX(TRANSPOSE('COMMATS-Tally'!$A$2:$AN$46),ROW(AK40),COLUMN(AJ40))/'Master Answer Key'!AL$396</f>
        <v>0.2727272727</v>
      </c>
      <c r="AL40" s="26">
        <f t="array" ref="AL40">INDEX(TRANSPOSE('COMMATS-Tally'!$A$2:$AN$46),ROW(AL40),COLUMN(AK40))/'Master Answer Key'!AM$396</f>
        <v>0.125</v>
      </c>
      <c r="AM40" s="26">
        <f t="array" ref="AM40">INDEX(TRANSPOSE('COMMATS-Tally'!$A$2:$AN$46),ROW(AM40),COLUMN(AL40))/'Master Answer Key'!AN$396</f>
        <v>0</v>
      </c>
      <c r="AN40" s="26">
        <f t="array" ref="AN40">INDEX(TRANSPOSE('COMMATS-Tally'!$A$2:$AN$46),ROW(AN40),COLUMN(AM40))/'Master Answer Key'!AO$396</f>
        <v>0</v>
      </c>
      <c r="AO40" s="26">
        <f t="array" ref="AO40">INDEX(TRANSPOSE('COMMATS-Tally'!$A$2:$AN$46),ROW(AO40),COLUMN(AN40))/'Master Answer Key'!AP$396</f>
        <v>0</v>
      </c>
      <c r="AP40" s="26">
        <f t="array" ref="AP40">INDEX(TRANSPOSE('COMMATS-Tally'!$A$2:$AN$46),ROW(AP40),COLUMN(AO40))/'Master Answer Key'!AQ$396</f>
        <v>0</v>
      </c>
      <c r="AQ40" s="26">
        <f t="array" ref="AQ40">INDEX(TRANSPOSE('COMMATS-Tally'!$A$2:$AN$46),ROW(AQ40),COLUMN(AP40))/'Master Answer Key'!AR$396</f>
        <v>0</v>
      </c>
      <c r="AR40" s="26">
        <f t="array" ref="AR40">INDEX(TRANSPOSE('COMMATS-Tally'!$A$2:$AN$46),ROW(AR40),COLUMN(AQ40))/'Master Answer Key'!AS$396</f>
        <v>0</v>
      </c>
      <c r="AS40" s="26">
        <f t="array" ref="AS40">INDEX(TRANSPOSE('COMMATS-Tally'!$A$2:$AN$46),ROW(AS40),COLUMN(AR40))/'Master Answer Key'!AT$396</f>
        <v>0.1935483871</v>
      </c>
      <c r="AT40" s="26">
        <f t="array" ref="AT40">INDEX(TRANSPOSE('COMMATS-Tally'!$A$2:$AN$46),ROW(AT40),COLUMN(AS40))/'Master Answer Key'!AU$396</f>
        <v>0.03773584906</v>
      </c>
      <c r="AU40" s="26"/>
      <c r="AV40" s="26"/>
      <c r="AW40" s="26"/>
      <c r="AX40" s="26"/>
      <c r="AY40" s="26"/>
      <c r="AZ40" s="26"/>
      <c r="BA40" s="26"/>
      <c r="BB40" s="26"/>
      <c r="BC40" s="26"/>
      <c r="BD40" s="26"/>
    </row>
    <row r="41">
      <c r="A41" s="48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</row>
    <row r="42">
      <c r="A42" s="48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</row>
    <row r="43">
      <c r="A43" s="48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</row>
    <row r="44">
      <c r="A44" s="48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</row>
    <row r="45">
      <c r="A45" s="48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</row>
    <row r="46">
      <c r="A46" s="48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</row>
    <row r="47">
      <c r="A47" s="48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</row>
    <row r="48">
      <c r="A48" s="48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</row>
    <row r="49">
      <c r="A49" s="48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</row>
    <row r="50">
      <c r="A50" s="48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</row>
    <row r="51">
      <c r="A51" s="48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</row>
    <row r="52">
      <c r="A52" s="48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</row>
    <row r="53">
      <c r="A53" s="48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</row>
    <row r="54">
      <c r="A54" s="48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</row>
    <row r="55">
      <c r="A55" s="48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</row>
    <row r="56">
      <c r="A56" s="48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</row>
    <row r="57">
      <c r="A57" s="48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</row>
    <row r="58">
      <c r="A58" s="48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</row>
    <row r="59">
      <c r="A59" s="48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</row>
    <row r="60">
      <c r="A60" s="48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</row>
    <row r="61">
      <c r="A61" s="48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</row>
    <row r="62">
      <c r="A62" s="48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</row>
    <row r="63">
      <c r="A63" s="48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</row>
    <row r="64">
      <c r="A64" s="48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</row>
    <row r="65">
      <c r="A65" s="48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</row>
    <row r="66">
      <c r="A66" s="48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</row>
    <row r="67">
      <c r="A67" s="48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</row>
    <row r="68">
      <c r="A68" s="48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</row>
    <row r="69">
      <c r="A69" s="48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</row>
    <row r="70">
      <c r="A70" s="48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</row>
    <row r="71">
      <c r="A71" s="48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</row>
    <row r="72">
      <c r="A72" s="48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</row>
    <row r="73">
      <c r="A73" s="48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</row>
    <row r="74">
      <c r="A74" s="48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</row>
    <row r="75">
      <c r="A75" s="48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</row>
    <row r="76">
      <c r="A76" s="48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</row>
    <row r="77">
      <c r="A77" s="48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</row>
    <row r="78">
      <c r="A78" s="48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</row>
    <row r="79">
      <c r="A79" s="48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</row>
    <row r="80">
      <c r="A80" s="48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</row>
    <row r="81">
      <c r="A81" s="48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</row>
    <row r="82">
      <c r="A82" s="48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</row>
    <row r="83">
      <c r="A83" s="48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</row>
    <row r="84">
      <c r="A84" s="48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</row>
    <row r="85">
      <c r="A85" s="48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</row>
    <row r="86">
      <c r="A86" s="48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</row>
    <row r="87">
      <c r="A87" s="48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</row>
    <row r="88">
      <c r="A88" s="48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</row>
    <row r="89">
      <c r="A89" s="48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</row>
    <row r="90">
      <c r="A90" s="48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</row>
    <row r="91">
      <c r="A91" s="48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</row>
    <row r="92">
      <c r="A92" s="48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</row>
    <row r="93">
      <c r="A93" s="48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</row>
    <row r="94">
      <c r="A94" s="48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</row>
    <row r="95">
      <c r="A95" s="48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</row>
    <row r="96">
      <c r="A96" s="48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</row>
    <row r="97">
      <c r="A97" s="48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</row>
    <row r="98">
      <c r="A98" s="48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</row>
    <row r="99">
      <c r="A99" s="48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</row>
    <row r="100">
      <c r="A100" s="48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</row>
    <row r="101">
      <c r="A101" s="48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</row>
    <row r="102">
      <c r="A102" s="48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</row>
    <row r="103">
      <c r="A103" s="48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</row>
    <row r="104">
      <c r="A104" s="48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</row>
    <row r="105">
      <c r="A105" s="48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</row>
    <row r="106">
      <c r="A106" s="48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</row>
    <row r="107">
      <c r="A107" s="48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</row>
    <row r="108">
      <c r="A108" s="48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</row>
    <row r="109">
      <c r="A109" s="48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</row>
    <row r="110">
      <c r="A110" s="48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</row>
    <row r="111">
      <c r="A111" s="48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</row>
    <row r="112">
      <c r="A112" s="48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</row>
    <row r="113">
      <c r="A113" s="48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</row>
    <row r="114">
      <c r="A114" s="48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</row>
    <row r="115">
      <c r="A115" s="48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</row>
    <row r="116">
      <c r="A116" s="48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</row>
    <row r="117">
      <c r="A117" s="48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</row>
    <row r="118">
      <c r="A118" s="48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</row>
    <row r="119">
      <c r="A119" s="48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</row>
    <row r="120">
      <c r="A120" s="48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</row>
    <row r="121">
      <c r="A121" s="48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</row>
    <row r="122">
      <c r="A122" s="48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</row>
    <row r="123">
      <c r="A123" s="48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</row>
    <row r="124">
      <c r="A124" s="48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</row>
    <row r="125">
      <c r="A125" s="48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</row>
    <row r="126">
      <c r="A126" s="48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</row>
    <row r="127">
      <c r="A127" s="48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</row>
    <row r="128">
      <c r="A128" s="48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</row>
    <row r="129">
      <c r="A129" s="48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</row>
    <row r="130">
      <c r="A130" s="48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</row>
    <row r="131">
      <c r="A131" s="48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</row>
    <row r="132">
      <c r="A132" s="48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</row>
    <row r="133">
      <c r="A133" s="48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</row>
    <row r="134">
      <c r="A134" s="48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</row>
    <row r="135">
      <c r="A135" s="48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</row>
    <row r="136">
      <c r="A136" s="48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</row>
    <row r="137">
      <c r="A137" s="48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</row>
    <row r="138">
      <c r="A138" s="48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</row>
    <row r="139">
      <c r="A139" s="48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</row>
    <row r="140">
      <c r="A140" s="48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</row>
    <row r="141">
      <c r="A141" s="48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</row>
    <row r="142">
      <c r="A142" s="48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</row>
    <row r="143">
      <c r="A143" s="48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</row>
    <row r="144">
      <c r="A144" s="48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</row>
    <row r="145">
      <c r="A145" s="48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</row>
    <row r="146">
      <c r="A146" s="48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</row>
    <row r="147">
      <c r="A147" s="48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</row>
    <row r="148">
      <c r="A148" s="48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</row>
    <row r="149">
      <c r="A149" s="48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</row>
    <row r="150">
      <c r="A150" s="48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</row>
    <row r="151">
      <c r="A151" s="48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</row>
    <row r="152">
      <c r="A152" s="48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</row>
    <row r="153">
      <c r="A153" s="48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</row>
    <row r="154">
      <c r="A154" s="48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</row>
    <row r="155">
      <c r="A155" s="48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</row>
    <row r="156">
      <c r="A156" s="48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</row>
    <row r="157">
      <c r="A157" s="48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</row>
    <row r="158">
      <c r="A158" s="48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</row>
    <row r="159">
      <c r="A159" s="48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</row>
    <row r="160">
      <c r="A160" s="48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</row>
    <row r="161">
      <c r="A161" s="48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</row>
    <row r="162">
      <c r="A162" s="48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</row>
    <row r="163">
      <c r="A163" s="48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</row>
    <row r="164">
      <c r="A164" s="48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</row>
    <row r="165">
      <c r="A165" s="48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</row>
    <row r="166">
      <c r="A166" s="48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</row>
    <row r="167">
      <c r="A167" s="48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</row>
    <row r="168">
      <c r="A168" s="48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</row>
    <row r="169">
      <c r="A169" s="48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</row>
    <row r="170">
      <c r="A170" s="48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</row>
    <row r="171">
      <c r="A171" s="48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</row>
    <row r="172">
      <c r="A172" s="48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</row>
    <row r="173">
      <c r="A173" s="48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</row>
    <row r="174">
      <c r="A174" s="48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</row>
    <row r="175">
      <c r="A175" s="48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</row>
    <row r="176">
      <c r="A176" s="48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</row>
    <row r="177">
      <c r="A177" s="48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</row>
    <row r="178">
      <c r="A178" s="48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</row>
    <row r="179">
      <c r="A179" s="48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</row>
    <row r="180">
      <c r="A180" s="48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</row>
    <row r="181">
      <c r="A181" s="48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</row>
    <row r="182">
      <c r="A182" s="48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</row>
    <row r="183">
      <c r="A183" s="48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</row>
    <row r="184">
      <c r="A184" s="48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</row>
    <row r="185">
      <c r="A185" s="48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</row>
    <row r="186">
      <c r="A186" s="48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</row>
    <row r="187">
      <c r="A187" s="48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</row>
    <row r="188">
      <c r="A188" s="48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</row>
    <row r="189">
      <c r="A189" s="48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</row>
    <row r="190">
      <c r="A190" s="48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</row>
    <row r="191">
      <c r="A191" s="48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</row>
    <row r="192">
      <c r="A192" s="48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</row>
    <row r="193">
      <c r="A193" s="48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</row>
    <row r="194">
      <c r="A194" s="48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</row>
    <row r="195">
      <c r="A195" s="48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</row>
    <row r="196">
      <c r="A196" s="48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</row>
    <row r="197">
      <c r="A197" s="48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</row>
    <row r="198">
      <c r="A198" s="48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</row>
    <row r="199">
      <c r="A199" s="48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</row>
    <row r="200">
      <c r="A200" s="48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</row>
    <row r="201">
      <c r="A201" s="48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</row>
    <row r="202">
      <c r="A202" s="48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</row>
    <row r="203">
      <c r="A203" s="48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</row>
    <row r="204">
      <c r="A204" s="48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</row>
    <row r="205">
      <c r="A205" s="48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</row>
    <row r="206">
      <c r="A206" s="48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</row>
    <row r="207">
      <c r="A207" s="48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</row>
    <row r="208">
      <c r="A208" s="48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</row>
    <row r="209">
      <c r="A209" s="48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</row>
    <row r="210">
      <c r="A210" s="48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</row>
    <row r="211">
      <c r="A211" s="48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</row>
    <row r="212">
      <c r="A212" s="48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</row>
    <row r="213">
      <c r="A213" s="48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</row>
    <row r="214">
      <c r="A214" s="48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</row>
    <row r="215">
      <c r="A215" s="48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</row>
    <row r="216">
      <c r="A216" s="48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</row>
    <row r="217">
      <c r="A217" s="48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</row>
    <row r="218">
      <c r="A218" s="48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</row>
    <row r="219">
      <c r="A219" s="48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</row>
    <row r="220">
      <c r="A220" s="48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</row>
    <row r="221">
      <c r="A221" s="48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</row>
    <row r="222">
      <c r="A222" s="48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</row>
    <row r="223">
      <c r="A223" s="48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</row>
    <row r="224">
      <c r="A224" s="48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</row>
    <row r="225">
      <c r="A225" s="48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</row>
    <row r="226">
      <c r="A226" s="48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</row>
    <row r="227">
      <c r="A227" s="48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</row>
    <row r="228">
      <c r="A228" s="48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</row>
    <row r="229">
      <c r="A229" s="48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</row>
    <row r="230">
      <c r="A230" s="48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</row>
    <row r="231">
      <c r="A231" s="48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</row>
    <row r="232">
      <c r="A232" s="48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</row>
    <row r="233">
      <c r="A233" s="48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</row>
    <row r="234">
      <c r="A234" s="48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</row>
    <row r="235">
      <c r="A235" s="48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</row>
    <row r="236">
      <c r="A236" s="48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</row>
    <row r="237">
      <c r="A237" s="48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</row>
    <row r="238">
      <c r="A238" s="48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</row>
    <row r="239">
      <c r="A239" s="48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</row>
    <row r="240">
      <c r="A240" s="48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</row>
    <row r="241">
      <c r="A241" s="48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</row>
    <row r="242">
      <c r="A242" s="48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</row>
    <row r="243">
      <c r="A243" s="48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</row>
    <row r="244">
      <c r="A244" s="48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</row>
    <row r="245">
      <c r="A245" s="48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</row>
    <row r="246">
      <c r="A246" s="48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</row>
    <row r="247">
      <c r="A247" s="48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</row>
    <row r="248">
      <c r="A248" s="48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</row>
    <row r="249">
      <c r="A249" s="48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</row>
    <row r="250">
      <c r="A250" s="48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</row>
    <row r="251">
      <c r="A251" s="48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</row>
    <row r="252">
      <c r="A252" s="48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</row>
    <row r="253">
      <c r="A253" s="48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</row>
    <row r="254">
      <c r="A254" s="48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</row>
    <row r="255">
      <c r="A255" s="48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</row>
    <row r="256">
      <c r="A256" s="48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</row>
    <row r="257">
      <c r="A257" s="48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</row>
    <row r="258">
      <c r="A258" s="48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</row>
    <row r="259">
      <c r="A259" s="48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</row>
    <row r="260">
      <c r="A260" s="48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</row>
    <row r="261">
      <c r="A261" s="48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</row>
    <row r="262">
      <c r="A262" s="48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</row>
    <row r="263">
      <c r="A263" s="48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</row>
    <row r="264">
      <c r="A264" s="48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</row>
    <row r="265">
      <c r="A265" s="48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</row>
    <row r="266">
      <c r="A266" s="48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</row>
    <row r="267">
      <c r="A267" s="48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</row>
    <row r="268">
      <c r="A268" s="48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</row>
    <row r="269">
      <c r="A269" s="48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</row>
    <row r="270">
      <c r="A270" s="48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</row>
    <row r="271">
      <c r="A271" s="48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</row>
    <row r="272">
      <c r="A272" s="48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</row>
    <row r="273">
      <c r="A273" s="48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</row>
    <row r="274">
      <c r="A274" s="48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</row>
    <row r="275">
      <c r="A275" s="48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</row>
    <row r="276">
      <c r="A276" s="48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</row>
    <row r="277">
      <c r="A277" s="48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</row>
    <row r="278">
      <c r="A278" s="48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</row>
    <row r="279">
      <c r="A279" s="48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</row>
    <row r="280">
      <c r="A280" s="48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</row>
    <row r="281">
      <c r="A281" s="48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</row>
    <row r="282">
      <c r="A282" s="48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</row>
    <row r="283">
      <c r="A283" s="48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</row>
    <row r="284">
      <c r="A284" s="48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</row>
    <row r="285">
      <c r="A285" s="48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</row>
    <row r="286">
      <c r="A286" s="48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</row>
    <row r="287">
      <c r="A287" s="48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</row>
    <row r="288">
      <c r="A288" s="48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</row>
    <row r="289">
      <c r="A289" s="48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</row>
    <row r="290">
      <c r="A290" s="48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</row>
    <row r="291">
      <c r="A291" s="48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</row>
    <row r="292">
      <c r="A292" s="48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</row>
    <row r="293">
      <c r="A293" s="48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</row>
    <row r="294">
      <c r="A294" s="48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</row>
    <row r="295">
      <c r="A295" s="48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</row>
    <row r="296">
      <c r="A296" s="48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</row>
    <row r="297">
      <c r="A297" s="48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</row>
    <row r="298">
      <c r="A298" s="48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</row>
    <row r="299">
      <c r="A299" s="48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</row>
    <row r="300">
      <c r="A300" s="48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</row>
    <row r="301">
      <c r="A301" s="48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</row>
    <row r="302">
      <c r="A302" s="48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</row>
    <row r="303">
      <c r="A303" s="48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</row>
    <row r="304">
      <c r="A304" s="48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</row>
    <row r="305">
      <c r="A305" s="48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</row>
    <row r="306">
      <c r="A306" s="48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</row>
    <row r="307">
      <c r="A307" s="48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</row>
    <row r="308">
      <c r="A308" s="48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</row>
    <row r="309">
      <c r="A309" s="48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</row>
    <row r="310">
      <c r="A310" s="48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</row>
    <row r="311">
      <c r="A311" s="48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</row>
    <row r="312">
      <c r="A312" s="48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</row>
    <row r="313">
      <c r="A313" s="48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</row>
    <row r="314">
      <c r="A314" s="48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</row>
    <row r="315">
      <c r="A315" s="48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</row>
    <row r="316">
      <c r="A316" s="48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</row>
    <row r="317">
      <c r="A317" s="48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</row>
    <row r="318">
      <c r="A318" s="48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</row>
    <row r="319">
      <c r="A319" s="48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</row>
    <row r="320">
      <c r="A320" s="48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</row>
    <row r="321">
      <c r="A321" s="48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</row>
    <row r="322">
      <c r="A322" s="48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</row>
    <row r="323">
      <c r="A323" s="48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</row>
    <row r="324">
      <c r="A324" s="48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</row>
    <row r="325">
      <c r="A325" s="48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</row>
    <row r="326">
      <c r="A326" s="48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</row>
    <row r="327">
      <c r="A327" s="48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</row>
    <row r="328">
      <c r="A328" s="48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</row>
    <row r="329">
      <c r="A329" s="48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</row>
    <row r="330">
      <c r="A330" s="48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</row>
    <row r="331">
      <c r="A331" s="48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</row>
    <row r="332">
      <c r="A332" s="48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</row>
    <row r="333">
      <c r="A333" s="48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</row>
    <row r="334">
      <c r="A334" s="48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</row>
    <row r="335">
      <c r="A335" s="48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</row>
    <row r="336">
      <c r="A336" s="48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</row>
    <row r="337">
      <c r="A337" s="48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</row>
    <row r="338">
      <c r="A338" s="48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</row>
    <row r="339">
      <c r="A339" s="48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</row>
    <row r="340">
      <c r="A340" s="48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</row>
    <row r="341">
      <c r="A341" s="48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</row>
    <row r="342">
      <c r="A342" s="48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</row>
    <row r="343">
      <c r="A343" s="48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</row>
    <row r="344">
      <c r="A344" s="48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</row>
    <row r="345">
      <c r="A345" s="48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</row>
    <row r="346">
      <c r="A346" s="48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</row>
    <row r="347">
      <c r="A347" s="48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</row>
    <row r="348">
      <c r="A348" s="48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</row>
    <row r="349">
      <c r="A349" s="48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</row>
    <row r="350">
      <c r="A350" s="48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</row>
    <row r="351">
      <c r="A351" s="48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</row>
    <row r="352">
      <c r="A352" s="48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</row>
    <row r="353">
      <c r="A353" s="48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</row>
    <row r="354">
      <c r="A354" s="48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</row>
    <row r="355">
      <c r="A355" s="48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</row>
    <row r="356">
      <c r="A356" s="48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</row>
    <row r="357">
      <c r="A357" s="48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</row>
    <row r="358">
      <c r="A358" s="48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</row>
    <row r="359">
      <c r="A359" s="48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</row>
    <row r="360">
      <c r="A360" s="48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</row>
    <row r="361">
      <c r="A361" s="48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</row>
    <row r="362">
      <c r="A362" s="48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</row>
    <row r="363">
      <c r="A363" s="48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</row>
    <row r="364">
      <c r="A364" s="48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</row>
    <row r="365">
      <c r="A365" s="48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</row>
    <row r="366">
      <c r="A366" s="48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</row>
    <row r="367">
      <c r="A367" s="48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</row>
    <row r="368">
      <c r="A368" s="48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</row>
    <row r="369">
      <c r="A369" s="48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</row>
    <row r="370">
      <c r="A370" s="48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</row>
    <row r="371">
      <c r="A371" s="48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</row>
    <row r="372">
      <c r="A372" s="48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</row>
    <row r="373">
      <c r="A373" s="48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</row>
    <row r="374">
      <c r="A374" s="48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</row>
    <row r="375">
      <c r="A375" s="48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</row>
    <row r="376">
      <c r="A376" s="48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</row>
    <row r="377">
      <c r="A377" s="48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</row>
    <row r="378">
      <c r="A378" s="48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</row>
    <row r="379">
      <c r="A379" s="48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</row>
    <row r="380">
      <c r="A380" s="48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</row>
    <row r="381">
      <c r="A381" s="48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</row>
    <row r="382">
      <c r="A382" s="48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</row>
    <row r="383">
      <c r="A383" s="48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</row>
    <row r="384">
      <c r="A384" s="48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</row>
    <row r="385">
      <c r="A385" s="48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</row>
    <row r="386">
      <c r="A386" s="48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</row>
    <row r="387">
      <c r="A387" s="48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</row>
    <row r="388">
      <c r="A388" s="48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</row>
    <row r="389">
      <c r="A389" s="48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</row>
    <row r="390">
      <c r="A390" s="48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</row>
    <row r="391">
      <c r="A391" s="48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</row>
    <row r="392">
      <c r="A392" s="48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</row>
    <row r="393">
      <c r="A393" s="48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</row>
    <row r="394">
      <c r="A394" s="48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</row>
    <row r="395">
      <c r="A395" s="48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</row>
    <row r="396">
      <c r="A396" s="48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</row>
    <row r="397">
      <c r="A397" s="48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</row>
    <row r="398">
      <c r="A398" s="48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</row>
    <row r="399">
      <c r="A399" s="48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</row>
    <row r="400">
      <c r="A400" s="48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</row>
    <row r="401">
      <c r="A401" s="48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</row>
    <row r="402">
      <c r="A402" s="48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</row>
    <row r="403">
      <c r="A403" s="48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</row>
    <row r="404">
      <c r="A404" s="48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</row>
    <row r="405">
      <c r="A405" s="48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</row>
    <row r="406">
      <c r="A406" s="48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</row>
    <row r="407">
      <c r="A407" s="48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</row>
    <row r="408">
      <c r="A408" s="48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</row>
    <row r="409">
      <c r="A409" s="48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</row>
    <row r="410">
      <c r="A410" s="48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</row>
    <row r="411">
      <c r="A411" s="48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</row>
    <row r="412">
      <c r="A412" s="48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</row>
    <row r="413">
      <c r="A413" s="48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</row>
    <row r="414">
      <c r="A414" s="48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</row>
    <row r="415">
      <c r="A415" s="48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</row>
    <row r="416">
      <c r="A416" s="48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</row>
    <row r="417">
      <c r="A417" s="48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</row>
    <row r="418">
      <c r="A418" s="48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</row>
    <row r="419">
      <c r="A419" s="48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</row>
    <row r="420">
      <c r="A420" s="48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</row>
    <row r="421">
      <c r="A421" s="48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</row>
    <row r="422">
      <c r="A422" s="48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</row>
    <row r="423">
      <c r="A423" s="48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</row>
    <row r="424">
      <c r="A424" s="48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</row>
    <row r="425">
      <c r="A425" s="48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</row>
    <row r="426">
      <c r="A426" s="48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</row>
    <row r="427">
      <c r="A427" s="48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</row>
    <row r="428">
      <c r="A428" s="48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</row>
    <row r="429">
      <c r="A429" s="48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</row>
    <row r="430">
      <c r="A430" s="48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</row>
    <row r="431">
      <c r="A431" s="48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</row>
    <row r="432">
      <c r="A432" s="48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</row>
    <row r="433">
      <c r="A433" s="48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</row>
    <row r="434">
      <c r="A434" s="48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</row>
    <row r="435">
      <c r="A435" s="48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</row>
    <row r="436">
      <c r="A436" s="48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</row>
    <row r="437">
      <c r="A437" s="48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</row>
    <row r="438">
      <c r="A438" s="48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</row>
    <row r="439">
      <c r="A439" s="48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</row>
    <row r="440">
      <c r="A440" s="48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</row>
    <row r="441">
      <c r="A441" s="48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</row>
    <row r="442">
      <c r="A442" s="48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</row>
    <row r="443">
      <c r="A443" s="48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</row>
    <row r="444">
      <c r="A444" s="48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</row>
    <row r="445">
      <c r="A445" s="48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</row>
    <row r="446">
      <c r="A446" s="48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</row>
    <row r="447">
      <c r="A447" s="48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</row>
    <row r="448">
      <c r="A448" s="48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</row>
    <row r="449">
      <c r="A449" s="48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</row>
    <row r="450">
      <c r="A450" s="48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</row>
    <row r="451">
      <c r="A451" s="48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</row>
    <row r="452">
      <c r="A452" s="48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</row>
    <row r="453">
      <c r="A453" s="48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</row>
    <row r="454">
      <c r="A454" s="48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</row>
    <row r="455">
      <c r="A455" s="48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</row>
    <row r="456">
      <c r="A456" s="48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</row>
    <row r="457">
      <c r="A457" s="48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</row>
    <row r="458">
      <c r="A458" s="48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</row>
    <row r="459">
      <c r="A459" s="48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</row>
    <row r="460">
      <c r="A460" s="48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</row>
    <row r="461">
      <c r="A461" s="48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</row>
    <row r="462">
      <c r="A462" s="48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</row>
    <row r="463">
      <c r="A463" s="48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</row>
    <row r="464">
      <c r="A464" s="48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</row>
    <row r="465">
      <c r="A465" s="48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</row>
    <row r="466">
      <c r="A466" s="48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</row>
    <row r="467">
      <c r="A467" s="48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</row>
    <row r="468">
      <c r="A468" s="48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</row>
    <row r="469">
      <c r="A469" s="48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</row>
    <row r="470">
      <c r="A470" s="48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</row>
    <row r="471">
      <c r="A471" s="48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</row>
    <row r="472">
      <c r="A472" s="48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</row>
    <row r="473">
      <c r="A473" s="48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</row>
    <row r="474">
      <c r="A474" s="48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</row>
    <row r="475">
      <c r="A475" s="48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</row>
    <row r="476">
      <c r="A476" s="48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</row>
    <row r="477">
      <c r="A477" s="48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</row>
    <row r="478">
      <c r="A478" s="48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</row>
    <row r="479">
      <c r="A479" s="48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</row>
    <row r="480">
      <c r="A480" s="48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</row>
    <row r="481">
      <c r="A481" s="48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</row>
    <row r="482">
      <c r="A482" s="48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</row>
    <row r="483">
      <c r="A483" s="48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</row>
    <row r="484">
      <c r="A484" s="48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</row>
    <row r="485">
      <c r="A485" s="48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</row>
    <row r="486">
      <c r="A486" s="48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</row>
    <row r="487">
      <c r="A487" s="48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</row>
    <row r="488">
      <c r="A488" s="48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</row>
    <row r="489">
      <c r="A489" s="48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</row>
    <row r="490">
      <c r="A490" s="48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</row>
    <row r="491">
      <c r="A491" s="48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</row>
    <row r="492">
      <c r="A492" s="48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</row>
    <row r="493">
      <c r="A493" s="48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</row>
    <row r="494">
      <c r="A494" s="48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</row>
    <row r="495">
      <c r="A495" s="48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</row>
    <row r="496">
      <c r="A496" s="48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</row>
    <row r="497">
      <c r="A497" s="48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</row>
    <row r="498">
      <c r="A498" s="48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</row>
    <row r="499">
      <c r="A499" s="48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</row>
    <row r="500">
      <c r="A500" s="48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</row>
    <row r="501">
      <c r="A501" s="48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</row>
    <row r="502">
      <c r="A502" s="48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</row>
    <row r="503">
      <c r="A503" s="48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</row>
    <row r="504">
      <c r="A504" s="48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</row>
    <row r="505">
      <c r="A505" s="48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</row>
    <row r="506">
      <c r="A506" s="48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</row>
    <row r="507">
      <c r="A507" s="48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</row>
    <row r="508">
      <c r="A508" s="48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</row>
    <row r="509">
      <c r="A509" s="48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</row>
    <row r="510">
      <c r="A510" s="48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</row>
    <row r="511">
      <c r="A511" s="48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</row>
    <row r="512">
      <c r="A512" s="48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</row>
    <row r="513">
      <c r="A513" s="48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</row>
    <row r="514">
      <c r="A514" s="48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</row>
    <row r="515">
      <c r="A515" s="48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</row>
    <row r="516">
      <c r="A516" s="48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</row>
    <row r="517">
      <c r="A517" s="48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</row>
    <row r="518">
      <c r="A518" s="48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</row>
    <row r="519">
      <c r="A519" s="48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</row>
    <row r="520">
      <c r="A520" s="48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</row>
    <row r="521">
      <c r="A521" s="48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</row>
    <row r="522">
      <c r="A522" s="48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</row>
    <row r="523">
      <c r="A523" s="48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</row>
    <row r="524">
      <c r="A524" s="48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</row>
    <row r="525">
      <c r="A525" s="48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</row>
    <row r="526">
      <c r="A526" s="48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</row>
    <row r="527">
      <c r="A527" s="48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</row>
    <row r="528">
      <c r="A528" s="48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</row>
    <row r="529">
      <c r="A529" s="48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</row>
    <row r="530">
      <c r="A530" s="48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</row>
    <row r="531">
      <c r="A531" s="48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</row>
    <row r="532">
      <c r="A532" s="48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</row>
    <row r="533">
      <c r="A533" s="48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</row>
    <row r="534">
      <c r="A534" s="48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</row>
    <row r="535">
      <c r="A535" s="48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</row>
    <row r="536">
      <c r="A536" s="48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</row>
    <row r="537">
      <c r="A537" s="48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</row>
    <row r="538">
      <c r="A538" s="48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</row>
    <row r="539">
      <c r="A539" s="48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</row>
    <row r="540">
      <c r="A540" s="48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</row>
    <row r="541">
      <c r="A541" s="48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</row>
    <row r="542">
      <c r="A542" s="48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</row>
    <row r="543">
      <c r="A543" s="48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</row>
    <row r="544">
      <c r="A544" s="48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</row>
    <row r="545">
      <c r="A545" s="48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</row>
    <row r="546">
      <c r="A546" s="48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</row>
    <row r="547">
      <c r="A547" s="48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</row>
    <row r="548">
      <c r="A548" s="48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</row>
    <row r="549">
      <c r="A549" s="48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</row>
    <row r="550">
      <c r="A550" s="48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</row>
    <row r="551">
      <c r="A551" s="48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</row>
    <row r="552">
      <c r="A552" s="48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</row>
    <row r="553">
      <c r="A553" s="48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</row>
    <row r="554">
      <c r="A554" s="48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</row>
    <row r="555">
      <c r="A555" s="48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</row>
    <row r="556">
      <c r="A556" s="48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</row>
    <row r="557">
      <c r="A557" s="48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</row>
    <row r="558">
      <c r="A558" s="48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</row>
    <row r="559">
      <c r="A559" s="48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</row>
    <row r="560">
      <c r="A560" s="48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</row>
    <row r="561">
      <c r="A561" s="48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</row>
    <row r="562">
      <c r="A562" s="48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</row>
    <row r="563">
      <c r="A563" s="48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</row>
    <row r="564">
      <c r="A564" s="48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</row>
    <row r="565">
      <c r="A565" s="48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</row>
    <row r="566">
      <c r="A566" s="48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</row>
    <row r="567">
      <c r="A567" s="48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</row>
    <row r="568">
      <c r="A568" s="48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</row>
    <row r="569">
      <c r="A569" s="48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</row>
    <row r="570">
      <c r="A570" s="48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</row>
    <row r="571">
      <c r="A571" s="48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</row>
    <row r="572">
      <c r="A572" s="48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</row>
    <row r="573">
      <c r="A573" s="48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</row>
    <row r="574">
      <c r="A574" s="48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</row>
    <row r="575">
      <c r="A575" s="48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</row>
    <row r="576">
      <c r="A576" s="48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</row>
    <row r="577">
      <c r="A577" s="48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</row>
    <row r="578">
      <c r="A578" s="48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</row>
    <row r="579">
      <c r="A579" s="48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</row>
    <row r="580">
      <c r="A580" s="48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</row>
    <row r="581">
      <c r="A581" s="48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</row>
    <row r="582">
      <c r="A582" s="48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</row>
    <row r="583">
      <c r="A583" s="48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</row>
    <row r="584">
      <c r="A584" s="48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</row>
    <row r="585">
      <c r="A585" s="48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</row>
    <row r="586">
      <c r="A586" s="48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</row>
    <row r="587">
      <c r="A587" s="48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</row>
    <row r="588">
      <c r="A588" s="48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</row>
    <row r="589">
      <c r="A589" s="48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</row>
    <row r="590">
      <c r="A590" s="48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</row>
    <row r="591">
      <c r="A591" s="48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</row>
    <row r="592">
      <c r="A592" s="48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</row>
    <row r="593">
      <c r="A593" s="48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</row>
    <row r="594">
      <c r="A594" s="48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</row>
    <row r="595">
      <c r="A595" s="48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</row>
    <row r="596">
      <c r="A596" s="48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</row>
    <row r="597">
      <c r="A597" s="48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</row>
    <row r="598">
      <c r="A598" s="48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</row>
    <row r="599">
      <c r="A599" s="48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</row>
    <row r="600">
      <c r="A600" s="48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</row>
    <row r="601">
      <c r="A601" s="48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</row>
    <row r="602">
      <c r="A602" s="48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</row>
    <row r="603">
      <c r="A603" s="48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</row>
    <row r="604">
      <c r="A604" s="48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</row>
    <row r="605">
      <c r="A605" s="48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</row>
    <row r="606">
      <c r="A606" s="48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</row>
    <row r="607">
      <c r="A607" s="48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</row>
    <row r="608">
      <c r="A608" s="48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</row>
    <row r="609">
      <c r="A609" s="48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</row>
    <row r="610">
      <c r="A610" s="48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</row>
    <row r="611">
      <c r="A611" s="48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</row>
    <row r="612">
      <c r="A612" s="48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</row>
    <row r="613">
      <c r="A613" s="48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</row>
    <row r="614">
      <c r="A614" s="48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</row>
    <row r="615">
      <c r="A615" s="48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</row>
    <row r="616">
      <c r="A616" s="48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</row>
    <row r="617">
      <c r="A617" s="48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</row>
    <row r="618">
      <c r="A618" s="48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</row>
    <row r="619">
      <c r="A619" s="48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</row>
    <row r="620">
      <c r="A620" s="48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</row>
    <row r="621">
      <c r="A621" s="48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</row>
    <row r="622">
      <c r="A622" s="48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</row>
    <row r="623">
      <c r="A623" s="48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</row>
    <row r="624">
      <c r="A624" s="48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</row>
    <row r="625">
      <c r="A625" s="48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</row>
    <row r="626">
      <c r="A626" s="48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</row>
    <row r="627">
      <c r="A627" s="48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</row>
    <row r="628">
      <c r="A628" s="48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</row>
    <row r="629">
      <c r="A629" s="48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</row>
    <row r="630">
      <c r="A630" s="48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</row>
    <row r="631">
      <c r="A631" s="48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</row>
    <row r="632">
      <c r="A632" s="48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</row>
    <row r="633">
      <c r="A633" s="48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</row>
    <row r="634">
      <c r="A634" s="48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</row>
    <row r="635">
      <c r="A635" s="48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</row>
    <row r="636">
      <c r="A636" s="48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</row>
    <row r="637">
      <c r="A637" s="48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</row>
    <row r="638">
      <c r="A638" s="48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</row>
    <row r="639">
      <c r="A639" s="48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</row>
    <row r="640">
      <c r="A640" s="48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</row>
    <row r="641">
      <c r="A641" s="48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</row>
    <row r="642">
      <c r="A642" s="48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</row>
    <row r="643">
      <c r="A643" s="48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</row>
    <row r="644">
      <c r="A644" s="48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</row>
    <row r="645">
      <c r="A645" s="48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</row>
    <row r="646">
      <c r="A646" s="48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</row>
    <row r="647">
      <c r="A647" s="48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</row>
    <row r="648">
      <c r="A648" s="48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</row>
    <row r="649">
      <c r="A649" s="48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</row>
    <row r="650">
      <c r="A650" s="48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</row>
    <row r="651">
      <c r="A651" s="48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</row>
    <row r="652">
      <c r="A652" s="48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</row>
    <row r="653">
      <c r="A653" s="48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</row>
    <row r="654">
      <c r="A654" s="48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</row>
    <row r="655">
      <c r="A655" s="48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</row>
    <row r="656">
      <c r="A656" s="48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</row>
    <row r="657">
      <c r="A657" s="48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</row>
    <row r="658">
      <c r="A658" s="48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</row>
    <row r="659">
      <c r="A659" s="48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</row>
    <row r="660">
      <c r="A660" s="48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</row>
    <row r="661">
      <c r="A661" s="48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</row>
    <row r="662">
      <c r="A662" s="48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</row>
    <row r="663">
      <c r="A663" s="48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</row>
    <row r="664">
      <c r="A664" s="48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</row>
    <row r="665">
      <c r="A665" s="48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</row>
    <row r="666">
      <c r="A666" s="48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</row>
    <row r="667">
      <c r="A667" s="48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</row>
    <row r="668">
      <c r="A668" s="48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</row>
    <row r="669">
      <c r="A669" s="48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</row>
    <row r="670">
      <c r="A670" s="48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</row>
    <row r="671">
      <c r="A671" s="48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</row>
    <row r="672">
      <c r="A672" s="48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</row>
    <row r="673">
      <c r="A673" s="48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</row>
    <row r="674">
      <c r="A674" s="48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</row>
    <row r="675">
      <c r="A675" s="48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</row>
    <row r="676">
      <c r="A676" s="48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</row>
    <row r="677">
      <c r="A677" s="48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</row>
    <row r="678">
      <c r="A678" s="48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</row>
    <row r="679">
      <c r="A679" s="48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</row>
    <row r="680">
      <c r="A680" s="48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</row>
    <row r="681">
      <c r="A681" s="48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</row>
    <row r="682">
      <c r="A682" s="48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</row>
    <row r="683">
      <c r="A683" s="48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</row>
    <row r="684">
      <c r="A684" s="48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</row>
    <row r="685">
      <c r="A685" s="48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</row>
    <row r="686">
      <c r="A686" s="48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</row>
    <row r="687">
      <c r="A687" s="48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</row>
    <row r="688">
      <c r="A688" s="48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</row>
    <row r="689">
      <c r="A689" s="48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</row>
    <row r="690">
      <c r="A690" s="48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</row>
    <row r="691">
      <c r="A691" s="48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</row>
    <row r="692">
      <c r="A692" s="48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</row>
    <row r="693">
      <c r="A693" s="48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</row>
    <row r="694">
      <c r="A694" s="48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</row>
    <row r="695">
      <c r="A695" s="48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</row>
    <row r="696">
      <c r="A696" s="48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</row>
    <row r="697">
      <c r="A697" s="48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</row>
    <row r="698">
      <c r="A698" s="48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</row>
    <row r="699">
      <c r="A699" s="48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</row>
    <row r="700">
      <c r="A700" s="48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</row>
    <row r="701">
      <c r="A701" s="48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</row>
    <row r="702">
      <c r="A702" s="48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</row>
    <row r="703">
      <c r="A703" s="48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</row>
    <row r="704">
      <c r="A704" s="48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</row>
    <row r="705">
      <c r="A705" s="48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</row>
    <row r="706">
      <c r="A706" s="48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</row>
    <row r="707">
      <c r="A707" s="48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</row>
    <row r="708">
      <c r="A708" s="48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</row>
    <row r="709">
      <c r="A709" s="48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</row>
    <row r="710">
      <c r="A710" s="48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</row>
    <row r="711">
      <c r="A711" s="48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</row>
    <row r="712">
      <c r="A712" s="48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</row>
    <row r="713">
      <c r="A713" s="48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</row>
    <row r="714">
      <c r="A714" s="48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</row>
    <row r="715">
      <c r="A715" s="48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</row>
    <row r="716">
      <c r="A716" s="48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</row>
    <row r="717">
      <c r="A717" s="48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</row>
    <row r="718">
      <c r="A718" s="48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</row>
    <row r="719">
      <c r="A719" s="48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</row>
    <row r="720">
      <c r="A720" s="48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</row>
    <row r="721">
      <c r="A721" s="48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</row>
    <row r="722">
      <c r="A722" s="48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</row>
    <row r="723">
      <c r="A723" s="48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</row>
    <row r="724">
      <c r="A724" s="48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</row>
    <row r="725">
      <c r="A725" s="48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</row>
    <row r="726">
      <c r="A726" s="48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</row>
    <row r="727">
      <c r="A727" s="48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</row>
    <row r="728">
      <c r="A728" s="48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</row>
    <row r="729">
      <c r="A729" s="48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</row>
    <row r="730">
      <c r="A730" s="48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</row>
    <row r="731">
      <c r="A731" s="48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</row>
    <row r="732">
      <c r="A732" s="48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</row>
    <row r="733">
      <c r="A733" s="48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</row>
    <row r="734">
      <c r="A734" s="48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</row>
    <row r="735">
      <c r="A735" s="48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</row>
    <row r="736">
      <c r="A736" s="48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</row>
    <row r="737">
      <c r="A737" s="48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</row>
    <row r="738">
      <c r="A738" s="48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</row>
    <row r="739">
      <c r="A739" s="48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</row>
    <row r="740">
      <c r="A740" s="48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</row>
    <row r="741">
      <c r="A741" s="48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</row>
    <row r="742">
      <c r="A742" s="48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</row>
    <row r="743">
      <c r="A743" s="48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</row>
    <row r="744">
      <c r="A744" s="48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</row>
    <row r="745">
      <c r="A745" s="48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</row>
    <row r="746">
      <c r="A746" s="48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</row>
    <row r="747">
      <c r="A747" s="48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</row>
    <row r="748">
      <c r="A748" s="48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</row>
    <row r="749">
      <c r="A749" s="48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</row>
    <row r="750">
      <c r="A750" s="48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</row>
    <row r="751">
      <c r="A751" s="48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</row>
    <row r="752">
      <c r="A752" s="48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</row>
    <row r="753">
      <c r="A753" s="48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</row>
    <row r="754">
      <c r="A754" s="48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</row>
    <row r="755">
      <c r="A755" s="48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</row>
    <row r="756">
      <c r="A756" s="48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</row>
    <row r="757">
      <c r="A757" s="48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</row>
    <row r="758">
      <c r="A758" s="48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</row>
    <row r="759">
      <c r="A759" s="48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</row>
    <row r="760">
      <c r="A760" s="48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</row>
    <row r="761">
      <c r="A761" s="48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</row>
    <row r="762">
      <c r="A762" s="48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</row>
    <row r="763">
      <c r="A763" s="48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</row>
    <row r="764">
      <c r="A764" s="48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</row>
    <row r="765">
      <c r="A765" s="48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</row>
    <row r="766">
      <c r="A766" s="48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</row>
    <row r="767">
      <c r="A767" s="48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</row>
    <row r="768">
      <c r="A768" s="48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</row>
    <row r="769">
      <c r="A769" s="48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</row>
    <row r="770">
      <c r="A770" s="48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</row>
    <row r="771">
      <c r="A771" s="48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</row>
    <row r="772">
      <c r="A772" s="48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</row>
    <row r="773">
      <c r="A773" s="48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</row>
    <row r="774">
      <c r="A774" s="48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</row>
    <row r="775">
      <c r="A775" s="48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</row>
    <row r="776">
      <c r="A776" s="48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</row>
    <row r="777">
      <c r="A777" s="48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</row>
    <row r="778">
      <c r="A778" s="48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</row>
    <row r="779">
      <c r="A779" s="48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</row>
    <row r="780">
      <c r="A780" s="48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</row>
    <row r="781">
      <c r="A781" s="48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</row>
    <row r="782">
      <c r="A782" s="48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</row>
    <row r="783">
      <c r="A783" s="48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</row>
    <row r="784">
      <c r="A784" s="48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</row>
    <row r="785">
      <c r="A785" s="48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</row>
    <row r="786">
      <c r="A786" s="48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</row>
    <row r="787">
      <c r="A787" s="48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</row>
    <row r="788">
      <c r="A788" s="48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</row>
    <row r="789">
      <c r="A789" s="48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</row>
    <row r="790">
      <c r="A790" s="48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</row>
    <row r="791">
      <c r="A791" s="48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</row>
    <row r="792">
      <c r="A792" s="48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</row>
    <row r="793">
      <c r="A793" s="48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</row>
    <row r="794">
      <c r="A794" s="48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</row>
    <row r="795">
      <c r="A795" s="48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</row>
    <row r="796">
      <c r="A796" s="48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</row>
    <row r="797">
      <c r="A797" s="48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</row>
    <row r="798">
      <c r="A798" s="48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</row>
    <row r="799">
      <c r="A799" s="48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</row>
    <row r="800">
      <c r="A800" s="48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</row>
    <row r="801">
      <c r="A801" s="48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</row>
    <row r="802">
      <c r="A802" s="48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</row>
    <row r="803">
      <c r="A803" s="48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</row>
    <row r="804">
      <c r="A804" s="48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</row>
    <row r="805">
      <c r="A805" s="48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</row>
    <row r="806">
      <c r="A806" s="48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</row>
    <row r="807">
      <c r="A807" s="48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</row>
    <row r="808">
      <c r="A808" s="48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</row>
    <row r="809">
      <c r="A809" s="48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</row>
    <row r="810">
      <c r="A810" s="48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</row>
    <row r="811">
      <c r="A811" s="48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</row>
    <row r="812">
      <c r="A812" s="48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</row>
    <row r="813">
      <c r="A813" s="48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</row>
    <row r="814">
      <c r="A814" s="48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</row>
    <row r="815">
      <c r="A815" s="48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</row>
    <row r="816">
      <c r="A816" s="48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</row>
    <row r="817">
      <c r="A817" s="48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</row>
    <row r="818">
      <c r="A818" s="48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</row>
    <row r="819">
      <c r="A819" s="48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</row>
    <row r="820">
      <c r="A820" s="48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</row>
    <row r="821">
      <c r="A821" s="48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</row>
    <row r="822">
      <c r="A822" s="48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</row>
    <row r="823">
      <c r="A823" s="48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</row>
    <row r="824">
      <c r="A824" s="48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</row>
    <row r="825">
      <c r="A825" s="48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</row>
    <row r="826">
      <c r="A826" s="48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</row>
    <row r="827">
      <c r="A827" s="48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</row>
    <row r="828">
      <c r="A828" s="48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</row>
    <row r="829">
      <c r="A829" s="48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</row>
    <row r="830">
      <c r="A830" s="48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</row>
    <row r="831">
      <c r="A831" s="48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</row>
    <row r="832">
      <c r="A832" s="48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</row>
    <row r="833">
      <c r="A833" s="48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</row>
    <row r="834">
      <c r="A834" s="48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</row>
    <row r="835">
      <c r="A835" s="48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</row>
    <row r="836">
      <c r="A836" s="48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</row>
    <row r="837">
      <c r="A837" s="48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</row>
    <row r="838">
      <c r="A838" s="48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</row>
    <row r="839">
      <c r="A839" s="48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</row>
    <row r="840">
      <c r="A840" s="48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</row>
    <row r="841">
      <c r="A841" s="48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</row>
    <row r="842">
      <c r="A842" s="48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</row>
    <row r="843">
      <c r="A843" s="48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</row>
    <row r="844">
      <c r="A844" s="48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</row>
    <row r="845">
      <c r="A845" s="48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</row>
    <row r="846">
      <c r="A846" s="48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</row>
    <row r="847">
      <c r="A847" s="48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</row>
    <row r="848">
      <c r="A848" s="48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</row>
    <row r="849">
      <c r="A849" s="48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</row>
    <row r="850">
      <c r="A850" s="48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</row>
    <row r="851">
      <c r="A851" s="48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</row>
    <row r="852">
      <c r="A852" s="48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</row>
    <row r="853">
      <c r="A853" s="48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</row>
    <row r="854">
      <c r="A854" s="48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</row>
    <row r="855">
      <c r="A855" s="48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</row>
    <row r="856">
      <c r="A856" s="48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</row>
    <row r="857">
      <c r="A857" s="48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</row>
    <row r="858">
      <c r="A858" s="48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</row>
    <row r="859">
      <c r="A859" s="48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</row>
    <row r="860">
      <c r="A860" s="48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</row>
    <row r="861">
      <c r="A861" s="48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</row>
    <row r="862">
      <c r="A862" s="48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</row>
    <row r="863">
      <c r="A863" s="48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</row>
    <row r="864">
      <c r="A864" s="48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</row>
    <row r="865">
      <c r="A865" s="48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</row>
    <row r="866">
      <c r="A866" s="48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</row>
    <row r="867">
      <c r="A867" s="48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</row>
    <row r="868">
      <c r="A868" s="48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</row>
    <row r="869">
      <c r="A869" s="48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</row>
    <row r="870">
      <c r="A870" s="48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</row>
    <row r="871">
      <c r="A871" s="48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</row>
    <row r="872">
      <c r="A872" s="48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</row>
    <row r="873">
      <c r="A873" s="48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</row>
    <row r="874">
      <c r="A874" s="48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</row>
    <row r="875">
      <c r="A875" s="48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</row>
    <row r="876">
      <c r="A876" s="48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</row>
    <row r="877">
      <c r="A877" s="48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</row>
    <row r="878">
      <c r="A878" s="48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</row>
    <row r="879">
      <c r="A879" s="48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</row>
    <row r="880">
      <c r="A880" s="48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</row>
    <row r="881">
      <c r="A881" s="48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</row>
    <row r="882">
      <c r="A882" s="48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</row>
    <row r="883">
      <c r="A883" s="48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</row>
    <row r="884">
      <c r="A884" s="48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</row>
    <row r="885">
      <c r="A885" s="48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</row>
    <row r="886">
      <c r="A886" s="48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</row>
    <row r="887">
      <c r="A887" s="48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</row>
    <row r="888">
      <c r="A888" s="48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</row>
    <row r="889">
      <c r="A889" s="48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</row>
    <row r="890">
      <c r="A890" s="48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</row>
    <row r="891">
      <c r="A891" s="48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</row>
    <row r="892">
      <c r="A892" s="48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</row>
    <row r="893">
      <c r="A893" s="48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</row>
    <row r="894">
      <c r="A894" s="48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</row>
    <row r="895">
      <c r="A895" s="48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</row>
    <row r="896">
      <c r="A896" s="48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</row>
    <row r="897">
      <c r="A897" s="48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</row>
    <row r="898">
      <c r="A898" s="48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</row>
    <row r="899">
      <c r="A899" s="48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</row>
    <row r="900">
      <c r="A900" s="48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</row>
    <row r="901">
      <c r="A901" s="48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</row>
    <row r="902">
      <c r="A902" s="48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</row>
    <row r="903">
      <c r="A903" s="48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</row>
    <row r="904">
      <c r="A904" s="48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</row>
    <row r="905">
      <c r="A905" s="48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</row>
    <row r="906">
      <c r="A906" s="48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</row>
    <row r="907">
      <c r="A907" s="48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</row>
    <row r="908">
      <c r="A908" s="48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</row>
    <row r="909">
      <c r="A909" s="48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</row>
    <row r="910">
      <c r="A910" s="48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</row>
    <row r="911">
      <c r="A911" s="48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</row>
    <row r="912">
      <c r="A912" s="48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</row>
    <row r="913">
      <c r="A913" s="48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</row>
    <row r="914">
      <c r="A914" s="48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</row>
    <row r="915">
      <c r="A915" s="48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</row>
    <row r="916">
      <c r="A916" s="48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</row>
    <row r="917">
      <c r="A917" s="48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</row>
    <row r="918">
      <c r="A918" s="48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</row>
    <row r="919">
      <c r="A919" s="48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</row>
    <row r="920">
      <c r="A920" s="48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</row>
    <row r="921">
      <c r="A921" s="48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</row>
    <row r="922">
      <c r="A922" s="48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</row>
    <row r="923">
      <c r="A923" s="48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</row>
    <row r="924">
      <c r="A924" s="48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</row>
    <row r="925">
      <c r="A925" s="48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</row>
    <row r="926">
      <c r="A926" s="48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</row>
    <row r="927">
      <c r="A927" s="48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</row>
    <row r="928">
      <c r="A928" s="48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</row>
    <row r="929">
      <c r="A929" s="48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</row>
    <row r="930">
      <c r="A930" s="48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</row>
    <row r="931">
      <c r="A931" s="48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</row>
    <row r="932">
      <c r="A932" s="48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</row>
    <row r="933">
      <c r="A933" s="48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</row>
    <row r="934">
      <c r="A934" s="48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</row>
    <row r="935">
      <c r="A935" s="48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</row>
    <row r="936">
      <c r="A936" s="48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</row>
    <row r="937">
      <c r="A937" s="48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</row>
    <row r="938">
      <c r="A938" s="48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</row>
    <row r="939">
      <c r="A939" s="48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</row>
    <row r="940">
      <c r="A940" s="48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</row>
    <row r="941">
      <c r="A941" s="48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</row>
    <row r="942">
      <c r="A942" s="48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</row>
    <row r="943">
      <c r="A943" s="48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</row>
    <row r="944">
      <c r="A944" s="48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</row>
    <row r="945">
      <c r="A945" s="48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</row>
    <row r="946">
      <c r="A946" s="48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</row>
    <row r="947">
      <c r="A947" s="48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</row>
    <row r="948">
      <c r="A948" s="48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</row>
    <row r="949">
      <c r="A949" s="48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</row>
    <row r="950">
      <c r="A950" s="48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</row>
    <row r="951">
      <c r="A951" s="48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</row>
    <row r="952">
      <c r="A952" s="48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</row>
    <row r="953">
      <c r="A953" s="48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</row>
    <row r="954">
      <c r="A954" s="48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</row>
    <row r="955">
      <c r="A955" s="48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</row>
    <row r="956">
      <c r="A956" s="48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</row>
    <row r="957">
      <c r="A957" s="48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</row>
    <row r="958">
      <c r="A958" s="48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</row>
    <row r="959">
      <c r="A959" s="48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</row>
    <row r="960">
      <c r="A960" s="48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</row>
    <row r="961">
      <c r="A961" s="48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</row>
    <row r="962">
      <c r="A962" s="48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</row>
    <row r="963">
      <c r="A963" s="48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</row>
    <row r="964">
      <c r="A964" s="48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</row>
    <row r="965">
      <c r="A965" s="48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</row>
    <row r="966">
      <c r="A966" s="48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</row>
    <row r="967">
      <c r="A967" s="48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</row>
    <row r="968">
      <c r="A968" s="48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</row>
    <row r="969">
      <c r="A969" s="48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</row>
    <row r="970">
      <c r="A970" s="48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</row>
    <row r="971">
      <c r="A971" s="48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</row>
    <row r="972">
      <c r="A972" s="48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</row>
    <row r="973">
      <c r="A973" s="48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</row>
    <row r="974">
      <c r="A974" s="48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</row>
    <row r="975">
      <c r="A975" s="48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</row>
    <row r="976">
      <c r="A976" s="48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</row>
    <row r="977">
      <c r="A977" s="48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</row>
    <row r="978">
      <c r="A978" s="48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</row>
    <row r="979">
      <c r="A979" s="48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</row>
    <row r="980">
      <c r="A980" s="48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</row>
    <row r="981">
      <c r="A981" s="48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</row>
    <row r="982">
      <c r="A982" s="48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</row>
    <row r="983">
      <c r="A983" s="48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</row>
    <row r="984">
      <c r="A984" s="48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</row>
    <row r="985">
      <c r="A985" s="48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</row>
    <row r="986">
      <c r="A986" s="48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</row>
    <row r="987">
      <c r="A987" s="48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</row>
    <row r="988">
      <c r="A988" s="48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</row>
    <row r="989">
      <c r="A989" s="48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</row>
    <row r="990">
      <c r="A990" s="48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</row>
    <row r="991">
      <c r="A991" s="48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</row>
    <row r="992">
      <c r="A992" s="48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</row>
    <row r="993">
      <c r="A993" s="48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</row>
    <row r="994">
      <c r="A994" s="48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</row>
    <row r="995">
      <c r="A995" s="48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</row>
    <row r="996">
      <c r="A996" s="48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</row>
    <row r="997">
      <c r="A997" s="48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</row>
    <row r="998">
      <c r="A998" s="48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</row>
    <row r="999">
      <c r="A999" s="48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</row>
    <row r="1000">
      <c r="A1000" s="48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8.14"/>
    <col customWidth="1" min="2" max="46" width="9.57"/>
    <col customWidth="1" min="47" max="55" width="7.71"/>
  </cols>
  <sheetData>
    <row r="1">
      <c r="A1" s="46" t="str">
        <f>IF(
    ISERROR('COMMATS-Percentages'!A1),
    CHOOSE(RANDBETWEEN(1, 2), "NotKnown", "Known"),
    IF(
        ISNUMBER('COMMATS-Percentages'!A1),
        IF(
            'COMMATS-Percentages'!A1 &lt; 0.6,
            "NotKnown",
            "Known"
        ),
        'COMMATS-Percentages'!A1
    )
)</f>
        <v>ID</v>
      </c>
      <c r="B1" s="46" t="str">
        <f>IF(
    ISERROR('COMMATS-Percentages'!B1),
    CHOOSE(RANDBETWEEN(1, 2), "NotKnown", "Known"),
    IF(
        ISNUMBER('COMMATS-Percentages'!B1),
        IF(
            'COMMATS-Percentages'!B1 &lt; 0.6,
            "NotKnown",
            "Known"
        ),
        'COMMATS-Percentages'!B1
    )
)</f>
        <v>keyid</v>
      </c>
      <c r="C1" s="46" t="str">
        <f>IF(
    ISERROR('COMMATS-Percentages'!C1),
    CHOOSE(RANDBETWEEN(1, 2), "NotKnown", "Known"),
    IF(
        ISNUMBER('COMMATS-Percentages'!C1),
        IF(
            'COMMATS-Percentages'!C1 &lt; 0.6,
            "NotKnown",
            "Known"
        ),
        'COMMATS-Percentages'!C1
    )
)</f>
        <v>vars</v>
      </c>
      <c r="D1" s="46" t="str">
        <f>IF(
    ISERROR('COMMATS-Percentages'!D1),
    CHOOSE(RANDBETWEEN(1, 2), "NotKnown", "Known"),
    IF(
        ISNUMBER('COMMATS-Percentages'!D1),
        IF(
            'COMMATS-Percentages'!D1 &lt; 0.6,
            "NotKnown",
            "Known"
        ),
        'COMMATS-Percentages'!D1
    )
)</f>
        <v>constl</v>
      </c>
      <c r="E1" s="46" t="str">
        <f>IF(
    ISERROR('COMMATS-Percentages'!E1),
    CHOOSE(RANDBETWEEN(1, 2), "NotKnown", "Known"),
    IF(
        ISNUMBER('COMMATS-Percentages'!E1),
        IF(
            'COMMATS-Percentages'!E1 &lt; 0.6,
            "NotKnown",
            "Known"
        ),
        'COMMATS-Percentages'!E1
    )
)</f>
        <v>opaspr</v>
      </c>
      <c r="F1" s="46" t="str">
        <f>IF(
    ISERROR('COMMATS-Percentages'!F1),
    CHOOSE(RANDBETWEEN(1, 2), "NotKnown", "Known"),
    IF(
        ISNUMBER('COMMATS-Percentages'!F1),
        IF(
            'COMMATS-Percentages'!F1 &lt; 0.6,
            "NotKnown",
            "Known"
        ),
        'COMMATS-Percentages'!F1
    )
)</f>
        <v>dtype</v>
      </c>
      <c r="G1" s="46" t="str">
        <f>IF(
    ISERROR('COMMATS-Percentages'!G1),
    CHOOSE(RANDBETWEEN(1, 2), "NotKnown", "Known"),
    IF(
        ISNUMBER('COMMATS-Percentages'!G1),
        IF(
            'COMMATS-Percentages'!G1 &lt; 0.6,
            "NotKnown",
            "Known"
        ),
        'COMMATS-Percentages'!G1
    )
)</f>
        <v>ampas</v>
      </c>
      <c r="H1" s="46" t="str">
        <f>IF(
    ISERROR('COMMATS-Percentages'!H1),
    CHOOSE(RANDBETWEEN(1, 2), "NotKnown", "Known"),
    IF(
        ISNUMBER('COMMATS-Percentages'!H1),
        IF(
            'COMMATS-Percentages'!H1 &lt; 0.6,
            "NotKnown",
            "Known"
        ),
        'COMMATS-Percentages'!H1
    )
)</f>
        <v>assgn</v>
      </c>
      <c r="I1" s="46" t="str">
        <f>IF(
    ISERROR('COMMATS-Percentages'!I1),
    CHOOSE(RANDBETWEEN(1, 2), "NotKnown", "Known"),
    IF(
        ISNUMBER('COMMATS-Percentages'!I1),
        IF(
            'COMMATS-Percentages'!I1 &lt; 0.6,
            "NotKnown",
            "Known"
        ),
        'COMMATS-Percentages'!I1
    )
)</f>
        <v>arith</v>
      </c>
      <c r="J1" s="46" t="str">
        <f>IF(
    ISERROR('COMMATS-Percentages'!J1),
    CHOOSE(RANDBETWEEN(1, 2), "NotKnown", "Known"),
    IF(
        ISNUMBER('COMMATS-Percentages'!J1),
        IF(
            'COMMATS-Percentages'!J1 &lt; 0.6,
            "NotKnown",
            "Known"
        ),
        'COMMATS-Percentages'!J1
    )
)</f>
        <v>logrel</v>
      </c>
      <c r="K1" s="46" t="str">
        <f>IF(
    ISERROR('COMMATS-Percentages'!K1),
    CHOOSE(RANDBETWEEN(1, 2), "NotKnown", "Known"),
    IF(
        ISNUMBER('COMMATS-Percentages'!K1),
        IF(
            'COMMATS-Percentages'!K1 &lt; 0.6,
            "NotKnown",
            "Known"
        ),
        'COMMATS-Percentages'!K1
    )
)</f>
        <v>block</v>
      </c>
      <c r="L1" s="46" t="str">
        <f>IF(
    ISERROR('COMMATS-Percentages'!L1),
    CHOOSE(RANDBETWEEN(1, 2), "NotKnown", "Known"),
    IF(
        ISNUMBER('COMMATS-Percentages'!L1),
        IF(
            'COMMATS-Percentages'!L1 &lt; 0.6,
            "NotKnown",
            "Known"
        ),
        'COMMATS-Percentages'!L1
    )
)</f>
        <v>decl</v>
      </c>
      <c r="M1" s="46" t="str">
        <f>IF(
    ISERROR('COMMATS-Percentages'!M1),
    CHOOSE(RANDBETWEEN(1, 2), "NotKnown", "Known"),
    IF(
        ISNUMBER('COMMATS-Percentages'!M1),
        IF(
            'COMMATS-Percentages'!M1 &lt; 0.6,
            "NotKnown",
            "Known"
        ),
        'COMMATS-Percentages'!M1
    )
)</f>
        <v>exprn</v>
      </c>
      <c r="N1" s="46" t="str">
        <f>IF(
    ISERROR('COMMATS-Percentages'!N1),
    CHOOSE(RANDBETWEEN(1, 2), "NotKnown", "Known"),
    IF(
        ISNUMBER('COMMATS-Percentages'!N1),
        IF(
            'COMMATS-Percentages'!N1 &lt; 0.6,
            "NotKnown",
            "Known"
        ),
        'COMMATS-Percentages'!N1
    )
)</f>
        <v>lrvalue</v>
      </c>
      <c r="O1" s="46" t="str">
        <f>IF(
    ISERROR('COMMATS-Percentages'!O1),
    CHOOSE(RANDBETWEEN(1, 2), "NotKnown", "Known"),
    IF(
        ISNUMBER('COMMATS-Percentages'!O1),
        IF(
            'COMMATS-Percentages'!O1 &lt; 0.6,
            "NotKnown",
            "Known"
        ),
        'COMMATS-Percentages'!O1
    )
)</f>
        <v>incdcr</v>
      </c>
      <c r="P1" s="46" t="str">
        <f>IF(
    ISERROR('COMMATS-Percentages'!P1),
    CHOOSE(RANDBETWEEN(1, 2), "NotKnown", "Known"),
    IF(
        ISNUMBER('COMMATS-Percentages'!P1),
        IF(
            'COMMATS-Percentages'!P1 &lt; 0.6,
            "NotKnown",
            "Known"
        ),
        'COMMATS-Percentages'!P1
    )
)</f>
        <v>varscop</v>
      </c>
      <c r="Q1" s="46" t="str">
        <f>IF(
    ISERROR('COMMATS-Percentages'!Q1),
    CHOOSE(RANDBETWEEN(1, 2), "NotKnown", "Known"),
    IF(
        ISNUMBER('COMMATS-Percentages'!Q1),
        IF(
            'COMMATS-Percentages'!Q1 &lt; 0.6,
            "NotKnown",
            "Known"
        ),
        'COMMATS-Percentages'!Q1
    )
)</f>
        <v>fncpro</v>
      </c>
      <c r="R1" s="46" t="str">
        <f>IF(
    ISERROR('COMMATS-Percentages'!R1),
    CHOOSE(RANDBETWEEN(1, 2), "NotKnown", "Known"),
    IF(
        ISNUMBER('COMMATS-Percentages'!R1),
        IF(
            'COMMATS-Percentages'!R1 &lt; 0.6,
            "NotKnown",
            "Known"
        ),
        'COMMATS-Percentages'!R1
    )
)</f>
        <v>init</v>
      </c>
      <c r="S1" s="46" t="str">
        <f>IF(
    ISERROR('COMMATS-Percentages'!S1),
    CHOOSE(RANDBETWEEN(1, 2), "NotKnown", "Known"),
    IF(
        ISNUMBER('COMMATS-Percentages'!S1),
        IF(
            'COMMATS-Percentages'!S1 &lt; 0.6,
            "NotKnown",
            "Known"
        ),
        'COMMATS-Percentages'!S1
    )
)</f>
        <v>itcpt</v>
      </c>
      <c r="T1" s="46" t="str">
        <f>IF(
    ISERROR('COMMATS-Percentages'!T1),
    CHOOSE(RANDBETWEEN(1, 2), "NotKnown", "Known"),
    IF(
        ISNUMBER('COMMATS-Percentages'!T1),
        IF(
            'COMMATS-Percentages'!T1 &lt; 0.6,
            "NotKnown",
            "Known"
        ),
        'COMMATS-Percentages'!T1
    )
)</f>
        <v>selcpt</v>
      </c>
      <c r="U1" s="46" t="str">
        <f>IF(
    ISERROR('COMMATS-Percentages'!U1),
    CHOOSE(RANDBETWEEN(1, 2), "NotKnown", "Known"),
    IF(
        ISNUMBER('COMMATS-Percentages'!U1),
        IF(
            'COMMATS-Percentages'!U1 &lt; 0.6,
            "NotKnown",
            "Known"
        ),
        'COMMATS-Percentages'!U1
    )
)</f>
        <v>fncpar</v>
      </c>
      <c r="V1" s="46" t="str">
        <f>IF(
    ISERROR('COMMATS-Percentages'!V1),
    CHOOSE(RANDBETWEEN(1, 2), "NotKnown", "Known"),
    IF(
        ISNUMBER('COMMATS-Percentages'!V1),
        IF(
            'COMMATS-Percentages'!V1 &lt; 0.6,
            "NotKnown",
            "Known"
        ),
        'COMMATS-Percentages'!V1
    )
)</f>
        <v>countit</v>
      </c>
      <c r="W1" s="46" t="str">
        <f>IF(
    ISERROR('COMMATS-Percentages'!W1),
    CHOOSE(RANDBETWEEN(1, 2), "NotKnown", "Known"),
    IF(
        ISNUMBER('COMMATS-Percentages'!W1),
        IF(
            'COMMATS-Percentages'!W1 &lt; 0.6,
            "NotKnown",
            "Known"
        ),
        'COMMATS-Percentages'!W1
    )
)</f>
        <v>eventit</v>
      </c>
      <c r="X1" s="46" t="str">
        <f>IF(
    ISERROR('COMMATS-Percentages'!X1),
    CHOOSE(RANDBETWEEN(1, 2), "NotKnown", "Known"),
    IF(
        ISNUMBER('COMMATS-Percentages'!X1),
        IF(
            'COMMATS-Percentages'!X1 &lt; 0.6,
            "NotKnown",
            "Known"
        ),
        'COMMATS-Percentages'!X1
    )
)</f>
        <v>multi</v>
      </c>
      <c r="Y1" s="46" t="str">
        <f>IF(
    ISERROR('COMMATS-Percentages'!Y1),
    CHOOSE(RANDBETWEEN(1, 2), "NotKnown", "Known"),
    IF(
        ISNUMBER('COMMATS-Percentages'!Y1),
        IF(
            'COMMATS-Percentages'!Y1 &lt; 0.6,
            "NotKnown",
            "Known"
        ),
        'COMMATS-Percentages'!Y1
    )
)</f>
        <v>nestit</v>
      </c>
      <c r="Z1" s="46" t="str">
        <f>IF(
    ISERROR('COMMATS-Percentages'!Z1),
    CHOOSE(RANDBETWEEN(1, 2), "NotKnown", "Known"),
    IF(
        ISNUMBER('COMMATS-Percentages'!Z1),
        IF(
            'COMMATS-Percentages'!Z1 &lt; 0.6,
            "NotKnown",
            "Known"
        ),
        'COMMATS-Percentages'!Z1
    )
)</f>
        <v>fncdef</v>
      </c>
      <c r="AA1" s="46" t="str">
        <f>IF(
    ISERROR('COMMATS-Percentages'!AA1),
    CHOOSE(RANDBETWEEN(1, 2), "NotKnown", "Known"),
    IF(
        ISNUMBER('COMMATS-Percentages'!AA1),
        IF(
            'COMMATS-Percentages'!AA1 &lt; 0.6,
            "NotKnown",
            "Known"
        ),
        'COMMATS-Percentages'!AA1
    )
)</f>
        <v>callfnc</v>
      </c>
      <c r="AB1" s="46" t="str">
        <f>IF(
    ISERROR('COMMATS-Percentages'!AB1),
    CHOOSE(RANDBETWEEN(1, 2), "NotKnown", "Known"),
    IF(
        ISNUMBER('COMMATS-Percentages'!AB1),
        IF(
            'COMMATS-Percentages'!AB1 &lt; 0.6,
            "NotKnown",
            "Known"
        ),
        'COMMATS-Percentages'!AB1
    )
)</f>
        <v>pasaddr</v>
      </c>
      <c r="AC1" s="46" t="str">
        <f>IF(
    ISERROR('COMMATS-Percentages'!AC1),
    CHOOSE(RANDBETWEEN(1, 2), "NotKnown", "Known"),
    IF(
        ISNUMBER('COMMATS-Percentages'!AC1),
        IF(
            'COMMATS-Percentages'!AC1 &lt; 0.6,
            "NotKnown",
            "Known"
        ),
        'COMMATS-Percentages'!AC1
    )
)</f>
        <v>stdio</v>
      </c>
      <c r="AD1" s="46" t="str">
        <f>IF(
    ISERROR('COMMATS-Percentages'!AD1),
    CHOOSE(RANDBETWEEN(1, 2), "NotKnown", "Known"),
    IF(
        ISNUMBER('COMMATS-Percentages'!AD1),
        IF(
            'COMMATS-Percentages'!AD1 &lt; 0.6,
            "NotKnown",
            "Known"
        ),
        'COMMATS-Percentages'!AD1
    )
)</f>
        <v>conti</v>
      </c>
      <c r="AE1" s="46" t="str">
        <f>IF(
    ISERROR('COMMATS-Percentages'!AE1),
    CHOOSE(RANDBETWEEN(1, 2), "NotKnown", "Known"),
    IF(
        ISNUMBER('COMMATS-Percentages'!AE1),
        IF(
            'COMMATS-Percentages'!AE1 &lt; 0.6,
            "NotKnown",
            "Known"
        ),
        'COMMATS-Percentages'!AE1
    )
)</f>
        <v>exitlp</v>
      </c>
      <c r="AF1" s="46" t="str">
        <f>IF(
    ISERROR('COMMATS-Percentages'!AF1),
    CHOOSE(RANDBETWEEN(1, 2), "NotKnown", "Known"),
    IF(
        ISNUMBER('COMMATS-Percentages'!AF1),
        IF(
            'COMMATS-Percentages'!AF1 &lt; 0.6,
            "NotKnown",
            "Known"
        ),
        'COMMATS-Percentages'!AF1
    )
)</f>
        <v>endlp</v>
      </c>
      <c r="AG1" s="46" t="str">
        <f>IF(
    ISERROR('COMMATS-Percentages'!AG1),
    CHOOSE(RANDBETWEEN(1, 2), "NotKnown", "Known"),
    IF(
        ISNUMBER('COMMATS-Percentages'!AG1),
        IF(
            'COMMATS-Percentages'!AG1 &lt; 0.6,
            "NotKnown",
            "Known"
        ),
        'COMMATS-Percentages'!AG1
    )
)</f>
        <v>beflp</v>
      </c>
      <c r="AH1" s="46" t="str">
        <f>IF(
    ISERROR('COMMATS-Percentages'!AH1),
    CHOOSE(RANDBETWEEN(1, 2), "NotKnown", "Known"),
    IF(
        ISNUMBER('COMMATS-Percentages'!AH1),
        IF(
            'COMMATS-Percentages'!AH1 &lt; 0.6,
            "NotKnown",
            "Known"
        ),
        'COMMATS-Percentages'!AH1
    )
)</f>
        <v>ifelse</v>
      </c>
      <c r="AI1" s="46" t="str">
        <f>IF(
    ISERROR('COMMATS-Percentages'!AI1),
    CHOOSE(RANDBETWEEN(1, 2), "NotKnown", "Known"),
    IF(
        ISNUMBER('COMMATS-Percentages'!AI1),
        IF(
            'COMMATS-Percentages'!AI1 &lt; 0.6,
            "NotKnown",
            "Known"
        ),
        'COMMATS-Percentages'!AI1
    )
)</f>
        <v>ifseri</v>
      </c>
      <c r="AJ1" s="46" t="str">
        <f>IF(
    ISERROR('COMMATS-Percentages'!AJ1),
    CHOOSE(RANDBETWEEN(1, 2), "NotKnown", "Known"),
    IF(
        ISNUMBER('COMMATS-Percentages'!AJ1),
        IF(
            'COMMATS-Percentages'!AJ1 &lt; 0.6,
            "NotKnown",
            "Known"
        ),
        'COMMATS-Percentages'!AJ1
    )
)</f>
        <v>switch</v>
      </c>
      <c r="AK1" s="46" t="str">
        <f>IF(
    ISERROR('COMMATS-Percentages'!AK1),
    CHOOSE(RANDBETWEEN(1, 2), "NotKnown", "Known"),
    IF(
        ISNUMBER('COMMATS-Percentages'!AK1),
        IF(
            'COMMATS-Percentages'!AK1 &lt; 0.6,
            "NotKnown",
            "Known"
        ),
        'COMMATS-Percentages'!AK1
    )
)</f>
        <v>scanf</v>
      </c>
      <c r="AL1" s="46" t="str">
        <f>IF(
    ISERROR('COMMATS-Percentages'!AL1),
    CHOOSE(RANDBETWEEN(1, 2), "NotKnown", "Known"),
    IF(
        ISNUMBER('COMMATS-Percentages'!AL1),
        IF(
            'COMMATS-Percentages'!AL1 &lt; 0.6,
            "NotKnown",
            "Known"
        ),
        'COMMATS-Percentages'!AL1
    )
)</f>
        <v>printf</v>
      </c>
      <c r="AM1" s="46" t="str">
        <f>IF(
    ISERROR('COMMATS-Percentages'!AM1),
    CHOOSE(RANDBETWEEN(1, 2), "NotKnown", "Known"),
    IF(
        ISNUMBER('COMMATS-Percentages'!AM1),
        IF(
            'COMMATS-Percentages'!AM1 &lt; 0.6,
            "NotKnown",
            "Known"
        ),
        'COMMATS-Percentages'!AM1
    )
)</f>
        <v>break</v>
      </c>
      <c r="AN1" s="46" t="str">
        <f>IF(
    ISERROR('COMMATS-Percentages'!AN1),
    CHOOSE(RANDBETWEEN(1, 2), "NotKnown", "Known"),
    IF(
        ISNUMBER('COMMATS-Percentages'!AN1),
        IF(
            'COMMATS-Percentages'!AN1 &lt; 0.6,
            "NotKnown",
            "Known"
        ),
        'COMMATS-Percentages'!AN1
    )
)</f>
        <v>prepost</v>
      </c>
      <c r="AO1" s="46" t="str">
        <f>IF(
    ISERROR('COMMATS-Percentages'!AO1),
    CHOOSE(RANDBETWEEN(1, 2), "NotKnown", "Known"),
    IF(
        ISNUMBER('COMMATS-Percentages'!AO1),
        IF(
            'COMMATS-Percentages'!AO1 &lt; 0.6,
            "NotKnown",
            "Known"
        ),
        'COMMATS-Percentages'!AO1
    )
)</f>
        <v>elseif</v>
      </c>
      <c r="AP1" s="46" t="str">
        <f>IF(
    ISERROR('COMMATS-Percentages'!AP1),
    CHOOSE(RANDBETWEEN(1, 2), "NotKnown", "Known"),
    IF(
        ISNUMBER('COMMATS-Percentages'!AP1),
        IF(
            'COMMATS-Percentages'!AP1 &lt; 0.6,
            "NotKnown",
            "Known"
        ),
        'COMMATS-Percentages'!AP1
    )
)</f>
        <v>return</v>
      </c>
      <c r="AQ1" s="46" t="str">
        <f>IF(
    ISERROR('COMMATS-Percentages'!AQ1),
    CHOOSE(RANDBETWEEN(1, 2), "NotKnown", "Known"),
    IF(
        ISNUMBER('COMMATS-Percentages'!AQ1),
        IF(
            'COMMATS-Percentages'!AQ1 &lt; 0.6,
            "NotKnown",
            "Known"
        ),
        'COMMATS-Percentages'!AQ1
    )
)</f>
        <v>default</v>
      </c>
      <c r="AR1" s="46" t="str">
        <f>IF(
    ISERROR('COMMATS-Percentages'!AR1),
    CHOOSE(RANDBETWEEN(1, 2), "NotKnown", "Known"),
    IF(
        ISNUMBER('COMMATS-Percentages'!AR1),
        IF(
            'COMMATS-Percentages'!AR1 &lt; 0.6,
            "NotKnown",
            "Known"
        ),
        'COMMATS-Percentages'!AR1
    )
)</f>
        <v>constr</v>
      </c>
      <c r="AS1" s="46" t="str">
        <f>IF(
    ISERROR('COMMATS-Percentages'!AS1),
    CHOOSE(RANDBETWEEN(1, 2), "NotKnown", "Known"),
    IF(
        ISNUMBER('COMMATS-Percentages'!AS1),
        IF(
            'COMMATS-Percentages'!AS1 &lt; 0.6,
            "NotKnown",
            "Known"
        ),
        'COMMATS-Percentages'!AS1
    )
)</f>
        <v>fncs</v>
      </c>
      <c r="AT1" s="46" t="str">
        <f>IF(
    ISERROR('COMMATS-Percentages'!AT1),
    CHOOSE(RANDBETWEEN(1, 2), "NotKnown", "Known"),
    IF(
        ISNUMBER('COMMATS-Percentages'!AT1),
        IF(
            'COMMATS-Percentages'!AT1 &lt; 0.6,
            "NotKnown",
            "Known"
        ),
        'COMMATS-Percentages'!AT1
    )
)</f>
        <v>sequen</v>
      </c>
      <c r="AU1" s="23"/>
      <c r="AV1" s="5"/>
      <c r="AW1" s="5"/>
      <c r="AX1" s="5"/>
      <c r="AY1" s="5"/>
      <c r="AZ1" s="5"/>
      <c r="BA1" s="5"/>
      <c r="BB1" s="5"/>
      <c r="BC1" s="5"/>
    </row>
    <row r="2">
      <c r="A2" s="46" t="str">
        <f>IF(
    ISERROR('COMMATS-Percentages'!A2),
    CHOOSE(RANDBETWEEN(1, 2), "NotKnown", "Known"),
    IF(
        ISNUMBER('COMMATS-Percentages'!A2),
        IF(
            'COMMATS-Percentages'!A2 &lt; 0.6,
            "NotKnown",
            "Known"
        ),
        'COMMATS-Percentages'!A2
    )
)</f>
        <v>1CM-F</v>
      </c>
      <c r="B2" s="31" t="str">
        <f>IF(
    ISERROR('COMMATS-Percentages'!B2),
    CHOOSE(RANDBETWEEN(1, 2), "NotKnown", "Known"),
    IF(
        ISNUMBER('COMMATS-Percentages'!B2),
        IF(
            'COMMATS-Percentages'!B2 &lt; 0.6,
            "NotKnown",
            "Known"
        ),
        'COMMATS-Percentages'!B2
    )
)</f>
        <v>Known</v>
      </c>
      <c r="C2" s="31" t="str">
        <f>IF(
    ISERROR('COMMATS-Percentages'!C2),
    CHOOSE(RANDBETWEEN(1, 2), "NotKnown", "Known"),
    IF(
        ISNUMBER('COMMATS-Percentages'!C2),
        IF(
            'COMMATS-Percentages'!C2 &lt; 0.6,
            "NotKnown",
            "Known"
        ),
        'COMMATS-Percentages'!C2
    )
)</f>
        <v>Known</v>
      </c>
      <c r="D2" s="31" t="str">
        <f>IF(
    ISERROR('COMMATS-Percentages'!D2),
    CHOOSE(RANDBETWEEN(1, 2), "NotKnown", "Known"),
    IF(
        ISNUMBER('COMMATS-Percentages'!D2),
        IF(
            'COMMATS-Percentages'!D2 &lt; 0.6,
            "NotKnown",
            "Known"
        ),
        'COMMATS-Percentages'!D2
    )
)</f>
        <v>Known</v>
      </c>
      <c r="E2" s="31" t="str">
        <f>IF(
    ISERROR('COMMATS-Percentages'!E2),
    CHOOSE(RANDBETWEEN(1, 2), "NotKnown", "Known"),
    IF(
        ISNUMBER('COMMATS-Percentages'!E2),
        IF(
            'COMMATS-Percentages'!E2 &lt; 0.6,
            "NotKnown",
            "Known"
        ),
        'COMMATS-Percentages'!E2
    )
)</f>
        <v>Known</v>
      </c>
      <c r="F2" s="31" t="str">
        <f>IF(
    ISERROR('COMMATS-Percentages'!F2),
    CHOOSE(RANDBETWEEN(1, 2), "NotKnown", "Known"),
    IF(
        ISNUMBER('COMMATS-Percentages'!F2),
        IF(
            'COMMATS-Percentages'!F2 &lt; 0.6,
            "NotKnown",
            "Known"
        ),
        'COMMATS-Percentages'!F2
    )
)</f>
        <v>Known</v>
      </c>
      <c r="G2" s="31" t="str">
        <f>IF(
    ISERROR('COMMATS-Percentages'!G2),
    CHOOSE(RANDBETWEEN(1, 2), "NotKnown", "Known"),
    IF(
        ISNUMBER('COMMATS-Percentages'!G2),
        IF(
            'COMMATS-Percentages'!G2 &lt; 0.6,
            "NotKnown",
            "Known"
        ),
        'COMMATS-Percentages'!G2
    )
)</f>
        <v>NotKnown</v>
      </c>
      <c r="H2" s="31" t="str">
        <f>IF(
    ISERROR('COMMATS-Percentages'!H2),
    CHOOSE(RANDBETWEEN(1, 2), "NotKnown", "Known"),
    IF(
        ISNUMBER('COMMATS-Percentages'!H2),
        IF(
            'COMMATS-Percentages'!H2 &lt; 0.6,
            "NotKnown",
            "Known"
        ),
        'COMMATS-Percentages'!H2
    )
)</f>
        <v>Known</v>
      </c>
      <c r="I2" s="31" t="str">
        <f>IF(
    ISERROR('COMMATS-Percentages'!I2),
    CHOOSE(RANDBETWEEN(1, 2), "NotKnown", "Known"),
    IF(
        ISNUMBER('COMMATS-Percentages'!I2),
        IF(
            'COMMATS-Percentages'!I2 &lt; 0.6,
            "NotKnown",
            "Known"
        ),
        'COMMATS-Percentages'!I2
    )
)</f>
        <v>Known</v>
      </c>
      <c r="J2" s="31" t="str">
        <f>IF(
    ISERROR('COMMATS-Percentages'!J2),
    CHOOSE(RANDBETWEEN(1, 2), "NotKnown", "Known"),
    IF(
        ISNUMBER('COMMATS-Percentages'!J2),
        IF(
            'COMMATS-Percentages'!J2 &lt; 0.6,
            "NotKnown",
            "Known"
        ),
        'COMMATS-Percentages'!J2
    )
)</f>
        <v>Known</v>
      </c>
      <c r="K2" s="31" t="str">
        <f>IF(
    ISERROR('COMMATS-Percentages'!K2),
    CHOOSE(RANDBETWEEN(1, 2), "NotKnown", "Known"),
    IF(
        ISNUMBER('COMMATS-Percentages'!K2),
        IF(
            'COMMATS-Percentages'!K2 &lt; 0.6,
            "NotKnown",
            "Known"
        ),
        'COMMATS-Percentages'!K2
    )
)</f>
        <v>Known</v>
      </c>
      <c r="L2" s="31" t="str">
        <f>IF(
    ISERROR('COMMATS-Percentages'!L2),
    CHOOSE(RANDBETWEEN(1, 2), "NotKnown", "Known"),
    IF(
        ISNUMBER('COMMATS-Percentages'!L2),
        IF(
            'COMMATS-Percentages'!L2 &lt; 0.6,
            "NotKnown",
            "Known"
        ),
        'COMMATS-Percentages'!L2
    )
)</f>
        <v>Known</v>
      </c>
      <c r="M2" s="31" t="str">
        <f>IF(
    ISERROR('COMMATS-Percentages'!M2),
    CHOOSE(RANDBETWEEN(1, 2), "NotKnown", "Known"),
    IF(
        ISNUMBER('COMMATS-Percentages'!M2),
        IF(
            'COMMATS-Percentages'!M2 &lt; 0.6,
            "NotKnown",
            "Known"
        ),
        'COMMATS-Percentages'!M2
    )
)</f>
        <v>Known</v>
      </c>
      <c r="N2" s="31" t="str">
        <f>IF(
    ISERROR('COMMATS-Percentages'!N2),
    CHOOSE(RANDBETWEEN(1, 2), "NotKnown", "Known"),
    IF(
        ISNUMBER('COMMATS-Percentages'!N2),
        IF(
            'COMMATS-Percentages'!N2 &lt; 0.6,
            "NotKnown",
            "Known"
        ),
        'COMMATS-Percentages'!N2
    )
)</f>
        <v>Known</v>
      </c>
      <c r="O2" s="31" t="str">
        <f>IF(
    ISERROR('COMMATS-Percentages'!O2),
    CHOOSE(RANDBETWEEN(1, 2), "NotKnown", "Known"),
    IF(
        ISNUMBER('COMMATS-Percentages'!O2),
        IF(
            'COMMATS-Percentages'!O2 &lt; 0.6,
            "NotKnown",
            "Known"
        ),
        'COMMATS-Percentages'!O2
    )
)</f>
        <v>Known</v>
      </c>
      <c r="P2" s="31" t="str">
        <f>IF(
    ISERROR('COMMATS-Percentages'!P2),
    CHOOSE(RANDBETWEEN(1, 2), "NotKnown", "Known"),
    IF(
        ISNUMBER('COMMATS-Percentages'!P2),
        IF(
            'COMMATS-Percentages'!P2 &lt; 0.6,
            "NotKnown",
            "Known"
        ),
        'COMMATS-Percentages'!P2
    )
)</f>
        <v>Known</v>
      </c>
      <c r="Q2" s="31" t="str">
        <f>IF(
    ISERROR('COMMATS-Percentages'!Q2),
    CHOOSE(RANDBETWEEN(1, 2), "NotKnown", "Known"),
    IF(
        ISNUMBER('COMMATS-Percentages'!Q2),
        IF(
            'COMMATS-Percentages'!Q2 &lt; 0.6,
            "NotKnown",
            "Known"
        ),
        'COMMATS-Percentages'!Q2
    )
)</f>
        <v>Known</v>
      </c>
      <c r="R2" s="31" t="str">
        <f>IF(
    ISERROR('COMMATS-Percentages'!R2),
    CHOOSE(RANDBETWEEN(1, 2), "NotKnown", "Known"),
    IF(
        ISNUMBER('COMMATS-Percentages'!R2),
        IF(
            'COMMATS-Percentages'!R2 &lt; 0.6,
            "NotKnown",
            "Known"
        ),
        'COMMATS-Percentages'!R2
    )
)</f>
        <v>Known</v>
      </c>
      <c r="S2" s="31" t="str">
        <f>IF(
    ISERROR('COMMATS-Percentages'!S2),
    CHOOSE(RANDBETWEEN(1, 2), "NotKnown", "Known"),
    IF(
        ISNUMBER('COMMATS-Percentages'!S2),
        IF(
            'COMMATS-Percentages'!S2 &lt; 0.6,
            "NotKnown",
            "Known"
        ),
        'COMMATS-Percentages'!S2
    )
)</f>
        <v>Known</v>
      </c>
      <c r="T2" s="31" t="str">
        <f>IF(
    ISERROR('COMMATS-Percentages'!T2),
    CHOOSE(RANDBETWEEN(1, 2), "NotKnown", "Known"),
    IF(
        ISNUMBER('COMMATS-Percentages'!T2),
        IF(
            'COMMATS-Percentages'!T2 &lt; 0.6,
            "NotKnown",
            "Known"
        ),
        'COMMATS-Percentages'!T2
    )
)</f>
        <v>Known</v>
      </c>
      <c r="U2" s="31" t="str">
        <f>IF(
    ISERROR('COMMATS-Percentages'!U2),
    CHOOSE(RANDBETWEEN(1, 2), "NotKnown", "Known"),
    IF(
        ISNUMBER('COMMATS-Percentages'!U2),
        IF(
            'COMMATS-Percentages'!U2 &lt; 0.6,
            "NotKnown",
            "Known"
        ),
        'COMMATS-Percentages'!U2
    )
)</f>
        <v>Known</v>
      </c>
      <c r="V2" s="31" t="str">
        <f>IF(
    ISERROR('COMMATS-Percentages'!V2),
    CHOOSE(RANDBETWEEN(1, 2), "NotKnown", "Known"),
    IF(
        ISNUMBER('COMMATS-Percentages'!V2),
        IF(
            'COMMATS-Percentages'!V2 &lt; 0.6,
            "NotKnown",
            "Known"
        ),
        'COMMATS-Percentages'!V2
    )
)</f>
        <v>Known</v>
      </c>
      <c r="W2" s="31" t="str">
        <f>IF(
    ISERROR('COMMATS-Percentages'!W2),
    CHOOSE(RANDBETWEEN(1, 2), "NotKnown", "Known"),
    IF(
        ISNUMBER('COMMATS-Percentages'!W2),
        IF(
            'COMMATS-Percentages'!W2 &lt; 0.6,
            "NotKnown",
            "Known"
        ),
        'COMMATS-Percentages'!W2
    )
)</f>
        <v>Known</v>
      </c>
      <c r="X2" s="31" t="str">
        <f>IF(
    ISERROR('COMMATS-Percentages'!X2),
    CHOOSE(RANDBETWEEN(1, 2), "NotKnown", "Known"),
    IF(
        ISNUMBER('COMMATS-Percentages'!X2),
        IF(
            'COMMATS-Percentages'!X2 &lt; 0.6,
            "NotKnown",
            "Known"
        ),
        'COMMATS-Percentages'!X2
    )
)</f>
        <v>Known</v>
      </c>
      <c r="Y2" s="31" t="str">
        <f>IF(
    ISERROR('COMMATS-Percentages'!Y2),
    CHOOSE(RANDBETWEEN(1, 2), "NotKnown", "Known"),
    IF(
        ISNUMBER('COMMATS-Percentages'!Y2),
        IF(
            'COMMATS-Percentages'!Y2 &lt; 0.6,
            "NotKnown",
            "Known"
        ),
        'COMMATS-Percentages'!Y2
    )
)</f>
        <v>Known</v>
      </c>
      <c r="Z2" s="31" t="str">
        <f>IF(
    ISERROR('COMMATS-Percentages'!Z2),
    CHOOSE(RANDBETWEEN(1, 2), "NotKnown", "Known"),
    IF(
        ISNUMBER('COMMATS-Percentages'!Z2),
        IF(
            'COMMATS-Percentages'!Z2 &lt; 0.6,
            "NotKnown",
            "Known"
        ),
        'COMMATS-Percentages'!Z2
    )
)</f>
        <v>Known</v>
      </c>
      <c r="AA2" s="31" t="str">
        <f>IF(
    ISERROR('COMMATS-Percentages'!AA2),
    CHOOSE(RANDBETWEEN(1, 2), "NotKnown", "Known"),
    IF(
        ISNUMBER('COMMATS-Percentages'!AA2),
        IF(
            'COMMATS-Percentages'!AA2 &lt; 0.6,
            "NotKnown",
            "Known"
        ),
        'COMMATS-Percentages'!AA2
    )
)</f>
        <v>Known</v>
      </c>
      <c r="AB2" s="31" t="str">
        <f>IF(
    ISERROR('COMMATS-Percentages'!AB2),
    CHOOSE(RANDBETWEEN(1, 2), "NotKnown", "Known"),
    IF(
        ISNUMBER('COMMATS-Percentages'!AB2),
        IF(
            'COMMATS-Percentages'!AB2 &lt; 0.6,
            "NotKnown",
            "Known"
        ),
        'COMMATS-Percentages'!AB2
    )
)</f>
        <v>Known</v>
      </c>
      <c r="AC2" s="31" t="str">
        <f>IF(
    ISERROR('COMMATS-Percentages'!AC2),
    CHOOSE(RANDBETWEEN(1, 2), "NotKnown", "Known"),
    IF(
        ISNUMBER('COMMATS-Percentages'!AC2),
        IF(
            'COMMATS-Percentages'!AC2 &lt; 0.6,
            "NotKnown",
            "Known"
        ),
        'COMMATS-Percentages'!AC2
    )
)</f>
        <v>Known</v>
      </c>
      <c r="AD2" s="31" t="str">
        <f>IF(
    ISERROR('COMMATS-Percentages'!AD2),
    CHOOSE(RANDBETWEEN(1, 2), "NotKnown", "Known"),
    IF(
        ISNUMBER('COMMATS-Percentages'!AD2),
        IF(
            'COMMATS-Percentages'!AD2 &lt; 0.6,
            "NotKnown",
            "Known"
        ),
        'COMMATS-Percentages'!AD2
    )
)</f>
        <v>Known</v>
      </c>
      <c r="AE2" s="31" t="str">
        <f>IF(
    ISERROR('COMMATS-Percentages'!AE2),
    CHOOSE(RANDBETWEEN(1, 2), "NotKnown", "Known"),
    IF(
        ISNUMBER('COMMATS-Percentages'!AE2),
        IF(
            'COMMATS-Percentages'!AE2 &lt; 0.6,
            "NotKnown",
            "Known"
        ),
        'COMMATS-Percentages'!AE2
    )
)</f>
        <v>Known</v>
      </c>
      <c r="AF2" s="31" t="str">
        <f>IF(
    ISERROR('COMMATS-Percentages'!AF2),
    CHOOSE(RANDBETWEEN(1, 2), "NotKnown", "Known"),
    IF(
        ISNUMBER('COMMATS-Percentages'!AF2),
        IF(
            'COMMATS-Percentages'!AF2 &lt; 0.6,
            "NotKnown",
            "Known"
        ),
        'COMMATS-Percentages'!AF2
    )
)</f>
        <v>Known</v>
      </c>
      <c r="AG2" s="31" t="str">
        <f>IF(
    ISERROR('COMMATS-Percentages'!AG2),
    CHOOSE(RANDBETWEEN(1, 2), "NotKnown", "Known"),
    IF(
        ISNUMBER('COMMATS-Percentages'!AG2),
        IF(
            'COMMATS-Percentages'!AG2 &lt; 0.6,
            "NotKnown",
            "Known"
        ),
        'COMMATS-Percentages'!AG2
    )
)</f>
        <v>Known</v>
      </c>
      <c r="AH2" s="31" t="str">
        <f>IF(
    ISERROR('COMMATS-Percentages'!AH2),
    CHOOSE(RANDBETWEEN(1, 2), "NotKnown", "Known"),
    IF(
        ISNUMBER('COMMATS-Percentages'!AH2),
        IF(
            'COMMATS-Percentages'!AH2 &lt; 0.6,
            "NotKnown",
            "Known"
        ),
        'COMMATS-Percentages'!AH2
    )
)</f>
        <v>Known</v>
      </c>
      <c r="AI2" s="31" t="str">
        <f>IF(
    ISERROR('COMMATS-Percentages'!AI2),
    CHOOSE(RANDBETWEEN(1, 2), "NotKnown", "Known"),
    IF(
        ISNUMBER('COMMATS-Percentages'!AI2),
        IF(
            'COMMATS-Percentages'!AI2 &lt; 0.6,
            "NotKnown",
            "Known"
        ),
        'COMMATS-Percentages'!AI2
    )
)</f>
        <v>Known</v>
      </c>
      <c r="AJ2" s="31" t="str">
        <f>IF(
    ISERROR('COMMATS-Percentages'!AJ2),
    CHOOSE(RANDBETWEEN(1, 2), "NotKnown", "Known"),
    IF(
        ISNUMBER('COMMATS-Percentages'!AJ2),
        IF(
            'COMMATS-Percentages'!AJ2 &lt; 0.6,
            "NotKnown",
            "Known"
        ),
        'COMMATS-Percentages'!AJ2
    )
)</f>
        <v>Known</v>
      </c>
      <c r="AK2" s="31" t="str">
        <f>IF(
    ISERROR('COMMATS-Percentages'!AK2),
    CHOOSE(RANDBETWEEN(1, 2), "NotKnown", "Known"),
    IF(
        ISNUMBER('COMMATS-Percentages'!AK2),
        IF(
            'COMMATS-Percentages'!AK2 &lt; 0.6,
            "NotKnown",
            "Known"
        ),
        'COMMATS-Percentages'!AK2
    )
)</f>
        <v>Known</v>
      </c>
      <c r="AL2" s="31" t="str">
        <f>IF(
    ISERROR('COMMATS-Percentages'!AL2),
    CHOOSE(RANDBETWEEN(1, 2), "NotKnown", "Known"),
    IF(
        ISNUMBER('COMMATS-Percentages'!AL2),
        IF(
            'COMMATS-Percentages'!AL2 &lt; 0.6,
            "NotKnown",
            "Known"
        ),
        'COMMATS-Percentages'!AL2
    )
)</f>
        <v>Known</v>
      </c>
      <c r="AM2" s="31" t="str">
        <f>IF(
    ISERROR('COMMATS-Percentages'!AM2),
    CHOOSE(RANDBETWEEN(1, 2), "NotKnown", "Known"),
    IF(
        ISNUMBER('COMMATS-Percentages'!AM2),
        IF(
            'COMMATS-Percentages'!AM2 &lt; 0.6,
            "NotKnown",
            "Known"
        ),
        'COMMATS-Percentages'!AM2
    )
)</f>
        <v>Known</v>
      </c>
      <c r="AN2" s="31" t="str">
        <f>IF(
    ISERROR('COMMATS-Percentages'!AN2),
    CHOOSE(RANDBETWEEN(1, 2), "NotKnown", "Known"),
    IF(
        ISNUMBER('COMMATS-Percentages'!AN2),
        IF(
            'COMMATS-Percentages'!AN2 &lt; 0.6,
            "NotKnown",
            "Known"
        ),
        'COMMATS-Percentages'!AN2
    )
)</f>
        <v>Known</v>
      </c>
      <c r="AO2" s="31" t="str">
        <f>IF(
    ISERROR('COMMATS-Percentages'!AO2),
    CHOOSE(RANDBETWEEN(1, 2), "NotKnown", "Known"),
    IF(
        ISNUMBER('COMMATS-Percentages'!AO2),
        IF(
            'COMMATS-Percentages'!AO2 &lt; 0.6,
            "NotKnown",
            "Known"
        ),
        'COMMATS-Percentages'!AO2
    )
)</f>
        <v>Known</v>
      </c>
      <c r="AP2" s="31" t="str">
        <f>IF(
    ISERROR('COMMATS-Percentages'!AP2),
    CHOOSE(RANDBETWEEN(1, 2), "NotKnown", "Known"),
    IF(
        ISNUMBER('COMMATS-Percentages'!AP2),
        IF(
            'COMMATS-Percentages'!AP2 &lt; 0.6,
            "NotKnown",
            "Known"
        ),
        'COMMATS-Percentages'!AP2
    )
)</f>
        <v>Known</v>
      </c>
      <c r="AQ2" s="31" t="str">
        <f>IF(
    ISERROR('COMMATS-Percentages'!AQ2),
    CHOOSE(RANDBETWEEN(1, 2), "NotKnown", "Known"),
    IF(
        ISNUMBER('COMMATS-Percentages'!AQ2),
        IF(
            'COMMATS-Percentages'!AQ2 &lt; 0.6,
            "NotKnown",
            "Known"
        ),
        'COMMATS-Percentages'!AQ2
    )
)</f>
        <v>Known</v>
      </c>
      <c r="AR2" s="31" t="str">
        <f>IF(
    ISERROR('COMMATS-Percentages'!AR2),
    CHOOSE(RANDBETWEEN(1, 2), "NotKnown", "Known"),
    IF(
        ISNUMBER('COMMATS-Percentages'!AR2),
        IF(
            'COMMATS-Percentages'!AR2 &lt; 0.6,
            "NotKnown",
            "Known"
        ),
        'COMMATS-Percentages'!AR2
    )
)</f>
        <v>Known</v>
      </c>
      <c r="AS2" s="31" t="str">
        <f>IF(
    ISERROR('COMMATS-Percentages'!AS2),
    CHOOSE(RANDBETWEEN(1, 2), "NotKnown", "Known"),
    IF(
        ISNUMBER('COMMATS-Percentages'!AS2),
        IF(
            'COMMATS-Percentages'!AS2 &lt; 0.6,
            "NotKnown",
            "Known"
        ),
        'COMMATS-Percentages'!AS2
    )
)</f>
        <v>Known</v>
      </c>
      <c r="AT2" s="31" t="str">
        <f>IF(
    ISERROR('COMMATS-Percentages'!AT2),
    CHOOSE(RANDBETWEEN(1, 2), "NotKnown", "Known"),
    IF(
        ISNUMBER('COMMATS-Percentages'!AT2),
        IF(
            'COMMATS-Percentages'!AT2 &lt; 0.6,
            "NotKnown",
            "Known"
        ),
        'COMMATS-Percentages'!AT2
    )
)</f>
        <v>Known</v>
      </c>
      <c r="AU2" s="23"/>
    </row>
    <row r="3">
      <c r="A3" s="46" t="str">
        <f>IF(
    ISERROR('COMMATS-Percentages'!A3),
    CHOOSE(RANDBETWEEN(1, 2), "NotKnown", "Known"),
    IF(
        ISNUMBER('COMMATS-Percentages'!A3),
        IF(
            'COMMATS-Percentages'!A3 &lt; 0.6,
            "NotKnown",
            "Known"
        ),
        'COMMATS-Percentages'!A3
    )
)</f>
        <v>2CM-F</v>
      </c>
      <c r="B3" s="31" t="str">
        <f>IF(
    ISERROR('COMMATS-Percentages'!B3),
    CHOOSE(RANDBETWEEN(1, 2), "NotKnown", "Known"),
    IF(
        ISNUMBER('COMMATS-Percentages'!B3),
        IF(
            'COMMATS-Percentages'!B3 &lt; 0.6,
            "NotKnown",
            "Known"
        ),
        'COMMATS-Percentages'!B3
    )
)</f>
        <v>Known</v>
      </c>
      <c r="C3" s="31" t="str">
        <f>IF(
    ISERROR('COMMATS-Percentages'!C3),
    CHOOSE(RANDBETWEEN(1, 2), "NotKnown", "Known"),
    IF(
        ISNUMBER('COMMATS-Percentages'!C3),
        IF(
            'COMMATS-Percentages'!C3 &lt; 0.6,
            "NotKnown",
            "Known"
        ),
        'COMMATS-Percentages'!C3
    )
)</f>
        <v>Known</v>
      </c>
      <c r="D3" s="31" t="str">
        <f>IF(
    ISERROR('COMMATS-Percentages'!D3),
    CHOOSE(RANDBETWEEN(1, 2), "NotKnown", "Known"),
    IF(
        ISNUMBER('COMMATS-Percentages'!D3),
        IF(
            'COMMATS-Percentages'!D3 &lt; 0.6,
            "NotKnown",
            "Known"
        ),
        'COMMATS-Percentages'!D3
    )
)</f>
        <v>Known</v>
      </c>
      <c r="E3" s="31" t="str">
        <f>IF(
    ISERROR('COMMATS-Percentages'!E3),
    CHOOSE(RANDBETWEEN(1, 2), "NotKnown", "Known"),
    IF(
        ISNUMBER('COMMATS-Percentages'!E3),
        IF(
            'COMMATS-Percentages'!E3 &lt; 0.6,
            "NotKnown",
            "Known"
        ),
        'COMMATS-Percentages'!E3
    )
)</f>
        <v>Known</v>
      </c>
      <c r="F3" s="31" t="str">
        <f>IF(
    ISERROR('COMMATS-Percentages'!F3),
    CHOOSE(RANDBETWEEN(1, 2), "NotKnown", "Known"),
    IF(
        ISNUMBER('COMMATS-Percentages'!F3),
        IF(
            'COMMATS-Percentages'!F3 &lt; 0.6,
            "NotKnown",
            "Known"
        ),
        'COMMATS-Percentages'!F3
    )
)</f>
        <v>Known</v>
      </c>
      <c r="G3" s="31" t="str">
        <f>IF(
    ISERROR('COMMATS-Percentages'!G3),
    CHOOSE(RANDBETWEEN(1, 2), "NotKnown", "Known"),
    IF(
        ISNUMBER('COMMATS-Percentages'!G3),
        IF(
            'COMMATS-Percentages'!G3 &lt; 0.6,
            "NotKnown",
            "Known"
        ),
        'COMMATS-Percentages'!G3
    )
)</f>
        <v>NotKnown</v>
      </c>
      <c r="H3" s="31" t="str">
        <f>IF(
    ISERROR('COMMATS-Percentages'!H3),
    CHOOSE(RANDBETWEEN(1, 2), "NotKnown", "Known"),
    IF(
        ISNUMBER('COMMATS-Percentages'!H3),
        IF(
            'COMMATS-Percentages'!H3 &lt; 0.6,
            "NotKnown",
            "Known"
        ),
        'COMMATS-Percentages'!H3
    )
)</f>
        <v>Known</v>
      </c>
      <c r="I3" s="31" t="str">
        <f>IF(
    ISERROR('COMMATS-Percentages'!I3),
    CHOOSE(RANDBETWEEN(1, 2), "NotKnown", "Known"),
    IF(
        ISNUMBER('COMMATS-Percentages'!I3),
        IF(
            'COMMATS-Percentages'!I3 &lt; 0.6,
            "NotKnown",
            "Known"
        ),
        'COMMATS-Percentages'!I3
    )
)</f>
        <v>NotKnown</v>
      </c>
      <c r="J3" s="31" t="str">
        <f>IF(
    ISERROR('COMMATS-Percentages'!J3),
    CHOOSE(RANDBETWEEN(1, 2), "NotKnown", "Known"),
    IF(
        ISNUMBER('COMMATS-Percentages'!J3),
        IF(
            'COMMATS-Percentages'!J3 &lt; 0.6,
            "NotKnown",
            "Known"
        ),
        'COMMATS-Percentages'!J3
    )
)</f>
        <v>Known</v>
      </c>
      <c r="K3" s="31" t="str">
        <f>IF(
    ISERROR('COMMATS-Percentages'!K3),
    CHOOSE(RANDBETWEEN(1, 2), "NotKnown", "Known"),
    IF(
        ISNUMBER('COMMATS-Percentages'!K3),
        IF(
            'COMMATS-Percentages'!K3 &lt; 0.6,
            "NotKnown",
            "Known"
        ),
        'COMMATS-Percentages'!K3
    )
)</f>
        <v>Known</v>
      </c>
      <c r="L3" s="31" t="str">
        <f>IF(
    ISERROR('COMMATS-Percentages'!L3),
    CHOOSE(RANDBETWEEN(1, 2), "NotKnown", "Known"),
    IF(
        ISNUMBER('COMMATS-Percentages'!L3),
        IF(
            'COMMATS-Percentages'!L3 &lt; 0.6,
            "NotKnown",
            "Known"
        ),
        'COMMATS-Percentages'!L3
    )
)</f>
        <v>Known</v>
      </c>
      <c r="M3" s="31" t="str">
        <f>IF(
    ISERROR('COMMATS-Percentages'!M3),
    CHOOSE(RANDBETWEEN(1, 2), "NotKnown", "Known"),
    IF(
        ISNUMBER('COMMATS-Percentages'!M3),
        IF(
            'COMMATS-Percentages'!M3 &lt; 0.6,
            "NotKnown",
            "Known"
        ),
        'COMMATS-Percentages'!M3
    )
)</f>
        <v>Known</v>
      </c>
      <c r="N3" s="31" t="str">
        <f>IF(
    ISERROR('COMMATS-Percentages'!N3),
    CHOOSE(RANDBETWEEN(1, 2), "NotKnown", "Known"),
    IF(
        ISNUMBER('COMMATS-Percentages'!N3),
        IF(
            'COMMATS-Percentages'!N3 &lt; 0.6,
            "NotKnown",
            "Known"
        ),
        'COMMATS-Percentages'!N3
    )
)</f>
        <v>Known</v>
      </c>
      <c r="O3" s="31" t="str">
        <f>IF(
    ISERROR('COMMATS-Percentages'!O3),
    CHOOSE(RANDBETWEEN(1, 2), "NotKnown", "Known"),
    IF(
        ISNUMBER('COMMATS-Percentages'!O3),
        IF(
            'COMMATS-Percentages'!O3 &lt; 0.6,
            "NotKnown",
            "Known"
        ),
        'COMMATS-Percentages'!O3
    )
)</f>
        <v>Known</v>
      </c>
      <c r="P3" s="31" t="str">
        <f>IF(
    ISERROR('COMMATS-Percentages'!P3),
    CHOOSE(RANDBETWEEN(1, 2), "NotKnown", "Known"),
    IF(
        ISNUMBER('COMMATS-Percentages'!P3),
        IF(
            'COMMATS-Percentages'!P3 &lt; 0.6,
            "NotKnown",
            "Known"
        ),
        'COMMATS-Percentages'!P3
    )
)</f>
        <v>Known</v>
      </c>
      <c r="Q3" s="31" t="str">
        <f>IF(
    ISERROR('COMMATS-Percentages'!Q3),
    CHOOSE(RANDBETWEEN(1, 2), "NotKnown", "Known"),
    IF(
        ISNUMBER('COMMATS-Percentages'!Q3),
        IF(
            'COMMATS-Percentages'!Q3 &lt; 0.6,
            "NotKnown",
            "Known"
        ),
        'COMMATS-Percentages'!Q3
    )
)</f>
        <v>NotKnown</v>
      </c>
      <c r="R3" s="31" t="str">
        <f>IF(
    ISERROR('COMMATS-Percentages'!R3),
    CHOOSE(RANDBETWEEN(1, 2), "NotKnown", "Known"),
    IF(
        ISNUMBER('COMMATS-Percentages'!R3),
        IF(
            'COMMATS-Percentages'!R3 &lt; 0.6,
            "NotKnown",
            "Known"
        ),
        'COMMATS-Percentages'!R3
    )
)</f>
        <v>Known</v>
      </c>
      <c r="S3" s="31" t="str">
        <f>IF(
    ISERROR('COMMATS-Percentages'!S3),
    CHOOSE(RANDBETWEEN(1, 2), "NotKnown", "Known"),
    IF(
        ISNUMBER('COMMATS-Percentages'!S3),
        IF(
            'COMMATS-Percentages'!S3 &lt; 0.6,
            "NotKnown",
            "Known"
        ),
        'COMMATS-Percentages'!S3
    )
)</f>
        <v>Known</v>
      </c>
      <c r="T3" s="31" t="str">
        <f>IF(
    ISERROR('COMMATS-Percentages'!T3),
    CHOOSE(RANDBETWEEN(1, 2), "NotKnown", "Known"),
    IF(
        ISNUMBER('COMMATS-Percentages'!T3),
        IF(
            'COMMATS-Percentages'!T3 &lt; 0.6,
            "NotKnown",
            "Known"
        ),
        'COMMATS-Percentages'!T3
    )
)</f>
        <v>Known</v>
      </c>
      <c r="U3" s="31" t="str">
        <f>IF(
    ISERROR('COMMATS-Percentages'!U3),
    CHOOSE(RANDBETWEEN(1, 2), "NotKnown", "Known"),
    IF(
        ISNUMBER('COMMATS-Percentages'!U3),
        IF(
            'COMMATS-Percentages'!U3 &lt; 0.6,
            "NotKnown",
            "Known"
        ),
        'COMMATS-Percentages'!U3
    )
)</f>
        <v>Known</v>
      </c>
      <c r="V3" s="31" t="str">
        <f>IF(
    ISERROR('COMMATS-Percentages'!V3),
    CHOOSE(RANDBETWEEN(1, 2), "NotKnown", "Known"),
    IF(
        ISNUMBER('COMMATS-Percentages'!V3),
        IF(
            'COMMATS-Percentages'!V3 &lt; 0.6,
            "NotKnown",
            "Known"
        ),
        'COMMATS-Percentages'!V3
    )
)</f>
        <v>Known</v>
      </c>
      <c r="W3" s="31" t="str">
        <f>IF(
    ISERROR('COMMATS-Percentages'!W3),
    CHOOSE(RANDBETWEEN(1, 2), "NotKnown", "Known"),
    IF(
        ISNUMBER('COMMATS-Percentages'!W3),
        IF(
            'COMMATS-Percentages'!W3 &lt; 0.6,
            "NotKnown",
            "Known"
        ),
        'COMMATS-Percentages'!W3
    )
)</f>
        <v>Known</v>
      </c>
      <c r="X3" s="31" t="str">
        <f>IF(
    ISERROR('COMMATS-Percentages'!X3),
    CHOOSE(RANDBETWEEN(1, 2), "NotKnown", "Known"),
    IF(
        ISNUMBER('COMMATS-Percentages'!X3),
        IF(
            'COMMATS-Percentages'!X3 &lt; 0.6,
            "NotKnown",
            "Known"
        ),
        'COMMATS-Percentages'!X3
    )
)</f>
        <v>Known</v>
      </c>
      <c r="Y3" s="31" t="str">
        <f>IF(
    ISERROR('COMMATS-Percentages'!Y3),
    CHOOSE(RANDBETWEEN(1, 2), "NotKnown", "Known"),
    IF(
        ISNUMBER('COMMATS-Percentages'!Y3),
        IF(
            'COMMATS-Percentages'!Y3 &lt; 0.6,
            "NotKnown",
            "Known"
        ),
        'COMMATS-Percentages'!Y3
    )
)</f>
        <v>Known</v>
      </c>
      <c r="Z3" s="31" t="str">
        <f>IF(
    ISERROR('COMMATS-Percentages'!Z3),
    CHOOSE(RANDBETWEEN(1, 2), "NotKnown", "Known"),
    IF(
        ISNUMBER('COMMATS-Percentages'!Z3),
        IF(
            'COMMATS-Percentages'!Z3 &lt; 0.6,
            "NotKnown",
            "Known"
        ),
        'COMMATS-Percentages'!Z3
    )
)</f>
        <v>Known</v>
      </c>
      <c r="AA3" s="31" t="str">
        <f>IF(
    ISERROR('COMMATS-Percentages'!AA3),
    CHOOSE(RANDBETWEEN(1, 2), "NotKnown", "Known"),
    IF(
        ISNUMBER('COMMATS-Percentages'!AA3),
        IF(
            'COMMATS-Percentages'!AA3 &lt; 0.6,
            "NotKnown",
            "Known"
        ),
        'COMMATS-Percentages'!AA3
    )
)</f>
        <v>Known</v>
      </c>
      <c r="AB3" s="31" t="str">
        <f>IF(
    ISERROR('COMMATS-Percentages'!AB3),
    CHOOSE(RANDBETWEEN(1, 2), "NotKnown", "Known"),
    IF(
        ISNUMBER('COMMATS-Percentages'!AB3),
        IF(
            'COMMATS-Percentages'!AB3 &lt; 0.6,
            "NotKnown",
            "Known"
        ),
        'COMMATS-Percentages'!AB3
    )
)</f>
        <v>Known</v>
      </c>
      <c r="AC3" s="31" t="str">
        <f>IF(
    ISERROR('COMMATS-Percentages'!AC3),
    CHOOSE(RANDBETWEEN(1, 2), "NotKnown", "Known"),
    IF(
        ISNUMBER('COMMATS-Percentages'!AC3),
        IF(
            'COMMATS-Percentages'!AC3 &lt; 0.6,
            "NotKnown",
            "Known"
        ),
        'COMMATS-Percentages'!AC3
    )
)</f>
        <v>NotKnown</v>
      </c>
      <c r="AD3" s="31" t="str">
        <f>IF(
    ISERROR('COMMATS-Percentages'!AD3),
    CHOOSE(RANDBETWEEN(1, 2), "NotKnown", "Known"),
    IF(
        ISNUMBER('COMMATS-Percentages'!AD3),
        IF(
            'COMMATS-Percentages'!AD3 &lt; 0.6,
            "NotKnown",
            "Known"
        ),
        'COMMATS-Percentages'!AD3
    )
)</f>
        <v>Known</v>
      </c>
      <c r="AE3" s="31" t="str">
        <f>IF(
    ISERROR('COMMATS-Percentages'!AE3),
    CHOOSE(RANDBETWEEN(1, 2), "NotKnown", "Known"),
    IF(
        ISNUMBER('COMMATS-Percentages'!AE3),
        IF(
            'COMMATS-Percentages'!AE3 &lt; 0.6,
            "NotKnown",
            "Known"
        ),
        'COMMATS-Percentages'!AE3
    )
)</f>
        <v>Known</v>
      </c>
      <c r="AF3" s="31" t="str">
        <f>IF(
    ISERROR('COMMATS-Percentages'!AF3),
    CHOOSE(RANDBETWEEN(1, 2), "NotKnown", "Known"),
    IF(
        ISNUMBER('COMMATS-Percentages'!AF3),
        IF(
            'COMMATS-Percentages'!AF3 &lt; 0.6,
            "NotKnown",
            "Known"
        ),
        'COMMATS-Percentages'!AF3
    )
)</f>
        <v>NotKnown</v>
      </c>
      <c r="AG3" s="31" t="str">
        <f>IF(
    ISERROR('COMMATS-Percentages'!AG3),
    CHOOSE(RANDBETWEEN(1, 2), "NotKnown", "Known"),
    IF(
        ISNUMBER('COMMATS-Percentages'!AG3),
        IF(
            'COMMATS-Percentages'!AG3 &lt; 0.6,
            "NotKnown",
            "Known"
        ),
        'COMMATS-Percentages'!AG3
    )
)</f>
        <v>Known</v>
      </c>
      <c r="AH3" s="31" t="str">
        <f>IF(
    ISERROR('COMMATS-Percentages'!AH3),
    CHOOSE(RANDBETWEEN(1, 2), "NotKnown", "Known"),
    IF(
        ISNUMBER('COMMATS-Percentages'!AH3),
        IF(
            'COMMATS-Percentages'!AH3 &lt; 0.6,
            "NotKnown",
            "Known"
        ),
        'COMMATS-Percentages'!AH3
    )
)</f>
        <v>Known</v>
      </c>
      <c r="AI3" s="31" t="str">
        <f>IF(
    ISERROR('COMMATS-Percentages'!AI3),
    CHOOSE(RANDBETWEEN(1, 2), "NotKnown", "Known"),
    IF(
        ISNUMBER('COMMATS-Percentages'!AI3),
        IF(
            'COMMATS-Percentages'!AI3 &lt; 0.6,
            "NotKnown",
            "Known"
        ),
        'COMMATS-Percentages'!AI3
    )
)</f>
        <v>Known</v>
      </c>
      <c r="AJ3" s="31" t="str">
        <f>IF(
    ISERROR('COMMATS-Percentages'!AJ3),
    CHOOSE(RANDBETWEEN(1, 2), "NotKnown", "Known"),
    IF(
        ISNUMBER('COMMATS-Percentages'!AJ3),
        IF(
            'COMMATS-Percentages'!AJ3 &lt; 0.6,
            "NotKnown",
            "Known"
        ),
        'COMMATS-Percentages'!AJ3
    )
)</f>
        <v>Known</v>
      </c>
      <c r="AK3" s="31" t="str">
        <f>IF(
    ISERROR('COMMATS-Percentages'!AK3),
    CHOOSE(RANDBETWEEN(1, 2), "NotKnown", "Known"),
    IF(
        ISNUMBER('COMMATS-Percentages'!AK3),
        IF(
            'COMMATS-Percentages'!AK3 &lt; 0.6,
            "NotKnown",
            "Known"
        ),
        'COMMATS-Percentages'!AK3
    )
)</f>
        <v>Known</v>
      </c>
      <c r="AL3" s="31" t="str">
        <f>IF(
    ISERROR('COMMATS-Percentages'!AL3),
    CHOOSE(RANDBETWEEN(1, 2), "NotKnown", "Known"),
    IF(
        ISNUMBER('COMMATS-Percentages'!AL3),
        IF(
            'COMMATS-Percentages'!AL3 &lt; 0.6,
            "NotKnown",
            "Known"
        ),
        'COMMATS-Percentages'!AL3
    )
)</f>
        <v>Known</v>
      </c>
      <c r="AM3" s="31" t="str">
        <f>IF(
    ISERROR('COMMATS-Percentages'!AM3),
    CHOOSE(RANDBETWEEN(1, 2), "NotKnown", "Known"),
    IF(
        ISNUMBER('COMMATS-Percentages'!AM3),
        IF(
            'COMMATS-Percentages'!AM3 &lt; 0.6,
            "NotKnown",
            "Known"
        ),
        'COMMATS-Percentages'!AM3
    )
)</f>
        <v>Known</v>
      </c>
      <c r="AN3" s="31" t="str">
        <f>IF(
    ISERROR('COMMATS-Percentages'!AN3),
    CHOOSE(RANDBETWEEN(1, 2), "NotKnown", "Known"),
    IF(
        ISNUMBER('COMMATS-Percentages'!AN3),
        IF(
            'COMMATS-Percentages'!AN3 &lt; 0.6,
            "NotKnown",
            "Known"
        ),
        'COMMATS-Percentages'!AN3
    )
)</f>
        <v>Known</v>
      </c>
      <c r="AO3" s="31" t="str">
        <f>IF(
    ISERROR('COMMATS-Percentages'!AO3),
    CHOOSE(RANDBETWEEN(1, 2), "NotKnown", "Known"),
    IF(
        ISNUMBER('COMMATS-Percentages'!AO3),
        IF(
            'COMMATS-Percentages'!AO3 &lt; 0.6,
            "NotKnown",
            "Known"
        ),
        'COMMATS-Percentages'!AO3
    )
)</f>
        <v>Known</v>
      </c>
      <c r="AP3" s="31" t="str">
        <f>IF(
    ISERROR('COMMATS-Percentages'!AP3),
    CHOOSE(RANDBETWEEN(1, 2), "NotKnown", "Known"),
    IF(
        ISNUMBER('COMMATS-Percentages'!AP3),
        IF(
            'COMMATS-Percentages'!AP3 &lt; 0.6,
            "NotKnown",
            "Known"
        ),
        'COMMATS-Percentages'!AP3
    )
)</f>
        <v>Known</v>
      </c>
      <c r="AQ3" s="31" t="str">
        <f>IF(
    ISERROR('COMMATS-Percentages'!AQ3),
    CHOOSE(RANDBETWEEN(1, 2), "NotKnown", "Known"),
    IF(
        ISNUMBER('COMMATS-Percentages'!AQ3),
        IF(
            'COMMATS-Percentages'!AQ3 &lt; 0.6,
            "NotKnown",
            "Known"
        ),
        'COMMATS-Percentages'!AQ3
    )
)</f>
        <v>Known</v>
      </c>
      <c r="AR3" s="31" t="str">
        <f>IF(
    ISERROR('COMMATS-Percentages'!AR3),
    CHOOSE(RANDBETWEEN(1, 2), "NotKnown", "Known"),
    IF(
        ISNUMBER('COMMATS-Percentages'!AR3),
        IF(
            'COMMATS-Percentages'!AR3 &lt; 0.6,
            "NotKnown",
            "Known"
        ),
        'COMMATS-Percentages'!AR3
    )
)</f>
        <v>Known</v>
      </c>
      <c r="AS3" s="31" t="str">
        <f>IF(
    ISERROR('COMMATS-Percentages'!AS3),
    CHOOSE(RANDBETWEEN(1, 2), "NotKnown", "Known"),
    IF(
        ISNUMBER('COMMATS-Percentages'!AS3),
        IF(
            'COMMATS-Percentages'!AS3 &lt; 0.6,
            "NotKnown",
            "Known"
        ),
        'COMMATS-Percentages'!AS3
    )
)</f>
        <v>Known</v>
      </c>
      <c r="AT3" s="31" t="str">
        <f>IF(
    ISERROR('COMMATS-Percentages'!AT3),
    CHOOSE(RANDBETWEEN(1, 2), "NotKnown", "Known"),
    IF(
        ISNUMBER('COMMATS-Percentages'!AT3),
        IF(
            'COMMATS-Percentages'!AT3 &lt; 0.6,
            "NotKnown",
            "Known"
        ),
        'COMMATS-Percentages'!AT3
    )
)</f>
        <v>Known</v>
      </c>
      <c r="AU3" s="23"/>
    </row>
    <row r="4">
      <c r="A4" s="46" t="str">
        <f>IF(
    ISERROR('COMMATS-Percentages'!A4),
    CHOOSE(RANDBETWEEN(1, 2), "NotKnown", "Known"),
    IF(
        ISNUMBER('COMMATS-Percentages'!A4),
        IF(
            'COMMATS-Percentages'!A4 &lt; 0.6,
            "NotKnown",
            "Known"
        ),
        'COMMATS-Percentages'!A4
    )
)</f>
        <v>3CM-F</v>
      </c>
      <c r="B4" s="31" t="str">
        <f>IF(
    ISERROR('COMMATS-Percentages'!B4),
    CHOOSE(RANDBETWEEN(1, 2), "NotKnown", "Known"),
    IF(
        ISNUMBER('COMMATS-Percentages'!B4),
        IF(
            'COMMATS-Percentages'!B4 &lt; 0.6,
            "NotKnown",
            "Known"
        ),
        'COMMATS-Percentages'!B4
    )
)</f>
        <v>Known</v>
      </c>
      <c r="C4" s="31" t="str">
        <f>IF(
    ISERROR('COMMATS-Percentages'!C4),
    CHOOSE(RANDBETWEEN(1, 2), "NotKnown", "Known"),
    IF(
        ISNUMBER('COMMATS-Percentages'!C4),
        IF(
            'COMMATS-Percentages'!C4 &lt; 0.6,
            "NotKnown",
            "Known"
        ),
        'COMMATS-Percentages'!C4
    )
)</f>
        <v>Known</v>
      </c>
      <c r="D4" s="31" t="str">
        <f>IF(
    ISERROR('COMMATS-Percentages'!D4),
    CHOOSE(RANDBETWEEN(1, 2), "NotKnown", "Known"),
    IF(
        ISNUMBER('COMMATS-Percentages'!D4),
        IF(
            'COMMATS-Percentages'!D4 &lt; 0.6,
            "NotKnown",
            "Known"
        ),
        'COMMATS-Percentages'!D4
    )
)</f>
        <v>Known</v>
      </c>
      <c r="E4" s="31" t="str">
        <f>IF(
    ISERROR('COMMATS-Percentages'!E4),
    CHOOSE(RANDBETWEEN(1, 2), "NotKnown", "Known"),
    IF(
        ISNUMBER('COMMATS-Percentages'!E4),
        IF(
            'COMMATS-Percentages'!E4 &lt; 0.6,
            "NotKnown",
            "Known"
        ),
        'COMMATS-Percentages'!E4
    )
)</f>
        <v>Known</v>
      </c>
      <c r="F4" s="31" t="str">
        <f>IF(
    ISERROR('COMMATS-Percentages'!F4),
    CHOOSE(RANDBETWEEN(1, 2), "NotKnown", "Known"),
    IF(
        ISNUMBER('COMMATS-Percentages'!F4),
        IF(
            'COMMATS-Percentages'!F4 &lt; 0.6,
            "NotKnown",
            "Known"
        ),
        'COMMATS-Percentages'!F4
    )
)</f>
        <v>Known</v>
      </c>
      <c r="G4" s="31" t="str">
        <f>IF(
    ISERROR('COMMATS-Percentages'!G4),
    CHOOSE(RANDBETWEEN(1, 2), "NotKnown", "Known"),
    IF(
        ISNUMBER('COMMATS-Percentages'!G4),
        IF(
            'COMMATS-Percentages'!G4 &lt; 0.6,
            "NotKnown",
            "Known"
        ),
        'COMMATS-Percentages'!G4
    )
)</f>
        <v>Known</v>
      </c>
      <c r="H4" s="31" t="str">
        <f>IF(
    ISERROR('COMMATS-Percentages'!H4),
    CHOOSE(RANDBETWEEN(1, 2), "NotKnown", "Known"),
    IF(
        ISNUMBER('COMMATS-Percentages'!H4),
        IF(
            'COMMATS-Percentages'!H4 &lt; 0.6,
            "NotKnown",
            "Known"
        ),
        'COMMATS-Percentages'!H4
    )
)</f>
        <v>Known</v>
      </c>
      <c r="I4" s="31" t="str">
        <f>IF(
    ISERROR('COMMATS-Percentages'!I4),
    CHOOSE(RANDBETWEEN(1, 2), "NotKnown", "Known"),
    IF(
        ISNUMBER('COMMATS-Percentages'!I4),
        IF(
            'COMMATS-Percentages'!I4 &lt; 0.6,
            "NotKnown",
            "Known"
        ),
        'COMMATS-Percentages'!I4
    )
)</f>
        <v>NotKnown</v>
      </c>
      <c r="J4" s="31" t="str">
        <f>IF(
    ISERROR('COMMATS-Percentages'!J4),
    CHOOSE(RANDBETWEEN(1, 2), "NotKnown", "Known"),
    IF(
        ISNUMBER('COMMATS-Percentages'!J4),
        IF(
            'COMMATS-Percentages'!J4 &lt; 0.6,
            "NotKnown",
            "Known"
        ),
        'COMMATS-Percentages'!J4
    )
)</f>
        <v>Known</v>
      </c>
      <c r="K4" s="31" t="str">
        <f>IF(
    ISERROR('COMMATS-Percentages'!K4),
    CHOOSE(RANDBETWEEN(1, 2), "NotKnown", "Known"),
    IF(
        ISNUMBER('COMMATS-Percentages'!K4),
        IF(
            'COMMATS-Percentages'!K4 &lt; 0.6,
            "NotKnown",
            "Known"
        ),
        'COMMATS-Percentages'!K4
    )
)</f>
        <v>NotKnown</v>
      </c>
      <c r="L4" s="31" t="str">
        <f>IF(
    ISERROR('COMMATS-Percentages'!L4),
    CHOOSE(RANDBETWEEN(1, 2), "NotKnown", "Known"),
    IF(
        ISNUMBER('COMMATS-Percentages'!L4),
        IF(
            'COMMATS-Percentages'!L4 &lt; 0.6,
            "NotKnown",
            "Known"
        ),
        'COMMATS-Percentages'!L4
    )
)</f>
        <v>Known</v>
      </c>
      <c r="M4" s="31" t="str">
        <f>IF(
    ISERROR('COMMATS-Percentages'!M4),
    CHOOSE(RANDBETWEEN(1, 2), "NotKnown", "Known"),
    IF(
        ISNUMBER('COMMATS-Percentages'!M4),
        IF(
            'COMMATS-Percentages'!M4 &lt; 0.6,
            "NotKnown",
            "Known"
        ),
        'COMMATS-Percentages'!M4
    )
)</f>
        <v>Known</v>
      </c>
      <c r="N4" s="31" t="str">
        <f>IF(
    ISERROR('COMMATS-Percentages'!N4),
    CHOOSE(RANDBETWEEN(1, 2), "NotKnown", "Known"),
    IF(
        ISNUMBER('COMMATS-Percentages'!N4),
        IF(
            'COMMATS-Percentages'!N4 &lt; 0.6,
            "NotKnown",
            "Known"
        ),
        'COMMATS-Percentages'!N4
    )
)</f>
        <v>Known</v>
      </c>
      <c r="O4" s="31" t="str">
        <f>IF(
    ISERROR('COMMATS-Percentages'!O4),
    CHOOSE(RANDBETWEEN(1, 2), "NotKnown", "Known"),
    IF(
        ISNUMBER('COMMATS-Percentages'!O4),
        IF(
            'COMMATS-Percentages'!O4 &lt; 0.6,
            "NotKnown",
            "Known"
        ),
        'COMMATS-Percentages'!O4
    )
)</f>
        <v>Known</v>
      </c>
      <c r="P4" s="31" t="str">
        <f>IF(
    ISERROR('COMMATS-Percentages'!P4),
    CHOOSE(RANDBETWEEN(1, 2), "NotKnown", "Known"),
    IF(
        ISNUMBER('COMMATS-Percentages'!P4),
        IF(
            'COMMATS-Percentages'!P4 &lt; 0.6,
            "NotKnown",
            "Known"
        ),
        'COMMATS-Percentages'!P4
    )
)</f>
        <v>Known</v>
      </c>
      <c r="Q4" s="31" t="str">
        <f>IF(
    ISERROR('COMMATS-Percentages'!Q4),
    CHOOSE(RANDBETWEEN(1, 2), "NotKnown", "Known"),
    IF(
        ISNUMBER('COMMATS-Percentages'!Q4),
        IF(
            'COMMATS-Percentages'!Q4 &lt; 0.6,
            "NotKnown",
            "Known"
        ),
        'COMMATS-Percentages'!Q4
    )
)</f>
        <v>NotKnown</v>
      </c>
      <c r="R4" s="31" t="str">
        <f>IF(
    ISERROR('COMMATS-Percentages'!R4),
    CHOOSE(RANDBETWEEN(1, 2), "NotKnown", "Known"),
    IF(
        ISNUMBER('COMMATS-Percentages'!R4),
        IF(
            'COMMATS-Percentages'!R4 &lt; 0.6,
            "NotKnown",
            "Known"
        ),
        'COMMATS-Percentages'!R4
    )
)</f>
        <v>NotKnown</v>
      </c>
      <c r="S4" s="31" t="str">
        <f>IF(
    ISERROR('COMMATS-Percentages'!S4),
    CHOOSE(RANDBETWEEN(1, 2), "NotKnown", "Known"),
    IF(
        ISNUMBER('COMMATS-Percentages'!S4),
        IF(
            'COMMATS-Percentages'!S4 &lt; 0.6,
            "NotKnown",
            "Known"
        ),
        'COMMATS-Percentages'!S4
    )
)</f>
        <v>Known</v>
      </c>
      <c r="T4" s="31" t="str">
        <f>IF(
    ISERROR('COMMATS-Percentages'!T4),
    CHOOSE(RANDBETWEEN(1, 2), "NotKnown", "Known"),
    IF(
        ISNUMBER('COMMATS-Percentages'!T4),
        IF(
            'COMMATS-Percentages'!T4 &lt; 0.6,
            "NotKnown",
            "Known"
        ),
        'COMMATS-Percentages'!T4
    )
)</f>
        <v>Known</v>
      </c>
      <c r="U4" s="31" t="str">
        <f>IF(
    ISERROR('COMMATS-Percentages'!U4),
    CHOOSE(RANDBETWEEN(1, 2), "NotKnown", "Known"),
    IF(
        ISNUMBER('COMMATS-Percentages'!U4),
        IF(
            'COMMATS-Percentages'!U4 &lt; 0.6,
            "NotKnown",
            "Known"
        ),
        'COMMATS-Percentages'!U4
    )
)</f>
        <v>Known</v>
      </c>
      <c r="V4" s="31" t="str">
        <f>IF(
    ISERROR('COMMATS-Percentages'!V4),
    CHOOSE(RANDBETWEEN(1, 2), "NotKnown", "Known"),
    IF(
        ISNUMBER('COMMATS-Percentages'!V4),
        IF(
            'COMMATS-Percentages'!V4 &lt; 0.6,
            "NotKnown",
            "Known"
        ),
        'COMMATS-Percentages'!V4
    )
)</f>
        <v>Known</v>
      </c>
      <c r="W4" s="31" t="str">
        <f>IF(
    ISERROR('COMMATS-Percentages'!W4),
    CHOOSE(RANDBETWEEN(1, 2), "NotKnown", "Known"),
    IF(
        ISNUMBER('COMMATS-Percentages'!W4),
        IF(
            'COMMATS-Percentages'!W4 &lt; 0.6,
            "NotKnown",
            "Known"
        ),
        'COMMATS-Percentages'!W4
    )
)</f>
        <v>Known</v>
      </c>
      <c r="X4" s="31" t="str">
        <f>IF(
    ISERROR('COMMATS-Percentages'!X4),
    CHOOSE(RANDBETWEEN(1, 2), "NotKnown", "Known"),
    IF(
        ISNUMBER('COMMATS-Percentages'!X4),
        IF(
            'COMMATS-Percentages'!X4 &lt; 0.6,
            "NotKnown",
            "Known"
        ),
        'COMMATS-Percentages'!X4
    )
)</f>
        <v>Known</v>
      </c>
      <c r="Y4" s="31" t="str">
        <f>IF(
    ISERROR('COMMATS-Percentages'!Y4),
    CHOOSE(RANDBETWEEN(1, 2), "NotKnown", "Known"),
    IF(
        ISNUMBER('COMMATS-Percentages'!Y4),
        IF(
            'COMMATS-Percentages'!Y4 &lt; 0.6,
            "NotKnown",
            "Known"
        ),
        'COMMATS-Percentages'!Y4
    )
)</f>
        <v>NotKnown</v>
      </c>
      <c r="Z4" s="31" t="str">
        <f>IF(
    ISERROR('COMMATS-Percentages'!Z4),
    CHOOSE(RANDBETWEEN(1, 2), "NotKnown", "Known"),
    IF(
        ISNUMBER('COMMATS-Percentages'!Z4),
        IF(
            'COMMATS-Percentages'!Z4 &lt; 0.6,
            "NotKnown",
            "Known"
        ),
        'COMMATS-Percentages'!Z4
    )
)</f>
        <v>NotKnown</v>
      </c>
      <c r="AA4" s="31" t="str">
        <f>IF(
    ISERROR('COMMATS-Percentages'!AA4),
    CHOOSE(RANDBETWEEN(1, 2), "NotKnown", "Known"),
    IF(
        ISNUMBER('COMMATS-Percentages'!AA4),
        IF(
            'COMMATS-Percentages'!AA4 &lt; 0.6,
            "NotKnown",
            "Known"
        ),
        'COMMATS-Percentages'!AA4
    )
)</f>
        <v>Known</v>
      </c>
      <c r="AB4" s="31" t="str">
        <f>IF(
    ISERROR('COMMATS-Percentages'!AB4),
    CHOOSE(RANDBETWEEN(1, 2), "NotKnown", "Known"),
    IF(
        ISNUMBER('COMMATS-Percentages'!AB4),
        IF(
            'COMMATS-Percentages'!AB4 &lt; 0.6,
            "NotKnown",
            "Known"
        ),
        'COMMATS-Percentages'!AB4
    )
)</f>
        <v>NotKnown</v>
      </c>
      <c r="AC4" s="31" t="str">
        <f>IF(
    ISERROR('COMMATS-Percentages'!AC4),
    CHOOSE(RANDBETWEEN(1, 2), "NotKnown", "Known"),
    IF(
        ISNUMBER('COMMATS-Percentages'!AC4),
        IF(
            'COMMATS-Percentages'!AC4 &lt; 0.6,
            "NotKnown",
            "Known"
        ),
        'COMMATS-Percentages'!AC4
    )
)</f>
        <v>Known</v>
      </c>
      <c r="AD4" s="31" t="str">
        <f>IF(
    ISERROR('COMMATS-Percentages'!AD4),
    CHOOSE(RANDBETWEEN(1, 2), "NotKnown", "Known"),
    IF(
        ISNUMBER('COMMATS-Percentages'!AD4),
        IF(
            'COMMATS-Percentages'!AD4 &lt; 0.6,
            "NotKnown",
            "Known"
        ),
        'COMMATS-Percentages'!AD4
    )
)</f>
        <v>NotKnown</v>
      </c>
      <c r="AE4" s="31" t="str">
        <f>IF(
    ISERROR('COMMATS-Percentages'!AE4),
    CHOOSE(RANDBETWEEN(1, 2), "NotKnown", "Known"),
    IF(
        ISNUMBER('COMMATS-Percentages'!AE4),
        IF(
            'COMMATS-Percentages'!AE4 &lt; 0.6,
            "NotKnown",
            "Known"
        ),
        'COMMATS-Percentages'!AE4
    )
)</f>
        <v>Known</v>
      </c>
      <c r="AF4" s="31" t="str">
        <f>IF(
    ISERROR('COMMATS-Percentages'!AF4),
    CHOOSE(RANDBETWEEN(1, 2), "NotKnown", "Known"),
    IF(
        ISNUMBER('COMMATS-Percentages'!AF4),
        IF(
            'COMMATS-Percentages'!AF4 &lt; 0.6,
            "NotKnown",
            "Known"
        ),
        'COMMATS-Percentages'!AF4
    )
)</f>
        <v>NotKnown</v>
      </c>
      <c r="AG4" s="31" t="str">
        <f>IF(
    ISERROR('COMMATS-Percentages'!AG4),
    CHOOSE(RANDBETWEEN(1, 2), "NotKnown", "Known"),
    IF(
        ISNUMBER('COMMATS-Percentages'!AG4),
        IF(
            'COMMATS-Percentages'!AG4 &lt; 0.6,
            "NotKnown",
            "Known"
        ),
        'COMMATS-Percentages'!AG4
    )
)</f>
        <v>Known</v>
      </c>
      <c r="AH4" s="31" t="str">
        <f>IF(
    ISERROR('COMMATS-Percentages'!AH4),
    CHOOSE(RANDBETWEEN(1, 2), "NotKnown", "Known"),
    IF(
        ISNUMBER('COMMATS-Percentages'!AH4),
        IF(
            'COMMATS-Percentages'!AH4 &lt; 0.6,
            "NotKnown",
            "Known"
        ),
        'COMMATS-Percentages'!AH4
    )
)</f>
        <v>Known</v>
      </c>
      <c r="AI4" s="31" t="str">
        <f>IF(
    ISERROR('COMMATS-Percentages'!AI4),
    CHOOSE(RANDBETWEEN(1, 2), "NotKnown", "Known"),
    IF(
        ISNUMBER('COMMATS-Percentages'!AI4),
        IF(
            'COMMATS-Percentages'!AI4 &lt; 0.6,
            "NotKnown",
            "Known"
        ),
        'COMMATS-Percentages'!AI4
    )
)</f>
        <v>Known</v>
      </c>
      <c r="AJ4" s="31" t="str">
        <f>IF(
    ISERROR('COMMATS-Percentages'!AJ4),
    CHOOSE(RANDBETWEEN(1, 2), "NotKnown", "Known"),
    IF(
        ISNUMBER('COMMATS-Percentages'!AJ4),
        IF(
            'COMMATS-Percentages'!AJ4 &lt; 0.6,
            "NotKnown",
            "Known"
        ),
        'COMMATS-Percentages'!AJ4
    )
)</f>
        <v>Known</v>
      </c>
      <c r="AK4" s="31" t="str">
        <f>IF(
    ISERROR('COMMATS-Percentages'!AK4),
    CHOOSE(RANDBETWEEN(1, 2), "NotKnown", "Known"),
    IF(
        ISNUMBER('COMMATS-Percentages'!AK4),
        IF(
            'COMMATS-Percentages'!AK4 &lt; 0.6,
            "NotKnown",
            "Known"
        ),
        'COMMATS-Percentages'!AK4
    )
)</f>
        <v>Known</v>
      </c>
      <c r="AL4" s="31" t="str">
        <f>IF(
    ISERROR('COMMATS-Percentages'!AL4),
    CHOOSE(RANDBETWEEN(1, 2), "NotKnown", "Known"),
    IF(
        ISNUMBER('COMMATS-Percentages'!AL4),
        IF(
            'COMMATS-Percentages'!AL4 &lt; 0.6,
            "NotKnown",
            "Known"
        ),
        'COMMATS-Percentages'!AL4
    )
)</f>
        <v>Known</v>
      </c>
      <c r="AM4" s="31" t="str">
        <f>IF(
    ISERROR('COMMATS-Percentages'!AM4),
    CHOOSE(RANDBETWEEN(1, 2), "NotKnown", "Known"),
    IF(
        ISNUMBER('COMMATS-Percentages'!AM4),
        IF(
            'COMMATS-Percentages'!AM4 &lt; 0.6,
            "NotKnown",
            "Known"
        ),
        'COMMATS-Percentages'!AM4
    )
)</f>
        <v>Known</v>
      </c>
      <c r="AN4" s="31" t="str">
        <f>IF(
    ISERROR('COMMATS-Percentages'!AN4),
    CHOOSE(RANDBETWEEN(1, 2), "NotKnown", "Known"),
    IF(
        ISNUMBER('COMMATS-Percentages'!AN4),
        IF(
            'COMMATS-Percentages'!AN4 &lt; 0.6,
            "NotKnown",
            "Known"
        ),
        'COMMATS-Percentages'!AN4
    )
)</f>
        <v>NotKnown</v>
      </c>
      <c r="AO4" s="31" t="str">
        <f>IF(
    ISERROR('COMMATS-Percentages'!AO4),
    CHOOSE(RANDBETWEEN(1, 2), "NotKnown", "Known"),
    IF(
        ISNUMBER('COMMATS-Percentages'!AO4),
        IF(
            'COMMATS-Percentages'!AO4 &lt; 0.6,
            "NotKnown",
            "Known"
        ),
        'COMMATS-Percentages'!AO4
    )
)</f>
        <v>Known</v>
      </c>
      <c r="AP4" s="31" t="str">
        <f>IF(
    ISERROR('COMMATS-Percentages'!AP4),
    CHOOSE(RANDBETWEEN(1, 2), "NotKnown", "Known"),
    IF(
        ISNUMBER('COMMATS-Percentages'!AP4),
        IF(
            'COMMATS-Percentages'!AP4 &lt; 0.6,
            "NotKnown",
            "Known"
        ),
        'COMMATS-Percentages'!AP4
    )
)</f>
        <v>NotKnown</v>
      </c>
      <c r="AQ4" s="31" t="str">
        <f>IF(
    ISERROR('COMMATS-Percentages'!AQ4),
    CHOOSE(RANDBETWEEN(1, 2), "NotKnown", "Known"),
    IF(
        ISNUMBER('COMMATS-Percentages'!AQ4),
        IF(
            'COMMATS-Percentages'!AQ4 &lt; 0.6,
            "NotKnown",
            "Known"
        ),
        'COMMATS-Percentages'!AQ4
    )
)</f>
        <v>Known</v>
      </c>
      <c r="AR4" s="31" t="str">
        <f>IF(
    ISERROR('COMMATS-Percentages'!AR4),
    CHOOSE(RANDBETWEEN(1, 2), "NotKnown", "Known"),
    IF(
        ISNUMBER('COMMATS-Percentages'!AR4),
        IF(
            'COMMATS-Percentages'!AR4 &lt; 0.6,
            "NotKnown",
            "Known"
        ),
        'COMMATS-Percentages'!AR4
    )
)</f>
        <v>Known</v>
      </c>
      <c r="AS4" s="31" t="str">
        <f>IF(
    ISERROR('COMMATS-Percentages'!AS4),
    CHOOSE(RANDBETWEEN(1, 2), "NotKnown", "Known"),
    IF(
        ISNUMBER('COMMATS-Percentages'!AS4),
        IF(
            'COMMATS-Percentages'!AS4 &lt; 0.6,
            "NotKnown",
            "Known"
        ),
        'COMMATS-Percentages'!AS4
    )
)</f>
        <v>Known</v>
      </c>
      <c r="AT4" s="31" t="str">
        <f>IF(
    ISERROR('COMMATS-Percentages'!AT4),
    CHOOSE(RANDBETWEEN(1, 2), "NotKnown", "Known"),
    IF(
        ISNUMBER('COMMATS-Percentages'!AT4),
        IF(
            'COMMATS-Percentages'!AT4 &lt; 0.6,
            "NotKnown",
            "Known"
        ),
        'COMMATS-Percentages'!AT4
    )
)</f>
        <v>Known</v>
      </c>
      <c r="AU4" s="23"/>
    </row>
    <row r="5">
      <c r="A5" s="46" t="str">
        <f>IF(
    ISERROR('COMMATS-Percentages'!A5),
    CHOOSE(RANDBETWEEN(1, 2), "NotKnown", "Known"),
    IF(
        ISNUMBER('COMMATS-Percentages'!A5),
        IF(
            'COMMATS-Percentages'!A5 &lt; 0.6,
            "NotKnown",
            "Known"
        ),
        'COMMATS-Percentages'!A5
    )
)</f>
        <v>4CM-F</v>
      </c>
      <c r="B5" s="31" t="str">
        <f>IF(
    ISERROR('COMMATS-Percentages'!B5),
    CHOOSE(RANDBETWEEN(1, 2), "NotKnown", "Known"),
    IF(
        ISNUMBER('COMMATS-Percentages'!B5),
        IF(
            'COMMATS-Percentages'!B5 &lt; 0.6,
            "NotKnown",
            "Known"
        ),
        'COMMATS-Percentages'!B5
    )
)</f>
        <v>Known</v>
      </c>
      <c r="C5" s="31" t="str">
        <f>IF(
    ISERROR('COMMATS-Percentages'!C5),
    CHOOSE(RANDBETWEEN(1, 2), "NotKnown", "Known"),
    IF(
        ISNUMBER('COMMATS-Percentages'!C5),
        IF(
            'COMMATS-Percentages'!C5 &lt; 0.6,
            "NotKnown",
            "Known"
        ),
        'COMMATS-Percentages'!C5
    )
)</f>
        <v>Known</v>
      </c>
      <c r="D5" s="31" t="str">
        <f>IF(
    ISERROR('COMMATS-Percentages'!D5),
    CHOOSE(RANDBETWEEN(1, 2), "NotKnown", "Known"),
    IF(
        ISNUMBER('COMMATS-Percentages'!D5),
        IF(
            'COMMATS-Percentages'!D5 &lt; 0.6,
            "NotKnown",
            "Known"
        ),
        'COMMATS-Percentages'!D5
    )
)</f>
        <v>Known</v>
      </c>
      <c r="E5" s="31" t="str">
        <f>IF(
    ISERROR('COMMATS-Percentages'!E5),
    CHOOSE(RANDBETWEEN(1, 2), "NotKnown", "Known"),
    IF(
        ISNUMBER('COMMATS-Percentages'!E5),
        IF(
            'COMMATS-Percentages'!E5 &lt; 0.6,
            "NotKnown",
            "Known"
        ),
        'COMMATS-Percentages'!E5
    )
)</f>
        <v>Known</v>
      </c>
      <c r="F5" s="31" t="str">
        <f>IF(
    ISERROR('COMMATS-Percentages'!F5),
    CHOOSE(RANDBETWEEN(1, 2), "NotKnown", "Known"),
    IF(
        ISNUMBER('COMMATS-Percentages'!F5),
        IF(
            'COMMATS-Percentages'!F5 &lt; 0.6,
            "NotKnown",
            "Known"
        ),
        'COMMATS-Percentages'!F5
    )
)</f>
        <v>Known</v>
      </c>
      <c r="G5" s="31" t="str">
        <f>IF(
    ISERROR('COMMATS-Percentages'!G5),
    CHOOSE(RANDBETWEEN(1, 2), "NotKnown", "Known"),
    IF(
        ISNUMBER('COMMATS-Percentages'!G5),
        IF(
            'COMMATS-Percentages'!G5 &lt; 0.6,
            "NotKnown",
            "Known"
        ),
        'COMMATS-Percentages'!G5
    )
)</f>
        <v>NotKnown</v>
      </c>
      <c r="H5" s="31" t="str">
        <f>IF(
    ISERROR('COMMATS-Percentages'!H5),
    CHOOSE(RANDBETWEEN(1, 2), "NotKnown", "Known"),
    IF(
        ISNUMBER('COMMATS-Percentages'!H5),
        IF(
            'COMMATS-Percentages'!H5 &lt; 0.6,
            "NotKnown",
            "Known"
        ),
        'COMMATS-Percentages'!H5
    )
)</f>
        <v>Known</v>
      </c>
      <c r="I5" s="31" t="str">
        <f>IF(
    ISERROR('COMMATS-Percentages'!I5),
    CHOOSE(RANDBETWEEN(1, 2), "NotKnown", "Known"),
    IF(
        ISNUMBER('COMMATS-Percentages'!I5),
        IF(
            'COMMATS-Percentages'!I5 &lt; 0.6,
            "NotKnown",
            "Known"
        ),
        'COMMATS-Percentages'!I5
    )
)</f>
        <v>Known</v>
      </c>
      <c r="J5" s="31" t="str">
        <f>IF(
    ISERROR('COMMATS-Percentages'!J5),
    CHOOSE(RANDBETWEEN(1, 2), "NotKnown", "Known"),
    IF(
        ISNUMBER('COMMATS-Percentages'!J5),
        IF(
            'COMMATS-Percentages'!J5 &lt; 0.6,
            "NotKnown",
            "Known"
        ),
        'COMMATS-Percentages'!J5
    )
)</f>
        <v>Known</v>
      </c>
      <c r="K5" s="31" t="str">
        <f>IF(
    ISERROR('COMMATS-Percentages'!K5),
    CHOOSE(RANDBETWEEN(1, 2), "NotKnown", "Known"),
    IF(
        ISNUMBER('COMMATS-Percentages'!K5),
        IF(
            'COMMATS-Percentages'!K5 &lt; 0.6,
            "NotKnown",
            "Known"
        ),
        'COMMATS-Percentages'!K5
    )
)</f>
        <v>Known</v>
      </c>
      <c r="L5" s="31" t="str">
        <f>IF(
    ISERROR('COMMATS-Percentages'!L5),
    CHOOSE(RANDBETWEEN(1, 2), "NotKnown", "Known"),
    IF(
        ISNUMBER('COMMATS-Percentages'!L5),
        IF(
            'COMMATS-Percentages'!L5 &lt; 0.6,
            "NotKnown",
            "Known"
        ),
        'COMMATS-Percentages'!L5
    )
)</f>
        <v>Known</v>
      </c>
      <c r="M5" s="31" t="str">
        <f>IF(
    ISERROR('COMMATS-Percentages'!M5),
    CHOOSE(RANDBETWEEN(1, 2), "NotKnown", "Known"),
    IF(
        ISNUMBER('COMMATS-Percentages'!M5),
        IF(
            'COMMATS-Percentages'!M5 &lt; 0.6,
            "NotKnown",
            "Known"
        ),
        'COMMATS-Percentages'!M5
    )
)</f>
        <v>Known</v>
      </c>
      <c r="N5" s="31" t="str">
        <f>IF(
    ISERROR('COMMATS-Percentages'!N5),
    CHOOSE(RANDBETWEEN(1, 2), "NotKnown", "Known"),
    IF(
        ISNUMBER('COMMATS-Percentages'!N5),
        IF(
            'COMMATS-Percentages'!N5 &lt; 0.6,
            "NotKnown",
            "Known"
        ),
        'COMMATS-Percentages'!N5
    )
)</f>
        <v>Known</v>
      </c>
      <c r="O5" s="31" t="str">
        <f>IF(
    ISERROR('COMMATS-Percentages'!O5),
    CHOOSE(RANDBETWEEN(1, 2), "NotKnown", "Known"),
    IF(
        ISNUMBER('COMMATS-Percentages'!O5),
        IF(
            'COMMATS-Percentages'!O5 &lt; 0.6,
            "NotKnown",
            "Known"
        ),
        'COMMATS-Percentages'!O5
    )
)</f>
        <v>Known</v>
      </c>
      <c r="P5" s="31" t="str">
        <f>IF(
    ISERROR('COMMATS-Percentages'!P5),
    CHOOSE(RANDBETWEEN(1, 2), "NotKnown", "Known"),
    IF(
        ISNUMBER('COMMATS-Percentages'!P5),
        IF(
            'COMMATS-Percentages'!P5 &lt; 0.6,
            "NotKnown",
            "Known"
        ),
        'COMMATS-Percentages'!P5
    )
)</f>
        <v>Known</v>
      </c>
      <c r="Q5" s="31" t="str">
        <f>IF(
    ISERROR('COMMATS-Percentages'!Q5),
    CHOOSE(RANDBETWEEN(1, 2), "NotKnown", "Known"),
    IF(
        ISNUMBER('COMMATS-Percentages'!Q5),
        IF(
            'COMMATS-Percentages'!Q5 &lt; 0.6,
            "NotKnown",
            "Known"
        ),
        'COMMATS-Percentages'!Q5
    )
)</f>
        <v>Known</v>
      </c>
      <c r="R5" s="31" t="str">
        <f>IF(
    ISERROR('COMMATS-Percentages'!R5),
    CHOOSE(RANDBETWEEN(1, 2), "NotKnown", "Known"),
    IF(
        ISNUMBER('COMMATS-Percentages'!R5),
        IF(
            'COMMATS-Percentages'!R5 &lt; 0.6,
            "NotKnown",
            "Known"
        ),
        'COMMATS-Percentages'!R5
    )
)</f>
        <v>Known</v>
      </c>
      <c r="S5" s="31" t="str">
        <f>IF(
    ISERROR('COMMATS-Percentages'!S5),
    CHOOSE(RANDBETWEEN(1, 2), "NotKnown", "Known"),
    IF(
        ISNUMBER('COMMATS-Percentages'!S5),
        IF(
            'COMMATS-Percentages'!S5 &lt; 0.6,
            "NotKnown",
            "Known"
        ),
        'COMMATS-Percentages'!S5
    )
)</f>
        <v>Known</v>
      </c>
      <c r="T5" s="31" t="str">
        <f>IF(
    ISERROR('COMMATS-Percentages'!T5),
    CHOOSE(RANDBETWEEN(1, 2), "NotKnown", "Known"),
    IF(
        ISNUMBER('COMMATS-Percentages'!T5),
        IF(
            'COMMATS-Percentages'!T5 &lt; 0.6,
            "NotKnown",
            "Known"
        ),
        'COMMATS-Percentages'!T5
    )
)</f>
        <v>Known</v>
      </c>
      <c r="U5" s="31" t="str">
        <f>IF(
    ISERROR('COMMATS-Percentages'!U5),
    CHOOSE(RANDBETWEEN(1, 2), "NotKnown", "Known"),
    IF(
        ISNUMBER('COMMATS-Percentages'!U5),
        IF(
            'COMMATS-Percentages'!U5 &lt; 0.6,
            "NotKnown",
            "Known"
        ),
        'COMMATS-Percentages'!U5
    )
)</f>
        <v>Known</v>
      </c>
      <c r="V5" s="31" t="str">
        <f>IF(
    ISERROR('COMMATS-Percentages'!V5),
    CHOOSE(RANDBETWEEN(1, 2), "NotKnown", "Known"),
    IF(
        ISNUMBER('COMMATS-Percentages'!V5),
        IF(
            'COMMATS-Percentages'!V5 &lt; 0.6,
            "NotKnown",
            "Known"
        ),
        'COMMATS-Percentages'!V5
    )
)</f>
        <v>Known</v>
      </c>
      <c r="W5" s="31" t="str">
        <f>IF(
    ISERROR('COMMATS-Percentages'!W5),
    CHOOSE(RANDBETWEEN(1, 2), "NotKnown", "Known"),
    IF(
        ISNUMBER('COMMATS-Percentages'!W5),
        IF(
            'COMMATS-Percentages'!W5 &lt; 0.6,
            "NotKnown",
            "Known"
        ),
        'COMMATS-Percentages'!W5
    )
)</f>
        <v>Known</v>
      </c>
      <c r="X5" s="31" t="str">
        <f>IF(
    ISERROR('COMMATS-Percentages'!X5),
    CHOOSE(RANDBETWEEN(1, 2), "NotKnown", "Known"),
    IF(
        ISNUMBER('COMMATS-Percentages'!X5),
        IF(
            'COMMATS-Percentages'!X5 &lt; 0.6,
            "NotKnown",
            "Known"
        ),
        'COMMATS-Percentages'!X5
    )
)</f>
        <v>Known</v>
      </c>
      <c r="Y5" s="31" t="str">
        <f>IF(
    ISERROR('COMMATS-Percentages'!Y5),
    CHOOSE(RANDBETWEEN(1, 2), "NotKnown", "Known"),
    IF(
        ISNUMBER('COMMATS-Percentages'!Y5),
        IF(
            'COMMATS-Percentages'!Y5 &lt; 0.6,
            "NotKnown",
            "Known"
        ),
        'COMMATS-Percentages'!Y5
    )
)</f>
        <v>Known</v>
      </c>
      <c r="Z5" s="31" t="str">
        <f>IF(
    ISERROR('COMMATS-Percentages'!Z5),
    CHOOSE(RANDBETWEEN(1, 2), "NotKnown", "Known"),
    IF(
        ISNUMBER('COMMATS-Percentages'!Z5),
        IF(
            'COMMATS-Percentages'!Z5 &lt; 0.6,
            "NotKnown",
            "Known"
        ),
        'COMMATS-Percentages'!Z5
    )
)</f>
        <v>Known</v>
      </c>
      <c r="AA5" s="31" t="str">
        <f>IF(
    ISERROR('COMMATS-Percentages'!AA5),
    CHOOSE(RANDBETWEEN(1, 2), "NotKnown", "Known"),
    IF(
        ISNUMBER('COMMATS-Percentages'!AA5),
        IF(
            'COMMATS-Percentages'!AA5 &lt; 0.6,
            "NotKnown",
            "Known"
        ),
        'COMMATS-Percentages'!AA5
    )
)</f>
        <v>Known</v>
      </c>
      <c r="AB5" s="31" t="str">
        <f>IF(
    ISERROR('COMMATS-Percentages'!AB5),
    CHOOSE(RANDBETWEEN(1, 2), "NotKnown", "Known"),
    IF(
        ISNUMBER('COMMATS-Percentages'!AB5),
        IF(
            'COMMATS-Percentages'!AB5 &lt; 0.6,
            "NotKnown",
            "Known"
        ),
        'COMMATS-Percentages'!AB5
    )
)</f>
        <v>Known</v>
      </c>
      <c r="AC5" s="31" t="str">
        <f>IF(
    ISERROR('COMMATS-Percentages'!AC5),
    CHOOSE(RANDBETWEEN(1, 2), "NotKnown", "Known"),
    IF(
        ISNUMBER('COMMATS-Percentages'!AC5),
        IF(
            'COMMATS-Percentages'!AC5 &lt; 0.6,
            "NotKnown",
            "Known"
        ),
        'COMMATS-Percentages'!AC5
    )
)</f>
        <v>Known</v>
      </c>
      <c r="AD5" s="31" t="str">
        <f>IF(
    ISERROR('COMMATS-Percentages'!AD5),
    CHOOSE(RANDBETWEEN(1, 2), "NotKnown", "Known"),
    IF(
        ISNUMBER('COMMATS-Percentages'!AD5),
        IF(
            'COMMATS-Percentages'!AD5 &lt; 0.6,
            "NotKnown",
            "Known"
        ),
        'COMMATS-Percentages'!AD5
    )
)</f>
        <v>Known</v>
      </c>
      <c r="AE5" s="31" t="str">
        <f>IF(
    ISERROR('COMMATS-Percentages'!AE5),
    CHOOSE(RANDBETWEEN(1, 2), "NotKnown", "Known"),
    IF(
        ISNUMBER('COMMATS-Percentages'!AE5),
        IF(
            'COMMATS-Percentages'!AE5 &lt; 0.6,
            "NotKnown",
            "Known"
        ),
        'COMMATS-Percentages'!AE5
    )
)</f>
        <v>Known</v>
      </c>
      <c r="AF5" s="31" t="str">
        <f>IF(
    ISERROR('COMMATS-Percentages'!AF5),
    CHOOSE(RANDBETWEEN(1, 2), "NotKnown", "Known"),
    IF(
        ISNUMBER('COMMATS-Percentages'!AF5),
        IF(
            'COMMATS-Percentages'!AF5 &lt; 0.6,
            "NotKnown",
            "Known"
        ),
        'COMMATS-Percentages'!AF5
    )
)</f>
        <v>Known</v>
      </c>
      <c r="AG5" s="31" t="str">
        <f>IF(
    ISERROR('COMMATS-Percentages'!AG5),
    CHOOSE(RANDBETWEEN(1, 2), "NotKnown", "Known"),
    IF(
        ISNUMBER('COMMATS-Percentages'!AG5),
        IF(
            'COMMATS-Percentages'!AG5 &lt; 0.6,
            "NotKnown",
            "Known"
        ),
        'COMMATS-Percentages'!AG5
    )
)</f>
        <v>Known</v>
      </c>
      <c r="AH5" s="31" t="str">
        <f>IF(
    ISERROR('COMMATS-Percentages'!AH5),
    CHOOSE(RANDBETWEEN(1, 2), "NotKnown", "Known"),
    IF(
        ISNUMBER('COMMATS-Percentages'!AH5),
        IF(
            'COMMATS-Percentages'!AH5 &lt; 0.6,
            "NotKnown",
            "Known"
        ),
        'COMMATS-Percentages'!AH5
    )
)</f>
        <v>Known</v>
      </c>
      <c r="AI5" s="31" t="str">
        <f>IF(
    ISERROR('COMMATS-Percentages'!AI5),
    CHOOSE(RANDBETWEEN(1, 2), "NotKnown", "Known"),
    IF(
        ISNUMBER('COMMATS-Percentages'!AI5),
        IF(
            'COMMATS-Percentages'!AI5 &lt; 0.6,
            "NotKnown",
            "Known"
        ),
        'COMMATS-Percentages'!AI5
    )
)</f>
        <v>Known</v>
      </c>
      <c r="AJ5" s="31" t="str">
        <f>IF(
    ISERROR('COMMATS-Percentages'!AJ5),
    CHOOSE(RANDBETWEEN(1, 2), "NotKnown", "Known"),
    IF(
        ISNUMBER('COMMATS-Percentages'!AJ5),
        IF(
            'COMMATS-Percentages'!AJ5 &lt; 0.6,
            "NotKnown",
            "Known"
        ),
        'COMMATS-Percentages'!AJ5
    )
)</f>
        <v>Known</v>
      </c>
      <c r="AK5" s="31" t="str">
        <f>IF(
    ISERROR('COMMATS-Percentages'!AK5),
    CHOOSE(RANDBETWEEN(1, 2), "NotKnown", "Known"),
    IF(
        ISNUMBER('COMMATS-Percentages'!AK5),
        IF(
            'COMMATS-Percentages'!AK5 &lt; 0.6,
            "NotKnown",
            "Known"
        ),
        'COMMATS-Percentages'!AK5
    )
)</f>
        <v>Known</v>
      </c>
      <c r="AL5" s="31" t="str">
        <f>IF(
    ISERROR('COMMATS-Percentages'!AL5),
    CHOOSE(RANDBETWEEN(1, 2), "NotKnown", "Known"),
    IF(
        ISNUMBER('COMMATS-Percentages'!AL5),
        IF(
            'COMMATS-Percentages'!AL5 &lt; 0.6,
            "NotKnown",
            "Known"
        ),
        'COMMATS-Percentages'!AL5
    )
)</f>
        <v>Known</v>
      </c>
      <c r="AM5" s="31" t="str">
        <f>IF(
    ISERROR('COMMATS-Percentages'!AM5),
    CHOOSE(RANDBETWEEN(1, 2), "NotKnown", "Known"),
    IF(
        ISNUMBER('COMMATS-Percentages'!AM5),
        IF(
            'COMMATS-Percentages'!AM5 &lt; 0.6,
            "NotKnown",
            "Known"
        ),
        'COMMATS-Percentages'!AM5
    )
)</f>
        <v>Known</v>
      </c>
      <c r="AN5" s="31" t="str">
        <f>IF(
    ISERROR('COMMATS-Percentages'!AN5),
    CHOOSE(RANDBETWEEN(1, 2), "NotKnown", "Known"),
    IF(
        ISNUMBER('COMMATS-Percentages'!AN5),
        IF(
            'COMMATS-Percentages'!AN5 &lt; 0.6,
            "NotKnown",
            "Known"
        ),
        'COMMATS-Percentages'!AN5
    )
)</f>
        <v>Known</v>
      </c>
      <c r="AO5" s="31" t="str">
        <f>IF(
    ISERROR('COMMATS-Percentages'!AO5),
    CHOOSE(RANDBETWEEN(1, 2), "NotKnown", "Known"),
    IF(
        ISNUMBER('COMMATS-Percentages'!AO5),
        IF(
            'COMMATS-Percentages'!AO5 &lt; 0.6,
            "NotKnown",
            "Known"
        ),
        'COMMATS-Percentages'!AO5
    )
)</f>
        <v>Known</v>
      </c>
      <c r="AP5" s="31" t="str">
        <f>IF(
    ISERROR('COMMATS-Percentages'!AP5),
    CHOOSE(RANDBETWEEN(1, 2), "NotKnown", "Known"),
    IF(
        ISNUMBER('COMMATS-Percentages'!AP5),
        IF(
            'COMMATS-Percentages'!AP5 &lt; 0.6,
            "NotKnown",
            "Known"
        ),
        'COMMATS-Percentages'!AP5
    )
)</f>
        <v>Known</v>
      </c>
      <c r="AQ5" s="31" t="str">
        <f>IF(
    ISERROR('COMMATS-Percentages'!AQ5),
    CHOOSE(RANDBETWEEN(1, 2), "NotKnown", "Known"),
    IF(
        ISNUMBER('COMMATS-Percentages'!AQ5),
        IF(
            'COMMATS-Percentages'!AQ5 &lt; 0.6,
            "NotKnown",
            "Known"
        ),
        'COMMATS-Percentages'!AQ5
    )
)</f>
        <v>Known</v>
      </c>
      <c r="AR5" s="31" t="str">
        <f>IF(
    ISERROR('COMMATS-Percentages'!AR5),
    CHOOSE(RANDBETWEEN(1, 2), "NotKnown", "Known"),
    IF(
        ISNUMBER('COMMATS-Percentages'!AR5),
        IF(
            'COMMATS-Percentages'!AR5 &lt; 0.6,
            "NotKnown",
            "Known"
        ),
        'COMMATS-Percentages'!AR5
    )
)</f>
        <v>NotKnown</v>
      </c>
      <c r="AS5" s="31" t="str">
        <f>IF(
    ISERROR('COMMATS-Percentages'!AS5),
    CHOOSE(RANDBETWEEN(1, 2), "NotKnown", "Known"),
    IF(
        ISNUMBER('COMMATS-Percentages'!AS5),
        IF(
            'COMMATS-Percentages'!AS5 &lt; 0.6,
            "NotKnown",
            "Known"
        ),
        'COMMATS-Percentages'!AS5
    )
)</f>
        <v>Known</v>
      </c>
      <c r="AT5" s="31" t="str">
        <f>IF(
    ISERROR('COMMATS-Percentages'!AT5),
    CHOOSE(RANDBETWEEN(1, 2), "NotKnown", "Known"),
    IF(
        ISNUMBER('COMMATS-Percentages'!AT5),
        IF(
            'COMMATS-Percentages'!AT5 &lt; 0.6,
            "NotKnown",
            "Known"
        ),
        'COMMATS-Percentages'!AT5
    )
)</f>
        <v>Known</v>
      </c>
      <c r="AU5" s="23"/>
    </row>
    <row r="6">
      <c r="A6" s="46" t="str">
        <f>IF(
    ISERROR('COMMATS-Percentages'!A6),
    CHOOSE(RANDBETWEEN(1, 2), "NotKnown", "Known"),
    IF(
        ISNUMBER('COMMATS-Percentages'!A6),
        IF(
            'COMMATS-Percentages'!A6 &lt; 0.6,
            "NotKnown",
            "Known"
        ),
        'COMMATS-Percentages'!A6
    )
)</f>
        <v>5CM-F</v>
      </c>
      <c r="B6" s="31" t="str">
        <f>IF(
    ISERROR('COMMATS-Percentages'!B6),
    CHOOSE(RANDBETWEEN(1, 2), "NotKnown", "Known"),
    IF(
        ISNUMBER('COMMATS-Percentages'!B6),
        IF(
            'COMMATS-Percentages'!B6 &lt; 0.6,
            "NotKnown",
            "Known"
        ),
        'COMMATS-Percentages'!B6
    )
)</f>
        <v>Known</v>
      </c>
      <c r="C6" s="31" t="str">
        <f>IF(
    ISERROR('COMMATS-Percentages'!C6),
    CHOOSE(RANDBETWEEN(1, 2), "NotKnown", "Known"),
    IF(
        ISNUMBER('COMMATS-Percentages'!C6),
        IF(
            'COMMATS-Percentages'!C6 &lt; 0.6,
            "NotKnown",
            "Known"
        ),
        'COMMATS-Percentages'!C6
    )
)</f>
        <v>Known</v>
      </c>
      <c r="D6" s="31" t="str">
        <f>IF(
    ISERROR('COMMATS-Percentages'!D6),
    CHOOSE(RANDBETWEEN(1, 2), "NotKnown", "Known"),
    IF(
        ISNUMBER('COMMATS-Percentages'!D6),
        IF(
            'COMMATS-Percentages'!D6 &lt; 0.6,
            "NotKnown",
            "Known"
        ),
        'COMMATS-Percentages'!D6
    )
)</f>
        <v>Known</v>
      </c>
      <c r="E6" s="31" t="str">
        <f>IF(
    ISERROR('COMMATS-Percentages'!E6),
    CHOOSE(RANDBETWEEN(1, 2), "NotKnown", "Known"),
    IF(
        ISNUMBER('COMMATS-Percentages'!E6),
        IF(
            'COMMATS-Percentages'!E6 &lt; 0.6,
            "NotKnown",
            "Known"
        ),
        'COMMATS-Percentages'!E6
    )
)</f>
        <v>Known</v>
      </c>
      <c r="F6" s="31" t="str">
        <f>IF(
    ISERROR('COMMATS-Percentages'!F6),
    CHOOSE(RANDBETWEEN(1, 2), "NotKnown", "Known"),
    IF(
        ISNUMBER('COMMATS-Percentages'!F6),
        IF(
            'COMMATS-Percentages'!F6 &lt; 0.6,
            "NotKnown",
            "Known"
        ),
        'COMMATS-Percentages'!F6
    )
)</f>
        <v>Known</v>
      </c>
      <c r="G6" s="31" t="str">
        <f>IF(
    ISERROR('COMMATS-Percentages'!G6),
    CHOOSE(RANDBETWEEN(1, 2), "NotKnown", "Known"),
    IF(
        ISNUMBER('COMMATS-Percentages'!G6),
        IF(
            'COMMATS-Percentages'!G6 &lt; 0.6,
            "NotKnown",
            "Known"
        ),
        'COMMATS-Percentages'!G6
    )
)</f>
        <v>Known</v>
      </c>
      <c r="H6" s="31" t="str">
        <f>IF(
    ISERROR('COMMATS-Percentages'!H6),
    CHOOSE(RANDBETWEEN(1, 2), "NotKnown", "Known"),
    IF(
        ISNUMBER('COMMATS-Percentages'!H6),
        IF(
            'COMMATS-Percentages'!H6 &lt; 0.6,
            "NotKnown",
            "Known"
        ),
        'COMMATS-Percentages'!H6
    )
)</f>
        <v>Known</v>
      </c>
      <c r="I6" s="31" t="str">
        <f>IF(
    ISERROR('COMMATS-Percentages'!I6),
    CHOOSE(RANDBETWEEN(1, 2), "NotKnown", "Known"),
    IF(
        ISNUMBER('COMMATS-Percentages'!I6),
        IF(
            'COMMATS-Percentages'!I6 &lt; 0.6,
            "NotKnown",
            "Known"
        ),
        'COMMATS-Percentages'!I6
    )
)</f>
        <v>Known</v>
      </c>
      <c r="J6" s="31" t="str">
        <f>IF(
    ISERROR('COMMATS-Percentages'!J6),
    CHOOSE(RANDBETWEEN(1, 2), "NotKnown", "Known"),
    IF(
        ISNUMBER('COMMATS-Percentages'!J6),
        IF(
            'COMMATS-Percentages'!J6 &lt; 0.6,
            "NotKnown",
            "Known"
        ),
        'COMMATS-Percentages'!J6
    )
)</f>
        <v>Known</v>
      </c>
      <c r="K6" s="31" t="str">
        <f>IF(
    ISERROR('COMMATS-Percentages'!K6),
    CHOOSE(RANDBETWEEN(1, 2), "NotKnown", "Known"),
    IF(
        ISNUMBER('COMMATS-Percentages'!K6),
        IF(
            'COMMATS-Percentages'!K6 &lt; 0.6,
            "NotKnown",
            "Known"
        ),
        'COMMATS-Percentages'!K6
    )
)</f>
        <v>Known</v>
      </c>
      <c r="L6" s="31" t="str">
        <f>IF(
    ISERROR('COMMATS-Percentages'!L6),
    CHOOSE(RANDBETWEEN(1, 2), "NotKnown", "Known"),
    IF(
        ISNUMBER('COMMATS-Percentages'!L6),
        IF(
            'COMMATS-Percentages'!L6 &lt; 0.6,
            "NotKnown",
            "Known"
        ),
        'COMMATS-Percentages'!L6
    )
)</f>
        <v>Known</v>
      </c>
      <c r="M6" s="31" t="str">
        <f>IF(
    ISERROR('COMMATS-Percentages'!M6),
    CHOOSE(RANDBETWEEN(1, 2), "NotKnown", "Known"),
    IF(
        ISNUMBER('COMMATS-Percentages'!M6),
        IF(
            'COMMATS-Percentages'!M6 &lt; 0.6,
            "NotKnown",
            "Known"
        ),
        'COMMATS-Percentages'!M6
    )
)</f>
        <v>Known</v>
      </c>
      <c r="N6" s="31" t="str">
        <f>IF(
    ISERROR('COMMATS-Percentages'!N6),
    CHOOSE(RANDBETWEEN(1, 2), "NotKnown", "Known"),
    IF(
        ISNUMBER('COMMATS-Percentages'!N6),
        IF(
            'COMMATS-Percentages'!N6 &lt; 0.6,
            "NotKnown",
            "Known"
        ),
        'COMMATS-Percentages'!N6
    )
)</f>
        <v>Known</v>
      </c>
      <c r="O6" s="31" t="str">
        <f>IF(
    ISERROR('COMMATS-Percentages'!O6),
    CHOOSE(RANDBETWEEN(1, 2), "NotKnown", "Known"),
    IF(
        ISNUMBER('COMMATS-Percentages'!O6),
        IF(
            'COMMATS-Percentages'!O6 &lt; 0.6,
            "NotKnown",
            "Known"
        ),
        'COMMATS-Percentages'!O6
    )
)</f>
        <v>Known</v>
      </c>
      <c r="P6" s="31" t="str">
        <f>IF(
    ISERROR('COMMATS-Percentages'!P6),
    CHOOSE(RANDBETWEEN(1, 2), "NotKnown", "Known"),
    IF(
        ISNUMBER('COMMATS-Percentages'!P6),
        IF(
            'COMMATS-Percentages'!P6 &lt; 0.6,
            "NotKnown",
            "Known"
        ),
        'COMMATS-Percentages'!P6
    )
)</f>
        <v>Known</v>
      </c>
      <c r="Q6" s="31" t="str">
        <f>IF(
    ISERROR('COMMATS-Percentages'!Q6),
    CHOOSE(RANDBETWEEN(1, 2), "NotKnown", "Known"),
    IF(
        ISNUMBER('COMMATS-Percentages'!Q6),
        IF(
            'COMMATS-Percentages'!Q6 &lt; 0.6,
            "NotKnown",
            "Known"
        ),
        'COMMATS-Percentages'!Q6
    )
)</f>
        <v>Known</v>
      </c>
      <c r="R6" s="31" t="str">
        <f>IF(
    ISERROR('COMMATS-Percentages'!R6),
    CHOOSE(RANDBETWEEN(1, 2), "NotKnown", "Known"),
    IF(
        ISNUMBER('COMMATS-Percentages'!R6),
        IF(
            'COMMATS-Percentages'!R6 &lt; 0.6,
            "NotKnown",
            "Known"
        ),
        'COMMATS-Percentages'!R6
    )
)</f>
        <v>Known</v>
      </c>
      <c r="S6" s="31" t="str">
        <f>IF(
    ISERROR('COMMATS-Percentages'!S6),
    CHOOSE(RANDBETWEEN(1, 2), "NotKnown", "Known"),
    IF(
        ISNUMBER('COMMATS-Percentages'!S6),
        IF(
            'COMMATS-Percentages'!S6 &lt; 0.6,
            "NotKnown",
            "Known"
        ),
        'COMMATS-Percentages'!S6
    )
)</f>
        <v>Known</v>
      </c>
      <c r="T6" s="31" t="str">
        <f>IF(
    ISERROR('COMMATS-Percentages'!T6),
    CHOOSE(RANDBETWEEN(1, 2), "NotKnown", "Known"),
    IF(
        ISNUMBER('COMMATS-Percentages'!T6),
        IF(
            'COMMATS-Percentages'!T6 &lt; 0.6,
            "NotKnown",
            "Known"
        ),
        'COMMATS-Percentages'!T6
    )
)</f>
        <v>Known</v>
      </c>
      <c r="U6" s="31" t="str">
        <f>IF(
    ISERROR('COMMATS-Percentages'!U6),
    CHOOSE(RANDBETWEEN(1, 2), "NotKnown", "Known"),
    IF(
        ISNUMBER('COMMATS-Percentages'!U6),
        IF(
            'COMMATS-Percentages'!U6 &lt; 0.6,
            "NotKnown",
            "Known"
        ),
        'COMMATS-Percentages'!U6
    )
)</f>
        <v>Known</v>
      </c>
      <c r="V6" s="31" t="str">
        <f>IF(
    ISERROR('COMMATS-Percentages'!V6),
    CHOOSE(RANDBETWEEN(1, 2), "NotKnown", "Known"),
    IF(
        ISNUMBER('COMMATS-Percentages'!V6),
        IF(
            'COMMATS-Percentages'!V6 &lt; 0.6,
            "NotKnown",
            "Known"
        ),
        'COMMATS-Percentages'!V6
    )
)</f>
        <v>Known</v>
      </c>
      <c r="W6" s="31" t="str">
        <f>IF(
    ISERROR('COMMATS-Percentages'!W6),
    CHOOSE(RANDBETWEEN(1, 2), "NotKnown", "Known"),
    IF(
        ISNUMBER('COMMATS-Percentages'!W6),
        IF(
            'COMMATS-Percentages'!W6 &lt; 0.6,
            "NotKnown",
            "Known"
        ),
        'COMMATS-Percentages'!W6
    )
)</f>
        <v>Known</v>
      </c>
      <c r="X6" s="31" t="str">
        <f>IF(
    ISERROR('COMMATS-Percentages'!X6),
    CHOOSE(RANDBETWEEN(1, 2), "NotKnown", "Known"),
    IF(
        ISNUMBER('COMMATS-Percentages'!X6),
        IF(
            'COMMATS-Percentages'!X6 &lt; 0.6,
            "NotKnown",
            "Known"
        ),
        'COMMATS-Percentages'!X6
    )
)</f>
        <v>Known</v>
      </c>
      <c r="Y6" s="31" t="str">
        <f>IF(
    ISERROR('COMMATS-Percentages'!Y6),
    CHOOSE(RANDBETWEEN(1, 2), "NotKnown", "Known"),
    IF(
        ISNUMBER('COMMATS-Percentages'!Y6),
        IF(
            'COMMATS-Percentages'!Y6 &lt; 0.6,
            "NotKnown",
            "Known"
        ),
        'COMMATS-Percentages'!Y6
    )
)</f>
        <v>Known</v>
      </c>
      <c r="Z6" s="31" t="str">
        <f>IF(
    ISERROR('COMMATS-Percentages'!Z6),
    CHOOSE(RANDBETWEEN(1, 2), "NotKnown", "Known"),
    IF(
        ISNUMBER('COMMATS-Percentages'!Z6),
        IF(
            'COMMATS-Percentages'!Z6 &lt; 0.6,
            "NotKnown",
            "Known"
        ),
        'COMMATS-Percentages'!Z6
    )
)</f>
        <v>Known</v>
      </c>
      <c r="AA6" s="31" t="str">
        <f>IF(
    ISERROR('COMMATS-Percentages'!AA6),
    CHOOSE(RANDBETWEEN(1, 2), "NotKnown", "Known"),
    IF(
        ISNUMBER('COMMATS-Percentages'!AA6),
        IF(
            'COMMATS-Percentages'!AA6 &lt; 0.6,
            "NotKnown",
            "Known"
        ),
        'COMMATS-Percentages'!AA6
    )
)</f>
        <v>Known</v>
      </c>
      <c r="AB6" s="31" t="str">
        <f>IF(
    ISERROR('COMMATS-Percentages'!AB6),
    CHOOSE(RANDBETWEEN(1, 2), "NotKnown", "Known"),
    IF(
        ISNUMBER('COMMATS-Percentages'!AB6),
        IF(
            'COMMATS-Percentages'!AB6 &lt; 0.6,
            "NotKnown",
            "Known"
        ),
        'COMMATS-Percentages'!AB6
    )
)</f>
        <v>Known</v>
      </c>
      <c r="AC6" s="31" t="str">
        <f>IF(
    ISERROR('COMMATS-Percentages'!AC6),
    CHOOSE(RANDBETWEEN(1, 2), "NotKnown", "Known"),
    IF(
        ISNUMBER('COMMATS-Percentages'!AC6),
        IF(
            'COMMATS-Percentages'!AC6 &lt; 0.6,
            "NotKnown",
            "Known"
        ),
        'COMMATS-Percentages'!AC6
    )
)</f>
        <v>Known</v>
      </c>
      <c r="AD6" s="31" t="str">
        <f>IF(
    ISERROR('COMMATS-Percentages'!AD6),
    CHOOSE(RANDBETWEEN(1, 2), "NotKnown", "Known"),
    IF(
        ISNUMBER('COMMATS-Percentages'!AD6),
        IF(
            'COMMATS-Percentages'!AD6 &lt; 0.6,
            "NotKnown",
            "Known"
        ),
        'COMMATS-Percentages'!AD6
    )
)</f>
        <v>NotKnown</v>
      </c>
      <c r="AE6" s="31" t="str">
        <f>IF(
    ISERROR('COMMATS-Percentages'!AE6),
    CHOOSE(RANDBETWEEN(1, 2), "NotKnown", "Known"),
    IF(
        ISNUMBER('COMMATS-Percentages'!AE6),
        IF(
            'COMMATS-Percentages'!AE6 &lt; 0.6,
            "NotKnown",
            "Known"
        ),
        'COMMATS-Percentages'!AE6
    )
)</f>
        <v>NotKnown</v>
      </c>
      <c r="AF6" s="31" t="str">
        <f>IF(
    ISERROR('COMMATS-Percentages'!AF6),
    CHOOSE(RANDBETWEEN(1, 2), "NotKnown", "Known"),
    IF(
        ISNUMBER('COMMATS-Percentages'!AF6),
        IF(
            'COMMATS-Percentages'!AF6 &lt; 0.6,
            "NotKnown",
            "Known"
        ),
        'COMMATS-Percentages'!AF6
    )
)</f>
        <v>Known</v>
      </c>
      <c r="AG6" s="31" t="str">
        <f>IF(
    ISERROR('COMMATS-Percentages'!AG6),
    CHOOSE(RANDBETWEEN(1, 2), "NotKnown", "Known"),
    IF(
        ISNUMBER('COMMATS-Percentages'!AG6),
        IF(
            'COMMATS-Percentages'!AG6 &lt; 0.6,
            "NotKnown",
            "Known"
        ),
        'COMMATS-Percentages'!AG6
    )
)</f>
        <v>Known</v>
      </c>
      <c r="AH6" s="31" t="str">
        <f>IF(
    ISERROR('COMMATS-Percentages'!AH6),
    CHOOSE(RANDBETWEEN(1, 2), "NotKnown", "Known"),
    IF(
        ISNUMBER('COMMATS-Percentages'!AH6),
        IF(
            'COMMATS-Percentages'!AH6 &lt; 0.6,
            "NotKnown",
            "Known"
        ),
        'COMMATS-Percentages'!AH6
    )
)</f>
        <v>Known</v>
      </c>
      <c r="AI6" s="31" t="str">
        <f>IF(
    ISERROR('COMMATS-Percentages'!AI6),
    CHOOSE(RANDBETWEEN(1, 2), "NotKnown", "Known"),
    IF(
        ISNUMBER('COMMATS-Percentages'!AI6),
        IF(
            'COMMATS-Percentages'!AI6 &lt; 0.6,
            "NotKnown",
            "Known"
        ),
        'COMMATS-Percentages'!AI6
    )
)</f>
        <v>Known</v>
      </c>
      <c r="AJ6" s="31" t="str">
        <f>IF(
    ISERROR('COMMATS-Percentages'!AJ6),
    CHOOSE(RANDBETWEEN(1, 2), "NotKnown", "Known"),
    IF(
        ISNUMBER('COMMATS-Percentages'!AJ6),
        IF(
            'COMMATS-Percentages'!AJ6 &lt; 0.6,
            "NotKnown",
            "Known"
        ),
        'COMMATS-Percentages'!AJ6
    )
)</f>
        <v>Known</v>
      </c>
      <c r="AK6" s="31" t="str">
        <f>IF(
    ISERROR('COMMATS-Percentages'!AK6),
    CHOOSE(RANDBETWEEN(1, 2), "NotKnown", "Known"),
    IF(
        ISNUMBER('COMMATS-Percentages'!AK6),
        IF(
            'COMMATS-Percentages'!AK6 &lt; 0.6,
            "NotKnown",
            "Known"
        ),
        'COMMATS-Percentages'!AK6
    )
)</f>
        <v>Known</v>
      </c>
      <c r="AL6" s="31" t="str">
        <f>IF(
    ISERROR('COMMATS-Percentages'!AL6),
    CHOOSE(RANDBETWEEN(1, 2), "NotKnown", "Known"),
    IF(
        ISNUMBER('COMMATS-Percentages'!AL6),
        IF(
            'COMMATS-Percentages'!AL6 &lt; 0.6,
            "NotKnown",
            "Known"
        ),
        'COMMATS-Percentages'!AL6
    )
)</f>
        <v>Known</v>
      </c>
      <c r="AM6" s="31" t="str">
        <f>IF(
    ISERROR('COMMATS-Percentages'!AM6),
    CHOOSE(RANDBETWEEN(1, 2), "NotKnown", "Known"),
    IF(
        ISNUMBER('COMMATS-Percentages'!AM6),
        IF(
            'COMMATS-Percentages'!AM6 &lt; 0.6,
            "NotKnown",
            "Known"
        ),
        'COMMATS-Percentages'!AM6
    )
)</f>
        <v>Known</v>
      </c>
      <c r="AN6" s="31" t="str">
        <f>IF(
    ISERROR('COMMATS-Percentages'!AN6),
    CHOOSE(RANDBETWEEN(1, 2), "NotKnown", "Known"),
    IF(
        ISNUMBER('COMMATS-Percentages'!AN6),
        IF(
            'COMMATS-Percentages'!AN6 &lt; 0.6,
            "NotKnown",
            "Known"
        ),
        'COMMATS-Percentages'!AN6
    )
)</f>
        <v>Known</v>
      </c>
      <c r="AO6" s="31" t="str">
        <f>IF(
    ISERROR('COMMATS-Percentages'!AO6),
    CHOOSE(RANDBETWEEN(1, 2), "NotKnown", "Known"),
    IF(
        ISNUMBER('COMMATS-Percentages'!AO6),
        IF(
            'COMMATS-Percentages'!AO6 &lt; 0.6,
            "NotKnown",
            "Known"
        ),
        'COMMATS-Percentages'!AO6
    )
)</f>
        <v>Known</v>
      </c>
      <c r="AP6" s="31" t="str">
        <f>IF(
    ISERROR('COMMATS-Percentages'!AP6),
    CHOOSE(RANDBETWEEN(1, 2), "NotKnown", "Known"),
    IF(
        ISNUMBER('COMMATS-Percentages'!AP6),
        IF(
            'COMMATS-Percentages'!AP6 &lt; 0.6,
            "NotKnown",
            "Known"
        ),
        'COMMATS-Percentages'!AP6
    )
)</f>
        <v>Known</v>
      </c>
      <c r="AQ6" s="31" t="str">
        <f>IF(
    ISERROR('COMMATS-Percentages'!AQ6),
    CHOOSE(RANDBETWEEN(1, 2), "NotKnown", "Known"),
    IF(
        ISNUMBER('COMMATS-Percentages'!AQ6),
        IF(
            'COMMATS-Percentages'!AQ6 &lt; 0.6,
            "NotKnown",
            "Known"
        ),
        'COMMATS-Percentages'!AQ6
    )
)</f>
        <v>Known</v>
      </c>
      <c r="AR6" s="31" t="str">
        <f>IF(
    ISERROR('COMMATS-Percentages'!AR6),
    CHOOSE(RANDBETWEEN(1, 2), "NotKnown", "Known"),
    IF(
        ISNUMBER('COMMATS-Percentages'!AR6),
        IF(
            'COMMATS-Percentages'!AR6 &lt; 0.6,
            "NotKnown",
            "Known"
        ),
        'COMMATS-Percentages'!AR6
    )
)</f>
        <v>Known</v>
      </c>
      <c r="AS6" s="31" t="str">
        <f>IF(
    ISERROR('COMMATS-Percentages'!AS6),
    CHOOSE(RANDBETWEEN(1, 2), "NotKnown", "Known"),
    IF(
        ISNUMBER('COMMATS-Percentages'!AS6),
        IF(
            'COMMATS-Percentages'!AS6 &lt; 0.6,
            "NotKnown",
            "Known"
        ),
        'COMMATS-Percentages'!AS6
    )
)</f>
        <v>Known</v>
      </c>
      <c r="AT6" s="31" t="str">
        <f>IF(
    ISERROR('COMMATS-Percentages'!AT6),
    CHOOSE(RANDBETWEEN(1, 2), "NotKnown", "Known"),
    IF(
        ISNUMBER('COMMATS-Percentages'!AT6),
        IF(
            'COMMATS-Percentages'!AT6 &lt; 0.6,
            "NotKnown",
            "Known"
        ),
        'COMMATS-Percentages'!AT6
    )
)</f>
        <v>Known</v>
      </c>
      <c r="AU6" s="23"/>
    </row>
    <row r="7">
      <c r="A7" s="46" t="str">
        <f>IF(
    ISERROR('COMMATS-Percentages'!A7),
    CHOOSE(RANDBETWEEN(1, 2), "NotKnown", "Known"),
    IF(
        ISNUMBER('COMMATS-Percentages'!A7),
        IF(
            'COMMATS-Percentages'!A7 &lt; 0.6,
            "NotKnown",
            "Known"
        ),
        'COMMATS-Percentages'!A7
    )
)</f>
        <v>6CM-M</v>
      </c>
      <c r="B7" s="31" t="str">
        <f>IF(
    ISERROR('COMMATS-Percentages'!B7),
    CHOOSE(RANDBETWEEN(1, 2), "NotKnown", "Known"),
    IF(
        ISNUMBER('COMMATS-Percentages'!B7),
        IF(
            'COMMATS-Percentages'!B7 &lt; 0.6,
            "NotKnown",
            "Known"
        ),
        'COMMATS-Percentages'!B7
    )
)</f>
        <v>NotKnown</v>
      </c>
      <c r="C7" s="31" t="str">
        <f>IF(
    ISERROR('COMMATS-Percentages'!C7),
    CHOOSE(RANDBETWEEN(1, 2), "NotKnown", "Known"),
    IF(
        ISNUMBER('COMMATS-Percentages'!C7),
        IF(
            'COMMATS-Percentages'!C7 &lt; 0.6,
            "NotKnown",
            "Known"
        ),
        'COMMATS-Percentages'!C7
    )
)</f>
        <v>NotKnown</v>
      </c>
      <c r="D7" s="31" t="str">
        <f>IF(
    ISERROR('COMMATS-Percentages'!D7),
    CHOOSE(RANDBETWEEN(1, 2), "NotKnown", "Known"),
    IF(
        ISNUMBER('COMMATS-Percentages'!D7),
        IF(
            'COMMATS-Percentages'!D7 &lt; 0.6,
            "NotKnown",
            "Known"
        ),
        'COMMATS-Percentages'!D7
    )
)</f>
        <v>NotKnown</v>
      </c>
      <c r="E7" s="31" t="str">
        <f>IF(
    ISERROR('COMMATS-Percentages'!E7),
    CHOOSE(RANDBETWEEN(1, 2), "NotKnown", "Known"),
    IF(
        ISNUMBER('COMMATS-Percentages'!E7),
        IF(
            'COMMATS-Percentages'!E7 &lt; 0.6,
            "NotKnown",
            "Known"
        ),
        'COMMATS-Percentages'!E7
    )
)</f>
        <v>NotKnown</v>
      </c>
      <c r="F7" s="31" t="str">
        <f>IF(
    ISERROR('COMMATS-Percentages'!F7),
    CHOOSE(RANDBETWEEN(1, 2), "NotKnown", "Known"),
    IF(
        ISNUMBER('COMMATS-Percentages'!F7),
        IF(
            'COMMATS-Percentages'!F7 &lt; 0.6,
            "NotKnown",
            "Known"
        ),
        'COMMATS-Percentages'!F7
    )
)</f>
        <v>NotKnown</v>
      </c>
      <c r="G7" s="31" t="str">
        <f>IF(
    ISERROR('COMMATS-Percentages'!G7),
    CHOOSE(RANDBETWEEN(1, 2), "NotKnown", "Known"),
    IF(
        ISNUMBER('COMMATS-Percentages'!G7),
        IF(
            'COMMATS-Percentages'!G7 &lt; 0.6,
            "NotKnown",
            "Known"
        ),
        'COMMATS-Percentages'!G7
    )
)</f>
        <v>NotKnown</v>
      </c>
      <c r="H7" s="31" t="str">
        <f>IF(
    ISERROR('COMMATS-Percentages'!H7),
    CHOOSE(RANDBETWEEN(1, 2), "NotKnown", "Known"),
    IF(
        ISNUMBER('COMMATS-Percentages'!H7),
        IF(
            'COMMATS-Percentages'!H7 &lt; 0.6,
            "NotKnown",
            "Known"
        ),
        'COMMATS-Percentages'!H7
    )
)</f>
        <v>NotKnown</v>
      </c>
      <c r="I7" s="31" t="str">
        <f>IF(
    ISERROR('COMMATS-Percentages'!I7),
    CHOOSE(RANDBETWEEN(1, 2), "NotKnown", "Known"),
    IF(
        ISNUMBER('COMMATS-Percentages'!I7),
        IF(
            'COMMATS-Percentages'!I7 &lt; 0.6,
            "NotKnown",
            "Known"
        ),
        'COMMATS-Percentages'!I7
    )
)</f>
        <v>NotKnown</v>
      </c>
      <c r="J7" s="31" t="str">
        <f>IF(
    ISERROR('COMMATS-Percentages'!J7),
    CHOOSE(RANDBETWEEN(1, 2), "NotKnown", "Known"),
    IF(
        ISNUMBER('COMMATS-Percentages'!J7),
        IF(
            'COMMATS-Percentages'!J7 &lt; 0.6,
            "NotKnown",
            "Known"
        ),
        'COMMATS-Percentages'!J7
    )
)</f>
        <v>NotKnown</v>
      </c>
      <c r="K7" s="31" t="str">
        <f>IF(
    ISERROR('COMMATS-Percentages'!K7),
    CHOOSE(RANDBETWEEN(1, 2), "NotKnown", "Known"),
    IF(
        ISNUMBER('COMMATS-Percentages'!K7),
        IF(
            'COMMATS-Percentages'!K7 &lt; 0.6,
            "NotKnown",
            "Known"
        ),
        'COMMATS-Percentages'!K7
    )
)</f>
        <v>NotKnown</v>
      </c>
      <c r="L7" s="31" t="str">
        <f>IF(
    ISERROR('COMMATS-Percentages'!L7),
    CHOOSE(RANDBETWEEN(1, 2), "NotKnown", "Known"),
    IF(
        ISNUMBER('COMMATS-Percentages'!L7),
        IF(
            'COMMATS-Percentages'!L7 &lt; 0.6,
            "NotKnown",
            "Known"
        ),
        'COMMATS-Percentages'!L7
    )
)</f>
        <v>NotKnown</v>
      </c>
      <c r="M7" s="31" t="str">
        <f>IF(
    ISERROR('COMMATS-Percentages'!M7),
    CHOOSE(RANDBETWEEN(1, 2), "NotKnown", "Known"),
    IF(
        ISNUMBER('COMMATS-Percentages'!M7),
        IF(
            'COMMATS-Percentages'!M7 &lt; 0.6,
            "NotKnown",
            "Known"
        ),
        'COMMATS-Percentages'!M7
    )
)</f>
        <v>NotKnown</v>
      </c>
      <c r="N7" s="31" t="str">
        <f>IF(
    ISERROR('COMMATS-Percentages'!N7),
    CHOOSE(RANDBETWEEN(1, 2), "NotKnown", "Known"),
    IF(
        ISNUMBER('COMMATS-Percentages'!N7),
        IF(
            'COMMATS-Percentages'!N7 &lt; 0.6,
            "NotKnown",
            "Known"
        ),
        'COMMATS-Percentages'!N7
    )
)</f>
        <v>NotKnown</v>
      </c>
      <c r="O7" s="31" t="str">
        <f>IF(
    ISERROR('COMMATS-Percentages'!O7),
    CHOOSE(RANDBETWEEN(1, 2), "NotKnown", "Known"),
    IF(
        ISNUMBER('COMMATS-Percentages'!O7),
        IF(
            'COMMATS-Percentages'!O7 &lt; 0.6,
            "NotKnown",
            "Known"
        ),
        'COMMATS-Percentages'!O7
    )
)</f>
        <v>NotKnown</v>
      </c>
      <c r="P7" s="31" t="str">
        <f>IF(
    ISERROR('COMMATS-Percentages'!P7),
    CHOOSE(RANDBETWEEN(1, 2), "NotKnown", "Known"),
    IF(
        ISNUMBER('COMMATS-Percentages'!P7),
        IF(
            'COMMATS-Percentages'!P7 &lt; 0.6,
            "NotKnown",
            "Known"
        ),
        'COMMATS-Percentages'!P7
    )
)</f>
        <v>NotKnown</v>
      </c>
      <c r="Q7" s="31" t="str">
        <f>IF(
    ISERROR('COMMATS-Percentages'!Q7),
    CHOOSE(RANDBETWEEN(1, 2), "NotKnown", "Known"),
    IF(
        ISNUMBER('COMMATS-Percentages'!Q7),
        IF(
            'COMMATS-Percentages'!Q7 &lt; 0.6,
            "NotKnown",
            "Known"
        ),
        'COMMATS-Percentages'!Q7
    )
)</f>
        <v>NotKnown</v>
      </c>
      <c r="R7" s="31" t="str">
        <f>IF(
    ISERROR('COMMATS-Percentages'!R7),
    CHOOSE(RANDBETWEEN(1, 2), "NotKnown", "Known"),
    IF(
        ISNUMBER('COMMATS-Percentages'!R7),
        IF(
            'COMMATS-Percentages'!R7 &lt; 0.6,
            "NotKnown",
            "Known"
        ),
        'COMMATS-Percentages'!R7
    )
)</f>
        <v>NotKnown</v>
      </c>
      <c r="S7" s="31" t="str">
        <f>IF(
    ISERROR('COMMATS-Percentages'!S7),
    CHOOSE(RANDBETWEEN(1, 2), "NotKnown", "Known"),
    IF(
        ISNUMBER('COMMATS-Percentages'!S7),
        IF(
            'COMMATS-Percentages'!S7 &lt; 0.6,
            "NotKnown",
            "Known"
        ),
        'COMMATS-Percentages'!S7
    )
)</f>
        <v>NotKnown</v>
      </c>
      <c r="T7" s="31" t="str">
        <f>IF(
    ISERROR('COMMATS-Percentages'!T7),
    CHOOSE(RANDBETWEEN(1, 2), "NotKnown", "Known"),
    IF(
        ISNUMBER('COMMATS-Percentages'!T7),
        IF(
            'COMMATS-Percentages'!T7 &lt; 0.6,
            "NotKnown",
            "Known"
        ),
        'COMMATS-Percentages'!T7
    )
)</f>
        <v>NotKnown</v>
      </c>
      <c r="U7" s="31" t="str">
        <f>IF(
    ISERROR('COMMATS-Percentages'!U7),
    CHOOSE(RANDBETWEEN(1, 2), "NotKnown", "Known"),
    IF(
        ISNUMBER('COMMATS-Percentages'!U7),
        IF(
            'COMMATS-Percentages'!U7 &lt; 0.6,
            "NotKnown",
            "Known"
        ),
        'COMMATS-Percentages'!U7
    )
)</f>
        <v>NotKnown</v>
      </c>
      <c r="V7" s="31" t="str">
        <f>IF(
    ISERROR('COMMATS-Percentages'!V7),
    CHOOSE(RANDBETWEEN(1, 2), "NotKnown", "Known"),
    IF(
        ISNUMBER('COMMATS-Percentages'!V7),
        IF(
            'COMMATS-Percentages'!V7 &lt; 0.6,
            "NotKnown",
            "Known"
        ),
        'COMMATS-Percentages'!V7
    )
)</f>
        <v>NotKnown</v>
      </c>
      <c r="W7" s="31" t="str">
        <f>IF(
    ISERROR('COMMATS-Percentages'!W7),
    CHOOSE(RANDBETWEEN(1, 2), "NotKnown", "Known"),
    IF(
        ISNUMBER('COMMATS-Percentages'!W7),
        IF(
            'COMMATS-Percentages'!W7 &lt; 0.6,
            "NotKnown",
            "Known"
        ),
        'COMMATS-Percentages'!W7
    )
)</f>
        <v>NotKnown</v>
      </c>
      <c r="X7" s="31" t="str">
        <f>IF(
    ISERROR('COMMATS-Percentages'!X7),
    CHOOSE(RANDBETWEEN(1, 2), "NotKnown", "Known"),
    IF(
        ISNUMBER('COMMATS-Percentages'!X7),
        IF(
            'COMMATS-Percentages'!X7 &lt; 0.6,
            "NotKnown",
            "Known"
        ),
        'COMMATS-Percentages'!X7
    )
)</f>
        <v>NotKnown</v>
      </c>
      <c r="Y7" s="31" t="str">
        <f>IF(
    ISERROR('COMMATS-Percentages'!Y7),
    CHOOSE(RANDBETWEEN(1, 2), "NotKnown", "Known"),
    IF(
        ISNUMBER('COMMATS-Percentages'!Y7),
        IF(
            'COMMATS-Percentages'!Y7 &lt; 0.6,
            "NotKnown",
            "Known"
        ),
        'COMMATS-Percentages'!Y7
    )
)</f>
        <v>NotKnown</v>
      </c>
      <c r="Z7" s="31" t="str">
        <f>IF(
    ISERROR('COMMATS-Percentages'!Z7),
    CHOOSE(RANDBETWEEN(1, 2), "NotKnown", "Known"),
    IF(
        ISNUMBER('COMMATS-Percentages'!Z7),
        IF(
            'COMMATS-Percentages'!Z7 &lt; 0.6,
            "NotKnown",
            "Known"
        ),
        'COMMATS-Percentages'!Z7
    )
)</f>
        <v>NotKnown</v>
      </c>
      <c r="AA7" s="31" t="str">
        <f>IF(
    ISERROR('COMMATS-Percentages'!AA7),
    CHOOSE(RANDBETWEEN(1, 2), "NotKnown", "Known"),
    IF(
        ISNUMBER('COMMATS-Percentages'!AA7),
        IF(
            'COMMATS-Percentages'!AA7 &lt; 0.6,
            "NotKnown",
            "Known"
        ),
        'COMMATS-Percentages'!AA7
    )
)</f>
        <v>NotKnown</v>
      </c>
      <c r="AB7" s="31" t="str">
        <f>IF(
    ISERROR('COMMATS-Percentages'!AB7),
    CHOOSE(RANDBETWEEN(1, 2), "NotKnown", "Known"),
    IF(
        ISNUMBER('COMMATS-Percentages'!AB7),
        IF(
            'COMMATS-Percentages'!AB7 &lt; 0.6,
            "NotKnown",
            "Known"
        ),
        'COMMATS-Percentages'!AB7
    )
)</f>
        <v>NotKnown</v>
      </c>
      <c r="AC7" s="31" t="str">
        <f>IF(
    ISERROR('COMMATS-Percentages'!AC7),
    CHOOSE(RANDBETWEEN(1, 2), "NotKnown", "Known"),
    IF(
        ISNUMBER('COMMATS-Percentages'!AC7),
        IF(
            'COMMATS-Percentages'!AC7 &lt; 0.6,
            "NotKnown",
            "Known"
        ),
        'COMMATS-Percentages'!AC7
    )
)</f>
        <v>Known</v>
      </c>
      <c r="AD7" s="31" t="str">
        <f>IF(
    ISERROR('COMMATS-Percentages'!AD7),
    CHOOSE(RANDBETWEEN(1, 2), "NotKnown", "Known"),
    IF(
        ISNUMBER('COMMATS-Percentages'!AD7),
        IF(
            'COMMATS-Percentages'!AD7 &lt; 0.6,
            "NotKnown",
            "Known"
        ),
        'COMMATS-Percentages'!AD7
    )
)</f>
        <v>NotKnown</v>
      </c>
      <c r="AE7" s="31" t="str">
        <f>IF(
    ISERROR('COMMATS-Percentages'!AE7),
    CHOOSE(RANDBETWEEN(1, 2), "NotKnown", "Known"),
    IF(
        ISNUMBER('COMMATS-Percentages'!AE7),
        IF(
            'COMMATS-Percentages'!AE7 &lt; 0.6,
            "NotKnown",
            "Known"
        ),
        'COMMATS-Percentages'!AE7
    )
)</f>
        <v>NotKnown</v>
      </c>
      <c r="AF7" s="31" t="str">
        <f>IF(
    ISERROR('COMMATS-Percentages'!AF7),
    CHOOSE(RANDBETWEEN(1, 2), "NotKnown", "Known"),
    IF(
        ISNUMBER('COMMATS-Percentages'!AF7),
        IF(
            'COMMATS-Percentages'!AF7 &lt; 0.6,
            "NotKnown",
            "Known"
        ),
        'COMMATS-Percentages'!AF7
    )
)</f>
        <v>NotKnown</v>
      </c>
      <c r="AG7" s="31" t="str">
        <f>IF(
    ISERROR('COMMATS-Percentages'!AG7),
    CHOOSE(RANDBETWEEN(1, 2), "NotKnown", "Known"),
    IF(
        ISNUMBER('COMMATS-Percentages'!AG7),
        IF(
            'COMMATS-Percentages'!AG7 &lt; 0.6,
            "NotKnown",
            "Known"
        ),
        'COMMATS-Percentages'!AG7
    )
)</f>
        <v>NotKnown</v>
      </c>
      <c r="AH7" s="31" t="str">
        <f>IF(
    ISERROR('COMMATS-Percentages'!AH7),
    CHOOSE(RANDBETWEEN(1, 2), "NotKnown", "Known"),
    IF(
        ISNUMBER('COMMATS-Percentages'!AH7),
        IF(
            'COMMATS-Percentages'!AH7 &lt; 0.6,
            "NotKnown",
            "Known"
        ),
        'COMMATS-Percentages'!AH7
    )
)</f>
        <v>NotKnown</v>
      </c>
      <c r="AI7" s="31" t="str">
        <f>IF(
    ISERROR('COMMATS-Percentages'!AI7),
    CHOOSE(RANDBETWEEN(1, 2), "NotKnown", "Known"),
    IF(
        ISNUMBER('COMMATS-Percentages'!AI7),
        IF(
            'COMMATS-Percentages'!AI7 &lt; 0.6,
            "NotKnown",
            "Known"
        ),
        'COMMATS-Percentages'!AI7
    )
)</f>
        <v>NotKnown</v>
      </c>
      <c r="AJ7" s="31" t="str">
        <f>IF(
    ISERROR('COMMATS-Percentages'!AJ7),
    CHOOSE(RANDBETWEEN(1, 2), "NotKnown", "Known"),
    IF(
        ISNUMBER('COMMATS-Percentages'!AJ7),
        IF(
            'COMMATS-Percentages'!AJ7 &lt; 0.6,
            "NotKnown",
            "Known"
        ),
        'COMMATS-Percentages'!AJ7
    )
)</f>
        <v>NotKnown</v>
      </c>
      <c r="AK7" s="31" t="str">
        <f>IF(
    ISERROR('COMMATS-Percentages'!AK7),
    CHOOSE(RANDBETWEEN(1, 2), "NotKnown", "Known"),
    IF(
        ISNUMBER('COMMATS-Percentages'!AK7),
        IF(
            'COMMATS-Percentages'!AK7 &lt; 0.6,
            "NotKnown",
            "Known"
        ),
        'COMMATS-Percentages'!AK7
    )
)</f>
        <v>NotKnown</v>
      </c>
      <c r="AL7" s="31" t="str">
        <f>IF(
    ISERROR('COMMATS-Percentages'!AL7),
    CHOOSE(RANDBETWEEN(1, 2), "NotKnown", "Known"),
    IF(
        ISNUMBER('COMMATS-Percentages'!AL7),
        IF(
            'COMMATS-Percentages'!AL7 &lt; 0.6,
            "NotKnown",
            "Known"
        ),
        'COMMATS-Percentages'!AL7
    )
)</f>
        <v>NotKnown</v>
      </c>
      <c r="AM7" s="31" t="str">
        <f>IF(
    ISERROR('COMMATS-Percentages'!AM7),
    CHOOSE(RANDBETWEEN(1, 2), "NotKnown", "Known"),
    IF(
        ISNUMBER('COMMATS-Percentages'!AM7),
        IF(
            'COMMATS-Percentages'!AM7 &lt; 0.6,
            "NotKnown",
            "Known"
        ),
        'COMMATS-Percentages'!AM7
    )
)</f>
        <v>NotKnown</v>
      </c>
      <c r="AN7" s="31" t="str">
        <f>IF(
    ISERROR('COMMATS-Percentages'!AN7),
    CHOOSE(RANDBETWEEN(1, 2), "NotKnown", "Known"),
    IF(
        ISNUMBER('COMMATS-Percentages'!AN7),
        IF(
            'COMMATS-Percentages'!AN7 &lt; 0.6,
            "NotKnown",
            "Known"
        ),
        'COMMATS-Percentages'!AN7
    )
)</f>
        <v>NotKnown</v>
      </c>
      <c r="AO7" s="31" t="str">
        <f>IF(
    ISERROR('COMMATS-Percentages'!AO7),
    CHOOSE(RANDBETWEEN(1, 2), "NotKnown", "Known"),
    IF(
        ISNUMBER('COMMATS-Percentages'!AO7),
        IF(
            'COMMATS-Percentages'!AO7 &lt; 0.6,
            "NotKnown",
            "Known"
        ),
        'COMMATS-Percentages'!AO7
    )
)</f>
        <v>NotKnown</v>
      </c>
      <c r="AP7" s="31" t="str">
        <f>IF(
    ISERROR('COMMATS-Percentages'!AP7),
    CHOOSE(RANDBETWEEN(1, 2), "NotKnown", "Known"),
    IF(
        ISNUMBER('COMMATS-Percentages'!AP7),
        IF(
            'COMMATS-Percentages'!AP7 &lt; 0.6,
            "NotKnown",
            "Known"
        ),
        'COMMATS-Percentages'!AP7
    )
)</f>
        <v>NotKnown</v>
      </c>
      <c r="AQ7" s="31" t="str">
        <f>IF(
    ISERROR('COMMATS-Percentages'!AQ7),
    CHOOSE(RANDBETWEEN(1, 2), "NotKnown", "Known"),
    IF(
        ISNUMBER('COMMATS-Percentages'!AQ7),
        IF(
            'COMMATS-Percentages'!AQ7 &lt; 0.6,
            "NotKnown",
            "Known"
        ),
        'COMMATS-Percentages'!AQ7
    )
)</f>
        <v>NotKnown</v>
      </c>
      <c r="AR7" s="31" t="str">
        <f>IF(
    ISERROR('COMMATS-Percentages'!AR7),
    CHOOSE(RANDBETWEEN(1, 2), "NotKnown", "Known"),
    IF(
        ISNUMBER('COMMATS-Percentages'!AR7),
        IF(
            'COMMATS-Percentages'!AR7 &lt; 0.6,
            "NotKnown",
            "Known"
        ),
        'COMMATS-Percentages'!AR7
    )
)</f>
        <v>NotKnown</v>
      </c>
      <c r="AS7" s="31" t="str">
        <f>IF(
    ISERROR('COMMATS-Percentages'!AS7),
    CHOOSE(RANDBETWEEN(1, 2), "NotKnown", "Known"),
    IF(
        ISNUMBER('COMMATS-Percentages'!AS7),
        IF(
            'COMMATS-Percentages'!AS7 &lt; 0.6,
            "NotKnown",
            "Known"
        ),
        'COMMATS-Percentages'!AS7
    )
)</f>
        <v>NotKnown</v>
      </c>
      <c r="AT7" s="31" t="str">
        <f>IF(
    ISERROR('COMMATS-Percentages'!AT7),
    CHOOSE(RANDBETWEEN(1, 2), "NotKnown", "Known"),
    IF(
        ISNUMBER('COMMATS-Percentages'!AT7),
        IF(
            'COMMATS-Percentages'!AT7 &lt; 0.6,
            "NotKnown",
            "Known"
        ),
        'COMMATS-Percentages'!AT7
    )
)</f>
        <v>NotKnown</v>
      </c>
      <c r="AU7" s="23"/>
    </row>
    <row r="8">
      <c r="A8" s="46" t="str">
        <f>IF(
    ISERROR('COMMATS-Percentages'!A8),
    CHOOSE(RANDBETWEEN(1, 2), "NotKnown", "Known"),
    IF(
        ISNUMBER('COMMATS-Percentages'!A8),
        IF(
            'COMMATS-Percentages'!A8 &lt; 0.6,
            "NotKnown",
            "Known"
        ),
        'COMMATS-Percentages'!A8
    )
)</f>
        <v>7CM-F</v>
      </c>
      <c r="B8" s="31" t="str">
        <f>IF(
    ISERROR('COMMATS-Percentages'!B8),
    CHOOSE(RANDBETWEEN(1, 2), "NotKnown", "Known"),
    IF(
        ISNUMBER('COMMATS-Percentages'!B8),
        IF(
            'COMMATS-Percentages'!B8 &lt; 0.6,
            "NotKnown",
            "Known"
        ),
        'COMMATS-Percentages'!B8
    )
)</f>
        <v>Known</v>
      </c>
      <c r="C8" s="31" t="str">
        <f>IF(
    ISERROR('COMMATS-Percentages'!C8),
    CHOOSE(RANDBETWEEN(1, 2), "NotKnown", "Known"),
    IF(
        ISNUMBER('COMMATS-Percentages'!C8),
        IF(
            'COMMATS-Percentages'!C8 &lt; 0.6,
            "NotKnown",
            "Known"
        ),
        'COMMATS-Percentages'!C8
    )
)</f>
        <v>Known</v>
      </c>
      <c r="D8" s="31" t="str">
        <f>IF(
    ISERROR('COMMATS-Percentages'!D8),
    CHOOSE(RANDBETWEEN(1, 2), "NotKnown", "Known"),
    IF(
        ISNUMBER('COMMATS-Percentages'!D8),
        IF(
            'COMMATS-Percentages'!D8 &lt; 0.6,
            "NotKnown",
            "Known"
        ),
        'COMMATS-Percentages'!D8
    )
)</f>
        <v>Known</v>
      </c>
      <c r="E8" s="31" t="str">
        <f>IF(
    ISERROR('COMMATS-Percentages'!E8),
    CHOOSE(RANDBETWEEN(1, 2), "NotKnown", "Known"),
    IF(
        ISNUMBER('COMMATS-Percentages'!E8),
        IF(
            'COMMATS-Percentages'!E8 &lt; 0.6,
            "NotKnown",
            "Known"
        ),
        'COMMATS-Percentages'!E8
    )
)</f>
        <v>Known</v>
      </c>
      <c r="F8" s="31" t="str">
        <f>IF(
    ISERROR('COMMATS-Percentages'!F8),
    CHOOSE(RANDBETWEEN(1, 2), "NotKnown", "Known"),
    IF(
        ISNUMBER('COMMATS-Percentages'!F8),
        IF(
            'COMMATS-Percentages'!F8 &lt; 0.6,
            "NotKnown",
            "Known"
        ),
        'COMMATS-Percentages'!F8
    )
)</f>
        <v>Known</v>
      </c>
      <c r="G8" s="31" t="str">
        <f>IF(
    ISERROR('COMMATS-Percentages'!G8),
    CHOOSE(RANDBETWEEN(1, 2), "NotKnown", "Known"),
    IF(
        ISNUMBER('COMMATS-Percentages'!G8),
        IF(
            'COMMATS-Percentages'!G8 &lt; 0.6,
            "NotKnown",
            "Known"
        ),
        'COMMATS-Percentages'!G8
    )
)</f>
        <v>Known</v>
      </c>
      <c r="H8" s="31" t="str">
        <f>IF(
    ISERROR('COMMATS-Percentages'!H8),
    CHOOSE(RANDBETWEEN(1, 2), "NotKnown", "Known"),
    IF(
        ISNUMBER('COMMATS-Percentages'!H8),
        IF(
            'COMMATS-Percentages'!H8 &lt; 0.6,
            "NotKnown",
            "Known"
        ),
        'COMMATS-Percentages'!H8
    )
)</f>
        <v>Known</v>
      </c>
      <c r="I8" s="31" t="str">
        <f>IF(
    ISERROR('COMMATS-Percentages'!I8),
    CHOOSE(RANDBETWEEN(1, 2), "NotKnown", "Known"),
    IF(
        ISNUMBER('COMMATS-Percentages'!I8),
        IF(
            'COMMATS-Percentages'!I8 &lt; 0.6,
            "NotKnown",
            "Known"
        ),
        'COMMATS-Percentages'!I8
    )
)</f>
        <v>Known</v>
      </c>
      <c r="J8" s="31" t="str">
        <f>IF(
    ISERROR('COMMATS-Percentages'!J8),
    CHOOSE(RANDBETWEEN(1, 2), "NotKnown", "Known"),
    IF(
        ISNUMBER('COMMATS-Percentages'!J8),
        IF(
            'COMMATS-Percentages'!J8 &lt; 0.6,
            "NotKnown",
            "Known"
        ),
        'COMMATS-Percentages'!J8
    )
)</f>
        <v>Known</v>
      </c>
      <c r="K8" s="31" t="str">
        <f>IF(
    ISERROR('COMMATS-Percentages'!K8),
    CHOOSE(RANDBETWEEN(1, 2), "NotKnown", "Known"),
    IF(
        ISNUMBER('COMMATS-Percentages'!K8),
        IF(
            'COMMATS-Percentages'!K8 &lt; 0.6,
            "NotKnown",
            "Known"
        ),
        'COMMATS-Percentages'!K8
    )
)</f>
        <v>Known</v>
      </c>
      <c r="L8" s="31" t="str">
        <f>IF(
    ISERROR('COMMATS-Percentages'!L8),
    CHOOSE(RANDBETWEEN(1, 2), "NotKnown", "Known"),
    IF(
        ISNUMBER('COMMATS-Percentages'!L8),
        IF(
            'COMMATS-Percentages'!L8 &lt; 0.6,
            "NotKnown",
            "Known"
        ),
        'COMMATS-Percentages'!L8
    )
)</f>
        <v>Known</v>
      </c>
      <c r="M8" s="31" t="str">
        <f>IF(
    ISERROR('COMMATS-Percentages'!M8),
    CHOOSE(RANDBETWEEN(1, 2), "NotKnown", "Known"),
    IF(
        ISNUMBER('COMMATS-Percentages'!M8),
        IF(
            'COMMATS-Percentages'!M8 &lt; 0.6,
            "NotKnown",
            "Known"
        ),
        'COMMATS-Percentages'!M8
    )
)</f>
        <v>Known</v>
      </c>
      <c r="N8" s="31" t="str">
        <f>IF(
    ISERROR('COMMATS-Percentages'!N8),
    CHOOSE(RANDBETWEEN(1, 2), "NotKnown", "Known"),
    IF(
        ISNUMBER('COMMATS-Percentages'!N8),
        IF(
            'COMMATS-Percentages'!N8 &lt; 0.6,
            "NotKnown",
            "Known"
        ),
        'COMMATS-Percentages'!N8
    )
)</f>
        <v>Known</v>
      </c>
      <c r="O8" s="31" t="str">
        <f>IF(
    ISERROR('COMMATS-Percentages'!O8),
    CHOOSE(RANDBETWEEN(1, 2), "NotKnown", "Known"),
    IF(
        ISNUMBER('COMMATS-Percentages'!O8),
        IF(
            'COMMATS-Percentages'!O8 &lt; 0.6,
            "NotKnown",
            "Known"
        ),
        'COMMATS-Percentages'!O8
    )
)</f>
        <v>Known</v>
      </c>
      <c r="P8" s="31" t="str">
        <f>IF(
    ISERROR('COMMATS-Percentages'!P8),
    CHOOSE(RANDBETWEEN(1, 2), "NotKnown", "Known"),
    IF(
        ISNUMBER('COMMATS-Percentages'!P8),
        IF(
            'COMMATS-Percentages'!P8 &lt; 0.6,
            "NotKnown",
            "Known"
        ),
        'COMMATS-Percentages'!P8
    )
)</f>
        <v>Known</v>
      </c>
      <c r="Q8" s="31" t="str">
        <f>IF(
    ISERROR('COMMATS-Percentages'!Q8),
    CHOOSE(RANDBETWEEN(1, 2), "NotKnown", "Known"),
    IF(
        ISNUMBER('COMMATS-Percentages'!Q8),
        IF(
            'COMMATS-Percentages'!Q8 &lt; 0.6,
            "NotKnown",
            "Known"
        ),
        'COMMATS-Percentages'!Q8
    )
)</f>
        <v>NotKnown</v>
      </c>
      <c r="R8" s="31" t="str">
        <f>IF(
    ISERROR('COMMATS-Percentages'!R8),
    CHOOSE(RANDBETWEEN(1, 2), "NotKnown", "Known"),
    IF(
        ISNUMBER('COMMATS-Percentages'!R8),
        IF(
            'COMMATS-Percentages'!R8 &lt; 0.6,
            "NotKnown",
            "Known"
        ),
        'COMMATS-Percentages'!R8
    )
)</f>
        <v>Known</v>
      </c>
      <c r="S8" s="31" t="str">
        <f>IF(
    ISERROR('COMMATS-Percentages'!S8),
    CHOOSE(RANDBETWEEN(1, 2), "NotKnown", "Known"),
    IF(
        ISNUMBER('COMMATS-Percentages'!S8),
        IF(
            'COMMATS-Percentages'!S8 &lt; 0.6,
            "NotKnown",
            "Known"
        ),
        'COMMATS-Percentages'!S8
    )
)</f>
        <v>Known</v>
      </c>
      <c r="T8" s="31" t="str">
        <f>IF(
    ISERROR('COMMATS-Percentages'!T8),
    CHOOSE(RANDBETWEEN(1, 2), "NotKnown", "Known"),
    IF(
        ISNUMBER('COMMATS-Percentages'!T8),
        IF(
            'COMMATS-Percentages'!T8 &lt; 0.6,
            "NotKnown",
            "Known"
        ),
        'COMMATS-Percentages'!T8
    )
)</f>
        <v>Known</v>
      </c>
      <c r="U8" s="31" t="str">
        <f>IF(
    ISERROR('COMMATS-Percentages'!U8),
    CHOOSE(RANDBETWEEN(1, 2), "NotKnown", "Known"),
    IF(
        ISNUMBER('COMMATS-Percentages'!U8),
        IF(
            'COMMATS-Percentages'!U8 &lt; 0.6,
            "NotKnown",
            "Known"
        ),
        'COMMATS-Percentages'!U8
    )
)</f>
        <v>Known</v>
      </c>
      <c r="V8" s="31" t="str">
        <f>IF(
    ISERROR('COMMATS-Percentages'!V8),
    CHOOSE(RANDBETWEEN(1, 2), "NotKnown", "Known"),
    IF(
        ISNUMBER('COMMATS-Percentages'!V8),
        IF(
            'COMMATS-Percentages'!V8 &lt; 0.6,
            "NotKnown",
            "Known"
        ),
        'COMMATS-Percentages'!V8
    )
)</f>
        <v>Known</v>
      </c>
      <c r="W8" s="31" t="str">
        <f>IF(
    ISERROR('COMMATS-Percentages'!W8),
    CHOOSE(RANDBETWEEN(1, 2), "NotKnown", "Known"),
    IF(
        ISNUMBER('COMMATS-Percentages'!W8),
        IF(
            'COMMATS-Percentages'!W8 &lt; 0.6,
            "NotKnown",
            "Known"
        ),
        'COMMATS-Percentages'!W8
    )
)</f>
        <v>Known</v>
      </c>
      <c r="X8" s="31" t="str">
        <f>IF(
    ISERROR('COMMATS-Percentages'!X8),
    CHOOSE(RANDBETWEEN(1, 2), "NotKnown", "Known"),
    IF(
        ISNUMBER('COMMATS-Percentages'!X8),
        IF(
            'COMMATS-Percentages'!X8 &lt; 0.6,
            "NotKnown",
            "Known"
        ),
        'COMMATS-Percentages'!X8
    )
)</f>
        <v>Known</v>
      </c>
      <c r="Y8" s="31" t="str">
        <f>IF(
    ISERROR('COMMATS-Percentages'!Y8),
    CHOOSE(RANDBETWEEN(1, 2), "NotKnown", "Known"),
    IF(
        ISNUMBER('COMMATS-Percentages'!Y8),
        IF(
            'COMMATS-Percentages'!Y8 &lt; 0.6,
            "NotKnown",
            "Known"
        ),
        'COMMATS-Percentages'!Y8
    )
)</f>
        <v>NotKnown</v>
      </c>
      <c r="Z8" s="31" t="str">
        <f>IF(
    ISERROR('COMMATS-Percentages'!Z8),
    CHOOSE(RANDBETWEEN(1, 2), "NotKnown", "Known"),
    IF(
        ISNUMBER('COMMATS-Percentages'!Z8),
        IF(
            'COMMATS-Percentages'!Z8 &lt; 0.6,
            "NotKnown",
            "Known"
        ),
        'COMMATS-Percentages'!Z8
    )
)</f>
        <v>NotKnown</v>
      </c>
      <c r="AA8" s="31" t="str">
        <f>IF(
    ISERROR('COMMATS-Percentages'!AA8),
    CHOOSE(RANDBETWEEN(1, 2), "NotKnown", "Known"),
    IF(
        ISNUMBER('COMMATS-Percentages'!AA8),
        IF(
            'COMMATS-Percentages'!AA8 &lt; 0.6,
            "NotKnown",
            "Known"
        ),
        'COMMATS-Percentages'!AA8
    )
)</f>
        <v>Known</v>
      </c>
      <c r="AB8" s="31" t="str">
        <f>IF(
    ISERROR('COMMATS-Percentages'!AB8),
    CHOOSE(RANDBETWEEN(1, 2), "NotKnown", "Known"),
    IF(
        ISNUMBER('COMMATS-Percentages'!AB8),
        IF(
            'COMMATS-Percentages'!AB8 &lt; 0.6,
            "NotKnown",
            "Known"
        ),
        'COMMATS-Percentages'!AB8
    )
)</f>
        <v>NotKnown</v>
      </c>
      <c r="AC8" s="31" t="str">
        <f>IF(
    ISERROR('COMMATS-Percentages'!AC8),
    CHOOSE(RANDBETWEEN(1, 2), "NotKnown", "Known"),
    IF(
        ISNUMBER('COMMATS-Percentages'!AC8),
        IF(
            'COMMATS-Percentages'!AC8 &lt; 0.6,
            "NotKnown",
            "Known"
        ),
        'COMMATS-Percentages'!AC8
    )
)</f>
        <v>Known</v>
      </c>
      <c r="AD8" s="31" t="str">
        <f>IF(
    ISERROR('COMMATS-Percentages'!AD8),
    CHOOSE(RANDBETWEEN(1, 2), "NotKnown", "Known"),
    IF(
        ISNUMBER('COMMATS-Percentages'!AD8),
        IF(
            'COMMATS-Percentages'!AD8 &lt; 0.6,
            "NotKnown",
            "Known"
        ),
        'COMMATS-Percentages'!AD8
    )
)</f>
        <v>NotKnown</v>
      </c>
      <c r="AE8" s="31" t="str">
        <f>IF(
    ISERROR('COMMATS-Percentages'!AE8),
    CHOOSE(RANDBETWEEN(1, 2), "NotKnown", "Known"),
    IF(
        ISNUMBER('COMMATS-Percentages'!AE8),
        IF(
            'COMMATS-Percentages'!AE8 &lt; 0.6,
            "NotKnown",
            "Known"
        ),
        'COMMATS-Percentages'!AE8
    )
)</f>
        <v>Known</v>
      </c>
      <c r="AF8" s="31" t="str">
        <f>IF(
    ISERROR('COMMATS-Percentages'!AF8),
    CHOOSE(RANDBETWEEN(1, 2), "NotKnown", "Known"),
    IF(
        ISNUMBER('COMMATS-Percentages'!AF8),
        IF(
            'COMMATS-Percentages'!AF8 &lt; 0.6,
            "NotKnown",
            "Known"
        ),
        'COMMATS-Percentages'!AF8
    )
)</f>
        <v>Known</v>
      </c>
      <c r="AG8" s="31" t="str">
        <f>IF(
    ISERROR('COMMATS-Percentages'!AG8),
    CHOOSE(RANDBETWEEN(1, 2), "NotKnown", "Known"),
    IF(
        ISNUMBER('COMMATS-Percentages'!AG8),
        IF(
            'COMMATS-Percentages'!AG8 &lt; 0.6,
            "NotKnown",
            "Known"
        ),
        'COMMATS-Percentages'!AG8
    )
)</f>
        <v>Known</v>
      </c>
      <c r="AH8" s="31" t="str">
        <f>IF(
    ISERROR('COMMATS-Percentages'!AH8),
    CHOOSE(RANDBETWEEN(1, 2), "NotKnown", "Known"),
    IF(
        ISNUMBER('COMMATS-Percentages'!AH8),
        IF(
            'COMMATS-Percentages'!AH8 &lt; 0.6,
            "NotKnown",
            "Known"
        ),
        'COMMATS-Percentages'!AH8
    )
)</f>
        <v>Known</v>
      </c>
      <c r="AI8" s="31" t="str">
        <f>IF(
    ISERROR('COMMATS-Percentages'!AI8),
    CHOOSE(RANDBETWEEN(1, 2), "NotKnown", "Known"),
    IF(
        ISNUMBER('COMMATS-Percentages'!AI8),
        IF(
            'COMMATS-Percentages'!AI8 &lt; 0.6,
            "NotKnown",
            "Known"
        ),
        'COMMATS-Percentages'!AI8
    )
)</f>
        <v>Known</v>
      </c>
      <c r="AJ8" s="31" t="str">
        <f>IF(
    ISERROR('COMMATS-Percentages'!AJ8),
    CHOOSE(RANDBETWEEN(1, 2), "NotKnown", "Known"),
    IF(
        ISNUMBER('COMMATS-Percentages'!AJ8),
        IF(
            'COMMATS-Percentages'!AJ8 &lt; 0.6,
            "NotKnown",
            "Known"
        ),
        'COMMATS-Percentages'!AJ8
    )
)</f>
        <v>Known</v>
      </c>
      <c r="AK8" s="31" t="str">
        <f>IF(
    ISERROR('COMMATS-Percentages'!AK8),
    CHOOSE(RANDBETWEEN(1, 2), "NotKnown", "Known"),
    IF(
        ISNUMBER('COMMATS-Percentages'!AK8),
        IF(
            'COMMATS-Percentages'!AK8 &lt; 0.6,
            "NotKnown",
            "Known"
        ),
        'COMMATS-Percentages'!AK8
    )
)</f>
        <v>Known</v>
      </c>
      <c r="AL8" s="31" t="str">
        <f>IF(
    ISERROR('COMMATS-Percentages'!AL8),
    CHOOSE(RANDBETWEEN(1, 2), "NotKnown", "Known"),
    IF(
        ISNUMBER('COMMATS-Percentages'!AL8),
        IF(
            'COMMATS-Percentages'!AL8 &lt; 0.6,
            "NotKnown",
            "Known"
        ),
        'COMMATS-Percentages'!AL8
    )
)</f>
        <v>Known</v>
      </c>
      <c r="AM8" s="31" t="str">
        <f>IF(
    ISERROR('COMMATS-Percentages'!AM8),
    CHOOSE(RANDBETWEEN(1, 2), "NotKnown", "Known"),
    IF(
        ISNUMBER('COMMATS-Percentages'!AM8),
        IF(
            'COMMATS-Percentages'!AM8 &lt; 0.6,
            "NotKnown",
            "Known"
        ),
        'COMMATS-Percentages'!AM8
    )
)</f>
        <v>Known</v>
      </c>
      <c r="AN8" s="31" t="str">
        <f>IF(
    ISERROR('COMMATS-Percentages'!AN8),
    CHOOSE(RANDBETWEEN(1, 2), "NotKnown", "Known"),
    IF(
        ISNUMBER('COMMATS-Percentages'!AN8),
        IF(
            'COMMATS-Percentages'!AN8 &lt; 0.6,
            "NotKnown",
            "Known"
        ),
        'COMMATS-Percentages'!AN8
    )
)</f>
        <v>NotKnown</v>
      </c>
      <c r="AO8" s="31" t="str">
        <f>IF(
    ISERROR('COMMATS-Percentages'!AO8),
    CHOOSE(RANDBETWEEN(1, 2), "NotKnown", "Known"),
    IF(
        ISNUMBER('COMMATS-Percentages'!AO8),
        IF(
            'COMMATS-Percentages'!AO8 &lt; 0.6,
            "NotKnown",
            "Known"
        ),
        'COMMATS-Percentages'!AO8
    )
)</f>
        <v>Known</v>
      </c>
      <c r="AP8" s="31" t="str">
        <f>IF(
    ISERROR('COMMATS-Percentages'!AP8),
    CHOOSE(RANDBETWEEN(1, 2), "NotKnown", "Known"),
    IF(
        ISNUMBER('COMMATS-Percentages'!AP8),
        IF(
            'COMMATS-Percentages'!AP8 &lt; 0.6,
            "NotKnown",
            "Known"
        ),
        'COMMATS-Percentages'!AP8
    )
)</f>
        <v>NotKnown</v>
      </c>
      <c r="AQ8" s="31" t="str">
        <f>IF(
    ISERROR('COMMATS-Percentages'!AQ8),
    CHOOSE(RANDBETWEEN(1, 2), "NotKnown", "Known"),
    IF(
        ISNUMBER('COMMATS-Percentages'!AQ8),
        IF(
            'COMMATS-Percentages'!AQ8 &lt; 0.6,
            "NotKnown",
            "Known"
        ),
        'COMMATS-Percentages'!AQ8
    )
)</f>
        <v>Known</v>
      </c>
      <c r="AR8" s="31" t="str">
        <f>IF(
    ISERROR('COMMATS-Percentages'!AR8),
    CHOOSE(RANDBETWEEN(1, 2), "NotKnown", "Known"),
    IF(
        ISNUMBER('COMMATS-Percentages'!AR8),
        IF(
            'COMMATS-Percentages'!AR8 &lt; 0.6,
            "NotKnown",
            "Known"
        ),
        'COMMATS-Percentages'!AR8
    )
)</f>
        <v>Known</v>
      </c>
      <c r="AS8" s="31" t="str">
        <f>IF(
    ISERROR('COMMATS-Percentages'!AS8),
    CHOOSE(RANDBETWEEN(1, 2), "NotKnown", "Known"),
    IF(
        ISNUMBER('COMMATS-Percentages'!AS8),
        IF(
            'COMMATS-Percentages'!AS8 &lt; 0.6,
            "NotKnown",
            "Known"
        ),
        'COMMATS-Percentages'!AS8
    )
)</f>
        <v>Known</v>
      </c>
      <c r="AT8" s="31" t="str">
        <f>IF(
    ISERROR('COMMATS-Percentages'!AT8),
    CHOOSE(RANDBETWEEN(1, 2), "NotKnown", "Known"),
    IF(
        ISNUMBER('COMMATS-Percentages'!AT8),
        IF(
            'COMMATS-Percentages'!AT8 &lt; 0.6,
            "NotKnown",
            "Known"
        ),
        'COMMATS-Percentages'!AT8
    )
)</f>
        <v>Known</v>
      </c>
      <c r="AU8" s="23"/>
    </row>
    <row r="9">
      <c r="A9" s="46" t="str">
        <f>IF(
    ISERROR('COMMATS-Percentages'!A9),
    CHOOSE(RANDBETWEEN(1, 2), "NotKnown", "Known"),
    IF(
        ISNUMBER('COMMATS-Percentages'!A9),
        IF(
            'COMMATS-Percentages'!A9 &lt; 0.6,
            "NotKnown",
            "Known"
        ),
        'COMMATS-Percentages'!A9
    )
)</f>
        <v>8CM-F</v>
      </c>
      <c r="B9" s="31" t="str">
        <f>IF(
    ISERROR('COMMATS-Percentages'!B9),
    CHOOSE(RANDBETWEEN(1, 2), "NotKnown", "Known"),
    IF(
        ISNUMBER('COMMATS-Percentages'!B9),
        IF(
            'COMMATS-Percentages'!B9 &lt; 0.6,
            "NotKnown",
            "Known"
        ),
        'COMMATS-Percentages'!B9
    )
)</f>
        <v>Known</v>
      </c>
      <c r="C9" s="31" t="str">
        <f>IF(
    ISERROR('COMMATS-Percentages'!C9),
    CHOOSE(RANDBETWEEN(1, 2), "NotKnown", "Known"),
    IF(
        ISNUMBER('COMMATS-Percentages'!C9),
        IF(
            'COMMATS-Percentages'!C9 &lt; 0.6,
            "NotKnown",
            "Known"
        ),
        'COMMATS-Percentages'!C9
    )
)</f>
        <v>Known</v>
      </c>
      <c r="D9" s="31" t="str">
        <f>IF(
    ISERROR('COMMATS-Percentages'!D9),
    CHOOSE(RANDBETWEEN(1, 2), "NotKnown", "Known"),
    IF(
        ISNUMBER('COMMATS-Percentages'!D9),
        IF(
            'COMMATS-Percentages'!D9 &lt; 0.6,
            "NotKnown",
            "Known"
        ),
        'COMMATS-Percentages'!D9
    )
)</f>
        <v>Known</v>
      </c>
      <c r="E9" s="31" t="str">
        <f>IF(
    ISERROR('COMMATS-Percentages'!E9),
    CHOOSE(RANDBETWEEN(1, 2), "NotKnown", "Known"),
    IF(
        ISNUMBER('COMMATS-Percentages'!E9),
        IF(
            'COMMATS-Percentages'!E9 &lt; 0.6,
            "NotKnown",
            "Known"
        ),
        'COMMATS-Percentages'!E9
    )
)</f>
        <v>NotKnown</v>
      </c>
      <c r="F9" s="31" t="str">
        <f>IF(
    ISERROR('COMMATS-Percentages'!F9),
    CHOOSE(RANDBETWEEN(1, 2), "NotKnown", "Known"),
    IF(
        ISNUMBER('COMMATS-Percentages'!F9),
        IF(
            'COMMATS-Percentages'!F9 &lt; 0.6,
            "NotKnown",
            "Known"
        ),
        'COMMATS-Percentages'!F9
    )
)</f>
        <v>Known</v>
      </c>
      <c r="G9" s="31" t="str">
        <f>IF(
    ISERROR('COMMATS-Percentages'!G9),
    CHOOSE(RANDBETWEEN(1, 2), "NotKnown", "Known"),
    IF(
        ISNUMBER('COMMATS-Percentages'!G9),
        IF(
            'COMMATS-Percentages'!G9 &lt; 0.6,
            "NotKnown",
            "Known"
        ),
        'COMMATS-Percentages'!G9
    )
)</f>
        <v>NotKnown</v>
      </c>
      <c r="H9" s="31" t="str">
        <f>IF(
    ISERROR('COMMATS-Percentages'!H9),
    CHOOSE(RANDBETWEEN(1, 2), "NotKnown", "Known"),
    IF(
        ISNUMBER('COMMATS-Percentages'!H9),
        IF(
            'COMMATS-Percentages'!H9 &lt; 0.6,
            "NotKnown",
            "Known"
        ),
        'COMMATS-Percentages'!H9
    )
)</f>
        <v>Known</v>
      </c>
      <c r="I9" s="31" t="str">
        <f>IF(
    ISERROR('COMMATS-Percentages'!I9),
    CHOOSE(RANDBETWEEN(1, 2), "NotKnown", "Known"),
    IF(
        ISNUMBER('COMMATS-Percentages'!I9),
        IF(
            'COMMATS-Percentages'!I9 &lt; 0.6,
            "NotKnown",
            "Known"
        ),
        'COMMATS-Percentages'!I9
    )
)</f>
        <v>NotKnown</v>
      </c>
      <c r="J9" s="31" t="str">
        <f>IF(
    ISERROR('COMMATS-Percentages'!J9),
    CHOOSE(RANDBETWEEN(1, 2), "NotKnown", "Known"),
    IF(
        ISNUMBER('COMMATS-Percentages'!J9),
        IF(
            'COMMATS-Percentages'!J9 &lt; 0.6,
            "NotKnown",
            "Known"
        ),
        'COMMATS-Percentages'!J9
    )
)</f>
        <v>NotKnown</v>
      </c>
      <c r="K9" s="31" t="str">
        <f>IF(
    ISERROR('COMMATS-Percentages'!K9),
    CHOOSE(RANDBETWEEN(1, 2), "NotKnown", "Known"),
    IF(
        ISNUMBER('COMMATS-Percentages'!K9),
        IF(
            'COMMATS-Percentages'!K9 &lt; 0.6,
            "NotKnown",
            "Known"
        ),
        'COMMATS-Percentages'!K9
    )
)</f>
        <v>NotKnown</v>
      </c>
      <c r="L9" s="31" t="str">
        <f>IF(
    ISERROR('COMMATS-Percentages'!L9),
    CHOOSE(RANDBETWEEN(1, 2), "NotKnown", "Known"),
    IF(
        ISNUMBER('COMMATS-Percentages'!L9),
        IF(
            'COMMATS-Percentages'!L9 &lt; 0.6,
            "NotKnown",
            "Known"
        ),
        'COMMATS-Percentages'!L9
    )
)</f>
        <v>Known</v>
      </c>
      <c r="M9" s="31" t="str">
        <f>IF(
    ISERROR('COMMATS-Percentages'!M9),
    CHOOSE(RANDBETWEEN(1, 2), "NotKnown", "Known"),
    IF(
        ISNUMBER('COMMATS-Percentages'!M9),
        IF(
            'COMMATS-Percentages'!M9 &lt; 0.6,
            "NotKnown",
            "Known"
        ),
        'COMMATS-Percentages'!M9
    )
)</f>
        <v>NotKnown</v>
      </c>
      <c r="N9" s="31" t="str">
        <f>IF(
    ISERROR('COMMATS-Percentages'!N9),
    CHOOSE(RANDBETWEEN(1, 2), "NotKnown", "Known"),
    IF(
        ISNUMBER('COMMATS-Percentages'!N9),
        IF(
            'COMMATS-Percentages'!N9 &lt; 0.6,
            "NotKnown",
            "Known"
        ),
        'COMMATS-Percentages'!N9
    )
)</f>
        <v>Known</v>
      </c>
      <c r="O9" s="31" t="str">
        <f>IF(
    ISERROR('COMMATS-Percentages'!O9),
    CHOOSE(RANDBETWEEN(1, 2), "NotKnown", "Known"),
    IF(
        ISNUMBER('COMMATS-Percentages'!O9),
        IF(
            'COMMATS-Percentages'!O9 &lt; 0.6,
            "NotKnown",
            "Known"
        ),
        'COMMATS-Percentages'!O9
    )
)</f>
        <v>NotKnown</v>
      </c>
      <c r="P9" s="31" t="str">
        <f>IF(
    ISERROR('COMMATS-Percentages'!P9),
    CHOOSE(RANDBETWEEN(1, 2), "NotKnown", "Known"),
    IF(
        ISNUMBER('COMMATS-Percentages'!P9),
        IF(
            'COMMATS-Percentages'!P9 &lt; 0.6,
            "NotKnown",
            "Known"
        ),
        'COMMATS-Percentages'!P9
    )
)</f>
        <v>Known</v>
      </c>
      <c r="Q9" s="31" t="str">
        <f>IF(
    ISERROR('COMMATS-Percentages'!Q9),
    CHOOSE(RANDBETWEEN(1, 2), "NotKnown", "Known"),
    IF(
        ISNUMBER('COMMATS-Percentages'!Q9),
        IF(
            'COMMATS-Percentages'!Q9 &lt; 0.6,
            "NotKnown",
            "Known"
        ),
        'COMMATS-Percentages'!Q9
    )
)</f>
        <v>NotKnown</v>
      </c>
      <c r="R9" s="31" t="str">
        <f>IF(
    ISERROR('COMMATS-Percentages'!R9),
    CHOOSE(RANDBETWEEN(1, 2), "NotKnown", "Known"),
    IF(
        ISNUMBER('COMMATS-Percentages'!R9),
        IF(
            'COMMATS-Percentages'!R9 &lt; 0.6,
            "NotKnown",
            "Known"
        ),
        'COMMATS-Percentages'!R9
    )
)</f>
        <v>NotKnown</v>
      </c>
      <c r="S9" s="31" t="str">
        <f>IF(
    ISERROR('COMMATS-Percentages'!S9),
    CHOOSE(RANDBETWEEN(1, 2), "NotKnown", "Known"),
    IF(
        ISNUMBER('COMMATS-Percentages'!S9),
        IF(
            'COMMATS-Percentages'!S9 &lt; 0.6,
            "NotKnown",
            "Known"
        ),
        'COMMATS-Percentages'!S9
    )
)</f>
        <v>NotKnown</v>
      </c>
      <c r="T9" s="31" t="str">
        <f>IF(
    ISERROR('COMMATS-Percentages'!T9),
    CHOOSE(RANDBETWEEN(1, 2), "NotKnown", "Known"),
    IF(
        ISNUMBER('COMMATS-Percentages'!T9),
        IF(
            'COMMATS-Percentages'!T9 &lt; 0.6,
            "NotKnown",
            "Known"
        ),
        'COMMATS-Percentages'!T9
    )
)</f>
        <v>NotKnown</v>
      </c>
      <c r="U9" s="31" t="str">
        <f>IF(
    ISERROR('COMMATS-Percentages'!U9),
    CHOOSE(RANDBETWEEN(1, 2), "NotKnown", "Known"),
    IF(
        ISNUMBER('COMMATS-Percentages'!U9),
        IF(
            'COMMATS-Percentages'!U9 &lt; 0.6,
            "NotKnown",
            "Known"
        ),
        'COMMATS-Percentages'!U9
    )
)</f>
        <v>NotKnown</v>
      </c>
      <c r="V9" s="31" t="str">
        <f>IF(
    ISERROR('COMMATS-Percentages'!V9),
    CHOOSE(RANDBETWEEN(1, 2), "NotKnown", "Known"),
    IF(
        ISNUMBER('COMMATS-Percentages'!V9),
        IF(
            'COMMATS-Percentages'!V9 &lt; 0.6,
            "NotKnown",
            "Known"
        ),
        'COMMATS-Percentages'!V9
    )
)</f>
        <v>NotKnown</v>
      </c>
      <c r="W9" s="31" t="str">
        <f>IF(
    ISERROR('COMMATS-Percentages'!W9),
    CHOOSE(RANDBETWEEN(1, 2), "NotKnown", "Known"),
    IF(
        ISNUMBER('COMMATS-Percentages'!W9),
        IF(
            'COMMATS-Percentages'!W9 &lt; 0.6,
            "NotKnown",
            "Known"
        ),
        'COMMATS-Percentages'!W9
    )
)</f>
        <v>NotKnown</v>
      </c>
      <c r="X9" s="31" t="str">
        <f>IF(
    ISERROR('COMMATS-Percentages'!X9),
    CHOOSE(RANDBETWEEN(1, 2), "NotKnown", "Known"),
    IF(
        ISNUMBER('COMMATS-Percentages'!X9),
        IF(
            'COMMATS-Percentages'!X9 &lt; 0.6,
            "NotKnown",
            "Known"
        ),
        'COMMATS-Percentages'!X9
    )
)</f>
        <v>NotKnown</v>
      </c>
      <c r="Y9" s="31" t="str">
        <f>IF(
    ISERROR('COMMATS-Percentages'!Y9),
    CHOOSE(RANDBETWEEN(1, 2), "NotKnown", "Known"),
    IF(
        ISNUMBER('COMMATS-Percentages'!Y9),
        IF(
            'COMMATS-Percentages'!Y9 &lt; 0.6,
            "NotKnown",
            "Known"
        ),
        'COMMATS-Percentages'!Y9
    )
)</f>
        <v>NotKnown</v>
      </c>
      <c r="Z9" s="31" t="str">
        <f>IF(
    ISERROR('COMMATS-Percentages'!Z9),
    CHOOSE(RANDBETWEEN(1, 2), "NotKnown", "Known"),
    IF(
        ISNUMBER('COMMATS-Percentages'!Z9),
        IF(
            'COMMATS-Percentages'!Z9 &lt; 0.6,
            "NotKnown",
            "Known"
        ),
        'COMMATS-Percentages'!Z9
    )
)</f>
        <v>NotKnown</v>
      </c>
      <c r="AA9" s="31" t="str">
        <f>IF(
    ISERROR('COMMATS-Percentages'!AA9),
    CHOOSE(RANDBETWEEN(1, 2), "NotKnown", "Known"),
    IF(
        ISNUMBER('COMMATS-Percentages'!AA9),
        IF(
            'COMMATS-Percentages'!AA9 &lt; 0.6,
            "NotKnown",
            "Known"
        ),
        'COMMATS-Percentages'!AA9
    )
)</f>
        <v>NotKnown</v>
      </c>
      <c r="AB9" s="31" t="str">
        <f>IF(
    ISERROR('COMMATS-Percentages'!AB9),
    CHOOSE(RANDBETWEEN(1, 2), "NotKnown", "Known"),
    IF(
        ISNUMBER('COMMATS-Percentages'!AB9),
        IF(
            'COMMATS-Percentages'!AB9 &lt; 0.6,
            "NotKnown",
            "Known"
        ),
        'COMMATS-Percentages'!AB9
    )
)</f>
        <v>NotKnown</v>
      </c>
      <c r="AC9" s="31" t="str">
        <f>IF(
    ISERROR('COMMATS-Percentages'!AC9),
    CHOOSE(RANDBETWEEN(1, 2), "NotKnown", "Known"),
    IF(
        ISNUMBER('COMMATS-Percentages'!AC9),
        IF(
            'COMMATS-Percentages'!AC9 &lt; 0.6,
            "NotKnown",
            "Known"
        ),
        'COMMATS-Percentages'!AC9
    )
)</f>
        <v>Known</v>
      </c>
      <c r="AD9" s="31" t="str">
        <f>IF(
    ISERROR('COMMATS-Percentages'!AD9),
    CHOOSE(RANDBETWEEN(1, 2), "NotKnown", "Known"),
    IF(
        ISNUMBER('COMMATS-Percentages'!AD9),
        IF(
            'COMMATS-Percentages'!AD9 &lt; 0.6,
            "NotKnown",
            "Known"
        ),
        'COMMATS-Percentages'!AD9
    )
)</f>
        <v>NotKnown</v>
      </c>
      <c r="AE9" s="31" t="str">
        <f>IF(
    ISERROR('COMMATS-Percentages'!AE9),
    CHOOSE(RANDBETWEEN(1, 2), "NotKnown", "Known"),
    IF(
        ISNUMBER('COMMATS-Percentages'!AE9),
        IF(
            'COMMATS-Percentages'!AE9 &lt; 0.6,
            "NotKnown",
            "Known"
        ),
        'COMMATS-Percentages'!AE9
    )
)</f>
        <v>Known</v>
      </c>
      <c r="AF9" s="31" t="str">
        <f>IF(
    ISERROR('COMMATS-Percentages'!AF9),
    CHOOSE(RANDBETWEEN(1, 2), "NotKnown", "Known"),
    IF(
        ISNUMBER('COMMATS-Percentages'!AF9),
        IF(
            'COMMATS-Percentages'!AF9 &lt; 0.6,
            "NotKnown",
            "Known"
        ),
        'COMMATS-Percentages'!AF9
    )
)</f>
        <v>NotKnown</v>
      </c>
      <c r="AG9" s="31" t="str">
        <f>IF(
    ISERROR('COMMATS-Percentages'!AG9),
    CHOOSE(RANDBETWEEN(1, 2), "NotKnown", "Known"),
    IF(
        ISNUMBER('COMMATS-Percentages'!AG9),
        IF(
            'COMMATS-Percentages'!AG9 &lt; 0.6,
            "NotKnown",
            "Known"
        ),
        'COMMATS-Percentages'!AG9
    )
)</f>
        <v>NotKnown</v>
      </c>
      <c r="AH9" s="31" t="str">
        <f>IF(
    ISERROR('COMMATS-Percentages'!AH9),
    CHOOSE(RANDBETWEEN(1, 2), "NotKnown", "Known"),
    IF(
        ISNUMBER('COMMATS-Percentages'!AH9),
        IF(
            'COMMATS-Percentages'!AH9 &lt; 0.6,
            "NotKnown",
            "Known"
        ),
        'COMMATS-Percentages'!AH9
    )
)</f>
        <v>Known</v>
      </c>
      <c r="AI9" s="31" t="str">
        <f>IF(
    ISERROR('COMMATS-Percentages'!AI9),
    CHOOSE(RANDBETWEEN(1, 2), "NotKnown", "Known"),
    IF(
        ISNUMBER('COMMATS-Percentages'!AI9),
        IF(
            'COMMATS-Percentages'!AI9 &lt; 0.6,
            "NotKnown",
            "Known"
        ),
        'COMMATS-Percentages'!AI9
    )
)</f>
        <v>NotKnown</v>
      </c>
      <c r="AJ9" s="31" t="str">
        <f>IF(
    ISERROR('COMMATS-Percentages'!AJ9),
    CHOOSE(RANDBETWEEN(1, 2), "NotKnown", "Known"),
    IF(
        ISNUMBER('COMMATS-Percentages'!AJ9),
        IF(
            'COMMATS-Percentages'!AJ9 &lt; 0.6,
            "NotKnown",
            "Known"
        ),
        'COMMATS-Percentages'!AJ9
    )
)</f>
        <v>NotKnown</v>
      </c>
      <c r="AK9" s="31" t="str">
        <f>IF(
    ISERROR('COMMATS-Percentages'!AK9),
    CHOOSE(RANDBETWEEN(1, 2), "NotKnown", "Known"),
    IF(
        ISNUMBER('COMMATS-Percentages'!AK9),
        IF(
            'COMMATS-Percentages'!AK9 &lt; 0.6,
            "NotKnown",
            "Known"
        ),
        'COMMATS-Percentages'!AK9
    )
)</f>
        <v>Known</v>
      </c>
      <c r="AL9" s="31" t="str">
        <f>IF(
    ISERROR('COMMATS-Percentages'!AL9),
    CHOOSE(RANDBETWEEN(1, 2), "NotKnown", "Known"),
    IF(
        ISNUMBER('COMMATS-Percentages'!AL9),
        IF(
            'COMMATS-Percentages'!AL9 &lt; 0.6,
            "NotKnown",
            "Known"
        ),
        'COMMATS-Percentages'!AL9
    )
)</f>
        <v>NotKnown</v>
      </c>
      <c r="AM9" s="31" t="str">
        <f>IF(
    ISERROR('COMMATS-Percentages'!AM9),
    CHOOSE(RANDBETWEEN(1, 2), "NotKnown", "Known"),
    IF(
        ISNUMBER('COMMATS-Percentages'!AM9),
        IF(
            'COMMATS-Percentages'!AM9 &lt; 0.6,
            "NotKnown",
            "Known"
        ),
        'COMMATS-Percentages'!AM9
    )
)</f>
        <v>NotKnown</v>
      </c>
      <c r="AN9" s="31" t="str">
        <f>IF(
    ISERROR('COMMATS-Percentages'!AN9),
    CHOOSE(RANDBETWEEN(1, 2), "NotKnown", "Known"),
    IF(
        ISNUMBER('COMMATS-Percentages'!AN9),
        IF(
            'COMMATS-Percentages'!AN9 &lt; 0.6,
            "NotKnown",
            "Known"
        ),
        'COMMATS-Percentages'!AN9
    )
)</f>
        <v>NotKnown</v>
      </c>
      <c r="AO9" s="31" t="str">
        <f>IF(
    ISERROR('COMMATS-Percentages'!AO9),
    CHOOSE(RANDBETWEEN(1, 2), "NotKnown", "Known"),
    IF(
        ISNUMBER('COMMATS-Percentages'!AO9),
        IF(
            'COMMATS-Percentages'!AO9 &lt; 0.6,
            "NotKnown",
            "Known"
        ),
        'COMMATS-Percentages'!AO9
    )
)</f>
        <v>NotKnown</v>
      </c>
      <c r="AP9" s="31" t="str">
        <f>IF(
    ISERROR('COMMATS-Percentages'!AP9),
    CHOOSE(RANDBETWEEN(1, 2), "NotKnown", "Known"),
    IF(
        ISNUMBER('COMMATS-Percentages'!AP9),
        IF(
            'COMMATS-Percentages'!AP9 &lt; 0.6,
            "NotKnown",
            "Known"
        ),
        'COMMATS-Percentages'!AP9
    )
)</f>
        <v>NotKnown</v>
      </c>
      <c r="AQ9" s="31" t="str">
        <f>IF(
    ISERROR('COMMATS-Percentages'!AQ9),
    CHOOSE(RANDBETWEEN(1, 2), "NotKnown", "Known"),
    IF(
        ISNUMBER('COMMATS-Percentages'!AQ9),
        IF(
            'COMMATS-Percentages'!AQ9 &lt; 0.6,
            "NotKnown",
            "Known"
        ),
        'COMMATS-Percentages'!AQ9
    )
)</f>
        <v>NotKnown</v>
      </c>
      <c r="AR9" s="31" t="str">
        <f>IF(
    ISERROR('COMMATS-Percentages'!AR9),
    CHOOSE(RANDBETWEEN(1, 2), "NotKnown", "Known"),
    IF(
        ISNUMBER('COMMATS-Percentages'!AR9),
        IF(
            'COMMATS-Percentages'!AR9 &lt; 0.6,
            "NotKnown",
            "Known"
        ),
        'COMMATS-Percentages'!AR9
    )
)</f>
        <v>Known</v>
      </c>
      <c r="AS9" s="31" t="str">
        <f>IF(
    ISERROR('COMMATS-Percentages'!AS9),
    CHOOSE(RANDBETWEEN(1, 2), "NotKnown", "Known"),
    IF(
        ISNUMBER('COMMATS-Percentages'!AS9),
        IF(
            'COMMATS-Percentages'!AS9 &lt; 0.6,
            "NotKnown",
            "Known"
        ),
        'COMMATS-Percentages'!AS9
    )
)</f>
        <v>Known</v>
      </c>
      <c r="AT9" s="31" t="str">
        <f>IF(
    ISERROR('COMMATS-Percentages'!AT9),
    CHOOSE(RANDBETWEEN(1, 2), "NotKnown", "Known"),
    IF(
        ISNUMBER('COMMATS-Percentages'!AT9),
        IF(
            'COMMATS-Percentages'!AT9 &lt; 0.6,
            "NotKnown",
            "Known"
        ),
        'COMMATS-Percentages'!AT9
    )
)</f>
        <v>NotKnown</v>
      </c>
      <c r="AU9" s="23"/>
    </row>
    <row r="10">
      <c r="A10" s="46" t="str">
        <f>IF(
    ISERROR('COMMATS-Percentages'!A10),
    CHOOSE(RANDBETWEEN(1, 2), "NotKnown", "Known"),
    IF(
        ISNUMBER('COMMATS-Percentages'!A10),
        IF(
            'COMMATS-Percentages'!A10 &lt; 0.6,
            "NotKnown",
            "Known"
        ),
        'COMMATS-Percentages'!A10
    )
)</f>
        <v>9CM-M</v>
      </c>
      <c r="B10" s="31" t="str">
        <f>IF(
    ISERROR('COMMATS-Percentages'!B10),
    CHOOSE(RANDBETWEEN(1, 2), "NotKnown", "Known"),
    IF(
        ISNUMBER('COMMATS-Percentages'!B10),
        IF(
            'COMMATS-Percentages'!B10 &lt; 0.6,
            "NotKnown",
            "Known"
        ),
        'COMMATS-Percentages'!B10
    )
)</f>
        <v>Known</v>
      </c>
      <c r="C10" s="31" t="str">
        <f>IF(
    ISERROR('COMMATS-Percentages'!C10),
    CHOOSE(RANDBETWEEN(1, 2), "NotKnown", "Known"),
    IF(
        ISNUMBER('COMMATS-Percentages'!C10),
        IF(
            'COMMATS-Percentages'!C10 &lt; 0.6,
            "NotKnown",
            "Known"
        ),
        'COMMATS-Percentages'!C10
    )
)</f>
        <v>Known</v>
      </c>
      <c r="D10" s="31" t="str">
        <f>IF(
    ISERROR('COMMATS-Percentages'!D10),
    CHOOSE(RANDBETWEEN(1, 2), "NotKnown", "Known"),
    IF(
        ISNUMBER('COMMATS-Percentages'!D10),
        IF(
            'COMMATS-Percentages'!D10 &lt; 0.6,
            "NotKnown",
            "Known"
        ),
        'COMMATS-Percentages'!D10
    )
)</f>
        <v>Known</v>
      </c>
      <c r="E10" s="31" t="str">
        <f>IF(
    ISERROR('COMMATS-Percentages'!E10),
    CHOOSE(RANDBETWEEN(1, 2), "NotKnown", "Known"),
    IF(
        ISNUMBER('COMMATS-Percentages'!E10),
        IF(
            'COMMATS-Percentages'!E10 &lt; 0.6,
            "NotKnown",
            "Known"
        ),
        'COMMATS-Percentages'!E10
    )
)</f>
        <v>Known</v>
      </c>
      <c r="F10" s="31" t="str">
        <f>IF(
    ISERROR('COMMATS-Percentages'!F10),
    CHOOSE(RANDBETWEEN(1, 2), "NotKnown", "Known"),
    IF(
        ISNUMBER('COMMATS-Percentages'!F10),
        IF(
            'COMMATS-Percentages'!F10 &lt; 0.6,
            "NotKnown",
            "Known"
        ),
        'COMMATS-Percentages'!F10
    )
)</f>
        <v>Known</v>
      </c>
      <c r="G10" s="31" t="str">
        <f>IF(
    ISERROR('COMMATS-Percentages'!G10),
    CHOOSE(RANDBETWEEN(1, 2), "NotKnown", "Known"),
    IF(
        ISNUMBER('COMMATS-Percentages'!G10),
        IF(
            'COMMATS-Percentages'!G10 &lt; 0.6,
            "NotKnown",
            "Known"
        ),
        'COMMATS-Percentages'!G10
    )
)</f>
        <v>Known</v>
      </c>
      <c r="H10" s="31" t="str">
        <f>IF(
    ISERROR('COMMATS-Percentages'!H10),
    CHOOSE(RANDBETWEEN(1, 2), "NotKnown", "Known"),
    IF(
        ISNUMBER('COMMATS-Percentages'!H10),
        IF(
            'COMMATS-Percentages'!H10 &lt; 0.6,
            "NotKnown",
            "Known"
        ),
        'COMMATS-Percentages'!H10
    )
)</f>
        <v>Known</v>
      </c>
      <c r="I10" s="31" t="str">
        <f>IF(
    ISERROR('COMMATS-Percentages'!I10),
    CHOOSE(RANDBETWEEN(1, 2), "NotKnown", "Known"),
    IF(
        ISNUMBER('COMMATS-Percentages'!I10),
        IF(
            'COMMATS-Percentages'!I10 &lt; 0.6,
            "NotKnown",
            "Known"
        ),
        'COMMATS-Percentages'!I10
    )
)</f>
        <v>Known</v>
      </c>
      <c r="J10" s="31" t="str">
        <f>IF(
    ISERROR('COMMATS-Percentages'!J10),
    CHOOSE(RANDBETWEEN(1, 2), "NotKnown", "Known"),
    IF(
        ISNUMBER('COMMATS-Percentages'!J10),
        IF(
            'COMMATS-Percentages'!J10 &lt; 0.6,
            "NotKnown",
            "Known"
        ),
        'COMMATS-Percentages'!J10
    )
)</f>
        <v>Known</v>
      </c>
      <c r="K10" s="31" t="str">
        <f>IF(
    ISERROR('COMMATS-Percentages'!K10),
    CHOOSE(RANDBETWEEN(1, 2), "NotKnown", "Known"),
    IF(
        ISNUMBER('COMMATS-Percentages'!K10),
        IF(
            'COMMATS-Percentages'!K10 &lt; 0.6,
            "NotKnown",
            "Known"
        ),
        'COMMATS-Percentages'!K10
    )
)</f>
        <v>Known</v>
      </c>
      <c r="L10" s="31" t="str">
        <f>IF(
    ISERROR('COMMATS-Percentages'!L10),
    CHOOSE(RANDBETWEEN(1, 2), "NotKnown", "Known"),
    IF(
        ISNUMBER('COMMATS-Percentages'!L10),
        IF(
            'COMMATS-Percentages'!L10 &lt; 0.6,
            "NotKnown",
            "Known"
        ),
        'COMMATS-Percentages'!L10
    )
)</f>
        <v>Known</v>
      </c>
      <c r="M10" s="31" t="str">
        <f>IF(
    ISERROR('COMMATS-Percentages'!M10),
    CHOOSE(RANDBETWEEN(1, 2), "NotKnown", "Known"),
    IF(
        ISNUMBER('COMMATS-Percentages'!M10),
        IF(
            'COMMATS-Percentages'!M10 &lt; 0.6,
            "NotKnown",
            "Known"
        ),
        'COMMATS-Percentages'!M10
    )
)</f>
        <v>Known</v>
      </c>
      <c r="N10" s="31" t="str">
        <f>IF(
    ISERROR('COMMATS-Percentages'!N10),
    CHOOSE(RANDBETWEEN(1, 2), "NotKnown", "Known"),
    IF(
        ISNUMBER('COMMATS-Percentages'!N10),
        IF(
            'COMMATS-Percentages'!N10 &lt; 0.6,
            "NotKnown",
            "Known"
        ),
        'COMMATS-Percentages'!N10
    )
)</f>
        <v>Known</v>
      </c>
      <c r="O10" s="31" t="str">
        <f>IF(
    ISERROR('COMMATS-Percentages'!O10),
    CHOOSE(RANDBETWEEN(1, 2), "NotKnown", "Known"),
    IF(
        ISNUMBER('COMMATS-Percentages'!O10),
        IF(
            'COMMATS-Percentages'!O10 &lt; 0.6,
            "NotKnown",
            "Known"
        ),
        'COMMATS-Percentages'!O10
    )
)</f>
        <v>Known</v>
      </c>
      <c r="P10" s="31" t="str">
        <f>IF(
    ISERROR('COMMATS-Percentages'!P10),
    CHOOSE(RANDBETWEEN(1, 2), "NotKnown", "Known"),
    IF(
        ISNUMBER('COMMATS-Percentages'!P10),
        IF(
            'COMMATS-Percentages'!P10 &lt; 0.6,
            "NotKnown",
            "Known"
        ),
        'COMMATS-Percentages'!P10
    )
)</f>
        <v>Known</v>
      </c>
      <c r="Q10" s="31" t="str">
        <f>IF(
    ISERROR('COMMATS-Percentages'!Q10),
    CHOOSE(RANDBETWEEN(1, 2), "NotKnown", "Known"),
    IF(
        ISNUMBER('COMMATS-Percentages'!Q10),
        IF(
            'COMMATS-Percentages'!Q10 &lt; 0.6,
            "NotKnown",
            "Known"
        ),
        'COMMATS-Percentages'!Q10
    )
)</f>
        <v>Known</v>
      </c>
      <c r="R10" s="31" t="str">
        <f>IF(
    ISERROR('COMMATS-Percentages'!R10),
    CHOOSE(RANDBETWEEN(1, 2), "NotKnown", "Known"),
    IF(
        ISNUMBER('COMMATS-Percentages'!R10),
        IF(
            'COMMATS-Percentages'!R10 &lt; 0.6,
            "NotKnown",
            "Known"
        ),
        'COMMATS-Percentages'!R10
    )
)</f>
        <v>Known</v>
      </c>
      <c r="S10" s="31" t="str">
        <f>IF(
    ISERROR('COMMATS-Percentages'!S10),
    CHOOSE(RANDBETWEEN(1, 2), "NotKnown", "Known"),
    IF(
        ISNUMBER('COMMATS-Percentages'!S10),
        IF(
            'COMMATS-Percentages'!S10 &lt; 0.6,
            "NotKnown",
            "Known"
        ),
        'COMMATS-Percentages'!S10
    )
)</f>
        <v>Known</v>
      </c>
      <c r="T10" s="31" t="str">
        <f>IF(
    ISERROR('COMMATS-Percentages'!T10),
    CHOOSE(RANDBETWEEN(1, 2), "NotKnown", "Known"),
    IF(
        ISNUMBER('COMMATS-Percentages'!T10),
        IF(
            'COMMATS-Percentages'!T10 &lt; 0.6,
            "NotKnown",
            "Known"
        ),
        'COMMATS-Percentages'!T10
    )
)</f>
        <v>Known</v>
      </c>
      <c r="U10" s="31" t="str">
        <f>IF(
    ISERROR('COMMATS-Percentages'!U10),
    CHOOSE(RANDBETWEEN(1, 2), "NotKnown", "Known"),
    IF(
        ISNUMBER('COMMATS-Percentages'!U10),
        IF(
            'COMMATS-Percentages'!U10 &lt; 0.6,
            "NotKnown",
            "Known"
        ),
        'COMMATS-Percentages'!U10
    )
)</f>
        <v>Known</v>
      </c>
      <c r="V10" s="31" t="str">
        <f>IF(
    ISERROR('COMMATS-Percentages'!V10),
    CHOOSE(RANDBETWEEN(1, 2), "NotKnown", "Known"),
    IF(
        ISNUMBER('COMMATS-Percentages'!V10),
        IF(
            'COMMATS-Percentages'!V10 &lt; 0.6,
            "NotKnown",
            "Known"
        ),
        'COMMATS-Percentages'!V10
    )
)</f>
        <v>Known</v>
      </c>
      <c r="W10" s="31" t="str">
        <f>IF(
    ISERROR('COMMATS-Percentages'!W10),
    CHOOSE(RANDBETWEEN(1, 2), "NotKnown", "Known"),
    IF(
        ISNUMBER('COMMATS-Percentages'!W10),
        IF(
            'COMMATS-Percentages'!W10 &lt; 0.6,
            "NotKnown",
            "Known"
        ),
        'COMMATS-Percentages'!W10
    )
)</f>
        <v>Known</v>
      </c>
      <c r="X10" s="31" t="str">
        <f>IF(
    ISERROR('COMMATS-Percentages'!X10),
    CHOOSE(RANDBETWEEN(1, 2), "NotKnown", "Known"),
    IF(
        ISNUMBER('COMMATS-Percentages'!X10),
        IF(
            'COMMATS-Percentages'!X10 &lt; 0.6,
            "NotKnown",
            "Known"
        ),
        'COMMATS-Percentages'!X10
    )
)</f>
        <v>Known</v>
      </c>
      <c r="Y10" s="31" t="str">
        <f>IF(
    ISERROR('COMMATS-Percentages'!Y10),
    CHOOSE(RANDBETWEEN(1, 2), "NotKnown", "Known"),
    IF(
        ISNUMBER('COMMATS-Percentages'!Y10),
        IF(
            'COMMATS-Percentages'!Y10 &lt; 0.6,
            "NotKnown",
            "Known"
        ),
        'COMMATS-Percentages'!Y10
    )
)</f>
        <v>Known</v>
      </c>
      <c r="Z10" s="31" t="str">
        <f>IF(
    ISERROR('COMMATS-Percentages'!Z10),
    CHOOSE(RANDBETWEEN(1, 2), "NotKnown", "Known"),
    IF(
        ISNUMBER('COMMATS-Percentages'!Z10),
        IF(
            'COMMATS-Percentages'!Z10 &lt; 0.6,
            "NotKnown",
            "Known"
        ),
        'COMMATS-Percentages'!Z10
    )
)</f>
        <v>Known</v>
      </c>
      <c r="AA10" s="31" t="str">
        <f>IF(
    ISERROR('COMMATS-Percentages'!AA10),
    CHOOSE(RANDBETWEEN(1, 2), "NotKnown", "Known"),
    IF(
        ISNUMBER('COMMATS-Percentages'!AA10),
        IF(
            'COMMATS-Percentages'!AA10 &lt; 0.6,
            "NotKnown",
            "Known"
        ),
        'COMMATS-Percentages'!AA10
    )
)</f>
        <v>Known</v>
      </c>
      <c r="AB10" s="31" t="str">
        <f>IF(
    ISERROR('COMMATS-Percentages'!AB10),
    CHOOSE(RANDBETWEEN(1, 2), "NotKnown", "Known"),
    IF(
        ISNUMBER('COMMATS-Percentages'!AB10),
        IF(
            'COMMATS-Percentages'!AB10 &lt; 0.6,
            "NotKnown",
            "Known"
        ),
        'COMMATS-Percentages'!AB10
    )
)</f>
        <v>Known</v>
      </c>
      <c r="AC10" s="31" t="str">
        <f>IF(
    ISERROR('COMMATS-Percentages'!AC10),
    CHOOSE(RANDBETWEEN(1, 2), "NotKnown", "Known"),
    IF(
        ISNUMBER('COMMATS-Percentages'!AC10),
        IF(
            'COMMATS-Percentages'!AC10 &lt; 0.6,
            "NotKnown",
            "Known"
        ),
        'COMMATS-Percentages'!AC10
    )
)</f>
        <v>Known</v>
      </c>
      <c r="AD10" s="31" t="str">
        <f>IF(
    ISERROR('COMMATS-Percentages'!AD10),
    CHOOSE(RANDBETWEEN(1, 2), "NotKnown", "Known"),
    IF(
        ISNUMBER('COMMATS-Percentages'!AD10),
        IF(
            'COMMATS-Percentages'!AD10 &lt; 0.6,
            "NotKnown",
            "Known"
        ),
        'COMMATS-Percentages'!AD10
    )
)</f>
        <v>NotKnown</v>
      </c>
      <c r="AE10" s="31" t="str">
        <f>IF(
    ISERROR('COMMATS-Percentages'!AE10),
    CHOOSE(RANDBETWEEN(1, 2), "NotKnown", "Known"),
    IF(
        ISNUMBER('COMMATS-Percentages'!AE10),
        IF(
            'COMMATS-Percentages'!AE10 &lt; 0.6,
            "NotKnown",
            "Known"
        ),
        'COMMATS-Percentages'!AE10
    )
)</f>
        <v>Known</v>
      </c>
      <c r="AF10" s="31" t="str">
        <f>IF(
    ISERROR('COMMATS-Percentages'!AF10),
    CHOOSE(RANDBETWEEN(1, 2), "NotKnown", "Known"),
    IF(
        ISNUMBER('COMMATS-Percentages'!AF10),
        IF(
            'COMMATS-Percentages'!AF10 &lt; 0.6,
            "NotKnown",
            "Known"
        ),
        'COMMATS-Percentages'!AF10
    )
)</f>
        <v>Known</v>
      </c>
      <c r="AG10" s="31" t="str">
        <f>IF(
    ISERROR('COMMATS-Percentages'!AG10),
    CHOOSE(RANDBETWEEN(1, 2), "NotKnown", "Known"),
    IF(
        ISNUMBER('COMMATS-Percentages'!AG10),
        IF(
            'COMMATS-Percentages'!AG10 &lt; 0.6,
            "NotKnown",
            "Known"
        ),
        'COMMATS-Percentages'!AG10
    )
)</f>
        <v>Known</v>
      </c>
      <c r="AH10" s="31" t="str">
        <f>IF(
    ISERROR('COMMATS-Percentages'!AH10),
    CHOOSE(RANDBETWEEN(1, 2), "NotKnown", "Known"),
    IF(
        ISNUMBER('COMMATS-Percentages'!AH10),
        IF(
            'COMMATS-Percentages'!AH10 &lt; 0.6,
            "NotKnown",
            "Known"
        ),
        'COMMATS-Percentages'!AH10
    )
)</f>
        <v>Known</v>
      </c>
      <c r="AI10" s="31" t="str">
        <f>IF(
    ISERROR('COMMATS-Percentages'!AI10),
    CHOOSE(RANDBETWEEN(1, 2), "NotKnown", "Known"),
    IF(
        ISNUMBER('COMMATS-Percentages'!AI10),
        IF(
            'COMMATS-Percentages'!AI10 &lt; 0.6,
            "NotKnown",
            "Known"
        ),
        'COMMATS-Percentages'!AI10
    )
)</f>
        <v>Known</v>
      </c>
      <c r="AJ10" s="31" t="str">
        <f>IF(
    ISERROR('COMMATS-Percentages'!AJ10),
    CHOOSE(RANDBETWEEN(1, 2), "NotKnown", "Known"),
    IF(
        ISNUMBER('COMMATS-Percentages'!AJ10),
        IF(
            'COMMATS-Percentages'!AJ10 &lt; 0.6,
            "NotKnown",
            "Known"
        ),
        'COMMATS-Percentages'!AJ10
    )
)</f>
        <v>Known</v>
      </c>
      <c r="AK10" s="31" t="str">
        <f>IF(
    ISERROR('COMMATS-Percentages'!AK10),
    CHOOSE(RANDBETWEEN(1, 2), "NotKnown", "Known"),
    IF(
        ISNUMBER('COMMATS-Percentages'!AK10),
        IF(
            'COMMATS-Percentages'!AK10 &lt; 0.6,
            "NotKnown",
            "Known"
        ),
        'COMMATS-Percentages'!AK10
    )
)</f>
        <v>Known</v>
      </c>
      <c r="AL10" s="31" t="str">
        <f>IF(
    ISERROR('COMMATS-Percentages'!AL10),
    CHOOSE(RANDBETWEEN(1, 2), "NotKnown", "Known"),
    IF(
        ISNUMBER('COMMATS-Percentages'!AL10),
        IF(
            'COMMATS-Percentages'!AL10 &lt; 0.6,
            "NotKnown",
            "Known"
        ),
        'COMMATS-Percentages'!AL10
    )
)</f>
        <v>Known</v>
      </c>
      <c r="AM10" s="31" t="str">
        <f>IF(
    ISERROR('COMMATS-Percentages'!AM10),
    CHOOSE(RANDBETWEEN(1, 2), "NotKnown", "Known"),
    IF(
        ISNUMBER('COMMATS-Percentages'!AM10),
        IF(
            'COMMATS-Percentages'!AM10 &lt; 0.6,
            "NotKnown",
            "Known"
        ),
        'COMMATS-Percentages'!AM10
    )
)</f>
        <v>Known</v>
      </c>
      <c r="AN10" s="31" t="str">
        <f>IF(
    ISERROR('COMMATS-Percentages'!AN10),
    CHOOSE(RANDBETWEEN(1, 2), "NotKnown", "Known"),
    IF(
        ISNUMBER('COMMATS-Percentages'!AN10),
        IF(
            'COMMATS-Percentages'!AN10 &lt; 0.6,
            "NotKnown",
            "Known"
        ),
        'COMMATS-Percentages'!AN10
    )
)</f>
        <v>Known</v>
      </c>
      <c r="AO10" s="31" t="str">
        <f>IF(
    ISERROR('COMMATS-Percentages'!AO10),
    CHOOSE(RANDBETWEEN(1, 2), "NotKnown", "Known"),
    IF(
        ISNUMBER('COMMATS-Percentages'!AO10),
        IF(
            'COMMATS-Percentages'!AO10 &lt; 0.6,
            "NotKnown",
            "Known"
        ),
        'COMMATS-Percentages'!AO10
    )
)</f>
        <v>Known</v>
      </c>
      <c r="AP10" s="31" t="str">
        <f>IF(
    ISERROR('COMMATS-Percentages'!AP10),
    CHOOSE(RANDBETWEEN(1, 2), "NotKnown", "Known"),
    IF(
        ISNUMBER('COMMATS-Percentages'!AP10),
        IF(
            'COMMATS-Percentages'!AP10 &lt; 0.6,
            "NotKnown",
            "Known"
        ),
        'COMMATS-Percentages'!AP10
    )
)</f>
        <v>Known</v>
      </c>
      <c r="AQ10" s="31" t="str">
        <f>IF(
    ISERROR('COMMATS-Percentages'!AQ10),
    CHOOSE(RANDBETWEEN(1, 2), "NotKnown", "Known"),
    IF(
        ISNUMBER('COMMATS-Percentages'!AQ10),
        IF(
            'COMMATS-Percentages'!AQ10 &lt; 0.6,
            "NotKnown",
            "Known"
        ),
        'COMMATS-Percentages'!AQ10
    )
)</f>
        <v>Known</v>
      </c>
      <c r="AR10" s="31" t="str">
        <f>IF(
    ISERROR('COMMATS-Percentages'!AR10),
    CHOOSE(RANDBETWEEN(1, 2), "NotKnown", "Known"),
    IF(
        ISNUMBER('COMMATS-Percentages'!AR10),
        IF(
            'COMMATS-Percentages'!AR10 &lt; 0.6,
            "NotKnown",
            "Known"
        ),
        'COMMATS-Percentages'!AR10
    )
)</f>
        <v>Known</v>
      </c>
      <c r="AS10" s="31" t="str">
        <f>IF(
    ISERROR('COMMATS-Percentages'!AS10),
    CHOOSE(RANDBETWEEN(1, 2), "NotKnown", "Known"),
    IF(
        ISNUMBER('COMMATS-Percentages'!AS10),
        IF(
            'COMMATS-Percentages'!AS10 &lt; 0.6,
            "NotKnown",
            "Known"
        ),
        'COMMATS-Percentages'!AS10
    )
)</f>
        <v>Known</v>
      </c>
      <c r="AT10" s="31" t="str">
        <f>IF(
    ISERROR('COMMATS-Percentages'!AT10),
    CHOOSE(RANDBETWEEN(1, 2), "NotKnown", "Known"),
    IF(
        ISNUMBER('COMMATS-Percentages'!AT10),
        IF(
            'COMMATS-Percentages'!AT10 &lt; 0.6,
            "NotKnown",
            "Known"
        ),
        'COMMATS-Percentages'!AT10
    )
)</f>
        <v>Known</v>
      </c>
      <c r="AU10" s="23"/>
    </row>
    <row r="11">
      <c r="A11" s="46" t="str">
        <f>IF(
    ISERROR('COMMATS-Percentages'!A11),
    CHOOSE(RANDBETWEEN(1, 2), "NotKnown", "Known"),
    IF(
        ISNUMBER('COMMATS-Percentages'!A11),
        IF(
            'COMMATS-Percentages'!A11 &lt; 0.6,
            "NotKnown",
            "Known"
        ),
        'COMMATS-Percentages'!A11
    )
)</f>
        <v>10CM-F</v>
      </c>
      <c r="B11" s="31" t="str">
        <f>IF(
    ISERROR('COMMATS-Percentages'!B11),
    CHOOSE(RANDBETWEEN(1, 2), "NotKnown", "Known"),
    IF(
        ISNUMBER('COMMATS-Percentages'!B11),
        IF(
            'COMMATS-Percentages'!B11 &lt; 0.6,
            "NotKnown",
            "Known"
        ),
        'COMMATS-Percentages'!B11
    )
)</f>
        <v>NotKnown</v>
      </c>
      <c r="C11" s="31" t="str">
        <f>IF(
    ISERROR('COMMATS-Percentages'!C11),
    CHOOSE(RANDBETWEEN(1, 2), "NotKnown", "Known"),
    IF(
        ISNUMBER('COMMATS-Percentages'!C11),
        IF(
            'COMMATS-Percentages'!C11 &lt; 0.6,
            "NotKnown",
            "Known"
        ),
        'COMMATS-Percentages'!C11
    )
)</f>
        <v>NotKnown</v>
      </c>
      <c r="D11" s="31" t="str">
        <f>IF(
    ISERROR('COMMATS-Percentages'!D11),
    CHOOSE(RANDBETWEEN(1, 2), "NotKnown", "Known"),
    IF(
        ISNUMBER('COMMATS-Percentages'!D11),
        IF(
            'COMMATS-Percentages'!D11 &lt; 0.6,
            "NotKnown",
            "Known"
        ),
        'COMMATS-Percentages'!D11
    )
)</f>
        <v>NotKnown</v>
      </c>
      <c r="E11" s="31" t="str">
        <f>IF(
    ISERROR('COMMATS-Percentages'!E11),
    CHOOSE(RANDBETWEEN(1, 2), "NotKnown", "Known"),
    IF(
        ISNUMBER('COMMATS-Percentages'!E11),
        IF(
            'COMMATS-Percentages'!E11 &lt; 0.6,
            "NotKnown",
            "Known"
        ),
        'COMMATS-Percentages'!E11
    )
)</f>
        <v>Known</v>
      </c>
      <c r="F11" s="31" t="str">
        <f>IF(
    ISERROR('COMMATS-Percentages'!F11),
    CHOOSE(RANDBETWEEN(1, 2), "NotKnown", "Known"),
    IF(
        ISNUMBER('COMMATS-Percentages'!F11),
        IF(
            'COMMATS-Percentages'!F11 &lt; 0.6,
            "NotKnown",
            "Known"
        ),
        'COMMATS-Percentages'!F11
    )
)</f>
        <v>Known</v>
      </c>
      <c r="G11" s="31" t="str">
        <f>IF(
    ISERROR('COMMATS-Percentages'!G11),
    CHOOSE(RANDBETWEEN(1, 2), "NotKnown", "Known"),
    IF(
        ISNUMBER('COMMATS-Percentages'!G11),
        IF(
            'COMMATS-Percentages'!G11 &lt; 0.6,
            "NotKnown",
            "Known"
        ),
        'COMMATS-Percentages'!G11
    )
)</f>
        <v>Known</v>
      </c>
      <c r="H11" s="31" t="str">
        <f>IF(
    ISERROR('COMMATS-Percentages'!H11),
    CHOOSE(RANDBETWEEN(1, 2), "NotKnown", "Known"),
    IF(
        ISNUMBER('COMMATS-Percentages'!H11),
        IF(
            'COMMATS-Percentages'!H11 &lt; 0.6,
            "NotKnown",
            "Known"
        ),
        'COMMATS-Percentages'!H11
    )
)</f>
        <v>Known</v>
      </c>
      <c r="I11" s="31" t="str">
        <f>IF(
    ISERROR('COMMATS-Percentages'!I11),
    CHOOSE(RANDBETWEEN(1, 2), "NotKnown", "Known"),
    IF(
        ISNUMBER('COMMATS-Percentages'!I11),
        IF(
            'COMMATS-Percentages'!I11 &lt; 0.6,
            "NotKnown",
            "Known"
        ),
        'COMMATS-Percentages'!I11
    )
)</f>
        <v>Known</v>
      </c>
      <c r="J11" s="31" t="str">
        <f>IF(
    ISERROR('COMMATS-Percentages'!J11),
    CHOOSE(RANDBETWEEN(1, 2), "NotKnown", "Known"),
    IF(
        ISNUMBER('COMMATS-Percentages'!J11),
        IF(
            'COMMATS-Percentages'!J11 &lt; 0.6,
            "NotKnown",
            "Known"
        ),
        'COMMATS-Percentages'!J11
    )
)</f>
        <v>Known</v>
      </c>
      <c r="K11" s="31" t="str">
        <f>IF(
    ISERROR('COMMATS-Percentages'!K11),
    CHOOSE(RANDBETWEEN(1, 2), "NotKnown", "Known"),
    IF(
        ISNUMBER('COMMATS-Percentages'!K11),
        IF(
            'COMMATS-Percentages'!K11 &lt; 0.6,
            "NotKnown",
            "Known"
        ),
        'COMMATS-Percentages'!K11
    )
)</f>
        <v>NotKnown</v>
      </c>
      <c r="L11" s="31" t="str">
        <f>IF(
    ISERROR('COMMATS-Percentages'!L11),
    CHOOSE(RANDBETWEEN(1, 2), "NotKnown", "Known"),
    IF(
        ISNUMBER('COMMATS-Percentages'!L11),
        IF(
            'COMMATS-Percentages'!L11 &lt; 0.6,
            "NotKnown",
            "Known"
        ),
        'COMMATS-Percentages'!L11
    )
)</f>
        <v>NotKnown</v>
      </c>
      <c r="M11" s="31" t="str">
        <f>IF(
    ISERROR('COMMATS-Percentages'!M11),
    CHOOSE(RANDBETWEEN(1, 2), "NotKnown", "Known"),
    IF(
        ISNUMBER('COMMATS-Percentages'!M11),
        IF(
            'COMMATS-Percentages'!M11 &lt; 0.6,
            "NotKnown",
            "Known"
        ),
        'COMMATS-Percentages'!M11
    )
)</f>
        <v>Known</v>
      </c>
      <c r="N11" s="31" t="str">
        <f>IF(
    ISERROR('COMMATS-Percentages'!N11),
    CHOOSE(RANDBETWEEN(1, 2), "NotKnown", "Known"),
    IF(
        ISNUMBER('COMMATS-Percentages'!N11),
        IF(
            'COMMATS-Percentages'!N11 &lt; 0.6,
            "NotKnown",
            "Known"
        ),
        'COMMATS-Percentages'!N11
    )
)</f>
        <v>Known</v>
      </c>
      <c r="O11" s="31" t="str">
        <f>IF(
    ISERROR('COMMATS-Percentages'!O11),
    CHOOSE(RANDBETWEEN(1, 2), "NotKnown", "Known"),
    IF(
        ISNUMBER('COMMATS-Percentages'!O11),
        IF(
            'COMMATS-Percentages'!O11 &lt; 0.6,
            "NotKnown",
            "Known"
        ),
        'COMMATS-Percentages'!O11
    )
)</f>
        <v>NotKnown</v>
      </c>
      <c r="P11" s="31" t="str">
        <f>IF(
    ISERROR('COMMATS-Percentages'!P11),
    CHOOSE(RANDBETWEEN(1, 2), "NotKnown", "Known"),
    IF(
        ISNUMBER('COMMATS-Percentages'!P11),
        IF(
            'COMMATS-Percentages'!P11 &lt; 0.6,
            "NotKnown",
            "Known"
        ),
        'COMMATS-Percentages'!P11
    )
)</f>
        <v>Known</v>
      </c>
      <c r="Q11" s="31" t="str">
        <f>IF(
    ISERROR('COMMATS-Percentages'!Q11),
    CHOOSE(RANDBETWEEN(1, 2), "NotKnown", "Known"),
    IF(
        ISNUMBER('COMMATS-Percentages'!Q11),
        IF(
            'COMMATS-Percentages'!Q11 &lt; 0.6,
            "NotKnown",
            "Known"
        ),
        'COMMATS-Percentages'!Q11
    )
)</f>
        <v>NotKnown</v>
      </c>
      <c r="R11" s="31" t="str">
        <f>IF(
    ISERROR('COMMATS-Percentages'!R11),
    CHOOSE(RANDBETWEEN(1, 2), "NotKnown", "Known"),
    IF(
        ISNUMBER('COMMATS-Percentages'!R11),
        IF(
            'COMMATS-Percentages'!R11 &lt; 0.6,
            "NotKnown",
            "Known"
        ),
        'COMMATS-Percentages'!R11
    )
)</f>
        <v>NotKnown</v>
      </c>
      <c r="S11" s="31" t="str">
        <f>IF(
    ISERROR('COMMATS-Percentages'!S11),
    CHOOSE(RANDBETWEEN(1, 2), "NotKnown", "Known"),
    IF(
        ISNUMBER('COMMATS-Percentages'!S11),
        IF(
            'COMMATS-Percentages'!S11 &lt; 0.6,
            "NotKnown",
            "Known"
        ),
        'COMMATS-Percentages'!S11
    )
)</f>
        <v>NotKnown</v>
      </c>
      <c r="T11" s="31" t="str">
        <f>IF(
    ISERROR('COMMATS-Percentages'!T11),
    CHOOSE(RANDBETWEEN(1, 2), "NotKnown", "Known"),
    IF(
        ISNUMBER('COMMATS-Percentages'!T11),
        IF(
            'COMMATS-Percentages'!T11 &lt; 0.6,
            "NotKnown",
            "Known"
        ),
        'COMMATS-Percentages'!T11
    )
)</f>
        <v>NotKnown</v>
      </c>
      <c r="U11" s="31" t="str">
        <f>IF(
    ISERROR('COMMATS-Percentages'!U11),
    CHOOSE(RANDBETWEEN(1, 2), "NotKnown", "Known"),
    IF(
        ISNUMBER('COMMATS-Percentages'!U11),
        IF(
            'COMMATS-Percentages'!U11 &lt; 0.6,
            "NotKnown",
            "Known"
        ),
        'COMMATS-Percentages'!U11
    )
)</f>
        <v>Known</v>
      </c>
      <c r="V11" s="31" t="str">
        <f>IF(
    ISERROR('COMMATS-Percentages'!V11),
    CHOOSE(RANDBETWEEN(1, 2), "NotKnown", "Known"),
    IF(
        ISNUMBER('COMMATS-Percentages'!V11),
        IF(
            'COMMATS-Percentages'!V11 &lt; 0.6,
            "NotKnown",
            "Known"
        ),
        'COMMATS-Percentages'!V11
    )
)</f>
        <v>NotKnown</v>
      </c>
      <c r="W11" s="31" t="str">
        <f>IF(
    ISERROR('COMMATS-Percentages'!W11),
    CHOOSE(RANDBETWEEN(1, 2), "NotKnown", "Known"),
    IF(
        ISNUMBER('COMMATS-Percentages'!W11),
        IF(
            'COMMATS-Percentages'!W11 &lt; 0.6,
            "NotKnown",
            "Known"
        ),
        'COMMATS-Percentages'!W11
    )
)</f>
        <v>Known</v>
      </c>
      <c r="X11" s="31" t="str">
        <f>IF(
    ISERROR('COMMATS-Percentages'!X11),
    CHOOSE(RANDBETWEEN(1, 2), "NotKnown", "Known"),
    IF(
        ISNUMBER('COMMATS-Percentages'!X11),
        IF(
            'COMMATS-Percentages'!X11 &lt; 0.6,
            "NotKnown",
            "Known"
        ),
        'COMMATS-Percentages'!X11
    )
)</f>
        <v>NotKnown</v>
      </c>
      <c r="Y11" s="31" t="str">
        <f>IF(
    ISERROR('COMMATS-Percentages'!Y11),
    CHOOSE(RANDBETWEEN(1, 2), "NotKnown", "Known"),
    IF(
        ISNUMBER('COMMATS-Percentages'!Y11),
        IF(
            'COMMATS-Percentages'!Y11 &lt; 0.6,
            "NotKnown",
            "Known"
        ),
        'COMMATS-Percentages'!Y11
    )
)</f>
        <v>NotKnown</v>
      </c>
      <c r="Z11" s="31" t="str">
        <f>IF(
    ISERROR('COMMATS-Percentages'!Z11),
    CHOOSE(RANDBETWEEN(1, 2), "NotKnown", "Known"),
    IF(
        ISNUMBER('COMMATS-Percentages'!Z11),
        IF(
            'COMMATS-Percentages'!Z11 &lt; 0.6,
            "NotKnown",
            "Known"
        ),
        'COMMATS-Percentages'!Z11
    )
)</f>
        <v>Known</v>
      </c>
      <c r="AA11" s="31" t="str">
        <f>IF(
    ISERROR('COMMATS-Percentages'!AA11),
    CHOOSE(RANDBETWEEN(1, 2), "NotKnown", "Known"),
    IF(
        ISNUMBER('COMMATS-Percentages'!AA11),
        IF(
            'COMMATS-Percentages'!AA11 &lt; 0.6,
            "NotKnown",
            "Known"
        ),
        'COMMATS-Percentages'!AA11
    )
)</f>
        <v>Known</v>
      </c>
      <c r="AB11" s="31" t="str">
        <f>IF(
    ISERROR('COMMATS-Percentages'!AB11),
    CHOOSE(RANDBETWEEN(1, 2), "NotKnown", "Known"),
    IF(
        ISNUMBER('COMMATS-Percentages'!AB11),
        IF(
            'COMMATS-Percentages'!AB11 &lt; 0.6,
            "NotKnown",
            "Known"
        ),
        'COMMATS-Percentages'!AB11
    )
)</f>
        <v>NotKnown</v>
      </c>
      <c r="AC11" s="31" t="str">
        <f>IF(
    ISERROR('COMMATS-Percentages'!AC11),
    CHOOSE(RANDBETWEEN(1, 2), "NotKnown", "Known"),
    IF(
        ISNUMBER('COMMATS-Percentages'!AC11),
        IF(
            'COMMATS-Percentages'!AC11 &lt; 0.6,
            "NotKnown",
            "Known"
        ),
        'COMMATS-Percentages'!AC11
    )
)</f>
        <v>Known</v>
      </c>
      <c r="AD11" s="31" t="str">
        <f>IF(
    ISERROR('COMMATS-Percentages'!AD11),
    CHOOSE(RANDBETWEEN(1, 2), "NotKnown", "Known"),
    IF(
        ISNUMBER('COMMATS-Percentages'!AD11),
        IF(
            'COMMATS-Percentages'!AD11 &lt; 0.6,
            "NotKnown",
            "Known"
        ),
        'COMMATS-Percentages'!AD11
    )
)</f>
        <v>Known</v>
      </c>
      <c r="AE11" s="31" t="str">
        <f>IF(
    ISERROR('COMMATS-Percentages'!AE11),
    CHOOSE(RANDBETWEEN(1, 2), "NotKnown", "Known"),
    IF(
        ISNUMBER('COMMATS-Percentages'!AE11),
        IF(
            'COMMATS-Percentages'!AE11 &lt; 0.6,
            "NotKnown",
            "Known"
        ),
        'COMMATS-Percentages'!AE11
    )
)</f>
        <v>Known</v>
      </c>
      <c r="AF11" s="31" t="str">
        <f>IF(
    ISERROR('COMMATS-Percentages'!AF11),
    CHOOSE(RANDBETWEEN(1, 2), "NotKnown", "Known"),
    IF(
        ISNUMBER('COMMATS-Percentages'!AF11),
        IF(
            'COMMATS-Percentages'!AF11 &lt; 0.6,
            "NotKnown",
            "Known"
        ),
        'COMMATS-Percentages'!AF11
    )
)</f>
        <v>Known</v>
      </c>
      <c r="AG11" s="31" t="str">
        <f>IF(
    ISERROR('COMMATS-Percentages'!AG11),
    CHOOSE(RANDBETWEEN(1, 2), "NotKnown", "Known"),
    IF(
        ISNUMBER('COMMATS-Percentages'!AG11),
        IF(
            'COMMATS-Percentages'!AG11 &lt; 0.6,
            "NotKnown",
            "Known"
        ),
        'COMMATS-Percentages'!AG11
    )
)</f>
        <v>NotKnown</v>
      </c>
      <c r="AH11" s="31" t="str">
        <f>IF(
    ISERROR('COMMATS-Percentages'!AH11),
    CHOOSE(RANDBETWEEN(1, 2), "NotKnown", "Known"),
    IF(
        ISNUMBER('COMMATS-Percentages'!AH11),
        IF(
            'COMMATS-Percentages'!AH11 &lt; 0.6,
            "NotKnown",
            "Known"
        ),
        'COMMATS-Percentages'!AH11
    )
)</f>
        <v>Known</v>
      </c>
      <c r="AI11" s="31" t="str">
        <f>IF(
    ISERROR('COMMATS-Percentages'!AI11),
    CHOOSE(RANDBETWEEN(1, 2), "NotKnown", "Known"),
    IF(
        ISNUMBER('COMMATS-Percentages'!AI11),
        IF(
            'COMMATS-Percentages'!AI11 &lt; 0.6,
            "NotKnown",
            "Known"
        ),
        'COMMATS-Percentages'!AI11
    )
)</f>
        <v>Known</v>
      </c>
      <c r="AJ11" s="31" t="str">
        <f>IF(
    ISERROR('COMMATS-Percentages'!AJ11),
    CHOOSE(RANDBETWEEN(1, 2), "NotKnown", "Known"),
    IF(
        ISNUMBER('COMMATS-Percentages'!AJ11),
        IF(
            'COMMATS-Percentages'!AJ11 &lt; 0.6,
            "NotKnown",
            "Known"
        ),
        'COMMATS-Percentages'!AJ11
    )
)</f>
        <v>Known</v>
      </c>
      <c r="AK11" s="31" t="str">
        <f>IF(
    ISERROR('COMMATS-Percentages'!AK11),
    CHOOSE(RANDBETWEEN(1, 2), "NotKnown", "Known"),
    IF(
        ISNUMBER('COMMATS-Percentages'!AK11),
        IF(
            'COMMATS-Percentages'!AK11 &lt; 0.6,
            "NotKnown",
            "Known"
        ),
        'COMMATS-Percentages'!AK11
    )
)</f>
        <v>Known</v>
      </c>
      <c r="AL11" s="31" t="str">
        <f>IF(
    ISERROR('COMMATS-Percentages'!AL11),
    CHOOSE(RANDBETWEEN(1, 2), "NotKnown", "Known"),
    IF(
        ISNUMBER('COMMATS-Percentages'!AL11),
        IF(
            'COMMATS-Percentages'!AL11 &lt; 0.6,
            "NotKnown",
            "Known"
        ),
        'COMMATS-Percentages'!AL11
    )
)</f>
        <v>Known</v>
      </c>
      <c r="AM11" s="31" t="str">
        <f>IF(
    ISERROR('COMMATS-Percentages'!AM11),
    CHOOSE(RANDBETWEEN(1, 2), "NotKnown", "Known"),
    IF(
        ISNUMBER('COMMATS-Percentages'!AM11),
        IF(
            'COMMATS-Percentages'!AM11 &lt; 0.6,
            "NotKnown",
            "Known"
        ),
        'COMMATS-Percentages'!AM11
    )
)</f>
        <v>Known</v>
      </c>
      <c r="AN11" s="31" t="str">
        <f>IF(
    ISERROR('COMMATS-Percentages'!AN11),
    CHOOSE(RANDBETWEEN(1, 2), "NotKnown", "Known"),
    IF(
        ISNUMBER('COMMATS-Percentages'!AN11),
        IF(
            'COMMATS-Percentages'!AN11 &lt; 0.6,
            "NotKnown",
            "Known"
        ),
        'COMMATS-Percentages'!AN11
    )
)</f>
        <v>NotKnown</v>
      </c>
      <c r="AO11" s="31" t="str">
        <f>IF(
    ISERROR('COMMATS-Percentages'!AO11),
    CHOOSE(RANDBETWEEN(1, 2), "NotKnown", "Known"),
    IF(
        ISNUMBER('COMMATS-Percentages'!AO11),
        IF(
            'COMMATS-Percentages'!AO11 &lt; 0.6,
            "NotKnown",
            "Known"
        ),
        'COMMATS-Percentages'!AO11
    )
)</f>
        <v>Known</v>
      </c>
      <c r="AP11" s="31" t="str">
        <f>IF(
    ISERROR('COMMATS-Percentages'!AP11),
    CHOOSE(RANDBETWEEN(1, 2), "NotKnown", "Known"),
    IF(
        ISNUMBER('COMMATS-Percentages'!AP11),
        IF(
            'COMMATS-Percentages'!AP11 &lt; 0.6,
            "NotKnown",
            "Known"
        ),
        'COMMATS-Percentages'!AP11
    )
)</f>
        <v>NotKnown</v>
      </c>
      <c r="AQ11" s="31" t="str">
        <f>IF(
    ISERROR('COMMATS-Percentages'!AQ11),
    CHOOSE(RANDBETWEEN(1, 2), "NotKnown", "Known"),
    IF(
        ISNUMBER('COMMATS-Percentages'!AQ11),
        IF(
            'COMMATS-Percentages'!AQ11 &lt; 0.6,
            "NotKnown",
            "Known"
        ),
        'COMMATS-Percentages'!AQ11
    )
)</f>
        <v>Known</v>
      </c>
      <c r="AR11" s="31" t="str">
        <f>IF(
    ISERROR('COMMATS-Percentages'!AR11),
    CHOOSE(RANDBETWEEN(1, 2), "NotKnown", "Known"),
    IF(
        ISNUMBER('COMMATS-Percentages'!AR11),
        IF(
            'COMMATS-Percentages'!AR11 &lt; 0.6,
            "NotKnown",
            "Known"
        ),
        'COMMATS-Percentages'!AR11
    )
)</f>
        <v>NotKnown</v>
      </c>
      <c r="AS11" s="31" t="str">
        <f>IF(
    ISERROR('COMMATS-Percentages'!AS11),
    CHOOSE(RANDBETWEEN(1, 2), "NotKnown", "Known"),
    IF(
        ISNUMBER('COMMATS-Percentages'!AS11),
        IF(
            'COMMATS-Percentages'!AS11 &lt; 0.6,
            "NotKnown",
            "Known"
        ),
        'COMMATS-Percentages'!AS11
    )
)</f>
        <v>Known</v>
      </c>
      <c r="AT11" s="31" t="str">
        <f>IF(
    ISERROR('COMMATS-Percentages'!AT11),
    CHOOSE(RANDBETWEEN(1, 2), "NotKnown", "Known"),
    IF(
        ISNUMBER('COMMATS-Percentages'!AT11),
        IF(
            'COMMATS-Percentages'!AT11 &lt; 0.6,
            "NotKnown",
            "Known"
        ),
        'COMMATS-Percentages'!AT11
    )
)</f>
        <v>Known</v>
      </c>
      <c r="AU11" s="23"/>
    </row>
    <row r="12">
      <c r="A12" s="46" t="str">
        <f>IF(
    ISERROR('COMMATS-Percentages'!A12),
    CHOOSE(RANDBETWEEN(1, 2), "NotKnown", "Known"),
    IF(
        ISNUMBER('COMMATS-Percentages'!A12),
        IF(
            'COMMATS-Percentages'!A12 &lt; 0.6,
            "NotKnown",
            "Known"
        ),
        'COMMATS-Percentages'!A12
    )
)</f>
        <v>11CM-M</v>
      </c>
      <c r="B12" s="31" t="str">
        <f>IF(
    ISERROR('COMMATS-Percentages'!B12),
    CHOOSE(RANDBETWEEN(1, 2), "NotKnown", "Known"),
    IF(
        ISNUMBER('COMMATS-Percentages'!B12),
        IF(
            'COMMATS-Percentages'!B12 &lt; 0.6,
            "NotKnown",
            "Known"
        ),
        'COMMATS-Percentages'!B12
    )
)</f>
        <v>Known</v>
      </c>
      <c r="C12" s="31" t="str">
        <f>IF(
    ISERROR('COMMATS-Percentages'!C12),
    CHOOSE(RANDBETWEEN(1, 2), "NotKnown", "Known"),
    IF(
        ISNUMBER('COMMATS-Percentages'!C12),
        IF(
            'COMMATS-Percentages'!C12 &lt; 0.6,
            "NotKnown",
            "Known"
        ),
        'COMMATS-Percentages'!C12
    )
)</f>
        <v>Known</v>
      </c>
      <c r="D12" s="31" t="str">
        <f>IF(
    ISERROR('COMMATS-Percentages'!D12),
    CHOOSE(RANDBETWEEN(1, 2), "NotKnown", "Known"),
    IF(
        ISNUMBER('COMMATS-Percentages'!D12),
        IF(
            'COMMATS-Percentages'!D12 &lt; 0.6,
            "NotKnown",
            "Known"
        ),
        'COMMATS-Percentages'!D12
    )
)</f>
        <v>Known</v>
      </c>
      <c r="E12" s="31" t="str">
        <f>IF(
    ISERROR('COMMATS-Percentages'!E12),
    CHOOSE(RANDBETWEEN(1, 2), "NotKnown", "Known"),
    IF(
        ISNUMBER('COMMATS-Percentages'!E12),
        IF(
            'COMMATS-Percentages'!E12 &lt; 0.6,
            "NotKnown",
            "Known"
        ),
        'COMMATS-Percentages'!E12
    )
)</f>
        <v>Known</v>
      </c>
      <c r="F12" s="31" t="str">
        <f>IF(
    ISERROR('COMMATS-Percentages'!F12),
    CHOOSE(RANDBETWEEN(1, 2), "NotKnown", "Known"),
    IF(
        ISNUMBER('COMMATS-Percentages'!F12),
        IF(
            'COMMATS-Percentages'!F12 &lt; 0.6,
            "NotKnown",
            "Known"
        ),
        'COMMATS-Percentages'!F12
    )
)</f>
        <v>Known</v>
      </c>
      <c r="G12" s="31" t="str">
        <f>IF(
    ISERROR('COMMATS-Percentages'!G12),
    CHOOSE(RANDBETWEEN(1, 2), "NotKnown", "Known"),
    IF(
        ISNUMBER('COMMATS-Percentages'!G12),
        IF(
            'COMMATS-Percentages'!G12 &lt; 0.6,
            "NotKnown",
            "Known"
        ),
        'COMMATS-Percentages'!G12
    )
)</f>
        <v>Known</v>
      </c>
      <c r="H12" s="31" t="str">
        <f>IF(
    ISERROR('COMMATS-Percentages'!H12),
    CHOOSE(RANDBETWEEN(1, 2), "NotKnown", "Known"),
    IF(
        ISNUMBER('COMMATS-Percentages'!H12),
        IF(
            'COMMATS-Percentages'!H12 &lt; 0.6,
            "NotKnown",
            "Known"
        ),
        'COMMATS-Percentages'!H12
    )
)</f>
        <v>Known</v>
      </c>
      <c r="I12" s="31" t="str">
        <f>IF(
    ISERROR('COMMATS-Percentages'!I12),
    CHOOSE(RANDBETWEEN(1, 2), "NotKnown", "Known"),
    IF(
        ISNUMBER('COMMATS-Percentages'!I12),
        IF(
            'COMMATS-Percentages'!I12 &lt; 0.6,
            "NotKnown",
            "Known"
        ),
        'COMMATS-Percentages'!I12
    )
)</f>
        <v>Known</v>
      </c>
      <c r="J12" s="31" t="str">
        <f>IF(
    ISERROR('COMMATS-Percentages'!J12),
    CHOOSE(RANDBETWEEN(1, 2), "NotKnown", "Known"),
    IF(
        ISNUMBER('COMMATS-Percentages'!J12),
        IF(
            'COMMATS-Percentages'!J12 &lt; 0.6,
            "NotKnown",
            "Known"
        ),
        'COMMATS-Percentages'!J12
    )
)</f>
        <v>Known</v>
      </c>
      <c r="K12" s="31" t="str">
        <f>IF(
    ISERROR('COMMATS-Percentages'!K12),
    CHOOSE(RANDBETWEEN(1, 2), "NotKnown", "Known"),
    IF(
        ISNUMBER('COMMATS-Percentages'!K12),
        IF(
            'COMMATS-Percentages'!K12 &lt; 0.6,
            "NotKnown",
            "Known"
        ),
        'COMMATS-Percentages'!K12
    )
)</f>
        <v>Known</v>
      </c>
      <c r="L12" s="31" t="str">
        <f>IF(
    ISERROR('COMMATS-Percentages'!L12),
    CHOOSE(RANDBETWEEN(1, 2), "NotKnown", "Known"),
    IF(
        ISNUMBER('COMMATS-Percentages'!L12),
        IF(
            'COMMATS-Percentages'!L12 &lt; 0.6,
            "NotKnown",
            "Known"
        ),
        'COMMATS-Percentages'!L12
    )
)</f>
        <v>Known</v>
      </c>
      <c r="M12" s="31" t="str">
        <f>IF(
    ISERROR('COMMATS-Percentages'!M12),
    CHOOSE(RANDBETWEEN(1, 2), "NotKnown", "Known"),
    IF(
        ISNUMBER('COMMATS-Percentages'!M12),
        IF(
            'COMMATS-Percentages'!M12 &lt; 0.6,
            "NotKnown",
            "Known"
        ),
        'COMMATS-Percentages'!M12
    )
)</f>
        <v>Known</v>
      </c>
      <c r="N12" s="31" t="str">
        <f>IF(
    ISERROR('COMMATS-Percentages'!N12),
    CHOOSE(RANDBETWEEN(1, 2), "NotKnown", "Known"),
    IF(
        ISNUMBER('COMMATS-Percentages'!N12),
        IF(
            'COMMATS-Percentages'!N12 &lt; 0.6,
            "NotKnown",
            "Known"
        ),
        'COMMATS-Percentages'!N12
    )
)</f>
        <v>Known</v>
      </c>
      <c r="O12" s="31" t="str">
        <f>IF(
    ISERROR('COMMATS-Percentages'!O12),
    CHOOSE(RANDBETWEEN(1, 2), "NotKnown", "Known"),
    IF(
        ISNUMBER('COMMATS-Percentages'!O12),
        IF(
            'COMMATS-Percentages'!O12 &lt; 0.6,
            "NotKnown",
            "Known"
        ),
        'COMMATS-Percentages'!O12
    )
)</f>
        <v>Known</v>
      </c>
      <c r="P12" s="31" t="str">
        <f>IF(
    ISERROR('COMMATS-Percentages'!P12),
    CHOOSE(RANDBETWEEN(1, 2), "NotKnown", "Known"),
    IF(
        ISNUMBER('COMMATS-Percentages'!P12),
        IF(
            'COMMATS-Percentages'!P12 &lt; 0.6,
            "NotKnown",
            "Known"
        ),
        'COMMATS-Percentages'!P12
    )
)</f>
        <v>Known</v>
      </c>
      <c r="Q12" s="31" t="str">
        <f>IF(
    ISERROR('COMMATS-Percentages'!Q12),
    CHOOSE(RANDBETWEEN(1, 2), "NotKnown", "Known"),
    IF(
        ISNUMBER('COMMATS-Percentages'!Q12),
        IF(
            'COMMATS-Percentages'!Q12 &lt; 0.6,
            "NotKnown",
            "Known"
        ),
        'COMMATS-Percentages'!Q12
    )
)</f>
        <v>Known</v>
      </c>
      <c r="R12" s="31" t="str">
        <f>IF(
    ISERROR('COMMATS-Percentages'!R12),
    CHOOSE(RANDBETWEEN(1, 2), "NotKnown", "Known"),
    IF(
        ISNUMBER('COMMATS-Percentages'!R12),
        IF(
            'COMMATS-Percentages'!R12 &lt; 0.6,
            "NotKnown",
            "Known"
        ),
        'COMMATS-Percentages'!R12
    )
)</f>
        <v>NotKnown</v>
      </c>
      <c r="S12" s="31" t="str">
        <f>IF(
    ISERROR('COMMATS-Percentages'!S12),
    CHOOSE(RANDBETWEEN(1, 2), "NotKnown", "Known"),
    IF(
        ISNUMBER('COMMATS-Percentages'!S12),
        IF(
            'COMMATS-Percentages'!S12 &lt; 0.6,
            "NotKnown",
            "Known"
        ),
        'COMMATS-Percentages'!S12
    )
)</f>
        <v>Known</v>
      </c>
      <c r="T12" s="31" t="str">
        <f>IF(
    ISERROR('COMMATS-Percentages'!T12),
    CHOOSE(RANDBETWEEN(1, 2), "NotKnown", "Known"),
    IF(
        ISNUMBER('COMMATS-Percentages'!T12),
        IF(
            'COMMATS-Percentages'!T12 &lt; 0.6,
            "NotKnown",
            "Known"
        ),
        'COMMATS-Percentages'!T12
    )
)</f>
        <v>Known</v>
      </c>
      <c r="U12" s="31" t="str">
        <f>IF(
    ISERROR('COMMATS-Percentages'!U12),
    CHOOSE(RANDBETWEEN(1, 2), "NotKnown", "Known"),
    IF(
        ISNUMBER('COMMATS-Percentages'!U12),
        IF(
            'COMMATS-Percentages'!U12 &lt; 0.6,
            "NotKnown",
            "Known"
        ),
        'COMMATS-Percentages'!U12
    )
)</f>
        <v>Known</v>
      </c>
      <c r="V12" s="31" t="str">
        <f>IF(
    ISERROR('COMMATS-Percentages'!V12),
    CHOOSE(RANDBETWEEN(1, 2), "NotKnown", "Known"),
    IF(
        ISNUMBER('COMMATS-Percentages'!V12),
        IF(
            'COMMATS-Percentages'!V12 &lt; 0.6,
            "NotKnown",
            "Known"
        ),
        'COMMATS-Percentages'!V12
    )
)</f>
        <v>Known</v>
      </c>
      <c r="W12" s="31" t="str">
        <f>IF(
    ISERROR('COMMATS-Percentages'!W12),
    CHOOSE(RANDBETWEEN(1, 2), "NotKnown", "Known"),
    IF(
        ISNUMBER('COMMATS-Percentages'!W12),
        IF(
            'COMMATS-Percentages'!W12 &lt; 0.6,
            "NotKnown",
            "Known"
        ),
        'COMMATS-Percentages'!W12
    )
)</f>
        <v>Known</v>
      </c>
      <c r="X12" s="31" t="str">
        <f>IF(
    ISERROR('COMMATS-Percentages'!X12),
    CHOOSE(RANDBETWEEN(1, 2), "NotKnown", "Known"),
    IF(
        ISNUMBER('COMMATS-Percentages'!X12),
        IF(
            'COMMATS-Percentages'!X12 &lt; 0.6,
            "NotKnown",
            "Known"
        ),
        'COMMATS-Percentages'!X12
    )
)</f>
        <v>Known</v>
      </c>
      <c r="Y12" s="31" t="str">
        <f>IF(
    ISERROR('COMMATS-Percentages'!Y12),
    CHOOSE(RANDBETWEEN(1, 2), "NotKnown", "Known"),
    IF(
        ISNUMBER('COMMATS-Percentages'!Y12),
        IF(
            'COMMATS-Percentages'!Y12 &lt; 0.6,
            "NotKnown",
            "Known"
        ),
        'COMMATS-Percentages'!Y12
    )
)</f>
        <v>Known</v>
      </c>
      <c r="Z12" s="31" t="str">
        <f>IF(
    ISERROR('COMMATS-Percentages'!Z12),
    CHOOSE(RANDBETWEEN(1, 2), "NotKnown", "Known"),
    IF(
        ISNUMBER('COMMATS-Percentages'!Z12),
        IF(
            'COMMATS-Percentages'!Z12 &lt; 0.6,
            "NotKnown",
            "Known"
        ),
        'COMMATS-Percentages'!Z12
    )
)</f>
        <v>Known</v>
      </c>
      <c r="AA12" s="31" t="str">
        <f>IF(
    ISERROR('COMMATS-Percentages'!AA12),
    CHOOSE(RANDBETWEEN(1, 2), "NotKnown", "Known"),
    IF(
        ISNUMBER('COMMATS-Percentages'!AA12),
        IF(
            'COMMATS-Percentages'!AA12 &lt; 0.6,
            "NotKnown",
            "Known"
        ),
        'COMMATS-Percentages'!AA12
    )
)</f>
        <v>Known</v>
      </c>
      <c r="AB12" s="31" t="str">
        <f>IF(
    ISERROR('COMMATS-Percentages'!AB12),
    CHOOSE(RANDBETWEEN(1, 2), "NotKnown", "Known"),
    IF(
        ISNUMBER('COMMATS-Percentages'!AB12),
        IF(
            'COMMATS-Percentages'!AB12 &lt; 0.6,
            "NotKnown",
            "Known"
        ),
        'COMMATS-Percentages'!AB12
    )
)</f>
        <v>Known</v>
      </c>
      <c r="AC12" s="31" t="str">
        <f>IF(
    ISERROR('COMMATS-Percentages'!AC12),
    CHOOSE(RANDBETWEEN(1, 2), "NotKnown", "Known"),
    IF(
        ISNUMBER('COMMATS-Percentages'!AC12),
        IF(
            'COMMATS-Percentages'!AC12 &lt; 0.6,
            "NotKnown",
            "Known"
        ),
        'COMMATS-Percentages'!AC12
    )
)</f>
        <v>Known</v>
      </c>
      <c r="AD12" s="31" t="str">
        <f>IF(
    ISERROR('COMMATS-Percentages'!AD12),
    CHOOSE(RANDBETWEEN(1, 2), "NotKnown", "Known"),
    IF(
        ISNUMBER('COMMATS-Percentages'!AD12),
        IF(
            'COMMATS-Percentages'!AD12 &lt; 0.6,
            "NotKnown",
            "Known"
        ),
        'COMMATS-Percentages'!AD12
    )
)</f>
        <v>NotKnown</v>
      </c>
      <c r="AE12" s="31" t="str">
        <f>IF(
    ISERROR('COMMATS-Percentages'!AE12),
    CHOOSE(RANDBETWEEN(1, 2), "NotKnown", "Known"),
    IF(
        ISNUMBER('COMMATS-Percentages'!AE12),
        IF(
            'COMMATS-Percentages'!AE12 &lt; 0.6,
            "NotKnown",
            "Known"
        ),
        'COMMATS-Percentages'!AE12
    )
)</f>
        <v>Known</v>
      </c>
      <c r="AF12" s="31" t="str">
        <f>IF(
    ISERROR('COMMATS-Percentages'!AF12),
    CHOOSE(RANDBETWEEN(1, 2), "NotKnown", "Known"),
    IF(
        ISNUMBER('COMMATS-Percentages'!AF12),
        IF(
            'COMMATS-Percentages'!AF12 &lt; 0.6,
            "NotKnown",
            "Known"
        ),
        'COMMATS-Percentages'!AF12
    )
)</f>
        <v>Known</v>
      </c>
      <c r="AG12" s="31" t="str">
        <f>IF(
    ISERROR('COMMATS-Percentages'!AG12),
    CHOOSE(RANDBETWEEN(1, 2), "NotKnown", "Known"),
    IF(
        ISNUMBER('COMMATS-Percentages'!AG12),
        IF(
            'COMMATS-Percentages'!AG12 &lt; 0.6,
            "NotKnown",
            "Known"
        ),
        'COMMATS-Percentages'!AG12
    )
)</f>
        <v>Known</v>
      </c>
      <c r="AH12" s="31" t="str">
        <f>IF(
    ISERROR('COMMATS-Percentages'!AH12),
    CHOOSE(RANDBETWEEN(1, 2), "NotKnown", "Known"),
    IF(
        ISNUMBER('COMMATS-Percentages'!AH12),
        IF(
            'COMMATS-Percentages'!AH12 &lt; 0.6,
            "NotKnown",
            "Known"
        ),
        'COMMATS-Percentages'!AH12
    )
)</f>
        <v>Known</v>
      </c>
      <c r="AI12" s="31" t="str">
        <f>IF(
    ISERROR('COMMATS-Percentages'!AI12),
    CHOOSE(RANDBETWEEN(1, 2), "NotKnown", "Known"),
    IF(
        ISNUMBER('COMMATS-Percentages'!AI12),
        IF(
            'COMMATS-Percentages'!AI12 &lt; 0.6,
            "NotKnown",
            "Known"
        ),
        'COMMATS-Percentages'!AI12
    )
)</f>
        <v>Known</v>
      </c>
      <c r="AJ12" s="31" t="str">
        <f>IF(
    ISERROR('COMMATS-Percentages'!AJ12),
    CHOOSE(RANDBETWEEN(1, 2), "NotKnown", "Known"),
    IF(
        ISNUMBER('COMMATS-Percentages'!AJ12),
        IF(
            'COMMATS-Percentages'!AJ12 &lt; 0.6,
            "NotKnown",
            "Known"
        ),
        'COMMATS-Percentages'!AJ12
    )
)</f>
        <v>Known</v>
      </c>
      <c r="AK12" s="31" t="str">
        <f>IF(
    ISERROR('COMMATS-Percentages'!AK12),
    CHOOSE(RANDBETWEEN(1, 2), "NotKnown", "Known"),
    IF(
        ISNUMBER('COMMATS-Percentages'!AK12),
        IF(
            'COMMATS-Percentages'!AK12 &lt; 0.6,
            "NotKnown",
            "Known"
        ),
        'COMMATS-Percentages'!AK12
    )
)</f>
        <v>Known</v>
      </c>
      <c r="AL12" s="31" t="str">
        <f>IF(
    ISERROR('COMMATS-Percentages'!AL12),
    CHOOSE(RANDBETWEEN(1, 2), "NotKnown", "Known"),
    IF(
        ISNUMBER('COMMATS-Percentages'!AL12),
        IF(
            'COMMATS-Percentages'!AL12 &lt; 0.6,
            "NotKnown",
            "Known"
        ),
        'COMMATS-Percentages'!AL12
    )
)</f>
        <v>Known</v>
      </c>
      <c r="AM12" s="31" t="str">
        <f>IF(
    ISERROR('COMMATS-Percentages'!AM12),
    CHOOSE(RANDBETWEEN(1, 2), "NotKnown", "Known"),
    IF(
        ISNUMBER('COMMATS-Percentages'!AM12),
        IF(
            'COMMATS-Percentages'!AM12 &lt; 0.6,
            "NotKnown",
            "Known"
        ),
        'COMMATS-Percentages'!AM12
    )
)</f>
        <v>Known</v>
      </c>
      <c r="AN12" s="31" t="str">
        <f>IF(
    ISERROR('COMMATS-Percentages'!AN12),
    CHOOSE(RANDBETWEEN(1, 2), "NotKnown", "Known"),
    IF(
        ISNUMBER('COMMATS-Percentages'!AN12),
        IF(
            'COMMATS-Percentages'!AN12 &lt; 0.6,
            "NotKnown",
            "Known"
        ),
        'COMMATS-Percentages'!AN12
    )
)</f>
        <v>Known</v>
      </c>
      <c r="AO12" s="31" t="str">
        <f>IF(
    ISERROR('COMMATS-Percentages'!AO12),
    CHOOSE(RANDBETWEEN(1, 2), "NotKnown", "Known"),
    IF(
        ISNUMBER('COMMATS-Percentages'!AO12),
        IF(
            'COMMATS-Percentages'!AO12 &lt; 0.6,
            "NotKnown",
            "Known"
        ),
        'COMMATS-Percentages'!AO12
    )
)</f>
        <v>Known</v>
      </c>
      <c r="AP12" s="31" t="str">
        <f>IF(
    ISERROR('COMMATS-Percentages'!AP12),
    CHOOSE(RANDBETWEEN(1, 2), "NotKnown", "Known"),
    IF(
        ISNUMBER('COMMATS-Percentages'!AP12),
        IF(
            'COMMATS-Percentages'!AP12 &lt; 0.6,
            "NotKnown",
            "Known"
        ),
        'COMMATS-Percentages'!AP12
    )
)</f>
        <v>Known</v>
      </c>
      <c r="AQ12" s="31" t="str">
        <f>IF(
    ISERROR('COMMATS-Percentages'!AQ12),
    CHOOSE(RANDBETWEEN(1, 2), "NotKnown", "Known"),
    IF(
        ISNUMBER('COMMATS-Percentages'!AQ12),
        IF(
            'COMMATS-Percentages'!AQ12 &lt; 0.6,
            "NotKnown",
            "Known"
        ),
        'COMMATS-Percentages'!AQ12
    )
)</f>
        <v>NotKnown</v>
      </c>
      <c r="AR12" s="31" t="str">
        <f>IF(
    ISERROR('COMMATS-Percentages'!AR12),
    CHOOSE(RANDBETWEEN(1, 2), "NotKnown", "Known"),
    IF(
        ISNUMBER('COMMATS-Percentages'!AR12),
        IF(
            'COMMATS-Percentages'!AR12 &lt; 0.6,
            "NotKnown",
            "Known"
        ),
        'COMMATS-Percentages'!AR12
    )
)</f>
        <v>NotKnown</v>
      </c>
      <c r="AS12" s="31" t="str">
        <f>IF(
    ISERROR('COMMATS-Percentages'!AS12),
    CHOOSE(RANDBETWEEN(1, 2), "NotKnown", "Known"),
    IF(
        ISNUMBER('COMMATS-Percentages'!AS12),
        IF(
            'COMMATS-Percentages'!AS12 &lt; 0.6,
            "NotKnown",
            "Known"
        ),
        'COMMATS-Percentages'!AS12
    )
)</f>
        <v>Known</v>
      </c>
      <c r="AT12" s="31" t="str">
        <f>IF(
    ISERROR('COMMATS-Percentages'!AT12),
    CHOOSE(RANDBETWEEN(1, 2), "NotKnown", "Known"),
    IF(
        ISNUMBER('COMMATS-Percentages'!AT12),
        IF(
            'COMMATS-Percentages'!AT12 &lt; 0.6,
            "NotKnown",
            "Known"
        ),
        'COMMATS-Percentages'!AT12
    )
)</f>
        <v>Known</v>
      </c>
      <c r="AU12" s="23"/>
    </row>
    <row r="13">
      <c r="A13" s="46" t="str">
        <f>IF(
    ISERROR('COMMATS-Percentages'!A13),
    CHOOSE(RANDBETWEEN(1, 2), "NotKnown", "Known"),
    IF(
        ISNUMBER('COMMATS-Percentages'!A13),
        IF(
            'COMMATS-Percentages'!A13 &lt; 0.6,
            "NotKnown",
            "Known"
        ),
        'COMMATS-Percentages'!A13
    )
)</f>
        <v>12CM-F</v>
      </c>
      <c r="B13" s="31" t="str">
        <f>IF(
    ISERROR('COMMATS-Percentages'!B13),
    CHOOSE(RANDBETWEEN(1, 2), "NotKnown", "Known"),
    IF(
        ISNUMBER('COMMATS-Percentages'!B13),
        IF(
            'COMMATS-Percentages'!B13 &lt; 0.6,
            "NotKnown",
            "Known"
        ),
        'COMMATS-Percentages'!B13
    )
)</f>
        <v>Known</v>
      </c>
      <c r="C13" s="31" t="str">
        <f>IF(
    ISERROR('COMMATS-Percentages'!C13),
    CHOOSE(RANDBETWEEN(1, 2), "NotKnown", "Known"),
    IF(
        ISNUMBER('COMMATS-Percentages'!C13),
        IF(
            'COMMATS-Percentages'!C13 &lt; 0.6,
            "NotKnown",
            "Known"
        ),
        'COMMATS-Percentages'!C13
    )
)</f>
        <v>Known</v>
      </c>
      <c r="D13" s="31" t="str">
        <f>IF(
    ISERROR('COMMATS-Percentages'!D13),
    CHOOSE(RANDBETWEEN(1, 2), "NotKnown", "Known"),
    IF(
        ISNUMBER('COMMATS-Percentages'!D13),
        IF(
            'COMMATS-Percentages'!D13 &lt; 0.6,
            "NotKnown",
            "Known"
        ),
        'COMMATS-Percentages'!D13
    )
)</f>
        <v>Known</v>
      </c>
      <c r="E13" s="31" t="str">
        <f>IF(
    ISERROR('COMMATS-Percentages'!E13),
    CHOOSE(RANDBETWEEN(1, 2), "NotKnown", "Known"),
    IF(
        ISNUMBER('COMMATS-Percentages'!E13),
        IF(
            'COMMATS-Percentages'!E13 &lt; 0.6,
            "NotKnown",
            "Known"
        ),
        'COMMATS-Percentages'!E13
    )
)</f>
        <v>Known</v>
      </c>
      <c r="F13" s="31" t="str">
        <f>IF(
    ISERROR('COMMATS-Percentages'!F13),
    CHOOSE(RANDBETWEEN(1, 2), "NotKnown", "Known"),
    IF(
        ISNUMBER('COMMATS-Percentages'!F13),
        IF(
            'COMMATS-Percentages'!F13 &lt; 0.6,
            "NotKnown",
            "Known"
        ),
        'COMMATS-Percentages'!F13
    )
)</f>
        <v>Known</v>
      </c>
      <c r="G13" s="31" t="str">
        <f>IF(
    ISERROR('COMMATS-Percentages'!G13),
    CHOOSE(RANDBETWEEN(1, 2), "NotKnown", "Known"),
    IF(
        ISNUMBER('COMMATS-Percentages'!G13),
        IF(
            'COMMATS-Percentages'!G13 &lt; 0.6,
            "NotKnown",
            "Known"
        ),
        'COMMATS-Percentages'!G13
    )
)</f>
        <v>Known</v>
      </c>
      <c r="H13" s="31" t="str">
        <f>IF(
    ISERROR('COMMATS-Percentages'!H13),
    CHOOSE(RANDBETWEEN(1, 2), "NotKnown", "Known"),
    IF(
        ISNUMBER('COMMATS-Percentages'!H13),
        IF(
            'COMMATS-Percentages'!H13 &lt; 0.6,
            "NotKnown",
            "Known"
        ),
        'COMMATS-Percentages'!H13
    )
)</f>
        <v>Known</v>
      </c>
      <c r="I13" s="31" t="str">
        <f>IF(
    ISERROR('COMMATS-Percentages'!I13),
    CHOOSE(RANDBETWEEN(1, 2), "NotKnown", "Known"),
    IF(
        ISNUMBER('COMMATS-Percentages'!I13),
        IF(
            'COMMATS-Percentages'!I13 &lt; 0.6,
            "NotKnown",
            "Known"
        ),
        'COMMATS-Percentages'!I13
    )
)</f>
        <v>Known</v>
      </c>
      <c r="J13" s="31" t="str">
        <f>IF(
    ISERROR('COMMATS-Percentages'!J13),
    CHOOSE(RANDBETWEEN(1, 2), "NotKnown", "Known"),
    IF(
        ISNUMBER('COMMATS-Percentages'!J13),
        IF(
            'COMMATS-Percentages'!J13 &lt; 0.6,
            "NotKnown",
            "Known"
        ),
        'COMMATS-Percentages'!J13
    )
)</f>
        <v>Known</v>
      </c>
      <c r="K13" s="31" t="str">
        <f>IF(
    ISERROR('COMMATS-Percentages'!K13),
    CHOOSE(RANDBETWEEN(1, 2), "NotKnown", "Known"),
    IF(
        ISNUMBER('COMMATS-Percentages'!K13),
        IF(
            'COMMATS-Percentages'!K13 &lt; 0.6,
            "NotKnown",
            "Known"
        ),
        'COMMATS-Percentages'!K13
    )
)</f>
        <v>Known</v>
      </c>
      <c r="L13" s="31" t="str">
        <f>IF(
    ISERROR('COMMATS-Percentages'!L13),
    CHOOSE(RANDBETWEEN(1, 2), "NotKnown", "Known"),
    IF(
        ISNUMBER('COMMATS-Percentages'!L13),
        IF(
            'COMMATS-Percentages'!L13 &lt; 0.6,
            "NotKnown",
            "Known"
        ),
        'COMMATS-Percentages'!L13
    )
)</f>
        <v>Known</v>
      </c>
      <c r="M13" s="31" t="str">
        <f>IF(
    ISERROR('COMMATS-Percentages'!M13),
    CHOOSE(RANDBETWEEN(1, 2), "NotKnown", "Known"),
    IF(
        ISNUMBER('COMMATS-Percentages'!M13),
        IF(
            'COMMATS-Percentages'!M13 &lt; 0.6,
            "NotKnown",
            "Known"
        ),
        'COMMATS-Percentages'!M13
    )
)</f>
        <v>Known</v>
      </c>
      <c r="N13" s="31" t="str">
        <f>IF(
    ISERROR('COMMATS-Percentages'!N13),
    CHOOSE(RANDBETWEEN(1, 2), "NotKnown", "Known"),
    IF(
        ISNUMBER('COMMATS-Percentages'!N13),
        IF(
            'COMMATS-Percentages'!N13 &lt; 0.6,
            "NotKnown",
            "Known"
        ),
        'COMMATS-Percentages'!N13
    )
)</f>
        <v>Known</v>
      </c>
      <c r="O13" s="31" t="str">
        <f>IF(
    ISERROR('COMMATS-Percentages'!O13),
    CHOOSE(RANDBETWEEN(1, 2), "NotKnown", "Known"),
    IF(
        ISNUMBER('COMMATS-Percentages'!O13),
        IF(
            'COMMATS-Percentages'!O13 &lt; 0.6,
            "NotKnown",
            "Known"
        ),
        'COMMATS-Percentages'!O13
    )
)</f>
        <v>Known</v>
      </c>
      <c r="P13" s="31" t="str">
        <f>IF(
    ISERROR('COMMATS-Percentages'!P13),
    CHOOSE(RANDBETWEEN(1, 2), "NotKnown", "Known"),
    IF(
        ISNUMBER('COMMATS-Percentages'!P13),
        IF(
            'COMMATS-Percentages'!P13 &lt; 0.6,
            "NotKnown",
            "Known"
        ),
        'COMMATS-Percentages'!P13
    )
)</f>
        <v>NotKnown</v>
      </c>
      <c r="Q13" s="31" t="str">
        <f>IF(
    ISERROR('COMMATS-Percentages'!Q13),
    CHOOSE(RANDBETWEEN(1, 2), "NotKnown", "Known"),
    IF(
        ISNUMBER('COMMATS-Percentages'!Q13),
        IF(
            'COMMATS-Percentages'!Q13 &lt; 0.6,
            "NotKnown",
            "Known"
        ),
        'COMMATS-Percentages'!Q13
    )
)</f>
        <v>Known</v>
      </c>
      <c r="R13" s="31" t="str">
        <f>IF(
    ISERROR('COMMATS-Percentages'!R13),
    CHOOSE(RANDBETWEEN(1, 2), "NotKnown", "Known"),
    IF(
        ISNUMBER('COMMATS-Percentages'!R13),
        IF(
            'COMMATS-Percentages'!R13 &lt; 0.6,
            "NotKnown",
            "Known"
        ),
        'COMMATS-Percentages'!R13
    )
)</f>
        <v>Known</v>
      </c>
      <c r="S13" s="31" t="str">
        <f>IF(
    ISERROR('COMMATS-Percentages'!S13),
    CHOOSE(RANDBETWEEN(1, 2), "NotKnown", "Known"),
    IF(
        ISNUMBER('COMMATS-Percentages'!S13),
        IF(
            'COMMATS-Percentages'!S13 &lt; 0.6,
            "NotKnown",
            "Known"
        ),
        'COMMATS-Percentages'!S13
    )
)</f>
        <v>Known</v>
      </c>
      <c r="T13" s="31" t="str">
        <f>IF(
    ISERROR('COMMATS-Percentages'!T13),
    CHOOSE(RANDBETWEEN(1, 2), "NotKnown", "Known"),
    IF(
        ISNUMBER('COMMATS-Percentages'!T13),
        IF(
            'COMMATS-Percentages'!T13 &lt; 0.6,
            "NotKnown",
            "Known"
        ),
        'COMMATS-Percentages'!T13
    )
)</f>
        <v>Known</v>
      </c>
      <c r="U13" s="31" t="str">
        <f>IF(
    ISERROR('COMMATS-Percentages'!U13),
    CHOOSE(RANDBETWEEN(1, 2), "NotKnown", "Known"),
    IF(
        ISNUMBER('COMMATS-Percentages'!U13),
        IF(
            'COMMATS-Percentages'!U13 &lt; 0.6,
            "NotKnown",
            "Known"
        ),
        'COMMATS-Percentages'!U13
    )
)</f>
        <v>Known</v>
      </c>
      <c r="V13" s="31" t="str">
        <f>IF(
    ISERROR('COMMATS-Percentages'!V13),
    CHOOSE(RANDBETWEEN(1, 2), "NotKnown", "Known"),
    IF(
        ISNUMBER('COMMATS-Percentages'!V13),
        IF(
            'COMMATS-Percentages'!V13 &lt; 0.6,
            "NotKnown",
            "Known"
        ),
        'COMMATS-Percentages'!V13
    )
)</f>
        <v>Known</v>
      </c>
      <c r="W13" s="31" t="str">
        <f>IF(
    ISERROR('COMMATS-Percentages'!W13),
    CHOOSE(RANDBETWEEN(1, 2), "NotKnown", "Known"),
    IF(
        ISNUMBER('COMMATS-Percentages'!W13),
        IF(
            'COMMATS-Percentages'!W13 &lt; 0.6,
            "NotKnown",
            "Known"
        ),
        'COMMATS-Percentages'!W13
    )
)</f>
        <v>Known</v>
      </c>
      <c r="X13" s="31" t="str">
        <f>IF(
    ISERROR('COMMATS-Percentages'!X13),
    CHOOSE(RANDBETWEEN(1, 2), "NotKnown", "Known"),
    IF(
        ISNUMBER('COMMATS-Percentages'!X13),
        IF(
            'COMMATS-Percentages'!X13 &lt; 0.6,
            "NotKnown",
            "Known"
        ),
        'COMMATS-Percentages'!X13
    )
)</f>
        <v>Known</v>
      </c>
      <c r="Y13" s="31" t="str">
        <f>IF(
    ISERROR('COMMATS-Percentages'!Y13),
    CHOOSE(RANDBETWEEN(1, 2), "NotKnown", "Known"),
    IF(
        ISNUMBER('COMMATS-Percentages'!Y13),
        IF(
            'COMMATS-Percentages'!Y13 &lt; 0.6,
            "NotKnown",
            "Known"
        ),
        'COMMATS-Percentages'!Y13
    )
)</f>
        <v>Known</v>
      </c>
      <c r="Z13" s="31" t="str">
        <f>IF(
    ISERROR('COMMATS-Percentages'!Z13),
    CHOOSE(RANDBETWEEN(1, 2), "NotKnown", "Known"),
    IF(
        ISNUMBER('COMMATS-Percentages'!Z13),
        IF(
            'COMMATS-Percentages'!Z13 &lt; 0.6,
            "NotKnown",
            "Known"
        ),
        'COMMATS-Percentages'!Z13
    )
)</f>
        <v>Known</v>
      </c>
      <c r="AA13" s="31" t="str">
        <f>IF(
    ISERROR('COMMATS-Percentages'!AA13),
    CHOOSE(RANDBETWEEN(1, 2), "NotKnown", "Known"),
    IF(
        ISNUMBER('COMMATS-Percentages'!AA13),
        IF(
            'COMMATS-Percentages'!AA13 &lt; 0.6,
            "NotKnown",
            "Known"
        ),
        'COMMATS-Percentages'!AA13
    )
)</f>
        <v>Known</v>
      </c>
      <c r="AB13" s="31" t="str">
        <f>IF(
    ISERROR('COMMATS-Percentages'!AB13),
    CHOOSE(RANDBETWEEN(1, 2), "NotKnown", "Known"),
    IF(
        ISNUMBER('COMMATS-Percentages'!AB13),
        IF(
            'COMMATS-Percentages'!AB13 &lt; 0.6,
            "NotKnown",
            "Known"
        ),
        'COMMATS-Percentages'!AB13
    )
)</f>
        <v>Known</v>
      </c>
      <c r="AC13" s="31" t="str">
        <f>IF(
    ISERROR('COMMATS-Percentages'!AC13),
    CHOOSE(RANDBETWEEN(1, 2), "NotKnown", "Known"),
    IF(
        ISNUMBER('COMMATS-Percentages'!AC13),
        IF(
            'COMMATS-Percentages'!AC13 &lt; 0.6,
            "NotKnown",
            "Known"
        ),
        'COMMATS-Percentages'!AC13
    )
)</f>
        <v>NotKnown</v>
      </c>
      <c r="AD13" s="31" t="str">
        <f>IF(
    ISERROR('COMMATS-Percentages'!AD13),
    CHOOSE(RANDBETWEEN(1, 2), "NotKnown", "Known"),
    IF(
        ISNUMBER('COMMATS-Percentages'!AD13),
        IF(
            'COMMATS-Percentages'!AD13 &lt; 0.6,
            "NotKnown",
            "Known"
        ),
        'COMMATS-Percentages'!AD13
    )
)</f>
        <v>NotKnown</v>
      </c>
      <c r="AE13" s="31" t="str">
        <f>IF(
    ISERROR('COMMATS-Percentages'!AE13),
    CHOOSE(RANDBETWEEN(1, 2), "NotKnown", "Known"),
    IF(
        ISNUMBER('COMMATS-Percentages'!AE13),
        IF(
            'COMMATS-Percentages'!AE13 &lt; 0.6,
            "NotKnown",
            "Known"
        ),
        'COMMATS-Percentages'!AE13
    )
)</f>
        <v>NotKnown</v>
      </c>
      <c r="AF13" s="31" t="str">
        <f>IF(
    ISERROR('COMMATS-Percentages'!AF13),
    CHOOSE(RANDBETWEEN(1, 2), "NotKnown", "Known"),
    IF(
        ISNUMBER('COMMATS-Percentages'!AF13),
        IF(
            'COMMATS-Percentages'!AF13 &lt; 0.6,
            "NotKnown",
            "Known"
        ),
        'COMMATS-Percentages'!AF13
    )
)</f>
        <v>Known</v>
      </c>
      <c r="AG13" s="31" t="str">
        <f>IF(
    ISERROR('COMMATS-Percentages'!AG13),
    CHOOSE(RANDBETWEEN(1, 2), "NotKnown", "Known"),
    IF(
        ISNUMBER('COMMATS-Percentages'!AG13),
        IF(
            'COMMATS-Percentages'!AG13 &lt; 0.6,
            "NotKnown",
            "Known"
        ),
        'COMMATS-Percentages'!AG13
    )
)</f>
        <v>Known</v>
      </c>
      <c r="AH13" s="31" t="str">
        <f>IF(
    ISERROR('COMMATS-Percentages'!AH13),
    CHOOSE(RANDBETWEEN(1, 2), "NotKnown", "Known"),
    IF(
        ISNUMBER('COMMATS-Percentages'!AH13),
        IF(
            'COMMATS-Percentages'!AH13 &lt; 0.6,
            "NotKnown",
            "Known"
        ),
        'COMMATS-Percentages'!AH13
    )
)</f>
        <v>Known</v>
      </c>
      <c r="AI13" s="31" t="str">
        <f>IF(
    ISERROR('COMMATS-Percentages'!AI13),
    CHOOSE(RANDBETWEEN(1, 2), "NotKnown", "Known"),
    IF(
        ISNUMBER('COMMATS-Percentages'!AI13),
        IF(
            'COMMATS-Percentages'!AI13 &lt; 0.6,
            "NotKnown",
            "Known"
        ),
        'COMMATS-Percentages'!AI13
    )
)</f>
        <v>Known</v>
      </c>
      <c r="AJ13" s="31" t="str">
        <f>IF(
    ISERROR('COMMATS-Percentages'!AJ13),
    CHOOSE(RANDBETWEEN(1, 2), "NotKnown", "Known"),
    IF(
        ISNUMBER('COMMATS-Percentages'!AJ13),
        IF(
            'COMMATS-Percentages'!AJ13 &lt; 0.6,
            "NotKnown",
            "Known"
        ),
        'COMMATS-Percentages'!AJ13
    )
)</f>
        <v>Known</v>
      </c>
      <c r="AK13" s="31" t="str">
        <f>IF(
    ISERROR('COMMATS-Percentages'!AK13),
    CHOOSE(RANDBETWEEN(1, 2), "NotKnown", "Known"),
    IF(
        ISNUMBER('COMMATS-Percentages'!AK13),
        IF(
            'COMMATS-Percentages'!AK13 &lt; 0.6,
            "NotKnown",
            "Known"
        ),
        'COMMATS-Percentages'!AK13
    )
)</f>
        <v>Known</v>
      </c>
      <c r="AL13" s="31" t="str">
        <f>IF(
    ISERROR('COMMATS-Percentages'!AL13),
    CHOOSE(RANDBETWEEN(1, 2), "NotKnown", "Known"),
    IF(
        ISNUMBER('COMMATS-Percentages'!AL13),
        IF(
            'COMMATS-Percentages'!AL13 &lt; 0.6,
            "NotKnown",
            "Known"
        ),
        'COMMATS-Percentages'!AL13
    )
)</f>
        <v>Known</v>
      </c>
      <c r="AM13" s="31" t="str">
        <f>IF(
    ISERROR('COMMATS-Percentages'!AM13),
    CHOOSE(RANDBETWEEN(1, 2), "NotKnown", "Known"),
    IF(
        ISNUMBER('COMMATS-Percentages'!AM13),
        IF(
            'COMMATS-Percentages'!AM13 &lt; 0.6,
            "NotKnown",
            "Known"
        ),
        'COMMATS-Percentages'!AM13
    )
)</f>
        <v>Known</v>
      </c>
      <c r="AN13" s="31" t="str">
        <f>IF(
    ISERROR('COMMATS-Percentages'!AN13),
    CHOOSE(RANDBETWEEN(1, 2), "NotKnown", "Known"),
    IF(
        ISNUMBER('COMMATS-Percentages'!AN13),
        IF(
            'COMMATS-Percentages'!AN13 &lt; 0.6,
            "NotKnown",
            "Known"
        ),
        'COMMATS-Percentages'!AN13
    )
)</f>
        <v>Known</v>
      </c>
      <c r="AO13" s="31" t="str">
        <f>IF(
    ISERROR('COMMATS-Percentages'!AO13),
    CHOOSE(RANDBETWEEN(1, 2), "NotKnown", "Known"),
    IF(
        ISNUMBER('COMMATS-Percentages'!AO13),
        IF(
            'COMMATS-Percentages'!AO13 &lt; 0.6,
            "NotKnown",
            "Known"
        ),
        'COMMATS-Percentages'!AO13
    )
)</f>
        <v>Known</v>
      </c>
      <c r="AP13" s="31" t="str">
        <f>IF(
    ISERROR('COMMATS-Percentages'!AP13),
    CHOOSE(RANDBETWEEN(1, 2), "NotKnown", "Known"),
    IF(
        ISNUMBER('COMMATS-Percentages'!AP13),
        IF(
            'COMMATS-Percentages'!AP13 &lt; 0.6,
            "NotKnown",
            "Known"
        ),
        'COMMATS-Percentages'!AP13
    )
)</f>
        <v>Known</v>
      </c>
      <c r="AQ13" s="31" t="str">
        <f>IF(
    ISERROR('COMMATS-Percentages'!AQ13),
    CHOOSE(RANDBETWEEN(1, 2), "NotKnown", "Known"),
    IF(
        ISNUMBER('COMMATS-Percentages'!AQ13),
        IF(
            'COMMATS-Percentages'!AQ13 &lt; 0.6,
            "NotKnown",
            "Known"
        ),
        'COMMATS-Percentages'!AQ13
    )
)</f>
        <v>Known</v>
      </c>
      <c r="AR13" s="31" t="str">
        <f>IF(
    ISERROR('COMMATS-Percentages'!AR13),
    CHOOSE(RANDBETWEEN(1, 2), "NotKnown", "Known"),
    IF(
        ISNUMBER('COMMATS-Percentages'!AR13),
        IF(
            'COMMATS-Percentages'!AR13 &lt; 0.6,
            "NotKnown",
            "Known"
        ),
        'COMMATS-Percentages'!AR13
    )
)</f>
        <v>Known</v>
      </c>
      <c r="AS13" s="31" t="str">
        <f>IF(
    ISERROR('COMMATS-Percentages'!AS13),
    CHOOSE(RANDBETWEEN(1, 2), "NotKnown", "Known"),
    IF(
        ISNUMBER('COMMATS-Percentages'!AS13),
        IF(
            'COMMATS-Percentages'!AS13 &lt; 0.6,
            "NotKnown",
            "Known"
        ),
        'COMMATS-Percentages'!AS13
    )
)</f>
        <v>Known</v>
      </c>
      <c r="AT13" s="31" t="str">
        <f>IF(
    ISERROR('COMMATS-Percentages'!AT13),
    CHOOSE(RANDBETWEEN(1, 2), "NotKnown", "Known"),
    IF(
        ISNUMBER('COMMATS-Percentages'!AT13),
        IF(
            'COMMATS-Percentages'!AT13 &lt; 0.6,
            "NotKnown",
            "Known"
        ),
        'COMMATS-Percentages'!AT13
    )
)</f>
        <v>Known</v>
      </c>
      <c r="AU13" s="23"/>
    </row>
    <row r="14">
      <c r="A14" s="46" t="str">
        <f>IF(
    ISERROR('COMMATS-Percentages'!A14),
    CHOOSE(RANDBETWEEN(1, 2), "NotKnown", "Known"),
    IF(
        ISNUMBER('COMMATS-Percentages'!A14),
        IF(
            'COMMATS-Percentages'!A14 &lt; 0.6,
            "NotKnown",
            "Known"
        ),
        'COMMATS-Percentages'!A14
    )
)</f>
        <v>13CM-F</v>
      </c>
      <c r="B14" s="31" t="str">
        <f>IF(
    ISERROR('COMMATS-Percentages'!B14),
    CHOOSE(RANDBETWEEN(1, 2), "NotKnown", "Known"),
    IF(
        ISNUMBER('COMMATS-Percentages'!B14),
        IF(
            'COMMATS-Percentages'!B14 &lt; 0.6,
            "NotKnown",
            "Known"
        ),
        'COMMATS-Percentages'!B14
    )
)</f>
        <v>Known</v>
      </c>
      <c r="C14" s="31" t="str">
        <f>IF(
    ISERROR('COMMATS-Percentages'!C14),
    CHOOSE(RANDBETWEEN(1, 2), "NotKnown", "Known"),
    IF(
        ISNUMBER('COMMATS-Percentages'!C14),
        IF(
            'COMMATS-Percentages'!C14 &lt; 0.6,
            "NotKnown",
            "Known"
        ),
        'COMMATS-Percentages'!C14
    )
)</f>
        <v>Known</v>
      </c>
      <c r="D14" s="31" t="str">
        <f>IF(
    ISERROR('COMMATS-Percentages'!D14),
    CHOOSE(RANDBETWEEN(1, 2), "NotKnown", "Known"),
    IF(
        ISNUMBER('COMMATS-Percentages'!D14),
        IF(
            'COMMATS-Percentages'!D14 &lt; 0.6,
            "NotKnown",
            "Known"
        ),
        'COMMATS-Percentages'!D14
    )
)</f>
        <v>NotKnown</v>
      </c>
      <c r="E14" s="31" t="str">
        <f>IF(
    ISERROR('COMMATS-Percentages'!E14),
    CHOOSE(RANDBETWEEN(1, 2), "NotKnown", "Known"),
    IF(
        ISNUMBER('COMMATS-Percentages'!E14),
        IF(
            'COMMATS-Percentages'!E14 &lt; 0.6,
            "NotKnown",
            "Known"
        ),
        'COMMATS-Percentages'!E14
    )
)</f>
        <v>NotKnown</v>
      </c>
      <c r="F14" s="31" t="str">
        <f>IF(
    ISERROR('COMMATS-Percentages'!F14),
    CHOOSE(RANDBETWEEN(1, 2), "NotKnown", "Known"),
    IF(
        ISNUMBER('COMMATS-Percentages'!F14),
        IF(
            'COMMATS-Percentages'!F14 &lt; 0.6,
            "NotKnown",
            "Known"
        ),
        'COMMATS-Percentages'!F14
    )
)</f>
        <v>Known</v>
      </c>
      <c r="G14" s="31" t="str">
        <f>IF(
    ISERROR('COMMATS-Percentages'!G14),
    CHOOSE(RANDBETWEEN(1, 2), "NotKnown", "Known"),
    IF(
        ISNUMBER('COMMATS-Percentages'!G14),
        IF(
            'COMMATS-Percentages'!G14 &lt; 0.6,
            "NotKnown",
            "Known"
        ),
        'COMMATS-Percentages'!G14
    )
)</f>
        <v>NotKnown</v>
      </c>
      <c r="H14" s="31" t="str">
        <f>IF(
    ISERROR('COMMATS-Percentages'!H14),
    CHOOSE(RANDBETWEEN(1, 2), "NotKnown", "Known"),
    IF(
        ISNUMBER('COMMATS-Percentages'!H14),
        IF(
            'COMMATS-Percentages'!H14 &lt; 0.6,
            "NotKnown",
            "Known"
        ),
        'COMMATS-Percentages'!H14
    )
)</f>
        <v>Known</v>
      </c>
      <c r="I14" s="31" t="str">
        <f>IF(
    ISERROR('COMMATS-Percentages'!I14),
    CHOOSE(RANDBETWEEN(1, 2), "NotKnown", "Known"),
    IF(
        ISNUMBER('COMMATS-Percentages'!I14),
        IF(
            'COMMATS-Percentages'!I14 &lt; 0.6,
            "NotKnown",
            "Known"
        ),
        'COMMATS-Percentages'!I14
    )
)</f>
        <v>NotKnown</v>
      </c>
      <c r="J14" s="31" t="str">
        <f>IF(
    ISERROR('COMMATS-Percentages'!J14),
    CHOOSE(RANDBETWEEN(1, 2), "NotKnown", "Known"),
    IF(
        ISNUMBER('COMMATS-Percentages'!J14),
        IF(
            'COMMATS-Percentages'!J14 &lt; 0.6,
            "NotKnown",
            "Known"
        ),
        'COMMATS-Percentages'!J14
    )
)</f>
        <v>NotKnown</v>
      </c>
      <c r="K14" s="31" t="str">
        <f>IF(
    ISERROR('COMMATS-Percentages'!K14),
    CHOOSE(RANDBETWEEN(1, 2), "NotKnown", "Known"),
    IF(
        ISNUMBER('COMMATS-Percentages'!K14),
        IF(
            'COMMATS-Percentages'!K14 &lt; 0.6,
            "NotKnown",
            "Known"
        ),
        'COMMATS-Percentages'!K14
    )
)</f>
        <v>NotKnown</v>
      </c>
      <c r="L14" s="31" t="str">
        <f>IF(
    ISERROR('COMMATS-Percentages'!L14),
    CHOOSE(RANDBETWEEN(1, 2), "NotKnown", "Known"),
    IF(
        ISNUMBER('COMMATS-Percentages'!L14),
        IF(
            'COMMATS-Percentages'!L14 &lt; 0.6,
            "NotKnown",
            "Known"
        ),
        'COMMATS-Percentages'!L14
    )
)</f>
        <v>Known</v>
      </c>
      <c r="M14" s="31" t="str">
        <f>IF(
    ISERROR('COMMATS-Percentages'!M14),
    CHOOSE(RANDBETWEEN(1, 2), "NotKnown", "Known"),
    IF(
        ISNUMBER('COMMATS-Percentages'!M14),
        IF(
            'COMMATS-Percentages'!M14 &lt; 0.6,
            "NotKnown",
            "Known"
        ),
        'COMMATS-Percentages'!M14
    )
)</f>
        <v>NotKnown</v>
      </c>
      <c r="N14" s="31" t="str">
        <f>IF(
    ISERROR('COMMATS-Percentages'!N14),
    CHOOSE(RANDBETWEEN(1, 2), "NotKnown", "Known"),
    IF(
        ISNUMBER('COMMATS-Percentages'!N14),
        IF(
            'COMMATS-Percentages'!N14 &lt; 0.6,
            "NotKnown",
            "Known"
        ),
        'COMMATS-Percentages'!N14
    )
)</f>
        <v>Known</v>
      </c>
      <c r="O14" s="31" t="str">
        <f>IF(
    ISERROR('COMMATS-Percentages'!O14),
    CHOOSE(RANDBETWEEN(1, 2), "NotKnown", "Known"),
    IF(
        ISNUMBER('COMMATS-Percentages'!O14),
        IF(
            'COMMATS-Percentages'!O14 &lt; 0.6,
            "NotKnown",
            "Known"
        ),
        'COMMATS-Percentages'!O14
    )
)</f>
        <v>NotKnown</v>
      </c>
      <c r="P14" s="31" t="str">
        <f>IF(
    ISERROR('COMMATS-Percentages'!P14),
    CHOOSE(RANDBETWEEN(1, 2), "NotKnown", "Known"),
    IF(
        ISNUMBER('COMMATS-Percentages'!P14),
        IF(
            'COMMATS-Percentages'!P14 &lt; 0.6,
            "NotKnown",
            "Known"
        ),
        'COMMATS-Percentages'!P14
    )
)</f>
        <v>Known</v>
      </c>
      <c r="Q14" s="31" t="str">
        <f>IF(
    ISERROR('COMMATS-Percentages'!Q14),
    CHOOSE(RANDBETWEEN(1, 2), "NotKnown", "Known"),
    IF(
        ISNUMBER('COMMATS-Percentages'!Q14),
        IF(
            'COMMATS-Percentages'!Q14 &lt; 0.6,
            "NotKnown",
            "Known"
        ),
        'COMMATS-Percentages'!Q14
    )
)</f>
        <v>NotKnown</v>
      </c>
      <c r="R14" s="31" t="str">
        <f>IF(
    ISERROR('COMMATS-Percentages'!R14),
    CHOOSE(RANDBETWEEN(1, 2), "NotKnown", "Known"),
    IF(
        ISNUMBER('COMMATS-Percentages'!R14),
        IF(
            'COMMATS-Percentages'!R14 &lt; 0.6,
            "NotKnown",
            "Known"
        ),
        'COMMATS-Percentages'!R14
    )
)</f>
        <v>Known</v>
      </c>
      <c r="S14" s="31" t="str">
        <f>IF(
    ISERROR('COMMATS-Percentages'!S14),
    CHOOSE(RANDBETWEEN(1, 2), "NotKnown", "Known"),
    IF(
        ISNUMBER('COMMATS-Percentages'!S14),
        IF(
            'COMMATS-Percentages'!S14 &lt; 0.6,
            "NotKnown",
            "Known"
        ),
        'COMMATS-Percentages'!S14
    )
)</f>
        <v>NotKnown</v>
      </c>
      <c r="T14" s="31" t="str">
        <f>IF(
    ISERROR('COMMATS-Percentages'!T14),
    CHOOSE(RANDBETWEEN(1, 2), "NotKnown", "Known"),
    IF(
        ISNUMBER('COMMATS-Percentages'!T14),
        IF(
            'COMMATS-Percentages'!T14 &lt; 0.6,
            "NotKnown",
            "Known"
        ),
        'COMMATS-Percentages'!T14
    )
)</f>
        <v>Known</v>
      </c>
      <c r="U14" s="31" t="str">
        <f>IF(
    ISERROR('COMMATS-Percentages'!U14),
    CHOOSE(RANDBETWEEN(1, 2), "NotKnown", "Known"),
    IF(
        ISNUMBER('COMMATS-Percentages'!U14),
        IF(
            'COMMATS-Percentages'!U14 &lt; 0.6,
            "NotKnown",
            "Known"
        ),
        'COMMATS-Percentages'!U14
    )
)</f>
        <v>Known</v>
      </c>
      <c r="V14" s="31" t="str">
        <f>IF(
    ISERROR('COMMATS-Percentages'!V14),
    CHOOSE(RANDBETWEEN(1, 2), "NotKnown", "Known"),
    IF(
        ISNUMBER('COMMATS-Percentages'!V14),
        IF(
            'COMMATS-Percentages'!V14 &lt; 0.6,
            "NotKnown",
            "Known"
        ),
        'COMMATS-Percentages'!V14
    )
)</f>
        <v>Known</v>
      </c>
      <c r="W14" s="31" t="str">
        <f>IF(
    ISERROR('COMMATS-Percentages'!W14),
    CHOOSE(RANDBETWEEN(1, 2), "NotKnown", "Known"),
    IF(
        ISNUMBER('COMMATS-Percentages'!W14),
        IF(
            'COMMATS-Percentages'!W14 &lt; 0.6,
            "NotKnown",
            "Known"
        ),
        'COMMATS-Percentages'!W14
    )
)</f>
        <v>NotKnown</v>
      </c>
      <c r="X14" s="31" t="str">
        <f>IF(
    ISERROR('COMMATS-Percentages'!X14),
    CHOOSE(RANDBETWEEN(1, 2), "NotKnown", "Known"),
    IF(
        ISNUMBER('COMMATS-Percentages'!X14),
        IF(
            'COMMATS-Percentages'!X14 &lt; 0.6,
            "NotKnown",
            "Known"
        ),
        'COMMATS-Percentages'!X14
    )
)</f>
        <v>NotKnown</v>
      </c>
      <c r="Y14" s="31" t="str">
        <f>IF(
    ISERROR('COMMATS-Percentages'!Y14),
    CHOOSE(RANDBETWEEN(1, 2), "NotKnown", "Known"),
    IF(
        ISNUMBER('COMMATS-Percentages'!Y14),
        IF(
            'COMMATS-Percentages'!Y14 &lt; 0.6,
            "NotKnown",
            "Known"
        ),
        'COMMATS-Percentages'!Y14
    )
)</f>
        <v>NotKnown</v>
      </c>
      <c r="Z14" s="31" t="str">
        <f>IF(
    ISERROR('COMMATS-Percentages'!Z14),
    CHOOSE(RANDBETWEEN(1, 2), "NotKnown", "Known"),
    IF(
        ISNUMBER('COMMATS-Percentages'!Z14),
        IF(
            'COMMATS-Percentages'!Z14 &lt; 0.6,
            "NotKnown",
            "Known"
        ),
        'COMMATS-Percentages'!Z14
    )
)</f>
        <v>NotKnown</v>
      </c>
      <c r="AA14" s="31" t="str">
        <f>IF(
    ISERROR('COMMATS-Percentages'!AA14),
    CHOOSE(RANDBETWEEN(1, 2), "NotKnown", "Known"),
    IF(
        ISNUMBER('COMMATS-Percentages'!AA14),
        IF(
            'COMMATS-Percentages'!AA14 &lt; 0.6,
            "NotKnown",
            "Known"
        ),
        'COMMATS-Percentages'!AA14
    )
)</f>
        <v>Known</v>
      </c>
      <c r="AB14" s="31" t="str">
        <f>IF(
    ISERROR('COMMATS-Percentages'!AB14),
    CHOOSE(RANDBETWEEN(1, 2), "NotKnown", "Known"),
    IF(
        ISNUMBER('COMMATS-Percentages'!AB14),
        IF(
            'COMMATS-Percentages'!AB14 &lt; 0.6,
            "NotKnown",
            "Known"
        ),
        'COMMATS-Percentages'!AB14
    )
)</f>
        <v>Known</v>
      </c>
      <c r="AC14" s="31" t="str">
        <f>IF(
    ISERROR('COMMATS-Percentages'!AC14),
    CHOOSE(RANDBETWEEN(1, 2), "NotKnown", "Known"),
    IF(
        ISNUMBER('COMMATS-Percentages'!AC14),
        IF(
            'COMMATS-Percentages'!AC14 &lt; 0.6,
            "NotKnown",
            "Known"
        ),
        'COMMATS-Percentages'!AC14
    )
)</f>
        <v>Known</v>
      </c>
      <c r="AD14" s="31" t="str">
        <f>IF(
    ISERROR('COMMATS-Percentages'!AD14),
    CHOOSE(RANDBETWEEN(1, 2), "NotKnown", "Known"),
    IF(
        ISNUMBER('COMMATS-Percentages'!AD14),
        IF(
            'COMMATS-Percentages'!AD14 &lt; 0.6,
            "NotKnown",
            "Known"
        ),
        'COMMATS-Percentages'!AD14
    )
)</f>
        <v>NotKnown</v>
      </c>
      <c r="AE14" s="31" t="str">
        <f>IF(
    ISERROR('COMMATS-Percentages'!AE14),
    CHOOSE(RANDBETWEEN(1, 2), "NotKnown", "Known"),
    IF(
        ISNUMBER('COMMATS-Percentages'!AE14),
        IF(
            'COMMATS-Percentages'!AE14 &lt; 0.6,
            "NotKnown",
            "Known"
        ),
        'COMMATS-Percentages'!AE14
    )
)</f>
        <v>Known</v>
      </c>
      <c r="AF14" s="31" t="str">
        <f>IF(
    ISERROR('COMMATS-Percentages'!AF14),
    CHOOSE(RANDBETWEEN(1, 2), "NotKnown", "Known"),
    IF(
        ISNUMBER('COMMATS-Percentages'!AF14),
        IF(
            'COMMATS-Percentages'!AF14 &lt; 0.6,
            "NotKnown",
            "Known"
        ),
        'COMMATS-Percentages'!AF14
    )
)</f>
        <v>NotKnown</v>
      </c>
      <c r="AG14" s="31" t="str">
        <f>IF(
    ISERROR('COMMATS-Percentages'!AG14),
    CHOOSE(RANDBETWEEN(1, 2), "NotKnown", "Known"),
    IF(
        ISNUMBER('COMMATS-Percentages'!AG14),
        IF(
            'COMMATS-Percentages'!AG14 &lt; 0.6,
            "NotKnown",
            "Known"
        ),
        'COMMATS-Percentages'!AG14
    )
)</f>
        <v>NotKnown</v>
      </c>
      <c r="AH14" s="31" t="str">
        <f>IF(
    ISERROR('COMMATS-Percentages'!AH14),
    CHOOSE(RANDBETWEEN(1, 2), "NotKnown", "Known"),
    IF(
        ISNUMBER('COMMATS-Percentages'!AH14),
        IF(
            'COMMATS-Percentages'!AH14 &lt; 0.6,
            "NotKnown",
            "Known"
        ),
        'COMMATS-Percentages'!AH14
    )
)</f>
        <v>NotKnown</v>
      </c>
      <c r="AI14" s="31" t="str">
        <f>IF(
    ISERROR('COMMATS-Percentages'!AI14),
    CHOOSE(RANDBETWEEN(1, 2), "NotKnown", "Known"),
    IF(
        ISNUMBER('COMMATS-Percentages'!AI14),
        IF(
            'COMMATS-Percentages'!AI14 &lt; 0.6,
            "NotKnown",
            "Known"
        ),
        'COMMATS-Percentages'!AI14
    )
)</f>
        <v>NotKnown</v>
      </c>
      <c r="AJ14" s="31" t="str">
        <f>IF(
    ISERROR('COMMATS-Percentages'!AJ14),
    CHOOSE(RANDBETWEEN(1, 2), "NotKnown", "Known"),
    IF(
        ISNUMBER('COMMATS-Percentages'!AJ14),
        IF(
            'COMMATS-Percentages'!AJ14 &lt; 0.6,
            "NotKnown",
            "Known"
        ),
        'COMMATS-Percentages'!AJ14
    )
)</f>
        <v>NotKnown</v>
      </c>
      <c r="AK14" s="31" t="str">
        <f>IF(
    ISERROR('COMMATS-Percentages'!AK14),
    CHOOSE(RANDBETWEEN(1, 2), "NotKnown", "Known"),
    IF(
        ISNUMBER('COMMATS-Percentages'!AK14),
        IF(
            'COMMATS-Percentages'!AK14 &lt; 0.6,
            "NotKnown",
            "Known"
        ),
        'COMMATS-Percentages'!AK14
    )
)</f>
        <v>NotKnown</v>
      </c>
      <c r="AL14" s="31" t="str">
        <f>IF(
    ISERROR('COMMATS-Percentages'!AL14),
    CHOOSE(RANDBETWEEN(1, 2), "NotKnown", "Known"),
    IF(
        ISNUMBER('COMMATS-Percentages'!AL14),
        IF(
            'COMMATS-Percentages'!AL14 &lt; 0.6,
            "NotKnown",
            "Known"
        ),
        'COMMATS-Percentages'!AL14
    )
)</f>
        <v>Known</v>
      </c>
      <c r="AM14" s="31" t="str">
        <f>IF(
    ISERROR('COMMATS-Percentages'!AM14),
    CHOOSE(RANDBETWEEN(1, 2), "NotKnown", "Known"),
    IF(
        ISNUMBER('COMMATS-Percentages'!AM14),
        IF(
            'COMMATS-Percentages'!AM14 &lt; 0.6,
            "NotKnown",
            "Known"
        ),
        'COMMATS-Percentages'!AM14
    )
)</f>
        <v>NotKnown</v>
      </c>
      <c r="AN14" s="31" t="str">
        <f>IF(
    ISERROR('COMMATS-Percentages'!AN14),
    CHOOSE(RANDBETWEEN(1, 2), "NotKnown", "Known"),
    IF(
        ISNUMBER('COMMATS-Percentages'!AN14),
        IF(
            'COMMATS-Percentages'!AN14 &lt; 0.6,
            "NotKnown",
            "Known"
        ),
        'COMMATS-Percentages'!AN14
    )
)</f>
        <v>Known</v>
      </c>
      <c r="AO14" s="31" t="str">
        <f>IF(
    ISERROR('COMMATS-Percentages'!AO14),
    CHOOSE(RANDBETWEEN(1, 2), "NotKnown", "Known"),
    IF(
        ISNUMBER('COMMATS-Percentages'!AO14),
        IF(
            'COMMATS-Percentages'!AO14 &lt; 0.6,
            "NotKnown",
            "Known"
        ),
        'COMMATS-Percentages'!AO14
    )
)</f>
        <v>Known</v>
      </c>
      <c r="AP14" s="31" t="str">
        <f>IF(
    ISERROR('COMMATS-Percentages'!AP14),
    CHOOSE(RANDBETWEEN(1, 2), "NotKnown", "Known"),
    IF(
        ISNUMBER('COMMATS-Percentages'!AP14),
        IF(
            'COMMATS-Percentages'!AP14 &lt; 0.6,
            "NotKnown",
            "Known"
        ),
        'COMMATS-Percentages'!AP14
    )
)</f>
        <v>NotKnown</v>
      </c>
      <c r="AQ14" s="31" t="str">
        <f>IF(
    ISERROR('COMMATS-Percentages'!AQ14),
    CHOOSE(RANDBETWEEN(1, 2), "NotKnown", "Known"),
    IF(
        ISNUMBER('COMMATS-Percentages'!AQ14),
        IF(
            'COMMATS-Percentages'!AQ14 &lt; 0.6,
            "NotKnown",
            "Known"
        ),
        'COMMATS-Percentages'!AQ14
    )
)</f>
        <v>NotKnown</v>
      </c>
      <c r="AR14" s="31" t="str">
        <f>IF(
    ISERROR('COMMATS-Percentages'!AR14),
    CHOOSE(RANDBETWEEN(1, 2), "NotKnown", "Known"),
    IF(
        ISNUMBER('COMMATS-Percentages'!AR14),
        IF(
            'COMMATS-Percentages'!AR14 &lt; 0.6,
            "NotKnown",
            "Known"
        ),
        'COMMATS-Percentages'!AR14
    )
)</f>
        <v>Known</v>
      </c>
      <c r="AS14" s="31" t="str">
        <f>IF(
    ISERROR('COMMATS-Percentages'!AS14),
    CHOOSE(RANDBETWEEN(1, 2), "NotKnown", "Known"),
    IF(
        ISNUMBER('COMMATS-Percentages'!AS14),
        IF(
            'COMMATS-Percentages'!AS14 &lt; 0.6,
            "NotKnown",
            "Known"
        ),
        'COMMATS-Percentages'!AS14
    )
)</f>
        <v>Known</v>
      </c>
      <c r="AT14" s="31" t="str">
        <f>IF(
    ISERROR('COMMATS-Percentages'!AT14),
    CHOOSE(RANDBETWEEN(1, 2), "NotKnown", "Known"),
    IF(
        ISNUMBER('COMMATS-Percentages'!AT14),
        IF(
            'COMMATS-Percentages'!AT14 &lt; 0.6,
            "NotKnown",
            "Known"
        ),
        'COMMATS-Percentages'!AT14
    )
)</f>
        <v>Known</v>
      </c>
      <c r="AU14" s="23"/>
    </row>
    <row r="15">
      <c r="A15" s="46" t="str">
        <f>IF(
    ISERROR('COMMATS-Percentages'!A15),
    CHOOSE(RANDBETWEEN(1, 2), "NotKnown", "Known"),
    IF(
        ISNUMBER('COMMATS-Percentages'!A15),
        IF(
            'COMMATS-Percentages'!A15 &lt; 0.6,
            "NotKnown",
            "Known"
        ),
        'COMMATS-Percentages'!A15
    )
)</f>
        <v>14CM-F</v>
      </c>
      <c r="B15" s="31" t="str">
        <f>IF(
    ISERROR('COMMATS-Percentages'!B15),
    CHOOSE(RANDBETWEEN(1, 2), "NotKnown", "Known"),
    IF(
        ISNUMBER('COMMATS-Percentages'!B15),
        IF(
            'COMMATS-Percentages'!B15 &lt; 0.6,
            "NotKnown",
            "Known"
        ),
        'COMMATS-Percentages'!B15
    )
)</f>
        <v>Known</v>
      </c>
      <c r="C15" s="31" t="str">
        <f>IF(
    ISERROR('COMMATS-Percentages'!C15),
    CHOOSE(RANDBETWEEN(1, 2), "NotKnown", "Known"),
    IF(
        ISNUMBER('COMMATS-Percentages'!C15),
        IF(
            'COMMATS-Percentages'!C15 &lt; 0.6,
            "NotKnown",
            "Known"
        ),
        'COMMATS-Percentages'!C15
    )
)</f>
        <v>Known</v>
      </c>
      <c r="D15" s="31" t="str">
        <f>IF(
    ISERROR('COMMATS-Percentages'!D15),
    CHOOSE(RANDBETWEEN(1, 2), "NotKnown", "Known"),
    IF(
        ISNUMBER('COMMATS-Percentages'!D15),
        IF(
            'COMMATS-Percentages'!D15 &lt; 0.6,
            "NotKnown",
            "Known"
        ),
        'COMMATS-Percentages'!D15
    )
)</f>
        <v>Known</v>
      </c>
      <c r="E15" s="31" t="str">
        <f>IF(
    ISERROR('COMMATS-Percentages'!E15),
    CHOOSE(RANDBETWEEN(1, 2), "NotKnown", "Known"),
    IF(
        ISNUMBER('COMMATS-Percentages'!E15),
        IF(
            'COMMATS-Percentages'!E15 &lt; 0.6,
            "NotKnown",
            "Known"
        ),
        'COMMATS-Percentages'!E15
    )
)</f>
        <v>Known</v>
      </c>
      <c r="F15" s="31" t="str">
        <f>IF(
    ISERROR('COMMATS-Percentages'!F15),
    CHOOSE(RANDBETWEEN(1, 2), "NotKnown", "Known"),
    IF(
        ISNUMBER('COMMATS-Percentages'!F15),
        IF(
            'COMMATS-Percentages'!F15 &lt; 0.6,
            "NotKnown",
            "Known"
        ),
        'COMMATS-Percentages'!F15
    )
)</f>
        <v>Known</v>
      </c>
      <c r="G15" s="31" t="str">
        <f>IF(
    ISERROR('COMMATS-Percentages'!G15),
    CHOOSE(RANDBETWEEN(1, 2), "NotKnown", "Known"),
    IF(
        ISNUMBER('COMMATS-Percentages'!G15),
        IF(
            'COMMATS-Percentages'!G15 &lt; 0.6,
            "NotKnown",
            "Known"
        ),
        'COMMATS-Percentages'!G15
    )
)</f>
        <v>Known</v>
      </c>
      <c r="H15" s="31" t="str">
        <f>IF(
    ISERROR('COMMATS-Percentages'!H15),
    CHOOSE(RANDBETWEEN(1, 2), "NotKnown", "Known"),
    IF(
        ISNUMBER('COMMATS-Percentages'!H15),
        IF(
            'COMMATS-Percentages'!H15 &lt; 0.6,
            "NotKnown",
            "Known"
        ),
        'COMMATS-Percentages'!H15
    )
)</f>
        <v>Known</v>
      </c>
      <c r="I15" s="31" t="str">
        <f>IF(
    ISERROR('COMMATS-Percentages'!I15),
    CHOOSE(RANDBETWEEN(1, 2), "NotKnown", "Known"),
    IF(
        ISNUMBER('COMMATS-Percentages'!I15),
        IF(
            'COMMATS-Percentages'!I15 &lt; 0.6,
            "NotKnown",
            "Known"
        ),
        'COMMATS-Percentages'!I15
    )
)</f>
        <v>Known</v>
      </c>
      <c r="J15" s="31" t="str">
        <f>IF(
    ISERROR('COMMATS-Percentages'!J15),
    CHOOSE(RANDBETWEEN(1, 2), "NotKnown", "Known"),
    IF(
        ISNUMBER('COMMATS-Percentages'!J15),
        IF(
            'COMMATS-Percentages'!J15 &lt; 0.6,
            "NotKnown",
            "Known"
        ),
        'COMMATS-Percentages'!J15
    )
)</f>
        <v>Known</v>
      </c>
      <c r="K15" s="31" t="str">
        <f>IF(
    ISERROR('COMMATS-Percentages'!K15),
    CHOOSE(RANDBETWEEN(1, 2), "NotKnown", "Known"),
    IF(
        ISNUMBER('COMMATS-Percentages'!K15),
        IF(
            'COMMATS-Percentages'!K15 &lt; 0.6,
            "NotKnown",
            "Known"
        ),
        'COMMATS-Percentages'!K15
    )
)</f>
        <v>Known</v>
      </c>
      <c r="L15" s="31" t="str">
        <f>IF(
    ISERROR('COMMATS-Percentages'!L15),
    CHOOSE(RANDBETWEEN(1, 2), "NotKnown", "Known"),
    IF(
        ISNUMBER('COMMATS-Percentages'!L15),
        IF(
            'COMMATS-Percentages'!L15 &lt; 0.6,
            "NotKnown",
            "Known"
        ),
        'COMMATS-Percentages'!L15
    )
)</f>
        <v>Known</v>
      </c>
      <c r="M15" s="31" t="str">
        <f>IF(
    ISERROR('COMMATS-Percentages'!M15),
    CHOOSE(RANDBETWEEN(1, 2), "NotKnown", "Known"),
    IF(
        ISNUMBER('COMMATS-Percentages'!M15),
        IF(
            'COMMATS-Percentages'!M15 &lt; 0.6,
            "NotKnown",
            "Known"
        ),
        'COMMATS-Percentages'!M15
    )
)</f>
        <v>Known</v>
      </c>
      <c r="N15" s="31" t="str">
        <f>IF(
    ISERROR('COMMATS-Percentages'!N15),
    CHOOSE(RANDBETWEEN(1, 2), "NotKnown", "Known"),
    IF(
        ISNUMBER('COMMATS-Percentages'!N15),
        IF(
            'COMMATS-Percentages'!N15 &lt; 0.6,
            "NotKnown",
            "Known"
        ),
        'COMMATS-Percentages'!N15
    )
)</f>
        <v>Known</v>
      </c>
      <c r="O15" s="31" t="str">
        <f>IF(
    ISERROR('COMMATS-Percentages'!O15),
    CHOOSE(RANDBETWEEN(1, 2), "NotKnown", "Known"),
    IF(
        ISNUMBER('COMMATS-Percentages'!O15),
        IF(
            'COMMATS-Percentages'!O15 &lt; 0.6,
            "NotKnown",
            "Known"
        ),
        'COMMATS-Percentages'!O15
    )
)</f>
        <v>Known</v>
      </c>
      <c r="P15" s="31" t="str">
        <f>IF(
    ISERROR('COMMATS-Percentages'!P15),
    CHOOSE(RANDBETWEEN(1, 2), "NotKnown", "Known"),
    IF(
        ISNUMBER('COMMATS-Percentages'!P15),
        IF(
            'COMMATS-Percentages'!P15 &lt; 0.6,
            "NotKnown",
            "Known"
        ),
        'COMMATS-Percentages'!P15
    )
)</f>
        <v>Known</v>
      </c>
      <c r="Q15" s="31" t="str">
        <f>IF(
    ISERROR('COMMATS-Percentages'!Q15),
    CHOOSE(RANDBETWEEN(1, 2), "NotKnown", "Known"),
    IF(
        ISNUMBER('COMMATS-Percentages'!Q15),
        IF(
            'COMMATS-Percentages'!Q15 &lt; 0.6,
            "NotKnown",
            "Known"
        ),
        'COMMATS-Percentages'!Q15
    )
)</f>
        <v>Known</v>
      </c>
      <c r="R15" s="31" t="str">
        <f>IF(
    ISERROR('COMMATS-Percentages'!R15),
    CHOOSE(RANDBETWEEN(1, 2), "NotKnown", "Known"),
    IF(
        ISNUMBER('COMMATS-Percentages'!R15),
        IF(
            'COMMATS-Percentages'!R15 &lt; 0.6,
            "NotKnown",
            "Known"
        ),
        'COMMATS-Percentages'!R15
    )
)</f>
        <v>Known</v>
      </c>
      <c r="S15" s="31" t="str">
        <f>IF(
    ISERROR('COMMATS-Percentages'!S15),
    CHOOSE(RANDBETWEEN(1, 2), "NotKnown", "Known"),
    IF(
        ISNUMBER('COMMATS-Percentages'!S15),
        IF(
            'COMMATS-Percentages'!S15 &lt; 0.6,
            "NotKnown",
            "Known"
        ),
        'COMMATS-Percentages'!S15
    )
)</f>
        <v>Known</v>
      </c>
      <c r="T15" s="31" t="str">
        <f>IF(
    ISERROR('COMMATS-Percentages'!T15),
    CHOOSE(RANDBETWEEN(1, 2), "NotKnown", "Known"),
    IF(
        ISNUMBER('COMMATS-Percentages'!T15),
        IF(
            'COMMATS-Percentages'!T15 &lt; 0.6,
            "NotKnown",
            "Known"
        ),
        'COMMATS-Percentages'!T15
    )
)</f>
        <v>Known</v>
      </c>
      <c r="U15" s="31" t="str">
        <f>IF(
    ISERROR('COMMATS-Percentages'!U15),
    CHOOSE(RANDBETWEEN(1, 2), "NotKnown", "Known"),
    IF(
        ISNUMBER('COMMATS-Percentages'!U15),
        IF(
            'COMMATS-Percentages'!U15 &lt; 0.6,
            "NotKnown",
            "Known"
        ),
        'COMMATS-Percentages'!U15
    )
)</f>
        <v>Known</v>
      </c>
      <c r="V15" s="31" t="str">
        <f>IF(
    ISERROR('COMMATS-Percentages'!V15),
    CHOOSE(RANDBETWEEN(1, 2), "NotKnown", "Known"),
    IF(
        ISNUMBER('COMMATS-Percentages'!V15),
        IF(
            'COMMATS-Percentages'!V15 &lt; 0.6,
            "NotKnown",
            "Known"
        ),
        'COMMATS-Percentages'!V15
    )
)</f>
        <v>Known</v>
      </c>
      <c r="W15" s="31" t="str">
        <f>IF(
    ISERROR('COMMATS-Percentages'!W15),
    CHOOSE(RANDBETWEEN(1, 2), "NotKnown", "Known"),
    IF(
        ISNUMBER('COMMATS-Percentages'!W15),
        IF(
            'COMMATS-Percentages'!W15 &lt; 0.6,
            "NotKnown",
            "Known"
        ),
        'COMMATS-Percentages'!W15
    )
)</f>
        <v>Known</v>
      </c>
      <c r="X15" s="31" t="str">
        <f>IF(
    ISERROR('COMMATS-Percentages'!X15),
    CHOOSE(RANDBETWEEN(1, 2), "NotKnown", "Known"),
    IF(
        ISNUMBER('COMMATS-Percentages'!X15),
        IF(
            'COMMATS-Percentages'!X15 &lt; 0.6,
            "NotKnown",
            "Known"
        ),
        'COMMATS-Percentages'!X15
    )
)</f>
        <v>Known</v>
      </c>
      <c r="Y15" s="31" t="str">
        <f>IF(
    ISERROR('COMMATS-Percentages'!Y15),
    CHOOSE(RANDBETWEEN(1, 2), "NotKnown", "Known"),
    IF(
        ISNUMBER('COMMATS-Percentages'!Y15),
        IF(
            'COMMATS-Percentages'!Y15 &lt; 0.6,
            "NotKnown",
            "Known"
        ),
        'COMMATS-Percentages'!Y15
    )
)</f>
        <v>NotKnown</v>
      </c>
      <c r="Z15" s="31" t="str">
        <f>IF(
    ISERROR('COMMATS-Percentages'!Z15),
    CHOOSE(RANDBETWEEN(1, 2), "NotKnown", "Known"),
    IF(
        ISNUMBER('COMMATS-Percentages'!Z15),
        IF(
            'COMMATS-Percentages'!Z15 &lt; 0.6,
            "NotKnown",
            "Known"
        ),
        'COMMATS-Percentages'!Z15
    )
)</f>
        <v>Known</v>
      </c>
      <c r="AA15" s="31" t="str">
        <f>IF(
    ISERROR('COMMATS-Percentages'!AA15),
    CHOOSE(RANDBETWEEN(1, 2), "NotKnown", "Known"),
    IF(
        ISNUMBER('COMMATS-Percentages'!AA15),
        IF(
            'COMMATS-Percentages'!AA15 &lt; 0.6,
            "NotKnown",
            "Known"
        ),
        'COMMATS-Percentages'!AA15
    )
)</f>
        <v>Known</v>
      </c>
      <c r="AB15" s="31" t="str">
        <f>IF(
    ISERROR('COMMATS-Percentages'!AB15),
    CHOOSE(RANDBETWEEN(1, 2), "NotKnown", "Known"),
    IF(
        ISNUMBER('COMMATS-Percentages'!AB15),
        IF(
            'COMMATS-Percentages'!AB15 &lt; 0.6,
            "NotKnown",
            "Known"
        ),
        'COMMATS-Percentages'!AB15
    )
)</f>
        <v>Known</v>
      </c>
      <c r="AC15" s="31" t="str">
        <f>IF(
    ISERROR('COMMATS-Percentages'!AC15),
    CHOOSE(RANDBETWEEN(1, 2), "NotKnown", "Known"),
    IF(
        ISNUMBER('COMMATS-Percentages'!AC15),
        IF(
            'COMMATS-Percentages'!AC15 &lt; 0.6,
            "NotKnown",
            "Known"
        ),
        'COMMATS-Percentages'!AC15
    )
)</f>
        <v>Known</v>
      </c>
      <c r="AD15" s="31" t="str">
        <f>IF(
    ISERROR('COMMATS-Percentages'!AD15),
    CHOOSE(RANDBETWEEN(1, 2), "NotKnown", "Known"),
    IF(
        ISNUMBER('COMMATS-Percentages'!AD15),
        IF(
            'COMMATS-Percentages'!AD15 &lt; 0.6,
            "NotKnown",
            "Known"
        ),
        'COMMATS-Percentages'!AD15
    )
)</f>
        <v>NotKnown</v>
      </c>
      <c r="AE15" s="31" t="str">
        <f>IF(
    ISERROR('COMMATS-Percentages'!AE15),
    CHOOSE(RANDBETWEEN(1, 2), "NotKnown", "Known"),
    IF(
        ISNUMBER('COMMATS-Percentages'!AE15),
        IF(
            'COMMATS-Percentages'!AE15 &lt; 0.6,
            "NotKnown",
            "Known"
        ),
        'COMMATS-Percentages'!AE15
    )
)</f>
        <v>Known</v>
      </c>
      <c r="AF15" s="31" t="str">
        <f>IF(
    ISERROR('COMMATS-Percentages'!AF15),
    CHOOSE(RANDBETWEEN(1, 2), "NotKnown", "Known"),
    IF(
        ISNUMBER('COMMATS-Percentages'!AF15),
        IF(
            'COMMATS-Percentages'!AF15 &lt; 0.6,
            "NotKnown",
            "Known"
        ),
        'COMMATS-Percentages'!AF15
    )
)</f>
        <v>Known</v>
      </c>
      <c r="AG15" s="31" t="str">
        <f>IF(
    ISERROR('COMMATS-Percentages'!AG15),
    CHOOSE(RANDBETWEEN(1, 2), "NotKnown", "Known"),
    IF(
        ISNUMBER('COMMATS-Percentages'!AG15),
        IF(
            'COMMATS-Percentages'!AG15 &lt; 0.6,
            "NotKnown",
            "Known"
        ),
        'COMMATS-Percentages'!AG15
    )
)</f>
        <v>Known</v>
      </c>
      <c r="AH15" s="31" t="str">
        <f>IF(
    ISERROR('COMMATS-Percentages'!AH15),
    CHOOSE(RANDBETWEEN(1, 2), "NotKnown", "Known"),
    IF(
        ISNUMBER('COMMATS-Percentages'!AH15),
        IF(
            'COMMATS-Percentages'!AH15 &lt; 0.6,
            "NotKnown",
            "Known"
        ),
        'COMMATS-Percentages'!AH15
    )
)</f>
        <v>Known</v>
      </c>
      <c r="AI15" s="31" t="str">
        <f>IF(
    ISERROR('COMMATS-Percentages'!AI15),
    CHOOSE(RANDBETWEEN(1, 2), "NotKnown", "Known"),
    IF(
        ISNUMBER('COMMATS-Percentages'!AI15),
        IF(
            'COMMATS-Percentages'!AI15 &lt; 0.6,
            "NotKnown",
            "Known"
        ),
        'COMMATS-Percentages'!AI15
    )
)</f>
        <v>Known</v>
      </c>
      <c r="AJ15" s="31" t="str">
        <f>IF(
    ISERROR('COMMATS-Percentages'!AJ15),
    CHOOSE(RANDBETWEEN(1, 2), "NotKnown", "Known"),
    IF(
        ISNUMBER('COMMATS-Percentages'!AJ15),
        IF(
            'COMMATS-Percentages'!AJ15 &lt; 0.6,
            "NotKnown",
            "Known"
        ),
        'COMMATS-Percentages'!AJ15
    )
)</f>
        <v>Known</v>
      </c>
      <c r="AK15" s="31" t="str">
        <f>IF(
    ISERROR('COMMATS-Percentages'!AK15),
    CHOOSE(RANDBETWEEN(1, 2), "NotKnown", "Known"),
    IF(
        ISNUMBER('COMMATS-Percentages'!AK15),
        IF(
            'COMMATS-Percentages'!AK15 &lt; 0.6,
            "NotKnown",
            "Known"
        ),
        'COMMATS-Percentages'!AK15
    )
)</f>
        <v>Known</v>
      </c>
      <c r="AL15" s="31" t="str">
        <f>IF(
    ISERROR('COMMATS-Percentages'!AL15),
    CHOOSE(RANDBETWEEN(1, 2), "NotKnown", "Known"),
    IF(
        ISNUMBER('COMMATS-Percentages'!AL15),
        IF(
            'COMMATS-Percentages'!AL15 &lt; 0.6,
            "NotKnown",
            "Known"
        ),
        'COMMATS-Percentages'!AL15
    )
)</f>
        <v>Known</v>
      </c>
      <c r="AM15" s="31" t="str">
        <f>IF(
    ISERROR('COMMATS-Percentages'!AM15),
    CHOOSE(RANDBETWEEN(1, 2), "NotKnown", "Known"),
    IF(
        ISNUMBER('COMMATS-Percentages'!AM15),
        IF(
            'COMMATS-Percentages'!AM15 &lt; 0.6,
            "NotKnown",
            "Known"
        ),
        'COMMATS-Percentages'!AM15
    )
)</f>
        <v>Known</v>
      </c>
      <c r="AN15" s="31" t="str">
        <f>IF(
    ISERROR('COMMATS-Percentages'!AN15),
    CHOOSE(RANDBETWEEN(1, 2), "NotKnown", "Known"),
    IF(
        ISNUMBER('COMMATS-Percentages'!AN15),
        IF(
            'COMMATS-Percentages'!AN15 &lt; 0.6,
            "NotKnown",
            "Known"
        ),
        'COMMATS-Percentages'!AN15
    )
)</f>
        <v>NotKnown</v>
      </c>
      <c r="AO15" s="31" t="str">
        <f>IF(
    ISERROR('COMMATS-Percentages'!AO15),
    CHOOSE(RANDBETWEEN(1, 2), "NotKnown", "Known"),
    IF(
        ISNUMBER('COMMATS-Percentages'!AO15),
        IF(
            'COMMATS-Percentages'!AO15 &lt; 0.6,
            "NotKnown",
            "Known"
        ),
        'COMMATS-Percentages'!AO15
    )
)</f>
        <v>Known</v>
      </c>
      <c r="AP15" s="31" t="str">
        <f>IF(
    ISERROR('COMMATS-Percentages'!AP15),
    CHOOSE(RANDBETWEEN(1, 2), "NotKnown", "Known"),
    IF(
        ISNUMBER('COMMATS-Percentages'!AP15),
        IF(
            'COMMATS-Percentages'!AP15 &lt; 0.6,
            "NotKnown",
            "Known"
        ),
        'COMMATS-Percentages'!AP15
    )
)</f>
        <v>Known</v>
      </c>
      <c r="AQ15" s="31" t="str">
        <f>IF(
    ISERROR('COMMATS-Percentages'!AQ15),
    CHOOSE(RANDBETWEEN(1, 2), "NotKnown", "Known"),
    IF(
        ISNUMBER('COMMATS-Percentages'!AQ15),
        IF(
            'COMMATS-Percentages'!AQ15 &lt; 0.6,
            "NotKnown",
            "Known"
        ),
        'COMMATS-Percentages'!AQ15
    )
)</f>
        <v>NotKnown</v>
      </c>
      <c r="AR15" s="31" t="str">
        <f>IF(
    ISERROR('COMMATS-Percentages'!AR15),
    CHOOSE(RANDBETWEEN(1, 2), "NotKnown", "Known"),
    IF(
        ISNUMBER('COMMATS-Percentages'!AR15),
        IF(
            'COMMATS-Percentages'!AR15 &lt; 0.6,
            "NotKnown",
            "Known"
        ),
        'COMMATS-Percentages'!AR15
    )
)</f>
        <v>Known</v>
      </c>
      <c r="AS15" s="31" t="str">
        <f>IF(
    ISERROR('COMMATS-Percentages'!AS15),
    CHOOSE(RANDBETWEEN(1, 2), "NotKnown", "Known"),
    IF(
        ISNUMBER('COMMATS-Percentages'!AS15),
        IF(
            'COMMATS-Percentages'!AS15 &lt; 0.6,
            "NotKnown",
            "Known"
        ),
        'COMMATS-Percentages'!AS15
    )
)</f>
        <v>Known</v>
      </c>
      <c r="AT15" s="31" t="str">
        <f>IF(
    ISERROR('COMMATS-Percentages'!AT15),
    CHOOSE(RANDBETWEEN(1, 2), "NotKnown", "Known"),
    IF(
        ISNUMBER('COMMATS-Percentages'!AT15),
        IF(
            'COMMATS-Percentages'!AT15 &lt; 0.6,
            "NotKnown",
            "Known"
        ),
        'COMMATS-Percentages'!AT15
    )
)</f>
        <v>Known</v>
      </c>
      <c r="AU15" s="23"/>
    </row>
    <row r="16">
      <c r="A16" s="46" t="str">
        <f>IF(
    ISERROR('COMMATS-Percentages'!A16),
    CHOOSE(RANDBETWEEN(1, 2), "NotKnown", "Known"),
    IF(
        ISNUMBER('COMMATS-Percentages'!A16),
        IF(
            'COMMATS-Percentages'!A16 &lt; 0.6,
            "NotKnown",
            "Known"
        ),
        'COMMATS-Percentages'!A16
    )
)</f>
        <v>15CM-M</v>
      </c>
      <c r="B16" s="31" t="str">
        <f>IF(
    ISERROR('COMMATS-Percentages'!B16),
    CHOOSE(RANDBETWEEN(1, 2), "NotKnown", "Known"),
    IF(
        ISNUMBER('COMMATS-Percentages'!B16),
        IF(
            'COMMATS-Percentages'!B16 &lt; 0.6,
            "NotKnown",
            "Known"
        ),
        'COMMATS-Percentages'!B16
    )
)</f>
        <v>Known</v>
      </c>
      <c r="C16" s="31" t="str">
        <f>IF(
    ISERROR('COMMATS-Percentages'!C16),
    CHOOSE(RANDBETWEEN(1, 2), "NotKnown", "Known"),
    IF(
        ISNUMBER('COMMATS-Percentages'!C16),
        IF(
            'COMMATS-Percentages'!C16 &lt; 0.6,
            "NotKnown",
            "Known"
        ),
        'COMMATS-Percentages'!C16
    )
)</f>
        <v>Known</v>
      </c>
      <c r="D16" s="31" t="str">
        <f>IF(
    ISERROR('COMMATS-Percentages'!D16),
    CHOOSE(RANDBETWEEN(1, 2), "NotKnown", "Known"),
    IF(
        ISNUMBER('COMMATS-Percentages'!D16),
        IF(
            'COMMATS-Percentages'!D16 &lt; 0.6,
            "NotKnown",
            "Known"
        ),
        'COMMATS-Percentages'!D16
    )
)</f>
        <v>Known</v>
      </c>
      <c r="E16" s="31" t="str">
        <f>IF(
    ISERROR('COMMATS-Percentages'!E16),
    CHOOSE(RANDBETWEEN(1, 2), "NotKnown", "Known"),
    IF(
        ISNUMBER('COMMATS-Percentages'!E16),
        IF(
            'COMMATS-Percentages'!E16 &lt; 0.6,
            "NotKnown",
            "Known"
        ),
        'COMMATS-Percentages'!E16
    )
)</f>
        <v>Known</v>
      </c>
      <c r="F16" s="31" t="str">
        <f>IF(
    ISERROR('COMMATS-Percentages'!F16),
    CHOOSE(RANDBETWEEN(1, 2), "NotKnown", "Known"),
    IF(
        ISNUMBER('COMMATS-Percentages'!F16),
        IF(
            'COMMATS-Percentages'!F16 &lt; 0.6,
            "NotKnown",
            "Known"
        ),
        'COMMATS-Percentages'!F16
    )
)</f>
        <v>Known</v>
      </c>
      <c r="G16" s="31" t="str">
        <f>IF(
    ISERROR('COMMATS-Percentages'!G16),
    CHOOSE(RANDBETWEEN(1, 2), "NotKnown", "Known"),
    IF(
        ISNUMBER('COMMATS-Percentages'!G16),
        IF(
            'COMMATS-Percentages'!G16 &lt; 0.6,
            "NotKnown",
            "Known"
        ),
        'COMMATS-Percentages'!G16
    )
)</f>
        <v>Known</v>
      </c>
      <c r="H16" s="31" t="str">
        <f>IF(
    ISERROR('COMMATS-Percentages'!H16),
    CHOOSE(RANDBETWEEN(1, 2), "NotKnown", "Known"),
    IF(
        ISNUMBER('COMMATS-Percentages'!H16),
        IF(
            'COMMATS-Percentages'!H16 &lt; 0.6,
            "NotKnown",
            "Known"
        ),
        'COMMATS-Percentages'!H16
    )
)</f>
        <v>Known</v>
      </c>
      <c r="I16" s="31" t="str">
        <f>IF(
    ISERROR('COMMATS-Percentages'!I16),
    CHOOSE(RANDBETWEEN(1, 2), "NotKnown", "Known"),
    IF(
        ISNUMBER('COMMATS-Percentages'!I16),
        IF(
            'COMMATS-Percentages'!I16 &lt; 0.6,
            "NotKnown",
            "Known"
        ),
        'COMMATS-Percentages'!I16
    )
)</f>
        <v>Known</v>
      </c>
      <c r="J16" s="31" t="str">
        <f>IF(
    ISERROR('COMMATS-Percentages'!J16),
    CHOOSE(RANDBETWEEN(1, 2), "NotKnown", "Known"),
    IF(
        ISNUMBER('COMMATS-Percentages'!J16),
        IF(
            'COMMATS-Percentages'!J16 &lt; 0.6,
            "NotKnown",
            "Known"
        ),
        'COMMATS-Percentages'!J16
    )
)</f>
        <v>Known</v>
      </c>
      <c r="K16" s="31" t="str">
        <f>IF(
    ISERROR('COMMATS-Percentages'!K16),
    CHOOSE(RANDBETWEEN(1, 2), "NotKnown", "Known"),
    IF(
        ISNUMBER('COMMATS-Percentages'!K16),
        IF(
            'COMMATS-Percentages'!K16 &lt; 0.6,
            "NotKnown",
            "Known"
        ),
        'COMMATS-Percentages'!K16
    )
)</f>
        <v>Known</v>
      </c>
      <c r="L16" s="31" t="str">
        <f>IF(
    ISERROR('COMMATS-Percentages'!L16),
    CHOOSE(RANDBETWEEN(1, 2), "NotKnown", "Known"),
    IF(
        ISNUMBER('COMMATS-Percentages'!L16),
        IF(
            'COMMATS-Percentages'!L16 &lt; 0.6,
            "NotKnown",
            "Known"
        ),
        'COMMATS-Percentages'!L16
    )
)</f>
        <v>Known</v>
      </c>
      <c r="M16" s="31" t="str">
        <f>IF(
    ISERROR('COMMATS-Percentages'!M16),
    CHOOSE(RANDBETWEEN(1, 2), "NotKnown", "Known"),
    IF(
        ISNUMBER('COMMATS-Percentages'!M16),
        IF(
            'COMMATS-Percentages'!M16 &lt; 0.6,
            "NotKnown",
            "Known"
        ),
        'COMMATS-Percentages'!M16
    )
)</f>
        <v>Known</v>
      </c>
      <c r="N16" s="31" t="str">
        <f>IF(
    ISERROR('COMMATS-Percentages'!N16),
    CHOOSE(RANDBETWEEN(1, 2), "NotKnown", "Known"),
    IF(
        ISNUMBER('COMMATS-Percentages'!N16),
        IF(
            'COMMATS-Percentages'!N16 &lt; 0.6,
            "NotKnown",
            "Known"
        ),
        'COMMATS-Percentages'!N16
    )
)</f>
        <v>Known</v>
      </c>
      <c r="O16" s="31" t="str">
        <f>IF(
    ISERROR('COMMATS-Percentages'!O16),
    CHOOSE(RANDBETWEEN(1, 2), "NotKnown", "Known"),
    IF(
        ISNUMBER('COMMATS-Percentages'!O16),
        IF(
            'COMMATS-Percentages'!O16 &lt; 0.6,
            "NotKnown",
            "Known"
        ),
        'COMMATS-Percentages'!O16
    )
)</f>
        <v>Known</v>
      </c>
      <c r="P16" s="31" t="str">
        <f>IF(
    ISERROR('COMMATS-Percentages'!P16),
    CHOOSE(RANDBETWEEN(1, 2), "NotKnown", "Known"),
    IF(
        ISNUMBER('COMMATS-Percentages'!P16),
        IF(
            'COMMATS-Percentages'!P16 &lt; 0.6,
            "NotKnown",
            "Known"
        ),
        'COMMATS-Percentages'!P16
    )
)</f>
        <v>Known</v>
      </c>
      <c r="Q16" s="31" t="str">
        <f>IF(
    ISERROR('COMMATS-Percentages'!Q16),
    CHOOSE(RANDBETWEEN(1, 2), "NotKnown", "Known"),
    IF(
        ISNUMBER('COMMATS-Percentages'!Q16),
        IF(
            'COMMATS-Percentages'!Q16 &lt; 0.6,
            "NotKnown",
            "Known"
        ),
        'COMMATS-Percentages'!Q16
    )
)</f>
        <v>NotKnown</v>
      </c>
      <c r="R16" s="31" t="str">
        <f>IF(
    ISERROR('COMMATS-Percentages'!R16),
    CHOOSE(RANDBETWEEN(1, 2), "NotKnown", "Known"),
    IF(
        ISNUMBER('COMMATS-Percentages'!R16),
        IF(
            'COMMATS-Percentages'!R16 &lt; 0.6,
            "NotKnown",
            "Known"
        ),
        'COMMATS-Percentages'!R16
    )
)</f>
        <v>NotKnown</v>
      </c>
      <c r="S16" s="31" t="str">
        <f>IF(
    ISERROR('COMMATS-Percentages'!S16),
    CHOOSE(RANDBETWEEN(1, 2), "NotKnown", "Known"),
    IF(
        ISNUMBER('COMMATS-Percentages'!S16),
        IF(
            'COMMATS-Percentages'!S16 &lt; 0.6,
            "NotKnown",
            "Known"
        ),
        'COMMATS-Percentages'!S16
    )
)</f>
        <v>Known</v>
      </c>
      <c r="T16" s="31" t="str">
        <f>IF(
    ISERROR('COMMATS-Percentages'!T16),
    CHOOSE(RANDBETWEEN(1, 2), "NotKnown", "Known"),
    IF(
        ISNUMBER('COMMATS-Percentages'!T16),
        IF(
            'COMMATS-Percentages'!T16 &lt; 0.6,
            "NotKnown",
            "Known"
        ),
        'COMMATS-Percentages'!T16
    )
)</f>
        <v>Known</v>
      </c>
      <c r="U16" s="31" t="str">
        <f>IF(
    ISERROR('COMMATS-Percentages'!U16),
    CHOOSE(RANDBETWEEN(1, 2), "NotKnown", "Known"),
    IF(
        ISNUMBER('COMMATS-Percentages'!U16),
        IF(
            'COMMATS-Percentages'!U16 &lt; 0.6,
            "NotKnown",
            "Known"
        ),
        'COMMATS-Percentages'!U16
    )
)</f>
        <v>Known</v>
      </c>
      <c r="V16" s="31" t="str">
        <f>IF(
    ISERROR('COMMATS-Percentages'!V16),
    CHOOSE(RANDBETWEEN(1, 2), "NotKnown", "Known"),
    IF(
        ISNUMBER('COMMATS-Percentages'!V16),
        IF(
            'COMMATS-Percentages'!V16 &lt; 0.6,
            "NotKnown",
            "Known"
        ),
        'COMMATS-Percentages'!V16
    )
)</f>
        <v>NotKnown</v>
      </c>
      <c r="W16" s="31" t="str">
        <f>IF(
    ISERROR('COMMATS-Percentages'!W16),
    CHOOSE(RANDBETWEEN(1, 2), "NotKnown", "Known"),
    IF(
        ISNUMBER('COMMATS-Percentages'!W16),
        IF(
            'COMMATS-Percentages'!W16 &lt; 0.6,
            "NotKnown",
            "Known"
        ),
        'COMMATS-Percentages'!W16
    )
)</f>
        <v>NotKnown</v>
      </c>
      <c r="X16" s="31" t="str">
        <f>IF(
    ISERROR('COMMATS-Percentages'!X16),
    CHOOSE(RANDBETWEEN(1, 2), "NotKnown", "Known"),
    IF(
        ISNUMBER('COMMATS-Percentages'!X16),
        IF(
            'COMMATS-Percentages'!X16 &lt; 0.6,
            "NotKnown",
            "Known"
        ),
        'COMMATS-Percentages'!X16
    )
)</f>
        <v>Known</v>
      </c>
      <c r="Y16" s="31" t="str">
        <f>IF(
    ISERROR('COMMATS-Percentages'!Y16),
    CHOOSE(RANDBETWEEN(1, 2), "NotKnown", "Known"),
    IF(
        ISNUMBER('COMMATS-Percentages'!Y16),
        IF(
            'COMMATS-Percentages'!Y16 &lt; 0.6,
            "NotKnown",
            "Known"
        ),
        'COMMATS-Percentages'!Y16
    )
)</f>
        <v>NotKnown</v>
      </c>
      <c r="Z16" s="31" t="str">
        <f>IF(
    ISERROR('COMMATS-Percentages'!Z16),
    CHOOSE(RANDBETWEEN(1, 2), "NotKnown", "Known"),
    IF(
        ISNUMBER('COMMATS-Percentages'!Z16),
        IF(
            'COMMATS-Percentages'!Z16 &lt; 0.6,
            "NotKnown",
            "Known"
        ),
        'COMMATS-Percentages'!Z16
    )
)</f>
        <v>Known</v>
      </c>
      <c r="AA16" s="31" t="str">
        <f>IF(
    ISERROR('COMMATS-Percentages'!AA16),
    CHOOSE(RANDBETWEEN(1, 2), "NotKnown", "Known"),
    IF(
        ISNUMBER('COMMATS-Percentages'!AA16),
        IF(
            'COMMATS-Percentages'!AA16 &lt; 0.6,
            "NotKnown",
            "Known"
        ),
        'COMMATS-Percentages'!AA16
    )
)</f>
        <v>Known</v>
      </c>
      <c r="AB16" s="31" t="str">
        <f>IF(
    ISERROR('COMMATS-Percentages'!AB16),
    CHOOSE(RANDBETWEEN(1, 2), "NotKnown", "Known"),
    IF(
        ISNUMBER('COMMATS-Percentages'!AB16),
        IF(
            'COMMATS-Percentages'!AB16 &lt; 0.6,
            "NotKnown",
            "Known"
        ),
        'COMMATS-Percentages'!AB16
    )
)</f>
        <v>Known</v>
      </c>
      <c r="AC16" s="31" t="str">
        <f>IF(
    ISERROR('COMMATS-Percentages'!AC16),
    CHOOSE(RANDBETWEEN(1, 2), "NotKnown", "Known"),
    IF(
        ISNUMBER('COMMATS-Percentages'!AC16),
        IF(
            'COMMATS-Percentages'!AC16 &lt; 0.6,
            "NotKnown",
            "Known"
        ),
        'COMMATS-Percentages'!AC16
    )
)</f>
        <v>Known</v>
      </c>
      <c r="AD16" s="31" t="str">
        <f>IF(
    ISERROR('COMMATS-Percentages'!AD16),
    CHOOSE(RANDBETWEEN(1, 2), "NotKnown", "Known"),
    IF(
        ISNUMBER('COMMATS-Percentages'!AD16),
        IF(
            'COMMATS-Percentages'!AD16 &lt; 0.6,
            "NotKnown",
            "Known"
        ),
        'COMMATS-Percentages'!AD16
    )
)</f>
        <v>Known</v>
      </c>
      <c r="AE16" s="31" t="str">
        <f>IF(
    ISERROR('COMMATS-Percentages'!AE16),
    CHOOSE(RANDBETWEEN(1, 2), "NotKnown", "Known"),
    IF(
        ISNUMBER('COMMATS-Percentages'!AE16),
        IF(
            'COMMATS-Percentages'!AE16 &lt; 0.6,
            "NotKnown",
            "Known"
        ),
        'COMMATS-Percentages'!AE16
    )
)</f>
        <v>Known</v>
      </c>
      <c r="AF16" s="31" t="str">
        <f>IF(
    ISERROR('COMMATS-Percentages'!AF16),
    CHOOSE(RANDBETWEEN(1, 2), "NotKnown", "Known"),
    IF(
        ISNUMBER('COMMATS-Percentages'!AF16),
        IF(
            'COMMATS-Percentages'!AF16 &lt; 0.6,
            "NotKnown",
            "Known"
        ),
        'COMMATS-Percentages'!AF16
    )
)</f>
        <v>NotKnown</v>
      </c>
      <c r="AG16" s="31" t="str">
        <f>IF(
    ISERROR('COMMATS-Percentages'!AG16),
    CHOOSE(RANDBETWEEN(1, 2), "NotKnown", "Known"),
    IF(
        ISNUMBER('COMMATS-Percentages'!AG16),
        IF(
            'COMMATS-Percentages'!AG16 &lt; 0.6,
            "NotKnown",
            "Known"
        ),
        'COMMATS-Percentages'!AG16
    )
)</f>
        <v>NotKnown</v>
      </c>
      <c r="AH16" s="31" t="str">
        <f>IF(
    ISERROR('COMMATS-Percentages'!AH16),
    CHOOSE(RANDBETWEEN(1, 2), "NotKnown", "Known"),
    IF(
        ISNUMBER('COMMATS-Percentages'!AH16),
        IF(
            'COMMATS-Percentages'!AH16 &lt; 0.6,
            "NotKnown",
            "Known"
        ),
        'COMMATS-Percentages'!AH16
    )
)</f>
        <v>Known</v>
      </c>
      <c r="AI16" s="31" t="str">
        <f>IF(
    ISERROR('COMMATS-Percentages'!AI16),
    CHOOSE(RANDBETWEEN(1, 2), "NotKnown", "Known"),
    IF(
        ISNUMBER('COMMATS-Percentages'!AI16),
        IF(
            'COMMATS-Percentages'!AI16 &lt; 0.6,
            "NotKnown",
            "Known"
        ),
        'COMMATS-Percentages'!AI16
    )
)</f>
        <v>Known</v>
      </c>
      <c r="AJ16" s="31" t="str">
        <f>IF(
    ISERROR('COMMATS-Percentages'!AJ16),
    CHOOSE(RANDBETWEEN(1, 2), "NotKnown", "Known"),
    IF(
        ISNUMBER('COMMATS-Percentages'!AJ16),
        IF(
            'COMMATS-Percentages'!AJ16 &lt; 0.6,
            "NotKnown",
            "Known"
        ),
        'COMMATS-Percentages'!AJ16
    )
)</f>
        <v>Known</v>
      </c>
      <c r="AK16" s="31" t="str">
        <f>IF(
    ISERROR('COMMATS-Percentages'!AK16),
    CHOOSE(RANDBETWEEN(1, 2), "NotKnown", "Known"),
    IF(
        ISNUMBER('COMMATS-Percentages'!AK16),
        IF(
            'COMMATS-Percentages'!AK16 &lt; 0.6,
            "NotKnown",
            "Known"
        ),
        'COMMATS-Percentages'!AK16
    )
)</f>
        <v>Known</v>
      </c>
      <c r="AL16" s="31" t="str">
        <f>IF(
    ISERROR('COMMATS-Percentages'!AL16),
    CHOOSE(RANDBETWEEN(1, 2), "NotKnown", "Known"),
    IF(
        ISNUMBER('COMMATS-Percentages'!AL16),
        IF(
            'COMMATS-Percentages'!AL16 &lt; 0.6,
            "NotKnown",
            "Known"
        ),
        'COMMATS-Percentages'!AL16
    )
)</f>
        <v>Known</v>
      </c>
      <c r="AM16" s="31" t="str">
        <f>IF(
    ISERROR('COMMATS-Percentages'!AM16),
    CHOOSE(RANDBETWEEN(1, 2), "NotKnown", "Known"),
    IF(
        ISNUMBER('COMMATS-Percentages'!AM16),
        IF(
            'COMMATS-Percentages'!AM16 &lt; 0.6,
            "NotKnown",
            "Known"
        ),
        'COMMATS-Percentages'!AM16
    )
)</f>
        <v>Known</v>
      </c>
      <c r="AN16" s="31" t="str">
        <f>IF(
    ISERROR('COMMATS-Percentages'!AN16),
    CHOOSE(RANDBETWEEN(1, 2), "NotKnown", "Known"),
    IF(
        ISNUMBER('COMMATS-Percentages'!AN16),
        IF(
            'COMMATS-Percentages'!AN16 &lt; 0.6,
            "NotKnown",
            "Known"
        ),
        'COMMATS-Percentages'!AN16
    )
)</f>
        <v>Known</v>
      </c>
      <c r="AO16" s="31" t="str">
        <f>IF(
    ISERROR('COMMATS-Percentages'!AO16),
    CHOOSE(RANDBETWEEN(1, 2), "NotKnown", "Known"),
    IF(
        ISNUMBER('COMMATS-Percentages'!AO16),
        IF(
            'COMMATS-Percentages'!AO16 &lt; 0.6,
            "NotKnown",
            "Known"
        ),
        'COMMATS-Percentages'!AO16
    )
)</f>
        <v>Known</v>
      </c>
      <c r="AP16" s="31" t="str">
        <f>IF(
    ISERROR('COMMATS-Percentages'!AP16),
    CHOOSE(RANDBETWEEN(1, 2), "NotKnown", "Known"),
    IF(
        ISNUMBER('COMMATS-Percentages'!AP16),
        IF(
            'COMMATS-Percentages'!AP16 &lt; 0.6,
            "NotKnown",
            "Known"
        ),
        'COMMATS-Percentages'!AP16
    )
)</f>
        <v>Known</v>
      </c>
      <c r="AQ16" s="31" t="str">
        <f>IF(
    ISERROR('COMMATS-Percentages'!AQ16),
    CHOOSE(RANDBETWEEN(1, 2), "NotKnown", "Known"),
    IF(
        ISNUMBER('COMMATS-Percentages'!AQ16),
        IF(
            'COMMATS-Percentages'!AQ16 &lt; 0.6,
            "NotKnown",
            "Known"
        ),
        'COMMATS-Percentages'!AQ16
    )
)</f>
        <v>Known</v>
      </c>
      <c r="AR16" s="31" t="str">
        <f>IF(
    ISERROR('COMMATS-Percentages'!AR16),
    CHOOSE(RANDBETWEEN(1, 2), "NotKnown", "Known"),
    IF(
        ISNUMBER('COMMATS-Percentages'!AR16),
        IF(
            'COMMATS-Percentages'!AR16 &lt; 0.6,
            "NotKnown",
            "Known"
        ),
        'COMMATS-Percentages'!AR16
    )
)</f>
        <v>Known</v>
      </c>
      <c r="AS16" s="31" t="str">
        <f>IF(
    ISERROR('COMMATS-Percentages'!AS16),
    CHOOSE(RANDBETWEEN(1, 2), "NotKnown", "Known"),
    IF(
        ISNUMBER('COMMATS-Percentages'!AS16),
        IF(
            'COMMATS-Percentages'!AS16 &lt; 0.6,
            "NotKnown",
            "Known"
        ),
        'COMMATS-Percentages'!AS16
    )
)</f>
        <v>Known</v>
      </c>
      <c r="AT16" s="31" t="str">
        <f>IF(
    ISERROR('COMMATS-Percentages'!AT16),
    CHOOSE(RANDBETWEEN(1, 2), "NotKnown", "Known"),
    IF(
        ISNUMBER('COMMATS-Percentages'!AT16),
        IF(
            'COMMATS-Percentages'!AT16 &lt; 0.6,
            "NotKnown",
            "Known"
        ),
        'COMMATS-Percentages'!AT16
    )
)</f>
        <v>Known</v>
      </c>
      <c r="AU16" s="23"/>
    </row>
    <row r="17">
      <c r="A17" s="46" t="str">
        <f>IF(
    ISERROR('COMMATS-Percentages'!A17),
    CHOOSE(RANDBETWEEN(1, 2), "NotKnown", "Known"),
    IF(
        ISNUMBER('COMMATS-Percentages'!A17),
        IF(
            'COMMATS-Percentages'!A17 &lt; 0.6,
            "NotKnown",
            "Known"
        ),
        'COMMATS-Percentages'!A17
    )
)</f>
        <v>16CM-M</v>
      </c>
      <c r="B17" s="31" t="str">
        <f>IF(
    ISERROR('COMMATS-Percentages'!B17),
    CHOOSE(RANDBETWEEN(1, 2), "NotKnown", "Known"),
    IF(
        ISNUMBER('COMMATS-Percentages'!B17),
        IF(
            'COMMATS-Percentages'!B17 &lt; 0.6,
            "NotKnown",
            "Known"
        ),
        'COMMATS-Percentages'!B17
    )
)</f>
        <v>Known</v>
      </c>
      <c r="C17" s="31" t="str">
        <f>IF(
    ISERROR('COMMATS-Percentages'!C17),
    CHOOSE(RANDBETWEEN(1, 2), "NotKnown", "Known"),
    IF(
        ISNUMBER('COMMATS-Percentages'!C17),
        IF(
            'COMMATS-Percentages'!C17 &lt; 0.6,
            "NotKnown",
            "Known"
        ),
        'COMMATS-Percentages'!C17
    )
)</f>
        <v>Known</v>
      </c>
      <c r="D17" s="31" t="str">
        <f>IF(
    ISERROR('COMMATS-Percentages'!D17),
    CHOOSE(RANDBETWEEN(1, 2), "NotKnown", "Known"),
    IF(
        ISNUMBER('COMMATS-Percentages'!D17),
        IF(
            'COMMATS-Percentages'!D17 &lt; 0.6,
            "NotKnown",
            "Known"
        ),
        'COMMATS-Percentages'!D17
    )
)</f>
        <v>Known</v>
      </c>
      <c r="E17" s="31" t="str">
        <f>IF(
    ISERROR('COMMATS-Percentages'!E17),
    CHOOSE(RANDBETWEEN(1, 2), "NotKnown", "Known"),
    IF(
        ISNUMBER('COMMATS-Percentages'!E17),
        IF(
            'COMMATS-Percentages'!E17 &lt; 0.6,
            "NotKnown",
            "Known"
        ),
        'COMMATS-Percentages'!E17
    )
)</f>
        <v>Known</v>
      </c>
      <c r="F17" s="31" t="str">
        <f>IF(
    ISERROR('COMMATS-Percentages'!F17),
    CHOOSE(RANDBETWEEN(1, 2), "NotKnown", "Known"),
    IF(
        ISNUMBER('COMMATS-Percentages'!F17),
        IF(
            'COMMATS-Percentages'!F17 &lt; 0.6,
            "NotKnown",
            "Known"
        ),
        'COMMATS-Percentages'!F17
    )
)</f>
        <v>Known</v>
      </c>
      <c r="G17" s="31" t="str">
        <f>IF(
    ISERROR('COMMATS-Percentages'!G17),
    CHOOSE(RANDBETWEEN(1, 2), "NotKnown", "Known"),
    IF(
        ISNUMBER('COMMATS-Percentages'!G17),
        IF(
            'COMMATS-Percentages'!G17 &lt; 0.6,
            "NotKnown",
            "Known"
        ),
        'COMMATS-Percentages'!G17
    )
)</f>
        <v>NotKnown</v>
      </c>
      <c r="H17" s="31" t="str">
        <f>IF(
    ISERROR('COMMATS-Percentages'!H17),
    CHOOSE(RANDBETWEEN(1, 2), "NotKnown", "Known"),
    IF(
        ISNUMBER('COMMATS-Percentages'!H17),
        IF(
            'COMMATS-Percentages'!H17 &lt; 0.6,
            "NotKnown",
            "Known"
        ),
        'COMMATS-Percentages'!H17
    )
)</f>
        <v>Known</v>
      </c>
      <c r="I17" s="31" t="str">
        <f>IF(
    ISERROR('COMMATS-Percentages'!I17),
    CHOOSE(RANDBETWEEN(1, 2), "NotKnown", "Known"),
    IF(
        ISNUMBER('COMMATS-Percentages'!I17),
        IF(
            'COMMATS-Percentages'!I17 &lt; 0.6,
            "NotKnown",
            "Known"
        ),
        'COMMATS-Percentages'!I17
    )
)</f>
        <v>NotKnown</v>
      </c>
      <c r="J17" s="31" t="str">
        <f>IF(
    ISERROR('COMMATS-Percentages'!J17),
    CHOOSE(RANDBETWEEN(1, 2), "NotKnown", "Known"),
    IF(
        ISNUMBER('COMMATS-Percentages'!J17),
        IF(
            'COMMATS-Percentages'!J17 &lt; 0.6,
            "NotKnown",
            "Known"
        ),
        'COMMATS-Percentages'!J17
    )
)</f>
        <v>Known</v>
      </c>
      <c r="K17" s="31" t="str">
        <f>IF(
    ISERROR('COMMATS-Percentages'!K17),
    CHOOSE(RANDBETWEEN(1, 2), "NotKnown", "Known"),
    IF(
        ISNUMBER('COMMATS-Percentages'!K17),
        IF(
            'COMMATS-Percentages'!K17 &lt; 0.6,
            "NotKnown",
            "Known"
        ),
        'COMMATS-Percentages'!K17
    )
)</f>
        <v>NotKnown</v>
      </c>
      <c r="L17" s="31" t="str">
        <f>IF(
    ISERROR('COMMATS-Percentages'!L17),
    CHOOSE(RANDBETWEEN(1, 2), "NotKnown", "Known"),
    IF(
        ISNUMBER('COMMATS-Percentages'!L17),
        IF(
            'COMMATS-Percentages'!L17 &lt; 0.6,
            "NotKnown",
            "Known"
        ),
        'COMMATS-Percentages'!L17
    )
)</f>
        <v>Known</v>
      </c>
      <c r="M17" s="31" t="str">
        <f>IF(
    ISERROR('COMMATS-Percentages'!M17),
    CHOOSE(RANDBETWEEN(1, 2), "NotKnown", "Known"),
    IF(
        ISNUMBER('COMMATS-Percentages'!M17),
        IF(
            'COMMATS-Percentages'!M17 &lt; 0.6,
            "NotKnown",
            "Known"
        ),
        'COMMATS-Percentages'!M17
    )
)</f>
        <v>Known</v>
      </c>
      <c r="N17" s="31" t="str">
        <f>IF(
    ISERROR('COMMATS-Percentages'!N17),
    CHOOSE(RANDBETWEEN(1, 2), "NotKnown", "Known"),
    IF(
        ISNUMBER('COMMATS-Percentages'!N17),
        IF(
            'COMMATS-Percentages'!N17 &lt; 0.6,
            "NotKnown",
            "Known"
        ),
        'COMMATS-Percentages'!N17
    )
)</f>
        <v>Known</v>
      </c>
      <c r="O17" s="31" t="str">
        <f>IF(
    ISERROR('COMMATS-Percentages'!O17),
    CHOOSE(RANDBETWEEN(1, 2), "NotKnown", "Known"),
    IF(
        ISNUMBER('COMMATS-Percentages'!O17),
        IF(
            'COMMATS-Percentages'!O17 &lt; 0.6,
            "NotKnown",
            "Known"
        ),
        'COMMATS-Percentages'!O17
    )
)</f>
        <v>Known</v>
      </c>
      <c r="P17" s="31" t="str">
        <f>IF(
    ISERROR('COMMATS-Percentages'!P17),
    CHOOSE(RANDBETWEEN(1, 2), "NotKnown", "Known"),
    IF(
        ISNUMBER('COMMATS-Percentages'!P17),
        IF(
            'COMMATS-Percentages'!P17 &lt; 0.6,
            "NotKnown",
            "Known"
        ),
        'COMMATS-Percentages'!P17
    )
)</f>
        <v>Known</v>
      </c>
      <c r="Q17" s="31" t="str">
        <f>IF(
    ISERROR('COMMATS-Percentages'!Q17),
    CHOOSE(RANDBETWEEN(1, 2), "NotKnown", "Known"),
    IF(
        ISNUMBER('COMMATS-Percentages'!Q17),
        IF(
            'COMMATS-Percentages'!Q17 &lt; 0.6,
            "NotKnown",
            "Known"
        ),
        'COMMATS-Percentages'!Q17
    )
)</f>
        <v>NotKnown</v>
      </c>
      <c r="R17" s="31" t="str">
        <f>IF(
    ISERROR('COMMATS-Percentages'!R17),
    CHOOSE(RANDBETWEEN(1, 2), "NotKnown", "Known"),
    IF(
        ISNUMBER('COMMATS-Percentages'!R17),
        IF(
            'COMMATS-Percentages'!R17 &lt; 0.6,
            "NotKnown",
            "Known"
        ),
        'COMMATS-Percentages'!R17
    )
)</f>
        <v>NotKnown</v>
      </c>
      <c r="S17" s="31" t="str">
        <f>IF(
    ISERROR('COMMATS-Percentages'!S17),
    CHOOSE(RANDBETWEEN(1, 2), "NotKnown", "Known"),
    IF(
        ISNUMBER('COMMATS-Percentages'!S17),
        IF(
            'COMMATS-Percentages'!S17 &lt; 0.6,
            "NotKnown",
            "Known"
        ),
        'COMMATS-Percentages'!S17
    )
)</f>
        <v>Known</v>
      </c>
      <c r="T17" s="31" t="str">
        <f>IF(
    ISERROR('COMMATS-Percentages'!T17),
    CHOOSE(RANDBETWEEN(1, 2), "NotKnown", "Known"),
    IF(
        ISNUMBER('COMMATS-Percentages'!T17),
        IF(
            'COMMATS-Percentages'!T17 &lt; 0.6,
            "NotKnown",
            "Known"
        ),
        'COMMATS-Percentages'!T17
    )
)</f>
        <v>Known</v>
      </c>
      <c r="U17" s="31" t="str">
        <f>IF(
    ISERROR('COMMATS-Percentages'!U17),
    CHOOSE(RANDBETWEEN(1, 2), "NotKnown", "Known"),
    IF(
        ISNUMBER('COMMATS-Percentages'!U17),
        IF(
            'COMMATS-Percentages'!U17 &lt; 0.6,
            "NotKnown",
            "Known"
        ),
        'COMMATS-Percentages'!U17
    )
)</f>
        <v>Known</v>
      </c>
      <c r="V17" s="31" t="str">
        <f>IF(
    ISERROR('COMMATS-Percentages'!V17),
    CHOOSE(RANDBETWEEN(1, 2), "NotKnown", "Known"),
    IF(
        ISNUMBER('COMMATS-Percentages'!V17),
        IF(
            'COMMATS-Percentages'!V17 &lt; 0.6,
            "NotKnown",
            "Known"
        ),
        'COMMATS-Percentages'!V17
    )
)</f>
        <v>NotKnown</v>
      </c>
      <c r="W17" s="31" t="str">
        <f>IF(
    ISERROR('COMMATS-Percentages'!W17),
    CHOOSE(RANDBETWEEN(1, 2), "NotKnown", "Known"),
    IF(
        ISNUMBER('COMMATS-Percentages'!W17),
        IF(
            'COMMATS-Percentages'!W17 &lt; 0.6,
            "NotKnown",
            "Known"
        ),
        'COMMATS-Percentages'!W17
    )
)</f>
        <v>NotKnown</v>
      </c>
      <c r="X17" s="31" t="str">
        <f>IF(
    ISERROR('COMMATS-Percentages'!X17),
    CHOOSE(RANDBETWEEN(1, 2), "NotKnown", "Known"),
    IF(
        ISNUMBER('COMMATS-Percentages'!X17),
        IF(
            'COMMATS-Percentages'!X17 &lt; 0.6,
            "NotKnown",
            "Known"
        ),
        'COMMATS-Percentages'!X17
    )
)</f>
        <v>Known</v>
      </c>
      <c r="Y17" s="31" t="str">
        <f>IF(
    ISERROR('COMMATS-Percentages'!Y17),
    CHOOSE(RANDBETWEEN(1, 2), "NotKnown", "Known"),
    IF(
        ISNUMBER('COMMATS-Percentages'!Y17),
        IF(
            'COMMATS-Percentages'!Y17 &lt; 0.6,
            "NotKnown",
            "Known"
        ),
        'COMMATS-Percentages'!Y17
    )
)</f>
        <v>NotKnown</v>
      </c>
      <c r="Z17" s="31" t="str">
        <f>IF(
    ISERROR('COMMATS-Percentages'!Z17),
    CHOOSE(RANDBETWEEN(1, 2), "NotKnown", "Known"),
    IF(
        ISNUMBER('COMMATS-Percentages'!Z17),
        IF(
            'COMMATS-Percentages'!Z17 &lt; 0.6,
            "NotKnown",
            "Known"
        ),
        'COMMATS-Percentages'!Z17
    )
)</f>
        <v>NotKnown</v>
      </c>
      <c r="AA17" s="31" t="str">
        <f>IF(
    ISERROR('COMMATS-Percentages'!AA17),
    CHOOSE(RANDBETWEEN(1, 2), "NotKnown", "Known"),
    IF(
        ISNUMBER('COMMATS-Percentages'!AA17),
        IF(
            'COMMATS-Percentages'!AA17 &lt; 0.6,
            "NotKnown",
            "Known"
        ),
        'COMMATS-Percentages'!AA17
    )
)</f>
        <v>Known</v>
      </c>
      <c r="AB17" s="31" t="str">
        <f>IF(
    ISERROR('COMMATS-Percentages'!AB17),
    CHOOSE(RANDBETWEEN(1, 2), "NotKnown", "Known"),
    IF(
        ISNUMBER('COMMATS-Percentages'!AB17),
        IF(
            'COMMATS-Percentages'!AB17 &lt; 0.6,
            "NotKnown",
            "Known"
        ),
        'COMMATS-Percentages'!AB17
    )
)</f>
        <v>NotKnown</v>
      </c>
      <c r="AC17" s="31" t="str">
        <f>IF(
    ISERROR('COMMATS-Percentages'!AC17),
    CHOOSE(RANDBETWEEN(1, 2), "NotKnown", "Known"),
    IF(
        ISNUMBER('COMMATS-Percentages'!AC17),
        IF(
            'COMMATS-Percentages'!AC17 &lt; 0.6,
            "NotKnown",
            "Known"
        ),
        'COMMATS-Percentages'!AC17
    )
)</f>
        <v>NotKnown</v>
      </c>
      <c r="AD17" s="31" t="str">
        <f>IF(
    ISERROR('COMMATS-Percentages'!AD17),
    CHOOSE(RANDBETWEEN(1, 2), "NotKnown", "Known"),
    IF(
        ISNUMBER('COMMATS-Percentages'!AD17),
        IF(
            'COMMATS-Percentages'!AD17 &lt; 0.6,
            "NotKnown",
            "Known"
        ),
        'COMMATS-Percentages'!AD17
    )
)</f>
        <v>NotKnown</v>
      </c>
      <c r="AE17" s="31" t="str">
        <f>IF(
    ISERROR('COMMATS-Percentages'!AE17),
    CHOOSE(RANDBETWEEN(1, 2), "NotKnown", "Known"),
    IF(
        ISNUMBER('COMMATS-Percentages'!AE17),
        IF(
            'COMMATS-Percentages'!AE17 &lt; 0.6,
            "NotKnown",
            "Known"
        ),
        'COMMATS-Percentages'!AE17
    )
)</f>
        <v>Known</v>
      </c>
      <c r="AF17" s="31" t="str">
        <f>IF(
    ISERROR('COMMATS-Percentages'!AF17),
    CHOOSE(RANDBETWEEN(1, 2), "NotKnown", "Known"),
    IF(
        ISNUMBER('COMMATS-Percentages'!AF17),
        IF(
            'COMMATS-Percentages'!AF17 &lt; 0.6,
            "NotKnown",
            "Known"
        ),
        'COMMATS-Percentages'!AF17
    )
)</f>
        <v>NotKnown</v>
      </c>
      <c r="AG17" s="31" t="str">
        <f>IF(
    ISERROR('COMMATS-Percentages'!AG17),
    CHOOSE(RANDBETWEEN(1, 2), "NotKnown", "Known"),
    IF(
        ISNUMBER('COMMATS-Percentages'!AG17),
        IF(
            'COMMATS-Percentages'!AG17 &lt; 0.6,
            "NotKnown",
            "Known"
        ),
        'COMMATS-Percentages'!AG17
    )
)</f>
        <v>NotKnown</v>
      </c>
      <c r="AH17" s="31" t="str">
        <f>IF(
    ISERROR('COMMATS-Percentages'!AH17),
    CHOOSE(RANDBETWEEN(1, 2), "NotKnown", "Known"),
    IF(
        ISNUMBER('COMMATS-Percentages'!AH17),
        IF(
            'COMMATS-Percentages'!AH17 &lt; 0.6,
            "NotKnown",
            "Known"
        ),
        'COMMATS-Percentages'!AH17
    )
)</f>
        <v>Known</v>
      </c>
      <c r="AI17" s="31" t="str">
        <f>IF(
    ISERROR('COMMATS-Percentages'!AI17),
    CHOOSE(RANDBETWEEN(1, 2), "NotKnown", "Known"),
    IF(
        ISNUMBER('COMMATS-Percentages'!AI17),
        IF(
            'COMMATS-Percentages'!AI17 &lt; 0.6,
            "NotKnown",
            "Known"
        ),
        'COMMATS-Percentages'!AI17
    )
)</f>
        <v>NotKnown</v>
      </c>
      <c r="AJ17" s="31" t="str">
        <f>IF(
    ISERROR('COMMATS-Percentages'!AJ17),
    CHOOSE(RANDBETWEEN(1, 2), "NotKnown", "Known"),
    IF(
        ISNUMBER('COMMATS-Percentages'!AJ17),
        IF(
            'COMMATS-Percentages'!AJ17 &lt; 0.6,
            "NotKnown",
            "Known"
        ),
        'COMMATS-Percentages'!AJ17
    )
)</f>
        <v>Known</v>
      </c>
      <c r="AK17" s="31" t="str">
        <f>IF(
    ISERROR('COMMATS-Percentages'!AK17),
    CHOOSE(RANDBETWEEN(1, 2), "NotKnown", "Known"),
    IF(
        ISNUMBER('COMMATS-Percentages'!AK17),
        IF(
            'COMMATS-Percentages'!AK17 &lt; 0.6,
            "NotKnown",
            "Known"
        ),
        'COMMATS-Percentages'!AK17
    )
)</f>
        <v>Known</v>
      </c>
      <c r="AL17" s="31" t="str">
        <f>IF(
    ISERROR('COMMATS-Percentages'!AL17),
    CHOOSE(RANDBETWEEN(1, 2), "NotKnown", "Known"),
    IF(
        ISNUMBER('COMMATS-Percentages'!AL17),
        IF(
            'COMMATS-Percentages'!AL17 &lt; 0.6,
            "NotKnown",
            "Known"
        ),
        'COMMATS-Percentages'!AL17
    )
)</f>
        <v>Known</v>
      </c>
      <c r="AM17" s="31" t="str">
        <f>IF(
    ISERROR('COMMATS-Percentages'!AM17),
    CHOOSE(RANDBETWEEN(1, 2), "NotKnown", "Known"),
    IF(
        ISNUMBER('COMMATS-Percentages'!AM17),
        IF(
            'COMMATS-Percentages'!AM17 &lt; 0.6,
            "NotKnown",
            "Known"
        ),
        'COMMATS-Percentages'!AM17
    )
)</f>
        <v>Known</v>
      </c>
      <c r="AN17" s="31" t="str">
        <f>IF(
    ISERROR('COMMATS-Percentages'!AN17),
    CHOOSE(RANDBETWEEN(1, 2), "NotKnown", "Known"),
    IF(
        ISNUMBER('COMMATS-Percentages'!AN17),
        IF(
            'COMMATS-Percentages'!AN17 &lt; 0.6,
            "NotKnown",
            "Known"
        ),
        'COMMATS-Percentages'!AN17
    )
)</f>
        <v>NotKnown</v>
      </c>
      <c r="AO17" s="31" t="str">
        <f>IF(
    ISERROR('COMMATS-Percentages'!AO17),
    CHOOSE(RANDBETWEEN(1, 2), "NotKnown", "Known"),
    IF(
        ISNUMBER('COMMATS-Percentages'!AO17),
        IF(
            'COMMATS-Percentages'!AO17 &lt; 0.6,
            "NotKnown",
            "Known"
        ),
        'COMMATS-Percentages'!AO17
    )
)</f>
        <v>Known</v>
      </c>
      <c r="AP17" s="31" t="str">
        <f>IF(
    ISERROR('COMMATS-Percentages'!AP17),
    CHOOSE(RANDBETWEEN(1, 2), "NotKnown", "Known"),
    IF(
        ISNUMBER('COMMATS-Percentages'!AP17),
        IF(
            'COMMATS-Percentages'!AP17 &lt; 0.6,
            "NotKnown",
            "Known"
        ),
        'COMMATS-Percentages'!AP17
    )
)</f>
        <v>NotKnown</v>
      </c>
      <c r="AQ17" s="31" t="str">
        <f>IF(
    ISERROR('COMMATS-Percentages'!AQ17),
    CHOOSE(RANDBETWEEN(1, 2), "NotKnown", "Known"),
    IF(
        ISNUMBER('COMMATS-Percentages'!AQ17),
        IF(
            'COMMATS-Percentages'!AQ17 &lt; 0.6,
            "NotKnown",
            "Known"
        ),
        'COMMATS-Percentages'!AQ17
    )
)</f>
        <v>Known</v>
      </c>
      <c r="AR17" s="31" t="str">
        <f>IF(
    ISERROR('COMMATS-Percentages'!AR17),
    CHOOSE(RANDBETWEEN(1, 2), "NotKnown", "Known"),
    IF(
        ISNUMBER('COMMATS-Percentages'!AR17),
        IF(
            'COMMATS-Percentages'!AR17 &lt; 0.6,
            "NotKnown",
            "Known"
        ),
        'COMMATS-Percentages'!AR17
    )
)</f>
        <v>NotKnown</v>
      </c>
      <c r="AS17" s="31" t="str">
        <f>IF(
    ISERROR('COMMATS-Percentages'!AS17),
    CHOOSE(RANDBETWEEN(1, 2), "NotKnown", "Known"),
    IF(
        ISNUMBER('COMMATS-Percentages'!AS17),
        IF(
            'COMMATS-Percentages'!AS17 &lt; 0.6,
            "NotKnown",
            "Known"
        ),
        'COMMATS-Percentages'!AS17
    )
)</f>
        <v>Known</v>
      </c>
      <c r="AT17" s="31" t="str">
        <f>IF(
    ISERROR('COMMATS-Percentages'!AT17),
    CHOOSE(RANDBETWEEN(1, 2), "NotKnown", "Known"),
    IF(
        ISNUMBER('COMMATS-Percentages'!AT17),
        IF(
            'COMMATS-Percentages'!AT17 &lt; 0.6,
            "NotKnown",
            "Known"
        ),
        'COMMATS-Percentages'!AT17
    )
)</f>
        <v>NotKnown</v>
      </c>
      <c r="AU17" s="23"/>
    </row>
    <row r="18">
      <c r="A18" s="46" t="str">
        <f>IF(
    ISERROR('COMMATS-Percentages'!A18),
    CHOOSE(RANDBETWEEN(1, 2), "NotKnown", "Known"),
    IF(
        ISNUMBER('COMMATS-Percentages'!A18),
        IF(
            'COMMATS-Percentages'!A18 &lt; 0.6,
            "NotKnown",
            "Known"
        ),
        'COMMATS-Percentages'!A18
    )
)</f>
        <v>17CM-F</v>
      </c>
      <c r="B18" s="31" t="str">
        <f>IF(
    ISERROR('COMMATS-Percentages'!B18),
    CHOOSE(RANDBETWEEN(1, 2), "NotKnown", "Known"),
    IF(
        ISNUMBER('COMMATS-Percentages'!B18),
        IF(
            'COMMATS-Percentages'!B18 &lt; 0.6,
            "NotKnown",
            "Known"
        ),
        'COMMATS-Percentages'!B18
    )
)</f>
        <v>Known</v>
      </c>
      <c r="C18" s="31" t="str">
        <f>IF(
    ISERROR('COMMATS-Percentages'!C18),
    CHOOSE(RANDBETWEEN(1, 2), "NotKnown", "Known"),
    IF(
        ISNUMBER('COMMATS-Percentages'!C18),
        IF(
            'COMMATS-Percentages'!C18 &lt; 0.6,
            "NotKnown",
            "Known"
        ),
        'COMMATS-Percentages'!C18
    )
)</f>
        <v>Known</v>
      </c>
      <c r="D18" s="31" t="str">
        <f>IF(
    ISERROR('COMMATS-Percentages'!D18),
    CHOOSE(RANDBETWEEN(1, 2), "NotKnown", "Known"),
    IF(
        ISNUMBER('COMMATS-Percentages'!D18),
        IF(
            'COMMATS-Percentages'!D18 &lt; 0.6,
            "NotKnown",
            "Known"
        ),
        'COMMATS-Percentages'!D18
    )
)</f>
        <v>Known</v>
      </c>
      <c r="E18" s="31" t="str">
        <f>IF(
    ISERROR('COMMATS-Percentages'!E18),
    CHOOSE(RANDBETWEEN(1, 2), "NotKnown", "Known"),
    IF(
        ISNUMBER('COMMATS-Percentages'!E18),
        IF(
            'COMMATS-Percentages'!E18 &lt; 0.6,
            "NotKnown",
            "Known"
        ),
        'COMMATS-Percentages'!E18
    )
)</f>
        <v>Known</v>
      </c>
      <c r="F18" s="31" t="str">
        <f>IF(
    ISERROR('COMMATS-Percentages'!F18),
    CHOOSE(RANDBETWEEN(1, 2), "NotKnown", "Known"),
    IF(
        ISNUMBER('COMMATS-Percentages'!F18),
        IF(
            'COMMATS-Percentages'!F18 &lt; 0.6,
            "NotKnown",
            "Known"
        ),
        'COMMATS-Percentages'!F18
    )
)</f>
        <v>Known</v>
      </c>
      <c r="G18" s="31" t="str">
        <f>IF(
    ISERROR('COMMATS-Percentages'!G18),
    CHOOSE(RANDBETWEEN(1, 2), "NotKnown", "Known"),
    IF(
        ISNUMBER('COMMATS-Percentages'!G18),
        IF(
            'COMMATS-Percentages'!G18 &lt; 0.6,
            "NotKnown",
            "Known"
        ),
        'COMMATS-Percentages'!G18
    )
)</f>
        <v>Known</v>
      </c>
      <c r="H18" s="31" t="str">
        <f>IF(
    ISERROR('COMMATS-Percentages'!H18),
    CHOOSE(RANDBETWEEN(1, 2), "NotKnown", "Known"),
    IF(
        ISNUMBER('COMMATS-Percentages'!H18),
        IF(
            'COMMATS-Percentages'!H18 &lt; 0.6,
            "NotKnown",
            "Known"
        ),
        'COMMATS-Percentages'!H18
    )
)</f>
        <v>Known</v>
      </c>
      <c r="I18" s="31" t="str">
        <f>IF(
    ISERROR('COMMATS-Percentages'!I18),
    CHOOSE(RANDBETWEEN(1, 2), "NotKnown", "Known"),
    IF(
        ISNUMBER('COMMATS-Percentages'!I18),
        IF(
            'COMMATS-Percentages'!I18 &lt; 0.6,
            "NotKnown",
            "Known"
        ),
        'COMMATS-Percentages'!I18
    )
)</f>
        <v>NotKnown</v>
      </c>
      <c r="J18" s="31" t="str">
        <f>IF(
    ISERROR('COMMATS-Percentages'!J18),
    CHOOSE(RANDBETWEEN(1, 2), "NotKnown", "Known"),
    IF(
        ISNUMBER('COMMATS-Percentages'!J18),
        IF(
            'COMMATS-Percentages'!J18 &lt; 0.6,
            "NotKnown",
            "Known"
        ),
        'COMMATS-Percentages'!J18
    )
)</f>
        <v>Known</v>
      </c>
      <c r="K18" s="31" t="str">
        <f>IF(
    ISERROR('COMMATS-Percentages'!K18),
    CHOOSE(RANDBETWEEN(1, 2), "NotKnown", "Known"),
    IF(
        ISNUMBER('COMMATS-Percentages'!K18),
        IF(
            'COMMATS-Percentages'!K18 &lt; 0.6,
            "NotKnown",
            "Known"
        ),
        'COMMATS-Percentages'!K18
    )
)</f>
        <v>NotKnown</v>
      </c>
      <c r="L18" s="31" t="str">
        <f>IF(
    ISERROR('COMMATS-Percentages'!L18),
    CHOOSE(RANDBETWEEN(1, 2), "NotKnown", "Known"),
    IF(
        ISNUMBER('COMMATS-Percentages'!L18),
        IF(
            'COMMATS-Percentages'!L18 &lt; 0.6,
            "NotKnown",
            "Known"
        ),
        'COMMATS-Percentages'!L18
    )
)</f>
        <v>NotKnown</v>
      </c>
      <c r="M18" s="31" t="str">
        <f>IF(
    ISERROR('COMMATS-Percentages'!M18),
    CHOOSE(RANDBETWEEN(1, 2), "NotKnown", "Known"),
    IF(
        ISNUMBER('COMMATS-Percentages'!M18),
        IF(
            'COMMATS-Percentages'!M18 &lt; 0.6,
            "NotKnown",
            "Known"
        ),
        'COMMATS-Percentages'!M18
    )
)</f>
        <v>NotKnown</v>
      </c>
      <c r="N18" s="31" t="str">
        <f>IF(
    ISERROR('COMMATS-Percentages'!N18),
    CHOOSE(RANDBETWEEN(1, 2), "NotKnown", "Known"),
    IF(
        ISNUMBER('COMMATS-Percentages'!N18),
        IF(
            'COMMATS-Percentages'!N18 &lt; 0.6,
            "NotKnown",
            "Known"
        ),
        'COMMATS-Percentages'!N18
    )
)</f>
        <v>Known</v>
      </c>
      <c r="O18" s="31" t="str">
        <f>IF(
    ISERROR('COMMATS-Percentages'!O18),
    CHOOSE(RANDBETWEEN(1, 2), "NotKnown", "Known"),
    IF(
        ISNUMBER('COMMATS-Percentages'!O18),
        IF(
            'COMMATS-Percentages'!O18 &lt; 0.6,
            "NotKnown",
            "Known"
        ),
        'COMMATS-Percentages'!O18
    )
)</f>
        <v>NotKnown</v>
      </c>
      <c r="P18" s="31" t="str">
        <f>IF(
    ISERROR('COMMATS-Percentages'!P18),
    CHOOSE(RANDBETWEEN(1, 2), "NotKnown", "Known"),
    IF(
        ISNUMBER('COMMATS-Percentages'!P18),
        IF(
            'COMMATS-Percentages'!P18 &lt; 0.6,
            "NotKnown",
            "Known"
        ),
        'COMMATS-Percentages'!P18
    )
)</f>
        <v>Known</v>
      </c>
      <c r="Q18" s="31" t="str">
        <f>IF(
    ISERROR('COMMATS-Percentages'!Q18),
    CHOOSE(RANDBETWEEN(1, 2), "NotKnown", "Known"),
    IF(
        ISNUMBER('COMMATS-Percentages'!Q18),
        IF(
            'COMMATS-Percentages'!Q18 &lt; 0.6,
            "NotKnown",
            "Known"
        ),
        'COMMATS-Percentages'!Q18
    )
)</f>
        <v>NotKnown</v>
      </c>
      <c r="R18" s="31" t="str">
        <f>IF(
    ISERROR('COMMATS-Percentages'!R18),
    CHOOSE(RANDBETWEEN(1, 2), "NotKnown", "Known"),
    IF(
        ISNUMBER('COMMATS-Percentages'!R18),
        IF(
            'COMMATS-Percentages'!R18 &lt; 0.6,
            "NotKnown",
            "Known"
        ),
        'COMMATS-Percentages'!R18
    )
)</f>
        <v>NotKnown</v>
      </c>
      <c r="S18" s="31" t="str">
        <f>IF(
    ISERROR('COMMATS-Percentages'!S18),
    CHOOSE(RANDBETWEEN(1, 2), "NotKnown", "Known"),
    IF(
        ISNUMBER('COMMATS-Percentages'!S18),
        IF(
            'COMMATS-Percentages'!S18 &lt; 0.6,
            "NotKnown",
            "Known"
        ),
        'COMMATS-Percentages'!S18
    )
)</f>
        <v>NotKnown</v>
      </c>
      <c r="T18" s="31" t="str">
        <f>IF(
    ISERROR('COMMATS-Percentages'!T18),
    CHOOSE(RANDBETWEEN(1, 2), "NotKnown", "Known"),
    IF(
        ISNUMBER('COMMATS-Percentages'!T18),
        IF(
            'COMMATS-Percentages'!T18 &lt; 0.6,
            "NotKnown",
            "Known"
        ),
        'COMMATS-Percentages'!T18
    )
)</f>
        <v>Known</v>
      </c>
      <c r="U18" s="31" t="str">
        <f>IF(
    ISERROR('COMMATS-Percentages'!U18),
    CHOOSE(RANDBETWEEN(1, 2), "NotKnown", "Known"),
    IF(
        ISNUMBER('COMMATS-Percentages'!U18),
        IF(
            'COMMATS-Percentages'!U18 &lt; 0.6,
            "NotKnown",
            "Known"
        ),
        'COMMATS-Percentages'!U18
    )
)</f>
        <v>NotKnown</v>
      </c>
      <c r="V18" s="31" t="str">
        <f>IF(
    ISERROR('COMMATS-Percentages'!V18),
    CHOOSE(RANDBETWEEN(1, 2), "NotKnown", "Known"),
    IF(
        ISNUMBER('COMMATS-Percentages'!V18),
        IF(
            'COMMATS-Percentages'!V18 &lt; 0.6,
            "NotKnown",
            "Known"
        ),
        'COMMATS-Percentages'!V18
    )
)</f>
        <v>NotKnown</v>
      </c>
      <c r="W18" s="31" t="str">
        <f>IF(
    ISERROR('COMMATS-Percentages'!W18),
    CHOOSE(RANDBETWEEN(1, 2), "NotKnown", "Known"),
    IF(
        ISNUMBER('COMMATS-Percentages'!W18),
        IF(
            'COMMATS-Percentages'!W18 &lt; 0.6,
            "NotKnown",
            "Known"
        ),
        'COMMATS-Percentages'!W18
    )
)</f>
        <v>NotKnown</v>
      </c>
      <c r="X18" s="31" t="str">
        <f>IF(
    ISERROR('COMMATS-Percentages'!X18),
    CHOOSE(RANDBETWEEN(1, 2), "NotKnown", "Known"),
    IF(
        ISNUMBER('COMMATS-Percentages'!X18),
        IF(
            'COMMATS-Percentages'!X18 &lt; 0.6,
            "NotKnown",
            "Known"
        ),
        'COMMATS-Percentages'!X18
    )
)</f>
        <v>NotKnown</v>
      </c>
      <c r="Y18" s="31" t="str">
        <f>IF(
    ISERROR('COMMATS-Percentages'!Y18),
    CHOOSE(RANDBETWEEN(1, 2), "NotKnown", "Known"),
    IF(
        ISNUMBER('COMMATS-Percentages'!Y18),
        IF(
            'COMMATS-Percentages'!Y18 &lt; 0.6,
            "NotKnown",
            "Known"
        ),
        'COMMATS-Percentages'!Y18
    )
)</f>
        <v>Known</v>
      </c>
      <c r="Z18" s="31" t="str">
        <f>IF(
    ISERROR('COMMATS-Percentages'!Z18),
    CHOOSE(RANDBETWEEN(1, 2), "NotKnown", "Known"),
    IF(
        ISNUMBER('COMMATS-Percentages'!Z18),
        IF(
            'COMMATS-Percentages'!Z18 &lt; 0.6,
            "NotKnown",
            "Known"
        ),
        'COMMATS-Percentages'!Z18
    )
)</f>
        <v>NotKnown</v>
      </c>
      <c r="AA18" s="31" t="str">
        <f>IF(
    ISERROR('COMMATS-Percentages'!AA18),
    CHOOSE(RANDBETWEEN(1, 2), "NotKnown", "Known"),
    IF(
        ISNUMBER('COMMATS-Percentages'!AA18),
        IF(
            'COMMATS-Percentages'!AA18 &lt; 0.6,
            "NotKnown",
            "Known"
        ),
        'COMMATS-Percentages'!AA18
    )
)</f>
        <v>Known</v>
      </c>
      <c r="AB18" s="31" t="str">
        <f>IF(
    ISERROR('COMMATS-Percentages'!AB18),
    CHOOSE(RANDBETWEEN(1, 2), "NotKnown", "Known"),
    IF(
        ISNUMBER('COMMATS-Percentages'!AB18),
        IF(
            'COMMATS-Percentages'!AB18 &lt; 0.6,
            "NotKnown",
            "Known"
        ),
        'COMMATS-Percentages'!AB18
    )
)</f>
        <v>NotKnown</v>
      </c>
      <c r="AC18" s="31" t="str">
        <f>IF(
    ISERROR('COMMATS-Percentages'!AC18),
    CHOOSE(RANDBETWEEN(1, 2), "NotKnown", "Known"),
    IF(
        ISNUMBER('COMMATS-Percentages'!AC18),
        IF(
            'COMMATS-Percentages'!AC18 &lt; 0.6,
            "NotKnown",
            "Known"
        ),
        'COMMATS-Percentages'!AC18
    )
)</f>
        <v>Known</v>
      </c>
      <c r="AD18" s="31" t="str">
        <f>IF(
    ISERROR('COMMATS-Percentages'!AD18),
    CHOOSE(RANDBETWEEN(1, 2), "NotKnown", "Known"),
    IF(
        ISNUMBER('COMMATS-Percentages'!AD18),
        IF(
            'COMMATS-Percentages'!AD18 &lt; 0.6,
            "NotKnown",
            "Known"
        ),
        'COMMATS-Percentages'!AD18
    )
)</f>
        <v>Known</v>
      </c>
      <c r="AE18" s="31" t="str">
        <f>IF(
    ISERROR('COMMATS-Percentages'!AE18),
    CHOOSE(RANDBETWEEN(1, 2), "NotKnown", "Known"),
    IF(
        ISNUMBER('COMMATS-Percentages'!AE18),
        IF(
            'COMMATS-Percentages'!AE18 &lt; 0.6,
            "NotKnown",
            "Known"
        ),
        'COMMATS-Percentages'!AE18
    )
)</f>
        <v>Known</v>
      </c>
      <c r="AF18" s="31" t="str">
        <f>IF(
    ISERROR('COMMATS-Percentages'!AF18),
    CHOOSE(RANDBETWEEN(1, 2), "NotKnown", "Known"),
    IF(
        ISNUMBER('COMMATS-Percentages'!AF18),
        IF(
            'COMMATS-Percentages'!AF18 &lt; 0.6,
            "NotKnown",
            "Known"
        ),
        'COMMATS-Percentages'!AF18
    )
)</f>
        <v>NotKnown</v>
      </c>
      <c r="AG18" s="31" t="str">
        <f>IF(
    ISERROR('COMMATS-Percentages'!AG18),
    CHOOSE(RANDBETWEEN(1, 2), "NotKnown", "Known"),
    IF(
        ISNUMBER('COMMATS-Percentages'!AG18),
        IF(
            'COMMATS-Percentages'!AG18 &lt; 0.6,
            "NotKnown",
            "Known"
        ),
        'COMMATS-Percentages'!AG18
    )
)</f>
        <v>NotKnown</v>
      </c>
      <c r="AH18" s="31" t="str">
        <f>IF(
    ISERROR('COMMATS-Percentages'!AH18),
    CHOOSE(RANDBETWEEN(1, 2), "NotKnown", "Known"),
    IF(
        ISNUMBER('COMMATS-Percentages'!AH18),
        IF(
            'COMMATS-Percentages'!AH18 &lt; 0.6,
            "NotKnown",
            "Known"
        ),
        'COMMATS-Percentages'!AH18
    )
)</f>
        <v>NotKnown</v>
      </c>
      <c r="AI18" s="31" t="str">
        <f>IF(
    ISERROR('COMMATS-Percentages'!AI18),
    CHOOSE(RANDBETWEEN(1, 2), "NotKnown", "Known"),
    IF(
        ISNUMBER('COMMATS-Percentages'!AI18),
        IF(
            'COMMATS-Percentages'!AI18 &lt; 0.6,
            "NotKnown",
            "Known"
        ),
        'COMMATS-Percentages'!AI18
    )
)</f>
        <v>NotKnown</v>
      </c>
      <c r="AJ18" s="31" t="str">
        <f>IF(
    ISERROR('COMMATS-Percentages'!AJ18),
    CHOOSE(RANDBETWEEN(1, 2), "NotKnown", "Known"),
    IF(
        ISNUMBER('COMMATS-Percentages'!AJ18),
        IF(
            'COMMATS-Percentages'!AJ18 &lt; 0.6,
            "NotKnown",
            "Known"
        ),
        'COMMATS-Percentages'!AJ18
    )
)</f>
        <v>NotKnown</v>
      </c>
      <c r="AK18" s="31" t="str">
        <f>IF(
    ISERROR('COMMATS-Percentages'!AK18),
    CHOOSE(RANDBETWEEN(1, 2), "NotKnown", "Known"),
    IF(
        ISNUMBER('COMMATS-Percentages'!AK18),
        IF(
            'COMMATS-Percentages'!AK18 &lt; 0.6,
            "NotKnown",
            "Known"
        ),
        'COMMATS-Percentages'!AK18
    )
)</f>
        <v>Known</v>
      </c>
      <c r="AL18" s="31" t="str">
        <f>IF(
    ISERROR('COMMATS-Percentages'!AL18),
    CHOOSE(RANDBETWEEN(1, 2), "NotKnown", "Known"),
    IF(
        ISNUMBER('COMMATS-Percentages'!AL18),
        IF(
            'COMMATS-Percentages'!AL18 &lt; 0.6,
            "NotKnown",
            "Known"
        ),
        'COMMATS-Percentages'!AL18
    )
)</f>
        <v>Known</v>
      </c>
      <c r="AM18" s="31" t="str">
        <f>IF(
    ISERROR('COMMATS-Percentages'!AM18),
    CHOOSE(RANDBETWEEN(1, 2), "NotKnown", "Known"),
    IF(
        ISNUMBER('COMMATS-Percentages'!AM18),
        IF(
            'COMMATS-Percentages'!AM18 &lt; 0.6,
            "NotKnown",
            "Known"
        ),
        'COMMATS-Percentages'!AM18
    )
)</f>
        <v>NotKnown</v>
      </c>
      <c r="AN18" s="31" t="str">
        <f>IF(
    ISERROR('COMMATS-Percentages'!AN18),
    CHOOSE(RANDBETWEEN(1, 2), "NotKnown", "Known"),
    IF(
        ISNUMBER('COMMATS-Percentages'!AN18),
        IF(
            'COMMATS-Percentages'!AN18 &lt; 0.6,
            "NotKnown",
            "Known"
        ),
        'COMMATS-Percentages'!AN18
    )
)</f>
        <v>NotKnown</v>
      </c>
      <c r="AO18" s="31" t="str">
        <f>IF(
    ISERROR('COMMATS-Percentages'!AO18),
    CHOOSE(RANDBETWEEN(1, 2), "NotKnown", "Known"),
    IF(
        ISNUMBER('COMMATS-Percentages'!AO18),
        IF(
            'COMMATS-Percentages'!AO18 &lt; 0.6,
            "NotKnown",
            "Known"
        ),
        'COMMATS-Percentages'!AO18
    )
)</f>
        <v>Known</v>
      </c>
      <c r="AP18" s="31" t="str">
        <f>IF(
    ISERROR('COMMATS-Percentages'!AP18),
    CHOOSE(RANDBETWEEN(1, 2), "NotKnown", "Known"),
    IF(
        ISNUMBER('COMMATS-Percentages'!AP18),
        IF(
            'COMMATS-Percentages'!AP18 &lt; 0.6,
            "NotKnown",
            "Known"
        ),
        'COMMATS-Percentages'!AP18
    )
)</f>
        <v>NotKnown</v>
      </c>
      <c r="AQ18" s="31" t="str">
        <f>IF(
    ISERROR('COMMATS-Percentages'!AQ18),
    CHOOSE(RANDBETWEEN(1, 2), "NotKnown", "Known"),
    IF(
        ISNUMBER('COMMATS-Percentages'!AQ18),
        IF(
            'COMMATS-Percentages'!AQ18 &lt; 0.6,
            "NotKnown",
            "Known"
        ),
        'COMMATS-Percentages'!AQ18
    )
)</f>
        <v>NotKnown</v>
      </c>
      <c r="AR18" s="31" t="str">
        <f>IF(
    ISERROR('COMMATS-Percentages'!AR18),
    CHOOSE(RANDBETWEEN(1, 2), "NotKnown", "Known"),
    IF(
        ISNUMBER('COMMATS-Percentages'!AR18),
        IF(
            'COMMATS-Percentages'!AR18 &lt; 0.6,
            "NotKnown",
            "Known"
        ),
        'COMMATS-Percentages'!AR18
    )
)</f>
        <v>NotKnown</v>
      </c>
      <c r="AS18" s="31" t="str">
        <f>IF(
    ISERROR('COMMATS-Percentages'!AS18),
    CHOOSE(RANDBETWEEN(1, 2), "NotKnown", "Known"),
    IF(
        ISNUMBER('COMMATS-Percentages'!AS18),
        IF(
            'COMMATS-Percentages'!AS18 &lt; 0.6,
            "NotKnown",
            "Known"
        ),
        'COMMATS-Percentages'!AS18
    )
)</f>
        <v>NotKnown</v>
      </c>
      <c r="AT18" s="31" t="str">
        <f>IF(
    ISERROR('COMMATS-Percentages'!AT18),
    CHOOSE(RANDBETWEEN(1, 2), "NotKnown", "Known"),
    IF(
        ISNUMBER('COMMATS-Percentages'!AT18),
        IF(
            'COMMATS-Percentages'!AT18 &lt; 0.6,
            "NotKnown",
            "Known"
        ),
        'COMMATS-Percentages'!AT18
    )
)</f>
        <v>NotKnown</v>
      </c>
      <c r="AU18" s="23"/>
    </row>
    <row r="19">
      <c r="A19" s="46" t="str">
        <f>IF(
    ISERROR('COMMATS-Percentages'!A19),
    CHOOSE(RANDBETWEEN(1, 2), "NotKnown", "Known"),
    IF(
        ISNUMBER('COMMATS-Percentages'!A19),
        IF(
            'COMMATS-Percentages'!A19 &lt; 0.6,
            "NotKnown",
            "Known"
        ),
        'COMMATS-Percentages'!A19
    )
)</f>
        <v>18CM-F</v>
      </c>
      <c r="B19" s="31" t="str">
        <f>IF(
    ISERROR('COMMATS-Percentages'!B19),
    CHOOSE(RANDBETWEEN(1, 2), "NotKnown", "Known"),
    IF(
        ISNUMBER('COMMATS-Percentages'!B19),
        IF(
            'COMMATS-Percentages'!B19 &lt; 0.6,
            "NotKnown",
            "Known"
        ),
        'COMMATS-Percentages'!B19
    )
)</f>
        <v>NotKnown</v>
      </c>
      <c r="C19" s="31" t="str">
        <f>IF(
    ISERROR('COMMATS-Percentages'!C19),
    CHOOSE(RANDBETWEEN(1, 2), "NotKnown", "Known"),
    IF(
        ISNUMBER('COMMATS-Percentages'!C19),
        IF(
            'COMMATS-Percentages'!C19 &lt; 0.6,
            "NotKnown",
            "Known"
        ),
        'COMMATS-Percentages'!C19
    )
)</f>
        <v>NotKnown</v>
      </c>
      <c r="D19" s="31" t="str">
        <f>IF(
    ISERROR('COMMATS-Percentages'!D19),
    CHOOSE(RANDBETWEEN(1, 2), "NotKnown", "Known"),
    IF(
        ISNUMBER('COMMATS-Percentages'!D19),
        IF(
            'COMMATS-Percentages'!D19 &lt; 0.6,
            "NotKnown",
            "Known"
        ),
        'COMMATS-Percentages'!D19
    )
)</f>
        <v>NotKnown</v>
      </c>
      <c r="E19" s="31" t="str">
        <f>IF(
    ISERROR('COMMATS-Percentages'!E19),
    CHOOSE(RANDBETWEEN(1, 2), "NotKnown", "Known"),
    IF(
        ISNUMBER('COMMATS-Percentages'!E19),
        IF(
            'COMMATS-Percentages'!E19 &lt; 0.6,
            "NotKnown",
            "Known"
        ),
        'COMMATS-Percentages'!E19
    )
)</f>
        <v>NotKnown</v>
      </c>
      <c r="F19" s="31" t="str">
        <f>IF(
    ISERROR('COMMATS-Percentages'!F19),
    CHOOSE(RANDBETWEEN(1, 2), "NotKnown", "Known"),
    IF(
        ISNUMBER('COMMATS-Percentages'!F19),
        IF(
            'COMMATS-Percentages'!F19 &lt; 0.6,
            "NotKnown",
            "Known"
        ),
        'COMMATS-Percentages'!F19
    )
)</f>
        <v>Known</v>
      </c>
      <c r="G19" s="31" t="str">
        <f>IF(
    ISERROR('COMMATS-Percentages'!G19),
    CHOOSE(RANDBETWEEN(1, 2), "NotKnown", "Known"),
    IF(
        ISNUMBER('COMMATS-Percentages'!G19),
        IF(
            'COMMATS-Percentages'!G19 &lt; 0.6,
            "NotKnown",
            "Known"
        ),
        'COMMATS-Percentages'!G19
    )
)</f>
        <v>Known</v>
      </c>
      <c r="H19" s="31" t="str">
        <f>IF(
    ISERROR('COMMATS-Percentages'!H19),
    CHOOSE(RANDBETWEEN(1, 2), "NotKnown", "Known"),
    IF(
        ISNUMBER('COMMATS-Percentages'!H19),
        IF(
            'COMMATS-Percentages'!H19 &lt; 0.6,
            "NotKnown",
            "Known"
        ),
        'COMMATS-Percentages'!H19
    )
)</f>
        <v>NotKnown</v>
      </c>
      <c r="I19" s="31" t="str">
        <f>IF(
    ISERROR('COMMATS-Percentages'!I19),
    CHOOSE(RANDBETWEEN(1, 2), "NotKnown", "Known"),
    IF(
        ISNUMBER('COMMATS-Percentages'!I19),
        IF(
            'COMMATS-Percentages'!I19 &lt; 0.6,
            "NotKnown",
            "Known"
        ),
        'COMMATS-Percentages'!I19
    )
)</f>
        <v>NotKnown</v>
      </c>
      <c r="J19" s="31" t="str">
        <f>IF(
    ISERROR('COMMATS-Percentages'!J19),
    CHOOSE(RANDBETWEEN(1, 2), "NotKnown", "Known"),
    IF(
        ISNUMBER('COMMATS-Percentages'!J19),
        IF(
            'COMMATS-Percentages'!J19 &lt; 0.6,
            "NotKnown",
            "Known"
        ),
        'COMMATS-Percentages'!J19
    )
)</f>
        <v>NotKnown</v>
      </c>
      <c r="K19" s="31" t="str">
        <f>IF(
    ISERROR('COMMATS-Percentages'!K19),
    CHOOSE(RANDBETWEEN(1, 2), "NotKnown", "Known"),
    IF(
        ISNUMBER('COMMATS-Percentages'!K19),
        IF(
            'COMMATS-Percentages'!K19 &lt; 0.6,
            "NotKnown",
            "Known"
        ),
        'COMMATS-Percentages'!K19
    )
)</f>
        <v>NotKnown</v>
      </c>
      <c r="L19" s="31" t="str">
        <f>IF(
    ISERROR('COMMATS-Percentages'!L19),
    CHOOSE(RANDBETWEEN(1, 2), "NotKnown", "Known"),
    IF(
        ISNUMBER('COMMATS-Percentages'!L19),
        IF(
            'COMMATS-Percentages'!L19 &lt; 0.6,
            "NotKnown",
            "Known"
        ),
        'COMMATS-Percentages'!L19
    )
)</f>
        <v>NotKnown</v>
      </c>
      <c r="M19" s="31" t="str">
        <f>IF(
    ISERROR('COMMATS-Percentages'!M19),
    CHOOSE(RANDBETWEEN(1, 2), "NotKnown", "Known"),
    IF(
        ISNUMBER('COMMATS-Percentages'!M19),
        IF(
            'COMMATS-Percentages'!M19 &lt; 0.6,
            "NotKnown",
            "Known"
        ),
        'COMMATS-Percentages'!M19
    )
)</f>
        <v>NotKnown</v>
      </c>
      <c r="N19" s="31" t="str">
        <f>IF(
    ISERROR('COMMATS-Percentages'!N19),
    CHOOSE(RANDBETWEEN(1, 2), "NotKnown", "Known"),
    IF(
        ISNUMBER('COMMATS-Percentages'!N19),
        IF(
            'COMMATS-Percentages'!N19 &lt; 0.6,
            "NotKnown",
            "Known"
        ),
        'COMMATS-Percentages'!N19
    )
)</f>
        <v>NotKnown</v>
      </c>
      <c r="O19" s="31" t="str">
        <f>IF(
    ISERROR('COMMATS-Percentages'!O19),
    CHOOSE(RANDBETWEEN(1, 2), "NotKnown", "Known"),
    IF(
        ISNUMBER('COMMATS-Percentages'!O19),
        IF(
            'COMMATS-Percentages'!O19 &lt; 0.6,
            "NotKnown",
            "Known"
        ),
        'COMMATS-Percentages'!O19
    )
)</f>
        <v>NotKnown</v>
      </c>
      <c r="P19" s="31" t="str">
        <f>IF(
    ISERROR('COMMATS-Percentages'!P19),
    CHOOSE(RANDBETWEEN(1, 2), "NotKnown", "Known"),
    IF(
        ISNUMBER('COMMATS-Percentages'!P19),
        IF(
            'COMMATS-Percentages'!P19 &lt; 0.6,
            "NotKnown",
            "Known"
        ),
        'COMMATS-Percentages'!P19
    )
)</f>
        <v>Known</v>
      </c>
      <c r="Q19" s="31" t="str">
        <f>IF(
    ISERROR('COMMATS-Percentages'!Q19),
    CHOOSE(RANDBETWEEN(1, 2), "NotKnown", "Known"),
    IF(
        ISNUMBER('COMMATS-Percentages'!Q19),
        IF(
            'COMMATS-Percentages'!Q19 &lt; 0.6,
            "NotKnown",
            "Known"
        ),
        'COMMATS-Percentages'!Q19
    )
)</f>
        <v>NotKnown</v>
      </c>
      <c r="R19" s="31" t="str">
        <f>IF(
    ISERROR('COMMATS-Percentages'!R19),
    CHOOSE(RANDBETWEEN(1, 2), "NotKnown", "Known"),
    IF(
        ISNUMBER('COMMATS-Percentages'!R19),
        IF(
            'COMMATS-Percentages'!R19 &lt; 0.6,
            "NotKnown",
            "Known"
        ),
        'COMMATS-Percentages'!R19
    )
)</f>
        <v>NotKnown</v>
      </c>
      <c r="S19" s="31" t="str">
        <f>IF(
    ISERROR('COMMATS-Percentages'!S19),
    CHOOSE(RANDBETWEEN(1, 2), "NotKnown", "Known"),
    IF(
        ISNUMBER('COMMATS-Percentages'!S19),
        IF(
            'COMMATS-Percentages'!S19 &lt; 0.6,
            "NotKnown",
            "Known"
        ),
        'COMMATS-Percentages'!S19
    )
)</f>
        <v>NotKnown</v>
      </c>
      <c r="T19" s="31" t="str">
        <f>IF(
    ISERROR('COMMATS-Percentages'!T19),
    CHOOSE(RANDBETWEEN(1, 2), "NotKnown", "Known"),
    IF(
        ISNUMBER('COMMATS-Percentages'!T19),
        IF(
            'COMMATS-Percentages'!T19 &lt; 0.6,
            "NotKnown",
            "Known"
        ),
        'COMMATS-Percentages'!T19
    )
)</f>
        <v>NotKnown</v>
      </c>
      <c r="U19" s="31" t="str">
        <f>IF(
    ISERROR('COMMATS-Percentages'!U19),
    CHOOSE(RANDBETWEEN(1, 2), "NotKnown", "Known"),
    IF(
        ISNUMBER('COMMATS-Percentages'!U19),
        IF(
            'COMMATS-Percentages'!U19 &lt; 0.6,
            "NotKnown",
            "Known"
        ),
        'COMMATS-Percentages'!U19
    )
)</f>
        <v>NotKnown</v>
      </c>
      <c r="V19" s="31" t="str">
        <f>IF(
    ISERROR('COMMATS-Percentages'!V19),
    CHOOSE(RANDBETWEEN(1, 2), "NotKnown", "Known"),
    IF(
        ISNUMBER('COMMATS-Percentages'!V19),
        IF(
            'COMMATS-Percentages'!V19 &lt; 0.6,
            "NotKnown",
            "Known"
        ),
        'COMMATS-Percentages'!V19
    )
)</f>
        <v>NotKnown</v>
      </c>
      <c r="W19" s="31" t="str">
        <f>IF(
    ISERROR('COMMATS-Percentages'!W19),
    CHOOSE(RANDBETWEEN(1, 2), "NotKnown", "Known"),
    IF(
        ISNUMBER('COMMATS-Percentages'!W19),
        IF(
            'COMMATS-Percentages'!W19 &lt; 0.6,
            "NotKnown",
            "Known"
        ),
        'COMMATS-Percentages'!W19
    )
)</f>
        <v>NotKnown</v>
      </c>
      <c r="X19" s="31" t="str">
        <f>IF(
    ISERROR('COMMATS-Percentages'!X19),
    CHOOSE(RANDBETWEEN(1, 2), "NotKnown", "Known"),
    IF(
        ISNUMBER('COMMATS-Percentages'!X19),
        IF(
            'COMMATS-Percentages'!X19 &lt; 0.6,
            "NotKnown",
            "Known"
        ),
        'COMMATS-Percentages'!X19
    )
)</f>
        <v>NotKnown</v>
      </c>
      <c r="Y19" s="31" t="str">
        <f>IF(
    ISERROR('COMMATS-Percentages'!Y19),
    CHOOSE(RANDBETWEEN(1, 2), "NotKnown", "Known"),
    IF(
        ISNUMBER('COMMATS-Percentages'!Y19),
        IF(
            'COMMATS-Percentages'!Y19 &lt; 0.6,
            "NotKnown",
            "Known"
        ),
        'COMMATS-Percentages'!Y19
    )
)</f>
        <v>NotKnown</v>
      </c>
      <c r="Z19" s="31" t="str">
        <f>IF(
    ISERROR('COMMATS-Percentages'!Z19),
    CHOOSE(RANDBETWEEN(1, 2), "NotKnown", "Known"),
    IF(
        ISNUMBER('COMMATS-Percentages'!Z19),
        IF(
            'COMMATS-Percentages'!Z19 &lt; 0.6,
            "NotKnown",
            "Known"
        ),
        'COMMATS-Percentages'!Z19
    )
)</f>
        <v>NotKnown</v>
      </c>
      <c r="AA19" s="31" t="str">
        <f>IF(
    ISERROR('COMMATS-Percentages'!AA19),
    CHOOSE(RANDBETWEEN(1, 2), "NotKnown", "Known"),
    IF(
        ISNUMBER('COMMATS-Percentages'!AA19),
        IF(
            'COMMATS-Percentages'!AA19 &lt; 0.6,
            "NotKnown",
            "Known"
        ),
        'COMMATS-Percentages'!AA19
    )
)</f>
        <v>NotKnown</v>
      </c>
      <c r="AB19" s="31" t="str">
        <f>IF(
    ISERROR('COMMATS-Percentages'!AB19),
    CHOOSE(RANDBETWEEN(1, 2), "NotKnown", "Known"),
    IF(
        ISNUMBER('COMMATS-Percentages'!AB19),
        IF(
            'COMMATS-Percentages'!AB19 &lt; 0.6,
            "NotKnown",
            "Known"
        ),
        'COMMATS-Percentages'!AB19
    )
)</f>
        <v>NotKnown</v>
      </c>
      <c r="AC19" s="31" t="str">
        <f>IF(
    ISERROR('COMMATS-Percentages'!AC19),
    CHOOSE(RANDBETWEEN(1, 2), "NotKnown", "Known"),
    IF(
        ISNUMBER('COMMATS-Percentages'!AC19),
        IF(
            'COMMATS-Percentages'!AC19 &lt; 0.6,
            "NotKnown",
            "Known"
        ),
        'COMMATS-Percentages'!AC19
    )
)</f>
        <v>Known</v>
      </c>
      <c r="AD19" s="31" t="str">
        <f>IF(
    ISERROR('COMMATS-Percentages'!AD19),
    CHOOSE(RANDBETWEEN(1, 2), "NotKnown", "Known"),
    IF(
        ISNUMBER('COMMATS-Percentages'!AD19),
        IF(
            'COMMATS-Percentages'!AD19 &lt; 0.6,
            "NotKnown",
            "Known"
        ),
        'COMMATS-Percentages'!AD19
    )
)</f>
        <v>NotKnown</v>
      </c>
      <c r="AE19" s="31" t="str">
        <f>IF(
    ISERROR('COMMATS-Percentages'!AE19),
    CHOOSE(RANDBETWEEN(1, 2), "NotKnown", "Known"),
    IF(
        ISNUMBER('COMMATS-Percentages'!AE19),
        IF(
            'COMMATS-Percentages'!AE19 &lt; 0.6,
            "NotKnown",
            "Known"
        ),
        'COMMATS-Percentages'!AE19
    )
)</f>
        <v>NotKnown</v>
      </c>
      <c r="AF19" s="31" t="str">
        <f>IF(
    ISERROR('COMMATS-Percentages'!AF19),
    CHOOSE(RANDBETWEEN(1, 2), "NotKnown", "Known"),
    IF(
        ISNUMBER('COMMATS-Percentages'!AF19),
        IF(
            'COMMATS-Percentages'!AF19 &lt; 0.6,
            "NotKnown",
            "Known"
        ),
        'COMMATS-Percentages'!AF19
    )
)</f>
        <v>NotKnown</v>
      </c>
      <c r="AG19" s="31" t="str">
        <f>IF(
    ISERROR('COMMATS-Percentages'!AG19),
    CHOOSE(RANDBETWEEN(1, 2), "NotKnown", "Known"),
    IF(
        ISNUMBER('COMMATS-Percentages'!AG19),
        IF(
            'COMMATS-Percentages'!AG19 &lt; 0.6,
            "NotKnown",
            "Known"
        ),
        'COMMATS-Percentages'!AG19
    )
)</f>
        <v>NotKnown</v>
      </c>
      <c r="AH19" s="31" t="str">
        <f>IF(
    ISERROR('COMMATS-Percentages'!AH19),
    CHOOSE(RANDBETWEEN(1, 2), "NotKnown", "Known"),
    IF(
        ISNUMBER('COMMATS-Percentages'!AH19),
        IF(
            'COMMATS-Percentages'!AH19 &lt; 0.6,
            "NotKnown",
            "Known"
        ),
        'COMMATS-Percentages'!AH19
    )
)</f>
        <v>NotKnown</v>
      </c>
      <c r="AI19" s="31" t="str">
        <f>IF(
    ISERROR('COMMATS-Percentages'!AI19),
    CHOOSE(RANDBETWEEN(1, 2), "NotKnown", "Known"),
    IF(
        ISNUMBER('COMMATS-Percentages'!AI19),
        IF(
            'COMMATS-Percentages'!AI19 &lt; 0.6,
            "NotKnown",
            "Known"
        ),
        'COMMATS-Percentages'!AI19
    )
)</f>
        <v>NotKnown</v>
      </c>
      <c r="AJ19" s="31" t="str">
        <f>IF(
    ISERROR('COMMATS-Percentages'!AJ19),
    CHOOSE(RANDBETWEEN(1, 2), "NotKnown", "Known"),
    IF(
        ISNUMBER('COMMATS-Percentages'!AJ19),
        IF(
            'COMMATS-Percentages'!AJ19 &lt; 0.6,
            "NotKnown",
            "Known"
        ),
        'COMMATS-Percentages'!AJ19
    )
)</f>
        <v>NotKnown</v>
      </c>
      <c r="AK19" s="31" t="str">
        <f>IF(
    ISERROR('COMMATS-Percentages'!AK19),
    CHOOSE(RANDBETWEEN(1, 2), "NotKnown", "Known"),
    IF(
        ISNUMBER('COMMATS-Percentages'!AK19),
        IF(
            'COMMATS-Percentages'!AK19 &lt; 0.6,
            "NotKnown",
            "Known"
        ),
        'COMMATS-Percentages'!AK19
    )
)</f>
        <v>Known</v>
      </c>
      <c r="AL19" s="31" t="str">
        <f>IF(
    ISERROR('COMMATS-Percentages'!AL19),
    CHOOSE(RANDBETWEEN(1, 2), "NotKnown", "Known"),
    IF(
        ISNUMBER('COMMATS-Percentages'!AL19),
        IF(
            'COMMATS-Percentages'!AL19 &lt; 0.6,
            "NotKnown",
            "Known"
        ),
        'COMMATS-Percentages'!AL19
    )
)</f>
        <v>NotKnown</v>
      </c>
      <c r="AM19" s="31" t="str">
        <f>IF(
    ISERROR('COMMATS-Percentages'!AM19),
    CHOOSE(RANDBETWEEN(1, 2), "NotKnown", "Known"),
    IF(
        ISNUMBER('COMMATS-Percentages'!AM19),
        IF(
            'COMMATS-Percentages'!AM19 &lt; 0.6,
            "NotKnown",
            "Known"
        ),
        'COMMATS-Percentages'!AM19
    )
)</f>
        <v>NotKnown</v>
      </c>
      <c r="AN19" s="31" t="str">
        <f>IF(
    ISERROR('COMMATS-Percentages'!AN19),
    CHOOSE(RANDBETWEEN(1, 2), "NotKnown", "Known"),
    IF(
        ISNUMBER('COMMATS-Percentages'!AN19),
        IF(
            'COMMATS-Percentages'!AN19 &lt; 0.6,
            "NotKnown",
            "Known"
        ),
        'COMMATS-Percentages'!AN19
    )
)</f>
        <v>NotKnown</v>
      </c>
      <c r="AO19" s="31" t="str">
        <f>IF(
    ISERROR('COMMATS-Percentages'!AO19),
    CHOOSE(RANDBETWEEN(1, 2), "NotKnown", "Known"),
    IF(
        ISNUMBER('COMMATS-Percentages'!AO19),
        IF(
            'COMMATS-Percentages'!AO19 &lt; 0.6,
            "NotKnown",
            "Known"
        ),
        'COMMATS-Percentages'!AO19
    )
)</f>
        <v>NotKnown</v>
      </c>
      <c r="AP19" s="31" t="str">
        <f>IF(
    ISERROR('COMMATS-Percentages'!AP19),
    CHOOSE(RANDBETWEEN(1, 2), "NotKnown", "Known"),
    IF(
        ISNUMBER('COMMATS-Percentages'!AP19),
        IF(
            'COMMATS-Percentages'!AP19 &lt; 0.6,
            "NotKnown",
            "Known"
        ),
        'COMMATS-Percentages'!AP19
    )
)</f>
        <v>NotKnown</v>
      </c>
      <c r="AQ19" s="31" t="str">
        <f>IF(
    ISERROR('COMMATS-Percentages'!AQ19),
    CHOOSE(RANDBETWEEN(1, 2), "NotKnown", "Known"),
    IF(
        ISNUMBER('COMMATS-Percentages'!AQ19),
        IF(
            'COMMATS-Percentages'!AQ19 &lt; 0.6,
            "NotKnown",
            "Known"
        ),
        'COMMATS-Percentages'!AQ19
    )
)</f>
        <v>NotKnown</v>
      </c>
      <c r="AR19" s="31" t="str">
        <f>IF(
    ISERROR('COMMATS-Percentages'!AR19),
    CHOOSE(RANDBETWEEN(1, 2), "NotKnown", "Known"),
    IF(
        ISNUMBER('COMMATS-Percentages'!AR19),
        IF(
            'COMMATS-Percentages'!AR19 &lt; 0.6,
            "NotKnown",
            "Known"
        ),
        'COMMATS-Percentages'!AR19
    )
)</f>
        <v>NotKnown</v>
      </c>
      <c r="AS19" s="31" t="str">
        <f>IF(
    ISERROR('COMMATS-Percentages'!AS19),
    CHOOSE(RANDBETWEEN(1, 2), "NotKnown", "Known"),
    IF(
        ISNUMBER('COMMATS-Percentages'!AS19),
        IF(
            'COMMATS-Percentages'!AS19 &lt; 0.6,
            "NotKnown",
            "Known"
        ),
        'COMMATS-Percentages'!AS19
    )
)</f>
        <v>NotKnown</v>
      </c>
      <c r="AT19" s="31" t="str">
        <f>IF(
    ISERROR('COMMATS-Percentages'!AT19),
    CHOOSE(RANDBETWEEN(1, 2), "NotKnown", "Known"),
    IF(
        ISNUMBER('COMMATS-Percentages'!AT19),
        IF(
            'COMMATS-Percentages'!AT19 &lt; 0.6,
            "NotKnown",
            "Known"
        ),
        'COMMATS-Percentages'!AT19
    )
)</f>
        <v>NotKnown</v>
      </c>
      <c r="AU19" s="23"/>
    </row>
    <row r="20">
      <c r="A20" s="46" t="str">
        <f>IF(
    ISERROR('COMMATS-Percentages'!A20),
    CHOOSE(RANDBETWEEN(1, 2), "NotKnown", "Known"),
    IF(
        ISNUMBER('COMMATS-Percentages'!A20),
        IF(
            'COMMATS-Percentages'!A20 &lt; 0.6,
            "NotKnown",
            "Known"
        ),
        'COMMATS-Percentages'!A20
    )
)</f>
        <v>19CM-F</v>
      </c>
      <c r="B20" s="31" t="str">
        <f>IF(
    ISERROR('COMMATS-Percentages'!B20),
    CHOOSE(RANDBETWEEN(1, 2), "NotKnown", "Known"),
    IF(
        ISNUMBER('COMMATS-Percentages'!B20),
        IF(
            'COMMATS-Percentages'!B20 &lt; 0.6,
            "NotKnown",
            "Known"
        ),
        'COMMATS-Percentages'!B20
    )
)</f>
        <v>Known</v>
      </c>
      <c r="C20" s="31" t="str">
        <f>IF(
    ISERROR('COMMATS-Percentages'!C20),
    CHOOSE(RANDBETWEEN(1, 2), "NotKnown", "Known"),
    IF(
        ISNUMBER('COMMATS-Percentages'!C20),
        IF(
            'COMMATS-Percentages'!C20 &lt; 0.6,
            "NotKnown",
            "Known"
        ),
        'COMMATS-Percentages'!C20
    )
)</f>
        <v>Known</v>
      </c>
      <c r="D20" s="31" t="str">
        <f>IF(
    ISERROR('COMMATS-Percentages'!D20),
    CHOOSE(RANDBETWEEN(1, 2), "NotKnown", "Known"),
    IF(
        ISNUMBER('COMMATS-Percentages'!D20),
        IF(
            'COMMATS-Percentages'!D20 &lt; 0.6,
            "NotKnown",
            "Known"
        ),
        'COMMATS-Percentages'!D20
    )
)</f>
        <v>Known</v>
      </c>
      <c r="E20" s="31" t="str">
        <f>IF(
    ISERROR('COMMATS-Percentages'!E20),
    CHOOSE(RANDBETWEEN(1, 2), "NotKnown", "Known"),
    IF(
        ISNUMBER('COMMATS-Percentages'!E20),
        IF(
            'COMMATS-Percentages'!E20 &lt; 0.6,
            "NotKnown",
            "Known"
        ),
        'COMMATS-Percentages'!E20
    )
)</f>
        <v>Known</v>
      </c>
      <c r="F20" s="31" t="str">
        <f>IF(
    ISERROR('COMMATS-Percentages'!F20),
    CHOOSE(RANDBETWEEN(1, 2), "NotKnown", "Known"),
    IF(
        ISNUMBER('COMMATS-Percentages'!F20),
        IF(
            'COMMATS-Percentages'!F20 &lt; 0.6,
            "NotKnown",
            "Known"
        ),
        'COMMATS-Percentages'!F20
    )
)</f>
        <v>Known</v>
      </c>
      <c r="G20" s="31" t="str">
        <f>IF(
    ISERROR('COMMATS-Percentages'!G20),
    CHOOSE(RANDBETWEEN(1, 2), "NotKnown", "Known"),
    IF(
        ISNUMBER('COMMATS-Percentages'!G20),
        IF(
            'COMMATS-Percentages'!G20 &lt; 0.6,
            "NotKnown",
            "Known"
        ),
        'COMMATS-Percentages'!G20
    )
)</f>
        <v>Known</v>
      </c>
      <c r="H20" s="31" t="str">
        <f>IF(
    ISERROR('COMMATS-Percentages'!H20),
    CHOOSE(RANDBETWEEN(1, 2), "NotKnown", "Known"),
    IF(
        ISNUMBER('COMMATS-Percentages'!H20),
        IF(
            'COMMATS-Percentages'!H20 &lt; 0.6,
            "NotKnown",
            "Known"
        ),
        'COMMATS-Percentages'!H20
    )
)</f>
        <v>Known</v>
      </c>
      <c r="I20" s="31" t="str">
        <f>IF(
    ISERROR('COMMATS-Percentages'!I20),
    CHOOSE(RANDBETWEEN(1, 2), "NotKnown", "Known"),
    IF(
        ISNUMBER('COMMATS-Percentages'!I20),
        IF(
            'COMMATS-Percentages'!I20 &lt; 0.6,
            "NotKnown",
            "Known"
        ),
        'COMMATS-Percentages'!I20
    )
)</f>
        <v>Known</v>
      </c>
      <c r="J20" s="31" t="str">
        <f>IF(
    ISERROR('COMMATS-Percentages'!J20),
    CHOOSE(RANDBETWEEN(1, 2), "NotKnown", "Known"),
    IF(
        ISNUMBER('COMMATS-Percentages'!J20),
        IF(
            'COMMATS-Percentages'!J20 &lt; 0.6,
            "NotKnown",
            "Known"
        ),
        'COMMATS-Percentages'!J20
    )
)</f>
        <v>Known</v>
      </c>
      <c r="K20" s="31" t="str">
        <f>IF(
    ISERROR('COMMATS-Percentages'!K20),
    CHOOSE(RANDBETWEEN(1, 2), "NotKnown", "Known"),
    IF(
        ISNUMBER('COMMATS-Percentages'!K20),
        IF(
            'COMMATS-Percentages'!K20 &lt; 0.6,
            "NotKnown",
            "Known"
        ),
        'COMMATS-Percentages'!K20
    )
)</f>
        <v>NotKnown</v>
      </c>
      <c r="L20" s="31" t="str">
        <f>IF(
    ISERROR('COMMATS-Percentages'!L20),
    CHOOSE(RANDBETWEEN(1, 2), "NotKnown", "Known"),
    IF(
        ISNUMBER('COMMATS-Percentages'!L20),
        IF(
            'COMMATS-Percentages'!L20 &lt; 0.6,
            "NotKnown",
            "Known"
        ),
        'COMMATS-Percentages'!L20
    )
)</f>
        <v>Known</v>
      </c>
      <c r="M20" s="31" t="str">
        <f>IF(
    ISERROR('COMMATS-Percentages'!M20),
    CHOOSE(RANDBETWEEN(1, 2), "NotKnown", "Known"),
    IF(
        ISNUMBER('COMMATS-Percentages'!M20),
        IF(
            'COMMATS-Percentages'!M20 &lt; 0.6,
            "NotKnown",
            "Known"
        ),
        'COMMATS-Percentages'!M20
    )
)</f>
        <v>Known</v>
      </c>
      <c r="N20" s="31" t="str">
        <f>IF(
    ISERROR('COMMATS-Percentages'!N20),
    CHOOSE(RANDBETWEEN(1, 2), "NotKnown", "Known"),
    IF(
        ISNUMBER('COMMATS-Percentages'!N20),
        IF(
            'COMMATS-Percentages'!N20 &lt; 0.6,
            "NotKnown",
            "Known"
        ),
        'COMMATS-Percentages'!N20
    )
)</f>
        <v>Known</v>
      </c>
      <c r="O20" s="31" t="str">
        <f>IF(
    ISERROR('COMMATS-Percentages'!O20),
    CHOOSE(RANDBETWEEN(1, 2), "NotKnown", "Known"),
    IF(
        ISNUMBER('COMMATS-Percentages'!O20),
        IF(
            'COMMATS-Percentages'!O20 &lt; 0.6,
            "NotKnown",
            "Known"
        ),
        'COMMATS-Percentages'!O20
    )
)</f>
        <v>Known</v>
      </c>
      <c r="P20" s="31" t="str">
        <f>IF(
    ISERROR('COMMATS-Percentages'!P20),
    CHOOSE(RANDBETWEEN(1, 2), "NotKnown", "Known"),
    IF(
        ISNUMBER('COMMATS-Percentages'!P20),
        IF(
            'COMMATS-Percentages'!P20 &lt; 0.6,
            "NotKnown",
            "Known"
        ),
        'COMMATS-Percentages'!P20
    )
)</f>
        <v>Known</v>
      </c>
      <c r="Q20" s="31" t="str">
        <f>IF(
    ISERROR('COMMATS-Percentages'!Q20),
    CHOOSE(RANDBETWEEN(1, 2), "NotKnown", "Known"),
    IF(
        ISNUMBER('COMMATS-Percentages'!Q20),
        IF(
            'COMMATS-Percentages'!Q20 &lt; 0.6,
            "NotKnown",
            "Known"
        ),
        'COMMATS-Percentages'!Q20
    )
)</f>
        <v>NotKnown</v>
      </c>
      <c r="R20" s="31" t="str">
        <f>IF(
    ISERROR('COMMATS-Percentages'!R20),
    CHOOSE(RANDBETWEEN(1, 2), "NotKnown", "Known"),
    IF(
        ISNUMBER('COMMATS-Percentages'!R20),
        IF(
            'COMMATS-Percentages'!R20 &lt; 0.6,
            "NotKnown",
            "Known"
        ),
        'COMMATS-Percentages'!R20
    )
)</f>
        <v>Known</v>
      </c>
      <c r="S20" s="31" t="str">
        <f>IF(
    ISERROR('COMMATS-Percentages'!S20),
    CHOOSE(RANDBETWEEN(1, 2), "NotKnown", "Known"),
    IF(
        ISNUMBER('COMMATS-Percentages'!S20),
        IF(
            'COMMATS-Percentages'!S20 &lt; 0.6,
            "NotKnown",
            "Known"
        ),
        'COMMATS-Percentages'!S20
    )
)</f>
        <v>Known</v>
      </c>
      <c r="T20" s="31" t="str">
        <f>IF(
    ISERROR('COMMATS-Percentages'!T20),
    CHOOSE(RANDBETWEEN(1, 2), "NotKnown", "Known"),
    IF(
        ISNUMBER('COMMATS-Percentages'!T20),
        IF(
            'COMMATS-Percentages'!T20 &lt; 0.6,
            "NotKnown",
            "Known"
        ),
        'COMMATS-Percentages'!T20
    )
)</f>
        <v>Known</v>
      </c>
      <c r="U20" s="31" t="str">
        <f>IF(
    ISERROR('COMMATS-Percentages'!U20),
    CHOOSE(RANDBETWEEN(1, 2), "NotKnown", "Known"),
    IF(
        ISNUMBER('COMMATS-Percentages'!U20),
        IF(
            'COMMATS-Percentages'!U20 &lt; 0.6,
            "NotKnown",
            "Known"
        ),
        'COMMATS-Percentages'!U20
    )
)</f>
        <v>Known</v>
      </c>
      <c r="V20" s="31" t="str">
        <f>IF(
    ISERROR('COMMATS-Percentages'!V20),
    CHOOSE(RANDBETWEEN(1, 2), "NotKnown", "Known"),
    IF(
        ISNUMBER('COMMATS-Percentages'!V20),
        IF(
            'COMMATS-Percentages'!V20 &lt; 0.6,
            "NotKnown",
            "Known"
        ),
        'COMMATS-Percentages'!V20
    )
)</f>
        <v>Known</v>
      </c>
      <c r="W20" s="31" t="str">
        <f>IF(
    ISERROR('COMMATS-Percentages'!W20),
    CHOOSE(RANDBETWEEN(1, 2), "NotKnown", "Known"),
    IF(
        ISNUMBER('COMMATS-Percentages'!W20),
        IF(
            'COMMATS-Percentages'!W20 &lt; 0.6,
            "NotKnown",
            "Known"
        ),
        'COMMATS-Percentages'!W20
    )
)</f>
        <v>NotKnown</v>
      </c>
      <c r="X20" s="31" t="str">
        <f>IF(
    ISERROR('COMMATS-Percentages'!X20),
    CHOOSE(RANDBETWEEN(1, 2), "NotKnown", "Known"),
    IF(
        ISNUMBER('COMMATS-Percentages'!X20),
        IF(
            'COMMATS-Percentages'!X20 &lt; 0.6,
            "NotKnown",
            "Known"
        ),
        'COMMATS-Percentages'!X20
    )
)</f>
        <v>Known</v>
      </c>
      <c r="Y20" s="31" t="str">
        <f>IF(
    ISERROR('COMMATS-Percentages'!Y20),
    CHOOSE(RANDBETWEEN(1, 2), "NotKnown", "Known"),
    IF(
        ISNUMBER('COMMATS-Percentages'!Y20),
        IF(
            'COMMATS-Percentages'!Y20 &lt; 0.6,
            "NotKnown",
            "Known"
        ),
        'COMMATS-Percentages'!Y20
    )
)</f>
        <v>NotKnown</v>
      </c>
      <c r="Z20" s="31" t="str">
        <f>IF(
    ISERROR('COMMATS-Percentages'!Z20),
    CHOOSE(RANDBETWEEN(1, 2), "NotKnown", "Known"),
    IF(
        ISNUMBER('COMMATS-Percentages'!Z20),
        IF(
            'COMMATS-Percentages'!Z20 &lt; 0.6,
            "NotKnown",
            "Known"
        ),
        'COMMATS-Percentages'!Z20
    )
)</f>
        <v>NotKnown</v>
      </c>
      <c r="AA20" s="31" t="str">
        <f>IF(
    ISERROR('COMMATS-Percentages'!AA20),
    CHOOSE(RANDBETWEEN(1, 2), "NotKnown", "Known"),
    IF(
        ISNUMBER('COMMATS-Percentages'!AA20),
        IF(
            'COMMATS-Percentages'!AA20 &lt; 0.6,
            "NotKnown",
            "Known"
        ),
        'COMMATS-Percentages'!AA20
    )
)</f>
        <v>NotKnown</v>
      </c>
      <c r="AB20" s="31" t="str">
        <f>IF(
    ISERROR('COMMATS-Percentages'!AB20),
    CHOOSE(RANDBETWEEN(1, 2), "NotKnown", "Known"),
    IF(
        ISNUMBER('COMMATS-Percentages'!AB20),
        IF(
            'COMMATS-Percentages'!AB20 &lt; 0.6,
            "NotKnown",
            "Known"
        ),
        'COMMATS-Percentages'!AB20
    )
)</f>
        <v>NotKnown</v>
      </c>
      <c r="AC20" s="31" t="str">
        <f>IF(
    ISERROR('COMMATS-Percentages'!AC20),
    CHOOSE(RANDBETWEEN(1, 2), "NotKnown", "Known"),
    IF(
        ISNUMBER('COMMATS-Percentages'!AC20),
        IF(
            'COMMATS-Percentages'!AC20 &lt; 0.6,
            "NotKnown",
            "Known"
        ),
        'COMMATS-Percentages'!AC20
    )
)</f>
        <v>Known</v>
      </c>
      <c r="AD20" s="31" t="str">
        <f>IF(
    ISERROR('COMMATS-Percentages'!AD20),
    CHOOSE(RANDBETWEEN(1, 2), "NotKnown", "Known"),
    IF(
        ISNUMBER('COMMATS-Percentages'!AD20),
        IF(
            'COMMATS-Percentages'!AD20 &lt; 0.6,
            "NotKnown",
            "Known"
        ),
        'COMMATS-Percentages'!AD20
    )
)</f>
        <v>Known</v>
      </c>
      <c r="AE20" s="31" t="str">
        <f>IF(
    ISERROR('COMMATS-Percentages'!AE20),
    CHOOSE(RANDBETWEEN(1, 2), "NotKnown", "Known"),
    IF(
        ISNUMBER('COMMATS-Percentages'!AE20),
        IF(
            'COMMATS-Percentages'!AE20 &lt; 0.6,
            "NotKnown",
            "Known"
        ),
        'COMMATS-Percentages'!AE20
    )
)</f>
        <v>Known</v>
      </c>
      <c r="AF20" s="31" t="str">
        <f>IF(
    ISERROR('COMMATS-Percentages'!AF20),
    CHOOSE(RANDBETWEEN(1, 2), "NotKnown", "Known"),
    IF(
        ISNUMBER('COMMATS-Percentages'!AF20),
        IF(
            'COMMATS-Percentages'!AF20 &lt; 0.6,
            "NotKnown",
            "Known"
        ),
        'COMMATS-Percentages'!AF20
    )
)</f>
        <v>Known</v>
      </c>
      <c r="AG20" s="31" t="str">
        <f>IF(
    ISERROR('COMMATS-Percentages'!AG20),
    CHOOSE(RANDBETWEEN(1, 2), "NotKnown", "Known"),
    IF(
        ISNUMBER('COMMATS-Percentages'!AG20),
        IF(
            'COMMATS-Percentages'!AG20 &lt; 0.6,
            "NotKnown",
            "Known"
        ),
        'COMMATS-Percentages'!AG20
    )
)</f>
        <v>NotKnown</v>
      </c>
      <c r="AH20" s="31" t="str">
        <f>IF(
    ISERROR('COMMATS-Percentages'!AH20),
    CHOOSE(RANDBETWEEN(1, 2), "NotKnown", "Known"),
    IF(
        ISNUMBER('COMMATS-Percentages'!AH20),
        IF(
            'COMMATS-Percentages'!AH20 &lt; 0.6,
            "NotKnown",
            "Known"
        ),
        'COMMATS-Percentages'!AH20
    )
)</f>
        <v>Known</v>
      </c>
      <c r="AI20" s="31" t="str">
        <f>IF(
    ISERROR('COMMATS-Percentages'!AI20),
    CHOOSE(RANDBETWEEN(1, 2), "NotKnown", "Known"),
    IF(
        ISNUMBER('COMMATS-Percentages'!AI20),
        IF(
            'COMMATS-Percentages'!AI20 &lt; 0.6,
            "NotKnown",
            "Known"
        ),
        'COMMATS-Percentages'!AI20
    )
)</f>
        <v>Known</v>
      </c>
      <c r="AJ20" s="31" t="str">
        <f>IF(
    ISERROR('COMMATS-Percentages'!AJ20),
    CHOOSE(RANDBETWEEN(1, 2), "NotKnown", "Known"),
    IF(
        ISNUMBER('COMMATS-Percentages'!AJ20),
        IF(
            'COMMATS-Percentages'!AJ20 &lt; 0.6,
            "NotKnown",
            "Known"
        ),
        'COMMATS-Percentages'!AJ20
    )
)</f>
        <v>Known</v>
      </c>
      <c r="AK20" s="31" t="str">
        <f>IF(
    ISERROR('COMMATS-Percentages'!AK20),
    CHOOSE(RANDBETWEEN(1, 2), "NotKnown", "Known"),
    IF(
        ISNUMBER('COMMATS-Percentages'!AK20),
        IF(
            'COMMATS-Percentages'!AK20 &lt; 0.6,
            "NotKnown",
            "Known"
        ),
        'COMMATS-Percentages'!AK20
    )
)</f>
        <v>Known</v>
      </c>
      <c r="AL20" s="31" t="str">
        <f>IF(
    ISERROR('COMMATS-Percentages'!AL20),
    CHOOSE(RANDBETWEEN(1, 2), "NotKnown", "Known"),
    IF(
        ISNUMBER('COMMATS-Percentages'!AL20),
        IF(
            'COMMATS-Percentages'!AL20 &lt; 0.6,
            "NotKnown",
            "Known"
        ),
        'COMMATS-Percentages'!AL20
    )
)</f>
        <v>Known</v>
      </c>
      <c r="AM20" s="31" t="str">
        <f>IF(
    ISERROR('COMMATS-Percentages'!AM20),
    CHOOSE(RANDBETWEEN(1, 2), "NotKnown", "Known"),
    IF(
        ISNUMBER('COMMATS-Percentages'!AM20),
        IF(
            'COMMATS-Percentages'!AM20 &lt; 0.6,
            "NotKnown",
            "Known"
        ),
        'COMMATS-Percentages'!AM20
    )
)</f>
        <v>Known</v>
      </c>
      <c r="AN20" s="31" t="str">
        <f>IF(
    ISERROR('COMMATS-Percentages'!AN20),
    CHOOSE(RANDBETWEEN(1, 2), "NotKnown", "Known"),
    IF(
        ISNUMBER('COMMATS-Percentages'!AN20),
        IF(
            'COMMATS-Percentages'!AN20 &lt; 0.6,
            "NotKnown",
            "Known"
        ),
        'COMMATS-Percentages'!AN20
    )
)</f>
        <v>NotKnown</v>
      </c>
      <c r="AO20" s="31" t="str">
        <f>IF(
    ISERROR('COMMATS-Percentages'!AO20),
    CHOOSE(RANDBETWEEN(1, 2), "NotKnown", "Known"),
    IF(
        ISNUMBER('COMMATS-Percentages'!AO20),
        IF(
            'COMMATS-Percentages'!AO20 &lt; 0.6,
            "NotKnown",
            "Known"
        ),
        'COMMATS-Percentages'!AO20
    )
)</f>
        <v>Known</v>
      </c>
      <c r="AP20" s="31" t="str">
        <f>IF(
    ISERROR('COMMATS-Percentages'!AP20),
    CHOOSE(RANDBETWEEN(1, 2), "NotKnown", "Known"),
    IF(
        ISNUMBER('COMMATS-Percentages'!AP20),
        IF(
            'COMMATS-Percentages'!AP20 &lt; 0.6,
            "NotKnown",
            "Known"
        ),
        'COMMATS-Percentages'!AP20
    )
)</f>
        <v>NotKnown</v>
      </c>
      <c r="AQ20" s="31" t="str">
        <f>IF(
    ISERROR('COMMATS-Percentages'!AQ20),
    CHOOSE(RANDBETWEEN(1, 2), "NotKnown", "Known"),
    IF(
        ISNUMBER('COMMATS-Percentages'!AQ20),
        IF(
            'COMMATS-Percentages'!AQ20 &lt; 0.6,
            "NotKnown",
            "Known"
        ),
        'COMMATS-Percentages'!AQ20
    )
)</f>
        <v>Known</v>
      </c>
      <c r="AR20" s="31" t="str">
        <f>IF(
    ISERROR('COMMATS-Percentages'!AR20),
    CHOOSE(RANDBETWEEN(1, 2), "NotKnown", "Known"),
    IF(
        ISNUMBER('COMMATS-Percentages'!AR20),
        IF(
            'COMMATS-Percentages'!AR20 &lt; 0.6,
            "NotKnown",
            "Known"
        ),
        'COMMATS-Percentages'!AR20
    )
)</f>
        <v>Known</v>
      </c>
      <c r="AS20" s="31" t="str">
        <f>IF(
    ISERROR('COMMATS-Percentages'!AS20),
    CHOOSE(RANDBETWEEN(1, 2), "NotKnown", "Known"),
    IF(
        ISNUMBER('COMMATS-Percentages'!AS20),
        IF(
            'COMMATS-Percentages'!AS20 &lt; 0.6,
            "NotKnown",
            "Known"
        ),
        'COMMATS-Percentages'!AS20
    )
)</f>
        <v>Known</v>
      </c>
      <c r="AT20" s="31" t="str">
        <f>IF(
    ISERROR('COMMATS-Percentages'!AT20),
    CHOOSE(RANDBETWEEN(1, 2), "NotKnown", "Known"),
    IF(
        ISNUMBER('COMMATS-Percentages'!AT20),
        IF(
            'COMMATS-Percentages'!AT20 &lt; 0.6,
            "NotKnown",
            "Known"
        ),
        'COMMATS-Percentages'!AT20
    )
)</f>
        <v>Known</v>
      </c>
      <c r="AU20" s="23"/>
    </row>
    <row r="21">
      <c r="A21" s="46" t="str">
        <f>IF(
    ISERROR('COMMATS-Percentages'!A21),
    CHOOSE(RANDBETWEEN(1, 2), "NotKnown", "Known"),
    IF(
        ISNUMBER('COMMATS-Percentages'!A21),
        IF(
            'COMMATS-Percentages'!A21 &lt; 0.6,
            "NotKnown",
            "Known"
        ),
        'COMMATS-Percentages'!A21
    )
)</f>
        <v>20CM-F</v>
      </c>
      <c r="B21" s="31" t="str">
        <f>IF(
    ISERROR('COMMATS-Percentages'!B21),
    CHOOSE(RANDBETWEEN(1, 2), "NotKnown", "Known"),
    IF(
        ISNUMBER('COMMATS-Percentages'!B21),
        IF(
            'COMMATS-Percentages'!B21 &lt; 0.6,
            "NotKnown",
            "Known"
        ),
        'COMMATS-Percentages'!B21
    )
)</f>
        <v>Known</v>
      </c>
      <c r="C21" s="31" t="str">
        <f>IF(
    ISERROR('COMMATS-Percentages'!C21),
    CHOOSE(RANDBETWEEN(1, 2), "NotKnown", "Known"),
    IF(
        ISNUMBER('COMMATS-Percentages'!C21),
        IF(
            'COMMATS-Percentages'!C21 &lt; 0.6,
            "NotKnown",
            "Known"
        ),
        'COMMATS-Percentages'!C21
    )
)</f>
        <v>Known</v>
      </c>
      <c r="D21" s="31" t="str">
        <f>IF(
    ISERROR('COMMATS-Percentages'!D21),
    CHOOSE(RANDBETWEEN(1, 2), "NotKnown", "Known"),
    IF(
        ISNUMBER('COMMATS-Percentages'!D21),
        IF(
            'COMMATS-Percentages'!D21 &lt; 0.6,
            "NotKnown",
            "Known"
        ),
        'COMMATS-Percentages'!D21
    )
)</f>
        <v>Known</v>
      </c>
      <c r="E21" s="31" t="str">
        <f>IF(
    ISERROR('COMMATS-Percentages'!E21),
    CHOOSE(RANDBETWEEN(1, 2), "NotKnown", "Known"),
    IF(
        ISNUMBER('COMMATS-Percentages'!E21),
        IF(
            'COMMATS-Percentages'!E21 &lt; 0.6,
            "NotKnown",
            "Known"
        ),
        'COMMATS-Percentages'!E21
    )
)</f>
        <v>Known</v>
      </c>
      <c r="F21" s="31" t="str">
        <f>IF(
    ISERROR('COMMATS-Percentages'!F21),
    CHOOSE(RANDBETWEEN(1, 2), "NotKnown", "Known"),
    IF(
        ISNUMBER('COMMATS-Percentages'!F21),
        IF(
            'COMMATS-Percentages'!F21 &lt; 0.6,
            "NotKnown",
            "Known"
        ),
        'COMMATS-Percentages'!F21
    )
)</f>
        <v>Known</v>
      </c>
      <c r="G21" s="31" t="str">
        <f>IF(
    ISERROR('COMMATS-Percentages'!G21),
    CHOOSE(RANDBETWEEN(1, 2), "NotKnown", "Known"),
    IF(
        ISNUMBER('COMMATS-Percentages'!G21),
        IF(
            'COMMATS-Percentages'!G21 &lt; 0.6,
            "NotKnown",
            "Known"
        ),
        'COMMATS-Percentages'!G21
    )
)</f>
        <v>Known</v>
      </c>
      <c r="H21" s="31" t="str">
        <f>IF(
    ISERROR('COMMATS-Percentages'!H21),
    CHOOSE(RANDBETWEEN(1, 2), "NotKnown", "Known"),
    IF(
        ISNUMBER('COMMATS-Percentages'!H21),
        IF(
            'COMMATS-Percentages'!H21 &lt; 0.6,
            "NotKnown",
            "Known"
        ),
        'COMMATS-Percentages'!H21
    )
)</f>
        <v>Known</v>
      </c>
      <c r="I21" s="31" t="str">
        <f>IF(
    ISERROR('COMMATS-Percentages'!I21),
    CHOOSE(RANDBETWEEN(1, 2), "NotKnown", "Known"),
    IF(
        ISNUMBER('COMMATS-Percentages'!I21),
        IF(
            'COMMATS-Percentages'!I21 &lt; 0.6,
            "NotKnown",
            "Known"
        ),
        'COMMATS-Percentages'!I21
    )
)</f>
        <v>Known</v>
      </c>
      <c r="J21" s="31" t="str">
        <f>IF(
    ISERROR('COMMATS-Percentages'!J21),
    CHOOSE(RANDBETWEEN(1, 2), "NotKnown", "Known"),
    IF(
        ISNUMBER('COMMATS-Percentages'!J21),
        IF(
            'COMMATS-Percentages'!J21 &lt; 0.6,
            "NotKnown",
            "Known"
        ),
        'COMMATS-Percentages'!J21
    )
)</f>
        <v>Known</v>
      </c>
      <c r="K21" s="31" t="str">
        <f>IF(
    ISERROR('COMMATS-Percentages'!K21),
    CHOOSE(RANDBETWEEN(1, 2), "NotKnown", "Known"),
    IF(
        ISNUMBER('COMMATS-Percentages'!K21),
        IF(
            'COMMATS-Percentages'!K21 &lt; 0.6,
            "NotKnown",
            "Known"
        ),
        'COMMATS-Percentages'!K21
    )
)</f>
        <v>Known</v>
      </c>
      <c r="L21" s="31" t="str">
        <f>IF(
    ISERROR('COMMATS-Percentages'!L21),
    CHOOSE(RANDBETWEEN(1, 2), "NotKnown", "Known"),
    IF(
        ISNUMBER('COMMATS-Percentages'!L21),
        IF(
            'COMMATS-Percentages'!L21 &lt; 0.6,
            "NotKnown",
            "Known"
        ),
        'COMMATS-Percentages'!L21
    )
)</f>
        <v>Known</v>
      </c>
      <c r="M21" s="31" t="str">
        <f>IF(
    ISERROR('COMMATS-Percentages'!M21),
    CHOOSE(RANDBETWEEN(1, 2), "NotKnown", "Known"),
    IF(
        ISNUMBER('COMMATS-Percentages'!M21),
        IF(
            'COMMATS-Percentages'!M21 &lt; 0.6,
            "NotKnown",
            "Known"
        ),
        'COMMATS-Percentages'!M21
    )
)</f>
        <v>Known</v>
      </c>
      <c r="N21" s="31" t="str">
        <f>IF(
    ISERROR('COMMATS-Percentages'!N21),
    CHOOSE(RANDBETWEEN(1, 2), "NotKnown", "Known"),
    IF(
        ISNUMBER('COMMATS-Percentages'!N21),
        IF(
            'COMMATS-Percentages'!N21 &lt; 0.6,
            "NotKnown",
            "Known"
        ),
        'COMMATS-Percentages'!N21
    )
)</f>
        <v>Known</v>
      </c>
      <c r="O21" s="31" t="str">
        <f>IF(
    ISERROR('COMMATS-Percentages'!O21),
    CHOOSE(RANDBETWEEN(1, 2), "NotKnown", "Known"),
    IF(
        ISNUMBER('COMMATS-Percentages'!O21),
        IF(
            'COMMATS-Percentages'!O21 &lt; 0.6,
            "NotKnown",
            "Known"
        ),
        'COMMATS-Percentages'!O21
    )
)</f>
        <v>Known</v>
      </c>
      <c r="P21" s="31" t="str">
        <f>IF(
    ISERROR('COMMATS-Percentages'!P21),
    CHOOSE(RANDBETWEEN(1, 2), "NotKnown", "Known"),
    IF(
        ISNUMBER('COMMATS-Percentages'!P21),
        IF(
            'COMMATS-Percentages'!P21 &lt; 0.6,
            "NotKnown",
            "Known"
        ),
        'COMMATS-Percentages'!P21
    )
)</f>
        <v>Known</v>
      </c>
      <c r="Q21" s="31" t="str">
        <f>IF(
    ISERROR('COMMATS-Percentages'!Q21),
    CHOOSE(RANDBETWEEN(1, 2), "NotKnown", "Known"),
    IF(
        ISNUMBER('COMMATS-Percentages'!Q21),
        IF(
            'COMMATS-Percentages'!Q21 &lt; 0.6,
            "NotKnown",
            "Known"
        ),
        'COMMATS-Percentages'!Q21
    )
)</f>
        <v>Known</v>
      </c>
      <c r="R21" s="31" t="str">
        <f>IF(
    ISERROR('COMMATS-Percentages'!R21),
    CHOOSE(RANDBETWEEN(1, 2), "NotKnown", "Known"),
    IF(
        ISNUMBER('COMMATS-Percentages'!R21),
        IF(
            'COMMATS-Percentages'!R21 &lt; 0.6,
            "NotKnown",
            "Known"
        ),
        'COMMATS-Percentages'!R21
    )
)</f>
        <v>Known</v>
      </c>
      <c r="S21" s="31" t="str">
        <f>IF(
    ISERROR('COMMATS-Percentages'!S21),
    CHOOSE(RANDBETWEEN(1, 2), "NotKnown", "Known"),
    IF(
        ISNUMBER('COMMATS-Percentages'!S21),
        IF(
            'COMMATS-Percentages'!S21 &lt; 0.6,
            "NotKnown",
            "Known"
        ),
        'COMMATS-Percentages'!S21
    )
)</f>
        <v>Known</v>
      </c>
      <c r="T21" s="31" t="str">
        <f>IF(
    ISERROR('COMMATS-Percentages'!T21),
    CHOOSE(RANDBETWEEN(1, 2), "NotKnown", "Known"),
    IF(
        ISNUMBER('COMMATS-Percentages'!T21),
        IF(
            'COMMATS-Percentages'!T21 &lt; 0.6,
            "NotKnown",
            "Known"
        ),
        'COMMATS-Percentages'!T21
    )
)</f>
        <v>Known</v>
      </c>
      <c r="U21" s="31" t="str">
        <f>IF(
    ISERROR('COMMATS-Percentages'!U21),
    CHOOSE(RANDBETWEEN(1, 2), "NotKnown", "Known"),
    IF(
        ISNUMBER('COMMATS-Percentages'!U21),
        IF(
            'COMMATS-Percentages'!U21 &lt; 0.6,
            "NotKnown",
            "Known"
        ),
        'COMMATS-Percentages'!U21
    )
)</f>
        <v>Known</v>
      </c>
      <c r="V21" s="31" t="str">
        <f>IF(
    ISERROR('COMMATS-Percentages'!V21),
    CHOOSE(RANDBETWEEN(1, 2), "NotKnown", "Known"),
    IF(
        ISNUMBER('COMMATS-Percentages'!V21),
        IF(
            'COMMATS-Percentages'!V21 &lt; 0.6,
            "NotKnown",
            "Known"
        ),
        'COMMATS-Percentages'!V21
    )
)</f>
        <v>Known</v>
      </c>
      <c r="W21" s="31" t="str">
        <f>IF(
    ISERROR('COMMATS-Percentages'!W21),
    CHOOSE(RANDBETWEEN(1, 2), "NotKnown", "Known"),
    IF(
        ISNUMBER('COMMATS-Percentages'!W21),
        IF(
            'COMMATS-Percentages'!W21 &lt; 0.6,
            "NotKnown",
            "Known"
        ),
        'COMMATS-Percentages'!W21
    )
)</f>
        <v>Known</v>
      </c>
      <c r="X21" s="31" t="str">
        <f>IF(
    ISERROR('COMMATS-Percentages'!X21),
    CHOOSE(RANDBETWEEN(1, 2), "NotKnown", "Known"),
    IF(
        ISNUMBER('COMMATS-Percentages'!X21),
        IF(
            'COMMATS-Percentages'!X21 &lt; 0.6,
            "NotKnown",
            "Known"
        ),
        'COMMATS-Percentages'!X21
    )
)</f>
        <v>Known</v>
      </c>
      <c r="Y21" s="31" t="str">
        <f>IF(
    ISERROR('COMMATS-Percentages'!Y21),
    CHOOSE(RANDBETWEEN(1, 2), "NotKnown", "Known"),
    IF(
        ISNUMBER('COMMATS-Percentages'!Y21),
        IF(
            'COMMATS-Percentages'!Y21 &lt; 0.6,
            "NotKnown",
            "Known"
        ),
        'COMMATS-Percentages'!Y21
    )
)</f>
        <v>Known</v>
      </c>
      <c r="Z21" s="31" t="str">
        <f>IF(
    ISERROR('COMMATS-Percentages'!Z21),
    CHOOSE(RANDBETWEEN(1, 2), "NotKnown", "Known"),
    IF(
        ISNUMBER('COMMATS-Percentages'!Z21),
        IF(
            'COMMATS-Percentages'!Z21 &lt; 0.6,
            "NotKnown",
            "Known"
        ),
        'COMMATS-Percentages'!Z21
    )
)</f>
        <v>Known</v>
      </c>
      <c r="AA21" s="31" t="str">
        <f>IF(
    ISERROR('COMMATS-Percentages'!AA21),
    CHOOSE(RANDBETWEEN(1, 2), "NotKnown", "Known"),
    IF(
        ISNUMBER('COMMATS-Percentages'!AA21),
        IF(
            'COMMATS-Percentages'!AA21 &lt; 0.6,
            "NotKnown",
            "Known"
        ),
        'COMMATS-Percentages'!AA21
    )
)</f>
        <v>Known</v>
      </c>
      <c r="AB21" s="31" t="str">
        <f>IF(
    ISERROR('COMMATS-Percentages'!AB21),
    CHOOSE(RANDBETWEEN(1, 2), "NotKnown", "Known"),
    IF(
        ISNUMBER('COMMATS-Percentages'!AB21),
        IF(
            'COMMATS-Percentages'!AB21 &lt; 0.6,
            "NotKnown",
            "Known"
        ),
        'COMMATS-Percentages'!AB21
    )
)</f>
        <v>Known</v>
      </c>
      <c r="AC21" s="31" t="str">
        <f>IF(
    ISERROR('COMMATS-Percentages'!AC21),
    CHOOSE(RANDBETWEEN(1, 2), "NotKnown", "Known"),
    IF(
        ISNUMBER('COMMATS-Percentages'!AC21),
        IF(
            'COMMATS-Percentages'!AC21 &lt; 0.6,
            "NotKnown",
            "Known"
        ),
        'COMMATS-Percentages'!AC21
    )
)</f>
        <v>Known</v>
      </c>
      <c r="AD21" s="31" t="str">
        <f>IF(
    ISERROR('COMMATS-Percentages'!AD21),
    CHOOSE(RANDBETWEEN(1, 2), "NotKnown", "Known"),
    IF(
        ISNUMBER('COMMATS-Percentages'!AD21),
        IF(
            'COMMATS-Percentages'!AD21 &lt; 0.6,
            "NotKnown",
            "Known"
        ),
        'COMMATS-Percentages'!AD21
    )
)</f>
        <v>Known</v>
      </c>
      <c r="AE21" s="31" t="str">
        <f>IF(
    ISERROR('COMMATS-Percentages'!AE21),
    CHOOSE(RANDBETWEEN(1, 2), "NotKnown", "Known"),
    IF(
        ISNUMBER('COMMATS-Percentages'!AE21),
        IF(
            'COMMATS-Percentages'!AE21 &lt; 0.6,
            "NotKnown",
            "Known"
        ),
        'COMMATS-Percentages'!AE21
    )
)</f>
        <v>Known</v>
      </c>
      <c r="AF21" s="31" t="str">
        <f>IF(
    ISERROR('COMMATS-Percentages'!AF21),
    CHOOSE(RANDBETWEEN(1, 2), "NotKnown", "Known"),
    IF(
        ISNUMBER('COMMATS-Percentages'!AF21),
        IF(
            'COMMATS-Percentages'!AF21 &lt; 0.6,
            "NotKnown",
            "Known"
        ),
        'COMMATS-Percentages'!AF21
    )
)</f>
        <v>Known</v>
      </c>
      <c r="AG21" s="31" t="str">
        <f>IF(
    ISERROR('COMMATS-Percentages'!AG21),
    CHOOSE(RANDBETWEEN(1, 2), "NotKnown", "Known"),
    IF(
        ISNUMBER('COMMATS-Percentages'!AG21),
        IF(
            'COMMATS-Percentages'!AG21 &lt; 0.6,
            "NotKnown",
            "Known"
        ),
        'COMMATS-Percentages'!AG21
    )
)</f>
        <v>Known</v>
      </c>
      <c r="AH21" s="31" t="str">
        <f>IF(
    ISERROR('COMMATS-Percentages'!AH21),
    CHOOSE(RANDBETWEEN(1, 2), "NotKnown", "Known"),
    IF(
        ISNUMBER('COMMATS-Percentages'!AH21),
        IF(
            'COMMATS-Percentages'!AH21 &lt; 0.6,
            "NotKnown",
            "Known"
        ),
        'COMMATS-Percentages'!AH21
    )
)</f>
        <v>Known</v>
      </c>
      <c r="AI21" s="31" t="str">
        <f>IF(
    ISERROR('COMMATS-Percentages'!AI21),
    CHOOSE(RANDBETWEEN(1, 2), "NotKnown", "Known"),
    IF(
        ISNUMBER('COMMATS-Percentages'!AI21),
        IF(
            'COMMATS-Percentages'!AI21 &lt; 0.6,
            "NotKnown",
            "Known"
        ),
        'COMMATS-Percentages'!AI21
    )
)</f>
        <v>Known</v>
      </c>
      <c r="AJ21" s="31" t="str">
        <f>IF(
    ISERROR('COMMATS-Percentages'!AJ21),
    CHOOSE(RANDBETWEEN(1, 2), "NotKnown", "Known"),
    IF(
        ISNUMBER('COMMATS-Percentages'!AJ21),
        IF(
            'COMMATS-Percentages'!AJ21 &lt; 0.6,
            "NotKnown",
            "Known"
        ),
        'COMMATS-Percentages'!AJ21
    )
)</f>
        <v>Known</v>
      </c>
      <c r="AK21" s="31" t="str">
        <f>IF(
    ISERROR('COMMATS-Percentages'!AK21),
    CHOOSE(RANDBETWEEN(1, 2), "NotKnown", "Known"),
    IF(
        ISNUMBER('COMMATS-Percentages'!AK21),
        IF(
            'COMMATS-Percentages'!AK21 &lt; 0.6,
            "NotKnown",
            "Known"
        ),
        'COMMATS-Percentages'!AK21
    )
)</f>
        <v>Known</v>
      </c>
      <c r="AL21" s="31" t="str">
        <f>IF(
    ISERROR('COMMATS-Percentages'!AL21),
    CHOOSE(RANDBETWEEN(1, 2), "NotKnown", "Known"),
    IF(
        ISNUMBER('COMMATS-Percentages'!AL21),
        IF(
            'COMMATS-Percentages'!AL21 &lt; 0.6,
            "NotKnown",
            "Known"
        ),
        'COMMATS-Percentages'!AL21
    )
)</f>
        <v>Known</v>
      </c>
      <c r="AM21" s="31" t="str">
        <f>IF(
    ISERROR('COMMATS-Percentages'!AM21),
    CHOOSE(RANDBETWEEN(1, 2), "NotKnown", "Known"),
    IF(
        ISNUMBER('COMMATS-Percentages'!AM21),
        IF(
            'COMMATS-Percentages'!AM21 &lt; 0.6,
            "NotKnown",
            "Known"
        ),
        'COMMATS-Percentages'!AM21
    )
)</f>
        <v>Known</v>
      </c>
      <c r="AN21" s="31" t="str">
        <f>IF(
    ISERROR('COMMATS-Percentages'!AN21),
    CHOOSE(RANDBETWEEN(1, 2), "NotKnown", "Known"),
    IF(
        ISNUMBER('COMMATS-Percentages'!AN21),
        IF(
            'COMMATS-Percentages'!AN21 &lt; 0.6,
            "NotKnown",
            "Known"
        ),
        'COMMATS-Percentages'!AN21
    )
)</f>
        <v>Known</v>
      </c>
      <c r="AO21" s="31" t="str">
        <f>IF(
    ISERROR('COMMATS-Percentages'!AO21),
    CHOOSE(RANDBETWEEN(1, 2), "NotKnown", "Known"),
    IF(
        ISNUMBER('COMMATS-Percentages'!AO21),
        IF(
            'COMMATS-Percentages'!AO21 &lt; 0.6,
            "NotKnown",
            "Known"
        ),
        'COMMATS-Percentages'!AO21
    )
)</f>
        <v>Known</v>
      </c>
      <c r="AP21" s="31" t="str">
        <f>IF(
    ISERROR('COMMATS-Percentages'!AP21),
    CHOOSE(RANDBETWEEN(1, 2), "NotKnown", "Known"),
    IF(
        ISNUMBER('COMMATS-Percentages'!AP21),
        IF(
            'COMMATS-Percentages'!AP21 &lt; 0.6,
            "NotKnown",
            "Known"
        ),
        'COMMATS-Percentages'!AP21
    )
)</f>
        <v>Known</v>
      </c>
      <c r="AQ21" s="31" t="str">
        <f>IF(
    ISERROR('COMMATS-Percentages'!AQ21),
    CHOOSE(RANDBETWEEN(1, 2), "NotKnown", "Known"),
    IF(
        ISNUMBER('COMMATS-Percentages'!AQ21),
        IF(
            'COMMATS-Percentages'!AQ21 &lt; 0.6,
            "NotKnown",
            "Known"
        ),
        'COMMATS-Percentages'!AQ21
    )
)</f>
        <v>Known</v>
      </c>
      <c r="AR21" s="31" t="str">
        <f>IF(
    ISERROR('COMMATS-Percentages'!AR21),
    CHOOSE(RANDBETWEEN(1, 2), "NotKnown", "Known"),
    IF(
        ISNUMBER('COMMATS-Percentages'!AR21),
        IF(
            'COMMATS-Percentages'!AR21 &lt; 0.6,
            "NotKnown",
            "Known"
        ),
        'COMMATS-Percentages'!AR21
    )
)</f>
        <v>NotKnown</v>
      </c>
      <c r="AS21" s="31" t="str">
        <f>IF(
    ISERROR('COMMATS-Percentages'!AS21),
    CHOOSE(RANDBETWEEN(1, 2), "NotKnown", "Known"),
    IF(
        ISNUMBER('COMMATS-Percentages'!AS21),
        IF(
            'COMMATS-Percentages'!AS21 &lt; 0.6,
            "NotKnown",
            "Known"
        ),
        'COMMATS-Percentages'!AS21
    )
)</f>
        <v>Known</v>
      </c>
      <c r="AT21" s="31" t="str">
        <f>IF(
    ISERROR('COMMATS-Percentages'!AT21),
    CHOOSE(RANDBETWEEN(1, 2), "NotKnown", "Known"),
    IF(
        ISNUMBER('COMMATS-Percentages'!AT21),
        IF(
            'COMMATS-Percentages'!AT21 &lt; 0.6,
            "NotKnown",
            "Known"
        ),
        'COMMATS-Percentages'!AT21
    )
)</f>
        <v>Known</v>
      </c>
      <c r="AU21" s="23"/>
    </row>
    <row r="22">
      <c r="A22" s="46" t="str">
        <f>IF(
    ISERROR('COMMATS-Percentages'!A22),
    CHOOSE(RANDBETWEEN(1, 2), "NotKnown", "Known"),
    IF(
        ISNUMBER('COMMATS-Percentages'!A22),
        IF(
            'COMMATS-Percentages'!A22 &lt; 0.6,
            "NotKnown",
            "Known"
        ),
        'COMMATS-Percentages'!A22
    )
)</f>
        <v>21CM-F</v>
      </c>
      <c r="B22" s="31" t="str">
        <f>IF(
    ISERROR('COMMATS-Percentages'!B22),
    CHOOSE(RANDBETWEEN(1, 2), "NotKnown", "Known"),
    IF(
        ISNUMBER('COMMATS-Percentages'!B22),
        IF(
            'COMMATS-Percentages'!B22 &lt; 0.6,
            "NotKnown",
            "Known"
        ),
        'COMMATS-Percentages'!B22
    )
)</f>
        <v>Known</v>
      </c>
      <c r="C22" s="31" t="str">
        <f>IF(
    ISERROR('COMMATS-Percentages'!C22),
    CHOOSE(RANDBETWEEN(1, 2), "NotKnown", "Known"),
    IF(
        ISNUMBER('COMMATS-Percentages'!C22),
        IF(
            'COMMATS-Percentages'!C22 &lt; 0.6,
            "NotKnown",
            "Known"
        ),
        'COMMATS-Percentages'!C22
    )
)</f>
        <v>Known</v>
      </c>
      <c r="D22" s="31" t="str">
        <f>IF(
    ISERROR('COMMATS-Percentages'!D22),
    CHOOSE(RANDBETWEEN(1, 2), "NotKnown", "Known"),
    IF(
        ISNUMBER('COMMATS-Percentages'!D22),
        IF(
            'COMMATS-Percentages'!D22 &lt; 0.6,
            "NotKnown",
            "Known"
        ),
        'COMMATS-Percentages'!D22
    )
)</f>
        <v>Known</v>
      </c>
      <c r="E22" s="31" t="str">
        <f>IF(
    ISERROR('COMMATS-Percentages'!E22),
    CHOOSE(RANDBETWEEN(1, 2), "NotKnown", "Known"),
    IF(
        ISNUMBER('COMMATS-Percentages'!E22),
        IF(
            'COMMATS-Percentages'!E22 &lt; 0.6,
            "NotKnown",
            "Known"
        ),
        'COMMATS-Percentages'!E22
    )
)</f>
        <v>Known</v>
      </c>
      <c r="F22" s="31" t="str">
        <f>IF(
    ISERROR('COMMATS-Percentages'!F22),
    CHOOSE(RANDBETWEEN(1, 2), "NotKnown", "Known"),
    IF(
        ISNUMBER('COMMATS-Percentages'!F22),
        IF(
            'COMMATS-Percentages'!F22 &lt; 0.6,
            "NotKnown",
            "Known"
        ),
        'COMMATS-Percentages'!F22
    )
)</f>
        <v>Known</v>
      </c>
      <c r="G22" s="31" t="str">
        <f>IF(
    ISERROR('COMMATS-Percentages'!G22),
    CHOOSE(RANDBETWEEN(1, 2), "NotKnown", "Known"),
    IF(
        ISNUMBER('COMMATS-Percentages'!G22),
        IF(
            'COMMATS-Percentages'!G22 &lt; 0.6,
            "NotKnown",
            "Known"
        ),
        'COMMATS-Percentages'!G22
    )
)</f>
        <v>Known</v>
      </c>
      <c r="H22" s="31" t="str">
        <f>IF(
    ISERROR('COMMATS-Percentages'!H22),
    CHOOSE(RANDBETWEEN(1, 2), "NotKnown", "Known"),
    IF(
        ISNUMBER('COMMATS-Percentages'!H22),
        IF(
            'COMMATS-Percentages'!H22 &lt; 0.6,
            "NotKnown",
            "Known"
        ),
        'COMMATS-Percentages'!H22
    )
)</f>
        <v>Known</v>
      </c>
      <c r="I22" s="31" t="str">
        <f>IF(
    ISERROR('COMMATS-Percentages'!I22),
    CHOOSE(RANDBETWEEN(1, 2), "NotKnown", "Known"),
    IF(
        ISNUMBER('COMMATS-Percentages'!I22),
        IF(
            'COMMATS-Percentages'!I22 &lt; 0.6,
            "NotKnown",
            "Known"
        ),
        'COMMATS-Percentages'!I22
    )
)</f>
        <v>Known</v>
      </c>
      <c r="J22" s="31" t="str">
        <f>IF(
    ISERROR('COMMATS-Percentages'!J22),
    CHOOSE(RANDBETWEEN(1, 2), "NotKnown", "Known"),
    IF(
        ISNUMBER('COMMATS-Percentages'!J22),
        IF(
            'COMMATS-Percentages'!J22 &lt; 0.6,
            "NotKnown",
            "Known"
        ),
        'COMMATS-Percentages'!J22
    )
)</f>
        <v>Known</v>
      </c>
      <c r="K22" s="31" t="str">
        <f>IF(
    ISERROR('COMMATS-Percentages'!K22),
    CHOOSE(RANDBETWEEN(1, 2), "NotKnown", "Known"),
    IF(
        ISNUMBER('COMMATS-Percentages'!K22),
        IF(
            'COMMATS-Percentages'!K22 &lt; 0.6,
            "NotKnown",
            "Known"
        ),
        'COMMATS-Percentages'!K22
    )
)</f>
        <v>Known</v>
      </c>
      <c r="L22" s="31" t="str">
        <f>IF(
    ISERROR('COMMATS-Percentages'!L22),
    CHOOSE(RANDBETWEEN(1, 2), "NotKnown", "Known"),
    IF(
        ISNUMBER('COMMATS-Percentages'!L22),
        IF(
            'COMMATS-Percentages'!L22 &lt; 0.6,
            "NotKnown",
            "Known"
        ),
        'COMMATS-Percentages'!L22
    )
)</f>
        <v>Known</v>
      </c>
      <c r="M22" s="31" t="str">
        <f>IF(
    ISERROR('COMMATS-Percentages'!M22),
    CHOOSE(RANDBETWEEN(1, 2), "NotKnown", "Known"),
    IF(
        ISNUMBER('COMMATS-Percentages'!M22),
        IF(
            'COMMATS-Percentages'!M22 &lt; 0.6,
            "NotKnown",
            "Known"
        ),
        'COMMATS-Percentages'!M22
    )
)</f>
        <v>Known</v>
      </c>
      <c r="N22" s="31" t="str">
        <f>IF(
    ISERROR('COMMATS-Percentages'!N22),
    CHOOSE(RANDBETWEEN(1, 2), "NotKnown", "Known"),
    IF(
        ISNUMBER('COMMATS-Percentages'!N22),
        IF(
            'COMMATS-Percentages'!N22 &lt; 0.6,
            "NotKnown",
            "Known"
        ),
        'COMMATS-Percentages'!N22
    )
)</f>
        <v>Known</v>
      </c>
      <c r="O22" s="31" t="str">
        <f>IF(
    ISERROR('COMMATS-Percentages'!O22),
    CHOOSE(RANDBETWEEN(1, 2), "NotKnown", "Known"),
    IF(
        ISNUMBER('COMMATS-Percentages'!O22),
        IF(
            'COMMATS-Percentages'!O22 &lt; 0.6,
            "NotKnown",
            "Known"
        ),
        'COMMATS-Percentages'!O22
    )
)</f>
        <v>Known</v>
      </c>
      <c r="P22" s="31" t="str">
        <f>IF(
    ISERROR('COMMATS-Percentages'!P22),
    CHOOSE(RANDBETWEEN(1, 2), "NotKnown", "Known"),
    IF(
        ISNUMBER('COMMATS-Percentages'!P22),
        IF(
            'COMMATS-Percentages'!P22 &lt; 0.6,
            "NotKnown",
            "Known"
        ),
        'COMMATS-Percentages'!P22
    )
)</f>
        <v>Known</v>
      </c>
      <c r="Q22" s="31" t="str">
        <f>IF(
    ISERROR('COMMATS-Percentages'!Q22),
    CHOOSE(RANDBETWEEN(1, 2), "NotKnown", "Known"),
    IF(
        ISNUMBER('COMMATS-Percentages'!Q22),
        IF(
            'COMMATS-Percentages'!Q22 &lt; 0.6,
            "NotKnown",
            "Known"
        ),
        'COMMATS-Percentages'!Q22
    )
)</f>
        <v>Known</v>
      </c>
      <c r="R22" s="31" t="str">
        <f>IF(
    ISERROR('COMMATS-Percentages'!R22),
    CHOOSE(RANDBETWEEN(1, 2), "NotKnown", "Known"),
    IF(
        ISNUMBER('COMMATS-Percentages'!R22),
        IF(
            'COMMATS-Percentages'!R22 &lt; 0.6,
            "NotKnown",
            "Known"
        ),
        'COMMATS-Percentages'!R22
    )
)</f>
        <v>Known</v>
      </c>
      <c r="S22" s="31" t="str">
        <f>IF(
    ISERROR('COMMATS-Percentages'!S22),
    CHOOSE(RANDBETWEEN(1, 2), "NotKnown", "Known"),
    IF(
        ISNUMBER('COMMATS-Percentages'!S22),
        IF(
            'COMMATS-Percentages'!S22 &lt; 0.6,
            "NotKnown",
            "Known"
        ),
        'COMMATS-Percentages'!S22
    )
)</f>
        <v>Known</v>
      </c>
      <c r="T22" s="31" t="str">
        <f>IF(
    ISERROR('COMMATS-Percentages'!T22),
    CHOOSE(RANDBETWEEN(1, 2), "NotKnown", "Known"),
    IF(
        ISNUMBER('COMMATS-Percentages'!T22),
        IF(
            'COMMATS-Percentages'!T22 &lt; 0.6,
            "NotKnown",
            "Known"
        ),
        'COMMATS-Percentages'!T22
    )
)</f>
        <v>Known</v>
      </c>
      <c r="U22" s="31" t="str">
        <f>IF(
    ISERROR('COMMATS-Percentages'!U22),
    CHOOSE(RANDBETWEEN(1, 2), "NotKnown", "Known"),
    IF(
        ISNUMBER('COMMATS-Percentages'!U22),
        IF(
            'COMMATS-Percentages'!U22 &lt; 0.6,
            "NotKnown",
            "Known"
        ),
        'COMMATS-Percentages'!U22
    )
)</f>
        <v>Known</v>
      </c>
      <c r="V22" s="31" t="str">
        <f>IF(
    ISERROR('COMMATS-Percentages'!V22),
    CHOOSE(RANDBETWEEN(1, 2), "NotKnown", "Known"),
    IF(
        ISNUMBER('COMMATS-Percentages'!V22),
        IF(
            'COMMATS-Percentages'!V22 &lt; 0.6,
            "NotKnown",
            "Known"
        ),
        'COMMATS-Percentages'!V22
    )
)</f>
        <v>Known</v>
      </c>
      <c r="W22" s="31" t="str">
        <f>IF(
    ISERROR('COMMATS-Percentages'!W22),
    CHOOSE(RANDBETWEEN(1, 2), "NotKnown", "Known"),
    IF(
        ISNUMBER('COMMATS-Percentages'!W22),
        IF(
            'COMMATS-Percentages'!W22 &lt; 0.6,
            "NotKnown",
            "Known"
        ),
        'COMMATS-Percentages'!W22
    )
)</f>
        <v>Known</v>
      </c>
      <c r="X22" s="31" t="str">
        <f>IF(
    ISERROR('COMMATS-Percentages'!X22),
    CHOOSE(RANDBETWEEN(1, 2), "NotKnown", "Known"),
    IF(
        ISNUMBER('COMMATS-Percentages'!X22),
        IF(
            'COMMATS-Percentages'!X22 &lt; 0.6,
            "NotKnown",
            "Known"
        ),
        'COMMATS-Percentages'!X22
    )
)</f>
        <v>Known</v>
      </c>
      <c r="Y22" s="31" t="str">
        <f>IF(
    ISERROR('COMMATS-Percentages'!Y22),
    CHOOSE(RANDBETWEEN(1, 2), "NotKnown", "Known"),
    IF(
        ISNUMBER('COMMATS-Percentages'!Y22),
        IF(
            'COMMATS-Percentages'!Y22 &lt; 0.6,
            "NotKnown",
            "Known"
        ),
        'COMMATS-Percentages'!Y22
    )
)</f>
        <v>Known</v>
      </c>
      <c r="Z22" s="31" t="str">
        <f>IF(
    ISERROR('COMMATS-Percentages'!Z22),
    CHOOSE(RANDBETWEEN(1, 2), "NotKnown", "Known"),
    IF(
        ISNUMBER('COMMATS-Percentages'!Z22),
        IF(
            'COMMATS-Percentages'!Z22 &lt; 0.6,
            "NotKnown",
            "Known"
        ),
        'COMMATS-Percentages'!Z22
    )
)</f>
        <v>Known</v>
      </c>
      <c r="AA22" s="31" t="str">
        <f>IF(
    ISERROR('COMMATS-Percentages'!AA22),
    CHOOSE(RANDBETWEEN(1, 2), "NotKnown", "Known"),
    IF(
        ISNUMBER('COMMATS-Percentages'!AA22),
        IF(
            'COMMATS-Percentages'!AA22 &lt; 0.6,
            "NotKnown",
            "Known"
        ),
        'COMMATS-Percentages'!AA22
    )
)</f>
        <v>Known</v>
      </c>
      <c r="AB22" s="31" t="str">
        <f>IF(
    ISERROR('COMMATS-Percentages'!AB22),
    CHOOSE(RANDBETWEEN(1, 2), "NotKnown", "Known"),
    IF(
        ISNUMBER('COMMATS-Percentages'!AB22),
        IF(
            'COMMATS-Percentages'!AB22 &lt; 0.6,
            "NotKnown",
            "Known"
        ),
        'COMMATS-Percentages'!AB22
    )
)</f>
        <v>Known</v>
      </c>
      <c r="AC22" s="31" t="str">
        <f>IF(
    ISERROR('COMMATS-Percentages'!AC22),
    CHOOSE(RANDBETWEEN(1, 2), "NotKnown", "Known"),
    IF(
        ISNUMBER('COMMATS-Percentages'!AC22),
        IF(
            'COMMATS-Percentages'!AC22 &lt; 0.6,
            "NotKnown",
            "Known"
        ),
        'COMMATS-Percentages'!AC22
    )
)</f>
        <v>Known</v>
      </c>
      <c r="AD22" s="31" t="str">
        <f>IF(
    ISERROR('COMMATS-Percentages'!AD22),
    CHOOSE(RANDBETWEEN(1, 2), "NotKnown", "Known"),
    IF(
        ISNUMBER('COMMATS-Percentages'!AD22),
        IF(
            'COMMATS-Percentages'!AD22 &lt; 0.6,
            "NotKnown",
            "Known"
        ),
        'COMMATS-Percentages'!AD22
    )
)</f>
        <v>NotKnown</v>
      </c>
      <c r="AE22" s="31" t="str">
        <f>IF(
    ISERROR('COMMATS-Percentages'!AE22),
    CHOOSE(RANDBETWEEN(1, 2), "NotKnown", "Known"),
    IF(
        ISNUMBER('COMMATS-Percentages'!AE22),
        IF(
            'COMMATS-Percentages'!AE22 &lt; 0.6,
            "NotKnown",
            "Known"
        ),
        'COMMATS-Percentages'!AE22
    )
)</f>
        <v>Known</v>
      </c>
      <c r="AF22" s="31" t="str">
        <f>IF(
    ISERROR('COMMATS-Percentages'!AF22),
    CHOOSE(RANDBETWEEN(1, 2), "NotKnown", "Known"),
    IF(
        ISNUMBER('COMMATS-Percentages'!AF22),
        IF(
            'COMMATS-Percentages'!AF22 &lt; 0.6,
            "NotKnown",
            "Known"
        ),
        'COMMATS-Percentages'!AF22
    )
)</f>
        <v>Known</v>
      </c>
      <c r="AG22" s="31" t="str">
        <f>IF(
    ISERROR('COMMATS-Percentages'!AG22),
    CHOOSE(RANDBETWEEN(1, 2), "NotKnown", "Known"),
    IF(
        ISNUMBER('COMMATS-Percentages'!AG22),
        IF(
            'COMMATS-Percentages'!AG22 &lt; 0.6,
            "NotKnown",
            "Known"
        ),
        'COMMATS-Percentages'!AG22
    )
)</f>
        <v>Known</v>
      </c>
      <c r="AH22" s="31" t="str">
        <f>IF(
    ISERROR('COMMATS-Percentages'!AH22),
    CHOOSE(RANDBETWEEN(1, 2), "NotKnown", "Known"),
    IF(
        ISNUMBER('COMMATS-Percentages'!AH22),
        IF(
            'COMMATS-Percentages'!AH22 &lt; 0.6,
            "NotKnown",
            "Known"
        ),
        'COMMATS-Percentages'!AH22
    )
)</f>
        <v>Known</v>
      </c>
      <c r="AI22" s="31" t="str">
        <f>IF(
    ISERROR('COMMATS-Percentages'!AI22),
    CHOOSE(RANDBETWEEN(1, 2), "NotKnown", "Known"),
    IF(
        ISNUMBER('COMMATS-Percentages'!AI22),
        IF(
            'COMMATS-Percentages'!AI22 &lt; 0.6,
            "NotKnown",
            "Known"
        ),
        'COMMATS-Percentages'!AI22
    )
)</f>
        <v>Known</v>
      </c>
      <c r="AJ22" s="31" t="str">
        <f>IF(
    ISERROR('COMMATS-Percentages'!AJ22),
    CHOOSE(RANDBETWEEN(1, 2), "NotKnown", "Known"),
    IF(
        ISNUMBER('COMMATS-Percentages'!AJ22),
        IF(
            'COMMATS-Percentages'!AJ22 &lt; 0.6,
            "NotKnown",
            "Known"
        ),
        'COMMATS-Percentages'!AJ22
    )
)</f>
        <v>Known</v>
      </c>
      <c r="AK22" s="31" t="str">
        <f>IF(
    ISERROR('COMMATS-Percentages'!AK22),
    CHOOSE(RANDBETWEEN(1, 2), "NotKnown", "Known"),
    IF(
        ISNUMBER('COMMATS-Percentages'!AK22),
        IF(
            'COMMATS-Percentages'!AK22 &lt; 0.6,
            "NotKnown",
            "Known"
        ),
        'COMMATS-Percentages'!AK22
    )
)</f>
        <v>Known</v>
      </c>
      <c r="AL22" s="31" t="str">
        <f>IF(
    ISERROR('COMMATS-Percentages'!AL22),
    CHOOSE(RANDBETWEEN(1, 2), "NotKnown", "Known"),
    IF(
        ISNUMBER('COMMATS-Percentages'!AL22),
        IF(
            'COMMATS-Percentages'!AL22 &lt; 0.6,
            "NotKnown",
            "Known"
        ),
        'COMMATS-Percentages'!AL22
    )
)</f>
        <v>Known</v>
      </c>
      <c r="AM22" s="31" t="str">
        <f>IF(
    ISERROR('COMMATS-Percentages'!AM22),
    CHOOSE(RANDBETWEEN(1, 2), "NotKnown", "Known"),
    IF(
        ISNUMBER('COMMATS-Percentages'!AM22),
        IF(
            'COMMATS-Percentages'!AM22 &lt; 0.6,
            "NotKnown",
            "Known"
        ),
        'COMMATS-Percentages'!AM22
    )
)</f>
        <v>Known</v>
      </c>
      <c r="AN22" s="31" t="str">
        <f>IF(
    ISERROR('COMMATS-Percentages'!AN22),
    CHOOSE(RANDBETWEEN(1, 2), "NotKnown", "Known"),
    IF(
        ISNUMBER('COMMATS-Percentages'!AN22),
        IF(
            'COMMATS-Percentages'!AN22 &lt; 0.6,
            "NotKnown",
            "Known"
        ),
        'COMMATS-Percentages'!AN22
    )
)</f>
        <v>Known</v>
      </c>
      <c r="AO22" s="31" t="str">
        <f>IF(
    ISERROR('COMMATS-Percentages'!AO22),
    CHOOSE(RANDBETWEEN(1, 2), "NotKnown", "Known"),
    IF(
        ISNUMBER('COMMATS-Percentages'!AO22),
        IF(
            'COMMATS-Percentages'!AO22 &lt; 0.6,
            "NotKnown",
            "Known"
        ),
        'COMMATS-Percentages'!AO22
    )
)</f>
        <v>Known</v>
      </c>
      <c r="AP22" s="31" t="str">
        <f>IF(
    ISERROR('COMMATS-Percentages'!AP22),
    CHOOSE(RANDBETWEEN(1, 2), "NotKnown", "Known"),
    IF(
        ISNUMBER('COMMATS-Percentages'!AP22),
        IF(
            'COMMATS-Percentages'!AP22 &lt; 0.6,
            "NotKnown",
            "Known"
        ),
        'COMMATS-Percentages'!AP22
    )
)</f>
        <v>Known</v>
      </c>
      <c r="AQ22" s="31" t="str">
        <f>IF(
    ISERROR('COMMATS-Percentages'!AQ22),
    CHOOSE(RANDBETWEEN(1, 2), "NotKnown", "Known"),
    IF(
        ISNUMBER('COMMATS-Percentages'!AQ22),
        IF(
            'COMMATS-Percentages'!AQ22 &lt; 0.6,
            "NotKnown",
            "Known"
        ),
        'COMMATS-Percentages'!AQ22
    )
)</f>
        <v>Known</v>
      </c>
      <c r="AR22" s="31" t="str">
        <f>IF(
    ISERROR('COMMATS-Percentages'!AR22),
    CHOOSE(RANDBETWEEN(1, 2), "NotKnown", "Known"),
    IF(
        ISNUMBER('COMMATS-Percentages'!AR22),
        IF(
            'COMMATS-Percentages'!AR22 &lt; 0.6,
            "NotKnown",
            "Known"
        ),
        'COMMATS-Percentages'!AR22
    )
)</f>
        <v>Known</v>
      </c>
      <c r="AS22" s="31" t="str">
        <f>IF(
    ISERROR('COMMATS-Percentages'!AS22),
    CHOOSE(RANDBETWEEN(1, 2), "NotKnown", "Known"),
    IF(
        ISNUMBER('COMMATS-Percentages'!AS22),
        IF(
            'COMMATS-Percentages'!AS22 &lt; 0.6,
            "NotKnown",
            "Known"
        ),
        'COMMATS-Percentages'!AS22
    )
)</f>
        <v>Known</v>
      </c>
      <c r="AT22" s="31" t="str">
        <f>IF(
    ISERROR('COMMATS-Percentages'!AT22),
    CHOOSE(RANDBETWEEN(1, 2), "NotKnown", "Known"),
    IF(
        ISNUMBER('COMMATS-Percentages'!AT22),
        IF(
            'COMMATS-Percentages'!AT22 &lt; 0.6,
            "NotKnown",
            "Known"
        ),
        'COMMATS-Percentages'!AT22
    )
)</f>
        <v>Known</v>
      </c>
      <c r="AU22" s="23"/>
    </row>
    <row r="23">
      <c r="A23" s="46" t="str">
        <f>IF(
    ISERROR('COMMATS-Percentages'!A23),
    CHOOSE(RANDBETWEEN(1, 2), "NotKnown", "Known"),
    IF(
        ISNUMBER('COMMATS-Percentages'!A23),
        IF(
            'COMMATS-Percentages'!A23 &lt; 0.6,
            "NotKnown",
            "Known"
        ),
        'COMMATS-Percentages'!A23
    )
)</f>
        <v>22CM-M</v>
      </c>
      <c r="B23" s="31" t="str">
        <f>IF(
    ISERROR('COMMATS-Percentages'!B23),
    CHOOSE(RANDBETWEEN(1, 2), "NotKnown", "Known"),
    IF(
        ISNUMBER('COMMATS-Percentages'!B23),
        IF(
            'COMMATS-Percentages'!B23 &lt; 0.6,
            "NotKnown",
            "Known"
        ),
        'COMMATS-Percentages'!B23
    )
)</f>
        <v>NotKnown</v>
      </c>
      <c r="C23" s="31" t="str">
        <f>IF(
    ISERROR('COMMATS-Percentages'!C23),
    CHOOSE(RANDBETWEEN(1, 2), "NotKnown", "Known"),
    IF(
        ISNUMBER('COMMATS-Percentages'!C23),
        IF(
            'COMMATS-Percentages'!C23 &lt; 0.6,
            "NotKnown",
            "Known"
        ),
        'COMMATS-Percentages'!C23
    )
)</f>
        <v>NotKnown</v>
      </c>
      <c r="D23" s="31" t="str">
        <f>IF(
    ISERROR('COMMATS-Percentages'!D23),
    CHOOSE(RANDBETWEEN(1, 2), "NotKnown", "Known"),
    IF(
        ISNUMBER('COMMATS-Percentages'!D23),
        IF(
            'COMMATS-Percentages'!D23 &lt; 0.6,
            "NotKnown",
            "Known"
        ),
        'COMMATS-Percentages'!D23
    )
)</f>
        <v>NotKnown</v>
      </c>
      <c r="E23" s="31" t="str">
        <f>IF(
    ISERROR('COMMATS-Percentages'!E23),
    CHOOSE(RANDBETWEEN(1, 2), "NotKnown", "Known"),
    IF(
        ISNUMBER('COMMATS-Percentages'!E23),
        IF(
            'COMMATS-Percentages'!E23 &lt; 0.6,
            "NotKnown",
            "Known"
        ),
        'COMMATS-Percentages'!E23
    )
)</f>
        <v>NotKnown</v>
      </c>
      <c r="F23" s="31" t="str">
        <f>IF(
    ISERROR('COMMATS-Percentages'!F23),
    CHOOSE(RANDBETWEEN(1, 2), "NotKnown", "Known"),
    IF(
        ISNUMBER('COMMATS-Percentages'!F23),
        IF(
            'COMMATS-Percentages'!F23 &lt; 0.6,
            "NotKnown",
            "Known"
        ),
        'COMMATS-Percentages'!F23
    )
)</f>
        <v>NotKnown</v>
      </c>
      <c r="G23" s="31" t="str">
        <f>IF(
    ISERROR('COMMATS-Percentages'!G23),
    CHOOSE(RANDBETWEEN(1, 2), "NotKnown", "Known"),
    IF(
        ISNUMBER('COMMATS-Percentages'!G23),
        IF(
            'COMMATS-Percentages'!G23 &lt; 0.6,
            "NotKnown",
            "Known"
        ),
        'COMMATS-Percentages'!G23
    )
)</f>
        <v>NotKnown</v>
      </c>
      <c r="H23" s="31" t="str">
        <f>IF(
    ISERROR('COMMATS-Percentages'!H23),
    CHOOSE(RANDBETWEEN(1, 2), "NotKnown", "Known"),
    IF(
        ISNUMBER('COMMATS-Percentages'!H23),
        IF(
            'COMMATS-Percentages'!H23 &lt; 0.6,
            "NotKnown",
            "Known"
        ),
        'COMMATS-Percentages'!H23
    )
)</f>
        <v>NotKnown</v>
      </c>
      <c r="I23" s="31" t="str">
        <f>IF(
    ISERROR('COMMATS-Percentages'!I23),
    CHOOSE(RANDBETWEEN(1, 2), "NotKnown", "Known"),
    IF(
        ISNUMBER('COMMATS-Percentages'!I23),
        IF(
            'COMMATS-Percentages'!I23 &lt; 0.6,
            "NotKnown",
            "Known"
        ),
        'COMMATS-Percentages'!I23
    )
)</f>
        <v>NotKnown</v>
      </c>
      <c r="J23" s="31" t="str">
        <f>IF(
    ISERROR('COMMATS-Percentages'!J23),
    CHOOSE(RANDBETWEEN(1, 2), "NotKnown", "Known"),
    IF(
        ISNUMBER('COMMATS-Percentages'!J23),
        IF(
            'COMMATS-Percentages'!J23 &lt; 0.6,
            "NotKnown",
            "Known"
        ),
        'COMMATS-Percentages'!J23
    )
)</f>
        <v>NotKnown</v>
      </c>
      <c r="K23" s="31" t="str">
        <f>IF(
    ISERROR('COMMATS-Percentages'!K23),
    CHOOSE(RANDBETWEEN(1, 2), "NotKnown", "Known"),
    IF(
        ISNUMBER('COMMATS-Percentages'!K23),
        IF(
            'COMMATS-Percentages'!K23 &lt; 0.6,
            "NotKnown",
            "Known"
        ),
        'COMMATS-Percentages'!K23
    )
)</f>
        <v>NotKnown</v>
      </c>
      <c r="L23" s="31" t="str">
        <f>IF(
    ISERROR('COMMATS-Percentages'!L23),
    CHOOSE(RANDBETWEEN(1, 2), "NotKnown", "Known"),
    IF(
        ISNUMBER('COMMATS-Percentages'!L23),
        IF(
            'COMMATS-Percentages'!L23 &lt; 0.6,
            "NotKnown",
            "Known"
        ),
        'COMMATS-Percentages'!L23
    )
)</f>
        <v>NotKnown</v>
      </c>
      <c r="M23" s="31" t="str">
        <f>IF(
    ISERROR('COMMATS-Percentages'!M23),
    CHOOSE(RANDBETWEEN(1, 2), "NotKnown", "Known"),
    IF(
        ISNUMBER('COMMATS-Percentages'!M23),
        IF(
            'COMMATS-Percentages'!M23 &lt; 0.6,
            "NotKnown",
            "Known"
        ),
        'COMMATS-Percentages'!M23
    )
)</f>
        <v>NotKnown</v>
      </c>
      <c r="N23" s="31" t="str">
        <f>IF(
    ISERROR('COMMATS-Percentages'!N23),
    CHOOSE(RANDBETWEEN(1, 2), "NotKnown", "Known"),
    IF(
        ISNUMBER('COMMATS-Percentages'!N23),
        IF(
            'COMMATS-Percentages'!N23 &lt; 0.6,
            "NotKnown",
            "Known"
        ),
        'COMMATS-Percentages'!N23
    )
)</f>
        <v>NotKnown</v>
      </c>
      <c r="O23" s="31" t="str">
        <f>IF(
    ISERROR('COMMATS-Percentages'!O23),
    CHOOSE(RANDBETWEEN(1, 2), "NotKnown", "Known"),
    IF(
        ISNUMBER('COMMATS-Percentages'!O23),
        IF(
            'COMMATS-Percentages'!O23 &lt; 0.6,
            "NotKnown",
            "Known"
        ),
        'COMMATS-Percentages'!O23
    )
)</f>
        <v>NotKnown</v>
      </c>
      <c r="P23" s="31" t="str">
        <f>IF(
    ISERROR('COMMATS-Percentages'!P23),
    CHOOSE(RANDBETWEEN(1, 2), "NotKnown", "Known"),
    IF(
        ISNUMBER('COMMATS-Percentages'!P23),
        IF(
            'COMMATS-Percentages'!P23 &lt; 0.6,
            "NotKnown",
            "Known"
        ),
        'COMMATS-Percentages'!P23
    )
)</f>
        <v>NotKnown</v>
      </c>
      <c r="Q23" s="31" t="str">
        <f>IF(
    ISERROR('COMMATS-Percentages'!Q23),
    CHOOSE(RANDBETWEEN(1, 2), "NotKnown", "Known"),
    IF(
        ISNUMBER('COMMATS-Percentages'!Q23),
        IF(
            'COMMATS-Percentages'!Q23 &lt; 0.6,
            "NotKnown",
            "Known"
        ),
        'COMMATS-Percentages'!Q23
    )
)</f>
        <v>NotKnown</v>
      </c>
      <c r="R23" s="31" t="str">
        <f>IF(
    ISERROR('COMMATS-Percentages'!R23),
    CHOOSE(RANDBETWEEN(1, 2), "NotKnown", "Known"),
    IF(
        ISNUMBER('COMMATS-Percentages'!R23),
        IF(
            'COMMATS-Percentages'!R23 &lt; 0.6,
            "NotKnown",
            "Known"
        ),
        'COMMATS-Percentages'!R23
    )
)</f>
        <v>NotKnown</v>
      </c>
      <c r="S23" s="31" t="str">
        <f>IF(
    ISERROR('COMMATS-Percentages'!S23),
    CHOOSE(RANDBETWEEN(1, 2), "NotKnown", "Known"),
    IF(
        ISNUMBER('COMMATS-Percentages'!S23),
        IF(
            'COMMATS-Percentages'!S23 &lt; 0.6,
            "NotKnown",
            "Known"
        ),
        'COMMATS-Percentages'!S23
    )
)</f>
        <v>NotKnown</v>
      </c>
      <c r="T23" s="31" t="str">
        <f>IF(
    ISERROR('COMMATS-Percentages'!T23),
    CHOOSE(RANDBETWEEN(1, 2), "NotKnown", "Known"),
    IF(
        ISNUMBER('COMMATS-Percentages'!T23),
        IF(
            'COMMATS-Percentages'!T23 &lt; 0.6,
            "NotKnown",
            "Known"
        ),
        'COMMATS-Percentages'!T23
    )
)</f>
        <v>NotKnown</v>
      </c>
      <c r="U23" s="31" t="str">
        <f>IF(
    ISERROR('COMMATS-Percentages'!U23),
    CHOOSE(RANDBETWEEN(1, 2), "NotKnown", "Known"),
    IF(
        ISNUMBER('COMMATS-Percentages'!U23),
        IF(
            'COMMATS-Percentages'!U23 &lt; 0.6,
            "NotKnown",
            "Known"
        ),
        'COMMATS-Percentages'!U23
    )
)</f>
        <v>NotKnown</v>
      </c>
      <c r="V23" s="31" t="str">
        <f>IF(
    ISERROR('COMMATS-Percentages'!V23),
    CHOOSE(RANDBETWEEN(1, 2), "NotKnown", "Known"),
    IF(
        ISNUMBER('COMMATS-Percentages'!V23),
        IF(
            'COMMATS-Percentages'!V23 &lt; 0.6,
            "NotKnown",
            "Known"
        ),
        'COMMATS-Percentages'!V23
    )
)</f>
        <v>NotKnown</v>
      </c>
      <c r="W23" s="31" t="str">
        <f>IF(
    ISERROR('COMMATS-Percentages'!W23),
    CHOOSE(RANDBETWEEN(1, 2), "NotKnown", "Known"),
    IF(
        ISNUMBER('COMMATS-Percentages'!W23),
        IF(
            'COMMATS-Percentages'!W23 &lt; 0.6,
            "NotKnown",
            "Known"
        ),
        'COMMATS-Percentages'!W23
    )
)</f>
        <v>NotKnown</v>
      </c>
      <c r="X23" s="31" t="str">
        <f>IF(
    ISERROR('COMMATS-Percentages'!X23),
    CHOOSE(RANDBETWEEN(1, 2), "NotKnown", "Known"),
    IF(
        ISNUMBER('COMMATS-Percentages'!X23),
        IF(
            'COMMATS-Percentages'!X23 &lt; 0.6,
            "NotKnown",
            "Known"
        ),
        'COMMATS-Percentages'!X23
    )
)</f>
        <v>NotKnown</v>
      </c>
      <c r="Y23" s="31" t="str">
        <f>IF(
    ISERROR('COMMATS-Percentages'!Y23),
    CHOOSE(RANDBETWEEN(1, 2), "NotKnown", "Known"),
    IF(
        ISNUMBER('COMMATS-Percentages'!Y23),
        IF(
            'COMMATS-Percentages'!Y23 &lt; 0.6,
            "NotKnown",
            "Known"
        ),
        'COMMATS-Percentages'!Y23
    )
)</f>
        <v>NotKnown</v>
      </c>
      <c r="Z23" s="31" t="str">
        <f>IF(
    ISERROR('COMMATS-Percentages'!Z23),
    CHOOSE(RANDBETWEEN(1, 2), "NotKnown", "Known"),
    IF(
        ISNUMBER('COMMATS-Percentages'!Z23),
        IF(
            'COMMATS-Percentages'!Z23 &lt; 0.6,
            "NotKnown",
            "Known"
        ),
        'COMMATS-Percentages'!Z23
    )
)</f>
        <v>NotKnown</v>
      </c>
      <c r="AA23" s="31" t="str">
        <f>IF(
    ISERROR('COMMATS-Percentages'!AA23),
    CHOOSE(RANDBETWEEN(1, 2), "NotKnown", "Known"),
    IF(
        ISNUMBER('COMMATS-Percentages'!AA23),
        IF(
            'COMMATS-Percentages'!AA23 &lt; 0.6,
            "NotKnown",
            "Known"
        ),
        'COMMATS-Percentages'!AA23
    )
)</f>
        <v>NotKnown</v>
      </c>
      <c r="AB23" s="31" t="str">
        <f>IF(
    ISERROR('COMMATS-Percentages'!AB23),
    CHOOSE(RANDBETWEEN(1, 2), "NotKnown", "Known"),
    IF(
        ISNUMBER('COMMATS-Percentages'!AB23),
        IF(
            'COMMATS-Percentages'!AB23 &lt; 0.6,
            "NotKnown",
            "Known"
        ),
        'COMMATS-Percentages'!AB23
    )
)</f>
        <v>NotKnown</v>
      </c>
      <c r="AC23" s="31" t="str">
        <f>IF(
    ISERROR('COMMATS-Percentages'!AC23),
    CHOOSE(RANDBETWEEN(1, 2), "NotKnown", "Known"),
    IF(
        ISNUMBER('COMMATS-Percentages'!AC23),
        IF(
            'COMMATS-Percentages'!AC23 &lt; 0.6,
            "NotKnown",
            "Known"
        ),
        'COMMATS-Percentages'!AC23
    )
)</f>
        <v>NotKnown</v>
      </c>
      <c r="AD23" s="31" t="str">
        <f>IF(
    ISERROR('COMMATS-Percentages'!AD23),
    CHOOSE(RANDBETWEEN(1, 2), "NotKnown", "Known"),
    IF(
        ISNUMBER('COMMATS-Percentages'!AD23),
        IF(
            'COMMATS-Percentages'!AD23 &lt; 0.6,
            "NotKnown",
            "Known"
        ),
        'COMMATS-Percentages'!AD23
    )
)</f>
        <v>NotKnown</v>
      </c>
      <c r="AE23" s="31" t="str">
        <f>IF(
    ISERROR('COMMATS-Percentages'!AE23),
    CHOOSE(RANDBETWEEN(1, 2), "NotKnown", "Known"),
    IF(
        ISNUMBER('COMMATS-Percentages'!AE23),
        IF(
            'COMMATS-Percentages'!AE23 &lt; 0.6,
            "NotKnown",
            "Known"
        ),
        'COMMATS-Percentages'!AE23
    )
)</f>
        <v>NotKnown</v>
      </c>
      <c r="AF23" s="31" t="str">
        <f>IF(
    ISERROR('COMMATS-Percentages'!AF23),
    CHOOSE(RANDBETWEEN(1, 2), "NotKnown", "Known"),
    IF(
        ISNUMBER('COMMATS-Percentages'!AF23),
        IF(
            'COMMATS-Percentages'!AF23 &lt; 0.6,
            "NotKnown",
            "Known"
        ),
        'COMMATS-Percentages'!AF23
    )
)</f>
        <v>NotKnown</v>
      </c>
      <c r="AG23" s="31" t="str">
        <f>IF(
    ISERROR('COMMATS-Percentages'!AG23),
    CHOOSE(RANDBETWEEN(1, 2), "NotKnown", "Known"),
    IF(
        ISNUMBER('COMMATS-Percentages'!AG23),
        IF(
            'COMMATS-Percentages'!AG23 &lt; 0.6,
            "NotKnown",
            "Known"
        ),
        'COMMATS-Percentages'!AG23
    )
)</f>
        <v>NotKnown</v>
      </c>
      <c r="AH23" s="31" t="str">
        <f>IF(
    ISERROR('COMMATS-Percentages'!AH23),
    CHOOSE(RANDBETWEEN(1, 2), "NotKnown", "Known"),
    IF(
        ISNUMBER('COMMATS-Percentages'!AH23),
        IF(
            'COMMATS-Percentages'!AH23 &lt; 0.6,
            "NotKnown",
            "Known"
        ),
        'COMMATS-Percentages'!AH23
    )
)</f>
        <v>NotKnown</v>
      </c>
      <c r="AI23" s="31" t="str">
        <f>IF(
    ISERROR('COMMATS-Percentages'!AI23),
    CHOOSE(RANDBETWEEN(1, 2), "NotKnown", "Known"),
    IF(
        ISNUMBER('COMMATS-Percentages'!AI23),
        IF(
            'COMMATS-Percentages'!AI23 &lt; 0.6,
            "NotKnown",
            "Known"
        ),
        'COMMATS-Percentages'!AI23
    )
)</f>
        <v>NotKnown</v>
      </c>
      <c r="AJ23" s="31" t="str">
        <f>IF(
    ISERROR('COMMATS-Percentages'!AJ23),
    CHOOSE(RANDBETWEEN(1, 2), "NotKnown", "Known"),
    IF(
        ISNUMBER('COMMATS-Percentages'!AJ23),
        IF(
            'COMMATS-Percentages'!AJ23 &lt; 0.6,
            "NotKnown",
            "Known"
        ),
        'COMMATS-Percentages'!AJ23
    )
)</f>
        <v>NotKnown</v>
      </c>
      <c r="AK23" s="31" t="str">
        <f>IF(
    ISERROR('COMMATS-Percentages'!AK23),
    CHOOSE(RANDBETWEEN(1, 2), "NotKnown", "Known"),
    IF(
        ISNUMBER('COMMATS-Percentages'!AK23),
        IF(
            'COMMATS-Percentages'!AK23 &lt; 0.6,
            "NotKnown",
            "Known"
        ),
        'COMMATS-Percentages'!AK23
    )
)</f>
        <v>NotKnown</v>
      </c>
      <c r="AL23" s="31" t="str">
        <f>IF(
    ISERROR('COMMATS-Percentages'!AL23),
    CHOOSE(RANDBETWEEN(1, 2), "NotKnown", "Known"),
    IF(
        ISNUMBER('COMMATS-Percentages'!AL23),
        IF(
            'COMMATS-Percentages'!AL23 &lt; 0.6,
            "NotKnown",
            "Known"
        ),
        'COMMATS-Percentages'!AL23
    )
)</f>
        <v>NotKnown</v>
      </c>
      <c r="AM23" s="31" t="str">
        <f>IF(
    ISERROR('COMMATS-Percentages'!AM23),
    CHOOSE(RANDBETWEEN(1, 2), "NotKnown", "Known"),
    IF(
        ISNUMBER('COMMATS-Percentages'!AM23),
        IF(
            'COMMATS-Percentages'!AM23 &lt; 0.6,
            "NotKnown",
            "Known"
        ),
        'COMMATS-Percentages'!AM23
    )
)</f>
        <v>NotKnown</v>
      </c>
      <c r="AN23" s="31" t="str">
        <f>IF(
    ISERROR('COMMATS-Percentages'!AN23),
    CHOOSE(RANDBETWEEN(1, 2), "NotKnown", "Known"),
    IF(
        ISNUMBER('COMMATS-Percentages'!AN23),
        IF(
            'COMMATS-Percentages'!AN23 &lt; 0.6,
            "NotKnown",
            "Known"
        ),
        'COMMATS-Percentages'!AN23
    )
)</f>
        <v>NotKnown</v>
      </c>
      <c r="AO23" s="31" t="str">
        <f>IF(
    ISERROR('COMMATS-Percentages'!AO23),
    CHOOSE(RANDBETWEEN(1, 2), "NotKnown", "Known"),
    IF(
        ISNUMBER('COMMATS-Percentages'!AO23),
        IF(
            'COMMATS-Percentages'!AO23 &lt; 0.6,
            "NotKnown",
            "Known"
        ),
        'COMMATS-Percentages'!AO23
    )
)</f>
        <v>NotKnown</v>
      </c>
      <c r="AP23" s="31" t="str">
        <f>IF(
    ISERROR('COMMATS-Percentages'!AP23),
    CHOOSE(RANDBETWEEN(1, 2), "NotKnown", "Known"),
    IF(
        ISNUMBER('COMMATS-Percentages'!AP23),
        IF(
            'COMMATS-Percentages'!AP23 &lt; 0.6,
            "NotKnown",
            "Known"
        ),
        'COMMATS-Percentages'!AP23
    )
)</f>
        <v>NotKnown</v>
      </c>
      <c r="AQ23" s="31" t="str">
        <f>IF(
    ISERROR('COMMATS-Percentages'!AQ23),
    CHOOSE(RANDBETWEEN(1, 2), "NotKnown", "Known"),
    IF(
        ISNUMBER('COMMATS-Percentages'!AQ23),
        IF(
            'COMMATS-Percentages'!AQ23 &lt; 0.6,
            "NotKnown",
            "Known"
        ),
        'COMMATS-Percentages'!AQ23
    )
)</f>
        <v>NotKnown</v>
      </c>
      <c r="AR23" s="31" t="str">
        <f>IF(
    ISERROR('COMMATS-Percentages'!AR23),
    CHOOSE(RANDBETWEEN(1, 2), "NotKnown", "Known"),
    IF(
        ISNUMBER('COMMATS-Percentages'!AR23),
        IF(
            'COMMATS-Percentages'!AR23 &lt; 0.6,
            "NotKnown",
            "Known"
        ),
        'COMMATS-Percentages'!AR23
    )
)</f>
        <v>NotKnown</v>
      </c>
      <c r="AS23" s="31" t="str">
        <f>IF(
    ISERROR('COMMATS-Percentages'!AS23),
    CHOOSE(RANDBETWEEN(1, 2), "NotKnown", "Known"),
    IF(
        ISNUMBER('COMMATS-Percentages'!AS23),
        IF(
            'COMMATS-Percentages'!AS23 &lt; 0.6,
            "NotKnown",
            "Known"
        ),
        'COMMATS-Percentages'!AS23
    )
)</f>
        <v>NotKnown</v>
      </c>
      <c r="AT23" s="31" t="str">
        <f>IF(
    ISERROR('COMMATS-Percentages'!AT23),
    CHOOSE(RANDBETWEEN(1, 2), "NotKnown", "Known"),
    IF(
        ISNUMBER('COMMATS-Percentages'!AT23),
        IF(
            'COMMATS-Percentages'!AT23 &lt; 0.6,
            "NotKnown",
            "Known"
        ),
        'COMMATS-Percentages'!AT23
    )
)</f>
        <v>NotKnown</v>
      </c>
      <c r="AU23" s="23"/>
    </row>
    <row r="24">
      <c r="A24" s="46" t="str">
        <f>IF(
    ISERROR('COMMATS-Percentages'!A24),
    CHOOSE(RANDBETWEEN(1, 2), "NotKnown", "Known"),
    IF(
        ISNUMBER('COMMATS-Percentages'!A24),
        IF(
            'COMMATS-Percentages'!A24 &lt; 0.6,
            "NotKnown",
            "Known"
        ),
        'COMMATS-Percentages'!A24
    )
)</f>
        <v>23CM-F</v>
      </c>
      <c r="B24" s="31" t="str">
        <f>IF(
    ISERROR('COMMATS-Percentages'!B24),
    CHOOSE(RANDBETWEEN(1, 2), "NotKnown", "Known"),
    IF(
        ISNUMBER('COMMATS-Percentages'!B24),
        IF(
            'COMMATS-Percentages'!B24 &lt; 0.6,
            "NotKnown",
            "Known"
        ),
        'COMMATS-Percentages'!B24
    )
)</f>
        <v>Known</v>
      </c>
      <c r="C24" s="31" t="str">
        <f>IF(
    ISERROR('COMMATS-Percentages'!C24),
    CHOOSE(RANDBETWEEN(1, 2), "NotKnown", "Known"),
    IF(
        ISNUMBER('COMMATS-Percentages'!C24),
        IF(
            'COMMATS-Percentages'!C24 &lt; 0.6,
            "NotKnown",
            "Known"
        ),
        'COMMATS-Percentages'!C24
    )
)</f>
        <v>Known</v>
      </c>
      <c r="D24" s="31" t="str">
        <f>IF(
    ISERROR('COMMATS-Percentages'!D24),
    CHOOSE(RANDBETWEEN(1, 2), "NotKnown", "Known"),
    IF(
        ISNUMBER('COMMATS-Percentages'!D24),
        IF(
            'COMMATS-Percentages'!D24 &lt; 0.6,
            "NotKnown",
            "Known"
        ),
        'COMMATS-Percentages'!D24
    )
)</f>
        <v>NotKnown</v>
      </c>
      <c r="E24" s="31" t="str">
        <f>IF(
    ISERROR('COMMATS-Percentages'!E24),
    CHOOSE(RANDBETWEEN(1, 2), "NotKnown", "Known"),
    IF(
        ISNUMBER('COMMATS-Percentages'!E24),
        IF(
            'COMMATS-Percentages'!E24 &lt; 0.6,
            "NotKnown",
            "Known"
        ),
        'COMMATS-Percentages'!E24
    )
)</f>
        <v>Known</v>
      </c>
      <c r="F24" s="31" t="str">
        <f>IF(
    ISERROR('COMMATS-Percentages'!F24),
    CHOOSE(RANDBETWEEN(1, 2), "NotKnown", "Known"),
    IF(
        ISNUMBER('COMMATS-Percentages'!F24),
        IF(
            'COMMATS-Percentages'!F24 &lt; 0.6,
            "NotKnown",
            "Known"
        ),
        'COMMATS-Percentages'!F24
    )
)</f>
        <v>Known</v>
      </c>
      <c r="G24" s="31" t="str">
        <f>IF(
    ISERROR('COMMATS-Percentages'!G24),
    CHOOSE(RANDBETWEEN(1, 2), "NotKnown", "Known"),
    IF(
        ISNUMBER('COMMATS-Percentages'!G24),
        IF(
            'COMMATS-Percentages'!G24 &lt; 0.6,
            "NotKnown",
            "Known"
        ),
        'COMMATS-Percentages'!G24
    )
)</f>
        <v>NotKnown</v>
      </c>
      <c r="H24" s="31" t="str">
        <f>IF(
    ISERROR('COMMATS-Percentages'!H24),
    CHOOSE(RANDBETWEEN(1, 2), "NotKnown", "Known"),
    IF(
        ISNUMBER('COMMATS-Percentages'!H24),
        IF(
            'COMMATS-Percentages'!H24 &lt; 0.6,
            "NotKnown",
            "Known"
        ),
        'COMMATS-Percentages'!H24
    )
)</f>
        <v>Known</v>
      </c>
      <c r="I24" s="31" t="str">
        <f>IF(
    ISERROR('COMMATS-Percentages'!I24),
    CHOOSE(RANDBETWEEN(1, 2), "NotKnown", "Known"),
    IF(
        ISNUMBER('COMMATS-Percentages'!I24),
        IF(
            'COMMATS-Percentages'!I24 &lt; 0.6,
            "NotKnown",
            "Known"
        ),
        'COMMATS-Percentages'!I24
    )
)</f>
        <v>Known</v>
      </c>
      <c r="J24" s="31" t="str">
        <f>IF(
    ISERROR('COMMATS-Percentages'!J24),
    CHOOSE(RANDBETWEEN(1, 2), "NotKnown", "Known"),
    IF(
        ISNUMBER('COMMATS-Percentages'!J24),
        IF(
            'COMMATS-Percentages'!J24 &lt; 0.6,
            "NotKnown",
            "Known"
        ),
        'COMMATS-Percentages'!J24
    )
)</f>
        <v>Known</v>
      </c>
      <c r="K24" s="31" t="str">
        <f>IF(
    ISERROR('COMMATS-Percentages'!K24),
    CHOOSE(RANDBETWEEN(1, 2), "NotKnown", "Known"),
    IF(
        ISNUMBER('COMMATS-Percentages'!K24),
        IF(
            'COMMATS-Percentages'!K24 &lt; 0.6,
            "NotKnown",
            "Known"
        ),
        'COMMATS-Percentages'!K24
    )
)</f>
        <v>NotKnown</v>
      </c>
      <c r="L24" s="31" t="str">
        <f>IF(
    ISERROR('COMMATS-Percentages'!L24),
    CHOOSE(RANDBETWEEN(1, 2), "NotKnown", "Known"),
    IF(
        ISNUMBER('COMMATS-Percentages'!L24),
        IF(
            'COMMATS-Percentages'!L24 &lt; 0.6,
            "NotKnown",
            "Known"
        ),
        'COMMATS-Percentages'!L24
    )
)</f>
        <v>Known</v>
      </c>
      <c r="M24" s="31" t="str">
        <f>IF(
    ISERROR('COMMATS-Percentages'!M24),
    CHOOSE(RANDBETWEEN(1, 2), "NotKnown", "Known"),
    IF(
        ISNUMBER('COMMATS-Percentages'!M24),
        IF(
            'COMMATS-Percentages'!M24 &lt; 0.6,
            "NotKnown",
            "Known"
        ),
        'COMMATS-Percentages'!M24
    )
)</f>
        <v>Known</v>
      </c>
      <c r="N24" s="31" t="str">
        <f>IF(
    ISERROR('COMMATS-Percentages'!N24),
    CHOOSE(RANDBETWEEN(1, 2), "NotKnown", "Known"),
    IF(
        ISNUMBER('COMMATS-Percentages'!N24),
        IF(
            'COMMATS-Percentages'!N24 &lt; 0.6,
            "NotKnown",
            "Known"
        ),
        'COMMATS-Percentages'!N24
    )
)</f>
        <v>Known</v>
      </c>
      <c r="O24" s="31" t="str">
        <f>IF(
    ISERROR('COMMATS-Percentages'!O24),
    CHOOSE(RANDBETWEEN(1, 2), "NotKnown", "Known"),
    IF(
        ISNUMBER('COMMATS-Percentages'!O24),
        IF(
            'COMMATS-Percentages'!O24 &lt; 0.6,
            "NotKnown",
            "Known"
        ),
        'COMMATS-Percentages'!O24
    )
)</f>
        <v>Known</v>
      </c>
      <c r="P24" s="31" t="str">
        <f>IF(
    ISERROR('COMMATS-Percentages'!P24),
    CHOOSE(RANDBETWEEN(1, 2), "NotKnown", "Known"),
    IF(
        ISNUMBER('COMMATS-Percentages'!P24),
        IF(
            'COMMATS-Percentages'!P24 &lt; 0.6,
            "NotKnown",
            "Known"
        ),
        'COMMATS-Percentages'!P24
    )
)</f>
        <v>Known</v>
      </c>
      <c r="Q24" s="31" t="str">
        <f>IF(
    ISERROR('COMMATS-Percentages'!Q24),
    CHOOSE(RANDBETWEEN(1, 2), "NotKnown", "Known"),
    IF(
        ISNUMBER('COMMATS-Percentages'!Q24),
        IF(
            'COMMATS-Percentages'!Q24 &lt; 0.6,
            "NotKnown",
            "Known"
        ),
        'COMMATS-Percentages'!Q24
    )
)</f>
        <v>NotKnown</v>
      </c>
      <c r="R24" s="31" t="str">
        <f>IF(
    ISERROR('COMMATS-Percentages'!R24),
    CHOOSE(RANDBETWEEN(1, 2), "NotKnown", "Known"),
    IF(
        ISNUMBER('COMMATS-Percentages'!R24),
        IF(
            'COMMATS-Percentages'!R24 &lt; 0.6,
            "NotKnown",
            "Known"
        ),
        'COMMATS-Percentages'!R24
    )
)</f>
        <v>NotKnown</v>
      </c>
      <c r="S24" s="31" t="str">
        <f>IF(
    ISERROR('COMMATS-Percentages'!S24),
    CHOOSE(RANDBETWEEN(1, 2), "NotKnown", "Known"),
    IF(
        ISNUMBER('COMMATS-Percentages'!S24),
        IF(
            'COMMATS-Percentages'!S24 &lt; 0.6,
            "NotKnown",
            "Known"
        ),
        'COMMATS-Percentages'!S24
    )
)</f>
        <v>NotKnown</v>
      </c>
      <c r="T24" s="31" t="str">
        <f>IF(
    ISERROR('COMMATS-Percentages'!T24),
    CHOOSE(RANDBETWEEN(1, 2), "NotKnown", "Known"),
    IF(
        ISNUMBER('COMMATS-Percentages'!T24),
        IF(
            'COMMATS-Percentages'!T24 &lt; 0.6,
            "NotKnown",
            "Known"
        ),
        'COMMATS-Percentages'!T24
    )
)</f>
        <v>Known</v>
      </c>
      <c r="U24" s="31" t="str">
        <f>IF(
    ISERROR('COMMATS-Percentages'!U24),
    CHOOSE(RANDBETWEEN(1, 2), "NotKnown", "Known"),
    IF(
        ISNUMBER('COMMATS-Percentages'!U24),
        IF(
            'COMMATS-Percentages'!U24 &lt; 0.6,
            "NotKnown",
            "Known"
        ),
        'COMMATS-Percentages'!U24
    )
)</f>
        <v>NotKnown</v>
      </c>
      <c r="V24" s="31" t="str">
        <f>IF(
    ISERROR('COMMATS-Percentages'!V24),
    CHOOSE(RANDBETWEEN(1, 2), "NotKnown", "Known"),
    IF(
        ISNUMBER('COMMATS-Percentages'!V24),
        IF(
            'COMMATS-Percentages'!V24 &lt; 0.6,
            "NotKnown",
            "Known"
        ),
        'COMMATS-Percentages'!V24
    )
)</f>
        <v>NotKnown</v>
      </c>
      <c r="W24" s="31" t="str">
        <f>IF(
    ISERROR('COMMATS-Percentages'!W24),
    CHOOSE(RANDBETWEEN(1, 2), "NotKnown", "Known"),
    IF(
        ISNUMBER('COMMATS-Percentages'!W24),
        IF(
            'COMMATS-Percentages'!W24 &lt; 0.6,
            "NotKnown",
            "Known"
        ),
        'COMMATS-Percentages'!W24
    )
)</f>
        <v>NotKnown</v>
      </c>
      <c r="X24" s="31" t="str">
        <f>IF(
    ISERROR('COMMATS-Percentages'!X24),
    CHOOSE(RANDBETWEEN(1, 2), "NotKnown", "Known"),
    IF(
        ISNUMBER('COMMATS-Percentages'!X24),
        IF(
            'COMMATS-Percentages'!X24 &lt; 0.6,
            "NotKnown",
            "Known"
        ),
        'COMMATS-Percentages'!X24
    )
)</f>
        <v>Known</v>
      </c>
      <c r="Y24" s="31" t="str">
        <f>IF(
    ISERROR('COMMATS-Percentages'!Y24),
    CHOOSE(RANDBETWEEN(1, 2), "NotKnown", "Known"),
    IF(
        ISNUMBER('COMMATS-Percentages'!Y24),
        IF(
            'COMMATS-Percentages'!Y24 &lt; 0.6,
            "NotKnown",
            "Known"
        ),
        'COMMATS-Percentages'!Y24
    )
)</f>
        <v>NotKnown</v>
      </c>
      <c r="Z24" s="31" t="str">
        <f>IF(
    ISERROR('COMMATS-Percentages'!Z24),
    CHOOSE(RANDBETWEEN(1, 2), "NotKnown", "Known"),
    IF(
        ISNUMBER('COMMATS-Percentages'!Z24),
        IF(
            'COMMATS-Percentages'!Z24 &lt; 0.6,
            "NotKnown",
            "Known"
        ),
        'COMMATS-Percentages'!Z24
    )
)</f>
        <v>NotKnown</v>
      </c>
      <c r="AA24" s="31" t="str">
        <f>IF(
    ISERROR('COMMATS-Percentages'!AA24),
    CHOOSE(RANDBETWEEN(1, 2), "NotKnown", "Known"),
    IF(
        ISNUMBER('COMMATS-Percentages'!AA24),
        IF(
            'COMMATS-Percentages'!AA24 &lt; 0.6,
            "NotKnown",
            "Known"
        ),
        'COMMATS-Percentages'!AA24
    )
)</f>
        <v>Known</v>
      </c>
      <c r="AB24" s="31" t="str">
        <f>IF(
    ISERROR('COMMATS-Percentages'!AB24),
    CHOOSE(RANDBETWEEN(1, 2), "NotKnown", "Known"),
    IF(
        ISNUMBER('COMMATS-Percentages'!AB24),
        IF(
            'COMMATS-Percentages'!AB24 &lt; 0.6,
            "NotKnown",
            "Known"
        ),
        'COMMATS-Percentages'!AB24
    )
)</f>
        <v>Known</v>
      </c>
      <c r="AC24" s="31" t="str">
        <f>IF(
    ISERROR('COMMATS-Percentages'!AC24),
    CHOOSE(RANDBETWEEN(1, 2), "NotKnown", "Known"),
    IF(
        ISNUMBER('COMMATS-Percentages'!AC24),
        IF(
            'COMMATS-Percentages'!AC24 &lt; 0.6,
            "NotKnown",
            "Known"
        ),
        'COMMATS-Percentages'!AC24
    )
)</f>
        <v>Known</v>
      </c>
      <c r="AD24" s="31" t="str">
        <f>IF(
    ISERROR('COMMATS-Percentages'!AD24),
    CHOOSE(RANDBETWEEN(1, 2), "NotKnown", "Known"),
    IF(
        ISNUMBER('COMMATS-Percentages'!AD24),
        IF(
            'COMMATS-Percentages'!AD24 &lt; 0.6,
            "NotKnown",
            "Known"
        ),
        'COMMATS-Percentages'!AD24
    )
)</f>
        <v>Known</v>
      </c>
      <c r="AE24" s="31" t="str">
        <f>IF(
    ISERROR('COMMATS-Percentages'!AE24),
    CHOOSE(RANDBETWEEN(1, 2), "NotKnown", "Known"),
    IF(
        ISNUMBER('COMMATS-Percentages'!AE24),
        IF(
            'COMMATS-Percentages'!AE24 &lt; 0.6,
            "NotKnown",
            "Known"
        ),
        'COMMATS-Percentages'!AE24
    )
)</f>
        <v>NotKnown</v>
      </c>
      <c r="AF24" s="31" t="str">
        <f>IF(
    ISERROR('COMMATS-Percentages'!AF24),
    CHOOSE(RANDBETWEEN(1, 2), "NotKnown", "Known"),
    IF(
        ISNUMBER('COMMATS-Percentages'!AF24),
        IF(
            'COMMATS-Percentages'!AF24 &lt; 0.6,
            "NotKnown",
            "Known"
        ),
        'COMMATS-Percentages'!AF24
    )
)</f>
        <v>NotKnown</v>
      </c>
      <c r="AG24" s="31" t="str">
        <f>IF(
    ISERROR('COMMATS-Percentages'!AG24),
    CHOOSE(RANDBETWEEN(1, 2), "NotKnown", "Known"),
    IF(
        ISNUMBER('COMMATS-Percentages'!AG24),
        IF(
            'COMMATS-Percentages'!AG24 &lt; 0.6,
            "NotKnown",
            "Known"
        ),
        'COMMATS-Percentages'!AG24
    )
)</f>
        <v>NotKnown</v>
      </c>
      <c r="AH24" s="31" t="str">
        <f>IF(
    ISERROR('COMMATS-Percentages'!AH24),
    CHOOSE(RANDBETWEEN(1, 2), "NotKnown", "Known"),
    IF(
        ISNUMBER('COMMATS-Percentages'!AH24),
        IF(
            'COMMATS-Percentages'!AH24 &lt; 0.6,
            "NotKnown",
            "Known"
        ),
        'COMMATS-Percentages'!AH24
    )
)</f>
        <v>NotKnown</v>
      </c>
      <c r="AI24" s="31" t="str">
        <f>IF(
    ISERROR('COMMATS-Percentages'!AI24),
    CHOOSE(RANDBETWEEN(1, 2), "NotKnown", "Known"),
    IF(
        ISNUMBER('COMMATS-Percentages'!AI24),
        IF(
            'COMMATS-Percentages'!AI24 &lt; 0.6,
            "NotKnown",
            "Known"
        ),
        'COMMATS-Percentages'!AI24
    )
)</f>
        <v>Known</v>
      </c>
      <c r="AJ24" s="31" t="str">
        <f>IF(
    ISERROR('COMMATS-Percentages'!AJ24),
    CHOOSE(RANDBETWEEN(1, 2), "NotKnown", "Known"),
    IF(
        ISNUMBER('COMMATS-Percentages'!AJ24),
        IF(
            'COMMATS-Percentages'!AJ24 &lt; 0.6,
            "NotKnown",
            "Known"
        ),
        'COMMATS-Percentages'!AJ24
    )
)</f>
        <v>NotKnown</v>
      </c>
      <c r="AK24" s="31" t="str">
        <f>IF(
    ISERROR('COMMATS-Percentages'!AK24),
    CHOOSE(RANDBETWEEN(1, 2), "NotKnown", "Known"),
    IF(
        ISNUMBER('COMMATS-Percentages'!AK24),
        IF(
            'COMMATS-Percentages'!AK24 &lt; 0.6,
            "NotKnown",
            "Known"
        ),
        'COMMATS-Percentages'!AK24
    )
)</f>
        <v>Known</v>
      </c>
      <c r="AL24" s="31" t="str">
        <f>IF(
    ISERROR('COMMATS-Percentages'!AL24),
    CHOOSE(RANDBETWEEN(1, 2), "NotKnown", "Known"),
    IF(
        ISNUMBER('COMMATS-Percentages'!AL24),
        IF(
            'COMMATS-Percentages'!AL24 &lt; 0.6,
            "NotKnown",
            "Known"
        ),
        'COMMATS-Percentages'!AL24
    )
)</f>
        <v>Known</v>
      </c>
      <c r="AM24" s="31" t="str">
        <f>IF(
    ISERROR('COMMATS-Percentages'!AM24),
    CHOOSE(RANDBETWEEN(1, 2), "NotKnown", "Known"),
    IF(
        ISNUMBER('COMMATS-Percentages'!AM24),
        IF(
            'COMMATS-Percentages'!AM24 &lt; 0.6,
            "NotKnown",
            "Known"
        ),
        'COMMATS-Percentages'!AM24
    )
)</f>
        <v>NotKnown</v>
      </c>
      <c r="AN24" s="31" t="str">
        <f>IF(
    ISERROR('COMMATS-Percentages'!AN24),
    CHOOSE(RANDBETWEEN(1, 2), "NotKnown", "Known"),
    IF(
        ISNUMBER('COMMATS-Percentages'!AN24),
        IF(
            'COMMATS-Percentages'!AN24 &lt; 0.6,
            "NotKnown",
            "Known"
        ),
        'COMMATS-Percentages'!AN24
    )
)</f>
        <v>NotKnown</v>
      </c>
      <c r="AO24" s="31" t="str">
        <f>IF(
    ISERROR('COMMATS-Percentages'!AO24),
    CHOOSE(RANDBETWEEN(1, 2), "NotKnown", "Known"),
    IF(
        ISNUMBER('COMMATS-Percentages'!AO24),
        IF(
            'COMMATS-Percentages'!AO24 &lt; 0.6,
            "NotKnown",
            "Known"
        ),
        'COMMATS-Percentages'!AO24
    )
)</f>
        <v>NotKnown</v>
      </c>
      <c r="AP24" s="31" t="str">
        <f>IF(
    ISERROR('COMMATS-Percentages'!AP24),
    CHOOSE(RANDBETWEEN(1, 2), "NotKnown", "Known"),
    IF(
        ISNUMBER('COMMATS-Percentages'!AP24),
        IF(
            'COMMATS-Percentages'!AP24 &lt; 0.6,
            "NotKnown",
            "Known"
        ),
        'COMMATS-Percentages'!AP24
    )
)</f>
        <v>NotKnown</v>
      </c>
      <c r="AQ24" s="31" t="str">
        <f>IF(
    ISERROR('COMMATS-Percentages'!AQ24),
    CHOOSE(RANDBETWEEN(1, 2), "NotKnown", "Known"),
    IF(
        ISNUMBER('COMMATS-Percentages'!AQ24),
        IF(
            'COMMATS-Percentages'!AQ24 &lt; 0.6,
            "NotKnown",
            "Known"
        ),
        'COMMATS-Percentages'!AQ24
    )
)</f>
        <v>NotKnown</v>
      </c>
      <c r="AR24" s="31" t="str">
        <f>IF(
    ISERROR('COMMATS-Percentages'!AR24),
    CHOOSE(RANDBETWEEN(1, 2), "NotKnown", "Known"),
    IF(
        ISNUMBER('COMMATS-Percentages'!AR24),
        IF(
            'COMMATS-Percentages'!AR24 &lt; 0.6,
            "NotKnown",
            "Known"
        ),
        'COMMATS-Percentages'!AR24
    )
)</f>
        <v>NotKnown</v>
      </c>
      <c r="AS24" s="31" t="str">
        <f>IF(
    ISERROR('COMMATS-Percentages'!AS24),
    CHOOSE(RANDBETWEEN(1, 2), "NotKnown", "Known"),
    IF(
        ISNUMBER('COMMATS-Percentages'!AS24),
        IF(
            'COMMATS-Percentages'!AS24 &lt; 0.6,
            "NotKnown",
            "Known"
        ),
        'COMMATS-Percentages'!AS24
    )
)</f>
        <v>NotKnown</v>
      </c>
      <c r="AT24" s="31" t="str">
        <f>IF(
    ISERROR('COMMATS-Percentages'!AT24),
    CHOOSE(RANDBETWEEN(1, 2), "NotKnown", "Known"),
    IF(
        ISNUMBER('COMMATS-Percentages'!AT24),
        IF(
            'COMMATS-Percentages'!AT24 &lt; 0.6,
            "NotKnown",
            "Known"
        ),
        'COMMATS-Percentages'!AT24
    )
)</f>
        <v>NotKnown</v>
      </c>
      <c r="AU24" s="23"/>
    </row>
    <row r="25">
      <c r="A25" s="46" t="str">
        <f>IF(
    ISERROR('COMMATS-Percentages'!A25),
    CHOOSE(RANDBETWEEN(1, 2), "NotKnown", "Known"),
    IF(
        ISNUMBER('COMMATS-Percentages'!A25),
        IF(
            'COMMATS-Percentages'!A25 &lt; 0.6,
            "NotKnown",
            "Known"
        ),
        'COMMATS-Percentages'!A25
    )
)</f>
        <v>24CM-M</v>
      </c>
      <c r="B25" s="31" t="str">
        <f>IF(
    ISERROR('COMMATS-Percentages'!B25),
    CHOOSE(RANDBETWEEN(1, 2), "NotKnown", "Known"),
    IF(
        ISNUMBER('COMMATS-Percentages'!B25),
        IF(
            'COMMATS-Percentages'!B25 &lt; 0.6,
            "NotKnown",
            "Known"
        ),
        'COMMATS-Percentages'!B25
    )
)</f>
        <v>NotKnown</v>
      </c>
      <c r="C25" s="31" t="str">
        <f>IF(
    ISERROR('COMMATS-Percentages'!C25),
    CHOOSE(RANDBETWEEN(1, 2), "NotKnown", "Known"),
    IF(
        ISNUMBER('COMMATS-Percentages'!C25),
        IF(
            'COMMATS-Percentages'!C25 &lt; 0.6,
            "NotKnown",
            "Known"
        ),
        'COMMATS-Percentages'!C25
    )
)</f>
        <v>Known</v>
      </c>
      <c r="D25" s="31" t="str">
        <f>IF(
    ISERROR('COMMATS-Percentages'!D25),
    CHOOSE(RANDBETWEEN(1, 2), "NotKnown", "Known"),
    IF(
        ISNUMBER('COMMATS-Percentages'!D25),
        IF(
            'COMMATS-Percentages'!D25 &lt; 0.6,
            "NotKnown",
            "Known"
        ),
        'COMMATS-Percentages'!D25
    )
)</f>
        <v>Known</v>
      </c>
      <c r="E25" s="31" t="str">
        <f>IF(
    ISERROR('COMMATS-Percentages'!E25),
    CHOOSE(RANDBETWEEN(1, 2), "NotKnown", "Known"),
    IF(
        ISNUMBER('COMMATS-Percentages'!E25),
        IF(
            'COMMATS-Percentages'!E25 &lt; 0.6,
            "NotKnown",
            "Known"
        ),
        'COMMATS-Percentages'!E25
    )
)</f>
        <v>NotKnown</v>
      </c>
      <c r="F25" s="31" t="str">
        <f>IF(
    ISERROR('COMMATS-Percentages'!F25),
    CHOOSE(RANDBETWEEN(1, 2), "NotKnown", "Known"),
    IF(
        ISNUMBER('COMMATS-Percentages'!F25),
        IF(
            'COMMATS-Percentages'!F25 &lt; 0.6,
            "NotKnown",
            "Known"
        ),
        'COMMATS-Percentages'!F25
    )
)</f>
        <v>NotKnown</v>
      </c>
      <c r="G25" s="31" t="str">
        <f>IF(
    ISERROR('COMMATS-Percentages'!G25),
    CHOOSE(RANDBETWEEN(1, 2), "NotKnown", "Known"),
    IF(
        ISNUMBER('COMMATS-Percentages'!G25),
        IF(
            'COMMATS-Percentages'!G25 &lt; 0.6,
            "NotKnown",
            "Known"
        ),
        'COMMATS-Percentages'!G25
    )
)</f>
        <v>NotKnown</v>
      </c>
      <c r="H25" s="31" t="str">
        <f>IF(
    ISERROR('COMMATS-Percentages'!H25),
    CHOOSE(RANDBETWEEN(1, 2), "NotKnown", "Known"),
    IF(
        ISNUMBER('COMMATS-Percentages'!H25),
        IF(
            'COMMATS-Percentages'!H25 &lt; 0.6,
            "NotKnown",
            "Known"
        ),
        'COMMATS-Percentages'!H25
    )
)</f>
        <v>NotKnown</v>
      </c>
      <c r="I25" s="31" t="str">
        <f>IF(
    ISERROR('COMMATS-Percentages'!I25),
    CHOOSE(RANDBETWEEN(1, 2), "NotKnown", "Known"),
    IF(
        ISNUMBER('COMMATS-Percentages'!I25),
        IF(
            'COMMATS-Percentages'!I25 &lt; 0.6,
            "NotKnown",
            "Known"
        ),
        'COMMATS-Percentages'!I25
    )
)</f>
        <v>NotKnown</v>
      </c>
      <c r="J25" s="31" t="str">
        <f>IF(
    ISERROR('COMMATS-Percentages'!J25),
    CHOOSE(RANDBETWEEN(1, 2), "NotKnown", "Known"),
    IF(
        ISNUMBER('COMMATS-Percentages'!J25),
        IF(
            'COMMATS-Percentages'!J25 &lt; 0.6,
            "NotKnown",
            "Known"
        ),
        'COMMATS-Percentages'!J25
    )
)</f>
        <v>NotKnown</v>
      </c>
      <c r="K25" s="31" t="str">
        <f>IF(
    ISERROR('COMMATS-Percentages'!K25),
    CHOOSE(RANDBETWEEN(1, 2), "NotKnown", "Known"),
    IF(
        ISNUMBER('COMMATS-Percentages'!K25),
        IF(
            'COMMATS-Percentages'!K25 &lt; 0.6,
            "NotKnown",
            "Known"
        ),
        'COMMATS-Percentages'!K25
    )
)</f>
        <v>NotKnown</v>
      </c>
      <c r="L25" s="31" t="str">
        <f>IF(
    ISERROR('COMMATS-Percentages'!L25),
    CHOOSE(RANDBETWEEN(1, 2), "NotKnown", "Known"),
    IF(
        ISNUMBER('COMMATS-Percentages'!L25),
        IF(
            'COMMATS-Percentages'!L25 &lt; 0.6,
            "NotKnown",
            "Known"
        ),
        'COMMATS-Percentages'!L25
    )
)</f>
        <v>NotKnown</v>
      </c>
      <c r="M25" s="31" t="str">
        <f>IF(
    ISERROR('COMMATS-Percentages'!M25),
    CHOOSE(RANDBETWEEN(1, 2), "NotKnown", "Known"),
    IF(
        ISNUMBER('COMMATS-Percentages'!M25),
        IF(
            'COMMATS-Percentages'!M25 &lt; 0.6,
            "NotKnown",
            "Known"
        ),
        'COMMATS-Percentages'!M25
    )
)</f>
        <v>NotKnown</v>
      </c>
      <c r="N25" s="31" t="str">
        <f>IF(
    ISERROR('COMMATS-Percentages'!N25),
    CHOOSE(RANDBETWEEN(1, 2), "NotKnown", "Known"),
    IF(
        ISNUMBER('COMMATS-Percentages'!N25),
        IF(
            'COMMATS-Percentages'!N25 &lt; 0.6,
            "NotKnown",
            "Known"
        ),
        'COMMATS-Percentages'!N25
    )
)</f>
        <v>NotKnown</v>
      </c>
      <c r="O25" s="31" t="str">
        <f>IF(
    ISERROR('COMMATS-Percentages'!O25),
    CHOOSE(RANDBETWEEN(1, 2), "NotKnown", "Known"),
    IF(
        ISNUMBER('COMMATS-Percentages'!O25),
        IF(
            'COMMATS-Percentages'!O25 &lt; 0.6,
            "NotKnown",
            "Known"
        ),
        'COMMATS-Percentages'!O25
    )
)</f>
        <v>NotKnown</v>
      </c>
      <c r="P25" s="31" t="str">
        <f>IF(
    ISERROR('COMMATS-Percentages'!P25),
    CHOOSE(RANDBETWEEN(1, 2), "NotKnown", "Known"),
    IF(
        ISNUMBER('COMMATS-Percentages'!P25),
        IF(
            'COMMATS-Percentages'!P25 &lt; 0.6,
            "NotKnown",
            "Known"
        ),
        'COMMATS-Percentages'!P25
    )
)</f>
        <v>NotKnown</v>
      </c>
      <c r="Q25" s="31" t="str">
        <f>IF(
    ISERROR('COMMATS-Percentages'!Q25),
    CHOOSE(RANDBETWEEN(1, 2), "NotKnown", "Known"),
    IF(
        ISNUMBER('COMMATS-Percentages'!Q25),
        IF(
            'COMMATS-Percentages'!Q25 &lt; 0.6,
            "NotKnown",
            "Known"
        ),
        'COMMATS-Percentages'!Q25
    )
)</f>
        <v>NotKnown</v>
      </c>
      <c r="R25" s="31" t="str">
        <f>IF(
    ISERROR('COMMATS-Percentages'!R25),
    CHOOSE(RANDBETWEEN(1, 2), "NotKnown", "Known"),
    IF(
        ISNUMBER('COMMATS-Percentages'!R25),
        IF(
            'COMMATS-Percentages'!R25 &lt; 0.6,
            "NotKnown",
            "Known"
        ),
        'COMMATS-Percentages'!R25
    )
)</f>
        <v>NotKnown</v>
      </c>
      <c r="S25" s="31" t="str">
        <f>IF(
    ISERROR('COMMATS-Percentages'!S25),
    CHOOSE(RANDBETWEEN(1, 2), "NotKnown", "Known"),
    IF(
        ISNUMBER('COMMATS-Percentages'!S25),
        IF(
            'COMMATS-Percentages'!S25 &lt; 0.6,
            "NotKnown",
            "Known"
        ),
        'COMMATS-Percentages'!S25
    )
)</f>
        <v>NotKnown</v>
      </c>
      <c r="T25" s="31" t="str">
        <f>IF(
    ISERROR('COMMATS-Percentages'!T25),
    CHOOSE(RANDBETWEEN(1, 2), "NotKnown", "Known"),
    IF(
        ISNUMBER('COMMATS-Percentages'!T25),
        IF(
            'COMMATS-Percentages'!T25 &lt; 0.6,
            "NotKnown",
            "Known"
        ),
        'COMMATS-Percentages'!T25
    )
)</f>
        <v>NotKnown</v>
      </c>
      <c r="U25" s="31" t="str">
        <f>IF(
    ISERROR('COMMATS-Percentages'!U25),
    CHOOSE(RANDBETWEEN(1, 2), "NotKnown", "Known"),
    IF(
        ISNUMBER('COMMATS-Percentages'!U25),
        IF(
            'COMMATS-Percentages'!U25 &lt; 0.6,
            "NotKnown",
            "Known"
        ),
        'COMMATS-Percentages'!U25
    )
)</f>
        <v>NotKnown</v>
      </c>
      <c r="V25" s="31" t="str">
        <f>IF(
    ISERROR('COMMATS-Percentages'!V25),
    CHOOSE(RANDBETWEEN(1, 2), "NotKnown", "Known"),
    IF(
        ISNUMBER('COMMATS-Percentages'!V25),
        IF(
            'COMMATS-Percentages'!V25 &lt; 0.6,
            "NotKnown",
            "Known"
        ),
        'COMMATS-Percentages'!V25
    )
)</f>
        <v>NotKnown</v>
      </c>
      <c r="W25" s="31" t="str">
        <f>IF(
    ISERROR('COMMATS-Percentages'!W25),
    CHOOSE(RANDBETWEEN(1, 2), "NotKnown", "Known"),
    IF(
        ISNUMBER('COMMATS-Percentages'!W25),
        IF(
            'COMMATS-Percentages'!W25 &lt; 0.6,
            "NotKnown",
            "Known"
        ),
        'COMMATS-Percentages'!W25
    )
)</f>
        <v>NotKnown</v>
      </c>
      <c r="X25" s="31" t="str">
        <f>IF(
    ISERROR('COMMATS-Percentages'!X25),
    CHOOSE(RANDBETWEEN(1, 2), "NotKnown", "Known"),
    IF(
        ISNUMBER('COMMATS-Percentages'!X25),
        IF(
            'COMMATS-Percentages'!X25 &lt; 0.6,
            "NotKnown",
            "Known"
        ),
        'COMMATS-Percentages'!X25
    )
)</f>
        <v>NotKnown</v>
      </c>
      <c r="Y25" s="31" t="str">
        <f>IF(
    ISERROR('COMMATS-Percentages'!Y25),
    CHOOSE(RANDBETWEEN(1, 2), "NotKnown", "Known"),
    IF(
        ISNUMBER('COMMATS-Percentages'!Y25),
        IF(
            'COMMATS-Percentages'!Y25 &lt; 0.6,
            "NotKnown",
            "Known"
        ),
        'COMMATS-Percentages'!Y25
    )
)</f>
        <v>NotKnown</v>
      </c>
      <c r="Z25" s="31" t="str">
        <f>IF(
    ISERROR('COMMATS-Percentages'!Z25),
    CHOOSE(RANDBETWEEN(1, 2), "NotKnown", "Known"),
    IF(
        ISNUMBER('COMMATS-Percentages'!Z25),
        IF(
            'COMMATS-Percentages'!Z25 &lt; 0.6,
            "NotKnown",
            "Known"
        ),
        'COMMATS-Percentages'!Z25
    )
)</f>
        <v>NotKnown</v>
      </c>
      <c r="AA25" s="31" t="str">
        <f>IF(
    ISERROR('COMMATS-Percentages'!AA25),
    CHOOSE(RANDBETWEEN(1, 2), "NotKnown", "Known"),
    IF(
        ISNUMBER('COMMATS-Percentages'!AA25),
        IF(
            'COMMATS-Percentages'!AA25 &lt; 0.6,
            "NotKnown",
            "Known"
        ),
        'COMMATS-Percentages'!AA25
    )
)</f>
        <v>NotKnown</v>
      </c>
      <c r="AB25" s="31" t="str">
        <f>IF(
    ISERROR('COMMATS-Percentages'!AB25),
    CHOOSE(RANDBETWEEN(1, 2), "NotKnown", "Known"),
    IF(
        ISNUMBER('COMMATS-Percentages'!AB25),
        IF(
            'COMMATS-Percentages'!AB25 &lt; 0.6,
            "NotKnown",
            "Known"
        ),
        'COMMATS-Percentages'!AB25
    )
)</f>
        <v>NotKnown</v>
      </c>
      <c r="AC25" s="31" t="str">
        <f>IF(
    ISERROR('COMMATS-Percentages'!AC25),
    CHOOSE(RANDBETWEEN(1, 2), "NotKnown", "Known"),
    IF(
        ISNUMBER('COMMATS-Percentages'!AC25),
        IF(
            'COMMATS-Percentages'!AC25 &lt; 0.6,
            "NotKnown",
            "Known"
        ),
        'COMMATS-Percentages'!AC25
    )
)</f>
        <v>NotKnown</v>
      </c>
      <c r="AD25" s="31" t="str">
        <f>IF(
    ISERROR('COMMATS-Percentages'!AD25),
    CHOOSE(RANDBETWEEN(1, 2), "NotKnown", "Known"),
    IF(
        ISNUMBER('COMMATS-Percentages'!AD25),
        IF(
            'COMMATS-Percentages'!AD25 &lt; 0.6,
            "NotKnown",
            "Known"
        ),
        'COMMATS-Percentages'!AD25
    )
)</f>
        <v>Known</v>
      </c>
      <c r="AE25" s="31" t="str">
        <f>IF(
    ISERROR('COMMATS-Percentages'!AE25),
    CHOOSE(RANDBETWEEN(1, 2), "NotKnown", "Known"),
    IF(
        ISNUMBER('COMMATS-Percentages'!AE25),
        IF(
            'COMMATS-Percentages'!AE25 &lt; 0.6,
            "NotKnown",
            "Known"
        ),
        'COMMATS-Percentages'!AE25
    )
)</f>
        <v>NotKnown</v>
      </c>
      <c r="AF25" s="31" t="str">
        <f>IF(
    ISERROR('COMMATS-Percentages'!AF25),
    CHOOSE(RANDBETWEEN(1, 2), "NotKnown", "Known"),
    IF(
        ISNUMBER('COMMATS-Percentages'!AF25),
        IF(
            'COMMATS-Percentages'!AF25 &lt; 0.6,
            "NotKnown",
            "Known"
        ),
        'COMMATS-Percentages'!AF25
    )
)</f>
        <v>NotKnown</v>
      </c>
      <c r="AG25" s="31" t="str">
        <f>IF(
    ISERROR('COMMATS-Percentages'!AG25),
    CHOOSE(RANDBETWEEN(1, 2), "NotKnown", "Known"),
    IF(
        ISNUMBER('COMMATS-Percentages'!AG25),
        IF(
            'COMMATS-Percentages'!AG25 &lt; 0.6,
            "NotKnown",
            "Known"
        ),
        'COMMATS-Percentages'!AG25
    )
)</f>
        <v>NotKnown</v>
      </c>
      <c r="AH25" s="31" t="str">
        <f>IF(
    ISERROR('COMMATS-Percentages'!AH25),
    CHOOSE(RANDBETWEEN(1, 2), "NotKnown", "Known"),
    IF(
        ISNUMBER('COMMATS-Percentages'!AH25),
        IF(
            'COMMATS-Percentages'!AH25 &lt; 0.6,
            "NotKnown",
            "Known"
        ),
        'COMMATS-Percentages'!AH25
    )
)</f>
        <v>NotKnown</v>
      </c>
      <c r="AI25" s="31" t="str">
        <f>IF(
    ISERROR('COMMATS-Percentages'!AI25),
    CHOOSE(RANDBETWEEN(1, 2), "NotKnown", "Known"),
    IF(
        ISNUMBER('COMMATS-Percentages'!AI25),
        IF(
            'COMMATS-Percentages'!AI25 &lt; 0.6,
            "NotKnown",
            "Known"
        ),
        'COMMATS-Percentages'!AI25
    )
)</f>
        <v>NotKnown</v>
      </c>
      <c r="AJ25" s="31" t="str">
        <f>IF(
    ISERROR('COMMATS-Percentages'!AJ25),
    CHOOSE(RANDBETWEEN(1, 2), "NotKnown", "Known"),
    IF(
        ISNUMBER('COMMATS-Percentages'!AJ25),
        IF(
            'COMMATS-Percentages'!AJ25 &lt; 0.6,
            "NotKnown",
            "Known"
        ),
        'COMMATS-Percentages'!AJ25
    )
)</f>
        <v>NotKnown</v>
      </c>
      <c r="AK25" s="31" t="str">
        <f>IF(
    ISERROR('COMMATS-Percentages'!AK25),
    CHOOSE(RANDBETWEEN(1, 2), "NotKnown", "Known"),
    IF(
        ISNUMBER('COMMATS-Percentages'!AK25),
        IF(
            'COMMATS-Percentages'!AK25 &lt; 0.6,
            "NotKnown",
            "Known"
        ),
        'COMMATS-Percentages'!AK25
    )
)</f>
        <v>NotKnown</v>
      </c>
      <c r="AL25" s="31" t="str">
        <f>IF(
    ISERROR('COMMATS-Percentages'!AL25),
    CHOOSE(RANDBETWEEN(1, 2), "NotKnown", "Known"),
    IF(
        ISNUMBER('COMMATS-Percentages'!AL25),
        IF(
            'COMMATS-Percentages'!AL25 &lt; 0.6,
            "NotKnown",
            "Known"
        ),
        'COMMATS-Percentages'!AL25
    )
)</f>
        <v>NotKnown</v>
      </c>
      <c r="AM25" s="31" t="str">
        <f>IF(
    ISERROR('COMMATS-Percentages'!AM25),
    CHOOSE(RANDBETWEEN(1, 2), "NotKnown", "Known"),
    IF(
        ISNUMBER('COMMATS-Percentages'!AM25),
        IF(
            'COMMATS-Percentages'!AM25 &lt; 0.6,
            "NotKnown",
            "Known"
        ),
        'COMMATS-Percentages'!AM25
    )
)</f>
        <v>NotKnown</v>
      </c>
      <c r="AN25" s="31" t="str">
        <f>IF(
    ISERROR('COMMATS-Percentages'!AN25),
    CHOOSE(RANDBETWEEN(1, 2), "NotKnown", "Known"),
    IF(
        ISNUMBER('COMMATS-Percentages'!AN25),
        IF(
            'COMMATS-Percentages'!AN25 &lt; 0.6,
            "NotKnown",
            "Known"
        ),
        'COMMATS-Percentages'!AN25
    )
)</f>
        <v>NotKnown</v>
      </c>
      <c r="AO25" s="31" t="str">
        <f>IF(
    ISERROR('COMMATS-Percentages'!AO25),
    CHOOSE(RANDBETWEEN(1, 2), "NotKnown", "Known"),
    IF(
        ISNUMBER('COMMATS-Percentages'!AO25),
        IF(
            'COMMATS-Percentages'!AO25 &lt; 0.6,
            "NotKnown",
            "Known"
        ),
        'COMMATS-Percentages'!AO25
    )
)</f>
        <v>NotKnown</v>
      </c>
      <c r="AP25" s="31" t="str">
        <f>IF(
    ISERROR('COMMATS-Percentages'!AP25),
    CHOOSE(RANDBETWEEN(1, 2), "NotKnown", "Known"),
    IF(
        ISNUMBER('COMMATS-Percentages'!AP25),
        IF(
            'COMMATS-Percentages'!AP25 &lt; 0.6,
            "NotKnown",
            "Known"
        ),
        'COMMATS-Percentages'!AP25
    )
)</f>
        <v>NotKnown</v>
      </c>
      <c r="AQ25" s="31" t="str">
        <f>IF(
    ISERROR('COMMATS-Percentages'!AQ25),
    CHOOSE(RANDBETWEEN(1, 2), "NotKnown", "Known"),
    IF(
        ISNUMBER('COMMATS-Percentages'!AQ25),
        IF(
            'COMMATS-Percentages'!AQ25 &lt; 0.6,
            "NotKnown",
            "Known"
        ),
        'COMMATS-Percentages'!AQ25
    )
)</f>
        <v>NotKnown</v>
      </c>
      <c r="AR25" s="31" t="str">
        <f>IF(
    ISERROR('COMMATS-Percentages'!AR25),
    CHOOSE(RANDBETWEEN(1, 2), "NotKnown", "Known"),
    IF(
        ISNUMBER('COMMATS-Percentages'!AR25),
        IF(
            'COMMATS-Percentages'!AR25 &lt; 0.6,
            "NotKnown",
            "Known"
        ),
        'COMMATS-Percentages'!AR25
    )
)</f>
        <v>NotKnown</v>
      </c>
      <c r="AS25" s="31" t="str">
        <f>IF(
    ISERROR('COMMATS-Percentages'!AS25),
    CHOOSE(RANDBETWEEN(1, 2), "NotKnown", "Known"),
    IF(
        ISNUMBER('COMMATS-Percentages'!AS25),
        IF(
            'COMMATS-Percentages'!AS25 &lt; 0.6,
            "NotKnown",
            "Known"
        ),
        'COMMATS-Percentages'!AS25
    )
)</f>
        <v>NotKnown</v>
      </c>
      <c r="AT25" s="31" t="str">
        <f>IF(
    ISERROR('COMMATS-Percentages'!AT25),
    CHOOSE(RANDBETWEEN(1, 2), "NotKnown", "Known"),
    IF(
        ISNUMBER('COMMATS-Percentages'!AT25),
        IF(
            'COMMATS-Percentages'!AT25 &lt; 0.6,
            "NotKnown",
            "Known"
        ),
        'COMMATS-Percentages'!AT25
    )
)</f>
        <v>NotKnown</v>
      </c>
      <c r="AU25" s="23"/>
    </row>
    <row r="26">
      <c r="A26" s="46" t="str">
        <f>IF(
    ISERROR('COMMATS-Percentages'!A26),
    CHOOSE(RANDBETWEEN(1, 2), "NotKnown", "Known"),
    IF(
        ISNUMBER('COMMATS-Percentages'!A26),
        IF(
            'COMMATS-Percentages'!A26 &lt; 0.6,
            "NotKnown",
            "Known"
        ),
        'COMMATS-Percentages'!A26
    )
)</f>
        <v>25CM-F</v>
      </c>
      <c r="B26" s="31" t="str">
        <f>IF(
    ISERROR('COMMATS-Percentages'!B26),
    CHOOSE(RANDBETWEEN(1, 2), "NotKnown", "Known"),
    IF(
        ISNUMBER('COMMATS-Percentages'!B26),
        IF(
            'COMMATS-Percentages'!B26 &lt; 0.6,
            "NotKnown",
            "Known"
        ),
        'COMMATS-Percentages'!B26
    )
)</f>
        <v>Known</v>
      </c>
      <c r="C26" s="31" t="str">
        <f>IF(
    ISERROR('COMMATS-Percentages'!C26),
    CHOOSE(RANDBETWEEN(1, 2), "NotKnown", "Known"),
    IF(
        ISNUMBER('COMMATS-Percentages'!C26),
        IF(
            'COMMATS-Percentages'!C26 &lt; 0.6,
            "NotKnown",
            "Known"
        ),
        'COMMATS-Percentages'!C26
    )
)</f>
        <v>Known</v>
      </c>
      <c r="D26" s="31" t="str">
        <f>IF(
    ISERROR('COMMATS-Percentages'!D26),
    CHOOSE(RANDBETWEEN(1, 2), "NotKnown", "Known"),
    IF(
        ISNUMBER('COMMATS-Percentages'!D26),
        IF(
            'COMMATS-Percentages'!D26 &lt; 0.6,
            "NotKnown",
            "Known"
        ),
        'COMMATS-Percentages'!D26
    )
)</f>
        <v>Known</v>
      </c>
      <c r="E26" s="31" t="str">
        <f>IF(
    ISERROR('COMMATS-Percentages'!E26),
    CHOOSE(RANDBETWEEN(1, 2), "NotKnown", "Known"),
    IF(
        ISNUMBER('COMMATS-Percentages'!E26),
        IF(
            'COMMATS-Percentages'!E26 &lt; 0.6,
            "NotKnown",
            "Known"
        ),
        'COMMATS-Percentages'!E26
    )
)</f>
        <v>Known</v>
      </c>
      <c r="F26" s="31" t="str">
        <f>IF(
    ISERROR('COMMATS-Percentages'!F26),
    CHOOSE(RANDBETWEEN(1, 2), "NotKnown", "Known"),
    IF(
        ISNUMBER('COMMATS-Percentages'!F26),
        IF(
            'COMMATS-Percentages'!F26 &lt; 0.6,
            "NotKnown",
            "Known"
        ),
        'COMMATS-Percentages'!F26
    )
)</f>
        <v>Known</v>
      </c>
      <c r="G26" s="31" t="str">
        <f>IF(
    ISERROR('COMMATS-Percentages'!G26),
    CHOOSE(RANDBETWEEN(1, 2), "NotKnown", "Known"),
    IF(
        ISNUMBER('COMMATS-Percentages'!G26),
        IF(
            'COMMATS-Percentages'!G26 &lt; 0.6,
            "NotKnown",
            "Known"
        ),
        'COMMATS-Percentages'!G26
    )
)</f>
        <v>Known</v>
      </c>
      <c r="H26" s="31" t="str">
        <f>IF(
    ISERROR('COMMATS-Percentages'!H26),
    CHOOSE(RANDBETWEEN(1, 2), "NotKnown", "Known"),
    IF(
        ISNUMBER('COMMATS-Percentages'!H26),
        IF(
            'COMMATS-Percentages'!H26 &lt; 0.6,
            "NotKnown",
            "Known"
        ),
        'COMMATS-Percentages'!H26
    )
)</f>
        <v>Known</v>
      </c>
      <c r="I26" s="31" t="str">
        <f>IF(
    ISERROR('COMMATS-Percentages'!I26),
    CHOOSE(RANDBETWEEN(1, 2), "NotKnown", "Known"),
    IF(
        ISNUMBER('COMMATS-Percentages'!I26),
        IF(
            'COMMATS-Percentages'!I26 &lt; 0.6,
            "NotKnown",
            "Known"
        ),
        'COMMATS-Percentages'!I26
    )
)</f>
        <v>Known</v>
      </c>
      <c r="J26" s="31" t="str">
        <f>IF(
    ISERROR('COMMATS-Percentages'!J26),
    CHOOSE(RANDBETWEEN(1, 2), "NotKnown", "Known"),
    IF(
        ISNUMBER('COMMATS-Percentages'!J26),
        IF(
            'COMMATS-Percentages'!J26 &lt; 0.6,
            "NotKnown",
            "Known"
        ),
        'COMMATS-Percentages'!J26
    )
)</f>
        <v>Known</v>
      </c>
      <c r="K26" s="31" t="str">
        <f>IF(
    ISERROR('COMMATS-Percentages'!K26),
    CHOOSE(RANDBETWEEN(1, 2), "NotKnown", "Known"),
    IF(
        ISNUMBER('COMMATS-Percentages'!K26),
        IF(
            'COMMATS-Percentages'!K26 &lt; 0.6,
            "NotKnown",
            "Known"
        ),
        'COMMATS-Percentages'!K26
    )
)</f>
        <v>NotKnown</v>
      </c>
      <c r="L26" s="31" t="str">
        <f>IF(
    ISERROR('COMMATS-Percentages'!L26),
    CHOOSE(RANDBETWEEN(1, 2), "NotKnown", "Known"),
    IF(
        ISNUMBER('COMMATS-Percentages'!L26),
        IF(
            'COMMATS-Percentages'!L26 &lt; 0.6,
            "NotKnown",
            "Known"
        ),
        'COMMATS-Percentages'!L26
    )
)</f>
        <v>Known</v>
      </c>
      <c r="M26" s="31" t="str">
        <f>IF(
    ISERROR('COMMATS-Percentages'!M26),
    CHOOSE(RANDBETWEEN(1, 2), "NotKnown", "Known"),
    IF(
        ISNUMBER('COMMATS-Percentages'!M26),
        IF(
            'COMMATS-Percentages'!M26 &lt; 0.6,
            "NotKnown",
            "Known"
        ),
        'COMMATS-Percentages'!M26
    )
)</f>
        <v>NotKnown</v>
      </c>
      <c r="N26" s="31" t="str">
        <f>IF(
    ISERROR('COMMATS-Percentages'!N26),
    CHOOSE(RANDBETWEEN(1, 2), "NotKnown", "Known"),
    IF(
        ISNUMBER('COMMATS-Percentages'!N26),
        IF(
            'COMMATS-Percentages'!N26 &lt; 0.6,
            "NotKnown",
            "Known"
        ),
        'COMMATS-Percentages'!N26
    )
)</f>
        <v>Known</v>
      </c>
      <c r="O26" s="31" t="str">
        <f>IF(
    ISERROR('COMMATS-Percentages'!O26),
    CHOOSE(RANDBETWEEN(1, 2), "NotKnown", "Known"),
    IF(
        ISNUMBER('COMMATS-Percentages'!O26),
        IF(
            'COMMATS-Percentages'!O26 &lt; 0.6,
            "NotKnown",
            "Known"
        ),
        'COMMATS-Percentages'!O26
    )
)</f>
        <v>NotKnown</v>
      </c>
      <c r="P26" s="31" t="str">
        <f>IF(
    ISERROR('COMMATS-Percentages'!P26),
    CHOOSE(RANDBETWEEN(1, 2), "NotKnown", "Known"),
    IF(
        ISNUMBER('COMMATS-Percentages'!P26),
        IF(
            'COMMATS-Percentages'!P26 &lt; 0.6,
            "NotKnown",
            "Known"
        ),
        'COMMATS-Percentages'!P26
    )
)</f>
        <v>Known</v>
      </c>
      <c r="Q26" s="31" t="str">
        <f>IF(
    ISERROR('COMMATS-Percentages'!Q26),
    CHOOSE(RANDBETWEEN(1, 2), "NotKnown", "Known"),
    IF(
        ISNUMBER('COMMATS-Percentages'!Q26),
        IF(
            'COMMATS-Percentages'!Q26 &lt; 0.6,
            "NotKnown",
            "Known"
        ),
        'COMMATS-Percentages'!Q26
    )
)</f>
        <v>NotKnown</v>
      </c>
      <c r="R26" s="31" t="str">
        <f>IF(
    ISERROR('COMMATS-Percentages'!R26),
    CHOOSE(RANDBETWEEN(1, 2), "NotKnown", "Known"),
    IF(
        ISNUMBER('COMMATS-Percentages'!R26),
        IF(
            'COMMATS-Percentages'!R26 &lt; 0.6,
            "NotKnown",
            "Known"
        ),
        'COMMATS-Percentages'!R26
    )
)</f>
        <v>NotKnown</v>
      </c>
      <c r="S26" s="31" t="str">
        <f>IF(
    ISERROR('COMMATS-Percentages'!S26),
    CHOOSE(RANDBETWEEN(1, 2), "NotKnown", "Known"),
    IF(
        ISNUMBER('COMMATS-Percentages'!S26),
        IF(
            'COMMATS-Percentages'!S26 &lt; 0.6,
            "NotKnown",
            "Known"
        ),
        'COMMATS-Percentages'!S26
    )
)</f>
        <v>NotKnown</v>
      </c>
      <c r="T26" s="31" t="str">
        <f>IF(
    ISERROR('COMMATS-Percentages'!T26),
    CHOOSE(RANDBETWEEN(1, 2), "NotKnown", "Known"),
    IF(
        ISNUMBER('COMMATS-Percentages'!T26),
        IF(
            'COMMATS-Percentages'!T26 &lt; 0.6,
            "NotKnown",
            "Known"
        ),
        'COMMATS-Percentages'!T26
    )
)</f>
        <v>NotKnown</v>
      </c>
      <c r="U26" s="31" t="str">
        <f>IF(
    ISERROR('COMMATS-Percentages'!U26),
    CHOOSE(RANDBETWEEN(1, 2), "NotKnown", "Known"),
    IF(
        ISNUMBER('COMMATS-Percentages'!U26),
        IF(
            'COMMATS-Percentages'!U26 &lt; 0.6,
            "NotKnown",
            "Known"
        ),
        'COMMATS-Percentages'!U26
    )
)</f>
        <v>NotKnown</v>
      </c>
      <c r="V26" s="31" t="str">
        <f>IF(
    ISERROR('COMMATS-Percentages'!V26),
    CHOOSE(RANDBETWEEN(1, 2), "NotKnown", "Known"),
    IF(
        ISNUMBER('COMMATS-Percentages'!V26),
        IF(
            'COMMATS-Percentages'!V26 &lt; 0.6,
            "NotKnown",
            "Known"
        ),
        'COMMATS-Percentages'!V26
    )
)</f>
        <v>NotKnown</v>
      </c>
      <c r="W26" s="31" t="str">
        <f>IF(
    ISERROR('COMMATS-Percentages'!W26),
    CHOOSE(RANDBETWEEN(1, 2), "NotKnown", "Known"),
    IF(
        ISNUMBER('COMMATS-Percentages'!W26),
        IF(
            'COMMATS-Percentages'!W26 &lt; 0.6,
            "NotKnown",
            "Known"
        ),
        'COMMATS-Percentages'!W26
    )
)</f>
        <v>NotKnown</v>
      </c>
      <c r="X26" s="31" t="str">
        <f>IF(
    ISERROR('COMMATS-Percentages'!X26),
    CHOOSE(RANDBETWEEN(1, 2), "NotKnown", "Known"),
    IF(
        ISNUMBER('COMMATS-Percentages'!X26),
        IF(
            'COMMATS-Percentages'!X26 &lt; 0.6,
            "NotKnown",
            "Known"
        ),
        'COMMATS-Percentages'!X26
    )
)</f>
        <v>NotKnown</v>
      </c>
      <c r="Y26" s="31" t="str">
        <f>IF(
    ISERROR('COMMATS-Percentages'!Y26),
    CHOOSE(RANDBETWEEN(1, 2), "NotKnown", "Known"),
    IF(
        ISNUMBER('COMMATS-Percentages'!Y26),
        IF(
            'COMMATS-Percentages'!Y26 &lt; 0.6,
            "NotKnown",
            "Known"
        ),
        'COMMATS-Percentages'!Y26
    )
)</f>
        <v>NotKnown</v>
      </c>
      <c r="Z26" s="31" t="str">
        <f>IF(
    ISERROR('COMMATS-Percentages'!Z26),
    CHOOSE(RANDBETWEEN(1, 2), "NotKnown", "Known"),
    IF(
        ISNUMBER('COMMATS-Percentages'!Z26),
        IF(
            'COMMATS-Percentages'!Z26 &lt; 0.6,
            "NotKnown",
            "Known"
        ),
        'COMMATS-Percentages'!Z26
    )
)</f>
        <v>NotKnown</v>
      </c>
      <c r="AA26" s="31" t="str">
        <f>IF(
    ISERROR('COMMATS-Percentages'!AA26),
    CHOOSE(RANDBETWEEN(1, 2), "NotKnown", "Known"),
    IF(
        ISNUMBER('COMMATS-Percentages'!AA26),
        IF(
            'COMMATS-Percentages'!AA26 &lt; 0.6,
            "NotKnown",
            "Known"
        ),
        'COMMATS-Percentages'!AA26
    )
)</f>
        <v>NotKnown</v>
      </c>
      <c r="AB26" s="31" t="str">
        <f>IF(
    ISERROR('COMMATS-Percentages'!AB26),
    CHOOSE(RANDBETWEEN(1, 2), "NotKnown", "Known"),
    IF(
        ISNUMBER('COMMATS-Percentages'!AB26),
        IF(
            'COMMATS-Percentages'!AB26 &lt; 0.6,
            "NotKnown",
            "Known"
        ),
        'COMMATS-Percentages'!AB26
    )
)</f>
        <v>NotKnown</v>
      </c>
      <c r="AC26" s="31" t="str">
        <f>IF(
    ISERROR('COMMATS-Percentages'!AC26),
    CHOOSE(RANDBETWEEN(1, 2), "NotKnown", "Known"),
    IF(
        ISNUMBER('COMMATS-Percentages'!AC26),
        IF(
            'COMMATS-Percentages'!AC26 &lt; 0.6,
            "NotKnown",
            "Known"
        ),
        'COMMATS-Percentages'!AC26
    )
)</f>
        <v>Known</v>
      </c>
      <c r="AD26" s="31" t="str">
        <f>IF(
    ISERROR('COMMATS-Percentages'!AD26),
    CHOOSE(RANDBETWEEN(1, 2), "NotKnown", "Known"),
    IF(
        ISNUMBER('COMMATS-Percentages'!AD26),
        IF(
            'COMMATS-Percentages'!AD26 &lt; 0.6,
            "NotKnown",
            "Known"
        ),
        'COMMATS-Percentages'!AD26
    )
)</f>
        <v>NotKnown</v>
      </c>
      <c r="AE26" s="31" t="str">
        <f>IF(
    ISERROR('COMMATS-Percentages'!AE26),
    CHOOSE(RANDBETWEEN(1, 2), "NotKnown", "Known"),
    IF(
        ISNUMBER('COMMATS-Percentages'!AE26),
        IF(
            'COMMATS-Percentages'!AE26 &lt; 0.6,
            "NotKnown",
            "Known"
        ),
        'COMMATS-Percentages'!AE26
    )
)</f>
        <v>NotKnown</v>
      </c>
      <c r="AF26" s="31" t="str">
        <f>IF(
    ISERROR('COMMATS-Percentages'!AF26),
    CHOOSE(RANDBETWEEN(1, 2), "NotKnown", "Known"),
    IF(
        ISNUMBER('COMMATS-Percentages'!AF26),
        IF(
            'COMMATS-Percentages'!AF26 &lt; 0.6,
            "NotKnown",
            "Known"
        ),
        'COMMATS-Percentages'!AF26
    )
)</f>
        <v>NotKnown</v>
      </c>
      <c r="AG26" s="31" t="str">
        <f>IF(
    ISERROR('COMMATS-Percentages'!AG26),
    CHOOSE(RANDBETWEEN(1, 2), "NotKnown", "Known"),
    IF(
        ISNUMBER('COMMATS-Percentages'!AG26),
        IF(
            'COMMATS-Percentages'!AG26 &lt; 0.6,
            "NotKnown",
            "Known"
        ),
        'COMMATS-Percentages'!AG26
    )
)</f>
        <v>NotKnown</v>
      </c>
      <c r="AH26" s="31" t="str">
        <f>IF(
    ISERROR('COMMATS-Percentages'!AH26),
    CHOOSE(RANDBETWEEN(1, 2), "NotKnown", "Known"),
    IF(
        ISNUMBER('COMMATS-Percentages'!AH26),
        IF(
            'COMMATS-Percentages'!AH26 &lt; 0.6,
            "NotKnown",
            "Known"
        ),
        'COMMATS-Percentages'!AH26
    )
)</f>
        <v>NotKnown</v>
      </c>
      <c r="AI26" s="31" t="str">
        <f>IF(
    ISERROR('COMMATS-Percentages'!AI26),
    CHOOSE(RANDBETWEEN(1, 2), "NotKnown", "Known"),
    IF(
        ISNUMBER('COMMATS-Percentages'!AI26),
        IF(
            'COMMATS-Percentages'!AI26 &lt; 0.6,
            "NotKnown",
            "Known"
        ),
        'COMMATS-Percentages'!AI26
    )
)</f>
        <v>NotKnown</v>
      </c>
      <c r="AJ26" s="31" t="str">
        <f>IF(
    ISERROR('COMMATS-Percentages'!AJ26),
    CHOOSE(RANDBETWEEN(1, 2), "NotKnown", "Known"),
    IF(
        ISNUMBER('COMMATS-Percentages'!AJ26),
        IF(
            'COMMATS-Percentages'!AJ26 &lt; 0.6,
            "NotKnown",
            "Known"
        ),
        'COMMATS-Percentages'!AJ26
    )
)</f>
        <v>NotKnown</v>
      </c>
      <c r="AK26" s="31" t="str">
        <f>IF(
    ISERROR('COMMATS-Percentages'!AK26),
    CHOOSE(RANDBETWEEN(1, 2), "NotKnown", "Known"),
    IF(
        ISNUMBER('COMMATS-Percentages'!AK26),
        IF(
            'COMMATS-Percentages'!AK26 &lt; 0.6,
            "NotKnown",
            "Known"
        ),
        'COMMATS-Percentages'!AK26
    )
)</f>
        <v>Known</v>
      </c>
      <c r="AL26" s="31" t="str">
        <f>IF(
    ISERROR('COMMATS-Percentages'!AL26),
    CHOOSE(RANDBETWEEN(1, 2), "NotKnown", "Known"),
    IF(
        ISNUMBER('COMMATS-Percentages'!AL26),
        IF(
            'COMMATS-Percentages'!AL26 &lt; 0.6,
            "NotKnown",
            "Known"
        ),
        'COMMATS-Percentages'!AL26
    )
)</f>
        <v>Known</v>
      </c>
      <c r="AM26" s="31" t="str">
        <f>IF(
    ISERROR('COMMATS-Percentages'!AM26),
    CHOOSE(RANDBETWEEN(1, 2), "NotKnown", "Known"),
    IF(
        ISNUMBER('COMMATS-Percentages'!AM26),
        IF(
            'COMMATS-Percentages'!AM26 &lt; 0.6,
            "NotKnown",
            "Known"
        ),
        'COMMATS-Percentages'!AM26
    )
)</f>
        <v>NotKnown</v>
      </c>
      <c r="AN26" s="31" t="str">
        <f>IF(
    ISERROR('COMMATS-Percentages'!AN26),
    CHOOSE(RANDBETWEEN(1, 2), "NotKnown", "Known"),
    IF(
        ISNUMBER('COMMATS-Percentages'!AN26),
        IF(
            'COMMATS-Percentages'!AN26 &lt; 0.6,
            "NotKnown",
            "Known"
        ),
        'COMMATS-Percentages'!AN26
    )
)</f>
        <v>NotKnown</v>
      </c>
      <c r="AO26" s="31" t="str">
        <f>IF(
    ISERROR('COMMATS-Percentages'!AO26),
    CHOOSE(RANDBETWEEN(1, 2), "NotKnown", "Known"),
    IF(
        ISNUMBER('COMMATS-Percentages'!AO26),
        IF(
            'COMMATS-Percentages'!AO26 &lt; 0.6,
            "NotKnown",
            "Known"
        ),
        'COMMATS-Percentages'!AO26
    )
)</f>
        <v>NotKnown</v>
      </c>
      <c r="AP26" s="31" t="str">
        <f>IF(
    ISERROR('COMMATS-Percentages'!AP26),
    CHOOSE(RANDBETWEEN(1, 2), "NotKnown", "Known"),
    IF(
        ISNUMBER('COMMATS-Percentages'!AP26),
        IF(
            'COMMATS-Percentages'!AP26 &lt; 0.6,
            "NotKnown",
            "Known"
        ),
        'COMMATS-Percentages'!AP26
    )
)</f>
        <v>NotKnown</v>
      </c>
      <c r="AQ26" s="31" t="str">
        <f>IF(
    ISERROR('COMMATS-Percentages'!AQ26),
    CHOOSE(RANDBETWEEN(1, 2), "NotKnown", "Known"),
    IF(
        ISNUMBER('COMMATS-Percentages'!AQ26),
        IF(
            'COMMATS-Percentages'!AQ26 &lt; 0.6,
            "NotKnown",
            "Known"
        ),
        'COMMATS-Percentages'!AQ26
    )
)</f>
        <v>NotKnown</v>
      </c>
      <c r="AR26" s="31" t="str">
        <f>IF(
    ISERROR('COMMATS-Percentages'!AR26),
    CHOOSE(RANDBETWEEN(1, 2), "NotKnown", "Known"),
    IF(
        ISNUMBER('COMMATS-Percentages'!AR26),
        IF(
            'COMMATS-Percentages'!AR26 &lt; 0.6,
            "NotKnown",
            "Known"
        ),
        'COMMATS-Percentages'!AR26
    )
)</f>
        <v>NotKnown</v>
      </c>
      <c r="AS26" s="31" t="str">
        <f>IF(
    ISERROR('COMMATS-Percentages'!AS26),
    CHOOSE(RANDBETWEEN(1, 2), "NotKnown", "Known"),
    IF(
        ISNUMBER('COMMATS-Percentages'!AS26),
        IF(
            'COMMATS-Percentages'!AS26 &lt; 0.6,
            "NotKnown",
            "Known"
        ),
        'COMMATS-Percentages'!AS26
    )
)</f>
        <v>NotKnown</v>
      </c>
      <c r="AT26" s="31" t="str">
        <f>IF(
    ISERROR('COMMATS-Percentages'!AT26),
    CHOOSE(RANDBETWEEN(1, 2), "NotKnown", "Known"),
    IF(
        ISNUMBER('COMMATS-Percentages'!AT26),
        IF(
            'COMMATS-Percentages'!AT26 &lt; 0.6,
            "NotKnown",
            "Known"
        ),
        'COMMATS-Percentages'!AT26
    )
)</f>
        <v>NotKnown</v>
      </c>
      <c r="AU26" s="23"/>
    </row>
    <row r="27">
      <c r="A27" s="46" t="str">
        <f>IF(
    ISERROR('COMMATS-Percentages'!A27),
    CHOOSE(RANDBETWEEN(1, 2), "NotKnown", "Known"),
    IF(
        ISNUMBER('COMMATS-Percentages'!A27),
        IF(
            'COMMATS-Percentages'!A27 &lt; 0.6,
            "NotKnown",
            "Known"
        ),
        'COMMATS-Percentages'!A27
    )
)</f>
        <v>26CM-F</v>
      </c>
      <c r="B27" s="31" t="str">
        <f>IF(
    ISERROR('COMMATS-Percentages'!B27),
    CHOOSE(RANDBETWEEN(1, 2), "NotKnown", "Known"),
    IF(
        ISNUMBER('COMMATS-Percentages'!B27),
        IF(
            'COMMATS-Percentages'!B27 &lt; 0.6,
            "NotKnown",
            "Known"
        ),
        'COMMATS-Percentages'!B27
    )
)</f>
        <v>Known</v>
      </c>
      <c r="C27" s="31" t="str">
        <f>IF(
    ISERROR('COMMATS-Percentages'!C27),
    CHOOSE(RANDBETWEEN(1, 2), "NotKnown", "Known"),
    IF(
        ISNUMBER('COMMATS-Percentages'!C27),
        IF(
            'COMMATS-Percentages'!C27 &lt; 0.6,
            "NotKnown",
            "Known"
        ),
        'COMMATS-Percentages'!C27
    )
)</f>
        <v>Known</v>
      </c>
      <c r="D27" s="31" t="str">
        <f>IF(
    ISERROR('COMMATS-Percentages'!D27),
    CHOOSE(RANDBETWEEN(1, 2), "NotKnown", "Known"),
    IF(
        ISNUMBER('COMMATS-Percentages'!D27),
        IF(
            'COMMATS-Percentages'!D27 &lt; 0.6,
            "NotKnown",
            "Known"
        ),
        'COMMATS-Percentages'!D27
    )
)</f>
        <v>Known</v>
      </c>
      <c r="E27" s="31" t="str">
        <f>IF(
    ISERROR('COMMATS-Percentages'!E27),
    CHOOSE(RANDBETWEEN(1, 2), "NotKnown", "Known"),
    IF(
        ISNUMBER('COMMATS-Percentages'!E27),
        IF(
            'COMMATS-Percentages'!E27 &lt; 0.6,
            "NotKnown",
            "Known"
        ),
        'COMMATS-Percentages'!E27
    )
)</f>
        <v>Known</v>
      </c>
      <c r="F27" s="31" t="str">
        <f>IF(
    ISERROR('COMMATS-Percentages'!F27),
    CHOOSE(RANDBETWEEN(1, 2), "NotKnown", "Known"),
    IF(
        ISNUMBER('COMMATS-Percentages'!F27),
        IF(
            'COMMATS-Percentages'!F27 &lt; 0.6,
            "NotKnown",
            "Known"
        ),
        'COMMATS-Percentages'!F27
    )
)</f>
        <v>Known</v>
      </c>
      <c r="G27" s="31" t="str">
        <f>IF(
    ISERROR('COMMATS-Percentages'!G27),
    CHOOSE(RANDBETWEEN(1, 2), "NotKnown", "Known"),
    IF(
        ISNUMBER('COMMATS-Percentages'!G27),
        IF(
            'COMMATS-Percentages'!G27 &lt; 0.6,
            "NotKnown",
            "Known"
        ),
        'COMMATS-Percentages'!G27
    )
)</f>
        <v>Known</v>
      </c>
      <c r="H27" s="31" t="str">
        <f>IF(
    ISERROR('COMMATS-Percentages'!H27),
    CHOOSE(RANDBETWEEN(1, 2), "NotKnown", "Known"),
    IF(
        ISNUMBER('COMMATS-Percentages'!H27),
        IF(
            'COMMATS-Percentages'!H27 &lt; 0.6,
            "NotKnown",
            "Known"
        ),
        'COMMATS-Percentages'!H27
    )
)</f>
        <v>Known</v>
      </c>
      <c r="I27" s="31" t="str">
        <f>IF(
    ISERROR('COMMATS-Percentages'!I27),
    CHOOSE(RANDBETWEEN(1, 2), "NotKnown", "Known"),
    IF(
        ISNUMBER('COMMATS-Percentages'!I27),
        IF(
            'COMMATS-Percentages'!I27 &lt; 0.6,
            "NotKnown",
            "Known"
        ),
        'COMMATS-Percentages'!I27
    )
)</f>
        <v>Known</v>
      </c>
      <c r="J27" s="31" t="str">
        <f>IF(
    ISERROR('COMMATS-Percentages'!J27),
    CHOOSE(RANDBETWEEN(1, 2), "NotKnown", "Known"),
    IF(
        ISNUMBER('COMMATS-Percentages'!J27),
        IF(
            'COMMATS-Percentages'!J27 &lt; 0.6,
            "NotKnown",
            "Known"
        ),
        'COMMATS-Percentages'!J27
    )
)</f>
        <v>Known</v>
      </c>
      <c r="K27" s="31" t="str">
        <f>IF(
    ISERROR('COMMATS-Percentages'!K27),
    CHOOSE(RANDBETWEEN(1, 2), "NotKnown", "Known"),
    IF(
        ISNUMBER('COMMATS-Percentages'!K27),
        IF(
            'COMMATS-Percentages'!K27 &lt; 0.6,
            "NotKnown",
            "Known"
        ),
        'COMMATS-Percentages'!K27
    )
)</f>
        <v>Known</v>
      </c>
      <c r="L27" s="31" t="str">
        <f>IF(
    ISERROR('COMMATS-Percentages'!L27),
    CHOOSE(RANDBETWEEN(1, 2), "NotKnown", "Known"),
    IF(
        ISNUMBER('COMMATS-Percentages'!L27),
        IF(
            'COMMATS-Percentages'!L27 &lt; 0.6,
            "NotKnown",
            "Known"
        ),
        'COMMATS-Percentages'!L27
    )
)</f>
        <v>Known</v>
      </c>
      <c r="M27" s="31" t="str">
        <f>IF(
    ISERROR('COMMATS-Percentages'!M27),
    CHOOSE(RANDBETWEEN(1, 2), "NotKnown", "Known"),
    IF(
        ISNUMBER('COMMATS-Percentages'!M27),
        IF(
            'COMMATS-Percentages'!M27 &lt; 0.6,
            "NotKnown",
            "Known"
        ),
        'COMMATS-Percentages'!M27
    )
)</f>
        <v>Known</v>
      </c>
      <c r="N27" s="31" t="str">
        <f>IF(
    ISERROR('COMMATS-Percentages'!N27),
    CHOOSE(RANDBETWEEN(1, 2), "NotKnown", "Known"),
    IF(
        ISNUMBER('COMMATS-Percentages'!N27),
        IF(
            'COMMATS-Percentages'!N27 &lt; 0.6,
            "NotKnown",
            "Known"
        ),
        'COMMATS-Percentages'!N27
    )
)</f>
        <v>Known</v>
      </c>
      <c r="O27" s="31" t="str">
        <f>IF(
    ISERROR('COMMATS-Percentages'!O27),
    CHOOSE(RANDBETWEEN(1, 2), "NotKnown", "Known"),
    IF(
        ISNUMBER('COMMATS-Percentages'!O27),
        IF(
            'COMMATS-Percentages'!O27 &lt; 0.6,
            "NotKnown",
            "Known"
        ),
        'COMMATS-Percentages'!O27
    )
)</f>
        <v>Known</v>
      </c>
      <c r="P27" s="31" t="str">
        <f>IF(
    ISERROR('COMMATS-Percentages'!P27),
    CHOOSE(RANDBETWEEN(1, 2), "NotKnown", "Known"),
    IF(
        ISNUMBER('COMMATS-Percentages'!P27),
        IF(
            'COMMATS-Percentages'!P27 &lt; 0.6,
            "NotKnown",
            "Known"
        ),
        'COMMATS-Percentages'!P27
    )
)</f>
        <v>Known</v>
      </c>
      <c r="Q27" s="31" t="str">
        <f>IF(
    ISERROR('COMMATS-Percentages'!Q27),
    CHOOSE(RANDBETWEEN(1, 2), "NotKnown", "Known"),
    IF(
        ISNUMBER('COMMATS-Percentages'!Q27),
        IF(
            'COMMATS-Percentages'!Q27 &lt; 0.6,
            "NotKnown",
            "Known"
        ),
        'COMMATS-Percentages'!Q27
    )
)</f>
        <v>Known</v>
      </c>
      <c r="R27" s="31" t="str">
        <f>IF(
    ISERROR('COMMATS-Percentages'!R27),
    CHOOSE(RANDBETWEEN(1, 2), "NotKnown", "Known"),
    IF(
        ISNUMBER('COMMATS-Percentages'!R27),
        IF(
            'COMMATS-Percentages'!R27 &lt; 0.6,
            "NotKnown",
            "Known"
        ),
        'COMMATS-Percentages'!R27
    )
)</f>
        <v>Known</v>
      </c>
      <c r="S27" s="31" t="str">
        <f>IF(
    ISERROR('COMMATS-Percentages'!S27),
    CHOOSE(RANDBETWEEN(1, 2), "NotKnown", "Known"),
    IF(
        ISNUMBER('COMMATS-Percentages'!S27),
        IF(
            'COMMATS-Percentages'!S27 &lt; 0.6,
            "NotKnown",
            "Known"
        ),
        'COMMATS-Percentages'!S27
    )
)</f>
        <v>Known</v>
      </c>
      <c r="T27" s="31" t="str">
        <f>IF(
    ISERROR('COMMATS-Percentages'!T27),
    CHOOSE(RANDBETWEEN(1, 2), "NotKnown", "Known"),
    IF(
        ISNUMBER('COMMATS-Percentages'!T27),
        IF(
            'COMMATS-Percentages'!T27 &lt; 0.6,
            "NotKnown",
            "Known"
        ),
        'COMMATS-Percentages'!T27
    )
)</f>
        <v>Known</v>
      </c>
      <c r="U27" s="31" t="str">
        <f>IF(
    ISERROR('COMMATS-Percentages'!U27),
    CHOOSE(RANDBETWEEN(1, 2), "NotKnown", "Known"),
    IF(
        ISNUMBER('COMMATS-Percentages'!U27),
        IF(
            'COMMATS-Percentages'!U27 &lt; 0.6,
            "NotKnown",
            "Known"
        ),
        'COMMATS-Percentages'!U27
    )
)</f>
        <v>Known</v>
      </c>
      <c r="V27" s="31" t="str">
        <f>IF(
    ISERROR('COMMATS-Percentages'!V27),
    CHOOSE(RANDBETWEEN(1, 2), "NotKnown", "Known"),
    IF(
        ISNUMBER('COMMATS-Percentages'!V27),
        IF(
            'COMMATS-Percentages'!V27 &lt; 0.6,
            "NotKnown",
            "Known"
        ),
        'COMMATS-Percentages'!V27
    )
)</f>
        <v>Known</v>
      </c>
      <c r="W27" s="31" t="str">
        <f>IF(
    ISERROR('COMMATS-Percentages'!W27),
    CHOOSE(RANDBETWEEN(1, 2), "NotKnown", "Known"),
    IF(
        ISNUMBER('COMMATS-Percentages'!W27),
        IF(
            'COMMATS-Percentages'!W27 &lt; 0.6,
            "NotKnown",
            "Known"
        ),
        'COMMATS-Percentages'!W27
    )
)</f>
        <v>Known</v>
      </c>
      <c r="X27" s="31" t="str">
        <f>IF(
    ISERROR('COMMATS-Percentages'!X27),
    CHOOSE(RANDBETWEEN(1, 2), "NotKnown", "Known"),
    IF(
        ISNUMBER('COMMATS-Percentages'!X27),
        IF(
            'COMMATS-Percentages'!X27 &lt; 0.6,
            "NotKnown",
            "Known"
        ),
        'COMMATS-Percentages'!X27
    )
)</f>
        <v>Known</v>
      </c>
      <c r="Y27" s="31" t="str">
        <f>IF(
    ISERROR('COMMATS-Percentages'!Y27),
    CHOOSE(RANDBETWEEN(1, 2), "NotKnown", "Known"),
    IF(
        ISNUMBER('COMMATS-Percentages'!Y27),
        IF(
            'COMMATS-Percentages'!Y27 &lt; 0.6,
            "NotKnown",
            "Known"
        ),
        'COMMATS-Percentages'!Y27
    )
)</f>
        <v>Known</v>
      </c>
      <c r="Z27" s="31" t="str">
        <f>IF(
    ISERROR('COMMATS-Percentages'!Z27),
    CHOOSE(RANDBETWEEN(1, 2), "NotKnown", "Known"),
    IF(
        ISNUMBER('COMMATS-Percentages'!Z27),
        IF(
            'COMMATS-Percentages'!Z27 &lt; 0.6,
            "NotKnown",
            "Known"
        ),
        'COMMATS-Percentages'!Z27
    )
)</f>
        <v>Known</v>
      </c>
      <c r="AA27" s="31" t="str">
        <f>IF(
    ISERROR('COMMATS-Percentages'!AA27),
    CHOOSE(RANDBETWEEN(1, 2), "NotKnown", "Known"),
    IF(
        ISNUMBER('COMMATS-Percentages'!AA27),
        IF(
            'COMMATS-Percentages'!AA27 &lt; 0.6,
            "NotKnown",
            "Known"
        ),
        'COMMATS-Percentages'!AA27
    )
)</f>
        <v>Known</v>
      </c>
      <c r="AB27" s="31" t="str">
        <f>IF(
    ISERROR('COMMATS-Percentages'!AB27),
    CHOOSE(RANDBETWEEN(1, 2), "NotKnown", "Known"),
    IF(
        ISNUMBER('COMMATS-Percentages'!AB27),
        IF(
            'COMMATS-Percentages'!AB27 &lt; 0.6,
            "NotKnown",
            "Known"
        ),
        'COMMATS-Percentages'!AB27
    )
)</f>
        <v>NotKnown</v>
      </c>
      <c r="AC27" s="31" t="str">
        <f>IF(
    ISERROR('COMMATS-Percentages'!AC27),
    CHOOSE(RANDBETWEEN(1, 2), "NotKnown", "Known"),
    IF(
        ISNUMBER('COMMATS-Percentages'!AC27),
        IF(
            'COMMATS-Percentages'!AC27 &lt; 0.6,
            "NotKnown",
            "Known"
        ),
        'COMMATS-Percentages'!AC27
    )
)</f>
        <v>Known</v>
      </c>
      <c r="AD27" s="31" t="str">
        <f>IF(
    ISERROR('COMMATS-Percentages'!AD27),
    CHOOSE(RANDBETWEEN(1, 2), "NotKnown", "Known"),
    IF(
        ISNUMBER('COMMATS-Percentages'!AD27),
        IF(
            'COMMATS-Percentages'!AD27 &lt; 0.6,
            "NotKnown",
            "Known"
        ),
        'COMMATS-Percentages'!AD27
    )
)</f>
        <v>NotKnown</v>
      </c>
      <c r="AE27" s="31" t="str">
        <f>IF(
    ISERROR('COMMATS-Percentages'!AE27),
    CHOOSE(RANDBETWEEN(1, 2), "NotKnown", "Known"),
    IF(
        ISNUMBER('COMMATS-Percentages'!AE27),
        IF(
            'COMMATS-Percentages'!AE27 &lt; 0.6,
            "NotKnown",
            "Known"
        ),
        'COMMATS-Percentages'!AE27
    )
)</f>
        <v>Known</v>
      </c>
      <c r="AF27" s="31" t="str">
        <f>IF(
    ISERROR('COMMATS-Percentages'!AF27),
    CHOOSE(RANDBETWEEN(1, 2), "NotKnown", "Known"),
    IF(
        ISNUMBER('COMMATS-Percentages'!AF27),
        IF(
            'COMMATS-Percentages'!AF27 &lt; 0.6,
            "NotKnown",
            "Known"
        ),
        'COMMATS-Percentages'!AF27
    )
)</f>
        <v>Known</v>
      </c>
      <c r="AG27" s="31" t="str">
        <f>IF(
    ISERROR('COMMATS-Percentages'!AG27),
    CHOOSE(RANDBETWEEN(1, 2), "NotKnown", "Known"),
    IF(
        ISNUMBER('COMMATS-Percentages'!AG27),
        IF(
            'COMMATS-Percentages'!AG27 &lt; 0.6,
            "NotKnown",
            "Known"
        ),
        'COMMATS-Percentages'!AG27
    )
)</f>
        <v>Known</v>
      </c>
      <c r="AH27" s="31" t="str">
        <f>IF(
    ISERROR('COMMATS-Percentages'!AH27),
    CHOOSE(RANDBETWEEN(1, 2), "NotKnown", "Known"),
    IF(
        ISNUMBER('COMMATS-Percentages'!AH27),
        IF(
            'COMMATS-Percentages'!AH27 &lt; 0.6,
            "NotKnown",
            "Known"
        ),
        'COMMATS-Percentages'!AH27
    )
)</f>
        <v>Known</v>
      </c>
      <c r="AI27" s="31" t="str">
        <f>IF(
    ISERROR('COMMATS-Percentages'!AI27),
    CHOOSE(RANDBETWEEN(1, 2), "NotKnown", "Known"),
    IF(
        ISNUMBER('COMMATS-Percentages'!AI27),
        IF(
            'COMMATS-Percentages'!AI27 &lt; 0.6,
            "NotKnown",
            "Known"
        ),
        'COMMATS-Percentages'!AI27
    )
)</f>
        <v>Known</v>
      </c>
      <c r="AJ27" s="31" t="str">
        <f>IF(
    ISERROR('COMMATS-Percentages'!AJ27),
    CHOOSE(RANDBETWEEN(1, 2), "NotKnown", "Known"),
    IF(
        ISNUMBER('COMMATS-Percentages'!AJ27),
        IF(
            'COMMATS-Percentages'!AJ27 &lt; 0.6,
            "NotKnown",
            "Known"
        ),
        'COMMATS-Percentages'!AJ27
    )
)</f>
        <v>Known</v>
      </c>
      <c r="AK27" s="31" t="str">
        <f>IF(
    ISERROR('COMMATS-Percentages'!AK27),
    CHOOSE(RANDBETWEEN(1, 2), "NotKnown", "Known"),
    IF(
        ISNUMBER('COMMATS-Percentages'!AK27),
        IF(
            'COMMATS-Percentages'!AK27 &lt; 0.6,
            "NotKnown",
            "Known"
        ),
        'COMMATS-Percentages'!AK27
    )
)</f>
        <v>Known</v>
      </c>
      <c r="AL27" s="31" t="str">
        <f>IF(
    ISERROR('COMMATS-Percentages'!AL27),
    CHOOSE(RANDBETWEEN(1, 2), "NotKnown", "Known"),
    IF(
        ISNUMBER('COMMATS-Percentages'!AL27),
        IF(
            'COMMATS-Percentages'!AL27 &lt; 0.6,
            "NotKnown",
            "Known"
        ),
        'COMMATS-Percentages'!AL27
    )
)</f>
        <v>Known</v>
      </c>
      <c r="AM27" s="31" t="str">
        <f>IF(
    ISERROR('COMMATS-Percentages'!AM27),
    CHOOSE(RANDBETWEEN(1, 2), "NotKnown", "Known"),
    IF(
        ISNUMBER('COMMATS-Percentages'!AM27),
        IF(
            'COMMATS-Percentages'!AM27 &lt; 0.6,
            "NotKnown",
            "Known"
        ),
        'COMMATS-Percentages'!AM27
    )
)</f>
        <v>Known</v>
      </c>
      <c r="AN27" s="31" t="str">
        <f>IF(
    ISERROR('COMMATS-Percentages'!AN27),
    CHOOSE(RANDBETWEEN(1, 2), "NotKnown", "Known"),
    IF(
        ISNUMBER('COMMATS-Percentages'!AN27),
        IF(
            'COMMATS-Percentages'!AN27 &lt; 0.6,
            "NotKnown",
            "Known"
        ),
        'COMMATS-Percentages'!AN27
    )
)</f>
        <v>Known</v>
      </c>
      <c r="AO27" s="31" t="str">
        <f>IF(
    ISERROR('COMMATS-Percentages'!AO27),
    CHOOSE(RANDBETWEEN(1, 2), "NotKnown", "Known"),
    IF(
        ISNUMBER('COMMATS-Percentages'!AO27),
        IF(
            'COMMATS-Percentages'!AO27 &lt; 0.6,
            "NotKnown",
            "Known"
        ),
        'COMMATS-Percentages'!AO27
    )
)</f>
        <v>Known</v>
      </c>
      <c r="AP27" s="31" t="str">
        <f>IF(
    ISERROR('COMMATS-Percentages'!AP27),
    CHOOSE(RANDBETWEEN(1, 2), "NotKnown", "Known"),
    IF(
        ISNUMBER('COMMATS-Percentages'!AP27),
        IF(
            'COMMATS-Percentages'!AP27 &lt; 0.6,
            "NotKnown",
            "Known"
        ),
        'COMMATS-Percentages'!AP27
    )
)</f>
        <v>Known</v>
      </c>
      <c r="AQ27" s="31" t="str">
        <f>IF(
    ISERROR('COMMATS-Percentages'!AQ27),
    CHOOSE(RANDBETWEEN(1, 2), "NotKnown", "Known"),
    IF(
        ISNUMBER('COMMATS-Percentages'!AQ27),
        IF(
            'COMMATS-Percentages'!AQ27 &lt; 0.6,
            "NotKnown",
            "Known"
        ),
        'COMMATS-Percentages'!AQ27
    )
)</f>
        <v>Known</v>
      </c>
      <c r="AR27" s="31" t="str">
        <f>IF(
    ISERROR('COMMATS-Percentages'!AR27),
    CHOOSE(RANDBETWEEN(1, 2), "NotKnown", "Known"),
    IF(
        ISNUMBER('COMMATS-Percentages'!AR27),
        IF(
            'COMMATS-Percentages'!AR27 &lt; 0.6,
            "NotKnown",
            "Known"
        ),
        'COMMATS-Percentages'!AR27
    )
)</f>
        <v>Known</v>
      </c>
      <c r="AS27" s="31" t="str">
        <f>IF(
    ISERROR('COMMATS-Percentages'!AS27),
    CHOOSE(RANDBETWEEN(1, 2), "NotKnown", "Known"),
    IF(
        ISNUMBER('COMMATS-Percentages'!AS27),
        IF(
            'COMMATS-Percentages'!AS27 &lt; 0.6,
            "NotKnown",
            "Known"
        ),
        'COMMATS-Percentages'!AS27
    )
)</f>
        <v>Known</v>
      </c>
      <c r="AT27" s="31" t="str">
        <f>IF(
    ISERROR('COMMATS-Percentages'!AT27),
    CHOOSE(RANDBETWEEN(1, 2), "NotKnown", "Known"),
    IF(
        ISNUMBER('COMMATS-Percentages'!AT27),
        IF(
            'COMMATS-Percentages'!AT27 &lt; 0.6,
            "NotKnown",
            "Known"
        ),
        'COMMATS-Percentages'!AT27
    )
)</f>
        <v>Known</v>
      </c>
      <c r="AU27" s="23"/>
    </row>
    <row r="28">
      <c r="A28" s="46" t="str">
        <f>IF(
    ISERROR('COMMATS-Percentages'!A28),
    CHOOSE(RANDBETWEEN(1, 2), "NotKnown", "Known"),
    IF(
        ISNUMBER('COMMATS-Percentages'!A28),
        IF(
            'COMMATS-Percentages'!A28 &lt; 0.6,
            "NotKnown",
            "Known"
        ),
        'COMMATS-Percentages'!A28
    )
)</f>
        <v>27CM-F</v>
      </c>
      <c r="B28" s="31" t="str">
        <f>IF(
    ISERROR('COMMATS-Percentages'!B28),
    CHOOSE(RANDBETWEEN(1, 2), "NotKnown", "Known"),
    IF(
        ISNUMBER('COMMATS-Percentages'!B28),
        IF(
            'COMMATS-Percentages'!B28 &lt; 0.6,
            "NotKnown",
            "Known"
        ),
        'COMMATS-Percentages'!B28
    )
)</f>
        <v>Known</v>
      </c>
      <c r="C28" s="31" t="str">
        <f>IF(
    ISERROR('COMMATS-Percentages'!C28),
    CHOOSE(RANDBETWEEN(1, 2), "NotKnown", "Known"),
    IF(
        ISNUMBER('COMMATS-Percentages'!C28),
        IF(
            'COMMATS-Percentages'!C28 &lt; 0.6,
            "NotKnown",
            "Known"
        ),
        'COMMATS-Percentages'!C28
    )
)</f>
        <v>Known</v>
      </c>
      <c r="D28" s="31" t="str">
        <f>IF(
    ISERROR('COMMATS-Percentages'!D28),
    CHOOSE(RANDBETWEEN(1, 2), "NotKnown", "Known"),
    IF(
        ISNUMBER('COMMATS-Percentages'!D28),
        IF(
            'COMMATS-Percentages'!D28 &lt; 0.6,
            "NotKnown",
            "Known"
        ),
        'COMMATS-Percentages'!D28
    )
)</f>
        <v>Known</v>
      </c>
      <c r="E28" s="31" t="str">
        <f>IF(
    ISERROR('COMMATS-Percentages'!E28),
    CHOOSE(RANDBETWEEN(1, 2), "NotKnown", "Known"),
    IF(
        ISNUMBER('COMMATS-Percentages'!E28),
        IF(
            'COMMATS-Percentages'!E28 &lt; 0.6,
            "NotKnown",
            "Known"
        ),
        'COMMATS-Percentages'!E28
    )
)</f>
        <v>Known</v>
      </c>
      <c r="F28" s="31" t="str">
        <f>IF(
    ISERROR('COMMATS-Percentages'!F28),
    CHOOSE(RANDBETWEEN(1, 2), "NotKnown", "Known"),
    IF(
        ISNUMBER('COMMATS-Percentages'!F28),
        IF(
            'COMMATS-Percentages'!F28 &lt; 0.6,
            "NotKnown",
            "Known"
        ),
        'COMMATS-Percentages'!F28
    )
)</f>
        <v>Known</v>
      </c>
      <c r="G28" s="31" t="str">
        <f>IF(
    ISERROR('COMMATS-Percentages'!G28),
    CHOOSE(RANDBETWEEN(1, 2), "NotKnown", "Known"),
    IF(
        ISNUMBER('COMMATS-Percentages'!G28),
        IF(
            'COMMATS-Percentages'!G28 &lt; 0.6,
            "NotKnown",
            "Known"
        ),
        'COMMATS-Percentages'!G28
    )
)</f>
        <v>Known</v>
      </c>
      <c r="H28" s="31" t="str">
        <f>IF(
    ISERROR('COMMATS-Percentages'!H28),
    CHOOSE(RANDBETWEEN(1, 2), "NotKnown", "Known"),
    IF(
        ISNUMBER('COMMATS-Percentages'!H28),
        IF(
            'COMMATS-Percentages'!H28 &lt; 0.6,
            "NotKnown",
            "Known"
        ),
        'COMMATS-Percentages'!H28
    )
)</f>
        <v>Known</v>
      </c>
      <c r="I28" s="31" t="str">
        <f>IF(
    ISERROR('COMMATS-Percentages'!I28),
    CHOOSE(RANDBETWEEN(1, 2), "NotKnown", "Known"),
    IF(
        ISNUMBER('COMMATS-Percentages'!I28),
        IF(
            'COMMATS-Percentages'!I28 &lt; 0.6,
            "NotKnown",
            "Known"
        ),
        'COMMATS-Percentages'!I28
    )
)</f>
        <v>Known</v>
      </c>
      <c r="J28" s="31" t="str">
        <f>IF(
    ISERROR('COMMATS-Percentages'!J28),
    CHOOSE(RANDBETWEEN(1, 2), "NotKnown", "Known"),
    IF(
        ISNUMBER('COMMATS-Percentages'!J28),
        IF(
            'COMMATS-Percentages'!J28 &lt; 0.6,
            "NotKnown",
            "Known"
        ),
        'COMMATS-Percentages'!J28
    )
)</f>
        <v>Known</v>
      </c>
      <c r="K28" s="31" t="str">
        <f>IF(
    ISERROR('COMMATS-Percentages'!K28),
    CHOOSE(RANDBETWEEN(1, 2), "NotKnown", "Known"),
    IF(
        ISNUMBER('COMMATS-Percentages'!K28),
        IF(
            'COMMATS-Percentages'!K28 &lt; 0.6,
            "NotKnown",
            "Known"
        ),
        'COMMATS-Percentages'!K28
    )
)</f>
        <v>Known</v>
      </c>
      <c r="L28" s="31" t="str">
        <f>IF(
    ISERROR('COMMATS-Percentages'!L28),
    CHOOSE(RANDBETWEEN(1, 2), "NotKnown", "Known"),
    IF(
        ISNUMBER('COMMATS-Percentages'!L28),
        IF(
            'COMMATS-Percentages'!L28 &lt; 0.6,
            "NotKnown",
            "Known"
        ),
        'COMMATS-Percentages'!L28
    )
)</f>
        <v>Known</v>
      </c>
      <c r="M28" s="31" t="str">
        <f>IF(
    ISERROR('COMMATS-Percentages'!M28),
    CHOOSE(RANDBETWEEN(1, 2), "NotKnown", "Known"),
    IF(
        ISNUMBER('COMMATS-Percentages'!M28),
        IF(
            'COMMATS-Percentages'!M28 &lt; 0.6,
            "NotKnown",
            "Known"
        ),
        'COMMATS-Percentages'!M28
    )
)</f>
        <v>Known</v>
      </c>
      <c r="N28" s="31" t="str">
        <f>IF(
    ISERROR('COMMATS-Percentages'!N28),
    CHOOSE(RANDBETWEEN(1, 2), "NotKnown", "Known"),
    IF(
        ISNUMBER('COMMATS-Percentages'!N28),
        IF(
            'COMMATS-Percentages'!N28 &lt; 0.6,
            "NotKnown",
            "Known"
        ),
        'COMMATS-Percentages'!N28
    )
)</f>
        <v>Known</v>
      </c>
      <c r="O28" s="31" t="str">
        <f>IF(
    ISERROR('COMMATS-Percentages'!O28),
    CHOOSE(RANDBETWEEN(1, 2), "NotKnown", "Known"),
    IF(
        ISNUMBER('COMMATS-Percentages'!O28),
        IF(
            'COMMATS-Percentages'!O28 &lt; 0.6,
            "NotKnown",
            "Known"
        ),
        'COMMATS-Percentages'!O28
    )
)</f>
        <v>Known</v>
      </c>
      <c r="P28" s="31" t="str">
        <f>IF(
    ISERROR('COMMATS-Percentages'!P28),
    CHOOSE(RANDBETWEEN(1, 2), "NotKnown", "Known"),
    IF(
        ISNUMBER('COMMATS-Percentages'!P28),
        IF(
            'COMMATS-Percentages'!P28 &lt; 0.6,
            "NotKnown",
            "Known"
        ),
        'COMMATS-Percentages'!P28
    )
)</f>
        <v>Known</v>
      </c>
      <c r="Q28" s="31" t="str">
        <f>IF(
    ISERROR('COMMATS-Percentages'!Q28),
    CHOOSE(RANDBETWEEN(1, 2), "NotKnown", "Known"),
    IF(
        ISNUMBER('COMMATS-Percentages'!Q28),
        IF(
            'COMMATS-Percentages'!Q28 &lt; 0.6,
            "NotKnown",
            "Known"
        ),
        'COMMATS-Percentages'!Q28
    )
)</f>
        <v>Known</v>
      </c>
      <c r="R28" s="31" t="str">
        <f>IF(
    ISERROR('COMMATS-Percentages'!R28),
    CHOOSE(RANDBETWEEN(1, 2), "NotKnown", "Known"),
    IF(
        ISNUMBER('COMMATS-Percentages'!R28),
        IF(
            'COMMATS-Percentages'!R28 &lt; 0.6,
            "NotKnown",
            "Known"
        ),
        'COMMATS-Percentages'!R28
    )
)</f>
        <v>Known</v>
      </c>
      <c r="S28" s="31" t="str">
        <f>IF(
    ISERROR('COMMATS-Percentages'!S28),
    CHOOSE(RANDBETWEEN(1, 2), "NotKnown", "Known"),
    IF(
        ISNUMBER('COMMATS-Percentages'!S28),
        IF(
            'COMMATS-Percentages'!S28 &lt; 0.6,
            "NotKnown",
            "Known"
        ),
        'COMMATS-Percentages'!S28
    )
)</f>
        <v>Known</v>
      </c>
      <c r="T28" s="31" t="str">
        <f>IF(
    ISERROR('COMMATS-Percentages'!T28),
    CHOOSE(RANDBETWEEN(1, 2), "NotKnown", "Known"),
    IF(
        ISNUMBER('COMMATS-Percentages'!T28),
        IF(
            'COMMATS-Percentages'!T28 &lt; 0.6,
            "NotKnown",
            "Known"
        ),
        'COMMATS-Percentages'!T28
    )
)</f>
        <v>Known</v>
      </c>
      <c r="U28" s="31" t="str">
        <f>IF(
    ISERROR('COMMATS-Percentages'!U28),
    CHOOSE(RANDBETWEEN(1, 2), "NotKnown", "Known"),
    IF(
        ISNUMBER('COMMATS-Percentages'!U28),
        IF(
            'COMMATS-Percentages'!U28 &lt; 0.6,
            "NotKnown",
            "Known"
        ),
        'COMMATS-Percentages'!U28
    )
)</f>
        <v>Known</v>
      </c>
      <c r="V28" s="31" t="str">
        <f>IF(
    ISERROR('COMMATS-Percentages'!V28),
    CHOOSE(RANDBETWEEN(1, 2), "NotKnown", "Known"),
    IF(
        ISNUMBER('COMMATS-Percentages'!V28),
        IF(
            'COMMATS-Percentages'!V28 &lt; 0.6,
            "NotKnown",
            "Known"
        ),
        'COMMATS-Percentages'!V28
    )
)</f>
        <v>Known</v>
      </c>
      <c r="W28" s="31" t="str">
        <f>IF(
    ISERROR('COMMATS-Percentages'!W28),
    CHOOSE(RANDBETWEEN(1, 2), "NotKnown", "Known"),
    IF(
        ISNUMBER('COMMATS-Percentages'!W28),
        IF(
            'COMMATS-Percentages'!W28 &lt; 0.6,
            "NotKnown",
            "Known"
        ),
        'COMMATS-Percentages'!W28
    )
)</f>
        <v>Known</v>
      </c>
      <c r="X28" s="31" t="str">
        <f>IF(
    ISERROR('COMMATS-Percentages'!X28),
    CHOOSE(RANDBETWEEN(1, 2), "NotKnown", "Known"),
    IF(
        ISNUMBER('COMMATS-Percentages'!X28),
        IF(
            'COMMATS-Percentages'!X28 &lt; 0.6,
            "NotKnown",
            "Known"
        ),
        'COMMATS-Percentages'!X28
    )
)</f>
        <v>Known</v>
      </c>
      <c r="Y28" s="31" t="str">
        <f>IF(
    ISERROR('COMMATS-Percentages'!Y28),
    CHOOSE(RANDBETWEEN(1, 2), "NotKnown", "Known"),
    IF(
        ISNUMBER('COMMATS-Percentages'!Y28),
        IF(
            'COMMATS-Percentages'!Y28 &lt; 0.6,
            "NotKnown",
            "Known"
        ),
        'COMMATS-Percentages'!Y28
    )
)</f>
        <v>Known</v>
      </c>
      <c r="Z28" s="31" t="str">
        <f>IF(
    ISERROR('COMMATS-Percentages'!Z28),
    CHOOSE(RANDBETWEEN(1, 2), "NotKnown", "Known"),
    IF(
        ISNUMBER('COMMATS-Percentages'!Z28),
        IF(
            'COMMATS-Percentages'!Z28 &lt; 0.6,
            "NotKnown",
            "Known"
        ),
        'COMMATS-Percentages'!Z28
    )
)</f>
        <v>Known</v>
      </c>
      <c r="AA28" s="31" t="str">
        <f>IF(
    ISERROR('COMMATS-Percentages'!AA28),
    CHOOSE(RANDBETWEEN(1, 2), "NotKnown", "Known"),
    IF(
        ISNUMBER('COMMATS-Percentages'!AA28),
        IF(
            'COMMATS-Percentages'!AA28 &lt; 0.6,
            "NotKnown",
            "Known"
        ),
        'COMMATS-Percentages'!AA28
    )
)</f>
        <v>Known</v>
      </c>
      <c r="AB28" s="31" t="str">
        <f>IF(
    ISERROR('COMMATS-Percentages'!AB28),
    CHOOSE(RANDBETWEEN(1, 2), "NotKnown", "Known"),
    IF(
        ISNUMBER('COMMATS-Percentages'!AB28),
        IF(
            'COMMATS-Percentages'!AB28 &lt; 0.6,
            "NotKnown",
            "Known"
        ),
        'COMMATS-Percentages'!AB28
    )
)</f>
        <v>Known</v>
      </c>
      <c r="AC28" s="31" t="str">
        <f>IF(
    ISERROR('COMMATS-Percentages'!AC28),
    CHOOSE(RANDBETWEEN(1, 2), "NotKnown", "Known"),
    IF(
        ISNUMBER('COMMATS-Percentages'!AC28),
        IF(
            'COMMATS-Percentages'!AC28 &lt; 0.6,
            "NotKnown",
            "Known"
        ),
        'COMMATS-Percentages'!AC28
    )
)</f>
        <v>Known</v>
      </c>
      <c r="AD28" s="31" t="str">
        <f>IF(
    ISERROR('COMMATS-Percentages'!AD28),
    CHOOSE(RANDBETWEEN(1, 2), "NotKnown", "Known"),
    IF(
        ISNUMBER('COMMATS-Percentages'!AD28),
        IF(
            'COMMATS-Percentages'!AD28 &lt; 0.6,
            "NotKnown",
            "Known"
        ),
        'COMMATS-Percentages'!AD28
    )
)</f>
        <v>Known</v>
      </c>
      <c r="AE28" s="31" t="str">
        <f>IF(
    ISERROR('COMMATS-Percentages'!AE28),
    CHOOSE(RANDBETWEEN(1, 2), "NotKnown", "Known"),
    IF(
        ISNUMBER('COMMATS-Percentages'!AE28),
        IF(
            'COMMATS-Percentages'!AE28 &lt; 0.6,
            "NotKnown",
            "Known"
        ),
        'COMMATS-Percentages'!AE28
    )
)</f>
        <v>Known</v>
      </c>
      <c r="AF28" s="31" t="str">
        <f>IF(
    ISERROR('COMMATS-Percentages'!AF28),
    CHOOSE(RANDBETWEEN(1, 2), "NotKnown", "Known"),
    IF(
        ISNUMBER('COMMATS-Percentages'!AF28),
        IF(
            'COMMATS-Percentages'!AF28 &lt; 0.6,
            "NotKnown",
            "Known"
        ),
        'COMMATS-Percentages'!AF28
    )
)</f>
        <v>Known</v>
      </c>
      <c r="AG28" s="31" t="str">
        <f>IF(
    ISERROR('COMMATS-Percentages'!AG28),
    CHOOSE(RANDBETWEEN(1, 2), "NotKnown", "Known"),
    IF(
        ISNUMBER('COMMATS-Percentages'!AG28),
        IF(
            'COMMATS-Percentages'!AG28 &lt; 0.6,
            "NotKnown",
            "Known"
        ),
        'COMMATS-Percentages'!AG28
    )
)</f>
        <v>Known</v>
      </c>
      <c r="AH28" s="31" t="str">
        <f>IF(
    ISERROR('COMMATS-Percentages'!AH28),
    CHOOSE(RANDBETWEEN(1, 2), "NotKnown", "Known"),
    IF(
        ISNUMBER('COMMATS-Percentages'!AH28),
        IF(
            'COMMATS-Percentages'!AH28 &lt; 0.6,
            "NotKnown",
            "Known"
        ),
        'COMMATS-Percentages'!AH28
    )
)</f>
        <v>Known</v>
      </c>
      <c r="AI28" s="31" t="str">
        <f>IF(
    ISERROR('COMMATS-Percentages'!AI28),
    CHOOSE(RANDBETWEEN(1, 2), "NotKnown", "Known"),
    IF(
        ISNUMBER('COMMATS-Percentages'!AI28),
        IF(
            'COMMATS-Percentages'!AI28 &lt; 0.6,
            "NotKnown",
            "Known"
        ),
        'COMMATS-Percentages'!AI28
    )
)</f>
        <v>Known</v>
      </c>
      <c r="AJ28" s="31" t="str">
        <f>IF(
    ISERROR('COMMATS-Percentages'!AJ28),
    CHOOSE(RANDBETWEEN(1, 2), "NotKnown", "Known"),
    IF(
        ISNUMBER('COMMATS-Percentages'!AJ28),
        IF(
            'COMMATS-Percentages'!AJ28 &lt; 0.6,
            "NotKnown",
            "Known"
        ),
        'COMMATS-Percentages'!AJ28
    )
)</f>
        <v>Known</v>
      </c>
      <c r="AK28" s="31" t="str">
        <f>IF(
    ISERROR('COMMATS-Percentages'!AK28),
    CHOOSE(RANDBETWEEN(1, 2), "NotKnown", "Known"),
    IF(
        ISNUMBER('COMMATS-Percentages'!AK28),
        IF(
            'COMMATS-Percentages'!AK28 &lt; 0.6,
            "NotKnown",
            "Known"
        ),
        'COMMATS-Percentages'!AK28
    )
)</f>
        <v>Known</v>
      </c>
      <c r="AL28" s="31" t="str">
        <f>IF(
    ISERROR('COMMATS-Percentages'!AL28),
    CHOOSE(RANDBETWEEN(1, 2), "NotKnown", "Known"),
    IF(
        ISNUMBER('COMMATS-Percentages'!AL28),
        IF(
            'COMMATS-Percentages'!AL28 &lt; 0.6,
            "NotKnown",
            "Known"
        ),
        'COMMATS-Percentages'!AL28
    )
)</f>
        <v>Known</v>
      </c>
      <c r="AM28" s="31" t="str">
        <f>IF(
    ISERROR('COMMATS-Percentages'!AM28),
    CHOOSE(RANDBETWEEN(1, 2), "NotKnown", "Known"),
    IF(
        ISNUMBER('COMMATS-Percentages'!AM28),
        IF(
            'COMMATS-Percentages'!AM28 &lt; 0.6,
            "NotKnown",
            "Known"
        ),
        'COMMATS-Percentages'!AM28
    )
)</f>
        <v>Known</v>
      </c>
      <c r="AN28" s="31" t="str">
        <f>IF(
    ISERROR('COMMATS-Percentages'!AN28),
    CHOOSE(RANDBETWEEN(1, 2), "NotKnown", "Known"),
    IF(
        ISNUMBER('COMMATS-Percentages'!AN28),
        IF(
            'COMMATS-Percentages'!AN28 &lt; 0.6,
            "NotKnown",
            "Known"
        ),
        'COMMATS-Percentages'!AN28
    )
)</f>
        <v>Known</v>
      </c>
      <c r="AO28" s="31" t="str">
        <f>IF(
    ISERROR('COMMATS-Percentages'!AO28),
    CHOOSE(RANDBETWEEN(1, 2), "NotKnown", "Known"),
    IF(
        ISNUMBER('COMMATS-Percentages'!AO28),
        IF(
            'COMMATS-Percentages'!AO28 &lt; 0.6,
            "NotKnown",
            "Known"
        ),
        'COMMATS-Percentages'!AO28
    )
)</f>
        <v>NotKnown</v>
      </c>
      <c r="AP28" s="31" t="str">
        <f>IF(
    ISERROR('COMMATS-Percentages'!AP28),
    CHOOSE(RANDBETWEEN(1, 2), "NotKnown", "Known"),
    IF(
        ISNUMBER('COMMATS-Percentages'!AP28),
        IF(
            'COMMATS-Percentages'!AP28 &lt; 0.6,
            "NotKnown",
            "Known"
        ),
        'COMMATS-Percentages'!AP28
    )
)</f>
        <v>Known</v>
      </c>
      <c r="AQ28" s="31" t="str">
        <f>IF(
    ISERROR('COMMATS-Percentages'!AQ28),
    CHOOSE(RANDBETWEEN(1, 2), "NotKnown", "Known"),
    IF(
        ISNUMBER('COMMATS-Percentages'!AQ28),
        IF(
            'COMMATS-Percentages'!AQ28 &lt; 0.6,
            "NotKnown",
            "Known"
        ),
        'COMMATS-Percentages'!AQ28
    )
)</f>
        <v>Known</v>
      </c>
      <c r="AR28" s="31" t="str">
        <f>IF(
    ISERROR('COMMATS-Percentages'!AR28),
    CHOOSE(RANDBETWEEN(1, 2), "NotKnown", "Known"),
    IF(
        ISNUMBER('COMMATS-Percentages'!AR28),
        IF(
            'COMMATS-Percentages'!AR28 &lt; 0.6,
            "NotKnown",
            "Known"
        ),
        'COMMATS-Percentages'!AR28
    )
)</f>
        <v>Known</v>
      </c>
      <c r="AS28" s="31" t="str">
        <f>IF(
    ISERROR('COMMATS-Percentages'!AS28),
    CHOOSE(RANDBETWEEN(1, 2), "NotKnown", "Known"),
    IF(
        ISNUMBER('COMMATS-Percentages'!AS28),
        IF(
            'COMMATS-Percentages'!AS28 &lt; 0.6,
            "NotKnown",
            "Known"
        ),
        'COMMATS-Percentages'!AS28
    )
)</f>
        <v>Known</v>
      </c>
      <c r="AT28" s="31" t="str">
        <f>IF(
    ISERROR('COMMATS-Percentages'!AT28),
    CHOOSE(RANDBETWEEN(1, 2), "NotKnown", "Known"),
    IF(
        ISNUMBER('COMMATS-Percentages'!AT28),
        IF(
            'COMMATS-Percentages'!AT28 &lt; 0.6,
            "NotKnown",
            "Known"
        ),
        'COMMATS-Percentages'!AT28
    )
)</f>
        <v>Known</v>
      </c>
      <c r="AU28" s="23"/>
    </row>
    <row r="29">
      <c r="A29" s="46" t="str">
        <f>IF(
    ISERROR('COMMATS-Percentages'!A29),
    CHOOSE(RANDBETWEEN(1, 2), "NotKnown", "Known"),
    IF(
        ISNUMBER('COMMATS-Percentages'!A29),
        IF(
            'COMMATS-Percentages'!A29 &lt; 0.6,
            "NotKnown",
            "Known"
        ),
        'COMMATS-Percentages'!A29
    )
)</f>
        <v>28CM-M</v>
      </c>
      <c r="B29" s="31" t="str">
        <f>IF(
    ISERROR('COMMATS-Percentages'!B29),
    CHOOSE(RANDBETWEEN(1, 2), "NotKnown", "Known"),
    IF(
        ISNUMBER('COMMATS-Percentages'!B29),
        IF(
            'COMMATS-Percentages'!B29 &lt; 0.6,
            "NotKnown",
            "Known"
        ),
        'COMMATS-Percentages'!B29
    )
)</f>
        <v>NotKnown</v>
      </c>
      <c r="C29" s="31" t="str">
        <f>IF(
    ISERROR('COMMATS-Percentages'!C29),
    CHOOSE(RANDBETWEEN(1, 2), "NotKnown", "Known"),
    IF(
        ISNUMBER('COMMATS-Percentages'!C29),
        IF(
            'COMMATS-Percentages'!C29 &lt; 0.6,
            "NotKnown",
            "Known"
        ),
        'COMMATS-Percentages'!C29
    )
)</f>
        <v>Known</v>
      </c>
      <c r="D29" s="31" t="str">
        <f>IF(
    ISERROR('COMMATS-Percentages'!D29),
    CHOOSE(RANDBETWEEN(1, 2), "NotKnown", "Known"),
    IF(
        ISNUMBER('COMMATS-Percentages'!D29),
        IF(
            'COMMATS-Percentages'!D29 &lt; 0.6,
            "NotKnown",
            "Known"
        ),
        'COMMATS-Percentages'!D29
    )
)</f>
        <v>Known</v>
      </c>
      <c r="E29" s="31" t="str">
        <f>IF(
    ISERROR('COMMATS-Percentages'!E29),
    CHOOSE(RANDBETWEEN(1, 2), "NotKnown", "Known"),
    IF(
        ISNUMBER('COMMATS-Percentages'!E29),
        IF(
            'COMMATS-Percentages'!E29 &lt; 0.6,
            "NotKnown",
            "Known"
        ),
        'COMMATS-Percentages'!E29
    )
)</f>
        <v>Known</v>
      </c>
      <c r="F29" s="31" t="str">
        <f>IF(
    ISERROR('COMMATS-Percentages'!F29),
    CHOOSE(RANDBETWEEN(1, 2), "NotKnown", "Known"),
    IF(
        ISNUMBER('COMMATS-Percentages'!F29),
        IF(
            'COMMATS-Percentages'!F29 &lt; 0.6,
            "NotKnown",
            "Known"
        ),
        'COMMATS-Percentages'!F29
    )
)</f>
        <v>Known</v>
      </c>
      <c r="G29" s="31" t="str">
        <f>IF(
    ISERROR('COMMATS-Percentages'!G29),
    CHOOSE(RANDBETWEEN(1, 2), "NotKnown", "Known"),
    IF(
        ISNUMBER('COMMATS-Percentages'!G29),
        IF(
            'COMMATS-Percentages'!G29 &lt; 0.6,
            "NotKnown",
            "Known"
        ),
        'COMMATS-Percentages'!G29
    )
)</f>
        <v>Known</v>
      </c>
      <c r="H29" s="31" t="str">
        <f>IF(
    ISERROR('COMMATS-Percentages'!H29),
    CHOOSE(RANDBETWEEN(1, 2), "NotKnown", "Known"),
    IF(
        ISNUMBER('COMMATS-Percentages'!H29),
        IF(
            'COMMATS-Percentages'!H29 &lt; 0.6,
            "NotKnown",
            "Known"
        ),
        'COMMATS-Percentages'!H29
    )
)</f>
        <v>Known</v>
      </c>
      <c r="I29" s="31" t="str">
        <f>IF(
    ISERROR('COMMATS-Percentages'!I29),
    CHOOSE(RANDBETWEEN(1, 2), "NotKnown", "Known"),
    IF(
        ISNUMBER('COMMATS-Percentages'!I29),
        IF(
            'COMMATS-Percentages'!I29 &lt; 0.6,
            "NotKnown",
            "Known"
        ),
        'COMMATS-Percentages'!I29
    )
)</f>
        <v>Known</v>
      </c>
      <c r="J29" s="31" t="str">
        <f>IF(
    ISERROR('COMMATS-Percentages'!J29),
    CHOOSE(RANDBETWEEN(1, 2), "NotKnown", "Known"),
    IF(
        ISNUMBER('COMMATS-Percentages'!J29),
        IF(
            'COMMATS-Percentages'!J29 &lt; 0.6,
            "NotKnown",
            "Known"
        ),
        'COMMATS-Percentages'!J29
    )
)</f>
        <v>Known</v>
      </c>
      <c r="K29" s="31" t="str">
        <f>IF(
    ISERROR('COMMATS-Percentages'!K29),
    CHOOSE(RANDBETWEEN(1, 2), "NotKnown", "Known"),
    IF(
        ISNUMBER('COMMATS-Percentages'!K29),
        IF(
            'COMMATS-Percentages'!K29 &lt; 0.6,
            "NotKnown",
            "Known"
        ),
        'COMMATS-Percentages'!K29
    )
)</f>
        <v>NotKnown</v>
      </c>
      <c r="L29" s="31" t="str">
        <f>IF(
    ISERROR('COMMATS-Percentages'!L29),
    CHOOSE(RANDBETWEEN(1, 2), "NotKnown", "Known"),
    IF(
        ISNUMBER('COMMATS-Percentages'!L29),
        IF(
            'COMMATS-Percentages'!L29 &lt; 0.6,
            "NotKnown",
            "Known"
        ),
        'COMMATS-Percentages'!L29
    )
)</f>
        <v>Known</v>
      </c>
      <c r="M29" s="31" t="str">
        <f>IF(
    ISERROR('COMMATS-Percentages'!M29),
    CHOOSE(RANDBETWEEN(1, 2), "NotKnown", "Known"),
    IF(
        ISNUMBER('COMMATS-Percentages'!M29),
        IF(
            'COMMATS-Percentages'!M29 &lt; 0.6,
            "NotKnown",
            "Known"
        ),
        'COMMATS-Percentages'!M29
    )
)</f>
        <v>NotKnown</v>
      </c>
      <c r="N29" s="31" t="str">
        <f>IF(
    ISERROR('COMMATS-Percentages'!N29),
    CHOOSE(RANDBETWEEN(1, 2), "NotKnown", "Known"),
    IF(
        ISNUMBER('COMMATS-Percentages'!N29),
        IF(
            'COMMATS-Percentages'!N29 &lt; 0.6,
            "NotKnown",
            "Known"
        ),
        'COMMATS-Percentages'!N29
    )
)</f>
        <v>Known</v>
      </c>
      <c r="O29" s="31" t="str">
        <f>IF(
    ISERROR('COMMATS-Percentages'!O29),
    CHOOSE(RANDBETWEEN(1, 2), "NotKnown", "Known"),
    IF(
        ISNUMBER('COMMATS-Percentages'!O29),
        IF(
            'COMMATS-Percentages'!O29 &lt; 0.6,
            "NotKnown",
            "Known"
        ),
        'COMMATS-Percentages'!O29
    )
)</f>
        <v>NotKnown</v>
      </c>
      <c r="P29" s="31" t="str">
        <f>IF(
    ISERROR('COMMATS-Percentages'!P29),
    CHOOSE(RANDBETWEEN(1, 2), "NotKnown", "Known"),
    IF(
        ISNUMBER('COMMATS-Percentages'!P29),
        IF(
            'COMMATS-Percentages'!P29 &lt; 0.6,
            "NotKnown",
            "Known"
        ),
        'COMMATS-Percentages'!P29
    )
)</f>
        <v>NotKnown</v>
      </c>
      <c r="Q29" s="31" t="str">
        <f>IF(
    ISERROR('COMMATS-Percentages'!Q29),
    CHOOSE(RANDBETWEEN(1, 2), "NotKnown", "Known"),
    IF(
        ISNUMBER('COMMATS-Percentages'!Q29),
        IF(
            'COMMATS-Percentages'!Q29 &lt; 0.6,
            "NotKnown",
            "Known"
        ),
        'COMMATS-Percentages'!Q29
    )
)</f>
        <v>NotKnown</v>
      </c>
      <c r="R29" s="31" t="str">
        <f>IF(
    ISERROR('COMMATS-Percentages'!R29),
    CHOOSE(RANDBETWEEN(1, 2), "NotKnown", "Known"),
    IF(
        ISNUMBER('COMMATS-Percentages'!R29),
        IF(
            'COMMATS-Percentages'!R29 &lt; 0.6,
            "NotKnown",
            "Known"
        ),
        'COMMATS-Percentages'!R29
    )
)</f>
        <v>NotKnown</v>
      </c>
      <c r="S29" s="31" t="str">
        <f>IF(
    ISERROR('COMMATS-Percentages'!S29),
    CHOOSE(RANDBETWEEN(1, 2), "NotKnown", "Known"),
    IF(
        ISNUMBER('COMMATS-Percentages'!S29),
        IF(
            'COMMATS-Percentages'!S29 &lt; 0.6,
            "NotKnown",
            "Known"
        ),
        'COMMATS-Percentages'!S29
    )
)</f>
        <v>NotKnown</v>
      </c>
      <c r="T29" s="31" t="str">
        <f>IF(
    ISERROR('COMMATS-Percentages'!T29),
    CHOOSE(RANDBETWEEN(1, 2), "NotKnown", "Known"),
    IF(
        ISNUMBER('COMMATS-Percentages'!T29),
        IF(
            'COMMATS-Percentages'!T29 &lt; 0.6,
            "NotKnown",
            "Known"
        ),
        'COMMATS-Percentages'!T29
    )
)</f>
        <v>NotKnown</v>
      </c>
      <c r="U29" s="31" t="str">
        <f>IF(
    ISERROR('COMMATS-Percentages'!U29),
    CHOOSE(RANDBETWEEN(1, 2), "NotKnown", "Known"),
    IF(
        ISNUMBER('COMMATS-Percentages'!U29),
        IF(
            'COMMATS-Percentages'!U29 &lt; 0.6,
            "NotKnown",
            "Known"
        ),
        'COMMATS-Percentages'!U29
    )
)</f>
        <v>NotKnown</v>
      </c>
      <c r="V29" s="31" t="str">
        <f>IF(
    ISERROR('COMMATS-Percentages'!V29),
    CHOOSE(RANDBETWEEN(1, 2), "NotKnown", "Known"),
    IF(
        ISNUMBER('COMMATS-Percentages'!V29),
        IF(
            'COMMATS-Percentages'!V29 &lt; 0.6,
            "NotKnown",
            "Known"
        ),
        'COMMATS-Percentages'!V29
    )
)</f>
        <v>NotKnown</v>
      </c>
      <c r="W29" s="31" t="str">
        <f>IF(
    ISERROR('COMMATS-Percentages'!W29),
    CHOOSE(RANDBETWEEN(1, 2), "NotKnown", "Known"),
    IF(
        ISNUMBER('COMMATS-Percentages'!W29),
        IF(
            'COMMATS-Percentages'!W29 &lt; 0.6,
            "NotKnown",
            "Known"
        ),
        'COMMATS-Percentages'!W29
    )
)</f>
        <v>NotKnown</v>
      </c>
      <c r="X29" s="31" t="str">
        <f>IF(
    ISERROR('COMMATS-Percentages'!X29),
    CHOOSE(RANDBETWEEN(1, 2), "NotKnown", "Known"),
    IF(
        ISNUMBER('COMMATS-Percentages'!X29),
        IF(
            'COMMATS-Percentages'!X29 &lt; 0.6,
            "NotKnown",
            "Known"
        ),
        'COMMATS-Percentages'!X29
    )
)</f>
        <v>NotKnown</v>
      </c>
      <c r="Y29" s="31" t="str">
        <f>IF(
    ISERROR('COMMATS-Percentages'!Y29),
    CHOOSE(RANDBETWEEN(1, 2), "NotKnown", "Known"),
    IF(
        ISNUMBER('COMMATS-Percentages'!Y29),
        IF(
            'COMMATS-Percentages'!Y29 &lt; 0.6,
            "NotKnown",
            "Known"
        ),
        'COMMATS-Percentages'!Y29
    )
)</f>
        <v>NotKnown</v>
      </c>
      <c r="Z29" s="31" t="str">
        <f>IF(
    ISERROR('COMMATS-Percentages'!Z29),
    CHOOSE(RANDBETWEEN(1, 2), "NotKnown", "Known"),
    IF(
        ISNUMBER('COMMATS-Percentages'!Z29),
        IF(
            'COMMATS-Percentages'!Z29 &lt; 0.6,
            "NotKnown",
            "Known"
        ),
        'COMMATS-Percentages'!Z29
    )
)</f>
        <v>NotKnown</v>
      </c>
      <c r="AA29" s="31" t="str">
        <f>IF(
    ISERROR('COMMATS-Percentages'!AA29),
    CHOOSE(RANDBETWEEN(1, 2), "NotKnown", "Known"),
    IF(
        ISNUMBER('COMMATS-Percentages'!AA29),
        IF(
            'COMMATS-Percentages'!AA29 &lt; 0.6,
            "NotKnown",
            "Known"
        ),
        'COMMATS-Percentages'!AA29
    )
)</f>
        <v>NotKnown</v>
      </c>
      <c r="AB29" s="31" t="str">
        <f>IF(
    ISERROR('COMMATS-Percentages'!AB29),
    CHOOSE(RANDBETWEEN(1, 2), "NotKnown", "Known"),
    IF(
        ISNUMBER('COMMATS-Percentages'!AB29),
        IF(
            'COMMATS-Percentages'!AB29 &lt; 0.6,
            "NotKnown",
            "Known"
        ),
        'COMMATS-Percentages'!AB29
    )
)</f>
        <v>NotKnown</v>
      </c>
      <c r="AC29" s="31" t="str">
        <f>IF(
    ISERROR('COMMATS-Percentages'!AC29),
    CHOOSE(RANDBETWEEN(1, 2), "NotKnown", "Known"),
    IF(
        ISNUMBER('COMMATS-Percentages'!AC29),
        IF(
            'COMMATS-Percentages'!AC29 &lt; 0.6,
            "NotKnown",
            "Known"
        ),
        'COMMATS-Percentages'!AC29
    )
)</f>
        <v>NotKnown</v>
      </c>
      <c r="AD29" s="31" t="str">
        <f>IF(
    ISERROR('COMMATS-Percentages'!AD29),
    CHOOSE(RANDBETWEEN(1, 2), "NotKnown", "Known"),
    IF(
        ISNUMBER('COMMATS-Percentages'!AD29),
        IF(
            'COMMATS-Percentages'!AD29 &lt; 0.6,
            "NotKnown",
            "Known"
        ),
        'COMMATS-Percentages'!AD29
    )
)</f>
        <v>Known</v>
      </c>
      <c r="AE29" s="31" t="str">
        <f>IF(
    ISERROR('COMMATS-Percentages'!AE29),
    CHOOSE(RANDBETWEEN(1, 2), "NotKnown", "Known"),
    IF(
        ISNUMBER('COMMATS-Percentages'!AE29),
        IF(
            'COMMATS-Percentages'!AE29 &lt; 0.6,
            "NotKnown",
            "Known"
        ),
        'COMMATS-Percentages'!AE29
    )
)</f>
        <v>Known</v>
      </c>
      <c r="AF29" s="31" t="str">
        <f>IF(
    ISERROR('COMMATS-Percentages'!AF29),
    CHOOSE(RANDBETWEEN(1, 2), "NotKnown", "Known"),
    IF(
        ISNUMBER('COMMATS-Percentages'!AF29),
        IF(
            'COMMATS-Percentages'!AF29 &lt; 0.6,
            "NotKnown",
            "Known"
        ),
        'COMMATS-Percentages'!AF29
    )
)</f>
        <v>NotKnown</v>
      </c>
      <c r="AG29" s="31" t="str">
        <f>IF(
    ISERROR('COMMATS-Percentages'!AG29),
    CHOOSE(RANDBETWEEN(1, 2), "NotKnown", "Known"),
    IF(
        ISNUMBER('COMMATS-Percentages'!AG29),
        IF(
            'COMMATS-Percentages'!AG29 &lt; 0.6,
            "NotKnown",
            "Known"
        ),
        'COMMATS-Percentages'!AG29
    )
)</f>
        <v>NotKnown</v>
      </c>
      <c r="AH29" s="31" t="str">
        <f>IF(
    ISERROR('COMMATS-Percentages'!AH29),
    CHOOSE(RANDBETWEEN(1, 2), "NotKnown", "Known"),
    IF(
        ISNUMBER('COMMATS-Percentages'!AH29),
        IF(
            'COMMATS-Percentages'!AH29 &lt; 0.6,
            "NotKnown",
            "Known"
        ),
        'COMMATS-Percentages'!AH29
    )
)</f>
        <v>NotKnown</v>
      </c>
      <c r="AI29" s="31" t="str">
        <f>IF(
    ISERROR('COMMATS-Percentages'!AI29),
    CHOOSE(RANDBETWEEN(1, 2), "NotKnown", "Known"),
    IF(
        ISNUMBER('COMMATS-Percentages'!AI29),
        IF(
            'COMMATS-Percentages'!AI29 &lt; 0.6,
            "NotKnown",
            "Known"
        ),
        'COMMATS-Percentages'!AI29
    )
)</f>
        <v>Known</v>
      </c>
      <c r="AJ29" s="31" t="str">
        <f>IF(
    ISERROR('COMMATS-Percentages'!AJ29),
    CHOOSE(RANDBETWEEN(1, 2), "NotKnown", "Known"),
    IF(
        ISNUMBER('COMMATS-Percentages'!AJ29),
        IF(
            'COMMATS-Percentages'!AJ29 &lt; 0.6,
            "NotKnown",
            "Known"
        ),
        'COMMATS-Percentages'!AJ29
    )
)</f>
        <v>NotKnown</v>
      </c>
      <c r="AK29" s="31" t="str">
        <f>IF(
    ISERROR('COMMATS-Percentages'!AK29),
    CHOOSE(RANDBETWEEN(1, 2), "NotKnown", "Known"),
    IF(
        ISNUMBER('COMMATS-Percentages'!AK29),
        IF(
            'COMMATS-Percentages'!AK29 &lt; 0.6,
            "NotKnown",
            "Known"
        ),
        'COMMATS-Percentages'!AK29
    )
)</f>
        <v>Known</v>
      </c>
      <c r="AL29" s="31" t="str">
        <f>IF(
    ISERROR('COMMATS-Percentages'!AL29),
    CHOOSE(RANDBETWEEN(1, 2), "NotKnown", "Known"),
    IF(
        ISNUMBER('COMMATS-Percentages'!AL29),
        IF(
            'COMMATS-Percentages'!AL29 &lt; 0.6,
            "NotKnown",
            "Known"
        ),
        'COMMATS-Percentages'!AL29
    )
)</f>
        <v>NotKnown</v>
      </c>
      <c r="AM29" s="31" t="str">
        <f>IF(
    ISERROR('COMMATS-Percentages'!AM29),
    CHOOSE(RANDBETWEEN(1, 2), "NotKnown", "Known"),
    IF(
        ISNUMBER('COMMATS-Percentages'!AM29),
        IF(
            'COMMATS-Percentages'!AM29 &lt; 0.6,
            "NotKnown",
            "Known"
        ),
        'COMMATS-Percentages'!AM29
    )
)</f>
        <v>NotKnown</v>
      </c>
      <c r="AN29" s="31" t="str">
        <f>IF(
    ISERROR('COMMATS-Percentages'!AN29),
    CHOOSE(RANDBETWEEN(1, 2), "NotKnown", "Known"),
    IF(
        ISNUMBER('COMMATS-Percentages'!AN29),
        IF(
            'COMMATS-Percentages'!AN29 &lt; 0.6,
            "NotKnown",
            "Known"
        ),
        'COMMATS-Percentages'!AN29
    )
)</f>
        <v>NotKnown</v>
      </c>
      <c r="AO29" s="31" t="str">
        <f>IF(
    ISERROR('COMMATS-Percentages'!AO29),
    CHOOSE(RANDBETWEEN(1, 2), "NotKnown", "Known"),
    IF(
        ISNUMBER('COMMATS-Percentages'!AO29),
        IF(
            'COMMATS-Percentages'!AO29 &lt; 0.6,
            "NotKnown",
            "Known"
        ),
        'COMMATS-Percentages'!AO29
    )
)</f>
        <v>NotKnown</v>
      </c>
      <c r="AP29" s="31" t="str">
        <f>IF(
    ISERROR('COMMATS-Percentages'!AP29),
    CHOOSE(RANDBETWEEN(1, 2), "NotKnown", "Known"),
    IF(
        ISNUMBER('COMMATS-Percentages'!AP29),
        IF(
            'COMMATS-Percentages'!AP29 &lt; 0.6,
            "NotKnown",
            "Known"
        ),
        'COMMATS-Percentages'!AP29
    )
)</f>
        <v>NotKnown</v>
      </c>
      <c r="AQ29" s="31" t="str">
        <f>IF(
    ISERROR('COMMATS-Percentages'!AQ29),
    CHOOSE(RANDBETWEEN(1, 2), "NotKnown", "Known"),
    IF(
        ISNUMBER('COMMATS-Percentages'!AQ29),
        IF(
            'COMMATS-Percentages'!AQ29 &lt; 0.6,
            "NotKnown",
            "Known"
        ),
        'COMMATS-Percentages'!AQ29
    )
)</f>
        <v>NotKnown</v>
      </c>
      <c r="AR29" s="31" t="str">
        <f>IF(
    ISERROR('COMMATS-Percentages'!AR29),
    CHOOSE(RANDBETWEEN(1, 2), "NotKnown", "Known"),
    IF(
        ISNUMBER('COMMATS-Percentages'!AR29),
        IF(
            'COMMATS-Percentages'!AR29 &lt; 0.6,
            "NotKnown",
            "Known"
        ),
        'COMMATS-Percentages'!AR29
    )
)</f>
        <v>NotKnown</v>
      </c>
      <c r="AS29" s="31" t="str">
        <f>IF(
    ISERROR('COMMATS-Percentages'!AS29),
    CHOOSE(RANDBETWEEN(1, 2), "NotKnown", "Known"),
    IF(
        ISNUMBER('COMMATS-Percentages'!AS29),
        IF(
            'COMMATS-Percentages'!AS29 &lt; 0.6,
            "NotKnown",
            "Known"
        ),
        'COMMATS-Percentages'!AS29
    )
)</f>
        <v>Known</v>
      </c>
      <c r="AT29" s="31" t="str">
        <f>IF(
    ISERROR('COMMATS-Percentages'!AT29),
    CHOOSE(RANDBETWEEN(1, 2), "NotKnown", "Known"),
    IF(
        ISNUMBER('COMMATS-Percentages'!AT29),
        IF(
            'COMMATS-Percentages'!AT29 &lt; 0.6,
            "NotKnown",
            "Known"
        ),
        'COMMATS-Percentages'!AT29
    )
)</f>
        <v>NotKnown</v>
      </c>
      <c r="AU29" s="23"/>
    </row>
    <row r="30">
      <c r="A30" s="46" t="str">
        <f>IF(
    ISERROR('COMMATS-Percentages'!A30),
    CHOOSE(RANDBETWEEN(1, 2), "NotKnown", "Known"),
    IF(
        ISNUMBER('COMMATS-Percentages'!A30),
        IF(
            'COMMATS-Percentages'!A30 &lt; 0.6,
            "NotKnown",
            "Known"
        ),
        'COMMATS-Percentages'!A30
    )
)</f>
        <v>29CM-M</v>
      </c>
      <c r="B30" s="31" t="str">
        <f>IF(
    ISERROR('COMMATS-Percentages'!B30),
    CHOOSE(RANDBETWEEN(1, 2), "NotKnown", "Known"),
    IF(
        ISNUMBER('COMMATS-Percentages'!B30),
        IF(
            'COMMATS-Percentages'!B30 &lt; 0.6,
            "NotKnown",
            "Known"
        ),
        'COMMATS-Percentages'!B30
    )
)</f>
        <v>Known</v>
      </c>
      <c r="C30" s="31" t="str">
        <f>IF(
    ISERROR('COMMATS-Percentages'!C30),
    CHOOSE(RANDBETWEEN(1, 2), "NotKnown", "Known"),
    IF(
        ISNUMBER('COMMATS-Percentages'!C30),
        IF(
            'COMMATS-Percentages'!C30 &lt; 0.6,
            "NotKnown",
            "Known"
        ),
        'COMMATS-Percentages'!C30
    )
)</f>
        <v>Known</v>
      </c>
      <c r="D30" s="31" t="str">
        <f>IF(
    ISERROR('COMMATS-Percentages'!D30),
    CHOOSE(RANDBETWEEN(1, 2), "NotKnown", "Known"),
    IF(
        ISNUMBER('COMMATS-Percentages'!D30),
        IF(
            'COMMATS-Percentages'!D30 &lt; 0.6,
            "NotKnown",
            "Known"
        ),
        'COMMATS-Percentages'!D30
    )
)</f>
        <v>Known</v>
      </c>
      <c r="E30" s="31" t="str">
        <f>IF(
    ISERROR('COMMATS-Percentages'!E30),
    CHOOSE(RANDBETWEEN(1, 2), "NotKnown", "Known"),
    IF(
        ISNUMBER('COMMATS-Percentages'!E30),
        IF(
            'COMMATS-Percentages'!E30 &lt; 0.6,
            "NotKnown",
            "Known"
        ),
        'COMMATS-Percentages'!E30
    )
)</f>
        <v>Known</v>
      </c>
      <c r="F30" s="31" t="str">
        <f>IF(
    ISERROR('COMMATS-Percentages'!F30),
    CHOOSE(RANDBETWEEN(1, 2), "NotKnown", "Known"),
    IF(
        ISNUMBER('COMMATS-Percentages'!F30),
        IF(
            'COMMATS-Percentages'!F30 &lt; 0.6,
            "NotKnown",
            "Known"
        ),
        'COMMATS-Percentages'!F30
    )
)</f>
        <v>Known</v>
      </c>
      <c r="G30" s="31" t="str">
        <f>IF(
    ISERROR('COMMATS-Percentages'!G30),
    CHOOSE(RANDBETWEEN(1, 2), "NotKnown", "Known"),
    IF(
        ISNUMBER('COMMATS-Percentages'!G30),
        IF(
            'COMMATS-Percentages'!G30 &lt; 0.6,
            "NotKnown",
            "Known"
        ),
        'COMMATS-Percentages'!G30
    )
)</f>
        <v>Known</v>
      </c>
      <c r="H30" s="31" t="str">
        <f>IF(
    ISERROR('COMMATS-Percentages'!H30),
    CHOOSE(RANDBETWEEN(1, 2), "NotKnown", "Known"),
    IF(
        ISNUMBER('COMMATS-Percentages'!H30),
        IF(
            'COMMATS-Percentages'!H30 &lt; 0.6,
            "NotKnown",
            "Known"
        ),
        'COMMATS-Percentages'!H30
    )
)</f>
        <v>Known</v>
      </c>
      <c r="I30" s="31" t="str">
        <f>IF(
    ISERROR('COMMATS-Percentages'!I30),
    CHOOSE(RANDBETWEEN(1, 2), "NotKnown", "Known"),
    IF(
        ISNUMBER('COMMATS-Percentages'!I30),
        IF(
            'COMMATS-Percentages'!I30 &lt; 0.6,
            "NotKnown",
            "Known"
        ),
        'COMMATS-Percentages'!I30
    )
)</f>
        <v>Known</v>
      </c>
      <c r="J30" s="31" t="str">
        <f>IF(
    ISERROR('COMMATS-Percentages'!J30),
    CHOOSE(RANDBETWEEN(1, 2), "NotKnown", "Known"),
    IF(
        ISNUMBER('COMMATS-Percentages'!J30),
        IF(
            'COMMATS-Percentages'!J30 &lt; 0.6,
            "NotKnown",
            "Known"
        ),
        'COMMATS-Percentages'!J30
    )
)</f>
        <v>Known</v>
      </c>
      <c r="K30" s="31" t="str">
        <f>IF(
    ISERROR('COMMATS-Percentages'!K30),
    CHOOSE(RANDBETWEEN(1, 2), "NotKnown", "Known"),
    IF(
        ISNUMBER('COMMATS-Percentages'!K30),
        IF(
            'COMMATS-Percentages'!K30 &lt; 0.6,
            "NotKnown",
            "Known"
        ),
        'COMMATS-Percentages'!K30
    )
)</f>
        <v>Known</v>
      </c>
      <c r="L30" s="31" t="str">
        <f>IF(
    ISERROR('COMMATS-Percentages'!L30),
    CHOOSE(RANDBETWEEN(1, 2), "NotKnown", "Known"),
    IF(
        ISNUMBER('COMMATS-Percentages'!L30),
        IF(
            'COMMATS-Percentages'!L30 &lt; 0.6,
            "NotKnown",
            "Known"
        ),
        'COMMATS-Percentages'!L30
    )
)</f>
        <v>Known</v>
      </c>
      <c r="M30" s="31" t="str">
        <f>IF(
    ISERROR('COMMATS-Percentages'!M30),
    CHOOSE(RANDBETWEEN(1, 2), "NotKnown", "Known"),
    IF(
        ISNUMBER('COMMATS-Percentages'!M30),
        IF(
            'COMMATS-Percentages'!M30 &lt; 0.6,
            "NotKnown",
            "Known"
        ),
        'COMMATS-Percentages'!M30
    )
)</f>
        <v>Known</v>
      </c>
      <c r="N30" s="31" t="str">
        <f>IF(
    ISERROR('COMMATS-Percentages'!N30),
    CHOOSE(RANDBETWEEN(1, 2), "NotKnown", "Known"),
    IF(
        ISNUMBER('COMMATS-Percentages'!N30),
        IF(
            'COMMATS-Percentages'!N30 &lt; 0.6,
            "NotKnown",
            "Known"
        ),
        'COMMATS-Percentages'!N30
    )
)</f>
        <v>Known</v>
      </c>
      <c r="O30" s="31" t="str">
        <f>IF(
    ISERROR('COMMATS-Percentages'!O30),
    CHOOSE(RANDBETWEEN(1, 2), "NotKnown", "Known"),
    IF(
        ISNUMBER('COMMATS-Percentages'!O30),
        IF(
            'COMMATS-Percentages'!O30 &lt; 0.6,
            "NotKnown",
            "Known"
        ),
        'COMMATS-Percentages'!O30
    )
)</f>
        <v>Known</v>
      </c>
      <c r="P30" s="31" t="str">
        <f>IF(
    ISERROR('COMMATS-Percentages'!P30),
    CHOOSE(RANDBETWEEN(1, 2), "NotKnown", "Known"),
    IF(
        ISNUMBER('COMMATS-Percentages'!P30),
        IF(
            'COMMATS-Percentages'!P30 &lt; 0.6,
            "NotKnown",
            "Known"
        ),
        'COMMATS-Percentages'!P30
    )
)</f>
        <v>Known</v>
      </c>
      <c r="Q30" s="31" t="str">
        <f>IF(
    ISERROR('COMMATS-Percentages'!Q30),
    CHOOSE(RANDBETWEEN(1, 2), "NotKnown", "Known"),
    IF(
        ISNUMBER('COMMATS-Percentages'!Q30),
        IF(
            'COMMATS-Percentages'!Q30 &lt; 0.6,
            "NotKnown",
            "Known"
        ),
        'COMMATS-Percentages'!Q30
    )
)</f>
        <v>Known</v>
      </c>
      <c r="R30" s="31" t="str">
        <f>IF(
    ISERROR('COMMATS-Percentages'!R30),
    CHOOSE(RANDBETWEEN(1, 2), "NotKnown", "Known"),
    IF(
        ISNUMBER('COMMATS-Percentages'!R30),
        IF(
            'COMMATS-Percentages'!R30 &lt; 0.6,
            "NotKnown",
            "Known"
        ),
        'COMMATS-Percentages'!R30
    )
)</f>
        <v>Known</v>
      </c>
      <c r="S30" s="31" t="str">
        <f>IF(
    ISERROR('COMMATS-Percentages'!S30),
    CHOOSE(RANDBETWEEN(1, 2), "NotKnown", "Known"),
    IF(
        ISNUMBER('COMMATS-Percentages'!S30),
        IF(
            'COMMATS-Percentages'!S30 &lt; 0.6,
            "NotKnown",
            "Known"
        ),
        'COMMATS-Percentages'!S30
    )
)</f>
        <v>Known</v>
      </c>
      <c r="T30" s="31" t="str">
        <f>IF(
    ISERROR('COMMATS-Percentages'!T30),
    CHOOSE(RANDBETWEEN(1, 2), "NotKnown", "Known"),
    IF(
        ISNUMBER('COMMATS-Percentages'!T30),
        IF(
            'COMMATS-Percentages'!T30 &lt; 0.6,
            "NotKnown",
            "Known"
        ),
        'COMMATS-Percentages'!T30
    )
)</f>
        <v>Known</v>
      </c>
      <c r="U30" s="31" t="str">
        <f>IF(
    ISERROR('COMMATS-Percentages'!U30),
    CHOOSE(RANDBETWEEN(1, 2), "NotKnown", "Known"),
    IF(
        ISNUMBER('COMMATS-Percentages'!U30),
        IF(
            'COMMATS-Percentages'!U30 &lt; 0.6,
            "NotKnown",
            "Known"
        ),
        'COMMATS-Percentages'!U30
    )
)</f>
        <v>Known</v>
      </c>
      <c r="V30" s="31" t="str">
        <f>IF(
    ISERROR('COMMATS-Percentages'!V30),
    CHOOSE(RANDBETWEEN(1, 2), "NotKnown", "Known"),
    IF(
        ISNUMBER('COMMATS-Percentages'!V30),
        IF(
            'COMMATS-Percentages'!V30 &lt; 0.6,
            "NotKnown",
            "Known"
        ),
        'COMMATS-Percentages'!V30
    )
)</f>
        <v>Known</v>
      </c>
      <c r="W30" s="31" t="str">
        <f>IF(
    ISERROR('COMMATS-Percentages'!W30),
    CHOOSE(RANDBETWEEN(1, 2), "NotKnown", "Known"),
    IF(
        ISNUMBER('COMMATS-Percentages'!W30),
        IF(
            'COMMATS-Percentages'!W30 &lt; 0.6,
            "NotKnown",
            "Known"
        ),
        'COMMATS-Percentages'!W30
    )
)</f>
        <v>Known</v>
      </c>
      <c r="X30" s="31" t="str">
        <f>IF(
    ISERROR('COMMATS-Percentages'!X30),
    CHOOSE(RANDBETWEEN(1, 2), "NotKnown", "Known"),
    IF(
        ISNUMBER('COMMATS-Percentages'!X30),
        IF(
            'COMMATS-Percentages'!X30 &lt; 0.6,
            "NotKnown",
            "Known"
        ),
        'COMMATS-Percentages'!X30
    )
)</f>
        <v>Known</v>
      </c>
      <c r="Y30" s="31" t="str">
        <f>IF(
    ISERROR('COMMATS-Percentages'!Y30),
    CHOOSE(RANDBETWEEN(1, 2), "NotKnown", "Known"),
    IF(
        ISNUMBER('COMMATS-Percentages'!Y30),
        IF(
            'COMMATS-Percentages'!Y30 &lt; 0.6,
            "NotKnown",
            "Known"
        ),
        'COMMATS-Percentages'!Y30
    )
)</f>
        <v>Known</v>
      </c>
      <c r="Z30" s="31" t="str">
        <f>IF(
    ISERROR('COMMATS-Percentages'!Z30),
    CHOOSE(RANDBETWEEN(1, 2), "NotKnown", "Known"),
    IF(
        ISNUMBER('COMMATS-Percentages'!Z30),
        IF(
            'COMMATS-Percentages'!Z30 &lt; 0.6,
            "NotKnown",
            "Known"
        ),
        'COMMATS-Percentages'!Z30
    )
)</f>
        <v>Known</v>
      </c>
      <c r="AA30" s="31" t="str">
        <f>IF(
    ISERROR('COMMATS-Percentages'!AA30),
    CHOOSE(RANDBETWEEN(1, 2), "NotKnown", "Known"),
    IF(
        ISNUMBER('COMMATS-Percentages'!AA30),
        IF(
            'COMMATS-Percentages'!AA30 &lt; 0.6,
            "NotKnown",
            "Known"
        ),
        'COMMATS-Percentages'!AA30
    )
)</f>
        <v>Known</v>
      </c>
      <c r="AB30" s="31" t="str">
        <f>IF(
    ISERROR('COMMATS-Percentages'!AB30),
    CHOOSE(RANDBETWEEN(1, 2), "NotKnown", "Known"),
    IF(
        ISNUMBER('COMMATS-Percentages'!AB30),
        IF(
            'COMMATS-Percentages'!AB30 &lt; 0.6,
            "NotKnown",
            "Known"
        ),
        'COMMATS-Percentages'!AB30
    )
)</f>
        <v>NotKnown</v>
      </c>
      <c r="AC30" s="31" t="str">
        <f>IF(
    ISERROR('COMMATS-Percentages'!AC30),
    CHOOSE(RANDBETWEEN(1, 2), "NotKnown", "Known"),
    IF(
        ISNUMBER('COMMATS-Percentages'!AC30),
        IF(
            'COMMATS-Percentages'!AC30 &lt; 0.6,
            "NotKnown",
            "Known"
        ),
        'COMMATS-Percentages'!AC30
    )
)</f>
        <v>NotKnown</v>
      </c>
      <c r="AD30" s="31" t="str">
        <f>IF(
    ISERROR('COMMATS-Percentages'!AD30),
    CHOOSE(RANDBETWEEN(1, 2), "NotKnown", "Known"),
    IF(
        ISNUMBER('COMMATS-Percentages'!AD30),
        IF(
            'COMMATS-Percentages'!AD30 &lt; 0.6,
            "NotKnown",
            "Known"
        ),
        'COMMATS-Percentages'!AD30
    )
)</f>
        <v>Known</v>
      </c>
      <c r="AE30" s="31" t="str">
        <f>IF(
    ISERROR('COMMATS-Percentages'!AE30),
    CHOOSE(RANDBETWEEN(1, 2), "NotKnown", "Known"),
    IF(
        ISNUMBER('COMMATS-Percentages'!AE30),
        IF(
            'COMMATS-Percentages'!AE30 &lt; 0.6,
            "NotKnown",
            "Known"
        ),
        'COMMATS-Percentages'!AE30
    )
)</f>
        <v>Known</v>
      </c>
      <c r="AF30" s="31" t="str">
        <f>IF(
    ISERROR('COMMATS-Percentages'!AF30),
    CHOOSE(RANDBETWEEN(1, 2), "NotKnown", "Known"),
    IF(
        ISNUMBER('COMMATS-Percentages'!AF30),
        IF(
            'COMMATS-Percentages'!AF30 &lt; 0.6,
            "NotKnown",
            "Known"
        ),
        'COMMATS-Percentages'!AF30
    )
)</f>
        <v>Known</v>
      </c>
      <c r="AG30" s="31" t="str">
        <f>IF(
    ISERROR('COMMATS-Percentages'!AG30),
    CHOOSE(RANDBETWEEN(1, 2), "NotKnown", "Known"),
    IF(
        ISNUMBER('COMMATS-Percentages'!AG30),
        IF(
            'COMMATS-Percentages'!AG30 &lt; 0.6,
            "NotKnown",
            "Known"
        ),
        'COMMATS-Percentages'!AG30
    )
)</f>
        <v>Known</v>
      </c>
      <c r="AH30" s="31" t="str">
        <f>IF(
    ISERROR('COMMATS-Percentages'!AH30),
    CHOOSE(RANDBETWEEN(1, 2), "NotKnown", "Known"),
    IF(
        ISNUMBER('COMMATS-Percentages'!AH30),
        IF(
            'COMMATS-Percentages'!AH30 &lt; 0.6,
            "NotKnown",
            "Known"
        ),
        'COMMATS-Percentages'!AH30
    )
)</f>
        <v>Known</v>
      </c>
      <c r="AI30" s="31" t="str">
        <f>IF(
    ISERROR('COMMATS-Percentages'!AI30),
    CHOOSE(RANDBETWEEN(1, 2), "NotKnown", "Known"),
    IF(
        ISNUMBER('COMMATS-Percentages'!AI30),
        IF(
            'COMMATS-Percentages'!AI30 &lt; 0.6,
            "NotKnown",
            "Known"
        ),
        'COMMATS-Percentages'!AI30
    )
)</f>
        <v>Known</v>
      </c>
      <c r="AJ30" s="31" t="str">
        <f>IF(
    ISERROR('COMMATS-Percentages'!AJ30),
    CHOOSE(RANDBETWEEN(1, 2), "NotKnown", "Known"),
    IF(
        ISNUMBER('COMMATS-Percentages'!AJ30),
        IF(
            'COMMATS-Percentages'!AJ30 &lt; 0.6,
            "NotKnown",
            "Known"
        ),
        'COMMATS-Percentages'!AJ30
    )
)</f>
        <v>Known</v>
      </c>
      <c r="AK30" s="31" t="str">
        <f>IF(
    ISERROR('COMMATS-Percentages'!AK30),
    CHOOSE(RANDBETWEEN(1, 2), "NotKnown", "Known"),
    IF(
        ISNUMBER('COMMATS-Percentages'!AK30),
        IF(
            'COMMATS-Percentages'!AK30 &lt; 0.6,
            "NotKnown",
            "Known"
        ),
        'COMMATS-Percentages'!AK30
    )
)</f>
        <v>Known</v>
      </c>
      <c r="AL30" s="31" t="str">
        <f>IF(
    ISERROR('COMMATS-Percentages'!AL30),
    CHOOSE(RANDBETWEEN(1, 2), "NotKnown", "Known"),
    IF(
        ISNUMBER('COMMATS-Percentages'!AL30),
        IF(
            'COMMATS-Percentages'!AL30 &lt; 0.6,
            "NotKnown",
            "Known"
        ),
        'COMMATS-Percentages'!AL30
    )
)</f>
        <v>NotKnown</v>
      </c>
      <c r="AM30" s="31" t="str">
        <f>IF(
    ISERROR('COMMATS-Percentages'!AM30),
    CHOOSE(RANDBETWEEN(1, 2), "NotKnown", "Known"),
    IF(
        ISNUMBER('COMMATS-Percentages'!AM30),
        IF(
            'COMMATS-Percentages'!AM30 &lt; 0.6,
            "NotKnown",
            "Known"
        ),
        'COMMATS-Percentages'!AM30
    )
)</f>
        <v>Known</v>
      </c>
      <c r="AN30" s="31" t="str">
        <f>IF(
    ISERROR('COMMATS-Percentages'!AN30),
    CHOOSE(RANDBETWEEN(1, 2), "NotKnown", "Known"),
    IF(
        ISNUMBER('COMMATS-Percentages'!AN30),
        IF(
            'COMMATS-Percentages'!AN30 &lt; 0.6,
            "NotKnown",
            "Known"
        ),
        'COMMATS-Percentages'!AN30
    )
)</f>
        <v>Known</v>
      </c>
      <c r="AO30" s="31" t="str">
        <f>IF(
    ISERROR('COMMATS-Percentages'!AO30),
    CHOOSE(RANDBETWEEN(1, 2), "NotKnown", "Known"),
    IF(
        ISNUMBER('COMMATS-Percentages'!AO30),
        IF(
            'COMMATS-Percentages'!AO30 &lt; 0.6,
            "NotKnown",
            "Known"
        ),
        'COMMATS-Percentages'!AO30
    )
)</f>
        <v>Known</v>
      </c>
      <c r="AP30" s="31" t="str">
        <f>IF(
    ISERROR('COMMATS-Percentages'!AP30),
    CHOOSE(RANDBETWEEN(1, 2), "NotKnown", "Known"),
    IF(
        ISNUMBER('COMMATS-Percentages'!AP30),
        IF(
            'COMMATS-Percentages'!AP30 &lt; 0.6,
            "NotKnown",
            "Known"
        ),
        'COMMATS-Percentages'!AP30
    )
)</f>
        <v>Known</v>
      </c>
      <c r="AQ30" s="31" t="str">
        <f>IF(
    ISERROR('COMMATS-Percentages'!AQ30),
    CHOOSE(RANDBETWEEN(1, 2), "NotKnown", "Known"),
    IF(
        ISNUMBER('COMMATS-Percentages'!AQ30),
        IF(
            'COMMATS-Percentages'!AQ30 &lt; 0.6,
            "NotKnown",
            "Known"
        ),
        'COMMATS-Percentages'!AQ30
    )
)</f>
        <v>Known</v>
      </c>
      <c r="AR30" s="31" t="str">
        <f>IF(
    ISERROR('COMMATS-Percentages'!AR30),
    CHOOSE(RANDBETWEEN(1, 2), "NotKnown", "Known"),
    IF(
        ISNUMBER('COMMATS-Percentages'!AR30),
        IF(
            'COMMATS-Percentages'!AR30 &lt; 0.6,
            "NotKnown",
            "Known"
        ),
        'COMMATS-Percentages'!AR30
    )
)</f>
        <v>Known</v>
      </c>
      <c r="AS30" s="31" t="str">
        <f>IF(
    ISERROR('COMMATS-Percentages'!AS30),
    CHOOSE(RANDBETWEEN(1, 2), "NotKnown", "Known"),
    IF(
        ISNUMBER('COMMATS-Percentages'!AS30),
        IF(
            'COMMATS-Percentages'!AS30 &lt; 0.6,
            "NotKnown",
            "Known"
        ),
        'COMMATS-Percentages'!AS30
    )
)</f>
        <v>Known</v>
      </c>
      <c r="AT30" s="31" t="str">
        <f>IF(
    ISERROR('COMMATS-Percentages'!AT30),
    CHOOSE(RANDBETWEEN(1, 2), "NotKnown", "Known"),
    IF(
        ISNUMBER('COMMATS-Percentages'!AT30),
        IF(
            'COMMATS-Percentages'!AT30 &lt; 0.6,
            "NotKnown",
            "Known"
        ),
        'COMMATS-Percentages'!AT30
    )
)</f>
        <v>Known</v>
      </c>
      <c r="AU30" s="23"/>
    </row>
    <row r="31">
      <c r="A31" s="46" t="str">
        <f>IF(
    ISERROR('COMMATS-Percentages'!A31),
    CHOOSE(RANDBETWEEN(1, 2), "NotKnown", "Known"),
    IF(
        ISNUMBER('COMMATS-Percentages'!A31),
        IF(
            'COMMATS-Percentages'!A31 &lt; 0.6,
            "NotKnown",
            "Known"
        ),
        'COMMATS-Percentages'!A31
    )
)</f>
        <v>30CM-M</v>
      </c>
      <c r="B31" s="31" t="str">
        <f>IF(
    ISERROR('COMMATS-Percentages'!B31),
    CHOOSE(RANDBETWEEN(1, 2), "NotKnown", "Known"),
    IF(
        ISNUMBER('COMMATS-Percentages'!B31),
        IF(
            'COMMATS-Percentages'!B31 &lt; 0.6,
            "NotKnown",
            "Known"
        ),
        'COMMATS-Percentages'!B31
    )
)</f>
        <v>Known</v>
      </c>
      <c r="C31" s="31" t="str">
        <f>IF(
    ISERROR('COMMATS-Percentages'!C31),
    CHOOSE(RANDBETWEEN(1, 2), "NotKnown", "Known"),
    IF(
        ISNUMBER('COMMATS-Percentages'!C31),
        IF(
            'COMMATS-Percentages'!C31 &lt; 0.6,
            "NotKnown",
            "Known"
        ),
        'COMMATS-Percentages'!C31
    )
)</f>
        <v>Known</v>
      </c>
      <c r="D31" s="31" t="str">
        <f>IF(
    ISERROR('COMMATS-Percentages'!D31),
    CHOOSE(RANDBETWEEN(1, 2), "NotKnown", "Known"),
    IF(
        ISNUMBER('COMMATS-Percentages'!D31),
        IF(
            'COMMATS-Percentages'!D31 &lt; 0.6,
            "NotKnown",
            "Known"
        ),
        'COMMATS-Percentages'!D31
    )
)</f>
        <v>NotKnown</v>
      </c>
      <c r="E31" s="31" t="str">
        <f>IF(
    ISERROR('COMMATS-Percentages'!E31),
    CHOOSE(RANDBETWEEN(1, 2), "NotKnown", "Known"),
    IF(
        ISNUMBER('COMMATS-Percentages'!E31),
        IF(
            'COMMATS-Percentages'!E31 &lt; 0.6,
            "NotKnown",
            "Known"
        ),
        'COMMATS-Percentages'!E31
    )
)</f>
        <v>Known</v>
      </c>
      <c r="F31" s="31" t="str">
        <f>IF(
    ISERROR('COMMATS-Percentages'!F31),
    CHOOSE(RANDBETWEEN(1, 2), "NotKnown", "Known"),
    IF(
        ISNUMBER('COMMATS-Percentages'!F31),
        IF(
            'COMMATS-Percentages'!F31 &lt; 0.6,
            "NotKnown",
            "Known"
        ),
        'COMMATS-Percentages'!F31
    )
)</f>
        <v>Known</v>
      </c>
      <c r="G31" s="31" t="str">
        <f>IF(
    ISERROR('COMMATS-Percentages'!G31),
    CHOOSE(RANDBETWEEN(1, 2), "NotKnown", "Known"),
    IF(
        ISNUMBER('COMMATS-Percentages'!G31),
        IF(
            'COMMATS-Percentages'!G31 &lt; 0.6,
            "NotKnown",
            "Known"
        ),
        'COMMATS-Percentages'!G31
    )
)</f>
        <v>Known</v>
      </c>
      <c r="H31" s="31" t="str">
        <f>IF(
    ISERROR('COMMATS-Percentages'!H31),
    CHOOSE(RANDBETWEEN(1, 2), "NotKnown", "Known"),
    IF(
        ISNUMBER('COMMATS-Percentages'!H31),
        IF(
            'COMMATS-Percentages'!H31 &lt; 0.6,
            "NotKnown",
            "Known"
        ),
        'COMMATS-Percentages'!H31
    )
)</f>
        <v>Known</v>
      </c>
      <c r="I31" s="31" t="str">
        <f>IF(
    ISERROR('COMMATS-Percentages'!I31),
    CHOOSE(RANDBETWEEN(1, 2), "NotKnown", "Known"),
    IF(
        ISNUMBER('COMMATS-Percentages'!I31),
        IF(
            'COMMATS-Percentages'!I31 &lt; 0.6,
            "NotKnown",
            "Known"
        ),
        'COMMATS-Percentages'!I31
    )
)</f>
        <v>NotKnown</v>
      </c>
      <c r="J31" s="31" t="str">
        <f>IF(
    ISERROR('COMMATS-Percentages'!J31),
    CHOOSE(RANDBETWEEN(1, 2), "NotKnown", "Known"),
    IF(
        ISNUMBER('COMMATS-Percentages'!J31),
        IF(
            'COMMATS-Percentages'!J31 &lt; 0.6,
            "NotKnown",
            "Known"
        ),
        'COMMATS-Percentages'!J31
    )
)</f>
        <v>NotKnown</v>
      </c>
      <c r="K31" s="31" t="str">
        <f>IF(
    ISERROR('COMMATS-Percentages'!K31),
    CHOOSE(RANDBETWEEN(1, 2), "NotKnown", "Known"),
    IF(
        ISNUMBER('COMMATS-Percentages'!K31),
        IF(
            'COMMATS-Percentages'!K31 &lt; 0.6,
            "NotKnown",
            "Known"
        ),
        'COMMATS-Percentages'!K31
    )
)</f>
        <v>NotKnown</v>
      </c>
      <c r="L31" s="31" t="str">
        <f>IF(
    ISERROR('COMMATS-Percentages'!L31),
    CHOOSE(RANDBETWEEN(1, 2), "NotKnown", "Known"),
    IF(
        ISNUMBER('COMMATS-Percentages'!L31),
        IF(
            'COMMATS-Percentages'!L31 &lt; 0.6,
            "NotKnown",
            "Known"
        ),
        'COMMATS-Percentages'!L31
    )
)</f>
        <v>Known</v>
      </c>
      <c r="M31" s="31" t="str">
        <f>IF(
    ISERROR('COMMATS-Percentages'!M31),
    CHOOSE(RANDBETWEEN(1, 2), "NotKnown", "Known"),
    IF(
        ISNUMBER('COMMATS-Percentages'!M31),
        IF(
            'COMMATS-Percentages'!M31 &lt; 0.6,
            "NotKnown",
            "Known"
        ),
        'COMMATS-Percentages'!M31
    )
)</f>
        <v>Known</v>
      </c>
      <c r="N31" s="31" t="str">
        <f>IF(
    ISERROR('COMMATS-Percentages'!N31),
    CHOOSE(RANDBETWEEN(1, 2), "NotKnown", "Known"),
    IF(
        ISNUMBER('COMMATS-Percentages'!N31),
        IF(
            'COMMATS-Percentages'!N31 &lt; 0.6,
            "NotKnown",
            "Known"
        ),
        'COMMATS-Percentages'!N31
    )
)</f>
        <v>Known</v>
      </c>
      <c r="O31" s="31" t="str">
        <f>IF(
    ISERROR('COMMATS-Percentages'!O31),
    CHOOSE(RANDBETWEEN(1, 2), "NotKnown", "Known"),
    IF(
        ISNUMBER('COMMATS-Percentages'!O31),
        IF(
            'COMMATS-Percentages'!O31 &lt; 0.6,
            "NotKnown",
            "Known"
        ),
        'COMMATS-Percentages'!O31
    )
)</f>
        <v>Known</v>
      </c>
      <c r="P31" s="31" t="str">
        <f>IF(
    ISERROR('COMMATS-Percentages'!P31),
    CHOOSE(RANDBETWEEN(1, 2), "NotKnown", "Known"),
    IF(
        ISNUMBER('COMMATS-Percentages'!P31),
        IF(
            'COMMATS-Percentages'!P31 &lt; 0.6,
            "NotKnown",
            "Known"
        ),
        'COMMATS-Percentages'!P31
    )
)</f>
        <v>Known</v>
      </c>
      <c r="Q31" s="31" t="str">
        <f>IF(
    ISERROR('COMMATS-Percentages'!Q31),
    CHOOSE(RANDBETWEEN(1, 2), "NotKnown", "Known"),
    IF(
        ISNUMBER('COMMATS-Percentages'!Q31),
        IF(
            'COMMATS-Percentages'!Q31 &lt; 0.6,
            "NotKnown",
            "Known"
        ),
        'COMMATS-Percentages'!Q31
    )
)</f>
        <v>NotKnown</v>
      </c>
      <c r="R31" s="31" t="str">
        <f>IF(
    ISERROR('COMMATS-Percentages'!R31),
    CHOOSE(RANDBETWEEN(1, 2), "NotKnown", "Known"),
    IF(
        ISNUMBER('COMMATS-Percentages'!R31),
        IF(
            'COMMATS-Percentages'!R31 &lt; 0.6,
            "NotKnown",
            "Known"
        ),
        'COMMATS-Percentages'!R31
    )
)</f>
        <v>Known</v>
      </c>
      <c r="S31" s="31" t="str">
        <f>IF(
    ISERROR('COMMATS-Percentages'!S31),
    CHOOSE(RANDBETWEEN(1, 2), "NotKnown", "Known"),
    IF(
        ISNUMBER('COMMATS-Percentages'!S31),
        IF(
            'COMMATS-Percentages'!S31 &lt; 0.6,
            "NotKnown",
            "Known"
        ),
        'COMMATS-Percentages'!S31
    )
)</f>
        <v>Known</v>
      </c>
      <c r="T31" s="31" t="str">
        <f>IF(
    ISERROR('COMMATS-Percentages'!T31),
    CHOOSE(RANDBETWEEN(1, 2), "NotKnown", "Known"),
    IF(
        ISNUMBER('COMMATS-Percentages'!T31),
        IF(
            'COMMATS-Percentages'!T31 &lt; 0.6,
            "NotKnown",
            "Known"
        ),
        'COMMATS-Percentages'!T31
    )
)</f>
        <v>Known</v>
      </c>
      <c r="U31" s="31" t="str">
        <f>IF(
    ISERROR('COMMATS-Percentages'!U31),
    CHOOSE(RANDBETWEEN(1, 2), "NotKnown", "Known"),
    IF(
        ISNUMBER('COMMATS-Percentages'!U31),
        IF(
            'COMMATS-Percentages'!U31 &lt; 0.6,
            "NotKnown",
            "Known"
        ),
        'COMMATS-Percentages'!U31
    )
)</f>
        <v>NotKnown</v>
      </c>
      <c r="V31" s="31" t="str">
        <f>IF(
    ISERROR('COMMATS-Percentages'!V31),
    CHOOSE(RANDBETWEEN(1, 2), "NotKnown", "Known"),
    IF(
        ISNUMBER('COMMATS-Percentages'!V31),
        IF(
            'COMMATS-Percentages'!V31 &lt; 0.6,
            "NotKnown",
            "Known"
        ),
        'COMMATS-Percentages'!V31
    )
)</f>
        <v>NotKnown</v>
      </c>
      <c r="W31" s="31" t="str">
        <f>IF(
    ISERROR('COMMATS-Percentages'!W31),
    CHOOSE(RANDBETWEEN(1, 2), "NotKnown", "Known"),
    IF(
        ISNUMBER('COMMATS-Percentages'!W31),
        IF(
            'COMMATS-Percentages'!W31 &lt; 0.6,
            "NotKnown",
            "Known"
        ),
        'COMMATS-Percentages'!W31
    )
)</f>
        <v>NotKnown</v>
      </c>
      <c r="X31" s="31" t="str">
        <f>IF(
    ISERROR('COMMATS-Percentages'!X31),
    CHOOSE(RANDBETWEEN(1, 2), "NotKnown", "Known"),
    IF(
        ISNUMBER('COMMATS-Percentages'!X31),
        IF(
            'COMMATS-Percentages'!X31 &lt; 0.6,
            "NotKnown",
            "Known"
        ),
        'COMMATS-Percentages'!X31
    )
)</f>
        <v>Known</v>
      </c>
      <c r="Y31" s="31" t="str">
        <f>IF(
    ISERROR('COMMATS-Percentages'!Y31),
    CHOOSE(RANDBETWEEN(1, 2), "NotKnown", "Known"),
    IF(
        ISNUMBER('COMMATS-Percentages'!Y31),
        IF(
            'COMMATS-Percentages'!Y31 &lt; 0.6,
            "NotKnown",
            "Known"
        ),
        'COMMATS-Percentages'!Y31
    )
)</f>
        <v>NotKnown</v>
      </c>
      <c r="Z31" s="31" t="str">
        <f>IF(
    ISERROR('COMMATS-Percentages'!Z31),
    CHOOSE(RANDBETWEEN(1, 2), "NotKnown", "Known"),
    IF(
        ISNUMBER('COMMATS-Percentages'!Z31),
        IF(
            'COMMATS-Percentages'!Z31 &lt; 0.6,
            "NotKnown",
            "Known"
        ),
        'COMMATS-Percentages'!Z31
    )
)</f>
        <v>NotKnown</v>
      </c>
      <c r="AA31" s="31" t="str">
        <f>IF(
    ISERROR('COMMATS-Percentages'!AA31),
    CHOOSE(RANDBETWEEN(1, 2), "NotKnown", "Known"),
    IF(
        ISNUMBER('COMMATS-Percentages'!AA31),
        IF(
            'COMMATS-Percentages'!AA31 &lt; 0.6,
            "NotKnown",
            "Known"
        ),
        'COMMATS-Percentages'!AA31
    )
)</f>
        <v>NotKnown</v>
      </c>
      <c r="AB31" s="31" t="str">
        <f>IF(
    ISERROR('COMMATS-Percentages'!AB31),
    CHOOSE(RANDBETWEEN(1, 2), "NotKnown", "Known"),
    IF(
        ISNUMBER('COMMATS-Percentages'!AB31),
        IF(
            'COMMATS-Percentages'!AB31 &lt; 0.6,
            "NotKnown",
            "Known"
        ),
        'COMMATS-Percentages'!AB31
    )
)</f>
        <v>NotKnown</v>
      </c>
      <c r="AC31" s="31" t="str">
        <f>IF(
    ISERROR('COMMATS-Percentages'!AC31),
    CHOOSE(RANDBETWEEN(1, 2), "NotKnown", "Known"),
    IF(
        ISNUMBER('COMMATS-Percentages'!AC31),
        IF(
            'COMMATS-Percentages'!AC31 &lt; 0.6,
            "NotKnown",
            "Known"
        ),
        'COMMATS-Percentages'!AC31
    )
)</f>
        <v>Known</v>
      </c>
      <c r="AD31" s="31" t="str">
        <f>IF(
    ISERROR('COMMATS-Percentages'!AD31),
    CHOOSE(RANDBETWEEN(1, 2), "NotKnown", "Known"),
    IF(
        ISNUMBER('COMMATS-Percentages'!AD31),
        IF(
            'COMMATS-Percentages'!AD31 &lt; 0.6,
            "NotKnown",
            "Known"
        ),
        'COMMATS-Percentages'!AD31
    )
)</f>
        <v>Known</v>
      </c>
      <c r="AE31" s="31" t="str">
        <f>IF(
    ISERROR('COMMATS-Percentages'!AE31),
    CHOOSE(RANDBETWEEN(1, 2), "NotKnown", "Known"),
    IF(
        ISNUMBER('COMMATS-Percentages'!AE31),
        IF(
            'COMMATS-Percentages'!AE31 &lt; 0.6,
            "NotKnown",
            "Known"
        ),
        'COMMATS-Percentages'!AE31
    )
)</f>
        <v>Known</v>
      </c>
      <c r="AF31" s="31" t="str">
        <f>IF(
    ISERROR('COMMATS-Percentages'!AF31),
    CHOOSE(RANDBETWEEN(1, 2), "NotKnown", "Known"),
    IF(
        ISNUMBER('COMMATS-Percentages'!AF31),
        IF(
            'COMMATS-Percentages'!AF31 &lt; 0.6,
            "NotKnown",
            "Known"
        ),
        'COMMATS-Percentages'!AF31
    )
)</f>
        <v>NotKnown</v>
      </c>
      <c r="AG31" s="31" t="str">
        <f>IF(
    ISERROR('COMMATS-Percentages'!AG31),
    CHOOSE(RANDBETWEEN(1, 2), "NotKnown", "Known"),
    IF(
        ISNUMBER('COMMATS-Percentages'!AG31),
        IF(
            'COMMATS-Percentages'!AG31 &lt; 0.6,
            "NotKnown",
            "Known"
        ),
        'COMMATS-Percentages'!AG31
    )
)</f>
        <v>NotKnown</v>
      </c>
      <c r="AH31" s="31" t="str">
        <f>IF(
    ISERROR('COMMATS-Percentages'!AH31),
    CHOOSE(RANDBETWEEN(1, 2), "NotKnown", "Known"),
    IF(
        ISNUMBER('COMMATS-Percentages'!AH31),
        IF(
            'COMMATS-Percentages'!AH31 &lt; 0.6,
            "NotKnown",
            "Known"
        ),
        'COMMATS-Percentages'!AH31
    )
)</f>
        <v>Known</v>
      </c>
      <c r="AI31" s="31" t="str">
        <f>IF(
    ISERROR('COMMATS-Percentages'!AI31),
    CHOOSE(RANDBETWEEN(1, 2), "NotKnown", "Known"),
    IF(
        ISNUMBER('COMMATS-Percentages'!AI31),
        IF(
            'COMMATS-Percentages'!AI31 &lt; 0.6,
            "NotKnown",
            "Known"
        ),
        'COMMATS-Percentages'!AI31
    )
)</f>
        <v>Known</v>
      </c>
      <c r="AJ31" s="31" t="str">
        <f>IF(
    ISERROR('COMMATS-Percentages'!AJ31),
    CHOOSE(RANDBETWEEN(1, 2), "NotKnown", "Known"),
    IF(
        ISNUMBER('COMMATS-Percentages'!AJ31),
        IF(
            'COMMATS-Percentages'!AJ31 &lt; 0.6,
            "NotKnown",
            "Known"
        ),
        'COMMATS-Percentages'!AJ31
    )
)</f>
        <v>NotKnown</v>
      </c>
      <c r="AK31" s="31" t="str">
        <f>IF(
    ISERROR('COMMATS-Percentages'!AK31),
    CHOOSE(RANDBETWEEN(1, 2), "NotKnown", "Known"),
    IF(
        ISNUMBER('COMMATS-Percentages'!AK31),
        IF(
            'COMMATS-Percentages'!AK31 &lt; 0.6,
            "NotKnown",
            "Known"
        ),
        'COMMATS-Percentages'!AK31
    )
)</f>
        <v>Known</v>
      </c>
      <c r="AL31" s="31" t="str">
        <f>IF(
    ISERROR('COMMATS-Percentages'!AL31),
    CHOOSE(RANDBETWEEN(1, 2), "NotKnown", "Known"),
    IF(
        ISNUMBER('COMMATS-Percentages'!AL31),
        IF(
            'COMMATS-Percentages'!AL31 &lt; 0.6,
            "NotKnown",
            "Known"
        ),
        'COMMATS-Percentages'!AL31
    )
)</f>
        <v>Known</v>
      </c>
      <c r="AM31" s="31" t="str">
        <f>IF(
    ISERROR('COMMATS-Percentages'!AM31),
    CHOOSE(RANDBETWEEN(1, 2), "NotKnown", "Known"),
    IF(
        ISNUMBER('COMMATS-Percentages'!AM31),
        IF(
            'COMMATS-Percentages'!AM31 &lt; 0.6,
            "NotKnown",
            "Known"
        ),
        'COMMATS-Percentages'!AM31
    )
)</f>
        <v>NotKnown</v>
      </c>
      <c r="AN31" s="31" t="str">
        <f>IF(
    ISERROR('COMMATS-Percentages'!AN31),
    CHOOSE(RANDBETWEEN(1, 2), "NotKnown", "Known"),
    IF(
        ISNUMBER('COMMATS-Percentages'!AN31),
        IF(
            'COMMATS-Percentages'!AN31 &lt; 0.6,
            "NotKnown",
            "Known"
        ),
        'COMMATS-Percentages'!AN31
    )
)</f>
        <v>NotKnown</v>
      </c>
      <c r="AO31" s="31" t="str">
        <f>IF(
    ISERROR('COMMATS-Percentages'!AO31),
    CHOOSE(RANDBETWEEN(1, 2), "NotKnown", "Known"),
    IF(
        ISNUMBER('COMMATS-Percentages'!AO31),
        IF(
            'COMMATS-Percentages'!AO31 &lt; 0.6,
            "NotKnown",
            "Known"
        ),
        'COMMATS-Percentages'!AO31
    )
)</f>
        <v>Known</v>
      </c>
      <c r="AP31" s="31" t="str">
        <f>IF(
    ISERROR('COMMATS-Percentages'!AP31),
    CHOOSE(RANDBETWEEN(1, 2), "NotKnown", "Known"),
    IF(
        ISNUMBER('COMMATS-Percentages'!AP31),
        IF(
            'COMMATS-Percentages'!AP31 &lt; 0.6,
            "NotKnown",
            "Known"
        ),
        'COMMATS-Percentages'!AP31
    )
)</f>
        <v>NotKnown</v>
      </c>
      <c r="AQ31" s="31" t="str">
        <f>IF(
    ISERROR('COMMATS-Percentages'!AQ31),
    CHOOSE(RANDBETWEEN(1, 2), "NotKnown", "Known"),
    IF(
        ISNUMBER('COMMATS-Percentages'!AQ31),
        IF(
            'COMMATS-Percentages'!AQ31 &lt; 0.6,
            "NotKnown",
            "Known"
        ),
        'COMMATS-Percentages'!AQ31
    )
)</f>
        <v>NotKnown</v>
      </c>
      <c r="AR31" s="31" t="str">
        <f>IF(
    ISERROR('COMMATS-Percentages'!AR31),
    CHOOSE(RANDBETWEEN(1, 2), "NotKnown", "Known"),
    IF(
        ISNUMBER('COMMATS-Percentages'!AR31),
        IF(
            'COMMATS-Percentages'!AR31 &lt; 0.6,
            "NotKnown",
            "Known"
        ),
        'COMMATS-Percentages'!AR31
    )
)</f>
        <v>NotKnown</v>
      </c>
      <c r="AS31" s="31" t="str">
        <f>IF(
    ISERROR('COMMATS-Percentages'!AS31),
    CHOOSE(RANDBETWEEN(1, 2), "NotKnown", "Known"),
    IF(
        ISNUMBER('COMMATS-Percentages'!AS31),
        IF(
            'COMMATS-Percentages'!AS31 &lt; 0.6,
            "NotKnown",
            "Known"
        ),
        'COMMATS-Percentages'!AS31
    )
)</f>
        <v>NotKnown</v>
      </c>
      <c r="AT31" s="31" t="str">
        <f>IF(
    ISERROR('COMMATS-Percentages'!AT31),
    CHOOSE(RANDBETWEEN(1, 2), "NotKnown", "Known"),
    IF(
        ISNUMBER('COMMATS-Percentages'!AT31),
        IF(
            'COMMATS-Percentages'!AT31 &lt; 0.6,
            "NotKnown",
            "Known"
        ),
        'COMMATS-Percentages'!AT31
    )
)</f>
        <v>NotKnown</v>
      </c>
      <c r="AU31" s="23"/>
    </row>
    <row r="32">
      <c r="A32" s="46" t="str">
        <f>IF(
    ISERROR('COMMATS-Percentages'!A32),
    CHOOSE(RANDBETWEEN(1, 2), "NotKnown", "Known"),
    IF(
        ISNUMBER('COMMATS-Percentages'!A32),
        IF(
            'COMMATS-Percentages'!A32 &lt; 0.6,
            "NotKnown",
            "Known"
        ),
        'COMMATS-Percentages'!A32
    )
)</f>
        <v>31CM-M</v>
      </c>
      <c r="B32" s="31" t="str">
        <f>IF(
    ISERROR('COMMATS-Percentages'!B32),
    CHOOSE(RANDBETWEEN(1, 2), "NotKnown", "Known"),
    IF(
        ISNUMBER('COMMATS-Percentages'!B32),
        IF(
            'COMMATS-Percentages'!B32 &lt; 0.6,
            "NotKnown",
            "Known"
        ),
        'COMMATS-Percentages'!B32
    )
)</f>
        <v>NotKnown</v>
      </c>
      <c r="C32" s="31" t="str">
        <f>IF(
    ISERROR('COMMATS-Percentages'!C32),
    CHOOSE(RANDBETWEEN(1, 2), "NotKnown", "Known"),
    IF(
        ISNUMBER('COMMATS-Percentages'!C32),
        IF(
            'COMMATS-Percentages'!C32 &lt; 0.6,
            "NotKnown",
            "Known"
        ),
        'COMMATS-Percentages'!C32
    )
)</f>
        <v>NotKnown</v>
      </c>
      <c r="D32" s="31" t="str">
        <f>IF(
    ISERROR('COMMATS-Percentages'!D32),
    CHOOSE(RANDBETWEEN(1, 2), "NotKnown", "Known"),
    IF(
        ISNUMBER('COMMATS-Percentages'!D32),
        IF(
            'COMMATS-Percentages'!D32 &lt; 0.6,
            "NotKnown",
            "Known"
        ),
        'COMMATS-Percentages'!D32
    )
)</f>
        <v>Known</v>
      </c>
      <c r="E32" s="31" t="str">
        <f>IF(
    ISERROR('COMMATS-Percentages'!E32),
    CHOOSE(RANDBETWEEN(1, 2), "NotKnown", "Known"),
    IF(
        ISNUMBER('COMMATS-Percentages'!E32),
        IF(
            'COMMATS-Percentages'!E32 &lt; 0.6,
            "NotKnown",
            "Known"
        ),
        'COMMATS-Percentages'!E32
    )
)</f>
        <v>NotKnown</v>
      </c>
      <c r="F32" s="31" t="str">
        <f>IF(
    ISERROR('COMMATS-Percentages'!F32),
    CHOOSE(RANDBETWEEN(1, 2), "NotKnown", "Known"),
    IF(
        ISNUMBER('COMMATS-Percentages'!F32),
        IF(
            'COMMATS-Percentages'!F32 &lt; 0.6,
            "NotKnown",
            "Known"
        ),
        'COMMATS-Percentages'!F32
    )
)</f>
        <v>Known</v>
      </c>
      <c r="G32" s="31" t="str">
        <f>IF(
    ISERROR('COMMATS-Percentages'!G32),
    CHOOSE(RANDBETWEEN(1, 2), "NotKnown", "Known"),
    IF(
        ISNUMBER('COMMATS-Percentages'!G32),
        IF(
            'COMMATS-Percentages'!G32 &lt; 0.6,
            "NotKnown",
            "Known"
        ),
        'COMMATS-Percentages'!G32
    )
)</f>
        <v>NotKnown</v>
      </c>
      <c r="H32" s="31" t="str">
        <f>IF(
    ISERROR('COMMATS-Percentages'!H32),
    CHOOSE(RANDBETWEEN(1, 2), "NotKnown", "Known"),
    IF(
        ISNUMBER('COMMATS-Percentages'!H32),
        IF(
            'COMMATS-Percentages'!H32 &lt; 0.6,
            "NotKnown",
            "Known"
        ),
        'COMMATS-Percentages'!H32
    )
)</f>
        <v>NotKnown</v>
      </c>
      <c r="I32" s="31" t="str">
        <f>IF(
    ISERROR('COMMATS-Percentages'!I32),
    CHOOSE(RANDBETWEEN(1, 2), "NotKnown", "Known"),
    IF(
        ISNUMBER('COMMATS-Percentages'!I32),
        IF(
            'COMMATS-Percentages'!I32 &lt; 0.6,
            "NotKnown",
            "Known"
        ),
        'COMMATS-Percentages'!I32
    )
)</f>
        <v>NotKnown</v>
      </c>
      <c r="J32" s="31" t="str">
        <f>IF(
    ISERROR('COMMATS-Percentages'!J32),
    CHOOSE(RANDBETWEEN(1, 2), "NotKnown", "Known"),
    IF(
        ISNUMBER('COMMATS-Percentages'!J32),
        IF(
            'COMMATS-Percentages'!J32 &lt; 0.6,
            "NotKnown",
            "Known"
        ),
        'COMMATS-Percentages'!J32
    )
)</f>
        <v>NotKnown</v>
      </c>
      <c r="K32" s="31" t="str">
        <f>IF(
    ISERROR('COMMATS-Percentages'!K32),
    CHOOSE(RANDBETWEEN(1, 2), "NotKnown", "Known"),
    IF(
        ISNUMBER('COMMATS-Percentages'!K32),
        IF(
            'COMMATS-Percentages'!K32 &lt; 0.6,
            "NotKnown",
            "Known"
        ),
        'COMMATS-Percentages'!K32
    )
)</f>
        <v>NotKnown</v>
      </c>
      <c r="L32" s="31" t="str">
        <f>IF(
    ISERROR('COMMATS-Percentages'!L32),
    CHOOSE(RANDBETWEEN(1, 2), "NotKnown", "Known"),
    IF(
        ISNUMBER('COMMATS-Percentages'!L32),
        IF(
            'COMMATS-Percentages'!L32 &lt; 0.6,
            "NotKnown",
            "Known"
        ),
        'COMMATS-Percentages'!L32
    )
)</f>
        <v>NotKnown</v>
      </c>
      <c r="M32" s="31" t="str">
        <f>IF(
    ISERROR('COMMATS-Percentages'!M32),
    CHOOSE(RANDBETWEEN(1, 2), "NotKnown", "Known"),
    IF(
        ISNUMBER('COMMATS-Percentages'!M32),
        IF(
            'COMMATS-Percentages'!M32 &lt; 0.6,
            "NotKnown",
            "Known"
        ),
        'COMMATS-Percentages'!M32
    )
)</f>
        <v>NotKnown</v>
      </c>
      <c r="N32" s="31" t="str">
        <f>IF(
    ISERROR('COMMATS-Percentages'!N32),
    CHOOSE(RANDBETWEEN(1, 2), "NotKnown", "Known"),
    IF(
        ISNUMBER('COMMATS-Percentages'!N32),
        IF(
            'COMMATS-Percentages'!N32 &lt; 0.6,
            "NotKnown",
            "Known"
        ),
        'COMMATS-Percentages'!N32
    )
)</f>
        <v>NotKnown</v>
      </c>
      <c r="O32" s="31" t="str">
        <f>IF(
    ISERROR('COMMATS-Percentages'!O32),
    CHOOSE(RANDBETWEEN(1, 2), "NotKnown", "Known"),
    IF(
        ISNUMBER('COMMATS-Percentages'!O32),
        IF(
            'COMMATS-Percentages'!O32 &lt; 0.6,
            "NotKnown",
            "Known"
        ),
        'COMMATS-Percentages'!O32
    )
)</f>
        <v>NotKnown</v>
      </c>
      <c r="P32" s="31" t="str">
        <f>IF(
    ISERROR('COMMATS-Percentages'!P32),
    CHOOSE(RANDBETWEEN(1, 2), "NotKnown", "Known"),
    IF(
        ISNUMBER('COMMATS-Percentages'!P32),
        IF(
            'COMMATS-Percentages'!P32 &lt; 0.6,
            "NotKnown",
            "Known"
        ),
        'COMMATS-Percentages'!P32
    )
)</f>
        <v>NotKnown</v>
      </c>
      <c r="Q32" s="31" t="str">
        <f>IF(
    ISERROR('COMMATS-Percentages'!Q32),
    CHOOSE(RANDBETWEEN(1, 2), "NotKnown", "Known"),
    IF(
        ISNUMBER('COMMATS-Percentages'!Q32),
        IF(
            'COMMATS-Percentages'!Q32 &lt; 0.6,
            "NotKnown",
            "Known"
        ),
        'COMMATS-Percentages'!Q32
    )
)</f>
        <v>NotKnown</v>
      </c>
      <c r="R32" s="31" t="str">
        <f>IF(
    ISERROR('COMMATS-Percentages'!R32),
    CHOOSE(RANDBETWEEN(1, 2), "NotKnown", "Known"),
    IF(
        ISNUMBER('COMMATS-Percentages'!R32),
        IF(
            'COMMATS-Percentages'!R32 &lt; 0.6,
            "NotKnown",
            "Known"
        ),
        'COMMATS-Percentages'!R32
    )
)</f>
        <v>NotKnown</v>
      </c>
      <c r="S32" s="31" t="str">
        <f>IF(
    ISERROR('COMMATS-Percentages'!S32),
    CHOOSE(RANDBETWEEN(1, 2), "NotKnown", "Known"),
    IF(
        ISNUMBER('COMMATS-Percentages'!S32),
        IF(
            'COMMATS-Percentages'!S32 &lt; 0.6,
            "NotKnown",
            "Known"
        ),
        'COMMATS-Percentages'!S32
    )
)</f>
        <v>NotKnown</v>
      </c>
      <c r="T32" s="31" t="str">
        <f>IF(
    ISERROR('COMMATS-Percentages'!T32),
    CHOOSE(RANDBETWEEN(1, 2), "NotKnown", "Known"),
    IF(
        ISNUMBER('COMMATS-Percentages'!T32),
        IF(
            'COMMATS-Percentages'!T32 &lt; 0.6,
            "NotKnown",
            "Known"
        ),
        'COMMATS-Percentages'!T32
    )
)</f>
        <v>NotKnown</v>
      </c>
      <c r="U32" s="31" t="str">
        <f>IF(
    ISERROR('COMMATS-Percentages'!U32),
    CHOOSE(RANDBETWEEN(1, 2), "NotKnown", "Known"),
    IF(
        ISNUMBER('COMMATS-Percentages'!U32),
        IF(
            'COMMATS-Percentages'!U32 &lt; 0.6,
            "NotKnown",
            "Known"
        ),
        'COMMATS-Percentages'!U32
    )
)</f>
        <v>NotKnown</v>
      </c>
      <c r="V32" s="31" t="str">
        <f>IF(
    ISERROR('COMMATS-Percentages'!V32),
    CHOOSE(RANDBETWEEN(1, 2), "NotKnown", "Known"),
    IF(
        ISNUMBER('COMMATS-Percentages'!V32),
        IF(
            'COMMATS-Percentages'!V32 &lt; 0.6,
            "NotKnown",
            "Known"
        ),
        'COMMATS-Percentages'!V32
    )
)</f>
        <v>NotKnown</v>
      </c>
      <c r="W32" s="31" t="str">
        <f>IF(
    ISERROR('COMMATS-Percentages'!W32),
    CHOOSE(RANDBETWEEN(1, 2), "NotKnown", "Known"),
    IF(
        ISNUMBER('COMMATS-Percentages'!W32),
        IF(
            'COMMATS-Percentages'!W32 &lt; 0.6,
            "NotKnown",
            "Known"
        ),
        'COMMATS-Percentages'!W32
    )
)</f>
        <v>NotKnown</v>
      </c>
      <c r="X32" s="31" t="str">
        <f>IF(
    ISERROR('COMMATS-Percentages'!X32),
    CHOOSE(RANDBETWEEN(1, 2), "NotKnown", "Known"),
    IF(
        ISNUMBER('COMMATS-Percentages'!X32),
        IF(
            'COMMATS-Percentages'!X32 &lt; 0.6,
            "NotKnown",
            "Known"
        ),
        'COMMATS-Percentages'!X32
    )
)</f>
        <v>NotKnown</v>
      </c>
      <c r="Y32" s="31" t="str">
        <f>IF(
    ISERROR('COMMATS-Percentages'!Y32),
    CHOOSE(RANDBETWEEN(1, 2), "NotKnown", "Known"),
    IF(
        ISNUMBER('COMMATS-Percentages'!Y32),
        IF(
            'COMMATS-Percentages'!Y32 &lt; 0.6,
            "NotKnown",
            "Known"
        ),
        'COMMATS-Percentages'!Y32
    )
)</f>
        <v>NotKnown</v>
      </c>
      <c r="Z32" s="31" t="str">
        <f>IF(
    ISERROR('COMMATS-Percentages'!Z32),
    CHOOSE(RANDBETWEEN(1, 2), "NotKnown", "Known"),
    IF(
        ISNUMBER('COMMATS-Percentages'!Z32),
        IF(
            'COMMATS-Percentages'!Z32 &lt; 0.6,
            "NotKnown",
            "Known"
        ),
        'COMMATS-Percentages'!Z32
    )
)</f>
        <v>NotKnown</v>
      </c>
      <c r="AA32" s="31" t="str">
        <f>IF(
    ISERROR('COMMATS-Percentages'!AA32),
    CHOOSE(RANDBETWEEN(1, 2), "NotKnown", "Known"),
    IF(
        ISNUMBER('COMMATS-Percentages'!AA32),
        IF(
            'COMMATS-Percentages'!AA32 &lt; 0.6,
            "NotKnown",
            "Known"
        ),
        'COMMATS-Percentages'!AA32
    )
)</f>
        <v>NotKnown</v>
      </c>
      <c r="AB32" s="31" t="str">
        <f>IF(
    ISERROR('COMMATS-Percentages'!AB32),
    CHOOSE(RANDBETWEEN(1, 2), "NotKnown", "Known"),
    IF(
        ISNUMBER('COMMATS-Percentages'!AB32),
        IF(
            'COMMATS-Percentages'!AB32 &lt; 0.6,
            "NotKnown",
            "Known"
        ),
        'COMMATS-Percentages'!AB32
    )
)</f>
        <v>NotKnown</v>
      </c>
      <c r="AC32" s="31" t="str">
        <f>IF(
    ISERROR('COMMATS-Percentages'!AC32),
    CHOOSE(RANDBETWEEN(1, 2), "NotKnown", "Known"),
    IF(
        ISNUMBER('COMMATS-Percentages'!AC32),
        IF(
            'COMMATS-Percentages'!AC32 &lt; 0.6,
            "NotKnown",
            "Known"
        ),
        'COMMATS-Percentages'!AC32
    )
)</f>
        <v>NotKnown</v>
      </c>
      <c r="AD32" s="31" t="str">
        <f>IF(
    ISERROR('COMMATS-Percentages'!AD32),
    CHOOSE(RANDBETWEEN(1, 2), "NotKnown", "Known"),
    IF(
        ISNUMBER('COMMATS-Percentages'!AD32),
        IF(
            'COMMATS-Percentages'!AD32 &lt; 0.6,
            "NotKnown",
            "Known"
        ),
        'COMMATS-Percentages'!AD32
    )
)</f>
        <v>Known</v>
      </c>
      <c r="AE32" s="31" t="str">
        <f>IF(
    ISERROR('COMMATS-Percentages'!AE32),
    CHOOSE(RANDBETWEEN(1, 2), "NotKnown", "Known"),
    IF(
        ISNUMBER('COMMATS-Percentages'!AE32),
        IF(
            'COMMATS-Percentages'!AE32 &lt; 0.6,
            "NotKnown",
            "Known"
        ),
        'COMMATS-Percentages'!AE32
    )
)</f>
        <v>Known</v>
      </c>
      <c r="AF32" s="31" t="str">
        <f>IF(
    ISERROR('COMMATS-Percentages'!AF32),
    CHOOSE(RANDBETWEEN(1, 2), "NotKnown", "Known"),
    IF(
        ISNUMBER('COMMATS-Percentages'!AF32),
        IF(
            'COMMATS-Percentages'!AF32 &lt; 0.6,
            "NotKnown",
            "Known"
        ),
        'COMMATS-Percentages'!AF32
    )
)</f>
        <v>NotKnown</v>
      </c>
      <c r="AG32" s="31" t="str">
        <f>IF(
    ISERROR('COMMATS-Percentages'!AG32),
    CHOOSE(RANDBETWEEN(1, 2), "NotKnown", "Known"),
    IF(
        ISNUMBER('COMMATS-Percentages'!AG32),
        IF(
            'COMMATS-Percentages'!AG32 &lt; 0.6,
            "NotKnown",
            "Known"
        ),
        'COMMATS-Percentages'!AG32
    )
)</f>
        <v>NotKnown</v>
      </c>
      <c r="AH32" s="31" t="str">
        <f>IF(
    ISERROR('COMMATS-Percentages'!AH32),
    CHOOSE(RANDBETWEEN(1, 2), "NotKnown", "Known"),
    IF(
        ISNUMBER('COMMATS-Percentages'!AH32),
        IF(
            'COMMATS-Percentages'!AH32 &lt; 0.6,
            "NotKnown",
            "Known"
        ),
        'COMMATS-Percentages'!AH32
    )
)</f>
        <v>NotKnown</v>
      </c>
      <c r="AI32" s="31" t="str">
        <f>IF(
    ISERROR('COMMATS-Percentages'!AI32),
    CHOOSE(RANDBETWEEN(1, 2), "NotKnown", "Known"),
    IF(
        ISNUMBER('COMMATS-Percentages'!AI32),
        IF(
            'COMMATS-Percentages'!AI32 &lt; 0.6,
            "NotKnown",
            "Known"
        ),
        'COMMATS-Percentages'!AI32
    )
)</f>
        <v>NotKnown</v>
      </c>
      <c r="AJ32" s="31" t="str">
        <f>IF(
    ISERROR('COMMATS-Percentages'!AJ32),
    CHOOSE(RANDBETWEEN(1, 2), "NotKnown", "Known"),
    IF(
        ISNUMBER('COMMATS-Percentages'!AJ32),
        IF(
            'COMMATS-Percentages'!AJ32 &lt; 0.6,
            "NotKnown",
            "Known"
        ),
        'COMMATS-Percentages'!AJ32
    )
)</f>
        <v>NotKnown</v>
      </c>
      <c r="AK32" s="31" t="str">
        <f>IF(
    ISERROR('COMMATS-Percentages'!AK32),
    CHOOSE(RANDBETWEEN(1, 2), "NotKnown", "Known"),
    IF(
        ISNUMBER('COMMATS-Percentages'!AK32),
        IF(
            'COMMATS-Percentages'!AK32 &lt; 0.6,
            "NotKnown",
            "Known"
        ),
        'COMMATS-Percentages'!AK32
    )
)</f>
        <v>Known</v>
      </c>
      <c r="AL32" s="31" t="str">
        <f>IF(
    ISERROR('COMMATS-Percentages'!AL32),
    CHOOSE(RANDBETWEEN(1, 2), "NotKnown", "Known"),
    IF(
        ISNUMBER('COMMATS-Percentages'!AL32),
        IF(
            'COMMATS-Percentages'!AL32 &lt; 0.6,
            "NotKnown",
            "Known"
        ),
        'COMMATS-Percentages'!AL32
    )
)</f>
        <v>NotKnown</v>
      </c>
      <c r="AM32" s="31" t="str">
        <f>IF(
    ISERROR('COMMATS-Percentages'!AM32),
    CHOOSE(RANDBETWEEN(1, 2), "NotKnown", "Known"),
    IF(
        ISNUMBER('COMMATS-Percentages'!AM32),
        IF(
            'COMMATS-Percentages'!AM32 &lt; 0.6,
            "NotKnown",
            "Known"
        ),
        'COMMATS-Percentages'!AM32
    )
)</f>
        <v>NotKnown</v>
      </c>
      <c r="AN32" s="31" t="str">
        <f>IF(
    ISERROR('COMMATS-Percentages'!AN32),
    CHOOSE(RANDBETWEEN(1, 2), "NotKnown", "Known"),
    IF(
        ISNUMBER('COMMATS-Percentages'!AN32),
        IF(
            'COMMATS-Percentages'!AN32 &lt; 0.6,
            "NotKnown",
            "Known"
        ),
        'COMMATS-Percentages'!AN32
    )
)</f>
        <v>NotKnown</v>
      </c>
      <c r="AO32" s="31" t="str">
        <f>IF(
    ISERROR('COMMATS-Percentages'!AO32),
    CHOOSE(RANDBETWEEN(1, 2), "NotKnown", "Known"),
    IF(
        ISNUMBER('COMMATS-Percentages'!AO32),
        IF(
            'COMMATS-Percentages'!AO32 &lt; 0.6,
            "NotKnown",
            "Known"
        ),
        'COMMATS-Percentages'!AO32
    )
)</f>
        <v>NotKnown</v>
      </c>
      <c r="AP32" s="31" t="str">
        <f>IF(
    ISERROR('COMMATS-Percentages'!AP32),
    CHOOSE(RANDBETWEEN(1, 2), "NotKnown", "Known"),
    IF(
        ISNUMBER('COMMATS-Percentages'!AP32),
        IF(
            'COMMATS-Percentages'!AP32 &lt; 0.6,
            "NotKnown",
            "Known"
        ),
        'COMMATS-Percentages'!AP32
    )
)</f>
        <v>NotKnown</v>
      </c>
      <c r="AQ32" s="31" t="str">
        <f>IF(
    ISERROR('COMMATS-Percentages'!AQ32),
    CHOOSE(RANDBETWEEN(1, 2), "NotKnown", "Known"),
    IF(
        ISNUMBER('COMMATS-Percentages'!AQ32),
        IF(
            'COMMATS-Percentages'!AQ32 &lt; 0.6,
            "NotKnown",
            "Known"
        ),
        'COMMATS-Percentages'!AQ32
    )
)</f>
        <v>NotKnown</v>
      </c>
      <c r="AR32" s="31" t="str">
        <f>IF(
    ISERROR('COMMATS-Percentages'!AR32),
    CHOOSE(RANDBETWEEN(1, 2), "NotKnown", "Known"),
    IF(
        ISNUMBER('COMMATS-Percentages'!AR32),
        IF(
            'COMMATS-Percentages'!AR32 &lt; 0.6,
            "NotKnown",
            "Known"
        ),
        'COMMATS-Percentages'!AR32
    )
)</f>
        <v>NotKnown</v>
      </c>
      <c r="AS32" s="31" t="str">
        <f>IF(
    ISERROR('COMMATS-Percentages'!AS32),
    CHOOSE(RANDBETWEEN(1, 2), "NotKnown", "Known"),
    IF(
        ISNUMBER('COMMATS-Percentages'!AS32),
        IF(
            'COMMATS-Percentages'!AS32 &lt; 0.6,
            "NotKnown",
            "Known"
        ),
        'COMMATS-Percentages'!AS32
    )
)</f>
        <v>NotKnown</v>
      </c>
      <c r="AT32" s="31" t="str">
        <f>IF(
    ISERROR('COMMATS-Percentages'!AT32),
    CHOOSE(RANDBETWEEN(1, 2), "NotKnown", "Known"),
    IF(
        ISNUMBER('COMMATS-Percentages'!AT32),
        IF(
            'COMMATS-Percentages'!AT32 &lt; 0.6,
            "NotKnown",
            "Known"
        ),
        'COMMATS-Percentages'!AT32
    )
)</f>
        <v>NotKnown</v>
      </c>
      <c r="AU32" s="23"/>
    </row>
    <row r="33">
      <c r="A33" s="46" t="str">
        <f>IF(
    ISERROR('COMMATS-Percentages'!A33),
    CHOOSE(RANDBETWEEN(1, 2), "NotKnown", "Known"),
    IF(
        ISNUMBER('COMMATS-Percentages'!A33),
        IF(
            'COMMATS-Percentages'!A33 &lt; 0.6,
            "NotKnown",
            "Known"
        ),
        'COMMATS-Percentages'!A33
    )
)</f>
        <v>32CM-M</v>
      </c>
      <c r="B33" s="31" t="str">
        <f>IF(
    ISERROR('COMMATS-Percentages'!B33),
    CHOOSE(RANDBETWEEN(1, 2), "NotKnown", "Known"),
    IF(
        ISNUMBER('COMMATS-Percentages'!B33),
        IF(
            'COMMATS-Percentages'!B33 &lt; 0.6,
            "NotKnown",
            "Known"
        ),
        'COMMATS-Percentages'!B33
    )
)</f>
        <v>NotKnown</v>
      </c>
      <c r="C33" s="31" t="str">
        <f>IF(
    ISERROR('COMMATS-Percentages'!C33),
    CHOOSE(RANDBETWEEN(1, 2), "NotKnown", "Known"),
    IF(
        ISNUMBER('COMMATS-Percentages'!C33),
        IF(
            'COMMATS-Percentages'!C33 &lt; 0.6,
            "NotKnown",
            "Known"
        ),
        'COMMATS-Percentages'!C33
    )
)</f>
        <v>NotKnown</v>
      </c>
      <c r="D33" s="31" t="str">
        <f>IF(
    ISERROR('COMMATS-Percentages'!D33),
    CHOOSE(RANDBETWEEN(1, 2), "NotKnown", "Known"),
    IF(
        ISNUMBER('COMMATS-Percentages'!D33),
        IF(
            'COMMATS-Percentages'!D33 &lt; 0.6,
            "NotKnown",
            "Known"
        ),
        'COMMATS-Percentages'!D33
    )
)</f>
        <v>Known</v>
      </c>
      <c r="E33" s="31" t="str">
        <f>IF(
    ISERROR('COMMATS-Percentages'!E33),
    CHOOSE(RANDBETWEEN(1, 2), "NotKnown", "Known"),
    IF(
        ISNUMBER('COMMATS-Percentages'!E33),
        IF(
            'COMMATS-Percentages'!E33 &lt; 0.6,
            "NotKnown",
            "Known"
        ),
        'COMMATS-Percentages'!E33
    )
)</f>
        <v>Known</v>
      </c>
      <c r="F33" s="31" t="str">
        <f>IF(
    ISERROR('COMMATS-Percentages'!F33),
    CHOOSE(RANDBETWEEN(1, 2), "NotKnown", "Known"),
    IF(
        ISNUMBER('COMMATS-Percentages'!F33),
        IF(
            'COMMATS-Percentages'!F33 &lt; 0.6,
            "NotKnown",
            "Known"
        ),
        'COMMATS-Percentages'!F33
    )
)</f>
        <v>Known</v>
      </c>
      <c r="G33" s="31" t="str">
        <f>IF(
    ISERROR('COMMATS-Percentages'!G33),
    CHOOSE(RANDBETWEEN(1, 2), "NotKnown", "Known"),
    IF(
        ISNUMBER('COMMATS-Percentages'!G33),
        IF(
            'COMMATS-Percentages'!G33 &lt; 0.6,
            "NotKnown",
            "Known"
        ),
        'COMMATS-Percentages'!G33
    )
)</f>
        <v>Known</v>
      </c>
      <c r="H33" s="31" t="str">
        <f>IF(
    ISERROR('COMMATS-Percentages'!H33),
    CHOOSE(RANDBETWEEN(1, 2), "NotKnown", "Known"),
    IF(
        ISNUMBER('COMMATS-Percentages'!H33),
        IF(
            'COMMATS-Percentages'!H33 &lt; 0.6,
            "NotKnown",
            "Known"
        ),
        'COMMATS-Percentages'!H33
    )
)</f>
        <v>Known</v>
      </c>
      <c r="I33" s="31" t="str">
        <f>IF(
    ISERROR('COMMATS-Percentages'!I33),
    CHOOSE(RANDBETWEEN(1, 2), "NotKnown", "Known"),
    IF(
        ISNUMBER('COMMATS-Percentages'!I33),
        IF(
            'COMMATS-Percentages'!I33 &lt; 0.6,
            "NotKnown",
            "Known"
        ),
        'COMMATS-Percentages'!I33
    )
)</f>
        <v>Known</v>
      </c>
      <c r="J33" s="31" t="str">
        <f>IF(
    ISERROR('COMMATS-Percentages'!J33),
    CHOOSE(RANDBETWEEN(1, 2), "NotKnown", "Known"),
    IF(
        ISNUMBER('COMMATS-Percentages'!J33),
        IF(
            'COMMATS-Percentages'!J33 &lt; 0.6,
            "NotKnown",
            "Known"
        ),
        'COMMATS-Percentages'!J33
    )
)</f>
        <v>Known</v>
      </c>
      <c r="K33" s="31" t="str">
        <f>IF(
    ISERROR('COMMATS-Percentages'!K33),
    CHOOSE(RANDBETWEEN(1, 2), "NotKnown", "Known"),
    IF(
        ISNUMBER('COMMATS-Percentages'!K33),
        IF(
            'COMMATS-Percentages'!K33 &lt; 0.6,
            "NotKnown",
            "Known"
        ),
        'COMMATS-Percentages'!K33
    )
)</f>
        <v>Known</v>
      </c>
      <c r="L33" s="31" t="str">
        <f>IF(
    ISERROR('COMMATS-Percentages'!L33),
    CHOOSE(RANDBETWEEN(1, 2), "NotKnown", "Known"),
    IF(
        ISNUMBER('COMMATS-Percentages'!L33),
        IF(
            'COMMATS-Percentages'!L33 &lt; 0.6,
            "NotKnown",
            "Known"
        ),
        'COMMATS-Percentages'!L33
    )
)</f>
        <v>NotKnown</v>
      </c>
      <c r="M33" s="31" t="str">
        <f>IF(
    ISERROR('COMMATS-Percentages'!M33),
    CHOOSE(RANDBETWEEN(1, 2), "NotKnown", "Known"),
    IF(
        ISNUMBER('COMMATS-Percentages'!M33),
        IF(
            'COMMATS-Percentages'!M33 &lt; 0.6,
            "NotKnown",
            "Known"
        ),
        'COMMATS-Percentages'!M33
    )
)</f>
        <v>Known</v>
      </c>
      <c r="N33" s="31" t="str">
        <f>IF(
    ISERROR('COMMATS-Percentages'!N33),
    CHOOSE(RANDBETWEEN(1, 2), "NotKnown", "Known"),
    IF(
        ISNUMBER('COMMATS-Percentages'!N33),
        IF(
            'COMMATS-Percentages'!N33 &lt; 0.6,
            "NotKnown",
            "Known"
        ),
        'COMMATS-Percentages'!N33
    )
)</f>
        <v>Known</v>
      </c>
      <c r="O33" s="31" t="str">
        <f>IF(
    ISERROR('COMMATS-Percentages'!O33),
    CHOOSE(RANDBETWEEN(1, 2), "NotKnown", "Known"),
    IF(
        ISNUMBER('COMMATS-Percentages'!O33),
        IF(
            'COMMATS-Percentages'!O33 &lt; 0.6,
            "NotKnown",
            "Known"
        ),
        'COMMATS-Percentages'!O33
    )
)</f>
        <v>Known</v>
      </c>
      <c r="P33" s="31" t="str">
        <f>IF(
    ISERROR('COMMATS-Percentages'!P33),
    CHOOSE(RANDBETWEEN(1, 2), "NotKnown", "Known"),
    IF(
        ISNUMBER('COMMATS-Percentages'!P33),
        IF(
            'COMMATS-Percentages'!P33 &lt; 0.6,
            "NotKnown",
            "Known"
        ),
        'COMMATS-Percentages'!P33
    )
)</f>
        <v>Known</v>
      </c>
      <c r="Q33" s="31" t="str">
        <f>IF(
    ISERROR('COMMATS-Percentages'!Q33),
    CHOOSE(RANDBETWEEN(1, 2), "NotKnown", "Known"),
    IF(
        ISNUMBER('COMMATS-Percentages'!Q33),
        IF(
            'COMMATS-Percentages'!Q33 &lt; 0.6,
            "NotKnown",
            "Known"
        ),
        'COMMATS-Percentages'!Q33
    )
)</f>
        <v>Known</v>
      </c>
      <c r="R33" s="31" t="str">
        <f>IF(
    ISERROR('COMMATS-Percentages'!R33),
    CHOOSE(RANDBETWEEN(1, 2), "NotKnown", "Known"),
    IF(
        ISNUMBER('COMMATS-Percentages'!R33),
        IF(
            'COMMATS-Percentages'!R33 &lt; 0.6,
            "NotKnown",
            "Known"
        ),
        'COMMATS-Percentages'!R33
    )
)</f>
        <v>Known</v>
      </c>
      <c r="S33" s="31" t="str">
        <f>IF(
    ISERROR('COMMATS-Percentages'!S33),
    CHOOSE(RANDBETWEEN(1, 2), "NotKnown", "Known"),
    IF(
        ISNUMBER('COMMATS-Percentages'!S33),
        IF(
            'COMMATS-Percentages'!S33 &lt; 0.6,
            "NotKnown",
            "Known"
        ),
        'COMMATS-Percentages'!S33
    )
)</f>
        <v>Known</v>
      </c>
      <c r="T33" s="31" t="str">
        <f>IF(
    ISERROR('COMMATS-Percentages'!T33),
    CHOOSE(RANDBETWEEN(1, 2), "NotKnown", "Known"),
    IF(
        ISNUMBER('COMMATS-Percentages'!T33),
        IF(
            'COMMATS-Percentages'!T33 &lt; 0.6,
            "NotKnown",
            "Known"
        ),
        'COMMATS-Percentages'!T33
    )
)</f>
        <v>Known</v>
      </c>
      <c r="U33" s="31" t="str">
        <f>IF(
    ISERROR('COMMATS-Percentages'!U33),
    CHOOSE(RANDBETWEEN(1, 2), "NotKnown", "Known"),
    IF(
        ISNUMBER('COMMATS-Percentages'!U33),
        IF(
            'COMMATS-Percentages'!U33 &lt; 0.6,
            "NotKnown",
            "Known"
        ),
        'COMMATS-Percentages'!U33
    )
)</f>
        <v>Known</v>
      </c>
      <c r="V33" s="31" t="str">
        <f>IF(
    ISERROR('COMMATS-Percentages'!V33),
    CHOOSE(RANDBETWEEN(1, 2), "NotKnown", "Known"),
    IF(
        ISNUMBER('COMMATS-Percentages'!V33),
        IF(
            'COMMATS-Percentages'!V33 &lt; 0.6,
            "NotKnown",
            "Known"
        ),
        'COMMATS-Percentages'!V33
    )
)</f>
        <v>NotKnown</v>
      </c>
      <c r="W33" s="31" t="str">
        <f>IF(
    ISERROR('COMMATS-Percentages'!W33),
    CHOOSE(RANDBETWEEN(1, 2), "NotKnown", "Known"),
    IF(
        ISNUMBER('COMMATS-Percentages'!W33),
        IF(
            'COMMATS-Percentages'!W33 &lt; 0.6,
            "NotKnown",
            "Known"
        ),
        'COMMATS-Percentages'!W33
    )
)</f>
        <v>NotKnown</v>
      </c>
      <c r="X33" s="31" t="str">
        <f>IF(
    ISERROR('COMMATS-Percentages'!X33),
    CHOOSE(RANDBETWEEN(1, 2), "NotKnown", "Known"),
    IF(
        ISNUMBER('COMMATS-Percentages'!X33),
        IF(
            'COMMATS-Percentages'!X33 &lt; 0.6,
            "NotKnown",
            "Known"
        ),
        'COMMATS-Percentages'!X33
    )
)</f>
        <v>Known</v>
      </c>
      <c r="Y33" s="31" t="str">
        <f>IF(
    ISERROR('COMMATS-Percentages'!Y33),
    CHOOSE(RANDBETWEEN(1, 2), "NotKnown", "Known"),
    IF(
        ISNUMBER('COMMATS-Percentages'!Y33),
        IF(
            'COMMATS-Percentages'!Y33 &lt; 0.6,
            "NotKnown",
            "Known"
        ),
        'COMMATS-Percentages'!Y33
    )
)</f>
        <v>Known</v>
      </c>
      <c r="Z33" s="31" t="str">
        <f>IF(
    ISERROR('COMMATS-Percentages'!Z33),
    CHOOSE(RANDBETWEEN(1, 2), "NotKnown", "Known"),
    IF(
        ISNUMBER('COMMATS-Percentages'!Z33),
        IF(
            'COMMATS-Percentages'!Z33 &lt; 0.6,
            "NotKnown",
            "Known"
        ),
        'COMMATS-Percentages'!Z33
    )
)</f>
        <v>Known</v>
      </c>
      <c r="AA33" s="31" t="str">
        <f>IF(
    ISERROR('COMMATS-Percentages'!AA33),
    CHOOSE(RANDBETWEEN(1, 2), "NotKnown", "Known"),
    IF(
        ISNUMBER('COMMATS-Percentages'!AA33),
        IF(
            'COMMATS-Percentages'!AA33 &lt; 0.6,
            "NotKnown",
            "Known"
        ),
        'COMMATS-Percentages'!AA33
    )
)</f>
        <v>Known</v>
      </c>
      <c r="AB33" s="31" t="str">
        <f>IF(
    ISERROR('COMMATS-Percentages'!AB33),
    CHOOSE(RANDBETWEEN(1, 2), "NotKnown", "Known"),
    IF(
        ISNUMBER('COMMATS-Percentages'!AB33),
        IF(
            'COMMATS-Percentages'!AB33 &lt; 0.6,
            "NotKnown",
            "Known"
        ),
        'COMMATS-Percentages'!AB33
    )
)</f>
        <v>Known</v>
      </c>
      <c r="AC33" s="31" t="str">
        <f>IF(
    ISERROR('COMMATS-Percentages'!AC33),
    CHOOSE(RANDBETWEEN(1, 2), "NotKnown", "Known"),
    IF(
        ISNUMBER('COMMATS-Percentages'!AC33),
        IF(
            'COMMATS-Percentages'!AC33 &lt; 0.6,
            "NotKnown",
            "Known"
        ),
        'COMMATS-Percentages'!AC33
    )
)</f>
        <v>Known</v>
      </c>
      <c r="AD33" s="31" t="str">
        <f>IF(
    ISERROR('COMMATS-Percentages'!AD33),
    CHOOSE(RANDBETWEEN(1, 2), "NotKnown", "Known"),
    IF(
        ISNUMBER('COMMATS-Percentages'!AD33),
        IF(
            'COMMATS-Percentages'!AD33 &lt; 0.6,
            "NotKnown",
            "Known"
        ),
        'COMMATS-Percentages'!AD33
    )
)</f>
        <v>NotKnown</v>
      </c>
      <c r="AE33" s="31" t="str">
        <f>IF(
    ISERROR('COMMATS-Percentages'!AE33),
    CHOOSE(RANDBETWEEN(1, 2), "NotKnown", "Known"),
    IF(
        ISNUMBER('COMMATS-Percentages'!AE33),
        IF(
            'COMMATS-Percentages'!AE33 &lt; 0.6,
            "NotKnown",
            "Known"
        ),
        'COMMATS-Percentages'!AE33
    )
)</f>
        <v>Known</v>
      </c>
      <c r="AF33" s="31" t="str">
        <f>IF(
    ISERROR('COMMATS-Percentages'!AF33),
    CHOOSE(RANDBETWEEN(1, 2), "NotKnown", "Known"),
    IF(
        ISNUMBER('COMMATS-Percentages'!AF33),
        IF(
            'COMMATS-Percentages'!AF33 &lt; 0.6,
            "NotKnown",
            "Known"
        ),
        'COMMATS-Percentages'!AF33
    )
)</f>
        <v>NotKnown</v>
      </c>
      <c r="AG33" s="31" t="str">
        <f>IF(
    ISERROR('COMMATS-Percentages'!AG33),
    CHOOSE(RANDBETWEEN(1, 2), "NotKnown", "Known"),
    IF(
        ISNUMBER('COMMATS-Percentages'!AG33),
        IF(
            'COMMATS-Percentages'!AG33 &lt; 0.6,
            "NotKnown",
            "Known"
        ),
        'COMMATS-Percentages'!AG33
    )
)</f>
        <v>NotKnown</v>
      </c>
      <c r="AH33" s="31" t="str">
        <f>IF(
    ISERROR('COMMATS-Percentages'!AH33),
    CHOOSE(RANDBETWEEN(1, 2), "NotKnown", "Known"),
    IF(
        ISNUMBER('COMMATS-Percentages'!AH33),
        IF(
            'COMMATS-Percentages'!AH33 &lt; 0.6,
            "NotKnown",
            "Known"
        ),
        'COMMATS-Percentages'!AH33
    )
)</f>
        <v>Known</v>
      </c>
      <c r="AI33" s="31" t="str">
        <f>IF(
    ISERROR('COMMATS-Percentages'!AI33),
    CHOOSE(RANDBETWEEN(1, 2), "NotKnown", "Known"),
    IF(
        ISNUMBER('COMMATS-Percentages'!AI33),
        IF(
            'COMMATS-Percentages'!AI33 &lt; 0.6,
            "NotKnown",
            "Known"
        ),
        'COMMATS-Percentages'!AI33
    )
)</f>
        <v>NotKnown</v>
      </c>
      <c r="AJ33" s="31" t="str">
        <f>IF(
    ISERROR('COMMATS-Percentages'!AJ33),
    CHOOSE(RANDBETWEEN(1, 2), "NotKnown", "Known"),
    IF(
        ISNUMBER('COMMATS-Percentages'!AJ33),
        IF(
            'COMMATS-Percentages'!AJ33 &lt; 0.6,
            "NotKnown",
            "Known"
        ),
        'COMMATS-Percentages'!AJ33
    )
)</f>
        <v>Known</v>
      </c>
      <c r="AK33" s="31" t="str">
        <f>IF(
    ISERROR('COMMATS-Percentages'!AK33),
    CHOOSE(RANDBETWEEN(1, 2), "NotKnown", "Known"),
    IF(
        ISNUMBER('COMMATS-Percentages'!AK33),
        IF(
            'COMMATS-Percentages'!AK33 &lt; 0.6,
            "NotKnown",
            "Known"
        ),
        'COMMATS-Percentages'!AK33
    )
)</f>
        <v>Known</v>
      </c>
      <c r="AL33" s="31" t="str">
        <f>IF(
    ISERROR('COMMATS-Percentages'!AL33),
    CHOOSE(RANDBETWEEN(1, 2), "NotKnown", "Known"),
    IF(
        ISNUMBER('COMMATS-Percentages'!AL33),
        IF(
            'COMMATS-Percentages'!AL33 &lt; 0.6,
            "NotKnown",
            "Known"
        ),
        'COMMATS-Percentages'!AL33
    )
)</f>
        <v>Known</v>
      </c>
      <c r="AM33" s="31" t="str">
        <f>IF(
    ISERROR('COMMATS-Percentages'!AM33),
    CHOOSE(RANDBETWEEN(1, 2), "NotKnown", "Known"),
    IF(
        ISNUMBER('COMMATS-Percentages'!AM33),
        IF(
            'COMMATS-Percentages'!AM33 &lt; 0.6,
            "NotKnown",
            "Known"
        ),
        'COMMATS-Percentages'!AM33
    )
)</f>
        <v>Known</v>
      </c>
      <c r="AN33" s="31" t="str">
        <f>IF(
    ISERROR('COMMATS-Percentages'!AN33),
    CHOOSE(RANDBETWEEN(1, 2), "NotKnown", "Known"),
    IF(
        ISNUMBER('COMMATS-Percentages'!AN33),
        IF(
            'COMMATS-Percentages'!AN33 &lt; 0.6,
            "NotKnown",
            "Known"
        ),
        'COMMATS-Percentages'!AN33
    )
)</f>
        <v>Known</v>
      </c>
      <c r="AO33" s="31" t="str">
        <f>IF(
    ISERROR('COMMATS-Percentages'!AO33),
    CHOOSE(RANDBETWEEN(1, 2), "NotKnown", "Known"),
    IF(
        ISNUMBER('COMMATS-Percentages'!AO33),
        IF(
            'COMMATS-Percentages'!AO33 &lt; 0.6,
            "NotKnown",
            "Known"
        ),
        'COMMATS-Percentages'!AO33
    )
)</f>
        <v>Known</v>
      </c>
      <c r="AP33" s="31" t="str">
        <f>IF(
    ISERROR('COMMATS-Percentages'!AP33),
    CHOOSE(RANDBETWEEN(1, 2), "NotKnown", "Known"),
    IF(
        ISNUMBER('COMMATS-Percentages'!AP33),
        IF(
            'COMMATS-Percentages'!AP33 &lt; 0.6,
            "NotKnown",
            "Known"
        ),
        'COMMATS-Percentages'!AP33
    )
)</f>
        <v>Known</v>
      </c>
      <c r="AQ33" s="31" t="str">
        <f>IF(
    ISERROR('COMMATS-Percentages'!AQ33),
    CHOOSE(RANDBETWEEN(1, 2), "NotKnown", "Known"),
    IF(
        ISNUMBER('COMMATS-Percentages'!AQ33),
        IF(
            'COMMATS-Percentages'!AQ33 &lt; 0.6,
            "NotKnown",
            "Known"
        ),
        'COMMATS-Percentages'!AQ33
    )
)</f>
        <v>Known</v>
      </c>
      <c r="AR33" s="31" t="str">
        <f>IF(
    ISERROR('COMMATS-Percentages'!AR33),
    CHOOSE(RANDBETWEEN(1, 2), "NotKnown", "Known"),
    IF(
        ISNUMBER('COMMATS-Percentages'!AR33),
        IF(
            'COMMATS-Percentages'!AR33 &lt; 0.6,
            "NotKnown",
            "Known"
        ),
        'COMMATS-Percentages'!AR33
    )
)</f>
        <v>Known</v>
      </c>
      <c r="AS33" s="31" t="str">
        <f>IF(
    ISERROR('COMMATS-Percentages'!AS33),
    CHOOSE(RANDBETWEEN(1, 2), "NotKnown", "Known"),
    IF(
        ISNUMBER('COMMATS-Percentages'!AS33),
        IF(
            'COMMATS-Percentages'!AS33 &lt; 0.6,
            "NotKnown",
            "Known"
        ),
        'COMMATS-Percentages'!AS33
    )
)</f>
        <v>Known</v>
      </c>
      <c r="AT33" s="31" t="str">
        <f>IF(
    ISERROR('COMMATS-Percentages'!AT33),
    CHOOSE(RANDBETWEEN(1, 2), "NotKnown", "Known"),
    IF(
        ISNUMBER('COMMATS-Percentages'!AT33),
        IF(
            'COMMATS-Percentages'!AT33 &lt; 0.6,
            "NotKnown",
            "Known"
        ),
        'COMMATS-Percentages'!AT33
    )
)</f>
        <v>Known</v>
      </c>
      <c r="AU33" s="23"/>
    </row>
    <row r="34">
      <c r="A34" s="46" t="str">
        <f>IF(
    ISERROR('COMMATS-Percentages'!A34),
    CHOOSE(RANDBETWEEN(1, 2), "NotKnown", "Known"),
    IF(
        ISNUMBER('COMMATS-Percentages'!A34),
        IF(
            'COMMATS-Percentages'!A34 &lt; 0.6,
            "NotKnown",
            "Known"
        ),
        'COMMATS-Percentages'!A34
    )
)</f>
        <v>33CM-F</v>
      </c>
      <c r="B34" s="31" t="str">
        <f>IF(
    ISERROR('COMMATS-Percentages'!B34),
    CHOOSE(RANDBETWEEN(1, 2), "NotKnown", "Known"),
    IF(
        ISNUMBER('COMMATS-Percentages'!B34),
        IF(
            'COMMATS-Percentages'!B34 &lt; 0.6,
            "NotKnown",
            "Known"
        ),
        'COMMATS-Percentages'!B34
    )
)</f>
        <v>Known</v>
      </c>
      <c r="C34" s="31" t="str">
        <f>IF(
    ISERROR('COMMATS-Percentages'!C34),
    CHOOSE(RANDBETWEEN(1, 2), "NotKnown", "Known"),
    IF(
        ISNUMBER('COMMATS-Percentages'!C34),
        IF(
            'COMMATS-Percentages'!C34 &lt; 0.6,
            "NotKnown",
            "Known"
        ),
        'COMMATS-Percentages'!C34
    )
)</f>
        <v>Known</v>
      </c>
      <c r="D34" s="31" t="str">
        <f>IF(
    ISERROR('COMMATS-Percentages'!D34),
    CHOOSE(RANDBETWEEN(1, 2), "NotKnown", "Known"),
    IF(
        ISNUMBER('COMMATS-Percentages'!D34),
        IF(
            'COMMATS-Percentages'!D34 &lt; 0.6,
            "NotKnown",
            "Known"
        ),
        'COMMATS-Percentages'!D34
    )
)</f>
        <v>Known</v>
      </c>
      <c r="E34" s="31" t="str">
        <f>IF(
    ISERROR('COMMATS-Percentages'!E34),
    CHOOSE(RANDBETWEEN(1, 2), "NotKnown", "Known"),
    IF(
        ISNUMBER('COMMATS-Percentages'!E34),
        IF(
            'COMMATS-Percentages'!E34 &lt; 0.6,
            "NotKnown",
            "Known"
        ),
        'COMMATS-Percentages'!E34
    )
)</f>
        <v>Known</v>
      </c>
      <c r="F34" s="31" t="str">
        <f>IF(
    ISERROR('COMMATS-Percentages'!F34),
    CHOOSE(RANDBETWEEN(1, 2), "NotKnown", "Known"),
    IF(
        ISNUMBER('COMMATS-Percentages'!F34),
        IF(
            'COMMATS-Percentages'!F34 &lt; 0.6,
            "NotKnown",
            "Known"
        ),
        'COMMATS-Percentages'!F34
    )
)</f>
        <v>Known</v>
      </c>
      <c r="G34" s="31" t="str">
        <f>IF(
    ISERROR('COMMATS-Percentages'!G34),
    CHOOSE(RANDBETWEEN(1, 2), "NotKnown", "Known"),
    IF(
        ISNUMBER('COMMATS-Percentages'!G34),
        IF(
            'COMMATS-Percentages'!G34 &lt; 0.6,
            "NotKnown",
            "Known"
        ),
        'COMMATS-Percentages'!G34
    )
)</f>
        <v>NotKnown</v>
      </c>
      <c r="H34" s="31" t="str">
        <f>IF(
    ISERROR('COMMATS-Percentages'!H34),
    CHOOSE(RANDBETWEEN(1, 2), "NotKnown", "Known"),
    IF(
        ISNUMBER('COMMATS-Percentages'!H34),
        IF(
            'COMMATS-Percentages'!H34 &lt; 0.6,
            "NotKnown",
            "Known"
        ),
        'COMMATS-Percentages'!H34
    )
)</f>
        <v>Known</v>
      </c>
      <c r="I34" s="31" t="str">
        <f>IF(
    ISERROR('COMMATS-Percentages'!I34),
    CHOOSE(RANDBETWEEN(1, 2), "NotKnown", "Known"),
    IF(
        ISNUMBER('COMMATS-Percentages'!I34),
        IF(
            'COMMATS-Percentages'!I34 &lt; 0.6,
            "NotKnown",
            "Known"
        ),
        'COMMATS-Percentages'!I34
    )
)</f>
        <v>Known</v>
      </c>
      <c r="J34" s="31" t="str">
        <f>IF(
    ISERROR('COMMATS-Percentages'!J34),
    CHOOSE(RANDBETWEEN(1, 2), "NotKnown", "Known"),
    IF(
        ISNUMBER('COMMATS-Percentages'!J34),
        IF(
            'COMMATS-Percentages'!J34 &lt; 0.6,
            "NotKnown",
            "Known"
        ),
        'COMMATS-Percentages'!J34
    )
)</f>
        <v>Known</v>
      </c>
      <c r="K34" s="31" t="str">
        <f>IF(
    ISERROR('COMMATS-Percentages'!K34),
    CHOOSE(RANDBETWEEN(1, 2), "NotKnown", "Known"),
    IF(
        ISNUMBER('COMMATS-Percentages'!K34),
        IF(
            'COMMATS-Percentages'!K34 &lt; 0.6,
            "NotKnown",
            "Known"
        ),
        'COMMATS-Percentages'!K34
    )
)</f>
        <v>Known</v>
      </c>
      <c r="L34" s="31" t="str">
        <f>IF(
    ISERROR('COMMATS-Percentages'!L34),
    CHOOSE(RANDBETWEEN(1, 2), "NotKnown", "Known"),
    IF(
        ISNUMBER('COMMATS-Percentages'!L34),
        IF(
            'COMMATS-Percentages'!L34 &lt; 0.6,
            "NotKnown",
            "Known"
        ),
        'COMMATS-Percentages'!L34
    )
)</f>
        <v>Known</v>
      </c>
      <c r="M34" s="31" t="str">
        <f>IF(
    ISERROR('COMMATS-Percentages'!M34),
    CHOOSE(RANDBETWEEN(1, 2), "NotKnown", "Known"),
    IF(
        ISNUMBER('COMMATS-Percentages'!M34),
        IF(
            'COMMATS-Percentages'!M34 &lt; 0.6,
            "NotKnown",
            "Known"
        ),
        'COMMATS-Percentages'!M34
    )
)</f>
        <v>Known</v>
      </c>
      <c r="N34" s="31" t="str">
        <f>IF(
    ISERROR('COMMATS-Percentages'!N34),
    CHOOSE(RANDBETWEEN(1, 2), "NotKnown", "Known"),
    IF(
        ISNUMBER('COMMATS-Percentages'!N34),
        IF(
            'COMMATS-Percentages'!N34 &lt; 0.6,
            "NotKnown",
            "Known"
        ),
        'COMMATS-Percentages'!N34
    )
)</f>
        <v>Known</v>
      </c>
      <c r="O34" s="31" t="str">
        <f>IF(
    ISERROR('COMMATS-Percentages'!O34),
    CHOOSE(RANDBETWEEN(1, 2), "NotKnown", "Known"),
    IF(
        ISNUMBER('COMMATS-Percentages'!O34),
        IF(
            'COMMATS-Percentages'!O34 &lt; 0.6,
            "NotKnown",
            "Known"
        ),
        'COMMATS-Percentages'!O34
    )
)</f>
        <v>Known</v>
      </c>
      <c r="P34" s="31" t="str">
        <f>IF(
    ISERROR('COMMATS-Percentages'!P34),
    CHOOSE(RANDBETWEEN(1, 2), "NotKnown", "Known"),
    IF(
        ISNUMBER('COMMATS-Percentages'!P34),
        IF(
            'COMMATS-Percentages'!P34 &lt; 0.6,
            "NotKnown",
            "Known"
        ),
        'COMMATS-Percentages'!P34
    )
)</f>
        <v>Known</v>
      </c>
      <c r="Q34" s="31" t="str">
        <f>IF(
    ISERROR('COMMATS-Percentages'!Q34),
    CHOOSE(RANDBETWEEN(1, 2), "NotKnown", "Known"),
    IF(
        ISNUMBER('COMMATS-Percentages'!Q34),
        IF(
            'COMMATS-Percentages'!Q34 &lt; 0.6,
            "NotKnown",
            "Known"
        ),
        'COMMATS-Percentages'!Q34
    )
)</f>
        <v>Known</v>
      </c>
      <c r="R34" s="31" t="str">
        <f>IF(
    ISERROR('COMMATS-Percentages'!R34),
    CHOOSE(RANDBETWEEN(1, 2), "NotKnown", "Known"),
    IF(
        ISNUMBER('COMMATS-Percentages'!R34),
        IF(
            'COMMATS-Percentages'!R34 &lt; 0.6,
            "NotKnown",
            "Known"
        ),
        'COMMATS-Percentages'!R34
    )
)</f>
        <v>Known</v>
      </c>
      <c r="S34" s="31" t="str">
        <f>IF(
    ISERROR('COMMATS-Percentages'!S34),
    CHOOSE(RANDBETWEEN(1, 2), "NotKnown", "Known"),
    IF(
        ISNUMBER('COMMATS-Percentages'!S34),
        IF(
            'COMMATS-Percentages'!S34 &lt; 0.6,
            "NotKnown",
            "Known"
        ),
        'COMMATS-Percentages'!S34
    )
)</f>
        <v>Known</v>
      </c>
      <c r="T34" s="31" t="str">
        <f>IF(
    ISERROR('COMMATS-Percentages'!T34),
    CHOOSE(RANDBETWEEN(1, 2), "NotKnown", "Known"),
    IF(
        ISNUMBER('COMMATS-Percentages'!T34),
        IF(
            'COMMATS-Percentages'!T34 &lt; 0.6,
            "NotKnown",
            "Known"
        ),
        'COMMATS-Percentages'!T34
    )
)</f>
        <v>Known</v>
      </c>
      <c r="U34" s="31" t="str">
        <f>IF(
    ISERROR('COMMATS-Percentages'!U34),
    CHOOSE(RANDBETWEEN(1, 2), "NotKnown", "Known"),
    IF(
        ISNUMBER('COMMATS-Percentages'!U34),
        IF(
            'COMMATS-Percentages'!U34 &lt; 0.6,
            "NotKnown",
            "Known"
        ),
        'COMMATS-Percentages'!U34
    )
)</f>
        <v>Known</v>
      </c>
      <c r="V34" s="31" t="str">
        <f>IF(
    ISERROR('COMMATS-Percentages'!V34),
    CHOOSE(RANDBETWEEN(1, 2), "NotKnown", "Known"),
    IF(
        ISNUMBER('COMMATS-Percentages'!V34),
        IF(
            'COMMATS-Percentages'!V34 &lt; 0.6,
            "NotKnown",
            "Known"
        ),
        'COMMATS-Percentages'!V34
    )
)</f>
        <v>Known</v>
      </c>
      <c r="W34" s="31" t="str">
        <f>IF(
    ISERROR('COMMATS-Percentages'!W34),
    CHOOSE(RANDBETWEEN(1, 2), "NotKnown", "Known"),
    IF(
        ISNUMBER('COMMATS-Percentages'!W34),
        IF(
            'COMMATS-Percentages'!W34 &lt; 0.6,
            "NotKnown",
            "Known"
        ),
        'COMMATS-Percentages'!W34
    )
)</f>
        <v>Known</v>
      </c>
      <c r="X34" s="31" t="str">
        <f>IF(
    ISERROR('COMMATS-Percentages'!X34),
    CHOOSE(RANDBETWEEN(1, 2), "NotKnown", "Known"),
    IF(
        ISNUMBER('COMMATS-Percentages'!X34),
        IF(
            'COMMATS-Percentages'!X34 &lt; 0.6,
            "NotKnown",
            "Known"
        ),
        'COMMATS-Percentages'!X34
    )
)</f>
        <v>Known</v>
      </c>
      <c r="Y34" s="31" t="str">
        <f>IF(
    ISERROR('COMMATS-Percentages'!Y34),
    CHOOSE(RANDBETWEEN(1, 2), "NotKnown", "Known"),
    IF(
        ISNUMBER('COMMATS-Percentages'!Y34),
        IF(
            'COMMATS-Percentages'!Y34 &lt; 0.6,
            "NotKnown",
            "Known"
        ),
        'COMMATS-Percentages'!Y34
    )
)</f>
        <v>Known</v>
      </c>
      <c r="Z34" s="31" t="str">
        <f>IF(
    ISERROR('COMMATS-Percentages'!Z34),
    CHOOSE(RANDBETWEEN(1, 2), "NotKnown", "Known"),
    IF(
        ISNUMBER('COMMATS-Percentages'!Z34),
        IF(
            'COMMATS-Percentages'!Z34 &lt; 0.6,
            "NotKnown",
            "Known"
        ),
        'COMMATS-Percentages'!Z34
    )
)</f>
        <v>Known</v>
      </c>
      <c r="AA34" s="31" t="str">
        <f>IF(
    ISERROR('COMMATS-Percentages'!AA34),
    CHOOSE(RANDBETWEEN(1, 2), "NotKnown", "Known"),
    IF(
        ISNUMBER('COMMATS-Percentages'!AA34),
        IF(
            'COMMATS-Percentages'!AA34 &lt; 0.6,
            "NotKnown",
            "Known"
        ),
        'COMMATS-Percentages'!AA34
    )
)</f>
        <v>Known</v>
      </c>
      <c r="AB34" s="31" t="str">
        <f>IF(
    ISERROR('COMMATS-Percentages'!AB34),
    CHOOSE(RANDBETWEEN(1, 2), "NotKnown", "Known"),
    IF(
        ISNUMBER('COMMATS-Percentages'!AB34),
        IF(
            'COMMATS-Percentages'!AB34 &lt; 0.6,
            "NotKnown",
            "Known"
        ),
        'COMMATS-Percentages'!AB34
    )
)</f>
        <v>NotKnown</v>
      </c>
      <c r="AC34" s="31" t="str">
        <f>IF(
    ISERROR('COMMATS-Percentages'!AC34),
    CHOOSE(RANDBETWEEN(1, 2), "NotKnown", "Known"),
    IF(
        ISNUMBER('COMMATS-Percentages'!AC34),
        IF(
            'COMMATS-Percentages'!AC34 &lt; 0.6,
            "NotKnown",
            "Known"
        ),
        'COMMATS-Percentages'!AC34
    )
)</f>
        <v>NotKnown</v>
      </c>
      <c r="AD34" s="31" t="str">
        <f>IF(
    ISERROR('COMMATS-Percentages'!AD34),
    CHOOSE(RANDBETWEEN(1, 2), "NotKnown", "Known"),
    IF(
        ISNUMBER('COMMATS-Percentages'!AD34),
        IF(
            'COMMATS-Percentages'!AD34 &lt; 0.6,
            "NotKnown",
            "Known"
        ),
        'COMMATS-Percentages'!AD34
    )
)</f>
        <v>NotKnown</v>
      </c>
      <c r="AE34" s="31" t="str">
        <f>IF(
    ISERROR('COMMATS-Percentages'!AE34),
    CHOOSE(RANDBETWEEN(1, 2), "NotKnown", "Known"),
    IF(
        ISNUMBER('COMMATS-Percentages'!AE34),
        IF(
            'COMMATS-Percentages'!AE34 &lt; 0.6,
            "NotKnown",
            "Known"
        ),
        'COMMATS-Percentages'!AE34
    )
)</f>
        <v>Known</v>
      </c>
      <c r="AF34" s="31" t="str">
        <f>IF(
    ISERROR('COMMATS-Percentages'!AF34),
    CHOOSE(RANDBETWEEN(1, 2), "NotKnown", "Known"),
    IF(
        ISNUMBER('COMMATS-Percentages'!AF34),
        IF(
            'COMMATS-Percentages'!AF34 &lt; 0.6,
            "NotKnown",
            "Known"
        ),
        'COMMATS-Percentages'!AF34
    )
)</f>
        <v>Known</v>
      </c>
      <c r="AG34" s="31" t="str">
        <f>IF(
    ISERROR('COMMATS-Percentages'!AG34),
    CHOOSE(RANDBETWEEN(1, 2), "NotKnown", "Known"),
    IF(
        ISNUMBER('COMMATS-Percentages'!AG34),
        IF(
            'COMMATS-Percentages'!AG34 &lt; 0.6,
            "NotKnown",
            "Known"
        ),
        'COMMATS-Percentages'!AG34
    )
)</f>
        <v>Known</v>
      </c>
      <c r="AH34" s="31" t="str">
        <f>IF(
    ISERROR('COMMATS-Percentages'!AH34),
    CHOOSE(RANDBETWEEN(1, 2), "NotKnown", "Known"),
    IF(
        ISNUMBER('COMMATS-Percentages'!AH34),
        IF(
            'COMMATS-Percentages'!AH34 &lt; 0.6,
            "NotKnown",
            "Known"
        ),
        'COMMATS-Percentages'!AH34
    )
)</f>
        <v>Known</v>
      </c>
      <c r="AI34" s="31" t="str">
        <f>IF(
    ISERROR('COMMATS-Percentages'!AI34),
    CHOOSE(RANDBETWEEN(1, 2), "NotKnown", "Known"),
    IF(
        ISNUMBER('COMMATS-Percentages'!AI34),
        IF(
            'COMMATS-Percentages'!AI34 &lt; 0.6,
            "NotKnown",
            "Known"
        ),
        'COMMATS-Percentages'!AI34
    )
)</f>
        <v>Known</v>
      </c>
      <c r="AJ34" s="31" t="str">
        <f>IF(
    ISERROR('COMMATS-Percentages'!AJ34),
    CHOOSE(RANDBETWEEN(1, 2), "NotKnown", "Known"),
    IF(
        ISNUMBER('COMMATS-Percentages'!AJ34),
        IF(
            'COMMATS-Percentages'!AJ34 &lt; 0.6,
            "NotKnown",
            "Known"
        ),
        'COMMATS-Percentages'!AJ34
    )
)</f>
        <v>Known</v>
      </c>
      <c r="AK34" s="31" t="str">
        <f>IF(
    ISERROR('COMMATS-Percentages'!AK34),
    CHOOSE(RANDBETWEEN(1, 2), "NotKnown", "Known"),
    IF(
        ISNUMBER('COMMATS-Percentages'!AK34),
        IF(
            'COMMATS-Percentages'!AK34 &lt; 0.6,
            "NotKnown",
            "Known"
        ),
        'COMMATS-Percentages'!AK34
    )
)</f>
        <v>Known</v>
      </c>
      <c r="AL34" s="31" t="str">
        <f>IF(
    ISERROR('COMMATS-Percentages'!AL34),
    CHOOSE(RANDBETWEEN(1, 2), "NotKnown", "Known"),
    IF(
        ISNUMBER('COMMATS-Percentages'!AL34),
        IF(
            'COMMATS-Percentages'!AL34 &lt; 0.6,
            "NotKnown",
            "Known"
        ),
        'COMMATS-Percentages'!AL34
    )
)</f>
        <v>NotKnown</v>
      </c>
      <c r="AM34" s="31" t="str">
        <f>IF(
    ISERROR('COMMATS-Percentages'!AM34),
    CHOOSE(RANDBETWEEN(1, 2), "NotKnown", "Known"),
    IF(
        ISNUMBER('COMMATS-Percentages'!AM34),
        IF(
            'COMMATS-Percentages'!AM34 &lt; 0.6,
            "NotKnown",
            "Known"
        ),
        'COMMATS-Percentages'!AM34
    )
)</f>
        <v>Known</v>
      </c>
      <c r="AN34" s="31" t="str">
        <f>IF(
    ISERROR('COMMATS-Percentages'!AN34),
    CHOOSE(RANDBETWEEN(1, 2), "NotKnown", "Known"),
    IF(
        ISNUMBER('COMMATS-Percentages'!AN34),
        IF(
            'COMMATS-Percentages'!AN34 &lt; 0.6,
            "NotKnown",
            "Known"
        ),
        'COMMATS-Percentages'!AN34
    )
)</f>
        <v>Known</v>
      </c>
      <c r="AO34" s="31" t="str">
        <f>IF(
    ISERROR('COMMATS-Percentages'!AO34),
    CHOOSE(RANDBETWEEN(1, 2), "NotKnown", "Known"),
    IF(
        ISNUMBER('COMMATS-Percentages'!AO34),
        IF(
            'COMMATS-Percentages'!AO34 &lt; 0.6,
            "NotKnown",
            "Known"
        ),
        'COMMATS-Percentages'!AO34
    )
)</f>
        <v>Known</v>
      </c>
      <c r="AP34" s="31" t="str">
        <f>IF(
    ISERROR('COMMATS-Percentages'!AP34),
    CHOOSE(RANDBETWEEN(1, 2), "NotKnown", "Known"),
    IF(
        ISNUMBER('COMMATS-Percentages'!AP34),
        IF(
            'COMMATS-Percentages'!AP34 &lt; 0.6,
            "NotKnown",
            "Known"
        ),
        'COMMATS-Percentages'!AP34
    )
)</f>
        <v>Known</v>
      </c>
      <c r="AQ34" s="31" t="str">
        <f>IF(
    ISERROR('COMMATS-Percentages'!AQ34),
    CHOOSE(RANDBETWEEN(1, 2), "NotKnown", "Known"),
    IF(
        ISNUMBER('COMMATS-Percentages'!AQ34),
        IF(
            'COMMATS-Percentages'!AQ34 &lt; 0.6,
            "NotKnown",
            "Known"
        ),
        'COMMATS-Percentages'!AQ34
    )
)</f>
        <v>Known</v>
      </c>
      <c r="AR34" s="31" t="str">
        <f>IF(
    ISERROR('COMMATS-Percentages'!AR34),
    CHOOSE(RANDBETWEEN(1, 2), "NotKnown", "Known"),
    IF(
        ISNUMBER('COMMATS-Percentages'!AR34),
        IF(
            'COMMATS-Percentages'!AR34 &lt; 0.6,
            "NotKnown",
            "Known"
        ),
        'COMMATS-Percentages'!AR34
    )
)</f>
        <v>Known</v>
      </c>
      <c r="AS34" s="31" t="str">
        <f>IF(
    ISERROR('COMMATS-Percentages'!AS34),
    CHOOSE(RANDBETWEEN(1, 2), "NotKnown", "Known"),
    IF(
        ISNUMBER('COMMATS-Percentages'!AS34),
        IF(
            'COMMATS-Percentages'!AS34 &lt; 0.6,
            "NotKnown",
            "Known"
        ),
        'COMMATS-Percentages'!AS34
    )
)</f>
        <v>Known</v>
      </c>
      <c r="AT34" s="31" t="str">
        <f>IF(
    ISERROR('COMMATS-Percentages'!AT34),
    CHOOSE(RANDBETWEEN(1, 2), "NotKnown", "Known"),
    IF(
        ISNUMBER('COMMATS-Percentages'!AT34),
        IF(
            'COMMATS-Percentages'!AT34 &lt; 0.6,
            "NotKnown",
            "Known"
        ),
        'COMMATS-Percentages'!AT34
    )
)</f>
        <v>Known</v>
      </c>
      <c r="AU34" s="23"/>
    </row>
    <row r="35">
      <c r="A35" s="46" t="str">
        <f>IF(
    ISERROR('COMMATS-Percentages'!A35),
    CHOOSE(RANDBETWEEN(1, 2), "NotKnown", "Known"),
    IF(
        ISNUMBER('COMMATS-Percentages'!A35),
        IF(
            'COMMATS-Percentages'!A35 &lt; 0.6,
            "NotKnown",
            "Known"
        ),
        'COMMATS-Percentages'!A35
    )
)</f>
        <v>34CM-F</v>
      </c>
      <c r="B35" s="31" t="str">
        <f>IF(
    ISERROR('COMMATS-Percentages'!B35),
    CHOOSE(RANDBETWEEN(1, 2), "NotKnown", "Known"),
    IF(
        ISNUMBER('COMMATS-Percentages'!B35),
        IF(
            'COMMATS-Percentages'!B35 &lt; 0.6,
            "NotKnown",
            "Known"
        ),
        'COMMATS-Percentages'!B35
    )
)</f>
        <v>Known</v>
      </c>
      <c r="C35" s="31" t="str">
        <f>IF(
    ISERROR('COMMATS-Percentages'!C35),
    CHOOSE(RANDBETWEEN(1, 2), "NotKnown", "Known"),
    IF(
        ISNUMBER('COMMATS-Percentages'!C35),
        IF(
            'COMMATS-Percentages'!C35 &lt; 0.6,
            "NotKnown",
            "Known"
        ),
        'COMMATS-Percentages'!C35
    )
)</f>
        <v>Known</v>
      </c>
      <c r="D35" s="31" t="str">
        <f>IF(
    ISERROR('COMMATS-Percentages'!D35),
    CHOOSE(RANDBETWEEN(1, 2), "NotKnown", "Known"),
    IF(
        ISNUMBER('COMMATS-Percentages'!D35),
        IF(
            'COMMATS-Percentages'!D35 &lt; 0.6,
            "NotKnown",
            "Known"
        ),
        'COMMATS-Percentages'!D35
    )
)</f>
        <v>Known</v>
      </c>
      <c r="E35" s="31" t="str">
        <f>IF(
    ISERROR('COMMATS-Percentages'!E35),
    CHOOSE(RANDBETWEEN(1, 2), "NotKnown", "Known"),
    IF(
        ISNUMBER('COMMATS-Percentages'!E35),
        IF(
            'COMMATS-Percentages'!E35 &lt; 0.6,
            "NotKnown",
            "Known"
        ),
        'COMMATS-Percentages'!E35
    )
)</f>
        <v>Known</v>
      </c>
      <c r="F35" s="31" t="str">
        <f>IF(
    ISERROR('COMMATS-Percentages'!F35),
    CHOOSE(RANDBETWEEN(1, 2), "NotKnown", "Known"),
    IF(
        ISNUMBER('COMMATS-Percentages'!F35),
        IF(
            'COMMATS-Percentages'!F35 &lt; 0.6,
            "NotKnown",
            "Known"
        ),
        'COMMATS-Percentages'!F35
    )
)</f>
        <v>Known</v>
      </c>
      <c r="G35" s="31" t="str">
        <f>IF(
    ISERROR('COMMATS-Percentages'!G35),
    CHOOSE(RANDBETWEEN(1, 2), "NotKnown", "Known"),
    IF(
        ISNUMBER('COMMATS-Percentages'!G35),
        IF(
            'COMMATS-Percentages'!G35 &lt; 0.6,
            "NotKnown",
            "Known"
        ),
        'COMMATS-Percentages'!G35
    )
)</f>
        <v>Known</v>
      </c>
      <c r="H35" s="31" t="str">
        <f>IF(
    ISERROR('COMMATS-Percentages'!H35),
    CHOOSE(RANDBETWEEN(1, 2), "NotKnown", "Known"),
    IF(
        ISNUMBER('COMMATS-Percentages'!H35),
        IF(
            'COMMATS-Percentages'!H35 &lt; 0.6,
            "NotKnown",
            "Known"
        ),
        'COMMATS-Percentages'!H35
    )
)</f>
        <v>Known</v>
      </c>
      <c r="I35" s="31" t="str">
        <f>IF(
    ISERROR('COMMATS-Percentages'!I35),
    CHOOSE(RANDBETWEEN(1, 2), "NotKnown", "Known"),
    IF(
        ISNUMBER('COMMATS-Percentages'!I35),
        IF(
            'COMMATS-Percentages'!I35 &lt; 0.6,
            "NotKnown",
            "Known"
        ),
        'COMMATS-Percentages'!I35
    )
)</f>
        <v>Known</v>
      </c>
      <c r="J35" s="31" t="str">
        <f>IF(
    ISERROR('COMMATS-Percentages'!J35),
    CHOOSE(RANDBETWEEN(1, 2), "NotKnown", "Known"),
    IF(
        ISNUMBER('COMMATS-Percentages'!J35),
        IF(
            'COMMATS-Percentages'!J35 &lt; 0.6,
            "NotKnown",
            "Known"
        ),
        'COMMATS-Percentages'!J35
    )
)</f>
        <v>Known</v>
      </c>
      <c r="K35" s="31" t="str">
        <f>IF(
    ISERROR('COMMATS-Percentages'!K35),
    CHOOSE(RANDBETWEEN(1, 2), "NotKnown", "Known"),
    IF(
        ISNUMBER('COMMATS-Percentages'!K35),
        IF(
            'COMMATS-Percentages'!K35 &lt; 0.6,
            "NotKnown",
            "Known"
        ),
        'COMMATS-Percentages'!K35
    )
)</f>
        <v>Known</v>
      </c>
      <c r="L35" s="31" t="str">
        <f>IF(
    ISERROR('COMMATS-Percentages'!L35),
    CHOOSE(RANDBETWEEN(1, 2), "NotKnown", "Known"),
    IF(
        ISNUMBER('COMMATS-Percentages'!L35),
        IF(
            'COMMATS-Percentages'!L35 &lt; 0.6,
            "NotKnown",
            "Known"
        ),
        'COMMATS-Percentages'!L35
    )
)</f>
        <v>Known</v>
      </c>
      <c r="M35" s="31" t="str">
        <f>IF(
    ISERROR('COMMATS-Percentages'!M35),
    CHOOSE(RANDBETWEEN(1, 2), "NotKnown", "Known"),
    IF(
        ISNUMBER('COMMATS-Percentages'!M35),
        IF(
            'COMMATS-Percentages'!M35 &lt; 0.6,
            "NotKnown",
            "Known"
        ),
        'COMMATS-Percentages'!M35
    )
)</f>
        <v>Known</v>
      </c>
      <c r="N35" s="31" t="str">
        <f>IF(
    ISERROR('COMMATS-Percentages'!N35),
    CHOOSE(RANDBETWEEN(1, 2), "NotKnown", "Known"),
    IF(
        ISNUMBER('COMMATS-Percentages'!N35),
        IF(
            'COMMATS-Percentages'!N35 &lt; 0.6,
            "NotKnown",
            "Known"
        ),
        'COMMATS-Percentages'!N35
    )
)</f>
        <v>Known</v>
      </c>
      <c r="O35" s="31" t="str">
        <f>IF(
    ISERROR('COMMATS-Percentages'!O35),
    CHOOSE(RANDBETWEEN(1, 2), "NotKnown", "Known"),
    IF(
        ISNUMBER('COMMATS-Percentages'!O35),
        IF(
            'COMMATS-Percentages'!O35 &lt; 0.6,
            "NotKnown",
            "Known"
        ),
        'COMMATS-Percentages'!O35
    )
)</f>
        <v>Known</v>
      </c>
      <c r="P35" s="31" t="str">
        <f>IF(
    ISERROR('COMMATS-Percentages'!P35),
    CHOOSE(RANDBETWEEN(1, 2), "NotKnown", "Known"),
    IF(
        ISNUMBER('COMMATS-Percentages'!P35),
        IF(
            'COMMATS-Percentages'!P35 &lt; 0.6,
            "NotKnown",
            "Known"
        ),
        'COMMATS-Percentages'!P35
    )
)</f>
        <v>Known</v>
      </c>
      <c r="Q35" s="31" t="str">
        <f>IF(
    ISERROR('COMMATS-Percentages'!Q35),
    CHOOSE(RANDBETWEEN(1, 2), "NotKnown", "Known"),
    IF(
        ISNUMBER('COMMATS-Percentages'!Q35),
        IF(
            'COMMATS-Percentages'!Q35 &lt; 0.6,
            "NotKnown",
            "Known"
        ),
        'COMMATS-Percentages'!Q35
    )
)</f>
        <v>Known</v>
      </c>
      <c r="R35" s="31" t="str">
        <f>IF(
    ISERROR('COMMATS-Percentages'!R35),
    CHOOSE(RANDBETWEEN(1, 2), "NotKnown", "Known"),
    IF(
        ISNUMBER('COMMATS-Percentages'!R35),
        IF(
            'COMMATS-Percentages'!R35 &lt; 0.6,
            "NotKnown",
            "Known"
        ),
        'COMMATS-Percentages'!R35
    )
)</f>
        <v>Known</v>
      </c>
      <c r="S35" s="31" t="str">
        <f>IF(
    ISERROR('COMMATS-Percentages'!S35),
    CHOOSE(RANDBETWEEN(1, 2), "NotKnown", "Known"),
    IF(
        ISNUMBER('COMMATS-Percentages'!S35),
        IF(
            'COMMATS-Percentages'!S35 &lt; 0.6,
            "NotKnown",
            "Known"
        ),
        'COMMATS-Percentages'!S35
    )
)</f>
        <v>Known</v>
      </c>
      <c r="T35" s="31" t="str">
        <f>IF(
    ISERROR('COMMATS-Percentages'!T35),
    CHOOSE(RANDBETWEEN(1, 2), "NotKnown", "Known"),
    IF(
        ISNUMBER('COMMATS-Percentages'!T35),
        IF(
            'COMMATS-Percentages'!T35 &lt; 0.6,
            "NotKnown",
            "Known"
        ),
        'COMMATS-Percentages'!T35
    )
)</f>
        <v>Known</v>
      </c>
      <c r="U35" s="31" t="str">
        <f>IF(
    ISERROR('COMMATS-Percentages'!U35),
    CHOOSE(RANDBETWEEN(1, 2), "NotKnown", "Known"),
    IF(
        ISNUMBER('COMMATS-Percentages'!U35),
        IF(
            'COMMATS-Percentages'!U35 &lt; 0.6,
            "NotKnown",
            "Known"
        ),
        'COMMATS-Percentages'!U35
    )
)</f>
        <v>Known</v>
      </c>
      <c r="V35" s="31" t="str">
        <f>IF(
    ISERROR('COMMATS-Percentages'!V35),
    CHOOSE(RANDBETWEEN(1, 2), "NotKnown", "Known"),
    IF(
        ISNUMBER('COMMATS-Percentages'!V35),
        IF(
            'COMMATS-Percentages'!V35 &lt; 0.6,
            "NotKnown",
            "Known"
        ),
        'COMMATS-Percentages'!V35
    )
)</f>
        <v>Known</v>
      </c>
      <c r="W35" s="31" t="str">
        <f>IF(
    ISERROR('COMMATS-Percentages'!W35),
    CHOOSE(RANDBETWEEN(1, 2), "NotKnown", "Known"),
    IF(
        ISNUMBER('COMMATS-Percentages'!W35),
        IF(
            'COMMATS-Percentages'!W35 &lt; 0.6,
            "NotKnown",
            "Known"
        ),
        'COMMATS-Percentages'!W35
    )
)</f>
        <v>Known</v>
      </c>
      <c r="X35" s="31" t="str">
        <f>IF(
    ISERROR('COMMATS-Percentages'!X35),
    CHOOSE(RANDBETWEEN(1, 2), "NotKnown", "Known"),
    IF(
        ISNUMBER('COMMATS-Percentages'!X35),
        IF(
            'COMMATS-Percentages'!X35 &lt; 0.6,
            "NotKnown",
            "Known"
        ),
        'COMMATS-Percentages'!X35
    )
)</f>
        <v>Known</v>
      </c>
      <c r="Y35" s="31" t="str">
        <f>IF(
    ISERROR('COMMATS-Percentages'!Y35),
    CHOOSE(RANDBETWEEN(1, 2), "NotKnown", "Known"),
    IF(
        ISNUMBER('COMMATS-Percentages'!Y35),
        IF(
            'COMMATS-Percentages'!Y35 &lt; 0.6,
            "NotKnown",
            "Known"
        ),
        'COMMATS-Percentages'!Y35
    )
)</f>
        <v>Known</v>
      </c>
      <c r="Z35" s="31" t="str">
        <f>IF(
    ISERROR('COMMATS-Percentages'!Z35),
    CHOOSE(RANDBETWEEN(1, 2), "NotKnown", "Known"),
    IF(
        ISNUMBER('COMMATS-Percentages'!Z35),
        IF(
            'COMMATS-Percentages'!Z35 &lt; 0.6,
            "NotKnown",
            "Known"
        ),
        'COMMATS-Percentages'!Z35
    )
)</f>
        <v>Known</v>
      </c>
      <c r="AA35" s="31" t="str">
        <f>IF(
    ISERROR('COMMATS-Percentages'!AA35),
    CHOOSE(RANDBETWEEN(1, 2), "NotKnown", "Known"),
    IF(
        ISNUMBER('COMMATS-Percentages'!AA35),
        IF(
            'COMMATS-Percentages'!AA35 &lt; 0.6,
            "NotKnown",
            "Known"
        ),
        'COMMATS-Percentages'!AA35
    )
)</f>
        <v>Known</v>
      </c>
      <c r="AB35" s="31" t="str">
        <f>IF(
    ISERROR('COMMATS-Percentages'!AB35),
    CHOOSE(RANDBETWEEN(1, 2), "NotKnown", "Known"),
    IF(
        ISNUMBER('COMMATS-Percentages'!AB35),
        IF(
            'COMMATS-Percentages'!AB35 &lt; 0.6,
            "NotKnown",
            "Known"
        ),
        'COMMATS-Percentages'!AB35
    )
)</f>
        <v>NotKnown</v>
      </c>
      <c r="AC35" s="31" t="str">
        <f>IF(
    ISERROR('COMMATS-Percentages'!AC35),
    CHOOSE(RANDBETWEEN(1, 2), "NotKnown", "Known"),
    IF(
        ISNUMBER('COMMATS-Percentages'!AC35),
        IF(
            'COMMATS-Percentages'!AC35 &lt; 0.6,
            "NotKnown",
            "Known"
        ),
        'COMMATS-Percentages'!AC35
    )
)</f>
        <v>Known</v>
      </c>
      <c r="AD35" s="31" t="str">
        <f>IF(
    ISERROR('COMMATS-Percentages'!AD35),
    CHOOSE(RANDBETWEEN(1, 2), "NotKnown", "Known"),
    IF(
        ISNUMBER('COMMATS-Percentages'!AD35),
        IF(
            'COMMATS-Percentages'!AD35 &lt; 0.6,
            "NotKnown",
            "Known"
        ),
        'COMMATS-Percentages'!AD35
    )
)</f>
        <v>Known</v>
      </c>
      <c r="AE35" s="31" t="str">
        <f>IF(
    ISERROR('COMMATS-Percentages'!AE35),
    CHOOSE(RANDBETWEEN(1, 2), "NotKnown", "Known"),
    IF(
        ISNUMBER('COMMATS-Percentages'!AE35),
        IF(
            'COMMATS-Percentages'!AE35 &lt; 0.6,
            "NotKnown",
            "Known"
        ),
        'COMMATS-Percentages'!AE35
    )
)</f>
        <v>Known</v>
      </c>
      <c r="AF35" s="31" t="str">
        <f>IF(
    ISERROR('COMMATS-Percentages'!AF35),
    CHOOSE(RANDBETWEEN(1, 2), "NotKnown", "Known"),
    IF(
        ISNUMBER('COMMATS-Percentages'!AF35),
        IF(
            'COMMATS-Percentages'!AF35 &lt; 0.6,
            "NotKnown",
            "Known"
        ),
        'COMMATS-Percentages'!AF35
    )
)</f>
        <v>Known</v>
      </c>
      <c r="AG35" s="31" t="str">
        <f>IF(
    ISERROR('COMMATS-Percentages'!AG35),
    CHOOSE(RANDBETWEEN(1, 2), "NotKnown", "Known"),
    IF(
        ISNUMBER('COMMATS-Percentages'!AG35),
        IF(
            'COMMATS-Percentages'!AG35 &lt; 0.6,
            "NotKnown",
            "Known"
        ),
        'COMMATS-Percentages'!AG35
    )
)</f>
        <v>Known</v>
      </c>
      <c r="AH35" s="31" t="str">
        <f>IF(
    ISERROR('COMMATS-Percentages'!AH35),
    CHOOSE(RANDBETWEEN(1, 2), "NotKnown", "Known"),
    IF(
        ISNUMBER('COMMATS-Percentages'!AH35),
        IF(
            'COMMATS-Percentages'!AH35 &lt; 0.6,
            "NotKnown",
            "Known"
        ),
        'COMMATS-Percentages'!AH35
    )
)</f>
        <v>Known</v>
      </c>
      <c r="AI35" s="31" t="str">
        <f>IF(
    ISERROR('COMMATS-Percentages'!AI35),
    CHOOSE(RANDBETWEEN(1, 2), "NotKnown", "Known"),
    IF(
        ISNUMBER('COMMATS-Percentages'!AI35),
        IF(
            'COMMATS-Percentages'!AI35 &lt; 0.6,
            "NotKnown",
            "Known"
        ),
        'COMMATS-Percentages'!AI35
    )
)</f>
        <v>Known</v>
      </c>
      <c r="AJ35" s="31" t="str">
        <f>IF(
    ISERROR('COMMATS-Percentages'!AJ35),
    CHOOSE(RANDBETWEEN(1, 2), "NotKnown", "Known"),
    IF(
        ISNUMBER('COMMATS-Percentages'!AJ35),
        IF(
            'COMMATS-Percentages'!AJ35 &lt; 0.6,
            "NotKnown",
            "Known"
        ),
        'COMMATS-Percentages'!AJ35
    )
)</f>
        <v>Known</v>
      </c>
      <c r="AK35" s="31" t="str">
        <f>IF(
    ISERROR('COMMATS-Percentages'!AK35),
    CHOOSE(RANDBETWEEN(1, 2), "NotKnown", "Known"),
    IF(
        ISNUMBER('COMMATS-Percentages'!AK35),
        IF(
            'COMMATS-Percentages'!AK35 &lt; 0.6,
            "NotKnown",
            "Known"
        ),
        'COMMATS-Percentages'!AK35
    )
)</f>
        <v>Known</v>
      </c>
      <c r="AL35" s="31" t="str">
        <f>IF(
    ISERROR('COMMATS-Percentages'!AL35),
    CHOOSE(RANDBETWEEN(1, 2), "NotKnown", "Known"),
    IF(
        ISNUMBER('COMMATS-Percentages'!AL35),
        IF(
            'COMMATS-Percentages'!AL35 &lt; 0.6,
            "NotKnown",
            "Known"
        ),
        'COMMATS-Percentages'!AL35
    )
)</f>
        <v>Known</v>
      </c>
      <c r="AM35" s="31" t="str">
        <f>IF(
    ISERROR('COMMATS-Percentages'!AM35),
    CHOOSE(RANDBETWEEN(1, 2), "NotKnown", "Known"),
    IF(
        ISNUMBER('COMMATS-Percentages'!AM35),
        IF(
            'COMMATS-Percentages'!AM35 &lt; 0.6,
            "NotKnown",
            "Known"
        ),
        'COMMATS-Percentages'!AM35
    )
)</f>
        <v>Known</v>
      </c>
      <c r="AN35" s="31" t="str">
        <f>IF(
    ISERROR('COMMATS-Percentages'!AN35),
    CHOOSE(RANDBETWEEN(1, 2), "NotKnown", "Known"),
    IF(
        ISNUMBER('COMMATS-Percentages'!AN35),
        IF(
            'COMMATS-Percentages'!AN35 &lt; 0.6,
            "NotKnown",
            "Known"
        ),
        'COMMATS-Percentages'!AN35
    )
)</f>
        <v>Known</v>
      </c>
      <c r="AO35" s="31" t="str">
        <f>IF(
    ISERROR('COMMATS-Percentages'!AO35),
    CHOOSE(RANDBETWEEN(1, 2), "NotKnown", "Known"),
    IF(
        ISNUMBER('COMMATS-Percentages'!AO35),
        IF(
            'COMMATS-Percentages'!AO35 &lt; 0.6,
            "NotKnown",
            "Known"
        ),
        'COMMATS-Percentages'!AO35
    )
)</f>
        <v>Known</v>
      </c>
      <c r="AP35" s="31" t="str">
        <f>IF(
    ISERROR('COMMATS-Percentages'!AP35),
    CHOOSE(RANDBETWEEN(1, 2), "NotKnown", "Known"),
    IF(
        ISNUMBER('COMMATS-Percentages'!AP35),
        IF(
            'COMMATS-Percentages'!AP35 &lt; 0.6,
            "NotKnown",
            "Known"
        ),
        'COMMATS-Percentages'!AP35
    )
)</f>
        <v>NotKnown</v>
      </c>
      <c r="AQ35" s="31" t="str">
        <f>IF(
    ISERROR('COMMATS-Percentages'!AQ35),
    CHOOSE(RANDBETWEEN(1, 2), "NotKnown", "Known"),
    IF(
        ISNUMBER('COMMATS-Percentages'!AQ35),
        IF(
            'COMMATS-Percentages'!AQ35 &lt; 0.6,
            "NotKnown",
            "Known"
        ),
        'COMMATS-Percentages'!AQ35
    )
)</f>
        <v>Known</v>
      </c>
      <c r="AR35" s="31" t="str">
        <f>IF(
    ISERROR('COMMATS-Percentages'!AR35),
    CHOOSE(RANDBETWEEN(1, 2), "NotKnown", "Known"),
    IF(
        ISNUMBER('COMMATS-Percentages'!AR35),
        IF(
            'COMMATS-Percentages'!AR35 &lt; 0.6,
            "NotKnown",
            "Known"
        ),
        'COMMATS-Percentages'!AR35
    )
)</f>
        <v>Known</v>
      </c>
      <c r="AS35" s="31" t="str">
        <f>IF(
    ISERROR('COMMATS-Percentages'!AS35),
    CHOOSE(RANDBETWEEN(1, 2), "NotKnown", "Known"),
    IF(
        ISNUMBER('COMMATS-Percentages'!AS35),
        IF(
            'COMMATS-Percentages'!AS35 &lt; 0.6,
            "NotKnown",
            "Known"
        ),
        'COMMATS-Percentages'!AS35
    )
)</f>
        <v>Known</v>
      </c>
      <c r="AT35" s="31" t="str">
        <f>IF(
    ISERROR('COMMATS-Percentages'!AT35),
    CHOOSE(RANDBETWEEN(1, 2), "NotKnown", "Known"),
    IF(
        ISNUMBER('COMMATS-Percentages'!AT35),
        IF(
            'COMMATS-Percentages'!AT35 &lt; 0.6,
            "NotKnown",
            "Known"
        ),
        'COMMATS-Percentages'!AT35
    )
)</f>
        <v>Known</v>
      </c>
      <c r="AU35" s="23"/>
    </row>
    <row r="36">
      <c r="A36" s="46" t="str">
        <f>IF(
    ISERROR('COMMATS-Percentages'!A36),
    CHOOSE(RANDBETWEEN(1, 2), "NotKnown", "Known"),
    IF(
        ISNUMBER('COMMATS-Percentages'!A36),
        IF(
            'COMMATS-Percentages'!A36 &lt; 0.6,
            "NotKnown",
            "Known"
        ),
        'COMMATS-Percentages'!A36
    )
)</f>
        <v>35CM-M</v>
      </c>
      <c r="B36" s="31" t="str">
        <f>IF(
    ISERROR('COMMATS-Percentages'!B36),
    CHOOSE(RANDBETWEEN(1, 2), "NotKnown", "Known"),
    IF(
        ISNUMBER('COMMATS-Percentages'!B36),
        IF(
            'COMMATS-Percentages'!B36 &lt; 0.6,
            "NotKnown",
            "Known"
        ),
        'COMMATS-Percentages'!B36
    )
)</f>
        <v>Known</v>
      </c>
      <c r="C36" s="31" t="str">
        <f>IF(
    ISERROR('COMMATS-Percentages'!C36),
    CHOOSE(RANDBETWEEN(1, 2), "NotKnown", "Known"),
    IF(
        ISNUMBER('COMMATS-Percentages'!C36),
        IF(
            'COMMATS-Percentages'!C36 &lt; 0.6,
            "NotKnown",
            "Known"
        ),
        'COMMATS-Percentages'!C36
    )
)</f>
        <v>Known</v>
      </c>
      <c r="D36" s="31" t="str">
        <f>IF(
    ISERROR('COMMATS-Percentages'!D36),
    CHOOSE(RANDBETWEEN(1, 2), "NotKnown", "Known"),
    IF(
        ISNUMBER('COMMATS-Percentages'!D36),
        IF(
            'COMMATS-Percentages'!D36 &lt; 0.6,
            "NotKnown",
            "Known"
        ),
        'COMMATS-Percentages'!D36
    )
)</f>
        <v>NotKnown</v>
      </c>
      <c r="E36" s="31" t="str">
        <f>IF(
    ISERROR('COMMATS-Percentages'!E36),
    CHOOSE(RANDBETWEEN(1, 2), "NotKnown", "Known"),
    IF(
        ISNUMBER('COMMATS-Percentages'!E36),
        IF(
            'COMMATS-Percentages'!E36 &lt; 0.6,
            "NotKnown",
            "Known"
        ),
        'COMMATS-Percentages'!E36
    )
)</f>
        <v>Known</v>
      </c>
      <c r="F36" s="31" t="str">
        <f>IF(
    ISERROR('COMMATS-Percentages'!F36),
    CHOOSE(RANDBETWEEN(1, 2), "NotKnown", "Known"),
    IF(
        ISNUMBER('COMMATS-Percentages'!F36),
        IF(
            'COMMATS-Percentages'!F36 &lt; 0.6,
            "NotKnown",
            "Known"
        ),
        'COMMATS-Percentages'!F36
    )
)</f>
        <v>Known</v>
      </c>
      <c r="G36" s="31" t="str">
        <f>IF(
    ISERROR('COMMATS-Percentages'!G36),
    CHOOSE(RANDBETWEEN(1, 2), "NotKnown", "Known"),
    IF(
        ISNUMBER('COMMATS-Percentages'!G36),
        IF(
            'COMMATS-Percentages'!G36 &lt; 0.6,
            "NotKnown",
            "Known"
        ),
        'COMMATS-Percentages'!G36
    )
)</f>
        <v>Known</v>
      </c>
      <c r="H36" s="31" t="str">
        <f>IF(
    ISERROR('COMMATS-Percentages'!H36),
    CHOOSE(RANDBETWEEN(1, 2), "NotKnown", "Known"),
    IF(
        ISNUMBER('COMMATS-Percentages'!H36),
        IF(
            'COMMATS-Percentages'!H36 &lt; 0.6,
            "NotKnown",
            "Known"
        ),
        'COMMATS-Percentages'!H36
    )
)</f>
        <v>Known</v>
      </c>
      <c r="I36" s="31" t="str">
        <f>IF(
    ISERROR('COMMATS-Percentages'!I36),
    CHOOSE(RANDBETWEEN(1, 2), "NotKnown", "Known"),
    IF(
        ISNUMBER('COMMATS-Percentages'!I36),
        IF(
            'COMMATS-Percentages'!I36 &lt; 0.6,
            "NotKnown",
            "Known"
        ),
        'COMMATS-Percentages'!I36
    )
)</f>
        <v>Known</v>
      </c>
      <c r="J36" s="31" t="str">
        <f>IF(
    ISERROR('COMMATS-Percentages'!J36),
    CHOOSE(RANDBETWEEN(1, 2), "NotKnown", "Known"),
    IF(
        ISNUMBER('COMMATS-Percentages'!J36),
        IF(
            'COMMATS-Percentages'!J36 &lt; 0.6,
            "NotKnown",
            "Known"
        ),
        'COMMATS-Percentages'!J36
    )
)</f>
        <v>Known</v>
      </c>
      <c r="K36" s="31" t="str">
        <f>IF(
    ISERROR('COMMATS-Percentages'!K36),
    CHOOSE(RANDBETWEEN(1, 2), "NotKnown", "Known"),
    IF(
        ISNUMBER('COMMATS-Percentages'!K36),
        IF(
            'COMMATS-Percentages'!K36 &lt; 0.6,
            "NotKnown",
            "Known"
        ),
        'COMMATS-Percentages'!K36
    )
)</f>
        <v>Known</v>
      </c>
      <c r="L36" s="31" t="str">
        <f>IF(
    ISERROR('COMMATS-Percentages'!L36),
    CHOOSE(RANDBETWEEN(1, 2), "NotKnown", "Known"),
    IF(
        ISNUMBER('COMMATS-Percentages'!L36),
        IF(
            'COMMATS-Percentages'!L36 &lt; 0.6,
            "NotKnown",
            "Known"
        ),
        'COMMATS-Percentages'!L36
    )
)</f>
        <v>Known</v>
      </c>
      <c r="M36" s="31" t="str">
        <f>IF(
    ISERROR('COMMATS-Percentages'!M36),
    CHOOSE(RANDBETWEEN(1, 2), "NotKnown", "Known"),
    IF(
        ISNUMBER('COMMATS-Percentages'!M36),
        IF(
            'COMMATS-Percentages'!M36 &lt; 0.6,
            "NotKnown",
            "Known"
        ),
        'COMMATS-Percentages'!M36
    )
)</f>
        <v>Known</v>
      </c>
      <c r="N36" s="31" t="str">
        <f>IF(
    ISERROR('COMMATS-Percentages'!N36),
    CHOOSE(RANDBETWEEN(1, 2), "NotKnown", "Known"),
    IF(
        ISNUMBER('COMMATS-Percentages'!N36),
        IF(
            'COMMATS-Percentages'!N36 &lt; 0.6,
            "NotKnown",
            "Known"
        ),
        'COMMATS-Percentages'!N36
    )
)</f>
        <v>Known</v>
      </c>
      <c r="O36" s="31" t="str">
        <f>IF(
    ISERROR('COMMATS-Percentages'!O36),
    CHOOSE(RANDBETWEEN(1, 2), "NotKnown", "Known"),
    IF(
        ISNUMBER('COMMATS-Percentages'!O36),
        IF(
            'COMMATS-Percentages'!O36 &lt; 0.6,
            "NotKnown",
            "Known"
        ),
        'COMMATS-Percentages'!O36
    )
)</f>
        <v>Known</v>
      </c>
      <c r="P36" s="31" t="str">
        <f>IF(
    ISERROR('COMMATS-Percentages'!P36),
    CHOOSE(RANDBETWEEN(1, 2), "NotKnown", "Known"),
    IF(
        ISNUMBER('COMMATS-Percentages'!P36),
        IF(
            'COMMATS-Percentages'!P36 &lt; 0.6,
            "NotKnown",
            "Known"
        ),
        'COMMATS-Percentages'!P36
    )
)</f>
        <v>Known</v>
      </c>
      <c r="Q36" s="31" t="str">
        <f>IF(
    ISERROR('COMMATS-Percentages'!Q36),
    CHOOSE(RANDBETWEEN(1, 2), "NotKnown", "Known"),
    IF(
        ISNUMBER('COMMATS-Percentages'!Q36),
        IF(
            'COMMATS-Percentages'!Q36 &lt; 0.6,
            "NotKnown",
            "Known"
        ),
        'COMMATS-Percentages'!Q36
    )
)</f>
        <v>NotKnown</v>
      </c>
      <c r="R36" s="31" t="str">
        <f>IF(
    ISERROR('COMMATS-Percentages'!R36),
    CHOOSE(RANDBETWEEN(1, 2), "NotKnown", "Known"),
    IF(
        ISNUMBER('COMMATS-Percentages'!R36),
        IF(
            'COMMATS-Percentages'!R36 &lt; 0.6,
            "NotKnown",
            "Known"
        ),
        'COMMATS-Percentages'!R36
    )
)</f>
        <v>Known</v>
      </c>
      <c r="S36" s="31" t="str">
        <f>IF(
    ISERROR('COMMATS-Percentages'!S36),
    CHOOSE(RANDBETWEEN(1, 2), "NotKnown", "Known"),
    IF(
        ISNUMBER('COMMATS-Percentages'!S36),
        IF(
            'COMMATS-Percentages'!S36 &lt; 0.6,
            "NotKnown",
            "Known"
        ),
        'COMMATS-Percentages'!S36
    )
)</f>
        <v>Known</v>
      </c>
      <c r="T36" s="31" t="str">
        <f>IF(
    ISERROR('COMMATS-Percentages'!T36),
    CHOOSE(RANDBETWEEN(1, 2), "NotKnown", "Known"),
    IF(
        ISNUMBER('COMMATS-Percentages'!T36),
        IF(
            'COMMATS-Percentages'!T36 &lt; 0.6,
            "NotKnown",
            "Known"
        ),
        'COMMATS-Percentages'!T36
    )
)</f>
        <v>Known</v>
      </c>
      <c r="U36" s="31" t="str">
        <f>IF(
    ISERROR('COMMATS-Percentages'!U36),
    CHOOSE(RANDBETWEEN(1, 2), "NotKnown", "Known"),
    IF(
        ISNUMBER('COMMATS-Percentages'!U36),
        IF(
            'COMMATS-Percentages'!U36 &lt; 0.6,
            "NotKnown",
            "Known"
        ),
        'COMMATS-Percentages'!U36
    )
)</f>
        <v>Known</v>
      </c>
      <c r="V36" s="31" t="str">
        <f>IF(
    ISERROR('COMMATS-Percentages'!V36),
    CHOOSE(RANDBETWEEN(1, 2), "NotKnown", "Known"),
    IF(
        ISNUMBER('COMMATS-Percentages'!V36),
        IF(
            'COMMATS-Percentages'!V36 &lt; 0.6,
            "NotKnown",
            "Known"
        ),
        'COMMATS-Percentages'!V36
    )
)</f>
        <v>Known</v>
      </c>
      <c r="W36" s="31" t="str">
        <f>IF(
    ISERROR('COMMATS-Percentages'!W36),
    CHOOSE(RANDBETWEEN(1, 2), "NotKnown", "Known"),
    IF(
        ISNUMBER('COMMATS-Percentages'!W36),
        IF(
            'COMMATS-Percentages'!W36 &lt; 0.6,
            "NotKnown",
            "Known"
        ),
        'COMMATS-Percentages'!W36
    )
)</f>
        <v>Known</v>
      </c>
      <c r="X36" s="31" t="str">
        <f>IF(
    ISERROR('COMMATS-Percentages'!X36),
    CHOOSE(RANDBETWEEN(1, 2), "NotKnown", "Known"),
    IF(
        ISNUMBER('COMMATS-Percentages'!X36),
        IF(
            'COMMATS-Percentages'!X36 &lt; 0.6,
            "NotKnown",
            "Known"
        ),
        'COMMATS-Percentages'!X36
    )
)</f>
        <v>Known</v>
      </c>
      <c r="Y36" s="31" t="str">
        <f>IF(
    ISERROR('COMMATS-Percentages'!Y36),
    CHOOSE(RANDBETWEEN(1, 2), "NotKnown", "Known"),
    IF(
        ISNUMBER('COMMATS-Percentages'!Y36),
        IF(
            'COMMATS-Percentages'!Y36 &lt; 0.6,
            "NotKnown",
            "Known"
        ),
        'COMMATS-Percentages'!Y36
    )
)</f>
        <v>Known</v>
      </c>
      <c r="Z36" s="31" t="str">
        <f>IF(
    ISERROR('COMMATS-Percentages'!Z36),
    CHOOSE(RANDBETWEEN(1, 2), "NotKnown", "Known"),
    IF(
        ISNUMBER('COMMATS-Percentages'!Z36),
        IF(
            'COMMATS-Percentages'!Z36 &lt; 0.6,
            "NotKnown",
            "Known"
        ),
        'COMMATS-Percentages'!Z36
    )
)</f>
        <v>NotKnown</v>
      </c>
      <c r="AA36" s="31" t="str">
        <f>IF(
    ISERROR('COMMATS-Percentages'!AA36),
    CHOOSE(RANDBETWEEN(1, 2), "NotKnown", "Known"),
    IF(
        ISNUMBER('COMMATS-Percentages'!AA36),
        IF(
            'COMMATS-Percentages'!AA36 &lt; 0.6,
            "NotKnown",
            "Known"
        ),
        'COMMATS-Percentages'!AA36
    )
)</f>
        <v>Known</v>
      </c>
      <c r="AB36" s="31" t="str">
        <f>IF(
    ISERROR('COMMATS-Percentages'!AB36),
    CHOOSE(RANDBETWEEN(1, 2), "NotKnown", "Known"),
    IF(
        ISNUMBER('COMMATS-Percentages'!AB36),
        IF(
            'COMMATS-Percentages'!AB36 &lt; 0.6,
            "NotKnown",
            "Known"
        ),
        'COMMATS-Percentages'!AB36
    )
)</f>
        <v>Known</v>
      </c>
      <c r="AC36" s="31" t="str">
        <f>IF(
    ISERROR('COMMATS-Percentages'!AC36),
    CHOOSE(RANDBETWEEN(1, 2), "NotKnown", "Known"),
    IF(
        ISNUMBER('COMMATS-Percentages'!AC36),
        IF(
            'COMMATS-Percentages'!AC36 &lt; 0.6,
            "NotKnown",
            "Known"
        ),
        'COMMATS-Percentages'!AC36
    )
)</f>
        <v>Known</v>
      </c>
      <c r="AD36" s="31" t="str">
        <f>IF(
    ISERROR('COMMATS-Percentages'!AD36),
    CHOOSE(RANDBETWEEN(1, 2), "NotKnown", "Known"),
    IF(
        ISNUMBER('COMMATS-Percentages'!AD36),
        IF(
            'COMMATS-Percentages'!AD36 &lt; 0.6,
            "NotKnown",
            "Known"
        ),
        'COMMATS-Percentages'!AD36
    )
)</f>
        <v>NotKnown</v>
      </c>
      <c r="AE36" s="31" t="str">
        <f>IF(
    ISERROR('COMMATS-Percentages'!AE36),
    CHOOSE(RANDBETWEEN(1, 2), "NotKnown", "Known"),
    IF(
        ISNUMBER('COMMATS-Percentages'!AE36),
        IF(
            'COMMATS-Percentages'!AE36 &lt; 0.6,
            "NotKnown",
            "Known"
        ),
        'COMMATS-Percentages'!AE36
    )
)</f>
        <v>Known</v>
      </c>
      <c r="AF36" s="31" t="str">
        <f>IF(
    ISERROR('COMMATS-Percentages'!AF36),
    CHOOSE(RANDBETWEEN(1, 2), "NotKnown", "Known"),
    IF(
        ISNUMBER('COMMATS-Percentages'!AF36),
        IF(
            'COMMATS-Percentages'!AF36 &lt; 0.6,
            "NotKnown",
            "Known"
        ),
        'COMMATS-Percentages'!AF36
    )
)</f>
        <v>Known</v>
      </c>
      <c r="AG36" s="31" t="str">
        <f>IF(
    ISERROR('COMMATS-Percentages'!AG36),
    CHOOSE(RANDBETWEEN(1, 2), "NotKnown", "Known"),
    IF(
        ISNUMBER('COMMATS-Percentages'!AG36),
        IF(
            'COMMATS-Percentages'!AG36 &lt; 0.6,
            "NotKnown",
            "Known"
        ),
        'COMMATS-Percentages'!AG36
    )
)</f>
        <v>Known</v>
      </c>
      <c r="AH36" s="31" t="str">
        <f>IF(
    ISERROR('COMMATS-Percentages'!AH36),
    CHOOSE(RANDBETWEEN(1, 2), "NotKnown", "Known"),
    IF(
        ISNUMBER('COMMATS-Percentages'!AH36),
        IF(
            'COMMATS-Percentages'!AH36 &lt; 0.6,
            "NotKnown",
            "Known"
        ),
        'COMMATS-Percentages'!AH36
    )
)</f>
        <v>Known</v>
      </c>
      <c r="AI36" s="31" t="str">
        <f>IF(
    ISERROR('COMMATS-Percentages'!AI36),
    CHOOSE(RANDBETWEEN(1, 2), "NotKnown", "Known"),
    IF(
        ISNUMBER('COMMATS-Percentages'!AI36),
        IF(
            'COMMATS-Percentages'!AI36 &lt; 0.6,
            "NotKnown",
            "Known"
        ),
        'COMMATS-Percentages'!AI36
    )
)</f>
        <v>Known</v>
      </c>
      <c r="AJ36" s="31" t="str">
        <f>IF(
    ISERROR('COMMATS-Percentages'!AJ36),
    CHOOSE(RANDBETWEEN(1, 2), "NotKnown", "Known"),
    IF(
        ISNUMBER('COMMATS-Percentages'!AJ36),
        IF(
            'COMMATS-Percentages'!AJ36 &lt; 0.6,
            "NotKnown",
            "Known"
        ),
        'COMMATS-Percentages'!AJ36
    )
)</f>
        <v>Known</v>
      </c>
      <c r="AK36" s="31" t="str">
        <f>IF(
    ISERROR('COMMATS-Percentages'!AK36),
    CHOOSE(RANDBETWEEN(1, 2), "NotKnown", "Known"),
    IF(
        ISNUMBER('COMMATS-Percentages'!AK36),
        IF(
            'COMMATS-Percentages'!AK36 &lt; 0.6,
            "NotKnown",
            "Known"
        ),
        'COMMATS-Percentages'!AK36
    )
)</f>
        <v>Known</v>
      </c>
      <c r="AL36" s="31" t="str">
        <f>IF(
    ISERROR('COMMATS-Percentages'!AL36),
    CHOOSE(RANDBETWEEN(1, 2), "NotKnown", "Known"),
    IF(
        ISNUMBER('COMMATS-Percentages'!AL36),
        IF(
            'COMMATS-Percentages'!AL36 &lt; 0.6,
            "NotKnown",
            "Known"
        ),
        'COMMATS-Percentages'!AL36
    )
)</f>
        <v>Known</v>
      </c>
      <c r="AM36" s="31" t="str">
        <f>IF(
    ISERROR('COMMATS-Percentages'!AM36),
    CHOOSE(RANDBETWEEN(1, 2), "NotKnown", "Known"),
    IF(
        ISNUMBER('COMMATS-Percentages'!AM36),
        IF(
            'COMMATS-Percentages'!AM36 &lt; 0.6,
            "NotKnown",
            "Known"
        ),
        'COMMATS-Percentages'!AM36
    )
)</f>
        <v>Known</v>
      </c>
      <c r="AN36" s="31" t="str">
        <f>IF(
    ISERROR('COMMATS-Percentages'!AN36),
    CHOOSE(RANDBETWEEN(1, 2), "NotKnown", "Known"),
    IF(
        ISNUMBER('COMMATS-Percentages'!AN36),
        IF(
            'COMMATS-Percentages'!AN36 &lt; 0.6,
            "NotKnown",
            "Known"
        ),
        'COMMATS-Percentages'!AN36
    )
)</f>
        <v>Known</v>
      </c>
      <c r="AO36" s="31" t="str">
        <f>IF(
    ISERROR('COMMATS-Percentages'!AO36),
    CHOOSE(RANDBETWEEN(1, 2), "NotKnown", "Known"),
    IF(
        ISNUMBER('COMMATS-Percentages'!AO36),
        IF(
            'COMMATS-Percentages'!AO36 &lt; 0.6,
            "NotKnown",
            "Known"
        ),
        'COMMATS-Percentages'!AO36
    )
)</f>
        <v>Known</v>
      </c>
      <c r="AP36" s="31" t="str">
        <f>IF(
    ISERROR('COMMATS-Percentages'!AP36),
    CHOOSE(RANDBETWEEN(1, 2), "NotKnown", "Known"),
    IF(
        ISNUMBER('COMMATS-Percentages'!AP36),
        IF(
            'COMMATS-Percentages'!AP36 &lt; 0.6,
            "NotKnown",
            "Known"
        ),
        'COMMATS-Percentages'!AP36
    )
)</f>
        <v>Known</v>
      </c>
      <c r="AQ36" s="31" t="str">
        <f>IF(
    ISERROR('COMMATS-Percentages'!AQ36),
    CHOOSE(RANDBETWEEN(1, 2), "NotKnown", "Known"),
    IF(
        ISNUMBER('COMMATS-Percentages'!AQ36),
        IF(
            'COMMATS-Percentages'!AQ36 &lt; 0.6,
            "NotKnown",
            "Known"
        ),
        'COMMATS-Percentages'!AQ36
    )
)</f>
        <v>Known</v>
      </c>
      <c r="AR36" s="31" t="str">
        <f>IF(
    ISERROR('COMMATS-Percentages'!AR36),
    CHOOSE(RANDBETWEEN(1, 2), "NotKnown", "Known"),
    IF(
        ISNUMBER('COMMATS-Percentages'!AR36),
        IF(
            'COMMATS-Percentages'!AR36 &lt; 0.6,
            "NotKnown",
            "Known"
        ),
        'COMMATS-Percentages'!AR36
    )
)</f>
        <v>Known</v>
      </c>
      <c r="AS36" s="31" t="str">
        <f>IF(
    ISERROR('COMMATS-Percentages'!AS36),
    CHOOSE(RANDBETWEEN(1, 2), "NotKnown", "Known"),
    IF(
        ISNUMBER('COMMATS-Percentages'!AS36),
        IF(
            'COMMATS-Percentages'!AS36 &lt; 0.6,
            "NotKnown",
            "Known"
        ),
        'COMMATS-Percentages'!AS36
    )
)</f>
        <v>Known</v>
      </c>
      <c r="AT36" s="31" t="str">
        <f>IF(
    ISERROR('COMMATS-Percentages'!AT36),
    CHOOSE(RANDBETWEEN(1, 2), "NotKnown", "Known"),
    IF(
        ISNUMBER('COMMATS-Percentages'!AT36),
        IF(
            'COMMATS-Percentages'!AT36 &lt; 0.6,
            "NotKnown",
            "Known"
        ),
        'COMMATS-Percentages'!AT36
    )
)</f>
        <v>Known</v>
      </c>
      <c r="AU36" s="23"/>
    </row>
    <row r="37">
      <c r="A37" s="46" t="str">
        <f>IF(
    ISERROR('COMMATS-Percentages'!A37),
    CHOOSE(RANDBETWEEN(1, 2), "NotKnown", "Known"),
    IF(
        ISNUMBER('COMMATS-Percentages'!A37),
        IF(
            'COMMATS-Percentages'!A37 &lt; 0.6,
            "NotKnown",
            "Known"
        ),
        'COMMATS-Percentages'!A37
    )
)</f>
        <v>36CM-M</v>
      </c>
      <c r="B37" s="31" t="str">
        <f>IF(
    ISERROR('COMMATS-Percentages'!B37),
    CHOOSE(RANDBETWEEN(1, 2), "NotKnown", "Known"),
    IF(
        ISNUMBER('COMMATS-Percentages'!B37),
        IF(
            'COMMATS-Percentages'!B37 &lt; 0.6,
            "NotKnown",
            "Known"
        ),
        'COMMATS-Percentages'!B37
    )
)</f>
        <v>Known</v>
      </c>
      <c r="C37" s="31" t="str">
        <f>IF(
    ISERROR('COMMATS-Percentages'!C37),
    CHOOSE(RANDBETWEEN(1, 2), "NotKnown", "Known"),
    IF(
        ISNUMBER('COMMATS-Percentages'!C37),
        IF(
            'COMMATS-Percentages'!C37 &lt; 0.6,
            "NotKnown",
            "Known"
        ),
        'COMMATS-Percentages'!C37
    )
)</f>
        <v>Known</v>
      </c>
      <c r="D37" s="31" t="str">
        <f>IF(
    ISERROR('COMMATS-Percentages'!D37),
    CHOOSE(RANDBETWEEN(1, 2), "NotKnown", "Known"),
    IF(
        ISNUMBER('COMMATS-Percentages'!D37),
        IF(
            'COMMATS-Percentages'!D37 &lt; 0.6,
            "NotKnown",
            "Known"
        ),
        'COMMATS-Percentages'!D37
    )
)</f>
        <v>Known</v>
      </c>
      <c r="E37" s="31" t="str">
        <f>IF(
    ISERROR('COMMATS-Percentages'!E37),
    CHOOSE(RANDBETWEEN(1, 2), "NotKnown", "Known"),
    IF(
        ISNUMBER('COMMATS-Percentages'!E37),
        IF(
            'COMMATS-Percentages'!E37 &lt; 0.6,
            "NotKnown",
            "Known"
        ),
        'COMMATS-Percentages'!E37
    )
)</f>
        <v>Known</v>
      </c>
      <c r="F37" s="31" t="str">
        <f>IF(
    ISERROR('COMMATS-Percentages'!F37),
    CHOOSE(RANDBETWEEN(1, 2), "NotKnown", "Known"),
    IF(
        ISNUMBER('COMMATS-Percentages'!F37),
        IF(
            'COMMATS-Percentages'!F37 &lt; 0.6,
            "NotKnown",
            "Known"
        ),
        'COMMATS-Percentages'!F37
    )
)</f>
        <v>Known</v>
      </c>
      <c r="G37" s="31" t="str">
        <f>IF(
    ISERROR('COMMATS-Percentages'!G37),
    CHOOSE(RANDBETWEEN(1, 2), "NotKnown", "Known"),
    IF(
        ISNUMBER('COMMATS-Percentages'!G37),
        IF(
            'COMMATS-Percentages'!G37 &lt; 0.6,
            "NotKnown",
            "Known"
        ),
        'COMMATS-Percentages'!G37
    )
)</f>
        <v>Known</v>
      </c>
      <c r="H37" s="31" t="str">
        <f>IF(
    ISERROR('COMMATS-Percentages'!H37),
    CHOOSE(RANDBETWEEN(1, 2), "NotKnown", "Known"),
    IF(
        ISNUMBER('COMMATS-Percentages'!H37),
        IF(
            'COMMATS-Percentages'!H37 &lt; 0.6,
            "NotKnown",
            "Known"
        ),
        'COMMATS-Percentages'!H37
    )
)</f>
        <v>Known</v>
      </c>
      <c r="I37" s="31" t="str">
        <f>IF(
    ISERROR('COMMATS-Percentages'!I37),
    CHOOSE(RANDBETWEEN(1, 2), "NotKnown", "Known"),
    IF(
        ISNUMBER('COMMATS-Percentages'!I37),
        IF(
            'COMMATS-Percentages'!I37 &lt; 0.6,
            "NotKnown",
            "Known"
        ),
        'COMMATS-Percentages'!I37
    )
)</f>
        <v>NotKnown</v>
      </c>
      <c r="J37" s="31" t="str">
        <f>IF(
    ISERROR('COMMATS-Percentages'!J37),
    CHOOSE(RANDBETWEEN(1, 2), "NotKnown", "Known"),
    IF(
        ISNUMBER('COMMATS-Percentages'!J37),
        IF(
            'COMMATS-Percentages'!J37 &lt; 0.6,
            "NotKnown",
            "Known"
        ),
        'COMMATS-Percentages'!J37
    )
)</f>
        <v>Known</v>
      </c>
      <c r="K37" s="31" t="str">
        <f>IF(
    ISERROR('COMMATS-Percentages'!K37),
    CHOOSE(RANDBETWEEN(1, 2), "NotKnown", "Known"),
    IF(
        ISNUMBER('COMMATS-Percentages'!K37),
        IF(
            'COMMATS-Percentages'!K37 &lt; 0.6,
            "NotKnown",
            "Known"
        ),
        'COMMATS-Percentages'!K37
    )
)</f>
        <v>Known</v>
      </c>
      <c r="L37" s="31" t="str">
        <f>IF(
    ISERROR('COMMATS-Percentages'!L37),
    CHOOSE(RANDBETWEEN(1, 2), "NotKnown", "Known"),
    IF(
        ISNUMBER('COMMATS-Percentages'!L37),
        IF(
            'COMMATS-Percentages'!L37 &lt; 0.6,
            "NotKnown",
            "Known"
        ),
        'COMMATS-Percentages'!L37
    )
)</f>
        <v>Known</v>
      </c>
      <c r="M37" s="31" t="str">
        <f>IF(
    ISERROR('COMMATS-Percentages'!M37),
    CHOOSE(RANDBETWEEN(1, 2), "NotKnown", "Known"),
    IF(
        ISNUMBER('COMMATS-Percentages'!M37),
        IF(
            'COMMATS-Percentages'!M37 &lt; 0.6,
            "NotKnown",
            "Known"
        ),
        'COMMATS-Percentages'!M37
    )
)</f>
        <v>Known</v>
      </c>
      <c r="N37" s="31" t="str">
        <f>IF(
    ISERROR('COMMATS-Percentages'!N37),
    CHOOSE(RANDBETWEEN(1, 2), "NotKnown", "Known"),
    IF(
        ISNUMBER('COMMATS-Percentages'!N37),
        IF(
            'COMMATS-Percentages'!N37 &lt; 0.6,
            "NotKnown",
            "Known"
        ),
        'COMMATS-Percentages'!N37
    )
)</f>
        <v>Known</v>
      </c>
      <c r="O37" s="31" t="str">
        <f>IF(
    ISERROR('COMMATS-Percentages'!O37),
    CHOOSE(RANDBETWEEN(1, 2), "NotKnown", "Known"),
    IF(
        ISNUMBER('COMMATS-Percentages'!O37),
        IF(
            'COMMATS-Percentages'!O37 &lt; 0.6,
            "NotKnown",
            "Known"
        ),
        'COMMATS-Percentages'!O37
    )
)</f>
        <v>Known</v>
      </c>
      <c r="P37" s="31" t="str">
        <f>IF(
    ISERROR('COMMATS-Percentages'!P37),
    CHOOSE(RANDBETWEEN(1, 2), "NotKnown", "Known"),
    IF(
        ISNUMBER('COMMATS-Percentages'!P37),
        IF(
            'COMMATS-Percentages'!P37 &lt; 0.6,
            "NotKnown",
            "Known"
        ),
        'COMMATS-Percentages'!P37
    )
)</f>
        <v>Known</v>
      </c>
      <c r="Q37" s="31" t="str">
        <f>IF(
    ISERROR('COMMATS-Percentages'!Q37),
    CHOOSE(RANDBETWEEN(1, 2), "NotKnown", "Known"),
    IF(
        ISNUMBER('COMMATS-Percentages'!Q37),
        IF(
            'COMMATS-Percentages'!Q37 &lt; 0.6,
            "NotKnown",
            "Known"
        ),
        'COMMATS-Percentages'!Q37
    )
)</f>
        <v>Known</v>
      </c>
      <c r="R37" s="31" t="str">
        <f>IF(
    ISERROR('COMMATS-Percentages'!R37),
    CHOOSE(RANDBETWEEN(1, 2), "NotKnown", "Known"),
    IF(
        ISNUMBER('COMMATS-Percentages'!R37),
        IF(
            'COMMATS-Percentages'!R37 &lt; 0.6,
            "NotKnown",
            "Known"
        ),
        'COMMATS-Percentages'!R37
    )
)</f>
        <v>Known</v>
      </c>
      <c r="S37" s="31" t="str">
        <f>IF(
    ISERROR('COMMATS-Percentages'!S37),
    CHOOSE(RANDBETWEEN(1, 2), "NotKnown", "Known"),
    IF(
        ISNUMBER('COMMATS-Percentages'!S37),
        IF(
            'COMMATS-Percentages'!S37 &lt; 0.6,
            "NotKnown",
            "Known"
        ),
        'COMMATS-Percentages'!S37
    )
)</f>
        <v>Known</v>
      </c>
      <c r="T37" s="31" t="str">
        <f>IF(
    ISERROR('COMMATS-Percentages'!T37),
    CHOOSE(RANDBETWEEN(1, 2), "NotKnown", "Known"),
    IF(
        ISNUMBER('COMMATS-Percentages'!T37),
        IF(
            'COMMATS-Percentages'!T37 &lt; 0.6,
            "NotKnown",
            "Known"
        ),
        'COMMATS-Percentages'!T37
    )
)</f>
        <v>Known</v>
      </c>
      <c r="U37" s="31" t="str">
        <f>IF(
    ISERROR('COMMATS-Percentages'!U37),
    CHOOSE(RANDBETWEEN(1, 2), "NotKnown", "Known"),
    IF(
        ISNUMBER('COMMATS-Percentages'!U37),
        IF(
            'COMMATS-Percentages'!U37 &lt; 0.6,
            "NotKnown",
            "Known"
        ),
        'COMMATS-Percentages'!U37
    )
)</f>
        <v>Known</v>
      </c>
      <c r="V37" s="31" t="str">
        <f>IF(
    ISERROR('COMMATS-Percentages'!V37),
    CHOOSE(RANDBETWEEN(1, 2), "NotKnown", "Known"),
    IF(
        ISNUMBER('COMMATS-Percentages'!V37),
        IF(
            'COMMATS-Percentages'!V37 &lt; 0.6,
            "NotKnown",
            "Known"
        ),
        'COMMATS-Percentages'!V37
    )
)</f>
        <v>Known</v>
      </c>
      <c r="W37" s="31" t="str">
        <f>IF(
    ISERROR('COMMATS-Percentages'!W37),
    CHOOSE(RANDBETWEEN(1, 2), "NotKnown", "Known"),
    IF(
        ISNUMBER('COMMATS-Percentages'!W37),
        IF(
            'COMMATS-Percentages'!W37 &lt; 0.6,
            "NotKnown",
            "Known"
        ),
        'COMMATS-Percentages'!W37
    )
)</f>
        <v>Known</v>
      </c>
      <c r="X37" s="31" t="str">
        <f>IF(
    ISERROR('COMMATS-Percentages'!X37),
    CHOOSE(RANDBETWEEN(1, 2), "NotKnown", "Known"),
    IF(
        ISNUMBER('COMMATS-Percentages'!X37),
        IF(
            'COMMATS-Percentages'!X37 &lt; 0.6,
            "NotKnown",
            "Known"
        ),
        'COMMATS-Percentages'!X37
    )
)</f>
        <v>Known</v>
      </c>
      <c r="Y37" s="31" t="str">
        <f>IF(
    ISERROR('COMMATS-Percentages'!Y37),
    CHOOSE(RANDBETWEEN(1, 2), "NotKnown", "Known"),
    IF(
        ISNUMBER('COMMATS-Percentages'!Y37),
        IF(
            'COMMATS-Percentages'!Y37 &lt; 0.6,
            "NotKnown",
            "Known"
        ),
        'COMMATS-Percentages'!Y37
    )
)</f>
        <v>Known</v>
      </c>
      <c r="Z37" s="31" t="str">
        <f>IF(
    ISERROR('COMMATS-Percentages'!Z37),
    CHOOSE(RANDBETWEEN(1, 2), "NotKnown", "Known"),
    IF(
        ISNUMBER('COMMATS-Percentages'!Z37),
        IF(
            'COMMATS-Percentages'!Z37 &lt; 0.6,
            "NotKnown",
            "Known"
        ),
        'COMMATS-Percentages'!Z37
    )
)</f>
        <v>NotKnown</v>
      </c>
      <c r="AA37" s="31" t="str">
        <f>IF(
    ISERROR('COMMATS-Percentages'!AA37),
    CHOOSE(RANDBETWEEN(1, 2), "NotKnown", "Known"),
    IF(
        ISNUMBER('COMMATS-Percentages'!AA37),
        IF(
            'COMMATS-Percentages'!AA37 &lt; 0.6,
            "NotKnown",
            "Known"
        ),
        'COMMATS-Percentages'!AA37
    )
)</f>
        <v>Known</v>
      </c>
      <c r="AB37" s="31" t="str">
        <f>IF(
    ISERROR('COMMATS-Percentages'!AB37),
    CHOOSE(RANDBETWEEN(1, 2), "NotKnown", "Known"),
    IF(
        ISNUMBER('COMMATS-Percentages'!AB37),
        IF(
            'COMMATS-Percentages'!AB37 &lt; 0.6,
            "NotKnown",
            "Known"
        ),
        'COMMATS-Percentages'!AB37
    )
)</f>
        <v>NotKnown</v>
      </c>
      <c r="AC37" s="31" t="str">
        <f>IF(
    ISERROR('COMMATS-Percentages'!AC37),
    CHOOSE(RANDBETWEEN(1, 2), "NotKnown", "Known"),
    IF(
        ISNUMBER('COMMATS-Percentages'!AC37),
        IF(
            'COMMATS-Percentages'!AC37 &lt; 0.6,
            "NotKnown",
            "Known"
        ),
        'COMMATS-Percentages'!AC37
    )
)</f>
        <v>Known</v>
      </c>
      <c r="AD37" s="31" t="str">
        <f>IF(
    ISERROR('COMMATS-Percentages'!AD37),
    CHOOSE(RANDBETWEEN(1, 2), "NotKnown", "Known"),
    IF(
        ISNUMBER('COMMATS-Percentages'!AD37),
        IF(
            'COMMATS-Percentages'!AD37 &lt; 0.6,
            "NotKnown",
            "Known"
        ),
        'COMMATS-Percentages'!AD37
    )
)</f>
        <v>Known</v>
      </c>
      <c r="AE37" s="31" t="str">
        <f>IF(
    ISERROR('COMMATS-Percentages'!AE37),
    CHOOSE(RANDBETWEEN(1, 2), "NotKnown", "Known"),
    IF(
        ISNUMBER('COMMATS-Percentages'!AE37),
        IF(
            'COMMATS-Percentages'!AE37 &lt; 0.6,
            "NotKnown",
            "Known"
        ),
        'COMMATS-Percentages'!AE37
    )
)</f>
        <v>Known</v>
      </c>
      <c r="AF37" s="31" t="str">
        <f>IF(
    ISERROR('COMMATS-Percentages'!AF37),
    CHOOSE(RANDBETWEEN(1, 2), "NotKnown", "Known"),
    IF(
        ISNUMBER('COMMATS-Percentages'!AF37),
        IF(
            'COMMATS-Percentages'!AF37 &lt; 0.6,
            "NotKnown",
            "Known"
        ),
        'COMMATS-Percentages'!AF37
    )
)</f>
        <v>Known</v>
      </c>
      <c r="AG37" s="31" t="str">
        <f>IF(
    ISERROR('COMMATS-Percentages'!AG37),
    CHOOSE(RANDBETWEEN(1, 2), "NotKnown", "Known"),
    IF(
        ISNUMBER('COMMATS-Percentages'!AG37),
        IF(
            'COMMATS-Percentages'!AG37 &lt; 0.6,
            "NotKnown",
            "Known"
        ),
        'COMMATS-Percentages'!AG37
    )
)</f>
        <v>Known</v>
      </c>
      <c r="AH37" s="31" t="str">
        <f>IF(
    ISERROR('COMMATS-Percentages'!AH37),
    CHOOSE(RANDBETWEEN(1, 2), "NotKnown", "Known"),
    IF(
        ISNUMBER('COMMATS-Percentages'!AH37),
        IF(
            'COMMATS-Percentages'!AH37 &lt; 0.6,
            "NotKnown",
            "Known"
        ),
        'COMMATS-Percentages'!AH37
    )
)</f>
        <v>Known</v>
      </c>
      <c r="AI37" s="31" t="str">
        <f>IF(
    ISERROR('COMMATS-Percentages'!AI37),
    CHOOSE(RANDBETWEEN(1, 2), "NotKnown", "Known"),
    IF(
        ISNUMBER('COMMATS-Percentages'!AI37),
        IF(
            'COMMATS-Percentages'!AI37 &lt; 0.6,
            "NotKnown",
            "Known"
        ),
        'COMMATS-Percentages'!AI37
    )
)</f>
        <v>Known</v>
      </c>
      <c r="AJ37" s="31" t="str">
        <f>IF(
    ISERROR('COMMATS-Percentages'!AJ37),
    CHOOSE(RANDBETWEEN(1, 2), "NotKnown", "Known"),
    IF(
        ISNUMBER('COMMATS-Percentages'!AJ37),
        IF(
            'COMMATS-Percentages'!AJ37 &lt; 0.6,
            "NotKnown",
            "Known"
        ),
        'COMMATS-Percentages'!AJ37
    )
)</f>
        <v>Known</v>
      </c>
      <c r="AK37" s="31" t="str">
        <f>IF(
    ISERROR('COMMATS-Percentages'!AK37),
    CHOOSE(RANDBETWEEN(1, 2), "NotKnown", "Known"),
    IF(
        ISNUMBER('COMMATS-Percentages'!AK37),
        IF(
            'COMMATS-Percentages'!AK37 &lt; 0.6,
            "NotKnown",
            "Known"
        ),
        'COMMATS-Percentages'!AK37
    )
)</f>
        <v>Known</v>
      </c>
      <c r="AL37" s="31" t="str">
        <f>IF(
    ISERROR('COMMATS-Percentages'!AL37),
    CHOOSE(RANDBETWEEN(1, 2), "NotKnown", "Known"),
    IF(
        ISNUMBER('COMMATS-Percentages'!AL37),
        IF(
            'COMMATS-Percentages'!AL37 &lt; 0.6,
            "NotKnown",
            "Known"
        ),
        'COMMATS-Percentages'!AL37
    )
)</f>
        <v>Known</v>
      </c>
      <c r="AM37" s="31" t="str">
        <f>IF(
    ISERROR('COMMATS-Percentages'!AM37),
    CHOOSE(RANDBETWEEN(1, 2), "NotKnown", "Known"),
    IF(
        ISNUMBER('COMMATS-Percentages'!AM37),
        IF(
            'COMMATS-Percentages'!AM37 &lt; 0.6,
            "NotKnown",
            "Known"
        ),
        'COMMATS-Percentages'!AM37
    )
)</f>
        <v>Known</v>
      </c>
      <c r="AN37" s="31" t="str">
        <f>IF(
    ISERROR('COMMATS-Percentages'!AN37),
    CHOOSE(RANDBETWEEN(1, 2), "NotKnown", "Known"),
    IF(
        ISNUMBER('COMMATS-Percentages'!AN37),
        IF(
            'COMMATS-Percentages'!AN37 &lt; 0.6,
            "NotKnown",
            "Known"
        ),
        'COMMATS-Percentages'!AN37
    )
)</f>
        <v>Known</v>
      </c>
      <c r="AO37" s="31" t="str">
        <f>IF(
    ISERROR('COMMATS-Percentages'!AO37),
    CHOOSE(RANDBETWEEN(1, 2), "NotKnown", "Known"),
    IF(
        ISNUMBER('COMMATS-Percentages'!AO37),
        IF(
            'COMMATS-Percentages'!AO37 &lt; 0.6,
            "NotKnown",
            "Known"
        ),
        'COMMATS-Percentages'!AO37
    )
)</f>
        <v>Known</v>
      </c>
      <c r="AP37" s="31" t="str">
        <f>IF(
    ISERROR('COMMATS-Percentages'!AP37),
    CHOOSE(RANDBETWEEN(1, 2), "NotKnown", "Known"),
    IF(
        ISNUMBER('COMMATS-Percentages'!AP37),
        IF(
            'COMMATS-Percentages'!AP37 &lt; 0.6,
            "NotKnown",
            "Known"
        ),
        'COMMATS-Percentages'!AP37
    )
)</f>
        <v>NotKnown</v>
      </c>
      <c r="AQ37" s="31" t="str">
        <f>IF(
    ISERROR('COMMATS-Percentages'!AQ37),
    CHOOSE(RANDBETWEEN(1, 2), "NotKnown", "Known"),
    IF(
        ISNUMBER('COMMATS-Percentages'!AQ37),
        IF(
            'COMMATS-Percentages'!AQ37 &lt; 0.6,
            "NotKnown",
            "Known"
        ),
        'COMMATS-Percentages'!AQ37
    )
)</f>
        <v>Known</v>
      </c>
      <c r="AR37" s="31" t="str">
        <f>IF(
    ISERROR('COMMATS-Percentages'!AR37),
    CHOOSE(RANDBETWEEN(1, 2), "NotKnown", "Known"),
    IF(
        ISNUMBER('COMMATS-Percentages'!AR37),
        IF(
            'COMMATS-Percentages'!AR37 &lt; 0.6,
            "NotKnown",
            "Known"
        ),
        'COMMATS-Percentages'!AR37
    )
)</f>
        <v>NotKnown</v>
      </c>
      <c r="AS37" s="31" t="str">
        <f>IF(
    ISERROR('COMMATS-Percentages'!AS37),
    CHOOSE(RANDBETWEEN(1, 2), "NotKnown", "Known"),
    IF(
        ISNUMBER('COMMATS-Percentages'!AS37),
        IF(
            'COMMATS-Percentages'!AS37 &lt; 0.6,
            "NotKnown",
            "Known"
        ),
        'COMMATS-Percentages'!AS37
    )
)</f>
        <v>Known</v>
      </c>
      <c r="AT37" s="31" t="str">
        <f>IF(
    ISERROR('COMMATS-Percentages'!AT37),
    CHOOSE(RANDBETWEEN(1, 2), "NotKnown", "Known"),
    IF(
        ISNUMBER('COMMATS-Percentages'!AT37),
        IF(
            'COMMATS-Percentages'!AT37 &lt; 0.6,
            "NotKnown",
            "Known"
        ),
        'COMMATS-Percentages'!AT37
    )
)</f>
        <v>Known</v>
      </c>
      <c r="AU37" s="23"/>
    </row>
    <row r="38">
      <c r="A38" s="46" t="str">
        <f>IF(
    ISERROR('COMMATS-Percentages'!A38),
    CHOOSE(RANDBETWEEN(1, 2), "NotKnown", "Known"),
    IF(
        ISNUMBER('COMMATS-Percentages'!A38),
        IF(
            'COMMATS-Percentages'!A38 &lt; 0.6,
            "NotKnown",
            "Known"
        ),
        'COMMATS-Percentages'!A38
    )
)</f>
        <v>37CM-M</v>
      </c>
      <c r="B38" s="31" t="str">
        <f>IF(
    ISERROR('COMMATS-Percentages'!B38),
    CHOOSE(RANDBETWEEN(1, 2), "NotKnown", "Known"),
    IF(
        ISNUMBER('COMMATS-Percentages'!B38),
        IF(
            'COMMATS-Percentages'!B38 &lt; 0.6,
            "NotKnown",
            "Known"
        ),
        'COMMATS-Percentages'!B38
    )
)</f>
        <v>Known</v>
      </c>
      <c r="C38" s="31" t="str">
        <f>IF(
    ISERROR('COMMATS-Percentages'!C38),
    CHOOSE(RANDBETWEEN(1, 2), "NotKnown", "Known"),
    IF(
        ISNUMBER('COMMATS-Percentages'!C38),
        IF(
            'COMMATS-Percentages'!C38 &lt; 0.6,
            "NotKnown",
            "Known"
        ),
        'COMMATS-Percentages'!C38
    )
)</f>
        <v>Known</v>
      </c>
      <c r="D38" s="31" t="str">
        <f>IF(
    ISERROR('COMMATS-Percentages'!D38),
    CHOOSE(RANDBETWEEN(1, 2), "NotKnown", "Known"),
    IF(
        ISNUMBER('COMMATS-Percentages'!D38),
        IF(
            'COMMATS-Percentages'!D38 &lt; 0.6,
            "NotKnown",
            "Known"
        ),
        'COMMATS-Percentages'!D38
    )
)</f>
        <v>Known</v>
      </c>
      <c r="E38" s="31" t="str">
        <f>IF(
    ISERROR('COMMATS-Percentages'!E38),
    CHOOSE(RANDBETWEEN(1, 2), "NotKnown", "Known"),
    IF(
        ISNUMBER('COMMATS-Percentages'!E38),
        IF(
            'COMMATS-Percentages'!E38 &lt; 0.6,
            "NotKnown",
            "Known"
        ),
        'COMMATS-Percentages'!E38
    )
)</f>
        <v>Known</v>
      </c>
      <c r="F38" s="31" t="str">
        <f>IF(
    ISERROR('COMMATS-Percentages'!F38),
    CHOOSE(RANDBETWEEN(1, 2), "NotKnown", "Known"),
    IF(
        ISNUMBER('COMMATS-Percentages'!F38),
        IF(
            'COMMATS-Percentages'!F38 &lt; 0.6,
            "NotKnown",
            "Known"
        ),
        'COMMATS-Percentages'!F38
    )
)</f>
        <v>Known</v>
      </c>
      <c r="G38" s="31" t="str">
        <f>IF(
    ISERROR('COMMATS-Percentages'!G38),
    CHOOSE(RANDBETWEEN(1, 2), "NotKnown", "Known"),
    IF(
        ISNUMBER('COMMATS-Percentages'!G38),
        IF(
            'COMMATS-Percentages'!G38 &lt; 0.6,
            "NotKnown",
            "Known"
        ),
        'COMMATS-Percentages'!G38
    )
)</f>
        <v>Known</v>
      </c>
      <c r="H38" s="31" t="str">
        <f>IF(
    ISERROR('COMMATS-Percentages'!H38),
    CHOOSE(RANDBETWEEN(1, 2), "NotKnown", "Known"),
    IF(
        ISNUMBER('COMMATS-Percentages'!H38),
        IF(
            'COMMATS-Percentages'!H38 &lt; 0.6,
            "NotKnown",
            "Known"
        ),
        'COMMATS-Percentages'!H38
    )
)</f>
        <v>Known</v>
      </c>
      <c r="I38" s="31" t="str">
        <f>IF(
    ISERROR('COMMATS-Percentages'!I38),
    CHOOSE(RANDBETWEEN(1, 2), "NotKnown", "Known"),
    IF(
        ISNUMBER('COMMATS-Percentages'!I38),
        IF(
            'COMMATS-Percentages'!I38 &lt; 0.6,
            "NotKnown",
            "Known"
        ),
        'COMMATS-Percentages'!I38
    )
)</f>
        <v>Known</v>
      </c>
      <c r="J38" s="31" t="str">
        <f>IF(
    ISERROR('COMMATS-Percentages'!J38),
    CHOOSE(RANDBETWEEN(1, 2), "NotKnown", "Known"),
    IF(
        ISNUMBER('COMMATS-Percentages'!J38),
        IF(
            'COMMATS-Percentages'!J38 &lt; 0.6,
            "NotKnown",
            "Known"
        ),
        'COMMATS-Percentages'!J38
    )
)</f>
        <v>Known</v>
      </c>
      <c r="K38" s="31" t="str">
        <f>IF(
    ISERROR('COMMATS-Percentages'!K38),
    CHOOSE(RANDBETWEEN(1, 2), "NotKnown", "Known"),
    IF(
        ISNUMBER('COMMATS-Percentages'!K38),
        IF(
            'COMMATS-Percentages'!K38 &lt; 0.6,
            "NotKnown",
            "Known"
        ),
        'COMMATS-Percentages'!K38
    )
)</f>
        <v>NotKnown</v>
      </c>
      <c r="L38" s="31" t="str">
        <f>IF(
    ISERROR('COMMATS-Percentages'!L38),
    CHOOSE(RANDBETWEEN(1, 2), "NotKnown", "Known"),
    IF(
        ISNUMBER('COMMATS-Percentages'!L38),
        IF(
            'COMMATS-Percentages'!L38 &lt; 0.6,
            "NotKnown",
            "Known"
        ),
        'COMMATS-Percentages'!L38
    )
)</f>
        <v>Known</v>
      </c>
      <c r="M38" s="31" t="str">
        <f>IF(
    ISERROR('COMMATS-Percentages'!M38),
    CHOOSE(RANDBETWEEN(1, 2), "NotKnown", "Known"),
    IF(
        ISNUMBER('COMMATS-Percentages'!M38),
        IF(
            'COMMATS-Percentages'!M38 &lt; 0.6,
            "NotKnown",
            "Known"
        ),
        'COMMATS-Percentages'!M38
    )
)</f>
        <v>Known</v>
      </c>
      <c r="N38" s="31" t="str">
        <f>IF(
    ISERROR('COMMATS-Percentages'!N38),
    CHOOSE(RANDBETWEEN(1, 2), "NotKnown", "Known"),
    IF(
        ISNUMBER('COMMATS-Percentages'!N38),
        IF(
            'COMMATS-Percentages'!N38 &lt; 0.6,
            "NotKnown",
            "Known"
        ),
        'COMMATS-Percentages'!N38
    )
)</f>
        <v>Known</v>
      </c>
      <c r="O38" s="31" t="str">
        <f>IF(
    ISERROR('COMMATS-Percentages'!O38),
    CHOOSE(RANDBETWEEN(1, 2), "NotKnown", "Known"),
    IF(
        ISNUMBER('COMMATS-Percentages'!O38),
        IF(
            'COMMATS-Percentages'!O38 &lt; 0.6,
            "NotKnown",
            "Known"
        ),
        'COMMATS-Percentages'!O38
    )
)</f>
        <v>Known</v>
      </c>
      <c r="P38" s="31" t="str">
        <f>IF(
    ISERROR('COMMATS-Percentages'!P38),
    CHOOSE(RANDBETWEEN(1, 2), "NotKnown", "Known"),
    IF(
        ISNUMBER('COMMATS-Percentages'!P38),
        IF(
            'COMMATS-Percentages'!P38 &lt; 0.6,
            "NotKnown",
            "Known"
        ),
        'COMMATS-Percentages'!P38
    )
)</f>
        <v>Known</v>
      </c>
      <c r="Q38" s="31" t="str">
        <f>IF(
    ISERROR('COMMATS-Percentages'!Q38),
    CHOOSE(RANDBETWEEN(1, 2), "NotKnown", "Known"),
    IF(
        ISNUMBER('COMMATS-Percentages'!Q38),
        IF(
            'COMMATS-Percentages'!Q38 &lt; 0.6,
            "NotKnown",
            "Known"
        ),
        'COMMATS-Percentages'!Q38
    )
)</f>
        <v>NotKnown</v>
      </c>
      <c r="R38" s="31" t="str">
        <f>IF(
    ISERROR('COMMATS-Percentages'!R38),
    CHOOSE(RANDBETWEEN(1, 2), "NotKnown", "Known"),
    IF(
        ISNUMBER('COMMATS-Percentages'!R38),
        IF(
            'COMMATS-Percentages'!R38 &lt; 0.6,
            "NotKnown",
            "Known"
        ),
        'COMMATS-Percentages'!R38
    )
)</f>
        <v>NotKnown</v>
      </c>
      <c r="S38" s="31" t="str">
        <f>IF(
    ISERROR('COMMATS-Percentages'!S38),
    CHOOSE(RANDBETWEEN(1, 2), "NotKnown", "Known"),
    IF(
        ISNUMBER('COMMATS-Percentages'!S38),
        IF(
            'COMMATS-Percentages'!S38 &lt; 0.6,
            "NotKnown",
            "Known"
        ),
        'COMMATS-Percentages'!S38
    )
)</f>
        <v>NotKnown</v>
      </c>
      <c r="T38" s="31" t="str">
        <f>IF(
    ISERROR('COMMATS-Percentages'!T38),
    CHOOSE(RANDBETWEEN(1, 2), "NotKnown", "Known"),
    IF(
        ISNUMBER('COMMATS-Percentages'!T38),
        IF(
            'COMMATS-Percentages'!T38 &lt; 0.6,
            "NotKnown",
            "Known"
        ),
        'COMMATS-Percentages'!T38
    )
)</f>
        <v>Known</v>
      </c>
      <c r="U38" s="31" t="str">
        <f>IF(
    ISERROR('COMMATS-Percentages'!U38),
    CHOOSE(RANDBETWEEN(1, 2), "NotKnown", "Known"),
    IF(
        ISNUMBER('COMMATS-Percentages'!U38),
        IF(
            'COMMATS-Percentages'!U38 &lt; 0.6,
            "NotKnown",
            "Known"
        ),
        'COMMATS-Percentages'!U38
    )
)</f>
        <v>NotKnown</v>
      </c>
      <c r="V38" s="31" t="str">
        <f>IF(
    ISERROR('COMMATS-Percentages'!V38),
    CHOOSE(RANDBETWEEN(1, 2), "NotKnown", "Known"),
    IF(
        ISNUMBER('COMMATS-Percentages'!V38),
        IF(
            'COMMATS-Percentages'!V38 &lt; 0.6,
            "NotKnown",
            "Known"
        ),
        'COMMATS-Percentages'!V38
    )
)</f>
        <v>NotKnown</v>
      </c>
      <c r="W38" s="31" t="str">
        <f>IF(
    ISERROR('COMMATS-Percentages'!W38),
    CHOOSE(RANDBETWEEN(1, 2), "NotKnown", "Known"),
    IF(
        ISNUMBER('COMMATS-Percentages'!W38),
        IF(
            'COMMATS-Percentages'!W38 &lt; 0.6,
            "NotKnown",
            "Known"
        ),
        'COMMATS-Percentages'!W38
    )
)</f>
        <v>NotKnown</v>
      </c>
      <c r="X38" s="31" t="str">
        <f>IF(
    ISERROR('COMMATS-Percentages'!X38),
    CHOOSE(RANDBETWEEN(1, 2), "NotKnown", "Known"),
    IF(
        ISNUMBER('COMMATS-Percentages'!X38),
        IF(
            'COMMATS-Percentages'!X38 &lt; 0.6,
            "NotKnown",
            "Known"
        ),
        'COMMATS-Percentages'!X38
    )
)</f>
        <v>NotKnown</v>
      </c>
      <c r="Y38" s="31" t="str">
        <f>IF(
    ISERROR('COMMATS-Percentages'!Y38),
    CHOOSE(RANDBETWEEN(1, 2), "NotKnown", "Known"),
    IF(
        ISNUMBER('COMMATS-Percentages'!Y38),
        IF(
            'COMMATS-Percentages'!Y38 &lt; 0.6,
            "NotKnown",
            "Known"
        ),
        'COMMATS-Percentages'!Y38
    )
)</f>
        <v>NotKnown</v>
      </c>
      <c r="Z38" s="31" t="str">
        <f>IF(
    ISERROR('COMMATS-Percentages'!Z38),
    CHOOSE(RANDBETWEEN(1, 2), "NotKnown", "Known"),
    IF(
        ISNUMBER('COMMATS-Percentages'!Z38),
        IF(
            'COMMATS-Percentages'!Z38 &lt; 0.6,
            "NotKnown",
            "Known"
        ),
        'COMMATS-Percentages'!Z38
    )
)</f>
        <v>NotKnown</v>
      </c>
      <c r="AA38" s="31" t="str">
        <f>IF(
    ISERROR('COMMATS-Percentages'!AA38),
    CHOOSE(RANDBETWEEN(1, 2), "NotKnown", "Known"),
    IF(
        ISNUMBER('COMMATS-Percentages'!AA38),
        IF(
            'COMMATS-Percentages'!AA38 &lt; 0.6,
            "NotKnown",
            "Known"
        ),
        'COMMATS-Percentages'!AA38
    )
)</f>
        <v>NotKnown</v>
      </c>
      <c r="AB38" s="31" t="str">
        <f>IF(
    ISERROR('COMMATS-Percentages'!AB38),
    CHOOSE(RANDBETWEEN(1, 2), "NotKnown", "Known"),
    IF(
        ISNUMBER('COMMATS-Percentages'!AB38),
        IF(
            'COMMATS-Percentages'!AB38 &lt; 0.6,
            "NotKnown",
            "Known"
        ),
        'COMMATS-Percentages'!AB38
    )
)</f>
        <v>NotKnown</v>
      </c>
      <c r="AC38" s="31" t="str">
        <f>IF(
    ISERROR('COMMATS-Percentages'!AC38),
    CHOOSE(RANDBETWEEN(1, 2), "NotKnown", "Known"),
    IF(
        ISNUMBER('COMMATS-Percentages'!AC38),
        IF(
            'COMMATS-Percentages'!AC38 &lt; 0.6,
            "NotKnown",
            "Known"
        ),
        'COMMATS-Percentages'!AC38
    )
)</f>
        <v>Known</v>
      </c>
      <c r="AD38" s="31" t="str">
        <f>IF(
    ISERROR('COMMATS-Percentages'!AD38),
    CHOOSE(RANDBETWEEN(1, 2), "NotKnown", "Known"),
    IF(
        ISNUMBER('COMMATS-Percentages'!AD38),
        IF(
            'COMMATS-Percentages'!AD38 &lt; 0.6,
            "NotKnown",
            "Known"
        ),
        'COMMATS-Percentages'!AD38
    )
)</f>
        <v>NotKnown</v>
      </c>
      <c r="AE38" s="31" t="str">
        <f>IF(
    ISERROR('COMMATS-Percentages'!AE38),
    CHOOSE(RANDBETWEEN(1, 2), "NotKnown", "Known"),
    IF(
        ISNUMBER('COMMATS-Percentages'!AE38),
        IF(
            'COMMATS-Percentages'!AE38 &lt; 0.6,
            "NotKnown",
            "Known"
        ),
        'COMMATS-Percentages'!AE38
    )
)</f>
        <v>Known</v>
      </c>
      <c r="AF38" s="31" t="str">
        <f>IF(
    ISERROR('COMMATS-Percentages'!AF38),
    CHOOSE(RANDBETWEEN(1, 2), "NotKnown", "Known"),
    IF(
        ISNUMBER('COMMATS-Percentages'!AF38),
        IF(
            'COMMATS-Percentages'!AF38 &lt; 0.6,
            "NotKnown",
            "Known"
        ),
        'COMMATS-Percentages'!AF38
    )
)</f>
        <v>NotKnown</v>
      </c>
      <c r="AG38" s="31" t="str">
        <f>IF(
    ISERROR('COMMATS-Percentages'!AG38),
    CHOOSE(RANDBETWEEN(1, 2), "NotKnown", "Known"),
    IF(
        ISNUMBER('COMMATS-Percentages'!AG38),
        IF(
            'COMMATS-Percentages'!AG38 &lt; 0.6,
            "NotKnown",
            "Known"
        ),
        'COMMATS-Percentages'!AG38
    )
)</f>
        <v>NotKnown</v>
      </c>
      <c r="AH38" s="31" t="str">
        <f>IF(
    ISERROR('COMMATS-Percentages'!AH38),
    CHOOSE(RANDBETWEEN(1, 2), "NotKnown", "Known"),
    IF(
        ISNUMBER('COMMATS-Percentages'!AH38),
        IF(
            'COMMATS-Percentages'!AH38 &lt; 0.6,
            "NotKnown",
            "Known"
        ),
        'COMMATS-Percentages'!AH38
    )
)</f>
        <v>NotKnown</v>
      </c>
      <c r="AI38" s="31" t="str">
        <f>IF(
    ISERROR('COMMATS-Percentages'!AI38),
    CHOOSE(RANDBETWEEN(1, 2), "NotKnown", "Known"),
    IF(
        ISNUMBER('COMMATS-Percentages'!AI38),
        IF(
            'COMMATS-Percentages'!AI38 &lt; 0.6,
            "NotKnown",
            "Known"
        ),
        'COMMATS-Percentages'!AI38
    )
)</f>
        <v>Known</v>
      </c>
      <c r="AJ38" s="31" t="str">
        <f>IF(
    ISERROR('COMMATS-Percentages'!AJ38),
    CHOOSE(RANDBETWEEN(1, 2), "NotKnown", "Known"),
    IF(
        ISNUMBER('COMMATS-Percentages'!AJ38),
        IF(
            'COMMATS-Percentages'!AJ38 &lt; 0.6,
            "NotKnown",
            "Known"
        ),
        'COMMATS-Percentages'!AJ38
    )
)</f>
        <v>NotKnown</v>
      </c>
      <c r="AK38" s="31" t="str">
        <f>IF(
    ISERROR('COMMATS-Percentages'!AK38),
    CHOOSE(RANDBETWEEN(1, 2), "NotKnown", "Known"),
    IF(
        ISNUMBER('COMMATS-Percentages'!AK38),
        IF(
            'COMMATS-Percentages'!AK38 &lt; 0.6,
            "NotKnown",
            "Known"
        ),
        'COMMATS-Percentages'!AK38
    )
)</f>
        <v>Known</v>
      </c>
      <c r="AL38" s="31" t="str">
        <f>IF(
    ISERROR('COMMATS-Percentages'!AL38),
    CHOOSE(RANDBETWEEN(1, 2), "NotKnown", "Known"),
    IF(
        ISNUMBER('COMMATS-Percentages'!AL38),
        IF(
            'COMMATS-Percentages'!AL38 &lt; 0.6,
            "NotKnown",
            "Known"
        ),
        'COMMATS-Percentages'!AL38
    )
)</f>
        <v>Known</v>
      </c>
      <c r="AM38" s="31" t="str">
        <f>IF(
    ISERROR('COMMATS-Percentages'!AM38),
    CHOOSE(RANDBETWEEN(1, 2), "NotKnown", "Known"),
    IF(
        ISNUMBER('COMMATS-Percentages'!AM38),
        IF(
            'COMMATS-Percentages'!AM38 &lt; 0.6,
            "NotKnown",
            "Known"
        ),
        'COMMATS-Percentages'!AM38
    )
)</f>
        <v>NotKnown</v>
      </c>
      <c r="AN38" s="31" t="str">
        <f>IF(
    ISERROR('COMMATS-Percentages'!AN38),
    CHOOSE(RANDBETWEEN(1, 2), "NotKnown", "Known"),
    IF(
        ISNUMBER('COMMATS-Percentages'!AN38),
        IF(
            'COMMATS-Percentages'!AN38 &lt; 0.6,
            "NotKnown",
            "Known"
        ),
        'COMMATS-Percentages'!AN38
    )
)</f>
        <v>NotKnown</v>
      </c>
      <c r="AO38" s="31" t="str">
        <f>IF(
    ISERROR('COMMATS-Percentages'!AO38),
    CHOOSE(RANDBETWEEN(1, 2), "NotKnown", "Known"),
    IF(
        ISNUMBER('COMMATS-Percentages'!AO38),
        IF(
            'COMMATS-Percentages'!AO38 &lt; 0.6,
            "NotKnown",
            "Known"
        ),
        'COMMATS-Percentages'!AO38
    )
)</f>
        <v>NotKnown</v>
      </c>
      <c r="AP38" s="31" t="str">
        <f>IF(
    ISERROR('COMMATS-Percentages'!AP38),
    CHOOSE(RANDBETWEEN(1, 2), "NotKnown", "Known"),
    IF(
        ISNUMBER('COMMATS-Percentages'!AP38),
        IF(
            'COMMATS-Percentages'!AP38 &lt; 0.6,
            "NotKnown",
            "Known"
        ),
        'COMMATS-Percentages'!AP38
    )
)</f>
        <v>NotKnown</v>
      </c>
      <c r="AQ38" s="31" t="str">
        <f>IF(
    ISERROR('COMMATS-Percentages'!AQ38),
    CHOOSE(RANDBETWEEN(1, 2), "NotKnown", "Known"),
    IF(
        ISNUMBER('COMMATS-Percentages'!AQ38),
        IF(
            'COMMATS-Percentages'!AQ38 &lt; 0.6,
            "NotKnown",
            "Known"
        ),
        'COMMATS-Percentages'!AQ38
    )
)</f>
        <v>NotKnown</v>
      </c>
      <c r="AR38" s="31" t="str">
        <f>IF(
    ISERROR('COMMATS-Percentages'!AR38),
    CHOOSE(RANDBETWEEN(1, 2), "NotKnown", "Known"),
    IF(
        ISNUMBER('COMMATS-Percentages'!AR38),
        IF(
            'COMMATS-Percentages'!AR38 &lt; 0.6,
            "NotKnown",
            "Known"
        ),
        'COMMATS-Percentages'!AR38
    )
)</f>
        <v>NotKnown</v>
      </c>
      <c r="AS38" s="31" t="str">
        <f>IF(
    ISERROR('COMMATS-Percentages'!AS38),
    CHOOSE(RANDBETWEEN(1, 2), "NotKnown", "Known"),
    IF(
        ISNUMBER('COMMATS-Percentages'!AS38),
        IF(
            'COMMATS-Percentages'!AS38 &lt; 0.6,
            "NotKnown",
            "Known"
        ),
        'COMMATS-Percentages'!AS38
    )
)</f>
        <v>Known</v>
      </c>
      <c r="AT38" s="31" t="str">
        <f>IF(
    ISERROR('COMMATS-Percentages'!AT38),
    CHOOSE(RANDBETWEEN(1, 2), "NotKnown", "Known"),
    IF(
        ISNUMBER('COMMATS-Percentages'!AT38),
        IF(
            'COMMATS-Percentages'!AT38 &lt; 0.6,
            "NotKnown",
            "Known"
        ),
        'COMMATS-Percentages'!AT38
    )
)</f>
        <v>NotKnown</v>
      </c>
      <c r="AU38" s="23"/>
    </row>
    <row r="39">
      <c r="A39" s="46" t="str">
        <f>IF(
    ISERROR('COMMATS-Percentages'!A39),
    CHOOSE(RANDBETWEEN(1, 2), "NotKnown", "Known"),
    IF(
        ISNUMBER('COMMATS-Percentages'!A39),
        IF(
            'COMMATS-Percentages'!A39 &lt; 0.6,
            "NotKnown",
            "Known"
        ),
        'COMMATS-Percentages'!A39
    )
)</f>
        <v>38CM-F</v>
      </c>
      <c r="B39" s="31" t="str">
        <f>IF(
    ISERROR('COMMATS-Percentages'!B39),
    CHOOSE(RANDBETWEEN(1, 2), "NotKnown", "Known"),
    IF(
        ISNUMBER('COMMATS-Percentages'!B39),
        IF(
            'COMMATS-Percentages'!B39 &lt; 0.6,
            "NotKnown",
            "Known"
        ),
        'COMMATS-Percentages'!B39
    )
)</f>
        <v>NotKnown</v>
      </c>
      <c r="C39" s="31" t="str">
        <f>IF(
    ISERROR('COMMATS-Percentages'!C39),
    CHOOSE(RANDBETWEEN(1, 2), "NotKnown", "Known"),
    IF(
        ISNUMBER('COMMATS-Percentages'!C39),
        IF(
            'COMMATS-Percentages'!C39 &lt; 0.6,
            "NotKnown",
            "Known"
        ),
        'COMMATS-Percentages'!C39
    )
)</f>
        <v>Known</v>
      </c>
      <c r="D39" s="31" t="str">
        <f>IF(
    ISERROR('COMMATS-Percentages'!D39),
    CHOOSE(RANDBETWEEN(1, 2), "NotKnown", "Known"),
    IF(
        ISNUMBER('COMMATS-Percentages'!D39),
        IF(
            'COMMATS-Percentages'!D39 &lt; 0.6,
            "NotKnown",
            "Known"
        ),
        'COMMATS-Percentages'!D39
    )
)</f>
        <v>Known</v>
      </c>
      <c r="E39" s="31" t="str">
        <f>IF(
    ISERROR('COMMATS-Percentages'!E39),
    CHOOSE(RANDBETWEEN(1, 2), "NotKnown", "Known"),
    IF(
        ISNUMBER('COMMATS-Percentages'!E39),
        IF(
            'COMMATS-Percentages'!E39 &lt; 0.6,
            "NotKnown",
            "Known"
        ),
        'COMMATS-Percentages'!E39
    )
)</f>
        <v>Known</v>
      </c>
      <c r="F39" s="31" t="str">
        <f>IF(
    ISERROR('COMMATS-Percentages'!F39),
    CHOOSE(RANDBETWEEN(1, 2), "NotKnown", "Known"),
    IF(
        ISNUMBER('COMMATS-Percentages'!F39),
        IF(
            'COMMATS-Percentages'!F39 &lt; 0.6,
            "NotKnown",
            "Known"
        ),
        'COMMATS-Percentages'!F39
    )
)</f>
        <v>Known</v>
      </c>
      <c r="G39" s="31" t="str">
        <f>IF(
    ISERROR('COMMATS-Percentages'!G39),
    CHOOSE(RANDBETWEEN(1, 2), "NotKnown", "Known"),
    IF(
        ISNUMBER('COMMATS-Percentages'!G39),
        IF(
            'COMMATS-Percentages'!G39 &lt; 0.6,
            "NotKnown",
            "Known"
        ),
        'COMMATS-Percentages'!G39
    )
)</f>
        <v>Known</v>
      </c>
      <c r="H39" s="31" t="str">
        <f>IF(
    ISERROR('COMMATS-Percentages'!H39),
    CHOOSE(RANDBETWEEN(1, 2), "NotKnown", "Known"),
    IF(
        ISNUMBER('COMMATS-Percentages'!H39),
        IF(
            'COMMATS-Percentages'!H39 &lt; 0.6,
            "NotKnown",
            "Known"
        ),
        'COMMATS-Percentages'!H39
    )
)</f>
        <v>Known</v>
      </c>
      <c r="I39" s="31" t="str">
        <f>IF(
    ISERROR('COMMATS-Percentages'!I39),
    CHOOSE(RANDBETWEEN(1, 2), "NotKnown", "Known"),
    IF(
        ISNUMBER('COMMATS-Percentages'!I39),
        IF(
            'COMMATS-Percentages'!I39 &lt; 0.6,
            "NotKnown",
            "Known"
        ),
        'COMMATS-Percentages'!I39
    )
)</f>
        <v>NotKnown</v>
      </c>
      <c r="J39" s="31" t="str">
        <f>IF(
    ISERROR('COMMATS-Percentages'!J39),
    CHOOSE(RANDBETWEEN(1, 2), "NotKnown", "Known"),
    IF(
        ISNUMBER('COMMATS-Percentages'!J39),
        IF(
            'COMMATS-Percentages'!J39 &lt; 0.6,
            "NotKnown",
            "Known"
        ),
        'COMMATS-Percentages'!J39
    )
)</f>
        <v>Known</v>
      </c>
      <c r="K39" s="31" t="str">
        <f>IF(
    ISERROR('COMMATS-Percentages'!K39),
    CHOOSE(RANDBETWEEN(1, 2), "NotKnown", "Known"),
    IF(
        ISNUMBER('COMMATS-Percentages'!K39),
        IF(
            'COMMATS-Percentages'!K39 &lt; 0.6,
            "NotKnown",
            "Known"
        ),
        'COMMATS-Percentages'!K39
    )
)</f>
        <v>NotKnown</v>
      </c>
      <c r="L39" s="31" t="str">
        <f>IF(
    ISERROR('COMMATS-Percentages'!L39),
    CHOOSE(RANDBETWEEN(1, 2), "NotKnown", "Known"),
    IF(
        ISNUMBER('COMMATS-Percentages'!L39),
        IF(
            'COMMATS-Percentages'!L39 &lt; 0.6,
            "NotKnown",
            "Known"
        ),
        'COMMATS-Percentages'!L39
    )
)</f>
        <v>Known</v>
      </c>
      <c r="M39" s="31" t="str">
        <f>IF(
    ISERROR('COMMATS-Percentages'!M39),
    CHOOSE(RANDBETWEEN(1, 2), "NotKnown", "Known"),
    IF(
        ISNUMBER('COMMATS-Percentages'!M39),
        IF(
            'COMMATS-Percentages'!M39 &lt; 0.6,
            "NotKnown",
            "Known"
        ),
        'COMMATS-Percentages'!M39
    )
)</f>
        <v>Known</v>
      </c>
      <c r="N39" s="31" t="str">
        <f>IF(
    ISERROR('COMMATS-Percentages'!N39),
    CHOOSE(RANDBETWEEN(1, 2), "NotKnown", "Known"),
    IF(
        ISNUMBER('COMMATS-Percentages'!N39),
        IF(
            'COMMATS-Percentages'!N39 &lt; 0.6,
            "NotKnown",
            "Known"
        ),
        'COMMATS-Percentages'!N39
    )
)</f>
        <v>Known</v>
      </c>
      <c r="O39" s="31" t="str">
        <f>IF(
    ISERROR('COMMATS-Percentages'!O39),
    CHOOSE(RANDBETWEEN(1, 2), "NotKnown", "Known"),
    IF(
        ISNUMBER('COMMATS-Percentages'!O39),
        IF(
            'COMMATS-Percentages'!O39 &lt; 0.6,
            "NotKnown",
            "Known"
        ),
        'COMMATS-Percentages'!O39
    )
)</f>
        <v>Known</v>
      </c>
      <c r="P39" s="31" t="str">
        <f>IF(
    ISERROR('COMMATS-Percentages'!P39),
    CHOOSE(RANDBETWEEN(1, 2), "NotKnown", "Known"),
    IF(
        ISNUMBER('COMMATS-Percentages'!P39),
        IF(
            'COMMATS-Percentages'!P39 &lt; 0.6,
            "NotKnown",
            "Known"
        ),
        'COMMATS-Percentages'!P39
    )
)</f>
        <v>Known</v>
      </c>
      <c r="Q39" s="31" t="str">
        <f>IF(
    ISERROR('COMMATS-Percentages'!Q39),
    CHOOSE(RANDBETWEEN(1, 2), "NotKnown", "Known"),
    IF(
        ISNUMBER('COMMATS-Percentages'!Q39),
        IF(
            'COMMATS-Percentages'!Q39 &lt; 0.6,
            "NotKnown",
            "Known"
        ),
        'COMMATS-Percentages'!Q39
    )
)</f>
        <v>NotKnown</v>
      </c>
      <c r="R39" s="31" t="str">
        <f>IF(
    ISERROR('COMMATS-Percentages'!R39),
    CHOOSE(RANDBETWEEN(1, 2), "NotKnown", "Known"),
    IF(
        ISNUMBER('COMMATS-Percentages'!R39),
        IF(
            'COMMATS-Percentages'!R39 &lt; 0.6,
            "NotKnown",
            "Known"
        ),
        'COMMATS-Percentages'!R39
    )
)</f>
        <v>NotKnown</v>
      </c>
      <c r="S39" s="31" t="str">
        <f>IF(
    ISERROR('COMMATS-Percentages'!S39),
    CHOOSE(RANDBETWEEN(1, 2), "NotKnown", "Known"),
    IF(
        ISNUMBER('COMMATS-Percentages'!S39),
        IF(
            'COMMATS-Percentages'!S39 &lt; 0.6,
            "NotKnown",
            "Known"
        ),
        'COMMATS-Percentages'!S39
    )
)</f>
        <v>Known</v>
      </c>
      <c r="T39" s="31" t="str">
        <f>IF(
    ISERROR('COMMATS-Percentages'!T39),
    CHOOSE(RANDBETWEEN(1, 2), "NotKnown", "Known"),
    IF(
        ISNUMBER('COMMATS-Percentages'!T39),
        IF(
            'COMMATS-Percentages'!T39 &lt; 0.6,
            "NotKnown",
            "Known"
        ),
        'COMMATS-Percentages'!T39
    )
)</f>
        <v>Known</v>
      </c>
      <c r="U39" s="31" t="str">
        <f>IF(
    ISERROR('COMMATS-Percentages'!U39),
    CHOOSE(RANDBETWEEN(1, 2), "NotKnown", "Known"),
    IF(
        ISNUMBER('COMMATS-Percentages'!U39),
        IF(
            'COMMATS-Percentages'!U39 &lt; 0.6,
            "NotKnown",
            "Known"
        ),
        'COMMATS-Percentages'!U39
    )
)</f>
        <v>NotKnown</v>
      </c>
      <c r="V39" s="31" t="str">
        <f>IF(
    ISERROR('COMMATS-Percentages'!V39),
    CHOOSE(RANDBETWEEN(1, 2), "NotKnown", "Known"),
    IF(
        ISNUMBER('COMMATS-Percentages'!V39),
        IF(
            'COMMATS-Percentages'!V39 &lt; 0.6,
            "NotKnown",
            "Known"
        ),
        'COMMATS-Percentages'!V39
    )
)</f>
        <v>Known</v>
      </c>
      <c r="W39" s="31" t="str">
        <f>IF(
    ISERROR('COMMATS-Percentages'!W39),
    CHOOSE(RANDBETWEEN(1, 2), "NotKnown", "Known"),
    IF(
        ISNUMBER('COMMATS-Percentages'!W39),
        IF(
            'COMMATS-Percentages'!W39 &lt; 0.6,
            "NotKnown",
            "Known"
        ),
        'COMMATS-Percentages'!W39
    )
)</f>
        <v>NotKnown</v>
      </c>
      <c r="X39" s="31" t="str">
        <f>IF(
    ISERROR('COMMATS-Percentages'!X39),
    CHOOSE(RANDBETWEEN(1, 2), "NotKnown", "Known"),
    IF(
        ISNUMBER('COMMATS-Percentages'!X39),
        IF(
            'COMMATS-Percentages'!X39 &lt; 0.6,
            "NotKnown",
            "Known"
        ),
        'COMMATS-Percentages'!X39
    )
)</f>
        <v>Known</v>
      </c>
      <c r="Y39" s="31" t="str">
        <f>IF(
    ISERROR('COMMATS-Percentages'!Y39),
    CHOOSE(RANDBETWEEN(1, 2), "NotKnown", "Known"),
    IF(
        ISNUMBER('COMMATS-Percentages'!Y39),
        IF(
            'COMMATS-Percentages'!Y39 &lt; 0.6,
            "NotKnown",
            "Known"
        ),
        'COMMATS-Percentages'!Y39
    )
)</f>
        <v>NotKnown</v>
      </c>
      <c r="Z39" s="31" t="str">
        <f>IF(
    ISERROR('COMMATS-Percentages'!Z39),
    CHOOSE(RANDBETWEEN(1, 2), "NotKnown", "Known"),
    IF(
        ISNUMBER('COMMATS-Percentages'!Z39),
        IF(
            'COMMATS-Percentages'!Z39 &lt; 0.6,
            "NotKnown",
            "Known"
        ),
        'COMMATS-Percentages'!Z39
    )
)</f>
        <v>Known</v>
      </c>
      <c r="AA39" s="31" t="str">
        <f>IF(
    ISERROR('COMMATS-Percentages'!AA39),
    CHOOSE(RANDBETWEEN(1, 2), "NotKnown", "Known"),
    IF(
        ISNUMBER('COMMATS-Percentages'!AA39),
        IF(
            'COMMATS-Percentages'!AA39 &lt; 0.6,
            "NotKnown",
            "Known"
        ),
        'COMMATS-Percentages'!AA39
    )
)</f>
        <v>NotKnown</v>
      </c>
      <c r="AB39" s="31" t="str">
        <f>IF(
    ISERROR('COMMATS-Percentages'!AB39),
    CHOOSE(RANDBETWEEN(1, 2), "NotKnown", "Known"),
    IF(
        ISNUMBER('COMMATS-Percentages'!AB39),
        IF(
            'COMMATS-Percentages'!AB39 &lt; 0.6,
            "NotKnown",
            "Known"
        ),
        'COMMATS-Percentages'!AB39
    )
)</f>
        <v>NotKnown</v>
      </c>
      <c r="AC39" s="31" t="str">
        <f>IF(
    ISERROR('COMMATS-Percentages'!AC39),
    CHOOSE(RANDBETWEEN(1, 2), "NotKnown", "Known"),
    IF(
        ISNUMBER('COMMATS-Percentages'!AC39),
        IF(
            'COMMATS-Percentages'!AC39 &lt; 0.6,
            "NotKnown",
            "Known"
        ),
        'COMMATS-Percentages'!AC39
    )
)</f>
        <v>Known</v>
      </c>
      <c r="AD39" s="31" t="str">
        <f>IF(
    ISERROR('COMMATS-Percentages'!AD39),
    CHOOSE(RANDBETWEEN(1, 2), "NotKnown", "Known"),
    IF(
        ISNUMBER('COMMATS-Percentages'!AD39),
        IF(
            'COMMATS-Percentages'!AD39 &lt; 0.6,
            "NotKnown",
            "Known"
        ),
        'COMMATS-Percentages'!AD39
    )
)</f>
        <v>Known</v>
      </c>
      <c r="AE39" s="31" t="str">
        <f>IF(
    ISERROR('COMMATS-Percentages'!AE39),
    CHOOSE(RANDBETWEEN(1, 2), "NotKnown", "Known"),
    IF(
        ISNUMBER('COMMATS-Percentages'!AE39),
        IF(
            'COMMATS-Percentages'!AE39 &lt; 0.6,
            "NotKnown",
            "Known"
        ),
        'COMMATS-Percentages'!AE39
    )
)</f>
        <v>Known</v>
      </c>
      <c r="AF39" s="31" t="str">
        <f>IF(
    ISERROR('COMMATS-Percentages'!AF39),
    CHOOSE(RANDBETWEEN(1, 2), "NotKnown", "Known"),
    IF(
        ISNUMBER('COMMATS-Percentages'!AF39),
        IF(
            'COMMATS-Percentages'!AF39 &lt; 0.6,
            "NotKnown",
            "Known"
        ),
        'COMMATS-Percentages'!AF39
    )
)</f>
        <v>NotKnown</v>
      </c>
      <c r="AG39" s="31" t="str">
        <f>IF(
    ISERROR('COMMATS-Percentages'!AG39),
    CHOOSE(RANDBETWEEN(1, 2), "NotKnown", "Known"),
    IF(
        ISNUMBER('COMMATS-Percentages'!AG39),
        IF(
            'COMMATS-Percentages'!AG39 &lt; 0.6,
            "NotKnown",
            "Known"
        ),
        'COMMATS-Percentages'!AG39
    )
)</f>
        <v>NotKnown</v>
      </c>
      <c r="AH39" s="31" t="str">
        <f>IF(
    ISERROR('COMMATS-Percentages'!AH39),
    CHOOSE(RANDBETWEEN(1, 2), "NotKnown", "Known"),
    IF(
        ISNUMBER('COMMATS-Percentages'!AH39),
        IF(
            'COMMATS-Percentages'!AH39 &lt; 0.6,
            "NotKnown",
            "Known"
        ),
        'COMMATS-Percentages'!AH39
    )
)</f>
        <v>NotKnown</v>
      </c>
      <c r="AI39" s="31" t="str">
        <f>IF(
    ISERROR('COMMATS-Percentages'!AI39),
    CHOOSE(RANDBETWEEN(1, 2), "NotKnown", "Known"),
    IF(
        ISNUMBER('COMMATS-Percentages'!AI39),
        IF(
            'COMMATS-Percentages'!AI39 &lt; 0.6,
            "NotKnown",
            "Known"
        ),
        'COMMATS-Percentages'!AI39
    )
)</f>
        <v>NotKnown</v>
      </c>
      <c r="AJ39" s="31" t="str">
        <f>IF(
    ISERROR('COMMATS-Percentages'!AJ39),
    CHOOSE(RANDBETWEEN(1, 2), "NotKnown", "Known"),
    IF(
        ISNUMBER('COMMATS-Percentages'!AJ39),
        IF(
            'COMMATS-Percentages'!AJ39 &lt; 0.6,
            "NotKnown",
            "Known"
        ),
        'COMMATS-Percentages'!AJ39
    )
)</f>
        <v>Known</v>
      </c>
      <c r="AK39" s="31" t="str">
        <f>IF(
    ISERROR('COMMATS-Percentages'!AK39),
    CHOOSE(RANDBETWEEN(1, 2), "NotKnown", "Known"),
    IF(
        ISNUMBER('COMMATS-Percentages'!AK39),
        IF(
            'COMMATS-Percentages'!AK39 &lt; 0.6,
            "NotKnown",
            "Known"
        ),
        'COMMATS-Percentages'!AK39
    )
)</f>
        <v>Known</v>
      </c>
      <c r="AL39" s="31" t="str">
        <f>IF(
    ISERROR('COMMATS-Percentages'!AL39),
    CHOOSE(RANDBETWEEN(1, 2), "NotKnown", "Known"),
    IF(
        ISNUMBER('COMMATS-Percentages'!AL39),
        IF(
            'COMMATS-Percentages'!AL39 &lt; 0.6,
            "NotKnown",
            "Known"
        ),
        'COMMATS-Percentages'!AL39
    )
)</f>
        <v>Known</v>
      </c>
      <c r="AM39" s="31" t="str">
        <f>IF(
    ISERROR('COMMATS-Percentages'!AM39),
    CHOOSE(RANDBETWEEN(1, 2), "NotKnown", "Known"),
    IF(
        ISNUMBER('COMMATS-Percentages'!AM39),
        IF(
            'COMMATS-Percentages'!AM39 &lt; 0.6,
            "NotKnown",
            "Known"
        ),
        'COMMATS-Percentages'!AM39
    )
)</f>
        <v>Known</v>
      </c>
      <c r="AN39" s="31" t="str">
        <f>IF(
    ISERROR('COMMATS-Percentages'!AN39),
    CHOOSE(RANDBETWEEN(1, 2), "NotKnown", "Known"),
    IF(
        ISNUMBER('COMMATS-Percentages'!AN39),
        IF(
            'COMMATS-Percentages'!AN39 &lt; 0.6,
            "NotKnown",
            "Known"
        ),
        'COMMATS-Percentages'!AN39
    )
)</f>
        <v>Known</v>
      </c>
      <c r="AO39" s="31" t="str">
        <f>IF(
    ISERROR('COMMATS-Percentages'!AO39),
    CHOOSE(RANDBETWEEN(1, 2), "NotKnown", "Known"),
    IF(
        ISNUMBER('COMMATS-Percentages'!AO39),
        IF(
            'COMMATS-Percentages'!AO39 &lt; 0.6,
            "NotKnown",
            "Known"
        ),
        'COMMATS-Percentages'!AO39
    )
)</f>
        <v>NotKnown</v>
      </c>
      <c r="AP39" s="31" t="str">
        <f>IF(
    ISERROR('COMMATS-Percentages'!AP39),
    CHOOSE(RANDBETWEEN(1, 2), "NotKnown", "Known"),
    IF(
        ISNUMBER('COMMATS-Percentages'!AP39),
        IF(
            'COMMATS-Percentages'!AP39 &lt; 0.6,
            "NotKnown",
            "Known"
        ),
        'COMMATS-Percentages'!AP39
    )
)</f>
        <v>NotKnown</v>
      </c>
      <c r="AQ39" s="31" t="str">
        <f>IF(
    ISERROR('COMMATS-Percentages'!AQ39),
    CHOOSE(RANDBETWEEN(1, 2), "NotKnown", "Known"),
    IF(
        ISNUMBER('COMMATS-Percentages'!AQ39),
        IF(
            'COMMATS-Percentages'!AQ39 &lt; 0.6,
            "NotKnown",
            "Known"
        ),
        'COMMATS-Percentages'!AQ39
    )
)</f>
        <v>Known</v>
      </c>
      <c r="AR39" s="31" t="str">
        <f>IF(
    ISERROR('COMMATS-Percentages'!AR39),
    CHOOSE(RANDBETWEEN(1, 2), "NotKnown", "Known"),
    IF(
        ISNUMBER('COMMATS-Percentages'!AR39),
        IF(
            'COMMATS-Percentages'!AR39 &lt; 0.6,
            "NotKnown",
            "Known"
        ),
        'COMMATS-Percentages'!AR39
    )
)</f>
        <v>Known</v>
      </c>
      <c r="AS39" s="31" t="str">
        <f>IF(
    ISERROR('COMMATS-Percentages'!AS39),
    CHOOSE(RANDBETWEEN(1, 2), "NotKnown", "Known"),
    IF(
        ISNUMBER('COMMATS-Percentages'!AS39),
        IF(
            'COMMATS-Percentages'!AS39 &lt; 0.6,
            "NotKnown",
            "Known"
        ),
        'COMMATS-Percentages'!AS39
    )
)</f>
        <v>Known</v>
      </c>
      <c r="AT39" s="31" t="str">
        <f>IF(
    ISERROR('COMMATS-Percentages'!AT39),
    CHOOSE(RANDBETWEEN(1, 2), "NotKnown", "Known"),
    IF(
        ISNUMBER('COMMATS-Percentages'!AT39),
        IF(
            'COMMATS-Percentages'!AT39 &lt; 0.6,
            "NotKnown",
            "Known"
        ),
        'COMMATS-Percentages'!AT39
    )
)</f>
        <v>NotKnown</v>
      </c>
      <c r="AU39" s="23"/>
    </row>
    <row r="40">
      <c r="A40" s="46" t="str">
        <f>IF(
    ISERROR('COMMATS-Percentages'!A40),
    CHOOSE(RANDBETWEEN(1, 2), "NotKnown", "Known"),
    IF(
        ISNUMBER('COMMATS-Percentages'!A40),
        IF(
            'COMMATS-Percentages'!A40 &lt; 0.6,
            "NotKnown",
            "Known"
        ),
        'COMMATS-Percentages'!A40
    )
)</f>
        <v>39CM-M</v>
      </c>
      <c r="B40" s="31" t="str">
        <f>IF(
    ISERROR('COMMATS-Percentages'!B40),
    CHOOSE(RANDBETWEEN(1, 2), "NotKnown", "Known"),
    IF(
        ISNUMBER('COMMATS-Percentages'!B40),
        IF(
            'COMMATS-Percentages'!B40 &lt; 0.6,
            "NotKnown",
            "Known"
        ),
        'COMMATS-Percentages'!B40
    )
)</f>
        <v>NotKnown</v>
      </c>
      <c r="C40" s="31" t="str">
        <f>IF(
    ISERROR('COMMATS-Percentages'!C40),
    CHOOSE(RANDBETWEEN(1, 2), "NotKnown", "Known"),
    IF(
        ISNUMBER('COMMATS-Percentages'!C40),
        IF(
            'COMMATS-Percentages'!C40 &lt; 0.6,
            "NotKnown",
            "Known"
        ),
        'COMMATS-Percentages'!C40
    )
)</f>
        <v>NotKnown</v>
      </c>
      <c r="D40" s="31" t="str">
        <f>IF(
    ISERROR('COMMATS-Percentages'!D40),
    CHOOSE(RANDBETWEEN(1, 2), "NotKnown", "Known"),
    IF(
        ISNUMBER('COMMATS-Percentages'!D40),
        IF(
            'COMMATS-Percentages'!D40 &lt; 0.6,
            "NotKnown",
            "Known"
        ),
        'COMMATS-Percentages'!D40
    )
)</f>
        <v>Known</v>
      </c>
      <c r="E40" s="31" t="str">
        <f>IF(
    ISERROR('COMMATS-Percentages'!E40),
    CHOOSE(RANDBETWEEN(1, 2), "NotKnown", "Known"),
    IF(
        ISNUMBER('COMMATS-Percentages'!E40),
        IF(
            'COMMATS-Percentages'!E40 &lt; 0.6,
            "NotKnown",
            "Known"
        ),
        'COMMATS-Percentages'!E40
    )
)</f>
        <v>NotKnown</v>
      </c>
      <c r="F40" s="31" t="str">
        <f>IF(
    ISERROR('COMMATS-Percentages'!F40),
    CHOOSE(RANDBETWEEN(1, 2), "NotKnown", "Known"),
    IF(
        ISNUMBER('COMMATS-Percentages'!F40),
        IF(
            'COMMATS-Percentages'!F40 &lt; 0.6,
            "NotKnown",
            "Known"
        ),
        'COMMATS-Percentages'!F40
    )
)</f>
        <v>NotKnown</v>
      </c>
      <c r="G40" s="31" t="str">
        <f>IF(
    ISERROR('COMMATS-Percentages'!G40),
    CHOOSE(RANDBETWEEN(1, 2), "NotKnown", "Known"),
    IF(
        ISNUMBER('COMMATS-Percentages'!G40),
        IF(
            'COMMATS-Percentages'!G40 &lt; 0.6,
            "NotKnown",
            "Known"
        ),
        'COMMATS-Percentages'!G40
    )
)</f>
        <v>NotKnown</v>
      </c>
      <c r="H40" s="31" t="str">
        <f>IF(
    ISERROR('COMMATS-Percentages'!H40),
    CHOOSE(RANDBETWEEN(1, 2), "NotKnown", "Known"),
    IF(
        ISNUMBER('COMMATS-Percentages'!H40),
        IF(
            'COMMATS-Percentages'!H40 &lt; 0.6,
            "NotKnown",
            "Known"
        ),
        'COMMATS-Percentages'!H40
    )
)</f>
        <v>NotKnown</v>
      </c>
      <c r="I40" s="31" t="str">
        <f>IF(
    ISERROR('COMMATS-Percentages'!I40),
    CHOOSE(RANDBETWEEN(1, 2), "NotKnown", "Known"),
    IF(
        ISNUMBER('COMMATS-Percentages'!I40),
        IF(
            'COMMATS-Percentages'!I40 &lt; 0.6,
            "NotKnown",
            "Known"
        ),
        'COMMATS-Percentages'!I40
    )
)</f>
        <v>NotKnown</v>
      </c>
      <c r="J40" s="31" t="str">
        <f>IF(
    ISERROR('COMMATS-Percentages'!J40),
    CHOOSE(RANDBETWEEN(1, 2), "NotKnown", "Known"),
    IF(
        ISNUMBER('COMMATS-Percentages'!J40),
        IF(
            'COMMATS-Percentages'!J40 &lt; 0.6,
            "NotKnown",
            "Known"
        ),
        'COMMATS-Percentages'!J40
    )
)</f>
        <v>NotKnown</v>
      </c>
      <c r="K40" s="31" t="str">
        <f>IF(
    ISERROR('COMMATS-Percentages'!K40),
    CHOOSE(RANDBETWEEN(1, 2), "NotKnown", "Known"),
    IF(
        ISNUMBER('COMMATS-Percentages'!K40),
        IF(
            'COMMATS-Percentages'!K40 &lt; 0.6,
            "NotKnown",
            "Known"
        ),
        'COMMATS-Percentages'!K40
    )
)</f>
        <v>NotKnown</v>
      </c>
      <c r="L40" s="31" t="str">
        <f>IF(
    ISERROR('COMMATS-Percentages'!L40),
    CHOOSE(RANDBETWEEN(1, 2), "NotKnown", "Known"),
    IF(
        ISNUMBER('COMMATS-Percentages'!L40),
        IF(
            'COMMATS-Percentages'!L40 &lt; 0.6,
            "NotKnown",
            "Known"
        ),
        'COMMATS-Percentages'!L40
    )
)</f>
        <v>NotKnown</v>
      </c>
      <c r="M40" s="31" t="str">
        <f>IF(
    ISERROR('COMMATS-Percentages'!M40),
    CHOOSE(RANDBETWEEN(1, 2), "NotKnown", "Known"),
    IF(
        ISNUMBER('COMMATS-Percentages'!M40),
        IF(
            'COMMATS-Percentages'!M40 &lt; 0.6,
            "NotKnown",
            "Known"
        ),
        'COMMATS-Percentages'!M40
    )
)</f>
        <v>NotKnown</v>
      </c>
      <c r="N40" s="31" t="str">
        <f>IF(
    ISERROR('COMMATS-Percentages'!N40),
    CHOOSE(RANDBETWEEN(1, 2), "NotKnown", "Known"),
    IF(
        ISNUMBER('COMMATS-Percentages'!N40),
        IF(
            'COMMATS-Percentages'!N40 &lt; 0.6,
            "NotKnown",
            "Known"
        ),
        'COMMATS-Percentages'!N40
    )
)</f>
        <v>NotKnown</v>
      </c>
      <c r="O40" s="31" t="str">
        <f>IF(
    ISERROR('COMMATS-Percentages'!O40),
    CHOOSE(RANDBETWEEN(1, 2), "NotKnown", "Known"),
    IF(
        ISNUMBER('COMMATS-Percentages'!O40),
        IF(
            'COMMATS-Percentages'!O40 &lt; 0.6,
            "NotKnown",
            "Known"
        ),
        'COMMATS-Percentages'!O40
    )
)</f>
        <v>NotKnown</v>
      </c>
      <c r="P40" s="31" t="str">
        <f>IF(
    ISERROR('COMMATS-Percentages'!P40),
    CHOOSE(RANDBETWEEN(1, 2), "NotKnown", "Known"),
    IF(
        ISNUMBER('COMMATS-Percentages'!P40),
        IF(
            'COMMATS-Percentages'!P40 &lt; 0.6,
            "NotKnown",
            "Known"
        ),
        'COMMATS-Percentages'!P40
    )
)</f>
        <v>NotKnown</v>
      </c>
      <c r="Q40" s="31" t="str">
        <f>IF(
    ISERROR('COMMATS-Percentages'!Q40),
    CHOOSE(RANDBETWEEN(1, 2), "NotKnown", "Known"),
    IF(
        ISNUMBER('COMMATS-Percentages'!Q40),
        IF(
            'COMMATS-Percentages'!Q40 &lt; 0.6,
            "NotKnown",
            "Known"
        ),
        'COMMATS-Percentages'!Q40
    )
)</f>
        <v>NotKnown</v>
      </c>
      <c r="R40" s="31" t="str">
        <f>IF(
    ISERROR('COMMATS-Percentages'!R40),
    CHOOSE(RANDBETWEEN(1, 2), "NotKnown", "Known"),
    IF(
        ISNUMBER('COMMATS-Percentages'!R40),
        IF(
            'COMMATS-Percentages'!R40 &lt; 0.6,
            "NotKnown",
            "Known"
        ),
        'COMMATS-Percentages'!R40
    )
)</f>
        <v>NotKnown</v>
      </c>
      <c r="S40" s="31" t="str">
        <f>IF(
    ISERROR('COMMATS-Percentages'!S40),
    CHOOSE(RANDBETWEEN(1, 2), "NotKnown", "Known"),
    IF(
        ISNUMBER('COMMATS-Percentages'!S40),
        IF(
            'COMMATS-Percentages'!S40 &lt; 0.6,
            "NotKnown",
            "Known"
        ),
        'COMMATS-Percentages'!S40
    )
)</f>
        <v>NotKnown</v>
      </c>
      <c r="T40" s="31" t="str">
        <f>IF(
    ISERROR('COMMATS-Percentages'!T40),
    CHOOSE(RANDBETWEEN(1, 2), "NotKnown", "Known"),
    IF(
        ISNUMBER('COMMATS-Percentages'!T40),
        IF(
            'COMMATS-Percentages'!T40 &lt; 0.6,
            "NotKnown",
            "Known"
        ),
        'COMMATS-Percentages'!T40
    )
)</f>
        <v>NotKnown</v>
      </c>
      <c r="U40" s="31" t="str">
        <f>IF(
    ISERROR('COMMATS-Percentages'!U40),
    CHOOSE(RANDBETWEEN(1, 2), "NotKnown", "Known"),
    IF(
        ISNUMBER('COMMATS-Percentages'!U40),
        IF(
            'COMMATS-Percentages'!U40 &lt; 0.6,
            "NotKnown",
            "Known"
        ),
        'COMMATS-Percentages'!U40
    )
)</f>
        <v>NotKnown</v>
      </c>
      <c r="V40" s="31" t="str">
        <f>IF(
    ISERROR('COMMATS-Percentages'!V40),
    CHOOSE(RANDBETWEEN(1, 2), "NotKnown", "Known"),
    IF(
        ISNUMBER('COMMATS-Percentages'!V40),
        IF(
            'COMMATS-Percentages'!V40 &lt; 0.6,
            "NotKnown",
            "Known"
        ),
        'COMMATS-Percentages'!V40
    )
)</f>
        <v>NotKnown</v>
      </c>
      <c r="W40" s="31" t="str">
        <f>IF(
    ISERROR('COMMATS-Percentages'!W40),
    CHOOSE(RANDBETWEEN(1, 2), "NotKnown", "Known"),
    IF(
        ISNUMBER('COMMATS-Percentages'!W40),
        IF(
            'COMMATS-Percentages'!W40 &lt; 0.6,
            "NotKnown",
            "Known"
        ),
        'COMMATS-Percentages'!W40
    )
)</f>
        <v>NotKnown</v>
      </c>
      <c r="X40" s="31" t="str">
        <f>IF(
    ISERROR('COMMATS-Percentages'!X40),
    CHOOSE(RANDBETWEEN(1, 2), "NotKnown", "Known"),
    IF(
        ISNUMBER('COMMATS-Percentages'!X40),
        IF(
            'COMMATS-Percentages'!X40 &lt; 0.6,
            "NotKnown",
            "Known"
        ),
        'COMMATS-Percentages'!X40
    )
)</f>
        <v>NotKnown</v>
      </c>
      <c r="Y40" s="31" t="str">
        <f>IF(
    ISERROR('COMMATS-Percentages'!Y40),
    CHOOSE(RANDBETWEEN(1, 2), "NotKnown", "Known"),
    IF(
        ISNUMBER('COMMATS-Percentages'!Y40),
        IF(
            'COMMATS-Percentages'!Y40 &lt; 0.6,
            "NotKnown",
            "Known"
        ),
        'COMMATS-Percentages'!Y40
    )
)</f>
        <v>NotKnown</v>
      </c>
      <c r="Z40" s="31" t="str">
        <f>IF(
    ISERROR('COMMATS-Percentages'!Z40),
    CHOOSE(RANDBETWEEN(1, 2), "NotKnown", "Known"),
    IF(
        ISNUMBER('COMMATS-Percentages'!Z40),
        IF(
            'COMMATS-Percentages'!Z40 &lt; 0.6,
            "NotKnown",
            "Known"
        ),
        'COMMATS-Percentages'!Z40
    )
)</f>
        <v>NotKnown</v>
      </c>
      <c r="AA40" s="31" t="str">
        <f>IF(
    ISERROR('COMMATS-Percentages'!AA40),
    CHOOSE(RANDBETWEEN(1, 2), "NotKnown", "Known"),
    IF(
        ISNUMBER('COMMATS-Percentages'!AA40),
        IF(
            'COMMATS-Percentages'!AA40 &lt; 0.6,
            "NotKnown",
            "Known"
        ),
        'COMMATS-Percentages'!AA40
    )
)</f>
        <v>NotKnown</v>
      </c>
      <c r="AB40" s="31" t="str">
        <f>IF(
    ISERROR('COMMATS-Percentages'!AB40),
    CHOOSE(RANDBETWEEN(1, 2), "NotKnown", "Known"),
    IF(
        ISNUMBER('COMMATS-Percentages'!AB40),
        IF(
            'COMMATS-Percentages'!AB40 &lt; 0.6,
            "NotKnown",
            "Known"
        ),
        'COMMATS-Percentages'!AB40
    )
)</f>
        <v>NotKnown</v>
      </c>
      <c r="AC40" s="31" t="str">
        <f>IF(
    ISERROR('COMMATS-Percentages'!AC40),
    CHOOSE(RANDBETWEEN(1, 2), "NotKnown", "Known"),
    IF(
        ISNUMBER('COMMATS-Percentages'!AC40),
        IF(
            'COMMATS-Percentages'!AC40 &lt; 0.6,
            "NotKnown",
            "Known"
        ),
        'COMMATS-Percentages'!AC40
    )
)</f>
        <v>NotKnown</v>
      </c>
      <c r="AD40" s="31" t="str">
        <f>IF(
    ISERROR('COMMATS-Percentages'!AD40),
    CHOOSE(RANDBETWEEN(1, 2), "NotKnown", "Known"),
    IF(
        ISNUMBER('COMMATS-Percentages'!AD40),
        IF(
            'COMMATS-Percentages'!AD40 &lt; 0.6,
            "NotKnown",
            "Known"
        ),
        'COMMATS-Percentages'!AD40
    )
)</f>
        <v>NotKnown</v>
      </c>
      <c r="AE40" s="31" t="str">
        <f>IF(
    ISERROR('COMMATS-Percentages'!AE40),
    CHOOSE(RANDBETWEEN(1, 2), "NotKnown", "Known"),
    IF(
        ISNUMBER('COMMATS-Percentages'!AE40),
        IF(
            'COMMATS-Percentages'!AE40 &lt; 0.6,
            "NotKnown",
            "Known"
        ),
        'COMMATS-Percentages'!AE40
    )
)</f>
        <v>NotKnown</v>
      </c>
      <c r="AF40" s="31" t="str">
        <f>IF(
    ISERROR('COMMATS-Percentages'!AF40),
    CHOOSE(RANDBETWEEN(1, 2), "NotKnown", "Known"),
    IF(
        ISNUMBER('COMMATS-Percentages'!AF40),
        IF(
            'COMMATS-Percentages'!AF40 &lt; 0.6,
            "NotKnown",
            "Known"
        ),
        'COMMATS-Percentages'!AF40
    )
)</f>
        <v>NotKnown</v>
      </c>
      <c r="AG40" s="31" t="str">
        <f>IF(
    ISERROR('COMMATS-Percentages'!AG40),
    CHOOSE(RANDBETWEEN(1, 2), "NotKnown", "Known"),
    IF(
        ISNUMBER('COMMATS-Percentages'!AG40),
        IF(
            'COMMATS-Percentages'!AG40 &lt; 0.6,
            "NotKnown",
            "Known"
        ),
        'COMMATS-Percentages'!AG40
    )
)</f>
        <v>NotKnown</v>
      </c>
      <c r="AH40" s="31" t="str">
        <f>IF(
    ISERROR('COMMATS-Percentages'!AH40),
    CHOOSE(RANDBETWEEN(1, 2), "NotKnown", "Known"),
    IF(
        ISNUMBER('COMMATS-Percentages'!AH40),
        IF(
            'COMMATS-Percentages'!AH40 &lt; 0.6,
            "NotKnown",
            "Known"
        ),
        'COMMATS-Percentages'!AH40
    )
)</f>
        <v>NotKnown</v>
      </c>
      <c r="AI40" s="31" t="str">
        <f>IF(
    ISERROR('COMMATS-Percentages'!AI40),
    CHOOSE(RANDBETWEEN(1, 2), "NotKnown", "Known"),
    IF(
        ISNUMBER('COMMATS-Percentages'!AI40),
        IF(
            'COMMATS-Percentages'!AI40 &lt; 0.6,
            "NotKnown",
            "Known"
        ),
        'COMMATS-Percentages'!AI40
    )
)</f>
        <v>NotKnown</v>
      </c>
      <c r="AJ40" s="31" t="str">
        <f>IF(
    ISERROR('COMMATS-Percentages'!AJ40),
    CHOOSE(RANDBETWEEN(1, 2), "NotKnown", "Known"),
    IF(
        ISNUMBER('COMMATS-Percentages'!AJ40),
        IF(
            'COMMATS-Percentages'!AJ40 &lt; 0.6,
            "NotKnown",
            "Known"
        ),
        'COMMATS-Percentages'!AJ40
    )
)</f>
        <v>NotKnown</v>
      </c>
      <c r="AK40" s="31" t="str">
        <f>IF(
    ISERROR('COMMATS-Percentages'!AK40),
    CHOOSE(RANDBETWEEN(1, 2), "NotKnown", "Known"),
    IF(
        ISNUMBER('COMMATS-Percentages'!AK40),
        IF(
            'COMMATS-Percentages'!AK40 &lt; 0.6,
            "NotKnown",
            "Known"
        ),
        'COMMATS-Percentages'!AK40
    )
)</f>
        <v>NotKnown</v>
      </c>
      <c r="AL40" s="31" t="str">
        <f>IF(
    ISERROR('COMMATS-Percentages'!AL40),
    CHOOSE(RANDBETWEEN(1, 2), "NotKnown", "Known"),
    IF(
        ISNUMBER('COMMATS-Percentages'!AL40),
        IF(
            'COMMATS-Percentages'!AL40 &lt; 0.6,
            "NotKnown",
            "Known"
        ),
        'COMMATS-Percentages'!AL40
    )
)</f>
        <v>NotKnown</v>
      </c>
      <c r="AM40" s="31" t="str">
        <f>IF(
    ISERROR('COMMATS-Percentages'!AM40),
    CHOOSE(RANDBETWEEN(1, 2), "NotKnown", "Known"),
    IF(
        ISNUMBER('COMMATS-Percentages'!AM40),
        IF(
            'COMMATS-Percentages'!AM40 &lt; 0.6,
            "NotKnown",
            "Known"
        ),
        'COMMATS-Percentages'!AM40
    )
)</f>
        <v>NotKnown</v>
      </c>
      <c r="AN40" s="31" t="str">
        <f>IF(
    ISERROR('COMMATS-Percentages'!AN40),
    CHOOSE(RANDBETWEEN(1, 2), "NotKnown", "Known"),
    IF(
        ISNUMBER('COMMATS-Percentages'!AN40),
        IF(
            'COMMATS-Percentages'!AN40 &lt; 0.6,
            "NotKnown",
            "Known"
        ),
        'COMMATS-Percentages'!AN40
    )
)</f>
        <v>NotKnown</v>
      </c>
      <c r="AO40" s="31" t="str">
        <f>IF(
    ISERROR('COMMATS-Percentages'!AO40),
    CHOOSE(RANDBETWEEN(1, 2), "NotKnown", "Known"),
    IF(
        ISNUMBER('COMMATS-Percentages'!AO40),
        IF(
            'COMMATS-Percentages'!AO40 &lt; 0.6,
            "NotKnown",
            "Known"
        ),
        'COMMATS-Percentages'!AO40
    )
)</f>
        <v>NotKnown</v>
      </c>
      <c r="AP40" s="31" t="str">
        <f>IF(
    ISERROR('COMMATS-Percentages'!AP40),
    CHOOSE(RANDBETWEEN(1, 2), "NotKnown", "Known"),
    IF(
        ISNUMBER('COMMATS-Percentages'!AP40),
        IF(
            'COMMATS-Percentages'!AP40 &lt; 0.6,
            "NotKnown",
            "Known"
        ),
        'COMMATS-Percentages'!AP40
    )
)</f>
        <v>NotKnown</v>
      </c>
      <c r="AQ40" s="31" t="str">
        <f>IF(
    ISERROR('COMMATS-Percentages'!AQ40),
    CHOOSE(RANDBETWEEN(1, 2), "NotKnown", "Known"),
    IF(
        ISNUMBER('COMMATS-Percentages'!AQ40),
        IF(
            'COMMATS-Percentages'!AQ40 &lt; 0.6,
            "NotKnown",
            "Known"
        ),
        'COMMATS-Percentages'!AQ40
    )
)</f>
        <v>NotKnown</v>
      </c>
      <c r="AR40" s="31" t="str">
        <f>IF(
    ISERROR('COMMATS-Percentages'!AR40),
    CHOOSE(RANDBETWEEN(1, 2), "NotKnown", "Known"),
    IF(
        ISNUMBER('COMMATS-Percentages'!AR40),
        IF(
            'COMMATS-Percentages'!AR40 &lt; 0.6,
            "NotKnown",
            "Known"
        ),
        'COMMATS-Percentages'!AR40
    )
)</f>
        <v>NotKnown</v>
      </c>
      <c r="AS40" s="31" t="str">
        <f>IF(
    ISERROR('COMMATS-Percentages'!AS40),
    CHOOSE(RANDBETWEEN(1, 2), "NotKnown", "Known"),
    IF(
        ISNUMBER('COMMATS-Percentages'!AS40),
        IF(
            'COMMATS-Percentages'!AS40 &lt; 0.6,
            "NotKnown",
            "Known"
        ),
        'COMMATS-Percentages'!AS40
    )
)</f>
        <v>NotKnown</v>
      </c>
      <c r="AT40" s="31" t="str">
        <f>IF(
    ISERROR('COMMATS-Percentages'!AT40),
    CHOOSE(RANDBETWEEN(1, 2), "NotKnown", "Known"),
    IF(
        ISNUMBER('COMMATS-Percentages'!AT40),
        IF(
            'COMMATS-Percentages'!AT40 &lt; 0.6,
            "NotKnown",
            "Known"
        ),
        'COMMATS-Percentages'!AT40
    )
)</f>
        <v>NotKnown</v>
      </c>
      <c r="AU40" s="23"/>
    </row>
    <row r="4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</row>
    <row r="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</row>
    <row r="43">
      <c r="A43" s="5"/>
    </row>
    <row r="44">
      <c r="A44" s="5"/>
    </row>
    <row r="45">
      <c r="A45" s="5"/>
    </row>
    <row r="46">
      <c r="A46" s="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4.43" defaultRowHeight="15.75"/>
  <cols>
    <col customWidth="1" min="1" max="1" width="9.57"/>
    <col customWidth="1" min="2" max="2" width="8.43"/>
    <col customWidth="1" min="3" max="3" width="8.29"/>
    <col customWidth="1" min="4" max="4" width="7.71"/>
    <col customWidth="1" min="5" max="5" width="8.0"/>
    <col customWidth="1" min="6" max="6" width="8.57"/>
    <col customWidth="1" min="7" max="7" width="8.29"/>
    <col customWidth="1" min="8" max="8" width="8.57"/>
    <col customWidth="1" min="9" max="9" width="8.0"/>
    <col customWidth="1" min="10" max="10" width="8.43"/>
    <col customWidth="1" min="11" max="11" width="8.29"/>
    <col customWidth="1" min="12" max="12" width="8.57"/>
    <col customWidth="1" min="13" max="13" width="10.14"/>
  </cols>
  <sheetData>
    <row r="1">
      <c r="A1" s="6" t="s">
        <v>2</v>
      </c>
      <c r="B1" s="7">
        <v>17.0</v>
      </c>
      <c r="C1" s="7">
        <v>17.0</v>
      </c>
      <c r="D1" s="7">
        <v>17.0</v>
      </c>
      <c r="E1" s="7">
        <v>16.0</v>
      </c>
      <c r="F1" s="7">
        <v>18.0</v>
      </c>
      <c r="G1" s="7">
        <v>18.0</v>
      </c>
      <c r="H1" s="7">
        <v>23.0</v>
      </c>
      <c r="I1" s="7">
        <v>17.0</v>
      </c>
      <c r="J1" s="7">
        <v>16.0</v>
      </c>
      <c r="K1" s="7">
        <v>17.0</v>
      </c>
      <c r="L1" s="7">
        <v>16.0</v>
      </c>
      <c r="M1" s="7">
        <v>18.0</v>
      </c>
      <c r="N1" s="8"/>
      <c r="O1" s="8"/>
      <c r="P1" s="8"/>
      <c r="Q1" s="8"/>
      <c r="R1" s="8"/>
    </row>
    <row r="2">
      <c r="A2" s="6"/>
      <c r="B2" s="7" t="s">
        <v>500</v>
      </c>
      <c r="C2" s="7" t="s">
        <v>500</v>
      </c>
      <c r="D2" s="7" t="s">
        <v>500</v>
      </c>
      <c r="E2" s="7" t="s">
        <v>500</v>
      </c>
      <c r="F2" s="7" t="s">
        <v>500</v>
      </c>
      <c r="G2" s="7" t="s">
        <v>25</v>
      </c>
      <c r="H2" s="7" t="s">
        <v>500</v>
      </c>
      <c r="I2" s="7" t="s">
        <v>500</v>
      </c>
      <c r="J2" s="7" t="s">
        <v>500</v>
      </c>
      <c r="K2" s="7" t="s">
        <v>500</v>
      </c>
      <c r="L2" s="7" t="s">
        <v>500</v>
      </c>
      <c r="M2" s="7" t="s">
        <v>500</v>
      </c>
      <c r="N2" s="8"/>
      <c r="O2" s="8"/>
      <c r="P2" s="8"/>
      <c r="Q2" s="8"/>
      <c r="R2" s="8"/>
    </row>
    <row r="3">
      <c r="A3" s="6"/>
      <c r="B3" s="7" t="s">
        <v>26</v>
      </c>
      <c r="C3" s="7" t="s">
        <v>27</v>
      </c>
      <c r="D3" s="7" t="s">
        <v>26</v>
      </c>
      <c r="E3" s="7" t="s">
        <v>26</v>
      </c>
      <c r="F3" s="7" t="s">
        <v>26</v>
      </c>
      <c r="G3" s="7" t="s">
        <v>27</v>
      </c>
      <c r="H3" s="7" t="s">
        <v>27</v>
      </c>
      <c r="I3" s="7" t="s">
        <v>26</v>
      </c>
      <c r="J3" s="7" t="s">
        <v>27</v>
      </c>
      <c r="K3" s="7" t="s">
        <v>27</v>
      </c>
      <c r="L3" s="7" t="s">
        <v>546</v>
      </c>
      <c r="M3" s="7" t="s">
        <v>26</v>
      </c>
      <c r="N3" s="8"/>
      <c r="O3" s="8"/>
      <c r="P3" s="8"/>
      <c r="Q3" s="8"/>
      <c r="R3" s="8"/>
    </row>
    <row r="4">
      <c r="A4" s="6" t="s">
        <v>66</v>
      </c>
      <c r="B4" s="7" t="s">
        <v>547</v>
      </c>
      <c r="C4" s="7" t="s">
        <v>548</v>
      </c>
      <c r="D4" s="7" t="s">
        <v>549</v>
      </c>
      <c r="E4" s="7" t="s">
        <v>550</v>
      </c>
      <c r="F4" s="7" t="s">
        <v>551</v>
      </c>
      <c r="G4" s="7" t="s">
        <v>552</v>
      </c>
      <c r="H4" s="7" t="s">
        <v>553</v>
      </c>
      <c r="I4" s="7" t="s">
        <v>554</v>
      </c>
      <c r="J4" s="7" t="s">
        <v>555</v>
      </c>
      <c r="K4" s="7" t="s">
        <v>556</v>
      </c>
      <c r="L4" s="7" t="s">
        <v>557</v>
      </c>
      <c r="M4" s="7" t="s">
        <v>558</v>
      </c>
      <c r="N4" s="8"/>
      <c r="O4" s="8"/>
      <c r="P4" s="8"/>
      <c r="Q4" s="8"/>
      <c r="R4" s="8"/>
    </row>
    <row r="5">
      <c r="A5" s="6" t="s">
        <v>101</v>
      </c>
      <c r="B5" s="7" t="s">
        <v>103</v>
      </c>
      <c r="C5" s="7" t="s">
        <v>102</v>
      </c>
      <c r="D5" s="7" t="s">
        <v>102</v>
      </c>
      <c r="E5" s="7" t="s">
        <v>102</v>
      </c>
      <c r="F5" s="7" t="s">
        <v>103</v>
      </c>
      <c r="G5" s="8"/>
      <c r="H5" s="7" t="s">
        <v>103</v>
      </c>
      <c r="I5" s="7" t="s">
        <v>103</v>
      </c>
      <c r="J5" s="7" t="s">
        <v>102</v>
      </c>
      <c r="K5" s="7" t="s">
        <v>103</v>
      </c>
      <c r="L5" s="7" t="s">
        <v>103</v>
      </c>
      <c r="M5" s="7" t="s">
        <v>103</v>
      </c>
      <c r="N5" s="8"/>
      <c r="O5" s="8"/>
      <c r="P5" s="8"/>
      <c r="Q5" s="8"/>
      <c r="R5" s="8"/>
    </row>
    <row r="6">
      <c r="A6" s="6" t="s">
        <v>104</v>
      </c>
      <c r="B6" s="7" t="s">
        <v>103</v>
      </c>
      <c r="C6" s="7" t="s">
        <v>103</v>
      </c>
      <c r="D6" s="7" t="s">
        <v>103</v>
      </c>
      <c r="E6" s="7" t="s">
        <v>103</v>
      </c>
      <c r="F6" s="7" t="s">
        <v>103</v>
      </c>
      <c r="G6" s="7" t="s">
        <v>103</v>
      </c>
      <c r="H6" s="7" t="s">
        <v>103</v>
      </c>
      <c r="I6" s="7" t="s">
        <v>103</v>
      </c>
      <c r="J6" s="7" t="s">
        <v>103</v>
      </c>
      <c r="K6" s="7" t="s">
        <v>103</v>
      </c>
      <c r="L6" s="7" t="s">
        <v>103</v>
      </c>
      <c r="M6" s="7" t="s">
        <v>103</v>
      </c>
      <c r="N6" s="8"/>
      <c r="O6" s="8"/>
      <c r="P6" s="8"/>
      <c r="Q6" s="8"/>
      <c r="R6" s="8"/>
    </row>
    <row r="7">
      <c r="A7" s="6" t="s">
        <v>105</v>
      </c>
      <c r="B7" s="7" t="s">
        <v>103</v>
      </c>
      <c r="C7" s="7" t="s">
        <v>103</v>
      </c>
      <c r="D7" s="7" t="s">
        <v>103</v>
      </c>
      <c r="E7" s="7" t="s">
        <v>103</v>
      </c>
      <c r="F7" s="7" t="s">
        <v>103</v>
      </c>
      <c r="G7" s="7" t="s">
        <v>103</v>
      </c>
      <c r="H7" s="7" t="s">
        <v>103</v>
      </c>
      <c r="I7" s="7" t="s">
        <v>103</v>
      </c>
      <c r="J7" s="7" t="s">
        <v>103</v>
      </c>
      <c r="K7" s="7" t="s">
        <v>103</v>
      </c>
      <c r="L7" s="7" t="s">
        <v>103</v>
      </c>
      <c r="M7" s="7" t="s">
        <v>103</v>
      </c>
      <c r="N7" s="8"/>
      <c r="O7" s="8"/>
      <c r="P7" s="8"/>
      <c r="Q7" s="8"/>
      <c r="R7" s="8"/>
    </row>
    <row r="8">
      <c r="A8" s="6" t="s">
        <v>106</v>
      </c>
      <c r="B8" s="7" t="s">
        <v>102</v>
      </c>
      <c r="C8" s="7" t="s">
        <v>102</v>
      </c>
      <c r="D8" s="7" t="s">
        <v>102</v>
      </c>
      <c r="E8" s="7" t="s">
        <v>103</v>
      </c>
      <c r="F8" s="7" t="s">
        <v>102</v>
      </c>
      <c r="G8" s="7" t="s">
        <v>102</v>
      </c>
      <c r="H8" s="7" t="s">
        <v>103</v>
      </c>
      <c r="I8" s="7" t="s">
        <v>103</v>
      </c>
      <c r="J8" s="7" t="s">
        <v>103</v>
      </c>
      <c r="K8" s="7" t="s">
        <v>103</v>
      </c>
      <c r="L8" s="7" t="s">
        <v>103</v>
      </c>
      <c r="M8" s="7" t="s">
        <v>103</v>
      </c>
      <c r="N8" s="8"/>
      <c r="O8" s="8"/>
      <c r="P8" s="8"/>
      <c r="Q8" s="8"/>
      <c r="R8" s="8"/>
    </row>
    <row r="9">
      <c r="A9" s="6" t="s">
        <v>107</v>
      </c>
      <c r="B9" s="7" t="s">
        <v>103</v>
      </c>
      <c r="C9" s="7" t="s">
        <v>103</v>
      </c>
      <c r="D9" s="7" t="s">
        <v>103</v>
      </c>
      <c r="E9" s="7" t="s">
        <v>103</v>
      </c>
      <c r="F9" s="7" t="s">
        <v>103</v>
      </c>
      <c r="G9" s="7" t="s">
        <v>103</v>
      </c>
      <c r="H9" s="7" t="s">
        <v>103</v>
      </c>
      <c r="I9" s="7" t="s">
        <v>103</v>
      </c>
      <c r="J9" s="7" t="s">
        <v>103</v>
      </c>
      <c r="K9" s="7" t="s">
        <v>103</v>
      </c>
      <c r="L9" s="7" t="s">
        <v>103</v>
      </c>
      <c r="M9" s="7" t="s">
        <v>103</v>
      </c>
      <c r="N9" s="8"/>
      <c r="O9" s="8"/>
      <c r="P9" s="8"/>
      <c r="Q9" s="8"/>
      <c r="R9" s="8"/>
    </row>
    <row r="10">
      <c r="A10" s="6" t="s">
        <v>108</v>
      </c>
      <c r="B10" s="7" t="s">
        <v>110</v>
      </c>
      <c r="C10" s="7" t="s">
        <v>110</v>
      </c>
      <c r="D10" s="7" t="s">
        <v>109</v>
      </c>
      <c r="E10" s="7" t="s">
        <v>109</v>
      </c>
      <c r="F10" s="7" t="s">
        <v>110</v>
      </c>
      <c r="G10" s="7" t="s">
        <v>428</v>
      </c>
      <c r="H10" s="7" t="s">
        <v>109</v>
      </c>
      <c r="I10" s="7" t="s">
        <v>109</v>
      </c>
      <c r="J10" s="7" t="s">
        <v>110</v>
      </c>
      <c r="K10" s="7" t="s">
        <v>102</v>
      </c>
      <c r="L10" s="7" t="s">
        <v>111</v>
      </c>
      <c r="M10" s="7" t="s">
        <v>109</v>
      </c>
      <c r="N10" s="8"/>
      <c r="O10" s="8"/>
      <c r="P10" s="8"/>
      <c r="Q10" s="8"/>
      <c r="R10" s="8"/>
    </row>
    <row r="11">
      <c r="A11" s="6" t="s">
        <v>112</v>
      </c>
      <c r="B11" s="7" t="s">
        <v>103</v>
      </c>
      <c r="C11" s="7" t="s">
        <v>103</v>
      </c>
      <c r="D11" s="7" t="s">
        <v>103</v>
      </c>
      <c r="E11" s="7" t="s">
        <v>103</v>
      </c>
      <c r="F11" s="7" t="s">
        <v>103</v>
      </c>
      <c r="G11" s="7" t="s">
        <v>103</v>
      </c>
      <c r="H11" s="7" t="s">
        <v>103</v>
      </c>
      <c r="I11" s="7" t="s">
        <v>103</v>
      </c>
      <c r="J11" s="7" t="s">
        <v>103</v>
      </c>
      <c r="K11" s="7" t="s">
        <v>103</v>
      </c>
      <c r="L11" s="7" t="s">
        <v>103</v>
      </c>
      <c r="M11" s="7" t="s">
        <v>103</v>
      </c>
      <c r="N11" s="8"/>
      <c r="O11" s="8"/>
      <c r="P11" s="8"/>
      <c r="Q11" s="8"/>
      <c r="R11" s="8"/>
    </row>
    <row r="12">
      <c r="A12" s="6" t="s">
        <v>113</v>
      </c>
      <c r="B12" s="7" t="s">
        <v>103</v>
      </c>
      <c r="C12" s="7" t="s">
        <v>103</v>
      </c>
      <c r="D12" s="7" t="s">
        <v>103</v>
      </c>
      <c r="E12" s="7" t="s">
        <v>103</v>
      </c>
      <c r="F12" s="7" t="s">
        <v>103</v>
      </c>
      <c r="G12" s="7" t="s">
        <v>103</v>
      </c>
      <c r="H12" s="7" t="s">
        <v>103</v>
      </c>
      <c r="I12" s="7" t="s">
        <v>103</v>
      </c>
      <c r="J12" s="7" t="s">
        <v>103</v>
      </c>
      <c r="K12" s="7" t="s">
        <v>103</v>
      </c>
      <c r="L12" s="7" t="s">
        <v>103</v>
      </c>
      <c r="M12" s="7" t="s">
        <v>103</v>
      </c>
      <c r="N12" s="8"/>
      <c r="O12" s="8"/>
      <c r="P12" s="8"/>
      <c r="Q12" s="8"/>
      <c r="R12" s="8"/>
    </row>
    <row r="13">
      <c r="A13" s="6" t="s">
        <v>114</v>
      </c>
      <c r="B13" s="7" t="s">
        <v>103</v>
      </c>
      <c r="C13" s="7"/>
      <c r="D13" s="7" t="s">
        <v>102</v>
      </c>
      <c r="E13" s="7" t="s">
        <v>103</v>
      </c>
      <c r="F13" s="7" t="s">
        <v>103</v>
      </c>
      <c r="G13" s="7" t="s">
        <v>103</v>
      </c>
      <c r="H13" s="7" t="s">
        <v>103</v>
      </c>
      <c r="I13" s="7" t="s">
        <v>103</v>
      </c>
      <c r="J13" s="7" t="s">
        <v>103</v>
      </c>
      <c r="K13" s="7" t="s">
        <v>103</v>
      </c>
      <c r="L13" s="7" t="s">
        <v>103</v>
      </c>
      <c r="M13" s="7" t="s">
        <v>103</v>
      </c>
      <c r="N13" s="8"/>
      <c r="O13" s="8"/>
      <c r="P13" s="8"/>
      <c r="Q13" s="8"/>
      <c r="R13" s="8"/>
    </row>
    <row r="14">
      <c r="A14" s="6" t="s">
        <v>115</v>
      </c>
      <c r="B14" s="7" t="s">
        <v>102</v>
      </c>
      <c r="C14" s="7" t="s">
        <v>102</v>
      </c>
      <c r="D14" s="7" t="s">
        <v>102</v>
      </c>
      <c r="E14" s="7" t="s">
        <v>103</v>
      </c>
      <c r="F14" s="7" t="s">
        <v>103</v>
      </c>
      <c r="G14" s="7" t="s">
        <v>103</v>
      </c>
      <c r="H14" s="7" t="s">
        <v>102</v>
      </c>
      <c r="I14" s="7" t="s">
        <v>102</v>
      </c>
      <c r="J14" s="7" t="s">
        <v>102</v>
      </c>
      <c r="K14" s="7" t="s">
        <v>102</v>
      </c>
      <c r="L14" s="7" t="s">
        <v>103</v>
      </c>
      <c r="M14" s="7" t="s">
        <v>102</v>
      </c>
      <c r="N14" s="8"/>
      <c r="O14" s="8"/>
      <c r="P14" s="8"/>
      <c r="Q14" s="8"/>
      <c r="R14" s="8"/>
    </row>
    <row r="15">
      <c r="A15" s="6" t="s">
        <v>116</v>
      </c>
      <c r="B15" s="7" t="s">
        <v>102</v>
      </c>
      <c r="C15" s="7" t="s">
        <v>102</v>
      </c>
      <c r="D15" s="7" t="s">
        <v>102</v>
      </c>
      <c r="E15" s="7" t="s">
        <v>102</v>
      </c>
      <c r="F15" s="7" t="s">
        <v>102</v>
      </c>
      <c r="G15" s="7" t="s">
        <v>102</v>
      </c>
      <c r="H15" s="7" t="s">
        <v>102</v>
      </c>
      <c r="I15" s="7" t="s">
        <v>102</v>
      </c>
      <c r="J15" s="7" t="s">
        <v>102</v>
      </c>
      <c r="K15" s="7" t="s">
        <v>102</v>
      </c>
      <c r="L15" s="7" t="s">
        <v>102</v>
      </c>
      <c r="M15" s="7" t="s">
        <v>103</v>
      </c>
      <c r="N15" s="8"/>
      <c r="O15" s="8"/>
      <c r="P15" s="8"/>
      <c r="Q15" s="8"/>
      <c r="R15" s="8"/>
    </row>
    <row r="16">
      <c r="A16" s="6" t="s">
        <v>117</v>
      </c>
      <c r="B16" s="7" t="s">
        <v>103</v>
      </c>
      <c r="C16" s="7" t="s">
        <v>103</v>
      </c>
      <c r="D16" s="7" t="s">
        <v>103</v>
      </c>
      <c r="E16" s="7" t="s">
        <v>103</v>
      </c>
      <c r="F16" s="7" t="s">
        <v>103</v>
      </c>
      <c r="G16" s="7" t="s">
        <v>103</v>
      </c>
      <c r="H16" s="7" t="s">
        <v>103</v>
      </c>
      <c r="I16" s="7" t="s">
        <v>103</v>
      </c>
      <c r="J16" s="7" t="s">
        <v>103</v>
      </c>
      <c r="K16" s="7" t="s">
        <v>103</v>
      </c>
      <c r="L16" s="7" t="s">
        <v>103</v>
      </c>
      <c r="M16" s="7" t="s">
        <v>103</v>
      </c>
      <c r="N16" s="8"/>
      <c r="O16" s="8"/>
      <c r="P16" s="8"/>
      <c r="Q16" s="8"/>
      <c r="R16" s="8"/>
    </row>
    <row r="17">
      <c r="A17" s="6" t="s">
        <v>118</v>
      </c>
      <c r="B17" s="7" t="s">
        <v>103</v>
      </c>
      <c r="C17" s="7" t="s">
        <v>103</v>
      </c>
      <c r="D17" s="7" t="s">
        <v>103</v>
      </c>
      <c r="E17" s="7" t="s">
        <v>103</v>
      </c>
      <c r="F17" s="7" t="s">
        <v>103</v>
      </c>
      <c r="G17" s="7" t="s">
        <v>103</v>
      </c>
      <c r="H17" s="7" t="s">
        <v>103</v>
      </c>
      <c r="I17" s="7" t="s">
        <v>103</v>
      </c>
      <c r="J17" s="49" t="s">
        <v>103</v>
      </c>
      <c r="K17" s="49" t="s">
        <v>103</v>
      </c>
      <c r="L17" s="49" t="s">
        <v>103</v>
      </c>
      <c r="M17" s="7" t="s">
        <v>103</v>
      </c>
      <c r="N17" s="8"/>
      <c r="O17" s="8"/>
      <c r="P17" s="8"/>
      <c r="Q17" s="8"/>
      <c r="R17" s="8"/>
    </row>
    <row r="18">
      <c r="A18" s="6" t="s">
        <v>119</v>
      </c>
      <c r="B18" s="7" t="s">
        <v>103</v>
      </c>
      <c r="C18" s="7" t="s">
        <v>103</v>
      </c>
      <c r="D18" s="7" t="s">
        <v>103</v>
      </c>
      <c r="E18" s="7" t="s">
        <v>103</v>
      </c>
      <c r="F18" s="7" t="s">
        <v>103</v>
      </c>
      <c r="G18" s="7" t="s">
        <v>103</v>
      </c>
      <c r="H18" s="7" t="s">
        <v>103</v>
      </c>
      <c r="I18" s="7" t="s">
        <v>103</v>
      </c>
      <c r="J18" s="49" t="s">
        <v>103</v>
      </c>
      <c r="K18" s="49" t="s">
        <v>103</v>
      </c>
      <c r="L18" s="49" t="s">
        <v>102</v>
      </c>
      <c r="M18" s="7" t="s">
        <v>103</v>
      </c>
      <c r="N18" s="8"/>
      <c r="O18" s="8"/>
      <c r="P18" s="8"/>
      <c r="Q18" s="8"/>
      <c r="R18" s="8"/>
    </row>
    <row r="19">
      <c r="A19" s="6" t="s">
        <v>120</v>
      </c>
      <c r="B19" s="7" t="s">
        <v>102</v>
      </c>
      <c r="C19" s="7" t="s">
        <v>102</v>
      </c>
      <c r="D19" s="7" t="s">
        <v>102</v>
      </c>
      <c r="E19" s="7" t="s">
        <v>102</v>
      </c>
      <c r="F19" s="7" t="s">
        <v>102</v>
      </c>
      <c r="G19" s="7" t="s">
        <v>111</v>
      </c>
      <c r="H19" s="7" t="s">
        <v>102</v>
      </c>
      <c r="I19" s="7" t="s">
        <v>102</v>
      </c>
      <c r="J19" s="49" t="s">
        <v>102</v>
      </c>
      <c r="K19" s="49" t="s">
        <v>102</v>
      </c>
      <c r="L19" s="49" t="s">
        <v>102</v>
      </c>
      <c r="M19" s="7" t="s">
        <v>102</v>
      </c>
      <c r="N19" s="8"/>
      <c r="O19" s="8"/>
      <c r="P19" s="8"/>
      <c r="Q19" s="8"/>
      <c r="R19" s="8"/>
    </row>
    <row r="20">
      <c r="A20" s="6" t="s">
        <v>121</v>
      </c>
      <c r="B20" s="7" t="s">
        <v>102</v>
      </c>
      <c r="C20" s="7" t="s">
        <v>102</v>
      </c>
      <c r="D20" s="7" t="s">
        <v>102</v>
      </c>
      <c r="E20" s="7" t="s">
        <v>102</v>
      </c>
      <c r="F20" s="7" t="s">
        <v>102</v>
      </c>
      <c r="G20" s="7" t="s">
        <v>102</v>
      </c>
      <c r="H20" s="7" t="s">
        <v>102</v>
      </c>
      <c r="I20" s="7" t="s">
        <v>102</v>
      </c>
      <c r="J20" s="49" t="s">
        <v>102</v>
      </c>
      <c r="K20" s="49" t="s">
        <v>102</v>
      </c>
      <c r="L20" s="49" t="s">
        <v>102</v>
      </c>
      <c r="M20" s="7" t="s">
        <v>102</v>
      </c>
      <c r="N20" s="8"/>
      <c r="O20" s="8"/>
      <c r="P20" s="8"/>
      <c r="Q20" s="8"/>
      <c r="R20" s="8"/>
    </row>
    <row r="21">
      <c r="A21" s="6" t="s">
        <v>122</v>
      </c>
      <c r="B21" s="7" t="s">
        <v>111</v>
      </c>
      <c r="C21" s="7" t="s">
        <v>111</v>
      </c>
      <c r="D21" s="7" t="s">
        <v>111</v>
      </c>
      <c r="E21" s="7" t="s">
        <v>111</v>
      </c>
      <c r="F21" s="7" t="s">
        <v>111</v>
      </c>
      <c r="G21" s="7" t="s">
        <v>111</v>
      </c>
      <c r="H21" s="7" t="s">
        <v>111</v>
      </c>
      <c r="I21" s="7" t="s">
        <v>111</v>
      </c>
      <c r="J21" s="49" t="s">
        <v>111</v>
      </c>
      <c r="K21" s="49" t="s">
        <v>111</v>
      </c>
      <c r="L21" s="49" t="s">
        <v>111</v>
      </c>
      <c r="M21" s="7" t="s">
        <v>111</v>
      </c>
      <c r="N21" s="8"/>
      <c r="O21" s="8"/>
      <c r="P21" s="8"/>
      <c r="Q21" s="8"/>
      <c r="R21" s="8"/>
    </row>
    <row r="22">
      <c r="A22" s="6" t="s">
        <v>123</v>
      </c>
      <c r="B22" s="7" t="s">
        <v>109</v>
      </c>
      <c r="C22" s="7" t="s">
        <v>103</v>
      </c>
      <c r="D22" s="7" t="s">
        <v>103</v>
      </c>
      <c r="E22" s="7" t="s">
        <v>103</v>
      </c>
      <c r="F22" s="7" t="s">
        <v>103</v>
      </c>
      <c r="G22" s="7" t="s">
        <v>109</v>
      </c>
      <c r="H22" s="7" t="s">
        <v>103</v>
      </c>
      <c r="I22" s="7" t="s">
        <v>103</v>
      </c>
      <c r="J22" s="49" t="s">
        <v>103</v>
      </c>
      <c r="K22" s="49" t="s">
        <v>103</v>
      </c>
      <c r="L22" s="49" t="s">
        <v>103</v>
      </c>
      <c r="M22" s="7" t="s">
        <v>103</v>
      </c>
      <c r="N22" s="8"/>
      <c r="O22" s="8"/>
      <c r="P22" s="8"/>
      <c r="Q22" s="8"/>
      <c r="R22" s="8"/>
    </row>
    <row r="23">
      <c r="A23" s="6" t="s">
        <v>124</v>
      </c>
      <c r="B23" s="7" t="s">
        <v>102</v>
      </c>
      <c r="C23" s="7" t="s">
        <v>102</v>
      </c>
      <c r="D23" s="7" t="s">
        <v>111</v>
      </c>
      <c r="E23" s="7" t="s">
        <v>102</v>
      </c>
      <c r="F23" s="7" t="s">
        <v>102</v>
      </c>
      <c r="G23" s="7" t="s">
        <v>109</v>
      </c>
      <c r="H23" s="7" t="s">
        <v>102</v>
      </c>
      <c r="I23" s="7" t="s">
        <v>102</v>
      </c>
      <c r="J23" s="49" t="s">
        <v>102</v>
      </c>
      <c r="K23" s="49" t="s">
        <v>102</v>
      </c>
      <c r="L23" s="49" t="s">
        <v>102</v>
      </c>
      <c r="M23" s="7" t="s">
        <v>103</v>
      </c>
      <c r="N23" s="8"/>
      <c r="O23" s="8"/>
      <c r="P23" s="8"/>
      <c r="Q23" s="8"/>
      <c r="R23" s="8"/>
    </row>
    <row r="24">
      <c r="A24" s="6" t="s">
        <v>125</v>
      </c>
      <c r="B24" s="7" t="s">
        <v>103</v>
      </c>
      <c r="C24" s="7" t="s">
        <v>103</v>
      </c>
      <c r="D24" s="7" t="s">
        <v>103</v>
      </c>
      <c r="E24" s="7" t="s">
        <v>103</v>
      </c>
      <c r="F24" s="7" t="s">
        <v>103</v>
      </c>
      <c r="G24" s="7" t="s">
        <v>109</v>
      </c>
      <c r="H24" s="7" t="s">
        <v>103</v>
      </c>
      <c r="I24" s="7" t="s">
        <v>103</v>
      </c>
      <c r="J24" s="49" t="s">
        <v>103</v>
      </c>
      <c r="K24" s="49" t="s">
        <v>103</v>
      </c>
      <c r="L24" s="49" t="s">
        <v>103</v>
      </c>
      <c r="M24" s="7" t="s">
        <v>103</v>
      </c>
      <c r="N24" s="8"/>
      <c r="O24" s="8"/>
      <c r="P24" s="8"/>
      <c r="Q24" s="8"/>
      <c r="R24" s="8"/>
    </row>
    <row r="25">
      <c r="A25" s="6" t="s">
        <v>126</v>
      </c>
      <c r="B25" s="7" t="s">
        <v>110</v>
      </c>
      <c r="C25" s="7" t="s">
        <v>103</v>
      </c>
      <c r="D25" s="7" t="s">
        <v>111</v>
      </c>
      <c r="E25" s="7" t="s">
        <v>111</v>
      </c>
      <c r="F25" s="7"/>
      <c r="G25" s="7" t="s">
        <v>111</v>
      </c>
      <c r="H25" s="7" t="s">
        <v>103</v>
      </c>
      <c r="I25" s="7" t="s">
        <v>103</v>
      </c>
      <c r="J25" s="49" t="s">
        <v>103</v>
      </c>
      <c r="K25" s="49" t="s">
        <v>103</v>
      </c>
      <c r="L25" s="49" t="s">
        <v>103</v>
      </c>
      <c r="M25" s="7" t="s">
        <v>103</v>
      </c>
      <c r="N25" s="8"/>
      <c r="O25" s="8"/>
      <c r="P25" s="8"/>
      <c r="Q25" s="8"/>
      <c r="R25" s="8"/>
    </row>
    <row r="26">
      <c r="A26" s="6" t="s">
        <v>127</v>
      </c>
      <c r="B26" s="7" t="s">
        <v>103</v>
      </c>
      <c r="C26" s="7" t="s">
        <v>103</v>
      </c>
      <c r="D26" s="7" t="s">
        <v>103</v>
      </c>
      <c r="E26" s="7" t="s">
        <v>103</v>
      </c>
      <c r="F26" s="7" t="s">
        <v>103</v>
      </c>
      <c r="G26" s="7" t="s">
        <v>103</v>
      </c>
      <c r="H26" s="7" t="s">
        <v>103</v>
      </c>
      <c r="I26" s="7" t="s">
        <v>103</v>
      </c>
      <c r="J26" s="49" t="s">
        <v>103</v>
      </c>
      <c r="K26" s="49" t="s">
        <v>103</v>
      </c>
      <c r="L26" s="49" t="s">
        <v>103</v>
      </c>
      <c r="M26" s="7" t="s">
        <v>103</v>
      </c>
      <c r="N26" s="8"/>
      <c r="O26" s="8"/>
      <c r="P26" s="8"/>
      <c r="Q26" s="8"/>
      <c r="R26" s="8"/>
    </row>
    <row r="27">
      <c r="A27" s="6" t="s">
        <v>128</v>
      </c>
      <c r="B27" s="7" t="s">
        <v>102</v>
      </c>
      <c r="C27" s="7" t="s">
        <v>103</v>
      </c>
      <c r="D27" s="7" t="s">
        <v>102</v>
      </c>
      <c r="E27" s="7" t="s">
        <v>103</v>
      </c>
      <c r="F27" s="7" t="s">
        <v>102</v>
      </c>
      <c r="G27" s="7" t="s">
        <v>102</v>
      </c>
      <c r="H27" s="7" t="s">
        <v>102</v>
      </c>
      <c r="I27" s="7" t="s">
        <v>102</v>
      </c>
      <c r="J27" s="49" t="s">
        <v>102</v>
      </c>
      <c r="K27" s="49" t="s">
        <v>102</v>
      </c>
      <c r="L27" s="49" t="s">
        <v>102</v>
      </c>
      <c r="M27" s="7" t="s">
        <v>102</v>
      </c>
      <c r="N27" s="8"/>
      <c r="O27" s="8"/>
      <c r="P27" s="8"/>
      <c r="Q27" s="8"/>
      <c r="R27" s="8"/>
    </row>
    <row r="28">
      <c r="A28" s="6" t="s">
        <v>129</v>
      </c>
      <c r="B28" s="7" t="s">
        <v>103</v>
      </c>
      <c r="C28" s="7" t="s">
        <v>103</v>
      </c>
      <c r="D28" s="7" t="s">
        <v>103</v>
      </c>
      <c r="E28" s="7" t="s">
        <v>103</v>
      </c>
      <c r="F28" s="7" t="s">
        <v>103</v>
      </c>
      <c r="G28" s="7" t="s">
        <v>111</v>
      </c>
      <c r="H28" s="7" t="s">
        <v>103</v>
      </c>
      <c r="I28" s="7" t="s">
        <v>103</v>
      </c>
      <c r="J28" s="49" t="s">
        <v>103</v>
      </c>
      <c r="K28" s="49" t="s">
        <v>103</v>
      </c>
      <c r="L28" s="49" t="s">
        <v>103</v>
      </c>
      <c r="M28" s="7" t="s">
        <v>103</v>
      </c>
      <c r="N28" s="8"/>
      <c r="O28" s="8"/>
      <c r="P28" s="8"/>
      <c r="Q28" s="8"/>
      <c r="R28" s="8"/>
    </row>
    <row r="29">
      <c r="A29" s="6" t="s">
        <v>130</v>
      </c>
      <c r="B29" s="7" t="s">
        <v>103</v>
      </c>
      <c r="C29" s="7" t="s">
        <v>103</v>
      </c>
      <c r="D29" s="7" t="s">
        <v>103</v>
      </c>
      <c r="E29" s="7" t="s">
        <v>111</v>
      </c>
      <c r="F29" s="7" t="s">
        <v>103</v>
      </c>
      <c r="G29" s="7" t="s">
        <v>103</v>
      </c>
      <c r="H29" s="7" t="s">
        <v>102</v>
      </c>
      <c r="I29" s="7" t="s">
        <v>103</v>
      </c>
      <c r="J29" s="49" t="s">
        <v>103</v>
      </c>
      <c r="K29" s="49" t="s">
        <v>103</v>
      </c>
      <c r="L29" s="49" t="s">
        <v>103</v>
      </c>
      <c r="M29" s="7" t="s">
        <v>103</v>
      </c>
      <c r="N29" s="8"/>
      <c r="O29" s="8"/>
      <c r="P29" s="8"/>
      <c r="Q29" s="8"/>
      <c r="R29" s="8"/>
    </row>
    <row r="30">
      <c r="A30" s="6" t="s">
        <v>131</v>
      </c>
      <c r="B30" s="7" t="s">
        <v>103</v>
      </c>
      <c r="C30" s="7" t="s">
        <v>103</v>
      </c>
      <c r="D30" s="7" t="s">
        <v>103</v>
      </c>
      <c r="E30" s="7" t="s">
        <v>103</v>
      </c>
      <c r="F30" s="7"/>
      <c r="G30" s="7" t="s">
        <v>103</v>
      </c>
      <c r="H30" s="7" t="s">
        <v>103</v>
      </c>
      <c r="I30" s="7" t="s">
        <v>103</v>
      </c>
      <c r="J30" s="49" t="s">
        <v>103</v>
      </c>
      <c r="K30" s="49" t="s">
        <v>103</v>
      </c>
      <c r="L30" s="49" t="s">
        <v>103</v>
      </c>
      <c r="M30" s="7" t="s">
        <v>103</v>
      </c>
      <c r="N30" s="8"/>
      <c r="O30" s="8"/>
      <c r="P30" s="8"/>
      <c r="Q30" s="8"/>
      <c r="R30" s="8"/>
    </row>
    <row r="31">
      <c r="A31" s="6" t="s">
        <v>132</v>
      </c>
      <c r="B31" s="7" t="s">
        <v>103</v>
      </c>
      <c r="C31" s="7" t="s">
        <v>102</v>
      </c>
      <c r="D31" s="7" t="s">
        <v>102</v>
      </c>
      <c r="E31" s="7" t="s">
        <v>103</v>
      </c>
      <c r="F31" s="7"/>
      <c r="G31" s="7" t="s">
        <v>102</v>
      </c>
      <c r="H31" s="7" t="s">
        <v>102</v>
      </c>
      <c r="I31" s="7" t="s">
        <v>102</v>
      </c>
      <c r="J31" s="49" t="s">
        <v>103</v>
      </c>
      <c r="K31" s="49" t="s">
        <v>102</v>
      </c>
      <c r="L31" s="49" t="s">
        <v>102</v>
      </c>
      <c r="M31" s="7" t="s">
        <v>102</v>
      </c>
      <c r="N31" s="8"/>
      <c r="O31" s="8"/>
      <c r="P31" s="8"/>
      <c r="Q31" s="8"/>
      <c r="R31" s="8"/>
    </row>
    <row r="32">
      <c r="A32" s="6" t="s">
        <v>133</v>
      </c>
      <c r="B32" s="7" t="s">
        <v>102</v>
      </c>
      <c r="C32" s="7" t="s">
        <v>103</v>
      </c>
      <c r="D32" s="7" t="s">
        <v>102</v>
      </c>
      <c r="E32" s="7" t="s">
        <v>103</v>
      </c>
      <c r="F32" s="7" t="s">
        <v>103</v>
      </c>
      <c r="G32" s="7" t="s">
        <v>103</v>
      </c>
      <c r="H32" s="7" t="s">
        <v>103</v>
      </c>
      <c r="I32" s="7" t="s">
        <v>103</v>
      </c>
      <c r="J32" s="49" t="s">
        <v>103</v>
      </c>
      <c r="K32" s="49" t="s">
        <v>103</v>
      </c>
      <c r="L32" s="49" t="s">
        <v>102</v>
      </c>
      <c r="M32" s="7" t="s">
        <v>103</v>
      </c>
      <c r="N32" s="8"/>
      <c r="O32" s="8"/>
      <c r="P32" s="8"/>
      <c r="Q32" s="8"/>
      <c r="R32" s="8"/>
    </row>
    <row r="33">
      <c r="A33" s="6" t="s">
        <v>134</v>
      </c>
      <c r="B33" s="7" t="s">
        <v>103</v>
      </c>
      <c r="C33" s="7" t="s">
        <v>103</v>
      </c>
      <c r="D33" s="7" t="s">
        <v>103</v>
      </c>
      <c r="E33" s="7" t="s">
        <v>103</v>
      </c>
      <c r="F33" s="7" t="s">
        <v>111</v>
      </c>
      <c r="G33" s="7" t="s">
        <v>111</v>
      </c>
      <c r="H33" s="7" t="s">
        <v>103</v>
      </c>
      <c r="I33" s="7" t="s">
        <v>103</v>
      </c>
      <c r="J33" s="49" t="s">
        <v>103</v>
      </c>
      <c r="K33" s="49" t="s">
        <v>103</v>
      </c>
      <c r="L33" s="49" t="s">
        <v>102</v>
      </c>
      <c r="M33" s="7" t="s">
        <v>103</v>
      </c>
      <c r="N33" s="8"/>
      <c r="O33" s="8"/>
      <c r="P33" s="8"/>
      <c r="Q33" s="8"/>
      <c r="R33" s="8"/>
    </row>
    <row r="34">
      <c r="A34" s="6" t="s">
        <v>135</v>
      </c>
      <c r="B34" s="7" t="s">
        <v>103</v>
      </c>
      <c r="C34" s="7" t="s">
        <v>103</v>
      </c>
      <c r="D34" s="7" t="s">
        <v>103</v>
      </c>
      <c r="E34" s="7" t="s">
        <v>111</v>
      </c>
      <c r="F34" s="7" t="s">
        <v>103</v>
      </c>
      <c r="G34" s="7" t="s">
        <v>103</v>
      </c>
      <c r="H34" s="7" t="s">
        <v>103</v>
      </c>
      <c r="I34" s="7" t="s">
        <v>103</v>
      </c>
      <c r="J34" s="49" t="s">
        <v>102</v>
      </c>
      <c r="K34" s="49" t="s">
        <v>103</v>
      </c>
      <c r="L34" s="49" t="s">
        <v>103</v>
      </c>
      <c r="M34" s="7" t="s">
        <v>103</v>
      </c>
      <c r="N34" s="8"/>
      <c r="O34" s="8"/>
      <c r="P34" s="8"/>
      <c r="Q34" s="8"/>
      <c r="R34" s="8"/>
    </row>
    <row r="35">
      <c r="A35" s="6" t="s">
        <v>136</v>
      </c>
      <c r="B35" s="7" t="s">
        <v>103</v>
      </c>
      <c r="C35" s="7" t="s">
        <v>103</v>
      </c>
      <c r="D35" s="7" t="s">
        <v>102</v>
      </c>
      <c r="E35" s="7" t="s">
        <v>103</v>
      </c>
      <c r="F35" s="7" t="s">
        <v>103</v>
      </c>
      <c r="G35" s="7" t="s">
        <v>103</v>
      </c>
      <c r="H35" s="7" t="s">
        <v>103</v>
      </c>
      <c r="I35" s="7" t="s">
        <v>103</v>
      </c>
      <c r="J35" s="49" t="s">
        <v>103</v>
      </c>
      <c r="K35" s="49" t="s">
        <v>103</v>
      </c>
      <c r="L35" s="49" t="s">
        <v>103</v>
      </c>
      <c r="M35" s="7" t="s">
        <v>103</v>
      </c>
      <c r="N35" s="8"/>
      <c r="O35" s="8"/>
      <c r="P35" s="8"/>
      <c r="Q35" s="8"/>
      <c r="R35" s="8"/>
    </row>
    <row r="36">
      <c r="A36" s="6" t="s">
        <v>137</v>
      </c>
      <c r="B36" s="7" t="s">
        <v>111</v>
      </c>
      <c r="C36" s="7" t="s">
        <v>102</v>
      </c>
      <c r="D36" s="7" t="s">
        <v>102</v>
      </c>
      <c r="E36" s="7" t="s">
        <v>109</v>
      </c>
      <c r="F36" s="7" t="s">
        <v>102</v>
      </c>
      <c r="G36" s="7" t="s">
        <v>109</v>
      </c>
      <c r="H36" s="7" t="s">
        <v>111</v>
      </c>
      <c r="I36" s="7" t="s">
        <v>102</v>
      </c>
      <c r="J36" s="49" t="s">
        <v>102</v>
      </c>
      <c r="K36" s="49" t="s">
        <v>111</v>
      </c>
      <c r="L36" s="49" t="s">
        <v>102</v>
      </c>
      <c r="M36" s="7" t="s">
        <v>102</v>
      </c>
      <c r="N36" s="8"/>
      <c r="O36" s="8"/>
      <c r="P36" s="8"/>
      <c r="Q36" s="8"/>
      <c r="R36" s="8"/>
    </row>
    <row r="37">
      <c r="A37" s="6" t="s">
        <v>138</v>
      </c>
      <c r="B37" s="7" t="s">
        <v>103</v>
      </c>
      <c r="C37" s="7" t="s">
        <v>103</v>
      </c>
      <c r="D37" s="7" t="s">
        <v>103</v>
      </c>
      <c r="E37" s="7" t="s">
        <v>103</v>
      </c>
      <c r="F37" s="7" t="s">
        <v>103</v>
      </c>
      <c r="G37" s="7" t="s">
        <v>103</v>
      </c>
      <c r="H37" s="7" t="s">
        <v>103</v>
      </c>
      <c r="I37" s="7" t="s">
        <v>103</v>
      </c>
      <c r="J37" s="49" t="s">
        <v>103</v>
      </c>
      <c r="K37" s="49" t="s">
        <v>103</v>
      </c>
      <c r="L37" s="49" t="s">
        <v>103</v>
      </c>
      <c r="M37" s="7" t="s">
        <v>103</v>
      </c>
      <c r="N37" s="8"/>
      <c r="O37" s="8"/>
      <c r="P37" s="8"/>
      <c r="Q37" s="8"/>
      <c r="R37" s="8"/>
    </row>
    <row r="38">
      <c r="A38" s="6" t="s">
        <v>139</v>
      </c>
      <c r="B38" s="7" t="s">
        <v>103</v>
      </c>
      <c r="C38" s="7" t="s">
        <v>111</v>
      </c>
      <c r="D38" s="7" t="s">
        <v>111</v>
      </c>
      <c r="E38" s="7" t="s">
        <v>109</v>
      </c>
      <c r="F38" s="7" t="s">
        <v>103</v>
      </c>
      <c r="G38" s="7" t="s">
        <v>109</v>
      </c>
      <c r="H38" s="7" t="s">
        <v>103</v>
      </c>
      <c r="I38" s="7" t="s">
        <v>111</v>
      </c>
      <c r="J38" s="49" t="s">
        <v>103</v>
      </c>
      <c r="K38" s="49" t="s">
        <v>109</v>
      </c>
      <c r="L38" s="49" t="s">
        <v>111</v>
      </c>
      <c r="M38" s="7" t="s">
        <v>103</v>
      </c>
      <c r="N38" s="8"/>
      <c r="O38" s="8"/>
      <c r="P38" s="8"/>
      <c r="Q38" s="8"/>
      <c r="R38" s="8"/>
    </row>
    <row r="39">
      <c r="A39" s="6" t="s">
        <v>140</v>
      </c>
      <c r="B39" s="7" t="s">
        <v>103</v>
      </c>
      <c r="C39" s="7" t="s">
        <v>103</v>
      </c>
      <c r="D39" s="7" t="s">
        <v>103</v>
      </c>
      <c r="E39" s="7" t="s">
        <v>103</v>
      </c>
      <c r="F39" s="7" t="s">
        <v>103</v>
      </c>
      <c r="G39" s="7" t="s">
        <v>103</v>
      </c>
      <c r="H39" s="7" t="s">
        <v>103</v>
      </c>
      <c r="I39" s="7" t="s">
        <v>103</v>
      </c>
      <c r="J39" s="7" t="s">
        <v>103</v>
      </c>
      <c r="K39" s="7" t="s">
        <v>103</v>
      </c>
      <c r="L39" s="7" t="s">
        <v>103</v>
      </c>
      <c r="M39" s="7" t="s">
        <v>103</v>
      </c>
      <c r="N39" s="8"/>
      <c r="O39" s="8"/>
      <c r="P39" s="8"/>
      <c r="Q39" s="8"/>
      <c r="R39" s="8"/>
    </row>
    <row r="40">
      <c r="A40" s="6" t="s">
        <v>141</v>
      </c>
      <c r="B40" s="7" t="s">
        <v>103</v>
      </c>
      <c r="C40" s="7" t="s">
        <v>103</v>
      </c>
      <c r="D40" s="7" t="s">
        <v>111</v>
      </c>
      <c r="E40" s="7" t="s">
        <v>111</v>
      </c>
      <c r="F40" s="7" t="s">
        <v>102</v>
      </c>
      <c r="G40" s="7" t="s">
        <v>111</v>
      </c>
      <c r="H40" s="7" t="s">
        <v>102</v>
      </c>
      <c r="I40" s="7" t="s">
        <v>103</v>
      </c>
      <c r="J40" s="7" t="s">
        <v>103</v>
      </c>
      <c r="K40" s="7" t="s">
        <v>111</v>
      </c>
      <c r="L40" s="7" t="s">
        <v>102</v>
      </c>
      <c r="M40" s="7" t="s">
        <v>103</v>
      </c>
      <c r="N40" s="8"/>
      <c r="O40" s="8"/>
      <c r="P40" s="8"/>
      <c r="Q40" s="8"/>
      <c r="R40" s="8"/>
    </row>
    <row r="41">
      <c r="A41" s="6" t="s">
        <v>142</v>
      </c>
      <c r="B41" s="7" t="s">
        <v>111</v>
      </c>
      <c r="C41" s="7" t="s">
        <v>103</v>
      </c>
      <c r="D41" s="7" t="s">
        <v>103</v>
      </c>
      <c r="E41" s="7" t="s">
        <v>111</v>
      </c>
      <c r="F41" s="7" t="s">
        <v>103</v>
      </c>
      <c r="G41" s="7" t="s">
        <v>103</v>
      </c>
      <c r="H41" s="7" t="s">
        <v>103</v>
      </c>
      <c r="I41" s="7" t="s">
        <v>103</v>
      </c>
      <c r="J41" s="7" t="s">
        <v>103</v>
      </c>
      <c r="K41" s="7" t="s">
        <v>103</v>
      </c>
      <c r="L41" s="7" t="s">
        <v>103</v>
      </c>
      <c r="M41" s="7" t="s">
        <v>103</v>
      </c>
      <c r="N41" s="8"/>
      <c r="O41" s="8"/>
      <c r="P41" s="8"/>
      <c r="Q41" s="8"/>
      <c r="R41" s="8"/>
    </row>
    <row r="42">
      <c r="A42" s="6" t="s">
        <v>143</v>
      </c>
      <c r="B42" s="7" t="s">
        <v>103</v>
      </c>
      <c r="C42" s="7" t="s">
        <v>103</v>
      </c>
      <c r="D42" s="7" t="s">
        <v>102</v>
      </c>
      <c r="E42" s="7" t="s">
        <v>111</v>
      </c>
      <c r="F42" s="7" t="s">
        <v>103</v>
      </c>
      <c r="G42" s="8"/>
      <c r="H42" s="7" t="s">
        <v>102</v>
      </c>
      <c r="I42" s="7" t="s">
        <v>103</v>
      </c>
      <c r="J42" s="7" t="s">
        <v>103</v>
      </c>
      <c r="K42" s="7" t="s">
        <v>103</v>
      </c>
      <c r="L42" s="7" t="s">
        <v>103</v>
      </c>
      <c r="M42" s="7" t="s">
        <v>102</v>
      </c>
      <c r="N42" s="8"/>
      <c r="O42" s="8"/>
      <c r="P42" s="8"/>
      <c r="Q42" s="8"/>
      <c r="R42" s="8"/>
    </row>
    <row r="43">
      <c r="A43" s="6" t="s">
        <v>144</v>
      </c>
      <c r="B43" s="7" t="s">
        <v>102</v>
      </c>
      <c r="C43" s="7" t="s">
        <v>102</v>
      </c>
      <c r="D43" s="7" t="s">
        <v>102</v>
      </c>
      <c r="E43" s="7" t="s">
        <v>102</v>
      </c>
      <c r="F43" s="7" t="s">
        <v>102</v>
      </c>
      <c r="G43" s="7" t="s">
        <v>102</v>
      </c>
      <c r="H43" s="7" t="s">
        <v>102</v>
      </c>
      <c r="I43" s="7" t="s">
        <v>102</v>
      </c>
      <c r="J43" s="7" t="s">
        <v>102</v>
      </c>
      <c r="K43" s="7" t="s">
        <v>102</v>
      </c>
      <c r="L43" s="7" t="s">
        <v>102</v>
      </c>
      <c r="M43" s="7" t="s">
        <v>102</v>
      </c>
      <c r="N43" s="8"/>
      <c r="O43" s="8"/>
      <c r="P43" s="8"/>
      <c r="Q43" s="8"/>
      <c r="R43" s="8"/>
    </row>
    <row r="44">
      <c r="A44" s="6" t="s">
        <v>145</v>
      </c>
      <c r="B44" s="7" t="s">
        <v>102</v>
      </c>
      <c r="C44" s="7" t="s">
        <v>102</v>
      </c>
      <c r="D44" s="7" t="s">
        <v>102</v>
      </c>
      <c r="E44" s="7" t="s">
        <v>102</v>
      </c>
      <c r="F44" s="7" t="s">
        <v>102</v>
      </c>
      <c r="G44" s="7" t="s">
        <v>102</v>
      </c>
      <c r="H44" s="7" t="s">
        <v>102</v>
      </c>
      <c r="I44" s="7" t="s">
        <v>102</v>
      </c>
      <c r="J44" s="7" t="s">
        <v>102</v>
      </c>
      <c r="K44" s="7" t="s">
        <v>102</v>
      </c>
      <c r="L44" s="7" t="s">
        <v>102</v>
      </c>
      <c r="M44" s="7" t="s">
        <v>102</v>
      </c>
      <c r="N44" s="8"/>
      <c r="O44" s="8"/>
      <c r="P44" s="8"/>
      <c r="Q44" s="8"/>
      <c r="R44" s="8"/>
    </row>
    <row r="45">
      <c r="A45" s="6" t="s">
        <v>146</v>
      </c>
      <c r="B45" s="7" t="s">
        <v>103</v>
      </c>
      <c r="C45" s="7" t="s">
        <v>103</v>
      </c>
      <c r="D45" s="7" t="s">
        <v>103</v>
      </c>
      <c r="E45" s="7" t="s">
        <v>103</v>
      </c>
      <c r="F45" s="7" t="s">
        <v>103</v>
      </c>
      <c r="G45" s="7" t="s">
        <v>103</v>
      </c>
      <c r="H45" s="7" t="s">
        <v>103</v>
      </c>
      <c r="I45" s="7" t="s">
        <v>103</v>
      </c>
      <c r="J45" s="7" t="s">
        <v>103</v>
      </c>
      <c r="K45" s="7" t="s">
        <v>103</v>
      </c>
      <c r="L45" s="7" t="s">
        <v>103</v>
      </c>
      <c r="M45" s="7" t="s">
        <v>103</v>
      </c>
      <c r="N45" s="8"/>
      <c r="O45" s="8"/>
      <c r="P45" s="8"/>
      <c r="Q45" s="8"/>
      <c r="R45" s="8"/>
    </row>
    <row r="46">
      <c r="A46" s="6" t="s">
        <v>147</v>
      </c>
      <c r="B46" s="7" t="s">
        <v>103</v>
      </c>
      <c r="C46" s="7" t="s">
        <v>103</v>
      </c>
      <c r="D46" s="7" t="s">
        <v>103</v>
      </c>
      <c r="E46" s="7" t="s">
        <v>103</v>
      </c>
      <c r="F46" s="7"/>
      <c r="G46" s="7" t="s">
        <v>103</v>
      </c>
      <c r="H46" s="7" t="s">
        <v>103</v>
      </c>
      <c r="I46" s="7" t="s">
        <v>103</v>
      </c>
      <c r="J46" s="7" t="s">
        <v>103</v>
      </c>
      <c r="K46" s="7" t="s">
        <v>103</v>
      </c>
      <c r="L46" s="7" t="s">
        <v>103</v>
      </c>
      <c r="M46" s="7" t="s">
        <v>103</v>
      </c>
      <c r="N46" s="8"/>
      <c r="O46" s="8"/>
      <c r="P46" s="8"/>
      <c r="Q46" s="8"/>
      <c r="R46" s="8"/>
    </row>
    <row r="47">
      <c r="A47" s="6" t="s">
        <v>148</v>
      </c>
      <c r="B47" s="7" t="s">
        <v>103</v>
      </c>
      <c r="C47" s="7" t="s">
        <v>103</v>
      </c>
      <c r="D47" s="7" t="s">
        <v>103</v>
      </c>
      <c r="E47" s="7" t="s">
        <v>103</v>
      </c>
      <c r="F47" s="7"/>
      <c r="G47" s="7" t="s">
        <v>103</v>
      </c>
      <c r="H47" s="7" t="s">
        <v>103</v>
      </c>
      <c r="I47" s="7" t="s">
        <v>103</v>
      </c>
      <c r="J47" s="7" t="s">
        <v>103</v>
      </c>
      <c r="K47" s="7" t="s">
        <v>103</v>
      </c>
      <c r="L47" s="7" t="s">
        <v>103</v>
      </c>
      <c r="M47" s="7" t="s">
        <v>103</v>
      </c>
      <c r="N47" s="8"/>
      <c r="O47" s="8"/>
      <c r="P47" s="8"/>
      <c r="Q47" s="8"/>
      <c r="R47" s="8"/>
    </row>
    <row r="48">
      <c r="A48" s="6" t="s">
        <v>149</v>
      </c>
      <c r="B48" s="7" t="s">
        <v>102</v>
      </c>
      <c r="C48" s="7" t="s">
        <v>102</v>
      </c>
      <c r="D48" s="7" t="s">
        <v>102</v>
      </c>
      <c r="E48" s="7" t="s">
        <v>102</v>
      </c>
      <c r="F48" s="7"/>
      <c r="G48" s="7" t="s">
        <v>102</v>
      </c>
      <c r="H48" s="7" t="s">
        <v>102</v>
      </c>
      <c r="I48" s="7" t="s">
        <v>102</v>
      </c>
      <c r="J48" s="7" t="s">
        <v>102</v>
      </c>
      <c r="K48" s="7" t="s">
        <v>102</v>
      </c>
      <c r="L48" s="7" t="s">
        <v>102</v>
      </c>
      <c r="M48" s="7" t="s">
        <v>102</v>
      </c>
      <c r="N48" s="8"/>
      <c r="O48" s="8"/>
      <c r="P48" s="8"/>
      <c r="Q48" s="8"/>
      <c r="R48" s="8"/>
    </row>
    <row r="49">
      <c r="A49" s="6" t="s">
        <v>150</v>
      </c>
      <c r="B49" s="7" t="s">
        <v>102</v>
      </c>
      <c r="C49" s="7" t="s">
        <v>102</v>
      </c>
      <c r="D49" s="7" t="s">
        <v>102</v>
      </c>
      <c r="E49" s="7" t="s">
        <v>102</v>
      </c>
      <c r="F49" s="7"/>
      <c r="G49" s="7" t="s">
        <v>102</v>
      </c>
      <c r="H49" s="7" t="s">
        <v>102</v>
      </c>
      <c r="I49" s="7" t="s">
        <v>102</v>
      </c>
      <c r="J49" s="7" t="s">
        <v>102</v>
      </c>
      <c r="K49" s="7" t="s">
        <v>102</v>
      </c>
      <c r="L49" s="7" t="s">
        <v>102</v>
      </c>
      <c r="M49" s="7" t="s">
        <v>102</v>
      </c>
      <c r="N49" s="8"/>
      <c r="O49" s="8"/>
      <c r="P49" s="8"/>
      <c r="Q49" s="8"/>
      <c r="R49" s="8"/>
    </row>
    <row r="50">
      <c r="A50" s="6" t="s">
        <v>151</v>
      </c>
      <c r="B50" s="7" t="s">
        <v>102</v>
      </c>
      <c r="C50" s="7" t="s">
        <v>102</v>
      </c>
      <c r="D50" s="7" t="s">
        <v>102</v>
      </c>
      <c r="E50" s="7" t="s">
        <v>102</v>
      </c>
      <c r="F50" s="7"/>
      <c r="G50" s="7" t="s">
        <v>102</v>
      </c>
      <c r="H50" s="7" t="s">
        <v>102</v>
      </c>
      <c r="I50" s="7" t="s">
        <v>102</v>
      </c>
      <c r="J50" s="49" t="s">
        <v>102</v>
      </c>
      <c r="K50" s="49" t="s">
        <v>102</v>
      </c>
      <c r="L50" s="49" t="s">
        <v>102</v>
      </c>
      <c r="M50" s="7" t="s">
        <v>102</v>
      </c>
      <c r="N50" s="8"/>
      <c r="O50" s="8"/>
      <c r="P50" s="8"/>
      <c r="Q50" s="8"/>
      <c r="R50" s="8"/>
    </row>
    <row r="51">
      <c r="A51" s="6" t="s">
        <v>152</v>
      </c>
      <c r="B51" s="7" t="s">
        <v>103</v>
      </c>
      <c r="C51" s="7" t="s">
        <v>103</v>
      </c>
      <c r="D51" s="7" t="s">
        <v>103</v>
      </c>
      <c r="E51" s="7" t="s">
        <v>103</v>
      </c>
      <c r="F51" s="7" t="s">
        <v>103</v>
      </c>
      <c r="G51" s="7" t="s">
        <v>103</v>
      </c>
      <c r="H51" s="7" t="s">
        <v>103</v>
      </c>
      <c r="I51" s="7" t="s">
        <v>103</v>
      </c>
      <c r="J51" s="49" t="s">
        <v>103</v>
      </c>
      <c r="K51" s="49" t="s">
        <v>103</v>
      </c>
      <c r="L51" s="49" t="s">
        <v>103</v>
      </c>
      <c r="M51" s="7" t="s">
        <v>103</v>
      </c>
      <c r="N51" s="8"/>
      <c r="O51" s="8"/>
      <c r="P51" s="8"/>
      <c r="Q51" s="8"/>
      <c r="R51" s="8"/>
    </row>
    <row r="52">
      <c r="A52" s="6" t="s">
        <v>153</v>
      </c>
      <c r="B52" s="7" t="s">
        <v>102</v>
      </c>
      <c r="C52" s="7" t="s">
        <v>102</v>
      </c>
      <c r="D52" s="7" t="s">
        <v>102</v>
      </c>
      <c r="E52" s="7" t="s">
        <v>102</v>
      </c>
      <c r="F52" s="7" t="s">
        <v>102</v>
      </c>
      <c r="G52" s="7" t="s">
        <v>102</v>
      </c>
      <c r="H52" s="7" t="s">
        <v>102</v>
      </c>
      <c r="I52" s="7" t="s">
        <v>102</v>
      </c>
      <c r="J52" s="49" t="s">
        <v>102</v>
      </c>
      <c r="K52" s="49" t="s">
        <v>102</v>
      </c>
      <c r="L52" s="49" t="s">
        <v>102</v>
      </c>
      <c r="M52" s="7" t="s">
        <v>102</v>
      </c>
      <c r="N52" s="8"/>
      <c r="O52" s="8"/>
      <c r="P52" s="8"/>
      <c r="Q52" s="8"/>
      <c r="R52" s="8"/>
    </row>
    <row r="53">
      <c r="A53" s="6" t="s">
        <v>154</v>
      </c>
      <c r="B53" s="7" t="s">
        <v>111</v>
      </c>
      <c r="C53" s="7" t="s">
        <v>111</v>
      </c>
      <c r="D53" s="7" t="s">
        <v>111</v>
      </c>
      <c r="E53" s="7" t="s">
        <v>111</v>
      </c>
      <c r="F53" s="7" t="s">
        <v>111</v>
      </c>
      <c r="G53" s="7" t="s">
        <v>111</v>
      </c>
      <c r="H53" s="7" t="s">
        <v>111</v>
      </c>
      <c r="I53" s="7" t="s">
        <v>111</v>
      </c>
      <c r="J53" s="49" t="s">
        <v>111</v>
      </c>
      <c r="K53" s="49" t="s">
        <v>111</v>
      </c>
      <c r="L53" s="49" t="s">
        <v>111</v>
      </c>
      <c r="M53" s="7" t="s">
        <v>111</v>
      </c>
      <c r="N53" s="8"/>
      <c r="O53" s="8"/>
      <c r="P53" s="8"/>
      <c r="Q53" s="8"/>
      <c r="R53" s="8"/>
    </row>
    <row r="54">
      <c r="A54" s="6" t="s">
        <v>155</v>
      </c>
      <c r="B54" s="7" t="s">
        <v>102</v>
      </c>
      <c r="C54" s="7" t="s">
        <v>102</v>
      </c>
      <c r="D54" s="7" t="s">
        <v>102</v>
      </c>
      <c r="E54" s="7" t="s">
        <v>102</v>
      </c>
      <c r="F54" s="7" t="s">
        <v>102</v>
      </c>
      <c r="G54" s="7" t="s">
        <v>102</v>
      </c>
      <c r="H54" s="7" t="s">
        <v>102</v>
      </c>
      <c r="I54" s="7" t="s">
        <v>102</v>
      </c>
      <c r="J54" s="49" t="s">
        <v>102</v>
      </c>
      <c r="K54" s="49" t="s">
        <v>102</v>
      </c>
      <c r="L54" s="49" t="s">
        <v>102</v>
      </c>
      <c r="M54" s="7" t="s">
        <v>102</v>
      </c>
      <c r="N54" s="8"/>
      <c r="O54" s="8"/>
      <c r="P54" s="8"/>
      <c r="Q54" s="8"/>
      <c r="R54" s="8"/>
    </row>
    <row r="55">
      <c r="A55" s="6" t="s">
        <v>156</v>
      </c>
      <c r="B55" s="7" t="s">
        <v>111</v>
      </c>
      <c r="C55" s="7" t="s">
        <v>111</v>
      </c>
      <c r="D55" s="7" t="s">
        <v>111</v>
      </c>
      <c r="E55" s="7" t="s">
        <v>111</v>
      </c>
      <c r="F55" s="7" t="s">
        <v>111</v>
      </c>
      <c r="G55" s="7" t="s">
        <v>111</v>
      </c>
      <c r="H55" s="7" t="s">
        <v>111</v>
      </c>
      <c r="I55" s="7" t="s">
        <v>111</v>
      </c>
      <c r="J55" s="49" t="s">
        <v>111</v>
      </c>
      <c r="K55" s="49" t="s">
        <v>111</v>
      </c>
      <c r="L55" s="49" t="s">
        <v>111</v>
      </c>
      <c r="M55" s="7" t="s">
        <v>111</v>
      </c>
      <c r="N55" s="8"/>
      <c r="O55" s="8"/>
      <c r="P55" s="8"/>
      <c r="Q55" s="8"/>
      <c r="R55" s="8"/>
    </row>
    <row r="56">
      <c r="A56" s="6" t="s">
        <v>157</v>
      </c>
      <c r="B56" s="7" t="s">
        <v>103</v>
      </c>
      <c r="C56" s="7" t="s">
        <v>103</v>
      </c>
      <c r="D56" s="7" t="s">
        <v>103</v>
      </c>
      <c r="E56" s="7" t="s">
        <v>103</v>
      </c>
      <c r="F56" s="7" t="s">
        <v>103</v>
      </c>
      <c r="G56" s="7" t="s">
        <v>103</v>
      </c>
      <c r="H56" s="7" t="s">
        <v>103</v>
      </c>
      <c r="I56" s="7" t="s">
        <v>103</v>
      </c>
      <c r="J56" s="49" t="s">
        <v>103</v>
      </c>
      <c r="K56" s="49" t="s">
        <v>103</v>
      </c>
      <c r="L56" s="49" t="s">
        <v>103</v>
      </c>
      <c r="M56" s="7" t="s">
        <v>103</v>
      </c>
      <c r="N56" s="8"/>
      <c r="O56" s="8"/>
      <c r="P56" s="8"/>
      <c r="Q56" s="8"/>
      <c r="R56" s="8"/>
    </row>
    <row r="57">
      <c r="A57" s="6" t="s">
        <v>158</v>
      </c>
      <c r="B57" s="7" t="s">
        <v>102</v>
      </c>
      <c r="C57" s="7" t="s">
        <v>102</v>
      </c>
      <c r="D57" s="7" t="s">
        <v>102</v>
      </c>
      <c r="E57" s="7" t="s">
        <v>102</v>
      </c>
      <c r="F57" s="7" t="s">
        <v>102</v>
      </c>
      <c r="G57" s="7" t="s">
        <v>102</v>
      </c>
      <c r="H57" s="7" t="s">
        <v>102</v>
      </c>
      <c r="I57" s="7" t="s">
        <v>102</v>
      </c>
      <c r="J57" s="49" t="s">
        <v>102</v>
      </c>
      <c r="K57" s="49" t="s">
        <v>102</v>
      </c>
      <c r="L57" s="49" t="s">
        <v>102</v>
      </c>
      <c r="M57" s="7" t="s">
        <v>102</v>
      </c>
      <c r="N57" s="8"/>
      <c r="O57" s="8"/>
      <c r="P57" s="8"/>
      <c r="Q57" s="8"/>
      <c r="R57" s="8"/>
    </row>
    <row r="58">
      <c r="A58" s="6" t="s">
        <v>159</v>
      </c>
      <c r="B58" s="7" t="s">
        <v>109</v>
      </c>
      <c r="C58" s="7" t="s">
        <v>109</v>
      </c>
      <c r="D58" s="7" t="s">
        <v>109</v>
      </c>
      <c r="E58" s="7" t="s">
        <v>109</v>
      </c>
      <c r="F58" s="7" t="s">
        <v>109</v>
      </c>
      <c r="G58" s="7" t="s">
        <v>109</v>
      </c>
      <c r="H58" s="7" t="s">
        <v>109</v>
      </c>
      <c r="I58" s="7" t="s">
        <v>109</v>
      </c>
      <c r="J58" s="49" t="s">
        <v>109</v>
      </c>
      <c r="K58" s="49" t="s">
        <v>109</v>
      </c>
      <c r="L58" s="49" t="s">
        <v>109</v>
      </c>
      <c r="M58" s="7" t="s">
        <v>109</v>
      </c>
      <c r="N58" s="8"/>
      <c r="O58" s="8"/>
      <c r="P58" s="8"/>
      <c r="Q58" s="8"/>
      <c r="R58" s="8"/>
    </row>
    <row r="59">
      <c r="A59" s="6" t="s">
        <v>160</v>
      </c>
      <c r="B59" s="7" t="s">
        <v>111</v>
      </c>
      <c r="C59" s="7" t="s">
        <v>111</v>
      </c>
      <c r="D59" s="7" t="s">
        <v>111</v>
      </c>
      <c r="E59" s="7" t="s">
        <v>111</v>
      </c>
      <c r="F59" s="7" t="s">
        <v>111</v>
      </c>
      <c r="G59" s="7" t="s">
        <v>111</v>
      </c>
      <c r="H59" s="7" t="s">
        <v>111</v>
      </c>
      <c r="I59" s="7" t="s">
        <v>111</v>
      </c>
      <c r="J59" s="49" t="s">
        <v>111</v>
      </c>
      <c r="K59" s="49" t="s">
        <v>111</v>
      </c>
      <c r="L59" s="49" t="s">
        <v>111</v>
      </c>
      <c r="M59" s="7" t="s">
        <v>111</v>
      </c>
      <c r="N59" s="8"/>
      <c r="O59" s="8"/>
      <c r="P59" s="8"/>
      <c r="Q59" s="8"/>
      <c r="R59" s="8"/>
    </row>
    <row r="60">
      <c r="A60" s="6" t="s">
        <v>161</v>
      </c>
      <c r="B60" s="7" t="s">
        <v>102</v>
      </c>
      <c r="C60" s="7" t="s">
        <v>102</v>
      </c>
      <c r="D60" s="7" t="s">
        <v>102</v>
      </c>
      <c r="E60" s="7" t="s">
        <v>102</v>
      </c>
      <c r="F60" s="7" t="s">
        <v>102</v>
      </c>
      <c r="G60" s="7" t="s">
        <v>102</v>
      </c>
      <c r="H60" s="7" t="s">
        <v>102</v>
      </c>
      <c r="I60" s="7" t="s">
        <v>102</v>
      </c>
      <c r="J60" s="49" t="s">
        <v>102</v>
      </c>
      <c r="K60" s="49" t="s">
        <v>102</v>
      </c>
      <c r="L60" s="49" t="s">
        <v>102</v>
      </c>
      <c r="M60" s="7" t="s">
        <v>102</v>
      </c>
      <c r="N60" s="8"/>
      <c r="O60" s="8"/>
      <c r="P60" s="8"/>
      <c r="Q60" s="8"/>
      <c r="R60" s="8"/>
    </row>
    <row r="61">
      <c r="A61" s="6" t="s">
        <v>162</v>
      </c>
      <c r="B61" s="7" t="s">
        <v>102</v>
      </c>
      <c r="C61" s="7" t="s">
        <v>102</v>
      </c>
      <c r="D61" s="7" t="s">
        <v>102</v>
      </c>
      <c r="E61" s="7" t="s">
        <v>102</v>
      </c>
      <c r="F61" s="7" t="s">
        <v>102</v>
      </c>
      <c r="G61" s="7" t="s">
        <v>102</v>
      </c>
      <c r="H61" s="7" t="s">
        <v>102</v>
      </c>
      <c r="I61" s="7" t="s">
        <v>102</v>
      </c>
      <c r="J61" s="49" t="s">
        <v>102</v>
      </c>
      <c r="K61" s="49" t="s">
        <v>102</v>
      </c>
      <c r="L61" s="49" t="s">
        <v>102</v>
      </c>
      <c r="M61" s="7" t="s">
        <v>102</v>
      </c>
      <c r="N61" s="8"/>
      <c r="O61" s="8"/>
      <c r="P61" s="8"/>
      <c r="Q61" s="8"/>
      <c r="R61" s="8"/>
    </row>
    <row r="62">
      <c r="A62" s="6" t="s">
        <v>163</v>
      </c>
      <c r="B62" s="7" t="s">
        <v>102</v>
      </c>
      <c r="C62" s="7" t="s">
        <v>109</v>
      </c>
      <c r="D62" s="7" t="s">
        <v>109</v>
      </c>
      <c r="E62" s="7" t="s">
        <v>109</v>
      </c>
      <c r="F62" s="7" t="s">
        <v>109</v>
      </c>
      <c r="G62" s="7" t="s">
        <v>109</v>
      </c>
      <c r="H62" s="7" t="s">
        <v>109</v>
      </c>
      <c r="I62" s="7" t="s">
        <v>109</v>
      </c>
      <c r="J62" s="49" t="s">
        <v>109</v>
      </c>
      <c r="K62" s="49" t="s">
        <v>109</v>
      </c>
      <c r="L62" s="49" t="s">
        <v>109</v>
      </c>
      <c r="M62" s="7" t="s">
        <v>109</v>
      </c>
      <c r="N62" s="8"/>
      <c r="O62" s="8"/>
      <c r="P62" s="8"/>
      <c r="Q62" s="8"/>
      <c r="R62" s="8"/>
    </row>
    <row r="63">
      <c r="A63" s="6" t="s">
        <v>164</v>
      </c>
      <c r="B63" s="7" t="s">
        <v>102</v>
      </c>
      <c r="C63" s="7" t="s">
        <v>102</v>
      </c>
      <c r="D63" s="7" t="s">
        <v>102</v>
      </c>
      <c r="E63" s="7" t="s">
        <v>102</v>
      </c>
      <c r="F63" s="7" t="s">
        <v>102</v>
      </c>
      <c r="G63" s="7" t="s">
        <v>102</v>
      </c>
      <c r="H63" s="7" t="s">
        <v>102</v>
      </c>
      <c r="I63" s="7" t="s">
        <v>102</v>
      </c>
      <c r="J63" s="32" t="s">
        <v>102</v>
      </c>
      <c r="K63" s="32" t="s">
        <v>102</v>
      </c>
      <c r="L63" s="32" t="s">
        <v>102</v>
      </c>
      <c r="M63" s="7" t="s">
        <v>102</v>
      </c>
      <c r="N63" s="8"/>
      <c r="O63" s="8"/>
      <c r="P63" s="8"/>
      <c r="Q63" s="8"/>
      <c r="R63" s="8"/>
    </row>
    <row r="64">
      <c r="A64" s="6" t="s">
        <v>165</v>
      </c>
      <c r="B64" s="7" t="s">
        <v>103</v>
      </c>
      <c r="C64" s="7" t="s">
        <v>103</v>
      </c>
      <c r="D64" s="7" t="s">
        <v>103</v>
      </c>
      <c r="E64" s="7" t="s">
        <v>103</v>
      </c>
      <c r="F64" s="7" t="s">
        <v>103</v>
      </c>
      <c r="G64" s="7" t="s">
        <v>103</v>
      </c>
      <c r="H64" s="7" t="s">
        <v>102</v>
      </c>
      <c r="I64" s="7" t="s">
        <v>103</v>
      </c>
      <c r="J64" s="32" t="s">
        <v>103</v>
      </c>
      <c r="K64" s="32" t="s">
        <v>103</v>
      </c>
      <c r="L64" s="32" t="s">
        <v>103</v>
      </c>
      <c r="M64" s="7" t="s">
        <v>102</v>
      </c>
      <c r="N64" s="8"/>
      <c r="O64" s="8"/>
      <c r="P64" s="8"/>
      <c r="Q64" s="8"/>
      <c r="R64" s="8"/>
    </row>
    <row r="65">
      <c r="A65" s="6" t="s">
        <v>166</v>
      </c>
      <c r="B65" s="7" t="s">
        <v>103</v>
      </c>
      <c r="C65" s="7" t="s">
        <v>103</v>
      </c>
      <c r="D65" s="7" t="s">
        <v>103</v>
      </c>
      <c r="E65" s="7" t="s">
        <v>103</v>
      </c>
      <c r="F65" s="7" t="s">
        <v>103</v>
      </c>
      <c r="G65" s="7" t="s">
        <v>103</v>
      </c>
      <c r="H65" s="7" t="s">
        <v>102</v>
      </c>
      <c r="I65" s="7" t="s">
        <v>103</v>
      </c>
      <c r="J65" s="32" t="s">
        <v>103</v>
      </c>
      <c r="K65" s="32" t="s">
        <v>103</v>
      </c>
      <c r="L65" s="32" t="s">
        <v>103</v>
      </c>
      <c r="M65" s="7" t="s">
        <v>102</v>
      </c>
      <c r="N65" s="8"/>
      <c r="O65" s="8"/>
      <c r="P65" s="8"/>
      <c r="Q65" s="8"/>
      <c r="R65" s="8"/>
    </row>
    <row r="66">
      <c r="A66" s="6" t="s">
        <v>167</v>
      </c>
      <c r="B66" s="7" t="s">
        <v>103</v>
      </c>
      <c r="C66" s="7" t="s">
        <v>103</v>
      </c>
      <c r="D66" s="7" t="s">
        <v>103</v>
      </c>
      <c r="E66" s="7" t="s">
        <v>102</v>
      </c>
      <c r="F66" s="7" t="s">
        <v>102</v>
      </c>
      <c r="G66" s="7" t="s">
        <v>102</v>
      </c>
      <c r="H66" s="7" t="s">
        <v>102</v>
      </c>
      <c r="I66" s="7" t="s">
        <v>102</v>
      </c>
      <c r="J66" s="32" t="s">
        <v>102</v>
      </c>
      <c r="K66" s="32" t="s">
        <v>102</v>
      </c>
      <c r="L66" s="32" t="s">
        <v>102</v>
      </c>
      <c r="M66" s="7" t="s">
        <v>102</v>
      </c>
      <c r="N66" s="8"/>
      <c r="O66" s="8"/>
      <c r="P66" s="8"/>
      <c r="Q66" s="8"/>
      <c r="R66" s="8"/>
    </row>
    <row r="67">
      <c r="A67" s="6" t="s">
        <v>168</v>
      </c>
      <c r="B67" s="7" t="s">
        <v>103</v>
      </c>
      <c r="C67" s="7" t="s">
        <v>103</v>
      </c>
      <c r="D67" s="7" t="s">
        <v>103</v>
      </c>
      <c r="E67" s="7" t="s">
        <v>103</v>
      </c>
      <c r="F67" s="7" t="s">
        <v>103</v>
      </c>
      <c r="G67" s="7" t="s">
        <v>103</v>
      </c>
      <c r="H67" s="7" t="s">
        <v>103</v>
      </c>
      <c r="I67" s="7" t="s">
        <v>103</v>
      </c>
      <c r="J67" s="32" t="s">
        <v>103</v>
      </c>
      <c r="K67" s="32" t="s">
        <v>103</v>
      </c>
      <c r="L67" s="32" t="s">
        <v>102</v>
      </c>
      <c r="M67" s="7" t="s">
        <v>103</v>
      </c>
      <c r="N67" s="8"/>
      <c r="O67" s="8"/>
      <c r="P67" s="8"/>
      <c r="Q67" s="8"/>
      <c r="R67" s="8"/>
    </row>
    <row r="68">
      <c r="A68" s="6" t="s">
        <v>169</v>
      </c>
      <c r="B68" s="7" t="s">
        <v>103</v>
      </c>
      <c r="C68" s="7" t="s">
        <v>103</v>
      </c>
      <c r="D68" s="7" t="s">
        <v>103</v>
      </c>
      <c r="E68" s="7" t="s">
        <v>103</v>
      </c>
      <c r="F68" s="7" t="s">
        <v>103</v>
      </c>
      <c r="G68" s="7" t="s">
        <v>111</v>
      </c>
      <c r="H68" s="7" t="s">
        <v>103</v>
      </c>
      <c r="I68" s="7" t="s">
        <v>103</v>
      </c>
      <c r="J68" s="32" t="s">
        <v>103</v>
      </c>
      <c r="K68" s="32" t="s">
        <v>103</v>
      </c>
      <c r="L68" s="32" t="s">
        <v>103</v>
      </c>
      <c r="M68" s="7" t="s">
        <v>103</v>
      </c>
      <c r="N68" s="8"/>
      <c r="O68" s="8"/>
      <c r="P68" s="8"/>
      <c r="Q68" s="8"/>
      <c r="R68" s="8"/>
    </row>
    <row r="69">
      <c r="A69" s="6" t="s">
        <v>170</v>
      </c>
      <c r="B69" s="7" t="s">
        <v>102</v>
      </c>
      <c r="C69" s="7" t="s">
        <v>102</v>
      </c>
      <c r="D69" s="7" t="s">
        <v>102</v>
      </c>
      <c r="E69" s="7" t="s">
        <v>102</v>
      </c>
      <c r="F69" s="7" t="s">
        <v>102</v>
      </c>
      <c r="G69" s="7" t="s">
        <v>110</v>
      </c>
      <c r="H69" s="7" t="s">
        <v>102</v>
      </c>
      <c r="I69" s="7" t="s">
        <v>102</v>
      </c>
      <c r="J69" s="32" t="s">
        <v>102</v>
      </c>
      <c r="K69" s="32" t="s">
        <v>102</v>
      </c>
      <c r="L69" s="32"/>
      <c r="M69" s="7" t="s">
        <v>102</v>
      </c>
      <c r="N69" s="8"/>
      <c r="O69" s="8"/>
      <c r="P69" s="8"/>
      <c r="Q69" s="8"/>
      <c r="R69" s="8"/>
    </row>
    <row r="70">
      <c r="A70" s="6" t="s">
        <v>171</v>
      </c>
      <c r="B70" s="7" t="s">
        <v>102</v>
      </c>
      <c r="C70" s="7" t="s">
        <v>102</v>
      </c>
      <c r="D70" s="7" t="s">
        <v>102</v>
      </c>
      <c r="E70" s="7" t="s">
        <v>102</v>
      </c>
      <c r="F70" s="7" t="s">
        <v>103</v>
      </c>
      <c r="G70" s="7" t="s">
        <v>102</v>
      </c>
      <c r="H70" s="7" t="s">
        <v>103</v>
      </c>
      <c r="I70" s="7" t="s">
        <v>102</v>
      </c>
      <c r="J70" s="32" t="s">
        <v>102</v>
      </c>
      <c r="K70" s="32" t="s">
        <v>102</v>
      </c>
      <c r="L70" s="32" t="s">
        <v>102</v>
      </c>
      <c r="M70" s="7" t="s">
        <v>103</v>
      </c>
      <c r="N70" s="8"/>
      <c r="O70" s="8"/>
      <c r="P70" s="8"/>
      <c r="Q70" s="8"/>
      <c r="R70" s="8"/>
    </row>
    <row r="71">
      <c r="A71" s="6" t="s">
        <v>172</v>
      </c>
      <c r="B71" s="7" t="s">
        <v>103</v>
      </c>
      <c r="C71" s="7" t="s">
        <v>103</v>
      </c>
      <c r="D71" s="7" t="s">
        <v>103</v>
      </c>
      <c r="E71" s="7" t="s">
        <v>103</v>
      </c>
      <c r="F71" s="7" t="s">
        <v>102</v>
      </c>
      <c r="G71" s="7" t="s">
        <v>103</v>
      </c>
      <c r="H71" s="7" t="s">
        <v>102</v>
      </c>
      <c r="I71" s="7" t="s">
        <v>103</v>
      </c>
      <c r="J71" s="32" t="s">
        <v>102</v>
      </c>
      <c r="K71" s="32" t="s">
        <v>103</v>
      </c>
      <c r="L71" s="32" t="s">
        <v>103</v>
      </c>
      <c r="M71" s="7" t="s">
        <v>102</v>
      </c>
      <c r="N71" s="8"/>
      <c r="O71" s="8"/>
      <c r="P71" s="8"/>
      <c r="Q71" s="8"/>
      <c r="R71" s="8"/>
    </row>
    <row r="72">
      <c r="A72" s="6" t="s">
        <v>173</v>
      </c>
      <c r="B72" s="7" t="s">
        <v>103</v>
      </c>
      <c r="C72" s="7" t="s">
        <v>103</v>
      </c>
      <c r="D72" s="7" t="s">
        <v>103</v>
      </c>
      <c r="E72" s="7" t="s">
        <v>103</v>
      </c>
      <c r="F72" s="7" t="s">
        <v>103</v>
      </c>
      <c r="G72" s="7" t="s">
        <v>103</v>
      </c>
      <c r="H72" s="7" t="s">
        <v>103</v>
      </c>
      <c r="I72" s="7" t="s">
        <v>103</v>
      </c>
      <c r="J72" s="32" t="s">
        <v>103</v>
      </c>
      <c r="K72" s="32" t="s">
        <v>103</v>
      </c>
      <c r="L72" s="32" t="s">
        <v>103</v>
      </c>
      <c r="M72" s="7" t="s">
        <v>103</v>
      </c>
      <c r="N72" s="8"/>
      <c r="O72" s="8"/>
      <c r="P72" s="8"/>
      <c r="Q72" s="8"/>
      <c r="R72" s="8"/>
    </row>
    <row r="73">
      <c r="A73" s="6" t="s">
        <v>174</v>
      </c>
      <c r="B73" s="7" t="s">
        <v>102</v>
      </c>
      <c r="C73" s="7" t="s">
        <v>103</v>
      </c>
      <c r="D73" s="7" t="s">
        <v>103</v>
      </c>
      <c r="E73" s="7" t="s">
        <v>103</v>
      </c>
      <c r="F73" s="7" t="s">
        <v>102</v>
      </c>
      <c r="G73" s="7" t="s">
        <v>103</v>
      </c>
      <c r="H73" s="7" t="s">
        <v>103</v>
      </c>
      <c r="I73" s="7" t="s">
        <v>103</v>
      </c>
      <c r="J73" s="32" t="s">
        <v>103</v>
      </c>
      <c r="K73" s="32" t="s">
        <v>103</v>
      </c>
      <c r="L73" s="32" t="s">
        <v>103</v>
      </c>
      <c r="M73" s="7" t="s">
        <v>103</v>
      </c>
      <c r="N73" s="8"/>
      <c r="O73" s="8"/>
      <c r="P73" s="8"/>
      <c r="Q73" s="8"/>
      <c r="R73" s="8"/>
    </row>
    <row r="74">
      <c r="A74" s="6" t="s">
        <v>175</v>
      </c>
      <c r="B74" s="7" t="s">
        <v>102</v>
      </c>
      <c r="C74" s="7" t="s">
        <v>103</v>
      </c>
      <c r="D74" s="7" t="s">
        <v>103</v>
      </c>
      <c r="E74" s="7" t="s">
        <v>103</v>
      </c>
      <c r="F74" s="7" t="s">
        <v>102</v>
      </c>
      <c r="G74" s="7" t="s">
        <v>103</v>
      </c>
      <c r="H74" s="7" t="s">
        <v>103</v>
      </c>
      <c r="I74" s="7" t="s">
        <v>103</v>
      </c>
      <c r="J74" s="32" t="s">
        <v>103</v>
      </c>
      <c r="K74" s="32" t="s">
        <v>103</v>
      </c>
      <c r="L74" s="32" t="s">
        <v>103</v>
      </c>
      <c r="M74" s="7" t="s">
        <v>103</v>
      </c>
      <c r="N74" s="8"/>
      <c r="O74" s="8"/>
      <c r="P74" s="8"/>
      <c r="Q74" s="8"/>
      <c r="R74" s="8"/>
    </row>
    <row r="75">
      <c r="A75" s="6" t="s">
        <v>176</v>
      </c>
      <c r="B75" s="7" t="s">
        <v>103</v>
      </c>
      <c r="C75" s="7" t="s">
        <v>103</v>
      </c>
      <c r="D75" s="7" t="s">
        <v>103</v>
      </c>
      <c r="E75" s="7" t="s">
        <v>103</v>
      </c>
      <c r="F75" s="7" t="s">
        <v>103</v>
      </c>
      <c r="G75" s="7" t="s">
        <v>103</v>
      </c>
      <c r="H75" s="7" t="s">
        <v>103</v>
      </c>
      <c r="I75" s="7" t="s">
        <v>103</v>
      </c>
      <c r="J75" s="32" t="s">
        <v>103</v>
      </c>
      <c r="K75" s="32" t="s">
        <v>103</v>
      </c>
      <c r="L75" s="32" t="s">
        <v>103</v>
      </c>
      <c r="M75" s="7" t="s">
        <v>103</v>
      </c>
      <c r="N75" s="8"/>
      <c r="O75" s="8"/>
      <c r="P75" s="8"/>
      <c r="Q75" s="8"/>
      <c r="R75" s="8"/>
    </row>
    <row r="76">
      <c r="A76" s="6" t="s">
        <v>177</v>
      </c>
      <c r="B76" s="7" t="s">
        <v>103</v>
      </c>
      <c r="C76" s="7" t="s">
        <v>103</v>
      </c>
      <c r="D76" s="7" t="s">
        <v>103</v>
      </c>
      <c r="E76" s="7" t="s">
        <v>103</v>
      </c>
      <c r="F76" s="7" t="s">
        <v>103</v>
      </c>
      <c r="G76" s="8"/>
      <c r="H76" s="7" t="s">
        <v>103</v>
      </c>
      <c r="I76" s="7" t="s">
        <v>103</v>
      </c>
      <c r="J76" s="32" t="s">
        <v>103</v>
      </c>
      <c r="K76" s="32" t="s">
        <v>103</v>
      </c>
      <c r="L76" s="32" t="s">
        <v>103</v>
      </c>
      <c r="M76" s="7" t="s">
        <v>103</v>
      </c>
      <c r="N76" s="8"/>
      <c r="O76" s="8"/>
      <c r="P76" s="8"/>
      <c r="Q76" s="8"/>
      <c r="R76" s="8"/>
    </row>
    <row r="77">
      <c r="A77" s="6" t="s">
        <v>178</v>
      </c>
      <c r="B77" s="7" t="s">
        <v>102</v>
      </c>
      <c r="C77" s="7" t="s">
        <v>102</v>
      </c>
      <c r="D77" s="7" t="s">
        <v>102</v>
      </c>
      <c r="E77" s="7" t="s">
        <v>102</v>
      </c>
      <c r="F77" s="7"/>
      <c r="G77" s="7" t="s">
        <v>102</v>
      </c>
      <c r="H77" s="7" t="s">
        <v>102</v>
      </c>
      <c r="I77" s="7" t="s">
        <v>102</v>
      </c>
      <c r="J77" s="32" t="s">
        <v>102</v>
      </c>
      <c r="K77" s="32" t="s">
        <v>102</v>
      </c>
      <c r="L77" s="32" t="s">
        <v>102</v>
      </c>
      <c r="M77" s="7" t="s">
        <v>103</v>
      </c>
      <c r="N77" s="8"/>
      <c r="O77" s="8"/>
      <c r="P77" s="8"/>
      <c r="Q77" s="8"/>
      <c r="R77" s="8"/>
    </row>
    <row r="78">
      <c r="A78" s="6" t="s">
        <v>179</v>
      </c>
      <c r="B78" s="7" t="s">
        <v>103</v>
      </c>
      <c r="C78" s="7" t="s">
        <v>103</v>
      </c>
      <c r="D78" s="7" t="s">
        <v>103</v>
      </c>
      <c r="E78" s="7" t="s">
        <v>103</v>
      </c>
      <c r="F78" s="7" t="s">
        <v>103</v>
      </c>
      <c r="G78" s="7" t="s">
        <v>103</v>
      </c>
      <c r="H78" s="7" t="s">
        <v>103</v>
      </c>
      <c r="I78" s="7" t="s">
        <v>103</v>
      </c>
      <c r="J78" s="32" t="s">
        <v>103</v>
      </c>
      <c r="K78" s="32" t="s">
        <v>102</v>
      </c>
      <c r="L78" s="32" t="s">
        <v>103</v>
      </c>
      <c r="M78" s="7" t="s">
        <v>103</v>
      </c>
      <c r="N78" s="8"/>
      <c r="O78" s="8"/>
      <c r="P78" s="8"/>
      <c r="Q78" s="8"/>
      <c r="R78" s="8"/>
    </row>
    <row r="79">
      <c r="A79" s="6" t="s">
        <v>180</v>
      </c>
      <c r="B79" s="7" t="s">
        <v>103</v>
      </c>
      <c r="C79" s="7" t="s">
        <v>103</v>
      </c>
      <c r="D79" s="7" t="s">
        <v>103</v>
      </c>
      <c r="E79" s="7" t="s">
        <v>103</v>
      </c>
      <c r="F79" s="7" t="s">
        <v>103</v>
      </c>
      <c r="G79" s="7" t="s">
        <v>103</v>
      </c>
      <c r="H79" s="7" t="s">
        <v>103</v>
      </c>
      <c r="I79" s="7" t="s">
        <v>103</v>
      </c>
      <c r="J79" s="32" t="s">
        <v>103</v>
      </c>
      <c r="K79" s="32" t="s">
        <v>102</v>
      </c>
      <c r="L79" s="32" t="s">
        <v>103</v>
      </c>
      <c r="M79" s="7" t="s">
        <v>103</v>
      </c>
      <c r="N79" s="8"/>
      <c r="O79" s="8"/>
      <c r="P79" s="8"/>
      <c r="Q79" s="8"/>
      <c r="R79" s="8"/>
    </row>
    <row r="80">
      <c r="A80" s="6" t="s">
        <v>181</v>
      </c>
      <c r="B80" s="7" t="s">
        <v>103</v>
      </c>
      <c r="C80" s="7" t="s">
        <v>103</v>
      </c>
      <c r="D80" s="7" t="s">
        <v>103</v>
      </c>
      <c r="E80" s="7" t="s">
        <v>103</v>
      </c>
      <c r="F80" s="7"/>
      <c r="G80" s="7" t="s">
        <v>103</v>
      </c>
      <c r="H80" s="7" t="s">
        <v>103</v>
      </c>
      <c r="I80" s="7" t="s">
        <v>103</v>
      </c>
      <c r="J80" s="32" t="s">
        <v>103</v>
      </c>
      <c r="K80" s="32" t="s">
        <v>103</v>
      </c>
      <c r="L80" s="32" t="s">
        <v>103</v>
      </c>
      <c r="M80" s="7" t="s">
        <v>103</v>
      </c>
      <c r="N80" s="8"/>
      <c r="O80" s="8"/>
      <c r="P80" s="8"/>
      <c r="Q80" s="8"/>
      <c r="R80" s="8"/>
    </row>
    <row r="81">
      <c r="A81" s="6" t="s">
        <v>182</v>
      </c>
      <c r="B81" s="7" t="s">
        <v>103</v>
      </c>
      <c r="C81" s="7" t="s">
        <v>103</v>
      </c>
      <c r="D81" s="7" t="s">
        <v>103</v>
      </c>
      <c r="E81" s="7" t="s">
        <v>103</v>
      </c>
      <c r="F81" s="7" t="s">
        <v>103</v>
      </c>
      <c r="G81" s="7" t="s">
        <v>103</v>
      </c>
      <c r="H81" s="7" t="s">
        <v>103</v>
      </c>
      <c r="I81" s="7" t="s">
        <v>103</v>
      </c>
      <c r="J81" s="32" t="s">
        <v>103</v>
      </c>
      <c r="K81" s="32" t="s">
        <v>103</v>
      </c>
      <c r="L81" s="32" t="s">
        <v>103</v>
      </c>
      <c r="M81" s="7" t="s">
        <v>103</v>
      </c>
      <c r="N81" s="8"/>
      <c r="O81" s="8"/>
      <c r="P81" s="8"/>
      <c r="Q81" s="8"/>
      <c r="R81" s="8"/>
    </row>
    <row r="82">
      <c r="A82" s="6" t="s">
        <v>183</v>
      </c>
      <c r="B82" s="7" t="s">
        <v>102</v>
      </c>
      <c r="C82" s="7" t="s">
        <v>102</v>
      </c>
      <c r="D82" s="7" t="s">
        <v>102</v>
      </c>
      <c r="E82" s="7" t="s">
        <v>102</v>
      </c>
      <c r="F82" s="7" t="s">
        <v>102</v>
      </c>
      <c r="G82" s="7" t="s">
        <v>102</v>
      </c>
      <c r="H82" s="7" t="s">
        <v>102</v>
      </c>
      <c r="I82" s="7" t="s">
        <v>102</v>
      </c>
      <c r="J82" s="32" t="s">
        <v>102</v>
      </c>
      <c r="K82" s="32" t="s">
        <v>102</v>
      </c>
      <c r="L82" s="32" t="s">
        <v>102</v>
      </c>
      <c r="M82" s="7" t="s">
        <v>102</v>
      </c>
      <c r="N82" s="8"/>
      <c r="O82" s="8"/>
      <c r="P82" s="8"/>
      <c r="Q82" s="8"/>
      <c r="R82" s="8"/>
    </row>
    <row r="83">
      <c r="A83" s="6" t="s">
        <v>184</v>
      </c>
      <c r="B83" s="7" t="s">
        <v>102</v>
      </c>
      <c r="C83" s="7" t="s">
        <v>102</v>
      </c>
      <c r="D83" s="7" t="s">
        <v>102</v>
      </c>
      <c r="E83" s="7" t="s">
        <v>102</v>
      </c>
      <c r="F83" s="7"/>
      <c r="G83" s="7" t="s">
        <v>102</v>
      </c>
      <c r="H83" s="7" t="s">
        <v>102</v>
      </c>
      <c r="I83" s="7" t="s">
        <v>102</v>
      </c>
      <c r="J83" s="32" t="s">
        <v>102</v>
      </c>
      <c r="K83" s="32" t="s">
        <v>102</v>
      </c>
      <c r="L83" s="32" t="s">
        <v>102</v>
      </c>
      <c r="M83" s="7" t="s">
        <v>102</v>
      </c>
      <c r="N83" s="8"/>
      <c r="O83" s="8"/>
      <c r="P83" s="8"/>
      <c r="Q83" s="8"/>
      <c r="R83" s="8"/>
    </row>
    <row r="84">
      <c r="A84" s="6" t="s">
        <v>185</v>
      </c>
      <c r="B84" s="7" t="s">
        <v>103</v>
      </c>
      <c r="C84" s="7" t="s">
        <v>102</v>
      </c>
      <c r="D84" s="7" t="s">
        <v>102</v>
      </c>
      <c r="E84" s="7" t="s">
        <v>102</v>
      </c>
      <c r="F84" s="7" t="s">
        <v>102</v>
      </c>
      <c r="G84" s="7" t="s">
        <v>102</v>
      </c>
      <c r="H84" s="7" t="s">
        <v>102</v>
      </c>
      <c r="I84" s="7" t="s">
        <v>102</v>
      </c>
      <c r="J84" s="32" t="s">
        <v>102</v>
      </c>
      <c r="K84" s="32" t="s">
        <v>103</v>
      </c>
      <c r="L84" s="32" t="s">
        <v>102</v>
      </c>
      <c r="M84" s="7" t="s">
        <v>102</v>
      </c>
      <c r="N84" s="8"/>
      <c r="O84" s="8"/>
      <c r="P84" s="8"/>
      <c r="Q84" s="8"/>
      <c r="R84" s="8"/>
    </row>
    <row r="85">
      <c r="A85" s="6" t="s">
        <v>186</v>
      </c>
      <c r="B85" s="7" t="s">
        <v>103</v>
      </c>
      <c r="C85" s="7" t="s">
        <v>103</v>
      </c>
      <c r="D85" s="7" t="s">
        <v>103</v>
      </c>
      <c r="E85" s="7" t="s">
        <v>103</v>
      </c>
      <c r="F85" s="7" t="s">
        <v>103</v>
      </c>
      <c r="G85" s="7" t="s">
        <v>103</v>
      </c>
      <c r="H85" s="7" t="s">
        <v>103</v>
      </c>
      <c r="I85" s="7" t="s">
        <v>103</v>
      </c>
      <c r="J85" s="32" t="s">
        <v>103</v>
      </c>
      <c r="K85" s="32" t="s">
        <v>103</v>
      </c>
      <c r="L85" s="32" t="s">
        <v>103</v>
      </c>
      <c r="M85" s="7" t="s">
        <v>103</v>
      </c>
      <c r="N85" s="8"/>
      <c r="O85" s="8"/>
      <c r="P85" s="8"/>
      <c r="Q85" s="8"/>
      <c r="R85" s="8"/>
    </row>
    <row r="86">
      <c r="A86" s="6" t="s">
        <v>187</v>
      </c>
      <c r="B86" s="7" t="s">
        <v>103</v>
      </c>
      <c r="C86" s="7" t="s">
        <v>102</v>
      </c>
      <c r="D86" s="7" t="s">
        <v>103</v>
      </c>
      <c r="E86" s="7" t="s">
        <v>103</v>
      </c>
      <c r="F86" s="7" t="s">
        <v>103</v>
      </c>
      <c r="G86" s="7" t="s">
        <v>103</v>
      </c>
      <c r="H86" s="7" t="s">
        <v>103</v>
      </c>
      <c r="I86" s="7" t="s">
        <v>102</v>
      </c>
      <c r="J86" s="32" t="s">
        <v>103</v>
      </c>
      <c r="K86" s="32" t="s">
        <v>102</v>
      </c>
      <c r="L86" s="32" t="s">
        <v>102</v>
      </c>
      <c r="M86" s="7" t="s">
        <v>103</v>
      </c>
      <c r="N86" s="8"/>
      <c r="O86" s="8"/>
      <c r="P86" s="8"/>
      <c r="Q86" s="8"/>
      <c r="R86" s="8"/>
    </row>
    <row r="87">
      <c r="A87" s="6" t="s">
        <v>188</v>
      </c>
      <c r="B87" s="7" t="s">
        <v>102</v>
      </c>
      <c r="C87" s="7" t="s">
        <v>103</v>
      </c>
      <c r="D87" s="7" t="s">
        <v>102</v>
      </c>
      <c r="E87" s="7" t="s">
        <v>103</v>
      </c>
      <c r="F87" s="7" t="s">
        <v>103</v>
      </c>
      <c r="G87" s="7" t="s">
        <v>103</v>
      </c>
      <c r="H87" s="7" t="s">
        <v>103</v>
      </c>
      <c r="I87" s="7" t="s">
        <v>103</v>
      </c>
      <c r="J87" s="32" t="s">
        <v>103</v>
      </c>
      <c r="K87" s="32" t="s">
        <v>102</v>
      </c>
      <c r="L87" s="32" t="s">
        <v>102</v>
      </c>
      <c r="M87" s="7" t="s">
        <v>102</v>
      </c>
      <c r="N87" s="8"/>
      <c r="O87" s="8"/>
      <c r="P87" s="8"/>
      <c r="Q87" s="8"/>
      <c r="R87" s="8"/>
    </row>
    <row r="88">
      <c r="A88" s="6" t="s">
        <v>189</v>
      </c>
      <c r="B88" s="7" t="s">
        <v>103</v>
      </c>
      <c r="C88" s="7" t="s">
        <v>103</v>
      </c>
      <c r="D88" s="7" t="s">
        <v>103</v>
      </c>
      <c r="E88" s="7" t="s">
        <v>103</v>
      </c>
      <c r="F88" s="7" t="s">
        <v>103</v>
      </c>
      <c r="G88" s="7" t="s">
        <v>103</v>
      </c>
      <c r="H88" s="7" t="s">
        <v>103</v>
      </c>
      <c r="I88" s="7" t="s">
        <v>103</v>
      </c>
      <c r="J88" s="32" t="s">
        <v>103</v>
      </c>
      <c r="K88" s="32" t="s">
        <v>103</v>
      </c>
      <c r="L88" s="32" t="s">
        <v>103</v>
      </c>
      <c r="M88" s="7" t="s">
        <v>103</v>
      </c>
      <c r="N88" s="8"/>
      <c r="O88" s="8"/>
      <c r="P88" s="8"/>
      <c r="Q88" s="8"/>
      <c r="R88" s="8"/>
    </row>
    <row r="89">
      <c r="A89" s="6" t="s">
        <v>190</v>
      </c>
      <c r="B89" s="7" t="s">
        <v>103</v>
      </c>
      <c r="C89" s="7" t="s">
        <v>103</v>
      </c>
      <c r="D89" s="7" t="s">
        <v>103</v>
      </c>
      <c r="E89" s="7" t="s">
        <v>103</v>
      </c>
      <c r="F89" s="7" t="s">
        <v>103</v>
      </c>
      <c r="G89" s="7" t="s">
        <v>103</v>
      </c>
      <c r="H89" s="7" t="s">
        <v>103</v>
      </c>
      <c r="I89" s="7" t="s">
        <v>103</v>
      </c>
      <c r="J89" s="7" t="s">
        <v>103</v>
      </c>
      <c r="K89" s="7" t="s">
        <v>103</v>
      </c>
      <c r="L89" s="7" t="s">
        <v>103</v>
      </c>
      <c r="M89" s="7" t="s">
        <v>103</v>
      </c>
      <c r="N89" s="8"/>
      <c r="O89" s="8"/>
      <c r="P89" s="8"/>
      <c r="Q89" s="8"/>
      <c r="R89" s="8"/>
    </row>
    <row r="90">
      <c r="A90" s="6" t="s">
        <v>191</v>
      </c>
      <c r="B90" s="7" t="s">
        <v>103</v>
      </c>
      <c r="C90" s="7" t="s">
        <v>103</v>
      </c>
      <c r="D90" s="7" t="s">
        <v>103</v>
      </c>
      <c r="E90" s="7" t="s">
        <v>103</v>
      </c>
      <c r="F90" s="7" t="s">
        <v>103</v>
      </c>
      <c r="G90" s="7" t="s">
        <v>103</v>
      </c>
      <c r="H90" s="7" t="s">
        <v>103</v>
      </c>
      <c r="I90" s="7" t="s">
        <v>103</v>
      </c>
      <c r="J90" s="7" t="s">
        <v>103</v>
      </c>
      <c r="K90" s="7" t="s">
        <v>103</v>
      </c>
      <c r="L90" s="7" t="s">
        <v>103</v>
      </c>
      <c r="M90" s="7" t="s">
        <v>103</v>
      </c>
      <c r="N90" s="8"/>
      <c r="O90" s="8"/>
      <c r="P90" s="8"/>
      <c r="Q90" s="8"/>
      <c r="R90" s="8"/>
    </row>
    <row r="91">
      <c r="A91" s="6" t="s">
        <v>192</v>
      </c>
      <c r="B91" s="7" t="s">
        <v>103</v>
      </c>
      <c r="C91" s="7" t="s">
        <v>103</v>
      </c>
      <c r="D91" s="7" t="s">
        <v>103</v>
      </c>
      <c r="E91" s="7"/>
      <c r="F91" s="7"/>
      <c r="G91" s="7" t="s">
        <v>102</v>
      </c>
      <c r="H91" s="7" t="s">
        <v>103</v>
      </c>
      <c r="I91" s="7" t="s">
        <v>103</v>
      </c>
      <c r="J91" s="7" t="s">
        <v>103</v>
      </c>
      <c r="K91" s="7" t="s">
        <v>103</v>
      </c>
      <c r="L91" s="7" t="s">
        <v>103</v>
      </c>
      <c r="M91" s="7" t="s">
        <v>103</v>
      </c>
      <c r="N91" s="8"/>
      <c r="O91" s="8"/>
      <c r="P91" s="8"/>
      <c r="Q91" s="8"/>
      <c r="R91" s="8"/>
    </row>
    <row r="92">
      <c r="A92" s="6" t="s">
        <v>193</v>
      </c>
      <c r="B92" s="7" t="s">
        <v>102</v>
      </c>
      <c r="C92" s="7" t="s">
        <v>102</v>
      </c>
      <c r="D92" s="7" t="s">
        <v>102</v>
      </c>
      <c r="E92" s="7" t="s">
        <v>102</v>
      </c>
      <c r="F92" s="7"/>
      <c r="G92" s="7" t="s">
        <v>102</v>
      </c>
      <c r="H92" s="7" t="s">
        <v>102</v>
      </c>
      <c r="I92" s="7" t="s">
        <v>102</v>
      </c>
      <c r="J92" s="7" t="s">
        <v>102</v>
      </c>
      <c r="K92" s="7" t="s">
        <v>109</v>
      </c>
      <c r="L92" s="7" t="s">
        <v>102</v>
      </c>
      <c r="M92" s="7" t="s">
        <v>102</v>
      </c>
      <c r="N92" s="8"/>
      <c r="O92" s="8"/>
      <c r="P92" s="8"/>
      <c r="Q92" s="8"/>
      <c r="R92" s="8"/>
    </row>
    <row r="93">
      <c r="A93" s="6" t="s">
        <v>194</v>
      </c>
      <c r="B93" s="7" t="s">
        <v>103</v>
      </c>
      <c r="C93" s="7" t="s">
        <v>103</v>
      </c>
      <c r="D93" s="7" t="s">
        <v>103</v>
      </c>
      <c r="E93" s="7" t="s">
        <v>103</v>
      </c>
      <c r="F93" s="7"/>
      <c r="G93" s="7" t="s">
        <v>103</v>
      </c>
      <c r="H93" s="7" t="s">
        <v>103</v>
      </c>
      <c r="I93" s="7" t="s">
        <v>103</v>
      </c>
      <c r="J93" s="7" t="s">
        <v>103</v>
      </c>
      <c r="K93" s="7" t="s">
        <v>103</v>
      </c>
      <c r="L93" s="7" t="s">
        <v>103</v>
      </c>
      <c r="M93" s="7" t="s">
        <v>103</v>
      </c>
      <c r="N93" s="8"/>
      <c r="O93" s="8"/>
      <c r="P93" s="8"/>
      <c r="Q93" s="8"/>
      <c r="R93" s="8"/>
    </row>
    <row r="94">
      <c r="A94" s="6" t="s">
        <v>195</v>
      </c>
      <c r="B94" s="7" t="s">
        <v>103</v>
      </c>
      <c r="C94" s="7" t="s">
        <v>102</v>
      </c>
      <c r="D94" s="7" t="s">
        <v>102</v>
      </c>
      <c r="E94" s="7" t="s">
        <v>102</v>
      </c>
      <c r="F94" s="7" t="s">
        <v>102</v>
      </c>
      <c r="G94" s="7" t="s">
        <v>102</v>
      </c>
      <c r="H94" s="7" t="s">
        <v>102</v>
      </c>
      <c r="I94" s="7" t="s">
        <v>102</v>
      </c>
      <c r="J94" s="7" t="s">
        <v>102</v>
      </c>
      <c r="K94" s="7" t="s">
        <v>103</v>
      </c>
      <c r="L94" s="7" t="s">
        <v>102</v>
      </c>
      <c r="M94" s="7" t="s">
        <v>102</v>
      </c>
      <c r="N94" s="8"/>
      <c r="O94" s="8"/>
      <c r="P94" s="8"/>
      <c r="Q94" s="8"/>
      <c r="R94" s="8"/>
    </row>
    <row r="95">
      <c r="A95" s="6" t="s">
        <v>196</v>
      </c>
      <c r="B95" s="7" t="s">
        <v>102</v>
      </c>
      <c r="C95" s="7" t="s">
        <v>102</v>
      </c>
      <c r="D95" s="7" t="s">
        <v>102</v>
      </c>
      <c r="E95" s="7" t="s">
        <v>102</v>
      </c>
      <c r="F95" s="7" t="s">
        <v>103</v>
      </c>
      <c r="G95" s="7" t="s">
        <v>102</v>
      </c>
      <c r="H95" s="7" t="s">
        <v>102</v>
      </c>
      <c r="I95" s="7" t="s">
        <v>102</v>
      </c>
      <c r="J95" s="7" t="s">
        <v>102</v>
      </c>
      <c r="K95" s="7" t="s">
        <v>102</v>
      </c>
      <c r="L95" s="7" t="s">
        <v>102</v>
      </c>
      <c r="M95" s="7" t="s">
        <v>102</v>
      </c>
      <c r="N95" s="8"/>
      <c r="O95" s="8"/>
      <c r="P95" s="8"/>
      <c r="Q95" s="8"/>
      <c r="R95" s="8"/>
    </row>
    <row r="96">
      <c r="A96" s="6" t="s">
        <v>197</v>
      </c>
      <c r="B96" s="7" t="s">
        <v>103</v>
      </c>
      <c r="C96" s="7" t="s">
        <v>103</v>
      </c>
      <c r="D96" s="7" t="s">
        <v>103</v>
      </c>
      <c r="E96" s="7" t="s">
        <v>103</v>
      </c>
      <c r="F96" s="7" t="s">
        <v>103</v>
      </c>
      <c r="G96" s="7" t="s">
        <v>103</v>
      </c>
      <c r="H96" s="7" t="s">
        <v>103</v>
      </c>
      <c r="I96" s="7" t="s">
        <v>103</v>
      </c>
      <c r="J96" s="7" t="s">
        <v>103</v>
      </c>
      <c r="K96" s="7" t="s">
        <v>103</v>
      </c>
      <c r="L96" s="7" t="s">
        <v>103</v>
      </c>
      <c r="M96" s="7" t="s">
        <v>103</v>
      </c>
      <c r="N96" s="8"/>
      <c r="O96" s="8"/>
      <c r="P96" s="8"/>
      <c r="Q96" s="8"/>
      <c r="R96" s="8"/>
    </row>
    <row r="97">
      <c r="A97" s="6" t="s">
        <v>198</v>
      </c>
      <c r="B97" s="7" t="s">
        <v>103</v>
      </c>
      <c r="C97" s="7" t="s">
        <v>102</v>
      </c>
      <c r="D97" s="7" t="s">
        <v>102</v>
      </c>
      <c r="E97" s="7" t="s">
        <v>102</v>
      </c>
      <c r="F97" s="7" t="s">
        <v>102</v>
      </c>
      <c r="G97" s="7" t="s">
        <v>102</v>
      </c>
      <c r="H97" s="7" t="s">
        <v>102</v>
      </c>
      <c r="I97" s="7" t="s">
        <v>102</v>
      </c>
      <c r="J97" s="7" t="s">
        <v>102</v>
      </c>
      <c r="K97" s="7" t="s">
        <v>102</v>
      </c>
      <c r="L97" s="7" t="s">
        <v>102</v>
      </c>
      <c r="M97" s="7" t="s">
        <v>102</v>
      </c>
      <c r="N97" s="8"/>
      <c r="O97" s="8"/>
      <c r="P97" s="8"/>
      <c r="Q97" s="8"/>
      <c r="R97" s="8"/>
    </row>
    <row r="98">
      <c r="A98" s="6" t="s">
        <v>199</v>
      </c>
      <c r="B98" s="7" t="s">
        <v>103</v>
      </c>
      <c r="C98" s="7" t="s">
        <v>103</v>
      </c>
      <c r="D98" s="7" t="s">
        <v>103</v>
      </c>
      <c r="E98" s="7" t="s">
        <v>103</v>
      </c>
      <c r="F98" s="7"/>
      <c r="G98" s="7" t="s">
        <v>103</v>
      </c>
      <c r="H98" s="7" t="s">
        <v>103</v>
      </c>
      <c r="I98" s="7" t="s">
        <v>103</v>
      </c>
      <c r="J98" s="7" t="s">
        <v>103</v>
      </c>
      <c r="K98" s="7" t="s">
        <v>103</v>
      </c>
      <c r="L98" s="7" t="s">
        <v>103</v>
      </c>
      <c r="M98" s="7" t="s">
        <v>103</v>
      </c>
      <c r="N98" s="8"/>
      <c r="O98" s="8"/>
      <c r="P98" s="8"/>
      <c r="Q98" s="8"/>
      <c r="R98" s="8"/>
    </row>
    <row r="99">
      <c r="A99" s="6" t="s">
        <v>200</v>
      </c>
      <c r="B99" s="7" t="s">
        <v>102</v>
      </c>
      <c r="C99" s="7" t="s">
        <v>102</v>
      </c>
      <c r="D99" s="7" t="s">
        <v>102</v>
      </c>
      <c r="E99" s="7" t="s">
        <v>102</v>
      </c>
      <c r="F99" s="7" t="s">
        <v>102</v>
      </c>
      <c r="G99" s="7" t="s">
        <v>102</v>
      </c>
      <c r="H99" s="7" t="s">
        <v>102</v>
      </c>
      <c r="I99" s="7" t="s">
        <v>102</v>
      </c>
      <c r="J99" s="7" t="s">
        <v>102</v>
      </c>
      <c r="K99" s="7" t="s">
        <v>103</v>
      </c>
      <c r="L99" s="7" t="s">
        <v>102</v>
      </c>
      <c r="M99" s="7" t="s">
        <v>102</v>
      </c>
      <c r="N99" s="8"/>
      <c r="O99" s="8"/>
      <c r="P99" s="8"/>
      <c r="Q99" s="8"/>
      <c r="R99" s="8"/>
    </row>
    <row r="100">
      <c r="A100" s="6" t="s">
        <v>201</v>
      </c>
      <c r="B100" s="7" t="s">
        <v>102</v>
      </c>
      <c r="C100" s="7" t="s">
        <v>102</v>
      </c>
      <c r="D100" s="7" t="s">
        <v>102</v>
      </c>
      <c r="E100" s="7" t="s">
        <v>102</v>
      </c>
      <c r="F100" s="7"/>
      <c r="G100" s="7" t="s">
        <v>102</v>
      </c>
      <c r="H100" s="7" t="s">
        <v>102</v>
      </c>
      <c r="I100" s="7" t="s">
        <v>102</v>
      </c>
      <c r="J100" s="7" t="s">
        <v>102</v>
      </c>
      <c r="K100" s="7" t="s">
        <v>102</v>
      </c>
      <c r="L100" s="7" t="s">
        <v>102</v>
      </c>
      <c r="M100" s="7" t="s">
        <v>102</v>
      </c>
      <c r="N100" s="8"/>
      <c r="O100" s="8"/>
      <c r="P100" s="8"/>
      <c r="Q100" s="8"/>
      <c r="R100" s="8"/>
    </row>
    <row r="101">
      <c r="A101" s="6" t="s">
        <v>202</v>
      </c>
      <c r="B101" s="7" t="s">
        <v>103</v>
      </c>
      <c r="C101" s="7" t="s">
        <v>103</v>
      </c>
      <c r="D101" s="7" t="s">
        <v>103</v>
      </c>
      <c r="E101" s="7" t="s">
        <v>103</v>
      </c>
      <c r="F101" s="7"/>
      <c r="G101" s="7" t="s">
        <v>103</v>
      </c>
      <c r="H101" s="7" t="s">
        <v>103</v>
      </c>
      <c r="I101" s="7" t="s">
        <v>103</v>
      </c>
      <c r="J101" s="7" t="s">
        <v>103</v>
      </c>
      <c r="K101" s="7" t="s">
        <v>103</v>
      </c>
      <c r="L101" s="7" t="s">
        <v>103</v>
      </c>
      <c r="M101" s="7" t="s">
        <v>103</v>
      </c>
      <c r="N101" s="8"/>
      <c r="O101" s="8"/>
      <c r="P101" s="8"/>
      <c r="Q101" s="8"/>
      <c r="R101" s="8"/>
    </row>
    <row r="102">
      <c r="A102" s="6" t="s">
        <v>203</v>
      </c>
      <c r="B102" s="7" t="s">
        <v>103</v>
      </c>
      <c r="C102" s="7" t="s">
        <v>103</v>
      </c>
      <c r="D102" s="7" t="s">
        <v>103</v>
      </c>
      <c r="E102" s="7" t="s">
        <v>103</v>
      </c>
      <c r="F102" s="7"/>
      <c r="G102" s="7" t="s">
        <v>103</v>
      </c>
      <c r="H102" s="7" t="s">
        <v>103</v>
      </c>
      <c r="I102" s="7" t="s">
        <v>103</v>
      </c>
      <c r="J102" s="7" t="s">
        <v>103</v>
      </c>
      <c r="K102" s="7" t="s">
        <v>103</v>
      </c>
      <c r="L102" s="7" t="s">
        <v>103</v>
      </c>
      <c r="M102" s="7" t="s">
        <v>103</v>
      </c>
      <c r="N102" s="8"/>
      <c r="O102" s="8"/>
      <c r="P102" s="8"/>
      <c r="Q102" s="8"/>
      <c r="R102" s="8"/>
    </row>
    <row r="103">
      <c r="A103" s="6" t="s">
        <v>204</v>
      </c>
      <c r="B103" s="7" t="s">
        <v>102</v>
      </c>
      <c r="C103" s="7" t="s">
        <v>102</v>
      </c>
      <c r="D103" s="7" t="s">
        <v>102</v>
      </c>
      <c r="E103" s="7" t="s">
        <v>102</v>
      </c>
      <c r="F103" s="7"/>
      <c r="G103" s="7" t="s">
        <v>102</v>
      </c>
      <c r="H103" s="7" t="s">
        <v>102</v>
      </c>
      <c r="I103" s="7" t="s">
        <v>102</v>
      </c>
      <c r="J103" s="7" t="s">
        <v>102</v>
      </c>
      <c r="K103" s="7" t="s">
        <v>102</v>
      </c>
      <c r="L103" s="7" t="s">
        <v>102</v>
      </c>
      <c r="M103" s="7" t="s">
        <v>102</v>
      </c>
      <c r="N103" s="8"/>
      <c r="O103" s="8"/>
      <c r="P103" s="8"/>
      <c r="Q103" s="8"/>
      <c r="R103" s="8"/>
    </row>
    <row r="104">
      <c r="A104" s="6" t="s">
        <v>205</v>
      </c>
      <c r="B104" s="7" t="s">
        <v>102</v>
      </c>
      <c r="C104" s="7" t="s">
        <v>102</v>
      </c>
      <c r="D104" s="7" t="s">
        <v>102</v>
      </c>
      <c r="E104" s="7" t="s">
        <v>102</v>
      </c>
      <c r="F104" s="7"/>
      <c r="G104" s="7" t="s">
        <v>102</v>
      </c>
      <c r="H104" s="7" t="s">
        <v>103</v>
      </c>
      <c r="I104" s="7" t="s">
        <v>103</v>
      </c>
      <c r="J104" s="7" t="s">
        <v>102</v>
      </c>
      <c r="K104" s="7" t="s">
        <v>102</v>
      </c>
      <c r="L104" s="7" t="s">
        <v>102</v>
      </c>
      <c r="M104" s="8"/>
      <c r="N104" s="8"/>
      <c r="O104" s="8"/>
      <c r="P104" s="8"/>
      <c r="Q104" s="8"/>
      <c r="R104" s="8"/>
    </row>
    <row r="105">
      <c r="A105" s="6" t="s">
        <v>206</v>
      </c>
      <c r="B105" s="7" t="s">
        <v>102</v>
      </c>
      <c r="C105" s="7" t="s">
        <v>102</v>
      </c>
      <c r="D105" s="7" t="s">
        <v>102</v>
      </c>
      <c r="E105" s="7" t="s">
        <v>102</v>
      </c>
      <c r="F105" s="7"/>
      <c r="G105" s="7" t="s">
        <v>111</v>
      </c>
      <c r="H105" s="7" t="s">
        <v>103</v>
      </c>
      <c r="I105" s="7" t="s">
        <v>102</v>
      </c>
      <c r="J105" s="7" t="s">
        <v>102</v>
      </c>
      <c r="K105" s="7" t="s">
        <v>102</v>
      </c>
      <c r="L105" s="7" t="s">
        <v>102</v>
      </c>
      <c r="M105" s="8"/>
      <c r="N105" s="8"/>
      <c r="O105" s="8"/>
      <c r="P105" s="8"/>
      <c r="Q105" s="8"/>
      <c r="R105" s="8"/>
    </row>
    <row r="106">
      <c r="A106" s="6" t="s">
        <v>207</v>
      </c>
      <c r="B106" s="7" t="s">
        <v>103</v>
      </c>
      <c r="C106" s="7" t="s">
        <v>103</v>
      </c>
      <c r="D106" s="7" t="s">
        <v>103</v>
      </c>
      <c r="E106" s="7" t="s">
        <v>111</v>
      </c>
      <c r="F106" s="7" t="s">
        <v>103</v>
      </c>
      <c r="G106" s="7" t="s">
        <v>103</v>
      </c>
      <c r="H106" s="7" t="s">
        <v>103</v>
      </c>
      <c r="I106" s="7" t="s">
        <v>103</v>
      </c>
      <c r="J106" s="7" t="s">
        <v>103</v>
      </c>
      <c r="K106" s="7" t="s">
        <v>103</v>
      </c>
      <c r="L106" s="7" t="s">
        <v>102</v>
      </c>
      <c r="M106" s="7" t="s">
        <v>103</v>
      </c>
      <c r="N106" s="8"/>
      <c r="O106" s="8"/>
      <c r="P106" s="8"/>
      <c r="Q106" s="8"/>
      <c r="R106" s="8"/>
    </row>
    <row r="107">
      <c r="A107" s="6" t="s">
        <v>208</v>
      </c>
      <c r="B107" s="7" t="s">
        <v>102</v>
      </c>
      <c r="C107" s="7" t="s">
        <v>102</v>
      </c>
      <c r="D107" s="7" t="s">
        <v>102</v>
      </c>
      <c r="E107" s="7" t="s">
        <v>102</v>
      </c>
      <c r="F107" s="7"/>
      <c r="G107" s="7" t="s">
        <v>102</v>
      </c>
      <c r="H107" s="7" t="s">
        <v>102</v>
      </c>
      <c r="I107" s="7" t="s">
        <v>102</v>
      </c>
      <c r="J107" s="7" t="s">
        <v>102</v>
      </c>
      <c r="K107" s="7" t="s">
        <v>102</v>
      </c>
      <c r="L107" s="7" t="s">
        <v>103</v>
      </c>
      <c r="M107" s="7" t="s">
        <v>103</v>
      </c>
      <c r="N107" s="8"/>
      <c r="O107" s="8"/>
      <c r="P107" s="8"/>
      <c r="Q107" s="8"/>
      <c r="R107" s="8"/>
    </row>
    <row r="108">
      <c r="A108" s="6" t="s">
        <v>209</v>
      </c>
      <c r="B108" s="7" t="s">
        <v>103</v>
      </c>
      <c r="C108" s="7" t="s">
        <v>103</v>
      </c>
      <c r="D108" s="7" t="s">
        <v>103</v>
      </c>
      <c r="E108" s="7" t="s">
        <v>103</v>
      </c>
      <c r="F108" s="7"/>
      <c r="G108" s="7" t="s">
        <v>103</v>
      </c>
      <c r="H108" s="7" t="s">
        <v>103</v>
      </c>
      <c r="I108" s="7" t="s">
        <v>103</v>
      </c>
      <c r="J108" s="7" t="s">
        <v>103</v>
      </c>
      <c r="K108" s="7" t="s">
        <v>103</v>
      </c>
      <c r="L108" s="7" t="s">
        <v>102</v>
      </c>
      <c r="M108" s="7" t="s">
        <v>103</v>
      </c>
      <c r="N108" s="8"/>
      <c r="O108" s="8"/>
      <c r="P108" s="8"/>
      <c r="Q108" s="8"/>
      <c r="R108" s="8"/>
    </row>
    <row r="109">
      <c r="A109" s="6" t="s">
        <v>210</v>
      </c>
      <c r="B109" s="7" t="s">
        <v>102</v>
      </c>
      <c r="C109" s="7" t="s">
        <v>102</v>
      </c>
      <c r="D109" s="7" t="s">
        <v>102</v>
      </c>
      <c r="E109" s="7" t="s">
        <v>102</v>
      </c>
      <c r="F109" s="7"/>
      <c r="G109" s="7" t="s">
        <v>102</v>
      </c>
      <c r="H109" s="7" t="s">
        <v>102</v>
      </c>
      <c r="I109" s="7" t="s">
        <v>102</v>
      </c>
      <c r="J109" s="7" t="s">
        <v>102</v>
      </c>
      <c r="K109" s="7" t="s">
        <v>102</v>
      </c>
      <c r="L109" s="7" t="s">
        <v>102</v>
      </c>
      <c r="M109" s="8"/>
      <c r="N109" s="8"/>
      <c r="O109" s="8"/>
      <c r="P109" s="8"/>
      <c r="Q109" s="8"/>
      <c r="R109" s="8"/>
    </row>
    <row r="110">
      <c r="A110" s="6" t="s">
        <v>211</v>
      </c>
      <c r="B110" s="7" t="s">
        <v>103</v>
      </c>
      <c r="C110" s="7" t="s">
        <v>103</v>
      </c>
      <c r="D110" s="7" t="s">
        <v>103</v>
      </c>
      <c r="E110" s="7" t="s">
        <v>103</v>
      </c>
      <c r="F110" s="7"/>
      <c r="G110" s="7" t="s">
        <v>103</v>
      </c>
      <c r="H110" s="7" t="s">
        <v>103</v>
      </c>
      <c r="I110" s="7" t="s">
        <v>103</v>
      </c>
      <c r="J110" s="7" t="s">
        <v>103</v>
      </c>
      <c r="K110" s="7" t="s">
        <v>110</v>
      </c>
      <c r="L110" s="7" t="s">
        <v>103</v>
      </c>
      <c r="M110" s="7" t="s">
        <v>109</v>
      </c>
      <c r="N110" s="8"/>
      <c r="O110" s="8"/>
      <c r="P110" s="8"/>
      <c r="Q110" s="8"/>
      <c r="R110" s="8"/>
    </row>
    <row r="111">
      <c r="A111" s="6" t="s">
        <v>212</v>
      </c>
      <c r="B111" s="7" t="s">
        <v>111</v>
      </c>
      <c r="C111" s="7" t="s">
        <v>111</v>
      </c>
      <c r="D111" s="7" t="s">
        <v>111</v>
      </c>
      <c r="E111" s="7" t="s">
        <v>111</v>
      </c>
      <c r="F111" s="7"/>
      <c r="G111" s="7" t="s">
        <v>110</v>
      </c>
      <c r="H111" s="7" t="s">
        <v>111</v>
      </c>
      <c r="I111" s="7" t="s">
        <v>111</v>
      </c>
      <c r="J111" s="7" t="s">
        <v>428</v>
      </c>
      <c r="K111" s="7" t="s">
        <v>111</v>
      </c>
      <c r="L111" s="7" t="s">
        <v>110</v>
      </c>
      <c r="M111" s="7" t="s">
        <v>111</v>
      </c>
      <c r="N111" s="8"/>
      <c r="O111" s="8"/>
      <c r="P111" s="8"/>
      <c r="Q111" s="8"/>
      <c r="R111" s="8"/>
    </row>
    <row r="112">
      <c r="A112" s="6" t="s">
        <v>213</v>
      </c>
      <c r="B112" s="7" t="s">
        <v>102</v>
      </c>
      <c r="C112" s="7" t="s">
        <v>102</v>
      </c>
      <c r="D112" s="7" t="s">
        <v>102</v>
      </c>
      <c r="E112" s="7" t="s">
        <v>102</v>
      </c>
      <c r="F112" s="7" t="s">
        <v>102</v>
      </c>
      <c r="G112" s="7" t="s">
        <v>102</v>
      </c>
      <c r="H112" s="7" t="s">
        <v>102</v>
      </c>
      <c r="I112" s="7" t="s">
        <v>102</v>
      </c>
      <c r="J112" s="49" t="s">
        <v>102</v>
      </c>
      <c r="K112" s="49" t="s">
        <v>102</v>
      </c>
      <c r="L112" s="49" t="s">
        <v>102</v>
      </c>
      <c r="M112" s="7" t="s">
        <v>102</v>
      </c>
      <c r="N112" s="8"/>
      <c r="O112" s="8"/>
      <c r="P112" s="8"/>
      <c r="Q112" s="8"/>
      <c r="R112" s="8"/>
    </row>
    <row r="113">
      <c r="A113" s="6" t="s">
        <v>214</v>
      </c>
      <c r="B113" s="7" t="s">
        <v>102</v>
      </c>
      <c r="C113" s="7" t="s">
        <v>103</v>
      </c>
      <c r="D113" s="7" t="s">
        <v>102</v>
      </c>
      <c r="E113" s="7" t="s">
        <v>102</v>
      </c>
      <c r="F113" s="7"/>
      <c r="G113" s="7" t="s">
        <v>103</v>
      </c>
      <c r="H113" s="7" t="s">
        <v>103</v>
      </c>
      <c r="I113" s="7" t="s">
        <v>103</v>
      </c>
      <c r="J113" s="49" t="s">
        <v>103</v>
      </c>
      <c r="K113" s="49" t="s">
        <v>103</v>
      </c>
      <c r="L113" s="49" t="s">
        <v>103</v>
      </c>
      <c r="M113" s="7" t="s">
        <v>103</v>
      </c>
      <c r="N113" s="8"/>
      <c r="O113" s="8"/>
      <c r="P113" s="8"/>
      <c r="Q113" s="8"/>
      <c r="R113" s="8"/>
    </row>
    <row r="114">
      <c r="A114" s="6" t="s">
        <v>215</v>
      </c>
      <c r="B114" s="7" t="s">
        <v>103</v>
      </c>
      <c r="C114" s="7" t="s">
        <v>103</v>
      </c>
      <c r="D114" s="7" t="s">
        <v>103</v>
      </c>
      <c r="E114" s="7" t="s">
        <v>103</v>
      </c>
      <c r="F114" s="7" t="s">
        <v>103</v>
      </c>
      <c r="G114" s="7" t="s">
        <v>103</v>
      </c>
      <c r="H114" s="7" t="s">
        <v>103</v>
      </c>
      <c r="I114" s="7" t="s">
        <v>103</v>
      </c>
      <c r="J114" s="49" t="s">
        <v>103</v>
      </c>
      <c r="K114" s="49" t="s">
        <v>103</v>
      </c>
      <c r="L114" s="49" t="s">
        <v>103</v>
      </c>
      <c r="M114" s="7" t="s">
        <v>102</v>
      </c>
      <c r="N114" s="8"/>
      <c r="O114" s="8"/>
      <c r="P114" s="8"/>
      <c r="Q114" s="8"/>
      <c r="R114" s="8"/>
    </row>
    <row r="115">
      <c r="A115" s="6" t="s">
        <v>216</v>
      </c>
      <c r="B115" s="7" t="s">
        <v>102</v>
      </c>
      <c r="C115" s="7" t="s">
        <v>102</v>
      </c>
      <c r="D115" s="7" t="s">
        <v>102</v>
      </c>
      <c r="E115" s="7" t="s">
        <v>102</v>
      </c>
      <c r="F115" s="7" t="s">
        <v>103</v>
      </c>
      <c r="G115" s="7" t="s">
        <v>103</v>
      </c>
      <c r="H115" s="7" t="s">
        <v>103</v>
      </c>
      <c r="I115" s="7" t="s">
        <v>102</v>
      </c>
      <c r="J115" s="49" t="s">
        <v>102</v>
      </c>
      <c r="K115" s="49" t="s">
        <v>102</v>
      </c>
      <c r="L115" s="49" t="s">
        <v>102</v>
      </c>
      <c r="M115" s="7" t="s">
        <v>102</v>
      </c>
      <c r="N115" s="8"/>
      <c r="O115" s="8"/>
      <c r="P115" s="8"/>
      <c r="Q115" s="8"/>
      <c r="R115" s="8"/>
    </row>
    <row r="116">
      <c r="A116" s="6" t="s">
        <v>217</v>
      </c>
      <c r="B116" s="7" t="s">
        <v>103</v>
      </c>
      <c r="C116" s="7" t="s">
        <v>103</v>
      </c>
      <c r="D116" s="7" t="s">
        <v>103</v>
      </c>
      <c r="E116" s="7" t="s">
        <v>103</v>
      </c>
      <c r="F116" s="7"/>
      <c r="G116" s="7" t="s">
        <v>103</v>
      </c>
      <c r="H116" s="7" t="s">
        <v>103</v>
      </c>
      <c r="I116" s="7" t="s">
        <v>102</v>
      </c>
      <c r="J116" s="49" t="s">
        <v>103</v>
      </c>
      <c r="K116" s="49" t="s">
        <v>103</v>
      </c>
      <c r="L116" s="49" t="s">
        <v>103</v>
      </c>
      <c r="M116" s="7" t="s">
        <v>103</v>
      </c>
      <c r="N116" s="8"/>
      <c r="O116" s="8"/>
      <c r="P116" s="8"/>
      <c r="Q116" s="8"/>
      <c r="R116" s="8"/>
    </row>
    <row r="117">
      <c r="A117" s="6" t="s">
        <v>218</v>
      </c>
      <c r="B117" s="7" t="s">
        <v>103</v>
      </c>
      <c r="C117" s="7" t="s">
        <v>103</v>
      </c>
      <c r="D117" s="7" t="s">
        <v>103</v>
      </c>
      <c r="E117" s="7" t="s">
        <v>103</v>
      </c>
      <c r="F117" s="7"/>
      <c r="G117" s="7" t="s">
        <v>103</v>
      </c>
      <c r="H117" s="7" t="s">
        <v>103</v>
      </c>
      <c r="I117" s="7" t="s">
        <v>103</v>
      </c>
      <c r="J117" s="49" t="s">
        <v>103</v>
      </c>
      <c r="K117" s="49" t="s">
        <v>103</v>
      </c>
      <c r="L117" s="49" t="s">
        <v>103</v>
      </c>
      <c r="M117" s="7" t="s">
        <v>103</v>
      </c>
      <c r="N117" s="8"/>
      <c r="O117" s="8"/>
      <c r="P117" s="8"/>
      <c r="Q117" s="8"/>
      <c r="R117" s="8"/>
    </row>
    <row r="118">
      <c r="A118" s="6" t="s">
        <v>219</v>
      </c>
      <c r="B118" s="7" t="s">
        <v>109</v>
      </c>
      <c r="C118" s="7" t="s">
        <v>109</v>
      </c>
      <c r="D118" s="7" t="s">
        <v>109</v>
      </c>
      <c r="E118" s="7" t="s">
        <v>109</v>
      </c>
      <c r="F118" s="7"/>
      <c r="G118" s="7" t="s">
        <v>109</v>
      </c>
      <c r="H118" s="7" t="s">
        <v>109</v>
      </c>
      <c r="I118" s="7" t="s">
        <v>109</v>
      </c>
      <c r="J118" s="49" t="s">
        <v>109</v>
      </c>
      <c r="K118" s="49" t="s">
        <v>109</v>
      </c>
      <c r="L118" s="49" t="s">
        <v>109</v>
      </c>
      <c r="M118" s="7" t="s">
        <v>109</v>
      </c>
      <c r="N118" s="8"/>
      <c r="O118" s="8"/>
      <c r="P118" s="8"/>
      <c r="Q118" s="8"/>
      <c r="R118" s="8"/>
    </row>
    <row r="119">
      <c r="A119" s="6" t="s">
        <v>220</v>
      </c>
      <c r="B119" s="7" t="s">
        <v>102</v>
      </c>
      <c r="C119" s="7" t="s">
        <v>102</v>
      </c>
      <c r="D119" s="7" t="s">
        <v>102</v>
      </c>
      <c r="E119" s="7" t="s">
        <v>102</v>
      </c>
      <c r="F119" s="7"/>
      <c r="G119" s="7" t="s">
        <v>102</v>
      </c>
      <c r="H119" s="7" t="s">
        <v>102</v>
      </c>
      <c r="I119" s="7" t="s">
        <v>102</v>
      </c>
      <c r="J119" s="49" t="s">
        <v>102</v>
      </c>
      <c r="K119" s="49" t="s">
        <v>102</v>
      </c>
      <c r="L119" s="49" t="s">
        <v>102</v>
      </c>
      <c r="M119" s="7" t="s">
        <v>102</v>
      </c>
      <c r="N119" s="8"/>
      <c r="O119" s="8"/>
      <c r="P119" s="8"/>
      <c r="Q119" s="8"/>
      <c r="R119" s="8"/>
    </row>
    <row r="120">
      <c r="A120" s="6" t="s">
        <v>221</v>
      </c>
      <c r="B120" s="7" t="s">
        <v>102</v>
      </c>
      <c r="C120" s="7" t="s">
        <v>103</v>
      </c>
      <c r="D120" s="7" t="s">
        <v>103</v>
      </c>
      <c r="E120" s="7" t="s">
        <v>103</v>
      </c>
      <c r="F120" s="7"/>
      <c r="G120" s="7" t="s">
        <v>103</v>
      </c>
      <c r="H120" s="7" t="s">
        <v>103</v>
      </c>
      <c r="I120" s="7" t="s">
        <v>103</v>
      </c>
      <c r="J120" s="49" t="s">
        <v>103</v>
      </c>
      <c r="K120" s="49" t="s">
        <v>103</v>
      </c>
      <c r="L120" s="49" t="s">
        <v>102</v>
      </c>
      <c r="M120" s="7" t="s">
        <v>102</v>
      </c>
      <c r="N120" s="8"/>
      <c r="O120" s="8"/>
      <c r="P120" s="8"/>
      <c r="Q120" s="8"/>
      <c r="R120" s="8"/>
    </row>
    <row r="121">
      <c r="A121" s="6" t="s">
        <v>222</v>
      </c>
      <c r="B121" s="7" t="s">
        <v>109</v>
      </c>
      <c r="C121" s="7" t="s">
        <v>109</v>
      </c>
      <c r="D121" s="7" t="s">
        <v>109</v>
      </c>
      <c r="E121" s="7" t="s">
        <v>109</v>
      </c>
      <c r="F121" s="7"/>
      <c r="G121" s="7" t="s">
        <v>109</v>
      </c>
      <c r="H121" s="7" t="s">
        <v>102</v>
      </c>
      <c r="I121" s="7" t="s">
        <v>102</v>
      </c>
      <c r="J121" s="49" t="s">
        <v>109</v>
      </c>
      <c r="K121" s="49" t="s">
        <v>109</v>
      </c>
      <c r="L121" s="49" t="s">
        <v>102</v>
      </c>
      <c r="M121" s="7" t="s">
        <v>102</v>
      </c>
      <c r="N121" s="8"/>
      <c r="O121" s="8"/>
      <c r="P121" s="8"/>
      <c r="Q121" s="8"/>
      <c r="R121" s="8"/>
    </row>
    <row r="122">
      <c r="A122" s="6" t="s">
        <v>223</v>
      </c>
      <c r="B122" s="7" t="s">
        <v>111</v>
      </c>
      <c r="C122" s="7" t="s">
        <v>111</v>
      </c>
      <c r="D122" s="7" t="s">
        <v>111</v>
      </c>
      <c r="E122" s="7" t="s">
        <v>111</v>
      </c>
      <c r="F122" s="7"/>
      <c r="G122" s="7" t="s">
        <v>111</v>
      </c>
      <c r="H122" s="7" t="s">
        <v>111</v>
      </c>
      <c r="I122" s="7" t="s">
        <v>111</v>
      </c>
      <c r="J122" s="49" t="s">
        <v>111</v>
      </c>
      <c r="K122" s="49" t="s">
        <v>111</v>
      </c>
      <c r="L122" s="49" t="s">
        <v>111</v>
      </c>
      <c r="M122" s="7" t="s">
        <v>111</v>
      </c>
      <c r="N122" s="8"/>
      <c r="O122" s="8"/>
      <c r="P122" s="8"/>
      <c r="Q122" s="8"/>
      <c r="R122" s="8"/>
    </row>
    <row r="123">
      <c r="A123" s="6" t="s">
        <v>224</v>
      </c>
      <c r="B123" s="7" t="s">
        <v>111</v>
      </c>
      <c r="C123" s="7" t="s">
        <v>111</v>
      </c>
      <c r="D123" s="7" t="s">
        <v>111</v>
      </c>
      <c r="E123" s="7" t="s">
        <v>111</v>
      </c>
      <c r="F123" s="7"/>
      <c r="G123" s="7" t="s">
        <v>111</v>
      </c>
      <c r="H123" s="7" t="s">
        <v>111</v>
      </c>
      <c r="I123" s="7" t="s">
        <v>111</v>
      </c>
      <c r="J123" s="49" t="s">
        <v>111</v>
      </c>
      <c r="K123" s="49" t="s">
        <v>111</v>
      </c>
      <c r="L123" s="49" t="s">
        <v>111</v>
      </c>
      <c r="M123" s="7" t="s">
        <v>111</v>
      </c>
      <c r="N123" s="8"/>
      <c r="O123" s="8"/>
      <c r="P123" s="8"/>
      <c r="Q123" s="8"/>
      <c r="R123" s="8"/>
    </row>
    <row r="124">
      <c r="A124" s="6" t="s">
        <v>225</v>
      </c>
      <c r="B124" s="7" t="s">
        <v>111</v>
      </c>
      <c r="C124" s="7" t="s">
        <v>111</v>
      </c>
      <c r="D124" s="7" t="s">
        <v>102</v>
      </c>
      <c r="E124" s="7" t="s">
        <v>111</v>
      </c>
      <c r="F124" s="7"/>
      <c r="G124" s="7" t="s">
        <v>102</v>
      </c>
      <c r="H124" s="7" t="s">
        <v>103</v>
      </c>
      <c r="I124" s="7" t="s">
        <v>102</v>
      </c>
      <c r="J124" s="49" t="s">
        <v>111</v>
      </c>
      <c r="K124" s="49" t="s">
        <v>111</v>
      </c>
      <c r="L124" s="49" t="s">
        <v>103</v>
      </c>
      <c r="M124" s="7" t="s">
        <v>109</v>
      </c>
      <c r="N124" s="8"/>
      <c r="O124" s="8"/>
      <c r="P124" s="8"/>
      <c r="Q124" s="8"/>
      <c r="R124" s="8"/>
    </row>
    <row r="125">
      <c r="A125" s="6" t="s">
        <v>226</v>
      </c>
      <c r="B125" s="7" t="s">
        <v>102</v>
      </c>
      <c r="C125" s="7" t="s">
        <v>102</v>
      </c>
      <c r="D125" s="7" t="s">
        <v>102</v>
      </c>
      <c r="E125" s="7" t="s">
        <v>102</v>
      </c>
      <c r="F125" s="7"/>
      <c r="G125" s="7" t="s">
        <v>102</v>
      </c>
      <c r="H125" s="7" t="s">
        <v>102</v>
      </c>
      <c r="I125" s="7" t="s">
        <v>103</v>
      </c>
      <c r="J125" s="49" t="s">
        <v>102</v>
      </c>
      <c r="K125" s="49" t="s">
        <v>102</v>
      </c>
      <c r="L125" s="49" t="s">
        <v>102</v>
      </c>
      <c r="M125" s="7" t="s">
        <v>102</v>
      </c>
      <c r="N125" s="8"/>
      <c r="O125" s="8"/>
      <c r="P125" s="8"/>
      <c r="Q125" s="8"/>
      <c r="R125" s="8"/>
    </row>
    <row r="126">
      <c r="A126" s="6" t="s">
        <v>227</v>
      </c>
      <c r="B126" s="7" t="s">
        <v>103</v>
      </c>
      <c r="C126" s="7" t="s">
        <v>103</v>
      </c>
      <c r="D126" s="7" t="s">
        <v>103</v>
      </c>
      <c r="E126" s="7" t="s">
        <v>103</v>
      </c>
      <c r="F126" s="7"/>
      <c r="G126" s="7" t="s">
        <v>103</v>
      </c>
      <c r="H126" s="7" t="s">
        <v>103</v>
      </c>
      <c r="I126" s="7" t="s">
        <v>103</v>
      </c>
      <c r="J126" s="49" t="s">
        <v>103</v>
      </c>
      <c r="K126" s="49" t="s">
        <v>103</v>
      </c>
      <c r="L126" s="49" t="s">
        <v>103</v>
      </c>
      <c r="M126" s="7" t="s">
        <v>103</v>
      </c>
      <c r="N126" s="8"/>
      <c r="O126" s="8"/>
      <c r="P126" s="8"/>
      <c r="Q126" s="8"/>
      <c r="R126" s="8"/>
    </row>
    <row r="127">
      <c r="A127" s="6" t="s">
        <v>228</v>
      </c>
      <c r="B127" s="7" t="s">
        <v>103</v>
      </c>
      <c r="C127" s="7" t="s">
        <v>103</v>
      </c>
      <c r="D127" s="7" t="s">
        <v>103</v>
      </c>
      <c r="E127" s="7" t="s">
        <v>103</v>
      </c>
      <c r="F127" s="7"/>
      <c r="G127" s="7" t="s">
        <v>103</v>
      </c>
      <c r="H127" s="7" t="s">
        <v>103</v>
      </c>
      <c r="I127" s="7" t="s">
        <v>103</v>
      </c>
      <c r="J127" s="49" t="s">
        <v>103</v>
      </c>
      <c r="K127" s="49" t="s">
        <v>103</v>
      </c>
      <c r="L127" s="49" t="s">
        <v>103</v>
      </c>
      <c r="M127" s="7" t="s">
        <v>103</v>
      </c>
      <c r="N127" s="8"/>
      <c r="O127" s="8"/>
      <c r="P127" s="8"/>
      <c r="Q127" s="8"/>
      <c r="R127" s="8"/>
    </row>
    <row r="128">
      <c r="A128" s="6" t="s">
        <v>229</v>
      </c>
      <c r="B128" s="7" t="s">
        <v>102</v>
      </c>
      <c r="C128" s="7" t="s">
        <v>103</v>
      </c>
      <c r="D128" s="7" t="s">
        <v>103</v>
      </c>
      <c r="E128" s="7" t="s">
        <v>103</v>
      </c>
      <c r="F128" s="7"/>
      <c r="G128" s="7" t="s">
        <v>103</v>
      </c>
      <c r="H128" s="7" t="s">
        <v>103</v>
      </c>
      <c r="I128" s="7" t="s">
        <v>103</v>
      </c>
      <c r="J128" s="7" t="s">
        <v>103</v>
      </c>
      <c r="K128" s="7" t="s">
        <v>103</v>
      </c>
      <c r="L128" s="7" t="s">
        <v>103</v>
      </c>
      <c r="M128" s="7" t="s">
        <v>103</v>
      </c>
      <c r="N128" s="8"/>
      <c r="O128" s="8"/>
      <c r="P128" s="8"/>
      <c r="Q128" s="8"/>
      <c r="R128" s="8"/>
    </row>
    <row r="129">
      <c r="A129" s="6" t="s">
        <v>230</v>
      </c>
      <c r="B129" s="7" t="s">
        <v>103</v>
      </c>
      <c r="C129" s="7" t="s">
        <v>103</v>
      </c>
      <c r="D129" s="7" t="s">
        <v>103</v>
      </c>
      <c r="E129" s="7" t="s">
        <v>103</v>
      </c>
      <c r="F129" s="7"/>
      <c r="G129" s="7" t="s">
        <v>103</v>
      </c>
      <c r="H129" s="7" t="s">
        <v>103</v>
      </c>
      <c r="I129" s="7" t="s">
        <v>103</v>
      </c>
      <c r="J129" s="7" t="s">
        <v>103</v>
      </c>
      <c r="K129" s="7" t="s">
        <v>103</v>
      </c>
      <c r="L129" s="7" t="s">
        <v>103</v>
      </c>
      <c r="M129" s="7" t="s">
        <v>103</v>
      </c>
      <c r="N129" s="8"/>
      <c r="O129" s="8"/>
      <c r="P129" s="8"/>
      <c r="Q129" s="8"/>
      <c r="R129" s="8"/>
    </row>
    <row r="130">
      <c r="A130" s="6" t="s">
        <v>231</v>
      </c>
      <c r="B130" s="7" t="s">
        <v>103</v>
      </c>
      <c r="C130" s="7" t="s">
        <v>102</v>
      </c>
      <c r="D130" s="7" t="s">
        <v>102</v>
      </c>
      <c r="E130" s="7" t="s">
        <v>103</v>
      </c>
      <c r="F130" s="7"/>
      <c r="G130" s="7" t="s">
        <v>103</v>
      </c>
      <c r="H130" s="7" t="s">
        <v>102</v>
      </c>
      <c r="I130" s="7" t="s">
        <v>102</v>
      </c>
      <c r="J130" s="7" t="s">
        <v>103</v>
      </c>
      <c r="K130" s="7" t="s">
        <v>103</v>
      </c>
      <c r="L130" s="7" t="s">
        <v>102</v>
      </c>
      <c r="M130" s="7" t="s">
        <v>103</v>
      </c>
      <c r="N130" s="8"/>
      <c r="O130" s="8"/>
      <c r="P130" s="8"/>
      <c r="Q130" s="8"/>
      <c r="R130" s="8"/>
    </row>
    <row r="131">
      <c r="A131" s="6" t="s">
        <v>232</v>
      </c>
      <c r="B131" s="7" t="s">
        <v>102</v>
      </c>
      <c r="C131" s="7" t="s">
        <v>102</v>
      </c>
      <c r="D131" s="7" t="s">
        <v>102</v>
      </c>
      <c r="E131" s="7" t="s">
        <v>102</v>
      </c>
      <c r="F131" s="7"/>
      <c r="G131" s="7" t="s">
        <v>102</v>
      </c>
      <c r="H131" s="7" t="s">
        <v>103</v>
      </c>
      <c r="I131" s="7" t="s">
        <v>102</v>
      </c>
      <c r="J131" s="7" t="s">
        <v>102</v>
      </c>
      <c r="K131" s="7" t="s">
        <v>102</v>
      </c>
      <c r="L131" s="7" t="s">
        <v>102</v>
      </c>
      <c r="M131" s="7" t="s">
        <v>103</v>
      </c>
      <c r="N131" s="8"/>
      <c r="O131" s="8"/>
      <c r="P131" s="8"/>
      <c r="Q131" s="8"/>
      <c r="R131" s="8"/>
    </row>
    <row r="132">
      <c r="A132" s="6" t="s">
        <v>233</v>
      </c>
      <c r="B132" s="7" t="s">
        <v>103</v>
      </c>
      <c r="C132" s="7" t="s">
        <v>103</v>
      </c>
      <c r="D132" s="7" t="s">
        <v>102</v>
      </c>
      <c r="E132" s="7" t="s">
        <v>103</v>
      </c>
      <c r="F132" s="7"/>
      <c r="G132" s="7" t="s">
        <v>103</v>
      </c>
      <c r="H132" s="7" t="s">
        <v>103</v>
      </c>
      <c r="I132" s="7" t="s">
        <v>103</v>
      </c>
      <c r="J132" s="7" t="s">
        <v>103</v>
      </c>
      <c r="K132" s="7" t="s">
        <v>102</v>
      </c>
      <c r="L132" s="7" t="s">
        <v>103</v>
      </c>
      <c r="M132" s="7" t="s">
        <v>103</v>
      </c>
      <c r="N132" s="8"/>
      <c r="O132" s="8"/>
      <c r="P132" s="8"/>
      <c r="Q132" s="8"/>
      <c r="R132" s="8"/>
    </row>
    <row r="133">
      <c r="A133" s="6" t="s">
        <v>234</v>
      </c>
      <c r="B133" s="7" t="s">
        <v>102</v>
      </c>
      <c r="C133" s="7" t="s">
        <v>102</v>
      </c>
      <c r="D133" s="7" t="s">
        <v>102</v>
      </c>
      <c r="E133" s="7" t="s">
        <v>102</v>
      </c>
      <c r="F133" s="7"/>
      <c r="G133" s="7" t="s">
        <v>102</v>
      </c>
      <c r="H133" s="7" t="s">
        <v>102</v>
      </c>
      <c r="I133" s="7" t="s">
        <v>102</v>
      </c>
      <c r="J133" s="7"/>
      <c r="K133" s="7" t="s">
        <v>102</v>
      </c>
      <c r="L133" s="7" t="s">
        <v>102</v>
      </c>
      <c r="M133" s="7" t="s">
        <v>102</v>
      </c>
      <c r="N133" s="8"/>
      <c r="O133" s="8"/>
      <c r="P133" s="8"/>
      <c r="Q133" s="8"/>
      <c r="R133" s="8"/>
    </row>
    <row r="134">
      <c r="A134" s="6" t="s">
        <v>235</v>
      </c>
      <c r="B134" s="7" t="s">
        <v>103</v>
      </c>
      <c r="C134" s="7" t="s">
        <v>103</v>
      </c>
      <c r="D134" s="7" t="s">
        <v>103</v>
      </c>
      <c r="E134" s="7" t="s">
        <v>103</v>
      </c>
      <c r="F134" s="7"/>
      <c r="G134" s="7" t="s">
        <v>102</v>
      </c>
      <c r="H134" s="7" t="s">
        <v>103</v>
      </c>
      <c r="I134" s="7" t="s">
        <v>103</v>
      </c>
      <c r="J134" s="7" t="s">
        <v>103</v>
      </c>
      <c r="K134" s="7" t="s">
        <v>103</v>
      </c>
      <c r="L134" s="7" t="s">
        <v>102</v>
      </c>
      <c r="M134" s="7" t="s">
        <v>102</v>
      </c>
      <c r="N134" s="8"/>
      <c r="O134" s="8"/>
      <c r="P134" s="8"/>
      <c r="Q134" s="8"/>
      <c r="R134" s="8"/>
    </row>
    <row r="135">
      <c r="A135" s="6" t="s">
        <v>236</v>
      </c>
      <c r="B135" s="7" t="s">
        <v>103</v>
      </c>
      <c r="C135" s="7" t="s">
        <v>103</v>
      </c>
      <c r="D135" s="7" t="s">
        <v>103</v>
      </c>
      <c r="E135" s="7" t="s">
        <v>103</v>
      </c>
      <c r="F135" s="7"/>
      <c r="G135" s="7" t="s">
        <v>103</v>
      </c>
      <c r="H135" s="7" t="s">
        <v>103</v>
      </c>
      <c r="I135" s="7" t="s">
        <v>103</v>
      </c>
      <c r="J135" s="7" t="s">
        <v>103</v>
      </c>
      <c r="K135" s="7" t="s">
        <v>103</v>
      </c>
      <c r="L135" s="7" t="s">
        <v>103</v>
      </c>
      <c r="M135" s="7" t="s">
        <v>103</v>
      </c>
      <c r="N135" s="8"/>
      <c r="O135" s="8"/>
      <c r="P135" s="8"/>
      <c r="Q135" s="8"/>
      <c r="R135" s="8"/>
    </row>
    <row r="136">
      <c r="A136" s="6" t="s">
        <v>237</v>
      </c>
      <c r="B136" s="7" t="s">
        <v>102</v>
      </c>
      <c r="C136" s="7" t="s">
        <v>102</v>
      </c>
      <c r="D136" s="7" t="s">
        <v>102</v>
      </c>
      <c r="E136" s="7" t="s">
        <v>102</v>
      </c>
      <c r="F136" s="7"/>
      <c r="G136" s="7" t="s">
        <v>102</v>
      </c>
      <c r="H136" s="7" t="s">
        <v>102</v>
      </c>
      <c r="I136" s="7" t="s">
        <v>102</v>
      </c>
      <c r="J136" s="7" t="s">
        <v>102</v>
      </c>
      <c r="K136" s="7" t="s">
        <v>102</v>
      </c>
      <c r="L136" s="7" t="s">
        <v>102</v>
      </c>
      <c r="M136" s="7"/>
      <c r="N136" s="8"/>
      <c r="O136" s="8"/>
      <c r="P136" s="8"/>
      <c r="Q136" s="8"/>
      <c r="R136" s="8"/>
    </row>
    <row r="137">
      <c r="A137" s="6" t="s">
        <v>238</v>
      </c>
      <c r="B137" s="7" t="s">
        <v>102</v>
      </c>
      <c r="C137" s="7" t="s">
        <v>102</v>
      </c>
      <c r="D137" s="7" t="s">
        <v>102</v>
      </c>
      <c r="E137" s="7" t="s">
        <v>102</v>
      </c>
      <c r="F137" s="7"/>
      <c r="G137" s="7" t="s">
        <v>102</v>
      </c>
      <c r="H137" s="7" t="s">
        <v>102</v>
      </c>
      <c r="I137" s="7" t="s">
        <v>102</v>
      </c>
      <c r="J137" s="7" t="s">
        <v>102</v>
      </c>
      <c r="K137" s="7" t="s">
        <v>102</v>
      </c>
      <c r="L137" s="7" t="s">
        <v>102</v>
      </c>
      <c r="M137" s="7" t="s">
        <v>102</v>
      </c>
      <c r="N137" s="8"/>
      <c r="O137" s="8"/>
      <c r="P137" s="8"/>
      <c r="Q137" s="8"/>
      <c r="R137" s="8"/>
    </row>
    <row r="138">
      <c r="A138" s="6" t="s">
        <v>239</v>
      </c>
      <c r="B138" s="7" t="s">
        <v>103</v>
      </c>
      <c r="C138" s="7" t="s">
        <v>102</v>
      </c>
      <c r="D138" s="7" t="s">
        <v>102</v>
      </c>
      <c r="E138" s="7" t="s">
        <v>103</v>
      </c>
      <c r="F138" s="7"/>
      <c r="G138" s="7" t="s">
        <v>103</v>
      </c>
      <c r="H138" s="7" t="s">
        <v>102</v>
      </c>
      <c r="I138" s="7" t="s">
        <v>102</v>
      </c>
      <c r="J138" s="7" t="s">
        <v>103</v>
      </c>
      <c r="K138" s="7" t="s">
        <v>103</v>
      </c>
      <c r="L138" s="7" t="s">
        <v>103</v>
      </c>
      <c r="M138" s="7"/>
      <c r="N138" s="8"/>
      <c r="O138" s="8"/>
      <c r="P138" s="8"/>
      <c r="Q138" s="8"/>
      <c r="R138" s="8"/>
    </row>
    <row r="139">
      <c r="A139" s="6" t="s">
        <v>240</v>
      </c>
      <c r="B139" s="7" t="s">
        <v>102</v>
      </c>
      <c r="C139" s="7" t="s">
        <v>102</v>
      </c>
      <c r="D139" s="7" t="s">
        <v>102</v>
      </c>
      <c r="E139" s="7" t="s">
        <v>102</v>
      </c>
      <c r="F139" s="7"/>
      <c r="G139" s="7" t="s">
        <v>102</v>
      </c>
      <c r="H139" s="7" t="s">
        <v>102</v>
      </c>
      <c r="I139" s="7" t="s">
        <v>102</v>
      </c>
      <c r="J139" s="7" t="s">
        <v>102</v>
      </c>
      <c r="K139" s="7" t="s">
        <v>102</v>
      </c>
      <c r="L139" s="7" t="s">
        <v>102</v>
      </c>
      <c r="M139" s="7" t="s">
        <v>102</v>
      </c>
      <c r="N139" s="8"/>
      <c r="O139" s="8"/>
      <c r="P139" s="8"/>
      <c r="Q139" s="8"/>
      <c r="R139" s="8"/>
    </row>
    <row r="140">
      <c r="A140" s="6" t="s">
        <v>241</v>
      </c>
      <c r="B140" s="7" t="s">
        <v>111</v>
      </c>
      <c r="C140" s="7" t="s">
        <v>111</v>
      </c>
      <c r="D140" s="7" t="s">
        <v>111</v>
      </c>
      <c r="E140" s="7" t="s">
        <v>111</v>
      </c>
      <c r="F140" s="7"/>
      <c r="G140" s="7" t="s">
        <v>111</v>
      </c>
      <c r="H140" s="7" t="s">
        <v>111</v>
      </c>
      <c r="I140" s="7" t="s">
        <v>111</v>
      </c>
      <c r="J140" s="7" t="s">
        <v>111</v>
      </c>
      <c r="K140" s="7" t="s">
        <v>111</v>
      </c>
      <c r="L140" s="7" t="s">
        <v>103</v>
      </c>
      <c r="M140" s="7" t="s">
        <v>111</v>
      </c>
      <c r="N140" s="8"/>
      <c r="O140" s="8"/>
      <c r="P140" s="8"/>
      <c r="Q140" s="8"/>
      <c r="R140" s="8"/>
    </row>
    <row r="141">
      <c r="A141" s="6" t="s">
        <v>242</v>
      </c>
      <c r="B141" s="7" t="s">
        <v>103</v>
      </c>
      <c r="C141" s="7" t="s">
        <v>103</v>
      </c>
      <c r="D141" s="7" t="s">
        <v>103</v>
      </c>
      <c r="E141" s="7" t="s">
        <v>103</v>
      </c>
      <c r="F141" s="7"/>
      <c r="G141" s="7" t="s">
        <v>103</v>
      </c>
      <c r="H141" s="7" t="s">
        <v>103</v>
      </c>
      <c r="I141" s="7" t="s">
        <v>103</v>
      </c>
      <c r="J141" s="7" t="s">
        <v>103</v>
      </c>
      <c r="K141" s="7" t="s">
        <v>103</v>
      </c>
      <c r="L141" s="7" t="s">
        <v>103</v>
      </c>
      <c r="M141" s="7" t="s">
        <v>103</v>
      </c>
      <c r="N141" s="8"/>
      <c r="O141" s="8"/>
      <c r="P141" s="8"/>
      <c r="Q141" s="8"/>
      <c r="R141" s="8"/>
    </row>
    <row r="142">
      <c r="A142" s="6" t="s">
        <v>243</v>
      </c>
      <c r="B142" s="7" t="s">
        <v>103</v>
      </c>
      <c r="C142" s="7" t="s">
        <v>110</v>
      </c>
      <c r="D142" s="7" t="s">
        <v>110</v>
      </c>
      <c r="E142" s="7" t="s">
        <v>110</v>
      </c>
      <c r="F142" s="7"/>
      <c r="G142" s="7" t="s">
        <v>110</v>
      </c>
      <c r="H142" s="7" t="s">
        <v>110</v>
      </c>
      <c r="I142" s="7" t="s">
        <v>103</v>
      </c>
      <c r="J142" s="7" t="s">
        <v>110</v>
      </c>
      <c r="K142" s="7" t="s">
        <v>110</v>
      </c>
      <c r="L142" s="7" t="s">
        <v>103</v>
      </c>
      <c r="M142" s="7" t="s">
        <v>428</v>
      </c>
      <c r="N142" s="8"/>
      <c r="O142" s="8"/>
      <c r="P142" s="8"/>
      <c r="Q142" s="8"/>
      <c r="R142" s="8"/>
    </row>
    <row r="143">
      <c r="A143" s="6" t="s">
        <v>244</v>
      </c>
      <c r="B143" s="7" t="s">
        <v>102</v>
      </c>
      <c r="C143" s="7" t="s">
        <v>102</v>
      </c>
      <c r="D143" s="7" t="s">
        <v>102</v>
      </c>
      <c r="E143" s="7" t="s">
        <v>102</v>
      </c>
      <c r="F143" s="7"/>
      <c r="G143" s="7" t="s">
        <v>102</v>
      </c>
      <c r="H143" s="7" t="s">
        <v>102</v>
      </c>
      <c r="I143" s="7" t="s">
        <v>102</v>
      </c>
      <c r="J143" s="7" t="s">
        <v>102</v>
      </c>
      <c r="K143" s="7" t="s">
        <v>102</v>
      </c>
      <c r="L143" s="7" t="s">
        <v>102</v>
      </c>
      <c r="M143" s="7" t="s">
        <v>102</v>
      </c>
      <c r="N143" s="8"/>
      <c r="O143" s="8"/>
      <c r="P143" s="8"/>
      <c r="Q143" s="8"/>
      <c r="R143" s="8"/>
    </row>
    <row r="144">
      <c r="A144" s="6" t="s">
        <v>245</v>
      </c>
      <c r="B144" s="7" t="s">
        <v>102</v>
      </c>
      <c r="C144" s="7" t="s">
        <v>102</v>
      </c>
      <c r="D144" s="7" t="s">
        <v>102</v>
      </c>
      <c r="E144" s="7" t="s">
        <v>102</v>
      </c>
      <c r="F144" s="7"/>
      <c r="G144" s="7" t="s">
        <v>102</v>
      </c>
      <c r="H144" s="7" t="s">
        <v>103</v>
      </c>
      <c r="I144" s="7" t="s">
        <v>102</v>
      </c>
      <c r="J144" s="7" t="s">
        <v>102</v>
      </c>
      <c r="K144" s="7" t="s">
        <v>102</v>
      </c>
      <c r="L144" s="7" t="s">
        <v>102</v>
      </c>
      <c r="M144" s="7" t="s">
        <v>102</v>
      </c>
      <c r="N144" s="8"/>
      <c r="O144" s="8"/>
      <c r="P144" s="8"/>
      <c r="Q144" s="8"/>
      <c r="R144" s="8"/>
    </row>
    <row r="145">
      <c r="A145" s="6" t="s">
        <v>246</v>
      </c>
      <c r="B145" s="7" t="s">
        <v>103</v>
      </c>
      <c r="C145" s="7" t="s">
        <v>103</v>
      </c>
      <c r="D145" s="7" t="s">
        <v>103</v>
      </c>
      <c r="E145" s="7" t="s">
        <v>111</v>
      </c>
      <c r="F145" s="7"/>
      <c r="G145" s="7" t="s">
        <v>103</v>
      </c>
      <c r="H145" s="7" t="s">
        <v>103</v>
      </c>
      <c r="I145" s="7" t="s">
        <v>103</v>
      </c>
      <c r="J145" s="7" t="s">
        <v>103</v>
      </c>
      <c r="K145" s="7" t="s">
        <v>103</v>
      </c>
      <c r="L145" s="7" t="s">
        <v>103</v>
      </c>
      <c r="M145" s="7" t="s">
        <v>103</v>
      </c>
      <c r="N145" s="8"/>
      <c r="O145" s="8"/>
      <c r="P145" s="8"/>
      <c r="Q145" s="8"/>
      <c r="R145" s="8"/>
    </row>
    <row r="146">
      <c r="A146" s="6" t="s">
        <v>247</v>
      </c>
      <c r="B146" s="7" t="s">
        <v>111</v>
      </c>
      <c r="C146" s="7" t="s">
        <v>111</v>
      </c>
      <c r="D146" s="7" t="s">
        <v>111</v>
      </c>
      <c r="E146" s="7" t="s">
        <v>111</v>
      </c>
      <c r="F146" s="7"/>
      <c r="G146" s="8"/>
      <c r="H146" s="7" t="s">
        <v>111</v>
      </c>
      <c r="I146" s="7" t="s">
        <v>111</v>
      </c>
      <c r="J146" s="7" t="s">
        <v>111</v>
      </c>
      <c r="K146" s="7" t="s">
        <v>111</v>
      </c>
      <c r="L146" s="7" t="s">
        <v>111</v>
      </c>
      <c r="M146" s="7" t="s">
        <v>111</v>
      </c>
      <c r="N146" s="8"/>
      <c r="O146" s="8"/>
      <c r="P146" s="8"/>
      <c r="Q146" s="8"/>
      <c r="R146" s="8"/>
    </row>
    <row r="147">
      <c r="A147" s="6" t="s">
        <v>248</v>
      </c>
      <c r="B147" s="7" t="s">
        <v>102</v>
      </c>
      <c r="C147" s="7" t="s">
        <v>102</v>
      </c>
      <c r="D147" s="7" t="s">
        <v>102</v>
      </c>
      <c r="E147" s="7" t="s">
        <v>102</v>
      </c>
      <c r="F147" s="7"/>
      <c r="G147" s="7" t="s">
        <v>102</v>
      </c>
      <c r="H147" s="7" t="s">
        <v>102</v>
      </c>
      <c r="I147" s="7" t="s">
        <v>102</v>
      </c>
      <c r="J147" s="7" t="s">
        <v>102</v>
      </c>
      <c r="K147" s="7" t="s">
        <v>102</v>
      </c>
      <c r="L147" s="7" t="s">
        <v>111</v>
      </c>
      <c r="M147" s="7" t="s">
        <v>102</v>
      </c>
      <c r="N147" s="8"/>
      <c r="O147" s="8"/>
      <c r="P147" s="8"/>
      <c r="Q147" s="8"/>
      <c r="R147" s="8"/>
    </row>
    <row r="148">
      <c r="A148" s="6" t="s">
        <v>249</v>
      </c>
      <c r="B148" s="7" t="s">
        <v>102</v>
      </c>
      <c r="C148" s="7" t="s">
        <v>102</v>
      </c>
      <c r="D148" s="7" t="s">
        <v>102</v>
      </c>
      <c r="E148" s="7" t="s">
        <v>102</v>
      </c>
      <c r="F148" s="7"/>
      <c r="G148" s="7" t="s">
        <v>102</v>
      </c>
      <c r="H148" s="7" t="s">
        <v>102</v>
      </c>
      <c r="I148" s="7" t="s">
        <v>102</v>
      </c>
      <c r="J148" s="7" t="s">
        <v>102</v>
      </c>
      <c r="K148" s="7" t="s">
        <v>102</v>
      </c>
      <c r="L148" s="7" t="s">
        <v>102</v>
      </c>
      <c r="M148" s="7" t="s">
        <v>102</v>
      </c>
      <c r="N148" s="8"/>
      <c r="O148" s="8"/>
      <c r="P148" s="8"/>
      <c r="Q148" s="8"/>
      <c r="R148" s="8"/>
    </row>
    <row r="149">
      <c r="A149" s="6" t="s">
        <v>250</v>
      </c>
      <c r="B149" s="7" t="s">
        <v>102</v>
      </c>
      <c r="C149" s="7" t="s">
        <v>102</v>
      </c>
      <c r="D149" s="7" t="s">
        <v>102</v>
      </c>
      <c r="E149" s="7" t="s">
        <v>102</v>
      </c>
      <c r="F149" s="7"/>
      <c r="G149" s="7" t="s">
        <v>102</v>
      </c>
      <c r="H149" s="7" t="s">
        <v>102</v>
      </c>
      <c r="I149" s="7" t="s">
        <v>102</v>
      </c>
      <c r="J149" s="7" t="s">
        <v>102</v>
      </c>
      <c r="K149" s="7" t="s">
        <v>102</v>
      </c>
      <c r="L149" s="7" t="s">
        <v>102</v>
      </c>
      <c r="M149" s="7" t="s">
        <v>103</v>
      </c>
      <c r="N149" s="8"/>
      <c r="O149" s="8"/>
      <c r="P149" s="8"/>
      <c r="Q149" s="8"/>
      <c r="R149" s="8"/>
    </row>
    <row r="150">
      <c r="A150" s="6" t="s">
        <v>251</v>
      </c>
      <c r="B150" s="7" t="s">
        <v>103</v>
      </c>
      <c r="C150" s="7" t="s">
        <v>103</v>
      </c>
      <c r="D150" s="7" t="s">
        <v>103</v>
      </c>
      <c r="E150" s="7" t="s">
        <v>103</v>
      </c>
      <c r="F150" s="7"/>
      <c r="G150" s="7" t="s">
        <v>103</v>
      </c>
      <c r="H150" s="7" t="s">
        <v>103</v>
      </c>
      <c r="I150" s="7" t="s">
        <v>103</v>
      </c>
      <c r="J150" s="49" t="s">
        <v>103</v>
      </c>
      <c r="K150" s="49" t="s">
        <v>103</v>
      </c>
      <c r="L150" s="49" t="s">
        <v>102</v>
      </c>
      <c r="M150" s="7" t="s">
        <v>103</v>
      </c>
      <c r="N150" s="8"/>
      <c r="O150" s="8"/>
      <c r="P150" s="8"/>
      <c r="Q150" s="8"/>
      <c r="R150" s="8"/>
    </row>
    <row r="151">
      <c r="A151" s="6" t="s">
        <v>252</v>
      </c>
      <c r="B151" s="7" t="s">
        <v>102</v>
      </c>
      <c r="C151" s="7" t="s">
        <v>102</v>
      </c>
      <c r="D151" s="7" t="s">
        <v>102</v>
      </c>
      <c r="E151" s="7" t="s">
        <v>102</v>
      </c>
      <c r="F151" s="7"/>
      <c r="G151" s="7" t="s">
        <v>102</v>
      </c>
      <c r="H151" s="7" t="s">
        <v>102</v>
      </c>
      <c r="I151" s="7" t="s">
        <v>102</v>
      </c>
      <c r="J151" s="49" t="s">
        <v>102</v>
      </c>
      <c r="K151" s="49" t="s">
        <v>102</v>
      </c>
      <c r="L151" s="49" t="s">
        <v>102</v>
      </c>
      <c r="M151" s="7" t="s">
        <v>102</v>
      </c>
      <c r="N151" s="8"/>
      <c r="O151" s="8"/>
      <c r="P151" s="8"/>
      <c r="Q151" s="8"/>
      <c r="R151" s="8"/>
    </row>
    <row r="152">
      <c r="A152" s="6" t="s">
        <v>253</v>
      </c>
      <c r="B152" s="7" t="s">
        <v>102</v>
      </c>
      <c r="C152" s="7" t="s">
        <v>102</v>
      </c>
      <c r="D152" s="7" t="s">
        <v>102</v>
      </c>
      <c r="E152" s="7" t="s">
        <v>102</v>
      </c>
      <c r="F152" s="7"/>
      <c r="G152" s="7" t="s">
        <v>102</v>
      </c>
      <c r="H152" s="7" t="s">
        <v>102</v>
      </c>
      <c r="I152" s="7" t="s">
        <v>102</v>
      </c>
      <c r="J152" s="49" t="s">
        <v>102</v>
      </c>
      <c r="K152" s="49" t="s">
        <v>102</v>
      </c>
      <c r="L152" s="49" t="s">
        <v>102</v>
      </c>
      <c r="M152" s="7" t="s">
        <v>102</v>
      </c>
      <c r="N152" s="8"/>
      <c r="O152" s="8"/>
      <c r="P152" s="8"/>
      <c r="Q152" s="8"/>
      <c r="R152" s="8"/>
    </row>
    <row r="153">
      <c r="A153" s="6" t="s">
        <v>254</v>
      </c>
      <c r="B153" s="7" t="s">
        <v>103</v>
      </c>
      <c r="C153" s="7" t="s">
        <v>103</v>
      </c>
      <c r="D153" s="7" t="s">
        <v>103</v>
      </c>
      <c r="E153" s="7" t="s">
        <v>103</v>
      </c>
      <c r="F153" s="7"/>
      <c r="G153" s="7" t="s">
        <v>102</v>
      </c>
      <c r="H153" s="7" t="s">
        <v>102</v>
      </c>
      <c r="I153" s="7" t="s">
        <v>103</v>
      </c>
      <c r="J153" s="49" t="s">
        <v>103</v>
      </c>
      <c r="K153" s="49" t="s">
        <v>103</v>
      </c>
      <c r="L153" s="49" t="s">
        <v>102</v>
      </c>
      <c r="M153" s="7" t="s">
        <v>102</v>
      </c>
      <c r="N153" s="8"/>
      <c r="O153" s="8"/>
      <c r="P153" s="8"/>
      <c r="Q153" s="8"/>
      <c r="R153" s="8"/>
    </row>
    <row r="154">
      <c r="A154" s="6" t="s">
        <v>255</v>
      </c>
      <c r="B154" s="7" t="s">
        <v>102</v>
      </c>
      <c r="C154" s="7" t="s">
        <v>102</v>
      </c>
      <c r="D154" s="7" t="s">
        <v>102</v>
      </c>
      <c r="E154" s="7" t="s">
        <v>102</v>
      </c>
      <c r="F154" s="7"/>
      <c r="G154" s="7" t="s">
        <v>102</v>
      </c>
      <c r="H154" s="7" t="s">
        <v>109</v>
      </c>
      <c r="I154" s="7" t="s">
        <v>109</v>
      </c>
      <c r="J154" s="49" t="s">
        <v>109</v>
      </c>
      <c r="K154" s="49" t="s">
        <v>102</v>
      </c>
      <c r="L154" s="49" t="s">
        <v>102</v>
      </c>
      <c r="M154" s="7" t="s">
        <v>111</v>
      </c>
      <c r="N154" s="8"/>
      <c r="O154" s="8"/>
      <c r="P154" s="8"/>
      <c r="Q154" s="8"/>
      <c r="R154" s="8"/>
    </row>
    <row r="155">
      <c r="A155" s="6" t="s">
        <v>256</v>
      </c>
      <c r="B155" s="7" t="s">
        <v>102</v>
      </c>
      <c r="C155" s="7" t="s">
        <v>103</v>
      </c>
      <c r="D155" s="7" t="s">
        <v>102</v>
      </c>
      <c r="E155" s="7" t="s">
        <v>102</v>
      </c>
      <c r="F155" s="7"/>
      <c r="G155" s="7" t="s">
        <v>102</v>
      </c>
      <c r="H155" s="7" t="s">
        <v>103</v>
      </c>
      <c r="I155" s="7" t="s">
        <v>103</v>
      </c>
      <c r="J155" s="49" t="s">
        <v>102</v>
      </c>
      <c r="K155" s="49" t="s">
        <v>102</v>
      </c>
      <c r="L155" s="49" t="s">
        <v>103</v>
      </c>
      <c r="M155" s="7" t="s">
        <v>102</v>
      </c>
      <c r="N155" s="8"/>
      <c r="O155" s="8"/>
      <c r="P155" s="8"/>
      <c r="Q155" s="8"/>
      <c r="R155" s="8"/>
    </row>
    <row r="156">
      <c r="A156" s="6" t="s">
        <v>257</v>
      </c>
      <c r="B156" s="7" t="s">
        <v>103</v>
      </c>
      <c r="C156" s="7" t="s">
        <v>103</v>
      </c>
      <c r="D156" s="7" t="s">
        <v>103</v>
      </c>
      <c r="E156" s="7" t="s">
        <v>103</v>
      </c>
      <c r="F156" s="7"/>
      <c r="G156" s="7" t="s">
        <v>103</v>
      </c>
      <c r="H156" s="7" t="s">
        <v>103</v>
      </c>
      <c r="I156" s="7" t="s">
        <v>103</v>
      </c>
      <c r="J156" s="49" t="s">
        <v>103</v>
      </c>
      <c r="K156" s="49" t="s">
        <v>102</v>
      </c>
      <c r="L156" s="49" t="s">
        <v>103</v>
      </c>
      <c r="M156" s="7" t="s">
        <v>102</v>
      </c>
      <c r="N156" s="8"/>
      <c r="O156" s="8"/>
      <c r="P156" s="8"/>
      <c r="Q156" s="8"/>
      <c r="R156" s="8"/>
    </row>
    <row r="157">
      <c r="A157" s="6" t="s">
        <v>258</v>
      </c>
      <c r="B157" s="7" t="s">
        <v>102</v>
      </c>
      <c r="C157" s="7" t="s">
        <v>103</v>
      </c>
      <c r="D157" s="7" t="s">
        <v>102</v>
      </c>
      <c r="E157" s="7" t="s">
        <v>102</v>
      </c>
      <c r="F157" s="7"/>
      <c r="G157" s="7" t="s">
        <v>102</v>
      </c>
      <c r="H157" s="7" t="s">
        <v>103</v>
      </c>
      <c r="I157" s="7" t="s">
        <v>102</v>
      </c>
      <c r="J157" s="49" t="s">
        <v>103</v>
      </c>
      <c r="K157" s="49" t="s">
        <v>103</v>
      </c>
      <c r="L157" s="49" t="s">
        <v>102</v>
      </c>
      <c r="M157" s="7" t="s">
        <v>102</v>
      </c>
      <c r="N157" s="8"/>
      <c r="O157" s="8"/>
      <c r="P157" s="8"/>
      <c r="Q157" s="8"/>
      <c r="R157" s="8"/>
    </row>
    <row r="158">
      <c r="A158" s="6" t="s">
        <v>259</v>
      </c>
      <c r="B158" s="7" t="s">
        <v>103</v>
      </c>
      <c r="C158" s="7" t="s">
        <v>102</v>
      </c>
      <c r="D158" s="7" t="s">
        <v>103</v>
      </c>
      <c r="E158" s="7" t="s">
        <v>103</v>
      </c>
      <c r="F158" s="7"/>
      <c r="G158" s="7" t="s">
        <v>103</v>
      </c>
      <c r="H158" s="7" t="s">
        <v>103</v>
      </c>
      <c r="I158" s="7" t="s">
        <v>103</v>
      </c>
      <c r="J158" s="49" t="s">
        <v>103</v>
      </c>
      <c r="K158" s="49" t="s">
        <v>103</v>
      </c>
      <c r="L158" s="49" t="s">
        <v>103</v>
      </c>
      <c r="M158" s="7" t="s">
        <v>103</v>
      </c>
      <c r="N158" s="8"/>
      <c r="O158" s="8"/>
      <c r="P158" s="8"/>
      <c r="Q158" s="8"/>
      <c r="R158" s="8"/>
    </row>
    <row r="159">
      <c r="A159" s="6" t="s">
        <v>260</v>
      </c>
      <c r="B159" s="7" t="s">
        <v>102</v>
      </c>
      <c r="C159" s="7" t="s">
        <v>102</v>
      </c>
      <c r="D159" s="7" t="s">
        <v>102</v>
      </c>
      <c r="E159" s="7" t="s">
        <v>102</v>
      </c>
      <c r="F159" s="7"/>
      <c r="G159" s="7" t="s">
        <v>102</v>
      </c>
      <c r="H159" s="7" t="s">
        <v>102</v>
      </c>
      <c r="I159" s="7" t="s">
        <v>102</v>
      </c>
      <c r="J159" s="49" t="s">
        <v>102</v>
      </c>
      <c r="K159" s="49" t="s">
        <v>102</v>
      </c>
      <c r="L159" s="49" t="s">
        <v>102</v>
      </c>
      <c r="M159" s="7" t="s">
        <v>102</v>
      </c>
      <c r="N159" s="8"/>
      <c r="O159" s="8"/>
      <c r="P159" s="8"/>
      <c r="Q159" s="8"/>
      <c r="R159" s="8"/>
    </row>
    <row r="160">
      <c r="A160" s="6" t="s">
        <v>261</v>
      </c>
      <c r="B160" s="7" t="s">
        <v>102</v>
      </c>
      <c r="C160" s="7" t="s">
        <v>102</v>
      </c>
      <c r="D160" s="7" t="s">
        <v>102</v>
      </c>
      <c r="E160" s="7" t="s">
        <v>103</v>
      </c>
      <c r="F160" s="7"/>
      <c r="G160" s="7" t="s">
        <v>102</v>
      </c>
      <c r="H160" s="7" t="s">
        <v>102</v>
      </c>
      <c r="I160" s="7" t="s">
        <v>102</v>
      </c>
      <c r="J160" s="49" t="s">
        <v>102</v>
      </c>
      <c r="K160" s="49" t="s">
        <v>102</v>
      </c>
      <c r="L160" s="49" t="s">
        <v>102</v>
      </c>
      <c r="M160" s="7" t="s">
        <v>102</v>
      </c>
      <c r="N160" s="8"/>
      <c r="O160" s="8"/>
      <c r="P160" s="8"/>
      <c r="Q160" s="8"/>
      <c r="R160" s="8"/>
    </row>
    <row r="161">
      <c r="A161" s="6" t="s">
        <v>262</v>
      </c>
      <c r="B161" s="7" t="s">
        <v>102</v>
      </c>
      <c r="C161" s="7" t="s">
        <v>102</v>
      </c>
      <c r="D161" s="7" t="s">
        <v>102</v>
      </c>
      <c r="E161" s="7" t="s">
        <v>102</v>
      </c>
      <c r="F161" s="7"/>
      <c r="G161" s="7" t="s">
        <v>102</v>
      </c>
      <c r="H161" s="7" t="s">
        <v>102</v>
      </c>
      <c r="I161" s="7" t="s">
        <v>102</v>
      </c>
      <c r="J161" s="49" t="s">
        <v>102</v>
      </c>
      <c r="K161" s="49" t="s">
        <v>102</v>
      </c>
      <c r="L161" s="49" t="s">
        <v>102</v>
      </c>
      <c r="M161" s="7" t="s">
        <v>103</v>
      </c>
      <c r="N161" s="8"/>
      <c r="O161" s="8"/>
      <c r="P161" s="8"/>
      <c r="Q161" s="8"/>
      <c r="R161" s="8"/>
    </row>
    <row r="162">
      <c r="A162" s="6" t="s">
        <v>263</v>
      </c>
      <c r="B162" s="7" t="s">
        <v>103</v>
      </c>
      <c r="C162" s="7" t="s">
        <v>103</v>
      </c>
      <c r="D162" s="7" t="s">
        <v>103</v>
      </c>
      <c r="E162" s="7" t="s">
        <v>103</v>
      </c>
      <c r="F162" s="7"/>
      <c r="G162" s="7" t="s">
        <v>103</v>
      </c>
      <c r="H162" s="7" t="s">
        <v>103</v>
      </c>
      <c r="I162" s="7" t="s">
        <v>103</v>
      </c>
      <c r="J162" s="49" t="s">
        <v>103</v>
      </c>
      <c r="K162" s="49" t="s">
        <v>103</v>
      </c>
      <c r="L162" s="49" t="s">
        <v>103</v>
      </c>
      <c r="M162" s="7" t="s">
        <v>103</v>
      </c>
      <c r="N162" s="8"/>
      <c r="O162" s="8"/>
      <c r="P162" s="8"/>
      <c r="Q162" s="8"/>
      <c r="R162" s="8"/>
    </row>
    <row r="163">
      <c r="A163" s="6" t="s">
        <v>264</v>
      </c>
      <c r="B163" s="7" t="s">
        <v>102</v>
      </c>
      <c r="C163" s="7" t="s">
        <v>111</v>
      </c>
      <c r="D163" s="7" t="s">
        <v>102</v>
      </c>
      <c r="E163" s="7" t="s">
        <v>102</v>
      </c>
      <c r="F163" s="7"/>
      <c r="G163" s="7" t="s">
        <v>102</v>
      </c>
      <c r="H163" s="7" t="s">
        <v>102</v>
      </c>
      <c r="I163" s="7" t="s">
        <v>102</v>
      </c>
      <c r="J163" s="49" t="s">
        <v>102</v>
      </c>
      <c r="K163" s="49" t="s">
        <v>102</v>
      </c>
      <c r="L163" s="49" t="s">
        <v>102</v>
      </c>
      <c r="M163" s="7" t="s">
        <v>102</v>
      </c>
      <c r="N163" s="8"/>
      <c r="O163" s="8"/>
      <c r="P163" s="8"/>
      <c r="Q163" s="8"/>
      <c r="R163" s="8"/>
    </row>
    <row r="164">
      <c r="A164" s="6" t="s">
        <v>265</v>
      </c>
      <c r="B164" s="7" t="s">
        <v>103</v>
      </c>
      <c r="C164" s="7" t="s">
        <v>103</v>
      </c>
      <c r="D164" s="7" t="s">
        <v>103</v>
      </c>
      <c r="E164" s="7" t="s">
        <v>103</v>
      </c>
      <c r="F164" s="7"/>
      <c r="G164" s="7" t="s">
        <v>103</v>
      </c>
      <c r="H164" s="7" t="s">
        <v>103</v>
      </c>
      <c r="I164" s="7" t="s">
        <v>103</v>
      </c>
      <c r="J164" s="49" t="s">
        <v>103</v>
      </c>
      <c r="K164" s="49" t="s">
        <v>103</v>
      </c>
      <c r="L164" s="49" t="s">
        <v>103</v>
      </c>
      <c r="M164" s="7" t="s">
        <v>103</v>
      </c>
      <c r="N164" s="8"/>
      <c r="O164" s="8"/>
      <c r="P164" s="8"/>
      <c r="Q164" s="8"/>
      <c r="R164" s="8"/>
    </row>
    <row r="165">
      <c r="A165" s="6" t="s">
        <v>266</v>
      </c>
      <c r="B165" s="7" t="s">
        <v>102</v>
      </c>
      <c r="C165" s="7" t="s">
        <v>109</v>
      </c>
      <c r="D165" s="7" t="s">
        <v>102</v>
      </c>
      <c r="E165" s="7" t="s">
        <v>102</v>
      </c>
      <c r="F165" s="8"/>
      <c r="G165" s="7" t="s">
        <v>102</v>
      </c>
      <c r="H165" s="7" t="s">
        <v>109</v>
      </c>
      <c r="I165" s="7" t="s">
        <v>109</v>
      </c>
      <c r="J165" s="49" t="s">
        <v>109</v>
      </c>
      <c r="K165" s="49" t="s">
        <v>109</v>
      </c>
      <c r="L165" s="49" t="s">
        <v>109</v>
      </c>
      <c r="M165" s="7" t="s">
        <v>109</v>
      </c>
      <c r="N165" s="8"/>
      <c r="O165" s="8"/>
      <c r="P165" s="8"/>
      <c r="Q165" s="8"/>
      <c r="R165" s="8"/>
    </row>
    <row r="166">
      <c r="A166" s="6" t="s">
        <v>267</v>
      </c>
      <c r="B166" s="7" t="s">
        <v>103</v>
      </c>
      <c r="C166" s="7" t="s">
        <v>103</v>
      </c>
      <c r="D166" s="7" t="s">
        <v>103</v>
      </c>
      <c r="E166" s="7" t="s">
        <v>103</v>
      </c>
      <c r="F166" s="7"/>
      <c r="G166" s="7" t="s">
        <v>103</v>
      </c>
      <c r="H166" s="7" t="s">
        <v>103</v>
      </c>
      <c r="I166" s="7" t="s">
        <v>103</v>
      </c>
      <c r="J166" s="49" t="s">
        <v>103</v>
      </c>
      <c r="K166" s="49" t="s">
        <v>103</v>
      </c>
      <c r="L166" s="49" t="s">
        <v>103</v>
      </c>
      <c r="M166" s="7" t="s">
        <v>103</v>
      </c>
      <c r="N166" s="8"/>
      <c r="O166" s="8"/>
      <c r="P166" s="8"/>
      <c r="Q166" s="8"/>
      <c r="R166" s="8"/>
    </row>
    <row r="167">
      <c r="A167" s="6" t="s">
        <v>268</v>
      </c>
      <c r="B167" s="7" t="s">
        <v>102</v>
      </c>
      <c r="C167" s="7" t="s">
        <v>102</v>
      </c>
      <c r="D167" s="7" t="s">
        <v>102</v>
      </c>
      <c r="E167" s="7" t="s">
        <v>102</v>
      </c>
      <c r="F167" s="7"/>
      <c r="G167" s="7" t="s">
        <v>102</v>
      </c>
      <c r="H167" s="7" t="s">
        <v>102</v>
      </c>
      <c r="I167" s="7" t="s">
        <v>102</v>
      </c>
      <c r="J167" s="49" t="s">
        <v>102</v>
      </c>
      <c r="K167" s="49" t="s">
        <v>102</v>
      </c>
      <c r="L167" s="49" t="s">
        <v>102</v>
      </c>
      <c r="M167" s="7" t="s">
        <v>102</v>
      </c>
      <c r="N167" s="8"/>
      <c r="O167" s="8"/>
      <c r="P167" s="8"/>
      <c r="Q167" s="8"/>
      <c r="R167" s="8"/>
    </row>
    <row r="168">
      <c r="A168" s="6" t="s">
        <v>269</v>
      </c>
      <c r="B168" s="7" t="s">
        <v>111</v>
      </c>
      <c r="C168" s="7" t="s">
        <v>111</v>
      </c>
      <c r="D168" s="7" t="s">
        <v>103</v>
      </c>
      <c r="E168" s="7" t="s">
        <v>111</v>
      </c>
      <c r="F168" s="7"/>
      <c r="G168" s="7" t="s">
        <v>111</v>
      </c>
      <c r="H168" s="7" t="s">
        <v>111</v>
      </c>
      <c r="I168" s="7" t="s">
        <v>103</v>
      </c>
      <c r="J168" s="49" t="s">
        <v>111</v>
      </c>
      <c r="K168" s="49" t="s">
        <v>111</v>
      </c>
      <c r="L168" s="49" t="s">
        <v>103</v>
      </c>
      <c r="M168" s="7" t="s">
        <v>102</v>
      </c>
      <c r="N168" s="8"/>
      <c r="O168" s="8"/>
      <c r="P168" s="8"/>
      <c r="Q168" s="8"/>
      <c r="R168" s="8"/>
    </row>
    <row r="169">
      <c r="A169" s="6" t="s">
        <v>270</v>
      </c>
      <c r="B169" s="7" t="s">
        <v>103</v>
      </c>
      <c r="C169" s="7" t="s">
        <v>103</v>
      </c>
      <c r="D169" s="7" t="s">
        <v>103</v>
      </c>
      <c r="E169" s="7" t="s">
        <v>103</v>
      </c>
      <c r="F169" s="7"/>
      <c r="G169" s="7" t="s">
        <v>103</v>
      </c>
      <c r="H169" s="7" t="s">
        <v>103</v>
      </c>
      <c r="I169" s="7" t="s">
        <v>103</v>
      </c>
      <c r="J169" s="49" t="s">
        <v>103</v>
      </c>
      <c r="K169" s="49" t="s">
        <v>103</v>
      </c>
      <c r="L169" s="49" t="s">
        <v>103</v>
      </c>
      <c r="M169" s="7" t="s">
        <v>103</v>
      </c>
      <c r="N169" s="8"/>
      <c r="O169" s="8"/>
      <c r="P169" s="8"/>
      <c r="Q169" s="8"/>
      <c r="R169" s="8"/>
    </row>
    <row r="170">
      <c r="A170" s="6" t="s">
        <v>271</v>
      </c>
      <c r="B170" s="7" t="s">
        <v>102</v>
      </c>
      <c r="C170" s="7" t="s">
        <v>102</v>
      </c>
      <c r="D170" s="7" t="s">
        <v>102</v>
      </c>
      <c r="E170" s="7" t="s">
        <v>102</v>
      </c>
      <c r="F170" s="7"/>
      <c r="G170" s="7" t="s">
        <v>102</v>
      </c>
      <c r="H170" s="7" t="s">
        <v>102</v>
      </c>
      <c r="I170" s="7" t="s">
        <v>102</v>
      </c>
      <c r="J170" s="49" t="s">
        <v>102</v>
      </c>
      <c r="K170" s="49" t="s">
        <v>102</v>
      </c>
      <c r="L170" s="49" t="s">
        <v>102</v>
      </c>
      <c r="M170" s="7" t="s">
        <v>103</v>
      </c>
      <c r="N170" s="8"/>
      <c r="O170" s="8"/>
      <c r="P170" s="8"/>
      <c r="Q170" s="8"/>
      <c r="R170" s="8"/>
    </row>
    <row r="171">
      <c r="A171" s="6" t="s">
        <v>272</v>
      </c>
      <c r="B171" s="7" t="s">
        <v>103</v>
      </c>
      <c r="C171" s="7" t="s">
        <v>103</v>
      </c>
      <c r="D171" s="7" t="s">
        <v>103</v>
      </c>
      <c r="E171" s="7" t="s">
        <v>103</v>
      </c>
      <c r="F171" s="7"/>
      <c r="G171" s="7" t="s">
        <v>103</v>
      </c>
      <c r="H171" s="7" t="s">
        <v>103</v>
      </c>
      <c r="I171" s="7" t="s">
        <v>103</v>
      </c>
      <c r="J171" s="7" t="s">
        <v>103</v>
      </c>
      <c r="K171" s="7" t="s">
        <v>103</v>
      </c>
      <c r="L171" s="7" t="s">
        <v>103</v>
      </c>
      <c r="M171" s="7" t="s">
        <v>103</v>
      </c>
      <c r="N171" s="8"/>
      <c r="O171" s="8"/>
      <c r="P171" s="8"/>
      <c r="Q171" s="8"/>
      <c r="R171" s="8"/>
    </row>
    <row r="172">
      <c r="A172" s="6" t="s">
        <v>273</v>
      </c>
      <c r="B172" s="7" t="s">
        <v>103</v>
      </c>
      <c r="C172" s="7" t="s">
        <v>103</v>
      </c>
      <c r="D172" s="7" t="s">
        <v>103</v>
      </c>
      <c r="E172" s="7" t="s">
        <v>103</v>
      </c>
      <c r="F172" s="7"/>
      <c r="G172" s="7" t="s">
        <v>103</v>
      </c>
      <c r="H172" s="7" t="s">
        <v>102</v>
      </c>
      <c r="I172" s="7" t="s">
        <v>102</v>
      </c>
      <c r="J172" s="7" t="s">
        <v>103</v>
      </c>
      <c r="K172" s="7" t="s">
        <v>103</v>
      </c>
      <c r="L172" s="7" t="s">
        <v>103</v>
      </c>
      <c r="M172" s="7" t="s">
        <v>103</v>
      </c>
      <c r="N172" s="8"/>
      <c r="O172" s="8"/>
      <c r="P172" s="8"/>
      <c r="Q172" s="8"/>
      <c r="R172" s="8"/>
    </row>
    <row r="173">
      <c r="A173" s="6" t="s">
        <v>274</v>
      </c>
      <c r="B173" s="7" t="s">
        <v>102</v>
      </c>
      <c r="C173" s="7"/>
      <c r="D173" s="7" t="s">
        <v>102</v>
      </c>
      <c r="E173" s="7" t="s">
        <v>102</v>
      </c>
      <c r="F173" s="7"/>
      <c r="G173" s="7" t="s">
        <v>102</v>
      </c>
      <c r="H173" s="7" t="s">
        <v>102</v>
      </c>
      <c r="I173" s="7" t="s">
        <v>102</v>
      </c>
      <c r="J173" s="7" t="s">
        <v>102</v>
      </c>
      <c r="K173" s="7" t="s">
        <v>102</v>
      </c>
      <c r="L173" s="7" t="s">
        <v>102</v>
      </c>
      <c r="M173" s="7" t="s">
        <v>102</v>
      </c>
      <c r="N173" s="8"/>
      <c r="O173" s="8"/>
      <c r="P173" s="8"/>
      <c r="Q173" s="8"/>
      <c r="R173" s="8"/>
    </row>
    <row r="174">
      <c r="A174" s="6" t="s">
        <v>275</v>
      </c>
      <c r="B174" s="7" t="s">
        <v>102</v>
      </c>
      <c r="C174" s="7" t="s">
        <v>102</v>
      </c>
      <c r="D174" s="7" t="s">
        <v>102</v>
      </c>
      <c r="E174" s="7" t="s">
        <v>102</v>
      </c>
      <c r="F174" s="7"/>
      <c r="G174" s="7" t="s">
        <v>102</v>
      </c>
      <c r="H174" s="7" t="s">
        <v>102</v>
      </c>
      <c r="I174" s="7" t="s">
        <v>102</v>
      </c>
      <c r="J174" s="7" t="s">
        <v>102</v>
      </c>
      <c r="K174" s="7" t="s">
        <v>102</v>
      </c>
      <c r="L174" s="7" t="s">
        <v>102</v>
      </c>
      <c r="M174" s="7" t="s">
        <v>102</v>
      </c>
      <c r="N174" s="8"/>
      <c r="O174" s="8"/>
      <c r="P174" s="8"/>
      <c r="Q174" s="8"/>
      <c r="R174" s="8"/>
    </row>
    <row r="175">
      <c r="A175" s="6" t="s">
        <v>276</v>
      </c>
      <c r="B175" s="7" t="s">
        <v>102</v>
      </c>
      <c r="C175" s="7" t="s">
        <v>103</v>
      </c>
      <c r="D175" s="7" t="s">
        <v>103</v>
      </c>
      <c r="E175" s="7" t="s">
        <v>103</v>
      </c>
      <c r="F175" s="7"/>
      <c r="G175" s="7" t="s">
        <v>103</v>
      </c>
      <c r="H175" s="7" t="s">
        <v>103</v>
      </c>
      <c r="I175" s="7" t="s">
        <v>103</v>
      </c>
      <c r="J175" s="7" t="s">
        <v>103</v>
      </c>
      <c r="K175" s="7" t="s">
        <v>103</v>
      </c>
      <c r="L175" s="7" t="s">
        <v>103</v>
      </c>
      <c r="M175" s="7" t="s">
        <v>103</v>
      </c>
      <c r="N175" s="8"/>
      <c r="O175" s="8"/>
      <c r="P175" s="8"/>
      <c r="Q175" s="8"/>
      <c r="R175" s="8"/>
    </row>
    <row r="176">
      <c r="A176" s="6" t="s">
        <v>277</v>
      </c>
      <c r="B176" s="7" t="s">
        <v>103</v>
      </c>
      <c r="C176" s="7" t="s">
        <v>103</v>
      </c>
      <c r="D176" s="7" t="s">
        <v>103</v>
      </c>
      <c r="E176" s="7" t="s">
        <v>103</v>
      </c>
      <c r="F176" s="7"/>
      <c r="G176" s="7" t="s">
        <v>103</v>
      </c>
      <c r="H176" s="7" t="s">
        <v>103</v>
      </c>
      <c r="I176" s="7" t="s">
        <v>103</v>
      </c>
      <c r="J176" s="7" t="s">
        <v>103</v>
      </c>
      <c r="K176" s="7" t="s">
        <v>103</v>
      </c>
      <c r="L176" s="7" t="s">
        <v>103</v>
      </c>
      <c r="M176" s="7" t="s">
        <v>103</v>
      </c>
      <c r="N176" s="8"/>
      <c r="O176" s="8"/>
      <c r="P176" s="8"/>
      <c r="Q176" s="8"/>
      <c r="R176" s="8"/>
    </row>
    <row r="177">
      <c r="A177" s="6" t="s">
        <v>278</v>
      </c>
      <c r="B177" s="7" t="s">
        <v>103</v>
      </c>
      <c r="C177" s="7" t="s">
        <v>103</v>
      </c>
      <c r="D177" s="7" t="s">
        <v>103</v>
      </c>
      <c r="E177" s="7" t="s">
        <v>103</v>
      </c>
      <c r="F177" s="7"/>
      <c r="G177" s="7" t="s">
        <v>103</v>
      </c>
      <c r="H177" s="7" t="s">
        <v>103</v>
      </c>
      <c r="I177" s="7" t="s">
        <v>103</v>
      </c>
      <c r="J177" s="7" t="s">
        <v>103</v>
      </c>
      <c r="K177" s="7" t="s">
        <v>103</v>
      </c>
      <c r="L177" s="7" t="s">
        <v>103</v>
      </c>
      <c r="M177" s="7" t="s">
        <v>103</v>
      </c>
      <c r="N177" s="8"/>
      <c r="O177" s="8"/>
      <c r="P177" s="8"/>
      <c r="Q177" s="8"/>
      <c r="R177" s="8"/>
    </row>
    <row r="178">
      <c r="A178" s="6" t="s">
        <v>279</v>
      </c>
      <c r="B178" s="7" t="s">
        <v>103</v>
      </c>
      <c r="C178" s="7" t="s">
        <v>103</v>
      </c>
      <c r="D178" s="7" t="s">
        <v>103</v>
      </c>
      <c r="E178" s="7" t="s">
        <v>103</v>
      </c>
      <c r="F178" s="7"/>
      <c r="G178" s="7" t="s">
        <v>103</v>
      </c>
      <c r="H178" s="7" t="s">
        <v>103</v>
      </c>
      <c r="I178" s="7" t="s">
        <v>103</v>
      </c>
      <c r="J178" s="7" t="s">
        <v>103</v>
      </c>
      <c r="K178" s="7" t="s">
        <v>103</v>
      </c>
      <c r="L178" s="7" t="s">
        <v>103</v>
      </c>
      <c r="M178" s="7" t="s">
        <v>103</v>
      </c>
      <c r="N178" s="8"/>
      <c r="O178" s="8"/>
      <c r="P178" s="8"/>
      <c r="Q178" s="8"/>
      <c r="R178" s="8"/>
    </row>
    <row r="179">
      <c r="A179" s="6" t="s">
        <v>280</v>
      </c>
      <c r="B179" s="7" t="s">
        <v>102</v>
      </c>
      <c r="C179" s="7" t="s">
        <v>102</v>
      </c>
      <c r="D179" s="7" t="s">
        <v>103</v>
      </c>
      <c r="E179" s="7" t="s">
        <v>102</v>
      </c>
      <c r="F179" s="7"/>
      <c r="G179" s="7" t="s">
        <v>102</v>
      </c>
      <c r="H179" s="7" t="s">
        <v>102</v>
      </c>
      <c r="I179" s="7" t="s">
        <v>102</v>
      </c>
      <c r="J179" s="7" t="s">
        <v>102</v>
      </c>
      <c r="K179" s="7" t="s">
        <v>102</v>
      </c>
      <c r="L179" s="7" t="s">
        <v>102</v>
      </c>
      <c r="M179" s="7" t="s">
        <v>102</v>
      </c>
      <c r="N179" s="8"/>
      <c r="O179" s="8"/>
      <c r="P179" s="8"/>
      <c r="Q179" s="8"/>
      <c r="R179" s="8"/>
    </row>
    <row r="180">
      <c r="A180" s="6" t="s">
        <v>281</v>
      </c>
      <c r="B180" s="7" t="s">
        <v>102</v>
      </c>
      <c r="C180" s="7" t="s">
        <v>102</v>
      </c>
      <c r="D180" s="7" t="s">
        <v>102</v>
      </c>
      <c r="E180" s="7" t="s">
        <v>102</v>
      </c>
      <c r="F180" s="7"/>
      <c r="G180" s="7" t="s">
        <v>102</v>
      </c>
      <c r="H180" s="7" t="s">
        <v>102</v>
      </c>
      <c r="I180" s="7" t="s">
        <v>102</v>
      </c>
      <c r="J180" s="7" t="s">
        <v>102</v>
      </c>
      <c r="K180" s="7" t="s">
        <v>102</v>
      </c>
      <c r="L180" s="7" t="s">
        <v>102</v>
      </c>
      <c r="M180" s="7" t="s">
        <v>103</v>
      </c>
      <c r="N180" s="8"/>
      <c r="O180" s="8"/>
      <c r="P180" s="8"/>
      <c r="Q180" s="8"/>
      <c r="R180" s="8"/>
    </row>
    <row r="181">
      <c r="A181" s="6" t="s">
        <v>282</v>
      </c>
      <c r="B181" s="7" t="s">
        <v>103</v>
      </c>
      <c r="C181" s="7" t="s">
        <v>103</v>
      </c>
      <c r="D181" s="7" t="s">
        <v>103</v>
      </c>
      <c r="E181" s="7" t="s">
        <v>103</v>
      </c>
      <c r="F181" s="7"/>
      <c r="G181" s="7" t="s">
        <v>103</v>
      </c>
      <c r="H181" s="7" t="s">
        <v>103</v>
      </c>
      <c r="I181" s="7" t="s">
        <v>103</v>
      </c>
      <c r="J181" s="7" t="s">
        <v>103</v>
      </c>
      <c r="K181" s="7" t="s">
        <v>103</v>
      </c>
      <c r="L181" s="7" t="s">
        <v>103</v>
      </c>
      <c r="M181" s="7" t="s">
        <v>103</v>
      </c>
      <c r="N181" s="8"/>
      <c r="O181" s="8"/>
      <c r="P181" s="8"/>
      <c r="Q181" s="8"/>
      <c r="R181" s="8"/>
    </row>
    <row r="182">
      <c r="A182" s="6" t="s">
        <v>283</v>
      </c>
      <c r="B182" s="7" t="s">
        <v>102</v>
      </c>
      <c r="C182" s="7" t="s">
        <v>102</v>
      </c>
      <c r="D182" s="7" t="s">
        <v>102</v>
      </c>
      <c r="E182" s="7" t="s">
        <v>102</v>
      </c>
      <c r="F182" s="7"/>
      <c r="G182" s="7" t="s">
        <v>111</v>
      </c>
      <c r="H182" s="7" t="s">
        <v>102</v>
      </c>
      <c r="I182" s="7" t="s">
        <v>102</v>
      </c>
      <c r="J182" s="7" t="s">
        <v>102</v>
      </c>
      <c r="K182" s="7" t="s">
        <v>102</v>
      </c>
      <c r="L182" s="7" t="s">
        <v>102</v>
      </c>
      <c r="M182" s="7" t="s">
        <v>102</v>
      </c>
      <c r="N182" s="8"/>
      <c r="O182" s="8"/>
      <c r="P182" s="8"/>
      <c r="Q182" s="8"/>
      <c r="R182" s="8"/>
    </row>
    <row r="183">
      <c r="A183" s="6" t="s">
        <v>284</v>
      </c>
      <c r="B183" s="7" t="s">
        <v>102</v>
      </c>
      <c r="C183" s="7" t="s">
        <v>103</v>
      </c>
      <c r="D183" s="7" t="s">
        <v>103</v>
      </c>
      <c r="E183" s="7" t="s">
        <v>111</v>
      </c>
      <c r="F183" s="7"/>
      <c r="G183" s="7" t="s">
        <v>103</v>
      </c>
      <c r="H183" s="7" t="s">
        <v>103</v>
      </c>
      <c r="I183" s="7" t="s">
        <v>103</v>
      </c>
      <c r="J183" s="7" t="s">
        <v>103</v>
      </c>
      <c r="K183" s="7" t="s">
        <v>103</v>
      </c>
      <c r="L183" s="7" t="s">
        <v>102</v>
      </c>
      <c r="M183" s="7" t="s">
        <v>103</v>
      </c>
      <c r="N183" s="8"/>
      <c r="O183" s="8"/>
      <c r="P183" s="8"/>
      <c r="Q183" s="8"/>
      <c r="R183" s="8"/>
    </row>
    <row r="184">
      <c r="A184" s="6" t="s">
        <v>285</v>
      </c>
      <c r="B184" s="7" t="s">
        <v>109</v>
      </c>
      <c r="C184" s="7" t="s">
        <v>111</v>
      </c>
      <c r="D184" s="7" t="s">
        <v>109</v>
      </c>
      <c r="E184" s="7" t="s">
        <v>109</v>
      </c>
      <c r="F184" s="7"/>
      <c r="G184" s="7" t="s">
        <v>109</v>
      </c>
      <c r="H184" s="7" t="s">
        <v>109</v>
      </c>
      <c r="I184" s="7" t="s">
        <v>109</v>
      </c>
      <c r="J184" s="7" t="s">
        <v>109</v>
      </c>
      <c r="K184" s="7" t="s">
        <v>109</v>
      </c>
      <c r="L184" s="7" t="s">
        <v>109</v>
      </c>
      <c r="M184" s="7" t="s">
        <v>109</v>
      </c>
      <c r="N184" s="8"/>
      <c r="O184" s="8"/>
      <c r="P184" s="8"/>
      <c r="Q184" s="8"/>
      <c r="R184" s="8"/>
    </row>
    <row r="185">
      <c r="A185" s="6" t="s">
        <v>286</v>
      </c>
      <c r="B185" s="7" t="s">
        <v>103</v>
      </c>
      <c r="C185" s="7" t="s">
        <v>103</v>
      </c>
      <c r="D185" s="7" t="s">
        <v>103</v>
      </c>
      <c r="E185" s="7" t="s">
        <v>103</v>
      </c>
      <c r="F185" s="7"/>
      <c r="G185" s="7" t="s">
        <v>103</v>
      </c>
      <c r="H185" s="7" t="s">
        <v>103</v>
      </c>
      <c r="I185" s="7" t="s">
        <v>103</v>
      </c>
      <c r="J185" s="7" t="s">
        <v>103</v>
      </c>
      <c r="K185" s="7" t="s">
        <v>103</v>
      </c>
      <c r="L185" s="7" t="s">
        <v>103</v>
      </c>
      <c r="M185" s="7" t="s">
        <v>103</v>
      </c>
      <c r="N185" s="8"/>
      <c r="O185" s="8"/>
      <c r="P185" s="8"/>
      <c r="Q185" s="8"/>
      <c r="R185" s="8"/>
    </row>
    <row r="186">
      <c r="A186" s="6" t="s">
        <v>287</v>
      </c>
      <c r="B186" s="7" t="s">
        <v>102</v>
      </c>
      <c r="C186" s="7" t="s">
        <v>102</v>
      </c>
      <c r="D186" s="7" t="s">
        <v>102</v>
      </c>
      <c r="E186" s="7" t="s">
        <v>102</v>
      </c>
      <c r="F186" s="7"/>
      <c r="G186" s="7" t="s">
        <v>102</v>
      </c>
      <c r="H186" s="7" t="s">
        <v>102</v>
      </c>
      <c r="I186" s="7" t="s">
        <v>102</v>
      </c>
      <c r="J186" s="7" t="s">
        <v>102</v>
      </c>
      <c r="K186" s="7" t="s">
        <v>102</v>
      </c>
      <c r="L186" s="7" t="s">
        <v>102</v>
      </c>
      <c r="M186" s="7" t="s">
        <v>102</v>
      </c>
      <c r="N186" s="8"/>
      <c r="O186" s="8"/>
      <c r="P186" s="8"/>
      <c r="Q186" s="8"/>
      <c r="R186" s="8"/>
    </row>
    <row r="187">
      <c r="A187" s="6" t="s">
        <v>288</v>
      </c>
      <c r="B187" s="7" t="s">
        <v>111</v>
      </c>
      <c r="C187" s="7" t="s">
        <v>111</v>
      </c>
      <c r="D187" s="7" t="s">
        <v>111</v>
      </c>
      <c r="E187" s="7" t="s">
        <v>111</v>
      </c>
      <c r="F187" s="7"/>
      <c r="G187" s="7" t="s">
        <v>111</v>
      </c>
      <c r="H187" s="7" t="s">
        <v>111</v>
      </c>
      <c r="I187" s="7" t="s">
        <v>111</v>
      </c>
      <c r="J187" s="7" t="s">
        <v>111</v>
      </c>
      <c r="K187" s="7" t="s">
        <v>111</v>
      </c>
      <c r="L187" s="7" t="s">
        <v>111</v>
      </c>
      <c r="M187" s="7" t="s">
        <v>111</v>
      </c>
      <c r="N187" s="8"/>
      <c r="O187" s="8"/>
      <c r="P187" s="8"/>
      <c r="Q187" s="8"/>
      <c r="R187" s="8"/>
    </row>
    <row r="188">
      <c r="A188" s="6" t="s">
        <v>289</v>
      </c>
      <c r="B188" s="7" t="s">
        <v>102</v>
      </c>
      <c r="C188" s="7" t="s">
        <v>102</v>
      </c>
      <c r="D188" s="7" t="s">
        <v>102</v>
      </c>
      <c r="E188" s="7" t="s">
        <v>102</v>
      </c>
      <c r="F188" s="7"/>
      <c r="G188" s="7" t="s">
        <v>102</v>
      </c>
      <c r="H188" s="7" t="s">
        <v>102</v>
      </c>
      <c r="I188" s="7" t="s">
        <v>102</v>
      </c>
      <c r="J188" s="7" t="s">
        <v>102</v>
      </c>
      <c r="K188" s="7" t="s">
        <v>102</v>
      </c>
      <c r="L188" s="7" t="s">
        <v>102</v>
      </c>
      <c r="M188" s="7" t="s">
        <v>102</v>
      </c>
      <c r="N188" s="8"/>
      <c r="O188" s="8"/>
      <c r="P188" s="8"/>
      <c r="Q188" s="8"/>
      <c r="R188" s="8"/>
    </row>
    <row r="189">
      <c r="A189" s="6" t="s">
        <v>290</v>
      </c>
      <c r="B189" s="7" t="s">
        <v>103</v>
      </c>
      <c r="C189" s="7" t="s">
        <v>103</v>
      </c>
      <c r="D189" s="7" t="s">
        <v>103</v>
      </c>
      <c r="E189" s="7" t="s">
        <v>103</v>
      </c>
      <c r="F189" s="7"/>
      <c r="G189" s="7" t="s">
        <v>103</v>
      </c>
      <c r="H189" s="7" t="s">
        <v>103</v>
      </c>
      <c r="I189" s="8"/>
      <c r="J189" s="28" t="s">
        <v>103</v>
      </c>
      <c r="K189" s="28" t="s">
        <v>103</v>
      </c>
      <c r="L189" s="28" t="s">
        <v>103</v>
      </c>
      <c r="M189" s="7" t="s">
        <v>103</v>
      </c>
      <c r="N189" s="8"/>
      <c r="O189" s="8"/>
      <c r="P189" s="8"/>
      <c r="Q189" s="8"/>
      <c r="R189" s="8"/>
    </row>
    <row r="190">
      <c r="A190" s="6" t="s">
        <v>291</v>
      </c>
      <c r="B190" s="7" t="s">
        <v>102</v>
      </c>
      <c r="C190" s="7" t="s">
        <v>102</v>
      </c>
      <c r="D190" s="7" t="s">
        <v>102</v>
      </c>
      <c r="E190" s="7" t="s">
        <v>102</v>
      </c>
      <c r="F190" s="7"/>
      <c r="G190" s="7" t="s">
        <v>102</v>
      </c>
      <c r="H190" s="7" t="s">
        <v>102</v>
      </c>
      <c r="I190" s="8"/>
      <c r="J190" s="28" t="s">
        <v>102</v>
      </c>
      <c r="K190" s="28" t="s">
        <v>102</v>
      </c>
      <c r="L190" s="28" t="s">
        <v>102</v>
      </c>
      <c r="M190" s="7" t="s">
        <v>102</v>
      </c>
      <c r="N190" s="8"/>
      <c r="O190" s="8"/>
      <c r="P190" s="8"/>
      <c r="Q190" s="8"/>
      <c r="R190" s="8"/>
    </row>
    <row r="191">
      <c r="A191" s="6" t="s">
        <v>292</v>
      </c>
      <c r="B191" s="7" t="s">
        <v>102</v>
      </c>
      <c r="C191" s="7" t="s">
        <v>102</v>
      </c>
      <c r="D191" s="7" t="s">
        <v>102</v>
      </c>
      <c r="E191" s="7" t="s">
        <v>102</v>
      </c>
      <c r="F191" s="7"/>
      <c r="G191" s="7" t="s">
        <v>102</v>
      </c>
      <c r="H191" s="7" t="s">
        <v>102</v>
      </c>
      <c r="I191" s="8"/>
      <c r="J191" s="28" t="s">
        <v>102</v>
      </c>
      <c r="K191" s="28" t="s">
        <v>102</v>
      </c>
      <c r="L191" s="28" t="s">
        <v>102</v>
      </c>
      <c r="M191" s="7" t="s">
        <v>102</v>
      </c>
      <c r="N191" s="8"/>
      <c r="O191" s="8"/>
      <c r="P191" s="8"/>
      <c r="Q191" s="8"/>
      <c r="R191" s="8"/>
    </row>
    <row r="192">
      <c r="A192" s="6" t="s">
        <v>293</v>
      </c>
      <c r="B192" s="7" t="s">
        <v>102</v>
      </c>
      <c r="C192" s="7" t="s">
        <v>102</v>
      </c>
      <c r="D192" s="7" t="s">
        <v>102</v>
      </c>
      <c r="E192" s="7" t="s">
        <v>102</v>
      </c>
      <c r="F192" s="7"/>
      <c r="G192" s="7" t="s">
        <v>102</v>
      </c>
      <c r="H192" s="7" t="s">
        <v>102</v>
      </c>
      <c r="I192" s="8"/>
      <c r="J192" s="28" t="s">
        <v>102</v>
      </c>
      <c r="K192" s="28" t="s">
        <v>102</v>
      </c>
      <c r="L192" s="28" t="s">
        <v>102</v>
      </c>
      <c r="M192" s="7" t="s">
        <v>102</v>
      </c>
      <c r="N192" s="8"/>
      <c r="O192" s="8"/>
      <c r="P192" s="8"/>
      <c r="Q192" s="8"/>
      <c r="R192" s="8"/>
    </row>
    <row r="193">
      <c r="A193" s="6" t="s">
        <v>294</v>
      </c>
      <c r="B193" s="7" t="s">
        <v>102</v>
      </c>
      <c r="C193" s="7" t="s">
        <v>102</v>
      </c>
      <c r="D193" s="7" t="s">
        <v>102</v>
      </c>
      <c r="E193" s="7" t="s">
        <v>102</v>
      </c>
      <c r="F193" s="7"/>
      <c r="G193" s="7" t="s">
        <v>102</v>
      </c>
      <c r="H193" s="7" t="s">
        <v>102</v>
      </c>
      <c r="I193" s="8"/>
      <c r="J193" s="28" t="s">
        <v>102</v>
      </c>
      <c r="K193" s="28" t="s">
        <v>102</v>
      </c>
      <c r="L193" s="28" t="s">
        <v>102</v>
      </c>
      <c r="M193" s="7" t="s">
        <v>102</v>
      </c>
      <c r="N193" s="8"/>
      <c r="O193" s="8"/>
      <c r="P193" s="8"/>
      <c r="Q193" s="8"/>
      <c r="R193" s="8"/>
    </row>
    <row r="194">
      <c r="A194" s="6" t="s">
        <v>295</v>
      </c>
      <c r="B194" s="7" t="s">
        <v>102</v>
      </c>
      <c r="C194" s="7" t="s">
        <v>102</v>
      </c>
      <c r="D194" s="7" t="s">
        <v>103</v>
      </c>
      <c r="E194" s="7" t="s">
        <v>102</v>
      </c>
      <c r="F194" s="7"/>
      <c r="G194" s="7" t="s">
        <v>102</v>
      </c>
      <c r="H194" s="7" t="s">
        <v>102</v>
      </c>
      <c r="I194" s="8"/>
      <c r="J194" s="28" t="s">
        <v>102</v>
      </c>
      <c r="K194" s="28" t="s">
        <v>103</v>
      </c>
      <c r="L194" s="28" t="s">
        <v>102</v>
      </c>
      <c r="M194" s="7" t="s">
        <v>102</v>
      </c>
      <c r="N194" s="8"/>
      <c r="O194" s="8"/>
      <c r="P194" s="8"/>
      <c r="Q194" s="8"/>
      <c r="R194" s="8"/>
    </row>
    <row r="195">
      <c r="A195" s="6" t="s">
        <v>296</v>
      </c>
      <c r="B195" s="7" t="s">
        <v>102</v>
      </c>
      <c r="C195" s="7" t="s">
        <v>102</v>
      </c>
      <c r="D195" s="7" t="s">
        <v>102</v>
      </c>
      <c r="E195" s="7" t="s">
        <v>102</v>
      </c>
      <c r="F195" s="7"/>
      <c r="G195" s="7" t="s">
        <v>102</v>
      </c>
      <c r="H195" s="7" t="s">
        <v>102</v>
      </c>
      <c r="I195" s="8"/>
      <c r="J195" s="28" t="s">
        <v>102</v>
      </c>
      <c r="K195" s="28" t="s">
        <v>102</v>
      </c>
      <c r="L195" s="28" t="s">
        <v>102</v>
      </c>
      <c r="M195" s="7" t="s">
        <v>102</v>
      </c>
      <c r="N195" s="8"/>
      <c r="O195" s="8"/>
      <c r="P195" s="8"/>
      <c r="Q195" s="8"/>
      <c r="R195" s="8"/>
    </row>
    <row r="196">
      <c r="A196" s="6" t="s">
        <v>297</v>
      </c>
      <c r="B196" s="7" t="s">
        <v>103</v>
      </c>
      <c r="C196" s="7" t="s">
        <v>103</v>
      </c>
      <c r="D196" s="7" t="s">
        <v>103</v>
      </c>
      <c r="E196" s="7" t="s">
        <v>103</v>
      </c>
      <c r="F196" s="7"/>
      <c r="G196" s="7" t="s">
        <v>103</v>
      </c>
      <c r="H196" s="7" t="s">
        <v>103</v>
      </c>
      <c r="I196" s="8"/>
      <c r="J196" s="28" t="s">
        <v>103</v>
      </c>
      <c r="K196" s="28" t="s">
        <v>103</v>
      </c>
      <c r="L196" s="28" t="s">
        <v>103</v>
      </c>
      <c r="M196" s="7" t="s">
        <v>103</v>
      </c>
      <c r="N196" s="8"/>
      <c r="O196" s="8"/>
      <c r="P196" s="8"/>
      <c r="Q196" s="8"/>
      <c r="R196" s="8"/>
    </row>
    <row r="197">
      <c r="A197" s="6" t="s">
        <v>298</v>
      </c>
      <c r="B197" s="7" t="s">
        <v>103</v>
      </c>
      <c r="C197" s="7" t="s">
        <v>103</v>
      </c>
      <c r="D197" s="7" t="s">
        <v>103</v>
      </c>
      <c r="E197" s="7" t="s">
        <v>103</v>
      </c>
      <c r="F197" s="7"/>
      <c r="G197" s="7" t="s">
        <v>103</v>
      </c>
      <c r="H197" s="7" t="s">
        <v>103</v>
      </c>
      <c r="I197" s="8"/>
      <c r="J197" s="28" t="s">
        <v>103</v>
      </c>
      <c r="K197" s="28" t="s">
        <v>103</v>
      </c>
      <c r="L197" s="28" t="s">
        <v>103</v>
      </c>
      <c r="M197" s="7" t="s">
        <v>103</v>
      </c>
      <c r="N197" s="8"/>
      <c r="O197" s="8"/>
      <c r="P197" s="8"/>
      <c r="Q197" s="8"/>
      <c r="R197" s="8"/>
    </row>
    <row r="198">
      <c r="A198" s="6" t="s">
        <v>299</v>
      </c>
      <c r="B198" s="7" t="s">
        <v>102</v>
      </c>
      <c r="C198" s="7" t="s">
        <v>103</v>
      </c>
      <c r="D198" s="7" t="s">
        <v>103</v>
      </c>
      <c r="E198" s="7" t="s">
        <v>103</v>
      </c>
      <c r="F198" s="7"/>
      <c r="G198" s="7" t="s">
        <v>103</v>
      </c>
      <c r="H198" s="7" t="s">
        <v>103</v>
      </c>
      <c r="I198" s="8"/>
      <c r="J198" s="28" t="s">
        <v>103</v>
      </c>
      <c r="K198" s="28" t="s">
        <v>103</v>
      </c>
      <c r="L198" s="28" t="s">
        <v>103</v>
      </c>
      <c r="M198" s="7" t="s">
        <v>103</v>
      </c>
      <c r="N198" s="8"/>
      <c r="O198" s="8"/>
      <c r="P198" s="8"/>
      <c r="Q198" s="8"/>
      <c r="R198" s="8"/>
    </row>
    <row r="199">
      <c r="A199" s="6" t="s">
        <v>300</v>
      </c>
      <c r="B199" s="7" t="s">
        <v>103</v>
      </c>
      <c r="C199" s="7" t="s">
        <v>103</v>
      </c>
      <c r="D199" s="7" t="s">
        <v>103</v>
      </c>
      <c r="E199" s="7" t="s">
        <v>103</v>
      </c>
      <c r="F199" s="7"/>
      <c r="G199" s="7" t="s">
        <v>102</v>
      </c>
      <c r="H199" s="7" t="s">
        <v>103</v>
      </c>
      <c r="I199" s="8"/>
      <c r="J199" s="28" t="s">
        <v>103</v>
      </c>
      <c r="K199" s="28" t="s">
        <v>103</v>
      </c>
      <c r="L199" s="28" t="s">
        <v>103</v>
      </c>
      <c r="M199" s="7" t="s">
        <v>103</v>
      </c>
      <c r="N199" s="8"/>
      <c r="O199" s="8"/>
      <c r="P199" s="8"/>
      <c r="Q199" s="8"/>
      <c r="R199" s="8"/>
    </row>
    <row r="200">
      <c r="A200" s="6" t="s">
        <v>301</v>
      </c>
      <c r="B200" s="7" t="s">
        <v>103</v>
      </c>
      <c r="C200" s="7" t="s">
        <v>103</v>
      </c>
      <c r="D200" s="7" t="s">
        <v>103</v>
      </c>
      <c r="E200" s="7" t="s">
        <v>103</v>
      </c>
      <c r="F200" s="7"/>
      <c r="G200" s="7" t="s">
        <v>103</v>
      </c>
      <c r="H200" s="7" t="s">
        <v>103</v>
      </c>
      <c r="I200" s="8"/>
      <c r="J200" s="28" t="s">
        <v>102</v>
      </c>
      <c r="K200" s="28" t="s">
        <v>103</v>
      </c>
      <c r="L200" s="28" t="s">
        <v>103</v>
      </c>
      <c r="M200" s="7" t="s">
        <v>103</v>
      </c>
      <c r="N200" s="8"/>
      <c r="O200" s="8"/>
      <c r="P200" s="8"/>
      <c r="Q200" s="8"/>
      <c r="R200" s="8"/>
    </row>
    <row r="201">
      <c r="A201" s="6" t="s">
        <v>302</v>
      </c>
      <c r="B201" s="7" t="s">
        <v>102</v>
      </c>
      <c r="C201" s="7" t="s">
        <v>102</v>
      </c>
      <c r="D201" s="7" t="s">
        <v>102</v>
      </c>
      <c r="E201" s="7" t="s">
        <v>102</v>
      </c>
      <c r="F201" s="7"/>
      <c r="G201" s="7" t="s">
        <v>102</v>
      </c>
      <c r="H201" s="7" t="s">
        <v>102</v>
      </c>
      <c r="I201" s="8"/>
      <c r="J201" s="28" t="s">
        <v>102</v>
      </c>
      <c r="K201" s="28" t="s">
        <v>102</v>
      </c>
      <c r="L201" s="28" t="s">
        <v>102</v>
      </c>
      <c r="M201" s="7" t="s">
        <v>103</v>
      </c>
      <c r="N201" s="8"/>
      <c r="O201" s="8"/>
      <c r="P201" s="8"/>
      <c r="Q201" s="8"/>
      <c r="R201" s="8"/>
    </row>
    <row r="202">
      <c r="A202" s="6" t="s">
        <v>303</v>
      </c>
      <c r="B202" s="7" t="s">
        <v>102</v>
      </c>
      <c r="C202" s="7" t="s">
        <v>102</v>
      </c>
      <c r="D202" s="7" t="s">
        <v>102</v>
      </c>
      <c r="E202" s="7" t="s">
        <v>102</v>
      </c>
      <c r="F202" s="7"/>
      <c r="G202" s="7" t="s">
        <v>102</v>
      </c>
      <c r="H202" s="7" t="s">
        <v>102</v>
      </c>
      <c r="I202" s="8"/>
      <c r="J202" s="28" t="s">
        <v>102</v>
      </c>
      <c r="K202" s="28" t="s">
        <v>103</v>
      </c>
      <c r="L202" s="28" t="s">
        <v>102</v>
      </c>
      <c r="M202" s="7" t="s">
        <v>102</v>
      </c>
      <c r="N202" s="8"/>
      <c r="O202" s="8"/>
      <c r="P202" s="8"/>
      <c r="Q202" s="8"/>
      <c r="R202" s="8"/>
    </row>
    <row r="203">
      <c r="A203" s="6" t="s">
        <v>304</v>
      </c>
      <c r="B203" s="7" t="s">
        <v>103</v>
      </c>
      <c r="C203" s="7" t="s">
        <v>102</v>
      </c>
      <c r="D203" s="7" t="s">
        <v>103</v>
      </c>
      <c r="E203" s="7" t="s">
        <v>102</v>
      </c>
      <c r="F203" s="7"/>
      <c r="G203" s="7" t="s">
        <v>111</v>
      </c>
      <c r="H203" s="7" t="s">
        <v>102</v>
      </c>
      <c r="I203" s="8"/>
      <c r="J203" s="28" t="s">
        <v>102</v>
      </c>
      <c r="K203" s="28" t="s">
        <v>102</v>
      </c>
      <c r="L203" s="28" t="s">
        <v>102</v>
      </c>
      <c r="M203" s="7" t="s">
        <v>102</v>
      </c>
      <c r="N203" s="8"/>
      <c r="O203" s="8"/>
      <c r="P203" s="8"/>
      <c r="Q203" s="8"/>
      <c r="R203" s="8"/>
    </row>
    <row r="204">
      <c r="A204" s="6" t="s">
        <v>305</v>
      </c>
      <c r="B204" s="7" t="s">
        <v>111</v>
      </c>
      <c r="C204" s="7" t="s">
        <v>111</v>
      </c>
      <c r="D204" s="7" t="s">
        <v>111</v>
      </c>
      <c r="E204" s="7" t="s">
        <v>111</v>
      </c>
      <c r="F204" s="7"/>
      <c r="G204" s="7" t="s">
        <v>111</v>
      </c>
      <c r="H204" s="7" t="s">
        <v>111</v>
      </c>
      <c r="I204" s="8"/>
      <c r="J204" s="28" t="s">
        <v>111</v>
      </c>
      <c r="K204" s="28" t="s">
        <v>111</v>
      </c>
      <c r="L204" s="28" t="s">
        <v>111</v>
      </c>
      <c r="M204" s="7" t="s">
        <v>103</v>
      </c>
      <c r="N204" s="8"/>
      <c r="O204" s="8"/>
      <c r="P204" s="8"/>
      <c r="Q204" s="8"/>
      <c r="R204" s="8"/>
    </row>
    <row r="205">
      <c r="A205" s="6" t="s">
        <v>306</v>
      </c>
      <c r="B205" s="7" t="s">
        <v>102</v>
      </c>
      <c r="C205" s="7" t="s">
        <v>103</v>
      </c>
      <c r="D205" s="7" t="s">
        <v>102</v>
      </c>
      <c r="E205" s="7" t="s">
        <v>103</v>
      </c>
      <c r="F205" s="7"/>
      <c r="G205" s="7" t="s">
        <v>102</v>
      </c>
      <c r="H205" s="7" t="s">
        <v>102</v>
      </c>
      <c r="I205" s="8"/>
      <c r="J205" s="7" t="s">
        <v>102</v>
      </c>
      <c r="K205" s="7" t="s">
        <v>102</v>
      </c>
      <c r="L205" s="7" t="s">
        <v>102</v>
      </c>
      <c r="M205" s="7" t="s">
        <v>102</v>
      </c>
      <c r="N205" s="8"/>
      <c r="O205" s="8"/>
      <c r="P205" s="8"/>
      <c r="Q205" s="8"/>
      <c r="R205" s="8"/>
    </row>
    <row r="206">
      <c r="A206" s="6" t="s">
        <v>307</v>
      </c>
      <c r="B206" s="7" t="s">
        <v>103</v>
      </c>
      <c r="C206" s="7" t="s">
        <v>103</v>
      </c>
      <c r="D206" s="7" t="s">
        <v>102</v>
      </c>
      <c r="E206" s="7" t="s">
        <v>103</v>
      </c>
      <c r="F206" s="7"/>
      <c r="G206" s="7" t="s">
        <v>103</v>
      </c>
      <c r="H206" s="7" t="s">
        <v>103</v>
      </c>
      <c r="I206" s="8"/>
      <c r="J206" s="7" t="s">
        <v>103</v>
      </c>
      <c r="K206" s="7" t="s">
        <v>103</v>
      </c>
      <c r="L206" s="7" t="s">
        <v>103</v>
      </c>
      <c r="M206" s="7" t="s">
        <v>103</v>
      </c>
      <c r="N206" s="8"/>
      <c r="O206" s="8"/>
      <c r="P206" s="8"/>
      <c r="Q206" s="8"/>
      <c r="R206" s="8"/>
    </row>
    <row r="207">
      <c r="A207" s="6" t="s">
        <v>308</v>
      </c>
      <c r="B207" s="7" t="s">
        <v>103</v>
      </c>
      <c r="C207" s="7" t="s">
        <v>103</v>
      </c>
      <c r="D207" s="7" t="s">
        <v>103</v>
      </c>
      <c r="E207" s="7" t="s">
        <v>103</v>
      </c>
      <c r="F207" s="7"/>
      <c r="G207" s="7" t="s">
        <v>103</v>
      </c>
      <c r="H207" s="7" t="s">
        <v>103</v>
      </c>
      <c r="I207" s="8"/>
      <c r="J207" s="7" t="s">
        <v>103</v>
      </c>
      <c r="K207" s="7" t="s">
        <v>103</v>
      </c>
      <c r="L207" s="7" t="s">
        <v>103</v>
      </c>
      <c r="M207" s="7" t="s">
        <v>103</v>
      </c>
      <c r="N207" s="8"/>
      <c r="O207" s="8"/>
      <c r="P207" s="8"/>
      <c r="Q207" s="8"/>
      <c r="R207" s="8"/>
    </row>
    <row r="208">
      <c r="A208" s="6" t="s">
        <v>309</v>
      </c>
      <c r="B208" s="7" t="s">
        <v>102</v>
      </c>
      <c r="C208" s="7" t="s">
        <v>102</v>
      </c>
      <c r="D208" s="7" t="s">
        <v>102</v>
      </c>
      <c r="E208" s="7" t="s">
        <v>102</v>
      </c>
      <c r="F208" s="7"/>
      <c r="G208" s="7" t="s">
        <v>102</v>
      </c>
      <c r="H208" s="7" t="s">
        <v>102</v>
      </c>
      <c r="I208" s="8"/>
      <c r="J208" s="7" t="s">
        <v>102</v>
      </c>
      <c r="K208" s="7" t="s">
        <v>102</v>
      </c>
      <c r="L208" s="7" t="s">
        <v>102</v>
      </c>
      <c r="M208" s="7" t="s">
        <v>102</v>
      </c>
      <c r="N208" s="8"/>
      <c r="O208" s="8"/>
      <c r="P208" s="8"/>
      <c r="Q208" s="8"/>
      <c r="R208" s="8"/>
    </row>
    <row r="209">
      <c r="A209" s="6" t="s">
        <v>310</v>
      </c>
      <c r="B209" s="7" t="s">
        <v>103</v>
      </c>
      <c r="C209" s="7" t="s">
        <v>102</v>
      </c>
      <c r="D209" s="7" t="s">
        <v>103</v>
      </c>
      <c r="E209" s="7" t="s">
        <v>102</v>
      </c>
      <c r="F209" s="7"/>
      <c r="G209" s="7" t="s">
        <v>111</v>
      </c>
      <c r="H209" s="7" t="s">
        <v>102</v>
      </c>
      <c r="I209" s="8"/>
      <c r="J209" s="7" t="s">
        <v>102</v>
      </c>
      <c r="K209" s="7" t="s">
        <v>102</v>
      </c>
      <c r="L209" s="7" t="s">
        <v>102</v>
      </c>
      <c r="M209" s="7" t="s">
        <v>102</v>
      </c>
      <c r="N209" s="8"/>
      <c r="O209" s="8"/>
      <c r="P209" s="8"/>
      <c r="Q209" s="8"/>
      <c r="R209" s="8"/>
    </row>
    <row r="210">
      <c r="A210" s="6" t="s">
        <v>311</v>
      </c>
      <c r="B210" s="7" t="s">
        <v>103</v>
      </c>
      <c r="C210" s="7" t="s">
        <v>103</v>
      </c>
      <c r="D210" s="7" t="s">
        <v>103</v>
      </c>
      <c r="E210" s="7" t="s">
        <v>103</v>
      </c>
      <c r="F210" s="7"/>
      <c r="G210" s="7" t="s">
        <v>103</v>
      </c>
      <c r="H210" s="7" t="s">
        <v>103</v>
      </c>
      <c r="I210" s="8"/>
      <c r="J210" s="7" t="s">
        <v>103</v>
      </c>
      <c r="K210" s="7" t="s">
        <v>103</v>
      </c>
      <c r="L210" s="7" t="s">
        <v>103</v>
      </c>
      <c r="M210" s="7" t="s">
        <v>103</v>
      </c>
      <c r="N210" s="8"/>
      <c r="O210" s="8"/>
      <c r="P210" s="8"/>
      <c r="Q210" s="8"/>
      <c r="R210" s="8"/>
    </row>
    <row r="211">
      <c r="A211" s="6" t="s">
        <v>312</v>
      </c>
      <c r="B211" s="7" t="s">
        <v>102</v>
      </c>
      <c r="C211" s="7"/>
      <c r="D211" s="7" t="s">
        <v>102</v>
      </c>
      <c r="E211" s="7" t="s">
        <v>102</v>
      </c>
      <c r="F211" s="7"/>
      <c r="G211" s="7" t="s">
        <v>102</v>
      </c>
      <c r="H211" s="7" t="s">
        <v>102</v>
      </c>
      <c r="I211" s="8"/>
      <c r="J211" s="7" t="s">
        <v>102</v>
      </c>
      <c r="K211" s="7" t="s">
        <v>102</v>
      </c>
      <c r="L211" s="7" t="s">
        <v>102</v>
      </c>
      <c r="M211" s="7" t="s">
        <v>102</v>
      </c>
      <c r="N211" s="8"/>
      <c r="O211" s="8"/>
      <c r="P211" s="8"/>
      <c r="Q211" s="8"/>
      <c r="R211" s="8"/>
    </row>
    <row r="212">
      <c r="A212" s="6" t="s">
        <v>313</v>
      </c>
      <c r="B212" s="7" t="s">
        <v>102</v>
      </c>
      <c r="C212" s="7" t="s">
        <v>111</v>
      </c>
      <c r="D212" s="7" t="s">
        <v>102</v>
      </c>
      <c r="E212" s="7" t="s">
        <v>102</v>
      </c>
      <c r="F212" s="7"/>
      <c r="G212" s="7" t="s">
        <v>102</v>
      </c>
      <c r="H212" s="7" t="s">
        <v>102</v>
      </c>
      <c r="I212" s="8"/>
      <c r="J212" s="7" t="s">
        <v>102</v>
      </c>
      <c r="K212" s="7" t="s">
        <v>102</v>
      </c>
      <c r="L212" s="7" t="s">
        <v>111</v>
      </c>
      <c r="M212" s="7" t="s">
        <v>111</v>
      </c>
      <c r="N212" s="8"/>
      <c r="O212" s="8"/>
      <c r="P212" s="8"/>
      <c r="Q212" s="8"/>
      <c r="R212" s="8"/>
    </row>
    <row r="213">
      <c r="A213" s="6" t="s">
        <v>314</v>
      </c>
      <c r="B213" s="7" t="s">
        <v>103</v>
      </c>
      <c r="C213" s="7" t="s">
        <v>103</v>
      </c>
      <c r="D213" s="7" t="s">
        <v>103</v>
      </c>
      <c r="E213" s="7" t="s">
        <v>103</v>
      </c>
      <c r="F213" s="7"/>
      <c r="G213" s="7" t="s">
        <v>103</v>
      </c>
      <c r="H213" s="7" t="s">
        <v>103</v>
      </c>
      <c r="I213" s="8"/>
      <c r="J213" s="7" t="s">
        <v>103</v>
      </c>
      <c r="K213" s="7" t="s">
        <v>103</v>
      </c>
      <c r="L213" s="7" t="s">
        <v>103</v>
      </c>
      <c r="M213" s="7" t="s">
        <v>103</v>
      </c>
      <c r="N213" s="8"/>
      <c r="O213" s="8"/>
      <c r="P213" s="8"/>
      <c r="Q213" s="8"/>
      <c r="R213" s="8"/>
    </row>
    <row r="214">
      <c r="A214" s="6" t="s">
        <v>315</v>
      </c>
      <c r="B214" s="7" t="s">
        <v>102</v>
      </c>
      <c r="C214" s="7" t="s">
        <v>102</v>
      </c>
      <c r="D214" s="7" t="s">
        <v>102</v>
      </c>
      <c r="E214" s="7" t="s">
        <v>102</v>
      </c>
      <c r="F214" s="7"/>
      <c r="G214" s="7" t="s">
        <v>102</v>
      </c>
      <c r="H214" s="7" t="s">
        <v>102</v>
      </c>
      <c r="I214" s="8"/>
      <c r="J214" s="7" t="s">
        <v>103</v>
      </c>
      <c r="K214" s="7" t="s">
        <v>102</v>
      </c>
      <c r="L214" s="7" t="s">
        <v>102</v>
      </c>
      <c r="M214" s="7" t="s">
        <v>102</v>
      </c>
      <c r="N214" s="8"/>
      <c r="O214" s="8"/>
      <c r="P214" s="8"/>
      <c r="Q214" s="8"/>
      <c r="R214" s="8"/>
    </row>
    <row r="215">
      <c r="A215" s="6" t="s">
        <v>316</v>
      </c>
      <c r="B215" s="7" t="s">
        <v>102</v>
      </c>
      <c r="C215" s="7" t="s">
        <v>102</v>
      </c>
      <c r="D215" s="7" t="s">
        <v>102</v>
      </c>
      <c r="E215" s="7" t="s">
        <v>102</v>
      </c>
      <c r="F215" s="7"/>
      <c r="G215" s="7" t="s">
        <v>102</v>
      </c>
      <c r="H215" s="7" t="s">
        <v>102</v>
      </c>
      <c r="I215" s="8"/>
      <c r="J215" s="7" t="s">
        <v>102</v>
      </c>
      <c r="K215" s="7" t="s">
        <v>102</v>
      </c>
      <c r="L215" s="7" t="s">
        <v>102</v>
      </c>
      <c r="M215" s="7" t="s">
        <v>102</v>
      </c>
      <c r="N215" s="8"/>
      <c r="O215" s="8"/>
      <c r="P215" s="8"/>
      <c r="Q215" s="8"/>
      <c r="R215" s="8"/>
    </row>
    <row r="216">
      <c r="A216" s="6" t="s">
        <v>317</v>
      </c>
      <c r="B216" s="7" t="s">
        <v>102</v>
      </c>
      <c r="C216" s="7" t="s">
        <v>102</v>
      </c>
      <c r="D216" s="7" t="s">
        <v>102</v>
      </c>
      <c r="E216" s="7" t="s">
        <v>102</v>
      </c>
      <c r="F216" s="7"/>
      <c r="G216" s="7" t="s">
        <v>102</v>
      </c>
      <c r="H216" s="7" t="s">
        <v>111</v>
      </c>
      <c r="I216" s="8"/>
      <c r="J216" s="7" t="s">
        <v>102</v>
      </c>
      <c r="K216" s="7" t="s">
        <v>102</v>
      </c>
      <c r="L216" s="7" t="s">
        <v>102</v>
      </c>
      <c r="M216" s="7" t="s">
        <v>102</v>
      </c>
      <c r="N216" s="8"/>
      <c r="O216" s="8"/>
      <c r="P216" s="8"/>
      <c r="Q216" s="8"/>
      <c r="R216" s="8"/>
    </row>
    <row r="217">
      <c r="A217" s="6" t="s">
        <v>318</v>
      </c>
      <c r="B217" s="7" t="s">
        <v>109</v>
      </c>
      <c r="C217" s="7" t="s">
        <v>109</v>
      </c>
      <c r="D217" s="7" t="s">
        <v>111</v>
      </c>
      <c r="E217" s="7" t="s">
        <v>109</v>
      </c>
      <c r="F217" s="7"/>
      <c r="G217" s="7" t="s">
        <v>109</v>
      </c>
      <c r="H217" s="7" t="s">
        <v>109</v>
      </c>
      <c r="I217" s="8"/>
      <c r="J217" s="7" t="s">
        <v>109</v>
      </c>
      <c r="K217" s="7"/>
      <c r="L217" s="7"/>
      <c r="M217" s="7" t="s">
        <v>109</v>
      </c>
      <c r="N217" s="8"/>
      <c r="O217" s="8"/>
      <c r="P217" s="8"/>
      <c r="Q217" s="8"/>
      <c r="R217" s="8"/>
    </row>
    <row r="218">
      <c r="A218" s="6" t="s">
        <v>319</v>
      </c>
      <c r="B218" s="7" t="s">
        <v>102</v>
      </c>
      <c r="C218" s="7" t="s">
        <v>103</v>
      </c>
      <c r="D218" s="7" t="s">
        <v>102</v>
      </c>
      <c r="E218" s="7" t="s">
        <v>103</v>
      </c>
      <c r="F218" s="7"/>
      <c r="G218" s="7" t="s">
        <v>103</v>
      </c>
      <c r="H218" s="7" t="s">
        <v>103</v>
      </c>
      <c r="I218" s="8"/>
      <c r="J218" s="49" t="s">
        <v>102</v>
      </c>
      <c r="K218" s="49" t="s">
        <v>103</v>
      </c>
      <c r="L218" s="49" t="s">
        <v>102</v>
      </c>
      <c r="M218" s="7" t="s">
        <v>103</v>
      </c>
      <c r="N218" s="8"/>
      <c r="O218" s="8"/>
      <c r="P218" s="8"/>
      <c r="Q218" s="8"/>
      <c r="R218" s="8"/>
    </row>
    <row r="219">
      <c r="A219" s="6" t="s">
        <v>320</v>
      </c>
      <c r="B219" s="7" t="s">
        <v>102</v>
      </c>
      <c r="C219" s="7" t="s">
        <v>102</v>
      </c>
      <c r="D219" s="7" t="s">
        <v>102</v>
      </c>
      <c r="E219" s="7" t="s">
        <v>102</v>
      </c>
      <c r="F219" s="7"/>
      <c r="G219" s="7" t="s">
        <v>102</v>
      </c>
      <c r="H219" s="7" t="s">
        <v>102</v>
      </c>
      <c r="I219" s="8"/>
      <c r="J219" s="49" t="s">
        <v>102</v>
      </c>
      <c r="K219" s="49" t="s">
        <v>103</v>
      </c>
      <c r="L219" s="49" t="s">
        <v>102</v>
      </c>
      <c r="M219" s="7" t="s">
        <v>103</v>
      </c>
      <c r="N219" s="8"/>
      <c r="O219" s="8"/>
      <c r="P219" s="8"/>
      <c r="Q219" s="8"/>
      <c r="R219" s="8"/>
    </row>
    <row r="220">
      <c r="A220" s="6" t="s">
        <v>321</v>
      </c>
      <c r="B220" s="7" t="s">
        <v>103</v>
      </c>
      <c r="C220" s="7" t="s">
        <v>102</v>
      </c>
      <c r="D220" s="7" t="s">
        <v>103</v>
      </c>
      <c r="E220" s="7" t="s">
        <v>103</v>
      </c>
      <c r="F220" s="7"/>
      <c r="G220" s="7" t="s">
        <v>111</v>
      </c>
      <c r="H220" s="7" t="s">
        <v>103</v>
      </c>
      <c r="I220" s="8"/>
      <c r="J220" s="49" t="s">
        <v>103</v>
      </c>
      <c r="K220" s="49" t="s">
        <v>103</v>
      </c>
      <c r="L220" s="49" t="s">
        <v>103</v>
      </c>
      <c r="M220" s="7" t="s">
        <v>103</v>
      </c>
      <c r="N220" s="8"/>
      <c r="O220" s="8"/>
      <c r="P220" s="8"/>
      <c r="Q220" s="8"/>
      <c r="R220" s="8"/>
    </row>
    <row r="221">
      <c r="A221" s="6" t="s">
        <v>322</v>
      </c>
      <c r="B221" s="7" t="s">
        <v>111</v>
      </c>
      <c r="C221" s="7" t="s">
        <v>111</v>
      </c>
      <c r="D221" s="7" t="s">
        <v>111</v>
      </c>
      <c r="E221" s="7" t="s">
        <v>111</v>
      </c>
      <c r="F221" s="7"/>
      <c r="G221" s="7" t="s">
        <v>111</v>
      </c>
      <c r="H221" s="7" t="s">
        <v>111</v>
      </c>
      <c r="I221" s="8"/>
      <c r="J221" s="49" t="s">
        <v>111</v>
      </c>
      <c r="K221" s="49" t="s">
        <v>109</v>
      </c>
      <c r="L221" s="49" t="s">
        <v>111</v>
      </c>
      <c r="M221" s="7" t="s">
        <v>111</v>
      </c>
      <c r="N221" s="8"/>
      <c r="O221" s="8"/>
      <c r="P221" s="8"/>
      <c r="Q221" s="8"/>
      <c r="R221" s="8"/>
    </row>
    <row r="222">
      <c r="A222" s="6" t="s">
        <v>323</v>
      </c>
      <c r="B222" s="7" t="s">
        <v>102</v>
      </c>
      <c r="C222" s="7" t="s">
        <v>102</v>
      </c>
      <c r="D222" s="7" t="s">
        <v>102</v>
      </c>
      <c r="E222" s="7" t="s">
        <v>102</v>
      </c>
      <c r="F222" s="7"/>
      <c r="G222" s="7" t="s">
        <v>102</v>
      </c>
      <c r="H222" s="7" t="s">
        <v>102</v>
      </c>
      <c r="I222" s="8"/>
      <c r="J222" s="49" t="s">
        <v>102</v>
      </c>
      <c r="K222" s="49" t="s">
        <v>102</v>
      </c>
      <c r="L222" s="49" t="s">
        <v>111</v>
      </c>
      <c r="M222" s="7" t="s">
        <v>102</v>
      </c>
      <c r="N222" s="8"/>
      <c r="O222" s="8"/>
      <c r="P222" s="8"/>
      <c r="Q222" s="8"/>
      <c r="R222" s="8"/>
    </row>
    <row r="223">
      <c r="A223" s="6" t="s">
        <v>324</v>
      </c>
      <c r="B223" s="7" t="s">
        <v>103</v>
      </c>
      <c r="C223" s="7" t="s">
        <v>103</v>
      </c>
      <c r="D223" s="7" t="s">
        <v>102</v>
      </c>
      <c r="E223" s="7" t="s">
        <v>102</v>
      </c>
      <c r="F223" s="7"/>
      <c r="G223" s="7" t="s">
        <v>103</v>
      </c>
      <c r="H223" s="7" t="s">
        <v>103</v>
      </c>
      <c r="I223" s="8"/>
      <c r="J223" s="49" t="s">
        <v>103</v>
      </c>
      <c r="K223" s="49" t="s">
        <v>103</v>
      </c>
      <c r="L223" s="49" t="s">
        <v>103</v>
      </c>
      <c r="M223" s="7" t="s">
        <v>102</v>
      </c>
      <c r="N223" s="8"/>
      <c r="O223" s="8"/>
      <c r="P223" s="8"/>
      <c r="Q223" s="8"/>
      <c r="R223" s="8"/>
    </row>
    <row r="224">
      <c r="A224" s="6" t="s">
        <v>325</v>
      </c>
      <c r="B224" s="7" t="s">
        <v>103</v>
      </c>
      <c r="C224" s="7" t="s">
        <v>103</v>
      </c>
      <c r="D224" s="7" t="s">
        <v>102</v>
      </c>
      <c r="E224" s="7" t="s">
        <v>103</v>
      </c>
      <c r="F224" s="7"/>
      <c r="G224" s="7" t="s">
        <v>103</v>
      </c>
      <c r="H224" s="7" t="s">
        <v>103</v>
      </c>
      <c r="I224" s="8"/>
      <c r="J224" s="49" t="s">
        <v>103</v>
      </c>
      <c r="K224" s="49" t="s">
        <v>103</v>
      </c>
      <c r="L224" s="49" t="s">
        <v>103</v>
      </c>
      <c r="M224" s="7" t="s">
        <v>102</v>
      </c>
      <c r="N224" s="8"/>
      <c r="O224" s="8"/>
      <c r="P224" s="8"/>
      <c r="Q224" s="8"/>
      <c r="R224" s="8"/>
    </row>
    <row r="225">
      <c r="A225" s="6" t="s">
        <v>326</v>
      </c>
      <c r="B225" s="7" t="s">
        <v>103</v>
      </c>
      <c r="C225" s="7" t="s">
        <v>103</v>
      </c>
      <c r="D225" s="7" t="s">
        <v>103</v>
      </c>
      <c r="E225" s="7" t="s">
        <v>103</v>
      </c>
      <c r="F225" s="7"/>
      <c r="G225" s="7" t="s">
        <v>103</v>
      </c>
      <c r="H225" s="7" t="s">
        <v>102</v>
      </c>
      <c r="I225" s="8"/>
      <c r="J225" s="49" t="s">
        <v>103</v>
      </c>
      <c r="K225" s="49" t="s">
        <v>103</v>
      </c>
      <c r="L225" s="49" t="s">
        <v>103</v>
      </c>
      <c r="M225" s="7" t="s">
        <v>103</v>
      </c>
      <c r="N225" s="8"/>
      <c r="O225" s="8"/>
      <c r="P225" s="8"/>
      <c r="Q225" s="8"/>
      <c r="R225" s="8"/>
    </row>
    <row r="226">
      <c r="A226" s="6" t="s">
        <v>327</v>
      </c>
      <c r="B226" s="7" t="s">
        <v>111</v>
      </c>
      <c r="C226" s="7" t="s">
        <v>111</v>
      </c>
      <c r="D226" s="7" t="s">
        <v>111</v>
      </c>
      <c r="E226" s="7" t="s">
        <v>111</v>
      </c>
      <c r="F226" s="7"/>
      <c r="G226" s="8"/>
      <c r="H226" s="7" t="s">
        <v>111</v>
      </c>
      <c r="I226" s="8"/>
      <c r="J226" s="49" t="s">
        <v>111</v>
      </c>
      <c r="K226" s="49" t="s">
        <v>111</v>
      </c>
      <c r="L226" s="49" t="s">
        <v>111</v>
      </c>
      <c r="M226" s="7" t="s">
        <v>111</v>
      </c>
      <c r="N226" s="8"/>
      <c r="O226" s="8"/>
      <c r="P226" s="8"/>
      <c r="Q226" s="8"/>
      <c r="R226" s="8"/>
    </row>
    <row r="227">
      <c r="A227" s="6" t="s">
        <v>328</v>
      </c>
      <c r="B227" s="7" t="s">
        <v>109</v>
      </c>
      <c r="C227" s="7" t="s">
        <v>109</v>
      </c>
      <c r="D227" s="7" t="s">
        <v>109</v>
      </c>
      <c r="E227" s="7" t="s">
        <v>109</v>
      </c>
      <c r="F227" s="7"/>
      <c r="G227" s="8"/>
      <c r="H227" s="7" t="s">
        <v>109</v>
      </c>
      <c r="I227" s="8"/>
      <c r="J227" s="49" t="s">
        <v>109</v>
      </c>
      <c r="K227" s="49" t="s">
        <v>109</v>
      </c>
      <c r="L227" s="49" t="s">
        <v>109</v>
      </c>
      <c r="M227" s="7" t="s">
        <v>109</v>
      </c>
      <c r="N227" s="8"/>
      <c r="O227" s="8"/>
      <c r="P227" s="8"/>
      <c r="Q227" s="8"/>
      <c r="R227" s="8"/>
    </row>
    <row r="228">
      <c r="A228" s="6" t="s">
        <v>329</v>
      </c>
      <c r="B228" s="7" t="s">
        <v>111</v>
      </c>
      <c r="C228" s="7" t="s">
        <v>111</v>
      </c>
      <c r="D228" s="7" t="s">
        <v>102</v>
      </c>
      <c r="E228" s="7" t="s">
        <v>102</v>
      </c>
      <c r="F228" s="7"/>
      <c r="G228" s="7" t="s">
        <v>102</v>
      </c>
      <c r="H228" s="7" t="s">
        <v>102</v>
      </c>
      <c r="I228" s="8"/>
      <c r="J228" s="49" t="s">
        <v>111</v>
      </c>
      <c r="K228" s="49" t="s">
        <v>102</v>
      </c>
      <c r="L228" s="49" t="s">
        <v>102</v>
      </c>
      <c r="M228" s="7" t="s">
        <v>102</v>
      </c>
      <c r="N228" s="8"/>
      <c r="O228" s="8"/>
      <c r="P228" s="8"/>
      <c r="Q228" s="8"/>
      <c r="R228" s="8"/>
    </row>
    <row r="229">
      <c r="A229" s="6" t="s">
        <v>330</v>
      </c>
      <c r="B229" s="7" t="s">
        <v>103</v>
      </c>
      <c r="C229" s="7" t="s">
        <v>103</v>
      </c>
      <c r="D229" s="7" t="s">
        <v>103</v>
      </c>
      <c r="E229" s="7" t="s">
        <v>103</v>
      </c>
      <c r="F229" s="7"/>
      <c r="G229" s="7" t="s">
        <v>103</v>
      </c>
      <c r="H229" s="7" t="s">
        <v>103</v>
      </c>
      <c r="I229" s="8"/>
      <c r="J229" s="49" t="s">
        <v>103</v>
      </c>
      <c r="K229" s="49" t="s">
        <v>103</v>
      </c>
      <c r="L229" s="49" t="s">
        <v>103</v>
      </c>
      <c r="M229" s="7" t="s">
        <v>103</v>
      </c>
      <c r="N229" s="8"/>
      <c r="O229" s="8"/>
      <c r="P229" s="8"/>
      <c r="Q229" s="8"/>
      <c r="R229" s="8"/>
    </row>
    <row r="230">
      <c r="A230" s="6" t="s">
        <v>331</v>
      </c>
      <c r="B230" s="7" t="s">
        <v>111</v>
      </c>
      <c r="C230" s="7" t="s">
        <v>111</v>
      </c>
      <c r="D230" s="7" t="s">
        <v>111</v>
      </c>
      <c r="E230" s="7" t="s">
        <v>111</v>
      </c>
      <c r="F230" s="7"/>
      <c r="G230" s="7" t="s">
        <v>111</v>
      </c>
      <c r="H230" s="7" t="s">
        <v>111</v>
      </c>
      <c r="I230" s="8"/>
      <c r="J230" s="49" t="s">
        <v>111</v>
      </c>
      <c r="K230" s="49" t="s">
        <v>111</v>
      </c>
      <c r="L230" s="49" t="s">
        <v>111</v>
      </c>
      <c r="M230" s="7" t="s">
        <v>111</v>
      </c>
      <c r="N230" s="8"/>
      <c r="O230" s="8"/>
      <c r="P230" s="8"/>
      <c r="Q230" s="8"/>
      <c r="R230" s="8"/>
    </row>
    <row r="231">
      <c r="A231" s="6" t="s">
        <v>332</v>
      </c>
      <c r="B231" s="7" t="s">
        <v>102</v>
      </c>
      <c r="C231" s="7" t="s">
        <v>102</v>
      </c>
      <c r="D231" s="7" t="s">
        <v>102</v>
      </c>
      <c r="E231" s="7" t="s">
        <v>102</v>
      </c>
      <c r="F231" s="7"/>
      <c r="G231" s="7" t="s">
        <v>102</v>
      </c>
      <c r="H231" s="7" t="s">
        <v>102</v>
      </c>
      <c r="I231" s="8"/>
      <c r="J231" s="49" t="s">
        <v>102</v>
      </c>
      <c r="K231" s="49" t="s">
        <v>102</v>
      </c>
      <c r="L231" s="49" t="s">
        <v>102</v>
      </c>
      <c r="M231" s="7" t="s">
        <v>111</v>
      </c>
      <c r="N231" s="8"/>
      <c r="O231" s="8"/>
      <c r="P231" s="8"/>
      <c r="Q231" s="8"/>
      <c r="R231" s="8"/>
    </row>
    <row r="232">
      <c r="A232" s="6" t="s">
        <v>333</v>
      </c>
      <c r="B232" s="7" t="s">
        <v>103</v>
      </c>
      <c r="C232" s="7" t="s">
        <v>103</v>
      </c>
      <c r="D232" s="7" t="s">
        <v>103</v>
      </c>
      <c r="E232" s="7" t="s">
        <v>103</v>
      </c>
      <c r="F232" s="7"/>
      <c r="G232" s="7" t="s">
        <v>103</v>
      </c>
      <c r="H232" s="7" t="s">
        <v>103</v>
      </c>
      <c r="I232" s="8"/>
      <c r="J232" s="7" t="s">
        <v>103</v>
      </c>
      <c r="K232" s="7" t="s">
        <v>103</v>
      </c>
      <c r="L232" s="7" t="s">
        <v>103</v>
      </c>
      <c r="M232" s="7" t="s">
        <v>103</v>
      </c>
      <c r="N232" s="8"/>
      <c r="O232" s="8"/>
      <c r="P232" s="8"/>
      <c r="Q232" s="8"/>
      <c r="R232" s="8"/>
    </row>
    <row r="233">
      <c r="A233" s="6" t="s">
        <v>334</v>
      </c>
      <c r="B233" s="7" t="s">
        <v>103</v>
      </c>
      <c r="C233" s="7" t="s">
        <v>103</v>
      </c>
      <c r="D233" s="7" t="s">
        <v>103</v>
      </c>
      <c r="E233" s="7" t="s">
        <v>103</v>
      </c>
      <c r="F233" s="7"/>
      <c r="G233" s="7" t="s">
        <v>103</v>
      </c>
      <c r="H233" s="7" t="s">
        <v>103</v>
      </c>
      <c r="I233" s="8"/>
      <c r="J233" s="7" t="s">
        <v>103</v>
      </c>
      <c r="K233" s="7" t="s">
        <v>103</v>
      </c>
      <c r="L233" s="7" t="s">
        <v>103</v>
      </c>
      <c r="M233" s="7" t="s">
        <v>103</v>
      </c>
      <c r="N233" s="8"/>
      <c r="O233" s="8"/>
      <c r="P233" s="8"/>
      <c r="Q233" s="8"/>
      <c r="R233" s="8"/>
    </row>
    <row r="234">
      <c r="A234" s="6" t="s">
        <v>335</v>
      </c>
      <c r="B234" s="7" t="s">
        <v>103</v>
      </c>
      <c r="C234" s="7" t="s">
        <v>103</v>
      </c>
      <c r="D234" s="7" t="s">
        <v>103</v>
      </c>
      <c r="E234" s="7" t="s">
        <v>103</v>
      </c>
      <c r="F234" s="7"/>
      <c r="G234" s="7" t="s">
        <v>103</v>
      </c>
      <c r="H234" s="7" t="s">
        <v>103</v>
      </c>
      <c r="I234" s="8"/>
      <c r="J234" s="7" t="s">
        <v>103</v>
      </c>
      <c r="K234" s="7" t="s">
        <v>103</v>
      </c>
      <c r="L234" s="7" t="s">
        <v>109</v>
      </c>
      <c r="M234" s="7" t="s">
        <v>103</v>
      </c>
      <c r="N234" s="8"/>
      <c r="O234" s="8"/>
      <c r="P234" s="8"/>
      <c r="Q234" s="8"/>
      <c r="R234" s="8"/>
    </row>
    <row r="235">
      <c r="A235" s="6" t="s">
        <v>336</v>
      </c>
      <c r="B235" s="7" t="s">
        <v>103</v>
      </c>
      <c r="C235" s="7" t="s">
        <v>103</v>
      </c>
      <c r="D235" s="7" t="s">
        <v>103</v>
      </c>
      <c r="E235" s="7" t="s">
        <v>103</v>
      </c>
      <c r="F235" s="7"/>
      <c r="G235" s="7" t="s">
        <v>103</v>
      </c>
      <c r="H235" s="7" t="s">
        <v>103</v>
      </c>
      <c r="I235" s="8"/>
      <c r="J235" s="7" t="s">
        <v>103</v>
      </c>
      <c r="K235" s="7" t="s">
        <v>103</v>
      </c>
      <c r="L235" s="7" t="s">
        <v>102</v>
      </c>
      <c r="M235" s="7" t="s">
        <v>103</v>
      </c>
      <c r="N235" s="8"/>
      <c r="O235" s="8"/>
      <c r="P235" s="8"/>
      <c r="Q235" s="8"/>
      <c r="R235" s="8"/>
    </row>
    <row r="236">
      <c r="A236" s="6" t="s">
        <v>337</v>
      </c>
      <c r="B236" s="7" t="s">
        <v>102</v>
      </c>
      <c r="C236" s="7" t="s">
        <v>102</v>
      </c>
      <c r="D236" s="7" t="s">
        <v>103</v>
      </c>
      <c r="E236" s="7" t="s">
        <v>103</v>
      </c>
      <c r="F236" s="7"/>
      <c r="G236" s="7" t="s">
        <v>102</v>
      </c>
      <c r="H236" s="7" t="s">
        <v>103</v>
      </c>
      <c r="I236" s="8"/>
      <c r="J236" s="7" t="s">
        <v>102</v>
      </c>
      <c r="K236" s="7" t="s">
        <v>103</v>
      </c>
      <c r="L236" s="7" t="s">
        <v>102</v>
      </c>
      <c r="M236" s="7" t="s">
        <v>103</v>
      </c>
      <c r="N236" s="8"/>
      <c r="O236" s="8"/>
      <c r="P236" s="8"/>
      <c r="Q236" s="8"/>
      <c r="R236" s="8"/>
    </row>
    <row r="237">
      <c r="A237" s="6" t="s">
        <v>338</v>
      </c>
      <c r="B237" s="7" t="s">
        <v>103</v>
      </c>
      <c r="C237" s="7" t="s">
        <v>103</v>
      </c>
      <c r="D237" s="7" t="s">
        <v>103</v>
      </c>
      <c r="E237" s="7" t="s">
        <v>103</v>
      </c>
      <c r="F237" s="7"/>
      <c r="G237" s="7" t="s">
        <v>103</v>
      </c>
      <c r="H237" s="7" t="s">
        <v>103</v>
      </c>
      <c r="I237" s="8"/>
      <c r="J237" s="7" t="s">
        <v>102</v>
      </c>
      <c r="K237" s="7" t="s">
        <v>103</v>
      </c>
      <c r="L237" s="7" t="s">
        <v>103</v>
      </c>
      <c r="M237" s="7" t="s">
        <v>103</v>
      </c>
      <c r="N237" s="8"/>
      <c r="O237" s="8"/>
      <c r="P237" s="8"/>
      <c r="Q237" s="8"/>
      <c r="R237" s="8"/>
    </row>
    <row r="238">
      <c r="A238" s="6" t="s">
        <v>339</v>
      </c>
      <c r="B238" s="7" t="s">
        <v>102</v>
      </c>
      <c r="C238" s="7" t="s">
        <v>102</v>
      </c>
      <c r="D238" s="7" t="s">
        <v>102</v>
      </c>
      <c r="E238" s="7" t="s">
        <v>102</v>
      </c>
      <c r="F238" s="7"/>
      <c r="G238" s="7" t="s">
        <v>102</v>
      </c>
      <c r="H238" s="7" t="s">
        <v>102</v>
      </c>
      <c r="I238" s="8"/>
      <c r="J238" s="7" t="s">
        <v>103</v>
      </c>
      <c r="K238" s="7" t="s">
        <v>102</v>
      </c>
      <c r="L238" s="7" t="s">
        <v>102</v>
      </c>
      <c r="M238" s="7" t="s">
        <v>103</v>
      </c>
      <c r="N238" s="8"/>
      <c r="O238" s="8"/>
      <c r="P238" s="8"/>
      <c r="Q238" s="8"/>
      <c r="R238" s="8"/>
    </row>
    <row r="239">
      <c r="A239" s="6" t="s">
        <v>340</v>
      </c>
      <c r="B239" s="7" t="s">
        <v>103</v>
      </c>
      <c r="C239" s="7" t="s">
        <v>103</v>
      </c>
      <c r="D239" s="7" t="s">
        <v>102</v>
      </c>
      <c r="E239" s="7" t="s">
        <v>103</v>
      </c>
      <c r="F239" s="7"/>
      <c r="G239" s="7" t="s">
        <v>103</v>
      </c>
      <c r="H239" s="7" t="s">
        <v>103</v>
      </c>
      <c r="I239" s="8"/>
      <c r="J239" s="7" t="s">
        <v>102</v>
      </c>
      <c r="K239" s="7" t="s">
        <v>103</v>
      </c>
      <c r="L239" s="7" t="s">
        <v>103</v>
      </c>
      <c r="M239" s="7" t="s">
        <v>103</v>
      </c>
      <c r="N239" s="8"/>
      <c r="O239" s="8"/>
      <c r="P239" s="8"/>
      <c r="Q239" s="8"/>
      <c r="R239" s="8"/>
    </row>
    <row r="240">
      <c r="A240" s="6" t="s">
        <v>341</v>
      </c>
      <c r="B240" s="7" t="s">
        <v>102</v>
      </c>
      <c r="C240" s="7" t="s">
        <v>102</v>
      </c>
      <c r="D240" s="7" t="s">
        <v>102</v>
      </c>
      <c r="E240" s="7" t="s">
        <v>102</v>
      </c>
      <c r="F240" s="7"/>
      <c r="G240" s="7" t="s">
        <v>102</v>
      </c>
      <c r="H240" s="7" t="s">
        <v>102</v>
      </c>
      <c r="I240" s="8"/>
      <c r="J240" s="7" t="s">
        <v>102</v>
      </c>
      <c r="K240" s="7" t="s">
        <v>102</v>
      </c>
      <c r="L240" s="7" t="s">
        <v>103</v>
      </c>
      <c r="M240" s="7" t="s">
        <v>103</v>
      </c>
      <c r="N240" s="8"/>
      <c r="O240" s="8"/>
      <c r="P240" s="8"/>
      <c r="Q240" s="8"/>
      <c r="R240" s="8"/>
    </row>
    <row r="241">
      <c r="A241" s="6" t="s">
        <v>342</v>
      </c>
      <c r="B241" s="7" t="s">
        <v>103</v>
      </c>
      <c r="C241" s="7" t="s">
        <v>103</v>
      </c>
      <c r="D241" s="7" t="s">
        <v>103</v>
      </c>
      <c r="E241" s="7" t="s">
        <v>103</v>
      </c>
      <c r="F241" s="7"/>
      <c r="G241" s="7" t="s">
        <v>103</v>
      </c>
      <c r="H241" s="7" t="s">
        <v>103</v>
      </c>
      <c r="I241" s="8"/>
      <c r="J241" s="7" t="s">
        <v>103</v>
      </c>
      <c r="K241" s="7" t="s">
        <v>103</v>
      </c>
      <c r="L241" s="7" t="s">
        <v>103</v>
      </c>
      <c r="M241" s="7" t="s">
        <v>103</v>
      </c>
      <c r="N241" s="8"/>
      <c r="O241" s="8"/>
      <c r="P241" s="8"/>
      <c r="Q241" s="8"/>
      <c r="R241" s="8"/>
    </row>
    <row r="242">
      <c r="A242" s="6" t="s">
        <v>343</v>
      </c>
      <c r="B242" s="7" t="s">
        <v>102</v>
      </c>
      <c r="C242" s="7" t="s">
        <v>102</v>
      </c>
      <c r="D242" s="7" t="s">
        <v>102</v>
      </c>
      <c r="E242" s="7" t="s">
        <v>102</v>
      </c>
      <c r="F242" s="7"/>
      <c r="G242" s="7" t="s">
        <v>102</v>
      </c>
      <c r="H242" s="7" t="s">
        <v>102</v>
      </c>
      <c r="I242" s="8"/>
      <c r="J242" s="7" t="s">
        <v>103</v>
      </c>
      <c r="K242" s="7" t="s">
        <v>102</v>
      </c>
      <c r="L242" s="7" t="s">
        <v>102</v>
      </c>
      <c r="M242" s="7" t="s">
        <v>103</v>
      </c>
      <c r="N242" s="8"/>
      <c r="O242" s="8"/>
      <c r="P242" s="8"/>
      <c r="Q242" s="8"/>
      <c r="R242" s="8"/>
    </row>
    <row r="243">
      <c r="A243" s="6" t="s">
        <v>344</v>
      </c>
      <c r="B243" s="7" t="s">
        <v>103</v>
      </c>
      <c r="C243" s="7" t="s">
        <v>103</v>
      </c>
      <c r="D243" s="7" t="s">
        <v>103</v>
      </c>
      <c r="E243" s="7" t="s">
        <v>103</v>
      </c>
      <c r="F243" s="7"/>
      <c r="G243" s="7" t="s">
        <v>103</v>
      </c>
      <c r="H243" s="7" t="s">
        <v>103</v>
      </c>
      <c r="I243" s="8"/>
      <c r="J243" s="7" t="s">
        <v>102</v>
      </c>
      <c r="K243" s="7" t="s">
        <v>102</v>
      </c>
      <c r="L243" s="7" t="s">
        <v>103</v>
      </c>
      <c r="M243" s="7" t="s">
        <v>103</v>
      </c>
      <c r="N243" s="8"/>
      <c r="O243" s="8"/>
      <c r="P243" s="8"/>
      <c r="Q243" s="8"/>
      <c r="R243" s="8"/>
    </row>
    <row r="244">
      <c r="A244" s="6" t="s">
        <v>345</v>
      </c>
      <c r="B244" s="7" t="s">
        <v>103</v>
      </c>
      <c r="C244" s="7" t="s">
        <v>103</v>
      </c>
      <c r="D244" s="7" t="s">
        <v>103</v>
      </c>
      <c r="E244" s="7" t="s">
        <v>103</v>
      </c>
      <c r="F244" s="7"/>
      <c r="G244" s="7" t="s">
        <v>103</v>
      </c>
      <c r="H244" s="7" t="s">
        <v>103</v>
      </c>
      <c r="I244" s="8"/>
      <c r="J244" s="7" t="s">
        <v>103</v>
      </c>
      <c r="K244" s="7" t="s">
        <v>103</v>
      </c>
      <c r="L244" s="7" t="s">
        <v>103</v>
      </c>
      <c r="M244" s="7" t="s">
        <v>103</v>
      </c>
      <c r="N244" s="8"/>
      <c r="O244" s="8"/>
      <c r="P244" s="8"/>
      <c r="Q244" s="8"/>
      <c r="R244" s="8"/>
    </row>
    <row r="245">
      <c r="A245" s="6" t="s">
        <v>346</v>
      </c>
      <c r="B245" s="7" t="s">
        <v>102</v>
      </c>
      <c r="C245" s="7" t="s">
        <v>102</v>
      </c>
      <c r="D245" s="7" t="s">
        <v>102</v>
      </c>
      <c r="E245" s="7" t="s">
        <v>102</v>
      </c>
      <c r="F245" s="7"/>
      <c r="G245" s="7" t="s">
        <v>102</v>
      </c>
      <c r="H245" s="7" t="s">
        <v>102</v>
      </c>
      <c r="I245" s="8"/>
      <c r="J245" s="7" t="s">
        <v>102</v>
      </c>
      <c r="K245" s="7" t="s">
        <v>102</v>
      </c>
      <c r="L245" s="7" t="s">
        <v>102</v>
      </c>
      <c r="M245" s="7" t="s">
        <v>102</v>
      </c>
      <c r="N245" s="8"/>
      <c r="O245" s="8"/>
      <c r="P245" s="8"/>
      <c r="Q245" s="8"/>
      <c r="R245" s="8"/>
    </row>
    <row r="246">
      <c r="A246" s="6" t="s">
        <v>347</v>
      </c>
      <c r="B246" s="7" t="s">
        <v>103</v>
      </c>
      <c r="C246" s="7" t="s">
        <v>103</v>
      </c>
      <c r="D246" s="7" t="s">
        <v>103</v>
      </c>
      <c r="E246" s="7" t="s">
        <v>103</v>
      </c>
      <c r="F246" s="7"/>
      <c r="G246" s="7" t="s">
        <v>103</v>
      </c>
      <c r="H246" s="7" t="s">
        <v>103</v>
      </c>
      <c r="I246" s="8"/>
      <c r="J246" s="7" t="s">
        <v>103</v>
      </c>
      <c r="K246" s="7" t="s">
        <v>103</v>
      </c>
      <c r="L246" s="7" t="s">
        <v>103</v>
      </c>
      <c r="M246" s="7" t="s">
        <v>103</v>
      </c>
      <c r="N246" s="8"/>
      <c r="O246" s="8"/>
      <c r="P246" s="8"/>
      <c r="Q246" s="8"/>
      <c r="R246" s="8"/>
    </row>
    <row r="247">
      <c r="A247" s="6" t="s">
        <v>348</v>
      </c>
      <c r="B247" s="7" t="s">
        <v>111</v>
      </c>
      <c r="C247" s="7" t="s">
        <v>111</v>
      </c>
      <c r="D247" s="7" t="s">
        <v>111</v>
      </c>
      <c r="E247" s="7" t="s">
        <v>103</v>
      </c>
      <c r="F247" s="7"/>
      <c r="G247" s="7" t="s">
        <v>111</v>
      </c>
      <c r="H247" s="7" t="s">
        <v>111</v>
      </c>
      <c r="I247" s="8"/>
      <c r="J247" s="28" t="s">
        <v>111</v>
      </c>
      <c r="K247" s="28" t="s">
        <v>111</v>
      </c>
      <c r="L247" s="28" t="s">
        <v>103</v>
      </c>
      <c r="M247" s="7" t="s">
        <v>111</v>
      </c>
      <c r="N247" s="8"/>
      <c r="O247" s="8"/>
      <c r="P247" s="8"/>
      <c r="Q247" s="8"/>
      <c r="R247" s="8"/>
    </row>
    <row r="248">
      <c r="A248" s="6" t="s">
        <v>349</v>
      </c>
      <c r="B248" s="7" t="s">
        <v>102</v>
      </c>
      <c r="C248" s="7" t="s">
        <v>103</v>
      </c>
      <c r="D248" s="7" t="s">
        <v>103</v>
      </c>
      <c r="E248" s="7"/>
      <c r="F248" s="7"/>
      <c r="G248" s="7" t="s">
        <v>103</v>
      </c>
      <c r="H248" s="7" t="s">
        <v>103</v>
      </c>
      <c r="I248" s="8"/>
      <c r="J248" s="28" t="s">
        <v>103</v>
      </c>
      <c r="K248" s="28" t="s">
        <v>103</v>
      </c>
      <c r="L248" s="28" t="s">
        <v>103</v>
      </c>
      <c r="M248" s="7" t="s">
        <v>103</v>
      </c>
      <c r="N248" s="8"/>
      <c r="O248" s="8"/>
      <c r="P248" s="8"/>
      <c r="Q248" s="8"/>
      <c r="R248" s="8"/>
    </row>
    <row r="249">
      <c r="A249" s="6" t="s">
        <v>350</v>
      </c>
      <c r="B249" s="7" t="s">
        <v>103</v>
      </c>
      <c r="C249" s="7" t="s">
        <v>103</v>
      </c>
      <c r="D249" s="7" t="s">
        <v>103</v>
      </c>
      <c r="E249" s="7" t="s">
        <v>103</v>
      </c>
      <c r="F249" s="7"/>
      <c r="G249" s="7" t="s">
        <v>103</v>
      </c>
      <c r="H249" s="7" t="s">
        <v>103</v>
      </c>
      <c r="I249" s="8"/>
      <c r="J249" s="28" t="s">
        <v>103</v>
      </c>
      <c r="K249" s="28" t="s">
        <v>103</v>
      </c>
      <c r="L249" s="28" t="s">
        <v>103</v>
      </c>
      <c r="M249" s="7" t="s">
        <v>103</v>
      </c>
      <c r="N249" s="8"/>
      <c r="O249" s="8"/>
      <c r="P249" s="8"/>
      <c r="Q249" s="8"/>
      <c r="R249" s="8"/>
    </row>
    <row r="250">
      <c r="A250" s="6" t="s">
        <v>351</v>
      </c>
      <c r="B250" s="7" t="s">
        <v>102</v>
      </c>
      <c r="C250" s="7" t="s">
        <v>102</v>
      </c>
      <c r="D250" s="7" t="s">
        <v>102</v>
      </c>
      <c r="E250" s="7" t="s">
        <v>102</v>
      </c>
      <c r="F250" s="7"/>
      <c r="G250" s="7" t="s">
        <v>102</v>
      </c>
      <c r="H250" s="7" t="s">
        <v>102</v>
      </c>
      <c r="I250" s="8"/>
      <c r="J250" s="28" t="s">
        <v>102</v>
      </c>
      <c r="K250" s="28" t="s">
        <v>102</v>
      </c>
      <c r="L250" s="28" t="s">
        <v>102</v>
      </c>
      <c r="M250" s="7" t="s">
        <v>102</v>
      </c>
      <c r="N250" s="8"/>
      <c r="O250" s="8"/>
      <c r="P250" s="8"/>
      <c r="Q250" s="8"/>
      <c r="R250" s="8"/>
    </row>
    <row r="251">
      <c r="A251" s="6" t="s">
        <v>352</v>
      </c>
      <c r="B251" s="7" t="s">
        <v>103</v>
      </c>
      <c r="C251" s="7" t="s">
        <v>103</v>
      </c>
      <c r="D251" s="7" t="s">
        <v>103</v>
      </c>
      <c r="E251" s="7" t="s">
        <v>103</v>
      </c>
      <c r="F251" s="7"/>
      <c r="G251" s="7" t="s">
        <v>103</v>
      </c>
      <c r="H251" s="7" t="s">
        <v>103</v>
      </c>
      <c r="I251" s="8"/>
      <c r="J251" s="28" t="s">
        <v>103</v>
      </c>
      <c r="K251" s="28" t="s">
        <v>103</v>
      </c>
      <c r="L251" s="28" t="s">
        <v>103</v>
      </c>
      <c r="M251" s="7" t="s">
        <v>103</v>
      </c>
      <c r="N251" s="8"/>
      <c r="O251" s="8"/>
      <c r="P251" s="8"/>
      <c r="Q251" s="8"/>
      <c r="R251" s="8"/>
    </row>
    <row r="252">
      <c r="A252" s="6" t="s">
        <v>353</v>
      </c>
      <c r="B252" s="7" t="s">
        <v>103</v>
      </c>
      <c r="C252" s="7" t="s">
        <v>103</v>
      </c>
      <c r="D252" s="7" t="s">
        <v>103</v>
      </c>
      <c r="E252" s="7" t="s">
        <v>103</v>
      </c>
      <c r="F252" s="7"/>
      <c r="G252" s="7" t="s">
        <v>103</v>
      </c>
      <c r="H252" s="7" t="s">
        <v>103</v>
      </c>
      <c r="I252" s="8"/>
      <c r="J252" s="28" t="s">
        <v>103</v>
      </c>
      <c r="K252" s="28" t="s">
        <v>103</v>
      </c>
      <c r="L252" s="28" t="s">
        <v>103</v>
      </c>
      <c r="M252" s="7" t="s">
        <v>103</v>
      </c>
      <c r="N252" s="8"/>
      <c r="O252" s="8"/>
      <c r="P252" s="8"/>
      <c r="Q252" s="8"/>
      <c r="R252" s="8"/>
    </row>
    <row r="253">
      <c r="A253" s="6" t="s">
        <v>354</v>
      </c>
      <c r="B253" s="7" t="s">
        <v>109</v>
      </c>
      <c r="C253" s="7" t="s">
        <v>109</v>
      </c>
      <c r="D253" s="7" t="s">
        <v>109</v>
      </c>
      <c r="E253" s="7" t="s">
        <v>109</v>
      </c>
      <c r="F253" s="7"/>
      <c r="G253" s="7" t="s">
        <v>109</v>
      </c>
      <c r="H253" s="7" t="s">
        <v>109</v>
      </c>
      <c r="I253" s="8"/>
      <c r="J253" s="28" t="s">
        <v>109</v>
      </c>
      <c r="K253" s="28" t="s">
        <v>109</v>
      </c>
      <c r="L253" s="28" t="s">
        <v>109</v>
      </c>
      <c r="M253" s="7" t="s">
        <v>109</v>
      </c>
      <c r="N253" s="8"/>
      <c r="O253" s="8"/>
      <c r="P253" s="8"/>
      <c r="Q253" s="8"/>
      <c r="R253" s="8"/>
    </row>
    <row r="254">
      <c r="A254" s="6" t="s">
        <v>355</v>
      </c>
      <c r="B254" s="7" t="s">
        <v>102</v>
      </c>
      <c r="C254" s="7" t="s">
        <v>102</v>
      </c>
      <c r="D254" s="7" t="s">
        <v>109</v>
      </c>
      <c r="E254" s="7" t="s">
        <v>103</v>
      </c>
      <c r="F254" s="7"/>
      <c r="G254" s="7" t="s">
        <v>103</v>
      </c>
      <c r="H254" s="7" t="s">
        <v>102</v>
      </c>
      <c r="I254" s="8"/>
      <c r="J254" s="28" t="s">
        <v>103</v>
      </c>
      <c r="K254" s="28" t="s">
        <v>103</v>
      </c>
      <c r="L254" s="28" t="s">
        <v>111</v>
      </c>
      <c r="M254" s="7" t="s">
        <v>109</v>
      </c>
      <c r="N254" s="8"/>
      <c r="O254" s="8"/>
      <c r="P254" s="8"/>
      <c r="Q254" s="8"/>
      <c r="R254" s="8"/>
    </row>
    <row r="255">
      <c r="A255" s="6" t="s">
        <v>356</v>
      </c>
      <c r="B255" s="7" t="s">
        <v>103</v>
      </c>
      <c r="C255" s="7" t="s">
        <v>103</v>
      </c>
      <c r="D255" s="7" t="s">
        <v>103</v>
      </c>
      <c r="E255" s="7" t="s">
        <v>103</v>
      </c>
      <c r="F255" s="7"/>
      <c r="G255" s="7" t="s">
        <v>103</v>
      </c>
      <c r="H255" s="7" t="s">
        <v>103</v>
      </c>
      <c r="I255" s="8"/>
      <c r="J255" s="28" t="s">
        <v>103</v>
      </c>
      <c r="K255" s="28" t="s">
        <v>103</v>
      </c>
      <c r="L255" s="28" t="s">
        <v>103</v>
      </c>
      <c r="M255" s="7" t="s">
        <v>103</v>
      </c>
      <c r="N255" s="8"/>
      <c r="O255" s="8"/>
      <c r="P255" s="8"/>
      <c r="Q255" s="8"/>
      <c r="R255" s="8"/>
    </row>
    <row r="256">
      <c r="A256" s="6" t="s">
        <v>357</v>
      </c>
      <c r="B256" s="7" t="s">
        <v>103</v>
      </c>
      <c r="C256" s="7" t="s">
        <v>103</v>
      </c>
      <c r="D256" s="7" t="s">
        <v>103</v>
      </c>
      <c r="E256" s="7" t="s">
        <v>103</v>
      </c>
      <c r="F256" s="7"/>
      <c r="G256" s="7" t="s">
        <v>103</v>
      </c>
      <c r="H256" s="7" t="s">
        <v>103</v>
      </c>
      <c r="I256" s="8"/>
      <c r="J256" s="28" t="s">
        <v>103</v>
      </c>
      <c r="K256" s="28" t="s">
        <v>103</v>
      </c>
      <c r="L256" s="28" t="s">
        <v>103</v>
      </c>
      <c r="M256" s="7" t="s">
        <v>103</v>
      </c>
      <c r="N256" s="8"/>
      <c r="O256" s="8"/>
      <c r="P256" s="8"/>
      <c r="Q256" s="8"/>
      <c r="R256" s="8"/>
    </row>
    <row r="257">
      <c r="A257" s="6" t="s">
        <v>358</v>
      </c>
      <c r="B257" s="7" t="s">
        <v>109</v>
      </c>
      <c r="C257" s="7" t="s">
        <v>109</v>
      </c>
      <c r="D257" s="7" t="s">
        <v>109</v>
      </c>
      <c r="E257" s="7" t="s">
        <v>109</v>
      </c>
      <c r="F257" s="7"/>
      <c r="G257" s="7" t="s">
        <v>109</v>
      </c>
      <c r="H257" s="7" t="s">
        <v>109</v>
      </c>
      <c r="I257" s="8"/>
      <c r="J257" s="7" t="s">
        <v>109</v>
      </c>
      <c r="K257" s="7" t="s">
        <v>109</v>
      </c>
      <c r="L257" s="7" t="s">
        <v>109</v>
      </c>
      <c r="M257" s="7" t="s">
        <v>109</v>
      </c>
      <c r="N257" s="8"/>
      <c r="O257" s="8"/>
      <c r="P257" s="8"/>
      <c r="Q257" s="8"/>
      <c r="R257" s="8"/>
    </row>
    <row r="258">
      <c r="A258" s="6" t="s">
        <v>359</v>
      </c>
      <c r="B258" s="7" t="s">
        <v>111</v>
      </c>
      <c r="C258" s="7" t="s">
        <v>111</v>
      </c>
      <c r="D258" s="7" t="s">
        <v>111</v>
      </c>
      <c r="E258" s="7" t="s">
        <v>111</v>
      </c>
      <c r="F258" s="7"/>
      <c r="G258" s="7" t="s">
        <v>111</v>
      </c>
      <c r="H258" s="7" t="s">
        <v>111</v>
      </c>
      <c r="I258" s="8"/>
      <c r="J258" s="7" t="s">
        <v>111</v>
      </c>
      <c r="K258" s="7" t="s">
        <v>111</v>
      </c>
      <c r="L258" s="7" t="s">
        <v>111</v>
      </c>
      <c r="M258" s="7" t="s">
        <v>111</v>
      </c>
      <c r="N258" s="8"/>
      <c r="O258" s="8"/>
      <c r="P258" s="8"/>
      <c r="Q258" s="8"/>
      <c r="R258" s="8"/>
    </row>
    <row r="259">
      <c r="A259" s="6" t="s">
        <v>360</v>
      </c>
      <c r="B259" s="7" t="s">
        <v>103</v>
      </c>
      <c r="C259" s="7" t="s">
        <v>103</v>
      </c>
      <c r="D259" s="7" t="s">
        <v>103</v>
      </c>
      <c r="E259" s="7" t="s">
        <v>103</v>
      </c>
      <c r="F259" s="7"/>
      <c r="G259" s="7" t="s">
        <v>103</v>
      </c>
      <c r="H259" s="7" t="s">
        <v>103</v>
      </c>
      <c r="I259" s="8"/>
      <c r="J259" s="7" t="s">
        <v>103</v>
      </c>
      <c r="K259" s="7" t="s">
        <v>103</v>
      </c>
      <c r="L259" s="7" t="s">
        <v>103</v>
      </c>
      <c r="M259" s="7" t="s">
        <v>103</v>
      </c>
      <c r="N259" s="8"/>
      <c r="O259" s="8"/>
      <c r="P259" s="8"/>
      <c r="Q259" s="8"/>
      <c r="R259" s="8"/>
    </row>
    <row r="260">
      <c r="A260" s="6" t="s">
        <v>361</v>
      </c>
      <c r="B260" s="7" t="s">
        <v>111</v>
      </c>
      <c r="C260" s="7" t="s">
        <v>111</v>
      </c>
      <c r="D260" s="7" t="s">
        <v>111</v>
      </c>
      <c r="E260" s="7" t="s">
        <v>111</v>
      </c>
      <c r="F260" s="7"/>
      <c r="G260" s="7" t="s">
        <v>111</v>
      </c>
      <c r="H260" s="7" t="s">
        <v>111</v>
      </c>
      <c r="I260" s="8"/>
      <c r="J260" s="7" t="s">
        <v>111</v>
      </c>
      <c r="K260" s="7" t="s">
        <v>111</v>
      </c>
      <c r="L260" s="7" t="s">
        <v>111</v>
      </c>
      <c r="M260" s="8"/>
      <c r="N260" s="8"/>
      <c r="O260" s="8"/>
      <c r="P260" s="8"/>
      <c r="Q260" s="8"/>
      <c r="R260" s="8"/>
    </row>
    <row r="261">
      <c r="A261" s="6" t="s">
        <v>362</v>
      </c>
      <c r="B261" s="7" t="s">
        <v>102</v>
      </c>
      <c r="C261" s="7" t="s">
        <v>102</v>
      </c>
      <c r="D261" s="7" t="s">
        <v>102</v>
      </c>
      <c r="E261" s="7" t="s">
        <v>102</v>
      </c>
      <c r="F261" s="7"/>
      <c r="G261" s="7" t="s">
        <v>102</v>
      </c>
      <c r="H261" s="7" t="s">
        <v>102</v>
      </c>
      <c r="I261" s="8"/>
      <c r="J261" s="7" t="s">
        <v>102</v>
      </c>
      <c r="K261" s="7" t="s">
        <v>102</v>
      </c>
      <c r="L261" s="7" t="s">
        <v>102</v>
      </c>
      <c r="M261" s="7" t="s">
        <v>102</v>
      </c>
      <c r="N261" s="8"/>
      <c r="O261" s="8"/>
      <c r="P261" s="8"/>
      <c r="Q261" s="8"/>
      <c r="R261" s="8"/>
    </row>
    <row r="262">
      <c r="A262" s="6" t="s">
        <v>363</v>
      </c>
      <c r="B262" s="7" t="s">
        <v>102</v>
      </c>
      <c r="C262" s="7" t="s">
        <v>102</v>
      </c>
      <c r="D262" s="7" t="s">
        <v>109</v>
      </c>
      <c r="E262" s="7" t="s">
        <v>102</v>
      </c>
      <c r="F262" s="7"/>
      <c r="G262" s="7" t="s">
        <v>109</v>
      </c>
      <c r="H262" s="7" t="s">
        <v>109</v>
      </c>
      <c r="I262" s="8"/>
      <c r="J262" s="41" t="s">
        <v>102</v>
      </c>
      <c r="K262" s="41" t="s">
        <v>102</v>
      </c>
      <c r="L262" s="41" t="s">
        <v>111</v>
      </c>
      <c r="M262" s="7" t="s">
        <v>102</v>
      </c>
      <c r="N262" s="8"/>
      <c r="O262" s="8"/>
      <c r="P262" s="8"/>
      <c r="Q262" s="8"/>
      <c r="R262" s="8"/>
    </row>
    <row r="263">
      <c r="A263" s="6" t="s">
        <v>364</v>
      </c>
      <c r="B263" s="7" t="s">
        <v>102</v>
      </c>
      <c r="C263" s="7" t="s">
        <v>109</v>
      </c>
      <c r="D263" s="7" t="s">
        <v>102</v>
      </c>
      <c r="E263" s="7" t="s">
        <v>109</v>
      </c>
      <c r="F263" s="7"/>
      <c r="G263" s="7" t="s">
        <v>111</v>
      </c>
      <c r="H263" s="7" t="s">
        <v>109</v>
      </c>
      <c r="I263" s="8"/>
      <c r="J263" s="41" t="s">
        <v>102</v>
      </c>
      <c r="K263" s="41" t="s">
        <v>102</v>
      </c>
      <c r="L263" s="41" t="s">
        <v>109</v>
      </c>
      <c r="M263" s="7" t="s">
        <v>102</v>
      </c>
      <c r="N263" s="8"/>
      <c r="O263" s="8"/>
      <c r="P263" s="8"/>
      <c r="Q263" s="8"/>
      <c r="R263" s="8"/>
    </row>
    <row r="264">
      <c r="A264" s="6" t="s">
        <v>365</v>
      </c>
      <c r="B264" s="7" t="s">
        <v>109</v>
      </c>
      <c r="C264" s="7" t="s">
        <v>109</v>
      </c>
      <c r="D264" s="7" t="s">
        <v>109</v>
      </c>
      <c r="E264" s="7" t="s">
        <v>109</v>
      </c>
      <c r="F264" s="7"/>
      <c r="G264" s="7" t="s">
        <v>109</v>
      </c>
      <c r="H264" s="7" t="s">
        <v>109</v>
      </c>
      <c r="I264" s="8"/>
      <c r="J264" s="41" t="s">
        <v>109</v>
      </c>
      <c r="K264" s="41" t="s">
        <v>109</v>
      </c>
      <c r="L264" s="41" t="s">
        <v>109</v>
      </c>
      <c r="M264" s="7" t="s">
        <v>109</v>
      </c>
      <c r="N264" s="8"/>
      <c r="O264" s="8"/>
      <c r="P264" s="8"/>
      <c r="Q264" s="8"/>
      <c r="R264" s="8"/>
    </row>
    <row r="265">
      <c r="A265" s="6" t="s">
        <v>366</v>
      </c>
      <c r="B265" s="7" t="s">
        <v>102</v>
      </c>
      <c r="C265" s="7" t="s">
        <v>102</v>
      </c>
      <c r="D265" s="7" t="s">
        <v>102</v>
      </c>
      <c r="E265" s="7" t="s">
        <v>102</v>
      </c>
      <c r="F265" s="7"/>
      <c r="G265" s="7" t="s">
        <v>102</v>
      </c>
      <c r="H265" s="7" t="s">
        <v>102</v>
      </c>
      <c r="I265" s="8"/>
      <c r="J265" s="41" t="s">
        <v>102</v>
      </c>
      <c r="K265" s="41" t="s">
        <v>102</v>
      </c>
      <c r="L265" s="41" t="s">
        <v>102</v>
      </c>
      <c r="M265" s="7" t="s">
        <v>102</v>
      </c>
      <c r="N265" s="8"/>
      <c r="O265" s="8"/>
      <c r="P265" s="8"/>
      <c r="Q265" s="8"/>
      <c r="R265" s="8"/>
    </row>
    <row r="266">
      <c r="A266" s="6" t="s">
        <v>367</v>
      </c>
      <c r="B266" s="7" t="s">
        <v>102</v>
      </c>
      <c r="C266" s="7" t="s">
        <v>102</v>
      </c>
      <c r="D266" s="7" t="s">
        <v>102</v>
      </c>
      <c r="E266" s="7" t="s">
        <v>102</v>
      </c>
      <c r="F266" s="7"/>
      <c r="G266" s="7" t="s">
        <v>102</v>
      </c>
      <c r="H266" s="7" t="s">
        <v>102</v>
      </c>
      <c r="I266" s="8"/>
      <c r="J266" s="41" t="s">
        <v>102</v>
      </c>
      <c r="K266" s="41" t="s">
        <v>102</v>
      </c>
      <c r="L266" s="41" t="s">
        <v>102</v>
      </c>
      <c r="M266" s="7" t="s">
        <v>102</v>
      </c>
      <c r="N266" s="8"/>
      <c r="O266" s="8"/>
      <c r="P266" s="8"/>
      <c r="Q266" s="8"/>
      <c r="R266" s="8"/>
    </row>
    <row r="267">
      <c r="A267" s="6" t="s">
        <v>368</v>
      </c>
      <c r="B267" s="7" t="s">
        <v>103</v>
      </c>
      <c r="C267" s="7" t="s">
        <v>103</v>
      </c>
      <c r="D267" s="7" t="s">
        <v>103</v>
      </c>
      <c r="E267" s="7" t="s">
        <v>103</v>
      </c>
      <c r="F267" s="7"/>
      <c r="G267" s="7" t="s">
        <v>103</v>
      </c>
      <c r="H267" s="7" t="s">
        <v>103</v>
      </c>
      <c r="I267" s="8"/>
      <c r="J267" s="41" t="s">
        <v>103</v>
      </c>
      <c r="K267" s="41" t="s">
        <v>103</v>
      </c>
      <c r="L267" s="41" t="s">
        <v>103</v>
      </c>
      <c r="M267" s="7" t="s">
        <v>103</v>
      </c>
      <c r="N267" s="8"/>
      <c r="O267" s="8"/>
      <c r="P267" s="8"/>
      <c r="Q267" s="8"/>
      <c r="R267" s="8"/>
    </row>
    <row r="268">
      <c r="A268" s="6" t="s">
        <v>369</v>
      </c>
      <c r="B268" s="7" t="s">
        <v>103</v>
      </c>
      <c r="C268" s="7" t="s">
        <v>103</v>
      </c>
      <c r="D268" s="7" t="s">
        <v>103</v>
      </c>
      <c r="E268" s="7" t="s">
        <v>103</v>
      </c>
      <c r="F268" s="7"/>
      <c r="G268" s="7" t="s">
        <v>103</v>
      </c>
      <c r="H268" s="7" t="s">
        <v>103</v>
      </c>
      <c r="I268" s="8"/>
      <c r="J268" s="41" t="s">
        <v>103</v>
      </c>
      <c r="K268" s="41" t="s">
        <v>103</v>
      </c>
      <c r="L268" s="41" t="s">
        <v>103</v>
      </c>
      <c r="M268" s="7" t="s">
        <v>103</v>
      </c>
      <c r="N268" s="8"/>
      <c r="O268" s="8"/>
      <c r="P268" s="8"/>
      <c r="Q268" s="8"/>
      <c r="R268" s="8"/>
    </row>
    <row r="269">
      <c r="A269" s="6" t="s">
        <v>370</v>
      </c>
      <c r="B269" s="7" t="s">
        <v>103</v>
      </c>
      <c r="C269" s="7" t="s">
        <v>103</v>
      </c>
      <c r="D269" s="7" t="s">
        <v>103</v>
      </c>
      <c r="E269" s="7" t="s">
        <v>103</v>
      </c>
      <c r="F269" s="7"/>
      <c r="G269" s="7" t="s">
        <v>103</v>
      </c>
      <c r="H269" s="7" t="s">
        <v>103</v>
      </c>
      <c r="I269" s="8"/>
      <c r="J269" s="41" t="s">
        <v>103</v>
      </c>
      <c r="K269" s="41" t="s">
        <v>103</v>
      </c>
      <c r="L269" s="41" t="s">
        <v>103</v>
      </c>
      <c r="M269" s="7" t="s">
        <v>103</v>
      </c>
      <c r="N269" s="8"/>
      <c r="O269" s="8"/>
      <c r="P269" s="8"/>
      <c r="Q269" s="8"/>
      <c r="R269" s="8"/>
    </row>
    <row r="270">
      <c r="A270" s="6" t="s">
        <v>371</v>
      </c>
      <c r="B270" s="7" t="s">
        <v>102</v>
      </c>
      <c r="C270" s="7" t="s">
        <v>102</v>
      </c>
      <c r="D270" s="7" t="s">
        <v>102</v>
      </c>
      <c r="E270" s="7" t="s">
        <v>102</v>
      </c>
      <c r="F270" s="7"/>
      <c r="G270" s="7" t="s">
        <v>102</v>
      </c>
      <c r="H270" s="7" t="s">
        <v>102</v>
      </c>
      <c r="I270" s="8"/>
      <c r="J270" s="41" t="s">
        <v>102</v>
      </c>
      <c r="K270" s="41" t="s">
        <v>102</v>
      </c>
      <c r="L270" s="41" t="s">
        <v>102</v>
      </c>
      <c r="M270" s="7" t="s">
        <v>103</v>
      </c>
      <c r="N270" s="8"/>
      <c r="O270" s="8"/>
      <c r="P270" s="8"/>
      <c r="Q270" s="8"/>
      <c r="R270" s="8"/>
    </row>
    <row r="271">
      <c r="A271" s="6" t="s">
        <v>372</v>
      </c>
      <c r="B271" s="7" t="s">
        <v>102</v>
      </c>
      <c r="C271" s="7" t="s">
        <v>102</v>
      </c>
      <c r="D271" s="7" t="s">
        <v>102</v>
      </c>
      <c r="E271" s="7" t="s">
        <v>102</v>
      </c>
      <c r="F271" s="7"/>
      <c r="G271" s="7" t="s">
        <v>102</v>
      </c>
      <c r="H271" s="7" t="s">
        <v>102</v>
      </c>
      <c r="I271" s="8"/>
      <c r="J271" s="41" t="s">
        <v>102</v>
      </c>
      <c r="K271" s="41" t="s">
        <v>102</v>
      </c>
      <c r="L271" s="41" t="s">
        <v>102</v>
      </c>
      <c r="M271" s="7" t="s">
        <v>102</v>
      </c>
      <c r="N271" s="8"/>
      <c r="O271" s="8"/>
      <c r="P271" s="8"/>
      <c r="Q271" s="8"/>
      <c r="R271" s="8"/>
    </row>
    <row r="272">
      <c r="A272" s="6" t="s">
        <v>373</v>
      </c>
      <c r="B272" s="7" t="s">
        <v>111</v>
      </c>
      <c r="C272" s="7" t="s">
        <v>111</v>
      </c>
      <c r="D272" s="7" t="s">
        <v>111</v>
      </c>
      <c r="E272" s="7" t="s">
        <v>111</v>
      </c>
      <c r="F272" s="7"/>
      <c r="G272" s="7" t="s">
        <v>111</v>
      </c>
      <c r="H272" s="7" t="s">
        <v>111</v>
      </c>
      <c r="I272" s="8"/>
      <c r="J272" s="41" t="s">
        <v>111</v>
      </c>
      <c r="K272" s="41" t="s">
        <v>111</v>
      </c>
      <c r="L272" s="41" t="s">
        <v>111</v>
      </c>
      <c r="M272" s="7" t="s">
        <v>111</v>
      </c>
      <c r="N272" s="8"/>
      <c r="O272" s="8"/>
      <c r="P272" s="8"/>
      <c r="Q272" s="8"/>
      <c r="R272" s="8"/>
    </row>
    <row r="273">
      <c r="A273" s="6" t="s">
        <v>374</v>
      </c>
      <c r="B273" s="7" t="s">
        <v>109</v>
      </c>
      <c r="C273" s="7" t="s">
        <v>109</v>
      </c>
      <c r="D273" s="7" t="s">
        <v>109</v>
      </c>
      <c r="E273" s="7" t="s">
        <v>109</v>
      </c>
      <c r="F273" s="7"/>
      <c r="G273" s="7" t="s">
        <v>109</v>
      </c>
      <c r="H273" s="7" t="s">
        <v>109</v>
      </c>
      <c r="I273" s="8"/>
      <c r="J273" s="41" t="s">
        <v>109</v>
      </c>
      <c r="K273" s="41" t="s">
        <v>109</v>
      </c>
      <c r="L273" s="41" t="s">
        <v>109</v>
      </c>
      <c r="M273" s="7" t="s">
        <v>109</v>
      </c>
      <c r="N273" s="8"/>
      <c r="O273" s="8"/>
      <c r="P273" s="8"/>
      <c r="Q273" s="8"/>
      <c r="R273" s="8"/>
    </row>
    <row r="274">
      <c r="A274" s="6" t="s">
        <v>375</v>
      </c>
      <c r="B274" s="7" t="s">
        <v>103</v>
      </c>
      <c r="C274" s="7" t="s">
        <v>103</v>
      </c>
      <c r="D274" s="7" t="s">
        <v>103</v>
      </c>
      <c r="E274" s="7" t="s">
        <v>103</v>
      </c>
      <c r="F274" s="7"/>
      <c r="G274" s="7" t="s">
        <v>103</v>
      </c>
      <c r="H274" s="7" t="s">
        <v>103</v>
      </c>
      <c r="I274" s="8"/>
      <c r="J274" s="41" t="s">
        <v>103</v>
      </c>
      <c r="K274" s="41" t="s">
        <v>103</v>
      </c>
      <c r="L274" s="41" t="s">
        <v>103</v>
      </c>
      <c r="M274" s="7" t="s">
        <v>103</v>
      </c>
      <c r="N274" s="8"/>
      <c r="O274" s="8"/>
      <c r="P274" s="8"/>
      <c r="Q274" s="8"/>
      <c r="R274" s="8"/>
    </row>
    <row r="275">
      <c r="A275" s="6" t="s">
        <v>376</v>
      </c>
      <c r="B275" s="7" t="s">
        <v>102</v>
      </c>
      <c r="C275" s="7" t="s">
        <v>103</v>
      </c>
      <c r="D275" s="7" t="s">
        <v>103</v>
      </c>
      <c r="E275" s="7" t="s">
        <v>103</v>
      </c>
      <c r="F275" s="7"/>
      <c r="G275" s="7" t="s">
        <v>103</v>
      </c>
      <c r="H275" s="7" t="s">
        <v>103</v>
      </c>
      <c r="I275" s="8"/>
      <c r="J275" s="41" t="s">
        <v>103</v>
      </c>
      <c r="K275" s="41" t="s">
        <v>103</v>
      </c>
      <c r="L275" s="41" t="s">
        <v>102</v>
      </c>
      <c r="M275" s="7" t="s">
        <v>103</v>
      </c>
      <c r="N275" s="8"/>
      <c r="O275" s="8"/>
      <c r="P275" s="8"/>
      <c r="Q275" s="8"/>
      <c r="R275" s="8"/>
    </row>
    <row r="276">
      <c r="A276" s="6" t="s">
        <v>377</v>
      </c>
      <c r="B276" s="7" t="s">
        <v>102</v>
      </c>
      <c r="C276" s="7" t="s">
        <v>103</v>
      </c>
      <c r="D276" s="7" t="s">
        <v>103</v>
      </c>
      <c r="E276" s="7" t="s">
        <v>103</v>
      </c>
      <c r="F276" s="7"/>
      <c r="G276" s="7" t="s">
        <v>103</v>
      </c>
      <c r="H276" s="7" t="s">
        <v>103</v>
      </c>
      <c r="I276" s="8"/>
      <c r="J276" s="41" t="s">
        <v>103</v>
      </c>
      <c r="K276" s="41" t="s">
        <v>103</v>
      </c>
      <c r="L276" s="41"/>
      <c r="M276" s="7" t="s">
        <v>103</v>
      </c>
      <c r="N276" s="8"/>
      <c r="O276" s="8"/>
      <c r="P276" s="8"/>
      <c r="Q276" s="8"/>
      <c r="R276" s="8"/>
    </row>
    <row r="277">
      <c r="A277" s="6" t="s">
        <v>378</v>
      </c>
      <c r="B277" s="7" t="s">
        <v>103</v>
      </c>
      <c r="C277" s="7" t="s">
        <v>102</v>
      </c>
      <c r="D277" s="7" t="s">
        <v>102</v>
      </c>
      <c r="E277" s="7" t="s">
        <v>103</v>
      </c>
      <c r="F277" s="7"/>
      <c r="G277" s="7" t="s">
        <v>102</v>
      </c>
      <c r="H277" s="7" t="s">
        <v>102</v>
      </c>
      <c r="I277" s="8"/>
      <c r="J277" s="7" t="s">
        <v>103</v>
      </c>
      <c r="K277" s="7" t="s">
        <v>102</v>
      </c>
      <c r="L277" s="7" t="s">
        <v>102</v>
      </c>
      <c r="M277" s="7" t="s">
        <v>102</v>
      </c>
      <c r="N277" s="8"/>
      <c r="O277" s="8"/>
      <c r="P277" s="8"/>
      <c r="Q277" s="8"/>
      <c r="R277" s="8"/>
    </row>
    <row r="278">
      <c r="A278" s="6" t="s">
        <v>379</v>
      </c>
      <c r="B278" s="7" t="s">
        <v>102</v>
      </c>
      <c r="C278" s="7"/>
      <c r="D278" s="7" t="s">
        <v>102</v>
      </c>
      <c r="E278" s="7" t="s">
        <v>102</v>
      </c>
      <c r="F278" s="7"/>
      <c r="G278" s="7" t="s">
        <v>102</v>
      </c>
      <c r="H278" s="7" t="s">
        <v>103</v>
      </c>
      <c r="I278" s="8"/>
      <c r="J278" s="7" t="s">
        <v>102</v>
      </c>
      <c r="K278" s="7" t="s">
        <v>102</v>
      </c>
      <c r="L278" s="7" t="s">
        <v>102</v>
      </c>
      <c r="M278" s="7" t="s">
        <v>102</v>
      </c>
      <c r="N278" s="8"/>
      <c r="O278" s="8"/>
      <c r="P278" s="8"/>
      <c r="Q278" s="8"/>
      <c r="R278" s="8"/>
    </row>
    <row r="279">
      <c r="A279" s="6" t="s">
        <v>380</v>
      </c>
      <c r="B279" s="7" t="s">
        <v>102</v>
      </c>
      <c r="C279" s="7" t="s">
        <v>102</v>
      </c>
      <c r="D279" s="7" t="s">
        <v>102</v>
      </c>
      <c r="E279" s="7" t="s">
        <v>102</v>
      </c>
      <c r="F279" s="7"/>
      <c r="G279" s="7" t="s">
        <v>102</v>
      </c>
      <c r="H279" s="7" t="s">
        <v>102</v>
      </c>
      <c r="I279" s="8"/>
      <c r="J279" s="7" t="s">
        <v>102</v>
      </c>
      <c r="K279" s="7" t="s">
        <v>102</v>
      </c>
      <c r="L279" s="7" t="s">
        <v>103</v>
      </c>
      <c r="M279" s="7" t="s">
        <v>102</v>
      </c>
      <c r="N279" s="8"/>
      <c r="O279" s="8"/>
      <c r="P279" s="8"/>
      <c r="Q279" s="8"/>
      <c r="R279" s="8"/>
    </row>
    <row r="280">
      <c r="A280" s="6" t="s">
        <v>381</v>
      </c>
      <c r="B280" s="7" t="s">
        <v>111</v>
      </c>
      <c r="C280" s="7" t="s">
        <v>111</v>
      </c>
      <c r="D280" s="7" t="s">
        <v>111</v>
      </c>
      <c r="E280" s="7" t="s">
        <v>111</v>
      </c>
      <c r="F280" s="7"/>
      <c r="G280" s="7" t="s">
        <v>111</v>
      </c>
      <c r="H280" s="7" t="s">
        <v>111</v>
      </c>
      <c r="I280" s="8"/>
      <c r="J280" s="7" t="s">
        <v>111</v>
      </c>
      <c r="K280" s="7" t="s">
        <v>111</v>
      </c>
      <c r="L280" s="7" t="s">
        <v>111</v>
      </c>
      <c r="M280" s="7" t="s">
        <v>111</v>
      </c>
      <c r="N280" s="8"/>
      <c r="O280" s="8"/>
      <c r="P280" s="8"/>
      <c r="Q280" s="8"/>
      <c r="R280" s="8"/>
    </row>
    <row r="281">
      <c r="A281" s="6" t="s">
        <v>382</v>
      </c>
      <c r="B281" s="7" t="s">
        <v>103</v>
      </c>
      <c r="C281" s="7" t="s">
        <v>103</v>
      </c>
      <c r="D281" s="7" t="s">
        <v>103</v>
      </c>
      <c r="E281" s="7" t="s">
        <v>103</v>
      </c>
      <c r="F281" s="7"/>
      <c r="G281" s="7" t="s">
        <v>103</v>
      </c>
      <c r="H281" s="7" t="s">
        <v>103</v>
      </c>
      <c r="I281" s="8"/>
      <c r="J281" s="7" t="s">
        <v>103</v>
      </c>
      <c r="K281" s="7"/>
      <c r="L281" s="7" t="s">
        <v>103</v>
      </c>
      <c r="M281" s="7" t="s">
        <v>103</v>
      </c>
      <c r="N281" s="8"/>
      <c r="O281" s="8"/>
      <c r="P281" s="8"/>
      <c r="Q281" s="8"/>
      <c r="R281" s="8"/>
    </row>
    <row r="282">
      <c r="A282" s="6" t="s">
        <v>383</v>
      </c>
      <c r="B282" s="7" t="s">
        <v>103</v>
      </c>
      <c r="C282" s="7" t="s">
        <v>103</v>
      </c>
      <c r="D282" s="7" t="s">
        <v>103</v>
      </c>
      <c r="E282" s="7" t="s">
        <v>103</v>
      </c>
      <c r="F282" s="7"/>
      <c r="G282" s="7" t="s">
        <v>103</v>
      </c>
      <c r="H282" s="7" t="s">
        <v>103</v>
      </c>
      <c r="I282" s="8"/>
      <c r="J282" s="7" t="s">
        <v>103</v>
      </c>
      <c r="K282" s="7"/>
      <c r="L282" s="7" t="s">
        <v>103</v>
      </c>
      <c r="M282" s="7" t="s">
        <v>103</v>
      </c>
      <c r="N282" s="8"/>
      <c r="O282" s="8"/>
      <c r="P282" s="8"/>
      <c r="Q282" s="8"/>
      <c r="R282" s="8"/>
    </row>
    <row r="283">
      <c r="A283" s="6" t="s">
        <v>384</v>
      </c>
      <c r="B283" s="7" t="s">
        <v>103</v>
      </c>
      <c r="C283" s="7" t="s">
        <v>103</v>
      </c>
      <c r="D283" s="7" t="s">
        <v>103</v>
      </c>
      <c r="E283" s="7" t="s">
        <v>103</v>
      </c>
      <c r="F283" s="7"/>
      <c r="G283" s="7" t="s">
        <v>103</v>
      </c>
      <c r="H283" s="7" t="s">
        <v>103</v>
      </c>
      <c r="I283" s="8"/>
      <c r="J283" s="7" t="s">
        <v>103</v>
      </c>
      <c r="K283" s="7" t="s">
        <v>103</v>
      </c>
      <c r="L283" s="7" t="s">
        <v>103</v>
      </c>
      <c r="M283" s="7" t="s">
        <v>103</v>
      </c>
      <c r="N283" s="8"/>
      <c r="O283" s="8"/>
      <c r="P283" s="8"/>
      <c r="Q283" s="8"/>
      <c r="R283" s="8"/>
    </row>
    <row r="284">
      <c r="A284" s="6" t="s">
        <v>385</v>
      </c>
      <c r="B284" s="7" t="s">
        <v>109</v>
      </c>
      <c r="C284" s="7" t="s">
        <v>109</v>
      </c>
      <c r="D284" s="7" t="s">
        <v>103</v>
      </c>
      <c r="E284" s="7" t="s">
        <v>111</v>
      </c>
      <c r="F284" s="7"/>
      <c r="G284" s="7" t="s">
        <v>109</v>
      </c>
      <c r="H284" s="7" t="s">
        <v>109</v>
      </c>
      <c r="I284" s="8"/>
      <c r="J284" s="7" t="s">
        <v>103</v>
      </c>
      <c r="K284" s="7" t="s">
        <v>103</v>
      </c>
      <c r="L284" s="7" t="s">
        <v>102</v>
      </c>
      <c r="M284" s="7" t="s">
        <v>109</v>
      </c>
      <c r="N284" s="8"/>
      <c r="O284" s="8"/>
      <c r="P284" s="8"/>
      <c r="Q284" s="8"/>
      <c r="R284" s="8"/>
    </row>
    <row r="285">
      <c r="A285" s="6" t="s">
        <v>386</v>
      </c>
      <c r="B285" s="7" t="s">
        <v>103</v>
      </c>
      <c r="C285" s="7" t="s">
        <v>103</v>
      </c>
      <c r="D285" s="7" t="s">
        <v>102</v>
      </c>
      <c r="E285" s="7" t="s">
        <v>103</v>
      </c>
      <c r="F285" s="7"/>
      <c r="G285" s="7" t="s">
        <v>103</v>
      </c>
      <c r="H285" s="7" t="s">
        <v>103</v>
      </c>
      <c r="I285" s="8"/>
      <c r="J285" s="7" t="s">
        <v>103</v>
      </c>
      <c r="K285" s="7" t="s">
        <v>103</v>
      </c>
      <c r="L285" s="7" t="s">
        <v>103</v>
      </c>
      <c r="M285" s="7" t="s">
        <v>103</v>
      </c>
      <c r="N285" s="8"/>
      <c r="O285" s="8"/>
      <c r="P285" s="8"/>
      <c r="Q285" s="8"/>
      <c r="R285" s="8"/>
    </row>
    <row r="286">
      <c r="A286" s="6" t="s">
        <v>387</v>
      </c>
      <c r="B286" s="7" t="s">
        <v>102</v>
      </c>
      <c r="C286" s="7" t="s">
        <v>102</v>
      </c>
      <c r="D286" s="7" t="s">
        <v>102</v>
      </c>
      <c r="E286" s="7" t="s">
        <v>102</v>
      </c>
      <c r="F286" s="7"/>
      <c r="G286" s="7" t="s">
        <v>102</v>
      </c>
      <c r="H286" s="7" t="s">
        <v>102</v>
      </c>
      <c r="I286" s="8"/>
      <c r="J286" s="7" t="s">
        <v>102</v>
      </c>
      <c r="K286" s="7" t="s">
        <v>102</v>
      </c>
      <c r="L286" s="7" t="s">
        <v>102</v>
      </c>
      <c r="M286" s="7" t="s">
        <v>102</v>
      </c>
      <c r="N286" s="8"/>
      <c r="O286" s="8"/>
      <c r="P286" s="8"/>
      <c r="Q286" s="8"/>
      <c r="R286" s="8"/>
    </row>
    <row r="287">
      <c r="A287" s="6" t="s">
        <v>388</v>
      </c>
      <c r="B287" s="7" t="s">
        <v>103</v>
      </c>
      <c r="C287" s="7" t="s">
        <v>103</v>
      </c>
      <c r="D287" s="7" t="s">
        <v>103</v>
      </c>
      <c r="E287" s="7" t="s">
        <v>103</v>
      </c>
      <c r="F287" s="7"/>
      <c r="G287" s="7" t="s">
        <v>103</v>
      </c>
      <c r="H287" s="7" t="s">
        <v>103</v>
      </c>
      <c r="I287" s="8"/>
      <c r="J287" s="41" t="s">
        <v>103</v>
      </c>
      <c r="K287" s="41" t="s">
        <v>103</v>
      </c>
      <c r="L287" s="41" t="s">
        <v>103</v>
      </c>
      <c r="M287" s="7" t="s">
        <v>103</v>
      </c>
      <c r="N287" s="8"/>
      <c r="O287" s="8"/>
      <c r="P287" s="8"/>
      <c r="Q287" s="8"/>
      <c r="R287" s="8"/>
    </row>
    <row r="288">
      <c r="A288" s="6" t="s">
        <v>389</v>
      </c>
      <c r="B288" s="7" t="s">
        <v>103</v>
      </c>
      <c r="C288" s="7" t="s">
        <v>103</v>
      </c>
      <c r="D288" s="7" t="s">
        <v>103</v>
      </c>
      <c r="E288" s="7" t="s">
        <v>103</v>
      </c>
      <c r="F288" s="7"/>
      <c r="G288" s="7" t="s">
        <v>103</v>
      </c>
      <c r="H288" s="7" t="s">
        <v>103</v>
      </c>
      <c r="I288" s="8"/>
      <c r="J288" s="41" t="s">
        <v>103</v>
      </c>
      <c r="K288" s="41" t="s">
        <v>102</v>
      </c>
      <c r="L288" s="41" t="s">
        <v>102</v>
      </c>
      <c r="M288" s="7" t="s">
        <v>103</v>
      </c>
      <c r="N288" s="8"/>
      <c r="O288" s="8"/>
      <c r="P288" s="8"/>
      <c r="Q288" s="8"/>
      <c r="R288" s="8"/>
    </row>
    <row r="289">
      <c r="A289" s="6" t="s">
        <v>390</v>
      </c>
      <c r="B289" s="7" t="s">
        <v>111</v>
      </c>
      <c r="C289" s="7" t="s">
        <v>111</v>
      </c>
      <c r="D289" s="7" t="s">
        <v>111</v>
      </c>
      <c r="E289" s="7" t="s">
        <v>111</v>
      </c>
      <c r="F289" s="7"/>
      <c r="G289" s="7" t="s">
        <v>102</v>
      </c>
      <c r="H289" s="7" t="s">
        <v>109</v>
      </c>
      <c r="I289" s="8"/>
      <c r="J289" s="41" t="s">
        <v>111</v>
      </c>
      <c r="K289" s="41" t="s">
        <v>111</v>
      </c>
      <c r="L289" s="41" t="s">
        <v>109</v>
      </c>
      <c r="M289" s="7" t="s">
        <v>111</v>
      </c>
      <c r="N289" s="8"/>
      <c r="O289" s="8"/>
      <c r="P289" s="8"/>
      <c r="Q289" s="8"/>
      <c r="R289" s="8"/>
    </row>
    <row r="290">
      <c r="A290" s="6" t="s">
        <v>391</v>
      </c>
      <c r="B290" s="7" t="s">
        <v>111</v>
      </c>
      <c r="C290" s="7" t="s">
        <v>111</v>
      </c>
      <c r="D290" s="7" t="s">
        <v>111</v>
      </c>
      <c r="E290" s="7" t="s">
        <v>111</v>
      </c>
      <c r="F290" s="7"/>
      <c r="G290" s="7" t="s">
        <v>111</v>
      </c>
      <c r="H290" s="7" t="s">
        <v>111</v>
      </c>
      <c r="I290" s="8"/>
      <c r="J290" s="41" t="s">
        <v>111</v>
      </c>
      <c r="K290" s="41" t="s">
        <v>111</v>
      </c>
      <c r="L290" s="41" t="s">
        <v>111</v>
      </c>
      <c r="M290" s="7" t="s">
        <v>111</v>
      </c>
      <c r="N290" s="8"/>
      <c r="O290" s="8"/>
      <c r="P290" s="8"/>
      <c r="Q290" s="8"/>
      <c r="R290" s="8"/>
    </row>
    <row r="291">
      <c r="A291" s="6" t="s">
        <v>392</v>
      </c>
      <c r="B291" s="7" t="s">
        <v>102</v>
      </c>
      <c r="C291" s="7" t="s">
        <v>103</v>
      </c>
      <c r="D291" s="7" t="s">
        <v>102</v>
      </c>
      <c r="E291" s="7" t="s">
        <v>102</v>
      </c>
      <c r="F291" s="7"/>
      <c r="G291" s="7" t="s">
        <v>102</v>
      </c>
      <c r="H291" s="7" t="s">
        <v>102</v>
      </c>
      <c r="I291" s="8"/>
      <c r="J291" s="41" t="s">
        <v>102</v>
      </c>
      <c r="K291" s="41" t="s">
        <v>102</v>
      </c>
      <c r="L291" s="41" t="s">
        <v>102</v>
      </c>
      <c r="M291" s="7" t="s">
        <v>102</v>
      </c>
      <c r="N291" s="8"/>
      <c r="O291" s="8"/>
      <c r="P291" s="8"/>
      <c r="Q291" s="8"/>
      <c r="R291" s="8"/>
    </row>
    <row r="292">
      <c r="A292" s="6" t="s">
        <v>393</v>
      </c>
      <c r="B292" s="7" t="s">
        <v>103</v>
      </c>
      <c r="C292" s="7" t="s">
        <v>103</v>
      </c>
      <c r="D292" s="7" t="s">
        <v>103</v>
      </c>
      <c r="E292" s="7" t="s">
        <v>103</v>
      </c>
      <c r="F292" s="7"/>
      <c r="G292" s="7" t="s">
        <v>103</v>
      </c>
      <c r="H292" s="7" t="s">
        <v>103</v>
      </c>
      <c r="I292" s="8"/>
      <c r="J292" s="41" t="s">
        <v>103</v>
      </c>
      <c r="K292" s="41" t="s">
        <v>103</v>
      </c>
      <c r="L292" s="41" t="s">
        <v>103</v>
      </c>
      <c r="M292" s="7" t="s">
        <v>103</v>
      </c>
      <c r="N292" s="8"/>
      <c r="O292" s="8"/>
      <c r="P292" s="8"/>
      <c r="Q292" s="8"/>
      <c r="R292" s="8"/>
    </row>
    <row r="293">
      <c r="A293" s="6" t="s">
        <v>394</v>
      </c>
      <c r="B293" s="7" t="s">
        <v>102</v>
      </c>
      <c r="C293" s="7" t="s">
        <v>102</v>
      </c>
      <c r="D293" s="7" t="s">
        <v>102</v>
      </c>
      <c r="E293" s="7" t="s">
        <v>102</v>
      </c>
      <c r="F293" s="7"/>
      <c r="G293" s="7" t="s">
        <v>102</v>
      </c>
      <c r="H293" s="7" t="s">
        <v>102</v>
      </c>
      <c r="I293" s="8"/>
      <c r="J293" s="41" t="s">
        <v>102</v>
      </c>
      <c r="K293" s="41" t="s">
        <v>102</v>
      </c>
      <c r="L293" s="41" t="s">
        <v>102</v>
      </c>
      <c r="M293" s="7" t="s">
        <v>102</v>
      </c>
      <c r="N293" s="8"/>
      <c r="O293" s="8"/>
      <c r="P293" s="8"/>
      <c r="Q293" s="8"/>
      <c r="R293" s="8"/>
    </row>
    <row r="294">
      <c r="A294" s="6" t="s">
        <v>395</v>
      </c>
      <c r="B294" s="7" t="s">
        <v>102</v>
      </c>
      <c r="C294" s="7" t="s">
        <v>103</v>
      </c>
      <c r="D294" s="7" t="s">
        <v>102</v>
      </c>
      <c r="E294" s="7" t="s">
        <v>102</v>
      </c>
      <c r="F294" s="7"/>
      <c r="G294" s="7" t="s">
        <v>103</v>
      </c>
      <c r="H294" s="7" t="s">
        <v>103</v>
      </c>
      <c r="I294" s="8"/>
      <c r="J294" s="41" t="s">
        <v>102</v>
      </c>
      <c r="K294" s="41" t="s">
        <v>103</v>
      </c>
      <c r="L294" s="41" t="s">
        <v>103</v>
      </c>
      <c r="M294" s="7" t="s">
        <v>102</v>
      </c>
      <c r="N294" s="8"/>
      <c r="O294" s="8"/>
      <c r="P294" s="8"/>
      <c r="Q294" s="8"/>
      <c r="R294" s="8"/>
    </row>
    <row r="295">
      <c r="A295" s="6" t="s">
        <v>396</v>
      </c>
      <c r="B295" s="7" t="s">
        <v>102</v>
      </c>
      <c r="C295" s="7" t="s">
        <v>102</v>
      </c>
      <c r="D295" s="7" t="s">
        <v>102</v>
      </c>
      <c r="E295" s="7" t="s">
        <v>102</v>
      </c>
      <c r="F295" s="7"/>
      <c r="G295" s="7" t="s">
        <v>102</v>
      </c>
      <c r="H295" s="7" t="s">
        <v>102</v>
      </c>
      <c r="I295" s="8"/>
      <c r="J295" s="41" t="s">
        <v>102</v>
      </c>
      <c r="K295" s="41" t="s">
        <v>102</v>
      </c>
      <c r="L295" s="41" t="s">
        <v>102</v>
      </c>
      <c r="M295" s="7" t="s">
        <v>102</v>
      </c>
      <c r="N295" s="8"/>
      <c r="O295" s="8"/>
      <c r="P295" s="8"/>
      <c r="Q295" s="8"/>
      <c r="R295" s="8"/>
    </row>
    <row r="296">
      <c r="A296" s="6" t="s">
        <v>397</v>
      </c>
      <c r="B296" s="7" t="s">
        <v>102</v>
      </c>
      <c r="C296" s="7" t="s">
        <v>102</v>
      </c>
      <c r="D296" s="7" t="s">
        <v>102</v>
      </c>
      <c r="E296" s="7" t="s">
        <v>102</v>
      </c>
      <c r="F296" s="7"/>
      <c r="G296" s="7" t="s">
        <v>102</v>
      </c>
      <c r="H296" s="7" t="s">
        <v>102</v>
      </c>
      <c r="I296" s="8"/>
      <c r="J296" s="41" t="s">
        <v>102</v>
      </c>
      <c r="K296" s="41" t="s">
        <v>102</v>
      </c>
      <c r="L296" s="41" t="s">
        <v>102</v>
      </c>
      <c r="M296" s="7" t="s">
        <v>102</v>
      </c>
      <c r="N296" s="8"/>
      <c r="O296" s="8"/>
      <c r="P296" s="8"/>
      <c r="Q296" s="8"/>
      <c r="R296" s="8"/>
    </row>
    <row r="297">
      <c r="A297" s="6" t="s">
        <v>398</v>
      </c>
      <c r="B297" s="7" t="s">
        <v>103</v>
      </c>
      <c r="C297" s="7" t="s">
        <v>103</v>
      </c>
      <c r="D297" s="7" t="s">
        <v>103</v>
      </c>
      <c r="E297" s="7" t="s">
        <v>103</v>
      </c>
      <c r="F297" s="7"/>
      <c r="G297" s="7" t="s">
        <v>103</v>
      </c>
      <c r="H297" s="7" t="s">
        <v>103</v>
      </c>
      <c r="I297" s="8"/>
      <c r="J297" s="41" t="s">
        <v>103</v>
      </c>
      <c r="K297" s="41" t="s">
        <v>103</v>
      </c>
      <c r="L297" s="41" t="s">
        <v>103</v>
      </c>
      <c r="M297" s="7" t="s">
        <v>103</v>
      </c>
      <c r="N297" s="8"/>
      <c r="O297" s="8"/>
      <c r="P297" s="8"/>
      <c r="Q297" s="8"/>
      <c r="R297" s="8"/>
    </row>
    <row r="298">
      <c r="A298" s="6" t="s">
        <v>399</v>
      </c>
      <c r="B298" s="7" t="s">
        <v>102</v>
      </c>
      <c r="C298" s="7" t="s">
        <v>102</v>
      </c>
      <c r="D298" s="7" t="s">
        <v>102</v>
      </c>
      <c r="E298" s="7" t="s">
        <v>111</v>
      </c>
      <c r="F298" s="7"/>
      <c r="G298" s="7" t="s">
        <v>111</v>
      </c>
      <c r="H298" s="7" t="s">
        <v>102</v>
      </c>
      <c r="I298" s="8"/>
      <c r="J298" s="7" t="s">
        <v>102</v>
      </c>
      <c r="K298" s="7" t="s">
        <v>102</v>
      </c>
      <c r="L298" s="7" t="s">
        <v>102</v>
      </c>
      <c r="M298" s="7" t="s">
        <v>111</v>
      </c>
      <c r="N298" s="8"/>
      <c r="O298" s="8"/>
      <c r="P298" s="8"/>
      <c r="Q298" s="8"/>
      <c r="R298" s="8"/>
    </row>
    <row r="299">
      <c r="A299" s="6" t="s">
        <v>400</v>
      </c>
      <c r="B299" s="7" t="s">
        <v>102</v>
      </c>
      <c r="C299" s="7" t="s">
        <v>102</v>
      </c>
      <c r="D299" s="7" t="s">
        <v>102</v>
      </c>
      <c r="E299" s="7" t="s">
        <v>102</v>
      </c>
      <c r="F299" s="7"/>
      <c r="G299" s="7" t="s">
        <v>102</v>
      </c>
      <c r="H299" s="7" t="s">
        <v>102</v>
      </c>
      <c r="I299" s="8"/>
      <c r="J299" s="7" t="s">
        <v>102</v>
      </c>
      <c r="K299" s="7" t="s">
        <v>103</v>
      </c>
      <c r="L299" s="7" t="s">
        <v>103</v>
      </c>
      <c r="M299" s="7" t="s">
        <v>102</v>
      </c>
      <c r="N299" s="8"/>
      <c r="O299" s="8"/>
      <c r="P299" s="8"/>
      <c r="Q299" s="8"/>
      <c r="R299" s="8"/>
    </row>
    <row r="300">
      <c r="A300" s="6" t="s">
        <v>401</v>
      </c>
      <c r="B300" s="7" t="s">
        <v>103</v>
      </c>
      <c r="C300" s="7" t="s">
        <v>102</v>
      </c>
      <c r="D300" s="7" t="s">
        <v>103</v>
      </c>
      <c r="E300" s="7" t="s">
        <v>103</v>
      </c>
      <c r="F300" s="7"/>
      <c r="G300" s="7" t="s">
        <v>102</v>
      </c>
      <c r="H300" s="7" t="s">
        <v>102</v>
      </c>
      <c r="I300" s="8"/>
      <c r="J300" s="7" t="s">
        <v>102</v>
      </c>
      <c r="K300" s="7" t="s">
        <v>102</v>
      </c>
      <c r="L300" s="7" t="s">
        <v>103</v>
      </c>
      <c r="M300" s="7" t="s">
        <v>103</v>
      </c>
      <c r="N300" s="8"/>
      <c r="O300" s="8"/>
      <c r="P300" s="8"/>
      <c r="Q300" s="8"/>
      <c r="R300" s="8"/>
    </row>
    <row r="301">
      <c r="A301" s="6" t="s">
        <v>402</v>
      </c>
      <c r="B301" s="7" t="s">
        <v>102</v>
      </c>
      <c r="C301" s="7" t="s">
        <v>102</v>
      </c>
      <c r="D301" s="7" t="s">
        <v>102</v>
      </c>
      <c r="E301" s="7" t="s">
        <v>102</v>
      </c>
      <c r="F301" s="7"/>
      <c r="G301" s="7" t="s">
        <v>102</v>
      </c>
      <c r="H301" s="7" t="s">
        <v>102</v>
      </c>
      <c r="I301" s="8"/>
      <c r="J301" s="7" t="s">
        <v>102</v>
      </c>
      <c r="K301" s="7" t="s">
        <v>102</v>
      </c>
      <c r="L301" s="7" t="s">
        <v>102</v>
      </c>
      <c r="M301" s="7" t="s">
        <v>102</v>
      </c>
      <c r="N301" s="8"/>
      <c r="O301" s="8"/>
      <c r="P301" s="8"/>
      <c r="Q301" s="8"/>
      <c r="R301" s="8"/>
    </row>
    <row r="302">
      <c r="A302" s="6" t="s">
        <v>403</v>
      </c>
      <c r="B302" s="7" t="s">
        <v>103</v>
      </c>
      <c r="C302" s="7" t="s">
        <v>103</v>
      </c>
      <c r="D302" s="7" t="s">
        <v>103</v>
      </c>
      <c r="E302" s="7" t="s">
        <v>103</v>
      </c>
      <c r="F302" s="7"/>
      <c r="G302" s="7" t="s">
        <v>103</v>
      </c>
      <c r="H302" s="7" t="s">
        <v>103</v>
      </c>
      <c r="I302" s="8"/>
      <c r="J302" s="7" t="s">
        <v>103</v>
      </c>
      <c r="K302" s="7" t="s">
        <v>103</v>
      </c>
      <c r="L302" s="7" t="s">
        <v>103</v>
      </c>
      <c r="M302" s="7" t="s">
        <v>103</v>
      </c>
      <c r="N302" s="8"/>
      <c r="O302" s="8"/>
      <c r="P302" s="8"/>
      <c r="Q302" s="8"/>
      <c r="R302" s="8"/>
    </row>
    <row r="303">
      <c r="A303" s="6" t="s">
        <v>404</v>
      </c>
      <c r="B303" s="7" t="s">
        <v>109</v>
      </c>
      <c r="C303" s="7" t="s">
        <v>109</v>
      </c>
      <c r="D303" s="7" t="s">
        <v>109</v>
      </c>
      <c r="E303" s="7" t="s">
        <v>109</v>
      </c>
      <c r="F303" s="7"/>
      <c r="G303" s="7" t="s">
        <v>109</v>
      </c>
      <c r="H303" s="7" t="s">
        <v>109</v>
      </c>
      <c r="I303" s="8"/>
      <c r="J303" s="7" t="s">
        <v>109</v>
      </c>
      <c r="K303" s="7" t="s">
        <v>109</v>
      </c>
      <c r="L303" s="7" t="s">
        <v>103</v>
      </c>
      <c r="M303" s="7" t="s">
        <v>109</v>
      </c>
      <c r="N303" s="8"/>
      <c r="O303" s="8"/>
      <c r="P303" s="8"/>
      <c r="Q303" s="8"/>
      <c r="R303" s="8"/>
    </row>
    <row r="304">
      <c r="A304" s="6" t="s">
        <v>405</v>
      </c>
      <c r="B304" s="7" t="s">
        <v>111</v>
      </c>
      <c r="C304" s="7" t="s">
        <v>103</v>
      </c>
      <c r="D304" s="7" t="s">
        <v>111</v>
      </c>
      <c r="E304" s="7" t="s">
        <v>103</v>
      </c>
      <c r="F304" s="7"/>
      <c r="G304" s="7" t="s">
        <v>111</v>
      </c>
      <c r="H304" s="7" t="s">
        <v>103</v>
      </c>
      <c r="I304" s="8"/>
      <c r="J304" s="7" t="s">
        <v>111</v>
      </c>
      <c r="K304" s="7" t="s">
        <v>111</v>
      </c>
      <c r="L304" s="7" t="s">
        <v>109</v>
      </c>
      <c r="M304" s="7" t="s">
        <v>111</v>
      </c>
      <c r="N304" s="8"/>
      <c r="O304" s="8"/>
      <c r="P304" s="8"/>
      <c r="Q304" s="8"/>
      <c r="R304" s="8"/>
    </row>
    <row r="305">
      <c r="A305" s="6" t="s">
        <v>406</v>
      </c>
      <c r="B305" s="7" t="s">
        <v>109</v>
      </c>
      <c r="C305" s="7" t="s">
        <v>109</v>
      </c>
      <c r="D305" s="7" t="s">
        <v>109</v>
      </c>
      <c r="E305" s="7" t="s">
        <v>109</v>
      </c>
      <c r="F305" s="7"/>
      <c r="G305" s="7" t="s">
        <v>109</v>
      </c>
      <c r="H305" s="7" t="s">
        <v>109</v>
      </c>
      <c r="I305" s="8"/>
      <c r="J305" s="7" t="s">
        <v>109</v>
      </c>
      <c r="K305" s="7" t="s">
        <v>109</v>
      </c>
      <c r="L305" s="7" t="s">
        <v>109</v>
      </c>
      <c r="M305" s="7" t="s">
        <v>109</v>
      </c>
      <c r="N305" s="8"/>
      <c r="O305" s="8"/>
      <c r="P305" s="8"/>
      <c r="Q305" s="8"/>
      <c r="R305" s="8"/>
    </row>
    <row r="306">
      <c r="A306" s="6" t="s">
        <v>407</v>
      </c>
      <c r="B306" s="7" t="s">
        <v>111</v>
      </c>
      <c r="C306" s="7" t="s">
        <v>103</v>
      </c>
      <c r="D306" s="7" t="s">
        <v>111</v>
      </c>
      <c r="E306" s="7" t="s">
        <v>103</v>
      </c>
      <c r="F306" s="7"/>
      <c r="G306" s="7" t="s">
        <v>111</v>
      </c>
      <c r="H306" s="7" t="s">
        <v>103</v>
      </c>
      <c r="I306" s="8"/>
      <c r="J306" s="7" t="s">
        <v>103</v>
      </c>
      <c r="K306" s="7" t="s">
        <v>103</v>
      </c>
      <c r="L306" s="7" t="s">
        <v>103</v>
      </c>
      <c r="M306" s="7" t="s">
        <v>103</v>
      </c>
      <c r="N306" s="8"/>
      <c r="O306" s="8"/>
      <c r="P306" s="8"/>
      <c r="Q306" s="8"/>
      <c r="R306" s="8"/>
    </row>
    <row r="307">
      <c r="A307" s="6" t="s">
        <v>408</v>
      </c>
      <c r="B307" s="7" t="s">
        <v>102</v>
      </c>
      <c r="C307" s="7" t="s">
        <v>102</v>
      </c>
      <c r="D307" s="7" t="s">
        <v>103</v>
      </c>
      <c r="E307" s="7" t="s">
        <v>102</v>
      </c>
      <c r="F307" s="7"/>
      <c r="G307" s="7" t="s">
        <v>102</v>
      </c>
      <c r="H307" s="7" t="s">
        <v>102</v>
      </c>
      <c r="I307" s="8"/>
      <c r="J307" s="41" t="s">
        <v>102</v>
      </c>
      <c r="K307" s="41" t="s">
        <v>102</v>
      </c>
      <c r="L307" s="41" t="s">
        <v>102</v>
      </c>
      <c r="M307" s="7" t="s">
        <v>102</v>
      </c>
      <c r="N307" s="8"/>
      <c r="O307" s="8"/>
      <c r="P307" s="8"/>
      <c r="Q307" s="8"/>
      <c r="R307" s="8"/>
    </row>
    <row r="308">
      <c r="A308" s="6" t="s">
        <v>409</v>
      </c>
      <c r="B308" s="7" t="s">
        <v>103</v>
      </c>
      <c r="C308" s="7" t="s">
        <v>103</v>
      </c>
      <c r="D308" s="7" t="s">
        <v>103</v>
      </c>
      <c r="E308" s="7" t="s">
        <v>103</v>
      </c>
      <c r="F308" s="7"/>
      <c r="G308" s="7" t="s">
        <v>103</v>
      </c>
      <c r="H308" s="7" t="s">
        <v>103</v>
      </c>
      <c r="I308" s="8"/>
      <c r="J308" s="41" t="s">
        <v>103</v>
      </c>
      <c r="K308" s="41" t="s">
        <v>103</v>
      </c>
      <c r="L308" s="41" t="s">
        <v>103</v>
      </c>
      <c r="M308" s="7" t="s">
        <v>103</v>
      </c>
      <c r="N308" s="8"/>
      <c r="O308" s="8"/>
      <c r="P308" s="8"/>
      <c r="Q308" s="8"/>
      <c r="R308" s="8"/>
    </row>
    <row r="309">
      <c r="A309" s="6" t="s">
        <v>410</v>
      </c>
      <c r="B309" s="7" t="s">
        <v>111</v>
      </c>
      <c r="C309" s="7" t="s">
        <v>111</v>
      </c>
      <c r="D309" s="7" t="s">
        <v>111</v>
      </c>
      <c r="E309" s="7" t="s">
        <v>111</v>
      </c>
      <c r="F309" s="7"/>
      <c r="G309" s="7" t="s">
        <v>111</v>
      </c>
      <c r="H309" s="7" t="s">
        <v>111</v>
      </c>
      <c r="I309" s="8"/>
      <c r="J309" s="41" t="s">
        <v>103</v>
      </c>
      <c r="K309" s="41" t="s">
        <v>111</v>
      </c>
      <c r="L309" s="41" t="s">
        <v>111</v>
      </c>
      <c r="M309" s="7" t="s">
        <v>111</v>
      </c>
      <c r="N309" s="8"/>
      <c r="O309" s="8"/>
      <c r="P309" s="8"/>
      <c r="Q309" s="8"/>
      <c r="R309" s="8"/>
    </row>
    <row r="310">
      <c r="A310" s="6" t="s">
        <v>411</v>
      </c>
      <c r="B310" s="7" t="s">
        <v>102</v>
      </c>
      <c r="C310" s="7" t="s">
        <v>103</v>
      </c>
      <c r="D310" s="7" t="s">
        <v>103</v>
      </c>
      <c r="E310" s="7" t="s">
        <v>111</v>
      </c>
      <c r="F310" s="7"/>
      <c r="G310" s="7" t="s">
        <v>103</v>
      </c>
      <c r="H310" s="7" t="s">
        <v>102</v>
      </c>
      <c r="I310" s="8"/>
      <c r="J310" s="41" t="s">
        <v>103</v>
      </c>
      <c r="K310" s="41" t="s">
        <v>103</v>
      </c>
      <c r="L310" s="41" t="s">
        <v>102</v>
      </c>
      <c r="M310" s="7" t="s">
        <v>102</v>
      </c>
      <c r="N310" s="8"/>
      <c r="O310" s="8"/>
      <c r="P310" s="8"/>
      <c r="Q310" s="8"/>
      <c r="R310" s="8"/>
    </row>
    <row r="311">
      <c r="A311" s="6" t="s">
        <v>412</v>
      </c>
      <c r="B311" s="7" t="s">
        <v>109</v>
      </c>
      <c r="C311" s="7" t="s">
        <v>102</v>
      </c>
      <c r="D311" s="7" t="s">
        <v>111</v>
      </c>
      <c r="E311" s="7" t="s">
        <v>110</v>
      </c>
      <c r="F311" s="7"/>
      <c r="G311" s="7" t="s">
        <v>109</v>
      </c>
      <c r="H311" s="7" t="s">
        <v>109</v>
      </c>
      <c r="I311" s="8"/>
      <c r="J311" s="41" t="s">
        <v>102</v>
      </c>
      <c r="K311" s="41" t="s">
        <v>102</v>
      </c>
      <c r="L311" s="41" t="s">
        <v>109</v>
      </c>
      <c r="M311" s="7" t="s">
        <v>102</v>
      </c>
      <c r="N311" s="8"/>
      <c r="O311" s="8"/>
      <c r="P311" s="8"/>
      <c r="Q311" s="8"/>
      <c r="R311" s="8"/>
    </row>
    <row r="312">
      <c r="A312" s="6" t="s">
        <v>413</v>
      </c>
      <c r="B312" s="7" t="s">
        <v>103</v>
      </c>
      <c r="C312" s="7" t="s">
        <v>103</v>
      </c>
      <c r="D312" s="7" t="s">
        <v>103</v>
      </c>
      <c r="E312" s="7" t="s">
        <v>103</v>
      </c>
      <c r="F312" s="7"/>
      <c r="G312" s="7" t="s">
        <v>103</v>
      </c>
      <c r="H312" s="7" t="s">
        <v>103</v>
      </c>
      <c r="I312" s="8"/>
      <c r="J312" s="41" t="s">
        <v>103</v>
      </c>
      <c r="K312" s="41" t="s">
        <v>103</v>
      </c>
      <c r="L312" s="41" t="s">
        <v>103</v>
      </c>
      <c r="M312" s="7" t="s">
        <v>103</v>
      </c>
      <c r="N312" s="8"/>
      <c r="O312" s="8"/>
      <c r="P312" s="8"/>
      <c r="Q312" s="8"/>
      <c r="R312" s="8"/>
    </row>
    <row r="313">
      <c r="A313" s="6" t="s">
        <v>414</v>
      </c>
      <c r="B313" s="7" t="s">
        <v>103</v>
      </c>
      <c r="C313" s="7" t="s">
        <v>103</v>
      </c>
      <c r="D313" s="7" t="s">
        <v>102</v>
      </c>
      <c r="E313" s="7" t="s">
        <v>103</v>
      </c>
      <c r="F313" s="7"/>
      <c r="G313" s="7" t="s">
        <v>103</v>
      </c>
      <c r="H313" s="7" t="s">
        <v>103</v>
      </c>
      <c r="I313" s="8"/>
      <c r="J313" s="7" t="s">
        <v>102</v>
      </c>
      <c r="K313" s="7" t="s">
        <v>103</v>
      </c>
      <c r="L313" s="7" t="s">
        <v>103</v>
      </c>
      <c r="M313" s="7" t="s">
        <v>103</v>
      </c>
      <c r="N313" s="8"/>
      <c r="O313" s="8"/>
      <c r="P313" s="8"/>
      <c r="Q313" s="8"/>
      <c r="R313" s="8"/>
    </row>
    <row r="314">
      <c r="A314" s="6" t="s">
        <v>415</v>
      </c>
      <c r="B314" s="7" t="s">
        <v>103</v>
      </c>
      <c r="C314" s="7" t="s">
        <v>103</v>
      </c>
      <c r="D314" s="7" t="s">
        <v>103</v>
      </c>
      <c r="E314" s="7" t="s">
        <v>103</v>
      </c>
      <c r="F314" s="7"/>
      <c r="G314" s="7" t="s">
        <v>103</v>
      </c>
      <c r="H314" s="7" t="s">
        <v>103</v>
      </c>
      <c r="I314" s="8"/>
      <c r="J314" s="7" t="s">
        <v>103</v>
      </c>
      <c r="K314" s="7" t="s">
        <v>103</v>
      </c>
      <c r="L314" s="7" t="s">
        <v>103</v>
      </c>
      <c r="M314" s="7" t="s">
        <v>103</v>
      </c>
      <c r="N314" s="8"/>
      <c r="O314" s="8"/>
      <c r="P314" s="8"/>
      <c r="Q314" s="8"/>
      <c r="R314" s="8"/>
    </row>
    <row r="315">
      <c r="A315" s="6" t="s">
        <v>416</v>
      </c>
      <c r="B315" s="7" t="s">
        <v>103</v>
      </c>
      <c r="C315" s="7" t="s">
        <v>103</v>
      </c>
      <c r="D315" s="7" t="s">
        <v>103</v>
      </c>
      <c r="E315" s="7" t="s">
        <v>103</v>
      </c>
      <c r="F315" s="7"/>
      <c r="G315" s="7" t="s">
        <v>103</v>
      </c>
      <c r="H315" s="7" t="s">
        <v>103</v>
      </c>
      <c r="I315" s="8"/>
      <c r="J315" s="7" t="s">
        <v>103</v>
      </c>
      <c r="K315" s="7" t="s">
        <v>103</v>
      </c>
      <c r="L315" s="7" t="s">
        <v>103</v>
      </c>
      <c r="M315" s="7" t="s">
        <v>103</v>
      </c>
      <c r="N315" s="8"/>
      <c r="O315" s="8"/>
      <c r="P315" s="8"/>
      <c r="Q315" s="8"/>
      <c r="R315" s="8"/>
    </row>
    <row r="316">
      <c r="A316" s="6" t="s">
        <v>417</v>
      </c>
      <c r="B316" s="7" t="s">
        <v>110</v>
      </c>
      <c r="C316" s="7" t="s">
        <v>110</v>
      </c>
      <c r="D316" s="7" t="s">
        <v>110</v>
      </c>
      <c r="E316" s="7" t="s">
        <v>110</v>
      </c>
      <c r="F316" s="7"/>
      <c r="G316" s="7" t="s">
        <v>110</v>
      </c>
      <c r="H316" s="7" t="s">
        <v>110</v>
      </c>
      <c r="I316" s="8"/>
      <c r="J316" s="7" t="s">
        <v>110</v>
      </c>
      <c r="K316" s="7" t="s">
        <v>110</v>
      </c>
      <c r="L316" s="7" t="s">
        <v>110</v>
      </c>
      <c r="M316" s="7" t="s">
        <v>110</v>
      </c>
      <c r="N316" s="8"/>
      <c r="O316" s="8"/>
      <c r="P316" s="8"/>
      <c r="Q316" s="8"/>
      <c r="R316" s="8"/>
    </row>
    <row r="317">
      <c r="A317" s="6" t="s">
        <v>418</v>
      </c>
      <c r="B317" s="7" t="s">
        <v>103</v>
      </c>
      <c r="C317" s="7" t="s">
        <v>103</v>
      </c>
      <c r="D317" s="7" t="s">
        <v>103</v>
      </c>
      <c r="E317" s="7" t="s">
        <v>103</v>
      </c>
      <c r="F317" s="7"/>
      <c r="G317" s="7" t="s">
        <v>103</v>
      </c>
      <c r="H317" s="7" t="s">
        <v>103</v>
      </c>
      <c r="I317" s="8"/>
      <c r="J317" s="7" t="s">
        <v>103</v>
      </c>
      <c r="K317" s="7" t="s">
        <v>103</v>
      </c>
      <c r="L317" s="7" t="s">
        <v>102</v>
      </c>
      <c r="M317" s="7" t="s">
        <v>103</v>
      </c>
      <c r="N317" s="8"/>
      <c r="O317" s="8"/>
      <c r="P317" s="8"/>
      <c r="Q317" s="8"/>
      <c r="R317" s="8"/>
    </row>
    <row r="318">
      <c r="A318" s="6" t="s">
        <v>419</v>
      </c>
      <c r="B318" s="7" t="s">
        <v>111</v>
      </c>
      <c r="C318" s="7" t="s">
        <v>111</v>
      </c>
      <c r="D318" s="7" t="s">
        <v>103</v>
      </c>
      <c r="E318" s="7" t="s">
        <v>111</v>
      </c>
      <c r="F318" s="7"/>
      <c r="G318" s="7" t="s">
        <v>102</v>
      </c>
      <c r="H318" s="7" t="s">
        <v>111</v>
      </c>
      <c r="I318" s="8"/>
      <c r="J318" s="7" t="s">
        <v>111</v>
      </c>
      <c r="K318" s="7" t="s">
        <v>111</v>
      </c>
      <c r="L318" s="7" t="s">
        <v>111</v>
      </c>
      <c r="M318" s="7" t="s">
        <v>111</v>
      </c>
      <c r="N318" s="8"/>
      <c r="O318" s="8"/>
      <c r="P318" s="8"/>
      <c r="Q318" s="8"/>
      <c r="R318" s="8"/>
    </row>
    <row r="319">
      <c r="A319" s="6" t="s">
        <v>420</v>
      </c>
      <c r="B319" s="7" t="s">
        <v>103</v>
      </c>
      <c r="C319" s="7" t="s">
        <v>111</v>
      </c>
      <c r="D319" s="7" t="s">
        <v>103</v>
      </c>
      <c r="E319" s="7" t="s">
        <v>103</v>
      </c>
      <c r="F319" s="7"/>
      <c r="G319" s="7" t="s">
        <v>103</v>
      </c>
      <c r="H319" s="7" t="s">
        <v>103</v>
      </c>
      <c r="I319" s="8"/>
      <c r="J319" s="7" t="s">
        <v>103</v>
      </c>
      <c r="K319" s="7" t="s">
        <v>103</v>
      </c>
      <c r="L319" s="7" t="s">
        <v>103</v>
      </c>
      <c r="M319" s="7" t="s">
        <v>103</v>
      </c>
      <c r="N319" s="8"/>
      <c r="O319" s="8"/>
      <c r="P319" s="8"/>
      <c r="Q319" s="8"/>
      <c r="R319" s="8"/>
    </row>
    <row r="320">
      <c r="A320" s="6" t="s">
        <v>421</v>
      </c>
      <c r="B320" s="7" t="s">
        <v>111</v>
      </c>
      <c r="C320" s="7" t="s">
        <v>111</v>
      </c>
      <c r="D320" s="7" t="s">
        <v>111</v>
      </c>
      <c r="E320" s="7" t="s">
        <v>111</v>
      </c>
      <c r="F320" s="7"/>
      <c r="G320" s="7" t="s">
        <v>111</v>
      </c>
      <c r="H320" s="7" t="s">
        <v>111</v>
      </c>
      <c r="I320" s="8"/>
      <c r="J320" s="41" t="s">
        <v>111</v>
      </c>
      <c r="K320" s="41" t="s">
        <v>111</v>
      </c>
      <c r="L320" s="41" t="s">
        <v>102</v>
      </c>
      <c r="M320" s="7" t="s">
        <v>111</v>
      </c>
      <c r="N320" s="8"/>
      <c r="O320" s="8"/>
      <c r="P320" s="8"/>
      <c r="Q320" s="8"/>
      <c r="R320" s="8"/>
    </row>
    <row r="321">
      <c r="A321" s="6" t="s">
        <v>422</v>
      </c>
      <c r="B321" s="7" t="s">
        <v>111</v>
      </c>
      <c r="C321" s="7" t="s">
        <v>111</v>
      </c>
      <c r="D321" s="7" t="s">
        <v>103</v>
      </c>
      <c r="E321" s="7" t="s">
        <v>111</v>
      </c>
      <c r="F321" s="7"/>
      <c r="G321" s="7" t="s">
        <v>111</v>
      </c>
      <c r="H321" s="7" t="s">
        <v>111</v>
      </c>
      <c r="I321" s="8"/>
      <c r="J321" s="41" t="s">
        <v>111</v>
      </c>
      <c r="K321" s="41" t="s">
        <v>102</v>
      </c>
      <c r="L321" s="41" t="s">
        <v>111</v>
      </c>
      <c r="M321" s="7" t="s">
        <v>111</v>
      </c>
      <c r="N321" s="8"/>
      <c r="O321" s="8"/>
      <c r="P321" s="8"/>
      <c r="Q321" s="8"/>
      <c r="R321" s="8"/>
    </row>
    <row r="322">
      <c r="A322" s="6" t="s">
        <v>423</v>
      </c>
      <c r="B322" s="7" t="s">
        <v>111</v>
      </c>
      <c r="C322" s="7" t="s">
        <v>111</v>
      </c>
      <c r="D322" s="7" t="s">
        <v>111</v>
      </c>
      <c r="E322" s="7" t="s">
        <v>111</v>
      </c>
      <c r="F322" s="7"/>
      <c r="G322" s="7" t="s">
        <v>109</v>
      </c>
      <c r="H322" s="7" t="s">
        <v>111</v>
      </c>
      <c r="I322" s="8"/>
      <c r="J322" s="41" t="s">
        <v>111</v>
      </c>
      <c r="K322" s="41" t="s">
        <v>111</v>
      </c>
      <c r="L322" s="41" t="s">
        <v>111</v>
      </c>
      <c r="M322" s="7" t="s">
        <v>111</v>
      </c>
      <c r="N322" s="8"/>
      <c r="O322" s="8"/>
      <c r="P322" s="8"/>
      <c r="Q322" s="8"/>
      <c r="R322" s="8"/>
    </row>
    <row r="323">
      <c r="A323" s="6" t="s">
        <v>424</v>
      </c>
      <c r="B323" s="7" t="s">
        <v>109</v>
      </c>
      <c r="C323" s="7" t="s">
        <v>109</v>
      </c>
      <c r="D323" s="7" t="s">
        <v>109</v>
      </c>
      <c r="E323" s="7" t="s">
        <v>109</v>
      </c>
      <c r="F323" s="7"/>
      <c r="G323" s="7" t="s">
        <v>109</v>
      </c>
      <c r="H323" s="7" t="s">
        <v>109</v>
      </c>
      <c r="I323" s="8"/>
      <c r="J323" s="41" t="s">
        <v>109</v>
      </c>
      <c r="K323" s="41" t="s">
        <v>109</v>
      </c>
      <c r="L323" s="41" t="s">
        <v>109</v>
      </c>
      <c r="M323" s="7" t="s">
        <v>109</v>
      </c>
      <c r="N323" s="8"/>
      <c r="O323" s="8"/>
      <c r="P323" s="8"/>
      <c r="Q323" s="8"/>
      <c r="R323" s="8"/>
    </row>
    <row r="324">
      <c r="A324" s="6" t="s">
        <v>425</v>
      </c>
      <c r="B324" s="7" t="s">
        <v>109</v>
      </c>
      <c r="C324" s="7" t="s">
        <v>109</v>
      </c>
      <c r="D324" s="7" t="s">
        <v>109</v>
      </c>
      <c r="E324" s="7" t="s">
        <v>109</v>
      </c>
      <c r="F324" s="7"/>
      <c r="G324" s="7" t="s">
        <v>109</v>
      </c>
      <c r="H324" s="7" t="s">
        <v>109</v>
      </c>
      <c r="I324" s="8"/>
      <c r="J324" s="41" t="s">
        <v>109</v>
      </c>
      <c r="K324" s="41" t="s">
        <v>109</v>
      </c>
      <c r="L324" s="41" t="s">
        <v>111</v>
      </c>
      <c r="M324" s="7" t="s">
        <v>109</v>
      </c>
      <c r="N324" s="8"/>
      <c r="O324" s="8"/>
      <c r="P324" s="8"/>
      <c r="Q324" s="8"/>
      <c r="R324" s="8"/>
    </row>
    <row r="325">
      <c r="A325" s="6" t="s">
        <v>426</v>
      </c>
      <c r="B325" s="7" t="s">
        <v>103</v>
      </c>
      <c r="C325" s="7" t="s">
        <v>103</v>
      </c>
      <c r="D325" s="7" t="s">
        <v>103</v>
      </c>
      <c r="E325" s="7" t="s">
        <v>103</v>
      </c>
      <c r="F325" s="7"/>
      <c r="G325" s="7" t="s">
        <v>103</v>
      </c>
      <c r="H325" s="7" t="s">
        <v>103</v>
      </c>
      <c r="I325" s="8"/>
      <c r="J325" s="41" t="s">
        <v>103</v>
      </c>
      <c r="K325" s="41" t="s">
        <v>103</v>
      </c>
      <c r="L325" s="41" t="s">
        <v>103</v>
      </c>
      <c r="M325" s="7" t="s">
        <v>103</v>
      </c>
      <c r="N325" s="8"/>
      <c r="O325" s="8"/>
      <c r="P325" s="8"/>
      <c r="Q325" s="8"/>
      <c r="R325" s="8"/>
    </row>
    <row r="326">
      <c r="A326" s="6" t="s">
        <v>427</v>
      </c>
      <c r="B326" s="7" t="s">
        <v>109</v>
      </c>
      <c r="C326" s="7" t="s">
        <v>110</v>
      </c>
      <c r="D326" s="7" t="s">
        <v>109</v>
      </c>
      <c r="E326" s="7" t="s">
        <v>109</v>
      </c>
      <c r="F326" s="8"/>
      <c r="G326" s="7" t="s">
        <v>109</v>
      </c>
      <c r="H326" s="7" t="s">
        <v>109</v>
      </c>
      <c r="I326" s="8"/>
      <c r="J326" s="41" t="s">
        <v>109</v>
      </c>
      <c r="K326" s="41" t="s">
        <v>109</v>
      </c>
      <c r="L326" s="41" t="s">
        <v>428</v>
      </c>
      <c r="M326" s="7" t="s">
        <v>110</v>
      </c>
      <c r="N326" s="8"/>
      <c r="O326" s="8"/>
      <c r="P326" s="8"/>
      <c r="Q326" s="8"/>
      <c r="R326" s="8"/>
    </row>
    <row r="327">
      <c r="A327" s="6" t="s">
        <v>429</v>
      </c>
      <c r="B327" s="7" t="s">
        <v>102</v>
      </c>
      <c r="C327" s="7" t="s">
        <v>103</v>
      </c>
      <c r="D327" s="7" t="s">
        <v>103</v>
      </c>
      <c r="E327" s="7" t="s">
        <v>103</v>
      </c>
      <c r="F327" s="7"/>
      <c r="G327" s="7" t="s">
        <v>103</v>
      </c>
      <c r="H327" s="7" t="s">
        <v>103</v>
      </c>
      <c r="I327" s="8"/>
      <c r="J327" s="7" t="s">
        <v>102</v>
      </c>
      <c r="K327" s="7" t="s">
        <v>103</v>
      </c>
      <c r="L327" s="7" t="s">
        <v>103</v>
      </c>
      <c r="M327" s="7" t="s">
        <v>103</v>
      </c>
      <c r="N327" s="8"/>
      <c r="O327" s="8"/>
      <c r="P327" s="8"/>
      <c r="Q327" s="8"/>
      <c r="R327" s="8"/>
    </row>
    <row r="328">
      <c r="A328" s="6" t="s">
        <v>430</v>
      </c>
      <c r="B328" s="7" t="s">
        <v>103</v>
      </c>
      <c r="C328" s="7" t="s">
        <v>103</v>
      </c>
      <c r="D328" s="7" t="s">
        <v>103</v>
      </c>
      <c r="E328" s="7" t="s">
        <v>103</v>
      </c>
      <c r="F328" s="7"/>
      <c r="G328" s="7" t="s">
        <v>103</v>
      </c>
      <c r="H328" s="7" t="s">
        <v>103</v>
      </c>
      <c r="I328" s="8"/>
      <c r="J328" s="7" t="s">
        <v>103</v>
      </c>
      <c r="K328" s="7" t="s">
        <v>103</v>
      </c>
      <c r="L328" s="7" t="s">
        <v>103</v>
      </c>
      <c r="M328" s="7" t="s">
        <v>103</v>
      </c>
      <c r="N328" s="8"/>
      <c r="O328" s="8"/>
      <c r="P328" s="8"/>
      <c r="Q328" s="8"/>
      <c r="R328" s="8"/>
    </row>
    <row r="329">
      <c r="A329" s="6" t="s">
        <v>431</v>
      </c>
      <c r="B329" s="7" t="s">
        <v>109</v>
      </c>
      <c r="C329" s="7" t="s">
        <v>109</v>
      </c>
      <c r="D329" s="7" t="s">
        <v>109</v>
      </c>
      <c r="E329" s="7" t="s">
        <v>109</v>
      </c>
      <c r="F329" s="7"/>
      <c r="G329" s="7" t="s">
        <v>109</v>
      </c>
      <c r="H329" s="7" t="s">
        <v>109</v>
      </c>
      <c r="I329" s="8"/>
      <c r="J329" s="7" t="s">
        <v>109</v>
      </c>
      <c r="K329" s="7" t="s">
        <v>109</v>
      </c>
      <c r="L329" s="7" t="s">
        <v>109</v>
      </c>
      <c r="M329" s="7" t="s">
        <v>109</v>
      </c>
      <c r="N329" s="8"/>
      <c r="O329" s="8"/>
      <c r="P329" s="8"/>
      <c r="Q329" s="8"/>
      <c r="R329" s="8"/>
    </row>
    <row r="330">
      <c r="A330" s="6" t="s">
        <v>432</v>
      </c>
      <c r="B330" s="7" t="s">
        <v>103</v>
      </c>
      <c r="C330" s="7" t="s">
        <v>103</v>
      </c>
      <c r="D330" s="7" t="s">
        <v>103</v>
      </c>
      <c r="E330" s="7" t="s">
        <v>103</v>
      </c>
      <c r="F330" s="7"/>
      <c r="G330" s="7" t="s">
        <v>103</v>
      </c>
      <c r="H330" s="7" t="s">
        <v>103</v>
      </c>
      <c r="I330" s="8"/>
      <c r="J330" s="7" t="s">
        <v>103</v>
      </c>
      <c r="K330" s="7" t="s">
        <v>103</v>
      </c>
      <c r="L330" s="7" t="s">
        <v>103</v>
      </c>
      <c r="M330" s="7" t="s">
        <v>103</v>
      </c>
      <c r="N330" s="8"/>
      <c r="O330" s="8"/>
      <c r="P330" s="8"/>
      <c r="Q330" s="8"/>
      <c r="R330" s="8"/>
    </row>
    <row r="331">
      <c r="A331" s="6" t="s">
        <v>433</v>
      </c>
      <c r="B331" s="7" t="s">
        <v>102</v>
      </c>
      <c r="C331" s="7" t="s">
        <v>102</v>
      </c>
      <c r="D331" s="7" t="s">
        <v>102</v>
      </c>
      <c r="E331" s="7" t="s">
        <v>102</v>
      </c>
      <c r="F331" s="7"/>
      <c r="G331" s="7" t="s">
        <v>102</v>
      </c>
      <c r="H331" s="7" t="s">
        <v>102</v>
      </c>
      <c r="I331" s="8"/>
      <c r="J331" s="7" t="s">
        <v>102</v>
      </c>
      <c r="K331" s="7" t="s">
        <v>102</v>
      </c>
      <c r="L331" s="7" t="s">
        <v>102</v>
      </c>
      <c r="M331" s="7" t="s">
        <v>102</v>
      </c>
      <c r="N331" s="8"/>
      <c r="O331" s="8"/>
      <c r="P331" s="8"/>
      <c r="Q331" s="8"/>
      <c r="R331" s="8"/>
    </row>
    <row r="332">
      <c r="A332" s="6" t="s">
        <v>434</v>
      </c>
      <c r="B332" s="7" t="s">
        <v>102</v>
      </c>
      <c r="C332" s="7" t="s">
        <v>103</v>
      </c>
      <c r="D332" s="7" t="s">
        <v>102</v>
      </c>
      <c r="E332" s="7" t="s">
        <v>102</v>
      </c>
      <c r="F332" s="7"/>
      <c r="G332" s="7" t="s">
        <v>102</v>
      </c>
      <c r="H332" s="7" t="s">
        <v>102</v>
      </c>
      <c r="I332" s="8"/>
      <c r="J332" s="7" t="s">
        <v>102</v>
      </c>
      <c r="K332" s="7" t="s">
        <v>102</v>
      </c>
      <c r="L332" s="7" t="s">
        <v>102</v>
      </c>
      <c r="M332" s="7" t="s">
        <v>102</v>
      </c>
      <c r="N332" s="8"/>
      <c r="O332" s="8"/>
      <c r="P332" s="8"/>
      <c r="Q332" s="8"/>
      <c r="R332" s="8"/>
    </row>
    <row r="333">
      <c r="A333" s="6" t="s">
        <v>435</v>
      </c>
      <c r="B333" s="7" t="s">
        <v>111</v>
      </c>
      <c r="C333" s="7" t="s">
        <v>111</v>
      </c>
      <c r="D333" s="7" t="s">
        <v>111</v>
      </c>
      <c r="E333" s="7" t="s">
        <v>102</v>
      </c>
      <c r="F333" s="7"/>
      <c r="G333" s="7" t="s">
        <v>110</v>
      </c>
      <c r="H333" s="7" t="s">
        <v>103</v>
      </c>
      <c r="I333" s="8"/>
      <c r="J333" s="7" t="s">
        <v>103</v>
      </c>
      <c r="K333" s="7" t="s">
        <v>111</v>
      </c>
      <c r="L333" s="7" t="s">
        <v>110</v>
      </c>
      <c r="M333" s="7" t="s">
        <v>111</v>
      </c>
      <c r="N333" s="8"/>
      <c r="O333" s="8"/>
      <c r="P333" s="8"/>
      <c r="Q333" s="8"/>
      <c r="R333" s="8"/>
    </row>
    <row r="334">
      <c r="A334" s="6" t="s">
        <v>436</v>
      </c>
      <c r="B334" s="7" t="s">
        <v>102</v>
      </c>
      <c r="C334" s="7" t="s">
        <v>102</v>
      </c>
      <c r="D334" s="7" t="s">
        <v>103</v>
      </c>
      <c r="E334" s="7" t="s">
        <v>109</v>
      </c>
      <c r="F334" s="7"/>
      <c r="G334" s="7" t="s">
        <v>111</v>
      </c>
      <c r="H334" s="7" t="s">
        <v>102</v>
      </c>
      <c r="I334" s="8"/>
      <c r="J334" s="7" t="s">
        <v>102</v>
      </c>
      <c r="K334" s="7" t="s">
        <v>102</v>
      </c>
      <c r="L334" s="7" t="s">
        <v>102</v>
      </c>
      <c r="M334" s="7" t="s">
        <v>103</v>
      </c>
      <c r="N334" s="8"/>
      <c r="O334" s="8"/>
      <c r="P334" s="8"/>
      <c r="Q334" s="8"/>
      <c r="R334" s="8"/>
    </row>
    <row r="335">
      <c r="A335" s="6" t="s">
        <v>437</v>
      </c>
      <c r="B335" s="7" t="s">
        <v>103</v>
      </c>
      <c r="C335" s="7" t="s">
        <v>102</v>
      </c>
      <c r="D335" s="7" t="s">
        <v>102</v>
      </c>
      <c r="E335" s="7" t="s">
        <v>102</v>
      </c>
      <c r="F335" s="7"/>
      <c r="G335" s="7" t="s">
        <v>102</v>
      </c>
      <c r="H335" s="7" t="s">
        <v>102</v>
      </c>
      <c r="I335" s="8"/>
      <c r="J335" s="7" t="s">
        <v>102</v>
      </c>
      <c r="K335" s="7" t="s">
        <v>103</v>
      </c>
      <c r="L335" s="7" t="s">
        <v>103</v>
      </c>
      <c r="M335" s="7" t="s">
        <v>103</v>
      </c>
      <c r="N335" s="8"/>
      <c r="O335" s="8"/>
      <c r="P335" s="8"/>
      <c r="Q335" s="8"/>
      <c r="R335" s="8"/>
    </row>
    <row r="336">
      <c r="A336" s="6" t="s">
        <v>438</v>
      </c>
      <c r="B336" s="7" t="s">
        <v>111</v>
      </c>
      <c r="C336" s="7" t="s">
        <v>103</v>
      </c>
      <c r="D336" s="7" t="s">
        <v>111</v>
      </c>
      <c r="E336" s="7" t="s">
        <v>111</v>
      </c>
      <c r="F336" s="7"/>
      <c r="G336" s="7" t="s">
        <v>109</v>
      </c>
      <c r="H336" s="7" t="s">
        <v>109</v>
      </c>
      <c r="I336" s="8"/>
      <c r="J336" s="7" t="s">
        <v>109</v>
      </c>
      <c r="K336" s="7" t="s">
        <v>109</v>
      </c>
      <c r="L336" s="7" t="s">
        <v>111</v>
      </c>
      <c r="M336" s="7" t="s">
        <v>109</v>
      </c>
      <c r="N336" s="8"/>
      <c r="O336" s="8"/>
      <c r="P336" s="8"/>
      <c r="Q336" s="8"/>
      <c r="R336" s="8"/>
    </row>
    <row r="337">
      <c r="A337" s="6" t="s">
        <v>439</v>
      </c>
      <c r="B337" s="7" t="s">
        <v>103</v>
      </c>
      <c r="C337" s="7" t="s">
        <v>102</v>
      </c>
      <c r="D337" s="7" t="s">
        <v>102</v>
      </c>
      <c r="E337" s="7" t="s">
        <v>103</v>
      </c>
      <c r="F337" s="7"/>
      <c r="G337" s="7" t="s">
        <v>103</v>
      </c>
      <c r="H337" s="7" t="s">
        <v>103</v>
      </c>
      <c r="I337" s="8"/>
      <c r="J337" s="7" t="s">
        <v>103</v>
      </c>
      <c r="K337" s="7"/>
      <c r="L337" s="7" t="s">
        <v>103</v>
      </c>
      <c r="M337" s="7" t="s">
        <v>103</v>
      </c>
      <c r="N337" s="8"/>
      <c r="O337" s="8"/>
      <c r="P337" s="8"/>
      <c r="Q337" s="8"/>
      <c r="R337" s="8"/>
    </row>
    <row r="338">
      <c r="A338" s="6" t="s">
        <v>440</v>
      </c>
      <c r="B338" s="7" t="s">
        <v>102</v>
      </c>
      <c r="C338" s="7" t="s">
        <v>102</v>
      </c>
      <c r="D338" s="7" t="s">
        <v>102</v>
      </c>
      <c r="E338" s="7" t="s">
        <v>102</v>
      </c>
      <c r="F338" s="7"/>
      <c r="G338" s="7" t="s">
        <v>102</v>
      </c>
      <c r="H338" s="7" t="s">
        <v>102</v>
      </c>
      <c r="I338" s="8"/>
      <c r="J338" s="7" t="s">
        <v>102</v>
      </c>
      <c r="K338" s="7" t="s">
        <v>102</v>
      </c>
      <c r="L338" s="7" t="s">
        <v>102</v>
      </c>
      <c r="M338" s="7" t="s">
        <v>102</v>
      </c>
      <c r="N338" s="8"/>
      <c r="O338" s="8"/>
      <c r="P338" s="8"/>
      <c r="Q338" s="8"/>
      <c r="R338" s="8"/>
    </row>
    <row r="339">
      <c r="A339" s="6" t="s">
        <v>441</v>
      </c>
      <c r="B339" s="7" t="s">
        <v>103</v>
      </c>
      <c r="C339" s="7" t="s">
        <v>102</v>
      </c>
      <c r="D339" s="7" t="s">
        <v>102</v>
      </c>
      <c r="E339" s="7" t="s">
        <v>102</v>
      </c>
      <c r="F339" s="7"/>
      <c r="G339" s="7" t="s">
        <v>102</v>
      </c>
      <c r="H339" s="7" t="s">
        <v>102</v>
      </c>
      <c r="I339" s="8"/>
      <c r="J339" s="7" t="s">
        <v>102</v>
      </c>
      <c r="K339" s="7" t="s">
        <v>102</v>
      </c>
      <c r="L339" s="7" t="s">
        <v>102</v>
      </c>
      <c r="M339" s="7" t="s">
        <v>102</v>
      </c>
      <c r="N339" s="8"/>
      <c r="O339" s="8"/>
      <c r="P339" s="8"/>
      <c r="Q339" s="8"/>
      <c r="R339" s="8"/>
    </row>
    <row r="340">
      <c r="A340" s="6" t="s">
        <v>442</v>
      </c>
      <c r="B340" s="7" t="s">
        <v>102</v>
      </c>
      <c r="C340" s="7" t="s">
        <v>102</v>
      </c>
      <c r="D340" s="7" t="s">
        <v>102</v>
      </c>
      <c r="E340" s="7" t="s">
        <v>102</v>
      </c>
      <c r="F340" s="7"/>
      <c r="G340" s="7" t="s">
        <v>102</v>
      </c>
      <c r="H340" s="7" t="s">
        <v>102</v>
      </c>
      <c r="I340" s="8"/>
      <c r="J340" s="41" t="s">
        <v>102</v>
      </c>
      <c r="K340" s="41" t="s">
        <v>102</v>
      </c>
      <c r="L340" s="41"/>
      <c r="M340" s="7" t="s">
        <v>102</v>
      </c>
      <c r="N340" s="8"/>
      <c r="O340" s="8"/>
      <c r="P340" s="8"/>
      <c r="Q340" s="8"/>
      <c r="R340" s="8"/>
    </row>
    <row r="341">
      <c r="A341" s="6" t="s">
        <v>443</v>
      </c>
      <c r="B341" s="7" t="s">
        <v>103</v>
      </c>
      <c r="C341" s="7" t="s">
        <v>102</v>
      </c>
      <c r="D341" s="7" t="s">
        <v>102</v>
      </c>
      <c r="E341" s="7" t="s">
        <v>102</v>
      </c>
      <c r="F341" s="7"/>
      <c r="G341" s="7" t="s">
        <v>102</v>
      </c>
      <c r="H341" s="7" t="s">
        <v>102</v>
      </c>
      <c r="I341" s="8"/>
      <c r="J341" s="41" t="s">
        <v>102</v>
      </c>
      <c r="K341" s="41" t="s">
        <v>102</v>
      </c>
      <c r="L341" s="41" t="s">
        <v>102</v>
      </c>
      <c r="M341" s="7" t="s">
        <v>103</v>
      </c>
      <c r="N341" s="8"/>
      <c r="O341" s="8"/>
      <c r="P341" s="8"/>
      <c r="Q341" s="8"/>
      <c r="R341" s="8"/>
    </row>
    <row r="342">
      <c r="A342" s="6" t="s">
        <v>444</v>
      </c>
      <c r="B342" s="7" t="s">
        <v>111</v>
      </c>
      <c r="C342" s="7" t="s">
        <v>111</v>
      </c>
      <c r="D342" s="7" t="s">
        <v>111</v>
      </c>
      <c r="E342" s="7" t="s">
        <v>111</v>
      </c>
      <c r="F342" s="7"/>
      <c r="G342" s="7" t="s">
        <v>102</v>
      </c>
      <c r="H342" s="7" t="s">
        <v>111</v>
      </c>
      <c r="I342" s="8"/>
      <c r="J342" s="41" t="s">
        <v>102</v>
      </c>
      <c r="K342" s="41" t="s">
        <v>111</v>
      </c>
      <c r="L342" s="41" t="s">
        <v>111</v>
      </c>
      <c r="M342" s="7" t="s">
        <v>111</v>
      </c>
      <c r="N342" s="8"/>
      <c r="O342" s="8"/>
      <c r="P342" s="8"/>
      <c r="Q342" s="8"/>
      <c r="R342" s="8"/>
    </row>
    <row r="343">
      <c r="A343" s="6" t="s">
        <v>445</v>
      </c>
      <c r="B343" s="7" t="s">
        <v>103</v>
      </c>
      <c r="C343" s="7" t="s">
        <v>103</v>
      </c>
      <c r="D343" s="7" t="s">
        <v>102</v>
      </c>
      <c r="E343" s="7" t="s">
        <v>103</v>
      </c>
      <c r="F343" s="7"/>
      <c r="G343" s="7" t="s">
        <v>103</v>
      </c>
      <c r="H343" s="8"/>
      <c r="I343" s="8"/>
      <c r="J343" s="41" t="s">
        <v>103</v>
      </c>
      <c r="K343" s="41" t="s">
        <v>103</v>
      </c>
      <c r="L343" s="41"/>
      <c r="M343" s="7" t="s">
        <v>103</v>
      </c>
      <c r="N343" s="8"/>
      <c r="O343" s="8"/>
      <c r="P343" s="8"/>
      <c r="Q343" s="8"/>
      <c r="R343" s="8"/>
    </row>
    <row r="344">
      <c r="A344" s="6" t="s">
        <v>446</v>
      </c>
      <c r="B344" s="7" t="s">
        <v>103</v>
      </c>
      <c r="C344" s="7" t="s">
        <v>103</v>
      </c>
      <c r="D344" s="7" t="s">
        <v>103</v>
      </c>
      <c r="E344" s="7" t="s">
        <v>103</v>
      </c>
      <c r="F344" s="7"/>
      <c r="G344" s="7" t="s">
        <v>103</v>
      </c>
      <c r="H344" s="7" t="s">
        <v>103</v>
      </c>
      <c r="I344" s="8"/>
      <c r="J344" s="41" t="s">
        <v>103</v>
      </c>
      <c r="K344" s="41" t="s">
        <v>103</v>
      </c>
      <c r="L344" s="41" t="s">
        <v>103</v>
      </c>
      <c r="M344" s="7" t="s">
        <v>103</v>
      </c>
      <c r="N344" s="8"/>
      <c r="O344" s="8"/>
      <c r="P344" s="8"/>
      <c r="Q344" s="8"/>
      <c r="R344" s="8"/>
    </row>
    <row r="345">
      <c r="A345" s="6" t="s">
        <v>447</v>
      </c>
      <c r="B345" s="7" t="s">
        <v>109</v>
      </c>
      <c r="C345" s="7" t="s">
        <v>109</v>
      </c>
      <c r="D345" s="7" t="s">
        <v>102</v>
      </c>
      <c r="E345" s="7" t="s">
        <v>109</v>
      </c>
      <c r="F345" s="7"/>
      <c r="G345" s="7" t="s">
        <v>109</v>
      </c>
      <c r="H345" s="7" t="s">
        <v>109</v>
      </c>
      <c r="I345" s="8"/>
      <c r="J345" s="41" t="s">
        <v>109</v>
      </c>
      <c r="K345" s="41" t="s">
        <v>103</v>
      </c>
      <c r="L345" s="41" t="s">
        <v>109</v>
      </c>
      <c r="M345" s="7" t="s">
        <v>109</v>
      </c>
      <c r="N345" s="8"/>
      <c r="O345" s="8"/>
      <c r="P345" s="8"/>
      <c r="Q345" s="8"/>
      <c r="R345" s="8"/>
    </row>
    <row r="346">
      <c r="A346" s="6" t="s">
        <v>448</v>
      </c>
      <c r="B346" s="7" t="s">
        <v>102</v>
      </c>
      <c r="C346" s="7" t="s">
        <v>102</v>
      </c>
      <c r="D346" s="7" t="s">
        <v>102</v>
      </c>
      <c r="E346" s="7" t="s">
        <v>103</v>
      </c>
      <c r="F346" s="7"/>
      <c r="G346" s="7" t="s">
        <v>109</v>
      </c>
      <c r="H346" s="7" t="s">
        <v>102</v>
      </c>
      <c r="I346" s="8"/>
      <c r="J346" s="41" t="s">
        <v>102</v>
      </c>
      <c r="K346" s="41" t="s">
        <v>103</v>
      </c>
      <c r="L346" s="41" t="s">
        <v>109</v>
      </c>
      <c r="M346" s="7" t="s">
        <v>102</v>
      </c>
      <c r="N346" s="8"/>
      <c r="O346" s="8"/>
      <c r="P346" s="8"/>
      <c r="Q346" s="8"/>
      <c r="R346" s="8"/>
    </row>
    <row r="347">
      <c r="A347" s="6" t="s">
        <v>449</v>
      </c>
      <c r="B347" s="7" t="s">
        <v>102</v>
      </c>
      <c r="C347" s="7" t="s">
        <v>102</v>
      </c>
      <c r="D347" s="7" t="s">
        <v>102</v>
      </c>
      <c r="E347" s="7" t="s">
        <v>102</v>
      </c>
      <c r="F347" s="7"/>
      <c r="G347" s="7" t="s">
        <v>109</v>
      </c>
      <c r="H347" s="7" t="s">
        <v>102</v>
      </c>
      <c r="I347" s="8"/>
      <c r="J347" s="41" t="s">
        <v>102</v>
      </c>
      <c r="K347" s="41" t="s">
        <v>102</v>
      </c>
      <c r="L347" s="41" t="s">
        <v>111</v>
      </c>
      <c r="M347" s="7" t="s">
        <v>102</v>
      </c>
      <c r="N347" s="8"/>
      <c r="O347" s="8"/>
      <c r="P347" s="8"/>
      <c r="Q347" s="8"/>
      <c r="R347" s="8"/>
    </row>
    <row r="348">
      <c r="A348" s="6" t="s">
        <v>450</v>
      </c>
      <c r="B348" s="7" t="s">
        <v>102</v>
      </c>
      <c r="C348" s="7" t="s">
        <v>102</v>
      </c>
      <c r="D348" s="7" t="s">
        <v>102</v>
      </c>
      <c r="E348" s="7" t="s">
        <v>102</v>
      </c>
      <c r="F348" s="7"/>
      <c r="G348" s="7" t="s">
        <v>102</v>
      </c>
      <c r="H348" s="7" t="s">
        <v>102</v>
      </c>
      <c r="I348" s="8"/>
      <c r="J348" s="41" t="s">
        <v>102</v>
      </c>
      <c r="K348" s="41" t="s">
        <v>102</v>
      </c>
      <c r="L348" s="41" t="s">
        <v>102</v>
      </c>
      <c r="M348" s="7" t="s">
        <v>102</v>
      </c>
      <c r="N348" s="8"/>
      <c r="O348" s="8"/>
      <c r="P348" s="8"/>
      <c r="Q348" s="8"/>
      <c r="R348" s="8"/>
    </row>
    <row r="349">
      <c r="A349" s="6" t="s">
        <v>451</v>
      </c>
      <c r="B349" s="7" t="s">
        <v>103</v>
      </c>
      <c r="C349" s="7" t="s">
        <v>103</v>
      </c>
      <c r="D349" s="7" t="s">
        <v>103</v>
      </c>
      <c r="E349" s="7" t="s">
        <v>103</v>
      </c>
      <c r="F349" s="7"/>
      <c r="G349" s="7" t="s">
        <v>103</v>
      </c>
      <c r="H349" s="7" t="s">
        <v>103</v>
      </c>
      <c r="I349" s="8"/>
      <c r="J349" s="41" t="s">
        <v>103</v>
      </c>
      <c r="K349" s="41" t="s">
        <v>103</v>
      </c>
      <c r="L349" s="41" t="s">
        <v>102</v>
      </c>
      <c r="M349" s="7" t="s">
        <v>103</v>
      </c>
      <c r="N349" s="8"/>
      <c r="O349" s="8"/>
      <c r="P349" s="8"/>
      <c r="Q349" s="8"/>
      <c r="R349" s="8"/>
    </row>
    <row r="350">
      <c r="A350" s="6" t="s">
        <v>452</v>
      </c>
      <c r="B350" s="7" t="s">
        <v>102</v>
      </c>
      <c r="C350" s="7" t="s">
        <v>102</v>
      </c>
      <c r="D350" s="7" t="s">
        <v>102</v>
      </c>
      <c r="E350" s="7" t="s">
        <v>102</v>
      </c>
      <c r="F350" s="7"/>
      <c r="G350" s="7" t="s">
        <v>102</v>
      </c>
      <c r="H350" s="7" t="s">
        <v>102</v>
      </c>
      <c r="I350" s="8"/>
      <c r="J350" s="41" t="s">
        <v>102</v>
      </c>
      <c r="K350" s="41" t="s">
        <v>102</v>
      </c>
      <c r="L350" s="41" t="s">
        <v>102</v>
      </c>
      <c r="M350" s="7" t="s">
        <v>102</v>
      </c>
      <c r="N350" s="8"/>
      <c r="O350" s="8"/>
      <c r="P350" s="8"/>
      <c r="Q350" s="8"/>
      <c r="R350" s="8"/>
    </row>
    <row r="351">
      <c r="A351" s="6" t="s">
        <v>453</v>
      </c>
      <c r="B351" s="7" t="s">
        <v>103</v>
      </c>
      <c r="C351" s="7" t="s">
        <v>102</v>
      </c>
      <c r="D351" s="7" t="s">
        <v>103</v>
      </c>
      <c r="E351" s="7" t="s">
        <v>103</v>
      </c>
      <c r="F351" s="7"/>
      <c r="G351" s="7" t="s">
        <v>103</v>
      </c>
      <c r="H351" s="7" t="s">
        <v>103</v>
      </c>
      <c r="I351" s="8"/>
      <c r="J351" s="41" t="s">
        <v>103</v>
      </c>
      <c r="K351" s="41" t="s">
        <v>103</v>
      </c>
      <c r="L351" s="41" t="s">
        <v>103</v>
      </c>
      <c r="M351" s="7" t="s">
        <v>103</v>
      </c>
      <c r="N351" s="8"/>
      <c r="O351" s="8"/>
      <c r="P351" s="8"/>
      <c r="Q351" s="8"/>
      <c r="R351" s="8"/>
    </row>
    <row r="352">
      <c r="A352" s="6" t="s">
        <v>454</v>
      </c>
      <c r="B352" s="7" t="s">
        <v>103</v>
      </c>
      <c r="C352" s="7" t="s">
        <v>103</v>
      </c>
      <c r="D352" s="7" t="s">
        <v>103</v>
      </c>
      <c r="E352" s="7" t="s">
        <v>103</v>
      </c>
      <c r="F352" s="7"/>
      <c r="G352" s="7" t="s">
        <v>103</v>
      </c>
      <c r="H352" s="7" t="s">
        <v>103</v>
      </c>
      <c r="I352" s="8"/>
      <c r="J352" s="7" t="s">
        <v>103</v>
      </c>
      <c r="K352" s="7" t="s">
        <v>103</v>
      </c>
      <c r="L352" s="7" t="s">
        <v>103</v>
      </c>
      <c r="M352" s="7" t="s">
        <v>103</v>
      </c>
      <c r="N352" s="8"/>
      <c r="O352" s="8"/>
      <c r="P352" s="8"/>
      <c r="Q352" s="8"/>
      <c r="R352" s="8"/>
    </row>
    <row r="353">
      <c r="A353" s="6" t="s">
        <v>455</v>
      </c>
      <c r="B353" s="7" t="s">
        <v>102</v>
      </c>
      <c r="C353" s="7" t="s">
        <v>102</v>
      </c>
      <c r="D353" s="7" t="s">
        <v>102</v>
      </c>
      <c r="E353" s="7" t="s">
        <v>102</v>
      </c>
      <c r="F353" s="7"/>
      <c r="G353" s="7" t="s">
        <v>102</v>
      </c>
      <c r="H353" s="7" t="s">
        <v>102</v>
      </c>
      <c r="I353" s="8"/>
      <c r="J353" s="7" t="s">
        <v>102</v>
      </c>
      <c r="K353" s="7" t="s">
        <v>102</v>
      </c>
      <c r="L353" s="7" t="s">
        <v>102</v>
      </c>
      <c r="M353" s="7" t="s">
        <v>102</v>
      </c>
      <c r="N353" s="8"/>
      <c r="O353" s="8"/>
      <c r="P353" s="8"/>
      <c r="Q353" s="8"/>
      <c r="R353" s="8"/>
    </row>
    <row r="354">
      <c r="A354" s="6" t="s">
        <v>456</v>
      </c>
      <c r="B354" s="7" t="s">
        <v>103</v>
      </c>
      <c r="C354" s="7" t="s">
        <v>103</v>
      </c>
      <c r="D354" s="7" t="s">
        <v>102</v>
      </c>
      <c r="E354" s="7" t="s">
        <v>103</v>
      </c>
      <c r="F354" s="7"/>
      <c r="G354" s="7" t="s">
        <v>103</v>
      </c>
      <c r="H354" s="7" t="s">
        <v>103</v>
      </c>
      <c r="I354" s="8"/>
      <c r="J354" s="7" t="s">
        <v>103</v>
      </c>
      <c r="K354" s="7" t="s">
        <v>103</v>
      </c>
      <c r="L354" s="7" t="s">
        <v>103</v>
      </c>
      <c r="M354" s="7" t="s">
        <v>103</v>
      </c>
      <c r="N354" s="8"/>
      <c r="O354" s="8"/>
      <c r="P354" s="8"/>
      <c r="Q354" s="8"/>
      <c r="R354" s="8"/>
    </row>
    <row r="355">
      <c r="A355" s="6" t="s">
        <v>457</v>
      </c>
      <c r="B355" s="7" t="s">
        <v>103</v>
      </c>
      <c r="C355" s="7" t="s">
        <v>103</v>
      </c>
      <c r="D355" s="7" t="s">
        <v>103</v>
      </c>
      <c r="E355" s="7" t="s">
        <v>103</v>
      </c>
      <c r="F355" s="7"/>
      <c r="G355" s="7" t="s">
        <v>103</v>
      </c>
      <c r="H355" s="7" t="s">
        <v>103</v>
      </c>
      <c r="I355" s="8"/>
      <c r="J355" s="7" t="s">
        <v>103</v>
      </c>
      <c r="K355" s="7" t="s">
        <v>103</v>
      </c>
      <c r="L355" s="7" t="s">
        <v>103</v>
      </c>
      <c r="M355" s="7" t="s">
        <v>103</v>
      </c>
      <c r="N355" s="8"/>
      <c r="O355" s="8"/>
      <c r="P355" s="8"/>
      <c r="Q355" s="8"/>
      <c r="R355" s="8"/>
    </row>
    <row r="356">
      <c r="A356" s="6" t="s">
        <v>458</v>
      </c>
      <c r="B356" s="7" t="s">
        <v>102</v>
      </c>
      <c r="C356" s="7" t="s">
        <v>103</v>
      </c>
      <c r="D356" s="7" t="s">
        <v>102</v>
      </c>
      <c r="E356" s="7" t="s">
        <v>102</v>
      </c>
      <c r="F356" s="7"/>
      <c r="G356" s="7" t="s">
        <v>109</v>
      </c>
      <c r="H356" s="7" t="s">
        <v>102</v>
      </c>
      <c r="I356" s="8"/>
      <c r="J356" s="7" t="s">
        <v>102</v>
      </c>
      <c r="K356" s="7" t="s">
        <v>102</v>
      </c>
      <c r="L356" s="7" t="s">
        <v>102</v>
      </c>
      <c r="M356" s="7" t="s">
        <v>102</v>
      </c>
      <c r="N356" s="8"/>
      <c r="O356" s="8"/>
      <c r="P356" s="8"/>
      <c r="Q356" s="8"/>
      <c r="R356" s="8"/>
    </row>
    <row r="357">
      <c r="A357" s="6" t="s">
        <v>459</v>
      </c>
      <c r="B357" s="7" t="s">
        <v>109</v>
      </c>
      <c r="C357" s="7" t="s">
        <v>109</v>
      </c>
      <c r="D357" s="7" t="s">
        <v>103</v>
      </c>
      <c r="E357" s="7" t="s">
        <v>109</v>
      </c>
      <c r="F357" s="7"/>
      <c r="G357" s="7" t="s">
        <v>109</v>
      </c>
      <c r="H357" s="7" t="s">
        <v>109</v>
      </c>
      <c r="I357" s="8"/>
      <c r="J357" s="7" t="s">
        <v>109</v>
      </c>
      <c r="K357" s="7" t="s">
        <v>109</v>
      </c>
      <c r="L357" s="7" t="s">
        <v>109</v>
      </c>
      <c r="M357" s="7" t="s">
        <v>109</v>
      </c>
      <c r="N357" s="8"/>
      <c r="O357" s="8"/>
      <c r="P357" s="8"/>
      <c r="Q357" s="8"/>
      <c r="R357" s="8"/>
    </row>
    <row r="358">
      <c r="A358" s="6" t="s">
        <v>460</v>
      </c>
      <c r="B358" s="7" t="s">
        <v>102</v>
      </c>
      <c r="C358" s="7" t="s">
        <v>102</v>
      </c>
      <c r="D358" s="7" t="s">
        <v>102</v>
      </c>
      <c r="E358" s="7" t="s">
        <v>102</v>
      </c>
      <c r="F358" s="7"/>
      <c r="G358" s="7" t="s">
        <v>109</v>
      </c>
      <c r="H358" s="7" t="s">
        <v>102</v>
      </c>
      <c r="I358" s="8"/>
      <c r="J358" s="7" t="s">
        <v>102</v>
      </c>
      <c r="K358" s="7" t="s">
        <v>102</v>
      </c>
      <c r="L358" s="7" t="s">
        <v>109</v>
      </c>
      <c r="M358" s="7" t="s">
        <v>102</v>
      </c>
      <c r="N358" s="8"/>
      <c r="O358" s="8"/>
      <c r="P358" s="8"/>
      <c r="Q358" s="8"/>
      <c r="R358" s="8"/>
    </row>
    <row r="359">
      <c r="A359" s="6" t="s">
        <v>461</v>
      </c>
      <c r="B359" s="7" t="s">
        <v>111</v>
      </c>
      <c r="C359" s="7" t="s">
        <v>111</v>
      </c>
      <c r="D359" s="7" t="s">
        <v>111</v>
      </c>
      <c r="E359" s="7" t="s">
        <v>111</v>
      </c>
      <c r="F359" s="7"/>
      <c r="G359" s="7" t="s">
        <v>111</v>
      </c>
      <c r="H359" s="7" t="s">
        <v>111</v>
      </c>
      <c r="I359" s="8"/>
      <c r="J359" s="7" t="s">
        <v>111</v>
      </c>
      <c r="K359" s="7" t="s">
        <v>111</v>
      </c>
      <c r="L359" s="7" t="s">
        <v>111</v>
      </c>
      <c r="M359" s="7" t="s">
        <v>102</v>
      </c>
      <c r="N359" s="8"/>
      <c r="O359" s="8"/>
      <c r="P359" s="8"/>
      <c r="Q359" s="8"/>
      <c r="R359" s="8"/>
    </row>
    <row r="360">
      <c r="A360" s="6" t="s">
        <v>462</v>
      </c>
      <c r="B360" s="7" t="s">
        <v>103</v>
      </c>
      <c r="C360" s="7" t="s">
        <v>103</v>
      </c>
      <c r="D360" s="7" t="s">
        <v>103</v>
      </c>
      <c r="E360" s="7" t="s">
        <v>103</v>
      </c>
      <c r="F360" s="7"/>
      <c r="G360" s="7" t="s">
        <v>103</v>
      </c>
      <c r="H360" s="7" t="s">
        <v>103</v>
      </c>
      <c r="I360" s="8"/>
      <c r="J360" s="7" t="s">
        <v>103</v>
      </c>
      <c r="K360" s="7" t="s">
        <v>103</v>
      </c>
      <c r="L360" s="7" t="s">
        <v>102</v>
      </c>
      <c r="M360" s="7" t="s">
        <v>103</v>
      </c>
      <c r="N360" s="8"/>
      <c r="O360" s="8"/>
      <c r="P360" s="8"/>
      <c r="Q360" s="8"/>
      <c r="R360" s="8"/>
    </row>
    <row r="361">
      <c r="A361" s="6" t="s">
        <v>463</v>
      </c>
      <c r="B361" s="7" t="s">
        <v>102</v>
      </c>
      <c r="C361" s="7" t="s">
        <v>103</v>
      </c>
      <c r="D361" s="7" t="s">
        <v>102</v>
      </c>
      <c r="E361" s="7" t="s">
        <v>102</v>
      </c>
      <c r="F361" s="7"/>
      <c r="G361" s="7" t="s">
        <v>102</v>
      </c>
      <c r="H361" s="7" t="s">
        <v>102</v>
      </c>
      <c r="I361" s="8"/>
      <c r="J361" s="28" t="s">
        <v>103</v>
      </c>
      <c r="K361" s="28" t="s">
        <v>102</v>
      </c>
      <c r="L361" s="28" t="s">
        <v>102</v>
      </c>
      <c r="M361" s="7" t="s">
        <v>103</v>
      </c>
      <c r="N361" s="8"/>
      <c r="O361" s="8"/>
      <c r="P361" s="8"/>
      <c r="Q361" s="8"/>
      <c r="R361" s="8"/>
    </row>
    <row r="362">
      <c r="A362" s="6" t="s">
        <v>464</v>
      </c>
      <c r="B362" s="7" t="s">
        <v>103</v>
      </c>
      <c r="C362" s="7" t="s">
        <v>103</v>
      </c>
      <c r="D362" s="7" t="s">
        <v>103</v>
      </c>
      <c r="E362" s="7" t="s">
        <v>103</v>
      </c>
      <c r="F362" s="7"/>
      <c r="G362" s="7" t="s">
        <v>111</v>
      </c>
      <c r="H362" s="7" t="s">
        <v>103</v>
      </c>
      <c r="I362" s="8"/>
      <c r="J362" s="28" t="s">
        <v>103</v>
      </c>
      <c r="K362" s="28" t="s">
        <v>103</v>
      </c>
      <c r="L362" s="28" t="s">
        <v>103</v>
      </c>
      <c r="M362" s="7" t="s">
        <v>103</v>
      </c>
      <c r="N362" s="8"/>
      <c r="O362" s="8"/>
      <c r="P362" s="8"/>
      <c r="Q362" s="8"/>
      <c r="R362" s="8"/>
    </row>
    <row r="363">
      <c r="A363" s="6" t="s">
        <v>465</v>
      </c>
      <c r="B363" s="7" t="s">
        <v>102</v>
      </c>
      <c r="C363" s="7" t="s">
        <v>103</v>
      </c>
      <c r="D363" s="7" t="s">
        <v>102</v>
      </c>
      <c r="E363" s="7" t="s">
        <v>102</v>
      </c>
      <c r="F363" s="7"/>
      <c r="G363" s="7" t="s">
        <v>102</v>
      </c>
      <c r="H363" s="7" t="s">
        <v>102</v>
      </c>
      <c r="I363" s="8"/>
      <c r="J363" s="28" t="s">
        <v>102</v>
      </c>
      <c r="K363" s="28" t="s">
        <v>102</v>
      </c>
      <c r="L363" s="28" t="s">
        <v>102</v>
      </c>
      <c r="M363" s="7" t="s">
        <v>102</v>
      </c>
      <c r="N363" s="8"/>
      <c r="O363" s="8"/>
      <c r="P363" s="8"/>
      <c r="Q363" s="8"/>
      <c r="R363" s="8"/>
    </row>
    <row r="364">
      <c r="A364" s="6" t="s">
        <v>466</v>
      </c>
      <c r="B364" s="7" t="s">
        <v>102</v>
      </c>
      <c r="C364" s="7" t="s">
        <v>102</v>
      </c>
      <c r="D364" s="7" t="s">
        <v>102</v>
      </c>
      <c r="E364" s="7" t="s">
        <v>102</v>
      </c>
      <c r="F364" s="7"/>
      <c r="G364" s="7" t="s">
        <v>102</v>
      </c>
      <c r="H364" s="7" t="s">
        <v>102</v>
      </c>
      <c r="I364" s="8"/>
      <c r="J364" s="28" t="s">
        <v>102</v>
      </c>
      <c r="K364" s="28" t="s">
        <v>102</v>
      </c>
      <c r="L364" s="28" t="s">
        <v>102</v>
      </c>
      <c r="M364" s="7" t="s">
        <v>102</v>
      </c>
      <c r="N364" s="8"/>
      <c r="O364" s="8"/>
      <c r="P364" s="8"/>
      <c r="Q364" s="8"/>
      <c r="R364" s="8"/>
    </row>
    <row r="365">
      <c r="A365" s="6" t="s">
        <v>467</v>
      </c>
      <c r="B365" s="7" t="s">
        <v>103</v>
      </c>
      <c r="C365" s="7" t="s">
        <v>103</v>
      </c>
      <c r="D365" s="7" t="s">
        <v>103</v>
      </c>
      <c r="E365" s="7" t="s">
        <v>103</v>
      </c>
      <c r="F365" s="7"/>
      <c r="G365" s="7" t="s">
        <v>103</v>
      </c>
      <c r="H365" s="7" t="s">
        <v>103</v>
      </c>
      <c r="I365" s="8"/>
      <c r="J365" s="28" t="s">
        <v>103</v>
      </c>
      <c r="K365" s="28" t="s">
        <v>103</v>
      </c>
      <c r="L365" s="28" t="s">
        <v>103</v>
      </c>
      <c r="M365" s="7" t="s">
        <v>103</v>
      </c>
      <c r="N365" s="8"/>
      <c r="O365" s="8"/>
      <c r="P365" s="8"/>
      <c r="Q365" s="8"/>
      <c r="R365" s="8"/>
    </row>
    <row r="366">
      <c r="A366" s="6" t="s">
        <v>468</v>
      </c>
      <c r="B366" s="7" t="s">
        <v>102</v>
      </c>
      <c r="C366" s="7" t="s">
        <v>102</v>
      </c>
      <c r="D366" s="7" t="s">
        <v>102</v>
      </c>
      <c r="E366" s="7" t="s">
        <v>102</v>
      </c>
      <c r="F366" s="7"/>
      <c r="G366" s="7" t="s">
        <v>102</v>
      </c>
      <c r="H366" s="7" t="s">
        <v>102</v>
      </c>
      <c r="I366" s="8"/>
      <c r="J366" s="28" t="s">
        <v>102</v>
      </c>
      <c r="K366" s="28" t="s">
        <v>102</v>
      </c>
      <c r="L366" s="28" t="s">
        <v>102</v>
      </c>
      <c r="M366" s="7" t="s">
        <v>102</v>
      </c>
      <c r="N366" s="8"/>
      <c r="O366" s="8"/>
      <c r="P366" s="8"/>
      <c r="Q366" s="8"/>
      <c r="R366" s="8"/>
    </row>
    <row r="367">
      <c r="A367" s="6" t="s">
        <v>469</v>
      </c>
      <c r="B367" s="7" t="s">
        <v>102</v>
      </c>
      <c r="C367" s="7" t="s">
        <v>102</v>
      </c>
      <c r="D367" s="7" t="s">
        <v>102</v>
      </c>
      <c r="E367" s="7" t="s">
        <v>102</v>
      </c>
      <c r="F367" s="7"/>
      <c r="G367" s="7" t="s">
        <v>102</v>
      </c>
      <c r="H367" s="7" t="s">
        <v>102</v>
      </c>
      <c r="I367" s="8"/>
      <c r="J367" s="28" t="s">
        <v>102</v>
      </c>
      <c r="K367" s="28" t="s">
        <v>102</v>
      </c>
      <c r="L367" s="28" t="s">
        <v>102</v>
      </c>
      <c r="M367" s="7" t="s">
        <v>102</v>
      </c>
      <c r="N367" s="8"/>
      <c r="O367" s="8"/>
      <c r="P367" s="8"/>
      <c r="Q367" s="8"/>
      <c r="R367" s="8"/>
    </row>
    <row r="368">
      <c r="A368" s="6" t="s">
        <v>470</v>
      </c>
      <c r="B368" s="7" t="s">
        <v>103</v>
      </c>
      <c r="C368" s="7" t="s">
        <v>103</v>
      </c>
      <c r="D368" s="7" t="s">
        <v>103</v>
      </c>
      <c r="E368" s="7" t="s">
        <v>103</v>
      </c>
      <c r="F368" s="7"/>
      <c r="G368" s="7" t="s">
        <v>103</v>
      </c>
      <c r="H368" s="7" t="s">
        <v>103</v>
      </c>
      <c r="I368" s="8"/>
      <c r="J368" s="28" t="s">
        <v>103</v>
      </c>
      <c r="K368" s="28" t="s">
        <v>103</v>
      </c>
      <c r="L368" s="28" t="s">
        <v>103</v>
      </c>
      <c r="M368" s="7" t="s">
        <v>103</v>
      </c>
      <c r="N368" s="8"/>
      <c r="O368" s="8"/>
      <c r="P368" s="8"/>
      <c r="Q368" s="8"/>
      <c r="R368" s="8"/>
    </row>
    <row r="369">
      <c r="A369" s="6" t="s">
        <v>471</v>
      </c>
      <c r="B369" s="7" t="s">
        <v>111</v>
      </c>
      <c r="C369" s="7" t="s">
        <v>103</v>
      </c>
      <c r="D369" s="7" t="s">
        <v>103</v>
      </c>
      <c r="E369" s="7" t="s">
        <v>102</v>
      </c>
      <c r="F369" s="7"/>
      <c r="G369" s="7" t="s">
        <v>102</v>
      </c>
      <c r="H369" s="7" t="s">
        <v>103</v>
      </c>
      <c r="I369" s="8"/>
      <c r="J369" s="28" t="s">
        <v>103</v>
      </c>
      <c r="K369" s="28" t="s">
        <v>103</v>
      </c>
      <c r="L369" s="28" t="s">
        <v>103</v>
      </c>
      <c r="M369" s="7" t="s">
        <v>103</v>
      </c>
      <c r="N369" s="8"/>
      <c r="O369" s="8"/>
      <c r="P369" s="8"/>
      <c r="Q369" s="8"/>
      <c r="R369" s="8"/>
    </row>
    <row r="370">
      <c r="A370" s="6" t="s">
        <v>472</v>
      </c>
      <c r="B370" s="7" t="s">
        <v>102</v>
      </c>
      <c r="C370" s="7" t="s">
        <v>103</v>
      </c>
      <c r="D370" s="7" t="s">
        <v>102</v>
      </c>
      <c r="E370" s="7" t="s">
        <v>102</v>
      </c>
      <c r="F370" s="7"/>
      <c r="G370" s="7" t="s">
        <v>102</v>
      </c>
      <c r="H370" s="7" t="s">
        <v>102</v>
      </c>
      <c r="I370" s="8"/>
      <c r="J370" s="28" t="s">
        <v>103</v>
      </c>
      <c r="K370" s="28" t="s">
        <v>102</v>
      </c>
      <c r="L370" s="28" t="s">
        <v>102</v>
      </c>
      <c r="M370" s="7" t="s">
        <v>102</v>
      </c>
      <c r="N370" s="8"/>
      <c r="O370" s="8"/>
      <c r="P370" s="8"/>
      <c r="Q370" s="8"/>
      <c r="R370" s="8"/>
    </row>
    <row r="371">
      <c r="A371" s="6" t="s">
        <v>473</v>
      </c>
      <c r="B371" s="7" t="s">
        <v>102</v>
      </c>
      <c r="C371" s="7" t="s">
        <v>103</v>
      </c>
      <c r="D371" s="7" t="s">
        <v>102</v>
      </c>
      <c r="E371" s="7" t="s">
        <v>102</v>
      </c>
      <c r="F371" s="7"/>
      <c r="G371" s="7" t="s">
        <v>102</v>
      </c>
      <c r="H371" s="7" t="s">
        <v>103</v>
      </c>
      <c r="I371" s="8"/>
      <c r="J371" s="28" t="s">
        <v>102</v>
      </c>
      <c r="K371" s="28" t="s">
        <v>102</v>
      </c>
      <c r="L371" s="28" t="s">
        <v>102</v>
      </c>
      <c r="M371" s="7" t="s">
        <v>103</v>
      </c>
      <c r="N371" s="8"/>
      <c r="O371" s="8"/>
      <c r="P371" s="8"/>
      <c r="Q371" s="8"/>
      <c r="R371" s="8"/>
    </row>
    <row r="372">
      <c r="A372" s="6" t="s">
        <v>474</v>
      </c>
      <c r="B372" s="7" t="s">
        <v>111</v>
      </c>
      <c r="C372" s="7" t="s">
        <v>111</v>
      </c>
      <c r="D372" s="7" t="s">
        <v>111</v>
      </c>
      <c r="E372" s="7" t="s">
        <v>111</v>
      </c>
      <c r="F372" s="7"/>
      <c r="G372" s="7" t="s">
        <v>111</v>
      </c>
      <c r="H372" s="7" t="s">
        <v>111</v>
      </c>
      <c r="I372" s="8"/>
      <c r="J372" s="28" t="s">
        <v>111</v>
      </c>
      <c r="K372" s="28" t="s">
        <v>111</v>
      </c>
      <c r="L372" s="28" t="s">
        <v>111</v>
      </c>
      <c r="M372" s="7" t="s">
        <v>109</v>
      </c>
      <c r="N372" s="8"/>
      <c r="O372" s="8"/>
      <c r="P372" s="8"/>
      <c r="Q372" s="8"/>
      <c r="R372" s="8"/>
    </row>
    <row r="373">
      <c r="A373" s="6" t="s">
        <v>475</v>
      </c>
      <c r="B373" s="7" t="s">
        <v>103</v>
      </c>
      <c r="C373" s="7" t="s">
        <v>103</v>
      </c>
      <c r="D373" s="7" t="s">
        <v>103</v>
      </c>
      <c r="E373" s="7" t="s">
        <v>103</v>
      </c>
      <c r="F373" s="7"/>
      <c r="G373" s="7" t="s">
        <v>103</v>
      </c>
      <c r="H373" s="7" t="s">
        <v>103</v>
      </c>
      <c r="I373" s="8"/>
      <c r="J373" s="28" t="s">
        <v>103</v>
      </c>
      <c r="K373" s="28" t="s">
        <v>103</v>
      </c>
      <c r="L373" s="28" t="s">
        <v>103</v>
      </c>
      <c r="M373" s="7" t="s">
        <v>103</v>
      </c>
      <c r="N373" s="8"/>
      <c r="O373" s="8"/>
      <c r="P373" s="8"/>
      <c r="Q373" s="8"/>
      <c r="R373" s="8"/>
    </row>
    <row r="374">
      <c r="A374" s="6" t="s">
        <v>476</v>
      </c>
      <c r="B374" s="7" t="s">
        <v>103</v>
      </c>
      <c r="C374" s="7" t="s">
        <v>103</v>
      </c>
      <c r="D374" s="7" t="s">
        <v>103</v>
      </c>
      <c r="E374" s="7" t="s">
        <v>103</v>
      </c>
      <c r="F374" s="7"/>
      <c r="G374" s="7" t="s">
        <v>103</v>
      </c>
      <c r="H374" s="7" t="s">
        <v>103</v>
      </c>
      <c r="I374" s="8"/>
      <c r="J374" s="28" t="s">
        <v>103</v>
      </c>
      <c r="K374" s="28" t="s">
        <v>102</v>
      </c>
      <c r="L374" s="28" t="s">
        <v>103</v>
      </c>
      <c r="M374" s="7" t="s">
        <v>103</v>
      </c>
      <c r="N374" s="8"/>
      <c r="O374" s="8"/>
      <c r="P374" s="8"/>
      <c r="Q374" s="8"/>
      <c r="R374" s="8"/>
    </row>
    <row r="375">
      <c r="A375" s="6" t="s">
        <v>477</v>
      </c>
      <c r="B375" s="7" t="s">
        <v>103</v>
      </c>
      <c r="C375" s="7" t="s">
        <v>103</v>
      </c>
      <c r="D375" s="7" t="s">
        <v>103</v>
      </c>
      <c r="E375" s="7" t="s">
        <v>103</v>
      </c>
      <c r="F375" s="7"/>
      <c r="G375" s="7" t="s">
        <v>103</v>
      </c>
      <c r="H375" s="7" t="s">
        <v>103</v>
      </c>
      <c r="I375" s="8"/>
      <c r="J375" s="28" t="s">
        <v>103</v>
      </c>
      <c r="K375" s="28" t="s">
        <v>103</v>
      </c>
      <c r="L375" s="28" t="s">
        <v>103</v>
      </c>
      <c r="M375" s="7" t="s">
        <v>103</v>
      </c>
      <c r="N375" s="8"/>
      <c r="O375" s="8"/>
      <c r="P375" s="8"/>
      <c r="Q375" s="8"/>
      <c r="R375" s="8"/>
    </row>
    <row r="376">
      <c r="A376" s="6" t="s">
        <v>478</v>
      </c>
      <c r="B376" s="7" t="s">
        <v>111</v>
      </c>
      <c r="C376" s="7" t="s">
        <v>111</v>
      </c>
      <c r="D376" s="7" t="s">
        <v>111</v>
      </c>
      <c r="E376" s="7" t="s">
        <v>111</v>
      </c>
      <c r="F376" s="7"/>
      <c r="G376" s="7" t="s">
        <v>109</v>
      </c>
      <c r="H376" s="7" t="s">
        <v>111</v>
      </c>
      <c r="I376" s="8"/>
      <c r="J376" s="28" t="s">
        <v>102</v>
      </c>
      <c r="K376" s="28" t="s">
        <v>111</v>
      </c>
      <c r="L376" s="28" t="s">
        <v>109</v>
      </c>
      <c r="M376" s="7" t="s">
        <v>111</v>
      </c>
      <c r="N376" s="8"/>
      <c r="O376" s="8"/>
      <c r="P376" s="8"/>
      <c r="Q376" s="8"/>
      <c r="R376" s="8"/>
    </row>
    <row r="377">
      <c r="A377" s="6" t="s">
        <v>479</v>
      </c>
      <c r="B377" s="7" t="s">
        <v>111</v>
      </c>
      <c r="C377" s="7" t="s">
        <v>111</v>
      </c>
      <c r="D377" s="7" t="s">
        <v>111</v>
      </c>
      <c r="E377" s="7" t="s">
        <v>111</v>
      </c>
      <c r="F377" s="7"/>
      <c r="G377" s="7" t="s">
        <v>111</v>
      </c>
      <c r="H377" s="7" t="s">
        <v>111</v>
      </c>
      <c r="I377" s="8"/>
      <c r="J377" s="7" t="s">
        <v>111</v>
      </c>
      <c r="K377" s="7" t="s">
        <v>111</v>
      </c>
      <c r="L377" s="7" t="s">
        <v>111</v>
      </c>
      <c r="M377" s="7" t="s">
        <v>111</v>
      </c>
      <c r="N377" s="8"/>
      <c r="O377" s="8"/>
      <c r="P377" s="8"/>
      <c r="Q377" s="8"/>
      <c r="R377" s="8"/>
    </row>
    <row r="378">
      <c r="A378" s="6" t="s">
        <v>480</v>
      </c>
      <c r="B378" s="7" t="s">
        <v>103</v>
      </c>
      <c r="C378" s="7" t="s">
        <v>103</v>
      </c>
      <c r="D378" s="7" t="s">
        <v>103</v>
      </c>
      <c r="E378" s="7" t="s">
        <v>103</v>
      </c>
      <c r="F378" s="7"/>
      <c r="G378" s="7" t="s">
        <v>103</v>
      </c>
      <c r="H378" s="7" t="s">
        <v>103</v>
      </c>
      <c r="I378" s="8"/>
      <c r="J378" s="7" t="s">
        <v>103</v>
      </c>
      <c r="K378" s="7" t="s">
        <v>103</v>
      </c>
      <c r="L378" s="7" t="s">
        <v>103</v>
      </c>
      <c r="M378" s="7" t="s">
        <v>103</v>
      </c>
      <c r="N378" s="8"/>
      <c r="O378" s="8"/>
      <c r="P378" s="8"/>
      <c r="Q378" s="8"/>
      <c r="R378" s="8"/>
    </row>
    <row r="379">
      <c r="A379" s="6" t="s">
        <v>481</v>
      </c>
      <c r="B379" s="7" t="s">
        <v>111</v>
      </c>
      <c r="C379" s="7" t="s">
        <v>102</v>
      </c>
      <c r="D379" s="7" t="s">
        <v>102</v>
      </c>
      <c r="E379" s="7" t="s">
        <v>103</v>
      </c>
      <c r="F379" s="7"/>
      <c r="G379" s="7" t="s">
        <v>103</v>
      </c>
      <c r="H379" s="7" t="s">
        <v>102</v>
      </c>
      <c r="I379" s="8"/>
      <c r="J379" s="7" t="s">
        <v>103</v>
      </c>
      <c r="K379" s="7" t="s">
        <v>103</v>
      </c>
      <c r="L379" s="7" t="s">
        <v>102</v>
      </c>
      <c r="M379" s="7" t="s">
        <v>103</v>
      </c>
      <c r="N379" s="8"/>
      <c r="O379" s="8"/>
      <c r="P379" s="8"/>
      <c r="Q379" s="8"/>
      <c r="R379" s="8"/>
    </row>
    <row r="380">
      <c r="A380" s="6" t="s">
        <v>482</v>
      </c>
      <c r="B380" s="7" t="s">
        <v>103</v>
      </c>
      <c r="C380" s="7" t="s">
        <v>103</v>
      </c>
      <c r="D380" s="7" t="s">
        <v>103</v>
      </c>
      <c r="E380" s="7" t="s">
        <v>103</v>
      </c>
      <c r="F380" s="7"/>
      <c r="G380" s="7" t="s">
        <v>103</v>
      </c>
      <c r="H380" s="7" t="s">
        <v>103</v>
      </c>
      <c r="I380" s="8"/>
      <c r="J380" s="7" t="s">
        <v>103</v>
      </c>
      <c r="K380" s="7" t="s">
        <v>103</v>
      </c>
      <c r="L380" s="7" t="s">
        <v>103</v>
      </c>
      <c r="M380" s="7" t="s">
        <v>103</v>
      </c>
      <c r="N380" s="8"/>
      <c r="O380" s="8"/>
      <c r="P380" s="8"/>
      <c r="Q380" s="8"/>
      <c r="R380" s="8"/>
    </row>
    <row r="381">
      <c r="A381" s="6" t="s">
        <v>483</v>
      </c>
      <c r="B381" s="7" t="s">
        <v>102</v>
      </c>
      <c r="C381" s="7" t="s">
        <v>111</v>
      </c>
      <c r="D381" s="7" t="s">
        <v>102</v>
      </c>
      <c r="E381" s="7" t="s">
        <v>102</v>
      </c>
      <c r="F381" s="7"/>
      <c r="G381" s="7" t="s">
        <v>102</v>
      </c>
      <c r="H381" s="7" t="s">
        <v>102</v>
      </c>
      <c r="I381" s="8"/>
      <c r="J381" s="7" t="s">
        <v>102</v>
      </c>
      <c r="K381" s="7" t="s">
        <v>102</v>
      </c>
      <c r="L381" s="7" t="s">
        <v>102</v>
      </c>
      <c r="M381" s="7" t="s">
        <v>102</v>
      </c>
      <c r="N381" s="8"/>
      <c r="O381" s="8"/>
      <c r="P381" s="8"/>
      <c r="Q381" s="8"/>
      <c r="R381" s="8"/>
    </row>
    <row r="382">
      <c r="A382" s="6" t="s">
        <v>484</v>
      </c>
      <c r="B382" s="7" t="s">
        <v>102</v>
      </c>
      <c r="C382" s="7" t="s">
        <v>102</v>
      </c>
      <c r="D382" s="7" t="s">
        <v>102</v>
      </c>
      <c r="E382" s="7" t="s">
        <v>102</v>
      </c>
      <c r="F382" s="7"/>
      <c r="G382" s="7" t="s">
        <v>102</v>
      </c>
      <c r="H382" s="7" t="s">
        <v>102</v>
      </c>
      <c r="I382" s="8"/>
      <c r="J382" s="7" t="s">
        <v>102</v>
      </c>
      <c r="K382" s="7" t="s">
        <v>102</v>
      </c>
      <c r="L382" s="7" t="s">
        <v>102</v>
      </c>
      <c r="M382" s="7" t="s">
        <v>102</v>
      </c>
      <c r="N382" s="8"/>
      <c r="O382" s="8"/>
      <c r="P382" s="8"/>
      <c r="Q382" s="8"/>
      <c r="R382" s="8"/>
    </row>
    <row r="383">
      <c r="A383" s="6" t="s">
        <v>485</v>
      </c>
      <c r="B383" s="7" t="s">
        <v>103</v>
      </c>
      <c r="C383" s="7" t="s">
        <v>103</v>
      </c>
      <c r="D383" s="7" t="s">
        <v>103</v>
      </c>
      <c r="E383" s="7" t="s">
        <v>103</v>
      </c>
      <c r="F383" s="7"/>
      <c r="G383" s="7" t="s">
        <v>103</v>
      </c>
      <c r="H383" s="7" t="s">
        <v>103</v>
      </c>
      <c r="I383" s="8"/>
      <c r="J383" s="7" t="s">
        <v>103</v>
      </c>
      <c r="K383" s="7" t="s">
        <v>103</v>
      </c>
      <c r="L383" s="7" t="s">
        <v>102</v>
      </c>
      <c r="M383" s="7" t="s">
        <v>103</v>
      </c>
      <c r="N383" s="8"/>
      <c r="O383" s="8"/>
      <c r="P383" s="8"/>
      <c r="Q383" s="8"/>
      <c r="R383" s="8"/>
    </row>
    <row r="384">
      <c r="A384" s="6" t="s">
        <v>486</v>
      </c>
      <c r="B384" s="7" t="s">
        <v>103</v>
      </c>
      <c r="C384" s="7" t="s">
        <v>103</v>
      </c>
      <c r="D384" s="7" t="s">
        <v>103</v>
      </c>
      <c r="E384" s="7" t="s">
        <v>103</v>
      </c>
      <c r="F384" s="7"/>
      <c r="G384" s="7" t="s">
        <v>103</v>
      </c>
      <c r="H384" s="7" t="s">
        <v>103</v>
      </c>
      <c r="I384" s="8"/>
      <c r="J384" s="7" t="s">
        <v>103</v>
      </c>
      <c r="K384" s="7" t="s">
        <v>103</v>
      </c>
      <c r="L384" s="7" t="s">
        <v>102</v>
      </c>
      <c r="M384" s="7" t="s">
        <v>102</v>
      </c>
      <c r="N384" s="8"/>
      <c r="O384" s="8"/>
      <c r="P384" s="8"/>
      <c r="Q384" s="8"/>
      <c r="R384" s="8"/>
    </row>
    <row r="385">
      <c r="A385" s="6" t="s">
        <v>487</v>
      </c>
      <c r="B385" s="7" t="s">
        <v>103</v>
      </c>
      <c r="C385" s="7" t="s">
        <v>103</v>
      </c>
      <c r="D385" s="7" t="s">
        <v>103</v>
      </c>
      <c r="E385" s="7" t="s">
        <v>103</v>
      </c>
      <c r="F385" s="7"/>
      <c r="G385" s="7" t="s">
        <v>102</v>
      </c>
      <c r="H385" s="7" t="s">
        <v>103</v>
      </c>
      <c r="I385" s="8"/>
      <c r="J385" s="7" t="s">
        <v>103</v>
      </c>
      <c r="K385" s="7" t="s">
        <v>103</v>
      </c>
      <c r="L385" s="7" t="s">
        <v>103</v>
      </c>
      <c r="M385" s="7" t="s">
        <v>103</v>
      </c>
      <c r="N385" s="8"/>
      <c r="O385" s="8"/>
      <c r="P385" s="8"/>
      <c r="Q385" s="8"/>
      <c r="R385" s="8"/>
    </row>
    <row r="386">
      <c r="A386" s="6" t="s">
        <v>488</v>
      </c>
      <c r="B386" s="7" t="s">
        <v>103</v>
      </c>
      <c r="C386" s="7" t="s">
        <v>103</v>
      </c>
      <c r="D386" s="7" t="s">
        <v>103</v>
      </c>
      <c r="E386" s="7" t="s">
        <v>102</v>
      </c>
      <c r="F386" s="7"/>
      <c r="G386" s="7" t="s">
        <v>102</v>
      </c>
      <c r="H386" s="7" t="s">
        <v>103</v>
      </c>
      <c r="I386" s="8"/>
      <c r="J386" s="7" t="s">
        <v>103</v>
      </c>
      <c r="K386" s="7" t="s">
        <v>103</v>
      </c>
      <c r="L386" s="7" t="s">
        <v>103</v>
      </c>
      <c r="M386" s="7" t="s">
        <v>103</v>
      </c>
      <c r="N386" s="8"/>
      <c r="O386" s="8"/>
      <c r="P386" s="8"/>
      <c r="Q386" s="8"/>
      <c r="R386" s="8"/>
    </row>
    <row r="387">
      <c r="A387" s="6" t="s">
        <v>489</v>
      </c>
      <c r="B387" s="7" t="s">
        <v>103</v>
      </c>
      <c r="C387" s="7" t="s">
        <v>103</v>
      </c>
      <c r="D387" s="7" t="s">
        <v>103</v>
      </c>
      <c r="E387" s="7" t="s">
        <v>102</v>
      </c>
      <c r="F387" s="7"/>
      <c r="G387" s="7" t="s">
        <v>103</v>
      </c>
      <c r="H387" s="7" t="s">
        <v>103</v>
      </c>
      <c r="I387" s="8"/>
      <c r="J387" s="7" t="s">
        <v>102</v>
      </c>
      <c r="K387" s="7" t="s">
        <v>103</v>
      </c>
      <c r="L387" s="7" t="s">
        <v>103</v>
      </c>
      <c r="M387" s="7" t="s">
        <v>103</v>
      </c>
      <c r="N387" s="8"/>
      <c r="O387" s="8"/>
      <c r="P387" s="8"/>
      <c r="Q387" s="8"/>
      <c r="R387" s="8"/>
    </row>
    <row r="388">
      <c r="A388" s="6" t="s">
        <v>490</v>
      </c>
      <c r="B388" s="7" t="s">
        <v>103</v>
      </c>
      <c r="C388" s="7" t="s">
        <v>103</v>
      </c>
      <c r="D388" s="7" t="s">
        <v>103</v>
      </c>
      <c r="E388" s="7" t="s">
        <v>103</v>
      </c>
      <c r="F388" s="7"/>
      <c r="G388" s="7" t="s">
        <v>102</v>
      </c>
      <c r="H388" s="7" t="s">
        <v>103</v>
      </c>
      <c r="I388" s="8"/>
      <c r="J388" s="7" t="s">
        <v>103</v>
      </c>
      <c r="K388" s="7" t="s">
        <v>103</v>
      </c>
      <c r="L388" s="7" t="s">
        <v>103</v>
      </c>
      <c r="M388" s="7" t="s">
        <v>103</v>
      </c>
      <c r="N388" s="8"/>
      <c r="O388" s="8"/>
      <c r="P388" s="8"/>
      <c r="Q388" s="8"/>
      <c r="R388" s="8"/>
    </row>
    <row r="389">
      <c r="A389" s="6" t="s">
        <v>491</v>
      </c>
      <c r="B389" s="7" t="s">
        <v>103</v>
      </c>
      <c r="C389" s="7" t="s">
        <v>103</v>
      </c>
      <c r="D389" s="7" t="s">
        <v>103</v>
      </c>
      <c r="E389" s="7" t="s">
        <v>103</v>
      </c>
      <c r="F389" s="7" t="s">
        <v>103</v>
      </c>
      <c r="G389" s="7" t="s">
        <v>103</v>
      </c>
      <c r="H389" s="7" t="s">
        <v>103</v>
      </c>
      <c r="I389" s="8"/>
      <c r="J389" s="49" t="s">
        <v>103</v>
      </c>
      <c r="K389" s="49" t="s">
        <v>103</v>
      </c>
      <c r="L389" s="49" t="s">
        <v>103</v>
      </c>
      <c r="M389" s="7" t="s">
        <v>103</v>
      </c>
      <c r="N389" s="8"/>
      <c r="O389" s="8"/>
      <c r="P389" s="8"/>
      <c r="Q389" s="8"/>
      <c r="R389" s="8"/>
    </row>
    <row r="390">
      <c r="A390" s="6" t="s">
        <v>492</v>
      </c>
      <c r="B390" s="7" t="s">
        <v>102</v>
      </c>
      <c r="C390" s="7" t="s">
        <v>103</v>
      </c>
      <c r="D390" s="7" t="s">
        <v>103</v>
      </c>
      <c r="E390" s="7" t="s">
        <v>102</v>
      </c>
      <c r="F390" s="7" t="s">
        <v>103</v>
      </c>
      <c r="G390" s="7" t="s">
        <v>103</v>
      </c>
      <c r="H390" s="7" t="s">
        <v>103</v>
      </c>
      <c r="I390" s="8"/>
      <c r="J390" s="49" t="s">
        <v>103</v>
      </c>
      <c r="K390" s="49" t="s">
        <v>103</v>
      </c>
      <c r="L390" s="49" t="s">
        <v>103</v>
      </c>
      <c r="M390" s="7" t="s">
        <v>103</v>
      </c>
      <c r="N390" s="8"/>
      <c r="O390" s="8"/>
      <c r="P390" s="8"/>
      <c r="Q390" s="8"/>
      <c r="R390" s="8"/>
    </row>
    <row r="391">
      <c r="A391" s="6" t="s">
        <v>493</v>
      </c>
      <c r="B391" s="7" t="s">
        <v>103</v>
      </c>
      <c r="C391" s="7" t="s">
        <v>103</v>
      </c>
      <c r="D391" s="7" t="s">
        <v>103</v>
      </c>
      <c r="E391" s="7" t="s">
        <v>103</v>
      </c>
      <c r="F391" s="7" t="s">
        <v>103</v>
      </c>
      <c r="G391" s="7" t="s">
        <v>103</v>
      </c>
      <c r="H391" s="7" t="s">
        <v>103</v>
      </c>
      <c r="I391" s="8"/>
      <c r="J391" s="49" t="s">
        <v>103</v>
      </c>
      <c r="K391" s="49" t="s">
        <v>103</v>
      </c>
      <c r="L391" s="49" t="s">
        <v>103</v>
      </c>
      <c r="M391" s="7" t="s">
        <v>103</v>
      </c>
      <c r="N391" s="8"/>
      <c r="O391" s="8"/>
      <c r="P391" s="8"/>
      <c r="Q391" s="8"/>
      <c r="R391" s="8"/>
    </row>
    <row r="392">
      <c r="A392" s="6" t="s">
        <v>494</v>
      </c>
      <c r="B392" s="7" t="s">
        <v>103</v>
      </c>
      <c r="C392" s="7" t="s">
        <v>103</v>
      </c>
      <c r="D392" s="7" t="s">
        <v>103</v>
      </c>
      <c r="E392" s="7" t="s">
        <v>102</v>
      </c>
      <c r="F392" s="7" t="s">
        <v>103</v>
      </c>
      <c r="G392" s="7" t="s">
        <v>103</v>
      </c>
      <c r="H392" s="7" t="s">
        <v>103</v>
      </c>
      <c r="I392" s="8"/>
      <c r="J392" s="49" t="s">
        <v>102</v>
      </c>
      <c r="K392" s="49" t="s">
        <v>103</v>
      </c>
      <c r="L392" s="49" t="s">
        <v>102</v>
      </c>
      <c r="M392" s="7" t="s">
        <v>102</v>
      </c>
      <c r="N392" s="8"/>
      <c r="O392" s="8"/>
      <c r="P392" s="8"/>
      <c r="Q392" s="8"/>
      <c r="R392" s="8"/>
    </row>
    <row r="393">
      <c r="A393" s="6" t="s">
        <v>495</v>
      </c>
      <c r="B393" s="7" t="s">
        <v>102</v>
      </c>
      <c r="C393" s="7" t="s">
        <v>102</v>
      </c>
      <c r="D393" s="7" t="s">
        <v>102</v>
      </c>
      <c r="E393" s="7" t="s">
        <v>102</v>
      </c>
      <c r="F393" s="7" t="s">
        <v>102</v>
      </c>
      <c r="G393" s="7" t="s">
        <v>102</v>
      </c>
      <c r="H393" s="7" t="s">
        <v>102</v>
      </c>
      <c r="I393" s="8"/>
      <c r="J393" s="49" t="s">
        <v>102</v>
      </c>
      <c r="K393" s="49" t="s">
        <v>102</v>
      </c>
      <c r="L393" s="49" t="s">
        <v>102</v>
      </c>
      <c r="M393" s="7" t="s">
        <v>102</v>
      </c>
      <c r="N393" s="8"/>
      <c r="O393" s="8"/>
      <c r="P393" s="8"/>
      <c r="Q393" s="8"/>
      <c r="R393" s="8"/>
    </row>
    <row r="394">
      <c r="A394" s="6" t="s">
        <v>496</v>
      </c>
      <c r="B394" s="7" t="s">
        <v>103</v>
      </c>
      <c r="C394" s="7" t="s">
        <v>103</v>
      </c>
      <c r="D394" s="7" t="s">
        <v>103</v>
      </c>
      <c r="E394" s="7" t="s">
        <v>103</v>
      </c>
      <c r="F394" s="7" t="s">
        <v>103</v>
      </c>
      <c r="G394" s="7" t="s">
        <v>103</v>
      </c>
      <c r="H394" s="7" t="s">
        <v>103</v>
      </c>
      <c r="I394" s="8"/>
      <c r="J394" s="49" t="s">
        <v>103</v>
      </c>
      <c r="K394" s="49" t="s">
        <v>103</v>
      </c>
      <c r="L394" s="49" t="s">
        <v>103</v>
      </c>
      <c r="M394" s="7" t="s">
        <v>103</v>
      </c>
      <c r="N394" s="8"/>
      <c r="O394" s="8"/>
      <c r="P394" s="8"/>
      <c r="Q394" s="8"/>
      <c r="R394" s="8"/>
    </row>
    <row r="395">
      <c r="A395" s="6" t="s">
        <v>497</v>
      </c>
      <c r="B395" s="7" t="s">
        <v>102</v>
      </c>
      <c r="C395" s="7" t="s">
        <v>103</v>
      </c>
      <c r="D395" s="7" t="s">
        <v>103</v>
      </c>
      <c r="E395" s="7" t="s">
        <v>102</v>
      </c>
      <c r="F395" s="7" t="s">
        <v>103</v>
      </c>
      <c r="G395" s="7" t="s">
        <v>103</v>
      </c>
      <c r="H395" s="7" t="s">
        <v>103</v>
      </c>
      <c r="I395" s="8"/>
      <c r="J395" s="49" t="s">
        <v>103</v>
      </c>
      <c r="K395" s="49" t="s">
        <v>103</v>
      </c>
      <c r="L395" s="49" t="s">
        <v>103</v>
      </c>
      <c r="M395" s="7" t="s">
        <v>103</v>
      </c>
      <c r="N395" s="8"/>
      <c r="O395" s="8"/>
      <c r="P395" s="8"/>
      <c r="Q395" s="8"/>
      <c r="R395" s="8"/>
    </row>
  </sheetData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14"/>
    <col customWidth="1" min="2" max="2" width="8.43"/>
    <col customWidth="1" min="3" max="5" width="8.0"/>
    <col customWidth="1" min="6" max="8" width="8.43"/>
    <col customWidth="1" min="9" max="10" width="8.0"/>
    <col customWidth="1" min="11" max="11" width="9.0"/>
    <col customWidth="1" min="12" max="12" width="8.86"/>
    <col customWidth="1" min="13" max="13" width="9.43"/>
  </cols>
  <sheetData>
    <row r="1">
      <c r="A1" s="5" t="str">
        <f t="array" ref="A1:A392">'CS-Sophomore'!A5:A396</f>
        <v>ID</v>
      </c>
      <c r="B1" s="5" t="str">
        <f t="array" ref="B1:M1">'CS-COMPRO'!B4:M4</f>
        <v>1CMP-M</v>
      </c>
      <c r="C1" s="5" t="s">
        <v>548</v>
      </c>
      <c r="D1" s="5" t="s">
        <v>549</v>
      </c>
      <c r="E1" s="5" t="s">
        <v>550</v>
      </c>
      <c r="F1" s="5" t="s">
        <v>551</v>
      </c>
      <c r="G1" s="5" t="s">
        <v>552</v>
      </c>
      <c r="H1" s="5" t="s">
        <v>553</v>
      </c>
      <c r="I1" s="5" t="s">
        <v>554</v>
      </c>
      <c r="J1" s="5" t="s">
        <v>555</v>
      </c>
      <c r="K1" s="5" t="s">
        <v>556</v>
      </c>
      <c r="L1" s="5" t="s">
        <v>557</v>
      </c>
      <c r="M1" s="5" t="s">
        <v>558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 t="s">
        <v>101</v>
      </c>
      <c r="B2">
        <f>IF('CS-COMPRO'!B5='Master Answer Key'!$B4, 1, 0)</f>
        <v>0</v>
      </c>
      <c r="C2">
        <f>IF('CS-COMPRO'!C5='Master Answer Key'!$B4, 1, 0)</f>
        <v>1</v>
      </c>
      <c r="D2">
        <f>IF('CS-COMPRO'!D5='Master Answer Key'!$B4, 1, 0)</f>
        <v>1</v>
      </c>
      <c r="E2">
        <f>IF('CS-COMPRO'!E5='Master Answer Key'!$B4, 1, 0)</f>
        <v>1</v>
      </c>
      <c r="F2">
        <f>IF('CS-COMPRO'!F5='Master Answer Key'!$B4, 1, 0)</f>
        <v>0</v>
      </c>
      <c r="G2">
        <f>IF('CS-COMPRO'!G5='Master Answer Key'!$B4, 1, 0)</f>
        <v>0</v>
      </c>
      <c r="H2">
        <f>IF('CS-COMPRO'!H5='Master Answer Key'!$B4, 1, 0)</f>
        <v>0</v>
      </c>
      <c r="I2">
        <f>IF('CS-COMPRO'!I5='Master Answer Key'!$B4, 1, 0)</f>
        <v>0</v>
      </c>
      <c r="J2">
        <f>IF('CS-COMPRO'!J5='Master Answer Key'!$B4, 1, 0)</f>
        <v>1</v>
      </c>
      <c r="K2">
        <f>IF('CS-COMPRO'!K5='Master Answer Key'!$B4, 1, 0)</f>
        <v>0</v>
      </c>
      <c r="L2">
        <f>IF('CS-COMPRO'!L5='Master Answer Key'!$B4, 1, 0)</f>
        <v>0</v>
      </c>
      <c r="M2">
        <f>IF('CS-COMPRO'!M5='Master Answer Key'!$B4, 1, 0)</f>
        <v>0</v>
      </c>
    </row>
    <row r="3">
      <c r="A3" s="5" t="s">
        <v>104</v>
      </c>
      <c r="B3">
        <f>IF('CS-COMPRO'!B6='Master Answer Key'!$B5, 1, 0)</f>
        <v>1</v>
      </c>
      <c r="C3">
        <f>IF('CS-COMPRO'!C6='Master Answer Key'!$B5, 1, 0)</f>
        <v>1</v>
      </c>
      <c r="D3">
        <f>IF('CS-COMPRO'!D6='Master Answer Key'!$B5, 1, 0)</f>
        <v>1</v>
      </c>
      <c r="E3">
        <f>IF('CS-COMPRO'!E6='Master Answer Key'!$B5, 1, 0)</f>
        <v>1</v>
      </c>
      <c r="F3">
        <f>IF('CS-COMPRO'!F6='Master Answer Key'!$B5, 1, 0)</f>
        <v>1</v>
      </c>
      <c r="G3">
        <f>IF('CS-COMPRO'!G6='Master Answer Key'!$B5, 1, 0)</f>
        <v>1</v>
      </c>
      <c r="H3">
        <f>IF('CS-COMPRO'!H6='Master Answer Key'!$B5, 1, 0)</f>
        <v>1</v>
      </c>
      <c r="I3">
        <f>IF('CS-COMPRO'!I6='Master Answer Key'!$B5, 1, 0)</f>
        <v>1</v>
      </c>
      <c r="J3">
        <f>IF('CS-COMPRO'!J6='Master Answer Key'!$B5, 1, 0)</f>
        <v>1</v>
      </c>
      <c r="K3">
        <f>IF('CS-COMPRO'!K6='Master Answer Key'!$B5, 1, 0)</f>
        <v>1</v>
      </c>
      <c r="L3">
        <f>IF('CS-COMPRO'!L6='Master Answer Key'!$B5, 1, 0)</f>
        <v>1</v>
      </c>
      <c r="M3">
        <f>IF('CS-COMPRO'!M6='Master Answer Key'!$B5, 1, 0)</f>
        <v>1</v>
      </c>
    </row>
    <row r="4">
      <c r="A4" s="5" t="s">
        <v>105</v>
      </c>
      <c r="B4">
        <f>IF('CS-COMPRO'!B7='Master Answer Key'!$B6, 1, 0)</f>
        <v>1</v>
      </c>
      <c r="C4">
        <f>IF('CS-COMPRO'!C7='Master Answer Key'!$B6, 1, 0)</f>
        <v>1</v>
      </c>
      <c r="D4">
        <f>IF('CS-COMPRO'!D7='Master Answer Key'!$B6, 1, 0)</f>
        <v>1</v>
      </c>
      <c r="E4">
        <f>IF('CS-COMPRO'!E7='Master Answer Key'!$B6, 1, 0)</f>
        <v>1</v>
      </c>
      <c r="F4">
        <f>IF('CS-COMPRO'!F7='Master Answer Key'!$B6, 1, 0)</f>
        <v>1</v>
      </c>
      <c r="G4">
        <f>IF('CS-COMPRO'!G7='Master Answer Key'!$B6, 1, 0)</f>
        <v>1</v>
      </c>
      <c r="H4">
        <f>IF('CS-COMPRO'!H7='Master Answer Key'!$B6, 1, 0)</f>
        <v>1</v>
      </c>
      <c r="I4">
        <f>IF('CS-COMPRO'!I7='Master Answer Key'!$B6, 1, 0)</f>
        <v>1</v>
      </c>
      <c r="J4">
        <f>IF('CS-COMPRO'!J7='Master Answer Key'!$B6, 1, 0)</f>
        <v>1</v>
      </c>
      <c r="K4">
        <f>IF('CS-COMPRO'!K7='Master Answer Key'!$B6, 1, 0)</f>
        <v>1</v>
      </c>
      <c r="L4">
        <f>IF('CS-COMPRO'!L7='Master Answer Key'!$B6, 1, 0)</f>
        <v>1</v>
      </c>
      <c r="M4">
        <f>IF('CS-COMPRO'!M7='Master Answer Key'!$B6, 1, 0)</f>
        <v>1</v>
      </c>
    </row>
    <row r="5">
      <c r="A5" s="5" t="s">
        <v>106</v>
      </c>
      <c r="B5">
        <f>IF('CS-COMPRO'!B8='Master Answer Key'!$B7, 1, 0)</f>
        <v>0</v>
      </c>
      <c r="C5">
        <f>IF('CS-COMPRO'!C8='Master Answer Key'!$B7, 1, 0)</f>
        <v>0</v>
      </c>
      <c r="D5">
        <f>IF('CS-COMPRO'!D8='Master Answer Key'!$B7, 1, 0)</f>
        <v>0</v>
      </c>
      <c r="E5">
        <f>IF('CS-COMPRO'!E8='Master Answer Key'!$B7, 1, 0)</f>
        <v>1</v>
      </c>
      <c r="F5">
        <f>IF('CS-COMPRO'!F8='Master Answer Key'!$B7, 1, 0)</f>
        <v>0</v>
      </c>
      <c r="G5">
        <f>IF('CS-COMPRO'!G8='Master Answer Key'!$B7, 1, 0)</f>
        <v>0</v>
      </c>
      <c r="H5">
        <f>IF('CS-COMPRO'!H8='Master Answer Key'!$B7, 1, 0)</f>
        <v>1</v>
      </c>
      <c r="I5">
        <f>IF('CS-COMPRO'!I8='Master Answer Key'!$B7, 1, 0)</f>
        <v>1</v>
      </c>
      <c r="J5">
        <f>IF('CS-COMPRO'!J8='Master Answer Key'!$B7, 1, 0)</f>
        <v>1</v>
      </c>
      <c r="K5">
        <f>IF('CS-COMPRO'!K8='Master Answer Key'!$B7, 1, 0)</f>
        <v>1</v>
      </c>
      <c r="L5">
        <f>IF('CS-COMPRO'!L8='Master Answer Key'!$B7, 1, 0)</f>
        <v>1</v>
      </c>
      <c r="M5">
        <f>IF('CS-COMPRO'!M8='Master Answer Key'!$B7, 1, 0)</f>
        <v>1</v>
      </c>
    </row>
    <row r="6">
      <c r="A6" s="5" t="s">
        <v>107</v>
      </c>
      <c r="B6">
        <f>IF('CS-COMPRO'!B9='Master Answer Key'!$B8, 1, 0)</f>
        <v>0</v>
      </c>
      <c r="C6">
        <f>IF('CS-COMPRO'!C9='Master Answer Key'!$B8, 1, 0)</f>
        <v>0</v>
      </c>
      <c r="D6">
        <f>IF('CS-COMPRO'!D9='Master Answer Key'!$B8, 1, 0)</f>
        <v>0</v>
      </c>
      <c r="E6">
        <f>IF('CS-COMPRO'!E9='Master Answer Key'!$B8, 1, 0)</f>
        <v>0</v>
      </c>
      <c r="F6">
        <f>IF('CS-COMPRO'!F9='Master Answer Key'!$B8, 1, 0)</f>
        <v>0</v>
      </c>
      <c r="G6">
        <f>IF('CS-COMPRO'!G9='Master Answer Key'!$B8, 1, 0)</f>
        <v>0</v>
      </c>
      <c r="H6">
        <f>IF('CS-COMPRO'!H9='Master Answer Key'!$B8, 1, 0)</f>
        <v>0</v>
      </c>
      <c r="I6">
        <f>IF('CS-COMPRO'!I9='Master Answer Key'!$B8, 1, 0)</f>
        <v>0</v>
      </c>
      <c r="J6">
        <f>IF('CS-COMPRO'!J9='Master Answer Key'!$B8, 1, 0)</f>
        <v>0</v>
      </c>
      <c r="K6">
        <f>IF('CS-COMPRO'!K9='Master Answer Key'!$B8, 1, 0)</f>
        <v>0</v>
      </c>
      <c r="L6">
        <f>IF('CS-COMPRO'!L9='Master Answer Key'!$B8, 1, 0)</f>
        <v>0</v>
      </c>
      <c r="M6">
        <f>IF('CS-COMPRO'!M9='Master Answer Key'!$B8, 1, 0)</f>
        <v>0</v>
      </c>
    </row>
    <row r="7">
      <c r="A7" s="5" t="s">
        <v>108</v>
      </c>
      <c r="B7">
        <f>IF('CS-COMPRO'!B10='Master Answer Key'!$B9, 1, 0)</f>
        <v>0</v>
      </c>
      <c r="C7">
        <f>IF('CS-COMPRO'!C10='Master Answer Key'!$B9, 1, 0)</f>
        <v>0</v>
      </c>
      <c r="D7">
        <f>IF('CS-COMPRO'!D10='Master Answer Key'!$B9, 1, 0)</f>
        <v>0</v>
      </c>
      <c r="E7">
        <f>IF('CS-COMPRO'!E10='Master Answer Key'!$B9, 1, 0)</f>
        <v>0</v>
      </c>
      <c r="F7">
        <f>IF('CS-COMPRO'!F10='Master Answer Key'!$B9, 1, 0)</f>
        <v>0</v>
      </c>
      <c r="G7">
        <f>IF('CS-COMPRO'!G10='Master Answer Key'!$B9, 1, 0)</f>
        <v>0</v>
      </c>
      <c r="H7">
        <f>IF('CS-COMPRO'!H10='Master Answer Key'!$B9, 1, 0)</f>
        <v>0</v>
      </c>
      <c r="I7">
        <f>IF('CS-COMPRO'!I10='Master Answer Key'!$B9, 1, 0)</f>
        <v>0</v>
      </c>
      <c r="J7">
        <f>IF('CS-COMPRO'!J10='Master Answer Key'!$B9, 1, 0)</f>
        <v>0</v>
      </c>
      <c r="K7">
        <f>IF('CS-COMPRO'!K10='Master Answer Key'!$B9, 1, 0)</f>
        <v>0</v>
      </c>
      <c r="L7">
        <f>IF('CS-COMPRO'!L10='Master Answer Key'!$B9, 1, 0)</f>
        <v>0</v>
      </c>
      <c r="M7">
        <f>IF('CS-COMPRO'!M10='Master Answer Key'!$B9, 1, 0)</f>
        <v>0</v>
      </c>
    </row>
    <row r="8">
      <c r="A8" s="5" t="s">
        <v>112</v>
      </c>
      <c r="B8">
        <f>IF('CS-COMPRO'!B11='Master Answer Key'!$B10, 1, 0)</f>
        <v>0</v>
      </c>
      <c r="C8">
        <f>IF('CS-COMPRO'!C11='Master Answer Key'!$B10, 1, 0)</f>
        <v>0</v>
      </c>
      <c r="D8">
        <f>IF('CS-COMPRO'!D11='Master Answer Key'!$B10, 1, 0)</f>
        <v>0</v>
      </c>
      <c r="E8">
        <f>IF('CS-COMPRO'!E11='Master Answer Key'!$B10, 1, 0)</f>
        <v>0</v>
      </c>
      <c r="F8">
        <f>IF('CS-COMPRO'!F11='Master Answer Key'!$B10, 1, 0)</f>
        <v>0</v>
      </c>
      <c r="G8">
        <f>IF('CS-COMPRO'!G11='Master Answer Key'!$B10, 1, 0)</f>
        <v>0</v>
      </c>
      <c r="H8">
        <f>IF('CS-COMPRO'!H11='Master Answer Key'!$B10, 1, 0)</f>
        <v>0</v>
      </c>
      <c r="I8">
        <f>IF('CS-COMPRO'!I11='Master Answer Key'!$B10, 1, 0)</f>
        <v>0</v>
      </c>
      <c r="J8">
        <f>IF('CS-COMPRO'!J11='Master Answer Key'!$B10, 1, 0)</f>
        <v>0</v>
      </c>
      <c r="K8">
        <f>IF('CS-COMPRO'!K11='Master Answer Key'!$B10, 1, 0)</f>
        <v>0</v>
      </c>
      <c r="L8">
        <f>IF('CS-COMPRO'!L11='Master Answer Key'!$B10, 1, 0)</f>
        <v>0</v>
      </c>
      <c r="M8">
        <f>IF('CS-COMPRO'!M11='Master Answer Key'!$B10, 1, 0)</f>
        <v>0</v>
      </c>
    </row>
    <row r="9">
      <c r="A9" s="5" t="s">
        <v>113</v>
      </c>
      <c r="B9">
        <f>IF('CS-COMPRO'!B12='Master Answer Key'!$B11, 1, 0)</f>
        <v>1</v>
      </c>
      <c r="C9">
        <f>IF('CS-COMPRO'!C12='Master Answer Key'!$B11, 1, 0)</f>
        <v>1</v>
      </c>
      <c r="D9">
        <f>IF('CS-COMPRO'!D12='Master Answer Key'!$B11, 1, 0)</f>
        <v>1</v>
      </c>
      <c r="E9">
        <f>IF('CS-COMPRO'!E12='Master Answer Key'!$B11, 1, 0)</f>
        <v>1</v>
      </c>
      <c r="F9">
        <f>IF('CS-COMPRO'!F12='Master Answer Key'!$B11, 1, 0)</f>
        <v>1</v>
      </c>
      <c r="G9">
        <f>IF('CS-COMPRO'!G12='Master Answer Key'!$B11, 1, 0)</f>
        <v>1</v>
      </c>
      <c r="H9">
        <f>IF('CS-COMPRO'!H12='Master Answer Key'!$B11, 1, 0)</f>
        <v>1</v>
      </c>
      <c r="I9">
        <f>IF('CS-COMPRO'!I12='Master Answer Key'!$B11, 1, 0)</f>
        <v>1</v>
      </c>
      <c r="J9">
        <f>IF('CS-COMPRO'!J12='Master Answer Key'!$B11, 1, 0)</f>
        <v>1</v>
      </c>
      <c r="K9">
        <f>IF('CS-COMPRO'!K12='Master Answer Key'!$B11, 1, 0)</f>
        <v>1</v>
      </c>
      <c r="L9">
        <f>IF('CS-COMPRO'!L12='Master Answer Key'!$B11, 1, 0)</f>
        <v>1</v>
      </c>
      <c r="M9">
        <f>IF('CS-COMPRO'!M12='Master Answer Key'!$B11, 1, 0)</f>
        <v>1</v>
      </c>
    </row>
    <row r="10">
      <c r="A10" s="5" t="s">
        <v>114</v>
      </c>
      <c r="B10">
        <f>IF('CS-COMPRO'!B13='Master Answer Key'!$B12, 1, 0)</f>
        <v>0</v>
      </c>
      <c r="C10">
        <f>IF('CS-COMPRO'!C13='Master Answer Key'!$B12, 1, 0)</f>
        <v>0</v>
      </c>
      <c r="D10">
        <f>IF('CS-COMPRO'!D13='Master Answer Key'!$B12, 1, 0)</f>
        <v>1</v>
      </c>
      <c r="E10">
        <f>IF('CS-COMPRO'!E13='Master Answer Key'!$B12, 1, 0)</f>
        <v>0</v>
      </c>
      <c r="F10">
        <f>IF('CS-COMPRO'!F13='Master Answer Key'!$B12, 1, 0)</f>
        <v>0</v>
      </c>
      <c r="G10">
        <f>IF('CS-COMPRO'!G13='Master Answer Key'!$B12, 1, 0)</f>
        <v>0</v>
      </c>
      <c r="H10">
        <f>IF('CS-COMPRO'!H13='Master Answer Key'!$B12, 1, 0)</f>
        <v>0</v>
      </c>
      <c r="I10">
        <f>IF('CS-COMPRO'!I13='Master Answer Key'!$B12, 1, 0)</f>
        <v>0</v>
      </c>
      <c r="J10">
        <f>IF('CS-COMPRO'!J13='Master Answer Key'!$B12, 1, 0)</f>
        <v>0</v>
      </c>
      <c r="K10">
        <f>IF('CS-COMPRO'!K13='Master Answer Key'!$B12, 1, 0)</f>
        <v>0</v>
      </c>
      <c r="L10">
        <f>IF('CS-COMPRO'!L13='Master Answer Key'!$B12, 1, 0)</f>
        <v>0</v>
      </c>
      <c r="M10">
        <f>IF('CS-COMPRO'!M13='Master Answer Key'!$B12, 1, 0)</f>
        <v>0</v>
      </c>
    </row>
    <row r="11">
      <c r="A11" s="5" t="s">
        <v>115</v>
      </c>
      <c r="B11">
        <f>IF('CS-COMPRO'!B14='Master Answer Key'!$B13, 1, 0)</f>
        <v>0</v>
      </c>
      <c r="C11">
        <f>IF('CS-COMPRO'!C14='Master Answer Key'!$B13, 1, 0)</f>
        <v>0</v>
      </c>
      <c r="D11">
        <f>IF('CS-COMPRO'!D14='Master Answer Key'!$B13, 1, 0)</f>
        <v>0</v>
      </c>
      <c r="E11">
        <f>IF('CS-COMPRO'!E14='Master Answer Key'!$B13, 1, 0)</f>
        <v>1</v>
      </c>
      <c r="F11">
        <f>IF('CS-COMPRO'!F14='Master Answer Key'!$B13, 1, 0)</f>
        <v>1</v>
      </c>
      <c r="G11">
        <f>IF('CS-COMPRO'!G14='Master Answer Key'!$B13, 1, 0)</f>
        <v>1</v>
      </c>
      <c r="H11">
        <f>IF('CS-COMPRO'!H14='Master Answer Key'!$B13, 1, 0)</f>
        <v>0</v>
      </c>
      <c r="I11">
        <f>IF('CS-COMPRO'!I14='Master Answer Key'!$B13, 1, 0)</f>
        <v>0</v>
      </c>
      <c r="J11">
        <f>IF('CS-COMPRO'!J14='Master Answer Key'!$B13, 1, 0)</f>
        <v>0</v>
      </c>
      <c r="K11">
        <f>IF('CS-COMPRO'!K14='Master Answer Key'!$B13, 1, 0)</f>
        <v>0</v>
      </c>
      <c r="L11">
        <f>IF('CS-COMPRO'!L14='Master Answer Key'!$B13, 1, 0)</f>
        <v>1</v>
      </c>
      <c r="M11">
        <f>IF('CS-COMPRO'!M14='Master Answer Key'!$B13, 1, 0)</f>
        <v>0</v>
      </c>
    </row>
    <row r="12">
      <c r="A12" s="5" t="s">
        <v>116</v>
      </c>
      <c r="B12">
        <f>IF('CS-COMPRO'!B15='Master Answer Key'!$B14, 1, 0)</f>
        <v>1</v>
      </c>
      <c r="C12">
        <f>IF('CS-COMPRO'!C15='Master Answer Key'!$B14, 1, 0)</f>
        <v>1</v>
      </c>
      <c r="D12">
        <f>IF('CS-COMPRO'!D15='Master Answer Key'!$B14, 1, 0)</f>
        <v>1</v>
      </c>
      <c r="E12">
        <f>IF('CS-COMPRO'!E15='Master Answer Key'!$B14, 1, 0)</f>
        <v>1</v>
      </c>
      <c r="F12">
        <f>IF('CS-COMPRO'!F15='Master Answer Key'!$B14, 1, 0)</f>
        <v>1</v>
      </c>
      <c r="G12">
        <f>IF('CS-COMPRO'!G15='Master Answer Key'!$B14, 1, 0)</f>
        <v>1</v>
      </c>
      <c r="H12">
        <f>IF('CS-COMPRO'!H15='Master Answer Key'!$B14, 1, 0)</f>
        <v>1</v>
      </c>
      <c r="I12">
        <f>IF('CS-COMPRO'!I15='Master Answer Key'!$B14, 1, 0)</f>
        <v>1</v>
      </c>
      <c r="J12">
        <f>IF('CS-COMPRO'!J15='Master Answer Key'!$B14, 1, 0)</f>
        <v>1</v>
      </c>
      <c r="K12">
        <f>IF('CS-COMPRO'!K15='Master Answer Key'!$B14, 1, 0)</f>
        <v>1</v>
      </c>
      <c r="L12">
        <f>IF('CS-COMPRO'!L15='Master Answer Key'!$B14, 1, 0)</f>
        <v>1</v>
      </c>
      <c r="M12">
        <f>IF('CS-COMPRO'!M15='Master Answer Key'!$B14, 1, 0)</f>
        <v>0</v>
      </c>
    </row>
    <row r="13">
      <c r="A13" s="5" t="s">
        <v>117</v>
      </c>
      <c r="B13">
        <f>IF('CS-COMPRO'!B16='Master Answer Key'!$B15, 1, 0)</f>
        <v>0</v>
      </c>
      <c r="C13">
        <f>IF('CS-COMPRO'!C16='Master Answer Key'!$B15, 1, 0)</f>
        <v>0</v>
      </c>
      <c r="D13">
        <f>IF('CS-COMPRO'!D16='Master Answer Key'!$B15, 1, 0)</f>
        <v>0</v>
      </c>
      <c r="E13">
        <f>IF('CS-COMPRO'!E16='Master Answer Key'!$B15, 1, 0)</f>
        <v>0</v>
      </c>
      <c r="F13">
        <f>IF('CS-COMPRO'!F16='Master Answer Key'!$B15, 1, 0)</f>
        <v>0</v>
      </c>
      <c r="G13">
        <f>IF('CS-COMPRO'!G16='Master Answer Key'!$B15, 1, 0)</f>
        <v>0</v>
      </c>
      <c r="H13">
        <f>IF('CS-COMPRO'!H16='Master Answer Key'!$B15, 1, 0)</f>
        <v>0</v>
      </c>
      <c r="I13">
        <f>IF('CS-COMPRO'!I16='Master Answer Key'!$B15, 1, 0)</f>
        <v>0</v>
      </c>
      <c r="J13">
        <f>IF('CS-COMPRO'!J16='Master Answer Key'!$B15, 1, 0)</f>
        <v>0</v>
      </c>
      <c r="K13">
        <f>IF('CS-COMPRO'!K16='Master Answer Key'!$B15, 1, 0)</f>
        <v>0</v>
      </c>
      <c r="L13">
        <f>IF('CS-COMPRO'!L16='Master Answer Key'!$B15, 1, 0)</f>
        <v>0</v>
      </c>
      <c r="M13">
        <f>IF('CS-COMPRO'!M16='Master Answer Key'!$B15, 1, 0)</f>
        <v>0</v>
      </c>
    </row>
    <row r="14">
      <c r="A14" s="5" t="s">
        <v>118</v>
      </c>
      <c r="B14">
        <f>IF('CS-COMPRO'!B17='Master Answer Key'!$B16, 1, 0)</f>
        <v>1</v>
      </c>
      <c r="C14">
        <f>IF('CS-COMPRO'!C17='Master Answer Key'!$B16, 1, 0)</f>
        <v>1</v>
      </c>
      <c r="D14">
        <f>IF('CS-COMPRO'!D17='Master Answer Key'!$B16, 1, 0)</f>
        <v>1</v>
      </c>
      <c r="E14">
        <f>IF('CS-COMPRO'!E17='Master Answer Key'!$B16, 1, 0)</f>
        <v>1</v>
      </c>
      <c r="F14">
        <f>IF('CS-COMPRO'!F17='Master Answer Key'!$B16, 1, 0)</f>
        <v>1</v>
      </c>
      <c r="G14">
        <f>IF('CS-COMPRO'!G17='Master Answer Key'!$B16, 1, 0)</f>
        <v>1</v>
      </c>
      <c r="H14">
        <f>IF('CS-COMPRO'!H17='Master Answer Key'!$B16, 1, 0)</f>
        <v>1</v>
      </c>
      <c r="I14">
        <f>IF('CS-COMPRO'!I17='Master Answer Key'!$B16, 1, 0)</f>
        <v>1</v>
      </c>
      <c r="J14">
        <f>IF('CS-COMPRO'!J17='Master Answer Key'!$B16, 1, 0)</f>
        <v>1</v>
      </c>
      <c r="K14">
        <f>IF('CS-COMPRO'!K17='Master Answer Key'!$B16, 1, 0)</f>
        <v>1</v>
      </c>
      <c r="L14">
        <f>IF('CS-COMPRO'!L17='Master Answer Key'!$B16, 1, 0)</f>
        <v>1</v>
      </c>
      <c r="M14">
        <f>IF('CS-COMPRO'!M17='Master Answer Key'!$B16, 1, 0)</f>
        <v>1</v>
      </c>
    </row>
    <row r="15">
      <c r="A15" s="5" t="s">
        <v>119</v>
      </c>
      <c r="B15">
        <f>IF('CS-COMPRO'!B18='Master Answer Key'!$B17, 1, 0)</f>
        <v>1</v>
      </c>
      <c r="C15">
        <f>IF('CS-COMPRO'!C18='Master Answer Key'!$B17, 1, 0)</f>
        <v>1</v>
      </c>
      <c r="D15">
        <f>IF('CS-COMPRO'!D18='Master Answer Key'!$B17, 1, 0)</f>
        <v>1</v>
      </c>
      <c r="E15">
        <f>IF('CS-COMPRO'!E18='Master Answer Key'!$B17, 1, 0)</f>
        <v>1</v>
      </c>
      <c r="F15">
        <f>IF('CS-COMPRO'!F18='Master Answer Key'!$B17, 1, 0)</f>
        <v>1</v>
      </c>
      <c r="G15">
        <f>IF('CS-COMPRO'!G18='Master Answer Key'!$B17, 1, 0)</f>
        <v>1</v>
      </c>
      <c r="H15">
        <f>IF('CS-COMPRO'!H18='Master Answer Key'!$B17, 1, 0)</f>
        <v>1</v>
      </c>
      <c r="I15">
        <f>IF('CS-COMPRO'!I18='Master Answer Key'!$B17, 1, 0)</f>
        <v>1</v>
      </c>
      <c r="J15">
        <f>IF('CS-COMPRO'!J18='Master Answer Key'!$B17, 1, 0)</f>
        <v>1</v>
      </c>
      <c r="K15">
        <f>IF('CS-COMPRO'!K18='Master Answer Key'!$B17, 1, 0)</f>
        <v>1</v>
      </c>
      <c r="L15">
        <f>IF('CS-COMPRO'!L18='Master Answer Key'!$B17, 1, 0)</f>
        <v>0</v>
      </c>
      <c r="M15">
        <f>IF('CS-COMPRO'!M18='Master Answer Key'!$B17, 1, 0)</f>
        <v>1</v>
      </c>
    </row>
    <row r="16">
      <c r="A16" s="5" t="s">
        <v>120</v>
      </c>
      <c r="B16">
        <f>IF('CS-COMPRO'!B19='Master Answer Key'!$B18, 1, 0)</f>
        <v>1</v>
      </c>
      <c r="C16">
        <f>IF('CS-COMPRO'!C19='Master Answer Key'!$B18, 1, 0)</f>
        <v>1</v>
      </c>
      <c r="D16">
        <f>IF('CS-COMPRO'!D19='Master Answer Key'!$B18, 1, 0)</f>
        <v>1</v>
      </c>
      <c r="E16">
        <f>IF('CS-COMPRO'!E19='Master Answer Key'!$B18, 1, 0)</f>
        <v>1</v>
      </c>
      <c r="F16">
        <f>IF('CS-COMPRO'!F19='Master Answer Key'!$B18, 1, 0)</f>
        <v>1</v>
      </c>
      <c r="G16">
        <f>IF('CS-COMPRO'!G19='Master Answer Key'!$B18, 1, 0)</f>
        <v>0</v>
      </c>
      <c r="H16">
        <f>IF('CS-COMPRO'!H19='Master Answer Key'!$B18, 1, 0)</f>
        <v>1</v>
      </c>
      <c r="I16">
        <f>IF('CS-COMPRO'!I19='Master Answer Key'!$B18, 1, 0)</f>
        <v>1</v>
      </c>
      <c r="J16">
        <f>IF('CS-COMPRO'!J19='Master Answer Key'!$B18, 1, 0)</f>
        <v>1</v>
      </c>
      <c r="K16">
        <f>IF('CS-COMPRO'!K19='Master Answer Key'!$B18, 1, 0)</f>
        <v>1</v>
      </c>
      <c r="L16">
        <f>IF('CS-COMPRO'!L19='Master Answer Key'!$B18, 1, 0)</f>
        <v>1</v>
      </c>
      <c r="M16">
        <f>IF('CS-COMPRO'!M19='Master Answer Key'!$B18, 1, 0)</f>
        <v>1</v>
      </c>
    </row>
    <row r="17">
      <c r="A17" s="5" t="s">
        <v>121</v>
      </c>
      <c r="B17">
        <f>IF('CS-COMPRO'!B20='Master Answer Key'!$B19, 1, 0)</f>
        <v>1</v>
      </c>
      <c r="C17">
        <f>IF('CS-COMPRO'!C20='Master Answer Key'!$B19, 1, 0)</f>
        <v>1</v>
      </c>
      <c r="D17">
        <f>IF('CS-COMPRO'!D20='Master Answer Key'!$B19, 1, 0)</f>
        <v>1</v>
      </c>
      <c r="E17">
        <f>IF('CS-COMPRO'!E20='Master Answer Key'!$B19, 1, 0)</f>
        <v>1</v>
      </c>
      <c r="F17">
        <f>IF('CS-COMPRO'!F20='Master Answer Key'!$B19, 1, 0)</f>
        <v>1</v>
      </c>
      <c r="G17">
        <f>IF('CS-COMPRO'!G20='Master Answer Key'!$B19, 1, 0)</f>
        <v>1</v>
      </c>
      <c r="H17">
        <f>IF('CS-COMPRO'!H20='Master Answer Key'!$B19, 1, 0)</f>
        <v>1</v>
      </c>
      <c r="I17">
        <f>IF('CS-COMPRO'!I20='Master Answer Key'!$B19, 1, 0)</f>
        <v>1</v>
      </c>
      <c r="J17">
        <f>IF('CS-COMPRO'!J20='Master Answer Key'!$B19, 1, 0)</f>
        <v>1</v>
      </c>
      <c r="K17">
        <f>IF('CS-COMPRO'!K20='Master Answer Key'!$B19, 1, 0)</f>
        <v>1</v>
      </c>
      <c r="L17">
        <f>IF('CS-COMPRO'!L20='Master Answer Key'!$B19, 1, 0)</f>
        <v>1</v>
      </c>
      <c r="M17">
        <f>IF('CS-COMPRO'!M20='Master Answer Key'!$B19, 1, 0)</f>
        <v>1</v>
      </c>
    </row>
    <row r="18">
      <c r="A18" s="5" t="s">
        <v>122</v>
      </c>
      <c r="B18">
        <f>IF('CS-COMPRO'!B21='Master Answer Key'!$B20, 1, 0)</f>
        <v>1</v>
      </c>
      <c r="C18">
        <f>IF('CS-COMPRO'!C21='Master Answer Key'!$B20, 1, 0)</f>
        <v>1</v>
      </c>
      <c r="D18">
        <f>IF('CS-COMPRO'!D21='Master Answer Key'!$B20, 1, 0)</f>
        <v>1</v>
      </c>
      <c r="E18">
        <f>IF('CS-COMPRO'!E21='Master Answer Key'!$B20, 1, 0)</f>
        <v>1</v>
      </c>
      <c r="F18">
        <f>IF('CS-COMPRO'!F21='Master Answer Key'!$B20, 1, 0)</f>
        <v>1</v>
      </c>
      <c r="G18">
        <f>IF('CS-COMPRO'!G21='Master Answer Key'!$B20, 1, 0)</f>
        <v>1</v>
      </c>
      <c r="H18">
        <f>IF('CS-COMPRO'!H21='Master Answer Key'!$B20, 1, 0)</f>
        <v>1</v>
      </c>
      <c r="I18">
        <f>IF('CS-COMPRO'!I21='Master Answer Key'!$B20, 1, 0)</f>
        <v>1</v>
      </c>
      <c r="J18">
        <f>IF('CS-COMPRO'!J21='Master Answer Key'!$B20, 1, 0)</f>
        <v>1</v>
      </c>
      <c r="K18">
        <f>IF('CS-COMPRO'!K21='Master Answer Key'!$B20, 1, 0)</f>
        <v>1</v>
      </c>
      <c r="L18">
        <f>IF('CS-COMPRO'!L21='Master Answer Key'!$B20, 1, 0)</f>
        <v>1</v>
      </c>
      <c r="M18">
        <f>IF('CS-COMPRO'!M21='Master Answer Key'!$B20, 1, 0)</f>
        <v>1</v>
      </c>
    </row>
    <row r="19">
      <c r="A19" s="5" t="s">
        <v>123</v>
      </c>
      <c r="B19">
        <f>IF('CS-COMPRO'!B22='Master Answer Key'!$B21, 1, 0)</f>
        <v>0</v>
      </c>
      <c r="C19">
        <f>IF('CS-COMPRO'!C22='Master Answer Key'!$B21, 1, 0)</f>
        <v>1</v>
      </c>
      <c r="D19">
        <f>IF('CS-COMPRO'!D22='Master Answer Key'!$B21, 1, 0)</f>
        <v>1</v>
      </c>
      <c r="E19">
        <f>IF('CS-COMPRO'!E22='Master Answer Key'!$B21, 1, 0)</f>
        <v>1</v>
      </c>
      <c r="F19">
        <f>IF('CS-COMPRO'!F22='Master Answer Key'!$B21, 1, 0)</f>
        <v>1</v>
      </c>
      <c r="G19">
        <f>IF('CS-COMPRO'!G22='Master Answer Key'!$B21, 1, 0)</f>
        <v>0</v>
      </c>
      <c r="H19">
        <f>IF('CS-COMPRO'!H22='Master Answer Key'!$B21, 1, 0)</f>
        <v>1</v>
      </c>
      <c r="I19">
        <f>IF('CS-COMPRO'!I22='Master Answer Key'!$B21, 1, 0)</f>
        <v>1</v>
      </c>
      <c r="J19">
        <f>IF('CS-COMPRO'!J22='Master Answer Key'!$B21, 1, 0)</f>
        <v>1</v>
      </c>
      <c r="K19">
        <f>IF('CS-COMPRO'!K22='Master Answer Key'!$B21, 1, 0)</f>
        <v>1</v>
      </c>
      <c r="L19">
        <f>IF('CS-COMPRO'!L22='Master Answer Key'!$B21, 1, 0)</f>
        <v>1</v>
      </c>
      <c r="M19">
        <f>IF('CS-COMPRO'!M22='Master Answer Key'!$B21, 1, 0)</f>
        <v>1</v>
      </c>
    </row>
    <row r="20">
      <c r="A20" s="5" t="s">
        <v>124</v>
      </c>
      <c r="B20">
        <f>IF('CS-COMPRO'!B23='Master Answer Key'!$B22, 1, 0)</f>
        <v>1</v>
      </c>
      <c r="C20">
        <f>IF('CS-COMPRO'!C23='Master Answer Key'!$B22, 1, 0)</f>
        <v>1</v>
      </c>
      <c r="D20">
        <f>IF('CS-COMPRO'!D23='Master Answer Key'!$B22, 1, 0)</f>
        <v>0</v>
      </c>
      <c r="E20">
        <f>IF('CS-COMPRO'!E23='Master Answer Key'!$B22, 1, 0)</f>
        <v>1</v>
      </c>
      <c r="F20">
        <f>IF('CS-COMPRO'!F23='Master Answer Key'!$B22, 1, 0)</f>
        <v>1</v>
      </c>
      <c r="G20">
        <f>IF('CS-COMPRO'!G23='Master Answer Key'!$B22, 1, 0)</f>
        <v>0</v>
      </c>
      <c r="H20">
        <f>IF('CS-COMPRO'!H23='Master Answer Key'!$B22, 1, 0)</f>
        <v>1</v>
      </c>
      <c r="I20">
        <f>IF('CS-COMPRO'!I23='Master Answer Key'!$B22, 1, 0)</f>
        <v>1</v>
      </c>
      <c r="J20">
        <f>IF('CS-COMPRO'!J23='Master Answer Key'!$B22, 1, 0)</f>
        <v>1</v>
      </c>
      <c r="K20">
        <f>IF('CS-COMPRO'!K23='Master Answer Key'!$B22, 1, 0)</f>
        <v>1</v>
      </c>
      <c r="L20">
        <f>IF('CS-COMPRO'!L23='Master Answer Key'!$B22, 1, 0)</f>
        <v>1</v>
      </c>
      <c r="M20">
        <f>IF('CS-COMPRO'!M23='Master Answer Key'!$B22, 1, 0)</f>
        <v>0</v>
      </c>
    </row>
    <row r="21">
      <c r="A21" s="5" t="s">
        <v>125</v>
      </c>
      <c r="B21">
        <f>IF('CS-COMPRO'!B24='Master Answer Key'!$B23, 1, 0)</f>
        <v>1</v>
      </c>
      <c r="C21">
        <f>IF('CS-COMPRO'!C24='Master Answer Key'!$B23, 1, 0)</f>
        <v>1</v>
      </c>
      <c r="D21">
        <f>IF('CS-COMPRO'!D24='Master Answer Key'!$B23, 1, 0)</f>
        <v>1</v>
      </c>
      <c r="E21">
        <f>IF('CS-COMPRO'!E24='Master Answer Key'!$B23, 1, 0)</f>
        <v>1</v>
      </c>
      <c r="F21">
        <f>IF('CS-COMPRO'!F24='Master Answer Key'!$B23, 1, 0)</f>
        <v>1</v>
      </c>
      <c r="G21">
        <f>IF('CS-COMPRO'!G24='Master Answer Key'!$B23, 1, 0)</f>
        <v>0</v>
      </c>
      <c r="H21">
        <f>IF('CS-COMPRO'!H24='Master Answer Key'!$B23, 1, 0)</f>
        <v>1</v>
      </c>
      <c r="I21">
        <f>IF('CS-COMPRO'!I24='Master Answer Key'!$B23, 1, 0)</f>
        <v>1</v>
      </c>
      <c r="J21">
        <f>IF('CS-COMPRO'!J24='Master Answer Key'!$B23, 1, 0)</f>
        <v>1</v>
      </c>
      <c r="K21">
        <f>IF('CS-COMPRO'!K24='Master Answer Key'!$B23, 1, 0)</f>
        <v>1</v>
      </c>
      <c r="L21">
        <f>IF('CS-COMPRO'!L24='Master Answer Key'!$B23, 1, 0)</f>
        <v>1</v>
      </c>
      <c r="M21">
        <f>IF('CS-COMPRO'!M24='Master Answer Key'!$B23, 1, 0)</f>
        <v>1</v>
      </c>
    </row>
    <row r="22">
      <c r="A22" s="5" t="s">
        <v>126</v>
      </c>
      <c r="B22">
        <f>IF('CS-COMPRO'!B25='Master Answer Key'!$B24, 1, 0)</f>
        <v>0</v>
      </c>
      <c r="C22">
        <f>IF('CS-COMPRO'!C25='Master Answer Key'!$B24, 1, 0)</f>
        <v>1</v>
      </c>
      <c r="D22">
        <f>IF('CS-COMPRO'!D25='Master Answer Key'!$B24, 1, 0)</f>
        <v>0</v>
      </c>
      <c r="E22">
        <f>IF('CS-COMPRO'!E25='Master Answer Key'!$B24, 1, 0)</f>
        <v>0</v>
      </c>
      <c r="F22">
        <f>IF('CS-COMPRO'!F25='Master Answer Key'!$B24, 1, 0)</f>
        <v>0</v>
      </c>
      <c r="G22">
        <f>IF('CS-COMPRO'!G25='Master Answer Key'!$B24, 1, 0)</f>
        <v>0</v>
      </c>
      <c r="H22">
        <f>IF('CS-COMPRO'!H25='Master Answer Key'!$B24, 1, 0)</f>
        <v>1</v>
      </c>
      <c r="I22">
        <f>IF('CS-COMPRO'!I25='Master Answer Key'!$B24, 1, 0)</f>
        <v>1</v>
      </c>
      <c r="J22">
        <f>IF('CS-COMPRO'!J25='Master Answer Key'!$B24, 1, 0)</f>
        <v>1</v>
      </c>
      <c r="K22">
        <f>IF('CS-COMPRO'!K25='Master Answer Key'!$B24, 1, 0)</f>
        <v>1</v>
      </c>
      <c r="L22">
        <f>IF('CS-COMPRO'!L25='Master Answer Key'!$B24, 1, 0)</f>
        <v>1</v>
      </c>
      <c r="M22">
        <f>IF('CS-COMPRO'!M25='Master Answer Key'!$B24, 1, 0)</f>
        <v>1</v>
      </c>
    </row>
    <row r="23">
      <c r="A23" s="5" t="s">
        <v>127</v>
      </c>
      <c r="B23">
        <f>IF('CS-COMPRO'!B26='Master Answer Key'!$B25, 1, 0)</f>
        <v>1</v>
      </c>
      <c r="C23">
        <f>IF('CS-COMPRO'!C26='Master Answer Key'!$B25, 1, 0)</f>
        <v>1</v>
      </c>
      <c r="D23">
        <f>IF('CS-COMPRO'!D26='Master Answer Key'!$B25, 1, 0)</f>
        <v>1</v>
      </c>
      <c r="E23">
        <f>IF('CS-COMPRO'!E26='Master Answer Key'!$B25, 1, 0)</f>
        <v>1</v>
      </c>
      <c r="F23">
        <f>IF('CS-COMPRO'!F26='Master Answer Key'!$B25, 1, 0)</f>
        <v>1</v>
      </c>
      <c r="G23">
        <f>IF('CS-COMPRO'!G26='Master Answer Key'!$B25, 1, 0)</f>
        <v>1</v>
      </c>
      <c r="H23">
        <f>IF('CS-COMPRO'!H26='Master Answer Key'!$B25, 1, 0)</f>
        <v>1</v>
      </c>
      <c r="I23">
        <f>IF('CS-COMPRO'!I26='Master Answer Key'!$B25, 1, 0)</f>
        <v>1</v>
      </c>
      <c r="J23">
        <f>IF('CS-COMPRO'!J26='Master Answer Key'!$B25, 1, 0)</f>
        <v>1</v>
      </c>
      <c r="K23">
        <f>IF('CS-COMPRO'!K26='Master Answer Key'!$B25, 1, 0)</f>
        <v>1</v>
      </c>
      <c r="L23">
        <f>IF('CS-COMPRO'!L26='Master Answer Key'!$B25, 1, 0)</f>
        <v>1</v>
      </c>
      <c r="M23">
        <f>IF('CS-COMPRO'!M26='Master Answer Key'!$B25, 1, 0)</f>
        <v>1</v>
      </c>
    </row>
    <row r="24">
      <c r="A24" s="5" t="s">
        <v>128</v>
      </c>
      <c r="B24">
        <f>IF('CS-COMPRO'!B27='Master Answer Key'!$B26, 1, 0)</f>
        <v>0</v>
      </c>
      <c r="C24">
        <f>IF('CS-COMPRO'!C27='Master Answer Key'!$B26, 1, 0)</f>
        <v>1</v>
      </c>
      <c r="D24">
        <f>IF('CS-COMPRO'!D27='Master Answer Key'!$B26, 1, 0)</f>
        <v>0</v>
      </c>
      <c r="E24">
        <f>IF('CS-COMPRO'!E27='Master Answer Key'!$B26, 1, 0)</f>
        <v>1</v>
      </c>
      <c r="F24">
        <f>IF('CS-COMPRO'!F27='Master Answer Key'!$B26, 1, 0)</f>
        <v>0</v>
      </c>
      <c r="G24">
        <f>IF('CS-COMPRO'!G27='Master Answer Key'!$B26, 1, 0)</f>
        <v>0</v>
      </c>
      <c r="H24">
        <f>IF('CS-COMPRO'!H27='Master Answer Key'!$B26, 1, 0)</f>
        <v>0</v>
      </c>
      <c r="I24">
        <f>IF('CS-COMPRO'!I27='Master Answer Key'!$B26, 1, 0)</f>
        <v>0</v>
      </c>
      <c r="J24">
        <f>IF('CS-COMPRO'!J27='Master Answer Key'!$B26, 1, 0)</f>
        <v>0</v>
      </c>
      <c r="K24">
        <f>IF('CS-COMPRO'!K27='Master Answer Key'!$B26, 1, 0)</f>
        <v>0</v>
      </c>
      <c r="L24">
        <f>IF('CS-COMPRO'!L27='Master Answer Key'!$B26, 1, 0)</f>
        <v>0</v>
      </c>
      <c r="M24">
        <f>IF('CS-COMPRO'!M27='Master Answer Key'!$B26, 1, 0)</f>
        <v>0</v>
      </c>
    </row>
    <row r="25">
      <c r="A25" s="5" t="s">
        <v>129</v>
      </c>
      <c r="B25">
        <f>IF('CS-COMPRO'!B28='Master Answer Key'!$B27, 1, 0)</f>
        <v>1</v>
      </c>
      <c r="C25">
        <f>IF('CS-COMPRO'!C28='Master Answer Key'!$B27, 1, 0)</f>
        <v>1</v>
      </c>
      <c r="D25">
        <f>IF('CS-COMPRO'!D28='Master Answer Key'!$B27, 1, 0)</f>
        <v>1</v>
      </c>
      <c r="E25">
        <f>IF('CS-COMPRO'!E28='Master Answer Key'!$B27, 1, 0)</f>
        <v>1</v>
      </c>
      <c r="F25">
        <f>IF('CS-COMPRO'!F28='Master Answer Key'!$B27, 1, 0)</f>
        <v>1</v>
      </c>
      <c r="G25">
        <f>IF('CS-COMPRO'!G28='Master Answer Key'!$B27, 1, 0)</f>
        <v>0</v>
      </c>
      <c r="H25">
        <f>IF('CS-COMPRO'!H28='Master Answer Key'!$B27, 1, 0)</f>
        <v>1</v>
      </c>
      <c r="I25">
        <f>IF('CS-COMPRO'!I28='Master Answer Key'!$B27, 1, 0)</f>
        <v>1</v>
      </c>
      <c r="J25">
        <f>IF('CS-COMPRO'!J28='Master Answer Key'!$B27, 1, 0)</f>
        <v>1</v>
      </c>
      <c r="K25">
        <f>IF('CS-COMPRO'!K28='Master Answer Key'!$B27, 1, 0)</f>
        <v>1</v>
      </c>
      <c r="L25">
        <f>IF('CS-COMPRO'!L28='Master Answer Key'!$B27, 1, 0)</f>
        <v>1</v>
      </c>
      <c r="M25">
        <f>IF('CS-COMPRO'!M28='Master Answer Key'!$B27, 1, 0)</f>
        <v>1</v>
      </c>
    </row>
    <row r="26">
      <c r="A26" s="5" t="s">
        <v>130</v>
      </c>
      <c r="B26">
        <f>IF('CS-COMPRO'!B29='Master Answer Key'!$B28, 1, 0)</f>
        <v>1</v>
      </c>
      <c r="C26">
        <f>IF('CS-COMPRO'!C29='Master Answer Key'!$B28, 1, 0)</f>
        <v>1</v>
      </c>
      <c r="D26">
        <f>IF('CS-COMPRO'!D29='Master Answer Key'!$B28, 1, 0)</f>
        <v>1</v>
      </c>
      <c r="E26">
        <f>IF('CS-COMPRO'!E29='Master Answer Key'!$B28, 1, 0)</f>
        <v>0</v>
      </c>
      <c r="F26">
        <f>IF('CS-COMPRO'!F29='Master Answer Key'!$B28, 1, 0)</f>
        <v>1</v>
      </c>
      <c r="G26">
        <f>IF('CS-COMPRO'!G29='Master Answer Key'!$B28, 1, 0)</f>
        <v>1</v>
      </c>
      <c r="H26">
        <f>IF('CS-COMPRO'!H29='Master Answer Key'!$B28, 1, 0)</f>
        <v>0</v>
      </c>
      <c r="I26">
        <f>IF('CS-COMPRO'!I29='Master Answer Key'!$B28, 1, 0)</f>
        <v>1</v>
      </c>
      <c r="J26">
        <f>IF('CS-COMPRO'!J29='Master Answer Key'!$B28, 1, 0)</f>
        <v>1</v>
      </c>
      <c r="K26">
        <f>IF('CS-COMPRO'!K29='Master Answer Key'!$B28, 1, 0)</f>
        <v>1</v>
      </c>
      <c r="L26">
        <f>IF('CS-COMPRO'!L29='Master Answer Key'!$B28, 1, 0)</f>
        <v>1</v>
      </c>
      <c r="M26">
        <f>IF('CS-COMPRO'!M29='Master Answer Key'!$B28, 1, 0)</f>
        <v>1</v>
      </c>
    </row>
    <row r="27">
      <c r="A27" s="5" t="s">
        <v>131</v>
      </c>
      <c r="B27">
        <f>IF('CS-COMPRO'!B30='Master Answer Key'!$B29, 1, 0)</f>
        <v>1</v>
      </c>
      <c r="C27">
        <f>IF('CS-COMPRO'!C30='Master Answer Key'!$B29, 1, 0)</f>
        <v>1</v>
      </c>
      <c r="D27">
        <f>IF('CS-COMPRO'!D30='Master Answer Key'!$B29, 1, 0)</f>
        <v>1</v>
      </c>
      <c r="E27">
        <f>IF('CS-COMPRO'!E30='Master Answer Key'!$B29, 1, 0)</f>
        <v>1</v>
      </c>
      <c r="F27">
        <f>IF('CS-COMPRO'!F30='Master Answer Key'!$B29, 1, 0)</f>
        <v>0</v>
      </c>
      <c r="G27">
        <f>IF('CS-COMPRO'!G30='Master Answer Key'!$B29, 1, 0)</f>
        <v>1</v>
      </c>
      <c r="H27">
        <f>IF('CS-COMPRO'!H30='Master Answer Key'!$B29, 1, 0)</f>
        <v>1</v>
      </c>
      <c r="I27">
        <f>IF('CS-COMPRO'!I30='Master Answer Key'!$B29, 1, 0)</f>
        <v>1</v>
      </c>
      <c r="J27">
        <f>IF('CS-COMPRO'!J30='Master Answer Key'!$B29, 1, 0)</f>
        <v>1</v>
      </c>
      <c r="K27">
        <f>IF('CS-COMPRO'!K30='Master Answer Key'!$B29, 1, 0)</f>
        <v>1</v>
      </c>
      <c r="L27">
        <f>IF('CS-COMPRO'!L30='Master Answer Key'!$B29, 1, 0)</f>
        <v>1</v>
      </c>
      <c r="M27">
        <f>IF('CS-COMPRO'!M30='Master Answer Key'!$B29, 1, 0)</f>
        <v>1</v>
      </c>
    </row>
    <row r="28">
      <c r="A28" s="5" t="s">
        <v>132</v>
      </c>
      <c r="B28">
        <f>IF('CS-COMPRO'!B31='Master Answer Key'!$B30, 1, 0)</f>
        <v>0</v>
      </c>
      <c r="C28">
        <f>IF('CS-COMPRO'!C31='Master Answer Key'!$B30, 1, 0)</f>
        <v>1</v>
      </c>
      <c r="D28">
        <f>IF('CS-COMPRO'!D31='Master Answer Key'!$B30, 1, 0)</f>
        <v>1</v>
      </c>
      <c r="E28">
        <f>IF('CS-COMPRO'!E31='Master Answer Key'!$B30, 1, 0)</f>
        <v>0</v>
      </c>
      <c r="F28">
        <f>IF('CS-COMPRO'!F31='Master Answer Key'!$B30, 1, 0)</f>
        <v>0</v>
      </c>
      <c r="G28">
        <f>IF('CS-COMPRO'!G31='Master Answer Key'!$B30, 1, 0)</f>
        <v>1</v>
      </c>
      <c r="H28">
        <f>IF('CS-COMPRO'!H31='Master Answer Key'!$B30, 1, 0)</f>
        <v>1</v>
      </c>
      <c r="I28">
        <f>IF('CS-COMPRO'!I31='Master Answer Key'!$B30, 1, 0)</f>
        <v>1</v>
      </c>
      <c r="J28">
        <f>IF('CS-COMPRO'!J31='Master Answer Key'!$B30, 1, 0)</f>
        <v>0</v>
      </c>
      <c r="K28">
        <f>IF('CS-COMPRO'!K31='Master Answer Key'!$B30, 1, 0)</f>
        <v>1</v>
      </c>
      <c r="L28">
        <f>IF('CS-COMPRO'!L31='Master Answer Key'!$B30, 1, 0)</f>
        <v>1</v>
      </c>
      <c r="M28">
        <f>IF('CS-COMPRO'!M31='Master Answer Key'!$B30, 1, 0)</f>
        <v>1</v>
      </c>
    </row>
    <row r="29">
      <c r="A29" s="5" t="s">
        <v>133</v>
      </c>
      <c r="B29">
        <f>IF('CS-COMPRO'!B32='Master Answer Key'!$B31, 1, 0)</f>
        <v>0</v>
      </c>
      <c r="C29">
        <f>IF('CS-COMPRO'!C32='Master Answer Key'!$B31, 1, 0)</f>
        <v>1</v>
      </c>
      <c r="D29">
        <f>IF('CS-COMPRO'!D32='Master Answer Key'!$B31, 1, 0)</f>
        <v>0</v>
      </c>
      <c r="E29">
        <f>IF('CS-COMPRO'!E32='Master Answer Key'!$B31, 1, 0)</f>
        <v>1</v>
      </c>
      <c r="F29">
        <f>IF('CS-COMPRO'!F32='Master Answer Key'!$B31, 1, 0)</f>
        <v>1</v>
      </c>
      <c r="G29">
        <f>IF('CS-COMPRO'!G32='Master Answer Key'!$B31, 1, 0)</f>
        <v>1</v>
      </c>
      <c r="H29">
        <f>IF('CS-COMPRO'!H32='Master Answer Key'!$B31, 1, 0)</f>
        <v>1</v>
      </c>
      <c r="I29">
        <f>IF('CS-COMPRO'!I32='Master Answer Key'!$B31, 1, 0)</f>
        <v>1</v>
      </c>
      <c r="J29">
        <f>IF('CS-COMPRO'!J32='Master Answer Key'!$B31, 1, 0)</f>
        <v>1</v>
      </c>
      <c r="K29">
        <f>IF('CS-COMPRO'!K32='Master Answer Key'!$B31, 1, 0)</f>
        <v>1</v>
      </c>
      <c r="L29">
        <f>IF('CS-COMPRO'!L32='Master Answer Key'!$B31, 1, 0)</f>
        <v>0</v>
      </c>
      <c r="M29">
        <f>IF('CS-COMPRO'!M32='Master Answer Key'!$B31, 1, 0)</f>
        <v>1</v>
      </c>
    </row>
    <row r="30">
      <c r="A30" s="5" t="s">
        <v>134</v>
      </c>
      <c r="B30">
        <f>IF('CS-COMPRO'!B33='Master Answer Key'!$B32, 1, 0)</f>
        <v>1</v>
      </c>
      <c r="C30">
        <f>IF('CS-COMPRO'!C33='Master Answer Key'!$B32, 1, 0)</f>
        <v>1</v>
      </c>
      <c r="D30">
        <f>IF('CS-COMPRO'!D33='Master Answer Key'!$B32, 1, 0)</f>
        <v>1</v>
      </c>
      <c r="E30">
        <f>IF('CS-COMPRO'!E33='Master Answer Key'!$B32, 1, 0)</f>
        <v>1</v>
      </c>
      <c r="F30">
        <f>IF('CS-COMPRO'!F33='Master Answer Key'!$B32, 1, 0)</f>
        <v>0</v>
      </c>
      <c r="G30">
        <f>IF('CS-COMPRO'!G33='Master Answer Key'!$B32, 1, 0)</f>
        <v>0</v>
      </c>
      <c r="H30">
        <f>IF('CS-COMPRO'!H33='Master Answer Key'!$B32, 1, 0)</f>
        <v>1</v>
      </c>
      <c r="I30">
        <f>IF('CS-COMPRO'!I33='Master Answer Key'!$B32, 1, 0)</f>
        <v>1</v>
      </c>
      <c r="J30">
        <f>IF('CS-COMPRO'!J33='Master Answer Key'!$B32, 1, 0)</f>
        <v>1</v>
      </c>
      <c r="K30">
        <f>IF('CS-COMPRO'!K33='Master Answer Key'!$B32, 1, 0)</f>
        <v>1</v>
      </c>
      <c r="L30">
        <f>IF('CS-COMPRO'!L33='Master Answer Key'!$B32, 1, 0)</f>
        <v>0</v>
      </c>
      <c r="M30">
        <f>IF('CS-COMPRO'!M33='Master Answer Key'!$B32, 1, 0)</f>
        <v>1</v>
      </c>
    </row>
    <row r="31">
      <c r="A31" s="5" t="s">
        <v>135</v>
      </c>
      <c r="B31">
        <f>IF('CS-COMPRO'!B34='Master Answer Key'!$B33, 1, 0)</f>
        <v>1</v>
      </c>
      <c r="C31">
        <f>IF('CS-COMPRO'!C34='Master Answer Key'!$B33, 1, 0)</f>
        <v>1</v>
      </c>
      <c r="D31">
        <f>IF('CS-COMPRO'!D34='Master Answer Key'!$B33, 1, 0)</f>
        <v>1</v>
      </c>
      <c r="E31">
        <f>IF('CS-COMPRO'!E34='Master Answer Key'!$B33, 1, 0)</f>
        <v>0</v>
      </c>
      <c r="F31">
        <f>IF('CS-COMPRO'!F34='Master Answer Key'!$B33, 1, 0)</f>
        <v>1</v>
      </c>
      <c r="G31">
        <f>IF('CS-COMPRO'!G34='Master Answer Key'!$B33, 1, 0)</f>
        <v>1</v>
      </c>
      <c r="H31">
        <f>IF('CS-COMPRO'!H34='Master Answer Key'!$B33, 1, 0)</f>
        <v>1</v>
      </c>
      <c r="I31">
        <f>IF('CS-COMPRO'!I34='Master Answer Key'!$B33, 1, 0)</f>
        <v>1</v>
      </c>
      <c r="J31">
        <f>IF('CS-COMPRO'!J34='Master Answer Key'!$B33, 1, 0)</f>
        <v>0</v>
      </c>
      <c r="K31">
        <f>IF('CS-COMPRO'!K34='Master Answer Key'!$B33, 1, 0)</f>
        <v>1</v>
      </c>
      <c r="L31">
        <f>IF('CS-COMPRO'!L34='Master Answer Key'!$B33, 1, 0)</f>
        <v>1</v>
      </c>
      <c r="M31">
        <f>IF('CS-COMPRO'!M34='Master Answer Key'!$B33, 1, 0)</f>
        <v>1</v>
      </c>
    </row>
    <row r="32">
      <c r="A32" s="5" t="s">
        <v>136</v>
      </c>
      <c r="B32">
        <f>IF('CS-COMPRO'!B35='Master Answer Key'!$B34, 1, 0)</f>
        <v>1</v>
      </c>
      <c r="C32">
        <f>IF('CS-COMPRO'!C35='Master Answer Key'!$B34, 1, 0)</f>
        <v>1</v>
      </c>
      <c r="D32">
        <f>IF('CS-COMPRO'!D35='Master Answer Key'!$B34, 1, 0)</f>
        <v>0</v>
      </c>
      <c r="E32">
        <f>IF('CS-COMPRO'!E35='Master Answer Key'!$B34, 1, 0)</f>
        <v>1</v>
      </c>
      <c r="F32">
        <f>IF('CS-COMPRO'!F35='Master Answer Key'!$B34, 1, 0)</f>
        <v>1</v>
      </c>
      <c r="G32">
        <f>IF('CS-COMPRO'!G35='Master Answer Key'!$B34, 1, 0)</f>
        <v>1</v>
      </c>
      <c r="H32">
        <f>IF('CS-COMPRO'!H35='Master Answer Key'!$B34, 1, 0)</f>
        <v>1</v>
      </c>
      <c r="I32">
        <f>IF('CS-COMPRO'!I35='Master Answer Key'!$B34, 1, 0)</f>
        <v>1</v>
      </c>
      <c r="J32">
        <f>IF('CS-COMPRO'!J35='Master Answer Key'!$B34, 1, 0)</f>
        <v>1</v>
      </c>
      <c r="K32">
        <f>IF('CS-COMPRO'!K35='Master Answer Key'!$B34, 1, 0)</f>
        <v>1</v>
      </c>
      <c r="L32">
        <f>IF('CS-COMPRO'!L35='Master Answer Key'!$B34, 1, 0)</f>
        <v>1</v>
      </c>
      <c r="M32">
        <f>IF('CS-COMPRO'!M35='Master Answer Key'!$B34, 1, 0)</f>
        <v>1</v>
      </c>
    </row>
    <row r="33">
      <c r="A33" s="5" t="s">
        <v>137</v>
      </c>
      <c r="B33">
        <f>IF('CS-COMPRO'!B36='Master Answer Key'!$B35, 1, 0)</f>
        <v>1</v>
      </c>
      <c r="C33">
        <f>IF('CS-COMPRO'!C36='Master Answer Key'!$B35, 1, 0)</f>
        <v>0</v>
      </c>
      <c r="D33">
        <f>IF('CS-COMPRO'!D36='Master Answer Key'!$B35, 1, 0)</f>
        <v>0</v>
      </c>
      <c r="E33">
        <f>IF('CS-COMPRO'!E36='Master Answer Key'!$B35, 1, 0)</f>
        <v>0</v>
      </c>
      <c r="F33">
        <f>IF('CS-COMPRO'!F36='Master Answer Key'!$B35, 1, 0)</f>
        <v>0</v>
      </c>
      <c r="G33">
        <f>IF('CS-COMPRO'!G36='Master Answer Key'!$B35, 1, 0)</f>
        <v>0</v>
      </c>
      <c r="H33">
        <f>IF('CS-COMPRO'!H36='Master Answer Key'!$B35, 1, 0)</f>
        <v>1</v>
      </c>
      <c r="I33">
        <f>IF('CS-COMPRO'!I36='Master Answer Key'!$B35, 1, 0)</f>
        <v>0</v>
      </c>
      <c r="J33">
        <f>IF('CS-COMPRO'!J36='Master Answer Key'!$B35, 1, 0)</f>
        <v>0</v>
      </c>
      <c r="K33">
        <f>IF('CS-COMPRO'!K36='Master Answer Key'!$B35, 1, 0)</f>
        <v>1</v>
      </c>
      <c r="L33">
        <f>IF('CS-COMPRO'!L36='Master Answer Key'!$B35, 1, 0)</f>
        <v>0</v>
      </c>
      <c r="M33">
        <f>IF('CS-COMPRO'!M36='Master Answer Key'!$B35, 1, 0)</f>
        <v>0</v>
      </c>
    </row>
    <row r="34">
      <c r="A34" s="5" t="s">
        <v>138</v>
      </c>
      <c r="B34">
        <f>IF('CS-COMPRO'!B37='Master Answer Key'!$B36, 1, 0)</f>
        <v>1</v>
      </c>
      <c r="C34">
        <f>IF('CS-COMPRO'!C37='Master Answer Key'!$B36, 1, 0)</f>
        <v>1</v>
      </c>
      <c r="D34">
        <f>IF('CS-COMPRO'!D37='Master Answer Key'!$B36, 1, 0)</f>
        <v>1</v>
      </c>
      <c r="E34">
        <f>IF('CS-COMPRO'!E37='Master Answer Key'!$B36, 1, 0)</f>
        <v>1</v>
      </c>
      <c r="F34">
        <f>IF('CS-COMPRO'!F37='Master Answer Key'!$B36, 1, 0)</f>
        <v>1</v>
      </c>
      <c r="G34">
        <f>IF('CS-COMPRO'!G37='Master Answer Key'!$B36, 1, 0)</f>
        <v>1</v>
      </c>
      <c r="H34">
        <f>IF('CS-COMPRO'!H37='Master Answer Key'!$B36, 1, 0)</f>
        <v>1</v>
      </c>
      <c r="I34">
        <f>IF('CS-COMPRO'!I37='Master Answer Key'!$B36, 1, 0)</f>
        <v>1</v>
      </c>
      <c r="J34">
        <f>IF('CS-COMPRO'!J37='Master Answer Key'!$B36, 1, 0)</f>
        <v>1</v>
      </c>
      <c r="K34">
        <f>IF('CS-COMPRO'!K37='Master Answer Key'!$B36, 1, 0)</f>
        <v>1</v>
      </c>
      <c r="L34">
        <f>IF('CS-COMPRO'!L37='Master Answer Key'!$B36, 1, 0)</f>
        <v>1</v>
      </c>
      <c r="M34">
        <f>IF('CS-COMPRO'!M37='Master Answer Key'!$B36, 1, 0)</f>
        <v>1</v>
      </c>
    </row>
    <row r="35">
      <c r="A35" s="5" t="s">
        <v>139</v>
      </c>
      <c r="B35">
        <f>IF('CS-COMPRO'!B38='Master Answer Key'!$B37, 1, 0)</f>
        <v>0</v>
      </c>
      <c r="C35">
        <f>IF('CS-COMPRO'!C38='Master Answer Key'!$B37, 1, 0)</f>
        <v>1</v>
      </c>
      <c r="D35">
        <f>IF('CS-COMPRO'!D38='Master Answer Key'!$B37, 1, 0)</f>
        <v>1</v>
      </c>
      <c r="E35">
        <f>IF('CS-COMPRO'!E38='Master Answer Key'!$B37, 1, 0)</f>
        <v>0</v>
      </c>
      <c r="F35">
        <f>IF('CS-COMPRO'!F38='Master Answer Key'!$B37, 1, 0)</f>
        <v>0</v>
      </c>
      <c r="G35">
        <f>IF('CS-COMPRO'!G38='Master Answer Key'!$B37, 1, 0)</f>
        <v>0</v>
      </c>
      <c r="H35">
        <f>IF('CS-COMPRO'!H38='Master Answer Key'!$B37, 1, 0)</f>
        <v>0</v>
      </c>
      <c r="I35">
        <f>IF('CS-COMPRO'!I38='Master Answer Key'!$B37, 1, 0)</f>
        <v>1</v>
      </c>
      <c r="J35">
        <f>IF('CS-COMPRO'!J38='Master Answer Key'!$B37, 1, 0)</f>
        <v>0</v>
      </c>
      <c r="K35">
        <f>IF('CS-COMPRO'!K38='Master Answer Key'!$B37, 1, 0)</f>
        <v>0</v>
      </c>
      <c r="L35">
        <f>IF('CS-COMPRO'!L38='Master Answer Key'!$B37, 1, 0)</f>
        <v>1</v>
      </c>
      <c r="M35">
        <f>IF('CS-COMPRO'!M38='Master Answer Key'!$B37, 1, 0)</f>
        <v>0</v>
      </c>
    </row>
    <row r="36">
      <c r="A36" s="5" t="s">
        <v>140</v>
      </c>
      <c r="B36">
        <f>IF('CS-COMPRO'!B39='Master Answer Key'!$B38, 1, 0)</f>
        <v>1</v>
      </c>
      <c r="C36">
        <f>IF('CS-COMPRO'!C39='Master Answer Key'!$B38, 1, 0)</f>
        <v>1</v>
      </c>
      <c r="D36">
        <f>IF('CS-COMPRO'!D39='Master Answer Key'!$B38, 1, 0)</f>
        <v>1</v>
      </c>
      <c r="E36">
        <f>IF('CS-COMPRO'!E39='Master Answer Key'!$B38, 1, 0)</f>
        <v>1</v>
      </c>
      <c r="F36">
        <f>IF('CS-COMPRO'!F39='Master Answer Key'!$B38, 1, 0)</f>
        <v>1</v>
      </c>
      <c r="G36">
        <f>IF('CS-COMPRO'!G39='Master Answer Key'!$B38, 1, 0)</f>
        <v>1</v>
      </c>
      <c r="H36">
        <f>IF('CS-COMPRO'!H39='Master Answer Key'!$B38, 1, 0)</f>
        <v>1</v>
      </c>
      <c r="I36">
        <f>IF('CS-COMPRO'!I39='Master Answer Key'!$B38, 1, 0)</f>
        <v>1</v>
      </c>
      <c r="J36">
        <f>IF('CS-COMPRO'!J39='Master Answer Key'!$B38, 1, 0)</f>
        <v>1</v>
      </c>
      <c r="K36">
        <f>IF('CS-COMPRO'!K39='Master Answer Key'!$B38, 1, 0)</f>
        <v>1</v>
      </c>
      <c r="L36">
        <f>IF('CS-COMPRO'!L39='Master Answer Key'!$B38, 1, 0)</f>
        <v>1</v>
      </c>
      <c r="M36">
        <f>IF('CS-COMPRO'!M39='Master Answer Key'!$B38, 1, 0)</f>
        <v>1</v>
      </c>
    </row>
    <row r="37">
      <c r="A37" s="5" t="s">
        <v>141</v>
      </c>
      <c r="B37">
        <f>IF('CS-COMPRO'!B40='Master Answer Key'!$B39, 1, 0)</f>
        <v>1</v>
      </c>
      <c r="C37">
        <f>IF('CS-COMPRO'!C40='Master Answer Key'!$B39, 1, 0)</f>
        <v>1</v>
      </c>
      <c r="D37">
        <f>IF('CS-COMPRO'!D40='Master Answer Key'!$B39, 1, 0)</f>
        <v>0</v>
      </c>
      <c r="E37">
        <f>IF('CS-COMPRO'!E40='Master Answer Key'!$B39, 1, 0)</f>
        <v>0</v>
      </c>
      <c r="F37">
        <f>IF('CS-COMPRO'!F40='Master Answer Key'!$B39, 1, 0)</f>
        <v>0</v>
      </c>
      <c r="G37">
        <f>IF('CS-COMPRO'!G40='Master Answer Key'!$B39, 1, 0)</f>
        <v>0</v>
      </c>
      <c r="H37">
        <f>IF('CS-COMPRO'!H40='Master Answer Key'!$B39, 1, 0)</f>
        <v>0</v>
      </c>
      <c r="I37">
        <f>IF('CS-COMPRO'!I40='Master Answer Key'!$B39, 1, 0)</f>
        <v>1</v>
      </c>
      <c r="J37">
        <f>IF('CS-COMPRO'!J40='Master Answer Key'!$B39, 1, 0)</f>
        <v>1</v>
      </c>
      <c r="K37">
        <f>IF('CS-COMPRO'!K40='Master Answer Key'!$B39, 1, 0)</f>
        <v>0</v>
      </c>
      <c r="L37">
        <f>IF('CS-COMPRO'!L40='Master Answer Key'!$B39, 1, 0)</f>
        <v>0</v>
      </c>
      <c r="M37">
        <f>IF('CS-COMPRO'!M40='Master Answer Key'!$B39, 1, 0)</f>
        <v>1</v>
      </c>
    </row>
    <row r="38">
      <c r="A38" s="5" t="s">
        <v>142</v>
      </c>
      <c r="B38">
        <f>IF('CS-COMPRO'!B41='Master Answer Key'!$B40, 1, 0)</f>
        <v>0</v>
      </c>
      <c r="C38">
        <f>IF('CS-COMPRO'!C41='Master Answer Key'!$B40, 1, 0)</f>
        <v>1</v>
      </c>
      <c r="D38">
        <f>IF('CS-COMPRO'!D41='Master Answer Key'!$B40, 1, 0)</f>
        <v>1</v>
      </c>
      <c r="E38">
        <f>IF('CS-COMPRO'!E41='Master Answer Key'!$B40, 1, 0)</f>
        <v>0</v>
      </c>
      <c r="F38">
        <f>IF('CS-COMPRO'!F41='Master Answer Key'!$B40, 1, 0)</f>
        <v>1</v>
      </c>
      <c r="G38">
        <f>IF('CS-COMPRO'!G41='Master Answer Key'!$B40, 1, 0)</f>
        <v>1</v>
      </c>
      <c r="H38">
        <f>IF('CS-COMPRO'!H41='Master Answer Key'!$B40, 1, 0)</f>
        <v>1</v>
      </c>
      <c r="I38">
        <f>IF('CS-COMPRO'!I41='Master Answer Key'!$B40, 1, 0)</f>
        <v>1</v>
      </c>
      <c r="J38">
        <f>IF('CS-COMPRO'!J41='Master Answer Key'!$B40, 1, 0)</f>
        <v>1</v>
      </c>
      <c r="K38">
        <f>IF('CS-COMPRO'!K41='Master Answer Key'!$B40, 1, 0)</f>
        <v>1</v>
      </c>
      <c r="L38">
        <f>IF('CS-COMPRO'!L41='Master Answer Key'!$B40, 1, 0)</f>
        <v>1</v>
      </c>
      <c r="M38">
        <f>IF('CS-COMPRO'!M41='Master Answer Key'!$B40, 1, 0)</f>
        <v>1</v>
      </c>
    </row>
    <row r="39">
      <c r="A39" s="5" t="s">
        <v>143</v>
      </c>
      <c r="B39">
        <f>IF('CS-COMPRO'!B42='Master Answer Key'!$B41, 1, 0)</f>
        <v>0</v>
      </c>
      <c r="C39">
        <f>IF('CS-COMPRO'!C42='Master Answer Key'!$B41, 1, 0)</f>
        <v>0</v>
      </c>
      <c r="D39">
        <f>IF('CS-COMPRO'!D42='Master Answer Key'!$B41, 1, 0)</f>
        <v>1</v>
      </c>
      <c r="E39">
        <f>IF('CS-COMPRO'!E42='Master Answer Key'!$B41, 1, 0)</f>
        <v>0</v>
      </c>
      <c r="F39">
        <f>IF('CS-COMPRO'!F42='Master Answer Key'!$B41, 1, 0)</f>
        <v>0</v>
      </c>
      <c r="G39">
        <f>IF('CS-COMPRO'!G42='Master Answer Key'!$B41, 1, 0)</f>
        <v>0</v>
      </c>
      <c r="H39">
        <f>IF('CS-COMPRO'!H42='Master Answer Key'!$B41, 1, 0)</f>
        <v>1</v>
      </c>
      <c r="I39">
        <f>IF('CS-COMPRO'!I42='Master Answer Key'!$B41, 1, 0)</f>
        <v>0</v>
      </c>
      <c r="J39">
        <f>IF('CS-COMPRO'!J42='Master Answer Key'!$B41, 1, 0)</f>
        <v>0</v>
      </c>
      <c r="K39">
        <f>IF('CS-COMPRO'!K42='Master Answer Key'!$B41, 1, 0)</f>
        <v>0</v>
      </c>
      <c r="L39">
        <f>IF('CS-COMPRO'!L42='Master Answer Key'!$B41, 1, 0)</f>
        <v>0</v>
      </c>
      <c r="M39">
        <f>IF('CS-COMPRO'!M42='Master Answer Key'!$B41, 1, 0)</f>
        <v>1</v>
      </c>
    </row>
    <row r="40">
      <c r="A40" s="5" t="s">
        <v>144</v>
      </c>
      <c r="B40">
        <f>IF('CS-COMPRO'!B43='Master Answer Key'!$B42, 1, 0)</f>
        <v>1</v>
      </c>
      <c r="C40">
        <f>IF('CS-COMPRO'!C43='Master Answer Key'!$B42, 1, 0)</f>
        <v>1</v>
      </c>
      <c r="D40">
        <f>IF('CS-COMPRO'!D43='Master Answer Key'!$B42, 1, 0)</f>
        <v>1</v>
      </c>
      <c r="E40">
        <f>IF('CS-COMPRO'!E43='Master Answer Key'!$B42, 1, 0)</f>
        <v>1</v>
      </c>
      <c r="F40">
        <f>IF('CS-COMPRO'!F43='Master Answer Key'!$B42, 1, 0)</f>
        <v>1</v>
      </c>
      <c r="G40">
        <f>IF('CS-COMPRO'!G43='Master Answer Key'!$B42, 1, 0)</f>
        <v>1</v>
      </c>
      <c r="H40">
        <f>IF('CS-COMPRO'!H43='Master Answer Key'!$B42, 1, 0)</f>
        <v>1</v>
      </c>
      <c r="I40">
        <f>IF('CS-COMPRO'!I43='Master Answer Key'!$B42, 1, 0)</f>
        <v>1</v>
      </c>
      <c r="J40">
        <f>IF('CS-COMPRO'!J43='Master Answer Key'!$B42, 1, 0)</f>
        <v>1</v>
      </c>
      <c r="K40">
        <f>IF('CS-COMPRO'!K43='Master Answer Key'!$B42, 1, 0)</f>
        <v>1</v>
      </c>
      <c r="L40">
        <f>IF('CS-COMPRO'!L43='Master Answer Key'!$B42, 1, 0)</f>
        <v>1</v>
      </c>
      <c r="M40">
        <f>IF('CS-COMPRO'!M43='Master Answer Key'!$B42, 1, 0)</f>
        <v>1</v>
      </c>
    </row>
    <row r="41">
      <c r="A41" s="5" t="s">
        <v>145</v>
      </c>
      <c r="B41">
        <f>IF('CS-COMPRO'!B44='Master Answer Key'!$B43, 1, 0)</f>
        <v>1</v>
      </c>
      <c r="C41">
        <f>IF('CS-COMPRO'!C44='Master Answer Key'!$B43, 1, 0)</f>
        <v>1</v>
      </c>
      <c r="D41">
        <f>IF('CS-COMPRO'!D44='Master Answer Key'!$B43, 1, 0)</f>
        <v>1</v>
      </c>
      <c r="E41">
        <f>IF('CS-COMPRO'!E44='Master Answer Key'!$B43, 1, 0)</f>
        <v>1</v>
      </c>
      <c r="F41">
        <f>IF('CS-COMPRO'!F44='Master Answer Key'!$B43, 1, 0)</f>
        <v>1</v>
      </c>
      <c r="G41">
        <f>IF('CS-COMPRO'!G44='Master Answer Key'!$B43, 1, 0)</f>
        <v>1</v>
      </c>
      <c r="H41">
        <f>IF('CS-COMPRO'!H44='Master Answer Key'!$B43, 1, 0)</f>
        <v>1</v>
      </c>
      <c r="I41">
        <f>IF('CS-COMPRO'!I44='Master Answer Key'!$B43, 1, 0)</f>
        <v>1</v>
      </c>
      <c r="J41">
        <f>IF('CS-COMPRO'!J44='Master Answer Key'!$B43, 1, 0)</f>
        <v>1</v>
      </c>
      <c r="K41">
        <f>IF('CS-COMPRO'!K44='Master Answer Key'!$B43, 1, 0)</f>
        <v>1</v>
      </c>
      <c r="L41">
        <f>IF('CS-COMPRO'!L44='Master Answer Key'!$B43, 1, 0)</f>
        <v>1</v>
      </c>
      <c r="M41">
        <f>IF('CS-COMPRO'!M44='Master Answer Key'!$B43, 1, 0)</f>
        <v>1</v>
      </c>
    </row>
    <row r="42">
      <c r="A42" s="5" t="s">
        <v>146</v>
      </c>
      <c r="B42">
        <f>IF('CS-COMPRO'!B45='Master Answer Key'!$B44, 1, 0)</f>
        <v>1</v>
      </c>
      <c r="C42">
        <f>IF('CS-COMPRO'!C45='Master Answer Key'!$B44, 1, 0)</f>
        <v>1</v>
      </c>
      <c r="D42">
        <f>IF('CS-COMPRO'!D45='Master Answer Key'!$B44, 1, 0)</f>
        <v>1</v>
      </c>
      <c r="E42">
        <f>IF('CS-COMPRO'!E45='Master Answer Key'!$B44, 1, 0)</f>
        <v>1</v>
      </c>
      <c r="F42">
        <f>IF('CS-COMPRO'!F45='Master Answer Key'!$B44, 1, 0)</f>
        <v>1</v>
      </c>
      <c r="G42">
        <f>IF('CS-COMPRO'!G45='Master Answer Key'!$B44, 1, 0)</f>
        <v>1</v>
      </c>
      <c r="H42">
        <f>IF('CS-COMPRO'!H45='Master Answer Key'!$B44, 1, 0)</f>
        <v>1</v>
      </c>
      <c r="I42">
        <f>IF('CS-COMPRO'!I45='Master Answer Key'!$B44, 1, 0)</f>
        <v>1</v>
      </c>
      <c r="J42">
        <f>IF('CS-COMPRO'!J45='Master Answer Key'!$B44, 1, 0)</f>
        <v>1</v>
      </c>
      <c r="K42">
        <f>IF('CS-COMPRO'!K45='Master Answer Key'!$B44, 1, 0)</f>
        <v>1</v>
      </c>
      <c r="L42">
        <f>IF('CS-COMPRO'!L45='Master Answer Key'!$B44, 1, 0)</f>
        <v>1</v>
      </c>
      <c r="M42">
        <f>IF('CS-COMPRO'!M45='Master Answer Key'!$B44, 1, 0)</f>
        <v>1</v>
      </c>
    </row>
    <row r="43">
      <c r="A43" s="5" t="s">
        <v>147</v>
      </c>
      <c r="B43">
        <f>IF('CS-COMPRO'!B46='Master Answer Key'!$B45, 1, 0)</f>
        <v>1</v>
      </c>
      <c r="C43">
        <f>IF('CS-COMPRO'!C46='Master Answer Key'!$B45, 1, 0)</f>
        <v>1</v>
      </c>
      <c r="D43">
        <f>IF('CS-COMPRO'!D46='Master Answer Key'!$B45, 1, 0)</f>
        <v>1</v>
      </c>
      <c r="E43">
        <f>IF('CS-COMPRO'!E46='Master Answer Key'!$B45, 1, 0)</f>
        <v>1</v>
      </c>
      <c r="F43">
        <f>IF('CS-COMPRO'!F46='Master Answer Key'!$B45, 1, 0)</f>
        <v>0</v>
      </c>
      <c r="G43">
        <f>IF('CS-COMPRO'!G46='Master Answer Key'!$B45, 1, 0)</f>
        <v>1</v>
      </c>
      <c r="H43">
        <f>IF('CS-COMPRO'!H46='Master Answer Key'!$B45, 1, 0)</f>
        <v>1</v>
      </c>
      <c r="I43">
        <f>IF('CS-COMPRO'!I46='Master Answer Key'!$B45, 1, 0)</f>
        <v>1</v>
      </c>
      <c r="J43">
        <f>IF('CS-COMPRO'!J46='Master Answer Key'!$B45, 1, 0)</f>
        <v>1</v>
      </c>
      <c r="K43">
        <f>IF('CS-COMPRO'!K46='Master Answer Key'!$B45, 1, 0)</f>
        <v>1</v>
      </c>
      <c r="L43">
        <f>IF('CS-COMPRO'!L46='Master Answer Key'!$B45, 1, 0)</f>
        <v>1</v>
      </c>
      <c r="M43">
        <f>IF('CS-COMPRO'!M46='Master Answer Key'!$B45, 1, 0)</f>
        <v>1</v>
      </c>
    </row>
    <row r="44">
      <c r="A44" s="5" t="s">
        <v>148</v>
      </c>
      <c r="B44">
        <f>IF('CS-COMPRO'!B47='Master Answer Key'!$B46, 1, 0)</f>
        <v>1</v>
      </c>
      <c r="C44">
        <f>IF('CS-COMPRO'!C47='Master Answer Key'!$B46, 1, 0)</f>
        <v>1</v>
      </c>
      <c r="D44">
        <f>IF('CS-COMPRO'!D47='Master Answer Key'!$B46, 1, 0)</f>
        <v>1</v>
      </c>
      <c r="E44">
        <f>IF('CS-COMPRO'!E47='Master Answer Key'!$B46, 1, 0)</f>
        <v>1</v>
      </c>
      <c r="F44">
        <f>IF('CS-COMPRO'!F47='Master Answer Key'!$B46, 1, 0)</f>
        <v>0</v>
      </c>
      <c r="G44">
        <f>IF('CS-COMPRO'!G47='Master Answer Key'!$B46, 1, 0)</f>
        <v>1</v>
      </c>
      <c r="H44">
        <f>IF('CS-COMPRO'!H47='Master Answer Key'!$B46, 1, 0)</f>
        <v>1</v>
      </c>
      <c r="I44">
        <f>IF('CS-COMPRO'!I47='Master Answer Key'!$B46, 1, 0)</f>
        <v>1</v>
      </c>
      <c r="J44">
        <f>IF('CS-COMPRO'!J47='Master Answer Key'!$B46, 1, 0)</f>
        <v>1</v>
      </c>
      <c r="K44">
        <f>IF('CS-COMPRO'!K47='Master Answer Key'!$B46, 1, 0)</f>
        <v>1</v>
      </c>
      <c r="L44">
        <f>IF('CS-COMPRO'!L47='Master Answer Key'!$B46, 1, 0)</f>
        <v>1</v>
      </c>
      <c r="M44">
        <f>IF('CS-COMPRO'!M47='Master Answer Key'!$B46, 1, 0)</f>
        <v>1</v>
      </c>
    </row>
    <row r="45">
      <c r="A45" s="5" t="s">
        <v>149</v>
      </c>
      <c r="B45">
        <f>IF('CS-COMPRO'!B48='Master Answer Key'!$B47, 1, 0)</f>
        <v>1</v>
      </c>
      <c r="C45">
        <f>IF('CS-COMPRO'!C48='Master Answer Key'!$B47, 1, 0)</f>
        <v>1</v>
      </c>
      <c r="D45">
        <f>IF('CS-COMPRO'!D48='Master Answer Key'!$B47, 1, 0)</f>
        <v>1</v>
      </c>
      <c r="E45">
        <f>IF('CS-COMPRO'!E48='Master Answer Key'!$B47, 1, 0)</f>
        <v>1</v>
      </c>
      <c r="F45">
        <f>IF('CS-COMPRO'!F48='Master Answer Key'!$B47, 1, 0)</f>
        <v>0</v>
      </c>
      <c r="G45">
        <f>IF('CS-COMPRO'!G48='Master Answer Key'!$B47, 1, 0)</f>
        <v>1</v>
      </c>
      <c r="H45">
        <f>IF('CS-COMPRO'!H48='Master Answer Key'!$B47, 1, 0)</f>
        <v>1</v>
      </c>
      <c r="I45">
        <f>IF('CS-COMPRO'!I48='Master Answer Key'!$B47, 1, 0)</f>
        <v>1</v>
      </c>
      <c r="J45">
        <f>IF('CS-COMPRO'!J48='Master Answer Key'!$B47, 1, 0)</f>
        <v>1</v>
      </c>
      <c r="K45">
        <f>IF('CS-COMPRO'!K48='Master Answer Key'!$B47, 1, 0)</f>
        <v>1</v>
      </c>
      <c r="L45">
        <f>IF('CS-COMPRO'!L48='Master Answer Key'!$B47, 1, 0)</f>
        <v>1</v>
      </c>
      <c r="M45">
        <f>IF('CS-COMPRO'!M48='Master Answer Key'!$B47, 1, 0)</f>
        <v>1</v>
      </c>
    </row>
    <row r="46">
      <c r="A46" s="5" t="s">
        <v>150</v>
      </c>
      <c r="B46">
        <f>IF('CS-COMPRO'!B49='Master Answer Key'!$B48, 1, 0)</f>
        <v>1</v>
      </c>
      <c r="C46">
        <f>IF('CS-COMPRO'!C49='Master Answer Key'!$B48, 1, 0)</f>
        <v>1</v>
      </c>
      <c r="D46">
        <f>IF('CS-COMPRO'!D49='Master Answer Key'!$B48, 1, 0)</f>
        <v>1</v>
      </c>
      <c r="E46">
        <f>IF('CS-COMPRO'!E49='Master Answer Key'!$B48, 1, 0)</f>
        <v>1</v>
      </c>
      <c r="F46">
        <f>IF('CS-COMPRO'!F49='Master Answer Key'!$B48, 1, 0)</f>
        <v>0</v>
      </c>
      <c r="G46">
        <f>IF('CS-COMPRO'!G49='Master Answer Key'!$B48, 1, 0)</f>
        <v>1</v>
      </c>
      <c r="H46">
        <f>IF('CS-COMPRO'!H49='Master Answer Key'!$B48, 1, 0)</f>
        <v>1</v>
      </c>
      <c r="I46">
        <f>IF('CS-COMPRO'!I49='Master Answer Key'!$B48, 1, 0)</f>
        <v>1</v>
      </c>
      <c r="J46">
        <f>IF('CS-COMPRO'!J49='Master Answer Key'!$B48, 1, 0)</f>
        <v>1</v>
      </c>
      <c r="K46">
        <f>IF('CS-COMPRO'!K49='Master Answer Key'!$B48, 1, 0)</f>
        <v>1</v>
      </c>
      <c r="L46">
        <f>IF('CS-COMPRO'!L49='Master Answer Key'!$B48, 1, 0)</f>
        <v>1</v>
      </c>
      <c r="M46">
        <f>IF('CS-COMPRO'!M49='Master Answer Key'!$B48, 1, 0)</f>
        <v>1</v>
      </c>
    </row>
    <row r="47">
      <c r="A47" s="5" t="s">
        <v>151</v>
      </c>
      <c r="B47">
        <f>IF('CS-COMPRO'!B50='Master Answer Key'!$B49, 1, 0)</f>
        <v>1</v>
      </c>
      <c r="C47">
        <f>IF('CS-COMPRO'!C50='Master Answer Key'!$B49, 1, 0)</f>
        <v>1</v>
      </c>
      <c r="D47">
        <f>IF('CS-COMPRO'!D50='Master Answer Key'!$B49, 1, 0)</f>
        <v>1</v>
      </c>
      <c r="E47">
        <f>IF('CS-COMPRO'!E50='Master Answer Key'!$B49, 1, 0)</f>
        <v>1</v>
      </c>
      <c r="F47">
        <f>IF('CS-COMPRO'!F50='Master Answer Key'!$B49, 1, 0)</f>
        <v>0</v>
      </c>
      <c r="G47">
        <f>IF('CS-COMPRO'!G50='Master Answer Key'!$B49, 1, 0)</f>
        <v>1</v>
      </c>
      <c r="H47">
        <f>IF('CS-COMPRO'!H50='Master Answer Key'!$B49, 1, 0)</f>
        <v>1</v>
      </c>
      <c r="I47">
        <f>IF('CS-COMPRO'!I50='Master Answer Key'!$B49, 1, 0)</f>
        <v>1</v>
      </c>
      <c r="J47">
        <f>IF('CS-COMPRO'!J50='Master Answer Key'!$B49, 1, 0)</f>
        <v>1</v>
      </c>
      <c r="K47">
        <f>IF('CS-COMPRO'!K50='Master Answer Key'!$B49, 1, 0)</f>
        <v>1</v>
      </c>
      <c r="L47">
        <f>IF('CS-COMPRO'!L50='Master Answer Key'!$B49, 1, 0)</f>
        <v>1</v>
      </c>
      <c r="M47">
        <f>IF('CS-COMPRO'!M50='Master Answer Key'!$B49, 1, 0)</f>
        <v>1</v>
      </c>
    </row>
    <row r="48">
      <c r="A48" s="5" t="s">
        <v>152</v>
      </c>
      <c r="B48">
        <f>IF('CS-COMPRO'!B51='Master Answer Key'!$B50, 1, 0)</f>
        <v>1</v>
      </c>
      <c r="C48">
        <f>IF('CS-COMPRO'!C51='Master Answer Key'!$B50, 1, 0)</f>
        <v>1</v>
      </c>
      <c r="D48">
        <f>IF('CS-COMPRO'!D51='Master Answer Key'!$B50, 1, 0)</f>
        <v>1</v>
      </c>
      <c r="E48">
        <f>IF('CS-COMPRO'!E51='Master Answer Key'!$B50, 1, 0)</f>
        <v>1</v>
      </c>
      <c r="F48">
        <f>IF('CS-COMPRO'!F51='Master Answer Key'!$B50, 1, 0)</f>
        <v>1</v>
      </c>
      <c r="G48">
        <f>IF('CS-COMPRO'!G51='Master Answer Key'!$B50, 1, 0)</f>
        <v>1</v>
      </c>
      <c r="H48">
        <f>IF('CS-COMPRO'!H51='Master Answer Key'!$B50, 1, 0)</f>
        <v>1</v>
      </c>
      <c r="I48">
        <f>IF('CS-COMPRO'!I51='Master Answer Key'!$B50, 1, 0)</f>
        <v>1</v>
      </c>
      <c r="J48">
        <f>IF('CS-COMPRO'!J51='Master Answer Key'!$B50, 1, 0)</f>
        <v>1</v>
      </c>
      <c r="K48">
        <f>IF('CS-COMPRO'!K51='Master Answer Key'!$B50, 1, 0)</f>
        <v>1</v>
      </c>
      <c r="L48">
        <f>IF('CS-COMPRO'!L51='Master Answer Key'!$B50, 1, 0)</f>
        <v>1</v>
      </c>
      <c r="M48">
        <f>IF('CS-COMPRO'!M51='Master Answer Key'!$B50, 1, 0)</f>
        <v>1</v>
      </c>
    </row>
    <row r="49">
      <c r="A49" s="5" t="s">
        <v>153</v>
      </c>
      <c r="B49">
        <f>IF('CS-COMPRO'!B52='Master Answer Key'!$B51, 1, 0)</f>
        <v>1</v>
      </c>
      <c r="C49">
        <f>IF('CS-COMPRO'!C52='Master Answer Key'!$B51, 1, 0)</f>
        <v>1</v>
      </c>
      <c r="D49">
        <f>IF('CS-COMPRO'!D52='Master Answer Key'!$B51, 1, 0)</f>
        <v>1</v>
      </c>
      <c r="E49">
        <f>IF('CS-COMPRO'!E52='Master Answer Key'!$B51, 1, 0)</f>
        <v>1</v>
      </c>
      <c r="F49">
        <f>IF('CS-COMPRO'!F52='Master Answer Key'!$B51, 1, 0)</f>
        <v>1</v>
      </c>
      <c r="G49">
        <f>IF('CS-COMPRO'!G52='Master Answer Key'!$B51, 1, 0)</f>
        <v>1</v>
      </c>
      <c r="H49">
        <f>IF('CS-COMPRO'!H52='Master Answer Key'!$B51, 1, 0)</f>
        <v>1</v>
      </c>
      <c r="I49">
        <f>IF('CS-COMPRO'!I52='Master Answer Key'!$B51, 1, 0)</f>
        <v>1</v>
      </c>
      <c r="J49">
        <f>IF('CS-COMPRO'!J52='Master Answer Key'!$B51, 1, 0)</f>
        <v>1</v>
      </c>
      <c r="K49">
        <f>IF('CS-COMPRO'!K52='Master Answer Key'!$B51, 1, 0)</f>
        <v>1</v>
      </c>
      <c r="L49">
        <f>IF('CS-COMPRO'!L52='Master Answer Key'!$B51, 1, 0)</f>
        <v>1</v>
      </c>
      <c r="M49">
        <f>IF('CS-COMPRO'!M52='Master Answer Key'!$B51, 1, 0)</f>
        <v>1</v>
      </c>
    </row>
    <row r="50">
      <c r="A50" s="5" t="s">
        <v>154</v>
      </c>
      <c r="B50">
        <f>IF('CS-COMPRO'!B53='Master Answer Key'!$B52, 1, 0)</f>
        <v>1</v>
      </c>
      <c r="C50">
        <f>IF('CS-COMPRO'!C53='Master Answer Key'!$B52, 1, 0)</f>
        <v>1</v>
      </c>
      <c r="D50">
        <f>IF('CS-COMPRO'!D53='Master Answer Key'!$B52, 1, 0)</f>
        <v>1</v>
      </c>
      <c r="E50">
        <f>IF('CS-COMPRO'!E53='Master Answer Key'!$B52, 1, 0)</f>
        <v>1</v>
      </c>
      <c r="F50">
        <f>IF('CS-COMPRO'!F53='Master Answer Key'!$B52, 1, 0)</f>
        <v>1</v>
      </c>
      <c r="G50">
        <f>IF('CS-COMPRO'!G53='Master Answer Key'!$B52, 1, 0)</f>
        <v>1</v>
      </c>
      <c r="H50">
        <f>IF('CS-COMPRO'!H53='Master Answer Key'!$B52, 1, 0)</f>
        <v>1</v>
      </c>
      <c r="I50">
        <f>IF('CS-COMPRO'!I53='Master Answer Key'!$B52, 1, 0)</f>
        <v>1</v>
      </c>
      <c r="J50">
        <f>IF('CS-COMPRO'!J53='Master Answer Key'!$B52, 1, 0)</f>
        <v>1</v>
      </c>
      <c r="K50">
        <f>IF('CS-COMPRO'!K53='Master Answer Key'!$B52, 1, 0)</f>
        <v>1</v>
      </c>
      <c r="L50">
        <f>IF('CS-COMPRO'!L53='Master Answer Key'!$B52, 1, 0)</f>
        <v>1</v>
      </c>
      <c r="M50">
        <f>IF('CS-COMPRO'!M53='Master Answer Key'!$B52, 1, 0)</f>
        <v>1</v>
      </c>
    </row>
    <row r="51">
      <c r="A51" s="5" t="s">
        <v>155</v>
      </c>
      <c r="B51">
        <f>IF('CS-COMPRO'!B54='Master Answer Key'!$B53, 1, 0)</f>
        <v>1</v>
      </c>
      <c r="C51">
        <f>IF('CS-COMPRO'!C54='Master Answer Key'!$B53, 1, 0)</f>
        <v>1</v>
      </c>
      <c r="D51">
        <f>IF('CS-COMPRO'!D54='Master Answer Key'!$B53, 1, 0)</f>
        <v>1</v>
      </c>
      <c r="E51">
        <f>IF('CS-COMPRO'!E54='Master Answer Key'!$B53, 1, 0)</f>
        <v>1</v>
      </c>
      <c r="F51">
        <f>IF('CS-COMPRO'!F54='Master Answer Key'!$B53, 1, 0)</f>
        <v>1</v>
      </c>
      <c r="G51">
        <f>IF('CS-COMPRO'!G54='Master Answer Key'!$B53, 1, 0)</f>
        <v>1</v>
      </c>
      <c r="H51">
        <f>IF('CS-COMPRO'!H54='Master Answer Key'!$B53, 1, 0)</f>
        <v>1</v>
      </c>
      <c r="I51">
        <f>IF('CS-COMPRO'!I54='Master Answer Key'!$B53, 1, 0)</f>
        <v>1</v>
      </c>
      <c r="J51">
        <f>IF('CS-COMPRO'!J54='Master Answer Key'!$B53, 1, 0)</f>
        <v>1</v>
      </c>
      <c r="K51">
        <f>IF('CS-COMPRO'!K54='Master Answer Key'!$B53, 1, 0)</f>
        <v>1</v>
      </c>
      <c r="L51">
        <f>IF('CS-COMPRO'!L54='Master Answer Key'!$B53, 1, 0)</f>
        <v>1</v>
      </c>
      <c r="M51">
        <f>IF('CS-COMPRO'!M54='Master Answer Key'!$B53, 1, 0)</f>
        <v>1</v>
      </c>
    </row>
    <row r="52">
      <c r="A52" s="5" t="s">
        <v>156</v>
      </c>
      <c r="B52">
        <f>IF('CS-COMPRO'!B55='Master Answer Key'!$B54, 1, 0)</f>
        <v>1</v>
      </c>
      <c r="C52">
        <f>IF('CS-COMPRO'!C55='Master Answer Key'!$B54, 1, 0)</f>
        <v>1</v>
      </c>
      <c r="D52">
        <f>IF('CS-COMPRO'!D55='Master Answer Key'!$B54, 1, 0)</f>
        <v>1</v>
      </c>
      <c r="E52">
        <f>IF('CS-COMPRO'!E55='Master Answer Key'!$B54, 1, 0)</f>
        <v>1</v>
      </c>
      <c r="F52">
        <f>IF('CS-COMPRO'!F55='Master Answer Key'!$B54, 1, 0)</f>
        <v>1</v>
      </c>
      <c r="G52">
        <f>IF('CS-COMPRO'!G55='Master Answer Key'!$B54, 1, 0)</f>
        <v>1</v>
      </c>
      <c r="H52">
        <f>IF('CS-COMPRO'!H55='Master Answer Key'!$B54, 1, 0)</f>
        <v>1</v>
      </c>
      <c r="I52">
        <f>IF('CS-COMPRO'!I55='Master Answer Key'!$B54, 1, 0)</f>
        <v>1</v>
      </c>
      <c r="J52">
        <f>IF('CS-COMPRO'!J55='Master Answer Key'!$B54, 1, 0)</f>
        <v>1</v>
      </c>
      <c r="K52">
        <f>IF('CS-COMPRO'!K55='Master Answer Key'!$B54, 1, 0)</f>
        <v>1</v>
      </c>
      <c r="L52">
        <f>IF('CS-COMPRO'!L55='Master Answer Key'!$B54, 1, 0)</f>
        <v>1</v>
      </c>
      <c r="M52">
        <f>IF('CS-COMPRO'!M55='Master Answer Key'!$B54, 1, 0)</f>
        <v>1</v>
      </c>
    </row>
    <row r="53">
      <c r="A53" s="5" t="s">
        <v>157</v>
      </c>
      <c r="B53">
        <f>IF('CS-COMPRO'!B56='Master Answer Key'!$B55, 1, 0)</f>
        <v>1</v>
      </c>
      <c r="C53">
        <f>IF('CS-COMPRO'!C56='Master Answer Key'!$B55, 1, 0)</f>
        <v>1</v>
      </c>
      <c r="D53">
        <f>IF('CS-COMPRO'!D56='Master Answer Key'!$B55, 1, 0)</f>
        <v>1</v>
      </c>
      <c r="E53">
        <f>IF('CS-COMPRO'!E56='Master Answer Key'!$B55, 1, 0)</f>
        <v>1</v>
      </c>
      <c r="F53">
        <f>IF('CS-COMPRO'!F56='Master Answer Key'!$B55, 1, 0)</f>
        <v>1</v>
      </c>
      <c r="G53">
        <f>IF('CS-COMPRO'!G56='Master Answer Key'!$B55, 1, 0)</f>
        <v>1</v>
      </c>
      <c r="H53">
        <f>IF('CS-COMPRO'!H56='Master Answer Key'!$B55, 1, 0)</f>
        <v>1</v>
      </c>
      <c r="I53">
        <f>IF('CS-COMPRO'!I56='Master Answer Key'!$B55, 1, 0)</f>
        <v>1</v>
      </c>
      <c r="J53">
        <f>IF('CS-COMPRO'!J56='Master Answer Key'!$B55, 1, 0)</f>
        <v>1</v>
      </c>
      <c r="K53">
        <f>IF('CS-COMPRO'!K56='Master Answer Key'!$B55, 1, 0)</f>
        <v>1</v>
      </c>
      <c r="L53">
        <f>IF('CS-COMPRO'!L56='Master Answer Key'!$B55, 1, 0)</f>
        <v>1</v>
      </c>
      <c r="M53">
        <f>IF('CS-COMPRO'!M56='Master Answer Key'!$B55, 1, 0)</f>
        <v>1</v>
      </c>
    </row>
    <row r="54">
      <c r="A54" s="5" t="s">
        <v>158</v>
      </c>
      <c r="B54">
        <f>IF('CS-COMPRO'!B57='Master Answer Key'!$B56, 1, 0)</f>
        <v>1</v>
      </c>
      <c r="C54">
        <f>IF('CS-COMPRO'!C57='Master Answer Key'!$B56, 1, 0)</f>
        <v>1</v>
      </c>
      <c r="D54">
        <f>IF('CS-COMPRO'!D57='Master Answer Key'!$B56, 1, 0)</f>
        <v>1</v>
      </c>
      <c r="E54">
        <f>IF('CS-COMPRO'!E57='Master Answer Key'!$B56, 1, 0)</f>
        <v>1</v>
      </c>
      <c r="F54">
        <f>IF('CS-COMPRO'!F57='Master Answer Key'!$B56, 1, 0)</f>
        <v>1</v>
      </c>
      <c r="G54">
        <f>IF('CS-COMPRO'!G57='Master Answer Key'!$B56, 1, 0)</f>
        <v>1</v>
      </c>
      <c r="H54">
        <f>IF('CS-COMPRO'!H57='Master Answer Key'!$B56, 1, 0)</f>
        <v>1</v>
      </c>
      <c r="I54">
        <f>IF('CS-COMPRO'!I57='Master Answer Key'!$B56, 1, 0)</f>
        <v>1</v>
      </c>
      <c r="J54">
        <f>IF('CS-COMPRO'!J57='Master Answer Key'!$B56, 1, 0)</f>
        <v>1</v>
      </c>
      <c r="K54">
        <f>IF('CS-COMPRO'!K57='Master Answer Key'!$B56, 1, 0)</f>
        <v>1</v>
      </c>
      <c r="L54">
        <f>IF('CS-COMPRO'!L57='Master Answer Key'!$B56, 1, 0)</f>
        <v>1</v>
      </c>
      <c r="M54">
        <f>IF('CS-COMPRO'!M57='Master Answer Key'!$B56, 1, 0)</f>
        <v>1</v>
      </c>
    </row>
    <row r="55">
      <c r="A55" s="5" t="s">
        <v>159</v>
      </c>
      <c r="B55">
        <f>IF('CS-COMPRO'!B58='Master Answer Key'!$B57, 1, 0)</f>
        <v>1</v>
      </c>
      <c r="C55">
        <f>IF('CS-COMPRO'!C58='Master Answer Key'!$B57, 1, 0)</f>
        <v>1</v>
      </c>
      <c r="D55">
        <f>IF('CS-COMPRO'!D58='Master Answer Key'!$B57, 1, 0)</f>
        <v>1</v>
      </c>
      <c r="E55">
        <f>IF('CS-COMPRO'!E58='Master Answer Key'!$B57, 1, 0)</f>
        <v>1</v>
      </c>
      <c r="F55">
        <f>IF('CS-COMPRO'!F58='Master Answer Key'!$B57, 1, 0)</f>
        <v>1</v>
      </c>
      <c r="G55">
        <f>IF('CS-COMPRO'!G58='Master Answer Key'!$B57, 1, 0)</f>
        <v>1</v>
      </c>
      <c r="H55">
        <f>IF('CS-COMPRO'!H58='Master Answer Key'!$B57, 1, 0)</f>
        <v>1</v>
      </c>
      <c r="I55">
        <f>IF('CS-COMPRO'!I58='Master Answer Key'!$B57, 1, 0)</f>
        <v>1</v>
      </c>
      <c r="J55">
        <f>IF('CS-COMPRO'!J58='Master Answer Key'!$B57, 1, 0)</f>
        <v>1</v>
      </c>
      <c r="K55">
        <f>IF('CS-COMPRO'!K58='Master Answer Key'!$B57, 1, 0)</f>
        <v>1</v>
      </c>
      <c r="L55">
        <f>IF('CS-COMPRO'!L58='Master Answer Key'!$B57, 1, 0)</f>
        <v>1</v>
      </c>
      <c r="M55">
        <f>IF('CS-COMPRO'!M58='Master Answer Key'!$B57, 1, 0)</f>
        <v>1</v>
      </c>
    </row>
    <row r="56">
      <c r="A56" s="5" t="s">
        <v>160</v>
      </c>
      <c r="B56">
        <f>IF('CS-COMPRO'!B59='Master Answer Key'!$B58, 1, 0)</f>
        <v>1</v>
      </c>
      <c r="C56">
        <f>IF('CS-COMPRO'!C59='Master Answer Key'!$B58, 1, 0)</f>
        <v>1</v>
      </c>
      <c r="D56">
        <f>IF('CS-COMPRO'!D59='Master Answer Key'!$B58, 1, 0)</f>
        <v>1</v>
      </c>
      <c r="E56">
        <f>IF('CS-COMPRO'!E59='Master Answer Key'!$B58, 1, 0)</f>
        <v>1</v>
      </c>
      <c r="F56">
        <f>IF('CS-COMPRO'!F59='Master Answer Key'!$B58, 1, 0)</f>
        <v>1</v>
      </c>
      <c r="G56">
        <f>IF('CS-COMPRO'!G59='Master Answer Key'!$B58, 1, 0)</f>
        <v>1</v>
      </c>
      <c r="H56">
        <f>IF('CS-COMPRO'!H59='Master Answer Key'!$B58, 1, 0)</f>
        <v>1</v>
      </c>
      <c r="I56">
        <f>IF('CS-COMPRO'!I59='Master Answer Key'!$B58, 1, 0)</f>
        <v>1</v>
      </c>
      <c r="J56">
        <f>IF('CS-COMPRO'!J59='Master Answer Key'!$B58, 1, 0)</f>
        <v>1</v>
      </c>
      <c r="K56">
        <f>IF('CS-COMPRO'!K59='Master Answer Key'!$B58, 1, 0)</f>
        <v>1</v>
      </c>
      <c r="L56">
        <f>IF('CS-COMPRO'!L59='Master Answer Key'!$B58, 1, 0)</f>
        <v>1</v>
      </c>
      <c r="M56">
        <f>IF('CS-COMPRO'!M59='Master Answer Key'!$B58, 1, 0)</f>
        <v>1</v>
      </c>
    </row>
    <row r="57">
      <c r="A57" s="5" t="s">
        <v>161</v>
      </c>
      <c r="B57">
        <f>IF('CS-COMPRO'!B60='Master Answer Key'!$B59, 1, 0)</f>
        <v>1</v>
      </c>
      <c r="C57">
        <f>IF('CS-COMPRO'!C60='Master Answer Key'!$B59, 1, 0)</f>
        <v>1</v>
      </c>
      <c r="D57">
        <f>IF('CS-COMPRO'!D60='Master Answer Key'!$B59, 1, 0)</f>
        <v>1</v>
      </c>
      <c r="E57">
        <f>IF('CS-COMPRO'!E60='Master Answer Key'!$B59, 1, 0)</f>
        <v>1</v>
      </c>
      <c r="F57">
        <f>IF('CS-COMPRO'!F60='Master Answer Key'!$B59, 1, 0)</f>
        <v>1</v>
      </c>
      <c r="G57">
        <f>IF('CS-COMPRO'!G60='Master Answer Key'!$B59, 1, 0)</f>
        <v>1</v>
      </c>
      <c r="H57">
        <f>IF('CS-COMPRO'!H60='Master Answer Key'!$B59, 1, 0)</f>
        <v>1</v>
      </c>
      <c r="I57">
        <f>IF('CS-COMPRO'!I60='Master Answer Key'!$B59, 1, 0)</f>
        <v>1</v>
      </c>
      <c r="J57">
        <f>IF('CS-COMPRO'!J60='Master Answer Key'!$B59, 1, 0)</f>
        <v>1</v>
      </c>
      <c r="K57">
        <f>IF('CS-COMPRO'!K60='Master Answer Key'!$B59, 1, 0)</f>
        <v>1</v>
      </c>
      <c r="L57">
        <f>IF('CS-COMPRO'!L60='Master Answer Key'!$B59, 1, 0)</f>
        <v>1</v>
      </c>
      <c r="M57">
        <f>IF('CS-COMPRO'!M60='Master Answer Key'!$B59, 1, 0)</f>
        <v>1</v>
      </c>
    </row>
    <row r="58">
      <c r="A58" s="5" t="s">
        <v>162</v>
      </c>
      <c r="B58">
        <f>IF('CS-COMPRO'!B61='Master Answer Key'!$B60, 1, 0)</f>
        <v>1</v>
      </c>
      <c r="C58">
        <f>IF('CS-COMPRO'!C61='Master Answer Key'!$B60, 1, 0)</f>
        <v>1</v>
      </c>
      <c r="D58">
        <f>IF('CS-COMPRO'!D61='Master Answer Key'!$B60, 1, 0)</f>
        <v>1</v>
      </c>
      <c r="E58">
        <f>IF('CS-COMPRO'!E61='Master Answer Key'!$B60, 1, 0)</f>
        <v>1</v>
      </c>
      <c r="F58">
        <f>IF('CS-COMPRO'!F61='Master Answer Key'!$B60, 1, 0)</f>
        <v>1</v>
      </c>
      <c r="G58">
        <f>IF('CS-COMPRO'!G61='Master Answer Key'!$B60, 1, 0)</f>
        <v>1</v>
      </c>
      <c r="H58">
        <f>IF('CS-COMPRO'!H61='Master Answer Key'!$B60, 1, 0)</f>
        <v>1</v>
      </c>
      <c r="I58">
        <f>IF('CS-COMPRO'!I61='Master Answer Key'!$B60, 1, 0)</f>
        <v>1</v>
      </c>
      <c r="J58">
        <f>IF('CS-COMPRO'!J61='Master Answer Key'!$B60, 1, 0)</f>
        <v>1</v>
      </c>
      <c r="K58">
        <f>IF('CS-COMPRO'!K61='Master Answer Key'!$B60, 1, 0)</f>
        <v>1</v>
      </c>
      <c r="L58">
        <f>IF('CS-COMPRO'!L61='Master Answer Key'!$B60, 1, 0)</f>
        <v>1</v>
      </c>
      <c r="M58">
        <f>IF('CS-COMPRO'!M61='Master Answer Key'!$B60, 1, 0)</f>
        <v>1</v>
      </c>
    </row>
    <row r="59">
      <c r="A59" s="5" t="s">
        <v>163</v>
      </c>
      <c r="B59">
        <f>IF('CS-COMPRO'!B62='Master Answer Key'!$B61, 1, 0)</f>
        <v>0</v>
      </c>
      <c r="C59">
        <f>IF('CS-COMPRO'!C62='Master Answer Key'!$B61, 1, 0)</f>
        <v>1</v>
      </c>
      <c r="D59">
        <f>IF('CS-COMPRO'!D62='Master Answer Key'!$B61, 1, 0)</f>
        <v>1</v>
      </c>
      <c r="E59">
        <f>IF('CS-COMPRO'!E62='Master Answer Key'!$B61, 1, 0)</f>
        <v>1</v>
      </c>
      <c r="F59">
        <f>IF('CS-COMPRO'!F62='Master Answer Key'!$B61, 1, 0)</f>
        <v>1</v>
      </c>
      <c r="G59">
        <f>IF('CS-COMPRO'!G62='Master Answer Key'!$B61, 1, 0)</f>
        <v>1</v>
      </c>
      <c r="H59">
        <f>IF('CS-COMPRO'!H62='Master Answer Key'!$B61, 1, 0)</f>
        <v>1</v>
      </c>
      <c r="I59">
        <f>IF('CS-COMPRO'!I62='Master Answer Key'!$B61, 1, 0)</f>
        <v>1</v>
      </c>
      <c r="J59">
        <f>IF('CS-COMPRO'!J62='Master Answer Key'!$B61, 1, 0)</f>
        <v>1</v>
      </c>
      <c r="K59">
        <f>IF('CS-COMPRO'!K62='Master Answer Key'!$B61, 1, 0)</f>
        <v>1</v>
      </c>
      <c r="L59">
        <f>IF('CS-COMPRO'!L62='Master Answer Key'!$B61, 1, 0)</f>
        <v>1</v>
      </c>
      <c r="M59">
        <f>IF('CS-COMPRO'!M62='Master Answer Key'!$B61, 1, 0)</f>
        <v>1</v>
      </c>
    </row>
    <row r="60">
      <c r="A60" s="5" t="s">
        <v>164</v>
      </c>
      <c r="B60">
        <f>IF('CS-COMPRO'!B63='Master Answer Key'!$B62, 1, 0)</f>
        <v>1</v>
      </c>
      <c r="C60">
        <f>IF('CS-COMPRO'!C63='Master Answer Key'!$B62, 1, 0)</f>
        <v>1</v>
      </c>
      <c r="D60">
        <f>IF('CS-COMPRO'!D63='Master Answer Key'!$B62, 1, 0)</f>
        <v>1</v>
      </c>
      <c r="E60">
        <f>IF('CS-COMPRO'!E63='Master Answer Key'!$B62, 1, 0)</f>
        <v>1</v>
      </c>
      <c r="F60">
        <f>IF('CS-COMPRO'!F63='Master Answer Key'!$B62, 1, 0)</f>
        <v>1</v>
      </c>
      <c r="G60">
        <f>IF('CS-COMPRO'!G63='Master Answer Key'!$B62, 1, 0)</f>
        <v>1</v>
      </c>
      <c r="H60">
        <f>IF('CS-COMPRO'!H63='Master Answer Key'!$B62, 1, 0)</f>
        <v>1</v>
      </c>
      <c r="I60">
        <f>IF('CS-COMPRO'!I63='Master Answer Key'!$B62, 1, 0)</f>
        <v>1</v>
      </c>
      <c r="J60">
        <f>IF('CS-COMPRO'!J63='Master Answer Key'!$B62, 1, 0)</f>
        <v>1</v>
      </c>
      <c r="K60">
        <f>IF('CS-COMPRO'!K63='Master Answer Key'!$B62, 1, 0)</f>
        <v>1</v>
      </c>
      <c r="L60">
        <f>IF('CS-COMPRO'!L63='Master Answer Key'!$B62, 1, 0)</f>
        <v>1</v>
      </c>
      <c r="M60">
        <f>IF('CS-COMPRO'!M63='Master Answer Key'!$B62, 1, 0)</f>
        <v>1</v>
      </c>
    </row>
    <row r="61">
      <c r="A61" s="5" t="s">
        <v>165</v>
      </c>
      <c r="B61">
        <f>IF('CS-COMPRO'!B64='Master Answer Key'!$B63, 1, 0)</f>
        <v>1</v>
      </c>
      <c r="C61">
        <f>IF('CS-COMPRO'!C64='Master Answer Key'!$B63, 1, 0)</f>
        <v>1</v>
      </c>
      <c r="D61">
        <f>IF('CS-COMPRO'!D64='Master Answer Key'!$B63, 1, 0)</f>
        <v>1</v>
      </c>
      <c r="E61">
        <f>IF('CS-COMPRO'!E64='Master Answer Key'!$B63, 1, 0)</f>
        <v>1</v>
      </c>
      <c r="F61">
        <f>IF('CS-COMPRO'!F64='Master Answer Key'!$B63, 1, 0)</f>
        <v>1</v>
      </c>
      <c r="G61">
        <f>IF('CS-COMPRO'!G64='Master Answer Key'!$B63, 1, 0)</f>
        <v>1</v>
      </c>
      <c r="H61">
        <f>IF('CS-COMPRO'!H64='Master Answer Key'!$B63, 1, 0)</f>
        <v>0</v>
      </c>
      <c r="I61">
        <f>IF('CS-COMPRO'!I64='Master Answer Key'!$B63, 1, 0)</f>
        <v>1</v>
      </c>
      <c r="J61">
        <f>IF('CS-COMPRO'!J64='Master Answer Key'!$B63, 1, 0)</f>
        <v>1</v>
      </c>
      <c r="K61">
        <f>IF('CS-COMPRO'!K64='Master Answer Key'!$B63, 1, 0)</f>
        <v>1</v>
      </c>
      <c r="L61">
        <f>IF('CS-COMPRO'!L64='Master Answer Key'!$B63, 1, 0)</f>
        <v>1</v>
      </c>
      <c r="M61">
        <f>IF('CS-COMPRO'!M64='Master Answer Key'!$B63, 1, 0)</f>
        <v>0</v>
      </c>
    </row>
    <row r="62">
      <c r="A62" s="5" t="s">
        <v>166</v>
      </c>
      <c r="B62">
        <f>IF('CS-COMPRO'!B65='Master Answer Key'!$B64, 1, 0)</f>
        <v>1</v>
      </c>
      <c r="C62">
        <f>IF('CS-COMPRO'!C65='Master Answer Key'!$B64, 1, 0)</f>
        <v>1</v>
      </c>
      <c r="D62">
        <f>IF('CS-COMPRO'!D65='Master Answer Key'!$B64, 1, 0)</f>
        <v>1</v>
      </c>
      <c r="E62">
        <f>IF('CS-COMPRO'!E65='Master Answer Key'!$B64, 1, 0)</f>
        <v>1</v>
      </c>
      <c r="F62">
        <f>IF('CS-COMPRO'!F65='Master Answer Key'!$B64, 1, 0)</f>
        <v>1</v>
      </c>
      <c r="G62">
        <f>IF('CS-COMPRO'!G65='Master Answer Key'!$B64, 1, 0)</f>
        <v>1</v>
      </c>
      <c r="H62">
        <f>IF('CS-COMPRO'!H65='Master Answer Key'!$B64, 1, 0)</f>
        <v>0</v>
      </c>
      <c r="I62">
        <f>IF('CS-COMPRO'!I65='Master Answer Key'!$B64, 1, 0)</f>
        <v>1</v>
      </c>
      <c r="J62">
        <f>IF('CS-COMPRO'!J65='Master Answer Key'!$B64, 1, 0)</f>
        <v>1</v>
      </c>
      <c r="K62">
        <f>IF('CS-COMPRO'!K65='Master Answer Key'!$B64, 1, 0)</f>
        <v>1</v>
      </c>
      <c r="L62">
        <f>IF('CS-COMPRO'!L65='Master Answer Key'!$B64, 1, 0)</f>
        <v>1</v>
      </c>
      <c r="M62">
        <f>IF('CS-COMPRO'!M65='Master Answer Key'!$B64, 1, 0)</f>
        <v>0</v>
      </c>
    </row>
    <row r="63">
      <c r="A63" s="5" t="s">
        <v>167</v>
      </c>
      <c r="B63">
        <f>IF('CS-COMPRO'!B66='Master Answer Key'!$B65, 1, 0)</f>
        <v>0</v>
      </c>
      <c r="C63">
        <f>IF('CS-COMPRO'!C66='Master Answer Key'!$B65, 1, 0)</f>
        <v>0</v>
      </c>
      <c r="D63">
        <f>IF('CS-COMPRO'!D66='Master Answer Key'!$B65, 1, 0)</f>
        <v>0</v>
      </c>
      <c r="E63">
        <f>IF('CS-COMPRO'!E66='Master Answer Key'!$B65, 1, 0)</f>
        <v>1</v>
      </c>
      <c r="F63">
        <f>IF('CS-COMPRO'!F66='Master Answer Key'!$B65, 1, 0)</f>
        <v>1</v>
      </c>
      <c r="G63">
        <f>IF('CS-COMPRO'!G66='Master Answer Key'!$B65, 1, 0)</f>
        <v>1</v>
      </c>
      <c r="H63">
        <f>IF('CS-COMPRO'!H66='Master Answer Key'!$B65, 1, 0)</f>
        <v>1</v>
      </c>
      <c r="I63">
        <f>IF('CS-COMPRO'!I66='Master Answer Key'!$B65, 1, 0)</f>
        <v>1</v>
      </c>
      <c r="J63">
        <f>IF('CS-COMPRO'!J66='Master Answer Key'!$B65, 1, 0)</f>
        <v>1</v>
      </c>
      <c r="K63">
        <f>IF('CS-COMPRO'!K66='Master Answer Key'!$B65, 1, 0)</f>
        <v>1</v>
      </c>
      <c r="L63">
        <f>IF('CS-COMPRO'!L66='Master Answer Key'!$B65, 1, 0)</f>
        <v>1</v>
      </c>
      <c r="M63">
        <f>IF('CS-COMPRO'!M66='Master Answer Key'!$B65, 1, 0)</f>
        <v>1</v>
      </c>
    </row>
    <row r="64">
      <c r="A64" s="5" t="s">
        <v>168</v>
      </c>
      <c r="B64">
        <f>IF('CS-COMPRO'!B67='Master Answer Key'!$B66, 1, 0)</f>
        <v>1</v>
      </c>
      <c r="C64">
        <f>IF('CS-COMPRO'!C67='Master Answer Key'!$B66, 1, 0)</f>
        <v>1</v>
      </c>
      <c r="D64">
        <f>IF('CS-COMPRO'!D67='Master Answer Key'!$B66, 1, 0)</f>
        <v>1</v>
      </c>
      <c r="E64">
        <f>IF('CS-COMPRO'!E67='Master Answer Key'!$B66, 1, 0)</f>
        <v>1</v>
      </c>
      <c r="F64">
        <f>IF('CS-COMPRO'!F67='Master Answer Key'!$B66, 1, 0)</f>
        <v>1</v>
      </c>
      <c r="G64">
        <f>IF('CS-COMPRO'!G67='Master Answer Key'!$B66, 1, 0)</f>
        <v>1</v>
      </c>
      <c r="H64">
        <f>IF('CS-COMPRO'!H67='Master Answer Key'!$B66, 1, 0)</f>
        <v>1</v>
      </c>
      <c r="I64">
        <f>IF('CS-COMPRO'!I67='Master Answer Key'!$B66, 1, 0)</f>
        <v>1</v>
      </c>
      <c r="J64">
        <f>IF('CS-COMPRO'!J67='Master Answer Key'!$B66, 1, 0)</f>
        <v>1</v>
      </c>
      <c r="K64">
        <f>IF('CS-COMPRO'!K67='Master Answer Key'!$B66, 1, 0)</f>
        <v>1</v>
      </c>
      <c r="L64">
        <f>IF('CS-COMPRO'!L67='Master Answer Key'!$B66, 1, 0)</f>
        <v>0</v>
      </c>
      <c r="M64">
        <f>IF('CS-COMPRO'!M67='Master Answer Key'!$B66, 1, 0)</f>
        <v>1</v>
      </c>
    </row>
    <row r="65">
      <c r="A65" s="5" t="s">
        <v>169</v>
      </c>
      <c r="B65">
        <f>IF('CS-COMPRO'!B68='Master Answer Key'!$B67, 1, 0)</f>
        <v>0</v>
      </c>
      <c r="C65">
        <f>IF('CS-COMPRO'!C68='Master Answer Key'!$B67, 1, 0)</f>
        <v>0</v>
      </c>
      <c r="D65">
        <f>IF('CS-COMPRO'!D68='Master Answer Key'!$B67, 1, 0)</f>
        <v>0</v>
      </c>
      <c r="E65">
        <f>IF('CS-COMPRO'!E68='Master Answer Key'!$B67, 1, 0)</f>
        <v>0</v>
      </c>
      <c r="F65">
        <f>IF('CS-COMPRO'!F68='Master Answer Key'!$B67, 1, 0)</f>
        <v>0</v>
      </c>
      <c r="G65">
        <f>IF('CS-COMPRO'!G68='Master Answer Key'!$B67, 1, 0)</f>
        <v>0</v>
      </c>
      <c r="H65">
        <f>IF('CS-COMPRO'!H68='Master Answer Key'!$B67, 1, 0)</f>
        <v>0</v>
      </c>
      <c r="I65">
        <f>IF('CS-COMPRO'!I68='Master Answer Key'!$B67, 1, 0)</f>
        <v>0</v>
      </c>
      <c r="J65">
        <f>IF('CS-COMPRO'!J68='Master Answer Key'!$B67, 1, 0)</f>
        <v>0</v>
      </c>
      <c r="K65">
        <f>IF('CS-COMPRO'!K68='Master Answer Key'!$B67, 1, 0)</f>
        <v>0</v>
      </c>
      <c r="L65">
        <f>IF('CS-COMPRO'!L68='Master Answer Key'!$B67, 1, 0)</f>
        <v>0</v>
      </c>
      <c r="M65">
        <f>IF('CS-COMPRO'!M68='Master Answer Key'!$B67, 1, 0)</f>
        <v>0</v>
      </c>
    </row>
    <row r="66">
      <c r="A66" s="5" t="s">
        <v>170</v>
      </c>
      <c r="B66">
        <f>IF('CS-COMPRO'!B69='Master Answer Key'!$B68, 1, 0)</f>
        <v>1</v>
      </c>
      <c r="C66">
        <f>IF('CS-COMPRO'!C69='Master Answer Key'!$B68, 1, 0)</f>
        <v>1</v>
      </c>
      <c r="D66">
        <f>IF('CS-COMPRO'!D69='Master Answer Key'!$B68, 1, 0)</f>
        <v>1</v>
      </c>
      <c r="E66">
        <f>IF('CS-COMPRO'!E69='Master Answer Key'!$B68, 1, 0)</f>
        <v>1</v>
      </c>
      <c r="F66">
        <f>IF('CS-COMPRO'!F69='Master Answer Key'!$B68, 1, 0)</f>
        <v>1</v>
      </c>
      <c r="G66">
        <f>IF('CS-COMPRO'!G69='Master Answer Key'!$B68, 1, 0)</f>
        <v>0</v>
      </c>
      <c r="H66">
        <f>IF('CS-COMPRO'!H69='Master Answer Key'!$B68, 1, 0)</f>
        <v>1</v>
      </c>
      <c r="I66">
        <f>IF('CS-COMPRO'!I69='Master Answer Key'!$B68, 1, 0)</f>
        <v>1</v>
      </c>
      <c r="J66">
        <f>IF('CS-COMPRO'!J69='Master Answer Key'!$B68, 1, 0)</f>
        <v>1</v>
      </c>
      <c r="K66">
        <f>IF('CS-COMPRO'!K69='Master Answer Key'!$B68, 1, 0)</f>
        <v>1</v>
      </c>
      <c r="L66">
        <f>IF('CS-COMPRO'!L69='Master Answer Key'!$B68, 1, 0)</f>
        <v>0</v>
      </c>
      <c r="M66">
        <f>IF('CS-COMPRO'!M69='Master Answer Key'!$B68, 1, 0)</f>
        <v>1</v>
      </c>
    </row>
    <row r="67">
      <c r="A67" s="5" t="s">
        <v>171</v>
      </c>
      <c r="B67">
        <f>IF('CS-COMPRO'!B70='Master Answer Key'!$B69, 1, 0)</f>
        <v>1</v>
      </c>
      <c r="C67">
        <f>IF('CS-COMPRO'!C70='Master Answer Key'!$B69, 1, 0)</f>
        <v>1</v>
      </c>
      <c r="D67">
        <f>IF('CS-COMPRO'!D70='Master Answer Key'!$B69, 1, 0)</f>
        <v>1</v>
      </c>
      <c r="E67">
        <f>IF('CS-COMPRO'!E70='Master Answer Key'!$B69, 1, 0)</f>
        <v>1</v>
      </c>
      <c r="F67">
        <f>IF('CS-COMPRO'!F70='Master Answer Key'!$B69, 1, 0)</f>
        <v>0</v>
      </c>
      <c r="G67">
        <f>IF('CS-COMPRO'!G70='Master Answer Key'!$B69, 1, 0)</f>
        <v>1</v>
      </c>
      <c r="H67">
        <f>IF('CS-COMPRO'!H70='Master Answer Key'!$B69, 1, 0)</f>
        <v>0</v>
      </c>
      <c r="I67">
        <f>IF('CS-COMPRO'!I70='Master Answer Key'!$B69, 1, 0)</f>
        <v>1</v>
      </c>
      <c r="J67">
        <f>IF('CS-COMPRO'!J70='Master Answer Key'!$B69, 1, 0)</f>
        <v>1</v>
      </c>
      <c r="K67">
        <f>IF('CS-COMPRO'!K70='Master Answer Key'!$B69, 1, 0)</f>
        <v>1</v>
      </c>
      <c r="L67">
        <f>IF('CS-COMPRO'!L70='Master Answer Key'!$B69, 1, 0)</f>
        <v>1</v>
      </c>
      <c r="M67">
        <f>IF('CS-COMPRO'!M70='Master Answer Key'!$B69, 1, 0)</f>
        <v>0</v>
      </c>
    </row>
    <row r="68">
      <c r="A68" s="5" t="s">
        <v>172</v>
      </c>
      <c r="B68">
        <f>IF('CS-COMPRO'!B71='Master Answer Key'!$B70, 1, 0)</f>
        <v>0</v>
      </c>
      <c r="C68">
        <f>IF('CS-COMPRO'!C71='Master Answer Key'!$B70, 1, 0)</f>
        <v>0</v>
      </c>
      <c r="D68">
        <f>IF('CS-COMPRO'!D71='Master Answer Key'!$B70, 1, 0)</f>
        <v>0</v>
      </c>
      <c r="E68">
        <f>IF('CS-COMPRO'!E71='Master Answer Key'!$B70, 1, 0)</f>
        <v>0</v>
      </c>
      <c r="F68">
        <f>IF('CS-COMPRO'!F71='Master Answer Key'!$B70, 1, 0)</f>
        <v>1</v>
      </c>
      <c r="G68">
        <f>IF('CS-COMPRO'!G71='Master Answer Key'!$B70, 1, 0)</f>
        <v>0</v>
      </c>
      <c r="H68">
        <f>IF('CS-COMPRO'!H71='Master Answer Key'!$B70, 1, 0)</f>
        <v>1</v>
      </c>
      <c r="I68">
        <f>IF('CS-COMPRO'!I71='Master Answer Key'!$B70, 1, 0)</f>
        <v>0</v>
      </c>
      <c r="J68">
        <f>IF('CS-COMPRO'!J71='Master Answer Key'!$B70, 1, 0)</f>
        <v>1</v>
      </c>
      <c r="K68">
        <f>IF('CS-COMPRO'!K71='Master Answer Key'!$B70, 1, 0)</f>
        <v>0</v>
      </c>
      <c r="L68">
        <f>IF('CS-COMPRO'!L71='Master Answer Key'!$B70, 1, 0)</f>
        <v>0</v>
      </c>
      <c r="M68">
        <f>IF('CS-COMPRO'!M71='Master Answer Key'!$B70, 1, 0)</f>
        <v>1</v>
      </c>
    </row>
    <row r="69">
      <c r="A69" s="5" t="s">
        <v>173</v>
      </c>
      <c r="B69">
        <f>IF('CS-COMPRO'!B72='Master Answer Key'!$B71, 1, 0)</f>
        <v>1</v>
      </c>
      <c r="C69">
        <f>IF('CS-COMPRO'!C72='Master Answer Key'!$B71, 1, 0)</f>
        <v>1</v>
      </c>
      <c r="D69">
        <f>IF('CS-COMPRO'!D72='Master Answer Key'!$B71, 1, 0)</f>
        <v>1</v>
      </c>
      <c r="E69">
        <f>IF('CS-COMPRO'!E72='Master Answer Key'!$B71, 1, 0)</f>
        <v>1</v>
      </c>
      <c r="F69">
        <f>IF('CS-COMPRO'!F72='Master Answer Key'!$B71, 1, 0)</f>
        <v>1</v>
      </c>
      <c r="G69">
        <f>IF('CS-COMPRO'!G72='Master Answer Key'!$B71, 1, 0)</f>
        <v>1</v>
      </c>
      <c r="H69">
        <f>IF('CS-COMPRO'!H72='Master Answer Key'!$B71, 1, 0)</f>
        <v>1</v>
      </c>
      <c r="I69">
        <f>IF('CS-COMPRO'!I72='Master Answer Key'!$B71, 1, 0)</f>
        <v>1</v>
      </c>
      <c r="J69">
        <f>IF('CS-COMPRO'!J72='Master Answer Key'!$B71, 1, 0)</f>
        <v>1</v>
      </c>
      <c r="K69">
        <f>IF('CS-COMPRO'!K72='Master Answer Key'!$B71, 1, 0)</f>
        <v>1</v>
      </c>
      <c r="L69">
        <f>IF('CS-COMPRO'!L72='Master Answer Key'!$B71, 1, 0)</f>
        <v>1</v>
      </c>
      <c r="M69">
        <f>IF('CS-COMPRO'!M72='Master Answer Key'!$B71, 1, 0)</f>
        <v>1</v>
      </c>
    </row>
    <row r="70">
      <c r="A70" s="5" t="s">
        <v>174</v>
      </c>
      <c r="B70">
        <f>IF('CS-COMPRO'!B73='Master Answer Key'!$B72, 1, 0)</f>
        <v>0</v>
      </c>
      <c r="C70">
        <f>IF('CS-COMPRO'!C73='Master Answer Key'!$B72, 1, 0)</f>
        <v>1</v>
      </c>
      <c r="D70">
        <f>IF('CS-COMPRO'!D73='Master Answer Key'!$B72, 1, 0)</f>
        <v>1</v>
      </c>
      <c r="E70">
        <f>IF('CS-COMPRO'!E73='Master Answer Key'!$B72, 1, 0)</f>
        <v>1</v>
      </c>
      <c r="F70">
        <f>IF('CS-COMPRO'!F73='Master Answer Key'!$B72, 1, 0)</f>
        <v>0</v>
      </c>
      <c r="G70">
        <f>IF('CS-COMPRO'!G73='Master Answer Key'!$B72, 1, 0)</f>
        <v>1</v>
      </c>
      <c r="H70">
        <f>IF('CS-COMPRO'!H73='Master Answer Key'!$B72, 1, 0)</f>
        <v>1</v>
      </c>
      <c r="I70">
        <f>IF('CS-COMPRO'!I73='Master Answer Key'!$B72, 1, 0)</f>
        <v>1</v>
      </c>
      <c r="J70">
        <f>IF('CS-COMPRO'!J73='Master Answer Key'!$B72, 1, 0)</f>
        <v>1</v>
      </c>
      <c r="K70">
        <f>IF('CS-COMPRO'!K73='Master Answer Key'!$B72, 1, 0)</f>
        <v>1</v>
      </c>
      <c r="L70">
        <f>IF('CS-COMPRO'!L73='Master Answer Key'!$B72, 1, 0)</f>
        <v>1</v>
      </c>
      <c r="M70">
        <f>IF('CS-COMPRO'!M73='Master Answer Key'!$B72, 1, 0)</f>
        <v>1</v>
      </c>
    </row>
    <row r="71">
      <c r="A71" s="5" t="s">
        <v>175</v>
      </c>
      <c r="B71">
        <f>IF('CS-COMPRO'!B74='Master Answer Key'!$B73, 1, 0)</f>
        <v>0</v>
      </c>
      <c r="C71">
        <f>IF('CS-COMPRO'!C74='Master Answer Key'!$B73, 1, 0)</f>
        <v>1</v>
      </c>
      <c r="D71">
        <f>IF('CS-COMPRO'!D74='Master Answer Key'!$B73, 1, 0)</f>
        <v>1</v>
      </c>
      <c r="E71">
        <f>IF('CS-COMPRO'!E74='Master Answer Key'!$B73, 1, 0)</f>
        <v>1</v>
      </c>
      <c r="F71">
        <f>IF('CS-COMPRO'!F74='Master Answer Key'!$B73, 1, 0)</f>
        <v>0</v>
      </c>
      <c r="G71">
        <f>IF('CS-COMPRO'!G74='Master Answer Key'!$B73, 1, 0)</f>
        <v>1</v>
      </c>
      <c r="H71">
        <f>IF('CS-COMPRO'!H74='Master Answer Key'!$B73, 1, 0)</f>
        <v>1</v>
      </c>
      <c r="I71">
        <f>IF('CS-COMPRO'!I74='Master Answer Key'!$B73, 1, 0)</f>
        <v>1</v>
      </c>
      <c r="J71">
        <f>IF('CS-COMPRO'!J74='Master Answer Key'!$B73, 1, 0)</f>
        <v>1</v>
      </c>
      <c r="K71">
        <f>IF('CS-COMPRO'!K74='Master Answer Key'!$B73, 1, 0)</f>
        <v>1</v>
      </c>
      <c r="L71">
        <f>IF('CS-COMPRO'!L74='Master Answer Key'!$B73, 1, 0)</f>
        <v>1</v>
      </c>
      <c r="M71">
        <f>IF('CS-COMPRO'!M74='Master Answer Key'!$B73, 1, 0)</f>
        <v>1</v>
      </c>
    </row>
    <row r="72">
      <c r="A72" s="5" t="s">
        <v>176</v>
      </c>
      <c r="B72">
        <f>IF('CS-COMPRO'!B75='Master Answer Key'!$B74, 1, 0)</f>
        <v>1</v>
      </c>
      <c r="C72">
        <f>IF('CS-COMPRO'!C75='Master Answer Key'!$B74, 1, 0)</f>
        <v>1</v>
      </c>
      <c r="D72">
        <f>IF('CS-COMPRO'!D75='Master Answer Key'!$B74, 1, 0)</f>
        <v>1</v>
      </c>
      <c r="E72">
        <f>IF('CS-COMPRO'!E75='Master Answer Key'!$B74, 1, 0)</f>
        <v>1</v>
      </c>
      <c r="F72">
        <f>IF('CS-COMPRO'!F75='Master Answer Key'!$B74, 1, 0)</f>
        <v>1</v>
      </c>
      <c r="G72">
        <f>IF('CS-COMPRO'!G75='Master Answer Key'!$B74, 1, 0)</f>
        <v>1</v>
      </c>
      <c r="H72">
        <f>IF('CS-COMPRO'!H75='Master Answer Key'!$B74, 1, 0)</f>
        <v>1</v>
      </c>
      <c r="I72">
        <f>IF('CS-COMPRO'!I75='Master Answer Key'!$B74, 1, 0)</f>
        <v>1</v>
      </c>
      <c r="J72">
        <f>IF('CS-COMPRO'!J75='Master Answer Key'!$B74, 1, 0)</f>
        <v>1</v>
      </c>
      <c r="K72">
        <f>IF('CS-COMPRO'!K75='Master Answer Key'!$B74, 1, 0)</f>
        <v>1</v>
      </c>
      <c r="L72">
        <f>IF('CS-COMPRO'!L75='Master Answer Key'!$B74, 1, 0)</f>
        <v>1</v>
      </c>
      <c r="M72">
        <f>IF('CS-COMPRO'!M75='Master Answer Key'!$B74, 1, 0)</f>
        <v>1</v>
      </c>
    </row>
    <row r="73">
      <c r="A73" s="5" t="s">
        <v>177</v>
      </c>
      <c r="B73">
        <f>IF('CS-COMPRO'!B76='Master Answer Key'!$B75, 1, 0)</f>
        <v>1</v>
      </c>
      <c r="C73">
        <f>IF('CS-COMPRO'!C76='Master Answer Key'!$B75, 1, 0)</f>
        <v>1</v>
      </c>
      <c r="D73">
        <f>IF('CS-COMPRO'!D76='Master Answer Key'!$B75, 1, 0)</f>
        <v>1</v>
      </c>
      <c r="E73">
        <f>IF('CS-COMPRO'!E76='Master Answer Key'!$B75, 1, 0)</f>
        <v>1</v>
      </c>
      <c r="F73">
        <f>IF('CS-COMPRO'!F76='Master Answer Key'!$B75, 1, 0)</f>
        <v>1</v>
      </c>
      <c r="G73">
        <f>IF('CS-COMPRO'!G76='Master Answer Key'!$B75, 1, 0)</f>
        <v>0</v>
      </c>
      <c r="H73">
        <f>IF('CS-COMPRO'!H76='Master Answer Key'!$B75, 1, 0)</f>
        <v>1</v>
      </c>
      <c r="I73">
        <f>IF('CS-COMPRO'!I76='Master Answer Key'!$B75, 1, 0)</f>
        <v>1</v>
      </c>
      <c r="J73">
        <f>IF('CS-COMPRO'!J76='Master Answer Key'!$B75, 1, 0)</f>
        <v>1</v>
      </c>
      <c r="K73">
        <f>IF('CS-COMPRO'!K76='Master Answer Key'!$B75, 1, 0)</f>
        <v>1</v>
      </c>
      <c r="L73">
        <f>IF('CS-COMPRO'!L76='Master Answer Key'!$B75, 1, 0)</f>
        <v>1</v>
      </c>
      <c r="M73">
        <f>IF('CS-COMPRO'!M76='Master Answer Key'!$B75, 1, 0)</f>
        <v>1</v>
      </c>
    </row>
    <row r="74">
      <c r="A74" s="5" t="s">
        <v>178</v>
      </c>
      <c r="B74">
        <f>IF('CS-COMPRO'!B77='Master Answer Key'!$B76, 1, 0)</f>
        <v>1</v>
      </c>
      <c r="C74">
        <f>IF('CS-COMPRO'!C77='Master Answer Key'!$B76, 1, 0)</f>
        <v>1</v>
      </c>
      <c r="D74">
        <f>IF('CS-COMPRO'!D77='Master Answer Key'!$B76, 1, 0)</f>
        <v>1</v>
      </c>
      <c r="E74">
        <f>IF('CS-COMPRO'!E77='Master Answer Key'!$B76, 1, 0)</f>
        <v>1</v>
      </c>
      <c r="F74">
        <f>IF('CS-COMPRO'!F77='Master Answer Key'!$B76, 1, 0)</f>
        <v>0</v>
      </c>
      <c r="G74">
        <f>IF('CS-COMPRO'!G77='Master Answer Key'!$B76, 1, 0)</f>
        <v>1</v>
      </c>
      <c r="H74">
        <f>IF('CS-COMPRO'!H77='Master Answer Key'!$B76, 1, 0)</f>
        <v>1</v>
      </c>
      <c r="I74">
        <f>IF('CS-COMPRO'!I77='Master Answer Key'!$B76, 1, 0)</f>
        <v>1</v>
      </c>
      <c r="J74">
        <f>IF('CS-COMPRO'!J77='Master Answer Key'!$B76, 1, 0)</f>
        <v>1</v>
      </c>
      <c r="K74">
        <f>IF('CS-COMPRO'!K77='Master Answer Key'!$B76, 1, 0)</f>
        <v>1</v>
      </c>
      <c r="L74">
        <f>IF('CS-COMPRO'!L77='Master Answer Key'!$B76, 1, 0)</f>
        <v>1</v>
      </c>
      <c r="M74">
        <f>IF('CS-COMPRO'!M77='Master Answer Key'!$B76, 1, 0)</f>
        <v>0</v>
      </c>
    </row>
    <row r="75">
      <c r="A75" s="5" t="s">
        <v>179</v>
      </c>
      <c r="B75">
        <f>IF('CS-COMPRO'!B78='Master Answer Key'!$B77, 1, 0)</f>
        <v>1</v>
      </c>
      <c r="C75">
        <f>IF('CS-COMPRO'!C78='Master Answer Key'!$B77, 1, 0)</f>
        <v>1</v>
      </c>
      <c r="D75">
        <f>IF('CS-COMPRO'!D78='Master Answer Key'!$B77, 1, 0)</f>
        <v>1</v>
      </c>
      <c r="E75">
        <f>IF('CS-COMPRO'!E78='Master Answer Key'!$B77, 1, 0)</f>
        <v>1</v>
      </c>
      <c r="F75">
        <f>IF('CS-COMPRO'!F78='Master Answer Key'!$B77, 1, 0)</f>
        <v>1</v>
      </c>
      <c r="G75">
        <f>IF('CS-COMPRO'!G78='Master Answer Key'!$B77, 1, 0)</f>
        <v>1</v>
      </c>
      <c r="H75">
        <f>IF('CS-COMPRO'!H78='Master Answer Key'!$B77, 1, 0)</f>
        <v>1</v>
      </c>
      <c r="I75">
        <f>IF('CS-COMPRO'!I78='Master Answer Key'!$B77, 1, 0)</f>
        <v>1</v>
      </c>
      <c r="J75">
        <f>IF('CS-COMPRO'!J78='Master Answer Key'!$B77, 1, 0)</f>
        <v>1</v>
      </c>
      <c r="K75">
        <f>IF('CS-COMPRO'!K78='Master Answer Key'!$B77, 1, 0)</f>
        <v>0</v>
      </c>
      <c r="L75">
        <f>IF('CS-COMPRO'!L78='Master Answer Key'!$B77, 1, 0)</f>
        <v>1</v>
      </c>
      <c r="M75">
        <f>IF('CS-COMPRO'!M78='Master Answer Key'!$B77, 1, 0)</f>
        <v>1</v>
      </c>
    </row>
    <row r="76">
      <c r="A76" s="5" t="s">
        <v>180</v>
      </c>
      <c r="B76">
        <f>IF('CS-COMPRO'!B79='Master Answer Key'!$B78, 1, 0)</f>
        <v>1</v>
      </c>
      <c r="C76">
        <f>IF('CS-COMPRO'!C79='Master Answer Key'!$B78, 1, 0)</f>
        <v>1</v>
      </c>
      <c r="D76">
        <f>IF('CS-COMPRO'!D79='Master Answer Key'!$B78, 1, 0)</f>
        <v>1</v>
      </c>
      <c r="E76">
        <f>IF('CS-COMPRO'!E79='Master Answer Key'!$B78, 1, 0)</f>
        <v>1</v>
      </c>
      <c r="F76">
        <f>IF('CS-COMPRO'!F79='Master Answer Key'!$B78, 1, 0)</f>
        <v>1</v>
      </c>
      <c r="G76">
        <f>IF('CS-COMPRO'!G79='Master Answer Key'!$B78, 1, 0)</f>
        <v>1</v>
      </c>
      <c r="H76">
        <f>IF('CS-COMPRO'!H79='Master Answer Key'!$B78, 1, 0)</f>
        <v>1</v>
      </c>
      <c r="I76">
        <f>IF('CS-COMPRO'!I79='Master Answer Key'!$B78, 1, 0)</f>
        <v>1</v>
      </c>
      <c r="J76">
        <f>IF('CS-COMPRO'!J79='Master Answer Key'!$B78, 1, 0)</f>
        <v>1</v>
      </c>
      <c r="K76">
        <f>IF('CS-COMPRO'!K79='Master Answer Key'!$B78, 1, 0)</f>
        <v>0</v>
      </c>
      <c r="L76">
        <f>IF('CS-COMPRO'!L79='Master Answer Key'!$B78, 1, 0)</f>
        <v>1</v>
      </c>
      <c r="M76">
        <f>IF('CS-COMPRO'!M79='Master Answer Key'!$B78, 1, 0)</f>
        <v>1</v>
      </c>
    </row>
    <row r="77">
      <c r="A77" s="5" t="s">
        <v>181</v>
      </c>
      <c r="B77">
        <f>IF('CS-COMPRO'!B80='Master Answer Key'!$B79, 1, 0)</f>
        <v>1</v>
      </c>
      <c r="C77">
        <f>IF('CS-COMPRO'!C80='Master Answer Key'!$B79, 1, 0)</f>
        <v>1</v>
      </c>
      <c r="D77">
        <f>IF('CS-COMPRO'!D80='Master Answer Key'!$B79, 1, 0)</f>
        <v>1</v>
      </c>
      <c r="E77">
        <f>IF('CS-COMPRO'!E80='Master Answer Key'!$B79, 1, 0)</f>
        <v>1</v>
      </c>
      <c r="F77">
        <f>IF('CS-COMPRO'!F80='Master Answer Key'!$B79, 1, 0)</f>
        <v>0</v>
      </c>
      <c r="G77">
        <f>IF('CS-COMPRO'!G80='Master Answer Key'!$B79, 1, 0)</f>
        <v>1</v>
      </c>
      <c r="H77">
        <f>IF('CS-COMPRO'!H80='Master Answer Key'!$B79, 1, 0)</f>
        <v>1</v>
      </c>
      <c r="I77">
        <f>IF('CS-COMPRO'!I80='Master Answer Key'!$B79, 1, 0)</f>
        <v>1</v>
      </c>
      <c r="J77">
        <f>IF('CS-COMPRO'!J80='Master Answer Key'!$B79, 1, 0)</f>
        <v>1</v>
      </c>
      <c r="K77">
        <f>IF('CS-COMPRO'!K80='Master Answer Key'!$B79, 1, 0)</f>
        <v>1</v>
      </c>
      <c r="L77">
        <f>IF('CS-COMPRO'!L80='Master Answer Key'!$B79, 1, 0)</f>
        <v>1</v>
      </c>
      <c r="M77">
        <f>IF('CS-COMPRO'!M80='Master Answer Key'!$B79, 1, 0)</f>
        <v>1</v>
      </c>
    </row>
    <row r="78">
      <c r="A78" s="5" t="s">
        <v>182</v>
      </c>
      <c r="B78">
        <f>IF('CS-COMPRO'!B81='Master Answer Key'!$B80, 1, 0)</f>
        <v>1</v>
      </c>
      <c r="C78">
        <f>IF('CS-COMPRO'!C81='Master Answer Key'!$B80, 1, 0)</f>
        <v>1</v>
      </c>
      <c r="D78">
        <f>IF('CS-COMPRO'!D81='Master Answer Key'!$B80, 1, 0)</f>
        <v>1</v>
      </c>
      <c r="E78">
        <f>IF('CS-COMPRO'!E81='Master Answer Key'!$B80, 1, 0)</f>
        <v>1</v>
      </c>
      <c r="F78">
        <f>IF('CS-COMPRO'!F81='Master Answer Key'!$B80, 1, 0)</f>
        <v>1</v>
      </c>
      <c r="G78">
        <f>IF('CS-COMPRO'!G81='Master Answer Key'!$B80, 1, 0)</f>
        <v>1</v>
      </c>
      <c r="H78">
        <f>IF('CS-COMPRO'!H81='Master Answer Key'!$B80, 1, 0)</f>
        <v>1</v>
      </c>
      <c r="I78">
        <f>IF('CS-COMPRO'!I81='Master Answer Key'!$B80, 1, 0)</f>
        <v>1</v>
      </c>
      <c r="J78">
        <f>IF('CS-COMPRO'!J81='Master Answer Key'!$B80, 1, 0)</f>
        <v>1</v>
      </c>
      <c r="K78">
        <f>IF('CS-COMPRO'!K81='Master Answer Key'!$B80, 1, 0)</f>
        <v>1</v>
      </c>
      <c r="L78">
        <f>IF('CS-COMPRO'!L81='Master Answer Key'!$B80, 1, 0)</f>
        <v>1</v>
      </c>
      <c r="M78">
        <f>IF('CS-COMPRO'!M81='Master Answer Key'!$B80, 1, 0)</f>
        <v>1</v>
      </c>
    </row>
    <row r="79">
      <c r="A79" s="5" t="s">
        <v>183</v>
      </c>
      <c r="B79">
        <f>IF('CS-COMPRO'!B82='Master Answer Key'!$B81, 1, 0)</f>
        <v>1</v>
      </c>
      <c r="C79">
        <f>IF('CS-COMPRO'!C82='Master Answer Key'!$B81, 1, 0)</f>
        <v>1</v>
      </c>
      <c r="D79">
        <f>IF('CS-COMPRO'!D82='Master Answer Key'!$B81, 1, 0)</f>
        <v>1</v>
      </c>
      <c r="E79">
        <f>IF('CS-COMPRO'!E82='Master Answer Key'!$B81, 1, 0)</f>
        <v>1</v>
      </c>
      <c r="F79">
        <f>IF('CS-COMPRO'!F82='Master Answer Key'!$B81, 1, 0)</f>
        <v>1</v>
      </c>
      <c r="G79">
        <f>IF('CS-COMPRO'!G82='Master Answer Key'!$B81, 1, 0)</f>
        <v>1</v>
      </c>
      <c r="H79">
        <f>IF('CS-COMPRO'!H82='Master Answer Key'!$B81, 1, 0)</f>
        <v>1</v>
      </c>
      <c r="I79">
        <f>IF('CS-COMPRO'!I82='Master Answer Key'!$B81, 1, 0)</f>
        <v>1</v>
      </c>
      <c r="J79">
        <f>IF('CS-COMPRO'!J82='Master Answer Key'!$B81, 1, 0)</f>
        <v>1</v>
      </c>
      <c r="K79">
        <f>IF('CS-COMPRO'!K82='Master Answer Key'!$B81, 1, 0)</f>
        <v>1</v>
      </c>
      <c r="L79">
        <f>IF('CS-COMPRO'!L82='Master Answer Key'!$B81, 1, 0)</f>
        <v>1</v>
      </c>
      <c r="M79">
        <f>IF('CS-COMPRO'!M82='Master Answer Key'!$B81, 1, 0)</f>
        <v>1</v>
      </c>
    </row>
    <row r="80">
      <c r="A80" s="5" t="s">
        <v>184</v>
      </c>
      <c r="B80">
        <f>IF('CS-COMPRO'!B83='Master Answer Key'!$B82, 1, 0)</f>
        <v>1</v>
      </c>
      <c r="C80">
        <f>IF('CS-COMPRO'!C83='Master Answer Key'!$B82, 1, 0)</f>
        <v>1</v>
      </c>
      <c r="D80">
        <f>IF('CS-COMPRO'!D83='Master Answer Key'!$B82, 1, 0)</f>
        <v>1</v>
      </c>
      <c r="E80">
        <f>IF('CS-COMPRO'!E83='Master Answer Key'!$B82, 1, 0)</f>
        <v>1</v>
      </c>
      <c r="F80">
        <f>IF('CS-COMPRO'!F83='Master Answer Key'!$B82, 1, 0)</f>
        <v>0</v>
      </c>
      <c r="G80">
        <f>IF('CS-COMPRO'!G83='Master Answer Key'!$B82, 1, 0)</f>
        <v>1</v>
      </c>
      <c r="H80">
        <f>IF('CS-COMPRO'!H83='Master Answer Key'!$B82, 1, 0)</f>
        <v>1</v>
      </c>
      <c r="I80">
        <f>IF('CS-COMPRO'!I83='Master Answer Key'!$B82, 1, 0)</f>
        <v>1</v>
      </c>
      <c r="J80">
        <f>IF('CS-COMPRO'!J83='Master Answer Key'!$B82, 1, 0)</f>
        <v>1</v>
      </c>
      <c r="K80">
        <f>IF('CS-COMPRO'!K83='Master Answer Key'!$B82, 1, 0)</f>
        <v>1</v>
      </c>
      <c r="L80">
        <f>IF('CS-COMPRO'!L83='Master Answer Key'!$B82, 1, 0)</f>
        <v>1</v>
      </c>
      <c r="M80">
        <f>IF('CS-COMPRO'!M83='Master Answer Key'!$B82, 1, 0)</f>
        <v>1</v>
      </c>
    </row>
    <row r="81">
      <c r="A81" s="5" t="s">
        <v>185</v>
      </c>
      <c r="B81">
        <f>IF('CS-COMPRO'!B84='Master Answer Key'!$B83, 1, 0)</f>
        <v>0</v>
      </c>
      <c r="C81">
        <f>IF('CS-COMPRO'!C84='Master Answer Key'!$B83, 1, 0)</f>
        <v>1</v>
      </c>
      <c r="D81">
        <f>IF('CS-COMPRO'!D84='Master Answer Key'!$B83, 1, 0)</f>
        <v>1</v>
      </c>
      <c r="E81">
        <f>IF('CS-COMPRO'!E84='Master Answer Key'!$B83, 1, 0)</f>
        <v>1</v>
      </c>
      <c r="F81">
        <f>IF('CS-COMPRO'!F84='Master Answer Key'!$B83, 1, 0)</f>
        <v>1</v>
      </c>
      <c r="G81">
        <f>IF('CS-COMPRO'!G84='Master Answer Key'!$B83, 1, 0)</f>
        <v>1</v>
      </c>
      <c r="H81">
        <f>IF('CS-COMPRO'!H84='Master Answer Key'!$B83, 1, 0)</f>
        <v>1</v>
      </c>
      <c r="I81">
        <f>IF('CS-COMPRO'!I84='Master Answer Key'!$B83, 1, 0)</f>
        <v>1</v>
      </c>
      <c r="J81">
        <f>IF('CS-COMPRO'!J84='Master Answer Key'!$B83, 1, 0)</f>
        <v>1</v>
      </c>
      <c r="K81">
        <f>IF('CS-COMPRO'!K84='Master Answer Key'!$B83, 1, 0)</f>
        <v>0</v>
      </c>
      <c r="L81">
        <f>IF('CS-COMPRO'!L84='Master Answer Key'!$B83, 1, 0)</f>
        <v>1</v>
      </c>
      <c r="M81">
        <f>IF('CS-COMPRO'!M84='Master Answer Key'!$B83, 1, 0)</f>
        <v>1</v>
      </c>
    </row>
    <row r="82">
      <c r="A82" s="5" t="s">
        <v>186</v>
      </c>
      <c r="B82">
        <f>IF('CS-COMPRO'!B85='Master Answer Key'!$B84, 1, 0)</f>
        <v>1</v>
      </c>
      <c r="C82">
        <f>IF('CS-COMPRO'!C85='Master Answer Key'!$B84, 1, 0)</f>
        <v>1</v>
      </c>
      <c r="D82">
        <f>IF('CS-COMPRO'!D85='Master Answer Key'!$B84, 1, 0)</f>
        <v>1</v>
      </c>
      <c r="E82">
        <f>IF('CS-COMPRO'!E85='Master Answer Key'!$B84, 1, 0)</f>
        <v>1</v>
      </c>
      <c r="F82">
        <f>IF('CS-COMPRO'!F85='Master Answer Key'!$B84, 1, 0)</f>
        <v>1</v>
      </c>
      <c r="G82">
        <f>IF('CS-COMPRO'!G85='Master Answer Key'!$B84, 1, 0)</f>
        <v>1</v>
      </c>
      <c r="H82">
        <f>IF('CS-COMPRO'!H85='Master Answer Key'!$B84, 1, 0)</f>
        <v>1</v>
      </c>
      <c r="I82">
        <f>IF('CS-COMPRO'!I85='Master Answer Key'!$B84, 1, 0)</f>
        <v>1</v>
      </c>
      <c r="J82">
        <f>IF('CS-COMPRO'!J85='Master Answer Key'!$B84, 1, 0)</f>
        <v>1</v>
      </c>
      <c r="K82">
        <f>IF('CS-COMPRO'!K85='Master Answer Key'!$B84, 1, 0)</f>
        <v>1</v>
      </c>
      <c r="L82">
        <f>IF('CS-COMPRO'!L85='Master Answer Key'!$B84, 1, 0)</f>
        <v>1</v>
      </c>
      <c r="M82">
        <f>IF('CS-COMPRO'!M85='Master Answer Key'!$B84, 1, 0)</f>
        <v>1</v>
      </c>
    </row>
    <row r="83">
      <c r="A83" s="5" t="s">
        <v>187</v>
      </c>
      <c r="B83">
        <f>IF('CS-COMPRO'!B86='Master Answer Key'!$B85, 1, 0)</f>
        <v>1</v>
      </c>
      <c r="C83">
        <f>IF('CS-COMPRO'!C86='Master Answer Key'!$B85, 1, 0)</f>
        <v>0</v>
      </c>
      <c r="D83">
        <f>IF('CS-COMPRO'!D86='Master Answer Key'!$B85, 1, 0)</f>
        <v>1</v>
      </c>
      <c r="E83">
        <f>IF('CS-COMPRO'!E86='Master Answer Key'!$B85, 1, 0)</f>
        <v>1</v>
      </c>
      <c r="F83">
        <f>IF('CS-COMPRO'!F86='Master Answer Key'!$B85, 1, 0)</f>
        <v>1</v>
      </c>
      <c r="G83">
        <f>IF('CS-COMPRO'!G86='Master Answer Key'!$B85, 1, 0)</f>
        <v>1</v>
      </c>
      <c r="H83">
        <f>IF('CS-COMPRO'!H86='Master Answer Key'!$B85, 1, 0)</f>
        <v>1</v>
      </c>
      <c r="I83">
        <f>IF('CS-COMPRO'!I86='Master Answer Key'!$B85, 1, 0)</f>
        <v>0</v>
      </c>
      <c r="J83">
        <f>IF('CS-COMPRO'!J86='Master Answer Key'!$B85, 1, 0)</f>
        <v>1</v>
      </c>
      <c r="K83">
        <f>IF('CS-COMPRO'!K86='Master Answer Key'!$B85, 1, 0)</f>
        <v>0</v>
      </c>
      <c r="L83">
        <f>IF('CS-COMPRO'!L86='Master Answer Key'!$B85, 1, 0)</f>
        <v>0</v>
      </c>
      <c r="M83">
        <f>IF('CS-COMPRO'!M86='Master Answer Key'!$B85, 1, 0)</f>
        <v>1</v>
      </c>
    </row>
    <row r="84">
      <c r="A84" s="5" t="s">
        <v>188</v>
      </c>
      <c r="B84">
        <f>IF('CS-COMPRO'!B87='Master Answer Key'!$B86, 1, 0)</f>
        <v>0</v>
      </c>
      <c r="C84">
        <f>IF('CS-COMPRO'!C87='Master Answer Key'!$B86, 1, 0)</f>
        <v>1</v>
      </c>
      <c r="D84">
        <f>IF('CS-COMPRO'!D87='Master Answer Key'!$B86, 1, 0)</f>
        <v>0</v>
      </c>
      <c r="E84">
        <f>IF('CS-COMPRO'!E87='Master Answer Key'!$B86, 1, 0)</f>
        <v>1</v>
      </c>
      <c r="F84">
        <f>IF('CS-COMPRO'!F87='Master Answer Key'!$B86, 1, 0)</f>
        <v>1</v>
      </c>
      <c r="G84">
        <f>IF('CS-COMPRO'!G87='Master Answer Key'!$B86, 1, 0)</f>
        <v>1</v>
      </c>
      <c r="H84">
        <f>IF('CS-COMPRO'!H87='Master Answer Key'!$B86, 1, 0)</f>
        <v>1</v>
      </c>
      <c r="I84">
        <f>IF('CS-COMPRO'!I87='Master Answer Key'!$B86, 1, 0)</f>
        <v>1</v>
      </c>
      <c r="J84">
        <f>IF('CS-COMPRO'!J87='Master Answer Key'!$B86, 1, 0)</f>
        <v>1</v>
      </c>
      <c r="K84">
        <f>IF('CS-COMPRO'!K87='Master Answer Key'!$B86, 1, 0)</f>
        <v>0</v>
      </c>
      <c r="L84">
        <f>IF('CS-COMPRO'!L87='Master Answer Key'!$B86, 1, 0)</f>
        <v>0</v>
      </c>
      <c r="M84">
        <f>IF('CS-COMPRO'!M87='Master Answer Key'!$B86, 1, 0)</f>
        <v>0</v>
      </c>
    </row>
    <row r="85">
      <c r="A85" s="5" t="s">
        <v>189</v>
      </c>
      <c r="B85">
        <f>IF('CS-COMPRO'!B88='Master Answer Key'!$B87, 1, 0)</f>
        <v>1</v>
      </c>
      <c r="C85">
        <f>IF('CS-COMPRO'!C88='Master Answer Key'!$B87, 1, 0)</f>
        <v>1</v>
      </c>
      <c r="D85">
        <f>IF('CS-COMPRO'!D88='Master Answer Key'!$B87, 1, 0)</f>
        <v>1</v>
      </c>
      <c r="E85">
        <f>IF('CS-COMPRO'!E88='Master Answer Key'!$B87, 1, 0)</f>
        <v>1</v>
      </c>
      <c r="F85">
        <f>IF('CS-COMPRO'!F88='Master Answer Key'!$B87, 1, 0)</f>
        <v>1</v>
      </c>
      <c r="G85">
        <f>IF('CS-COMPRO'!G88='Master Answer Key'!$B87, 1, 0)</f>
        <v>1</v>
      </c>
      <c r="H85">
        <f>IF('CS-COMPRO'!H88='Master Answer Key'!$B87, 1, 0)</f>
        <v>1</v>
      </c>
      <c r="I85">
        <f>IF('CS-COMPRO'!I88='Master Answer Key'!$B87, 1, 0)</f>
        <v>1</v>
      </c>
      <c r="J85">
        <f>IF('CS-COMPRO'!J88='Master Answer Key'!$B87, 1, 0)</f>
        <v>1</v>
      </c>
      <c r="K85">
        <f>IF('CS-COMPRO'!K88='Master Answer Key'!$B87, 1, 0)</f>
        <v>1</v>
      </c>
      <c r="L85">
        <f>IF('CS-COMPRO'!L88='Master Answer Key'!$B87, 1, 0)</f>
        <v>1</v>
      </c>
      <c r="M85">
        <f>IF('CS-COMPRO'!M88='Master Answer Key'!$B87, 1, 0)</f>
        <v>1</v>
      </c>
    </row>
    <row r="86">
      <c r="A86" s="5" t="s">
        <v>190</v>
      </c>
      <c r="B86">
        <f>IF('CS-COMPRO'!B89='Master Answer Key'!$B88, 1, 0)</f>
        <v>1</v>
      </c>
      <c r="C86">
        <f>IF('CS-COMPRO'!C89='Master Answer Key'!$B88, 1, 0)</f>
        <v>1</v>
      </c>
      <c r="D86">
        <f>IF('CS-COMPRO'!D89='Master Answer Key'!$B88, 1, 0)</f>
        <v>1</v>
      </c>
      <c r="E86">
        <f>IF('CS-COMPRO'!E89='Master Answer Key'!$B88, 1, 0)</f>
        <v>1</v>
      </c>
      <c r="F86">
        <f>IF('CS-COMPRO'!F89='Master Answer Key'!$B88, 1, 0)</f>
        <v>1</v>
      </c>
      <c r="G86">
        <f>IF('CS-COMPRO'!G89='Master Answer Key'!$B88, 1, 0)</f>
        <v>1</v>
      </c>
      <c r="H86">
        <f>IF('CS-COMPRO'!H89='Master Answer Key'!$B88, 1, 0)</f>
        <v>1</v>
      </c>
      <c r="I86">
        <f>IF('CS-COMPRO'!I89='Master Answer Key'!$B88, 1, 0)</f>
        <v>1</v>
      </c>
      <c r="J86">
        <f>IF('CS-COMPRO'!J89='Master Answer Key'!$B88, 1, 0)</f>
        <v>1</v>
      </c>
      <c r="K86">
        <f>IF('CS-COMPRO'!K89='Master Answer Key'!$B88, 1, 0)</f>
        <v>1</v>
      </c>
      <c r="L86">
        <f>IF('CS-COMPRO'!L89='Master Answer Key'!$B88, 1, 0)</f>
        <v>1</v>
      </c>
      <c r="M86">
        <f>IF('CS-COMPRO'!M89='Master Answer Key'!$B88, 1, 0)</f>
        <v>1</v>
      </c>
    </row>
    <row r="87">
      <c r="A87" s="5" t="s">
        <v>191</v>
      </c>
      <c r="B87">
        <f>IF('CS-COMPRO'!B90='Master Answer Key'!$B89, 1, 0)</f>
        <v>1</v>
      </c>
      <c r="C87">
        <f>IF('CS-COMPRO'!C90='Master Answer Key'!$B89, 1, 0)</f>
        <v>1</v>
      </c>
      <c r="D87">
        <f>IF('CS-COMPRO'!D90='Master Answer Key'!$B89, 1, 0)</f>
        <v>1</v>
      </c>
      <c r="E87">
        <f>IF('CS-COMPRO'!E90='Master Answer Key'!$B89, 1, 0)</f>
        <v>1</v>
      </c>
      <c r="F87">
        <f>IF('CS-COMPRO'!F90='Master Answer Key'!$B89, 1, 0)</f>
        <v>1</v>
      </c>
      <c r="G87">
        <f>IF('CS-COMPRO'!G90='Master Answer Key'!$B89, 1, 0)</f>
        <v>1</v>
      </c>
      <c r="H87">
        <f>IF('CS-COMPRO'!H90='Master Answer Key'!$B89, 1, 0)</f>
        <v>1</v>
      </c>
      <c r="I87">
        <f>IF('CS-COMPRO'!I90='Master Answer Key'!$B89, 1, 0)</f>
        <v>1</v>
      </c>
      <c r="J87">
        <f>IF('CS-COMPRO'!J90='Master Answer Key'!$B89, 1, 0)</f>
        <v>1</v>
      </c>
      <c r="K87">
        <f>IF('CS-COMPRO'!K90='Master Answer Key'!$B89, 1, 0)</f>
        <v>1</v>
      </c>
      <c r="L87">
        <f>IF('CS-COMPRO'!L90='Master Answer Key'!$B89, 1, 0)</f>
        <v>1</v>
      </c>
      <c r="M87">
        <f>IF('CS-COMPRO'!M90='Master Answer Key'!$B89, 1, 0)</f>
        <v>1</v>
      </c>
    </row>
    <row r="88">
      <c r="A88" s="5" t="s">
        <v>192</v>
      </c>
      <c r="B88">
        <f>IF('CS-COMPRO'!B91='Master Answer Key'!$B90, 1, 0)</f>
        <v>1</v>
      </c>
      <c r="C88">
        <f>IF('CS-COMPRO'!C91='Master Answer Key'!$B90, 1, 0)</f>
        <v>1</v>
      </c>
      <c r="D88">
        <f>IF('CS-COMPRO'!D91='Master Answer Key'!$B90, 1, 0)</f>
        <v>1</v>
      </c>
      <c r="E88">
        <f>IF('CS-COMPRO'!E91='Master Answer Key'!$B90, 1, 0)</f>
        <v>0</v>
      </c>
      <c r="F88">
        <f>IF('CS-COMPRO'!F91='Master Answer Key'!$B90, 1, 0)</f>
        <v>0</v>
      </c>
      <c r="G88">
        <f>IF('CS-COMPRO'!G91='Master Answer Key'!$B90, 1, 0)</f>
        <v>0</v>
      </c>
      <c r="H88">
        <f>IF('CS-COMPRO'!H91='Master Answer Key'!$B90, 1, 0)</f>
        <v>1</v>
      </c>
      <c r="I88">
        <f>IF('CS-COMPRO'!I91='Master Answer Key'!$B90, 1, 0)</f>
        <v>1</v>
      </c>
      <c r="J88">
        <f>IF('CS-COMPRO'!J91='Master Answer Key'!$B90, 1, 0)</f>
        <v>1</v>
      </c>
      <c r="K88">
        <f>IF('CS-COMPRO'!K91='Master Answer Key'!$B90, 1, 0)</f>
        <v>1</v>
      </c>
      <c r="L88">
        <f>IF('CS-COMPRO'!L91='Master Answer Key'!$B90, 1, 0)</f>
        <v>1</v>
      </c>
      <c r="M88">
        <f>IF('CS-COMPRO'!M91='Master Answer Key'!$B90, 1, 0)</f>
        <v>1</v>
      </c>
    </row>
    <row r="89">
      <c r="A89" s="5" t="s">
        <v>193</v>
      </c>
      <c r="B89">
        <f>IF('CS-COMPRO'!B92='Master Answer Key'!$B91, 1, 0)</f>
        <v>1</v>
      </c>
      <c r="C89">
        <f>IF('CS-COMPRO'!C92='Master Answer Key'!$B91, 1, 0)</f>
        <v>1</v>
      </c>
      <c r="D89">
        <f>IF('CS-COMPRO'!D92='Master Answer Key'!$B91, 1, 0)</f>
        <v>1</v>
      </c>
      <c r="E89">
        <f>IF('CS-COMPRO'!E92='Master Answer Key'!$B91, 1, 0)</f>
        <v>1</v>
      </c>
      <c r="F89">
        <f>IF('CS-COMPRO'!F92='Master Answer Key'!$B91, 1, 0)</f>
        <v>0</v>
      </c>
      <c r="G89">
        <f>IF('CS-COMPRO'!G92='Master Answer Key'!$B91, 1, 0)</f>
        <v>1</v>
      </c>
      <c r="H89">
        <f>IF('CS-COMPRO'!H92='Master Answer Key'!$B91, 1, 0)</f>
        <v>1</v>
      </c>
      <c r="I89">
        <f>IF('CS-COMPRO'!I92='Master Answer Key'!$B91, 1, 0)</f>
        <v>1</v>
      </c>
      <c r="J89">
        <f>IF('CS-COMPRO'!J92='Master Answer Key'!$B91, 1, 0)</f>
        <v>1</v>
      </c>
      <c r="K89">
        <f>IF('CS-COMPRO'!K92='Master Answer Key'!$B91, 1, 0)</f>
        <v>0</v>
      </c>
      <c r="L89">
        <f>IF('CS-COMPRO'!L92='Master Answer Key'!$B91, 1, 0)</f>
        <v>1</v>
      </c>
      <c r="M89">
        <f>IF('CS-COMPRO'!M92='Master Answer Key'!$B91, 1, 0)</f>
        <v>1</v>
      </c>
    </row>
    <row r="90">
      <c r="A90" s="5" t="s">
        <v>194</v>
      </c>
      <c r="B90">
        <f>IF('CS-COMPRO'!B93='Master Answer Key'!$B92, 1, 0)</f>
        <v>1</v>
      </c>
      <c r="C90">
        <f>IF('CS-COMPRO'!C93='Master Answer Key'!$B92, 1, 0)</f>
        <v>1</v>
      </c>
      <c r="D90">
        <f>IF('CS-COMPRO'!D93='Master Answer Key'!$B92, 1, 0)</f>
        <v>1</v>
      </c>
      <c r="E90">
        <f>IF('CS-COMPRO'!E93='Master Answer Key'!$B92, 1, 0)</f>
        <v>1</v>
      </c>
      <c r="F90">
        <f>IF('CS-COMPRO'!F93='Master Answer Key'!$B92, 1, 0)</f>
        <v>0</v>
      </c>
      <c r="G90">
        <f>IF('CS-COMPRO'!G93='Master Answer Key'!$B92, 1, 0)</f>
        <v>1</v>
      </c>
      <c r="H90">
        <f>IF('CS-COMPRO'!H93='Master Answer Key'!$B92, 1, 0)</f>
        <v>1</v>
      </c>
      <c r="I90">
        <f>IF('CS-COMPRO'!I93='Master Answer Key'!$B92, 1, 0)</f>
        <v>1</v>
      </c>
      <c r="J90">
        <f>IF('CS-COMPRO'!J93='Master Answer Key'!$B92, 1, 0)</f>
        <v>1</v>
      </c>
      <c r="K90">
        <f>IF('CS-COMPRO'!K93='Master Answer Key'!$B92, 1, 0)</f>
        <v>1</v>
      </c>
      <c r="L90">
        <f>IF('CS-COMPRO'!L93='Master Answer Key'!$B92, 1, 0)</f>
        <v>1</v>
      </c>
      <c r="M90">
        <f>IF('CS-COMPRO'!M93='Master Answer Key'!$B92, 1, 0)</f>
        <v>1</v>
      </c>
    </row>
    <row r="91">
      <c r="A91" s="5" t="s">
        <v>195</v>
      </c>
      <c r="B91">
        <f>IF('CS-COMPRO'!B94='Master Answer Key'!$B93, 1, 0)</f>
        <v>0</v>
      </c>
      <c r="C91">
        <f>IF('CS-COMPRO'!C94='Master Answer Key'!$B93, 1, 0)</f>
        <v>1</v>
      </c>
      <c r="D91">
        <f>IF('CS-COMPRO'!D94='Master Answer Key'!$B93, 1, 0)</f>
        <v>1</v>
      </c>
      <c r="E91">
        <f>IF('CS-COMPRO'!E94='Master Answer Key'!$B93, 1, 0)</f>
        <v>1</v>
      </c>
      <c r="F91">
        <f>IF('CS-COMPRO'!F94='Master Answer Key'!$B93, 1, 0)</f>
        <v>1</v>
      </c>
      <c r="G91">
        <f>IF('CS-COMPRO'!G94='Master Answer Key'!$B93, 1, 0)</f>
        <v>1</v>
      </c>
      <c r="H91">
        <f>IF('CS-COMPRO'!H94='Master Answer Key'!$B93, 1, 0)</f>
        <v>1</v>
      </c>
      <c r="I91">
        <f>IF('CS-COMPRO'!I94='Master Answer Key'!$B93, 1, 0)</f>
        <v>1</v>
      </c>
      <c r="J91">
        <f>IF('CS-COMPRO'!J94='Master Answer Key'!$B93, 1, 0)</f>
        <v>1</v>
      </c>
      <c r="K91">
        <f>IF('CS-COMPRO'!K94='Master Answer Key'!$B93, 1, 0)</f>
        <v>0</v>
      </c>
      <c r="L91">
        <f>IF('CS-COMPRO'!L94='Master Answer Key'!$B93, 1, 0)</f>
        <v>1</v>
      </c>
      <c r="M91">
        <f>IF('CS-COMPRO'!M94='Master Answer Key'!$B93, 1, 0)</f>
        <v>1</v>
      </c>
    </row>
    <row r="92">
      <c r="A92" s="5" t="s">
        <v>196</v>
      </c>
      <c r="B92">
        <f>IF('CS-COMPRO'!B95='Master Answer Key'!$B94, 1, 0)</f>
        <v>1</v>
      </c>
      <c r="C92">
        <f>IF('CS-COMPRO'!C95='Master Answer Key'!$B94, 1, 0)</f>
        <v>1</v>
      </c>
      <c r="D92">
        <f>IF('CS-COMPRO'!D95='Master Answer Key'!$B94, 1, 0)</f>
        <v>1</v>
      </c>
      <c r="E92">
        <f>IF('CS-COMPRO'!E95='Master Answer Key'!$B94, 1, 0)</f>
        <v>1</v>
      </c>
      <c r="F92">
        <f>IF('CS-COMPRO'!F95='Master Answer Key'!$B94, 1, 0)</f>
        <v>0</v>
      </c>
      <c r="G92">
        <f>IF('CS-COMPRO'!G95='Master Answer Key'!$B94, 1, 0)</f>
        <v>1</v>
      </c>
      <c r="H92">
        <f>IF('CS-COMPRO'!H95='Master Answer Key'!$B94, 1, 0)</f>
        <v>1</v>
      </c>
      <c r="I92">
        <f>IF('CS-COMPRO'!I95='Master Answer Key'!$B94, 1, 0)</f>
        <v>1</v>
      </c>
      <c r="J92">
        <f>IF('CS-COMPRO'!J95='Master Answer Key'!$B94, 1, 0)</f>
        <v>1</v>
      </c>
      <c r="K92">
        <f>IF('CS-COMPRO'!K95='Master Answer Key'!$B94, 1, 0)</f>
        <v>1</v>
      </c>
      <c r="L92">
        <f>IF('CS-COMPRO'!L95='Master Answer Key'!$B94, 1, 0)</f>
        <v>1</v>
      </c>
      <c r="M92">
        <f>IF('CS-COMPRO'!M95='Master Answer Key'!$B94, 1, 0)</f>
        <v>1</v>
      </c>
    </row>
    <row r="93">
      <c r="A93" s="5" t="s">
        <v>197</v>
      </c>
      <c r="B93">
        <f>IF('CS-COMPRO'!B96='Master Answer Key'!$B95, 1, 0)</f>
        <v>1</v>
      </c>
      <c r="C93">
        <f>IF('CS-COMPRO'!C96='Master Answer Key'!$B95, 1, 0)</f>
        <v>1</v>
      </c>
      <c r="D93">
        <f>IF('CS-COMPRO'!D96='Master Answer Key'!$B95, 1, 0)</f>
        <v>1</v>
      </c>
      <c r="E93">
        <f>IF('CS-COMPRO'!E96='Master Answer Key'!$B95, 1, 0)</f>
        <v>1</v>
      </c>
      <c r="F93">
        <f>IF('CS-COMPRO'!F96='Master Answer Key'!$B95, 1, 0)</f>
        <v>1</v>
      </c>
      <c r="G93">
        <f>IF('CS-COMPRO'!G96='Master Answer Key'!$B95, 1, 0)</f>
        <v>1</v>
      </c>
      <c r="H93">
        <f>IF('CS-COMPRO'!H96='Master Answer Key'!$B95, 1, 0)</f>
        <v>1</v>
      </c>
      <c r="I93">
        <f>IF('CS-COMPRO'!I96='Master Answer Key'!$B95, 1, 0)</f>
        <v>1</v>
      </c>
      <c r="J93">
        <f>IF('CS-COMPRO'!J96='Master Answer Key'!$B95, 1, 0)</f>
        <v>1</v>
      </c>
      <c r="K93">
        <f>IF('CS-COMPRO'!K96='Master Answer Key'!$B95, 1, 0)</f>
        <v>1</v>
      </c>
      <c r="L93">
        <f>IF('CS-COMPRO'!L96='Master Answer Key'!$B95, 1, 0)</f>
        <v>1</v>
      </c>
      <c r="M93">
        <f>IF('CS-COMPRO'!M96='Master Answer Key'!$B95, 1, 0)</f>
        <v>1</v>
      </c>
    </row>
    <row r="94">
      <c r="A94" s="5" t="s">
        <v>198</v>
      </c>
      <c r="B94">
        <f>IF('CS-COMPRO'!B97='Master Answer Key'!$B96, 1, 0)</f>
        <v>0</v>
      </c>
      <c r="C94">
        <f>IF('CS-COMPRO'!C97='Master Answer Key'!$B96, 1, 0)</f>
        <v>1</v>
      </c>
      <c r="D94">
        <f>IF('CS-COMPRO'!D97='Master Answer Key'!$B96, 1, 0)</f>
        <v>1</v>
      </c>
      <c r="E94">
        <f>IF('CS-COMPRO'!E97='Master Answer Key'!$B96, 1, 0)</f>
        <v>1</v>
      </c>
      <c r="F94">
        <f>IF('CS-COMPRO'!F97='Master Answer Key'!$B96, 1, 0)</f>
        <v>1</v>
      </c>
      <c r="G94">
        <f>IF('CS-COMPRO'!G97='Master Answer Key'!$B96, 1, 0)</f>
        <v>1</v>
      </c>
      <c r="H94">
        <f>IF('CS-COMPRO'!H97='Master Answer Key'!$B96, 1, 0)</f>
        <v>1</v>
      </c>
      <c r="I94">
        <f>IF('CS-COMPRO'!I97='Master Answer Key'!$B96, 1, 0)</f>
        <v>1</v>
      </c>
      <c r="J94">
        <f>IF('CS-COMPRO'!J97='Master Answer Key'!$B96, 1, 0)</f>
        <v>1</v>
      </c>
      <c r="K94">
        <f>IF('CS-COMPRO'!K97='Master Answer Key'!$B96, 1, 0)</f>
        <v>1</v>
      </c>
      <c r="L94">
        <f>IF('CS-COMPRO'!L97='Master Answer Key'!$B96, 1, 0)</f>
        <v>1</v>
      </c>
      <c r="M94">
        <f>IF('CS-COMPRO'!M97='Master Answer Key'!$B96, 1, 0)</f>
        <v>1</v>
      </c>
    </row>
    <row r="95">
      <c r="A95" s="5" t="s">
        <v>199</v>
      </c>
      <c r="B95">
        <f>IF('CS-COMPRO'!B98='Master Answer Key'!$B97, 1, 0)</f>
        <v>1</v>
      </c>
      <c r="C95">
        <f>IF('CS-COMPRO'!C98='Master Answer Key'!$B97, 1, 0)</f>
        <v>1</v>
      </c>
      <c r="D95">
        <f>IF('CS-COMPRO'!D98='Master Answer Key'!$B97, 1, 0)</f>
        <v>1</v>
      </c>
      <c r="E95">
        <f>IF('CS-COMPRO'!E98='Master Answer Key'!$B97, 1, 0)</f>
        <v>1</v>
      </c>
      <c r="F95">
        <f>IF('CS-COMPRO'!F98='Master Answer Key'!$B97, 1, 0)</f>
        <v>0</v>
      </c>
      <c r="G95">
        <f>IF('CS-COMPRO'!G98='Master Answer Key'!$B97, 1, 0)</f>
        <v>1</v>
      </c>
      <c r="H95">
        <f>IF('CS-COMPRO'!H98='Master Answer Key'!$B97, 1, 0)</f>
        <v>1</v>
      </c>
      <c r="I95">
        <f>IF('CS-COMPRO'!I98='Master Answer Key'!$B97, 1, 0)</f>
        <v>1</v>
      </c>
      <c r="J95">
        <f>IF('CS-COMPRO'!J98='Master Answer Key'!$B97, 1, 0)</f>
        <v>1</v>
      </c>
      <c r="K95">
        <f>IF('CS-COMPRO'!K98='Master Answer Key'!$B97, 1, 0)</f>
        <v>1</v>
      </c>
      <c r="L95">
        <f>IF('CS-COMPRO'!L98='Master Answer Key'!$B97, 1, 0)</f>
        <v>1</v>
      </c>
      <c r="M95">
        <f>IF('CS-COMPRO'!M98='Master Answer Key'!$B97, 1, 0)</f>
        <v>1</v>
      </c>
    </row>
    <row r="96">
      <c r="A96" s="5" t="s">
        <v>200</v>
      </c>
      <c r="B96">
        <f>IF('CS-COMPRO'!B99='Master Answer Key'!$B98, 1, 0)</f>
        <v>1</v>
      </c>
      <c r="C96">
        <f>IF('CS-COMPRO'!C99='Master Answer Key'!$B98, 1, 0)</f>
        <v>1</v>
      </c>
      <c r="D96">
        <f>IF('CS-COMPRO'!D99='Master Answer Key'!$B98, 1, 0)</f>
        <v>1</v>
      </c>
      <c r="E96">
        <f>IF('CS-COMPRO'!E99='Master Answer Key'!$B98, 1, 0)</f>
        <v>1</v>
      </c>
      <c r="F96">
        <f>IF('CS-COMPRO'!F99='Master Answer Key'!$B98, 1, 0)</f>
        <v>1</v>
      </c>
      <c r="G96">
        <f>IF('CS-COMPRO'!G99='Master Answer Key'!$B98, 1, 0)</f>
        <v>1</v>
      </c>
      <c r="H96">
        <f>IF('CS-COMPRO'!H99='Master Answer Key'!$B98, 1, 0)</f>
        <v>1</v>
      </c>
      <c r="I96">
        <f>IF('CS-COMPRO'!I99='Master Answer Key'!$B98, 1, 0)</f>
        <v>1</v>
      </c>
      <c r="J96">
        <f>IF('CS-COMPRO'!J99='Master Answer Key'!$B98, 1, 0)</f>
        <v>1</v>
      </c>
      <c r="K96">
        <f>IF('CS-COMPRO'!K99='Master Answer Key'!$B98, 1, 0)</f>
        <v>0</v>
      </c>
      <c r="L96">
        <f>IF('CS-COMPRO'!L99='Master Answer Key'!$B98, 1, 0)</f>
        <v>1</v>
      </c>
      <c r="M96">
        <f>IF('CS-COMPRO'!M99='Master Answer Key'!$B98, 1, 0)</f>
        <v>1</v>
      </c>
    </row>
    <row r="97">
      <c r="A97" s="5" t="s">
        <v>201</v>
      </c>
      <c r="B97">
        <f>IF('CS-COMPRO'!B100='Master Answer Key'!$B99, 1, 0)</f>
        <v>1</v>
      </c>
      <c r="C97">
        <f>IF('CS-COMPRO'!C100='Master Answer Key'!$B99, 1, 0)</f>
        <v>1</v>
      </c>
      <c r="D97">
        <f>IF('CS-COMPRO'!D100='Master Answer Key'!$B99, 1, 0)</f>
        <v>1</v>
      </c>
      <c r="E97">
        <f>IF('CS-COMPRO'!E100='Master Answer Key'!$B99, 1, 0)</f>
        <v>1</v>
      </c>
      <c r="F97">
        <f>IF('CS-COMPRO'!F100='Master Answer Key'!$B99, 1, 0)</f>
        <v>0</v>
      </c>
      <c r="G97">
        <f>IF('CS-COMPRO'!G100='Master Answer Key'!$B99, 1, 0)</f>
        <v>1</v>
      </c>
      <c r="H97">
        <f>IF('CS-COMPRO'!H100='Master Answer Key'!$B99, 1, 0)</f>
        <v>1</v>
      </c>
      <c r="I97">
        <f>IF('CS-COMPRO'!I100='Master Answer Key'!$B99, 1, 0)</f>
        <v>1</v>
      </c>
      <c r="J97">
        <f>IF('CS-COMPRO'!J100='Master Answer Key'!$B99, 1, 0)</f>
        <v>1</v>
      </c>
      <c r="K97">
        <f>IF('CS-COMPRO'!K100='Master Answer Key'!$B99, 1, 0)</f>
        <v>1</v>
      </c>
      <c r="L97">
        <f>IF('CS-COMPRO'!L100='Master Answer Key'!$B99, 1, 0)</f>
        <v>1</v>
      </c>
      <c r="M97">
        <f>IF('CS-COMPRO'!M100='Master Answer Key'!$B99, 1, 0)</f>
        <v>1</v>
      </c>
    </row>
    <row r="98">
      <c r="A98" s="5" t="s">
        <v>202</v>
      </c>
      <c r="B98">
        <f>IF('CS-COMPRO'!B101='Master Answer Key'!$B100, 1, 0)</f>
        <v>0</v>
      </c>
      <c r="C98">
        <f>IF('CS-COMPRO'!C101='Master Answer Key'!$B100, 1, 0)</f>
        <v>0</v>
      </c>
      <c r="D98">
        <f>IF('CS-COMPRO'!D101='Master Answer Key'!$B100, 1, 0)</f>
        <v>0</v>
      </c>
      <c r="E98">
        <f>IF('CS-COMPRO'!E101='Master Answer Key'!$B100, 1, 0)</f>
        <v>0</v>
      </c>
      <c r="F98">
        <f>IF('CS-COMPRO'!F101='Master Answer Key'!$B100, 1, 0)</f>
        <v>0</v>
      </c>
      <c r="G98">
        <f>IF('CS-COMPRO'!G101='Master Answer Key'!$B100, 1, 0)</f>
        <v>0</v>
      </c>
      <c r="H98">
        <f>IF('CS-COMPRO'!H101='Master Answer Key'!$B100, 1, 0)</f>
        <v>0</v>
      </c>
      <c r="I98">
        <f>IF('CS-COMPRO'!I101='Master Answer Key'!$B100, 1, 0)</f>
        <v>0</v>
      </c>
      <c r="J98">
        <f>IF('CS-COMPRO'!J101='Master Answer Key'!$B100, 1, 0)</f>
        <v>0</v>
      </c>
      <c r="K98">
        <f>IF('CS-COMPRO'!K101='Master Answer Key'!$B100, 1, 0)</f>
        <v>0</v>
      </c>
      <c r="L98">
        <f>IF('CS-COMPRO'!L101='Master Answer Key'!$B100, 1, 0)</f>
        <v>0</v>
      </c>
      <c r="M98">
        <f>IF('CS-COMPRO'!M101='Master Answer Key'!$B100, 1, 0)</f>
        <v>0</v>
      </c>
    </row>
    <row r="99">
      <c r="A99" s="5" t="s">
        <v>203</v>
      </c>
      <c r="B99">
        <f>IF('CS-COMPRO'!B102='Master Answer Key'!$B101, 1, 0)</f>
        <v>1</v>
      </c>
      <c r="C99">
        <f>IF('CS-COMPRO'!C102='Master Answer Key'!$B101, 1, 0)</f>
        <v>1</v>
      </c>
      <c r="D99">
        <f>IF('CS-COMPRO'!D102='Master Answer Key'!$B101, 1, 0)</f>
        <v>1</v>
      </c>
      <c r="E99">
        <f>IF('CS-COMPRO'!E102='Master Answer Key'!$B101, 1, 0)</f>
        <v>1</v>
      </c>
      <c r="F99">
        <f>IF('CS-COMPRO'!F102='Master Answer Key'!$B101, 1, 0)</f>
        <v>0</v>
      </c>
      <c r="G99">
        <f>IF('CS-COMPRO'!G102='Master Answer Key'!$B101, 1, 0)</f>
        <v>1</v>
      </c>
      <c r="H99">
        <f>IF('CS-COMPRO'!H102='Master Answer Key'!$B101, 1, 0)</f>
        <v>1</v>
      </c>
      <c r="I99">
        <f>IF('CS-COMPRO'!I102='Master Answer Key'!$B101, 1, 0)</f>
        <v>1</v>
      </c>
      <c r="J99">
        <f>IF('CS-COMPRO'!J102='Master Answer Key'!$B101, 1, 0)</f>
        <v>1</v>
      </c>
      <c r="K99">
        <f>IF('CS-COMPRO'!K102='Master Answer Key'!$B101, 1, 0)</f>
        <v>1</v>
      </c>
      <c r="L99">
        <f>IF('CS-COMPRO'!L102='Master Answer Key'!$B101, 1, 0)</f>
        <v>1</v>
      </c>
      <c r="M99">
        <f>IF('CS-COMPRO'!M102='Master Answer Key'!$B101, 1, 0)</f>
        <v>1</v>
      </c>
    </row>
    <row r="100">
      <c r="A100" s="5" t="s">
        <v>204</v>
      </c>
      <c r="B100">
        <f>IF('CS-COMPRO'!B103='Master Answer Key'!$B102, 1, 0)</f>
        <v>1</v>
      </c>
      <c r="C100">
        <f>IF('CS-COMPRO'!C103='Master Answer Key'!$B102, 1, 0)</f>
        <v>1</v>
      </c>
      <c r="D100">
        <f>IF('CS-COMPRO'!D103='Master Answer Key'!$B102, 1, 0)</f>
        <v>1</v>
      </c>
      <c r="E100">
        <f>IF('CS-COMPRO'!E103='Master Answer Key'!$B102, 1, 0)</f>
        <v>1</v>
      </c>
      <c r="F100">
        <f>IF('CS-COMPRO'!F103='Master Answer Key'!$B102, 1, 0)</f>
        <v>0</v>
      </c>
      <c r="G100">
        <f>IF('CS-COMPRO'!G103='Master Answer Key'!$B102, 1, 0)</f>
        <v>1</v>
      </c>
      <c r="H100">
        <f>IF('CS-COMPRO'!H103='Master Answer Key'!$B102, 1, 0)</f>
        <v>1</v>
      </c>
      <c r="I100">
        <f>IF('CS-COMPRO'!I103='Master Answer Key'!$B102, 1, 0)</f>
        <v>1</v>
      </c>
      <c r="J100">
        <f>IF('CS-COMPRO'!J103='Master Answer Key'!$B102, 1, 0)</f>
        <v>1</v>
      </c>
      <c r="K100">
        <f>IF('CS-COMPRO'!K103='Master Answer Key'!$B102, 1, 0)</f>
        <v>1</v>
      </c>
      <c r="L100">
        <f>IF('CS-COMPRO'!L103='Master Answer Key'!$B102, 1, 0)</f>
        <v>1</v>
      </c>
      <c r="M100">
        <f>IF('CS-COMPRO'!M103='Master Answer Key'!$B102, 1, 0)</f>
        <v>1</v>
      </c>
    </row>
    <row r="101">
      <c r="A101" s="5" t="s">
        <v>205</v>
      </c>
      <c r="B101">
        <f>IF('CS-COMPRO'!B104='Master Answer Key'!$B103, 1, 0)</f>
        <v>1</v>
      </c>
      <c r="C101">
        <f>IF('CS-COMPRO'!C104='Master Answer Key'!$B103, 1, 0)</f>
        <v>1</v>
      </c>
      <c r="D101">
        <f>IF('CS-COMPRO'!D104='Master Answer Key'!$B103, 1, 0)</f>
        <v>1</v>
      </c>
      <c r="E101">
        <f>IF('CS-COMPRO'!E104='Master Answer Key'!$B103, 1, 0)</f>
        <v>1</v>
      </c>
      <c r="F101">
        <f>IF('CS-COMPRO'!F104='Master Answer Key'!$B103, 1, 0)</f>
        <v>0</v>
      </c>
      <c r="G101">
        <f>IF('CS-COMPRO'!G104='Master Answer Key'!$B103, 1, 0)</f>
        <v>1</v>
      </c>
      <c r="H101">
        <f>IF('CS-COMPRO'!H104='Master Answer Key'!$B103, 1, 0)</f>
        <v>0</v>
      </c>
      <c r="I101">
        <f>IF('CS-COMPRO'!I104='Master Answer Key'!$B103, 1, 0)</f>
        <v>0</v>
      </c>
      <c r="J101">
        <f>IF('CS-COMPRO'!J104='Master Answer Key'!$B103, 1, 0)</f>
        <v>1</v>
      </c>
      <c r="K101">
        <f>IF('CS-COMPRO'!K104='Master Answer Key'!$B103, 1, 0)</f>
        <v>1</v>
      </c>
      <c r="L101">
        <f>IF('CS-COMPRO'!L104='Master Answer Key'!$B103, 1, 0)</f>
        <v>1</v>
      </c>
      <c r="M101">
        <f>IF('CS-COMPRO'!M104='Master Answer Key'!$B103, 1, 0)</f>
        <v>0</v>
      </c>
    </row>
    <row r="102">
      <c r="A102" s="5" t="s">
        <v>206</v>
      </c>
      <c r="B102">
        <f>IF('CS-COMPRO'!B105='Master Answer Key'!$B104, 1, 0)</f>
        <v>1</v>
      </c>
      <c r="C102">
        <f>IF('CS-COMPRO'!C105='Master Answer Key'!$B104, 1, 0)</f>
        <v>1</v>
      </c>
      <c r="D102">
        <f>IF('CS-COMPRO'!D105='Master Answer Key'!$B104, 1, 0)</f>
        <v>1</v>
      </c>
      <c r="E102">
        <f>IF('CS-COMPRO'!E105='Master Answer Key'!$B104, 1, 0)</f>
        <v>1</v>
      </c>
      <c r="F102">
        <f>IF('CS-COMPRO'!F105='Master Answer Key'!$B104, 1, 0)</f>
        <v>0</v>
      </c>
      <c r="G102">
        <f>IF('CS-COMPRO'!G105='Master Answer Key'!$B104, 1, 0)</f>
        <v>0</v>
      </c>
      <c r="H102">
        <f>IF('CS-COMPRO'!H105='Master Answer Key'!$B104, 1, 0)</f>
        <v>0</v>
      </c>
      <c r="I102">
        <f>IF('CS-COMPRO'!I105='Master Answer Key'!$B104, 1, 0)</f>
        <v>1</v>
      </c>
      <c r="J102">
        <f>IF('CS-COMPRO'!J105='Master Answer Key'!$B104, 1, 0)</f>
        <v>1</v>
      </c>
      <c r="K102">
        <f>IF('CS-COMPRO'!K105='Master Answer Key'!$B104, 1, 0)</f>
        <v>1</v>
      </c>
      <c r="L102">
        <f>IF('CS-COMPRO'!L105='Master Answer Key'!$B104, 1, 0)</f>
        <v>1</v>
      </c>
      <c r="M102">
        <f>IF('CS-COMPRO'!M105='Master Answer Key'!$B104, 1, 0)</f>
        <v>0</v>
      </c>
    </row>
    <row r="103">
      <c r="A103" s="5" t="s">
        <v>207</v>
      </c>
      <c r="B103">
        <f>IF('CS-COMPRO'!B106='Master Answer Key'!$B105, 1, 0)</f>
        <v>1</v>
      </c>
      <c r="C103">
        <f>IF('CS-COMPRO'!C106='Master Answer Key'!$B105, 1, 0)</f>
        <v>1</v>
      </c>
      <c r="D103">
        <f>IF('CS-COMPRO'!D106='Master Answer Key'!$B105, 1, 0)</f>
        <v>1</v>
      </c>
      <c r="E103">
        <f>IF('CS-COMPRO'!E106='Master Answer Key'!$B105, 1, 0)</f>
        <v>0</v>
      </c>
      <c r="F103">
        <f>IF('CS-COMPRO'!F106='Master Answer Key'!$B105, 1, 0)</f>
        <v>1</v>
      </c>
      <c r="G103">
        <f>IF('CS-COMPRO'!G106='Master Answer Key'!$B105, 1, 0)</f>
        <v>1</v>
      </c>
      <c r="H103">
        <f>IF('CS-COMPRO'!H106='Master Answer Key'!$B105, 1, 0)</f>
        <v>1</v>
      </c>
      <c r="I103">
        <f>IF('CS-COMPRO'!I106='Master Answer Key'!$B105, 1, 0)</f>
        <v>1</v>
      </c>
      <c r="J103">
        <f>IF('CS-COMPRO'!J106='Master Answer Key'!$B105, 1, 0)</f>
        <v>1</v>
      </c>
      <c r="K103">
        <f>IF('CS-COMPRO'!K106='Master Answer Key'!$B105, 1, 0)</f>
        <v>1</v>
      </c>
      <c r="L103">
        <f>IF('CS-COMPRO'!L106='Master Answer Key'!$B105, 1, 0)</f>
        <v>0</v>
      </c>
      <c r="M103">
        <f>IF('CS-COMPRO'!M106='Master Answer Key'!$B105, 1, 0)</f>
        <v>1</v>
      </c>
    </row>
    <row r="104">
      <c r="A104" s="5" t="s">
        <v>208</v>
      </c>
      <c r="B104">
        <f>IF('CS-COMPRO'!B107='Master Answer Key'!$B106, 1, 0)</f>
        <v>1</v>
      </c>
      <c r="C104">
        <f>IF('CS-COMPRO'!C107='Master Answer Key'!$B106, 1, 0)</f>
        <v>1</v>
      </c>
      <c r="D104">
        <f>IF('CS-COMPRO'!D107='Master Answer Key'!$B106, 1, 0)</f>
        <v>1</v>
      </c>
      <c r="E104">
        <f>IF('CS-COMPRO'!E107='Master Answer Key'!$B106, 1, 0)</f>
        <v>1</v>
      </c>
      <c r="F104">
        <f>IF('CS-COMPRO'!F107='Master Answer Key'!$B106, 1, 0)</f>
        <v>0</v>
      </c>
      <c r="G104">
        <f>IF('CS-COMPRO'!G107='Master Answer Key'!$B106, 1, 0)</f>
        <v>1</v>
      </c>
      <c r="H104">
        <f>IF('CS-COMPRO'!H107='Master Answer Key'!$B106, 1, 0)</f>
        <v>1</v>
      </c>
      <c r="I104">
        <f>IF('CS-COMPRO'!I107='Master Answer Key'!$B106, 1, 0)</f>
        <v>1</v>
      </c>
      <c r="J104">
        <f>IF('CS-COMPRO'!J107='Master Answer Key'!$B106, 1, 0)</f>
        <v>1</v>
      </c>
      <c r="K104">
        <f>IF('CS-COMPRO'!K107='Master Answer Key'!$B106, 1, 0)</f>
        <v>1</v>
      </c>
      <c r="L104">
        <f>IF('CS-COMPRO'!L107='Master Answer Key'!$B106, 1, 0)</f>
        <v>0</v>
      </c>
      <c r="M104">
        <f>IF('CS-COMPRO'!M107='Master Answer Key'!$B106, 1, 0)</f>
        <v>0</v>
      </c>
    </row>
    <row r="105">
      <c r="A105" s="5" t="s">
        <v>209</v>
      </c>
      <c r="B105">
        <f>IF('CS-COMPRO'!B108='Master Answer Key'!$B107, 1, 0)</f>
        <v>1</v>
      </c>
      <c r="C105">
        <f>IF('CS-COMPRO'!C108='Master Answer Key'!$B107, 1, 0)</f>
        <v>1</v>
      </c>
      <c r="D105">
        <f>IF('CS-COMPRO'!D108='Master Answer Key'!$B107, 1, 0)</f>
        <v>1</v>
      </c>
      <c r="E105">
        <f>IF('CS-COMPRO'!E108='Master Answer Key'!$B107, 1, 0)</f>
        <v>1</v>
      </c>
      <c r="F105">
        <f>IF('CS-COMPRO'!F108='Master Answer Key'!$B107, 1, 0)</f>
        <v>0</v>
      </c>
      <c r="G105">
        <f>IF('CS-COMPRO'!G108='Master Answer Key'!$B107, 1, 0)</f>
        <v>1</v>
      </c>
      <c r="H105">
        <f>IF('CS-COMPRO'!H108='Master Answer Key'!$B107, 1, 0)</f>
        <v>1</v>
      </c>
      <c r="I105">
        <f>IF('CS-COMPRO'!I108='Master Answer Key'!$B107, 1, 0)</f>
        <v>1</v>
      </c>
      <c r="J105">
        <f>IF('CS-COMPRO'!J108='Master Answer Key'!$B107, 1, 0)</f>
        <v>1</v>
      </c>
      <c r="K105">
        <f>IF('CS-COMPRO'!K108='Master Answer Key'!$B107, 1, 0)</f>
        <v>1</v>
      </c>
      <c r="L105">
        <f>IF('CS-COMPRO'!L108='Master Answer Key'!$B107, 1, 0)</f>
        <v>0</v>
      </c>
      <c r="M105">
        <f>IF('CS-COMPRO'!M108='Master Answer Key'!$B107, 1, 0)</f>
        <v>1</v>
      </c>
    </row>
    <row r="106">
      <c r="A106" s="5" t="s">
        <v>210</v>
      </c>
      <c r="B106">
        <f>IF('CS-COMPRO'!B109='Master Answer Key'!$B108, 1, 0)</f>
        <v>1</v>
      </c>
      <c r="C106">
        <f>IF('CS-COMPRO'!C109='Master Answer Key'!$B108, 1, 0)</f>
        <v>1</v>
      </c>
      <c r="D106">
        <f>IF('CS-COMPRO'!D109='Master Answer Key'!$B108, 1, 0)</f>
        <v>1</v>
      </c>
      <c r="E106">
        <f>IF('CS-COMPRO'!E109='Master Answer Key'!$B108, 1, 0)</f>
        <v>1</v>
      </c>
      <c r="F106">
        <f>IF('CS-COMPRO'!F109='Master Answer Key'!$B108, 1, 0)</f>
        <v>0</v>
      </c>
      <c r="G106">
        <f>IF('CS-COMPRO'!G109='Master Answer Key'!$B108, 1, 0)</f>
        <v>1</v>
      </c>
      <c r="H106">
        <f>IF('CS-COMPRO'!H109='Master Answer Key'!$B108, 1, 0)</f>
        <v>1</v>
      </c>
      <c r="I106">
        <f>IF('CS-COMPRO'!I109='Master Answer Key'!$B108, 1, 0)</f>
        <v>1</v>
      </c>
      <c r="J106">
        <f>IF('CS-COMPRO'!J109='Master Answer Key'!$B108, 1, 0)</f>
        <v>1</v>
      </c>
      <c r="K106">
        <f>IF('CS-COMPRO'!K109='Master Answer Key'!$B108, 1, 0)</f>
        <v>1</v>
      </c>
      <c r="L106">
        <f>IF('CS-COMPRO'!L109='Master Answer Key'!$B108, 1, 0)</f>
        <v>1</v>
      </c>
      <c r="M106">
        <f>IF('CS-COMPRO'!M109='Master Answer Key'!$B108, 1, 0)</f>
        <v>0</v>
      </c>
    </row>
    <row r="107">
      <c r="A107" s="5" t="s">
        <v>211</v>
      </c>
      <c r="B107">
        <f>IF('CS-COMPRO'!B110='Master Answer Key'!$B109, 1, 0)</f>
        <v>1</v>
      </c>
      <c r="C107">
        <f>IF('CS-COMPRO'!C110='Master Answer Key'!$B109, 1, 0)</f>
        <v>1</v>
      </c>
      <c r="D107">
        <f>IF('CS-COMPRO'!D110='Master Answer Key'!$B109, 1, 0)</f>
        <v>1</v>
      </c>
      <c r="E107">
        <f>IF('CS-COMPRO'!E110='Master Answer Key'!$B109, 1, 0)</f>
        <v>1</v>
      </c>
      <c r="F107">
        <f>IF('CS-COMPRO'!F110='Master Answer Key'!$B109, 1, 0)</f>
        <v>0</v>
      </c>
      <c r="G107">
        <f>IF('CS-COMPRO'!G110='Master Answer Key'!$B109, 1, 0)</f>
        <v>1</v>
      </c>
      <c r="H107">
        <f>IF('CS-COMPRO'!H110='Master Answer Key'!$B109, 1, 0)</f>
        <v>1</v>
      </c>
      <c r="I107">
        <f>IF('CS-COMPRO'!I110='Master Answer Key'!$B109, 1, 0)</f>
        <v>1</v>
      </c>
      <c r="J107">
        <f>IF('CS-COMPRO'!J110='Master Answer Key'!$B109, 1, 0)</f>
        <v>1</v>
      </c>
      <c r="K107">
        <f>IF('CS-COMPRO'!K110='Master Answer Key'!$B109, 1, 0)</f>
        <v>0</v>
      </c>
      <c r="L107">
        <f>IF('CS-COMPRO'!L110='Master Answer Key'!$B109, 1, 0)</f>
        <v>1</v>
      </c>
      <c r="M107">
        <f>IF('CS-COMPRO'!M110='Master Answer Key'!$B109, 1, 0)</f>
        <v>0</v>
      </c>
    </row>
    <row r="108">
      <c r="A108" s="5" t="s">
        <v>212</v>
      </c>
      <c r="B108">
        <f>IF('CS-COMPRO'!B111='Master Answer Key'!$B110, 1, 0)</f>
        <v>1</v>
      </c>
      <c r="C108">
        <f>IF('CS-COMPRO'!C111='Master Answer Key'!$B110, 1, 0)</f>
        <v>1</v>
      </c>
      <c r="D108">
        <f>IF('CS-COMPRO'!D111='Master Answer Key'!$B110, 1, 0)</f>
        <v>1</v>
      </c>
      <c r="E108">
        <f>IF('CS-COMPRO'!E111='Master Answer Key'!$B110, 1, 0)</f>
        <v>1</v>
      </c>
      <c r="F108">
        <f>IF('CS-COMPRO'!F111='Master Answer Key'!$B110, 1, 0)</f>
        <v>0</v>
      </c>
      <c r="G108">
        <f>IF('CS-COMPRO'!G111='Master Answer Key'!$B110, 1, 0)</f>
        <v>0</v>
      </c>
      <c r="H108">
        <f>IF('CS-COMPRO'!H111='Master Answer Key'!$B110, 1, 0)</f>
        <v>1</v>
      </c>
      <c r="I108">
        <f>IF('CS-COMPRO'!I111='Master Answer Key'!$B110, 1, 0)</f>
        <v>1</v>
      </c>
      <c r="J108">
        <f>IF('CS-COMPRO'!J111='Master Answer Key'!$B110, 1, 0)</f>
        <v>0</v>
      </c>
      <c r="K108">
        <f>IF('CS-COMPRO'!K111='Master Answer Key'!$B110, 1, 0)</f>
        <v>1</v>
      </c>
      <c r="L108">
        <f>IF('CS-COMPRO'!L111='Master Answer Key'!$B110, 1, 0)</f>
        <v>0</v>
      </c>
      <c r="M108">
        <f>IF('CS-COMPRO'!M111='Master Answer Key'!$B110, 1, 0)</f>
        <v>1</v>
      </c>
    </row>
    <row r="109">
      <c r="A109" s="5" t="s">
        <v>213</v>
      </c>
      <c r="B109">
        <f>IF('CS-COMPRO'!B112='Master Answer Key'!$B111, 1, 0)</f>
        <v>0</v>
      </c>
      <c r="C109">
        <f>IF('CS-COMPRO'!C112='Master Answer Key'!$B111, 1, 0)</f>
        <v>0</v>
      </c>
      <c r="D109">
        <f>IF('CS-COMPRO'!D112='Master Answer Key'!$B111, 1, 0)</f>
        <v>0</v>
      </c>
      <c r="E109">
        <f>IF('CS-COMPRO'!E112='Master Answer Key'!$B111, 1, 0)</f>
        <v>0</v>
      </c>
      <c r="F109">
        <f>IF('CS-COMPRO'!F112='Master Answer Key'!$B111, 1, 0)</f>
        <v>0</v>
      </c>
      <c r="G109">
        <f>IF('CS-COMPRO'!G112='Master Answer Key'!$B111, 1, 0)</f>
        <v>0</v>
      </c>
      <c r="H109">
        <f>IF('CS-COMPRO'!H112='Master Answer Key'!$B111, 1, 0)</f>
        <v>0</v>
      </c>
      <c r="I109">
        <f>IF('CS-COMPRO'!I112='Master Answer Key'!$B111, 1, 0)</f>
        <v>0</v>
      </c>
      <c r="J109">
        <f>IF('CS-COMPRO'!J112='Master Answer Key'!$B111, 1, 0)</f>
        <v>0</v>
      </c>
      <c r="K109">
        <f>IF('CS-COMPRO'!K112='Master Answer Key'!$B111, 1, 0)</f>
        <v>0</v>
      </c>
      <c r="L109">
        <f>IF('CS-COMPRO'!L112='Master Answer Key'!$B111, 1, 0)</f>
        <v>0</v>
      </c>
      <c r="M109">
        <f>IF('CS-COMPRO'!M112='Master Answer Key'!$B111, 1, 0)</f>
        <v>0</v>
      </c>
    </row>
    <row r="110">
      <c r="A110" s="5" t="s">
        <v>214</v>
      </c>
      <c r="B110">
        <f>IF('CS-COMPRO'!B113='Master Answer Key'!$B112, 1, 0)</f>
        <v>0</v>
      </c>
      <c r="C110">
        <f>IF('CS-COMPRO'!C113='Master Answer Key'!$B112, 1, 0)</f>
        <v>1</v>
      </c>
      <c r="D110">
        <f>IF('CS-COMPRO'!D113='Master Answer Key'!$B112, 1, 0)</f>
        <v>0</v>
      </c>
      <c r="E110">
        <f>IF('CS-COMPRO'!E113='Master Answer Key'!$B112, 1, 0)</f>
        <v>0</v>
      </c>
      <c r="F110">
        <f>IF('CS-COMPRO'!F113='Master Answer Key'!$B112, 1, 0)</f>
        <v>0</v>
      </c>
      <c r="G110">
        <f>IF('CS-COMPRO'!G113='Master Answer Key'!$B112, 1, 0)</f>
        <v>1</v>
      </c>
      <c r="H110">
        <f>IF('CS-COMPRO'!H113='Master Answer Key'!$B112, 1, 0)</f>
        <v>1</v>
      </c>
      <c r="I110">
        <f>IF('CS-COMPRO'!I113='Master Answer Key'!$B112, 1, 0)</f>
        <v>1</v>
      </c>
      <c r="J110">
        <f>IF('CS-COMPRO'!J113='Master Answer Key'!$B112, 1, 0)</f>
        <v>1</v>
      </c>
      <c r="K110">
        <f>IF('CS-COMPRO'!K113='Master Answer Key'!$B112, 1, 0)</f>
        <v>1</v>
      </c>
      <c r="L110">
        <f>IF('CS-COMPRO'!L113='Master Answer Key'!$B112, 1, 0)</f>
        <v>1</v>
      </c>
      <c r="M110">
        <f>IF('CS-COMPRO'!M113='Master Answer Key'!$B112, 1, 0)</f>
        <v>1</v>
      </c>
    </row>
    <row r="111">
      <c r="A111" s="5" t="s">
        <v>215</v>
      </c>
      <c r="B111">
        <f>IF('CS-COMPRO'!B114='Master Answer Key'!$B113, 1, 0)</f>
        <v>0</v>
      </c>
      <c r="C111">
        <f>IF('CS-COMPRO'!C114='Master Answer Key'!$B113, 1, 0)</f>
        <v>0</v>
      </c>
      <c r="D111">
        <f>IF('CS-COMPRO'!D114='Master Answer Key'!$B113, 1, 0)</f>
        <v>0</v>
      </c>
      <c r="E111">
        <f>IF('CS-COMPRO'!E114='Master Answer Key'!$B113, 1, 0)</f>
        <v>0</v>
      </c>
      <c r="F111">
        <f>IF('CS-COMPRO'!F114='Master Answer Key'!$B113, 1, 0)</f>
        <v>0</v>
      </c>
      <c r="G111">
        <f>IF('CS-COMPRO'!G114='Master Answer Key'!$B113, 1, 0)</f>
        <v>0</v>
      </c>
      <c r="H111">
        <f>IF('CS-COMPRO'!H114='Master Answer Key'!$B113, 1, 0)</f>
        <v>0</v>
      </c>
      <c r="I111">
        <f>IF('CS-COMPRO'!I114='Master Answer Key'!$B113, 1, 0)</f>
        <v>0</v>
      </c>
      <c r="J111">
        <f>IF('CS-COMPRO'!J114='Master Answer Key'!$B113, 1, 0)</f>
        <v>0</v>
      </c>
      <c r="K111">
        <f>IF('CS-COMPRO'!K114='Master Answer Key'!$B113, 1, 0)</f>
        <v>0</v>
      </c>
      <c r="L111">
        <f>IF('CS-COMPRO'!L114='Master Answer Key'!$B113, 1, 0)</f>
        <v>0</v>
      </c>
      <c r="M111">
        <f>IF('CS-COMPRO'!M114='Master Answer Key'!$B113, 1, 0)</f>
        <v>0</v>
      </c>
    </row>
    <row r="112">
      <c r="A112" s="5" t="s">
        <v>216</v>
      </c>
      <c r="B112">
        <f>IF('CS-COMPRO'!B115='Master Answer Key'!$B114, 1, 0)</f>
        <v>1</v>
      </c>
      <c r="C112">
        <f>IF('CS-COMPRO'!C115='Master Answer Key'!$B114, 1, 0)</f>
        <v>1</v>
      </c>
      <c r="D112">
        <f>IF('CS-COMPRO'!D115='Master Answer Key'!$B114, 1, 0)</f>
        <v>1</v>
      </c>
      <c r="E112">
        <f>IF('CS-COMPRO'!E115='Master Answer Key'!$B114, 1, 0)</f>
        <v>1</v>
      </c>
      <c r="F112">
        <f>IF('CS-COMPRO'!F115='Master Answer Key'!$B114, 1, 0)</f>
        <v>0</v>
      </c>
      <c r="G112">
        <f>IF('CS-COMPRO'!G115='Master Answer Key'!$B114, 1, 0)</f>
        <v>0</v>
      </c>
      <c r="H112">
        <f>IF('CS-COMPRO'!H115='Master Answer Key'!$B114, 1, 0)</f>
        <v>0</v>
      </c>
      <c r="I112">
        <f>IF('CS-COMPRO'!I115='Master Answer Key'!$B114, 1, 0)</f>
        <v>1</v>
      </c>
      <c r="J112">
        <f>IF('CS-COMPRO'!J115='Master Answer Key'!$B114, 1, 0)</f>
        <v>1</v>
      </c>
      <c r="K112">
        <f>IF('CS-COMPRO'!K115='Master Answer Key'!$B114, 1, 0)</f>
        <v>1</v>
      </c>
      <c r="L112">
        <f>IF('CS-COMPRO'!L115='Master Answer Key'!$B114, 1, 0)</f>
        <v>1</v>
      </c>
      <c r="M112">
        <f>IF('CS-COMPRO'!M115='Master Answer Key'!$B114, 1, 0)</f>
        <v>1</v>
      </c>
    </row>
    <row r="113">
      <c r="A113" s="5" t="s">
        <v>217</v>
      </c>
      <c r="B113">
        <f>IF('CS-COMPRO'!B116='Master Answer Key'!$B115, 1, 0)</f>
        <v>1</v>
      </c>
      <c r="C113">
        <f>IF('CS-COMPRO'!C116='Master Answer Key'!$B115, 1, 0)</f>
        <v>1</v>
      </c>
      <c r="D113">
        <f>IF('CS-COMPRO'!D116='Master Answer Key'!$B115, 1, 0)</f>
        <v>1</v>
      </c>
      <c r="E113">
        <f>IF('CS-COMPRO'!E116='Master Answer Key'!$B115, 1, 0)</f>
        <v>1</v>
      </c>
      <c r="F113">
        <f>IF('CS-COMPRO'!F116='Master Answer Key'!$B115, 1, 0)</f>
        <v>0</v>
      </c>
      <c r="G113">
        <f>IF('CS-COMPRO'!G116='Master Answer Key'!$B115, 1, 0)</f>
        <v>1</v>
      </c>
      <c r="H113">
        <f>IF('CS-COMPRO'!H116='Master Answer Key'!$B115, 1, 0)</f>
        <v>1</v>
      </c>
      <c r="I113">
        <f>IF('CS-COMPRO'!I116='Master Answer Key'!$B115, 1, 0)</f>
        <v>0</v>
      </c>
      <c r="J113">
        <f>IF('CS-COMPRO'!J116='Master Answer Key'!$B115, 1, 0)</f>
        <v>1</v>
      </c>
      <c r="K113">
        <f>IF('CS-COMPRO'!K116='Master Answer Key'!$B115, 1, 0)</f>
        <v>1</v>
      </c>
      <c r="L113">
        <f>IF('CS-COMPRO'!L116='Master Answer Key'!$B115, 1, 0)</f>
        <v>1</v>
      </c>
      <c r="M113">
        <f>IF('CS-COMPRO'!M116='Master Answer Key'!$B115, 1, 0)</f>
        <v>1</v>
      </c>
    </row>
    <row r="114">
      <c r="A114" s="5" t="s">
        <v>218</v>
      </c>
      <c r="B114">
        <f>IF('CS-COMPRO'!B117='Master Answer Key'!$B116, 1, 0)</f>
        <v>1</v>
      </c>
      <c r="C114">
        <f>IF('CS-COMPRO'!C117='Master Answer Key'!$B116, 1, 0)</f>
        <v>1</v>
      </c>
      <c r="D114">
        <f>IF('CS-COMPRO'!D117='Master Answer Key'!$B116, 1, 0)</f>
        <v>1</v>
      </c>
      <c r="E114">
        <f>IF('CS-COMPRO'!E117='Master Answer Key'!$B116, 1, 0)</f>
        <v>1</v>
      </c>
      <c r="F114">
        <f>IF('CS-COMPRO'!F117='Master Answer Key'!$B116, 1, 0)</f>
        <v>0</v>
      </c>
      <c r="G114">
        <f>IF('CS-COMPRO'!G117='Master Answer Key'!$B116, 1, 0)</f>
        <v>1</v>
      </c>
      <c r="H114">
        <f>IF('CS-COMPRO'!H117='Master Answer Key'!$B116, 1, 0)</f>
        <v>1</v>
      </c>
      <c r="I114">
        <f>IF('CS-COMPRO'!I117='Master Answer Key'!$B116, 1, 0)</f>
        <v>1</v>
      </c>
      <c r="J114">
        <f>IF('CS-COMPRO'!J117='Master Answer Key'!$B116, 1, 0)</f>
        <v>1</v>
      </c>
      <c r="K114">
        <f>IF('CS-COMPRO'!K117='Master Answer Key'!$B116, 1, 0)</f>
        <v>1</v>
      </c>
      <c r="L114">
        <f>IF('CS-COMPRO'!L117='Master Answer Key'!$B116, 1, 0)</f>
        <v>1</v>
      </c>
      <c r="M114">
        <f>IF('CS-COMPRO'!M117='Master Answer Key'!$B116, 1, 0)</f>
        <v>1</v>
      </c>
    </row>
    <row r="115">
      <c r="A115" s="5" t="s">
        <v>219</v>
      </c>
      <c r="B115">
        <f>IF('CS-COMPRO'!B118='Master Answer Key'!$B117, 1, 0)</f>
        <v>1</v>
      </c>
      <c r="C115">
        <f>IF('CS-COMPRO'!C118='Master Answer Key'!$B117, 1, 0)</f>
        <v>1</v>
      </c>
      <c r="D115">
        <f>IF('CS-COMPRO'!D118='Master Answer Key'!$B117, 1, 0)</f>
        <v>1</v>
      </c>
      <c r="E115">
        <f>IF('CS-COMPRO'!E118='Master Answer Key'!$B117, 1, 0)</f>
        <v>1</v>
      </c>
      <c r="F115">
        <f>IF('CS-COMPRO'!F118='Master Answer Key'!$B117, 1, 0)</f>
        <v>0</v>
      </c>
      <c r="G115">
        <f>IF('CS-COMPRO'!G118='Master Answer Key'!$B117, 1, 0)</f>
        <v>1</v>
      </c>
      <c r="H115">
        <f>IF('CS-COMPRO'!H118='Master Answer Key'!$B117, 1, 0)</f>
        <v>1</v>
      </c>
      <c r="I115">
        <f>IF('CS-COMPRO'!I118='Master Answer Key'!$B117, 1, 0)</f>
        <v>1</v>
      </c>
      <c r="J115">
        <f>IF('CS-COMPRO'!J118='Master Answer Key'!$B117, 1, 0)</f>
        <v>1</v>
      </c>
      <c r="K115">
        <f>IF('CS-COMPRO'!K118='Master Answer Key'!$B117, 1, 0)</f>
        <v>1</v>
      </c>
      <c r="L115">
        <f>IF('CS-COMPRO'!L118='Master Answer Key'!$B117, 1, 0)</f>
        <v>1</v>
      </c>
      <c r="M115">
        <f>IF('CS-COMPRO'!M118='Master Answer Key'!$B117, 1, 0)</f>
        <v>1</v>
      </c>
    </row>
    <row r="116">
      <c r="A116" s="5" t="s">
        <v>220</v>
      </c>
      <c r="B116">
        <f>IF('CS-COMPRO'!B119='Master Answer Key'!$B118, 1, 0)</f>
        <v>1</v>
      </c>
      <c r="C116">
        <f>IF('CS-COMPRO'!C119='Master Answer Key'!$B118, 1, 0)</f>
        <v>1</v>
      </c>
      <c r="D116">
        <f>IF('CS-COMPRO'!D119='Master Answer Key'!$B118, 1, 0)</f>
        <v>1</v>
      </c>
      <c r="E116">
        <f>IF('CS-COMPRO'!E119='Master Answer Key'!$B118, 1, 0)</f>
        <v>1</v>
      </c>
      <c r="F116">
        <f>IF('CS-COMPRO'!F119='Master Answer Key'!$B118, 1, 0)</f>
        <v>0</v>
      </c>
      <c r="G116">
        <f>IF('CS-COMPRO'!G119='Master Answer Key'!$B118, 1, 0)</f>
        <v>1</v>
      </c>
      <c r="H116">
        <f>IF('CS-COMPRO'!H119='Master Answer Key'!$B118, 1, 0)</f>
        <v>1</v>
      </c>
      <c r="I116">
        <f>IF('CS-COMPRO'!I119='Master Answer Key'!$B118, 1, 0)</f>
        <v>1</v>
      </c>
      <c r="J116">
        <f>IF('CS-COMPRO'!J119='Master Answer Key'!$B118, 1, 0)</f>
        <v>1</v>
      </c>
      <c r="K116">
        <f>IF('CS-COMPRO'!K119='Master Answer Key'!$B118, 1, 0)</f>
        <v>1</v>
      </c>
      <c r="L116">
        <f>IF('CS-COMPRO'!L119='Master Answer Key'!$B118, 1, 0)</f>
        <v>1</v>
      </c>
      <c r="M116">
        <f>IF('CS-COMPRO'!M119='Master Answer Key'!$B118, 1, 0)</f>
        <v>1</v>
      </c>
    </row>
    <row r="117">
      <c r="A117" s="5" t="s">
        <v>221</v>
      </c>
      <c r="B117">
        <f>IF('CS-COMPRO'!B120='Master Answer Key'!$B119, 1, 0)</f>
        <v>0</v>
      </c>
      <c r="C117">
        <f>IF('CS-COMPRO'!C120='Master Answer Key'!$B119, 1, 0)</f>
        <v>1</v>
      </c>
      <c r="D117">
        <f>IF('CS-COMPRO'!D120='Master Answer Key'!$B119, 1, 0)</f>
        <v>1</v>
      </c>
      <c r="E117">
        <f>IF('CS-COMPRO'!E120='Master Answer Key'!$B119, 1, 0)</f>
        <v>1</v>
      </c>
      <c r="F117">
        <f>IF('CS-COMPRO'!F120='Master Answer Key'!$B119, 1, 0)</f>
        <v>0</v>
      </c>
      <c r="G117">
        <f>IF('CS-COMPRO'!G120='Master Answer Key'!$B119, 1, 0)</f>
        <v>1</v>
      </c>
      <c r="H117">
        <f>IF('CS-COMPRO'!H120='Master Answer Key'!$B119, 1, 0)</f>
        <v>1</v>
      </c>
      <c r="I117">
        <f>IF('CS-COMPRO'!I120='Master Answer Key'!$B119, 1, 0)</f>
        <v>1</v>
      </c>
      <c r="J117">
        <f>IF('CS-COMPRO'!J120='Master Answer Key'!$B119, 1, 0)</f>
        <v>1</v>
      </c>
      <c r="K117">
        <f>IF('CS-COMPRO'!K120='Master Answer Key'!$B119, 1, 0)</f>
        <v>1</v>
      </c>
      <c r="L117">
        <f>IF('CS-COMPRO'!L120='Master Answer Key'!$B119, 1, 0)</f>
        <v>0</v>
      </c>
      <c r="M117">
        <f>IF('CS-COMPRO'!M120='Master Answer Key'!$B119, 1, 0)</f>
        <v>0</v>
      </c>
    </row>
    <row r="118">
      <c r="A118" s="5" t="s">
        <v>222</v>
      </c>
      <c r="B118">
        <f>IF('CS-COMPRO'!B121='Master Answer Key'!$B120, 1, 0)</f>
        <v>1</v>
      </c>
      <c r="C118">
        <f>IF('CS-COMPRO'!C121='Master Answer Key'!$B120, 1, 0)</f>
        <v>1</v>
      </c>
      <c r="D118">
        <f>IF('CS-COMPRO'!D121='Master Answer Key'!$B120, 1, 0)</f>
        <v>1</v>
      </c>
      <c r="E118">
        <f>IF('CS-COMPRO'!E121='Master Answer Key'!$B120, 1, 0)</f>
        <v>1</v>
      </c>
      <c r="F118">
        <f>IF('CS-COMPRO'!F121='Master Answer Key'!$B120, 1, 0)</f>
        <v>0</v>
      </c>
      <c r="G118">
        <f>IF('CS-COMPRO'!G121='Master Answer Key'!$B120, 1, 0)</f>
        <v>1</v>
      </c>
      <c r="H118">
        <f>IF('CS-COMPRO'!H121='Master Answer Key'!$B120, 1, 0)</f>
        <v>0</v>
      </c>
      <c r="I118">
        <f>IF('CS-COMPRO'!I121='Master Answer Key'!$B120, 1, 0)</f>
        <v>0</v>
      </c>
      <c r="J118">
        <f>IF('CS-COMPRO'!J121='Master Answer Key'!$B120, 1, 0)</f>
        <v>1</v>
      </c>
      <c r="K118">
        <f>IF('CS-COMPRO'!K121='Master Answer Key'!$B120, 1, 0)</f>
        <v>1</v>
      </c>
      <c r="L118">
        <f>IF('CS-COMPRO'!L121='Master Answer Key'!$B120, 1, 0)</f>
        <v>0</v>
      </c>
      <c r="M118">
        <f>IF('CS-COMPRO'!M121='Master Answer Key'!$B120, 1, 0)</f>
        <v>0</v>
      </c>
    </row>
    <row r="119">
      <c r="A119" s="5" t="s">
        <v>223</v>
      </c>
      <c r="B119">
        <f>IF('CS-COMPRO'!B122='Master Answer Key'!$B121, 1, 0)</f>
        <v>1</v>
      </c>
      <c r="C119">
        <f>IF('CS-COMPRO'!C122='Master Answer Key'!$B121, 1, 0)</f>
        <v>1</v>
      </c>
      <c r="D119">
        <f>IF('CS-COMPRO'!D122='Master Answer Key'!$B121, 1, 0)</f>
        <v>1</v>
      </c>
      <c r="E119">
        <f>IF('CS-COMPRO'!E122='Master Answer Key'!$B121, 1, 0)</f>
        <v>1</v>
      </c>
      <c r="F119">
        <f>IF('CS-COMPRO'!F122='Master Answer Key'!$B121, 1, 0)</f>
        <v>0</v>
      </c>
      <c r="G119">
        <f>IF('CS-COMPRO'!G122='Master Answer Key'!$B121, 1, 0)</f>
        <v>1</v>
      </c>
      <c r="H119">
        <f>IF('CS-COMPRO'!H122='Master Answer Key'!$B121, 1, 0)</f>
        <v>1</v>
      </c>
      <c r="I119">
        <f>IF('CS-COMPRO'!I122='Master Answer Key'!$B121, 1, 0)</f>
        <v>1</v>
      </c>
      <c r="J119">
        <f>IF('CS-COMPRO'!J122='Master Answer Key'!$B121, 1, 0)</f>
        <v>1</v>
      </c>
      <c r="K119">
        <f>IF('CS-COMPRO'!K122='Master Answer Key'!$B121, 1, 0)</f>
        <v>1</v>
      </c>
      <c r="L119">
        <f>IF('CS-COMPRO'!L122='Master Answer Key'!$B121, 1, 0)</f>
        <v>1</v>
      </c>
      <c r="M119">
        <f>IF('CS-COMPRO'!M122='Master Answer Key'!$B121, 1, 0)</f>
        <v>1</v>
      </c>
    </row>
    <row r="120">
      <c r="A120" s="5" t="s">
        <v>224</v>
      </c>
      <c r="B120">
        <f>IF('CS-COMPRO'!B123='Master Answer Key'!$B122, 1, 0)</f>
        <v>1</v>
      </c>
      <c r="C120">
        <f>IF('CS-COMPRO'!C123='Master Answer Key'!$B122, 1, 0)</f>
        <v>1</v>
      </c>
      <c r="D120">
        <f>IF('CS-COMPRO'!D123='Master Answer Key'!$B122, 1, 0)</f>
        <v>1</v>
      </c>
      <c r="E120">
        <f>IF('CS-COMPRO'!E123='Master Answer Key'!$B122, 1, 0)</f>
        <v>1</v>
      </c>
      <c r="F120">
        <f>IF('CS-COMPRO'!F123='Master Answer Key'!$B122, 1, 0)</f>
        <v>0</v>
      </c>
      <c r="G120">
        <f>IF('CS-COMPRO'!G123='Master Answer Key'!$B122, 1, 0)</f>
        <v>1</v>
      </c>
      <c r="H120">
        <f>IF('CS-COMPRO'!H123='Master Answer Key'!$B122, 1, 0)</f>
        <v>1</v>
      </c>
      <c r="I120">
        <f>IF('CS-COMPRO'!I123='Master Answer Key'!$B122, 1, 0)</f>
        <v>1</v>
      </c>
      <c r="J120">
        <f>IF('CS-COMPRO'!J123='Master Answer Key'!$B122, 1, 0)</f>
        <v>1</v>
      </c>
      <c r="K120">
        <f>IF('CS-COMPRO'!K123='Master Answer Key'!$B122, 1, 0)</f>
        <v>1</v>
      </c>
      <c r="L120">
        <f>IF('CS-COMPRO'!L123='Master Answer Key'!$B122, 1, 0)</f>
        <v>1</v>
      </c>
      <c r="M120">
        <f>IF('CS-COMPRO'!M123='Master Answer Key'!$B122, 1, 0)</f>
        <v>1</v>
      </c>
    </row>
    <row r="121">
      <c r="A121" s="5" t="s">
        <v>225</v>
      </c>
      <c r="B121">
        <f>IF('CS-COMPRO'!B124='Master Answer Key'!$B123, 1, 0)</f>
        <v>1</v>
      </c>
      <c r="C121">
        <f>IF('CS-COMPRO'!C124='Master Answer Key'!$B123, 1, 0)</f>
        <v>1</v>
      </c>
      <c r="D121">
        <f>IF('CS-COMPRO'!D124='Master Answer Key'!$B123, 1, 0)</f>
        <v>0</v>
      </c>
      <c r="E121">
        <f>IF('CS-COMPRO'!E124='Master Answer Key'!$B123, 1, 0)</f>
        <v>1</v>
      </c>
      <c r="F121">
        <f>IF('CS-COMPRO'!F124='Master Answer Key'!$B123, 1, 0)</f>
        <v>0</v>
      </c>
      <c r="G121">
        <f>IF('CS-COMPRO'!G124='Master Answer Key'!$B123, 1, 0)</f>
        <v>0</v>
      </c>
      <c r="H121">
        <f>IF('CS-COMPRO'!H124='Master Answer Key'!$B123, 1, 0)</f>
        <v>0</v>
      </c>
      <c r="I121">
        <f>IF('CS-COMPRO'!I124='Master Answer Key'!$B123, 1, 0)</f>
        <v>0</v>
      </c>
      <c r="J121">
        <f>IF('CS-COMPRO'!J124='Master Answer Key'!$B123, 1, 0)</f>
        <v>1</v>
      </c>
      <c r="K121">
        <f>IF('CS-COMPRO'!K124='Master Answer Key'!$B123, 1, 0)</f>
        <v>1</v>
      </c>
      <c r="L121">
        <f>IF('CS-COMPRO'!L124='Master Answer Key'!$B123, 1, 0)</f>
        <v>0</v>
      </c>
      <c r="M121">
        <f>IF('CS-COMPRO'!M124='Master Answer Key'!$B123, 1, 0)</f>
        <v>0</v>
      </c>
    </row>
    <row r="122">
      <c r="A122" s="5" t="s">
        <v>226</v>
      </c>
      <c r="B122">
        <f>IF('CS-COMPRO'!B125='Master Answer Key'!$B124, 1, 0)</f>
        <v>1</v>
      </c>
      <c r="C122">
        <f>IF('CS-COMPRO'!C125='Master Answer Key'!$B124, 1, 0)</f>
        <v>1</v>
      </c>
      <c r="D122">
        <f>IF('CS-COMPRO'!D125='Master Answer Key'!$B124, 1, 0)</f>
        <v>1</v>
      </c>
      <c r="E122">
        <f>IF('CS-COMPRO'!E125='Master Answer Key'!$B124, 1, 0)</f>
        <v>1</v>
      </c>
      <c r="F122">
        <f>IF('CS-COMPRO'!F125='Master Answer Key'!$B124, 1, 0)</f>
        <v>0</v>
      </c>
      <c r="G122">
        <f>IF('CS-COMPRO'!G125='Master Answer Key'!$B124, 1, 0)</f>
        <v>1</v>
      </c>
      <c r="H122">
        <f>IF('CS-COMPRO'!H125='Master Answer Key'!$B124, 1, 0)</f>
        <v>1</v>
      </c>
      <c r="I122">
        <f>IF('CS-COMPRO'!I125='Master Answer Key'!$B124, 1, 0)</f>
        <v>0</v>
      </c>
      <c r="J122">
        <f>IF('CS-COMPRO'!J125='Master Answer Key'!$B124, 1, 0)</f>
        <v>1</v>
      </c>
      <c r="K122">
        <f>IF('CS-COMPRO'!K125='Master Answer Key'!$B124, 1, 0)</f>
        <v>1</v>
      </c>
      <c r="L122">
        <f>IF('CS-COMPRO'!L125='Master Answer Key'!$B124, 1, 0)</f>
        <v>1</v>
      </c>
      <c r="M122">
        <f>IF('CS-COMPRO'!M125='Master Answer Key'!$B124, 1, 0)</f>
        <v>1</v>
      </c>
    </row>
    <row r="123">
      <c r="A123" s="5" t="s">
        <v>227</v>
      </c>
      <c r="B123">
        <f>IF('CS-COMPRO'!B126='Master Answer Key'!$B125, 1, 0)</f>
        <v>1</v>
      </c>
      <c r="C123">
        <f>IF('CS-COMPRO'!C126='Master Answer Key'!$B125, 1, 0)</f>
        <v>1</v>
      </c>
      <c r="D123">
        <f>IF('CS-COMPRO'!D126='Master Answer Key'!$B125, 1, 0)</f>
        <v>1</v>
      </c>
      <c r="E123">
        <f>IF('CS-COMPRO'!E126='Master Answer Key'!$B125, 1, 0)</f>
        <v>1</v>
      </c>
      <c r="F123">
        <f>IF('CS-COMPRO'!F126='Master Answer Key'!$B125, 1, 0)</f>
        <v>0</v>
      </c>
      <c r="G123">
        <f>IF('CS-COMPRO'!G126='Master Answer Key'!$B125, 1, 0)</f>
        <v>1</v>
      </c>
      <c r="H123">
        <f>IF('CS-COMPRO'!H126='Master Answer Key'!$B125, 1, 0)</f>
        <v>1</v>
      </c>
      <c r="I123">
        <f>IF('CS-COMPRO'!I126='Master Answer Key'!$B125, 1, 0)</f>
        <v>1</v>
      </c>
      <c r="J123">
        <f>IF('CS-COMPRO'!J126='Master Answer Key'!$B125, 1, 0)</f>
        <v>1</v>
      </c>
      <c r="K123">
        <f>IF('CS-COMPRO'!K126='Master Answer Key'!$B125, 1, 0)</f>
        <v>1</v>
      </c>
      <c r="L123">
        <f>IF('CS-COMPRO'!L126='Master Answer Key'!$B125, 1, 0)</f>
        <v>1</v>
      </c>
      <c r="M123">
        <f>IF('CS-COMPRO'!M126='Master Answer Key'!$B125, 1, 0)</f>
        <v>1</v>
      </c>
    </row>
    <row r="124">
      <c r="A124" s="5" t="s">
        <v>228</v>
      </c>
      <c r="B124">
        <f>IF('CS-COMPRO'!B127='Master Answer Key'!$B126, 1, 0)</f>
        <v>1</v>
      </c>
      <c r="C124">
        <f>IF('CS-COMPRO'!C127='Master Answer Key'!$B126, 1, 0)</f>
        <v>1</v>
      </c>
      <c r="D124">
        <f>IF('CS-COMPRO'!D127='Master Answer Key'!$B126, 1, 0)</f>
        <v>1</v>
      </c>
      <c r="E124">
        <f>IF('CS-COMPRO'!E127='Master Answer Key'!$B126, 1, 0)</f>
        <v>1</v>
      </c>
      <c r="F124">
        <f>IF('CS-COMPRO'!F127='Master Answer Key'!$B126, 1, 0)</f>
        <v>0</v>
      </c>
      <c r="G124">
        <f>IF('CS-COMPRO'!G127='Master Answer Key'!$B126, 1, 0)</f>
        <v>1</v>
      </c>
      <c r="H124">
        <f>IF('CS-COMPRO'!H127='Master Answer Key'!$B126, 1, 0)</f>
        <v>1</v>
      </c>
      <c r="I124">
        <f>IF('CS-COMPRO'!I127='Master Answer Key'!$B126, 1, 0)</f>
        <v>1</v>
      </c>
      <c r="J124">
        <f>IF('CS-COMPRO'!J127='Master Answer Key'!$B126, 1, 0)</f>
        <v>1</v>
      </c>
      <c r="K124">
        <f>IF('CS-COMPRO'!K127='Master Answer Key'!$B126, 1, 0)</f>
        <v>1</v>
      </c>
      <c r="L124">
        <f>IF('CS-COMPRO'!L127='Master Answer Key'!$B126, 1, 0)</f>
        <v>1</v>
      </c>
      <c r="M124">
        <f>IF('CS-COMPRO'!M127='Master Answer Key'!$B126, 1, 0)</f>
        <v>1</v>
      </c>
    </row>
    <row r="125">
      <c r="A125" s="5" t="s">
        <v>229</v>
      </c>
      <c r="B125">
        <f>IF('CS-COMPRO'!B128='Master Answer Key'!$B127, 1, 0)</f>
        <v>0</v>
      </c>
      <c r="C125">
        <f>IF('CS-COMPRO'!C128='Master Answer Key'!$B127, 1, 0)</f>
        <v>1</v>
      </c>
      <c r="D125">
        <f>IF('CS-COMPRO'!D128='Master Answer Key'!$B127, 1, 0)</f>
        <v>1</v>
      </c>
      <c r="E125">
        <f>IF('CS-COMPRO'!E128='Master Answer Key'!$B127, 1, 0)</f>
        <v>1</v>
      </c>
      <c r="F125">
        <f>IF('CS-COMPRO'!F128='Master Answer Key'!$B127, 1, 0)</f>
        <v>0</v>
      </c>
      <c r="G125">
        <f>IF('CS-COMPRO'!G128='Master Answer Key'!$B127, 1, 0)</f>
        <v>1</v>
      </c>
      <c r="H125">
        <f>IF('CS-COMPRO'!H128='Master Answer Key'!$B127, 1, 0)</f>
        <v>1</v>
      </c>
      <c r="I125">
        <f>IF('CS-COMPRO'!I128='Master Answer Key'!$B127, 1, 0)</f>
        <v>1</v>
      </c>
      <c r="J125">
        <f>IF('CS-COMPRO'!J128='Master Answer Key'!$B127, 1, 0)</f>
        <v>1</v>
      </c>
      <c r="K125">
        <f>IF('CS-COMPRO'!K128='Master Answer Key'!$B127, 1, 0)</f>
        <v>1</v>
      </c>
      <c r="L125">
        <f>IF('CS-COMPRO'!L128='Master Answer Key'!$B127, 1, 0)</f>
        <v>1</v>
      </c>
      <c r="M125">
        <f>IF('CS-COMPRO'!M128='Master Answer Key'!$B127, 1, 0)</f>
        <v>1</v>
      </c>
    </row>
    <row r="126">
      <c r="A126" s="5" t="s">
        <v>230</v>
      </c>
      <c r="B126">
        <f>IF('CS-COMPRO'!B129='Master Answer Key'!$B128, 1, 0)</f>
        <v>1</v>
      </c>
      <c r="C126">
        <f>IF('CS-COMPRO'!C129='Master Answer Key'!$B128, 1, 0)</f>
        <v>1</v>
      </c>
      <c r="D126">
        <f>IF('CS-COMPRO'!D129='Master Answer Key'!$B128, 1, 0)</f>
        <v>1</v>
      </c>
      <c r="E126">
        <f>IF('CS-COMPRO'!E129='Master Answer Key'!$B128, 1, 0)</f>
        <v>1</v>
      </c>
      <c r="F126">
        <f>IF('CS-COMPRO'!F129='Master Answer Key'!$B128, 1, 0)</f>
        <v>0</v>
      </c>
      <c r="G126">
        <f>IF('CS-COMPRO'!G129='Master Answer Key'!$B128, 1, 0)</f>
        <v>1</v>
      </c>
      <c r="H126">
        <f>IF('CS-COMPRO'!H129='Master Answer Key'!$B128, 1, 0)</f>
        <v>1</v>
      </c>
      <c r="I126">
        <f>IF('CS-COMPRO'!I129='Master Answer Key'!$B128, 1, 0)</f>
        <v>1</v>
      </c>
      <c r="J126">
        <f>IF('CS-COMPRO'!J129='Master Answer Key'!$B128, 1, 0)</f>
        <v>1</v>
      </c>
      <c r="K126">
        <f>IF('CS-COMPRO'!K129='Master Answer Key'!$B128, 1, 0)</f>
        <v>1</v>
      </c>
      <c r="L126">
        <f>IF('CS-COMPRO'!L129='Master Answer Key'!$B128, 1, 0)</f>
        <v>1</v>
      </c>
      <c r="M126">
        <f>IF('CS-COMPRO'!M129='Master Answer Key'!$B128, 1, 0)</f>
        <v>1</v>
      </c>
    </row>
    <row r="127">
      <c r="A127" s="5" t="s">
        <v>231</v>
      </c>
      <c r="B127">
        <f>IF('CS-COMPRO'!B130='Master Answer Key'!$B129, 1, 0)</f>
        <v>0</v>
      </c>
      <c r="C127">
        <f>IF('CS-COMPRO'!C130='Master Answer Key'!$B129, 1, 0)</f>
        <v>1</v>
      </c>
      <c r="D127">
        <f>IF('CS-COMPRO'!D130='Master Answer Key'!$B129, 1, 0)</f>
        <v>1</v>
      </c>
      <c r="E127">
        <f>IF('CS-COMPRO'!E130='Master Answer Key'!$B129, 1, 0)</f>
        <v>0</v>
      </c>
      <c r="F127">
        <f>IF('CS-COMPRO'!F130='Master Answer Key'!$B129, 1, 0)</f>
        <v>0</v>
      </c>
      <c r="G127">
        <f>IF('CS-COMPRO'!G130='Master Answer Key'!$B129, 1, 0)</f>
        <v>0</v>
      </c>
      <c r="H127">
        <f>IF('CS-COMPRO'!H130='Master Answer Key'!$B129, 1, 0)</f>
        <v>1</v>
      </c>
      <c r="I127">
        <f>IF('CS-COMPRO'!I130='Master Answer Key'!$B129, 1, 0)</f>
        <v>1</v>
      </c>
      <c r="J127">
        <f>IF('CS-COMPRO'!J130='Master Answer Key'!$B129, 1, 0)</f>
        <v>0</v>
      </c>
      <c r="K127">
        <f>IF('CS-COMPRO'!K130='Master Answer Key'!$B129, 1, 0)</f>
        <v>0</v>
      </c>
      <c r="L127">
        <f>IF('CS-COMPRO'!L130='Master Answer Key'!$B129, 1, 0)</f>
        <v>1</v>
      </c>
      <c r="M127">
        <f>IF('CS-COMPRO'!M130='Master Answer Key'!$B129, 1, 0)</f>
        <v>0</v>
      </c>
    </row>
    <row r="128">
      <c r="A128" s="5" t="s">
        <v>232</v>
      </c>
      <c r="B128">
        <f>IF('CS-COMPRO'!B131='Master Answer Key'!$B130, 1, 0)</f>
        <v>1</v>
      </c>
      <c r="C128">
        <f>IF('CS-COMPRO'!C131='Master Answer Key'!$B130, 1, 0)</f>
        <v>1</v>
      </c>
      <c r="D128">
        <f>IF('CS-COMPRO'!D131='Master Answer Key'!$B130, 1, 0)</f>
        <v>1</v>
      </c>
      <c r="E128">
        <f>IF('CS-COMPRO'!E131='Master Answer Key'!$B130, 1, 0)</f>
        <v>1</v>
      </c>
      <c r="F128">
        <f>IF('CS-COMPRO'!F131='Master Answer Key'!$B130, 1, 0)</f>
        <v>0</v>
      </c>
      <c r="G128">
        <f>IF('CS-COMPRO'!G131='Master Answer Key'!$B130, 1, 0)</f>
        <v>1</v>
      </c>
      <c r="H128">
        <f>IF('CS-COMPRO'!H131='Master Answer Key'!$B130, 1, 0)</f>
        <v>0</v>
      </c>
      <c r="I128">
        <f>IF('CS-COMPRO'!I131='Master Answer Key'!$B130, 1, 0)</f>
        <v>1</v>
      </c>
      <c r="J128">
        <f>IF('CS-COMPRO'!J131='Master Answer Key'!$B130, 1, 0)</f>
        <v>1</v>
      </c>
      <c r="K128">
        <f>IF('CS-COMPRO'!K131='Master Answer Key'!$B130, 1, 0)</f>
        <v>1</v>
      </c>
      <c r="L128">
        <f>IF('CS-COMPRO'!L131='Master Answer Key'!$B130, 1, 0)</f>
        <v>1</v>
      </c>
      <c r="M128">
        <f>IF('CS-COMPRO'!M131='Master Answer Key'!$B130, 1, 0)</f>
        <v>0</v>
      </c>
    </row>
    <row r="129">
      <c r="A129" s="5" t="s">
        <v>233</v>
      </c>
      <c r="B129">
        <f>IF('CS-COMPRO'!B132='Master Answer Key'!$B131, 1, 0)</f>
        <v>1</v>
      </c>
      <c r="C129">
        <f>IF('CS-COMPRO'!C132='Master Answer Key'!$B131, 1, 0)</f>
        <v>1</v>
      </c>
      <c r="D129">
        <f>IF('CS-COMPRO'!D132='Master Answer Key'!$B131, 1, 0)</f>
        <v>0</v>
      </c>
      <c r="E129">
        <f>IF('CS-COMPRO'!E132='Master Answer Key'!$B131, 1, 0)</f>
        <v>1</v>
      </c>
      <c r="F129">
        <f>IF('CS-COMPRO'!F132='Master Answer Key'!$B131, 1, 0)</f>
        <v>0</v>
      </c>
      <c r="G129">
        <f>IF('CS-COMPRO'!G132='Master Answer Key'!$B131, 1, 0)</f>
        <v>1</v>
      </c>
      <c r="H129">
        <f>IF('CS-COMPRO'!H132='Master Answer Key'!$B131, 1, 0)</f>
        <v>1</v>
      </c>
      <c r="I129">
        <f>IF('CS-COMPRO'!I132='Master Answer Key'!$B131, 1, 0)</f>
        <v>1</v>
      </c>
      <c r="J129">
        <f>IF('CS-COMPRO'!J132='Master Answer Key'!$B131, 1, 0)</f>
        <v>1</v>
      </c>
      <c r="K129">
        <f>IF('CS-COMPRO'!K132='Master Answer Key'!$B131, 1, 0)</f>
        <v>0</v>
      </c>
      <c r="L129">
        <f>IF('CS-COMPRO'!L132='Master Answer Key'!$B131, 1, 0)</f>
        <v>1</v>
      </c>
      <c r="M129">
        <f>IF('CS-COMPRO'!M132='Master Answer Key'!$B131, 1, 0)</f>
        <v>1</v>
      </c>
    </row>
    <row r="130">
      <c r="A130" s="5" t="s">
        <v>234</v>
      </c>
      <c r="B130">
        <f>IF('CS-COMPRO'!B133='Master Answer Key'!$B132, 1, 0)</f>
        <v>1</v>
      </c>
      <c r="C130">
        <f>IF('CS-COMPRO'!C133='Master Answer Key'!$B132, 1, 0)</f>
        <v>1</v>
      </c>
      <c r="D130">
        <f>IF('CS-COMPRO'!D133='Master Answer Key'!$B132, 1, 0)</f>
        <v>1</v>
      </c>
      <c r="E130">
        <f>IF('CS-COMPRO'!E133='Master Answer Key'!$B132, 1, 0)</f>
        <v>1</v>
      </c>
      <c r="F130">
        <f>IF('CS-COMPRO'!F133='Master Answer Key'!$B132, 1, 0)</f>
        <v>0</v>
      </c>
      <c r="G130">
        <f>IF('CS-COMPRO'!G133='Master Answer Key'!$B132, 1, 0)</f>
        <v>1</v>
      </c>
      <c r="H130">
        <f>IF('CS-COMPRO'!H133='Master Answer Key'!$B132, 1, 0)</f>
        <v>1</v>
      </c>
      <c r="I130">
        <f>IF('CS-COMPRO'!I133='Master Answer Key'!$B132, 1, 0)</f>
        <v>1</v>
      </c>
      <c r="J130">
        <f>IF('CS-COMPRO'!J133='Master Answer Key'!$B132, 1, 0)</f>
        <v>0</v>
      </c>
      <c r="K130">
        <f>IF('CS-COMPRO'!K133='Master Answer Key'!$B132, 1, 0)</f>
        <v>1</v>
      </c>
      <c r="L130">
        <f>IF('CS-COMPRO'!L133='Master Answer Key'!$B132, 1, 0)</f>
        <v>1</v>
      </c>
      <c r="M130">
        <f>IF('CS-COMPRO'!M133='Master Answer Key'!$B132, 1, 0)</f>
        <v>1</v>
      </c>
    </row>
    <row r="131">
      <c r="A131" s="5" t="s">
        <v>235</v>
      </c>
      <c r="B131">
        <f>IF('CS-COMPRO'!B134='Master Answer Key'!$B133, 1, 0)</f>
        <v>1</v>
      </c>
      <c r="C131">
        <f>IF('CS-COMPRO'!C134='Master Answer Key'!$B133, 1, 0)</f>
        <v>1</v>
      </c>
      <c r="D131">
        <f>IF('CS-COMPRO'!D134='Master Answer Key'!$B133, 1, 0)</f>
        <v>1</v>
      </c>
      <c r="E131">
        <f>IF('CS-COMPRO'!E134='Master Answer Key'!$B133, 1, 0)</f>
        <v>1</v>
      </c>
      <c r="F131">
        <f>IF('CS-COMPRO'!F134='Master Answer Key'!$B133, 1, 0)</f>
        <v>0</v>
      </c>
      <c r="G131">
        <f>IF('CS-COMPRO'!G134='Master Answer Key'!$B133, 1, 0)</f>
        <v>0</v>
      </c>
      <c r="H131">
        <f>IF('CS-COMPRO'!H134='Master Answer Key'!$B133, 1, 0)</f>
        <v>1</v>
      </c>
      <c r="I131">
        <f>IF('CS-COMPRO'!I134='Master Answer Key'!$B133, 1, 0)</f>
        <v>1</v>
      </c>
      <c r="J131">
        <f>IF('CS-COMPRO'!J134='Master Answer Key'!$B133, 1, 0)</f>
        <v>1</v>
      </c>
      <c r="K131">
        <f>IF('CS-COMPRO'!K134='Master Answer Key'!$B133, 1, 0)</f>
        <v>1</v>
      </c>
      <c r="L131">
        <f>IF('CS-COMPRO'!L134='Master Answer Key'!$B133, 1, 0)</f>
        <v>0</v>
      </c>
      <c r="M131">
        <f>IF('CS-COMPRO'!M134='Master Answer Key'!$B133, 1, 0)</f>
        <v>0</v>
      </c>
    </row>
    <row r="132">
      <c r="A132" s="5" t="s">
        <v>236</v>
      </c>
      <c r="B132">
        <f>IF('CS-COMPRO'!B135='Master Answer Key'!$B134, 1, 0)</f>
        <v>1</v>
      </c>
      <c r="C132">
        <f>IF('CS-COMPRO'!C135='Master Answer Key'!$B134, 1, 0)</f>
        <v>1</v>
      </c>
      <c r="D132">
        <f>IF('CS-COMPRO'!D135='Master Answer Key'!$B134, 1, 0)</f>
        <v>1</v>
      </c>
      <c r="E132">
        <f>IF('CS-COMPRO'!E135='Master Answer Key'!$B134, 1, 0)</f>
        <v>1</v>
      </c>
      <c r="F132">
        <f>IF('CS-COMPRO'!F135='Master Answer Key'!$B134, 1, 0)</f>
        <v>0</v>
      </c>
      <c r="G132">
        <f>IF('CS-COMPRO'!G135='Master Answer Key'!$B134, 1, 0)</f>
        <v>1</v>
      </c>
      <c r="H132">
        <f>IF('CS-COMPRO'!H135='Master Answer Key'!$B134, 1, 0)</f>
        <v>1</v>
      </c>
      <c r="I132">
        <f>IF('CS-COMPRO'!I135='Master Answer Key'!$B134, 1, 0)</f>
        <v>1</v>
      </c>
      <c r="J132">
        <f>IF('CS-COMPRO'!J135='Master Answer Key'!$B134, 1, 0)</f>
        <v>1</v>
      </c>
      <c r="K132">
        <f>IF('CS-COMPRO'!K135='Master Answer Key'!$B134, 1, 0)</f>
        <v>1</v>
      </c>
      <c r="L132">
        <f>IF('CS-COMPRO'!L135='Master Answer Key'!$B134, 1, 0)</f>
        <v>1</v>
      </c>
      <c r="M132">
        <f>IF('CS-COMPRO'!M135='Master Answer Key'!$B134, 1, 0)</f>
        <v>1</v>
      </c>
    </row>
    <row r="133">
      <c r="A133" s="5" t="s">
        <v>237</v>
      </c>
      <c r="B133">
        <f>IF('CS-COMPRO'!B136='Master Answer Key'!$B135, 1, 0)</f>
        <v>1</v>
      </c>
      <c r="C133">
        <f>IF('CS-COMPRO'!C136='Master Answer Key'!$B135, 1, 0)</f>
        <v>1</v>
      </c>
      <c r="D133">
        <f>IF('CS-COMPRO'!D136='Master Answer Key'!$B135, 1, 0)</f>
        <v>1</v>
      </c>
      <c r="E133">
        <f>IF('CS-COMPRO'!E136='Master Answer Key'!$B135, 1, 0)</f>
        <v>1</v>
      </c>
      <c r="F133">
        <f>IF('CS-COMPRO'!F136='Master Answer Key'!$B135, 1, 0)</f>
        <v>0</v>
      </c>
      <c r="G133">
        <f>IF('CS-COMPRO'!G136='Master Answer Key'!$B135, 1, 0)</f>
        <v>1</v>
      </c>
      <c r="H133">
        <f>IF('CS-COMPRO'!H136='Master Answer Key'!$B135, 1, 0)</f>
        <v>1</v>
      </c>
      <c r="I133">
        <f>IF('CS-COMPRO'!I136='Master Answer Key'!$B135, 1, 0)</f>
        <v>1</v>
      </c>
      <c r="J133">
        <f>IF('CS-COMPRO'!J136='Master Answer Key'!$B135, 1, 0)</f>
        <v>1</v>
      </c>
      <c r="K133">
        <f>IF('CS-COMPRO'!K136='Master Answer Key'!$B135, 1, 0)</f>
        <v>1</v>
      </c>
      <c r="L133">
        <f>IF('CS-COMPRO'!L136='Master Answer Key'!$B135, 1, 0)</f>
        <v>1</v>
      </c>
      <c r="M133">
        <f>IF('CS-COMPRO'!M136='Master Answer Key'!$B135, 1, 0)</f>
        <v>0</v>
      </c>
    </row>
    <row r="134">
      <c r="A134" s="5" t="s">
        <v>238</v>
      </c>
      <c r="B134">
        <f>IF('CS-COMPRO'!B137='Master Answer Key'!$B136, 1, 0)</f>
        <v>1</v>
      </c>
      <c r="C134">
        <f>IF('CS-COMPRO'!C137='Master Answer Key'!$B136, 1, 0)</f>
        <v>1</v>
      </c>
      <c r="D134">
        <f>IF('CS-COMPRO'!D137='Master Answer Key'!$B136, 1, 0)</f>
        <v>1</v>
      </c>
      <c r="E134">
        <f>IF('CS-COMPRO'!E137='Master Answer Key'!$B136, 1, 0)</f>
        <v>1</v>
      </c>
      <c r="F134">
        <f>IF('CS-COMPRO'!F137='Master Answer Key'!$B136, 1, 0)</f>
        <v>0</v>
      </c>
      <c r="G134">
        <f>IF('CS-COMPRO'!G137='Master Answer Key'!$B136, 1, 0)</f>
        <v>1</v>
      </c>
      <c r="H134">
        <f>IF('CS-COMPRO'!H137='Master Answer Key'!$B136, 1, 0)</f>
        <v>1</v>
      </c>
      <c r="I134">
        <f>IF('CS-COMPRO'!I137='Master Answer Key'!$B136, 1, 0)</f>
        <v>1</v>
      </c>
      <c r="J134">
        <f>IF('CS-COMPRO'!J137='Master Answer Key'!$B136, 1, 0)</f>
        <v>1</v>
      </c>
      <c r="K134">
        <f>IF('CS-COMPRO'!K137='Master Answer Key'!$B136, 1, 0)</f>
        <v>1</v>
      </c>
      <c r="L134">
        <f>IF('CS-COMPRO'!L137='Master Answer Key'!$B136, 1, 0)</f>
        <v>1</v>
      </c>
      <c r="M134">
        <f>IF('CS-COMPRO'!M137='Master Answer Key'!$B136, 1, 0)</f>
        <v>1</v>
      </c>
    </row>
    <row r="135">
      <c r="A135" s="5" t="s">
        <v>239</v>
      </c>
      <c r="B135">
        <f>IF('CS-COMPRO'!B138='Master Answer Key'!$B137, 1, 0)</f>
        <v>0</v>
      </c>
      <c r="C135">
        <f>IF('CS-COMPRO'!C138='Master Answer Key'!$B137, 1, 0)</f>
        <v>1</v>
      </c>
      <c r="D135">
        <f>IF('CS-COMPRO'!D138='Master Answer Key'!$B137, 1, 0)</f>
        <v>1</v>
      </c>
      <c r="E135">
        <f>IF('CS-COMPRO'!E138='Master Answer Key'!$B137, 1, 0)</f>
        <v>0</v>
      </c>
      <c r="F135">
        <f>IF('CS-COMPRO'!F138='Master Answer Key'!$B137, 1, 0)</f>
        <v>0</v>
      </c>
      <c r="G135">
        <f>IF('CS-COMPRO'!G138='Master Answer Key'!$B137, 1, 0)</f>
        <v>0</v>
      </c>
      <c r="H135">
        <f>IF('CS-COMPRO'!H138='Master Answer Key'!$B137, 1, 0)</f>
        <v>1</v>
      </c>
      <c r="I135">
        <f>IF('CS-COMPRO'!I138='Master Answer Key'!$B137, 1, 0)</f>
        <v>1</v>
      </c>
      <c r="J135">
        <f>IF('CS-COMPRO'!J138='Master Answer Key'!$B137, 1, 0)</f>
        <v>0</v>
      </c>
      <c r="K135">
        <f>IF('CS-COMPRO'!K138='Master Answer Key'!$B137, 1, 0)</f>
        <v>0</v>
      </c>
      <c r="L135">
        <f>IF('CS-COMPRO'!L138='Master Answer Key'!$B137, 1, 0)</f>
        <v>0</v>
      </c>
      <c r="M135">
        <f>IF('CS-COMPRO'!M138='Master Answer Key'!$B137, 1, 0)</f>
        <v>0</v>
      </c>
    </row>
    <row r="136">
      <c r="A136" s="5" t="s">
        <v>240</v>
      </c>
      <c r="B136">
        <f>IF('CS-COMPRO'!B139='Master Answer Key'!$B138, 1, 0)</f>
        <v>1</v>
      </c>
      <c r="C136">
        <f>IF('CS-COMPRO'!C139='Master Answer Key'!$B138, 1, 0)</f>
        <v>1</v>
      </c>
      <c r="D136">
        <f>IF('CS-COMPRO'!D139='Master Answer Key'!$B138, 1, 0)</f>
        <v>1</v>
      </c>
      <c r="E136">
        <f>IF('CS-COMPRO'!E139='Master Answer Key'!$B138, 1, 0)</f>
        <v>1</v>
      </c>
      <c r="F136">
        <f>IF('CS-COMPRO'!F139='Master Answer Key'!$B138, 1, 0)</f>
        <v>0</v>
      </c>
      <c r="G136">
        <f>IF('CS-COMPRO'!G139='Master Answer Key'!$B138, 1, 0)</f>
        <v>1</v>
      </c>
      <c r="H136">
        <f>IF('CS-COMPRO'!H139='Master Answer Key'!$B138, 1, 0)</f>
        <v>1</v>
      </c>
      <c r="I136">
        <f>IF('CS-COMPRO'!I139='Master Answer Key'!$B138, 1, 0)</f>
        <v>1</v>
      </c>
      <c r="J136">
        <f>IF('CS-COMPRO'!J139='Master Answer Key'!$B138, 1, 0)</f>
        <v>1</v>
      </c>
      <c r="K136">
        <f>IF('CS-COMPRO'!K139='Master Answer Key'!$B138, 1, 0)</f>
        <v>1</v>
      </c>
      <c r="L136">
        <f>IF('CS-COMPRO'!L139='Master Answer Key'!$B138, 1, 0)</f>
        <v>1</v>
      </c>
      <c r="M136">
        <f>IF('CS-COMPRO'!M139='Master Answer Key'!$B138, 1, 0)</f>
        <v>1</v>
      </c>
    </row>
    <row r="137">
      <c r="A137" s="5" t="s">
        <v>241</v>
      </c>
      <c r="B137">
        <f>IF('CS-COMPRO'!B140='Master Answer Key'!$B139, 1, 0)</f>
        <v>1</v>
      </c>
      <c r="C137">
        <f>IF('CS-COMPRO'!C140='Master Answer Key'!$B139, 1, 0)</f>
        <v>1</v>
      </c>
      <c r="D137">
        <f>IF('CS-COMPRO'!D140='Master Answer Key'!$B139, 1, 0)</f>
        <v>1</v>
      </c>
      <c r="E137">
        <f>IF('CS-COMPRO'!E140='Master Answer Key'!$B139, 1, 0)</f>
        <v>1</v>
      </c>
      <c r="F137">
        <f>IF('CS-COMPRO'!F140='Master Answer Key'!$B139, 1, 0)</f>
        <v>0</v>
      </c>
      <c r="G137">
        <f>IF('CS-COMPRO'!G140='Master Answer Key'!$B139, 1, 0)</f>
        <v>1</v>
      </c>
      <c r="H137">
        <f>IF('CS-COMPRO'!H140='Master Answer Key'!$B139, 1, 0)</f>
        <v>1</v>
      </c>
      <c r="I137">
        <f>IF('CS-COMPRO'!I140='Master Answer Key'!$B139, 1, 0)</f>
        <v>1</v>
      </c>
      <c r="J137">
        <f>IF('CS-COMPRO'!J140='Master Answer Key'!$B139, 1, 0)</f>
        <v>1</v>
      </c>
      <c r="K137">
        <f>IF('CS-COMPRO'!K140='Master Answer Key'!$B139, 1, 0)</f>
        <v>1</v>
      </c>
      <c r="L137">
        <f>IF('CS-COMPRO'!L140='Master Answer Key'!$B139, 1, 0)</f>
        <v>0</v>
      </c>
      <c r="M137">
        <f>IF('CS-COMPRO'!M140='Master Answer Key'!$B139, 1, 0)</f>
        <v>1</v>
      </c>
    </row>
    <row r="138">
      <c r="A138" s="5" t="s">
        <v>242</v>
      </c>
      <c r="B138">
        <f>IF('CS-COMPRO'!B141='Master Answer Key'!$B140, 1, 0)</f>
        <v>1</v>
      </c>
      <c r="C138">
        <f>IF('CS-COMPRO'!C141='Master Answer Key'!$B140, 1, 0)</f>
        <v>1</v>
      </c>
      <c r="D138">
        <f>IF('CS-COMPRO'!D141='Master Answer Key'!$B140, 1, 0)</f>
        <v>1</v>
      </c>
      <c r="E138">
        <f>IF('CS-COMPRO'!E141='Master Answer Key'!$B140, 1, 0)</f>
        <v>1</v>
      </c>
      <c r="F138">
        <f>IF('CS-COMPRO'!F141='Master Answer Key'!$B140, 1, 0)</f>
        <v>0</v>
      </c>
      <c r="G138">
        <f>IF('CS-COMPRO'!G141='Master Answer Key'!$B140, 1, 0)</f>
        <v>1</v>
      </c>
      <c r="H138">
        <f>IF('CS-COMPRO'!H141='Master Answer Key'!$B140, 1, 0)</f>
        <v>1</v>
      </c>
      <c r="I138">
        <f>IF('CS-COMPRO'!I141='Master Answer Key'!$B140, 1, 0)</f>
        <v>1</v>
      </c>
      <c r="J138">
        <f>IF('CS-COMPRO'!J141='Master Answer Key'!$B140, 1, 0)</f>
        <v>1</v>
      </c>
      <c r="K138">
        <f>IF('CS-COMPRO'!K141='Master Answer Key'!$B140, 1, 0)</f>
        <v>1</v>
      </c>
      <c r="L138">
        <f>IF('CS-COMPRO'!L141='Master Answer Key'!$B140, 1, 0)</f>
        <v>1</v>
      </c>
      <c r="M138">
        <f>IF('CS-COMPRO'!M141='Master Answer Key'!$B140, 1, 0)</f>
        <v>1</v>
      </c>
    </row>
    <row r="139">
      <c r="A139" s="5" t="s">
        <v>243</v>
      </c>
      <c r="B139">
        <f>IF('CS-COMPRO'!B142='Master Answer Key'!$B141, 1, 0)</f>
        <v>0</v>
      </c>
      <c r="C139">
        <f>IF('CS-COMPRO'!C142='Master Answer Key'!$B141, 1, 0)</f>
        <v>1</v>
      </c>
      <c r="D139">
        <f>IF('CS-COMPRO'!D142='Master Answer Key'!$B141, 1, 0)</f>
        <v>1</v>
      </c>
      <c r="E139">
        <f>IF('CS-COMPRO'!E142='Master Answer Key'!$B141, 1, 0)</f>
        <v>1</v>
      </c>
      <c r="F139">
        <f>IF('CS-COMPRO'!F142='Master Answer Key'!$B141, 1, 0)</f>
        <v>0</v>
      </c>
      <c r="G139">
        <f>IF('CS-COMPRO'!G142='Master Answer Key'!$B141, 1, 0)</f>
        <v>1</v>
      </c>
      <c r="H139">
        <f>IF('CS-COMPRO'!H142='Master Answer Key'!$B141, 1, 0)</f>
        <v>1</v>
      </c>
      <c r="I139">
        <f>IF('CS-COMPRO'!I142='Master Answer Key'!$B141, 1, 0)</f>
        <v>0</v>
      </c>
      <c r="J139">
        <f>IF('CS-COMPRO'!J142='Master Answer Key'!$B141, 1, 0)</f>
        <v>1</v>
      </c>
      <c r="K139">
        <f>IF('CS-COMPRO'!K142='Master Answer Key'!$B141, 1, 0)</f>
        <v>1</v>
      </c>
      <c r="L139">
        <f>IF('CS-COMPRO'!L142='Master Answer Key'!$B141, 1, 0)</f>
        <v>0</v>
      </c>
      <c r="M139">
        <f>IF('CS-COMPRO'!M142='Master Answer Key'!$B141, 1, 0)</f>
        <v>0</v>
      </c>
    </row>
    <row r="140">
      <c r="A140" s="5" t="s">
        <v>244</v>
      </c>
      <c r="B140">
        <f>IF('CS-COMPRO'!B143='Master Answer Key'!$B142, 1, 0)</f>
        <v>1</v>
      </c>
      <c r="C140">
        <f>IF('CS-COMPRO'!C143='Master Answer Key'!$B142, 1, 0)</f>
        <v>1</v>
      </c>
      <c r="D140">
        <f>IF('CS-COMPRO'!D143='Master Answer Key'!$B142, 1, 0)</f>
        <v>1</v>
      </c>
      <c r="E140">
        <f>IF('CS-COMPRO'!E143='Master Answer Key'!$B142, 1, 0)</f>
        <v>1</v>
      </c>
      <c r="F140">
        <f>IF('CS-COMPRO'!F143='Master Answer Key'!$B142, 1, 0)</f>
        <v>0</v>
      </c>
      <c r="G140">
        <f>IF('CS-COMPRO'!G143='Master Answer Key'!$B142, 1, 0)</f>
        <v>1</v>
      </c>
      <c r="H140">
        <f>IF('CS-COMPRO'!H143='Master Answer Key'!$B142, 1, 0)</f>
        <v>1</v>
      </c>
      <c r="I140">
        <f>IF('CS-COMPRO'!I143='Master Answer Key'!$B142, 1, 0)</f>
        <v>1</v>
      </c>
      <c r="J140">
        <f>IF('CS-COMPRO'!J143='Master Answer Key'!$B142, 1, 0)</f>
        <v>1</v>
      </c>
      <c r="K140">
        <f>IF('CS-COMPRO'!K143='Master Answer Key'!$B142, 1, 0)</f>
        <v>1</v>
      </c>
      <c r="L140">
        <f>IF('CS-COMPRO'!L143='Master Answer Key'!$B142, 1, 0)</f>
        <v>1</v>
      </c>
      <c r="M140">
        <f>IF('CS-COMPRO'!M143='Master Answer Key'!$B142, 1, 0)</f>
        <v>1</v>
      </c>
    </row>
    <row r="141">
      <c r="A141" s="5" t="s">
        <v>245</v>
      </c>
      <c r="B141">
        <f>IF('CS-COMPRO'!B144='Master Answer Key'!$B143, 1, 0)</f>
        <v>1</v>
      </c>
      <c r="C141">
        <f>IF('CS-COMPRO'!C144='Master Answer Key'!$B143, 1, 0)</f>
        <v>1</v>
      </c>
      <c r="D141">
        <f>IF('CS-COMPRO'!D144='Master Answer Key'!$B143, 1, 0)</f>
        <v>1</v>
      </c>
      <c r="E141">
        <f>IF('CS-COMPRO'!E144='Master Answer Key'!$B143, 1, 0)</f>
        <v>1</v>
      </c>
      <c r="F141">
        <f>IF('CS-COMPRO'!F144='Master Answer Key'!$B143, 1, 0)</f>
        <v>0</v>
      </c>
      <c r="G141">
        <f>IF('CS-COMPRO'!G144='Master Answer Key'!$B143, 1, 0)</f>
        <v>1</v>
      </c>
      <c r="H141">
        <f>IF('CS-COMPRO'!H144='Master Answer Key'!$B143, 1, 0)</f>
        <v>0</v>
      </c>
      <c r="I141">
        <f>IF('CS-COMPRO'!I144='Master Answer Key'!$B143, 1, 0)</f>
        <v>1</v>
      </c>
      <c r="J141">
        <f>IF('CS-COMPRO'!J144='Master Answer Key'!$B143, 1, 0)</f>
        <v>1</v>
      </c>
      <c r="K141">
        <f>IF('CS-COMPRO'!K144='Master Answer Key'!$B143, 1, 0)</f>
        <v>1</v>
      </c>
      <c r="L141">
        <f>IF('CS-COMPRO'!L144='Master Answer Key'!$B143, 1, 0)</f>
        <v>1</v>
      </c>
      <c r="M141">
        <f>IF('CS-COMPRO'!M144='Master Answer Key'!$B143, 1, 0)</f>
        <v>1</v>
      </c>
    </row>
    <row r="142">
      <c r="A142" s="5" t="s">
        <v>246</v>
      </c>
      <c r="B142">
        <f>IF('CS-COMPRO'!B145='Master Answer Key'!$B144, 1, 0)</f>
        <v>1</v>
      </c>
      <c r="C142">
        <f>IF('CS-COMPRO'!C145='Master Answer Key'!$B144, 1, 0)</f>
        <v>1</v>
      </c>
      <c r="D142">
        <f>IF('CS-COMPRO'!D145='Master Answer Key'!$B144, 1, 0)</f>
        <v>1</v>
      </c>
      <c r="E142">
        <f>IF('CS-COMPRO'!E145='Master Answer Key'!$B144, 1, 0)</f>
        <v>0</v>
      </c>
      <c r="F142">
        <f>IF('CS-COMPRO'!F145='Master Answer Key'!$B144, 1, 0)</f>
        <v>0</v>
      </c>
      <c r="G142">
        <f>IF('CS-COMPRO'!G145='Master Answer Key'!$B144, 1, 0)</f>
        <v>1</v>
      </c>
      <c r="H142">
        <f>IF('CS-COMPRO'!H145='Master Answer Key'!$B144, 1, 0)</f>
        <v>1</v>
      </c>
      <c r="I142">
        <f>IF('CS-COMPRO'!I145='Master Answer Key'!$B144, 1, 0)</f>
        <v>1</v>
      </c>
      <c r="J142">
        <f>IF('CS-COMPRO'!J145='Master Answer Key'!$B144, 1, 0)</f>
        <v>1</v>
      </c>
      <c r="K142">
        <f>IF('CS-COMPRO'!K145='Master Answer Key'!$B144, 1, 0)</f>
        <v>1</v>
      </c>
      <c r="L142">
        <f>IF('CS-COMPRO'!L145='Master Answer Key'!$B144, 1, 0)</f>
        <v>1</v>
      </c>
      <c r="M142">
        <f>IF('CS-COMPRO'!M145='Master Answer Key'!$B144, 1, 0)</f>
        <v>1</v>
      </c>
    </row>
    <row r="143">
      <c r="A143" s="5" t="s">
        <v>247</v>
      </c>
      <c r="B143">
        <f>IF('CS-COMPRO'!B146='Master Answer Key'!$B145, 1, 0)</f>
        <v>1</v>
      </c>
      <c r="C143">
        <f>IF('CS-COMPRO'!C146='Master Answer Key'!$B145, 1, 0)</f>
        <v>1</v>
      </c>
      <c r="D143">
        <f>IF('CS-COMPRO'!D146='Master Answer Key'!$B145, 1, 0)</f>
        <v>1</v>
      </c>
      <c r="E143">
        <f>IF('CS-COMPRO'!E146='Master Answer Key'!$B145, 1, 0)</f>
        <v>1</v>
      </c>
      <c r="F143">
        <f>IF('CS-COMPRO'!F146='Master Answer Key'!$B145, 1, 0)</f>
        <v>0</v>
      </c>
      <c r="G143">
        <f>IF('CS-COMPRO'!G146='Master Answer Key'!$B145, 1, 0)</f>
        <v>0</v>
      </c>
      <c r="H143">
        <f>IF('CS-COMPRO'!H146='Master Answer Key'!$B145, 1, 0)</f>
        <v>1</v>
      </c>
      <c r="I143">
        <f>IF('CS-COMPRO'!I146='Master Answer Key'!$B145, 1, 0)</f>
        <v>1</v>
      </c>
      <c r="J143">
        <f>IF('CS-COMPRO'!J146='Master Answer Key'!$B145, 1, 0)</f>
        <v>1</v>
      </c>
      <c r="K143">
        <f>IF('CS-COMPRO'!K146='Master Answer Key'!$B145, 1, 0)</f>
        <v>1</v>
      </c>
      <c r="L143">
        <f>IF('CS-COMPRO'!L146='Master Answer Key'!$B145, 1, 0)</f>
        <v>1</v>
      </c>
      <c r="M143">
        <f>IF('CS-COMPRO'!M146='Master Answer Key'!$B145, 1, 0)</f>
        <v>1</v>
      </c>
    </row>
    <row r="144">
      <c r="A144" s="5" t="s">
        <v>248</v>
      </c>
      <c r="B144">
        <f>IF('CS-COMPRO'!B147='Master Answer Key'!$B146, 1, 0)</f>
        <v>1</v>
      </c>
      <c r="C144">
        <f>IF('CS-COMPRO'!C147='Master Answer Key'!$B146, 1, 0)</f>
        <v>1</v>
      </c>
      <c r="D144">
        <f>IF('CS-COMPRO'!D147='Master Answer Key'!$B146, 1, 0)</f>
        <v>1</v>
      </c>
      <c r="E144">
        <f>IF('CS-COMPRO'!E147='Master Answer Key'!$B146, 1, 0)</f>
        <v>1</v>
      </c>
      <c r="F144">
        <f>IF('CS-COMPRO'!F147='Master Answer Key'!$B146, 1, 0)</f>
        <v>0</v>
      </c>
      <c r="G144">
        <f>IF('CS-COMPRO'!G147='Master Answer Key'!$B146, 1, 0)</f>
        <v>1</v>
      </c>
      <c r="H144">
        <f>IF('CS-COMPRO'!H147='Master Answer Key'!$B146, 1, 0)</f>
        <v>1</v>
      </c>
      <c r="I144">
        <f>IF('CS-COMPRO'!I147='Master Answer Key'!$B146, 1, 0)</f>
        <v>1</v>
      </c>
      <c r="J144">
        <f>IF('CS-COMPRO'!J147='Master Answer Key'!$B146, 1, 0)</f>
        <v>1</v>
      </c>
      <c r="K144">
        <f>IF('CS-COMPRO'!K147='Master Answer Key'!$B146, 1, 0)</f>
        <v>1</v>
      </c>
      <c r="L144">
        <f>IF('CS-COMPRO'!L147='Master Answer Key'!$B146, 1, 0)</f>
        <v>0</v>
      </c>
      <c r="M144">
        <f>IF('CS-COMPRO'!M147='Master Answer Key'!$B146, 1, 0)</f>
        <v>1</v>
      </c>
    </row>
    <row r="145">
      <c r="A145" s="5" t="s">
        <v>249</v>
      </c>
      <c r="B145">
        <f>IF('CS-COMPRO'!B148='Master Answer Key'!$B147, 1, 0)</f>
        <v>1</v>
      </c>
      <c r="C145">
        <f>IF('CS-COMPRO'!C148='Master Answer Key'!$B147, 1, 0)</f>
        <v>1</v>
      </c>
      <c r="D145">
        <f>IF('CS-COMPRO'!D148='Master Answer Key'!$B147, 1, 0)</f>
        <v>1</v>
      </c>
      <c r="E145">
        <f>IF('CS-COMPRO'!E148='Master Answer Key'!$B147, 1, 0)</f>
        <v>1</v>
      </c>
      <c r="F145">
        <f>IF('CS-COMPRO'!F148='Master Answer Key'!$B147, 1, 0)</f>
        <v>0</v>
      </c>
      <c r="G145">
        <f>IF('CS-COMPRO'!G148='Master Answer Key'!$B147, 1, 0)</f>
        <v>1</v>
      </c>
      <c r="H145">
        <f>IF('CS-COMPRO'!H148='Master Answer Key'!$B147, 1, 0)</f>
        <v>1</v>
      </c>
      <c r="I145">
        <f>IF('CS-COMPRO'!I148='Master Answer Key'!$B147, 1, 0)</f>
        <v>1</v>
      </c>
      <c r="J145">
        <f>IF('CS-COMPRO'!J148='Master Answer Key'!$B147, 1, 0)</f>
        <v>1</v>
      </c>
      <c r="K145">
        <f>IF('CS-COMPRO'!K148='Master Answer Key'!$B147, 1, 0)</f>
        <v>1</v>
      </c>
      <c r="L145">
        <f>IF('CS-COMPRO'!L148='Master Answer Key'!$B147, 1, 0)</f>
        <v>1</v>
      </c>
      <c r="M145">
        <f>IF('CS-COMPRO'!M148='Master Answer Key'!$B147, 1, 0)</f>
        <v>1</v>
      </c>
    </row>
    <row r="146">
      <c r="A146" s="5" t="s">
        <v>250</v>
      </c>
      <c r="B146">
        <f>IF('CS-COMPRO'!B149='Master Answer Key'!$B148, 1, 0)</f>
        <v>1</v>
      </c>
      <c r="C146">
        <f>IF('CS-COMPRO'!C149='Master Answer Key'!$B148, 1, 0)</f>
        <v>1</v>
      </c>
      <c r="D146">
        <f>IF('CS-COMPRO'!D149='Master Answer Key'!$B148, 1, 0)</f>
        <v>1</v>
      </c>
      <c r="E146">
        <f>IF('CS-COMPRO'!E149='Master Answer Key'!$B148, 1, 0)</f>
        <v>1</v>
      </c>
      <c r="F146">
        <f>IF('CS-COMPRO'!F149='Master Answer Key'!$B148, 1, 0)</f>
        <v>0</v>
      </c>
      <c r="G146">
        <f>IF('CS-COMPRO'!G149='Master Answer Key'!$B148, 1, 0)</f>
        <v>1</v>
      </c>
      <c r="H146">
        <f>IF('CS-COMPRO'!H149='Master Answer Key'!$B148, 1, 0)</f>
        <v>1</v>
      </c>
      <c r="I146">
        <f>IF('CS-COMPRO'!I149='Master Answer Key'!$B148, 1, 0)</f>
        <v>1</v>
      </c>
      <c r="J146">
        <f>IF('CS-COMPRO'!J149='Master Answer Key'!$B148, 1, 0)</f>
        <v>1</v>
      </c>
      <c r="K146">
        <f>IF('CS-COMPRO'!K149='Master Answer Key'!$B148, 1, 0)</f>
        <v>1</v>
      </c>
      <c r="L146">
        <f>IF('CS-COMPRO'!L149='Master Answer Key'!$B148, 1, 0)</f>
        <v>1</v>
      </c>
      <c r="M146">
        <f>IF('CS-COMPRO'!M149='Master Answer Key'!$B148, 1, 0)</f>
        <v>0</v>
      </c>
    </row>
    <row r="147">
      <c r="A147" s="5" t="s">
        <v>251</v>
      </c>
      <c r="B147">
        <f>IF('CS-COMPRO'!B150='Master Answer Key'!$B149, 1, 0)</f>
        <v>1</v>
      </c>
      <c r="C147">
        <f>IF('CS-COMPRO'!C150='Master Answer Key'!$B149, 1, 0)</f>
        <v>1</v>
      </c>
      <c r="D147">
        <f>IF('CS-COMPRO'!D150='Master Answer Key'!$B149, 1, 0)</f>
        <v>1</v>
      </c>
      <c r="E147">
        <f>IF('CS-COMPRO'!E150='Master Answer Key'!$B149, 1, 0)</f>
        <v>1</v>
      </c>
      <c r="F147">
        <f>IF('CS-COMPRO'!F150='Master Answer Key'!$B149, 1, 0)</f>
        <v>0</v>
      </c>
      <c r="G147">
        <f>IF('CS-COMPRO'!G150='Master Answer Key'!$B149, 1, 0)</f>
        <v>1</v>
      </c>
      <c r="H147">
        <f>IF('CS-COMPRO'!H150='Master Answer Key'!$B149, 1, 0)</f>
        <v>1</v>
      </c>
      <c r="I147">
        <f>IF('CS-COMPRO'!I150='Master Answer Key'!$B149, 1, 0)</f>
        <v>1</v>
      </c>
      <c r="J147">
        <f>IF('CS-COMPRO'!J150='Master Answer Key'!$B149, 1, 0)</f>
        <v>1</v>
      </c>
      <c r="K147">
        <f>IF('CS-COMPRO'!K150='Master Answer Key'!$B149, 1, 0)</f>
        <v>1</v>
      </c>
      <c r="L147">
        <f>IF('CS-COMPRO'!L150='Master Answer Key'!$B149, 1, 0)</f>
        <v>0</v>
      </c>
      <c r="M147">
        <f>IF('CS-COMPRO'!M150='Master Answer Key'!$B149, 1, 0)</f>
        <v>1</v>
      </c>
    </row>
    <row r="148">
      <c r="A148" s="5" t="s">
        <v>252</v>
      </c>
      <c r="B148">
        <f>IF('CS-COMPRO'!B151='Master Answer Key'!$B150, 1, 0)</f>
        <v>1</v>
      </c>
      <c r="C148">
        <f>IF('CS-COMPRO'!C151='Master Answer Key'!$B150, 1, 0)</f>
        <v>1</v>
      </c>
      <c r="D148">
        <f>IF('CS-COMPRO'!D151='Master Answer Key'!$B150, 1, 0)</f>
        <v>1</v>
      </c>
      <c r="E148">
        <f>IF('CS-COMPRO'!E151='Master Answer Key'!$B150, 1, 0)</f>
        <v>1</v>
      </c>
      <c r="F148">
        <f>IF('CS-COMPRO'!F151='Master Answer Key'!$B150, 1, 0)</f>
        <v>0</v>
      </c>
      <c r="G148">
        <f>IF('CS-COMPRO'!G151='Master Answer Key'!$B150, 1, 0)</f>
        <v>1</v>
      </c>
      <c r="H148">
        <f>IF('CS-COMPRO'!H151='Master Answer Key'!$B150, 1, 0)</f>
        <v>1</v>
      </c>
      <c r="I148">
        <f>IF('CS-COMPRO'!I151='Master Answer Key'!$B150, 1, 0)</f>
        <v>1</v>
      </c>
      <c r="J148">
        <f>IF('CS-COMPRO'!J151='Master Answer Key'!$B150, 1, 0)</f>
        <v>1</v>
      </c>
      <c r="K148">
        <f>IF('CS-COMPRO'!K151='Master Answer Key'!$B150, 1, 0)</f>
        <v>1</v>
      </c>
      <c r="L148">
        <f>IF('CS-COMPRO'!L151='Master Answer Key'!$B150, 1, 0)</f>
        <v>1</v>
      </c>
      <c r="M148">
        <f>IF('CS-COMPRO'!M151='Master Answer Key'!$B150, 1, 0)</f>
        <v>1</v>
      </c>
    </row>
    <row r="149">
      <c r="A149" s="5" t="s">
        <v>253</v>
      </c>
      <c r="B149">
        <f>IF('CS-COMPRO'!B152='Master Answer Key'!$B151, 1, 0)</f>
        <v>1</v>
      </c>
      <c r="C149">
        <f>IF('CS-COMPRO'!C152='Master Answer Key'!$B151, 1, 0)</f>
        <v>1</v>
      </c>
      <c r="D149">
        <f>IF('CS-COMPRO'!D152='Master Answer Key'!$B151, 1, 0)</f>
        <v>1</v>
      </c>
      <c r="E149">
        <f>IF('CS-COMPRO'!E152='Master Answer Key'!$B151, 1, 0)</f>
        <v>1</v>
      </c>
      <c r="F149">
        <f>IF('CS-COMPRO'!F152='Master Answer Key'!$B151, 1, 0)</f>
        <v>0</v>
      </c>
      <c r="G149">
        <f>IF('CS-COMPRO'!G152='Master Answer Key'!$B151, 1, 0)</f>
        <v>1</v>
      </c>
      <c r="H149">
        <f>IF('CS-COMPRO'!H152='Master Answer Key'!$B151, 1, 0)</f>
        <v>1</v>
      </c>
      <c r="I149">
        <f>IF('CS-COMPRO'!I152='Master Answer Key'!$B151, 1, 0)</f>
        <v>1</v>
      </c>
      <c r="J149">
        <f>IF('CS-COMPRO'!J152='Master Answer Key'!$B151, 1, 0)</f>
        <v>1</v>
      </c>
      <c r="K149">
        <f>IF('CS-COMPRO'!K152='Master Answer Key'!$B151, 1, 0)</f>
        <v>1</v>
      </c>
      <c r="L149">
        <f>IF('CS-COMPRO'!L152='Master Answer Key'!$B151, 1, 0)</f>
        <v>1</v>
      </c>
      <c r="M149">
        <f>IF('CS-COMPRO'!M152='Master Answer Key'!$B151, 1, 0)</f>
        <v>1</v>
      </c>
    </row>
    <row r="150">
      <c r="A150" s="5" t="s">
        <v>254</v>
      </c>
      <c r="B150">
        <f>IF('CS-COMPRO'!B153='Master Answer Key'!$B152, 1, 0)</f>
        <v>1</v>
      </c>
      <c r="C150">
        <f>IF('CS-COMPRO'!C153='Master Answer Key'!$B152, 1, 0)</f>
        <v>1</v>
      </c>
      <c r="D150">
        <f>IF('CS-COMPRO'!D153='Master Answer Key'!$B152, 1, 0)</f>
        <v>1</v>
      </c>
      <c r="E150">
        <f>IF('CS-COMPRO'!E153='Master Answer Key'!$B152, 1, 0)</f>
        <v>1</v>
      </c>
      <c r="F150">
        <f>IF('CS-COMPRO'!F153='Master Answer Key'!$B152, 1, 0)</f>
        <v>0</v>
      </c>
      <c r="G150">
        <f>IF('CS-COMPRO'!G153='Master Answer Key'!$B152, 1, 0)</f>
        <v>0</v>
      </c>
      <c r="H150">
        <f>IF('CS-COMPRO'!H153='Master Answer Key'!$B152, 1, 0)</f>
        <v>0</v>
      </c>
      <c r="I150">
        <f>IF('CS-COMPRO'!I153='Master Answer Key'!$B152, 1, 0)</f>
        <v>1</v>
      </c>
      <c r="J150">
        <f>IF('CS-COMPRO'!J153='Master Answer Key'!$B152, 1, 0)</f>
        <v>1</v>
      </c>
      <c r="K150">
        <f>IF('CS-COMPRO'!K153='Master Answer Key'!$B152, 1, 0)</f>
        <v>1</v>
      </c>
      <c r="L150">
        <f>IF('CS-COMPRO'!L153='Master Answer Key'!$B152, 1, 0)</f>
        <v>0</v>
      </c>
      <c r="M150">
        <f>IF('CS-COMPRO'!M153='Master Answer Key'!$B152, 1, 0)</f>
        <v>0</v>
      </c>
    </row>
    <row r="151">
      <c r="A151" s="5" t="s">
        <v>255</v>
      </c>
      <c r="B151">
        <f>IF('CS-COMPRO'!B154='Master Answer Key'!$B153, 1, 0)</f>
        <v>0</v>
      </c>
      <c r="C151">
        <f>IF('CS-COMPRO'!C154='Master Answer Key'!$B153, 1, 0)</f>
        <v>0</v>
      </c>
      <c r="D151">
        <f>IF('CS-COMPRO'!D154='Master Answer Key'!$B153, 1, 0)</f>
        <v>0</v>
      </c>
      <c r="E151">
        <f>IF('CS-COMPRO'!E154='Master Answer Key'!$B153, 1, 0)</f>
        <v>0</v>
      </c>
      <c r="F151">
        <f>IF('CS-COMPRO'!F154='Master Answer Key'!$B153, 1, 0)</f>
        <v>0</v>
      </c>
      <c r="G151">
        <f>IF('CS-COMPRO'!G154='Master Answer Key'!$B153, 1, 0)</f>
        <v>0</v>
      </c>
      <c r="H151">
        <f>IF('CS-COMPRO'!H154='Master Answer Key'!$B153, 1, 0)</f>
        <v>1</v>
      </c>
      <c r="I151">
        <f>IF('CS-COMPRO'!I154='Master Answer Key'!$B153, 1, 0)</f>
        <v>1</v>
      </c>
      <c r="J151">
        <f>IF('CS-COMPRO'!J154='Master Answer Key'!$B153, 1, 0)</f>
        <v>1</v>
      </c>
      <c r="K151">
        <f>IF('CS-COMPRO'!K154='Master Answer Key'!$B153, 1, 0)</f>
        <v>0</v>
      </c>
      <c r="L151">
        <f>IF('CS-COMPRO'!L154='Master Answer Key'!$B153, 1, 0)</f>
        <v>0</v>
      </c>
      <c r="M151">
        <f>IF('CS-COMPRO'!M154='Master Answer Key'!$B153, 1, 0)</f>
        <v>0</v>
      </c>
    </row>
    <row r="152">
      <c r="A152" s="5" t="s">
        <v>256</v>
      </c>
      <c r="B152">
        <f>IF('CS-COMPRO'!B155='Master Answer Key'!$B154, 1, 0)</f>
        <v>1</v>
      </c>
      <c r="C152">
        <f>IF('CS-COMPRO'!C155='Master Answer Key'!$B154, 1, 0)</f>
        <v>0</v>
      </c>
      <c r="D152">
        <f>IF('CS-COMPRO'!D155='Master Answer Key'!$B154, 1, 0)</f>
        <v>1</v>
      </c>
      <c r="E152">
        <f>IF('CS-COMPRO'!E155='Master Answer Key'!$B154, 1, 0)</f>
        <v>1</v>
      </c>
      <c r="F152">
        <f>IF('CS-COMPRO'!F155='Master Answer Key'!$B154, 1, 0)</f>
        <v>0</v>
      </c>
      <c r="G152">
        <f>IF('CS-COMPRO'!G155='Master Answer Key'!$B154, 1, 0)</f>
        <v>1</v>
      </c>
      <c r="H152">
        <f>IF('CS-COMPRO'!H155='Master Answer Key'!$B154, 1, 0)</f>
        <v>0</v>
      </c>
      <c r="I152">
        <f>IF('CS-COMPRO'!I155='Master Answer Key'!$B154, 1, 0)</f>
        <v>0</v>
      </c>
      <c r="J152">
        <f>IF('CS-COMPRO'!J155='Master Answer Key'!$B154, 1, 0)</f>
        <v>1</v>
      </c>
      <c r="K152">
        <f>IF('CS-COMPRO'!K155='Master Answer Key'!$B154, 1, 0)</f>
        <v>1</v>
      </c>
      <c r="L152">
        <f>IF('CS-COMPRO'!L155='Master Answer Key'!$B154, 1, 0)</f>
        <v>0</v>
      </c>
      <c r="M152">
        <f>IF('CS-COMPRO'!M155='Master Answer Key'!$B154, 1, 0)</f>
        <v>1</v>
      </c>
    </row>
    <row r="153">
      <c r="A153" s="5" t="s">
        <v>257</v>
      </c>
      <c r="B153">
        <f>IF('CS-COMPRO'!B156='Master Answer Key'!$B155, 1, 0)</f>
        <v>1</v>
      </c>
      <c r="C153">
        <f>IF('CS-COMPRO'!C156='Master Answer Key'!$B155, 1, 0)</f>
        <v>1</v>
      </c>
      <c r="D153">
        <f>IF('CS-COMPRO'!D156='Master Answer Key'!$B155, 1, 0)</f>
        <v>1</v>
      </c>
      <c r="E153">
        <f>IF('CS-COMPRO'!E156='Master Answer Key'!$B155, 1, 0)</f>
        <v>1</v>
      </c>
      <c r="F153">
        <f>IF('CS-COMPRO'!F156='Master Answer Key'!$B155, 1, 0)</f>
        <v>0</v>
      </c>
      <c r="G153">
        <f>IF('CS-COMPRO'!G156='Master Answer Key'!$B155, 1, 0)</f>
        <v>1</v>
      </c>
      <c r="H153">
        <f>IF('CS-COMPRO'!H156='Master Answer Key'!$B155, 1, 0)</f>
        <v>1</v>
      </c>
      <c r="I153">
        <f>IF('CS-COMPRO'!I156='Master Answer Key'!$B155, 1, 0)</f>
        <v>1</v>
      </c>
      <c r="J153">
        <f>IF('CS-COMPRO'!J156='Master Answer Key'!$B155, 1, 0)</f>
        <v>1</v>
      </c>
      <c r="K153">
        <f>IF('CS-COMPRO'!K156='Master Answer Key'!$B155, 1, 0)</f>
        <v>0</v>
      </c>
      <c r="L153">
        <f>IF('CS-COMPRO'!L156='Master Answer Key'!$B155, 1, 0)</f>
        <v>1</v>
      </c>
      <c r="M153">
        <f>IF('CS-COMPRO'!M156='Master Answer Key'!$B155, 1, 0)</f>
        <v>0</v>
      </c>
    </row>
    <row r="154">
      <c r="A154" s="5" t="s">
        <v>258</v>
      </c>
      <c r="B154">
        <f>IF('CS-COMPRO'!B157='Master Answer Key'!$B156, 1, 0)</f>
        <v>0</v>
      </c>
      <c r="C154">
        <f>IF('CS-COMPRO'!C157='Master Answer Key'!$B156, 1, 0)</f>
        <v>1</v>
      </c>
      <c r="D154">
        <f>IF('CS-COMPRO'!D157='Master Answer Key'!$B156, 1, 0)</f>
        <v>0</v>
      </c>
      <c r="E154">
        <f>IF('CS-COMPRO'!E157='Master Answer Key'!$B156, 1, 0)</f>
        <v>0</v>
      </c>
      <c r="F154">
        <f>IF('CS-COMPRO'!F157='Master Answer Key'!$B156, 1, 0)</f>
        <v>0</v>
      </c>
      <c r="G154">
        <f>IF('CS-COMPRO'!G157='Master Answer Key'!$B156, 1, 0)</f>
        <v>0</v>
      </c>
      <c r="H154">
        <f>IF('CS-COMPRO'!H157='Master Answer Key'!$B156, 1, 0)</f>
        <v>1</v>
      </c>
      <c r="I154">
        <f>IF('CS-COMPRO'!I157='Master Answer Key'!$B156, 1, 0)</f>
        <v>0</v>
      </c>
      <c r="J154">
        <f>IF('CS-COMPRO'!J157='Master Answer Key'!$B156, 1, 0)</f>
        <v>1</v>
      </c>
      <c r="K154">
        <f>IF('CS-COMPRO'!K157='Master Answer Key'!$B156, 1, 0)</f>
        <v>1</v>
      </c>
      <c r="L154">
        <f>IF('CS-COMPRO'!L157='Master Answer Key'!$B156, 1, 0)</f>
        <v>0</v>
      </c>
      <c r="M154">
        <f>IF('CS-COMPRO'!M157='Master Answer Key'!$B156, 1, 0)</f>
        <v>0</v>
      </c>
    </row>
    <row r="155">
      <c r="A155" s="5" t="s">
        <v>259</v>
      </c>
      <c r="B155">
        <f>IF('CS-COMPRO'!B158='Master Answer Key'!$B157, 1, 0)</f>
        <v>1</v>
      </c>
      <c r="C155">
        <f>IF('CS-COMPRO'!C158='Master Answer Key'!$B157, 1, 0)</f>
        <v>0</v>
      </c>
      <c r="D155">
        <f>IF('CS-COMPRO'!D158='Master Answer Key'!$B157, 1, 0)</f>
        <v>1</v>
      </c>
      <c r="E155">
        <f>IF('CS-COMPRO'!E158='Master Answer Key'!$B157, 1, 0)</f>
        <v>1</v>
      </c>
      <c r="F155">
        <f>IF('CS-COMPRO'!F158='Master Answer Key'!$B157, 1, 0)</f>
        <v>0</v>
      </c>
      <c r="G155">
        <f>IF('CS-COMPRO'!G158='Master Answer Key'!$B157, 1, 0)</f>
        <v>1</v>
      </c>
      <c r="H155">
        <f>IF('CS-COMPRO'!H158='Master Answer Key'!$B157, 1, 0)</f>
        <v>1</v>
      </c>
      <c r="I155">
        <f>IF('CS-COMPRO'!I158='Master Answer Key'!$B157, 1, 0)</f>
        <v>1</v>
      </c>
      <c r="J155">
        <f>IF('CS-COMPRO'!J158='Master Answer Key'!$B157, 1, 0)</f>
        <v>1</v>
      </c>
      <c r="K155">
        <f>IF('CS-COMPRO'!K158='Master Answer Key'!$B157, 1, 0)</f>
        <v>1</v>
      </c>
      <c r="L155">
        <f>IF('CS-COMPRO'!L158='Master Answer Key'!$B157, 1, 0)</f>
        <v>1</v>
      </c>
      <c r="M155">
        <f>IF('CS-COMPRO'!M158='Master Answer Key'!$B157, 1, 0)</f>
        <v>1</v>
      </c>
    </row>
    <row r="156">
      <c r="A156" s="5" t="s">
        <v>260</v>
      </c>
      <c r="B156">
        <f>IF('CS-COMPRO'!B159='Master Answer Key'!$B158, 1, 0)</f>
        <v>1</v>
      </c>
      <c r="C156">
        <f>IF('CS-COMPRO'!C159='Master Answer Key'!$B158, 1, 0)</f>
        <v>1</v>
      </c>
      <c r="D156">
        <f>IF('CS-COMPRO'!D159='Master Answer Key'!$B158, 1, 0)</f>
        <v>1</v>
      </c>
      <c r="E156">
        <f>IF('CS-COMPRO'!E159='Master Answer Key'!$B158, 1, 0)</f>
        <v>1</v>
      </c>
      <c r="F156">
        <f>IF('CS-COMPRO'!F159='Master Answer Key'!$B158, 1, 0)</f>
        <v>0</v>
      </c>
      <c r="G156">
        <f>IF('CS-COMPRO'!G159='Master Answer Key'!$B158, 1, 0)</f>
        <v>1</v>
      </c>
      <c r="H156">
        <f>IF('CS-COMPRO'!H159='Master Answer Key'!$B158, 1, 0)</f>
        <v>1</v>
      </c>
      <c r="I156">
        <f>IF('CS-COMPRO'!I159='Master Answer Key'!$B158, 1, 0)</f>
        <v>1</v>
      </c>
      <c r="J156">
        <f>IF('CS-COMPRO'!J159='Master Answer Key'!$B158, 1, 0)</f>
        <v>1</v>
      </c>
      <c r="K156">
        <f>IF('CS-COMPRO'!K159='Master Answer Key'!$B158, 1, 0)</f>
        <v>1</v>
      </c>
      <c r="L156">
        <f>IF('CS-COMPRO'!L159='Master Answer Key'!$B158, 1, 0)</f>
        <v>1</v>
      </c>
      <c r="M156">
        <f>IF('CS-COMPRO'!M159='Master Answer Key'!$B158, 1, 0)</f>
        <v>1</v>
      </c>
    </row>
    <row r="157">
      <c r="A157" s="5" t="s">
        <v>261</v>
      </c>
      <c r="B157">
        <f>IF('CS-COMPRO'!B160='Master Answer Key'!$B159, 1, 0)</f>
        <v>1</v>
      </c>
      <c r="C157">
        <f>IF('CS-COMPRO'!C160='Master Answer Key'!$B159, 1, 0)</f>
        <v>1</v>
      </c>
      <c r="D157">
        <f>IF('CS-COMPRO'!D160='Master Answer Key'!$B159, 1, 0)</f>
        <v>1</v>
      </c>
      <c r="E157">
        <f>IF('CS-COMPRO'!E160='Master Answer Key'!$B159, 1, 0)</f>
        <v>0</v>
      </c>
      <c r="F157">
        <f>IF('CS-COMPRO'!F160='Master Answer Key'!$B159, 1, 0)</f>
        <v>0</v>
      </c>
      <c r="G157">
        <f>IF('CS-COMPRO'!G160='Master Answer Key'!$B159, 1, 0)</f>
        <v>1</v>
      </c>
      <c r="H157">
        <f>IF('CS-COMPRO'!H160='Master Answer Key'!$B159, 1, 0)</f>
        <v>1</v>
      </c>
      <c r="I157">
        <f>IF('CS-COMPRO'!I160='Master Answer Key'!$B159, 1, 0)</f>
        <v>1</v>
      </c>
      <c r="J157">
        <f>IF('CS-COMPRO'!J160='Master Answer Key'!$B159, 1, 0)</f>
        <v>1</v>
      </c>
      <c r="K157">
        <f>IF('CS-COMPRO'!K160='Master Answer Key'!$B159, 1, 0)</f>
        <v>1</v>
      </c>
      <c r="L157">
        <f>IF('CS-COMPRO'!L160='Master Answer Key'!$B159, 1, 0)</f>
        <v>1</v>
      </c>
      <c r="M157">
        <f>IF('CS-COMPRO'!M160='Master Answer Key'!$B159, 1, 0)</f>
        <v>1</v>
      </c>
    </row>
    <row r="158">
      <c r="A158" s="5" t="s">
        <v>262</v>
      </c>
      <c r="B158">
        <f>IF('CS-COMPRO'!B161='Master Answer Key'!$B160, 1, 0)</f>
        <v>1</v>
      </c>
      <c r="C158">
        <f>IF('CS-COMPRO'!C161='Master Answer Key'!$B160, 1, 0)</f>
        <v>1</v>
      </c>
      <c r="D158">
        <f>IF('CS-COMPRO'!D161='Master Answer Key'!$B160, 1, 0)</f>
        <v>1</v>
      </c>
      <c r="E158">
        <f>IF('CS-COMPRO'!E161='Master Answer Key'!$B160, 1, 0)</f>
        <v>1</v>
      </c>
      <c r="F158">
        <f>IF('CS-COMPRO'!F161='Master Answer Key'!$B160, 1, 0)</f>
        <v>0</v>
      </c>
      <c r="G158">
        <f>IF('CS-COMPRO'!G161='Master Answer Key'!$B160, 1, 0)</f>
        <v>1</v>
      </c>
      <c r="H158">
        <f>IF('CS-COMPRO'!H161='Master Answer Key'!$B160, 1, 0)</f>
        <v>1</v>
      </c>
      <c r="I158">
        <f>IF('CS-COMPRO'!I161='Master Answer Key'!$B160, 1, 0)</f>
        <v>1</v>
      </c>
      <c r="J158">
        <f>IF('CS-COMPRO'!J161='Master Answer Key'!$B160, 1, 0)</f>
        <v>1</v>
      </c>
      <c r="K158">
        <f>IF('CS-COMPRO'!K161='Master Answer Key'!$B160, 1, 0)</f>
        <v>1</v>
      </c>
      <c r="L158">
        <f>IF('CS-COMPRO'!L161='Master Answer Key'!$B160, 1, 0)</f>
        <v>1</v>
      </c>
      <c r="M158">
        <f>IF('CS-COMPRO'!M161='Master Answer Key'!$B160, 1, 0)</f>
        <v>0</v>
      </c>
    </row>
    <row r="159">
      <c r="A159" s="5" t="s">
        <v>263</v>
      </c>
      <c r="B159">
        <f>IF('CS-COMPRO'!B162='Master Answer Key'!$B161, 1, 0)</f>
        <v>1</v>
      </c>
      <c r="C159">
        <f>IF('CS-COMPRO'!C162='Master Answer Key'!$B161, 1, 0)</f>
        <v>1</v>
      </c>
      <c r="D159">
        <f>IF('CS-COMPRO'!D162='Master Answer Key'!$B161, 1, 0)</f>
        <v>1</v>
      </c>
      <c r="E159">
        <f>IF('CS-COMPRO'!E162='Master Answer Key'!$B161, 1, 0)</f>
        <v>1</v>
      </c>
      <c r="F159">
        <f>IF('CS-COMPRO'!F162='Master Answer Key'!$B161, 1, 0)</f>
        <v>0</v>
      </c>
      <c r="G159">
        <f>IF('CS-COMPRO'!G162='Master Answer Key'!$B161, 1, 0)</f>
        <v>1</v>
      </c>
      <c r="H159">
        <f>IF('CS-COMPRO'!H162='Master Answer Key'!$B161, 1, 0)</f>
        <v>1</v>
      </c>
      <c r="I159">
        <f>IF('CS-COMPRO'!I162='Master Answer Key'!$B161, 1, 0)</f>
        <v>1</v>
      </c>
      <c r="J159">
        <f>IF('CS-COMPRO'!J162='Master Answer Key'!$B161, 1, 0)</f>
        <v>1</v>
      </c>
      <c r="K159">
        <f>IF('CS-COMPRO'!K162='Master Answer Key'!$B161, 1, 0)</f>
        <v>1</v>
      </c>
      <c r="L159">
        <f>IF('CS-COMPRO'!L162='Master Answer Key'!$B161, 1, 0)</f>
        <v>1</v>
      </c>
      <c r="M159">
        <f>IF('CS-COMPRO'!M162='Master Answer Key'!$B161, 1, 0)</f>
        <v>1</v>
      </c>
    </row>
    <row r="160">
      <c r="A160" s="5" t="s">
        <v>264</v>
      </c>
      <c r="B160">
        <f>IF('CS-COMPRO'!B163='Master Answer Key'!$B162, 1, 0)</f>
        <v>1</v>
      </c>
      <c r="C160">
        <f>IF('CS-COMPRO'!C163='Master Answer Key'!$B162, 1, 0)</f>
        <v>0</v>
      </c>
      <c r="D160">
        <f>IF('CS-COMPRO'!D163='Master Answer Key'!$B162, 1, 0)</f>
        <v>1</v>
      </c>
      <c r="E160">
        <f>IF('CS-COMPRO'!E163='Master Answer Key'!$B162, 1, 0)</f>
        <v>1</v>
      </c>
      <c r="F160">
        <f>IF('CS-COMPRO'!F163='Master Answer Key'!$B162, 1, 0)</f>
        <v>0</v>
      </c>
      <c r="G160">
        <f>IF('CS-COMPRO'!G163='Master Answer Key'!$B162, 1, 0)</f>
        <v>1</v>
      </c>
      <c r="H160">
        <f>IF('CS-COMPRO'!H163='Master Answer Key'!$B162, 1, 0)</f>
        <v>1</v>
      </c>
      <c r="I160">
        <f>IF('CS-COMPRO'!I163='Master Answer Key'!$B162, 1, 0)</f>
        <v>1</v>
      </c>
      <c r="J160">
        <f>IF('CS-COMPRO'!J163='Master Answer Key'!$B162, 1, 0)</f>
        <v>1</v>
      </c>
      <c r="K160">
        <f>IF('CS-COMPRO'!K163='Master Answer Key'!$B162, 1, 0)</f>
        <v>1</v>
      </c>
      <c r="L160">
        <f>IF('CS-COMPRO'!L163='Master Answer Key'!$B162, 1, 0)</f>
        <v>1</v>
      </c>
      <c r="M160">
        <f>IF('CS-COMPRO'!M163='Master Answer Key'!$B162, 1, 0)</f>
        <v>1</v>
      </c>
    </row>
    <row r="161">
      <c r="A161" s="5" t="s">
        <v>265</v>
      </c>
      <c r="B161">
        <f>IF('CS-COMPRO'!B164='Master Answer Key'!$B163, 1, 0)</f>
        <v>1</v>
      </c>
      <c r="C161">
        <f>IF('CS-COMPRO'!C164='Master Answer Key'!$B163, 1, 0)</f>
        <v>1</v>
      </c>
      <c r="D161">
        <f>IF('CS-COMPRO'!D164='Master Answer Key'!$B163, 1, 0)</f>
        <v>1</v>
      </c>
      <c r="E161">
        <f>IF('CS-COMPRO'!E164='Master Answer Key'!$B163, 1, 0)</f>
        <v>1</v>
      </c>
      <c r="F161">
        <f>IF('CS-COMPRO'!F164='Master Answer Key'!$B163, 1, 0)</f>
        <v>0</v>
      </c>
      <c r="G161">
        <f>IF('CS-COMPRO'!G164='Master Answer Key'!$B163, 1, 0)</f>
        <v>1</v>
      </c>
      <c r="H161">
        <f>IF('CS-COMPRO'!H164='Master Answer Key'!$B163, 1, 0)</f>
        <v>1</v>
      </c>
      <c r="I161">
        <f>IF('CS-COMPRO'!I164='Master Answer Key'!$B163, 1, 0)</f>
        <v>1</v>
      </c>
      <c r="J161">
        <f>IF('CS-COMPRO'!J164='Master Answer Key'!$B163, 1, 0)</f>
        <v>1</v>
      </c>
      <c r="K161">
        <f>IF('CS-COMPRO'!K164='Master Answer Key'!$B163, 1, 0)</f>
        <v>1</v>
      </c>
      <c r="L161">
        <f>IF('CS-COMPRO'!L164='Master Answer Key'!$B163, 1, 0)</f>
        <v>1</v>
      </c>
      <c r="M161">
        <f>IF('CS-COMPRO'!M164='Master Answer Key'!$B163, 1, 0)</f>
        <v>1</v>
      </c>
    </row>
    <row r="162">
      <c r="A162" s="5" t="s">
        <v>266</v>
      </c>
      <c r="B162">
        <f>IF('CS-COMPRO'!B165='Master Answer Key'!$B164, 1, 0)</f>
        <v>0</v>
      </c>
      <c r="C162">
        <f>IF('CS-COMPRO'!C165='Master Answer Key'!$B164, 1, 0)</f>
        <v>1</v>
      </c>
      <c r="D162">
        <f>IF('CS-COMPRO'!D165='Master Answer Key'!$B164, 1, 0)</f>
        <v>0</v>
      </c>
      <c r="E162">
        <f>IF('CS-COMPRO'!E165='Master Answer Key'!$B164, 1, 0)</f>
        <v>0</v>
      </c>
      <c r="F162">
        <f>IF('CS-COMPRO'!F165='Master Answer Key'!$B164, 1, 0)</f>
        <v>0</v>
      </c>
      <c r="G162">
        <f>IF('CS-COMPRO'!G165='Master Answer Key'!$B164, 1, 0)</f>
        <v>0</v>
      </c>
      <c r="H162">
        <f>IF('CS-COMPRO'!H165='Master Answer Key'!$B164, 1, 0)</f>
        <v>1</v>
      </c>
      <c r="I162">
        <f>IF('CS-COMPRO'!I165='Master Answer Key'!$B164, 1, 0)</f>
        <v>1</v>
      </c>
      <c r="J162">
        <f>IF('CS-COMPRO'!J165='Master Answer Key'!$B164, 1, 0)</f>
        <v>1</v>
      </c>
      <c r="K162">
        <f>IF('CS-COMPRO'!K165='Master Answer Key'!$B164, 1, 0)</f>
        <v>1</v>
      </c>
      <c r="L162">
        <f>IF('CS-COMPRO'!L165='Master Answer Key'!$B164, 1, 0)</f>
        <v>1</v>
      </c>
      <c r="M162">
        <f>IF('CS-COMPRO'!M165='Master Answer Key'!$B164, 1, 0)</f>
        <v>1</v>
      </c>
    </row>
    <row r="163">
      <c r="A163" s="5" t="s">
        <v>267</v>
      </c>
      <c r="B163">
        <f>IF('CS-COMPRO'!B166='Master Answer Key'!$B165, 1, 0)</f>
        <v>1</v>
      </c>
      <c r="C163">
        <f>IF('CS-COMPRO'!C166='Master Answer Key'!$B165, 1, 0)</f>
        <v>1</v>
      </c>
      <c r="D163">
        <f>IF('CS-COMPRO'!D166='Master Answer Key'!$B165, 1, 0)</f>
        <v>1</v>
      </c>
      <c r="E163">
        <f>IF('CS-COMPRO'!E166='Master Answer Key'!$B165, 1, 0)</f>
        <v>1</v>
      </c>
      <c r="F163">
        <f>IF('CS-COMPRO'!F166='Master Answer Key'!$B165, 1, 0)</f>
        <v>0</v>
      </c>
      <c r="G163">
        <f>IF('CS-COMPRO'!G166='Master Answer Key'!$B165, 1, 0)</f>
        <v>1</v>
      </c>
      <c r="H163">
        <f>IF('CS-COMPRO'!H166='Master Answer Key'!$B165, 1, 0)</f>
        <v>1</v>
      </c>
      <c r="I163">
        <f>IF('CS-COMPRO'!I166='Master Answer Key'!$B165, 1, 0)</f>
        <v>1</v>
      </c>
      <c r="J163">
        <f>IF('CS-COMPRO'!J166='Master Answer Key'!$B165, 1, 0)</f>
        <v>1</v>
      </c>
      <c r="K163">
        <f>IF('CS-COMPRO'!K166='Master Answer Key'!$B165, 1, 0)</f>
        <v>1</v>
      </c>
      <c r="L163">
        <f>IF('CS-COMPRO'!L166='Master Answer Key'!$B165, 1, 0)</f>
        <v>1</v>
      </c>
      <c r="M163">
        <f>IF('CS-COMPRO'!M166='Master Answer Key'!$B165, 1, 0)</f>
        <v>1</v>
      </c>
    </row>
    <row r="164">
      <c r="A164" s="5" t="s">
        <v>268</v>
      </c>
      <c r="B164">
        <f>IF('CS-COMPRO'!B167='Master Answer Key'!$B166, 1, 0)</f>
        <v>1</v>
      </c>
      <c r="C164">
        <f>IF('CS-COMPRO'!C167='Master Answer Key'!$B166, 1, 0)</f>
        <v>1</v>
      </c>
      <c r="D164">
        <f>IF('CS-COMPRO'!D167='Master Answer Key'!$B166, 1, 0)</f>
        <v>1</v>
      </c>
      <c r="E164">
        <f>IF('CS-COMPRO'!E167='Master Answer Key'!$B166, 1, 0)</f>
        <v>1</v>
      </c>
      <c r="F164">
        <f>IF('CS-COMPRO'!F167='Master Answer Key'!$B166, 1, 0)</f>
        <v>0</v>
      </c>
      <c r="G164">
        <f>IF('CS-COMPRO'!G167='Master Answer Key'!$B166, 1, 0)</f>
        <v>1</v>
      </c>
      <c r="H164">
        <f>IF('CS-COMPRO'!H167='Master Answer Key'!$B166, 1, 0)</f>
        <v>1</v>
      </c>
      <c r="I164">
        <f>IF('CS-COMPRO'!I167='Master Answer Key'!$B166, 1, 0)</f>
        <v>1</v>
      </c>
      <c r="J164">
        <f>IF('CS-COMPRO'!J167='Master Answer Key'!$B166, 1, 0)</f>
        <v>1</v>
      </c>
      <c r="K164">
        <f>IF('CS-COMPRO'!K167='Master Answer Key'!$B166, 1, 0)</f>
        <v>1</v>
      </c>
      <c r="L164">
        <f>IF('CS-COMPRO'!L167='Master Answer Key'!$B166, 1, 0)</f>
        <v>1</v>
      </c>
      <c r="M164">
        <f>IF('CS-COMPRO'!M167='Master Answer Key'!$B166, 1, 0)</f>
        <v>1</v>
      </c>
    </row>
    <row r="165">
      <c r="A165" s="5" t="s">
        <v>269</v>
      </c>
      <c r="B165">
        <f>IF('CS-COMPRO'!B168='Master Answer Key'!$B167, 1, 0)</f>
        <v>1</v>
      </c>
      <c r="C165">
        <f>IF('CS-COMPRO'!C168='Master Answer Key'!$B167, 1, 0)</f>
        <v>1</v>
      </c>
      <c r="D165">
        <f>IF('CS-COMPRO'!D168='Master Answer Key'!$B167, 1, 0)</f>
        <v>0</v>
      </c>
      <c r="E165">
        <f>IF('CS-COMPRO'!E168='Master Answer Key'!$B167, 1, 0)</f>
        <v>1</v>
      </c>
      <c r="F165">
        <f>IF('CS-COMPRO'!F168='Master Answer Key'!$B167, 1, 0)</f>
        <v>0</v>
      </c>
      <c r="G165">
        <f>IF('CS-COMPRO'!G168='Master Answer Key'!$B167, 1, 0)</f>
        <v>1</v>
      </c>
      <c r="H165">
        <f>IF('CS-COMPRO'!H168='Master Answer Key'!$B167, 1, 0)</f>
        <v>1</v>
      </c>
      <c r="I165">
        <f>IF('CS-COMPRO'!I168='Master Answer Key'!$B167, 1, 0)</f>
        <v>0</v>
      </c>
      <c r="J165">
        <f>IF('CS-COMPRO'!J168='Master Answer Key'!$B167, 1, 0)</f>
        <v>1</v>
      </c>
      <c r="K165">
        <f>IF('CS-COMPRO'!K168='Master Answer Key'!$B167, 1, 0)</f>
        <v>1</v>
      </c>
      <c r="L165">
        <f>IF('CS-COMPRO'!L168='Master Answer Key'!$B167, 1, 0)</f>
        <v>0</v>
      </c>
      <c r="M165">
        <f>IF('CS-COMPRO'!M168='Master Answer Key'!$B167, 1, 0)</f>
        <v>0</v>
      </c>
    </row>
    <row r="166">
      <c r="A166" s="5" t="s">
        <v>270</v>
      </c>
      <c r="B166">
        <f>IF('CS-COMPRO'!B169='Master Answer Key'!$B168, 1, 0)</f>
        <v>1</v>
      </c>
      <c r="C166">
        <f>IF('CS-COMPRO'!C169='Master Answer Key'!$B168, 1, 0)</f>
        <v>1</v>
      </c>
      <c r="D166">
        <f>IF('CS-COMPRO'!D169='Master Answer Key'!$B168, 1, 0)</f>
        <v>1</v>
      </c>
      <c r="E166">
        <f>IF('CS-COMPRO'!E169='Master Answer Key'!$B168, 1, 0)</f>
        <v>1</v>
      </c>
      <c r="F166">
        <f>IF('CS-COMPRO'!F169='Master Answer Key'!$B168, 1, 0)</f>
        <v>0</v>
      </c>
      <c r="G166">
        <f>IF('CS-COMPRO'!G169='Master Answer Key'!$B168, 1, 0)</f>
        <v>1</v>
      </c>
      <c r="H166">
        <f>IF('CS-COMPRO'!H169='Master Answer Key'!$B168, 1, 0)</f>
        <v>1</v>
      </c>
      <c r="I166">
        <f>IF('CS-COMPRO'!I169='Master Answer Key'!$B168, 1, 0)</f>
        <v>1</v>
      </c>
      <c r="J166">
        <f>IF('CS-COMPRO'!J169='Master Answer Key'!$B168, 1, 0)</f>
        <v>1</v>
      </c>
      <c r="K166">
        <f>IF('CS-COMPRO'!K169='Master Answer Key'!$B168, 1, 0)</f>
        <v>1</v>
      </c>
      <c r="L166">
        <f>IF('CS-COMPRO'!L169='Master Answer Key'!$B168, 1, 0)</f>
        <v>1</v>
      </c>
      <c r="M166">
        <f>IF('CS-COMPRO'!M169='Master Answer Key'!$B168, 1, 0)</f>
        <v>1</v>
      </c>
    </row>
    <row r="167">
      <c r="A167" s="5" t="s">
        <v>271</v>
      </c>
      <c r="B167">
        <f>IF('CS-COMPRO'!B170='Master Answer Key'!$B169, 1, 0)</f>
        <v>1</v>
      </c>
      <c r="C167">
        <f>IF('CS-COMPRO'!C170='Master Answer Key'!$B169, 1, 0)</f>
        <v>1</v>
      </c>
      <c r="D167">
        <f>IF('CS-COMPRO'!D170='Master Answer Key'!$B169, 1, 0)</f>
        <v>1</v>
      </c>
      <c r="E167">
        <f>IF('CS-COMPRO'!E170='Master Answer Key'!$B169, 1, 0)</f>
        <v>1</v>
      </c>
      <c r="F167">
        <f>IF('CS-COMPRO'!F170='Master Answer Key'!$B169, 1, 0)</f>
        <v>0</v>
      </c>
      <c r="G167">
        <f>IF('CS-COMPRO'!G170='Master Answer Key'!$B169, 1, 0)</f>
        <v>1</v>
      </c>
      <c r="H167">
        <f>IF('CS-COMPRO'!H170='Master Answer Key'!$B169, 1, 0)</f>
        <v>1</v>
      </c>
      <c r="I167">
        <f>IF('CS-COMPRO'!I170='Master Answer Key'!$B169, 1, 0)</f>
        <v>1</v>
      </c>
      <c r="J167">
        <f>IF('CS-COMPRO'!J170='Master Answer Key'!$B169, 1, 0)</f>
        <v>1</v>
      </c>
      <c r="K167">
        <f>IF('CS-COMPRO'!K170='Master Answer Key'!$B169, 1, 0)</f>
        <v>1</v>
      </c>
      <c r="L167">
        <f>IF('CS-COMPRO'!L170='Master Answer Key'!$B169, 1, 0)</f>
        <v>1</v>
      </c>
      <c r="M167">
        <f>IF('CS-COMPRO'!M170='Master Answer Key'!$B169, 1, 0)</f>
        <v>0</v>
      </c>
    </row>
    <row r="168">
      <c r="A168" s="5" t="s">
        <v>272</v>
      </c>
      <c r="B168">
        <f>IF('CS-COMPRO'!B171='Master Answer Key'!$B170, 1, 0)</f>
        <v>1</v>
      </c>
      <c r="C168">
        <f>IF('CS-COMPRO'!C171='Master Answer Key'!$B170, 1, 0)</f>
        <v>1</v>
      </c>
      <c r="D168">
        <f>IF('CS-COMPRO'!D171='Master Answer Key'!$B170, 1, 0)</f>
        <v>1</v>
      </c>
      <c r="E168">
        <f>IF('CS-COMPRO'!E171='Master Answer Key'!$B170, 1, 0)</f>
        <v>1</v>
      </c>
      <c r="F168">
        <f>IF('CS-COMPRO'!F171='Master Answer Key'!$B170, 1, 0)</f>
        <v>0</v>
      </c>
      <c r="G168">
        <f>IF('CS-COMPRO'!G171='Master Answer Key'!$B170, 1, 0)</f>
        <v>1</v>
      </c>
      <c r="H168">
        <f>IF('CS-COMPRO'!H171='Master Answer Key'!$B170, 1, 0)</f>
        <v>1</v>
      </c>
      <c r="I168">
        <f>IF('CS-COMPRO'!I171='Master Answer Key'!$B170, 1, 0)</f>
        <v>1</v>
      </c>
      <c r="J168">
        <f>IF('CS-COMPRO'!J171='Master Answer Key'!$B170, 1, 0)</f>
        <v>1</v>
      </c>
      <c r="K168">
        <f>IF('CS-COMPRO'!K171='Master Answer Key'!$B170, 1, 0)</f>
        <v>1</v>
      </c>
      <c r="L168">
        <f>IF('CS-COMPRO'!L171='Master Answer Key'!$B170, 1, 0)</f>
        <v>1</v>
      </c>
      <c r="M168">
        <f>IF('CS-COMPRO'!M171='Master Answer Key'!$B170, 1, 0)</f>
        <v>1</v>
      </c>
    </row>
    <row r="169">
      <c r="A169" s="5" t="s">
        <v>273</v>
      </c>
      <c r="B169">
        <f>IF('CS-COMPRO'!B172='Master Answer Key'!$B171, 1, 0)</f>
        <v>1</v>
      </c>
      <c r="C169">
        <f>IF('CS-COMPRO'!C172='Master Answer Key'!$B171, 1, 0)</f>
        <v>1</v>
      </c>
      <c r="D169">
        <f>IF('CS-COMPRO'!D172='Master Answer Key'!$B171, 1, 0)</f>
        <v>1</v>
      </c>
      <c r="E169">
        <f>IF('CS-COMPRO'!E172='Master Answer Key'!$B171, 1, 0)</f>
        <v>1</v>
      </c>
      <c r="F169">
        <f>IF('CS-COMPRO'!F172='Master Answer Key'!$B171, 1, 0)</f>
        <v>0</v>
      </c>
      <c r="G169">
        <f>IF('CS-COMPRO'!G172='Master Answer Key'!$B171, 1, 0)</f>
        <v>1</v>
      </c>
      <c r="H169">
        <f>IF('CS-COMPRO'!H172='Master Answer Key'!$B171, 1, 0)</f>
        <v>0</v>
      </c>
      <c r="I169">
        <f>IF('CS-COMPRO'!I172='Master Answer Key'!$B171, 1, 0)</f>
        <v>0</v>
      </c>
      <c r="J169">
        <f>IF('CS-COMPRO'!J172='Master Answer Key'!$B171, 1, 0)</f>
        <v>1</v>
      </c>
      <c r="K169">
        <f>IF('CS-COMPRO'!K172='Master Answer Key'!$B171, 1, 0)</f>
        <v>1</v>
      </c>
      <c r="L169">
        <f>IF('CS-COMPRO'!L172='Master Answer Key'!$B171, 1, 0)</f>
        <v>1</v>
      </c>
      <c r="M169">
        <f>IF('CS-COMPRO'!M172='Master Answer Key'!$B171, 1, 0)</f>
        <v>1</v>
      </c>
    </row>
    <row r="170">
      <c r="A170" s="5" t="s">
        <v>274</v>
      </c>
      <c r="B170">
        <f>IF('CS-COMPRO'!B173='Master Answer Key'!$B172, 1, 0)</f>
        <v>1</v>
      </c>
      <c r="C170">
        <f>IF('CS-COMPRO'!C173='Master Answer Key'!$B172, 1, 0)</f>
        <v>0</v>
      </c>
      <c r="D170">
        <f>IF('CS-COMPRO'!D173='Master Answer Key'!$B172, 1, 0)</f>
        <v>1</v>
      </c>
      <c r="E170">
        <f>IF('CS-COMPRO'!E173='Master Answer Key'!$B172, 1, 0)</f>
        <v>1</v>
      </c>
      <c r="F170">
        <f>IF('CS-COMPRO'!F173='Master Answer Key'!$B172, 1, 0)</f>
        <v>0</v>
      </c>
      <c r="G170">
        <f>IF('CS-COMPRO'!G173='Master Answer Key'!$B172, 1, 0)</f>
        <v>1</v>
      </c>
      <c r="H170">
        <f>IF('CS-COMPRO'!H173='Master Answer Key'!$B172, 1, 0)</f>
        <v>1</v>
      </c>
      <c r="I170">
        <f>IF('CS-COMPRO'!I173='Master Answer Key'!$B172, 1, 0)</f>
        <v>1</v>
      </c>
      <c r="J170">
        <f>IF('CS-COMPRO'!J173='Master Answer Key'!$B172, 1, 0)</f>
        <v>1</v>
      </c>
      <c r="K170">
        <f>IF('CS-COMPRO'!K173='Master Answer Key'!$B172, 1, 0)</f>
        <v>1</v>
      </c>
      <c r="L170">
        <f>IF('CS-COMPRO'!L173='Master Answer Key'!$B172, 1, 0)</f>
        <v>1</v>
      </c>
      <c r="M170">
        <f>IF('CS-COMPRO'!M173='Master Answer Key'!$B172, 1, 0)</f>
        <v>1</v>
      </c>
    </row>
    <row r="171">
      <c r="A171" s="5" t="s">
        <v>275</v>
      </c>
      <c r="B171">
        <f>IF('CS-COMPRO'!B174='Master Answer Key'!$B173, 1, 0)</f>
        <v>1</v>
      </c>
      <c r="C171">
        <f>IF('CS-COMPRO'!C174='Master Answer Key'!$B173, 1, 0)</f>
        <v>1</v>
      </c>
      <c r="D171">
        <f>IF('CS-COMPRO'!D174='Master Answer Key'!$B173, 1, 0)</f>
        <v>1</v>
      </c>
      <c r="E171">
        <f>IF('CS-COMPRO'!E174='Master Answer Key'!$B173, 1, 0)</f>
        <v>1</v>
      </c>
      <c r="F171">
        <f>IF('CS-COMPRO'!F174='Master Answer Key'!$B173, 1, 0)</f>
        <v>0</v>
      </c>
      <c r="G171">
        <f>IF('CS-COMPRO'!G174='Master Answer Key'!$B173, 1, 0)</f>
        <v>1</v>
      </c>
      <c r="H171">
        <f>IF('CS-COMPRO'!H174='Master Answer Key'!$B173, 1, 0)</f>
        <v>1</v>
      </c>
      <c r="I171">
        <f>IF('CS-COMPRO'!I174='Master Answer Key'!$B173, 1, 0)</f>
        <v>1</v>
      </c>
      <c r="J171">
        <f>IF('CS-COMPRO'!J174='Master Answer Key'!$B173, 1, 0)</f>
        <v>1</v>
      </c>
      <c r="K171">
        <f>IF('CS-COMPRO'!K174='Master Answer Key'!$B173, 1, 0)</f>
        <v>1</v>
      </c>
      <c r="L171">
        <f>IF('CS-COMPRO'!L174='Master Answer Key'!$B173, 1, 0)</f>
        <v>1</v>
      </c>
      <c r="M171">
        <f>IF('CS-COMPRO'!M174='Master Answer Key'!$B173, 1, 0)</f>
        <v>1</v>
      </c>
    </row>
    <row r="172">
      <c r="A172" s="5" t="s">
        <v>276</v>
      </c>
      <c r="B172">
        <f>IF('CS-COMPRO'!B175='Master Answer Key'!$B174, 1, 0)</f>
        <v>0</v>
      </c>
      <c r="C172">
        <f>IF('CS-COMPRO'!C175='Master Answer Key'!$B174, 1, 0)</f>
        <v>1</v>
      </c>
      <c r="D172">
        <f>IF('CS-COMPRO'!D175='Master Answer Key'!$B174, 1, 0)</f>
        <v>1</v>
      </c>
      <c r="E172">
        <f>IF('CS-COMPRO'!E175='Master Answer Key'!$B174, 1, 0)</f>
        <v>1</v>
      </c>
      <c r="F172">
        <f>IF('CS-COMPRO'!F175='Master Answer Key'!$B174, 1, 0)</f>
        <v>0</v>
      </c>
      <c r="G172">
        <f>IF('CS-COMPRO'!G175='Master Answer Key'!$B174, 1, 0)</f>
        <v>1</v>
      </c>
      <c r="H172">
        <f>IF('CS-COMPRO'!H175='Master Answer Key'!$B174, 1, 0)</f>
        <v>1</v>
      </c>
      <c r="I172">
        <f>IF('CS-COMPRO'!I175='Master Answer Key'!$B174, 1, 0)</f>
        <v>1</v>
      </c>
      <c r="J172">
        <f>IF('CS-COMPRO'!J175='Master Answer Key'!$B174, 1, 0)</f>
        <v>1</v>
      </c>
      <c r="K172">
        <f>IF('CS-COMPRO'!K175='Master Answer Key'!$B174, 1, 0)</f>
        <v>1</v>
      </c>
      <c r="L172">
        <f>IF('CS-COMPRO'!L175='Master Answer Key'!$B174, 1, 0)</f>
        <v>1</v>
      </c>
      <c r="M172">
        <f>IF('CS-COMPRO'!M175='Master Answer Key'!$B174, 1, 0)</f>
        <v>1</v>
      </c>
    </row>
    <row r="173">
      <c r="A173" s="5" t="s">
        <v>277</v>
      </c>
      <c r="B173">
        <f>IF('CS-COMPRO'!B176='Master Answer Key'!$B175, 1, 0)</f>
        <v>1</v>
      </c>
      <c r="C173">
        <f>IF('CS-COMPRO'!C176='Master Answer Key'!$B175, 1, 0)</f>
        <v>1</v>
      </c>
      <c r="D173">
        <f>IF('CS-COMPRO'!D176='Master Answer Key'!$B175, 1, 0)</f>
        <v>1</v>
      </c>
      <c r="E173">
        <f>IF('CS-COMPRO'!E176='Master Answer Key'!$B175, 1, 0)</f>
        <v>1</v>
      </c>
      <c r="F173">
        <f>IF('CS-COMPRO'!F176='Master Answer Key'!$B175, 1, 0)</f>
        <v>0</v>
      </c>
      <c r="G173">
        <f>IF('CS-COMPRO'!G176='Master Answer Key'!$B175, 1, 0)</f>
        <v>1</v>
      </c>
      <c r="H173">
        <f>IF('CS-COMPRO'!H176='Master Answer Key'!$B175, 1, 0)</f>
        <v>1</v>
      </c>
      <c r="I173">
        <f>IF('CS-COMPRO'!I176='Master Answer Key'!$B175, 1, 0)</f>
        <v>1</v>
      </c>
      <c r="J173">
        <f>IF('CS-COMPRO'!J176='Master Answer Key'!$B175, 1, 0)</f>
        <v>1</v>
      </c>
      <c r="K173">
        <f>IF('CS-COMPRO'!K176='Master Answer Key'!$B175, 1, 0)</f>
        <v>1</v>
      </c>
      <c r="L173">
        <f>IF('CS-COMPRO'!L176='Master Answer Key'!$B175, 1, 0)</f>
        <v>1</v>
      </c>
      <c r="M173">
        <f>IF('CS-COMPRO'!M176='Master Answer Key'!$B175, 1, 0)</f>
        <v>1</v>
      </c>
    </row>
    <row r="174">
      <c r="A174" s="5" t="s">
        <v>278</v>
      </c>
      <c r="B174">
        <f>IF('CS-COMPRO'!B177='Master Answer Key'!$B176, 1, 0)</f>
        <v>1</v>
      </c>
      <c r="C174">
        <f>IF('CS-COMPRO'!C177='Master Answer Key'!$B176, 1, 0)</f>
        <v>1</v>
      </c>
      <c r="D174">
        <f>IF('CS-COMPRO'!D177='Master Answer Key'!$B176, 1, 0)</f>
        <v>1</v>
      </c>
      <c r="E174">
        <f>IF('CS-COMPRO'!E177='Master Answer Key'!$B176, 1, 0)</f>
        <v>1</v>
      </c>
      <c r="F174">
        <f>IF('CS-COMPRO'!F177='Master Answer Key'!$B176, 1, 0)</f>
        <v>0</v>
      </c>
      <c r="G174">
        <f>IF('CS-COMPRO'!G177='Master Answer Key'!$B176, 1, 0)</f>
        <v>1</v>
      </c>
      <c r="H174">
        <f>IF('CS-COMPRO'!H177='Master Answer Key'!$B176, 1, 0)</f>
        <v>1</v>
      </c>
      <c r="I174">
        <f>IF('CS-COMPRO'!I177='Master Answer Key'!$B176, 1, 0)</f>
        <v>1</v>
      </c>
      <c r="J174">
        <f>IF('CS-COMPRO'!J177='Master Answer Key'!$B176, 1, 0)</f>
        <v>1</v>
      </c>
      <c r="K174">
        <f>IF('CS-COMPRO'!K177='Master Answer Key'!$B176, 1, 0)</f>
        <v>1</v>
      </c>
      <c r="L174">
        <f>IF('CS-COMPRO'!L177='Master Answer Key'!$B176, 1, 0)</f>
        <v>1</v>
      </c>
      <c r="M174">
        <f>IF('CS-COMPRO'!M177='Master Answer Key'!$B176, 1, 0)</f>
        <v>1</v>
      </c>
    </row>
    <row r="175">
      <c r="A175" s="5" t="s">
        <v>279</v>
      </c>
      <c r="B175">
        <f>IF('CS-COMPRO'!B178='Master Answer Key'!$B177, 1, 0)</f>
        <v>1</v>
      </c>
      <c r="C175">
        <f>IF('CS-COMPRO'!C178='Master Answer Key'!$B177, 1, 0)</f>
        <v>1</v>
      </c>
      <c r="D175">
        <f>IF('CS-COMPRO'!D178='Master Answer Key'!$B177, 1, 0)</f>
        <v>1</v>
      </c>
      <c r="E175">
        <f>IF('CS-COMPRO'!E178='Master Answer Key'!$B177, 1, 0)</f>
        <v>1</v>
      </c>
      <c r="F175">
        <f>IF('CS-COMPRO'!F178='Master Answer Key'!$B177, 1, 0)</f>
        <v>0</v>
      </c>
      <c r="G175">
        <f>IF('CS-COMPRO'!G178='Master Answer Key'!$B177, 1, 0)</f>
        <v>1</v>
      </c>
      <c r="H175">
        <f>IF('CS-COMPRO'!H178='Master Answer Key'!$B177, 1, 0)</f>
        <v>1</v>
      </c>
      <c r="I175">
        <f>IF('CS-COMPRO'!I178='Master Answer Key'!$B177, 1, 0)</f>
        <v>1</v>
      </c>
      <c r="J175">
        <f>IF('CS-COMPRO'!J178='Master Answer Key'!$B177, 1, 0)</f>
        <v>1</v>
      </c>
      <c r="K175">
        <f>IF('CS-COMPRO'!K178='Master Answer Key'!$B177, 1, 0)</f>
        <v>1</v>
      </c>
      <c r="L175">
        <f>IF('CS-COMPRO'!L178='Master Answer Key'!$B177, 1, 0)</f>
        <v>1</v>
      </c>
      <c r="M175">
        <f>IF('CS-COMPRO'!M178='Master Answer Key'!$B177, 1, 0)</f>
        <v>1</v>
      </c>
    </row>
    <row r="176">
      <c r="A176" s="5" t="s">
        <v>280</v>
      </c>
      <c r="B176">
        <f>IF('CS-COMPRO'!B179='Master Answer Key'!$B178, 1, 0)</f>
        <v>1</v>
      </c>
      <c r="C176">
        <f>IF('CS-COMPRO'!C179='Master Answer Key'!$B178, 1, 0)</f>
        <v>1</v>
      </c>
      <c r="D176">
        <f>IF('CS-COMPRO'!D179='Master Answer Key'!$B178, 1, 0)</f>
        <v>0</v>
      </c>
      <c r="E176">
        <f>IF('CS-COMPRO'!E179='Master Answer Key'!$B178, 1, 0)</f>
        <v>1</v>
      </c>
      <c r="F176">
        <f>IF('CS-COMPRO'!F179='Master Answer Key'!$B178, 1, 0)</f>
        <v>0</v>
      </c>
      <c r="G176">
        <f>IF('CS-COMPRO'!G179='Master Answer Key'!$B178, 1, 0)</f>
        <v>1</v>
      </c>
      <c r="H176">
        <f>IF('CS-COMPRO'!H179='Master Answer Key'!$B178, 1, 0)</f>
        <v>1</v>
      </c>
      <c r="I176">
        <f>IF('CS-COMPRO'!I179='Master Answer Key'!$B178, 1, 0)</f>
        <v>1</v>
      </c>
      <c r="J176">
        <f>IF('CS-COMPRO'!J179='Master Answer Key'!$B178, 1, 0)</f>
        <v>1</v>
      </c>
      <c r="K176">
        <f>IF('CS-COMPRO'!K179='Master Answer Key'!$B178, 1, 0)</f>
        <v>1</v>
      </c>
      <c r="L176">
        <f>IF('CS-COMPRO'!L179='Master Answer Key'!$B178, 1, 0)</f>
        <v>1</v>
      </c>
      <c r="M176">
        <f>IF('CS-COMPRO'!M179='Master Answer Key'!$B178, 1, 0)</f>
        <v>1</v>
      </c>
    </row>
    <row r="177">
      <c r="A177" s="5" t="s">
        <v>281</v>
      </c>
      <c r="B177">
        <f>IF('CS-COMPRO'!B180='Master Answer Key'!$B179, 1, 0)</f>
        <v>1</v>
      </c>
      <c r="C177">
        <f>IF('CS-COMPRO'!C180='Master Answer Key'!$B179, 1, 0)</f>
        <v>1</v>
      </c>
      <c r="D177">
        <f>IF('CS-COMPRO'!D180='Master Answer Key'!$B179, 1, 0)</f>
        <v>1</v>
      </c>
      <c r="E177">
        <f>IF('CS-COMPRO'!E180='Master Answer Key'!$B179, 1, 0)</f>
        <v>1</v>
      </c>
      <c r="F177">
        <f>IF('CS-COMPRO'!F180='Master Answer Key'!$B179, 1, 0)</f>
        <v>0</v>
      </c>
      <c r="G177">
        <f>IF('CS-COMPRO'!G180='Master Answer Key'!$B179, 1, 0)</f>
        <v>1</v>
      </c>
      <c r="H177">
        <f>IF('CS-COMPRO'!H180='Master Answer Key'!$B179, 1, 0)</f>
        <v>1</v>
      </c>
      <c r="I177">
        <f>IF('CS-COMPRO'!I180='Master Answer Key'!$B179, 1, 0)</f>
        <v>1</v>
      </c>
      <c r="J177">
        <f>IF('CS-COMPRO'!J180='Master Answer Key'!$B179, 1, 0)</f>
        <v>1</v>
      </c>
      <c r="K177">
        <f>IF('CS-COMPRO'!K180='Master Answer Key'!$B179, 1, 0)</f>
        <v>1</v>
      </c>
      <c r="L177">
        <f>IF('CS-COMPRO'!L180='Master Answer Key'!$B179, 1, 0)</f>
        <v>1</v>
      </c>
      <c r="M177">
        <f>IF('CS-COMPRO'!M180='Master Answer Key'!$B179, 1, 0)</f>
        <v>0</v>
      </c>
    </row>
    <row r="178">
      <c r="A178" s="5" t="s">
        <v>282</v>
      </c>
      <c r="B178">
        <f>IF('CS-COMPRO'!B181='Master Answer Key'!$B180, 1, 0)</f>
        <v>1</v>
      </c>
      <c r="C178">
        <f>IF('CS-COMPRO'!C181='Master Answer Key'!$B180, 1, 0)</f>
        <v>1</v>
      </c>
      <c r="D178">
        <f>IF('CS-COMPRO'!D181='Master Answer Key'!$B180, 1, 0)</f>
        <v>1</v>
      </c>
      <c r="E178">
        <f>IF('CS-COMPRO'!E181='Master Answer Key'!$B180, 1, 0)</f>
        <v>1</v>
      </c>
      <c r="F178">
        <f>IF('CS-COMPRO'!F181='Master Answer Key'!$B180, 1, 0)</f>
        <v>0</v>
      </c>
      <c r="G178">
        <f>IF('CS-COMPRO'!G181='Master Answer Key'!$B180, 1, 0)</f>
        <v>1</v>
      </c>
      <c r="H178">
        <f>IF('CS-COMPRO'!H181='Master Answer Key'!$B180, 1, 0)</f>
        <v>1</v>
      </c>
      <c r="I178">
        <f>IF('CS-COMPRO'!I181='Master Answer Key'!$B180, 1, 0)</f>
        <v>1</v>
      </c>
      <c r="J178">
        <f>IF('CS-COMPRO'!J181='Master Answer Key'!$B180, 1, 0)</f>
        <v>1</v>
      </c>
      <c r="K178">
        <f>IF('CS-COMPRO'!K181='Master Answer Key'!$B180, 1, 0)</f>
        <v>1</v>
      </c>
      <c r="L178">
        <f>IF('CS-COMPRO'!L181='Master Answer Key'!$B180, 1, 0)</f>
        <v>1</v>
      </c>
      <c r="M178">
        <f>IF('CS-COMPRO'!M181='Master Answer Key'!$B180, 1, 0)</f>
        <v>1</v>
      </c>
    </row>
    <row r="179">
      <c r="A179" s="5" t="s">
        <v>283</v>
      </c>
      <c r="B179">
        <f>IF('CS-COMPRO'!B182='Master Answer Key'!$B181, 1, 0)</f>
        <v>1</v>
      </c>
      <c r="C179">
        <f>IF('CS-COMPRO'!C182='Master Answer Key'!$B181, 1, 0)</f>
        <v>1</v>
      </c>
      <c r="D179">
        <f>IF('CS-COMPRO'!D182='Master Answer Key'!$B181, 1, 0)</f>
        <v>1</v>
      </c>
      <c r="E179">
        <f>IF('CS-COMPRO'!E182='Master Answer Key'!$B181, 1, 0)</f>
        <v>1</v>
      </c>
      <c r="F179">
        <f>IF('CS-COMPRO'!F182='Master Answer Key'!$B181, 1, 0)</f>
        <v>0</v>
      </c>
      <c r="G179">
        <f>IF('CS-COMPRO'!G182='Master Answer Key'!$B181, 1, 0)</f>
        <v>0</v>
      </c>
      <c r="H179">
        <f>IF('CS-COMPRO'!H182='Master Answer Key'!$B181, 1, 0)</f>
        <v>1</v>
      </c>
      <c r="I179">
        <f>IF('CS-COMPRO'!I182='Master Answer Key'!$B181, 1, 0)</f>
        <v>1</v>
      </c>
      <c r="J179">
        <f>IF('CS-COMPRO'!J182='Master Answer Key'!$B181, 1, 0)</f>
        <v>1</v>
      </c>
      <c r="K179">
        <f>IF('CS-COMPRO'!K182='Master Answer Key'!$B181, 1, 0)</f>
        <v>1</v>
      </c>
      <c r="L179">
        <f>IF('CS-COMPRO'!L182='Master Answer Key'!$B181, 1, 0)</f>
        <v>1</v>
      </c>
      <c r="M179">
        <f>IF('CS-COMPRO'!M182='Master Answer Key'!$B181, 1, 0)</f>
        <v>1</v>
      </c>
    </row>
    <row r="180">
      <c r="A180" s="5" t="s">
        <v>284</v>
      </c>
      <c r="B180">
        <f>IF('CS-COMPRO'!B183='Master Answer Key'!$B182, 1, 0)</f>
        <v>0</v>
      </c>
      <c r="C180">
        <f>IF('CS-COMPRO'!C183='Master Answer Key'!$B182, 1, 0)</f>
        <v>1</v>
      </c>
      <c r="D180">
        <f>IF('CS-COMPRO'!D183='Master Answer Key'!$B182, 1, 0)</f>
        <v>1</v>
      </c>
      <c r="E180">
        <f>IF('CS-COMPRO'!E183='Master Answer Key'!$B182, 1, 0)</f>
        <v>0</v>
      </c>
      <c r="F180">
        <f>IF('CS-COMPRO'!F183='Master Answer Key'!$B182, 1, 0)</f>
        <v>0</v>
      </c>
      <c r="G180">
        <f>IF('CS-COMPRO'!G183='Master Answer Key'!$B182, 1, 0)</f>
        <v>1</v>
      </c>
      <c r="H180">
        <f>IF('CS-COMPRO'!H183='Master Answer Key'!$B182, 1, 0)</f>
        <v>1</v>
      </c>
      <c r="I180">
        <f>IF('CS-COMPRO'!I183='Master Answer Key'!$B182, 1, 0)</f>
        <v>1</v>
      </c>
      <c r="J180">
        <f>IF('CS-COMPRO'!J183='Master Answer Key'!$B182, 1, 0)</f>
        <v>1</v>
      </c>
      <c r="K180">
        <f>IF('CS-COMPRO'!K183='Master Answer Key'!$B182, 1, 0)</f>
        <v>1</v>
      </c>
      <c r="L180">
        <f>IF('CS-COMPRO'!L183='Master Answer Key'!$B182, 1, 0)</f>
        <v>0</v>
      </c>
      <c r="M180">
        <f>IF('CS-COMPRO'!M183='Master Answer Key'!$B182, 1, 0)</f>
        <v>1</v>
      </c>
    </row>
    <row r="181">
      <c r="A181" s="5" t="s">
        <v>285</v>
      </c>
      <c r="B181">
        <f>IF('CS-COMPRO'!B184='Master Answer Key'!$B183, 1, 0)</f>
        <v>1</v>
      </c>
      <c r="C181">
        <f>IF('CS-COMPRO'!C184='Master Answer Key'!$B183, 1, 0)</f>
        <v>0</v>
      </c>
      <c r="D181">
        <f>IF('CS-COMPRO'!D184='Master Answer Key'!$B183, 1, 0)</f>
        <v>1</v>
      </c>
      <c r="E181">
        <f>IF('CS-COMPRO'!E184='Master Answer Key'!$B183, 1, 0)</f>
        <v>1</v>
      </c>
      <c r="F181">
        <f>IF('CS-COMPRO'!F184='Master Answer Key'!$B183, 1, 0)</f>
        <v>0</v>
      </c>
      <c r="G181">
        <f>IF('CS-COMPRO'!G184='Master Answer Key'!$B183, 1, 0)</f>
        <v>1</v>
      </c>
      <c r="H181">
        <f>IF('CS-COMPRO'!H184='Master Answer Key'!$B183, 1, 0)</f>
        <v>1</v>
      </c>
      <c r="I181">
        <f>IF('CS-COMPRO'!I184='Master Answer Key'!$B183, 1, 0)</f>
        <v>1</v>
      </c>
      <c r="J181">
        <f>IF('CS-COMPRO'!J184='Master Answer Key'!$B183, 1, 0)</f>
        <v>1</v>
      </c>
      <c r="K181">
        <f>IF('CS-COMPRO'!K184='Master Answer Key'!$B183, 1, 0)</f>
        <v>1</v>
      </c>
      <c r="L181">
        <f>IF('CS-COMPRO'!L184='Master Answer Key'!$B183, 1, 0)</f>
        <v>1</v>
      </c>
      <c r="M181">
        <f>IF('CS-COMPRO'!M184='Master Answer Key'!$B183, 1, 0)</f>
        <v>1</v>
      </c>
    </row>
    <row r="182">
      <c r="A182" s="5" t="s">
        <v>286</v>
      </c>
      <c r="B182">
        <f>IF('CS-COMPRO'!B185='Master Answer Key'!$B184, 1, 0)</f>
        <v>1</v>
      </c>
      <c r="C182">
        <f>IF('CS-COMPRO'!C185='Master Answer Key'!$B184, 1, 0)</f>
        <v>1</v>
      </c>
      <c r="D182">
        <f>IF('CS-COMPRO'!D185='Master Answer Key'!$B184, 1, 0)</f>
        <v>1</v>
      </c>
      <c r="E182">
        <f>IF('CS-COMPRO'!E185='Master Answer Key'!$B184, 1, 0)</f>
        <v>1</v>
      </c>
      <c r="F182">
        <f>IF('CS-COMPRO'!F185='Master Answer Key'!$B184, 1, 0)</f>
        <v>0</v>
      </c>
      <c r="G182">
        <f>IF('CS-COMPRO'!G185='Master Answer Key'!$B184, 1, 0)</f>
        <v>1</v>
      </c>
      <c r="H182">
        <f>IF('CS-COMPRO'!H185='Master Answer Key'!$B184, 1, 0)</f>
        <v>1</v>
      </c>
      <c r="I182">
        <f>IF('CS-COMPRO'!I185='Master Answer Key'!$B184, 1, 0)</f>
        <v>1</v>
      </c>
      <c r="J182">
        <f>IF('CS-COMPRO'!J185='Master Answer Key'!$B184, 1, 0)</f>
        <v>1</v>
      </c>
      <c r="K182">
        <f>IF('CS-COMPRO'!K185='Master Answer Key'!$B184, 1, 0)</f>
        <v>1</v>
      </c>
      <c r="L182">
        <f>IF('CS-COMPRO'!L185='Master Answer Key'!$B184, 1, 0)</f>
        <v>1</v>
      </c>
      <c r="M182">
        <f>IF('CS-COMPRO'!M185='Master Answer Key'!$B184, 1, 0)</f>
        <v>1</v>
      </c>
    </row>
    <row r="183">
      <c r="A183" s="5" t="s">
        <v>287</v>
      </c>
      <c r="B183">
        <f>IF('CS-COMPRO'!B186='Master Answer Key'!$B185, 1, 0)</f>
        <v>1</v>
      </c>
      <c r="C183">
        <f>IF('CS-COMPRO'!C186='Master Answer Key'!$B185, 1, 0)</f>
        <v>1</v>
      </c>
      <c r="D183">
        <f>IF('CS-COMPRO'!D186='Master Answer Key'!$B185, 1, 0)</f>
        <v>1</v>
      </c>
      <c r="E183">
        <f>IF('CS-COMPRO'!E186='Master Answer Key'!$B185, 1, 0)</f>
        <v>1</v>
      </c>
      <c r="F183">
        <f>IF('CS-COMPRO'!F186='Master Answer Key'!$B185, 1, 0)</f>
        <v>0</v>
      </c>
      <c r="G183">
        <f>IF('CS-COMPRO'!G186='Master Answer Key'!$B185, 1, 0)</f>
        <v>1</v>
      </c>
      <c r="H183">
        <f>IF('CS-COMPRO'!H186='Master Answer Key'!$B185, 1, 0)</f>
        <v>1</v>
      </c>
      <c r="I183">
        <f>IF('CS-COMPRO'!I186='Master Answer Key'!$B185, 1, 0)</f>
        <v>1</v>
      </c>
      <c r="J183">
        <f>IF('CS-COMPRO'!J186='Master Answer Key'!$B185, 1, 0)</f>
        <v>1</v>
      </c>
      <c r="K183">
        <f>IF('CS-COMPRO'!K186='Master Answer Key'!$B185, 1, 0)</f>
        <v>1</v>
      </c>
      <c r="L183">
        <f>IF('CS-COMPRO'!L186='Master Answer Key'!$B185, 1, 0)</f>
        <v>1</v>
      </c>
      <c r="M183">
        <f>IF('CS-COMPRO'!M186='Master Answer Key'!$B185, 1, 0)</f>
        <v>1</v>
      </c>
    </row>
    <row r="184">
      <c r="A184" s="5" t="s">
        <v>288</v>
      </c>
      <c r="B184">
        <f>IF('CS-COMPRO'!B187='Master Answer Key'!$B186, 1, 0)</f>
        <v>1</v>
      </c>
      <c r="C184">
        <f>IF('CS-COMPRO'!C187='Master Answer Key'!$B186, 1, 0)</f>
        <v>1</v>
      </c>
      <c r="D184">
        <f>IF('CS-COMPRO'!D187='Master Answer Key'!$B186, 1, 0)</f>
        <v>1</v>
      </c>
      <c r="E184">
        <f>IF('CS-COMPRO'!E187='Master Answer Key'!$B186, 1, 0)</f>
        <v>1</v>
      </c>
      <c r="F184">
        <f>IF('CS-COMPRO'!F187='Master Answer Key'!$B186, 1, 0)</f>
        <v>0</v>
      </c>
      <c r="G184">
        <f>IF('CS-COMPRO'!G187='Master Answer Key'!$B186, 1, 0)</f>
        <v>1</v>
      </c>
      <c r="H184">
        <f>IF('CS-COMPRO'!H187='Master Answer Key'!$B186, 1, 0)</f>
        <v>1</v>
      </c>
      <c r="I184">
        <f>IF('CS-COMPRO'!I187='Master Answer Key'!$B186, 1, 0)</f>
        <v>1</v>
      </c>
      <c r="J184">
        <f>IF('CS-COMPRO'!J187='Master Answer Key'!$B186, 1, 0)</f>
        <v>1</v>
      </c>
      <c r="K184">
        <f>IF('CS-COMPRO'!K187='Master Answer Key'!$B186, 1, 0)</f>
        <v>1</v>
      </c>
      <c r="L184">
        <f>IF('CS-COMPRO'!L187='Master Answer Key'!$B186, 1, 0)</f>
        <v>1</v>
      </c>
      <c r="M184">
        <f>IF('CS-COMPRO'!M187='Master Answer Key'!$B186, 1, 0)</f>
        <v>1</v>
      </c>
    </row>
    <row r="185">
      <c r="A185" s="5" t="s">
        <v>289</v>
      </c>
      <c r="B185">
        <f>IF('CS-COMPRO'!B188='Master Answer Key'!$B187, 1, 0)</f>
        <v>1</v>
      </c>
      <c r="C185">
        <f>IF('CS-COMPRO'!C188='Master Answer Key'!$B187, 1, 0)</f>
        <v>1</v>
      </c>
      <c r="D185">
        <f>IF('CS-COMPRO'!D188='Master Answer Key'!$B187, 1, 0)</f>
        <v>1</v>
      </c>
      <c r="E185">
        <f>IF('CS-COMPRO'!E188='Master Answer Key'!$B187, 1, 0)</f>
        <v>1</v>
      </c>
      <c r="F185">
        <f>IF('CS-COMPRO'!F188='Master Answer Key'!$B187, 1, 0)</f>
        <v>0</v>
      </c>
      <c r="G185">
        <f>IF('CS-COMPRO'!G188='Master Answer Key'!$B187, 1, 0)</f>
        <v>1</v>
      </c>
      <c r="H185">
        <f>IF('CS-COMPRO'!H188='Master Answer Key'!$B187, 1, 0)</f>
        <v>1</v>
      </c>
      <c r="I185">
        <f>IF('CS-COMPRO'!I188='Master Answer Key'!$B187, 1, 0)</f>
        <v>1</v>
      </c>
      <c r="J185">
        <f>IF('CS-COMPRO'!J188='Master Answer Key'!$B187, 1, 0)</f>
        <v>1</v>
      </c>
      <c r="K185">
        <f>IF('CS-COMPRO'!K188='Master Answer Key'!$B187, 1, 0)</f>
        <v>1</v>
      </c>
      <c r="L185">
        <f>IF('CS-COMPRO'!L188='Master Answer Key'!$B187, 1, 0)</f>
        <v>1</v>
      </c>
      <c r="M185">
        <f>IF('CS-COMPRO'!M188='Master Answer Key'!$B187, 1, 0)</f>
        <v>1</v>
      </c>
    </row>
    <row r="186">
      <c r="A186" s="5" t="s">
        <v>290</v>
      </c>
      <c r="B186">
        <f>IF('CS-COMPRO'!B189='Master Answer Key'!$B188, 1, 0)</f>
        <v>1</v>
      </c>
      <c r="C186">
        <f>IF('CS-COMPRO'!C189='Master Answer Key'!$B188, 1, 0)</f>
        <v>1</v>
      </c>
      <c r="D186">
        <f>IF('CS-COMPRO'!D189='Master Answer Key'!$B188, 1, 0)</f>
        <v>1</v>
      </c>
      <c r="E186">
        <f>IF('CS-COMPRO'!E189='Master Answer Key'!$B188, 1, 0)</f>
        <v>1</v>
      </c>
      <c r="F186">
        <f>IF('CS-COMPRO'!F189='Master Answer Key'!$B188, 1, 0)</f>
        <v>0</v>
      </c>
      <c r="G186">
        <f>IF('CS-COMPRO'!G189='Master Answer Key'!$B188, 1, 0)</f>
        <v>1</v>
      </c>
      <c r="H186">
        <f>IF('CS-COMPRO'!H189='Master Answer Key'!$B188, 1, 0)</f>
        <v>1</v>
      </c>
      <c r="I186">
        <f>IF('CS-COMPRO'!I189='Master Answer Key'!$B188, 1, 0)</f>
        <v>0</v>
      </c>
      <c r="J186">
        <f>IF('CS-COMPRO'!J189='Master Answer Key'!$B188, 1, 0)</f>
        <v>1</v>
      </c>
      <c r="K186">
        <f>IF('CS-COMPRO'!K189='Master Answer Key'!$B188, 1, 0)</f>
        <v>1</v>
      </c>
      <c r="L186">
        <f>IF('CS-COMPRO'!L189='Master Answer Key'!$B188, 1, 0)</f>
        <v>1</v>
      </c>
      <c r="M186">
        <f>IF('CS-COMPRO'!M189='Master Answer Key'!$B188, 1, 0)</f>
        <v>1</v>
      </c>
    </row>
    <row r="187">
      <c r="A187" s="5" t="s">
        <v>291</v>
      </c>
      <c r="B187">
        <f>IF('CS-COMPRO'!B190='Master Answer Key'!$B189, 1, 0)</f>
        <v>1</v>
      </c>
      <c r="C187">
        <f>IF('CS-COMPRO'!C190='Master Answer Key'!$B189, 1, 0)</f>
        <v>1</v>
      </c>
      <c r="D187">
        <f>IF('CS-COMPRO'!D190='Master Answer Key'!$B189, 1, 0)</f>
        <v>1</v>
      </c>
      <c r="E187">
        <f>IF('CS-COMPRO'!E190='Master Answer Key'!$B189, 1, 0)</f>
        <v>1</v>
      </c>
      <c r="F187">
        <f>IF('CS-COMPRO'!F190='Master Answer Key'!$B189, 1, 0)</f>
        <v>0</v>
      </c>
      <c r="G187">
        <f>IF('CS-COMPRO'!G190='Master Answer Key'!$B189, 1, 0)</f>
        <v>1</v>
      </c>
      <c r="H187">
        <f>IF('CS-COMPRO'!H190='Master Answer Key'!$B189, 1, 0)</f>
        <v>1</v>
      </c>
      <c r="I187">
        <f>IF('CS-COMPRO'!I190='Master Answer Key'!$B189, 1, 0)</f>
        <v>0</v>
      </c>
      <c r="J187">
        <f>IF('CS-COMPRO'!J190='Master Answer Key'!$B189, 1, 0)</f>
        <v>1</v>
      </c>
      <c r="K187">
        <f>IF('CS-COMPRO'!K190='Master Answer Key'!$B189, 1, 0)</f>
        <v>1</v>
      </c>
      <c r="L187">
        <f>IF('CS-COMPRO'!L190='Master Answer Key'!$B189, 1, 0)</f>
        <v>1</v>
      </c>
      <c r="M187">
        <f>IF('CS-COMPRO'!M190='Master Answer Key'!$B189, 1, 0)</f>
        <v>1</v>
      </c>
    </row>
    <row r="188">
      <c r="A188" s="5" t="s">
        <v>292</v>
      </c>
      <c r="B188">
        <f>IF('CS-COMPRO'!B191='Master Answer Key'!$B190, 1, 0)</f>
        <v>1</v>
      </c>
      <c r="C188">
        <f>IF('CS-COMPRO'!C191='Master Answer Key'!$B190, 1, 0)</f>
        <v>1</v>
      </c>
      <c r="D188">
        <f>IF('CS-COMPRO'!D191='Master Answer Key'!$B190, 1, 0)</f>
        <v>1</v>
      </c>
      <c r="E188">
        <f>IF('CS-COMPRO'!E191='Master Answer Key'!$B190, 1, 0)</f>
        <v>1</v>
      </c>
      <c r="F188">
        <f>IF('CS-COMPRO'!F191='Master Answer Key'!$B190, 1, 0)</f>
        <v>0</v>
      </c>
      <c r="G188">
        <f>IF('CS-COMPRO'!G191='Master Answer Key'!$B190, 1, 0)</f>
        <v>1</v>
      </c>
      <c r="H188">
        <f>IF('CS-COMPRO'!H191='Master Answer Key'!$B190, 1, 0)</f>
        <v>1</v>
      </c>
      <c r="I188">
        <f>IF('CS-COMPRO'!I191='Master Answer Key'!$B190, 1, 0)</f>
        <v>0</v>
      </c>
      <c r="J188">
        <f>IF('CS-COMPRO'!J191='Master Answer Key'!$B190, 1, 0)</f>
        <v>1</v>
      </c>
      <c r="K188">
        <f>IF('CS-COMPRO'!K191='Master Answer Key'!$B190, 1, 0)</f>
        <v>1</v>
      </c>
      <c r="L188">
        <f>IF('CS-COMPRO'!L191='Master Answer Key'!$B190, 1, 0)</f>
        <v>1</v>
      </c>
      <c r="M188">
        <f>IF('CS-COMPRO'!M191='Master Answer Key'!$B190, 1, 0)</f>
        <v>1</v>
      </c>
    </row>
    <row r="189">
      <c r="A189" s="5" t="s">
        <v>293</v>
      </c>
      <c r="B189">
        <f>IF('CS-COMPRO'!B192='Master Answer Key'!$B191, 1, 0)</f>
        <v>0</v>
      </c>
      <c r="C189">
        <f>IF('CS-COMPRO'!C192='Master Answer Key'!$B191, 1, 0)</f>
        <v>0</v>
      </c>
      <c r="D189">
        <f>IF('CS-COMPRO'!D192='Master Answer Key'!$B191, 1, 0)</f>
        <v>0</v>
      </c>
      <c r="E189">
        <f>IF('CS-COMPRO'!E192='Master Answer Key'!$B191, 1, 0)</f>
        <v>0</v>
      </c>
      <c r="F189">
        <f>IF('CS-COMPRO'!F192='Master Answer Key'!$B191, 1, 0)</f>
        <v>0</v>
      </c>
      <c r="G189">
        <f>IF('CS-COMPRO'!G192='Master Answer Key'!$B191, 1, 0)</f>
        <v>0</v>
      </c>
      <c r="H189">
        <f>IF('CS-COMPRO'!H192='Master Answer Key'!$B191, 1, 0)</f>
        <v>0</v>
      </c>
      <c r="I189">
        <f>IF('CS-COMPRO'!I192='Master Answer Key'!$B191, 1, 0)</f>
        <v>0</v>
      </c>
      <c r="J189">
        <f>IF('CS-COMPRO'!J192='Master Answer Key'!$B191, 1, 0)</f>
        <v>0</v>
      </c>
      <c r="K189">
        <f>IF('CS-COMPRO'!K192='Master Answer Key'!$B191, 1, 0)</f>
        <v>0</v>
      </c>
      <c r="L189">
        <f>IF('CS-COMPRO'!L192='Master Answer Key'!$B191, 1, 0)</f>
        <v>0</v>
      </c>
      <c r="M189">
        <f>IF('CS-COMPRO'!M192='Master Answer Key'!$B191, 1, 0)</f>
        <v>0</v>
      </c>
    </row>
    <row r="190">
      <c r="A190" s="5" t="s">
        <v>294</v>
      </c>
      <c r="B190">
        <f>IF('CS-COMPRO'!B193='Master Answer Key'!$B192, 1, 0)</f>
        <v>1</v>
      </c>
      <c r="C190">
        <f>IF('CS-COMPRO'!C193='Master Answer Key'!$B192, 1, 0)</f>
        <v>1</v>
      </c>
      <c r="D190">
        <f>IF('CS-COMPRO'!D193='Master Answer Key'!$B192, 1, 0)</f>
        <v>1</v>
      </c>
      <c r="E190">
        <f>IF('CS-COMPRO'!E193='Master Answer Key'!$B192, 1, 0)</f>
        <v>1</v>
      </c>
      <c r="F190">
        <f>IF('CS-COMPRO'!F193='Master Answer Key'!$B192, 1, 0)</f>
        <v>0</v>
      </c>
      <c r="G190">
        <f>IF('CS-COMPRO'!G193='Master Answer Key'!$B192, 1, 0)</f>
        <v>1</v>
      </c>
      <c r="H190">
        <f>IF('CS-COMPRO'!H193='Master Answer Key'!$B192, 1, 0)</f>
        <v>1</v>
      </c>
      <c r="I190">
        <f>IF('CS-COMPRO'!I193='Master Answer Key'!$B192, 1, 0)</f>
        <v>0</v>
      </c>
      <c r="J190">
        <f>IF('CS-COMPRO'!J193='Master Answer Key'!$B192, 1, 0)</f>
        <v>1</v>
      </c>
      <c r="K190">
        <f>IF('CS-COMPRO'!K193='Master Answer Key'!$B192, 1, 0)</f>
        <v>1</v>
      </c>
      <c r="L190">
        <f>IF('CS-COMPRO'!L193='Master Answer Key'!$B192, 1, 0)</f>
        <v>1</v>
      </c>
      <c r="M190">
        <f>IF('CS-COMPRO'!M193='Master Answer Key'!$B192, 1, 0)</f>
        <v>1</v>
      </c>
    </row>
    <row r="191">
      <c r="A191" s="5" t="s">
        <v>295</v>
      </c>
      <c r="B191">
        <f>IF('CS-COMPRO'!B194='Master Answer Key'!$B193, 1, 0)</f>
        <v>1</v>
      </c>
      <c r="C191">
        <f>IF('CS-COMPRO'!C194='Master Answer Key'!$B193, 1, 0)</f>
        <v>1</v>
      </c>
      <c r="D191">
        <f>IF('CS-COMPRO'!D194='Master Answer Key'!$B193, 1, 0)</f>
        <v>0</v>
      </c>
      <c r="E191">
        <f>IF('CS-COMPRO'!E194='Master Answer Key'!$B193, 1, 0)</f>
        <v>1</v>
      </c>
      <c r="F191">
        <f>IF('CS-COMPRO'!F194='Master Answer Key'!$B193, 1, 0)</f>
        <v>0</v>
      </c>
      <c r="G191">
        <f>IF('CS-COMPRO'!G194='Master Answer Key'!$B193, 1, 0)</f>
        <v>1</v>
      </c>
      <c r="H191">
        <f>IF('CS-COMPRO'!H194='Master Answer Key'!$B193, 1, 0)</f>
        <v>1</v>
      </c>
      <c r="I191">
        <f>IF('CS-COMPRO'!I194='Master Answer Key'!$B193, 1, 0)</f>
        <v>0</v>
      </c>
      <c r="J191">
        <f>IF('CS-COMPRO'!J194='Master Answer Key'!$B193, 1, 0)</f>
        <v>1</v>
      </c>
      <c r="K191">
        <f>IF('CS-COMPRO'!K194='Master Answer Key'!$B193, 1, 0)</f>
        <v>0</v>
      </c>
      <c r="L191">
        <f>IF('CS-COMPRO'!L194='Master Answer Key'!$B193, 1, 0)</f>
        <v>1</v>
      </c>
      <c r="M191">
        <f>IF('CS-COMPRO'!M194='Master Answer Key'!$B193, 1, 0)</f>
        <v>1</v>
      </c>
    </row>
    <row r="192">
      <c r="A192" s="5" t="s">
        <v>296</v>
      </c>
      <c r="B192">
        <f>IF('CS-COMPRO'!B195='Master Answer Key'!$B194, 1, 0)</f>
        <v>1</v>
      </c>
      <c r="C192">
        <f>IF('CS-COMPRO'!C195='Master Answer Key'!$B194, 1, 0)</f>
        <v>1</v>
      </c>
      <c r="D192">
        <f>IF('CS-COMPRO'!D195='Master Answer Key'!$B194, 1, 0)</f>
        <v>1</v>
      </c>
      <c r="E192">
        <f>IF('CS-COMPRO'!E195='Master Answer Key'!$B194, 1, 0)</f>
        <v>1</v>
      </c>
      <c r="F192">
        <f>IF('CS-COMPRO'!F195='Master Answer Key'!$B194, 1, 0)</f>
        <v>0</v>
      </c>
      <c r="G192">
        <f>IF('CS-COMPRO'!G195='Master Answer Key'!$B194, 1, 0)</f>
        <v>1</v>
      </c>
      <c r="H192">
        <f>IF('CS-COMPRO'!H195='Master Answer Key'!$B194, 1, 0)</f>
        <v>1</v>
      </c>
      <c r="I192">
        <f>IF('CS-COMPRO'!I195='Master Answer Key'!$B194, 1, 0)</f>
        <v>0</v>
      </c>
      <c r="J192">
        <f>IF('CS-COMPRO'!J195='Master Answer Key'!$B194, 1, 0)</f>
        <v>1</v>
      </c>
      <c r="K192">
        <f>IF('CS-COMPRO'!K195='Master Answer Key'!$B194, 1, 0)</f>
        <v>1</v>
      </c>
      <c r="L192">
        <f>IF('CS-COMPRO'!L195='Master Answer Key'!$B194, 1, 0)</f>
        <v>1</v>
      </c>
      <c r="M192">
        <f>IF('CS-COMPRO'!M195='Master Answer Key'!$B194, 1, 0)</f>
        <v>1</v>
      </c>
    </row>
    <row r="193">
      <c r="A193" s="5" t="s">
        <v>297</v>
      </c>
      <c r="B193">
        <f>IF('CS-COMPRO'!B196='Master Answer Key'!$B195, 1, 0)</f>
        <v>1</v>
      </c>
      <c r="C193">
        <f>IF('CS-COMPRO'!C196='Master Answer Key'!$B195, 1, 0)</f>
        <v>1</v>
      </c>
      <c r="D193">
        <f>IF('CS-COMPRO'!D196='Master Answer Key'!$B195, 1, 0)</f>
        <v>1</v>
      </c>
      <c r="E193">
        <f>IF('CS-COMPRO'!E196='Master Answer Key'!$B195, 1, 0)</f>
        <v>1</v>
      </c>
      <c r="F193">
        <f>IF('CS-COMPRO'!F196='Master Answer Key'!$B195, 1, 0)</f>
        <v>0</v>
      </c>
      <c r="G193">
        <f>IF('CS-COMPRO'!G196='Master Answer Key'!$B195, 1, 0)</f>
        <v>1</v>
      </c>
      <c r="H193">
        <f>IF('CS-COMPRO'!H196='Master Answer Key'!$B195, 1, 0)</f>
        <v>1</v>
      </c>
      <c r="I193">
        <f>IF('CS-COMPRO'!I196='Master Answer Key'!$B195, 1, 0)</f>
        <v>0</v>
      </c>
      <c r="J193">
        <f>IF('CS-COMPRO'!J196='Master Answer Key'!$B195, 1, 0)</f>
        <v>1</v>
      </c>
      <c r="K193">
        <f>IF('CS-COMPRO'!K196='Master Answer Key'!$B195, 1, 0)</f>
        <v>1</v>
      </c>
      <c r="L193">
        <f>IF('CS-COMPRO'!L196='Master Answer Key'!$B195, 1, 0)</f>
        <v>1</v>
      </c>
      <c r="M193">
        <f>IF('CS-COMPRO'!M196='Master Answer Key'!$B195, 1, 0)</f>
        <v>1</v>
      </c>
    </row>
    <row r="194">
      <c r="A194" s="5" t="s">
        <v>298</v>
      </c>
      <c r="B194">
        <f>IF('CS-COMPRO'!B197='Master Answer Key'!$B196, 1, 0)</f>
        <v>1</v>
      </c>
      <c r="C194">
        <f>IF('CS-COMPRO'!C197='Master Answer Key'!$B196, 1, 0)</f>
        <v>1</v>
      </c>
      <c r="D194">
        <f>IF('CS-COMPRO'!D197='Master Answer Key'!$B196, 1, 0)</f>
        <v>1</v>
      </c>
      <c r="E194">
        <f>IF('CS-COMPRO'!E197='Master Answer Key'!$B196, 1, 0)</f>
        <v>1</v>
      </c>
      <c r="F194">
        <f>IF('CS-COMPRO'!F197='Master Answer Key'!$B196, 1, 0)</f>
        <v>0</v>
      </c>
      <c r="G194">
        <f>IF('CS-COMPRO'!G197='Master Answer Key'!$B196, 1, 0)</f>
        <v>1</v>
      </c>
      <c r="H194">
        <f>IF('CS-COMPRO'!H197='Master Answer Key'!$B196, 1, 0)</f>
        <v>1</v>
      </c>
      <c r="I194">
        <f>IF('CS-COMPRO'!I197='Master Answer Key'!$B196, 1, 0)</f>
        <v>0</v>
      </c>
      <c r="J194">
        <f>IF('CS-COMPRO'!J197='Master Answer Key'!$B196, 1, 0)</f>
        <v>1</v>
      </c>
      <c r="K194">
        <f>IF('CS-COMPRO'!K197='Master Answer Key'!$B196, 1, 0)</f>
        <v>1</v>
      </c>
      <c r="L194">
        <f>IF('CS-COMPRO'!L197='Master Answer Key'!$B196, 1, 0)</f>
        <v>1</v>
      </c>
      <c r="M194">
        <f>IF('CS-COMPRO'!M197='Master Answer Key'!$B196, 1, 0)</f>
        <v>1</v>
      </c>
    </row>
    <row r="195">
      <c r="A195" s="5" t="s">
        <v>299</v>
      </c>
      <c r="B195">
        <f>IF('CS-COMPRO'!B198='Master Answer Key'!$B197, 1, 0)</f>
        <v>0</v>
      </c>
      <c r="C195">
        <f>IF('CS-COMPRO'!C198='Master Answer Key'!$B197, 1, 0)</f>
        <v>1</v>
      </c>
      <c r="D195">
        <f>IF('CS-COMPRO'!D198='Master Answer Key'!$B197, 1, 0)</f>
        <v>1</v>
      </c>
      <c r="E195">
        <f>IF('CS-COMPRO'!E198='Master Answer Key'!$B197, 1, 0)</f>
        <v>1</v>
      </c>
      <c r="F195">
        <f>IF('CS-COMPRO'!F198='Master Answer Key'!$B197, 1, 0)</f>
        <v>0</v>
      </c>
      <c r="G195">
        <f>IF('CS-COMPRO'!G198='Master Answer Key'!$B197, 1, 0)</f>
        <v>1</v>
      </c>
      <c r="H195">
        <f>IF('CS-COMPRO'!H198='Master Answer Key'!$B197, 1, 0)</f>
        <v>1</v>
      </c>
      <c r="I195">
        <f>IF('CS-COMPRO'!I198='Master Answer Key'!$B197, 1, 0)</f>
        <v>0</v>
      </c>
      <c r="J195">
        <f>IF('CS-COMPRO'!J198='Master Answer Key'!$B197, 1, 0)</f>
        <v>1</v>
      </c>
      <c r="K195">
        <f>IF('CS-COMPRO'!K198='Master Answer Key'!$B197, 1, 0)</f>
        <v>1</v>
      </c>
      <c r="L195">
        <f>IF('CS-COMPRO'!L198='Master Answer Key'!$B197, 1, 0)</f>
        <v>1</v>
      </c>
      <c r="M195">
        <f>IF('CS-COMPRO'!M198='Master Answer Key'!$B197, 1, 0)</f>
        <v>1</v>
      </c>
    </row>
    <row r="196">
      <c r="A196" s="5" t="s">
        <v>300</v>
      </c>
      <c r="B196">
        <f>IF('CS-COMPRO'!B199='Master Answer Key'!$B198, 1, 0)</f>
        <v>1</v>
      </c>
      <c r="C196">
        <f>IF('CS-COMPRO'!C199='Master Answer Key'!$B198, 1, 0)</f>
        <v>1</v>
      </c>
      <c r="D196">
        <f>IF('CS-COMPRO'!D199='Master Answer Key'!$B198, 1, 0)</f>
        <v>1</v>
      </c>
      <c r="E196">
        <f>IF('CS-COMPRO'!E199='Master Answer Key'!$B198, 1, 0)</f>
        <v>1</v>
      </c>
      <c r="F196">
        <f>IF('CS-COMPRO'!F199='Master Answer Key'!$B198, 1, 0)</f>
        <v>0</v>
      </c>
      <c r="G196">
        <f>IF('CS-COMPRO'!G199='Master Answer Key'!$B198, 1, 0)</f>
        <v>0</v>
      </c>
      <c r="H196">
        <f>IF('CS-COMPRO'!H199='Master Answer Key'!$B198, 1, 0)</f>
        <v>1</v>
      </c>
      <c r="I196">
        <f>IF('CS-COMPRO'!I199='Master Answer Key'!$B198, 1, 0)</f>
        <v>0</v>
      </c>
      <c r="J196">
        <f>IF('CS-COMPRO'!J199='Master Answer Key'!$B198, 1, 0)</f>
        <v>1</v>
      </c>
      <c r="K196">
        <f>IF('CS-COMPRO'!K199='Master Answer Key'!$B198, 1, 0)</f>
        <v>1</v>
      </c>
      <c r="L196">
        <f>IF('CS-COMPRO'!L199='Master Answer Key'!$B198, 1, 0)</f>
        <v>1</v>
      </c>
      <c r="M196">
        <f>IF('CS-COMPRO'!M199='Master Answer Key'!$B198, 1, 0)</f>
        <v>1</v>
      </c>
    </row>
    <row r="197">
      <c r="A197" s="5" t="s">
        <v>301</v>
      </c>
      <c r="B197">
        <f>IF('CS-COMPRO'!B200='Master Answer Key'!$B199, 1, 0)</f>
        <v>1</v>
      </c>
      <c r="C197">
        <f>IF('CS-COMPRO'!C200='Master Answer Key'!$B199, 1, 0)</f>
        <v>1</v>
      </c>
      <c r="D197">
        <f>IF('CS-COMPRO'!D200='Master Answer Key'!$B199, 1, 0)</f>
        <v>1</v>
      </c>
      <c r="E197">
        <f>IF('CS-COMPRO'!E200='Master Answer Key'!$B199, 1, 0)</f>
        <v>1</v>
      </c>
      <c r="F197">
        <f>IF('CS-COMPRO'!F200='Master Answer Key'!$B199, 1, 0)</f>
        <v>0</v>
      </c>
      <c r="G197">
        <f>IF('CS-COMPRO'!G200='Master Answer Key'!$B199, 1, 0)</f>
        <v>1</v>
      </c>
      <c r="H197">
        <f>IF('CS-COMPRO'!H200='Master Answer Key'!$B199, 1, 0)</f>
        <v>1</v>
      </c>
      <c r="I197">
        <f>IF('CS-COMPRO'!I200='Master Answer Key'!$B199, 1, 0)</f>
        <v>0</v>
      </c>
      <c r="J197">
        <f>IF('CS-COMPRO'!J200='Master Answer Key'!$B199, 1, 0)</f>
        <v>0</v>
      </c>
      <c r="K197">
        <f>IF('CS-COMPRO'!K200='Master Answer Key'!$B199, 1, 0)</f>
        <v>1</v>
      </c>
      <c r="L197">
        <f>IF('CS-COMPRO'!L200='Master Answer Key'!$B199, 1, 0)</f>
        <v>1</v>
      </c>
      <c r="M197">
        <f>IF('CS-COMPRO'!M200='Master Answer Key'!$B199, 1, 0)</f>
        <v>1</v>
      </c>
    </row>
    <row r="198">
      <c r="A198" s="5" t="s">
        <v>302</v>
      </c>
      <c r="B198">
        <f>IF('CS-COMPRO'!B201='Master Answer Key'!$B200, 1, 0)</f>
        <v>1</v>
      </c>
      <c r="C198">
        <f>IF('CS-COMPRO'!C201='Master Answer Key'!$B200, 1, 0)</f>
        <v>1</v>
      </c>
      <c r="D198">
        <f>IF('CS-COMPRO'!D201='Master Answer Key'!$B200, 1, 0)</f>
        <v>1</v>
      </c>
      <c r="E198">
        <f>IF('CS-COMPRO'!E201='Master Answer Key'!$B200, 1, 0)</f>
        <v>1</v>
      </c>
      <c r="F198">
        <f>IF('CS-COMPRO'!F201='Master Answer Key'!$B200, 1, 0)</f>
        <v>0</v>
      </c>
      <c r="G198">
        <f>IF('CS-COMPRO'!G201='Master Answer Key'!$B200, 1, 0)</f>
        <v>1</v>
      </c>
      <c r="H198">
        <f>IF('CS-COMPRO'!H201='Master Answer Key'!$B200, 1, 0)</f>
        <v>1</v>
      </c>
      <c r="I198">
        <f>IF('CS-COMPRO'!I201='Master Answer Key'!$B200, 1, 0)</f>
        <v>0</v>
      </c>
      <c r="J198">
        <f>IF('CS-COMPRO'!J201='Master Answer Key'!$B200, 1, 0)</f>
        <v>1</v>
      </c>
      <c r="K198">
        <f>IF('CS-COMPRO'!K201='Master Answer Key'!$B200, 1, 0)</f>
        <v>1</v>
      </c>
      <c r="L198">
        <f>IF('CS-COMPRO'!L201='Master Answer Key'!$B200, 1, 0)</f>
        <v>1</v>
      </c>
      <c r="M198">
        <f>IF('CS-COMPRO'!M201='Master Answer Key'!$B200, 1, 0)</f>
        <v>0</v>
      </c>
    </row>
    <row r="199">
      <c r="A199" s="5" t="s">
        <v>303</v>
      </c>
      <c r="B199">
        <f>IF('CS-COMPRO'!B202='Master Answer Key'!$B201, 1, 0)</f>
        <v>1</v>
      </c>
      <c r="C199">
        <f>IF('CS-COMPRO'!C202='Master Answer Key'!$B201, 1, 0)</f>
        <v>1</v>
      </c>
      <c r="D199">
        <f>IF('CS-COMPRO'!D202='Master Answer Key'!$B201, 1, 0)</f>
        <v>1</v>
      </c>
      <c r="E199">
        <f>IF('CS-COMPRO'!E202='Master Answer Key'!$B201, 1, 0)</f>
        <v>1</v>
      </c>
      <c r="F199">
        <f>IF('CS-COMPRO'!F202='Master Answer Key'!$B201, 1, 0)</f>
        <v>0</v>
      </c>
      <c r="G199">
        <f>IF('CS-COMPRO'!G202='Master Answer Key'!$B201, 1, 0)</f>
        <v>1</v>
      </c>
      <c r="H199">
        <f>IF('CS-COMPRO'!H202='Master Answer Key'!$B201, 1, 0)</f>
        <v>1</v>
      </c>
      <c r="I199">
        <f>IF('CS-COMPRO'!I202='Master Answer Key'!$B201, 1, 0)</f>
        <v>0</v>
      </c>
      <c r="J199">
        <f>IF('CS-COMPRO'!J202='Master Answer Key'!$B201, 1, 0)</f>
        <v>1</v>
      </c>
      <c r="K199">
        <f>IF('CS-COMPRO'!K202='Master Answer Key'!$B201, 1, 0)</f>
        <v>0</v>
      </c>
      <c r="L199">
        <f>IF('CS-COMPRO'!L202='Master Answer Key'!$B201, 1, 0)</f>
        <v>1</v>
      </c>
      <c r="M199">
        <f>IF('CS-COMPRO'!M202='Master Answer Key'!$B201, 1, 0)</f>
        <v>1</v>
      </c>
    </row>
    <row r="200">
      <c r="A200" s="5" t="s">
        <v>304</v>
      </c>
      <c r="B200">
        <f>IF('CS-COMPRO'!B203='Master Answer Key'!$B202, 1, 0)</f>
        <v>0</v>
      </c>
      <c r="C200">
        <f>IF('CS-COMPRO'!C203='Master Answer Key'!$B202, 1, 0)</f>
        <v>1</v>
      </c>
      <c r="D200">
        <f>IF('CS-COMPRO'!D203='Master Answer Key'!$B202, 1, 0)</f>
        <v>0</v>
      </c>
      <c r="E200">
        <f>IF('CS-COMPRO'!E203='Master Answer Key'!$B202, 1, 0)</f>
        <v>1</v>
      </c>
      <c r="F200">
        <f>IF('CS-COMPRO'!F203='Master Answer Key'!$B202, 1, 0)</f>
        <v>0</v>
      </c>
      <c r="G200">
        <f>IF('CS-COMPRO'!G203='Master Answer Key'!$B202, 1, 0)</f>
        <v>0</v>
      </c>
      <c r="H200">
        <f>IF('CS-COMPRO'!H203='Master Answer Key'!$B202, 1, 0)</f>
        <v>1</v>
      </c>
      <c r="I200">
        <f>IF('CS-COMPRO'!I203='Master Answer Key'!$B202, 1, 0)</f>
        <v>0</v>
      </c>
      <c r="J200">
        <f>IF('CS-COMPRO'!J203='Master Answer Key'!$B202, 1, 0)</f>
        <v>1</v>
      </c>
      <c r="K200">
        <f>IF('CS-COMPRO'!K203='Master Answer Key'!$B202, 1, 0)</f>
        <v>1</v>
      </c>
      <c r="L200">
        <f>IF('CS-COMPRO'!L203='Master Answer Key'!$B202, 1, 0)</f>
        <v>1</v>
      </c>
      <c r="M200">
        <f>IF('CS-COMPRO'!M203='Master Answer Key'!$B202, 1, 0)</f>
        <v>1</v>
      </c>
    </row>
    <row r="201">
      <c r="A201" s="5" t="s">
        <v>305</v>
      </c>
      <c r="B201">
        <f>IF('CS-COMPRO'!B204='Master Answer Key'!$B203, 1, 0)</f>
        <v>1</v>
      </c>
      <c r="C201">
        <f>IF('CS-COMPRO'!C204='Master Answer Key'!$B203, 1, 0)</f>
        <v>1</v>
      </c>
      <c r="D201">
        <f>IF('CS-COMPRO'!D204='Master Answer Key'!$B203, 1, 0)</f>
        <v>1</v>
      </c>
      <c r="E201">
        <f>IF('CS-COMPRO'!E204='Master Answer Key'!$B203, 1, 0)</f>
        <v>1</v>
      </c>
      <c r="F201">
        <f>IF('CS-COMPRO'!F204='Master Answer Key'!$B203, 1, 0)</f>
        <v>0</v>
      </c>
      <c r="G201">
        <f>IF('CS-COMPRO'!G204='Master Answer Key'!$B203, 1, 0)</f>
        <v>1</v>
      </c>
      <c r="H201">
        <f>IF('CS-COMPRO'!H204='Master Answer Key'!$B203, 1, 0)</f>
        <v>1</v>
      </c>
      <c r="I201">
        <f>IF('CS-COMPRO'!I204='Master Answer Key'!$B203, 1, 0)</f>
        <v>0</v>
      </c>
      <c r="J201">
        <f>IF('CS-COMPRO'!J204='Master Answer Key'!$B203, 1, 0)</f>
        <v>1</v>
      </c>
      <c r="K201">
        <f>IF('CS-COMPRO'!K204='Master Answer Key'!$B203, 1, 0)</f>
        <v>1</v>
      </c>
      <c r="L201">
        <f>IF('CS-COMPRO'!L204='Master Answer Key'!$B203, 1, 0)</f>
        <v>1</v>
      </c>
      <c r="M201">
        <f>IF('CS-COMPRO'!M204='Master Answer Key'!$B203, 1, 0)</f>
        <v>0</v>
      </c>
    </row>
    <row r="202">
      <c r="A202" s="5" t="s">
        <v>306</v>
      </c>
      <c r="B202">
        <f>IF('CS-COMPRO'!B205='Master Answer Key'!$B204, 1, 0)</f>
        <v>1</v>
      </c>
      <c r="C202">
        <f>IF('CS-COMPRO'!C205='Master Answer Key'!$B204, 1, 0)</f>
        <v>0</v>
      </c>
      <c r="D202">
        <f>IF('CS-COMPRO'!D205='Master Answer Key'!$B204, 1, 0)</f>
        <v>1</v>
      </c>
      <c r="E202">
        <f>IF('CS-COMPRO'!E205='Master Answer Key'!$B204, 1, 0)</f>
        <v>0</v>
      </c>
      <c r="F202">
        <f>IF('CS-COMPRO'!F205='Master Answer Key'!$B204, 1, 0)</f>
        <v>0</v>
      </c>
      <c r="G202">
        <f>IF('CS-COMPRO'!G205='Master Answer Key'!$B204, 1, 0)</f>
        <v>1</v>
      </c>
      <c r="H202">
        <f>IF('CS-COMPRO'!H205='Master Answer Key'!$B204, 1, 0)</f>
        <v>1</v>
      </c>
      <c r="I202">
        <f>IF('CS-COMPRO'!I205='Master Answer Key'!$B204, 1, 0)</f>
        <v>0</v>
      </c>
      <c r="J202">
        <f>IF('CS-COMPRO'!J205='Master Answer Key'!$B204, 1, 0)</f>
        <v>1</v>
      </c>
      <c r="K202">
        <f>IF('CS-COMPRO'!K205='Master Answer Key'!$B204, 1, 0)</f>
        <v>1</v>
      </c>
      <c r="L202">
        <f>IF('CS-COMPRO'!L205='Master Answer Key'!$B204, 1, 0)</f>
        <v>1</v>
      </c>
      <c r="M202">
        <f>IF('CS-COMPRO'!M205='Master Answer Key'!$B204, 1, 0)</f>
        <v>1</v>
      </c>
    </row>
    <row r="203">
      <c r="A203" s="5" t="s">
        <v>307</v>
      </c>
      <c r="B203">
        <f>IF('CS-COMPRO'!B206='Master Answer Key'!$B205, 1, 0)</f>
        <v>0</v>
      </c>
      <c r="C203">
        <f>IF('CS-COMPRO'!C206='Master Answer Key'!$B205, 1, 0)</f>
        <v>0</v>
      </c>
      <c r="D203">
        <f>IF('CS-COMPRO'!D206='Master Answer Key'!$B205, 1, 0)</f>
        <v>0</v>
      </c>
      <c r="E203">
        <f>IF('CS-COMPRO'!E206='Master Answer Key'!$B205, 1, 0)</f>
        <v>0</v>
      </c>
      <c r="F203">
        <f>IF('CS-COMPRO'!F206='Master Answer Key'!$B205, 1, 0)</f>
        <v>1</v>
      </c>
      <c r="G203">
        <f>IF('CS-COMPRO'!G206='Master Answer Key'!$B205, 1, 0)</f>
        <v>0</v>
      </c>
      <c r="H203">
        <f>IF('CS-COMPRO'!H206='Master Answer Key'!$B205, 1, 0)</f>
        <v>0</v>
      </c>
      <c r="I203">
        <f>IF('CS-COMPRO'!I206='Master Answer Key'!$B205, 1, 0)</f>
        <v>1</v>
      </c>
      <c r="J203">
        <f>IF('CS-COMPRO'!J206='Master Answer Key'!$B205, 1, 0)</f>
        <v>0</v>
      </c>
      <c r="K203">
        <f>IF('CS-COMPRO'!K206='Master Answer Key'!$B205, 1, 0)</f>
        <v>0</v>
      </c>
      <c r="L203">
        <f>IF('CS-COMPRO'!L206='Master Answer Key'!$B205, 1, 0)</f>
        <v>0</v>
      </c>
      <c r="M203">
        <f>IF('CS-COMPRO'!M206='Master Answer Key'!$B205, 1, 0)</f>
        <v>0</v>
      </c>
    </row>
    <row r="204">
      <c r="A204" s="5" t="s">
        <v>308</v>
      </c>
      <c r="B204">
        <f>IF('CS-COMPRO'!B207='Master Answer Key'!$B206, 1, 0)</f>
        <v>1</v>
      </c>
      <c r="C204">
        <f>IF('CS-COMPRO'!C207='Master Answer Key'!$B206, 1, 0)</f>
        <v>1</v>
      </c>
      <c r="D204">
        <f>IF('CS-COMPRO'!D207='Master Answer Key'!$B206, 1, 0)</f>
        <v>1</v>
      </c>
      <c r="E204">
        <f>IF('CS-COMPRO'!E207='Master Answer Key'!$B206, 1, 0)</f>
        <v>1</v>
      </c>
      <c r="F204">
        <f>IF('CS-COMPRO'!F207='Master Answer Key'!$B206, 1, 0)</f>
        <v>0</v>
      </c>
      <c r="G204">
        <f>IF('CS-COMPRO'!G207='Master Answer Key'!$B206, 1, 0)</f>
        <v>1</v>
      </c>
      <c r="H204">
        <f>IF('CS-COMPRO'!H207='Master Answer Key'!$B206, 1, 0)</f>
        <v>1</v>
      </c>
      <c r="I204">
        <f>IF('CS-COMPRO'!I207='Master Answer Key'!$B206, 1, 0)</f>
        <v>0</v>
      </c>
      <c r="J204">
        <f>IF('CS-COMPRO'!J207='Master Answer Key'!$B206, 1, 0)</f>
        <v>1</v>
      </c>
      <c r="K204">
        <f>IF('CS-COMPRO'!K207='Master Answer Key'!$B206, 1, 0)</f>
        <v>1</v>
      </c>
      <c r="L204">
        <f>IF('CS-COMPRO'!L207='Master Answer Key'!$B206, 1, 0)</f>
        <v>1</v>
      </c>
      <c r="M204">
        <f>IF('CS-COMPRO'!M207='Master Answer Key'!$B206, 1, 0)</f>
        <v>1</v>
      </c>
    </row>
    <row r="205">
      <c r="A205" s="5" t="s">
        <v>309</v>
      </c>
      <c r="B205">
        <f>IF('CS-COMPRO'!B208='Master Answer Key'!$B207, 1, 0)</f>
        <v>1</v>
      </c>
      <c r="C205">
        <f>IF('CS-COMPRO'!C208='Master Answer Key'!$B207, 1, 0)</f>
        <v>1</v>
      </c>
      <c r="D205">
        <f>IF('CS-COMPRO'!D208='Master Answer Key'!$B207, 1, 0)</f>
        <v>1</v>
      </c>
      <c r="E205">
        <f>IF('CS-COMPRO'!E208='Master Answer Key'!$B207, 1, 0)</f>
        <v>1</v>
      </c>
      <c r="F205">
        <f>IF('CS-COMPRO'!F208='Master Answer Key'!$B207, 1, 0)</f>
        <v>0</v>
      </c>
      <c r="G205">
        <f>IF('CS-COMPRO'!G208='Master Answer Key'!$B207, 1, 0)</f>
        <v>1</v>
      </c>
      <c r="H205">
        <f>IF('CS-COMPRO'!H208='Master Answer Key'!$B207, 1, 0)</f>
        <v>1</v>
      </c>
      <c r="I205">
        <f>IF('CS-COMPRO'!I208='Master Answer Key'!$B207, 1, 0)</f>
        <v>0</v>
      </c>
      <c r="J205">
        <f>IF('CS-COMPRO'!J208='Master Answer Key'!$B207, 1, 0)</f>
        <v>1</v>
      </c>
      <c r="K205">
        <f>IF('CS-COMPRO'!K208='Master Answer Key'!$B207, 1, 0)</f>
        <v>1</v>
      </c>
      <c r="L205">
        <f>IF('CS-COMPRO'!L208='Master Answer Key'!$B207, 1, 0)</f>
        <v>1</v>
      </c>
      <c r="M205">
        <f>IF('CS-COMPRO'!M208='Master Answer Key'!$B207, 1, 0)</f>
        <v>1</v>
      </c>
    </row>
    <row r="206">
      <c r="A206" s="5" t="s">
        <v>310</v>
      </c>
      <c r="B206">
        <f>IF('CS-COMPRO'!B209='Master Answer Key'!$B208, 1, 0)</f>
        <v>0</v>
      </c>
      <c r="C206">
        <f>IF('CS-COMPRO'!C209='Master Answer Key'!$B208, 1, 0)</f>
        <v>1</v>
      </c>
      <c r="D206">
        <f>IF('CS-COMPRO'!D209='Master Answer Key'!$B208, 1, 0)</f>
        <v>0</v>
      </c>
      <c r="E206">
        <f>IF('CS-COMPRO'!E209='Master Answer Key'!$B208, 1, 0)</f>
        <v>1</v>
      </c>
      <c r="F206">
        <f>IF('CS-COMPRO'!F209='Master Answer Key'!$B208, 1, 0)</f>
        <v>0</v>
      </c>
      <c r="G206">
        <f>IF('CS-COMPRO'!G209='Master Answer Key'!$B208, 1, 0)</f>
        <v>0</v>
      </c>
      <c r="H206">
        <f>IF('CS-COMPRO'!H209='Master Answer Key'!$B208, 1, 0)</f>
        <v>1</v>
      </c>
      <c r="I206">
        <f>IF('CS-COMPRO'!I209='Master Answer Key'!$B208, 1, 0)</f>
        <v>0</v>
      </c>
      <c r="J206">
        <f>IF('CS-COMPRO'!J209='Master Answer Key'!$B208, 1, 0)</f>
        <v>1</v>
      </c>
      <c r="K206">
        <f>IF('CS-COMPRO'!K209='Master Answer Key'!$B208, 1, 0)</f>
        <v>1</v>
      </c>
      <c r="L206">
        <f>IF('CS-COMPRO'!L209='Master Answer Key'!$B208, 1, 0)</f>
        <v>1</v>
      </c>
      <c r="M206">
        <f>IF('CS-COMPRO'!M209='Master Answer Key'!$B208, 1, 0)</f>
        <v>1</v>
      </c>
    </row>
    <row r="207">
      <c r="A207" s="5" t="s">
        <v>311</v>
      </c>
      <c r="B207">
        <f>IF('CS-COMPRO'!B210='Master Answer Key'!$B209, 1, 0)</f>
        <v>1</v>
      </c>
      <c r="C207">
        <f>IF('CS-COMPRO'!C210='Master Answer Key'!$B209, 1, 0)</f>
        <v>1</v>
      </c>
      <c r="D207">
        <f>IF('CS-COMPRO'!D210='Master Answer Key'!$B209, 1, 0)</f>
        <v>1</v>
      </c>
      <c r="E207">
        <f>IF('CS-COMPRO'!E210='Master Answer Key'!$B209, 1, 0)</f>
        <v>1</v>
      </c>
      <c r="F207">
        <f>IF('CS-COMPRO'!F210='Master Answer Key'!$B209, 1, 0)</f>
        <v>0</v>
      </c>
      <c r="G207">
        <f>IF('CS-COMPRO'!G210='Master Answer Key'!$B209, 1, 0)</f>
        <v>1</v>
      </c>
      <c r="H207">
        <f>IF('CS-COMPRO'!H210='Master Answer Key'!$B209, 1, 0)</f>
        <v>1</v>
      </c>
      <c r="I207">
        <f>IF('CS-COMPRO'!I210='Master Answer Key'!$B209, 1, 0)</f>
        <v>0</v>
      </c>
      <c r="J207">
        <f>IF('CS-COMPRO'!J210='Master Answer Key'!$B209, 1, 0)</f>
        <v>1</v>
      </c>
      <c r="K207">
        <f>IF('CS-COMPRO'!K210='Master Answer Key'!$B209, 1, 0)</f>
        <v>1</v>
      </c>
      <c r="L207">
        <f>IF('CS-COMPRO'!L210='Master Answer Key'!$B209, 1, 0)</f>
        <v>1</v>
      </c>
      <c r="M207">
        <f>IF('CS-COMPRO'!M210='Master Answer Key'!$B209, 1, 0)</f>
        <v>1</v>
      </c>
    </row>
    <row r="208">
      <c r="A208" s="5" t="s">
        <v>312</v>
      </c>
      <c r="B208">
        <f>IF('CS-COMPRO'!B211='Master Answer Key'!$B210, 1, 0)</f>
        <v>1</v>
      </c>
      <c r="C208">
        <f>IF('CS-COMPRO'!C211='Master Answer Key'!$B210, 1, 0)</f>
        <v>0</v>
      </c>
      <c r="D208">
        <f>IF('CS-COMPRO'!D211='Master Answer Key'!$B210, 1, 0)</f>
        <v>1</v>
      </c>
      <c r="E208">
        <f>IF('CS-COMPRO'!E211='Master Answer Key'!$B210, 1, 0)</f>
        <v>1</v>
      </c>
      <c r="F208">
        <f>IF('CS-COMPRO'!F211='Master Answer Key'!$B210, 1, 0)</f>
        <v>0</v>
      </c>
      <c r="G208">
        <f>IF('CS-COMPRO'!G211='Master Answer Key'!$B210, 1, 0)</f>
        <v>1</v>
      </c>
      <c r="H208">
        <f>IF('CS-COMPRO'!H211='Master Answer Key'!$B210, 1, 0)</f>
        <v>1</v>
      </c>
      <c r="I208">
        <f>IF('CS-COMPRO'!I211='Master Answer Key'!$B210, 1, 0)</f>
        <v>0</v>
      </c>
      <c r="J208">
        <f>IF('CS-COMPRO'!J211='Master Answer Key'!$B210, 1, 0)</f>
        <v>1</v>
      </c>
      <c r="K208">
        <f>IF('CS-COMPRO'!K211='Master Answer Key'!$B210, 1, 0)</f>
        <v>1</v>
      </c>
      <c r="L208">
        <f>IF('CS-COMPRO'!L211='Master Answer Key'!$B210, 1, 0)</f>
        <v>1</v>
      </c>
      <c r="M208">
        <f>IF('CS-COMPRO'!M211='Master Answer Key'!$B210, 1, 0)</f>
        <v>1</v>
      </c>
    </row>
    <row r="209">
      <c r="A209" s="5" t="s">
        <v>313</v>
      </c>
      <c r="B209">
        <f>IF('CS-COMPRO'!B212='Master Answer Key'!$B211, 1, 0)</f>
        <v>1</v>
      </c>
      <c r="C209">
        <f>IF('CS-COMPRO'!C212='Master Answer Key'!$B211, 1, 0)</f>
        <v>0</v>
      </c>
      <c r="D209">
        <f>IF('CS-COMPRO'!D212='Master Answer Key'!$B211, 1, 0)</f>
        <v>1</v>
      </c>
      <c r="E209">
        <f>IF('CS-COMPRO'!E212='Master Answer Key'!$B211, 1, 0)</f>
        <v>1</v>
      </c>
      <c r="F209">
        <f>IF('CS-COMPRO'!F212='Master Answer Key'!$B211, 1, 0)</f>
        <v>0</v>
      </c>
      <c r="G209">
        <f>IF('CS-COMPRO'!G212='Master Answer Key'!$B211, 1, 0)</f>
        <v>1</v>
      </c>
      <c r="H209">
        <f>IF('CS-COMPRO'!H212='Master Answer Key'!$B211, 1, 0)</f>
        <v>1</v>
      </c>
      <c r="I209">
        <f>IF('CS-COMPRO'!I212='Master Answer Key'!$B211, 1, 0)</f>
        <v>0</v>
      </c>
      <c r="J209">
        <f>IF('CS-COMPRO'!J212='Master Answer Key'!$B211, 1, 0)</f>
        <v>1</v>
      </c>
      <c r="K209">
        <f>IF('CS-COMPRO'!K212='Master Answer Key'!$B211, 1, 0)</f>
        <v>1</v>
      </c>
      <c r="L209">
        <f>IF('CS-COMPRO'!L212='Master Answer Key'!$B211, 1, 0)</f>
        <v>0</v>
      </c>
      <c r="M209">
        <f>IF('CS-COMPRO'!M212='Master Answer Key'!$B211, 1, 0)</f>
        <v>0</v>
      </c>
    </row>
    <row r="210">
      <c r="A210" s="5" t="s">
        <v>314</v>
      </c>
      <c r="B210">
        <f>IF('CS-COMPRO'!B213='Master Answer Key'!$B212, 1, 0)</f>
        <v>1</v>
      </c>
      <c r="C210">
        <f>IF('CS-COMPRO'!C213='Master Answer Key'!$B212, 1, 0)</f>
        <v>1</v>
      </c>
      <c r="D210">
        <f>IF('CS-COMPRO'!D213='Master Answer Key'!$B212, 1, 0)</f>
        <v>1</v>
      </c>
      <c r="E210">
        <f>IF('CS-COMPRO'!E213='Master Answer Key'!$B212, 1, 0)</f>
        <v>1</v>
      </c>
      <c r="F210">
        <f>IF('CS-COMPRO'!F213='Master Answer Key'!$B212, 1, 0)</f>
        <v>0</v>
      </c>
      <c r="G210">
        <f>IF('CS-COMPRO'!G213='Master Answer Key'!$B212, 1, 0)</f>
        <v>1</v>
      </c>
      <c r="H210">
        <f>IF('CS-COMPRO'!H213='Master Answer Key'!$B212, 1, 0)</f>
        <v>1</v>
      </c>
      <c r="I210">
        <f>IF('CS-COMPRO'!I213='Master Answer Key'!$B212, 1, 0)</f>
        <v>0</v>
      </c>
      <c r="J210">
        <f>IF('CS-COMPRO'!J213='Master Answer Key'!$B212, 1, 0)</f>
        <v>1</v>
      </c>
      <c r="K210">
        <f>IF('CS-COMPRO'!K213='Master Answer Key'!$B212, 1, 0)</f>
        <v>1</v>
      </c>
      <c r="L210">
        <f>IF('CS-COMPRO'!L213='Master Answer Key'!$B212, 1, 0)</f>
        <v>1</v>
      </c>
      <c r="M210">
        <f>IF('CS-COMPRO'!M213='Master Answer Key'!$B212, 1, 0)</f>
        <v>1</v>
      </c>
    </row>
    <row r="211">
      <c r="A211" s="5" t="s">
        <v>315</v>
      </c>
      <c r="B211">
        <f>IF('CS-COMPRO'!B214='Master Answer Key'!$B213, 1, 0)</f>
        <v>1</v>
      </c>
      <c r="C211">
        <f>IF('CS-COMPRO'!C214='Master Answer Key'!$B213, 1, 0)</f>
        <v>1</v>
      </c>
      <c r="D211">
        <f>IF('CS-COMPRO'!D214='Master Answer Key'!$B213, 1, 0)</f>
        <v>1</v>
      </c>
      <c r="E211">
        <f>IF('CS-COMPRO'!E214='Master Answer Key'!$B213, 1, 0)</f>
        <v>1</v>
      </c>
      <c r="F211">
        <f>IF('CS-COMPRO'!F214='Master Answer Key'!$B213, 1, 0)</f>
        <v>0</v>
      </c>
      <c r="G211">
        <f>IF('CS-COMPRO'!G214='Master Answer Key'!$B213, 1, 0)</f>
        <v>1</v>
      </c>
      <c r="H211">
        <f>IF('CS-COMPRO'!H214='Master Answer Key'!$B213, 1, 0)</f>
        <v>1</v>
      </c>
      <c r="I211">
        <f>IF('CS-COMPRO'!I214='Master Answer Key'!$B213, 1, 0)</f>
        <v>0</v>
      </c>
      <c r="J211">
        <f>IF('CS-COMPRO'!J214='Master Answer Key'!$B213, 1, 0)</f>
        <v>0</v>
      </c>
      <c r="K211">
        <f>IF('CS-COMPRO'!K214='Master Answer Key'!$B213, 1, 0)</f>
        <v>1</v>
      </c>
      <c r="L211">
        <f>IF('CS-COMPRO'!L214='Master Answer Key'!$B213, 1, 0)</f>
        <v>1</v>
      </c>
      <c r="M211">
        <f>IF('CS-COMPRO'!M214='Master Answer Key'!$B213, 1, 0)</f>
        <v>1</v>
      </c>
    </row>
    <row r="212">
      <c r="A212" s="5" t="s">
        <v>316</v>
      </c>
      <c r="B212">
        <f>IF('CS-COMPRO'!B215='Master Answer Key'!$B214, 1, 0)</f>
        <v>1</v>
      </c>
      <c r="C212">
        <f>IF('CS-COMPRO'!C215='Master Answer Key'!$B214, 1, 0)</f>
        <v>1</v>
      </c>
      <c r="D212">
        <f>IF('CS-COMPRO'!D215='Master Answer Key'!$B214, 1, 0)</f>
        <v>1</v>
      </c>
      <c r="E212">
        <f>IF('CS-COMPRO'!E215='Master Answer Key'!$B214, 1, 0)</f>
        <v>1</v>
      </c>
      <c r="F212">
        <f>IF('CS-COMPRO'!F215='Master Answer Key'!$B214, 1, 0)</f>
        <v>0</v>
      </c>
      <c r="G212">
        <f>IF('CS-COMPRO'!G215='Master Answer Key'!$B214, 1, 0)</f>
        <v>1</v>
      </c>
      <c r="H212">
        <f>IF('CS-COMPRO'!H215='Master Answer Key'!$B214, 1, 0)</f>
        <v>1</v>
      </c>
      <c r="I212">
        <f>IF('CS-COMPRO'!I215='Master Answer Key'!$B214, 1, 0)</f>
        <v>0</v>
      </c>
      <c r="J212">
        <f>IF('CS-COMPRO'!J215='Master Answer Key'!$B214, 1, 0)</f>
        <v>1</v>
      </c>
      <c r="K212">
        <f>IF('CS-COMPRO'!K215='Master Answer Key'!$B214, 1, 0)</f>
        <v>1</v>
      </c>
      <c r="L212">
        <f>IF('CS-COMPRO'!L215='Master Answer Key'!$B214, 1, 0)</f>
        <v>1</v>
      </c>
      <c r="M212">
        <f>IF('CS-COMPRO'!M215='Master Answer Key'!$B214, 1, 0)</f>
        <v>1</v>
      </c>
    </row>
    <row r="213">
      <c r="A213" s="5" t="s">
        <v>317</v>
      </c>
      <c r="B213">
        <f>IF('CS-COMPRO'!B216='Master Answer Key'!$B215, 1, 0)</f>
        <v>1</v>
      </c>
      <c r="C213">
        <f>IF('CS-COMPRO'!C216='Master Answer Key'!$B215, 1, 0)</f>
        <v>1</v>
      </c>
      <c r="D213">
        <f>IF('CS-COMPRO'!D216='Master Answer Key'!$B215, 1, 0)</f>
        <v>1</v>
      </c>
      <c r="E213">
        <f>IF('CS-COMPRO'!E216='Master Answer Key'!$B215, 1, 0)</f>
        <v>1</v>
      </c>
      <c r="F213">
        <f>IF('CS-COMPRO'!F216='Master Answer Key'!$B215, 1, 0)</f>
        <v>0</v>
      </c>
      <c r="G213">
        <f>IF('CS-COMPRO'!G216='Master Answer Key'!$B215, 1, 0)</f>
        <v>1</v>
      </c>
      <c r="H213">
        <f>IF('CS-COMPRO'!H216='Master Answer Key'!$B215, 1, 0)</f>
        <v>0</v>
      </c>
      <c r="I213">
        <f>IF('CS-COMPRO'!I216='Master Answer Key'!$B215, 1, 0)</f>
        <v>0</v>
      </c>
      <c r="J213">
        <f>IF('CS-COMPRO'!J216='Master Answer Key'!$B215, 1, 0)</f>
        <v>1</v>
      </c>
      <c r="K213">
        <f>IF('CS-COMPRO'!K216='Master Answer Key'!$B215, 1, 0)</f>
        <v>1</v>
      </c>
      <c r="L213">
        <f>IF('CS-COMPRO'!L216='Master Answer Key'!$B215, 1, 0)</f>
        <v>1</v>
      </c>
      <c r="M213">
        <f>IF('CS-COMPRO'!M216='Master Answer Key'!$B215, 1, 0)</f>
        <v>1</v>
      </c>
    </row>
    <row r="214">
      <c r="A214" s="5" t="s">
        <v>318</v>
      </c>
      <c r="B214">
        <f>IF('CS-COMPRO'!B217='Master Answer Key'!$B216, 1, 0)</f>
        <v>1</v>
      </c>
      <c r="C214">
        <f>IF('CS-COMPRO'!C217='Master Answer Key'!$B216, 1, 0)</f>
        <v>1</v>
      </c>
      <c r="D214">
        <f>IF('CS-COMPRO'!D217='Master Answer Key'!$B216, 1, 0)</f>
        <v>0</v>
      </c>
      <c r="E214">
        <f>IF('CS-COMPRO'!E217='Master Answer Key'!$B216, 1, 0)</f>
        <v>1</v>
      </c>
      <c r="F214">
        <f>IF('CS-COMPRO'!F217='Master Answer Key'!$B216, 1, 0)</f>
        <v>0</v>
      </c>
      <c r="G214">
        <f>IF('CS-COMPRO'!G217='Master Answer Key'!$B216, 1, 0)</f>
        <v>1</v>
      </c>
      <c r="H214">
        <f>IF('CS-COMPRO'!H217='Master Answer Key'!$B216, 1, 0)</f>
        <v>1</v>
      </c>
      <c r="I214">
        <f>IF('CS-COMPRO'!I217='Master Answer Key'!$B216, 1, 0)</f>
        <v>0</v>
      </c>
      <c r="J214">
        <f>IF('CS-COMPRO'!J217='Master Answer Key'!$B216, 1, 0)</f>
        <v>1</v>
      </c>
      <c r="K214">
        <f>IF('CS-COMPRO'!K217='Master Answer Key'!$B216, 1, 0)</f>
        <v>0</v>
      </c>
      <c r="L214">
        <f>IF('CS-COMPRO'!L217='Master Answer Key'!$B216, 1, 0)</f>
        <v>0</v>
      </c>
      <c r="M214">
        <f>IF('CS-COMPRO'!M217='Master Answer Key'!$B216, 1, 0)</f>
        <v>1</v>
      </c>
    </row>
    <row r="215">
      <c r="A215" s="5" t="s">
        <v>319</v>
      </c>
      <c r="B215">
        <f>IF('CS-COMPRO'!B218='Master Answer Key'!$B217, 1, 0)</f>
        <v>0</v>
      </c>
      <c r="C215">
        <f>IF('CS-COMPRO'!C218='Master Answer Key'!$B217, 1, 0)</f>
        <v>1</v>
      </c>
      <c r="D215">
        <f>IF('CS-COMPRO'!D218='Master Answer Key'!$B217, 1, 0)</f>
        <v>0</v>
      </c>
      <c r="E215">
        <f>IF('CS-COMPRO'!E218='Master Answer Key'!$B217, 1, 0)</f>
        <v>1</v>
      </c>
      <c r="F215">
        <f>IF('CS-COMPRO'!F218='Master Answer Key'!$B217, 1, 0)</f>
        <v>0</v>
      </c>
      <c r="G215">
        <f>IF('CS-COMPRO'!G218='Master Answer Key'!$B217, 1, 0)</f>
        <v>1</v>
      </c>
      <c r="H215">
        <f>IF('CS-COMPRO'!H218='Master Answer Key'!$B217, 1, 0)</f>
        <v>1</v>
      </c>
      <c r="I215">
        <f>IF('CS-COMPRO'!I218='Master Answer Key'!$B217, 1, 0)</f>
        <v>0</v>
      </c>
      <c r="J215">
        <f>IF('CS-COMPRO'!J218='Master Answer Key'!$B217, 1, 0)</f>
        <v>0</v>
      </c>
      <c r="K215">
        <f>IF('CS-COMPRO'!K218='Master Answer Key'!$B217, 1, 0)</f>
        <v>1</v>
      </c>
      <c r="L215">
        <f>IF('CS-COMPRO'!L218='Master Answer Key'!$B217, 1, 0)</f>
        <v>0</v>
      </c>
      <c r="M215">
        <f>IF('CS-COMPRO'!M218='Master Answer Key'!$B217, 1, 0)</f>
        <v>1</v>
      </c>
    </row>
    <row r="216">
      <c r="A216" s="5" t="s">
        <v>320</v>
      </c>
      <c r="B216">
        <f>IF('CS-COMPRO'!B219='Master Answer Key'!$B218, 1, 0)</f>
        <v>1</v>
      </c>
      <c r="C216">
        <f>IF('CS-COMPRO'!C219='Master Answer Key'!$B218, 1, 0)</f>
        <v>1</v>
      </c>
      <c r="D216">
        <f>IF('CS-COMPRO'!D219='Master Answer Key'!$B218, 1, 0)</f>
        <v>1</v>
      </c>
      <c r="E216">
        <f>IF('CS-COMPRO'!E219='Master Answer Key'!$B218, 1, 0)</f>
        <v>1</v>
      </c>
      <c r="F216">
        <f>IF('CS-COMPRO'!F219='Master Answer Key'!$B218, 1, 0)</f>
        <v>0</v>
      </c>
      <c r="G216">
        <f>IF('CS-COMPRO'!G219='Master Answer Key'!$B218, 1, 0)</f>
        <v>1</v>
      </c>
      <c r="H216">
        <f>IF('CS-COMPRO'!H219='Master Answer Key'!$B218, 1, 0)</f>
        <v>1</v>
      </c>
      <c r="I216">
        <f>IF('CS-COMPRO'!I219='Master Answer Key'!$B218, 1, 0)</f>
        <v>0</v>
      </c>
      <c r="J216">
        <f>IF('CS-COMPRO'!J219='Master Answer Key'!$B218, 1, 0)</f>
        <v>1</v>
      </c>
      <c r="K216">
        <f>IF('CS-COMPRO'!K219='Master Answer Key'!$B218, 1, 0)</f>
        <v>0</v>
      </c>
      <c r="L216">
        <f>IF('CS-COMPRO'!L219='Master Answer Key'!$B218, 1, 0)</f>
        <v>1</v>
      </c>
      <c r="M216">
        <f>IF('CS-COMPRO'!M219='Master Answer Key'!$B218, 1, 0)</f>
        <v>0</v>
      </c>
    </row>
    <row r="217">
      <c r="A217" s="5" t="s">
        <v>321</v>
      </c>
      <c r="B217">
        <f>IF('CS-COMPRO'!B220='Master Answer Key'!$B219, 1, 0)</f>
        <v>1</v>
      </c>
      <c r="C217">
        <f>IF('CS-COMPRO'!C220='Master Answer Key'!$B219, 1, 0)</f>
        <v>0</v>
      </c>
      <c r="D217">
        <f>IF('CS-COMPRO'!D220='Master Answer Key'!$B219, 1, 0)</f>
        <v>1</v>
      </c>
      <c r="E217">
        <f>IF('CS-COMPRO'!E220='Master Answer Key'!$B219, 1, 0)</f>
        <v>1</v>
      </c>
      <c r="F217">
        <f>IF('CS-COMPRO'!F220='Master Answer Key'!$B219, 1, 0)</f>
        <v>0</v>
      </c>
      <c r="G217">
        <f>IF('CS-COMPRO'!G220='Master Answer Key'!$B219, 1, 0)</f>
        <v>0</v>
      </c>
      <c r="H217">
        <f>IF('CS-COMPRO'!H220='Master Answer Key'!$B219, 1, 0)</f>
        <v>1</v>
      </c>
      <c r="I217">
        <f>IF('CS-COMPRO'!I220='Master Answer Key'!$B219, 1, 0)</f>
        <v>0</v>
      </c>
      <c r="J217">
        <f>IF('CS-COMPRO'!J220='Master Answer Key'!$B219, 1, 0)</f>
        <v>1</v>
      </c>
      <c r="K217">
        <f>IF('CS-COMPRO'!K220='Master Answer Key'!$B219, 1, 0)</f>
        <v>1</v>
      </c>
      <c r="L217">
        <f>IF('CS-COMPRO'!L220='Master Answer Key'!$B219, 1, 0)</f>
        <v>1</v>
      </c>
      <c r="M217">
        <f>IF('CS-COMPRO'!M220='Master Answer Key'!$B219, 1, 0)</f>
        <v>1</v>
      </c>
    </row>
    <row r="218">
      <c r="A218" s="5" t="s">
        <v>322</v>
      </c>
      <c r="B218">
        <f>IF('CS-COMPRO'!B221='Master Answer Key'!$B220, 1, 0)</f>
        <v>1</v>
      </c>
      <c r="C218">
        <f>IF('CS-COMPRO'!C221='Master Answer Key'!$B220, 1, 0)</f>
        <v>1</v>
      </c>
      <c r="D218">
        <f>IF('CS-COMPRO'!D221='Master Answer Key'!$B220, 1, 0)</f>
        <v>1</v>
      </c>
      <c r="E218">
        <f>IF('CS-COMPRO'!E221='Master Answer Key'!$B220, 1, 0)</f>
        <v>1</v>
      </c>
      <c r="F218">
        <f>IF('CS-COMPRO'!F221='Master Answer Key'!$B220, 1, 0)</f>
        <v>0</v>
      </c>
      <c r="G218">
        <f>IF('CS-COMPRO'!G221='Master Answer Key'!$B220, 1, 0)</f>
        <v>1</v>
      </c>
      <c r="H218">
        <f>IF('CS-COMPRO'!H221='Master Answer Key'!$B220, 1, 0)</f>
        <v>1</v>
      </c>
      <c r="I218">
        <f>IF('CS-COMPRO'!I221='Master Answer Key'!$B220, 1, 0)</f>
        <v>0</v>
      </c>
      <c r="J218">
        <f>IF('CS-COMPRO'!J221='Master Answer Key'!$B220, 1, 0)</f>
        <v>1</v>
      </c>
      <c r="K218">
        <f>IF('CS-COMPRO'!K221='Master Answer Key'!$B220, 1, 0)</f>
        <v>0</v>
      </c>
      <c r="L218">
        <f>IF('CS-COMPRO'!L221='Master Answer Key'!$B220, 1, 0)</f>
        <v>1</v>
      </c>
      <c r="M218">
        <f>IF('CS-COMPRO'!M221='Master Answer Key'!$B220, 1, 0)</f>
        <v>1</v>
      </c>
    </row>
    <row r="219">
      <c r="A219" s="5" t="s">
        <v>323</v>
      </c>
      <c r="B219">
        <f>IF('CS-COMPRO'!B222='Master Answer Key'!$B221, 1, 0)</f>
        <v>1</v>
      </c>
      <c r="C219">
        <f>IF('CS-COMPRO'!C222='Master Answer Key'!$B221, 1, 0)</f>
        <v>1</v>
      </c>
      <c r="D219">
        <f>IF('CS-COMPRO'!D222='Master Answer Key'!$B221, 1, 0)</f>
        <v>1</v>
      </c>
      <c r="E219">
        <f>IF('CS-COMPRO'!E222='Master Answer Key'!$B221, 1, 0)</f>
        <v>1</v>
      </c>
      <c r="F219">
        <f>IF('CS-COMPRO'!F222='Master Answer Key'!$B221, 1, 0)</f>
        <v>0</v>
      </c>
      <c r="G219">
        <f>IF('CS-COMPRO'!G222='Master Answer Key'!$B221, 1, 0)</f>
        <v>1</v>
      </c>
      <c r="H219">
        <f>IF('CS-COMPRO'!H222='Master Answer Key'!$B221, 1, 0)</f>
        <v>1</v>
      </c>
      <c r="I219">
        <f>IF('CS-COMPRO'!I222='Master Answer Key'!$B221, 1, 0)</f>
        <v>0</v>
      </c>
      <c r="J219">
        <f>IF('CS-COMPRO'!J222='Master Answer Key'!$B221, 1, 0)</f>
        <v>1</v>
      </c>
      <c r="K219">
        <f>IF('CS-COMPRO'!K222='Master Answer Key'!$B221, 1, 0)</f>
        <v>1</v>
      </c>
      <c r="L219">
        <f>IF('CS-COMPRO'!L222='Master Answer Key'!$B221, 1, 0)</f>
        <v>0</v>
      </c>
      <c r="M219">
        <f>IF('CS-COMPRO'!M222='Master Answer Key'!$B221, 1, 0)</f>
        <v>1</v>
      </c>
    </row>
    <row r="220">
      <c r="A220" s="5" t="s">
        <v>324</v>
      </c>
      <c r="B220">
        <f>IF('CS-COMPRO'!B223='Master Answer Key'!$B222, 1, 0)</f>
        <v>0</v>
      </c>
      <c r="C220">
        <f>IF('CS-COMPRO'!C223='Master Answer Key'!$B222, 1, 0)</f>
        <v>0</v>
      </c>
      <c r="D220">
        <f>IF('CS-COMPRO'!D223='Master Answer Key'!$B222, 1, 0)</f>
        <v>1</v>
      </c>
      <c r="E220">
        <f>IF('CS-COMPRO'!E223='Master Answer Key'!$B222, 1, 0)</f>
        <v>1</v>
      </c>
      <c r="F220">
        <f>IF('CS-COMPRO'!F223='Master Answer Key'!$B222, 1, 0)</f>
        <v>0</v>
      </c>
      <c r="G220">
        <f>IF('CS-COMPRO'!G223='Master Answer Key'!$B222, 1, 0)</f>
        <v>0</v>
      </c>
      <c r="H220">
        <f>IF('CS-COMPRO'!H223='Master Answer Key'!$B222, 1, 0)</f>
        <v>0</v>
      </c>
      <c r="I220">
        <f>IF('CS-COMPRO'!I223='Master Answer Key'!$B222, 1, 0)</f>
        <v>0</v>
      </c>
      <c r="J220">
        <f>IF('CS-COMPRO'!J223='Master Answer Key'!$B222, 1, 0)</f>
        <v>0</v>
      </c>
      <c r="K220">
        <f>IF('CS-COMPRO'!K223='Master Answer Key'!$B222, 1, 0)</f>
        <v>0</v>
      </c>
      <c r="L220">
        <f>IF('CS-COMPRO'!L223='Master Answer Key'!$B222, 1, 0)</f>
        <v>0</v>
      </c>
      <c r="M220">
        <f>IF('CS-COMPRO'!M223='Master Answer Key'!$B222, 1, 0)</f>
        <v>1</v>
      </c>
    </row>
    <row r="221">
      <c r="A221" s="5" t="s">
        <v>325</v>
      </c>
      <c r="B221">
        <f>IF('CS-COMPRO'!B224='Master Answer Key'!$B223, 1, 0)</f>
        <v>1</v>
      </c>
      <c r="C221">
        <f>IF('CS-COMPRO'!C224='Master Answer Key'!$B223, 1, 0)</f>
        <v>1</v>
      </c>
      <c r="D221">
        <f>IF('CS-COMPRO'!D224='Master Answer Key'!$B223, 1, 0)</f>
        <v>0</v>
      </c>
      <c r="E221">
        <f>IF('CS-COMPRO'!E224='Master Answer Key'!$B223, 1, 0)</f>
        <v>1</v>
      </c>
      <c r="F221">
        <f>IF('CS-COMPRO'!F224='Master Answer Key'!$B223, 1, 0)</f>
        <v>0</v>
      </c>
      <c r="G221">
        <f>IF('CS-COMPRO'!G224='Master Answer Key'!$B223, 1, 0)</f>
        <v>1</v>
      </c>
      <c r="H221">
        <f>IF('CS-COMPRO'!H224='Master Answer Key'!$B223, 1, 0)</f>
        <v>1</v>
      </c>
      <c r="I221">
        <f>IF('CS-COMPRO'!I224='Master Answer Key'!$B223, 1, 0)</f>
        <v>0</v>
      </c>
      <c r="J221">
        <f>IF('CS-COMPRO'!J224='Master Answer Key'!$B223, 1, 0)</f>
        <v>1</v>
      </c>
      <c r="K221">
        <f>IF('CS-COMPRO'!K224='Master Answer Key'!$B223, 1, 0)</f>
        <v>1</v>
      </c>
      <c r="L221">
        <f>IF('CS-COMPRO'!L224='Master Answer Key'!$B223, 1, 0)</f>
        <v>1</v>
      </c>
      <c r="M221">
        <f>IF('CS-COMPRO'!M224='Master Answer Key'!$B223, 1, 0)</f>
        <v>0</v>
      </c>
    </row>
    <row r="222">
      <c r="A222" s="5" t="s">
        <v>326</v>
      </c>
      <c r="B222">
        <f>IF('CS-COMPRO'!B225='Master Answer Key'!$B224, 1, 0)</f>
        <v>1</v>
      </c>
      <c r="C222">
        <f>IF('CS-COMPRO'!C225='Master Answer Key'!$B224, 1, 0)</f>
        <v>1</v>
      </c>
      <c r="D222">
        <f>IF('CS-COMPRO'!D225='Master Answer Key'!$B224, 1, 0)</f>
        <v>1</v>
      </c>
      <c r="E222">
        <f>IF('CS-COMPRO'!E225='Master Answer Key'!$B224, 1, 0)</f>
        <v>1</v>
      </c>
      <c r="F222">
        <f>IF('CS-COMPRO'!F225='Master Answer Key'!$B224, 1, 0)</f>
        <v>0</v>
      </c>
      <c r="G222">
        <f>IF('CS-COMPRO'!G225='Master Answer Key'!$B224, 1, 0)</f>
        <v>1</v>
      </c>
      <c r="H222">
        <f>IF('CS-COMPRO'!H225='Master Answer Key'!$B224, 1, 0)</f>
        <v>0</v>
      </c>
      <c r="I222">
        <f>IF('CS-COMPRO'!I225='Master Answer Key'!$B224, 1, 0)</f>
        <v>0</v>
      </c>
      <c r="J222">
        <f>IF('CS-COMPRO'!J225='Master Answer Key'!$B224, 1, 0)</f>
        <v>1</v>
      </c>
      <c r="K222">
        <f>IF('CS-COMPRO'!K225='Master Answer Key'!$B224, 1, 0)</f>
        <v>1</v>
      </c>
      <c r="L222">
        <f>IF('CS-COMPRO'!L225='Master Answer Key'!$B224, 1, 0)</f>
        <v>1</v>
      </c>
      <c r="M222">
        <f>IF('CS-COMPRO'!M225='Master Answer Key'!$B224, 1, 0)</f>
        <v>1</v>
      </c>
    </row>
    <row r="223">
      <c r="A223" s="5" t="s">
        <v>327</v>
      </c>
      <c r="B223">
        <f>IF('CS-COMPRO'!B226='Master Answer Key'!$B225, 1, 0)</f>
        <v>1</v>
      </c>
      <c r="C223">
        <f>IF('CS-COMPRO'!C226='Master Answer Key'!$B225, 1, 0)</f>
        <v>1</v>
      </c>
      <c r="D223">
        <f>IF('CS-COMPRO'!D226='Master Answer Key'!$B225, 1, 0)</f>
        <v>1</v>
      </c>
      <c r="E223">
        <f>IF('CS-COMPRO'!E226='Master Answer Key'!$B225, 1, 0)</f>
        <v>1</v>
      </c>
      <c r="F223">
        <f>IF('CS-COMPRO'!F226='Master Answer Key'!$B225, 1, 0)</f>
        <v>0</v>
      </c>
      <c r="G223">
        <f>IF('CS-COMPRO'!G226='Master Answer Key'!$B225, 1, 0)</f>
        <v>0</v>
      </c>
      <c r="H223">
        <f>IF('CS-COMPRO'!H226='Master Answer Key'!$B225, 1, 0)</f>
        <v>1</v>
      </c>
      <c r="I223">
        <f>IF('CS-COMPRO'!I226='Master Answer Key'!$B225, 1, 0)</f>
        <v>0</v>
      </c>
      <c r="J223">
        <f>IF('CS-COMPRO'!J226='Master Answer Key'!$B225, 1, 0)</f>
        <v>1</v>
      </c>
      <c r="K223">
        <f>IF('CS-COMPRO'!K226='Master Answer Key'!$B225, 1, 0)</f>
        <v>1</v>
      </c>
      <c r="L223">
        <f>IF('CS-COMPRO'!L226='Master Answer Key'!$B225, 1, 0)</f>
        <v>1</v>
      </c>
      <c r="M223">
        <f>IF('CS-COMPRO'!M226='Master Answer Key'!$B225, 1, 0)</f>
        <v>1</v>
      </c>
    </row>
    <row r="224">
      <c r="A224" s="5" t="s">
        <v>328</v>
      </c>
      <c r="B224">
        <f>IF('CS-COMPRO'!B227='Master Answer Key'!$B226, 1, 0)</f>
        <v>1</v>
      </c>
      <c r="C224">
        <f>IF('CS-COMPRO'!C227='Master Answer Key'!$B226, 1, 0)</f>
        <v>1</v>
      </c>
      <c r="D224">
        <f>IF('CS-COMPRO'!D227='Master Answer Key'!$B226, 1, 0)</f>
        <v>1</v>
      </c>
      <c r="E224">
        <f>IF('CS-COMPRO'!E227='Master Answer Key'!$B226, 1, 0)</f>
        <v>1</v>
      </c>
      <c r="F224">
        <f>IF('CS-COMPRO'!F227='Master Answer Key'!$B226, 1, 0)</f>
        <v>0</v>
      </c>
      <c r="G224">
        <f>IF('CS-COMPRO'!G227='Master Answer Key'!$B226, 1, 0)</f>
        <v>0</v>
      </c>
      <c r="H224">
        <f>IF('CS-COMPRO'!H227='Master Answer Key'!$B226, 1, 0)</f>
        <v>1</v>
      </c>
      <c r="I224">
        <f>IF('CS-COMPRO'!I227='Master Answer Key'!$B226, 1, 0)</f>
        <v>0</v>
      </c>
      <c r="J224">
        <f>IF('CS-COMPRO'!J227='Master Answer Key'!$B226, 1, 0)</f>
        <v>1</v>
      </c>
      <c r="K224">
        <f>IF('CS-COMPRO'!K227='Master Answer Key'!$B226, 1, 0)</f>
        <v>1</v>
      </c>
      <c r="L224">
        <f>IF('CS-COMPRO'!L227='Master Answer Key'!$B226, 1, 0)</f>
        <v>1</v>
      </c>
      <c r="M224">
        <f>IF('CS-COMPRO'!M227='Master Answer Key'!$B226, 1, 0)</f>
        <v>1</v>
      </c>
    </row>
    <row r="225">
      <c r="A225" s="5" t="s">
        <v>329</v>
      </c>
      <c r="B225">
        <f>IF('CS-COMPRO'!B228='Master Answer Key'!$B227, 1, 0)</f>
        <v>0</v>
      </c>
      <c r="C225">
        <f>IF('CS-COMPRO'!C228='Master Answer Key'!$B227, 1, 0)</f>
        <v>0</v>
      </c>
      <c r="D225">
        <f>IF('CS-COMPRO'!D228='Master Answer Key'!$B227, 1, 0)</f>
        <v>1</v>
      </c>
      <c r="E225">
        <f>IF('CS-COMPRO'!E228='Master Answer Key'!$B227, 1, 0)</f>
        <v>1</v>
      </c>
      <c r="F225">
        <f>IF('CS-COMPRO'!F228='Master Answer Key'!$B227, 1, 0)</f>
        <v>0</v>
      </c>
      <c r="G225">
        <f>IF('CS-COMPRO'!G228='Master Answer Key'!$B227, 1, 0)</f>
        <v>1</v>
      </c>
      <c r="H225">
        <f>IF('CS-COMPRO'!H228='Master Answer Key'!$B227, 1, 0)</f>
        <v>1</v>
      </c>
      <c r="I225">
        <f>IF('CS-COMPRO'!I228='Master Answer Key'!$B227, 1, 0)</f>
        <v>0</v>
      </c>
      <c r="J225">
        <f>IF('CS-COMPRO'!J228='Master Answer Key'!$B227, 1, 0)</f>
        <v>0</v>
      </c>
      <c r="K225">
        <f>IF('CS-COMPRO'!K228='Master Answer Key'!$B227, 1, 0)</f>
        <v>1</v>
      </c>
      <c r="L225">
        <f>IF('CS-COMPRO'!L228='Master Answer Key'!$B227, 1, 0)</f>
        <v>1</v>
      </c>
      <c r="M225">
        <f>IF('CS-COMPRO'!M228='Master Answer Key'!$B227, 1, 0)</f>
        <v>1</v>
      </c>
    </row>
    <row r="226">
      <c r="A226" s="5" t="s">
        <v>330</v>
      </c>
      <c r="B226">
        <f>IF('CS-COMPRO'!B229='Master Answer Key'!$B228, 1, 0)</f>
        <v>1</v>
      </c>
      <c r="C226">
        <f>IF('CS-COMPRO'!C229='Master Answer Key'!$B228, 1, 0)</f>
        <v>1</v>
      </c>
      <c r="D226">
        <f>IF('CS-COMPRO'!D229='Master Answer Key'!$B228, 1, 0)</f>
        <v>1</v>
      </c>
      <c r="E226">
        <f>IF('CS-COMPRO'!E229='Master Answer Key'!$B228, 1, 0)</f>
        <v>1</v>
      </c>
      <c r="F226">
        <f>IF('CS-COMPRO'!F229='Master Answer Key'!$B228, 1, 0)</f>
        <v>0</v>
      </c>
      <c r="G226">
        <f>IF('CS-COMPRO'!G229='Master Answer Key'!$B228, 1, 0)</f>
        <v>1</v>
      </c>
      <c r="H226">
        <f>IF('CS-COMPRO'!H229='Master Answer Key'!$B228, 1, 0)</f>
        <v>1</v>
      </c>
      <c r="I226">
        <f>IF('CS-COMPRO'!I229='Master Answer Key'!$B228, 1, 0)</f>
        <v>0</v>
      </c>
      <c r="J226">
        <f>IF('CS-COMPRO'!J229='Master Answer Key'!$B228, 1, 0)</f>
        <v>1</v>
      </c>
      <c r="K226">
        <f>IF('CS-COMPRO'!K229='Master Answer Key'!$B228, 1, 0)</f>
        <v>1</v>
      </c>
      <c r="L226">
        <f>IF('CS-COMPRO'!L229='Master Answer Key'!$B228, 1, 0)</f>
        <v>1</v>
      </c>
      <c r="M226">
        <f>IF('CS-COMPRO'!M229='Master Answer Key'!$B228, 1, 0)</f>
        <v>1</v>
      </c>
    </row>
    <row r="227">
      <c r="A227" s="5" t="s">
        <v>331</v>
      </c>
      <c r="B227">
        <f>IF('CS-COMPRO'!B230='Master Answer Key'!$B229, 1, 0)</f>
        <v>1</v>
      </c>
      <c r="C227">
        <f>IF('CS-COMPRO'!C230='Master Answer Key'!$B229, 1, 0)</f>
        <v>1</v>
      </c>
      <c r="D227">
        <f>IF('CS-COMPRO'!D230='Master Answer Key'!$B229, 1, 0)</f>
        <v>1</v>
      </c>
      <c r="E227">
        <f>IF('CS-COMPRO'!E230='Master Answer Key'!$B229, 1, 0)</f>
        <v>1</v>
      </c>
      <c r="F227">
        <f>IF('CS-COMPRO'!F230='Master Answer Key'!$B229, 1, 0)</f>
        <v>0</v>
      </c>
      <c r="G227">
        <f>IF('CS-COMPRO'!G230='Master Answer Key'!$B229, 1, 0)</f>
        <v>1</v>
      </c>
      <c r="H227">
        <f>IF('CS-COMPRO'!H230='Master Answer Key'!$B229, 1, 0)</f>
        <v>1</v>
      </c>
      <c r="I227">
        <f>IF('CS-COMPRO'!I230='Master Answer Key'!$B229, 1, 0)</f>
        <v>0</v>
      </c>
      <c r="J227">
        <f>IF('CS-COMPRO'!J230='Master Answer Key'!$B229, 1, 0)</f>
        <v>1</v>
      </c>
      <c r="K227">
        <f>IF('CS-COMPRO'!K230='Master Answer Key'!$B229, 1, 0)</f>
        <v>1</v>
      </c>
      <c r="L227">
        <f>IF('CS-COMPRO'!L230='Master Answer Key'!$B229, 1, 0)</f>
        <v>1</v>
      </c>
      <c r="M227">
        <f>IF('CS-COMPRO'!M230='Master Answer Key'!$B229, 1, 0)</f>
        <v>1</v>
      </c>
    </row>
    <row r="228">
      <c r="A228" s="5" t="s">
        <v>332</v>
      </c>
      <c r="B228">
        <f>IF('CS-COMPRO'!B231='Master Answer Key'!$B230, 1, 0)</f>
        <v>1</v>
      </c>
      <c r="C228">
        <f>IF('CS-COMPRO'!C231='Master Answer Key'!$B230, 1, 0)</f>
        <v>1</v>
      </c>
      <c r="D228">
        <f>IF('CS-COMPRO'!D231='Master Answer Key'!$B230, 1, 0)</f>
        <v>1</v>
      </c>
      <c r="E228">
        <f>IF('CS-COMPRO'!E231='Master Answer Key'!$B230, 1, 0)</f>
        <v>1</v>
      </c>
      <c r="F228">
        <f>IF('CS-COMPRO'!F231='Master Answer Key'!$B230, 1, 0)</f>
        <v>0</v>
      </c>
      <c r="G228">
        <f>IF('CS-COMPRO'!G231='Master Answer Key'!$B230, 1, 0)</f>
        <v>1</v>
      </c>
      <c r="H228">
        <f>IF('CS-COMPRO'!H231='Master Answer Key'!$B230, 1, 0)</f>
        <v>1</v>
      </c>
      <c r="I228">
        <f>IF('CS-COMPRO'!I231='Master Answer Key'!$B230, 1, 0)</f>
        <v>0</v>
      </c>
      <c r="J228">
        <f>IF('CS-COMPRO'!J231='Master Answer Key'!$B230, 1, 0)</f>
        <v>1</v>
      </c>
      <c r="K228">
        <f>IF('CS-COMPRO'!K231='Master Answer Key'!$B230, 1, 0)</f>
        <v>1</v>
      </c>
      <c r="L228">
        <f>IF('CS-COMPRO'!L231='Master Answer Key'!$B230, 1, 0)</f>
        <v>1</v>
      </c>
      <c r="M228">
        <f>IF('CS-COMPRO'!M231='Master Answer Key'!$B230, 1, 0)</f>
        <v>0</v>
      </c>
    </row>
    <row r="229">
      <c r="A229" s="5" t="s">
        <v>333</v>
      </c>
      <c r="B229">
        <f>IF('CS-COMPRO'!B232='Master Answer Key'!$B231, 1, 0)</f>
        <v>1</v>
      </c>
      <c r="C229">
        <f>IF('CS-COMPRO'!C232='Master Answer Key'!$B231, 1, 0)</f>
        <v>1</v>
      </c>
      <c r="D229">
        <f>IF('CS-COMPRO'!D232='Master Answer Key'!$B231, 1, 0)</f>
        <v>1</v>
      </c>
      <c r="E229">
        <f>IF('CS-COMPRO'!E232='Master Answer Key'!$B231, 1, 0)</f>
        <v>1</v>
      </c>
      <c r="F229">
        <f>IF('CS-COMPRO'!F232='Master Answer Key'!$B231, 1, 0)</f>
        <v>0</v>
      </c>
      <c r="G229">
        <f>IF('CS-COMPRO'!G232='Master Answer Key'!$B231, 1, 0)</f>
        <v>1</v>
      </c>
      <c r="H229">
        <f>IF('CS-COMPRO'!H232='Master Answer Key'!$B231, 1, 0)</f>
        <v>1</v>
      </c>
      <c r="I229">
        <f>IF('CS-COMPRO'!I232='Master Answer Key'!$B231, 1, 0)</f>
        <v>0</v>
      </c>
      <c r="J229">
        <f>IF('CS-COMPRO'!J232='Master Answer Key'!$B231, 1, 0)</f>
        <v>1</v>
      </c>
      <c r="K229">
        <f>IF('CS-COMPRO'!K232='Master Answer Key'!$B231, 1, 0)</f>
        <v>1</v>
      </c>
      <c r="L229">
        <f>IF('CS-COMPRO'!L232='Master Answer Key'!$B231, 1, 0)</f>
        <v>1</v>
      </c>
      <c r="M229">
        <f>IF('CS-COMPRO'!M232='Master Answer Key'!$B231, 1, 0)</f>
        <v>1</v>
      </c>
    </row>
    <row r="230">
      <c r="A230" s="5" t="s">
        <v>334</v>
      </c>
      <c r="B230">
        <f>IF('CS-COMPRO'!B233='Master Answer Key'!$B232, 1, 0)</f>
        <v>1</v>
      </c>
      <c r="C230">
        <f>IF('CS-COMPRO'!C233='Master Answer Key'!$B232, 1, 0)</f>
        <v>1</v>
      </c>
      <c r="D230">
        <f>IF('CS-COMPRO'!D233='Master Answer Key'!$B232, 1, 0)</f>
        <v>1</v>
      </c>
      <c r="E230">
        <f>IF('CS-COMPRO'!E233='Master Answer Key'!$B232, 1, 0)</f>
        <v>1</v>
      </c>
      <c r="F230">
        <f>IF('CS-COMPRO'!F233='Master Answer Key'!$B232, 1, 0)</f>
        <v>0</v>
      </c>
      <c r="G230">
        <f>IF('CS-COMPRO'!G233='Master Answer Key'!$B232, 1, 0)</f>
        <v>1</v>
      </c>
      <c r="H230">
        <f>IF('CS-COMPRO'!H233='Master Answer Key'!$B232, 1, 0)</f>
        <v>1</v>
      </c>
      <c r="I230">
        <f>IF('CS-COMPRO'!I233='Master Answer Key'!$B232, 1, 0)</f>
        <v>0</v>
      </c>
      <c r="J230">
        <f>IF('CS-COMPRO'!J233='Master Answer Key'!$B232, 1, 0)</f>
        <v>1</v>
      </c>
      <c r="K230">
        <f>IF('CS-COMPRO'!K233='Master Answer Key'!$B232, 1, 0)</f>
        <v>1</v>
      </c>
      <c r="L230">
        <f>IF('CS-COMPRO'!L233='Master Answer Key'!$B232, 1, 0)</f>
        <v>1</v>
      </c>
      <c r="M230">
        <f>IF('CS-COMPRO'!M233='Master Answer Key'!$B232, 1, 0)</f>
        <v>1</v>
      </c>
    </row>
    <row r="231">
      <c r="A231" s="5" t="s">
        <v>335</v>
      </c>
      <c r="B231">
        <f>IF('CS-COMPRO'!B234='Master Answer Key'!$B233, 1, 0)</f>
        <v>1</v>
      </c>
      <c r="C231">
        <f>IF('CS-COMPRO'!C234='Master Answer Key'!$B233, 1, 0)</f>
        <v>1</v>
      </c>
      <c r="D231">
        <f>IF('CS-COMPRO'!D234='Master Answer Key'!$B233, 1, 0)</f>
        <v>1</v>
      </c>
      <c r="E231">
        <f>IF('CS-COMPRO'!E234='Master Answer Key'!$B233, 1, 0)</f>
        <v>1</v>
      </c>
      <c r="F231">
        <f>IF('CS-COMPRO'!F234='Master Answer Key'!$B233, 1, 0)</f>
        <v>0</v>
      </c>
      <c r="G231">
        <f>IF('CS-COMPRO'!G234='Master Answer Key'!$B233, 1, 0)</f>
        <v>1</v>
      </c>
      <c r="H231">
        <f>IF('CS-COMPRO'!H234='Master Answer Key'!$B233, 1, 0)</f>
        <v>1</v>
      </c>
      <c r="I231">
        <f>IF('CS-COMPRO'!I234='Master Answer Key'!$B233, 1, 0)</f>
        <v>0</v>
      </c>
      <c r="J231">
        <f>IF('CS-COMPRO'!J234='Master Answer Key'!$B233, 1, 0)</f>
        <v>1</v>
      </c>
      <c r="K231">
        <f>IF('CS-COMPRO'!K234='Master Answer Key'!$B233, 1, 0)</f>
        <v>1</v>
      </c>
      <c r="L231">
        <f>IF('CS-COMPRO'!L234='Master Answer Key'!$B233, 1, 0)</f>
        <v>0</v>
      </c>
      <c r="M231">
        <f>IF('CS-COMPRO'!M234='Master Answer Key'!$B233, 1, 0)</f>
        <v>1</v>
      </c>
    </row>
    <row r="232">
      <c r="A232" s="5" t="s">
        <v>336</v>
      </c>
      <c r="B232">
        <f>IF('CS-COMPRO'!B235='Master Answer Key'!$B234, 1, 0)</f>
        <v>1</v>
      </c>
      <c r="C232">
        <f>IF('CS-COMPRO'!C235='Master Answer Key'!$B234, 1, 0)</f>
        <v>1</v>
      </c>
      <c r="D232">
        <f>IF('CS-COMPRO'!D235='Master Answer Key'!$B234, 1, 0)</f>
        <v>1</v>
      </c>
      <c r="E232">
        <f>IF('CS-COMPRO'!E235='Master Answer Key'!$B234, 1, 0)</f>
        <v>1</v>
      </c>
      <c r="F232">
        <f>IF('CS-COMPRO'!F235='Master Answer Key'!$B234, 1, 0)</f>
        <v>0</v>
      </c>
      <c r="G232">
        <f>IF('CS-COMPRO'!G235='Master Answer Key'!$B234, 1, 0)</f>
        <v>1</v>
      </c>
      <c r="H232">
        <f>IF('CS-COMPRO'!H235='Master Answer Key'!$B234, 1, 0)</f>
        <v>1</v>
      </c>
      <c r="I232">
        <f>IF('CS-COMPRO'!I235='Master Answer Key'!$B234, 1, 0)</f>
        <v>0</v>
      </c>
      <c r="J232">
        <f>IF('CS-COMPRO'!J235='Master Answer Key'!$B234, 1, 0)</f>
        <v>1</v>
      </c>
      <c r="K232">
        <f>IF('CS-COMPRO'!K235='Master Answer Key'!$B234, 1, 0)</f>
        <v>1</v>
      </c>
      <c r="L232">
        <f>IF('CS-COMPRO'!L235='Master Answer Key'!$B234, 1, 0)</f>
        <v>0</v>
      </c>
      <c r="M232">
        <f>IF('CS-COMPRO'!M235='Master Answer Key'!$B234, 1, 0)</f>
        <v>1</v>
      </c>
    </row>
    <row r="233">
      <c r="A233" s="5" t="s">
        <v>337</v>
      </c>
      <c r="B233">
        <f>IF('CS-COMPRO'!B236='Master Answer Key'!$B235, 1, 0)</f>
        <v>1</v>
      </c>
      <c r="C233">
        <f>IF('CS-COMPRO'!C236='Master Answer Key'!$B235, 1, 0)</f>
        <v>1</v>
      </c>
      <c r="D233">
        <f>IF('CS-COMPRO'!D236='Master Answer Key'!$B235, 1, 0)</f>
        <v>0</v>
      </c>
      <c r="E233">
        <f>IF('CS-COMPRO'!E236='Master Answer Key'!$B235, 1, 0)</f>
        <v>0</v>
      </c>
      <c r="F233">
        <f>IF('CS-COMPRO'!F236='Master Answer Key'!$B235, 1, 0)</f>
        <v>0</v>
      </c>
      <c r="G233">
        <f>IF('CS-COMPRO'!G236='Master Answer Key'!$B235, 1, 0)</f>
        <v>1</v>
      </c>
      <c r="H233">
        <f>IF('CS-COMPRO'!H236='Master Answer Key'!$B235, 1, 0)</f>
        <v>0</v>
      </c>
      <c r="I233">
        <f>IF('CS-COMPRO'!I236='Master Answer Key'!$B235, 1, 0)</f>
        <v>0</v>
      </c>
      <c r="J233">
        <f>IF('CS-COMPRO'!J236='Master Answer Key'!$B235, 1, 0)</f>
        <v>1</v>
      </c>
      <c r="K233">
        <f>IF('CS-COMPRO'!K236='Master Answer Key'!$B235, 1, 0)</f>
        <v>0</v>
      </c>
      <c r="L233">
        <f>IF('CS-COMPRO'!L236='Master Answer Key'!$B235, 1, 0)</f>
        <v>1</v>
      </c>
      <c r="M233">
        <f>IF('CS-COMPRO'!M236='Master Answer Key'!$B235, 1, 0)</f>
        <v>0</v>
      </c>
    </row>
    <row r="234">
      <c r="A234" s="5" t="s">
        <v>338</v>
      </c>
      <c r="B234">
        <f>IF('CS-COMPRO'!B237='Master Answer Key'!$B236, 1, 0)</f>
        <v>1</v>
      </c>
      <c r="C234">
        <f>IF('CS-COMPRO'!C237='Master Answer Key'!$B236, 1, 0)</f>
        <v>1</v>
      </c>
      <c r="D234">
        <f>IF('CS-COMPRO'!D237='Master Answer Key'!$B236, 1, 0)</f>
        <v>1</v>
      </c>
      <c r="E234">
        <f>IF('CS-COMPRO'!E237='Master Answer Key'!$B236, 1, 0)</f>
        <v>1</v>
      </c>
      <c r="F234">
        <f>IF('CS-COMPRO'!F237='Master Answer Key'!$B236, 1, 0)</f>
        <v>0</v>
      </c>
      <c r="G234">
        <f>IF('CS-COMPRO'!G237='Master Answer Key'!$B236, 1, 0)</f>
        <v>1</v>
      </c>
      <c r="H234">
        <f>IF('CS-COMPRO'!H237='Master Answer Key'!$B236, 1, 0)</f>
        <v>1</v>
      </c>
      <c r="I234">
        <f>IF('CS-COMPRO'!I237='Master Answer Key'!$B236, 1, 0)</f>
        <v>0</v>
      </c>
      <c r="J234">
        <f>IF('CS-COMPRO'!J237='Master Answer Key'!$B236, 1, 0)</f>
        <v>0</v>
      </c>
      <c r="K234">
        <f>IF('CS-COMPRO'!K237='Master Answer Key'!$B236, 1, 0)</f>
        <v>1</v>
      </c>
      <c r="L234">
        <f>IF('CS-COMPRO'!L237='Master Answer Key'!$B236, 1, 0)</f>
        <v>1</v>
      </c>
      <c r="M234">
        <f>IF('CS-COMPRO'!M237='Master Answer Key'!$B236, 1, 0)</f>
        <v>1</v>
      </c>
    </row>
    <row r="235">
      <c r="A235" s="5" t="s">
        <v>339</v>
      </c>
      <c r="B235">
        <f>IF('CS-COMPRO'!B238='Master Answer Key'!$B237, 1, 0)</f>
        <v>1</v>
      </c>
      <c r="C235">
        <f>IF('CS-COMPRO'!C238='Master Answer Key'!$B237, 1, 0)</f>
        <v>1</v>
      </c>
      <c r="D235">
        <f>IF('CS-COMPRO'!D238='Master Answer Key'!$B237, 1, 0)</f>
        <v>1</v>
      </c>
      <c r="E235">
        <f>IF('CS-COMPRO'!E238='Master Answer Key'!$B237, 1, 0)</f>
        <v>1</v>
      </c>
      <c r="F235">
        <f>IF('CS-COMPRO'!F238='Master Answer Key'!$B237, 1, 0)</f>
        <v>0</v>
      </c>
      <c r="G235">
        <f>IF('CS-COMPRO'!G238='Master Answer Key'!$B237, 1, 0)</f>
        <v>1</v>
      </c>
      <c r="H235">
        <f>IF('CS-COMPRO'!H238='Master Answer Key'!$B237, 1, 0)</f>
        <v>1</v>
      </c>
      <c r="I235">
        <f>IF('CS-COMPRO'!I238='Master Answer Key'!$B237, 1, 0)</f>
        <v>0</v>
      </c>
      <c r="J235">
        <f>IF('CS-COMPRO'!J238='Master Answer Key'!$B237, 1, 0)</f>
        <v>0</v>
      </c>
      <c r="K235">
        <f>IF('CS-COMPRO'!K238='Master Answer Key'!$B237, 1, 0)</f>
        <v>1</v>
      </c>
      <c r="L235">
        <f>IF('CS-COMPRO'!L238='Master Answer Key'!$B237, 1, 0)</f>
        <v>1</v>
      </c>
      <c r="M235">
        <f>IF('CS-COMPRO'!M238='Master Answer Key'!$B237, 1, 0)</f>
        <v>0</v>
      </c>
    </row>
    <row r="236">
      <c r="A236" s="5" t="s">
        <v>340</v>
      </c>
      <c r="B236">
        <f>IF('CS-COMPRO'!B239='Master Answer Key'!$B238, 1, 0)</f>
        <v>1</v>
      </c>
      <c r="C236">
        <f>IF('CS-COMPRO'!C239='Master Answer Key'!$B238, 1, 0)</f>
        <v>1</v>
      </c>
      <c r="D236">
        <f>IF('CS-COMPRO'!D239='Master Answer Key'!$B238, 1, 0)</f>
        <v>0</v>
      </c>
      <c r="E236">
        <f>IF('CS-COMPRO'!E239='Master Answer Key'!$B238, 1, 0)</f>
        <v>1</v>
      </c>
      <c r="F236">
        <f>IF('CS-COMPRO'!F239='Master Answer Key'!$B238, 1, 0)</f>
        <v>0</v>
      </c>
      <c r="G236">
        <f>IF('CS-COMPRO'!G239='Master Answer Key'!$B238, 1, 0)</f>
        <v>1</v>
      </c>
      <c r="H236">
        <f>IF('CS-COMPRO'!H239='Master Answer Key'!$B238, 1, 0)</f>
        <v>1</v>
      </c>
      <c r="I236">
        <f>IF('CS-COMPRO'!I239='Master Answer Key'!$B238, 1, 0)</f>
        <v>0</v>
      </c>
      <c r="J236">
        <f>IF('CS-COMPRO'!J239='Master Answer Key'!$B238, 1, 0)</f>
        <v>0</v>
      </c>
      <c r="K236">
        <f>IF('CS-COMPRO'!K239='Master Answer Key'!$B238, 1, 0)</f>
        <v>1</v>
      </c>
      <c r="L236">
        <f>IF('CS-COMPRO'!L239='Master Answer Key'!$B238, 1, 0)</f>
        <v>1</v>
      </c>
      <c r="M236">
        <f>IF('CS-COMPRO'!M239='Master Answer Key'!$B238, 1, 0)</f>
        <v>1</v>
      </c>
    </row>
    <row r="237">
      <c r="A237" s="5" t="s">
        <v>341</v>
      </c>
      <c r="B237">
        <f>IF('CS-COMPRO'!B240='Master Answer Key'!$B239, 1, 0)</f>
        <v>1</v>
      </c>
      <c r="C237">
        <f>IF('CS-COMPRO'!C240='Master Answer Key'!$B239, 1, 0)</f>
        <v>1</v>
      </c>
      <c r="D237">
        <f>IF('CS-COMPRO'!D240='Master Answer Key'!$B239, 1, 0)</f>
        <v>1</v>
      </c>
      <c r="E237">
        <f>IF('CS-COMPRO'!E240='Master Answer Key'!$B239, 1, 0)</f>
        <v>1</v>
      </c>
      <c r="F237">
        <f>IF('CS-COMPRO'!F240='Master Answer Key'!$B239, 1, 0)</f>
        <v>0</v>
      </c>
      <c r="G237">
        <f>IF('CS-COMPRO'!G240='Master Answer Key'!$B239, 1, 0)</f>
        <v>1</v>
      </c>
      <c r="H237">
        <f>IF('CS-COMPRO'!H240='Master Answer Key'!$B239, 1, 0)</f>
        <v>1</v>
      </c>
      <c r="I237">
        <f>IF('CS-COMPRO'!I240='Master Answer Key'!$B239, 1, 0)</f>
        <v>0</v>
      </c>
      <c r="J237">
        <f>IF('CS-COMPRO'!J240='Master Answer Key'!$B239, 1, 0)</f>
        <v>1</v>
      </c>
      <c r="K237">
        <f>IF('CS-COMPRO'!K240='Master Answer Key'!$B239, 1, 0)</f>
        <v>1</v>
      </c>
      <c r="L237">
        <f>IF('CS-COMPRO'!L240='Master Answer Key'!$B239, 1, 0)</f>
        <v>0</v>
      </c>
      <c r="M237">
        <f>IF('CS-COMPRO'!M240='Master Answer Key'!$B239, 1, 0)</f>
        <v>0</v>
      </c>
    </row>
    <row r="238">
      <c r="A238" s="5" t="s">
        <v>342</v>
      </c>
      <c r="B238">
        <f>IF('CS-COMPRO'!B241='Master Answer Key'!$B240, 1, 0)</f>
        <v>1</v>
      </c>
      <c r="C238">
        <f>IF('CS-COMPRO'!C241='Master Answer Key'!$B240, 1, 0)</f>
        <v>1</v>
      </c>
      <c r="D238">
        <f>IF('CS-COMPRO'!D241='Master Answer Key'!$B240, 1, 0)</f>
        <v>1</v>
      </c>
      <c r="E238">
        <f>IF('CS-COMPRO'!E241='Master Answer Key'!$B240, 1, 0)</f>
        <v>1</v>
      </c>
      <c r="F238">
        <f>IF('CS-COMPRO'!F241='Master Answer Key'!$B240, 1, 0)</f>
        <v>0</v>
      </c>
      <c r="G238">
        <f>IF('CS-COMPRO'!G241='Master Answer Key'!$B240, 1, 0)</f>
        <v>1</v>
      </c>
      <c r="H238">
        <f>IF('CS-COMPRO'!H241='Master Answer Key'!$B240, 1, 0)</f>
        <v>1</v>
      </c>
      <c r="I238">
        <f>IF('CS-COMPRO'!I241='Master Answer Key'!$B240, 1, 0)</f>
        <v>0</v>
      </c>
      <c r="J238">
        <f>IF('CS-COMPRO'!J241='Master Answer Key'!$B240, 1, 0)</f>
        <v>1</v>
      </c>
      <c r="K238">
        <f>IF('CS-COMPRO'!K241='Master Answer Key'!$B240, 1, 0)</f>
        <v>1</v>
      </c>
      <c r="L238">
        <f>IF('CS-COMPRO'!L241='Master Answer Key'!$B240, 1, 0)</f>
        <v>1</v>
      </c>
      <c r="M238">
        <f>IF('CS-COMPRO'!M241='Master Answer Key'!$B240, 1, 0)</f>
        <v>1</v>
      </c>
    </row>
    <row r="239">
      <c r="A239" s="5" t="s">
        <v>343</v>
      </c>
      <c r="B239">
        <f>IF('CS-COMPRO'!B242='Master Answer Key'!$B241, 1, 0)</f>
        <v>1</v>
      </c>
      <c r="C239">
        <f>IF('CS-COMPRO'!C242='Master Answer Key'!$B241, 1, 0)</f>
        <v>1</v>
      </c>
      <c r="D239">
        <f>IF('CS-COMPRO'!D242='Master Answer Key'!$B241, 1, 0)</f>
        <v>1</v>
      </c>
      <c r="E239">
        <f>IF('CS-COMPRO'!E242='Master Answer Key'!$B241, 1, 0)</f>
        <v>1</v>
      </c>
      <c r="F239">
        <f>IF('CS-COMPRO'!F242='Master Answer Key'!$B241, 1, 0)</f>
        <v>0</v>
      </c>
      <c r="G239">
        <f>IF('CS-COMPRO'!G242='Master Answer Key'!$B241, 1, 0)</f>
        <v>1</v>
      </c>
      <c r="H239">
        <f>IF('CS-COMPRO'!H242='Master Answer Key'!$B241, 1, 0)</f>
        <v>1</v>
      </c>
      <c r="I239">
        <f>IF('CS-COMPRO'!I242='Master Answer Key'!$B241, 1, 0)</f>
        <v>0</v>
      </c>
      <c r="J239">
        <f>IF('CS-COMPRO'!J242='Master Answer Key'!$B241, 1, 0)</f>
        <v>0</v>
      </c>
      <c r="K239">
        <f>IF('CS-COMPRO'!K242='Master Answer Key'!$B241, 1, 0)</f>
        <v>1</v>
      </c>
      <c r="L239">
        <f>IF('CS-COMPRO'!L242='Master Answer Key'!$B241, 1, 0)</f>
        <v>1</v>
      </c>
      <c r="M239">
        <f>IF('CS-COMPRO'!M242='Master Answer Key'!$B241, 1, 0)</f>
        <v>0</v>
      </c>
    </row>
    <row r="240">
      <c r="A240" s="5" t="s">
        <v>344</v>
      </c>
      <c r="B240">
        <f>IF('CS-COMPRO'!B243='Master Answer Key'!$B242, 1, 0)</f>
        <v>1</v>
      </c>
      <c r="C240">
        <f>IF('CS-COMPRO'!C243='Master Answer Key'!$B242, 1, 0)</f>
        <v>1</v>
      </c>
      <c r="D240">
        <f>IF('CS-COMPRO'!D243='Master Answer Key'!$B242, 1, 0)</f>
        <v>1</v>
      </c>
      <c r="E240">
        <f>IF('CS-COMPRO'!E243='Master Answer Key'!$B242, 1, 0)</f>
        <v>1</v>
      </c>
      <c r="F240">
        <f>IF('CS-COMPRO'!F243='Master Answer Key'!$B242, 1, 0)</f>
        <v>0</v>
      </c>
      <c r="G240">
        <f>IF('CS-COMPRO'!G243='Master Answer Key'!$B242, 1, 0)</f>
        <v>1</v>
      </c>
      <c r="H240">
        <f>IF('CS-COMPRO'!H243='Master Answer Key'!$B242, 1, 0)</f>
        <v>1</v>
      </c>
      <c r="I240">
        <f>IF('CS-COMPRO'!I243='Master Answer Key'!$B242, 1, 0)</f>
        <v>0</v>
      </c>
      <c r="J240">
        <f>IF('CS-COMPRO'!J243='Master Answer Key'!$B242, 1, 0)</f>
        <v>0</v>
      </c>
      <c r="K240">
        <f>IF('CS-COMPRO'!K243='Master Answer Key'!$B242, 1, 0)</f>
        <v>0</v>
      </c>
      <c r="L240">
        <f>IF('CS-COMPRO'!L243='Master Answer Key'!$B242, 1, 0)</f>
        <v>1</v>
      </c>
      <c r="M240">
        <f>IF('CS-COMPRO'!M243='Master Answer Key'!$B242, 1, 0)</f>
        <v>1</v>
      </c>
    </row>
    <row r="241">
      <c r="A241" s="5" t="s">
        <v>345</v>
      </c>
      <c r="B241">
        <f>IF('CS-COMPRO'!B244='Master Answer Key'!$B243, 1, 0)</f>
        <v>1</v>
      </c>
      <c r="C241">
        <f>IF('CS-COMPRO'!C244='Master Answer Key'!$B243, 1, 0)</f>
        <v>1</v>
      </c>
      <c r="D241">
        <f>IF('CS-COMPRO'!D244='Master Answer Key'!$B243, 1, 0)</f>
        <v>1</v>
      </c>
      <c r="E241">
        <f>IF('CS-COMPRO'!E244='Master Answer Key'!$B243, 1, 0)</f>
        <v>1</v>
      </c>
      <c r="F241">
        <f>IF('CS-COMPRO'!F244='Master Answer Key'!$B243, 1, 0)</f>
        <v>0</v>
      </c>
      <c r="G241">
        <f>IF('CS-COMPRO'!G244='Master Answer Key'!$B243, 1, 0)</f>
        <v>1</v>
      </c>
      <c r="H241">
        <f>IF('CS-COMPRO'!H244='Master Answer Key'!$B243, 1, 0)</f>
        <v>1</v>
      </c>
      <c r="I241">
        <f>IF('CS-COMPRO'!I244='Master Answer Key'!$B243, 1, 0)</f>
        <v>0</v>
      </c>
      <c r="J241">
        <f>IF('CS-COMPRO'!J244='Master Answer Key'!$B243, 1, 0)</f>
        <v>1</v>
      </c>
      <c r="K241">
        <f>IF('CS-COMPRO'!K244='Master Answer Key'!$B243, 1, 0)</f>
        <v>1</v>
      </c>
      <c r="L241">
        <f>IF('CS-COMPRO'!L244='Master Answer Key'!$B243, 1, 0)</f>
        <v>1</v>
      </c>
      <c r="M241">
        <f>IF('CS-COMPRO'!M244='Master Answer Key'!$B243, 1, 0)</f>
        <v>1</v>
      </c>
    </row>
    <row r="242">
      <c r="A242" s="5" t="s">
        <v>346</v>
      </c>
      <c r="B242">
        <f>IF('CS-COMPRO'!B245='Master Answer Key'!$B244, 1, 0)</f>
        <v>1</v>
      </c>
      <c r="C242">
        <f>IF('CS-COMPRO'!C245='Master Answer Key'!$B244, 1, 0)</f>
        <v>1</v>
      </c>
      <c r="D242">
        <f>IF('CS-COMPRO'!D245='Master Answer Key'!$B244, 1, 0)</f>
        <v>1</v>
      </c>
      <c r="E242">
        <f>IF('CS-COMPRO'!E245='Master Answer Key'!$B244, 1, 0)</f>
        <v>1</v>
      </c>
      <c r="F242">
        <f>IF('CS-COMPRO'!F245='Master Answer Key'!$B244, 1, 0)</f>
        <v>0</v>
      </c>
      <c r="G242">
        <f>IF('CS-COMPRO'!G245='Master Answer Key'!$B244, 1, 0)</f>
        <v>1</v>
      </c>
      <c r="H242">
        <f>IF('CS-COMPRO'!H245='Master Answer Key'!$B244, 1, 0)</f>
        <v>1</v>
      </c>
      <c r="I242">
        <f>IF('CS-COMPRO'!I245='Master Answer Key'!$B244, 1, 0)</f>
        <v>0</v>
      </c>
      <c r="J242">
        <f>IF('CS-COMPRO'!J245='Master Answer Key'!$B244, 1, 0)</f>
        <v>1</v>
      </c>
      <c r="K242">
        <f>IF('CS-COMPRO'!K245='Master Answer Key'!$B244, 1, 0)</f>
        <v>1</v>
      </c>
      <c r="L242">
        <f>IF('CS-COMPRO'!L245='Master Answer Key'!$B244, 1, 0)</f>
        <v>1</v>
      </c>
      <c r="M242">
        <f>IF('CS-COMPRO'!M245='Master Answer Key'!$B244, 1, 0)</f>
        <v>1</v>
      </c>
    </row>
    <row r="243">
      <c r="A243" s="5" t="s">
        <v>347</v>
      </c>
      <c r="B243">
        <f>IF('CS-COMPRO'!B246='Master Answer Key'!$B245, 1, 0)</f>
        <v>1</v>
      </c>
      <c r="C243">
        <f>IF('CS-COMPRO'!C246='Master Answer Key'!$B245, 1, 0)</f>
        <v>1</v>
      </c>
      <c r="D243">
        <f>IF('CS-COMPRO'!D246='Master Answer Key'!$B245, 1, 0)</f>
        <v>1</v>
      </c>
      <c r="E243">
        <f>IF('CS-COMPRO'!E246='Master Answer Key'!$B245, 1, 0)</f>
        <v>1</v>
      </c>
      <c r="F243">
        <f>IF('CS-COMPRO'!F246='Master Answer Key'!$B245, 1, 0)</f>
        <v>0</v>
      </c>
      <c r="G243">
        <f>IF('CS-COMPRO'!G246='Master Answer Key'!$B245, 1, 0)</f>
        <v>1</v>
      </c>
      <c r="H243">
        <f>IF('CS-COMPRO'!H246='Master Answer Key'!$B245, 1, 0)</f>
        <v>1</v>
      </c>
      <c r="I243">
        <f>IF('CS-COMPRO'!I246='Master Answer Key'!$B245, 1, 0)</f>
        <v>0</v>
      </c>
      <c r="J243">
        <f>IF('CS-COMPRO'!J246='Master Answer Key'!$B245, 1, 0)</f>
        <v>1</v>
      </c>
      <c r="K243">
        <f>IF('CS-COMPRO'!K246='Master Answer Key'!$B245, 1, 0)</f>
        <v>1</v>
      </c>
      <c r="L243">
        <f>IF('CS-COMPRO'!L246='Master Answer Key'!$B245, 1, 0)</f>
        <v>1</v>
      </c>
      <c r="M243">
        <f>IF('CS-COMPRO'!M246='Master Answer Key'!$B245, 1, 0)</f>
        <v>1</v>
      </c>
    </row>
    <row r="244">
      <c r="A244" s="5" t="s">
        <v>348</v>
      </c>
      <c r="B244">
        <f>IF('CS-COMPRO'!B247='Master Answer Key'!$B246, 1, 0)</f>
        <v>1</v>
      </c>
      <c r="C244">
        <f>IF('CS-COMPRO'!C247='Master Answer Key'!$B246, 1, 0)</f>
        <v>1</v>
      </c>
      <c r="D244">
        <f>IF('CS-COMPRO'!D247='Master Answer Key'!$B246, 1, 0)</f>
        <v>1</v>
      </c>
      <c r="E244">
        <f>IF('CS-COMPRO'!E247='Master Answer Key'!$B246, 1, 0)</f>
        <v>0</v>
      </c>
      <c r="F244">
        <f>IF('CS-COMPRO'!F247='Master Answer Key'!$B246, 1, 0)</f>
        <v>0</v>
      </c>
      <c r="G244">
        <f>IF('CS-COMPRO'!G247='Master Answer Key'!$B246, 1, 0)</f>
        <v>1</v>
      </c>
      <c r="H244">
        <f>IF('CS-COMPRO'!H247='Master Answer Key'!$B246, 1, 0)</f>
        <v>1</v>
      </c>
      <c r="I244">
        <f>IF('CS-COMPRO'!I247='Master Answer Key'!$B246, 1, 0)</f>
        <v>0</v>
      </c>
      <c r="J244">
        <f>IF('CS-COMPRO'!J247='Master Answer Key'!$B246, 1, 0)</f>
        <v>1</v>
      </c>
      <c r="K244">
        <f>IF('CS-COMPRO'!K247='Master Answer Key'!$B246, 1, 0)</f>
        <v>1</v>
      </c>
      <c r="L244">
        <f>IF('CS-COMPRO'!L247='Master Answer Key'!$B246, 1, 0)</f>
        <v>0</v>
      </c>
      <c r="M244">
        <f>IF('CS-COMPRO'!M247='Master Answer Key'!$B246, 1, 0)</f>
        <v>1</v>
      </c>
    </row>
    <row r="245">
      <c r="A245" s="5" t="s">
        <v>349</v>
      </c>
      <c r="B245">
        <f>IF('CS-COMPRO'!B248='Master Answer Key'!$B247, 1, 0)</f>
        <v>0</v>
      </c>
      <c r="C245">
        <f>IF('CS-COMPRO'!C248='Master Answer Key'!$B247, 1, 0)</f>
        <v>1</v>
      </c>
      <c r="D245">
        <f>IF('CS-COMPRO'!D248='Master Answer Key'!$B247, 1, 0)</f>
        <v>1</v>
      </c>
      <c r="E245">
        <f>IF('CS-COMPRO'!E248='Master Answer Key'!$B247, 1, 0)</f>
        <v>0</v>
      </c>
      <c r="F245">
        <f>IF('CS-COMPRO'!F248='Master Answer Key'!$B247, 1, 0)</f>
        <v>0</v>
      </c>
      <c r="G245">
        <f>IF('CS-COMPRO'!G248='Master Answer Key'!$B247, 1, 0)</f>
        <v>1</v>
      </c>
      <c r="H245">
        <f>IF('CS-COMPRO'!H248='Master Answer Key'!$B247, 1, 0)</f>
        <v>1</v>
      </c>
      <c r="I245">
        <f>IF('CS-COMPRO'!I248='Master Answer Key'!$B247, 1, 0)</f>
        <v>0</v>
      </c>
      <c r="J245">
        <f>IF('CS-COMPRO'!J248='Master Answer Key'!$B247, 1, 0)</f>
        <v>1</v>
      </c>
      <c r="K245">
        <f>IF('CS-COMPRO'!K248='Master Answer Key'!$B247, 1, 0)</f>
        <v>1</v>
      </c>
      <c r="L245">
        <f>IF('CS-COMPRO'!L248='Master Answer Key'!$B247, 1, 0)</f>
        <v>1</v>
      </c>
      <c r="M245">
        <f>IF('CS-COMPRO'!M248='Master Answer Key'!$B247, 1, 0)</f>
        <v>1</v>
      </c>
    </row>
    <row r="246">
      <c r="A246" s="5" t="s">
        <v>350</v>
      </c>
      <c r="B246">
        <f>IF('CS-COMPRO'!B249='Master Answer Key'!$B248, 1, 0)</f>
        <v>1</v>
      </c>
      <c r="C246">
        <f>IF('CS-COMPRO'!C249='Master Answer Key'!$B248, 1, 0)</f>
        <v>1</v>
      </c>
      <c r="D246">
        <f>IF('CS-COMPRO'!D249='Master Answer Key'!$B248, 1, 0)</f>
        <v>1</v>
      </c>
      <c r="E246">
        <f>IF('CS-COMPRO'!E249='Master Answer Key'!$B248, 1, 0)</f>
        <v>1</v>
      </c>
      <c r="F246">
        <f>IF('CS-COMPRO'!F249='Master Answer Key'!$B248, 1, 0)</f>
        <v>0</v>
      </c>
      <c r="G246">
        <f>IF('CS-COMPRO'!G249='Master Answer Key'!$B248, 1, 0)</f>
        <v>1</v>
      </c>
      <c r="H246">
        <f>IF('CS-COMPRO'!H249='Master Answer Key'!$B248, 1, 0)</f>
        <v>1</v>
      </c>
      <c r="I246">
        <f>IF('CS-COMPRO'!I249='Master Answer Key'!$B248, 1, 0)</f>
        <v>0</v>
      </c>
      <c r="J246">
        <f>IF('CS-COMPRO'!J249='Master Answer Key'!$B248, 1, 0)</f>
        <v>1</v>
      </c>
      <c r="K246">
        <f>IF('CS-COMPRO'!K249='Master Answer Key'!$B248, 1, 0)</f>
        <v>1</v>
      </c>
      <c r="L246">
        <f>IF('CS-COMPRO'!L249='Master Answer Key'!$B248, 1, 0)</f>
        <v>1</v>
      </c>
      <c r="M246">
        <f>IF('CS-COMPRO'!M249='Master Answer Key'!$B248, 1, 0)</f>
        <v>1</v>
      </c>
    </row>
    <row r="247">
      <c r="A247" s="5" t="s">
        <v>351</v>
      </c>
      <c r="B247">
        <f>IF('CS-COMPRO'!B250='Master Answer Key'!$B249, 1, 0)</f>
        <v>1</v>
      </c>
      <c r="C247">
        <f>IF('CS-COMPRO'!C250='Master Answer Key'!$B249, 1, 0)</f>
        <v>1</v>
      </c>
      <c r="D247">
        <f>IF('CS-COMPRO'!D250='Master Answer Key'!$B249, 1, 0)</f>
        <v>1</v>
      </c>
      <c r="E247">
        <f>IF('CS-COMPRO'!E250='Master Answer Key'!$B249, 1, 0)</f>
        <v>1</v>
      </c>
      <c r="F247">
        <f>IF('CS-COMPRO'!F250='Master Answer Key'!$B249, 1, 0)</f>
        <v>0</v>
      </c>
      <c r="G247">
        <f>IF('CS-COMPRO'!G250='Master Answer Key'!$B249, 1, 0)</f>
        <v>1</v>
      </c>
      <c r="H247">
        <f>IF('CS-COMPRO'!H250='Master Answer Key'!$B249, 1, 0)</f>
        <v>1</v>
      </c>
      <c r="I247">
        <f>IF('CS-COMPRO'!I250='Master Answer Key'!$B249, 1, 0)</f>
        <v>0</v>
      </c>
      <c r="J247">
        <f>IF('CS-COMPRO'!J250='Master Answer Key'!$B249, 1, 0)</f>
        <v>1</v>
      </c>
      <c r="K247">
        <f>IF('CS-COMPRO'!K250='Master Answer Key'!$B249, 1, 0)</f>
        <v>1</v>
      </c>
      <c r="L247">
        <f>IF('CS-COMPRO'!L250='Master Answer Key'!$B249, 1, 0)</f>
        <v>1</v>
      </c>
      <c r="M247">
        <f>IF('CS-COMPRO'!M250='Master Answer Key'!$B249, 1, 0)</f>
        <v>1</v>
      </c>
    </row>
    <row r="248">
      <c r="A248" s="5" t="s">
        <v>352</v>
      </c>
      <c r="B248">
        <f>IF('CS-COMPRO'!B251='Master Answer Key'!$B250, 1, 0)</f>
        <v>1</v>
      </c>
      <c r="C248">
        <f>IF('CS-COMPRO'!C251='Master Answer Key'!$B250, 1, 0)</f>
        <v>1</v>
      </c>
      <c r="D248">
        <f>IF('CS-COMPRO'!D251='Master Answer Key'!$B250, 1, 0)</f>
        <v>1</v>
      </c>
      <c r="E248">
        <f>IF('CS-COMPRO'!E251='Master Answer Key'!$B250, 1, 0)</f>
        <v>1</v>
      </c>
      <c r="F248">
        <f>IF('CS-COMPRO'!F251='Master Answer Key'!$B250, 1, 0)</f>
        <v>0</v>
      </c>
      <c r="G248">
        <f>IF('CS-COMPRO'!G251='Master Answer Key'!$B250, 1, 0)</f>
        <v>1</v>
      </c>
      <c r="H248">
        <f>IF('CS-COMPRO'!H251='Master Answer Key'!$B250, 1, 0)</f>
        <v>1</v>
      </c>
      <c r="I248">
        <f>IF('CS-COMPRO'!I251='Master Answer Key'!$B250, 1, 0)</f>
        <v>0</v>
      </c>
      <c r="J248">
        <f>IF('CS-COMPRO'!J251='Master Answer Key'!$B250, 1, 0)</f>
        <v>1</v>
      </c>
      <c r="K248">
        <f>IF('CS-COMPRO'!K251='Master Answer Key'!$B250, 1, 0)</f>
        <v>1</v>
      </c>
      <c r="L248">
        <f>IF('CS-COMPRO'!L251='Master Answer Key'!$B250, 1, 0)</f>
        <v>1</v>
      </c>
      <c r="M248">
        <f>IF('CS-COMPRO'!M251='Master Answer Key'!$B250, 1, 0)</f>
        <v>1</v>
      </c>
    </row>
    <row r="249">
      <c r="A249" s="5" t="s">
        <v>353</v>
      </c>
      <c r="B249">
        <f>IF('CS-COMPRO'!B252='Master Answer Key'!$B251, 1, 0)</f>
        <v>1</v>
      </c>
      <c r="C249">
        <f>IF('CS-COMPRO'!C252='Master Answer Key'!$B251, 1, 0)</f>
        <v>1</v>
      </c>
      <c r="D249">
        <f>IF('CS-COMPRO'!D252='Master Answer Key'!$B251, 1, 0)</f>
        <v>1</v>
      </c>
      <c r="E249">
        <f>IF('CS-COMPRO'!E252='Master Answer Key'!$B251, 1, 0)</f>
        <v>1</v>
      </c>
      <c r="F249">
        <f>IF('CS-COMPRO'!F252='Master Answer Key'!$B251, 1, 0)</f>
        <v>0</v>
      </c>
      <c r="G249">
        <f>IF('CS-COMPRO'!G252='Master Answer Key'!$B251, 1, 0)</f>
        <v>1</v>
      </c>
      <c r="H249">
        <f>IF('CS-COMPRO'!H252='Master Answer Key'!$B251, 1, 0)</f>
        <v>1</v>
      </c>
      <c r="I249">
        <f>IF('CS-COMPRO'!I252='Master Answer Key'!$B251, 1, 0)</f>
        <v>0</v>
      </c>
      <c r="J249">
        <f>IF('CS-COMPRO'!J252='Master Answer Key'!$B251, 1, 0)</f>
        <v>1</v>
      </c>
      <c r="K249">
        <f>IF('CS-COMPRO'!K252='Master Answer Key'!$B251, 1, 0)</f>
        <v>1</v>
      </c>
      <c r="L249">
        <f>IF('CS-COMPRO'!L252='Master Answer Key'!$B251, 1, 0)</f>
        <v>1</v>
      </c>
      <c r="M249">
        <f>IF('CS-COMPRO'!M252='Master Answer Key'!$B251, 1, 0)</f>
        <v>1</v>
      </c>
    </row>
    <row r="250">
      <c r="A250" s="5" t="s">
        <v>354</v>
      </c>
      <c r="B250">
        <f>IF('CS-COMPRO'!B253='Master Answer Key'!$B252, 1, 0)</f>
        <v>1</v>
      </c>
      <c r="C250">
        <f>IF('CS-COMPRO'!C253='Master Answer Key'!$B252, 1, 0)</f>
        <v>1</v>
      </c>
      <c r="D250">
        <f>IF('CS-COMPRO'!D253='Master Answer Key'!$B252, 1, 0)</f>
        <v>1</v>
      </c>
      <c r="E250">
        <f>IF('CS-COMPRO'!E253='Master Answer Key'!$B252, 1, 0)</f>
        <v>1</v>
      </c>
      <c r="F250">
        <f>IF('CS-COMPRO'!F253='Master Answer Key'!$B252, 1, 0)</f>
        <v>0</v>
      </c>
      <c r="G250">
        <f>IF('CS-COMPRO'!G253='Master Answer Key'!$B252, 1, 0)</f>
        <v>1</v>
      </c>
      <c r="H250">
        <f>IF('CS-COMPRO'!H253='Master Answer Key'!$B252, 1, 0)</f>
        <v>1</v>
      </c>
      <c r="I250">
        <f>IF('CS-COMPRO'!I253='Master Answer Key'!$B252, 1, 0)</f>
        <v>0</v>
      </c>
      <c r="J250">
        <f>IF('CS-COMPRO'!J253='Master Answer Key'!$B252, 1, 0)</f>
        <v>1</v>
      </c>
      <c r="K250">
        <f>IF('CS-COMPRO'!K253='Master Answer Key'!$B252, 1, 0)</f>
        <v>1</v>
      </c>
      <c r="L250">
        <f>IF('CS-COMPRO'!L253='Master Answer Key'!$B252, 1, 0)</f>
        <v>1</v>
      </c>
      <c r="M250">
        <f>IF('CS-COMPRO'!M253='Master Answer Key'!$B252, 1, 0)</f>
        <v>1</v>
      </c>
    </row>
    <row r="251">
      <c r="A251" s="5" t="s">
        <v>355</v>
      </c>
      <c r="B251">
        <f>IF('CS-COMPRO'!B254='Master Answer Key'!$B253, 1, 0)</f>
        <v>0</v>
      </c>
      <c r="C251">
        <f>IF('CS-COMPRO'!C254='Master Answer Key'!$B253, 1, 0)</f>
        <v>0</v>
      </c>
      <c r="D251">
        <f>IF('CS-COMPRO'!D254='Master Answer Key'!$B253, 1, 0)</f>
        <v>1</v>
      </c>
      <c r="E251">
        <f>IF('CS-COMPRO'!E254='Master Answer Key'!$B253, 1, 0)</f>
        <v>0</v>
      </c>
      <c r="F251">
        <f>IF('CS-COMPRO'!F254='Master Answer Key'!$B253, 1, 0)</f>
        <v>0</v>
      </c>
      <c r="G251">
        <f>IF('CS-COMPRO'!G254='Master Answer Key'!$B253, 1, 0)</f>
        <v>0</v>
      </c>
      <c r="H251">
        <f>IF('CS-COMPRO'!H254='Master Answer Key'!$B253, 1, 0)</f>
        <v>0</v>
      </c>
      <c r="I251">
        <f>IF('CS-COMPRO'!I254='Master Answer Key'!$B253, 1, 0)</f>
        <v>0</v>
      </c>
      <c r="J251">
        <f>IF('CS-COMPRO'!J254='Master Answer Key'!$B253, 1, 0)</f>
        <v>0</v>
      </c>
      <c r="K251">
        <f>IF('CS-COMPRO'!K254='Master Answer Key'!$B253, 1, 0)</f>
        <v>0</v>
      </c>
      <c r="L251">
        <f>IF('CS-COMPRO'!L254='Master Answer Key'!$B253, 1, 0)</f>
        <v>0</v>
      </c>
      <c r="M251">
        <f>IF('CS-COMPRO'!M254='Master Answer Key'!$B253, 1, 0)</f>
        <v>1</v>
      </c>
    </row>
    <row r="252">
      <c r="A252" s="5" t="s">
        <v>356</v>
      </c>
      <c r="B252">
        <f>IF('CS-COMPRO'!B255='Master Answer Key'!$B254, 1, 0)</f>
        <v>1</v>
      </c>
      <c r="C252">
        <f>IF('CS-COMPRO'!C255='Master Answer Key'!$B254, 1, 0)</f>
        <v>1</v>
      </c>
      <c r="D252">
        <f>IF('CS-COMPRO'!D255='Master Answer Key'!$B254, 1, 0)</f>
        <v>1</v>
      </c>
      <c r="E252">
        <f>IF('CS-COMPRO'!E255='Master Answer Key'!$B254, 1, 0)</f>
        <v>1</v>
      </c>
      <c r="F252">
        <f>IF('CS-COMPRO'!F255='Master Answer Key'!$B254, 1, 0)</f>
        <v>0</v>
      </c>
      <c r="G252">
        <f>IF('CS-COMPRO'!G255='Master Answer Key'!$B254, 1, 0)</f>
        <v>1</v>
      </c>
      <c r="H252">
        <f>IF('CS-COMPRO'!H255='Master Answer Key'!$B254, 1, 0)</f>
        <v>1</v>
      </c>
      <c r="I252">
        <f>IF('CS-COMPRO'!I255='Master Answer Key'!$B254, 1, 0)</f>
        <v>0</v>
      </c>
      <c r="J252">
        <f>IF('CS-COMPRO'!J255='Master Answer Key'!$B254, 1, 0)</f>
        <v>1</v>
      </c>
      <c r="K252">
        <f>IF('CS-COMPRO'!K255='Master Answer Key'!$B254, 1, 0)</f>
        <v>1</v>
      </c>
      <c r="L252">
        <f>IF('CS-COMPRO'!L255='Master Answer Key'!$B254, 1, 0)</f>
        <v>1</v>
      </c>
      <c r="M252">
        <f>IF('CS-COMPRO'!M255='Master Answer Key'!$B254, 1, 0)</f>
        <v>1</v>
      </c>
    </row>
    <row r="253">
      <c r="A253" s="5" t="s">
        <v>357</v>
      </c>
      <c r="B253">
        <f>IF('CS-COMPRO'!B256='Master Answer Key'!$B255, 1, 0)</f>
        <v>1</v>
      </c>
      <c r="C253">
        <f>IF('CS-COMPRO'!C256='Master Answer Key'!$B255, 1, 0)</f>
        <v>1</v>
      </c>
      <c r="D253">
        <f>IF('CS-COMPRO'!D256='Master Answer Key'!$B255, 1, 0)</f>
        <v>1</v>
      </c>
      <c r="E253">
        <f>IF('CS-COMPRO'!E256='Master Answer Key'!$B255, 1, 0)</f>
        <v>1</v>
      </c>
      <c r="F253">
        <f>IF('CS-COMPRO'!F256='Master Answer Key'!$B255, 1, 0)</f>
        <v>0</v>
      </c>
      <c r="G253">
        <f>IF('CS-COMPRO'!G256='Master Answer Key'!$B255, 1, 0)</f>
        <v>1</v>
      </c>
      <c r="H253">
        <f>IF('CS-COMPRO'!H256='Master Answer Key'!$B255, 1, 0)</f>
        <v>1</v>
      </c>
      <c r="I253">
        <f>IF('CS-COMPRO'!I256='Master Answer Key'!$B255, 1, 0)</f>
        <v>0</v>
      </c>
      <c r="J253">
        <f>IF('CS-COMPRO'!J256='Master Answer Key'!$B255, 1, 0)</f>
        <v>1</v>
      </c>
      <c r="K253">
        <f>IF('CS-COMPRO'!K256='Master Answer Key'!$B255, 1, 0)</f>
        <v>1</v>
      </c>
      <c r="L253">
        <f>IF('CS-COMPRO'!L256='Master Answer Key'!$B255, 1, 0)</f>
        <v>1</v>
      </c>
      <c r="M253">
        <f>IF('CS-COMPRO'!M256='Master Answer Key'!$B255, 1, 0)</f>
        <v>1</v>
      </c>
    </row>
    <row r="254">
      <c r="A254" s="5" t="s">
        <v>358</v>
      </c>
      <c r="B254">
        <f>IF('CS-COMPRO'!B257='Master Answer Key'!$B256, 1, 0)</f>
        <v>1</v>
      </c>
      <c r="C254">
        <f>IF('CS-COMPRO'!C257='Master Answer Key'!$B256, 1, 0)</f>
        <v>1</v>
      </c>
      <c r="D254">
        <f>IF('CS-COMPRO'!D257='Master Answer Key'!$B256, 1, 0)</f>
        <v>1</v>
      </c>
      <c r="E254">
        <f>IF('CS-COMPRO'!E257='Master Answer Key'!$B256, 1, 0)</f>
        <v>1</v>
      </c>
      <c r="F254">
        <f>IF('CS-COMPRO'!F257='Master Answer Key'!$B256, 1, 0)</f>
        <v>0</v>
      </c>
      <c r="G254">
        <f>IF('CS-COMPRO'!G257='Master Answer Key'!$B256, 1, 0)</f>
        <v>1</v>
      </c>
      <c r="H254">
        <f>IF('CS-COMPRO'!H257='Master Answer Key'!$B256, 1, 0)</f>
        <v>1</v>
      </c>
      <c r="I254">
        <f>IF('CS-COMPRO'!I257='Master Answer Key'!$B256, 1, 0)</f>
        <v>0</v>
      </c>
      <c r="J254">
        <f>IF('CS-COMPRO'!J257='Master Answer Key'!$B256, 1, 0)</f>
        <v>1</v>
      </c>
      <c r="K254">
        <f>IF('CS-COMPRO'!K257='Master Answer Key'!$B256, 1, 0)</f>
        <v>1</v>
      </c>
      <c r="L254">
        <f>IF('CS-COMPRO'!L257='Master Answer Key'!$B256, 1, 0)</f>
        <v>1</v>
      </c>
      <c r="M254">
        <f>IF('CS-COMPRO'!M257='Master Answer Key'!$B256, 1, 0)</f>
        <v>1</v>
      </c>
    </row>
    <row r="255">
      <c r="A255" s="5" t="s">
        <v>359</v>
      </c>
      <c r="B255">
        <f>IF('CS-COMPRO'!B258='Master Answer Key'!$B257, 1, 0)</f>
        <v>1</v>
      </c>
      <c r="C255">
        <f>IF('CS-COMPRO'!C258='Master Answer Key'!$B257, 1, 0)</f>
        <v>1</v>
      </c>
      <c r="D255">
        <f>IF('CS-COMPRO'!D258='Master Answer Key'!$B257, 1, 0)</f>
        <v>1</v>
      </c>
      <c r="E255">
        <f>IF('CS-COMPRO'!E258='Master Answer Key'!$B257, 1, 0)</f>
        <v>1</v>
      </c>
      <c r="F255">
        <f>IF('CS-COMPRO'!F258='Master Answer Key'!$B257, 1, 0)</f>
        <v>0</v>
      </c>
      <c r="G255">
        <f>IF('CS-COMPRO'!G258='Master Answer Key'!$B257, 1, 0)</f>
        <v>1</v>
      </c>
      <c r="H255">
        <f>IF('CS-COMPRO'!H258='Master Answer Key'!$B257, 1, 0)</f>
        <v>1</v>
      </c>
      <c r="I255">
        <f>IF('CS-COMPRO'!I258='Master Answer Key'!$B257, 1, 0)</f>
        <v>0</v>
      </c>
      <c r="J255">
        <f>IF('CS-COMPRO'!J258='Master Answer Key'!$B257, 1, 0)</f>
        <v>1</v>
      </c>
      <c r="K255">
        <f>IF('CS-COMPRO'!K258='Master Answer Key'!$B257, 1, 0)</f>
        <v>1</v>
      </c>
      <c r="L255">
        <f>IF('CS-COMPRO'!L258='Master Answer Key'!$B257, 1, 0)</f>
        <v>1</v>
      </c>
      <c r="M255">
        <f>IF('CS-COMPRO'!M258='Master Answer Key'!$B257, 1, 0)</f>
        <v>1</v>
      </c>
    </row>
    <row r="256">
      <c r="A256" s="5" t="s">
        <v>360</v>
      </c>
      <c r="B256">
        <f>IF('CS-COMPRO'!B259='Master Answer Key'!$B258, 1, 0)</f>
        <v>1</v>
      </c>
      <c r="C256">
        <f>IF('CS-COMPRO'!C259='Master Answer Key'!$B258, 1, 0)</f>
        <v>1</v>
      </c>
      <c r="D256">
        <f>IF('CS-COMPRO'!D259='Master Answer Key'!$B258, 1, 0)</f>
        <v>1</v>
      </c>
      <c r="E256">
        <f>IF('CS-COMPRO'!E259='Master Answer Key'!$B258, 1, 0)</f>
        <v>1</v>
      </c>
      <c r="F256">
        <f>IF('CS-COMPRO'!F259='Master Answer Key'!$B258, 1, 0)</f>
        <v>0</v>
      </c>
      <c r="G256">
        <f>IF('CS-COMPRO'!G259='Master Answer Key'!$B258, 1, 0)</f>
        <v>1</v>
      </c>
      <c r="H256">
        <f>IF('CS-COMPRO'!H259='Master Answer Key'!$B258, 1, 0)</f>
        <v>1</v>
      </c>
      <c r="I256">
        <f>IF('CS-COMPRO'!I259='Master Answer Key'!$B258, 1, 0)</f>
        <v>0</v>
      </c>
      <c r="J256">
        <f>IF('CS-COMPRO'!J259='Master Answer Key'!$B258, 1, 0)</f>
        <v>1</v>
      </c>
      <c r="K256">
        <f>IF('CS-COMPRO'!K259='Master Answer Key'!$B258, 1, 0)</f>
        <v>1</v>
      </c>
      <c r="L256">
        <f>IF('CS-COMPRO'!L259='Master Answer Key'!$B258, 1, 0)</f>
        <v>1</v>
      </c>
      <c r="M256">
        <f>IF('CS-COMPRO'!M259='Master Answer Key'!$B258, 1, 0)</f>
        <v>1</v>
      </c>
    </row>
    <row r="257">
      <c r="A257" s="5" t="s">
        <v>361</v>
      </c>
      <c r="B257">
        <f>IF('CS-COMPRO'!B260='Master Answer Key'!$B259, 1, 0)</f>
        <v>1</v>
      </c>
      <c r="C257">
        <f>IF('CS-COMPRO'!C260='Master Answer Key'!$B259, 1, 0)</f>
        <v>1</v>
      </c>
      <c r="D257">
        <f>IF('CS-COMPRO'!D260='Master Answer Key'!$B259, 1, 0)</f>
        <v>1</v>
      </c>
      <c r="E257">
        <f>IF('CS-COMPRO'!E260='Master Answer Key'!$B259, 1, 0)</f>
        <v>1</v>
      </c>
      <c r="F257">
        <f>IF('CS-COMPRO'!F260='Master Answer Key'!$B259, 1, 0)</f>
        <v>0</v>
      </c>
      <c r="G257">
        <f>IF('CS-COMPRO'!G260='Master Answer Key'!$B259, 1, 0)</f>
        <v>1</v>
      </c>
      <c r="H257">
        <f>IF('CS-COMPRO'!H260='Master Answer Key'!$B259, 1, 0)</f>
        <v>1</v>
      </c>
      <c r="I257">
        <f>IF('CS-COMPRO'!I260='Master Answer Key'!$B259, 1, 0)</f>
        <v>0</v>
      </c>
      <c r="J257">
        <f>IF('CS-COMPRO'!J260='Master Answer Key'!$B259, 1, 0)</f>
        <v>1</v>
      </c>
      <c r="K257">
        <f>IF('CS-COMPRO'!K260='Master Answer Key'!$B259, 1, 0)</f>
        <v>1</v>
      </c>
      <c r="L257">
        <f>IF('CS-COMPRO'!L260='Master Answer Key'!$B259, 1, 0)</f>
        <v>1</v>
      </c>
      <c r="M257">
        <f>IF('CS-COMPRO'!M260='Master Answer Key'!$B259, 1, 0)</f>
        <v>0</v>
      </c>
    </row>
    <row r="258">
      <c r="A258" s="5" t="s">
        <v>362</v>
      </c>
      <c r="B258">
        <f>IF('CS-COMPRO'!B261='Master Answer Key'!$B260, 1, 0)</f>
        <v>1</v>
      </c>
      <c r="C258">
        <f>IF('CS-COMPRO'!C261='Master Answer Key'!$B260, 1, 0)</f>
        <v>1</v>
      </c>
      <c r="D258">
        <f>IF('CS-COMPRO'!D261='Master Answer Key'!$B260, 1, 0)</f>
        <v>1</v>
      </c>
      <c r="E258">
        <f>IF('CS-COMPRO'!E261='Master Answer Key'!$B260, 1, 0)</f>
        <v>1</v>
      </c>
      <c r="F258">
        <f>IF('CS-COMPRO'!F261='Master Answer Key'!$B260, 1, 0)</f>
        <v>0</v>
      </c>
      <c r="G258">
        <f>IF('CS-COMPRO'!G261='Master Answer Key'!$B260, 1, 0)</f>
        <v>1</v>
      </c>
      <c r="H258">
        <f>IF('CS-COMPRO'!H261='Master Answer Key'!$B260, 1, 0)</f>
        <v>1</v>
      </c>
      <c r="I258">
        <f>IF('CS-COMPRO'!I261='Master Answer Key'!$B260, 1, 0)</f>
        <v>0</v>
      </c>
      <c r="J258">
        <f>IF('CS-COMPRO'!J261='Master Answer Key'!$B260, 1, 0)</f>
        <v>1</v>
      </c>
      <c r="K258">
        <f>IF('CS-COMPRO'!K261='Master Answer Key'!$B260, 1, 0)</f>
        <v>1</v>
      </c>
      <c r="L258">
        <f>IF('CS-COMPRO'!L261='Master Answer Key'!$B260, 1, 0)</f>
        <v>1</v>
      </c>
      <c r="M258">
        <f>IF('CS-COMPRO'!M261='Master Answer Key'!$B260, 1, 0)</f>
        <v>1</v>
      </c>
    </row>
    <row r="259">
      <c r="A259" s="5" t="s">
        <v>363</v>
      </c>
      <c r="B259">
        <f>IF('CS-COMPRO'!B262='Master Answer Key'!$B261, 1, 0)</f>
        <v>0</v>
      </c>
      <c r="C259">
        <f>IF('CS-COMPRO'!C262='Master Answer Key'!$B261, 1, 0)</f>
        <v>0</v>
      </c>
      <c r="D259">
        <f>IF('CS-COMPRO'!D262='Master Answer Key'!$B261, 1, 0)</f>
        <v>1</v>
      </c>
      <c r="E259">
        <f>IF('CS-COMPRO'!E262='Master Answer Key'!$B261, 1, 0)</f>
        <v>0</v>
      </c>
      <c r="F259">
        <f>IF('CS-COMPRO'!F262='Master Answer Key'!$B261, 1, 0)</f>
        <v>0</v>
      </c>
      <c r="G259">
        <f>IF('CS-COMPRO'!G262='Master Answer Key'!$B261, 1, 0)</f>
        <v>1</v>
      </c>
      <c r="H259">
        <f>IF('CS-COMPRO'!H262='Master Answer Key'!$B261, 1, 0)</f>
        <v>1</v>
      </c>
      <c r="I259">
        <f>IF('CS-COMPRO'!I262='Master Answer Key'!$B261, 1, 0)</f>
        <v>0</v>
      </c>
      <c r="J259">
        <f>IF('CS-COMPRO'!J262='Master Answer Key'!$B261, 1, 0)</f>
        <v>0</v>
      </c>
      <c r="K259">
        <f>IF('CS-COMPRO'!K262='Master Answer Key'!$B261, 1, 0)</f>
        <v>0</v>
      </c>
      <c r="L259">
        <f>IF('CS-COMPRO'!L262='Master Answer Key'!$B261, 1, 0)</f>
        <v>0</v>
      </c>
      <c r="M259">
        <f>IF('CS-COMPRO'!M262='Master Answer Key'!$B261, 1, 0)</f>
        <v>0</v>
      </c>
    </row>
    <row r="260">
      <c r="A260" s="5" t="s">
        <v>364</v>
      </c>
      <c r="B260">
        <f>IF('CS-COMPRO'!B263='Master Answer Key'!$B262, 1, 0)</f>
        <v>1</v>
      </c>
      <c r="C260">
        <f>IF('CS-COMPRO'!C263='Master Answer Key'!$B262, 1, 0)</f>
        <v>0</v>
      </c>
      <c r="D260">
        <f>IF('CS-COMPRO'!D263='Master Answer Key'!$B262, 1, 0)</f>
        <v>1</v>
      </c>
      <c r="E260">
        <f>IF('CS-COMPRO'!E263='Master Answer Key'!$B262, 1, 0)</f>
        <v>0</v>
      </c>
      <c r="F260">
        <f>IF('CS-COMPRO'!F263='Master Answer Key'!$B262, 1, 0)</f>
        <v>0</v>
      </c>
      <c r="G260">
        <f>IF('CS-COMPRO'!G263='Master Answer Key'!$B262, 1, 0)</f>
        <v>0</v>
      </c>
      <c r="H260">
        <f>IF('CS-COMPRO'!H263='Master Answer Key'!$B262, 1, 0)</f>
        <v>0</v>
      </c>
      <c r="I260">
        <f>IF('CS-COMPRO'!I263='Master Answer Key'!$B262, 1, 0)</f>
        <v>0</v>
      </c>
      <c r="J260">
        <f>IF('CS-COMPRO'!J263='Master Answer Key'!$B262, 1, 0)</f>
        <v>1</v>
      </c>
      <c r="K260">
        <f>IF('CS-COMPRO'!K263='Master Answer Key'!$B262, 1, 0)</f>
        <v>1</v>
      </c>
      <c r="L260">
        <f>IF('CS-COMPRO'!L263='Master Answer Key'!$B262, 1, 0)</f>
        <v>0</v>
      </c>
      <c r="M260">
        <f>IF('CS-COMPRO'!M263='Master Answer Key'!$B262, 1, 0)</f>
        <v>1</v>
      </c>
    </row>
    <row r="261">
      <c r="A261" s="5" t="s">
        <v>365</v>
      </c>
      <c r="B261">
        <f>IF('CS-COMPRO'!B264='Master Answer Key'!$B263, 1, 0)</f>
        <v>1</v>
      </c>
      <c r="C261">
        <f>IF('CS-COMPRO'!C264='Master Answer Key'!$B263, 1, 0)</f>
        <v>1</v>
      </c>
      <c r="D261">
        <f>IF('CS-COMPRO'!D264='Master Answer Key'!$B263, 1, 0)</f>
        <v>1</v>
      </c>
      <c r="E261">
        <f>IF('CS-COMPRO'!E264='Master Answer Key'!$B263, 1, 0)</f>
        <v>1</v>
      </c>
      <c r="F261">
        <f>IF('CS-COMPRO'!F264='Master Answer Key'!$B263, 1, 0)</f>
        <v>0</v>
      </c>
      <c r="G261">
        <f>IF('CS-COMPRO'!G264='Master Answer Key'!$B263, 1, 0)</f>
        <v>1</v>
      </c>
      <c r="H261">
        <f>IF('CS-COMPRO'!H264='Master Answer Key'!$B263, 1, 0)</f>
        <v>1</v>
      </c>
      <c r="I261">
        <f>IF('CS-COMPRO'!I264='Master Answer Key'!$B263, 1, 0)</f>
        <v>0</v>
      </c>
      <c r="J261">
        <f>IF('CS-COMPRO'!J264='Master Answer Key'!$B263, 1, 0)</f>
        <v>1</v>
      </c>
      <c r="K261">
        <f>IF('CS-COMPRO'!K264='Master Answer Key'!$B263, 1, 0)</f>
        <v>1</v>
      </c>
      <c r="L261">
        <f>IF('CS-COMPRO'!L264='Master Answer Key'!$B263, 1, 0)</f>
        <v>1</v>
      </c>
      <c r="M261">
        <f>IF('CS-COMPRO'!M264='Master Answer Key'!$B263, 1, 0)</f>
        <v>1</v>
      </c>
    </row>
    <row r="262">
      <c r="A262" s="5" t="s">
        <v>366</v>
      </c>
      <c r="B262">
        <f>IF('CS-COMPRO'!B265='Master Answer Key'!$B264, 1, 0)</f>
        <v>1</v>
      </c>
      <c r="C262">
        <f>IF('CS-COMPRO'!C265='Master Answer Key'!$B264, 1, 0)</f>
        <v>1</v>
      </c>
      <c r="D262">
        <f>IF('CS-COMPRO'!D265='Master Answer Key'!$B264, 1, 0)</f>
        <v>1</v>
      </c>
      <c r="E262">
        <f>IF('CS-COMPRO'!E265='Master Answer Key'!$B264, 1, 0)</f>
        <v>1</v>
      </c>
      <c r="F262">
        <f>IF('CS-COMPRO'!F265='Master Answer Key'!$B264, 1, 0)</f>
        <v>0</v>
      </c>
      <c r="G262">
        <f>IF('CS-COMPRO'!G265='Master Answer Key'!$B264, 1, 0)</f>
        <v>1</v>
      </c>
      <c r="H262">
        <f>IF('CS-COMPRO'!H265='Master Answer Key'!$B264, 1, 0)</f>
        <v>1</v>
      </c>
      <c r="I262">
        <f>IF('CS-COMPRO'!I265='Master Answer Key'!$B264, 1, 0)</f>
        <v>0</v>
      </c>
      <c r="J262">
        <f>IF('CS-COMPRO'!J265='Master Answer Key'!$B264, 1, 0)</f>
        <v>1</v>
      </c>
      <c r="K262">
        <f>IF('CS-COMPRO'!K265='Master Answer Key'!$B264, 1, 0)</f>
        <v>1</v>
      </c>
      <c r="L262">
        <f>IF('CS-COMPRO'!L265='Master Answer Key'!$B264, 1, 0)</f>
        <v>1</v>
      </c>
      <c r="M262">
        <f>IF('CS-COMPRO'!M265='Master Answer Key'!$B264, 1, 0)</f>
        <v>1</v>
      </c>
    </row>
    <row r="263">
      <c r="A263" s="5" t="s">
        <v>367</v>
      </c>
      <c r="B263">
        <f>IF('CS-COMPRO'!B266='Master Answer Key'!$B265, 1, 0)</f>
        <v>1</v>
      </c>
      <c r="C263">
        <f>IF('CS-COMPRO'!C266='Master Answer Key'!$B265, 1, 0)</f>
        <v>1</v>
      </c>
      <c r="D263">
        <f>IF('CS-COMPRO'!D266='Master Answer Key'!$B265, 1, 0)</f>
        <v>1</v>
      </c>
      <c r="E263">
        <f>IF('CS-COMPRO'!E266='Master Answer Key'!$B265, 1, 0)</f>
        <v>1</v>
      </c>
      <c r="F263">
        <f>IF('CS-COMPRO'!F266='Master Answer Key'!$B265, 1, 0)</f>
        <v>0</v>
      </c>
      <c r="G263">
        <f>IF('CS-COMPRO'!G266='Master Answer Key'!$B265, 1, 0)</f>
        <v>1</v>
      </c>
      <c r="H263">
        <f>IF('CS-COMPRO'!H266='Master Answer Key'!$B265, 1, 0)</f>
        <v>1</v>
      </c>
      <c r="I263">
        <f>IF('CS-COMPRO'!I266='Master Answer Key'!$B265, 1, 0)</f>
        <v>0</v>
      </c>
      <c r="J263">
        <f>IF('CS-COMPRO'!J266='Master Answer Key'!$B265, 1, 0)</f>
        <v>1</v>
      </c>
      <c r="K263">
        <f>IF('CS-COMPRO'!K266='Master Answer Key'!$B265, 1, 0)</f>
        <v>1</v>
      </c>
      <c r="L263">
        <f>IF('CS-COMPRO'!L266='Master Answer Key'!$B265, 1, 0)</f>
        <v>1</v>
      </c>
      <c r="M263">
        <f>IF('CS-COMPRO'!M266='Master Answer Key'!$B265, 1, 0)</f>
        <v>1</v>
      </c>
    </row>
    <row r="264">
      <c r="A264" s="5" t="s">
        <v>368</v>
      </c>
      <c r="B264">
        <f>IF('CS-COMPRO'!B267='Master Answer Key'!$B266, 1, 0)</f>
        <v>1</v>
      </c>
      <c r="C264">
        <f>IF('CS-COMPRO'!C267='Master Answer Key'!$B266, 1, 0)</f>
        <v>1</v>
      </c>
      <c r="D264">
        <f>IF('CS-COMPRO'!D267='Master Answer Key'!$B266, 1, 0)</f>
        <v>1</v>
      </c>
      <c r="E264">
        <f>IF('CS-COMPRO'!E267='Master Answer Key'!$B266, 1, 0)</f>
        <v>1</v>
      </c>
      <c r="F264">
        <f>IF('CS-COMPRO'!F267='Master Answer Key'!$B266, 1, 0)</f>
        <v>0</v>
      </c>
      <c r="G264">
        <f>IF('CS-COMPRO'!G267='Master Answer Key'!$B266, 1, 0)</f>
        <v>1</v>
      </c>
      <c r="H264">
        <f>IF('CS-COMPRO'!H267='Master Answer Key'!$B266, 1, 0)</f>
        <v>1</v>
      </c>
      <c r="I264">
        <f>IF('CS-COMPRO'!I267='Master Answer Key'!$B266, 1, 0)</f>
        <v>0</v>
      </c>
      <c r="J264">
        <f>IF('CS-COMPRO'!J267='Master Answer Key'!$B266, 1, 0)</f>
        <v>1</v>
      </c>
      <c r="K264">
        <f>IF('CS-COMPRO'!K267='Master Answer Key'!$B266, 1, 0)</f>
        <v>1</v>
      </c>
      <c r="L264">
        <f>IF('CS-COMPRO'!L267='Master Answer Key'!$B266, 1, 0)</f>
        <v>1</v>
      </c>
      <c r="M264">
        <f>IF('CS-COMPRO'!M267='Master Answer Key'!$B266, 1, 0)</f>
        <v>1</v>
      </c>
    </row>
    <row r="265">
      <c r="A265" s="5" t="s">
        <v>369</v>
      </c>
      <c r="B265">
        <f>IF('CS-COMPRO'!B268='Master Answer Key'!$B267, 1, 0)</f>
        <v>1</v>
      </c>
      <c r="C265">
        <f>IF('CS-COMPRO'!C268='Master Answer Key'!$B267, 1, 0)</f>
        <v>1</v>
      </c>
      <c r="D265">
        <f>IF('CS-COMPRO'!D268='Master Answer Key'!$B267, 1, 0)</f>
        <v>1</v>
      </c>
      <c r="E265">
        <f>IF('CS-COMPRO'!E268='Master Answer Key'!$B267, 1, 0)</f>
        <v>1</v>
      </c>
      <c r="F265">
        <f>IF('CS-COMPRO'!F268='Master Answer Key'!$B267, 1, 0)</f>
        <v>0</v>
      </c>
      <c r="G265">
        <f>IF('CS-COMPRO'!G268='Master Answer Key'!$B267, 1, 0)</f>
        <v>1</v>
      </c>
      <c r="H265">
        <f>IF('CS-COMPRO'!H268='Master Answer Key'!$B267, 1, 0)</f>
        <v>1</v>
      </c>
      <c r="I265">
        <f>IF('CS-COMPRO'!I268='Master Answer Key'!$B267, 1, 0)</f>
        <v>0</v>
      </c>
      <c r="J265">
        <f>IF('CS-COMPRO'!J268='Master Answer Key'!$B267, 1, 0)</f>
        <v>1</v>
      </c>
      <c r="K265">
        <f>IF('CS-COMPRO'!K268='Master Answer Key'!$B267, 1, 0)</f>
        <v>1</v>
      </c>
      <c r="L265">
        <f>IF('CS-COMPRO'!L268='Master Answer Key'!$B267, 1, 0)</f>
        <v>1</v>
      </c>
      <c r="M265">
        <f>IF('CS-COMPRO'!M268='Master Answer Key'!$B267, 1, 0)</f>
        <v>1</v>
      </c>
    </row>
    <row r="266">
      <c r="A266" s="5" t="s">
        <v>370</v>
      </c>
      <c r="B266">
        <f>IF('CS-COMPRO'!B269='Master Answer Key'!$B268, 1, 0)</f>
        <v>1</v>
      </c>
      <c r="C266">
        <f>IF('CS-COMPRO'!C269='Master Answer Key'!$B268, 1, 0)</f>
        <v>1</v>
      </c>
      <c r="D266">
        <f>IF('CS-COMPRO'!D269='Master Answer Key'!$B268, 1, 0)</f>
        <v>1</v>
      </c>
      <c r="E266">
        <f>IF('CS-COMPRO'!E269='Master Answer Key'!$B268, 1, 0)</f>
        <v>1</v>
      </c>
      <c r="F266">
        <f>IF('CS-COMPRO'!F269='Master Answer Key'!$B268, 1, 0)</f>
        <v>0</v>
      </c>
      <c r="G266">
        <f>IF('CS-COMPRO'!G269='Master Answer Key'!$B268, 1, 0)</f>
        <v>1</v>
      </c>
      <c r="H266">
        <f>IF('CS-COMPRO'!H269='Master Answer Key'!$B268, 1, 0)</f>
        <v>1</v>
      </c>
      <c r="I266">
        <f>IF('CS-COMPRO'!I269='Master Answer Key'!$B268, 1, 0)</f>
        <v>0</v>
      </c>
      <c r="J266">
        <f>IF('CS-COMPRO'!J269='Master Answer Key'!$B268, 1, 0)</f>
        <v>1</v>
      </c>
      <c r="K266">
        <f>IF('CS-COMPRO'!K269='Master Answer Key'!$B268, 1, 0)</f>
        <v>1</v>
      </c>
      <c r="L266">
        <f>IF('CS-COMPRO'!L269='Master Answer Key'!$B268, 1, 0)</f>
        <v>1</v>
      </c>
      <c r="M266">
        <f>IF('CS-COMPRO'!M269='Master Answer Key'!$B268, 1, 0)</f>
        <v>1</v>
      </c>
    </row>
    <row r="267">
      <c r="A267" s="5" t="s">
        <v>371</v>
      </c>
      <c r="B267">
        <f>IF('CS-COMPRO'!B270='Master Answer Key'!$B269, 1, 0)</f>
        <v>1</v>
      </c>
      <c r="C267">
        <f>IF('CS-COMPRO'!C270='Master Answer Key'!$B269, 1, 0)</f>
        <v>1</v>
      </c>
      <c r="D267">
        <f>IF('CS-COMPRO'!D270='Master Answer Key'!$B269, 1, 0)</f>
        <v>1</v>
      </c>
      <c r="E267">
        <f>IF('CS-COMPRO'!E270='Master Answer Key'!$B269, 1, 0)</f>
        <v>1</v>
      </c>
      <c r="F267">
        <f>IF('CS-COMPRO'!F270='Master Answer Key'!$B269, 1, 0)</f>
        <v>0</v>
      </c>
      <c r="G267">
        <f>IF('CS-COMPRO'!G270='Master Answer Key'!$B269, 1, 0)</f>
        <v>1</v>
      </c>
      <c r="H267">
        <f>IF('CS-COMPRO'!H270='Master Answer Key'!$B269, 1, 0)</f>
        <v>1</v>
      </c>
      <c r="I267">
        <f>IF('CS-COMPRO'!I270='Master Answer Key'!$B269, 1, 0)</f>
        <v>0</v>
      </c>
      <c r="J267">
        <f>IF('CS-COMPRO'!J270='Master Answer Key'!$B269, 1, 0)</f>
        <v>1</v>
      </c>
      <c r="K267">
        <f>IF('CS-COMPRO'!K270='Master Answer Key'!$B269, 1, 0)</f>
        <v>1</v>
      </c>
      <c r="L267">
        <f>IF('CS-COMPRO'!L270='Master Answer Key'!$B269, 1, 0)</f>
        <v>1</v>
      </c>
      <c r="M267">
        <f>IF('CS-COMPRO'!M270='Master Answer Key'!$B269, 1, 0)</f>
        <v>0</v>
      </c>
    </row>
    <row r="268">
      <c r="A268" s="5" t="s">
        <v>372</v>
      </c>
      <c r="B268">
        <f>IF('CS-COMPRO'!B271='Master Answer Key'!$B270, 1, 0)</f>
        <v>1</v>
      </c>
      <c r="C268">
        <f>IF('CS-COMPRO'!C271='Master Answer Key'!$B270, 1, 0)</f>
        <v>1</v>
      </c>
      <c r="D268">
        <f>IF('CS-COMPRO'!D271='Master Answer Key'!$B270, 1, 0)</f>
        <v>1</v>
      </c>
      <c r="E268">
        <f>IF('CS-COMPRO'!E271='Master Answer Key'!$B270, 1, 0)</f>
        <v>1</v>
      </c>
      <c r="F268">
        <f>IF('CS-COMPRO'!F271='Master Answer Key'!$B270, 1, 0)</f>
        <v>0</v>
      </c>
      <c r="G268">
        <f>IF('CS-COMPRO'!G271='Master Answer Key'!$B270, 1, 0)</f>
        <v>1</v>
      </c>
      <c r="H268">
        <f>IF('CS-COMPRO'!H271='Master Answer Key'!$B270, 1, 0)</f>
        <v>1</v>
      </c>
      <c r="I268">
        <f>IF('CS-COMPRO'!I271='Master Answer Key'!$B270, 1, 0)</f>
        <v>0</v>
      </c>
      <c r="J268">
        <f>IF('CS-COMPRO'!J271='Master Answer Key'!$B270, 1, 0)</f>
        <v>1</v>
      </c>
      <c r="K268">
        <f>IF('CS-COMPRO'!K271='Master Answer Key'!$B270, 1, 0)</f>
        <v>1</v>
      </c>
      <c r="L268">
        <f>IF('CS-COMPRO'!L271='Master Answer Key'!$B270, 1, 0)</f>
        <v>1</v>
      </c>
      <c r="M268">
        <f>IF('CS-COMPRO'!M271='Master Answer Key'!$B270, 1, 0)</f>
        <v>1</v>
      </c>
    </row>
    <row r="269">
      <c r="A269" s="5" t="s">
        <v>373</v>
      </c>
      <c r="B269">
        <f>IF('CS-COMPRO'!B272='Master Answer Key'!$B271, 1, 0)</f>
        <v>1</v>
      </c>
      <c r="C269">
        <f>IF('CS-COMPRO'!C272='Master Answer Key'!$B271, 1, 0)</f>
        <v>1</v>
      </c>
      <c r="D269">
        <f>IF('CS-COMPRO'!D272='Master Answer Key'!$B271, 1, 0)</f>
        <v>1</v>
      </c>
      <c r="E269">
        <f>IF('CS-COMPRO'!E272='Master Answer Key'!$B271, 1, 0)</f>
        <v>1</v>
      </c>
      <c r="F269">
        <f>IF('CS-COMPRO'!F272='Master Answer Key'!$B271, 1, 0)</f>
        <v>0</v>
      </c>
      <c r="G269">
        <f>IF('CS-COMPRO'!G272='Master Answer Key'!$B271, 1, 0)</f>
        <v>1</v>
      </c>
      <c r="H269">
        <f>IF('CS-COMPRO'!H272='Master Answer Key'!$B271, 1, 0)</f>
        <v>1</v>
      </c>
      <c r="I269">
        <f>IF('CS-COMPRO'!I272='Master Answer Key'!$B271, 1, 0)</f>
        <v>0</v>
      </c>
      <c r="J269">
        <f>IF('CS-COMPRO'!J272='Master Answer Key'!$B271, 1, 0)</f>
        <v>1</v>
      </c>
      <c r="K269">
        <f>IF('CS-COMPRO'!K272='Master Answer Key'!$B271, 1, 0)</f>
        <v>1</v>
      </c>
      <c r="L269">
        <f>IF('CS-COMPRO'!L272='Master Answer Key'!$B271, 1, 0)</f>
        <v>1</v>
      </c>
      <c r="M269">
        <f>IF('CS-COMPRO'!M272='Master Answer Key'!$B271, 1, 0)</f>
        <v>1</v>
      </c>
    </row>
    <row r="270">
      <c r="A270" s="5" t="s">
        <v>374</v>
      </c>
      <c r="B270">
        <f>IF('CS-COMPRO'!B273='Master Answer Key'!$B272, 1, 0)</f>
        <v>1</v>
      </c>
      <c r="C270">
        <f>IF('CS-COMPRO'!C273='Master Answer Key'!$B272, 1, 0)</f>
        <v>1</v>
      </c>
      <c r="D270">
        <f>IF('CS-COMPRO'!D273='Master Answer Key'!$B272, 1, 0)</f>
        <v>1</v>
      </c>
      <c r="E270">
        <f>IF('CS-COMPRO'!E273='Master Answer Key'!$B272, 1, 0)</f>
        <v>1</v>
      </c>
      <c r="F270">
        <f>IF('CS-COMPRO'!F273='Master Answer Key'!$B272, 1, 0)</f>
        <v>0</v>
      </c>
      <c r="G270">
        <f>IF('CS-COMPRO'!G273='Master Answer Key'!$B272, 1, 0)</f>
        <v>1</v>
      </c>
      <c r="H270">
        <f>IF('CS-COMPRO'!H273='Master Answer Key'!$B272, 1, 0)</f>
        <v>1</v>
      </c>
      <c r="I270">
        <f>IF('CS-COMPRO'!I273='Master Answer Key'!$B272, 1, 0)</f>
        <v>0</v>
      </c>
      <c r="J270">
        <f>IF('CS-COMPRO'!J273='Master Answer Key'!$B272, 1, 0)</f>
        <v>1</v>
      </c>
      <c r="K270">
        <f>IF('CS-COMPRO'!K273='Master Answer Key'!$B272, 1, 0)</f>
        <v>1</v>
      </c>
      <c r="L270">
        <f>IF('CS-COMPRO'!L273='Master Answer Key'!$B272, 1, 0)</f>
        <v>1</v>
      </c>
      <c r="M270">
        <f>IF('CS-COMPRO'!M273='Master Answer Key'!$B272, 1, 0)</f>
        <v>1</v>
      </c>
    </row>
    <row r="271">
      <c r="A271" s="5" t="s">
        <v>375</v>
      </c>
      <c r="B271">
        <f>IF('CS-COMPRO'!B274='Master Answer Key'!$B273, 1, 0)</f>
        <v>1</v>
      </c>
      <c r="C271">
        <f>IF('CS-COMPRO'!C274='Master Answer Key'!$B273, 1, 0)</f>
        <v>1</v>
      </c>
      <c r="D271">
        <f>IF('CS-COMPRO'!D274='Master Answer Key'!$B273, 1, 0)</f>
        <v>1</v>
      </c>
      <c r="E271">
        <f>IF('CS-COMPRO'!E274='Master Answer Key'!$B273, 1, 0)</f>
        <v>1</v>
      </c>
      <c r="F271">
        <f>IF('CS-COMPRO'!F274='Master Answer Key'!$B273, 1, 0)</f>
        <v>0</v>
      </c>
      <c r="G271">
        <f>IF('CS-COMPRO'!G274='Master Answer Key'!$B273, 1, 0)</f>
        <v>1</v>
      </c>
      <c r="H271">
        <f>IF('CS-COMPRO'!H274='Master Answer Key'!$B273, 1, 0)</f>
        <v>1</v>
      </c>
      <c r="I271">
        <f>IF('CS-COMPRO'!I274='Master Answer Key'!$B273, 1, 0)</f>
        <v>0</v>
      </c>
      <c r="J271">
        <f>IF('CS-COMPRO'!J274='Master Answer Key'!$B273, 1, 0)</f>
        <v>1</v>
      </c>
      <c r="K271">
        <f>IF('CS-COMPRO'!K274='Master Answer Key'!$B273, 1, 0)</f>
        <v>1</v>
      </c>
      <c r="L271">
        <f>IF('CS-COMPRO'!L274='Master Answer Key'!$B273, 1, 0)</f>
        <v>1</v>
      </c>
      <c r="M271">
        <f>IF('CS-COMPRO'!M274='Master Answer Key'!$B273, 1, 0)</f>
        <v>1</v>
      </c>
    </row>
    <row r="272">
      <c r="A272" s="5" t="s">
        <v>376</v>
      </c>
      <c r="B272">
        <f>IF('CS-COMPRO'!B275='Master Answer Key'!$B274, 1, 0)</f>
        <v>0</v>
      </c>
      <c r="C272">
        <f>IF('CS-COMPRO'!C275='Master Answer Key'!$B274, 1, 0)</f>
        <v>1</v>
      </c>
      <c r="D272">
        <f>IF('CS-COMPRO'!D275='Master Answer Key'!$B274, 1, 0)</f>
        <v>1</v>
      </c>
      <c r="E272">
        <f>IF('CS-COMPRO'!E275='Master Answer Key'!$B274, 1, 0)</f>
        <v>1</v>
      </c>
      <c r="F272">
        <f>IF('CS-COMPRO'!F275='Master Answer Key'!$B274, 1, 0)</f>
        <v>0</v>
      </c>
      <c r="G272">
        <f>IF('CS-COMPRO'!G275='Master Answer Key'!$B274, 1, 0)</f>
        <v>1</v>
      </c>
      <c r="H272">
        <f>IF('CS-COMPRO'!H275='Master Answer Key'!$B274, 1, 0)</f>
        <v>1</v>
      </c>
      <c r="I272">
        <f>IF('CS-COMPRO'!I275='Master Answer Key'!$B274, 1, 0)</f>
        <v>0</v>
      </c>
      <c r="J272">
        <f>IF('CS-COMPRO'!J275='Master Answer Key'!$B274, 1, 0)</f>
        <v>1</v>
      </c>
      <c r="K272">
        <f>IF('CS-COMPRO'!K275='Master Answer Key'!$B274, 1, 0)</f>
        <v>1</v>
      </c>
      <c r="L272">
        <f>IF('CS-COMPRO'!L275='Master Answer Key'!$B274, 1, 0)</f>
        <v>0</v>
      </c>
      <c r="M272">
        <f>IF('CS-COMPRO'!M275='Master Answer Key'!$B274, 1, 0)</f>
        <v>1</v>
      </c>
    </row>
    <row r="273">
      <c r="A273" s="5" t="s">
        <v>377</v>
      </c>
      <c r="B273">
        <f>IF('CS-COMPRO'!B276='Master Answer Key'!$B275, 1, 0)</f>
        <v>0</v>
      </c>
      <c r="C273">
        <f>IF('CS-COMPRO'!C276='Master Answer Key'!$B275, 1, 0)</f>
        <v>1</v>
      </c>
      <c r="D273">
        <f>IF('CS-COMPRO'!D276='Master Answer Key'!$B275, 1, 0)</f>
        <v>1</v>
      </c>
      <c r="E273">
        <f>IF('CS-COMPRO'!E276='Master Answer Key'!$B275, 1, 0)</f>
        <v>1</v>
      </c>
      <c r="F273">
        <f>IF('CS-COMPRO'!F276='Master Answer Key'!$B275, 1, 0)</f>
        <v>0</v>
      </c>
      <c r="G273">
        <f>IF('CS-COMPRO'!G276='Master Answer Key'!$B275, 1, 0)</f>
        <v>1</v>
      </c>
      <c r="H273">
        <f>IF('CS-COMPRO'!H276='Master Answer Key'!$B275, 1, 0)</f>
        <v>1</v>
      </c>
      <c r="I273">
        <f>IF('CS-COMPRO'!I276='Master Answer Key'!$B275, 1, 0)</f>
        <v>0</v>
      </c>
      <c r="J273">
        <f>IF('CS-COMPRO'!J276='Master Answer Key'!$B275, 1, 0)</f>
        <v>1</v>
      </c>
      <c r="K273">
        <f>IF('CS-COMPRO'!K276='Master Answer Key'!$B275, 1, 0)</f>
        <v>1</v>
      </c>
      <c r="L273">
        <f>IF('CS-COMPRO'!L276='Master Answer Key'!$B275, 1, 0)</f>
        <v>0</v>
      </c>
      <c r="M273">
        <f>IF('CS-COMPRO'!M276='Master Answer Key'!$B275, 1, 0)</f>
        <v>1</v>
      </c>
    </row>
    <row r="274">
      <c r="A274" s="5" t="s">
        <v>378</v>
      </c>
      <c r="B274">
        <f>IF('CS-COMPRO'!B277='Master Answer Key'!$B276, 1, 0)</f>
        <v>0</v>
      </c>
      <c r="C274">
        <f>IF('CS-COMPRO'!C277='Master Answer Key'!$B276, 1, 0)</f>
        <v>1</v>
      </c>
      <c r="D274">
        <f>IF('CS-COMPRO'!D277='Master Answer Key'!$B276, 1, 0)</f>
        <v>1</v>
      </c>
      <c r="E274">
        <f>IF('CS-COMPRO'!E277='Master Answer Key'!$B276, 1, 0)</f>
        <v>0</v>
      </c>
      <c r="F274">
        <f>IF('CS-COMPRO'!F277='Master Answer Key'!$B276, 1, 0)</f>
        <v>0</v>
      </c>
      <c r="G274">
        <f>IF('CS-COMPRO'!G277='Master Answer Key'!$B276, 1, 0)</f>
        <v>1</v>
      </c>
      <c r="H274">
        <f>IF('CS-COMPRO'!H277='Master Answer Key'!$B276, 1, 0)</f>
        <v>1</v>
      </c>
      <c r="I274">
        <f>IF('CS-COMPRO'!I277='Master Answer Key'!$B276, 1, 0)</f>
        <v>0</v>
      </c>
      <c r="J274">
        <f>IF('CS-COMPRO'!J277='Master Answer Key'!$B276, 1, 0)</f>
        <v>0</v>
      </c>
      <c r="K274">
        <f>IF('CS-COMPRO'!K277='Master Answer Key'!$B276, 1, 0)</f>
        <v>1</v>
      </c>
      <c r="L274">
        <f>IF('CS-COMPRO'!L277='Master Answer Key'!$B276, 1, 0)</f>
        <v>1</v>
      </c>
      <c r="M274">
        <f>IF('CS-COMPRO'!M277='Master Answer Key'!$B276, 1, 0)</f>
        <v>1</v>
      </c>
    </row>
    <row r="275">
      <c r="A275" s="5" t="s">
        <v>379</v>
      </c>
      <c r="B275">
        <f>IF('CS-COMPRO'!B278='Master Answer Key'!$B277, 1, 0)</f>
        <v>0</v>
      </c>
      <c r="C275">
        <f>IF('CS-COMPRO'!C278='Master Answer Key'!$B277, 1, 0)</f>
        <v>0</v>
      </c>
      <c r="D275">
        <f>IF('CS-COMPRO'!D278='Master Answer Key'!$B277, 1, 0)</f>
        <v>0</v>
      </c>
      <c r="E275">
        <f>IF('CS-COMPRO'!E278='Master Answer Key'!$B277, 1, 0)</f>
        <v>0</v>
      </c>
      <c r="F275">
        <f>IF('CS-COMPRO'!F278='Master Answer Key'!$B277, 1, 0)</f>
        <v>0</v>
      </c>
      <c r="G275">
        <f>IF('CS-COMPRO'!G278='Master Answer Key'!$B277, 1, 0)</f>
        <v>0</v>
      </c>
      <c r="H275">
        <f>IF('CS-COMPRO'!H278='Master Answer Key'!$B277, 1, 0)</f>
        <v>0</v>
      </c>
      <c r="I275">
        <f>IF('CS-COMPRO'!I278='Master Answer Key'!$B277, 1, 0)</f>
        <v>0</v>
      </c>
      <c r="J275">
        <f>IF('CS-COMPRO'!J278='Master Answer Key'!$B277, 1, 0)</f>
        <v>0</v>
      </c>
      <c r="K275">
        <f>IF('CS-COMPRO'!K278='Master Answer Key'!$B277, 1, 0)</f>
        <v>0</v>
      </c>
      <c r="L275">
        <f>IF('CS-COMPRO'!L278='Master Answer Key'!$B277, 1, 0)</f>
        <v>0</v>
      </c>
      <c r="M275">
        <f>IF('CS-COMPRO'!M278='Master Answer Key'!$B277, 1, 0)</f>
        <v>0</v>
      </c>
    </row>
    <row r="276">
      <c r="A276" s="5" t="s">
        <v>380</v>
      </c>
      <c r="B276">
        <f>IF('CS-COMPRO'!B279='Master Answer Key'!$B278, 1, 0)</f>
        <v>1</v>
      </c>
      <c r="C276">
        <f>IF('CS-COMPRO'!C279='Master Answer Key'!$B278, 1, 0)</f>
        <v>1</v>
      </c>
      <c r="D276">
        <f>IF('CS-COMPRO'!D279='Master Answer Key'!$B278, 1, 0)</f>
        <v>1</v>
      </c>
      <c r="E276">
        <f>IF('CS-COMPRO'!E279='Master Answer Key'!$B278, 1, 0)</f>
        <v>1</v>
      </c>
      <c r="F276">
        <f>IF('CS-COMPRO'!F279='Master Answer Key'!$B278, 1, 0)</f>
        <v>0</v>
      </c>
      <c r="G276">
        <f>IF('CS-COMPRO'!G279='Master Answer Key'!$B278, 1, 0)</f>
        <v>1</v>
      </c>
      <c r="H276">
        <f>IF('CS-COMPRO'!H279='Master Answer Key'!$B278, 1, 0)</f>
        <v>1</v>
      </c>
      <c r="I276">
        <f>IF('CS-COMPRO'!I279='Master Answer Key'!$B278, 1, 0)</f>
        <v>0</v>
      </c>
      <c r="J276">
        <f>IF('CS-COMPRO'!J279='Master Answer Key'!$B278, 1, 0)</f>
        <v>1</v>
      </c>
      <c r="K276">
        <f>IF('CS-COMPRO'!K279='Master Answer Key'!$B278, 1, 0)</f>
        <v>1</v>
      </c>
      <c r="L276">
        <f>IF('CS-COMPRO'!L279='Master Answer Key'!$B278, 1, 0)</f>
        <v>0</v>
      </c>
      <c r="M276">
        <f>IF('CS-COMPRO'!M279='Master Answer Key'!$B278, 1, 0)</f>
        <v>1</v>
      </c>
    </row>
    <row r="277">
      <c r="A277" s="5" t="s">
        <v>381</v>
      </c>
      <c r="B277">
        <f>IF('CS-COMPRO'!B280='Master Answer Key'!$B279, 1, 0)</f>
        <v>1</v>
      </c>
      <c r="C277">
        <f>IF('CS-COMPRO'!C280='Master Answer Key'!$B279, 1, 0)</f>
        <v>1</v>
      </c>
      <c r="D277">
        <f>IF('CS-COMPRO'!D280='Master Answer Key'!$B279, 1, 0)</f>
        <v>1</v>
      </c>
      <c r="E277">
        <f>IF('CS-COMPRO'!E280='Master Answer Key'!$B279, 1, 0)</f>
        <v>1</v>
      </c>
      <c r="F277">
        <f>IF('CS-COMPRO'!F280='Master Answer Key'!$B279, 1, 0)</f>
        <v>0</v>
      </c>
      <c r="G277">
        <f>IF('CS-COMPRO'!G280='Master Answer Key'!$B279, 1, 0)</f>
        <v>1</v>
      </c>
      <c r="H277">
        <f>IF('CS-COMPRO'!H280='Master Answer Key'!$B279, 1, 0)</f>
        <v>1</v>
      </c>
      <c r="I277">
        <f>IF('CS-COMPRO'!I280='Master Answer Key'!$B279, 1, 0)</f>
        <v>0</v>
      </c>
      <c r="J277">
        <f>IF('CS-COMPRO'!J280='Master Answer Key'!$B279, 1, 0)</f>
        <v>1</v>
      </c>
      <c r="K277">
        <f>IF('CS-COMPRO'!K280='Master Answer Key'!$B279, 1, 0)</f>
        <v>1</v>
      </c>
      <c r="L277">
        <f>IF('CS-COMPRO'!L280='Master Answer Key'!$B279, 1, 0)</f>
        <v>1</v>
      </c>
      <c r="M277">
        <f>IF('CS-COMPRO'!M280='Master Answer Key'!$B279, 1, 0)</f>
        <v>1</v>
      </c>
    </row>
    <row r="278">
      <c r="A278" s="5" t="s">
        <v>382</v>
      </c>
      <c r="B278">
        <f>IF('CS-COMPRO'!B281='Master Answer Key'!$B280, 1, 0)</f>
        <v>1</v>
      </c>
      <c r="C278">
        <f>IF('CS-COMPRO'!C281='Master Answer Key'!$B280, 1, 0)</f>
        <v>1</v>
      </c>
      <c r="D278">
        <f>IF('CS-COMPRO'!D281='Master Answer Key'!$B280, 1, 0)</f>
        <v>1</v>
      </c>
      <c r="E278">
        <f>IF('CS-COMPRO'!E281='Master Answer Key'!$B280, 1, 0)</f>
        <v>1</v>
      </c>
      <c r="F278">
        <f>IF('CS-COMPRO'!F281='Master Answer Key'!$B280, 1, 0)</f>
        <v>0</v>
      </c>
      <c r="G278">
        <f>IF('CS-COMPRO'!G281='Master Answer Key'!$B280, 1, 0)</f>
        <v>1</v>
      </c>
      <c r="H278">
        <f>IF('CS-COMPRO'!H281='Master Answer Key'!$B280, 1, 0)</f>
        <v>1</v>
      </c>
      <c r="I278">
        <f>IF('CS-COMPRO'!I281='Master Answer Key'!$B280, 1, 0)</f>
        <v>0</v>
      </c>
      <c r="J278">
        <f>IF('CS-COMPRO'!J281='Master Answer Key'!$B280, 1, 0)</f>
        <v>1</v>
      </c>
      <c r="K278">
        <f>IF('CS-COMPRO'!K281='Master Answer Key'!$B280, 1, 0)</f>
        <v>0</v>
      </c>
      <c r="L278">
        <f>IF('CS-COMPRO'!L281='Master Answer Key'!$B280, 1, 0)</f>
        <v>1</v>
      </c>
      <c r="M278">
        <f>IF('CS-COMPRO'!M281='Master Answer Key'!$B280, 1, 0)</f>
        <v>1</v>
      </c>
    </row>
    <row r="279">
      <c r="A279" s="5" t="s">
        <v>383</v>
      </c>
      <c r="B279">
        <f>IF('CS-COMPRO'!B282='Master Answer Key'!$B281, 1, 0)</f>
        <v>1</v>
      </c>
      <c r="C279">
        <f>IF('CS-COMPRO'!C282='Master Answer Key'!$B281, 1, 0)</f>
        <v>1</v>
      </c>
      <c r="D279">
        <f>IF('CS-COMPRO'!D282='Master Answer Key'!$B281, 1, 0)</f>
        <v>1</v>
      </c>
      <c r="E279">
        <f>IF('CS-COMPRO'!E282='Master Answer Key'!$B281, 1, 0)</f>
        <v>1</v>
      </c>
      <c r="F279">
        <f>IF('CS-COMPRO'!F282='Master Answer Key'!$B281, 1, 0)</f>
        <v>0</v>
      </c>
      <c r="G279">
        <f>IF('CS-COMPRO'!G282='Master Answer Key'!$B281, 1, 0)</f>
        <v>1</v>
      </c>
      <c r="H279">
        <f>IF('CS-COMPRO'!H282='Master Answer Key'!$B281, 1, 0)</f>
        <v>1</v>
      </c>
      <c r="I279">
        <f>IF('CS-COMPRO'!I282='Master Answer Key'!$B281, 1, 0)</f>
        <v>0</v>
      </c>
      <c r="J279">
        <f>IF('CS-COMPRO'!J282='Master Answer Key'!$B281, 1, 0)</f>
        <v>1</v>
      </c>
      <c r="K279">
        <f>IF('CS-COMPRO'!K282='Master Answer Key'!$B281, 1, 0)</f>
        <v>0</v>
      </c>
      <c r="L279">
        <f>IF('CS-COMPRO'!L282='Master Answer Key'!$B281, 1, 0)</f>
        <v>1</v>
      </c>
      <c r="M279">
        <f>IF('CS-COMPRO'!M282='Master Answer Key'!$B281, 1, 0)</f>
        <v>1</v>
      </c>
    </row>
    <row r="280">
      <c r="A280" s="5" t="s">
        <v>384</v>
      </c>
      <c r="B280">
        <f>IF('CS-COMPRO'!B283='Master Answer Key'!$B282, 1, 0)</f>
        <v>1</v>
      </c>
      <c r="C280">
        <f>IF('CS-COMPRO'!C283='Master Answer Key'!$B282, 1, 0)</f>
        <v>1</v>
      </c>
      <c r="D280">
        <f>IF('CS-COMPRO'!D283='Master Answer Key'!$B282, 1, 0)</f>
        <v>1</v>
      </c>
      <c r="E280">
        <f>IF('CS-COMPRO'!E283='Master Answer Key'!$B282, 1, 0)</f>
        <v>1</v>
      </c>
      <c r="F280">
        <f>IF('CS-COMPRO'!F283='Master Answer Key'!$B282, 1, 0)</f>
        <v>0</v>
      </c>
      <c r="G280">
        <f>IF('CS-COMPRO'!G283='Master Answer Key'!$B282, 1, 0)</f>
        <v>1</v>
      </c>
      <c r="H280">
        <f>IF('CS-COMPRO'!H283='Master Answer Key'!$B282, 1, 0)</f>
        <v>1</v>
      </c>
      <c r="I280">
        <f>IF('CS-COMPRO'!I283='Master Answer Key'!$B282, 1, 0)</f>
        <v>0</v>
      </c>
      <c r="J280">
        <f>IF('CS-COMPRO'!J283='Master Answer Key'!$B282, 1, 0)</f>
        <v>1</v>
      </c>
      <c r="K280">
        <f>IF('CS-COMPRO'!K283='Master Answer Key'!$B282, 1, 0)</f>
        <v>1</v>
      </c>
      <c r="L280">
        <f>IF('CS-COMPRO'!L283='Master Answer Key'!$B282, 1, 0)</f>
        <v>1</v>
      </c>
      <c r="M280">
        <f>IF('CS-COMPRO'!M283='Master Answer Key'!$B282, 1, 0)</f>
        <v>1</v>
      </c>
    </row>
    <row r="281">
      <c r="A281" s="5" t="s">
        <v>385</v>
      </c>
      <c r="B281">
        <f>IF('CS-COMPRO'!B284='Master Answer Key'!$B283, 1, 0)</f>
        <v>1</v>
      </c>
      <c r="C281">
        <f>IF('CS-COMPRO'!C284='Master Answer Key'!$B283, 1, 0)</f>
        <v>1</v>
      </c>
      <c r="D281">
        <f>IF('CS-COMPRO'!D284='Master Answer Key'!$B283, 1, 0)</f>
        <v>0</v>
      </c>
      <c r="E281">
        <f>IF('CS-COMPRO'!E284='Master Answer Key'!$B283, 1, 0)</f>
        <v>0</v>
      </c>
      <c r="F281">
        <f>IF('CS-COMPRO'!F284='Master Answer Key'!$B283, 1, 0)</f>
        <v>0</v>
      </c>
      <c r="G281">
        <f>IF('CS-COMPRO'!G284='Master Answer Key'!$B283, 1, 0)</f>
        <v>1</v>
      </c>
      <c r="H281">
        <f>IF('CS-COMPRO'!H284='Master Answer Key'!$B283, 1, 0)</f>
        <v>1</v>
      </c>
      <c r="I281">
        <f>IF('CS-COMPRO'!I284='Master Answer Key'!$B283, 1, 0)</f>
        <v>0</v>
      </c>
      <c r="J281">
        <f>IF('CS-COMPRO'!J284='Master Answer Key'!$B283, 1, 0)</f>
        <v>0</v>
      </c>
      <c r="K281">
        <f>IF('CS-COMPRO'!K284='Master Answer Key'!$B283, 1, 0)</f>
        <v>0</v>
      </c>
      <c r="L281">
        <f>IF('CS-COMPRO'!L284='Master Answer Key'!$B283, 1, 0)</f>
        <v>0</v>
      </c>
      <c r="M281">
        <f>IF('CS-COMPRO'!M284='Master Answer Key'!$B283, 1, 0)</f>
        <v>1</v>
      </c>
    </row>
    <row r="282">
      <c r="A282" s="5" t="s">
        <v>386</v>
      </c>
      <c r="B282">
        <f>IF('CS-COMPRO'!B285='Master Answer Key'!$B284, 1, 0)</f>
        <v>1</v>
      </c>
      <c r="C282">
        <f>IF('CS-COMPRO'!C285='Master Answer Key'!$B284, 1, 0)</f>
        <v>1</v>
      </c>
      <c r="D282">
        <f>IF('CS-COMPRO'!D285='Master Answer Key'!$B284, 1, 0)</f>
        <v>0</v>
      </c>
      <c r="E282">
        <f>IF('CS-COMPRO'!E285='Master Answer Key'!$B284, 1, 0)</f>
        <v>1</v>
      </c>
      <c r="F282">
        <f>IF('CS-COMPRO'!F285='Master Answer Key'!$B284, 1, 0)</f>
        <v>0</v>
      </c>
      <c r="G282">
        <f>IF('CS-COMPRO'!G285='Master Answer Key'!$B284, 1, 0)</f>
        <v>1</v>
      </c>
      <c r="H282">
        <f>IF('CS-COMPRO'!H285='Master Answer Key'!$B284, 1, 0)</f>
        <v>1</v>
      </c>
      <c r="I282">
        <f>IF('CS-COMPRO'!I285='Master Answer Key'!$B284, 1, 0)</f>
        <v>0</v>
      </c>
      <c r="J282">
        <f>IF('CS-COMPRO'!J285='Master Answer Key'!$B284, 1, 0)</f>
        <v>1</v>
      </c>
      <c r="K282">
        <f>IF('CS-COMPRO'!K285='Master Answer Key'!$B284, 1, 0)</f>
        <v>1</v>
      </c>
      <c r="L282">
        <f>IF('CS-COMPRO'!L285='Master Answer Key'!$B284, 1, 0)</f>
        <v>1</v>
      </c>
      <c r="M282">
        <f>IF('CS-COMPRO'!M285='Master Answer Key'!$B284, 1, 0)</f>
        <v>1</v>
      </c>
    </row>
    <row r="283">
      <c r="A283" s="5" t="s">
        <v>387</v>
      </c>
      <c r="B283">
        <f>IF('CS-COMPRO'!B286='Master Answer Key'!$B285, 1, 0)</f>
        <v>1</v>
      </c>
      <c r="C283">
        <f>IF('CS-COMPRO'!C286='Master Answer Key'!$B285, 1, 0)</f>
        <v>1</v>
      </c>
      <c r="D283">
        <f>IF('CS-COMPRO'!D286='Master Answer Key'!$B285, 1, 0)</f>
        <v>1</v>
      </c>
      <c r="E283">
        <f>IF('CS-COMPRO'!E286='Master Answer Key'!$B285, 1, 0)</f>
        <v>1</v>
      </c>
      <c r="F283">
        <f>IF('CS-COMPRO'!F286='Master Answer Key'!$B285, 1, 0)</f>
        <v>0</v>
      </c>
      <c r="G283">
        <f>IF('CS-COMPRO'!G286='Master Answer Key'!$B285, 1, 0)</f>
        <v>1</v>
      </c>
      <c r="H283">
        <f>IF('CS-COMPRO'!H286='Master Answer Key'!$B285, 1, 0)</f>
        <v>1</v>
      </c>
      <c r="I283">
        <f>IF('CS-COMPRO'!I286='Master Answer Key'!$B285, 1, 0)</f>
        <v>0</v>
      </c>
      <c r="J283">
        <f>IF('CS-COMPRO'!J286='Master Answer Key'!$B285, 1, 0)</f>
        <v>1</v>
      </c>
      <c r="K283">
        <f>IF('CS-COMPRO'!K286='Master Answer Key'!$B285, 1, 0)</f>
        <v>1</v>
      </c>
      <c r="L283">
        <f>IF('CS-COMPRO'!L286='Master Answer Key'!$B285, 1, 0)</f>
        <v>1</v>
      </c>
      <c r="M283">
        <f>IF('CS-COMPRO'!M286='Master Answer Key'!$B285, 1, 0)</f>
        <v>1</v>
      </c>
    </row>
    <row r="284">
      <c r="A284" s="5" t="s">
        <v>388</v>
      </c>
      <c r="B284">
        <f>IF('CS-COMPRO'!B287='Master Answer Key'!$B286, 1, 0)</f>
        <v>1</v>
      </c>
      <c r="C284">
        <f>IF('CS-COMPRO'!C287='Master Answer Key'!$B286, 1, 0)</f>
        <v>1</v>
      </c>
      <c r="D284">
        <f>IF('CS-COMPRO'!D287='Master Answer Key'!$B286, 1, 0)</f>
        <v>1</v>
      </c>
      <c r="E284">
        <f>IF('CS-COMPRO'!E287='Master Answer Key'!$B286, 1, 0)</f>
        <v>1</v>
      </c>
      <c r="F284">
        <f>IF('CS-COMPRO'!F287='Master Answer Key'!$B286, 1, 0)</f>
        <v>0</v>
      </c>
      <c r="G284">
        <f>IF('CS-COMPRO'!G287='Master Answer Key'!$B286, 1, 0)</f>
        <v>1</v>
      </c>
      <c r="H284">
        <f>IF('CS-COMPRO'!H287='Master Answer Key'!$B286, 1, 0)</f>
        <v>1</v>
      </c>
      <c r="I284">
        <f>IF('CS-COMPRO'!I287='Master Answer Key'!$B286, 1, 0)</f>
        <v>0</v>
      </c>
      <c r="J284">
        <f>IF('CS-COMPRO'!J287='Master Answer Key'!$B286, 1, 0)</f>
        <v>1</v>
      </c>
      <c r="K284">
        <f>IF('CS-COMPRO'!K287='Master Answer Key'!$B286, 1, 0)</f>
        <v>1</v>
      </c>
      <c r="L284">
        <f>IF('CS-COMPRO'!L287='Master Answer Key'!$B286, 1, 0)</f>
        <v>1</v>
      </c>
      <c r="M284">
        <f>IF('CS-COMPRO'!M287='Master Answer Key'!$B286, 1, 0)</f>
        <v>1</v>
      </c>
    </row>
    <row r="285">
      <c r="A285" s="5" t="s">
        <v>389</v>
      </c>
      <c r="B285">
        <f>IF('CS-COMPRO'!B288='Master Answer Key'!$B287, 1, 0)</f>
        <v>1</v>
      </c>
      <c r="C285">
        <f>IF('CS-COMPRO'!C288='Master Answer Key'!$B287, 1, 0)</f>
        <v>1</v>
      </c>
      <c r="D285">
        <f>IF('CS-COMPRO'!D288='Master Answer Key'!$B287, 1, 0)</f>
        <v>1</v>
      </c>
      <c r="E285">
        <f>IF('CS-COMPRO'!E288='Master Answer Key'!$B287, 1, 0)</f>
        <v>1</v>
      </c>
      <c r="F285">
        <f>IF('CS-COMPRO'!F288='Master Answer Key'!$B287, 1, 0)</f>
        <v>0</v>
      </c>
      <c r="G285">
        <f>IF('CS-COMPRO'!G288='Master Answer Key'!$B287, 1, 0)</f>
        <v>1</v>
      </c>
      <c r="H285">
        <f>IF('CS-COMPRO'!H288='Master Answer Key'!$B287, 1, 0)</f>
        <v>1</v>
      </c>
      <c r="I285">
        <f>IF('CS-COMPRO'!I288='Master Answer Key'!$B287, 1, 0)</f>
        <v>0</v>
      </c>
      <c r="J285">
        <f>IF('CS-COMPRO'!J288='Master Answer Key'!$B287, 1, 0)</f>
        <v>1</v>
      </c>
      <c r="K285">
        <f>IF('CS-COMPRO'!K288='Master Answer Key'!$B287, 1, 0)</f>
        <v>0</v>
      </c>
      <c r="L285">
        <f>IF('CS-COMPRO'!L288='Master Answer Key'!$B287, 1, 0)</f>
        <v>0</v>
      </c>
      <c r="M285">
        <f>IF('CS-COMPRO'!M288='Master Answer Key'!$B287, 1, 0)</f>
        <v>1</v>
      </c>
    </row>
    <row r="286">
      <c r="A286" s="5" t="s">
        <v>390</v>
      </c>
      <c r="B286">
        <f>IF('CS-COMPRO'!B289='Master Answer Key'!$B288, 1, 0)</f>
        <v>1</v>
      </c>
      <c r="C286">
        <f>IF('CS-COMPRO'!C289='Master Answer Key'!$B288, 1, 0)</f>
        <v>1</v>
      </c>
      <c r="D286">
        <f>IF('CS-COMPRO'!D289='Master Answer Key'!$B288, 1, 0)</f>
        <v>1</v>
      </c>
      <c r="E286">
        <f>IF('CS-COMPRO'!E289='Master Answer Key'!$B288, 1, 0)</f>
        <v>1</v>
      </c>
      <c r="F286">
        <f>IF('CS-COMPRO'!F289='Master Answer Key'!$B288, 1, 0)</f>
        <v>0</v>
      </c>
      <c r="G286">
        <f>IF('CS-COMPRO'!G289='Master Answer Key'!$B288, 1, 0)</f>
        <v>0</v>
      </c>
      <c r="H286">
        <f>IF('CS-COMPRO'!H289='Master Answer Key'!$B288, 1, 0)</f>
        <v>0</v>
      </c>
      <c r="I286">
        <f>IF('CS-COMPRO'!I289='Master Answer Key'!$B288, 1, 0)</f>
        <v>0</v>
      </c>
      <c r="J286">
        <f>IF('CS-COMPRO'!J289='Master Answer Key'!$B288, 1, 0)</f>
        <v>1</v>
      </c>
      <c r="K286">
        <f>IF('CS-COMPRO'!K289='Master Answer Key'!$B288, 1, 0)</f>
        <v>1</v>
      </c>
      <c r="L286">
        <f>IF('CS-COMPRO'!L289='Master Answer Key'!$B288, 1, 0)</f>
        <v>0</v>
      </c>
      <c r="M286">
        <f>IF('CS-COMPRO'!M289='Master Answer Key'!$B288, 1, 0)</f>
        <v>1</v>
      </c>
    </row>
    <row r="287">
      <c r="A287" s="5" t="s">
        <v>391</v>
      </c>
      <c r="B287">
        <f>IF('CS-COMPRO'!B290='Master Answer Key'!$B289, 1, 0)</f>
        <v>1</v>
      </c>
      <c r="C287">
        <f>IF('CS-COMPRO'!C290='Master Answer Key'!$B289, 1, 0)</f>
        <v>1</v>
      </c>
      <c r="D287">
        <f>IF('CS-COMPRO'!D290='Master Answer Key'!$B289, 1, 0)</f>
        <v>1</v>
      </c>
      <c r="E287">
        <f>IF('CS-COMPRO'!E290='Master Answer Key'!$B289, 1, 0)</f>
        <v>1</v>
      </c>
      <c r="F287">
        <f>IF('CS-COMPRO'!F290='Master Answer Key'!$B289, 1, 0)</f>
        <v>0</v>
      </c>
      <c r="G287">
        <f>IF('CS-COMPRO'!G290='Master Answer Key'!$B289, 1, 0)</f>
        <v>1</v>
      </c>
      <c r="H287">
        <f>IF('CS-COMPRO'!H290='Master Answer Key'!$B289, 1, 0)</f>
        <v>1</v>
      </c>
      <c r="I287">
        <f>IF('CS-COMPRO'!I290='Master Answer Key'!$B289, 1, 0)</f>
        <v>0</v>
      </c>
      <c r="J287">
        <f>IF('CS-COMPRO'!J290='Master Answer Key'!$B289, 1, 0)</f>
        <v>1</v>
      </c>
      <c r="K287">
        <f>IF('CS-COMPRO'!K290='Master Answer Key'!$B289, 1, 0)</f>
        <v>1</v>
      </c>
      <c r="L287">
        <f>IF('CS-COMPRO'!L290='Master Answer Key'!$B289, 1, 0)</f>
        <v>1</v>
      </c>
      <c r="M287">
        <f>IF('CS-COMPRO'!M290='Master Answer Key'!$B289, 1, 0)</f>
        <v>1</v>
      </c>
    </row>
    <row r="288">
      <c r="A288" s="5" t="s">
        <v>392</v>
      </c>
      <c r="B288">
        <f>IF('CS-COMPRO'!B291='Master Answer Key'!$B290, 1, 0)</f>
        <v>1</v>
      </c>
      <c r="C288">
        <f>IF('CS-COMPRO'!C291='Master Answer Key'!$B290, 1, 0)</f>
        <v>0</v>
      </c>
      <c r="D288">
        <f>IF('CS-COMPRO'!D291='Master Answer Key'!$B290, 1, 0)</f>
        <v>1</v>
      </c>
      <c r="E288">
        <f>IF('CS-COMPRO'!E291='Master Answer Key'!$B290, 1, 0)</f>
        <v>1</v>
      </c>
      <c r="F288">
        <f>IF('CS-COMPRO'!F291='Master Answer Key'!$B290, 1, 0)</f>
        <v>0</v>
      </c>
      <c r="G288">
        <f>IF('CS-COMPRO'!G291='Master Answer Key'!$B290, 1, 0)</f>
        <v>1</v>
      </c>
      <c r="H288">
        <f>IF('CS-COMPRO'!H291='Master Answer Key'!$B290, 1, 0)</f>
        <v>1</v>
      </c>
      <c r="I288">
        <f>IF('CS-COMPRO'!I291='Master Answer Key'!$B290, 1, 0)</f>
        <v>0</v>
      </c>
      <c r="J288">
        <f>IF('CS-COMPRO'!J291='Master Answer Key'!$B290, 1, 0)</f>
        <v>1</v>
      </c>
      <c r="K288">
        <f>IF('CS-COMPRO'!K291='Master Answer Key'!$B290, 1, 0)</f>
        <v>1</v>
      </c>
      <c r="L288">
        <f>IF('CS-COMPRO'!L291='Master Answer Key'!$B290, 1, 0)</f>
        <v>1</v>
      </c>
      <c r="M288">
        <f>IF('CS-COMPRO'!M291='Master Answer Key'!$B290, 1, 0)</f>
        <v>1</v>
      </c>
    </row>
    <row r="289">
      <c r="A289" s="5" t="s">
        <v>393</v>
      </c>
      <c r="B289">
        <f>IF('CS-COMPRO'!B292='Master Answer Key'!$B291, 1, 0)</f>
        <v>1</v>
      </c>
      <c r="C289">
        <f>IF('CS-COMPRO'!C292='Master Answer Key'!$B291, 1, 0)</f>
        <v>1</v>
      </c>
      <c r="D289">
        <f>IF('CS-COMPRO'!D292='Master Answer Key'!$B291, 1, 0)</f>
        <v>1</v>
      </c>
      <c r="E289">
        <f>IF('CS-COMPRO'!E292='Master Answer Key'!$B291, 1, 0)</f>
        <v>1</v>
      </c>
      <c r="F289">
        <f>IF('CS-COMPRO'!F292='Master Answer Key'!$B291, 1, 0)</f>
        <v>0</v>
      </c>
      <c r="G289">
        <f>IF('CS-COMPRO'!G292='Master Answer Key'!$B291, 1, 0)</f>
        <v>1</v>
      </c>
      <c r="H289">
        <f>IF('CS-COMPRO'!H292='Master Answer Key'!$B291, 1, 0)</f>
        <v>1</v>
      </c>
      <c r="I289">
        <f>IF('CS-COMPRO'!I292='Master Answer Key'!$B291, 1, 0)</f>
        <v>0</v>
      </c>
      <c r="J289">
        <f>IF('CS-COMPRO'!J292='Master Answer Key'!$B291, 1, 0)</f>
        <v>1</v>
      </c>
      <c r="K289">
        <f>IF('CS-COMPRO'!K292='Master Answer Key'!$B291, 1, 0)</f>
        <v>1</v>
      </c>
      <c r="L289">
        <f>IF('CS-COMPRO'!L292='Master Answer Key'!$B291, 1, 0)</f>
        <v>1</v>
      </c>
      <c r="M289">
        <f>IF('CS-COMPRO'!M292='Master Answer Key'!$B291, 1, 0)</f>
        <v>1</v>
      </c>
    </row>
    <row r="290">
      <c r="A290" s="5" t="s">
        <v>394</v>
      </c>
      <c r="B290">
        <f>IF('CS-COMPRO'!B293='Master Answer Key'!$B292, 1, 0)</f>
        <v>1</v>
      </c>
      <c r="C290">
        <f>IF('CS-COMPRO'!C293='Master Answer Key'!$B292, 1, 0)</f>
        <v>1</v>
      </c>
      <c r="D290">
        <f>IF('CS-COMPRO'!D293='Master Answer Key'!$B292, 1, 0)</f>
        <v>1</v>
      </c>
      <c r="E290">
        <f>IF('CS-COMPRO'!E293='Master Answer Key'!$B292, 1, 0)</f>
        <v>1</v>
      </c>
      <c r="F290">
        <f>IF('CS-COMPRO'!F293='Master Answer Key'!$B292, 1, 0)</f>
        <v>0</v>
      </c>
      <c r="G290">
        <f>IF('CS-COMPRO'!G293='Master Answer Key'!$B292, 1, 0)</f>
        <v>1</v>
      </c>
      <c r="H290">
        <f>IF('CS-COMPRO'!H293='Master Answer Key'!$B292, 1, 0)</f>
        <v>1</v>
      </c>
      <c r="I290">
        <f>IF('CS-COMPRO'!I293='Master Answer Key'!$B292, 1, 0)</f>
        <v>0</v>
      </c>
      <c r="J290">
        <f>IF('CS-COMPRO'!J293='Master Answer Key'!$B292, 1, 0)</f>
        <v>1</v>
      </c>
      <c r="K290">
        <f>IF('CS-COMPRO'!K293='Master Answer Key'!$B292, 1, 0)</f>
        <v>1</v>
      </c>
      <c r="L290">
        <f>IF('CS-COMPRO'!L293='Master Answer Key'!$B292, 1, 0)</f>
        <v>1</v>
      </c>
      <c r="M290">
        <f>IF('CS-COMPRO'!M293='Master Answer Key'!$B292, 1, 0)</f>
        <v>1</v>
      </c>
    </row>
    <row r="291">
      <c r="A291" s="5" t="s">
        <v>395</v>
      </c>
      <c r="B291">
        <f>IF('CS-COMPRO'!B294='Master Answer Key'!$B293, 1, 0)</f>
        <v>0</v>
      </c>
      <c r="C291">
        <f>IF('CS-COMPRO'!C294='Master Answer Key'!$B293, 1, 0)</f>
        <v>1</v>
      </c>
      <c r="D291">
        <f>IF('CS-COMPRO'!D294='Master Answer Key'!$B293, 1, 0)</f>
        <v>0</v>
      </c>
      <c r="E291">
        <f>IF('CS-COMPRO'!E294='Master Answer Key'!$B293, 1, 0)</f>
        <v>0</v>
      </c>
      <c r="F291">
        <f>IF('CS-COMPRO'!F294='Master Answer Key'!$B293, 1, 0)</f>
        <v>0</v>
      </c>
      <c r="G291">
        <f>IF('CS-COMPRO'!G294='Master Answer Key'!$B293, 1, 0)</f>
        <v>1</v>
      </c>
      <c r="H291">
        <f>IF('CS-COMPRO'!H294='Master Answer Key'!$B293, 1, 0)</f>
        <v>1</v>
      </c>
      <c r="I291">
        <f>IF('CS-COMPRO'!I294='Master Answer Key'!$B293, 1, 0)</f>
        <v>0</v>
      </c>
      <c r="J291">
        <f>IF('CS-COMPRO'!J294='Master Answer Key'!$B293, 1, 0)</f>
        <v>0</v>
      </c>
      <c r="K291">
        <f>IF('CS-COMPRO'!K294='Master Answer Key'!$B293, 1, 0)</f>
        <v>1</v>
      </c>
      <c r="L291">
        <f>IF('CS-COMPRO'!L294='Master Answer Key'!$B293, 1, 0)</f>
        <v>1</v>
      </c>
      <c r="M291">
        <f>IF('CS-COMPRO'!M294='Master Answer Key'!$B293, 1, 0)</f>
        <v>0</v>
      </c>
    </row>
    <row r="292">
      <c r="A292" s="5" t="s">
        <v>396</v>
      </c>
      <c r="B292">
        <f>IF('CS-COMPRO'!B295='Master Answer Key'!$B294, 1, 0)</f>
        <v>1</v>
      </c>
      <c r="C292">
        <f>IF('CS-COMPRO'!C295='Master Answer Key'!$B294, 1, 0)</f>
        <v>1</v>
      </c>
      <c r="D292">
        <f>IF('CS-COMPRO'!D295='Master Answer Key'!$B294, 1, 0)</f>
        <v>1</v>
      </c>
      <c r="E292">
        <f>IF('CS-COMPRO'!E295='Master Answer Key'!$B294, 1, 0)</f>
        <v>1</v>
      </c>
      <c r="F292">
        <f>IF('CS-COMPRO'!F295='Master Answer Key'!$B294, 1, 0)</f>
        <v>0</v>
      </c>
      <c r="G292">
        <f>IF('CS-COMPRO'!G295='Master Answer Key'!$B294, 1, 0)</f>
        <v>1</v>
      </c>
      <c r="H292">
        <f>IF('CS-COMPRO'!H295='Master Answer Key'!$B294, 1, 0)</f>
        <v>1</v>
      </c>
      <c r="I292">
        <f>IF('CS-COMPRO'!I295='Master Answer Key'!$B294, 1, 0)</f>
        <v>0</v>
      </c>
      <c r="J292">
        <f>IF('CS-COMPRO'!J295='Master Answer Key'!$B294, 1, 0)</f>
        <v>1</v>
      </c>
      <c r="K292">
        <f>IF('CS-COMPRO'!K295='Master Answer Key'!$B294, 1, 0)</f>
        <v>1</v>
      </c>
      <c r="L292">
        <f>IF('CS-COMPRO'!L295='Master Answer Key'!$B294, 1, 0)</f>
        <v>1</v>
      </c>
      <c r="M292">
        <f>IF('CS-COMPRO'!M295='Master Answer Key'!$B294, 1, 0)</f>
        <v>1</v>
      </c>
    </row>
    <row r="293">
      <c r="A293" s="5" t="s">
        <v>397</v>
      </c>
      <c r="B293">
        <f>IF('CS-COMPRO'!B296='Master Answer Key'!$B295, 1, 0)</f>
        <v>1</v>
      </c>
      <c r="C293">
        <f>IF('CS-COMPRO'!C296='Master Answer Key'!$B295, 1, 0)</f>
        <v>1</v>
      </c>
      <c r="D293">
        <f>IF('CS-COMPRO'!D296='Master Answer Key'!$B295, 1, 0)</f>
        <v>1</v>
      </c>
      <c r="E293">
        <f>IF('CS-COMPRO'!E296='Master Answer Key'!$B295, 1, 0)</f>
        <v>1</v>
      </c>
      <c r="F293">
        <f>IF('CS-COMPRO'!F296='Master Answer Key'!$B295, 1, 0)</f>
        <v>0</v>
      </c>
      <c r="G293">
        <f>IF('CS-COMPRO'!G296='Master Answer Key'!$B295, 1, 0)</f>
        <v>1</v>
      </c>
      <c r="H293">
        <f>IF('CS-COMPRO'!H296='Master Answer Key'!$B295, 1, 0)</f>
        <v>1</v>
      </c>
      <c r="I293">
        <f>IF('CS-COMPRO'!I296='Master Answer Key'!$B295, 1, 0)</f>
        <v>0</v>
      </c>
      <c r="J293">
        <f>IF('CS-COMPRO'!J296='Master Answer Key'!$B295, 1, 0)</f>
        <v>1</v>
      </c>
      <c r="K293">
        <f>IF('CS-COMPRO'!K296='Master Answer Key'!$B295, 1, 0)</f>
        <v>1</v>
      </c>
      <c r="L293">
        <f>IF('CS-COMPRO'!L296='Master Answer Key'!$B295, 1, 0)</f>
        <v>1</v>
      </c>
      <c r="M293">
        <f>IF('CS-COMPRO'!M296='Master Answer Key'!$B295, 1, 0)</f>
        <v>1</v>
      </c>
    </row>
    <row r="294">
      <c r="A294" s="5" t="s">
        <v>398</v>
      </c>
      <c r="B294">
        <f>IF('CS-COMPRO'!B297='Master Answer Key'!$B296, 1, 0)</f>
        <v>1</v>
      </c>
      <c r="C294">
        <f>IF('CS-COMPRO'!C297='Master Answer Key'!$B296, 1, 0)</f>
        <v>1</v>
      </c>
      <c r="D294">
        <f>IF('CS-COMPRO'!D297='Master Answer Key'!$B296, 1, 0)</f>
        <v>1</v>
      </c>
      <c r="E294">
        <f>IF('CS-COMPRO'!E297='Master Answer Key'!$B296, 1, 0)</f>
        <v>1</v>
      </c>
      <c r="F294">
        <f>IF('CS-COMPRO'!F297='Master Answer Key'!$B296, 1, 0)</f>
        <v>0</v>
      </c>
      <c r="G294">
        <f>IF('CS-COMPRO'!G297='Master Answer Key'!$B296, 1, 0)</f>
        <v>1</v>
      </c>
      <c r="H294">
        <f>IF('CS-COMPRO'!H297='Master Answer Key'!$B296, 1, 0)</f>
        <v>1</v>
      </c>
      <c r="I294">
        <f>IF('CS-COMPRO'!I297='Master Answer Key'!$B296, 1, 0)</f>
        <v>0</v>
      </c>
      <c r="J294">
        <f>IF('CS-COMPRO'!J297='Master Answer Key'!$B296, 1, 0)</f>
        <v>1</v>
      </c>
      <c r="K294">
        <f>IF('CS-COMPRO'!K297='Master Answer Key'!$B296, 1, 0)</f>
        <v>1</v>
      </c>
      <c r="L294">
        <f>IF('CS-COMPRO'!L297='Master Answer Key'!$B296, 1, 0)</f>
        <v>1</v>
      </c>
      <c r="M294">
        <f>IF('CS-COMPRO'!M297='Master Answer Key'!$B296, 1, 0)</f>
        <v>1</v>
      </c>
    </row>
    <row r="295">
      <c r="A295" s="5" t="s">
        <v>399</v>
      </c>
      <c r="B295">
        <f>IF('CS-COMPRO'!B298='Master Answer Key'!$B297, 1, 0)</f>
        <v>1</v>
      </c>
      <c r="C295">
        <f>IF('CS-COMPRO'!C298='Master Answer Key'!$B297, 1, 0)</f>
        <v>1</v>
      </c>
      <c r="D295">
        <f>IF('CS-COMPRO'!D298='Master Answer Key'!$B297, 1, 0)</f>
        <v>1</v>
      </c>
      <c r="E295">
        <f>IF('CS-COMPRO'!E298='Master Answer Key'!$B297, 1, 0)</f>
        <v>0</v>
      </c>
      <c r="F295">
        <f>IF('CS-COMPRO'!F298='Master Answer Key'!$B297, 1, 0)</f>
        <v>0</v>
      </c>
      <c r="G295">
        <f>IF('CS-COMPRO'!G298='Master Answer Key'!$B297, 1, 0)</f>
        <v>0</v>
      </c>
      <c r="H295">
        <f>IF('CS-COMPRO'!H298='Master Answer Key'!$B297, 1, 0)</f>
        <v>1</v>
      </c>
      <c r="I295">
        <f>IF('CS-COMPRO'!I298='Master Answer Key'!$B297, 1, 0)</f>
        <v>0</v>
      </c>
      <c r="J295">
        <f>IF('CS-COMPRO'!J298='Master Answer Key'!$B297, 1, 0)</f>
        <v>1</v>
      </c>
      <c r="K295">
        <f>IF('CS-COMPRO'!K298='Master Answer Key'!$B297, 1, 0)</f>
        <v>1</v>
      </c>
      <c r="L295">
        <f>IF('CS-COMPRO'!L298='Master Answer Key'!$B297, 1, 0)</f>
        <v>1</v>
      </c>
      <c r="M295">
        <f>IF('CS-COMPRO'!M298='Master Answer Key'!$B297, 1, 0)</f>
        <v>0</v>
      </c>
    </row>
    <row r="296">
      <c r="A296" s="5" t="s">
        <v>400</v>
      </c>
      <c r="B296">
        <f>IF('CS-COMPRO'!B299='Master Answer Key'!$B298, 1, 0)</f>
        <v>1</v>
      </c>
      <c r="C296">
        <f>IF('CS-COMPRO'!C299='Master Answer Key'!$B298, 1, 0)</f>
        <v>1</v>
      </c>
      <c r="D296">
        <f>IF('CS-COMPRO'!D299='Master Answer Key'!$B298, 1, 0)</f>
        <v>1</v>
      </c>
      <c r="E296">
        <f>IF('CS-COMPRO'!E299='Master Answer Key'!$B298, 1, 0)</f>
        <v>1</v>
      </c>
      <c r="F296">
        <f>IF('CS-COMPRO'!F299='Master Answer Key'!$B298, 1, 0)</f>
        <v>0</v>
      </c>
      <c r="G296">
        <f>IF('CS-COMPRO'!G299='Master Answer Key'!$B298, 1, 0)</f>
        <v>1</v>
      </c>
      <c r="H296">
        <f>IF('CS-COMPRO'!H299='Master Answer Key'!$B298, 1, 0)</f>
        <v>1</v>
      </c>
      <c r="I296">
        <f>IF('CS-COMPRO'!I299='Master Answer Key'!$B298, 1, 0)</f>
        <v>0</v>
      </c>
      <c r="J296">
        <f>IF('CS-COMPRO'!J299='Master Answer Key'!$B298, 1, 0)</f>
        <v>1</v>
      </c>
      <c r="K296">
        <f>IF('CS-COMPRO'!K299='Master Answer Key'!$B298, 1, 0)</f>
        <v>0</v>
      </c>
      <c r="L296">
        <f>IF('CS-COMPRO'!L299='Master Answer Key'!$B298, 1, 0)</f>
        <v>0</v>
      </c>
      <c r="M296">
        <f>IF('CS-COMPRO'!M299='Master Answer Key'!$B298, 1, 0)</f>
        <v>1</v>
      </c>
    </row>
    <row r="297">
      <c r="A297" s="5" t="s">
        <v>401</v>
      </c>
      <c r="B297">
        <f>IF('CS-COMPRO'!B300='Master Answer Key'!$B299, 1, 0)</f>
        <v>1</v>
      </c>
      <c r="C297">
        <f>IF('CS-COMPRO'!C300='Master Answer Key'!$B299, 1, 0)</f>
        <v>0</v>
      </c>
      <c r="D297">
        <f>IF('CS-COMPRO'!D300='Master Answer Key'!$B299, 1, 0)</f>
        <v>1</v>
      </c>
      <c r="E297">
        <f>IF('CS-COMPRO'!E300='Master Answer Key'!$B299, 1, 0)</f>
        <v>1</v>
      </c>
      <c r="F297">
        <f>IF('CS-COMPRO'!F300='Master Answer Key'!$B299, 1, 0)</f>
        <v>0</v>
      </c>
      <c r="G297">
        <f>IF('CS-COMPRO'!G300='Master Answer Key'!$B299, 1, 0)</f>
        <v>0</v>
      </c>
      <c r="H297">
        <f>IF('CS-COMPRO'!H300='Master Answer Key'!$B299, 1, 0)</f>
        <v>0</v>
      </c>
      <c r="I297">
        <f>IF('CS-COMPRO'!I300='Master Answer Key'!$B299, 1, 0)</f>
        <v>0</v>
      </c>
      <c r="J297">
        <f>IF('CS-COMPRO'!J300='Master Answer Key'!$B299, 1, 0)</f>
        <v>0</v>
      </c>
      <c r="K297">
        <f>IF('CS-COMPRO'!K300='Master Answer Key'!$B299, 1, 0)</f>
        <v>0</v>
      </c>
      <c r="L297">
        <f>IF('CS-COMPRO'!L300='Master Answer Key'!$B299, 1, 0)</f>
        <v>1</v>
      </c>
      <c r="M297">
        <f>IF('CS-COMPRO'!M300='Master Answer Key'!$B299, 1, 0)</f>
        <v>1</v>
      </c>
    </row>
    <row r="298">
      <c r="A298" s="5" t="s">
        <v>402</v>
      </c>
      <c r="B298">
        <f>IF('CS-COMPRO'!B301='Master Answer Key'!$B300, 1, 0)</f>
        <v>1</v>
      </c>
      <c r="C298">
        <f>IF('CS-COMPRO'!C301='Master Answer Key'!$B300, 1, 0)</f>
        <v>1</v>
      </c>
      <c r="D298">
        <f>IF('CS-COMPRO'!D301='Master Answer Key'!$B300, 1, 0)</f>
        <v>1</v>
      </c>
      <c r="E298">
        <f>IF('CS-COMPRO'!E301='Master Answer Key'!$B300, 1, 0)</f>
        <v>1</v>
      </c>
      <c r="F298">
        <f>IF('CS-COMPRO'!F301='Master Answer Key'!$B300, 1, 0)</f>
        <v>0</v>
      </c>
      <c r="G298">
        <f>IF('CS-COMPRO'!G301='Master Answer Key'!$B300, 1, 0)</f>
        <v>1</v>
      </c>
      <c r="H298">
        <f>IF('CS-COMPRO'!H301='Master Answer Key'!$B300, 1, 0)</f>
        <v>1</v>
      </c>
      <c r="I298">
        <f>IF('CS-COMPRO'!I301='Master Answer Key'!$B300, 1, 0)</f>
        <v>0</v>
      </c>
      <c r="J298">
        <f>IF('CS-COMPRO'!J301='Master Answer Key'!$B300, 1, 0)</f>
        <v>1</v>
      </c>
      <c r="K298">
        <f>IF('CS-COMPRO'!K301='Master Answer Key'!$B300, 1, 0)</f>
        <v>1</v>
      </c>
      <c r="L298">
        <f>IF('CS-COMPRO'!L301='Master Answer Key'!$B300, 1, 0)</f>
        <v>1</v>
      </c>
      <c r="M298">
        <f>IF('CS-COMPRO'!M301='Master Answer Key'!$B300, 1, 0)</f>
        <v>1</v>
      </c>
    </row>
    <row r="299">
      <c r="A299" s="5" t="s">
        <v>403</v>
      </c>
      <c r="B299">
        <f>IF('CS-COMPRO'!B302='Master Answer Key'!$B301, 1, 0)</f>
        <v>1</v>
      </c>
      <c r="C299">
        <f>IF('CS-COMPRO'!C302='Master Answer Key'!$B301, 1, 0)</f>
        <v>1</v>
      </c>
      <c r="D299">
        <f>IF('CS-COMPRO'!D302='Master Answer Key'!$B301, 1, 0)</f>
        <v>1</v>
      </c>
      <c r="E299">
        <f>IF('CS-COMPRO'!E302='Master Answer Key'!$B301, 1, 0)</f>
        <v>1</v>
      </c>
      <c r="F299">
        <f>IF('CS-COMPRO'!F302='Master Answer Key'!$B301, 1, 0)</f>
        <v>0</v>
      </c>
      <c r="G299">
        <f>IF('CS-COMPRO'!G302='Master Answer Key'!$B301, 1, 0)</f>
        <v>1</v>
      </c>
      <c r="H299">
        <f>IF('CS-COMPRO'!H302='Master Answer Key'!$B301, 1, 0)</f>
        <v>1</v>
      </c>
      <c r="I299">
        <f>IF('CS-COMPRO'!I302='Master Answer Key'!$B301, 1, 0)</f>
        <v>0</v>
      </c>
      <c r="J299">
        <f>IF('CS-COMPRO'!J302='Master Answer Key'!$B301, 1, 0)</f>
        <v>1</v>
      </c>
      <c r="K299">
        <f>IF('CS-COMPRO'!K302='Master Answer Key'!$B301, 1, 0)</f>
        <v>1</v>
      </c>
      <c r="L299">
        <f>IF('CS-COMPRO'!L302='Master Answer Key'!$B301, 1, 0)</f>
        <v>1</v>
      </c>
      <c r="M299">
        <f>IF('CS-COMPRO'!M302='Master Answer Key'!$B301, 1, 0)</f>
        <v>1</v>
      </c>
    </row>
    <row r="300">
      <c r="A300" s="5" t="s">
        <v>404</v>
      </c>
      <c r="B300">
        <f>IF('CS-COMPRO'!B303='Master Answer Key'!$B302, 1, 0)</f>
        <v>1</v>
      </c>
      <c r="C300">
        <f>IF('CS-COMPRO'!C303='Master Answer Key'!$B302, 1, 0)</f>
        <v>1</v>
      </c>
      <c r="D300">
        <f>IF('CS-COMPRO'!D303='Master Answer Key'!$B302, 1, 0)</f>
        <v>1</v>
      </c>
      <c r="E300">
        <f>IF('CS-COMPRO'!E303='Master Answer Key'!$B302, 1, 0)</f>
        <v>1</v>
      </c>
      <c r="F300">
        <f>IF('CS-COMPRO'!F303='Master Answer Key'!$B302, 1, 0)</f>
        <v>0</v>
      </c>
      <c r="G300">
        <f>IF('CS-COMPRO'!G303='Master Answer Key'!$B302, 1, 0)</f>
        <v>1</v>
      </c>
      <c r="H300">
        <f>IF('CS-COMPRO'!H303='Master Answer Key'!$B302, 1, 0)</f>
        <v>1</v>
      </c>
      <c r="I300">
        <f>IF('CS-COMPRO'!I303='Master Answer Key'!$B302, 1, 0)</f>
        <v>0</v>
      </c>
      <c r="J300">
        <f>IF('CS-COMPRO'!J303='Master Answer Key'!$B302, 1, 0)</f>
        <v>1</v>
      </c>
      <c r="K300">
        <f>IF('CS-COMPRO'!K303='Master Answer Key'!$B302, 1, 0)</f>
        <v>1</v>
      </c>
      <c r="L300">
        <f>IF('CS-COMPRO'!L303='Master Answer Key'!$B302, 1, 0)</f>
        <v>0</v>
      </c>
      <c r="M300">
        <f>IF('CS-COMPRO'!M303='Master Answer Key'!$B302, 1, 0)</f>
        <v>1</v>
      </c>
    </row>
    <row r="301">
      <c r="A301" s="5" t="s">
        <v>405</v>
      </c>
      <c r="B301">
        <f>IF('CS-COMPRO'!B304='Master Answer Key'!$B303, 1, 0)</f>
        <v>0</v>
      </c>
      <c r="C301">
        <f>IF('CS-COMPRO'!C304='Master Answer Key'!$B303, 1, 0)</f>
        <v>1</v>
      </c>
      <c r="D301">
        <f>IF('CS-COMPRO'!D304='Master Answer Key'!$B303, 1, 0)</f>
        <v>0</v>
      </c>
      <c r="E301">
        <f>IF('CS-COMPRO'!E304='Master Answer Key'!$B303, 1, 0)</f>
        <v>1</v>
      </c>
      <c r="F301">
        <f>IF('CS-COMPRO'!F304='Master Answer Key'!$B303, 1, 0)</f>
        <v>0</v>
      </c>
      <c r="G301">
        <f>IF('CS-COMPRO'!G304='Master Answer Key'!$B303, 1, 0)</f>
        <v>0</v>
      </c>
      <c r="H301">
        <f>IF('CS-COMPRO'!H304='Master Answer Key'!$B303, 1, 0)</f>
        <v>1</v>
      </c>
      <c r="I301">
        <f>IF('CS-COMPRO'!I304='Master Answer Key'!$B303, 1, 0)</f>
        <v>0</v>
      </c>
      <c r="J301">
        <f>IF('CS-COMPRO'!J304='Master Answer Key'!$B303, 1, 0)</f>
        <v>0</v>
      </c>
      <c r="K301">
        <f>IF('CS-COMPRO'!K304='Master Answer Key'!$B303, 1, 0)</f>
        <v>0</v>
      </c>
      <c r="L301">
        <f>IF('CS-COMPRO'!L304='Master Answer Key'!$B303, 1, 0)</f>
        <v>0</v>
      </c>
      <c r="M301">
        <f>IF('CS-COMPRO'!M304='Master Answer Key'!$B303, 1, 0)</f>
        <v>0</v>
      </c>
    </row>
    <row r="302">
      <c r="A302" s="5" t="s">
        <v>406</v>
      </c>
      <c r="B302">
        <f>IF('CS-COMPRO'!B305='Master Answer Key'!$B304, 1, 0)</f>
        <v>1</v>
      </c>
      <c r="C302">
        <f>IF('CS-COMPRO'!C305='Master Answer Key'!$B304, 1, 0)</f>
        <v>1</v>
      </c>
      <c r="D302">
        <f>IF('CS-COMPRO'!D305='Master Answer Key'!$B304, 1, 0)</f>
        <v>1</v>
      </c>
      <c r="E302">
        <f>IF('CS-COMPRO'!E305='Master Answer Key'!$B304, 1, 0)</f>
        <v>1</v>
      </c>
      <c r="F302">
        <f>IF('CS-COMPRO'!F305='Master Answer Key'!$B304, 1, 0)</f>
        <v>0</v>
      </c>
      <c r="G302">
        <f>IF('CS-COMPRO'!G305='Master Answer Key'!$B304, 1, 0)</f>
        <v>1</v>
      </c>
      <c r="H302">
        <f>IF('CS-COMPRO'!H305='Master Answer Key'!$B304, 1, 0)</f>
        <v>1</v>
      </c>
      <c r="I302">
        <f>IF('CS-COMPRO'!I305='Master Answer Key'!$B304, 1, 0)</f>
        <v>0</v>
      </c>
      <c r="J302">
        <f>IF('CS-COMPRO'!J305='Master Answer Key'!$B304, 1, 0)</f>
        <v>1</v>
      </c>
      <c r="K302">
        <f>IF('CS-COMPRO'!K305='Master Answer Key'!$B304, 1, 0)</f>
        <v>1</v>
      </c>
      <c r="L302">
        <f>IF('CS-COMPRO'!L305='Master Answer Key'!$B304, 1, 0)</f>
        <v>1</v>
      </c>
      <c r="M302">
        <f>IF('CS-COMPRO'!M305='Master Answer Key'!$B304, 1, 0)</f>
        <v>1</v>
      </c>
    </row>
    <row r="303">
      <c r="A303" s="5" t="s">
        <v>407</v>
      </c>
      <c r="B303">
        <f>IF('CS-COMPRO'!B306='Master Answer Key'!$B305, 1, 0)</f>
        <v>0</v>
      </c>
      <c r="C303">
        <f>IF('CS-COMPRO'!C306='Master Answer Key'!$B305, 1, 0)</f>
        <v>1</v>
      </c>
      <c r="D303">
        <f>IF('CS-COMPRO'!D306='Master Answer Key'!$B305, 1, 0)</f>
        <v>0</v>
      </c>
      <c r="E303">
        <f>IF('CS-COMPRO'!E306='Master Answer Key'!$B305, 1, 0)</f>
        <v>1</v>
      </c>
      <c r="F303">
        <f>IF('CS-COMPRO'!F306='Master Answer Key'!$B305, 1, 0)</f>
        <v>0</v>
      </c>
      <c r="G303">
        <f>IF('CS-COMPRO'!G306='Master Answer Key'!$B305, 1, 0)</f>
        <v>0</v>
      </c>
      <c r="H303">
        <f>IF('CS-COMPRO'!H306='Master Answer Key'!$B305, 1, 0)</f>
        <v>1</v>
      </c>
      <c r="I303">
        <f>IF('CS-COMPRO'!I306='Master Answer Key'!$B305, 1, 0)</f>
        <v>0</v>
      </c>
      <c r="J303">
        <f>IF('CS-COMPRO'!J306='Master Answer Key'!$B305, 1, 0)</f>
        <v>1</v>
      </c>
      <c r="K303">
        <f>IF('CS-COMPRO'!K306='Master Answer Key'!$B305, 1, 0)</f>
        <v>1</v>
      </c>
      <c r="L303">
        <f>IF('CS-COMPRO'!L306='Master Answer Key'!$B305, 1, 0)</f>
        <v>1</v>
      </c>
      <c r="M303">
        <f>IF('CS-COMPRO'!M306='Master Answer Key'!$B305, 1, 0)</f>
        <v>1</v>
      </c>
    </row>
    <row r="304">
      <c r="A304" s="5" t="s">
        <v>408</v>
      </c>
      <c r="B304">
        <f>IF('CS-COMPRO'!B307='Master Answer Key'!$B306, 1, 0)</f>
        <v>1</v>
      </c>
      <c r="C304">
        <f>IF('CS-COMPRO'!C307='Master Answer Key'!$B306, 1, 0)</f>
        <v>1</v>
      </c>
      <c r="D304">
        <f>IF('CS-COMPRO'!D307='Master Answer Key'!$B306, 1, 0)</f>
        <v>0</v>
      </c>
      <c r="E304">
        <f>IF('CS-COMPRO'!E307='Master Answer Key'!$B306, 1, 0)</f>
        <v>1</v>
      </c>
      <c r="F304">
        <f>IF('CS-COMPRO'!F307='Master Answer Key'!$B306, 1, 0)</f>
        <v>0</v>
      </c>
      <c r="G304">
        <f>IF('CS-COMPRO'!G307='Master Answer Key'!$B306, 1, 0)</f>
        <v>1</v>
      </c>
      <c r="H304">
        <f>IF('CS-COMPRO'!H307='Master Answer Key'!$B306, 1, 0)</f>
        <v>1</v>
      </c>
      <c r="I304">
        <f>IF('CS-COMPRO'!I307='Master Answer Key'!$B306, 1, 0)</f>
        <v>0</v>
      </c>
      <c r="J304">
        <f>IF('CS-COMPRO'!J307='Master Answer Key'!$B306, 1, 0)</f>
        <v>1</v>
      </c>
      <c r="K304">
        <f>IF('CS-COMPRO'!K307='Master Answer Key'!$B306, 1, 0)</f>
        <v>1</v>
      </c>
      <c r="L304">
        <f>IF('CS-COMPRO'!L307='Master Answer Key'!$B306, 1, 0)</f>
        <v>1</v>
      </c>
      <c r="M304">
        <f>IF('CS-COMPRO'!M307='Master Answer Key'!$B306, 1, 0)</f>
        <v>1</v>
      </c>
    </row>
    <row r="305">
      <c r="A305" s="5" t="s">
        <v>409</v>
      </c>
      <c r="B305">
        <f>IF('CS-COMPRO'!B308='Master Answer Key'!$B307, 1, 0)</f>
        <v>1</v>
      </c>
      <c r="C305">
        <f>IF('CS-COMPRO'!C308='Master Answer Key'!$B307, 1, 0)</f>
        <v>1</v>
      </c>
      <c r="D305">
        <f>IF('CS-COMPRO'!D308='Master Answer Key'!$B307, 1, 0)</f>
        <v>1</v>
      </c>
      <c r="E305">
        <f>IF('CS-COMPRO'!E308='Master Answer Key'!$B307, 1, 0)</f>
        <v>1</v>
      </c>
      <c r="F305">
        <f>IF('CS-COMPRO'!F308='Master Answer Key'!$B307, 1, 0)</f>
        <v>0</v>
      </c>
      <c r="G305">
        <f>IF('CS-COMPRO'!G308='Master Answer Key'!$B307, 1, 0)</f>
        <v>1</v>
      </c>
      <c r="H305">
        <f>IF('CS-COMPRO'!H308='Master Answer Key'!$B307, 1, 0)</f>
        <v>1</v>
      </c>
      <c r="I305">
        <f>IF('CS-COMPRO'!I308='Master Answer Key'!$B307, 1, 0)</f>
        <v>0</v>
      </c>
      <c r="J305">
        <f>IF('CS-COMPRO'!J308='Master Answer Key'!$B307, 1, 0)</f>
        <v>1</v>
      </c>
      <c r="K305">
        <f>IF('CS-COMPRO'!K308='Master Answer Key'!$B307, 1, 0)</f>
        <v>1</v>
      </c>
      <c r="L305">
        <f>IF('CS-COMPRO'!L308='Master Answer Key'!$B307, 1, 0)</f>
        <v>1</v>
      </c>
      <c r="M305">
        <f>IF('CS-COMPRO'!M308='Master Answer Key'!$B307, 1, 0)</f>
        <v>1</v>
      </c>
    </row>
    <row r="306">
      <c r="A306" s="5" t="s">
        <v>410</v>
      </c>
      <c r="B306">
        <f>IF('CS-COMPRO'!B309='Master Answer Key'!$B308, 1, 0)</f>
        <v>1</v>
      </c>
      <c r="C306">
        <f>IF('CS-COMPRO'!C309='Master Answer Key'!$B308, 1, 0)</f>
        <v>1</v>
      </c>
      <c r="D306">
        <f>IF('CS-COMPRO'!D309='Master Answer Key'!$B308, 1, 0)</f>
        <v>1</v>
      </c>
      <c r="E306">
        <f>IF('CS-COMPRO'!E309='Master Answer Key'!$B308, 1, 0)</f>
        <v>1</v>
      </c>
      <c r="F306">
        <f>IF('CS-COMPRO'!F309='Master Answer Key'!$B308, 1, 0)</f>
        <v>0</v>
      </c>
      <c r="G306">
        <f>IF('CS-COMPRO'!G309='Master Answer Key'!$B308, 1, 0)</f>
        <v>1</v>
      </c>
      <c r="H306">
        <f>IF('CS-COMPRO'!H309='Master Answer Key'!$B308, 1, 0)</f>
        <v>1</v>
      </c>
      <c r="I306">
        <f>IF('CS-COMPRO'!I309='Master Answer Key'!$B308, 1, 0)</f>
        <v>0</v>
      </c>
      <c r="J306">
        <f>IF('CS-COMPRO'!J309='Master Answer Key'!$B308, 1, 0)</f>
        <v>0</v>
      </c>
      <c r="K306">
        <f>IF('CS-COMPRO'!K309='Master Answer Key'!$B308, 1, 0)</f>
        <v>1</v>
      </c>
      <c r="L306">
        <f>IF('CS-COMPRO'!L309='Master Answer Key'!$B308, 1, 0)</f>
        <v>1</v>
      </c>
      <c r="M306">
        <f>IF('CS-COMPRO'!M309='Master Answer Key'!$B308, 1, 0)</f>
        <v>1</v>
      </c>
    </row>
    <row r="307">
      <c r="A307" s="5" t="s">
        <v>411</v>
      </c>
      <c r="B307">
        <f>IF('CS-COMPRO'!B310='Master Answer Key'!$B309, 1, 0)</f>
        <v>0</v>
      </c>
      <c r="C307">
        <f>IF('CS-COMPRO'!C310='Master Answer Key'!$B309, 1, 0)</f>
        <v>1</v>
      </c>
      <c r="D307">
        <f>IF('CS-COMPRO'!D310='Master Answer Key'!$B309, 1, 0)</f>
        <v>1</v>
      </c>
      <c r="E307">
        <f>IF('CS-COMPRO'!E310='Master Answer Key'!$B309, 1, 0)</f>
        <v>0</v>
      </c>
      <c r="F307">
        <f>IF('CS-COMPRO'!F310='Master Answer Key'!$B309, 1, 0)</f>
        <v>0</v>
      </c>
      <c r="G307">
        <f>IF('CS-COMPRO'!G310='Master Answer Key'!$B309, 1, 0)</f>
        <v>1</v>
      </c>
      <c r="H307">
        <f>IF('CS-COMPRO'!H310='Master Answer Key'!$B309, 1, 0)</f>
        <v>0</v>
      </c>
      <c r="I307">
        <f>IF('CS-COMPRO'!I310='Master Answer Key'!$B309, 1, 0)</f>
        <v>0</v>
      </c>
      <c r="J307">
        <f>IF('CS-COMPRO'!J310='Master Answer Key'!$B309, 1, 0)</f>
        <v>1</v>
      </c>
      <c r="K307">
        <f>IF('CS-COMPRO'!K310='Master Answer Key'!$B309, 1, 0)</f>
        <v>1</v>
      </c>
      <c r="L307">
        <f>IF('CS-COMPRO'!L310='Master Answer Key'!$B309, 1, 0)</f>
        <v>0</v>
      </c>
      <c r="M307">
        <f>IF('CS-COMPRO'!M310='Master Answer Key'!$B309, 1, 0)</f>
        <v>0</v>
      </c>
    </row>
    <row r="308">
      <c r="A308" s="5" t="s">
        <v>412</v>
      </c>
      <c r="B308">
        <f>IF('CS-COMPRO'!B311='Master Answer Key'!$B310, 1, 0)</f>
        <v>0</v>
      </c>
      <c r="C308">
        <f>IF('CS-COMPRO'!C311='Master Answer Key'!$B310, 1, 0)</f>
        <v>1</v>
      </c>
      <c r="D308">
        <f>IF('CS-COMPRO'!D311='Master Answer Key'!$B310, 1, 0)</f>
        <v>0</v>
      </c>
      <c r="E308">
        <f>IF('CS-COMPRO'!E311='Master Answer Key'!$B310, 1, 0)</f>
        <v>0</v>
      </c>
      <c r="F308">
        <f>IF('CS-COMPRO'!F311='Master Answer Key'!$B310, 1, 0)</f>
        <v>0</v>
      </c>
      <c r="G308">
        <f>IF('CS-COMPRO'!G311='Master Answer Key'!$B310, 1, 0)</f>
        <v>0</v>
      </c>
      <c r="H308">
        <f>IF('CS-COMPRO'!H311='Master Answer Key'!$B310, 1, 0)</f>
        <v>0</v>
      </c>
      <c r="I308">
        <f>IF('CS-COMPRO'!I311='Master Answer Key'!$B310, 1, 0)</f>
        <v>0</v>
      </c>
      <c r="J308">
        <f>IF('CS-COMPRO'!J311='Master Answer Key'!$B310, 1, 0)</f>
        <v>1</v>
      </c>
      <c r="K308">
        <f>IF('CS-COMPRO'!K311='Master Answer Key'!$B310, 1, 0)</f>
        <v>1</v>
      </c>
      <c r="L308">
        <f>IF('CS-COMPRO'!L311='Master Answer Key'!$B310, 1, 0)</f>
        <v>0</v>
      </c>
      <c r="M308">
        <f>IF('CS-COMPRO'!M311='Master Answer Key'!$B310, 1, 0)</f>
        <v>1</v>
      </c>
    </row>
    <row r="309">
      <c r="A309" s="5" t="s">
        <v>413</v>
      </c>
      <c r="B309">
        <f>IF('CS-COMPRO'!B312='Master Answer Key'!$B311, 1, 0)</f>
        <v>1</v>
      </c>
      <c r="C309">
        <f>IF('CS-COMPRO'!C312='Master Answer Key'!$B311, 1, 0)</f>
        <v>1</v>
      </c>
      <c r="D309">
        <f>IF('CS-COMPRO'!D312='Master Answer Key'!$B311, 1, 0)</f>
        <v>1</v>
      </c>
      <c r="E309">
        <f>IF('CS-COMPRO'!E312='Master Answer Key'!$B311, 1, 0)</f>
        <v>1</v>
      </c>
      <c r="F309">
        <f>IF('CS-COMPRO'!F312='Master Answer Key'!$B311, 1, 0)</f>
        <v>0</v>
      </c>
      <c r="G309">
        <f>IF('CS-COMPRO'!G312='Master Answer Key'!$B311, 1, 0)</f>
        <v>1</v>
      </c>
      <c r="H309">
        <f>IF('CS-COMPRO'!H312='Master Answer Key'!$B311, 1, 0)</f>
        <v>1</v>
      </c>
      <c r="I309">
        <f>IF('CS-COMPRO'!I312='Master Answer Key'!$B311, 1, 0)</f>
        <v>0</v>
      </c>
      <c r="J309">
        <f>IF('CS-COMPRO'!J312='Master Answer Key'!$B311, 1, 0)</f>
        <v>1</v>
      </c>
      <c r="K309">
        <f>IF('CS-COMPRO'!K312='Master Answer Key'!$B311, 1, 0)</f>
        <v>1</v>
      </c>
      <c r="L309">
        <f>IF('CS-COMPRO'!L312='Master Answer Key'!$B311, 1, 0)</f>
        <v>1</v>
      </c>
      <c r="M309">
        <f>IF('CS-COMPRO'!M312='Master Answer Key'!$B311, 1, 0)</f>
        <v>1</v>
      </c>
    </row>
    <row r="310">
      <c r="A310" s="5" t="s">
        <v>414</v>
      </c>
      <c r="B310">
        <f>IF('CS-COMPRO'!B313='Master Answer Key'!$B312, 1, 0)</f>
        <v>1</v>
      </c>
      <c r="C310">
        <f>IF('CS-COMPRO'!C313='Master Answer Key'!$B312, 1, 0)</f>
        <v>1</v>
      </c>
      <c r="D310">
        <f>IF('CS-COMPRO'!D313='Master Answer Key'!$B312, 1, 0)</f>
        <v>0</v>
      </c>
      <c r="E310">
        <f>IF('CS-COMPRO'!E313='Master Answer Key'!$B312, 1, 0)</f>
        <v>1</v>
      </c>
      <c r="F310">
        <f>IF('CS-COMPRO'!F313='Master Answer Key'!$B312, 1, 0)</f>
        <v>0</v>
      </c>
      <c r="G310">
        <f>IF('CS-COMPRO'!G313='Master Answer Key'!$B312, 1, 0)</f>
        <v>1</v>
      </c>
      <c r="H310">
        <f>IF('CS-COMPRO'!H313='Master Answer Key'!$B312, 1, 0)</f>
        <v>1</v>
      </c>
      <c r="I310">
        <f>IF('CS-COMPRO'!I313='Master Answer Key'!$B312, 1, 0)</f>
        <v>0</v>
      </c>
      <c r="J310">
        <f>IF('CS-COMPRO'!J313='Master Answer Key'!$B312, 1, 0)</f>
        <v>0</v>
      </c>
      <c r="K310">
        <f>IF('CS-COMPRO'!K313='Master Answer Key'!$B312, 1, 0)</f>
        <v>1</v>
      </c>
      <c r="L310">
        <f>IF('CS-COMPRO'!L313='Master Answer Key'!$B312, 1, 0)</f>
        <v>1</v>
      </c>
      <c r="M310">
        <f>IF('CS-COMPRO'!M313='Master Answer Key'!$B312, 1, 0)</f>
        <v>1</v>
      </c>
    </row>
    <row r="311">
      <c r="A311" s="5" t="s">
        <v>415</v>
      </c>
      <c r="B311">
        <f>IF('CS-COMPRO'!B314='Master Answer Key'!$B313, 1, 0)</f>
        <v>1</v>
      </c>
      <c r="C311">
        <f>IF('CS-COMPRO'!C314='Master Answer Key'!$B313, 1, 0)</f>
        <v>1</v>
      </c>
      <c r="D311">
        <f>IF('CS-COMPRO'!D314='Master Answer Key'!$B313, 1, 0)</f>
        <v>1</v>
      </c>
      <c r="E311">
        <f>IF('CS-COMPRO'!E314='Master Answer Key'!$B313, 1, 0)</f>
        <v>1</v>
      </c>
      <c r="F311">
        <f>IF('CS-COMPRO'!F314='Master Answer Key'!$B313, 1, 0)</f>
        <v>0</v>
      </c>
      <c r="G311">
        <f>IF('CS-COMPRO'!G314='Master Answer Key'!$B313, 1, 0)</f>
        <v>1</v>
      </c>
      <c r="H311">
        <f>IF('CS-COMPRO'!H314='Master Answer Key'!$B313, 1, 0)</f>
        <v>1</v>
      </c>
      <c r="I311">
        <f>IF('CS-COMPRO'!I314='Master Answer Key'!$B313, 1, 0)</f>
        <v>0</v>
      </c>
      <c r="J311">
        <f>IF('CS-COMPRO'!J314='Master Answer Key'!$B313, 1, 0)</f>
        <v>1</v>
      </c>
      <c r="K311">
        <f>IF('CS-COMPRO'!K314='Master Answer Key'!$B313, 1, 0)</f>
        <v>1</v>
      </c>
      <c r="L311">
        <f>IF('CS-COMPRO'!L314='Master Answer Key'!$B313, 1, 0)</f>
        <v>1</v>
      </c>
      <c r="M311">
        <f>IF('CS-COMPRO'!M314='Master Answer Key'!$B313, 1, 0)</f>
        <v>1</v>
      </c>
    </row>
    <row r="312">
      <c r="A312" s="5" t="s">
        <v>416</v>
      </c>
      <c r="B312">
        <f>IF('CS-COMPRO'!B315='Master Answer Key'!$B314, 1, 0)</f>
        <v>1</v>
      </c>
      <c r="C312">
        <f>IF('CS-COMPRO'!C315='Master Answer Key'!$B314, 1, 0)</f>
        <v>1</v>
      </c>
      <c r="D312">
        <f>IF('CS-COMPRO'!D315='Master Answer Key'!$B314, 1, 0)</f>
        <v>1</v>
      </c>
      <c r="E312">
        <f>IF('CS-COMPRO'!E315='Master Answer Key'!$B314, 1, 0)</f>
        <v>1</v>
      </c>
      <c r="F312">
        <f>IF('CS-COMPRO'!F315='Master Answer Key'!$B314, 1, 0)</f>
        <v>0</v>
      </c>
      <c r="G312">
        <f>IF('CS-COMPRO'!G315='Master Answer Key'!$B314, 1, 0)</f>
        <v>1</v>
      </c>
      <c r="H312">
        <f>IF('CS-COMPRO'!H315='Master Answer Key'!$B314, 1, 0)</f>
        <v>1</v>
      </c>
      <c r="I312">
        <f>IF('CS-COMPRO'!I315='Master Answer Key'!$B314, 1, 0)</f>
        <v>0</v>
      </c>
      <c r="J312">
        <f>IF('CS-COMPRO'!J315='Master Answer Key'!$B314, 1, 0)</f>
        <v>1</v>
      </c>
      <c r="K312">
        <f>IF('CS-COMPRO'!K315='Master Answer Key'!$B314, 1, 0)</f>
        <v>1</v>
      </c>
      <c r="L312">
        <f>IF('CS-COMPRO'!L315='Master Answer Key'!$B314, 1, 0)</f>
        <v>1</v>
      </c>
      <c r="M312">
        <f>IF('CS-COMPRO'!M315='Master Answer Key'!$B314, 1, 0)</f>
        <v>1</v>
      </c>
    </row>
    <row r="313">
      <c r="A313" s="5" t="s">
        <v>417</v>
      </c>
      <c r="B313">
        <f>IF('CS-COMPRO'!B316='Master Answer Key'!$B315, 1, 0)</f>
        <v>1</v>
      </c>
      <c r="C313">
        <f>IF('CS-COMPRO'!C316='Master Answer Key'!$B315, 1, 0)</f>
        <v>1</v>
      </c>
      <c r="D313">
        <f>IF('CS-COMPRO'!D316='Master Answer Key'!$B315, 1, 0)</f>
        <v>1</v>
      </c>
      <c r="E313">
        <f>IF('CS-COMPRO'!E316='Master Answer Key'!$B315, 1, 0)</f>
        <v>1</v>
      </c>
      <c r="F313">
        <f>IF('CS-COMPRO'!F316='Master Answer Key'!$B315, 1, 0)</f>
        <v>0</v>
      </c>
      <c r="G313">
        <f>IF('CS-COMPRO'!G316='Master Answer Key'!$B315, 1, 0)</f>
        <v>1</v>
      </c>
      <c r="H313">
        <f>IF('CS-COMPRO'!H316='Master Answer Key'!$B315, 1, 0)</f>
        <v>1</v>
      </c>
      <c r="I313">
        <f>IF('CS-COMPRO'!I316='Master Answer Key'!$B315, 1, 0)</f>
        <v>0</v>
      </c>
      <c r="J313">
        <f>IF('CS-COMPRO'!J316='Master Answer Key'!$B315, 1, 0)</f>
        <v>1</v>
      </c>
      <c r="K313">
        <f>IF('CS-COMPRO'!K316='Master Answer Key'!$B315, 1, 0)</f>
        <v>1</v>
      </c>
      <c r="L313">
        <f>IF('CS-COMPRO'!L316='Master Answer Key'!$B315, 1, 0)</f>
        <v>1</v>
      </c>
      <c r="M313">
        <f>IF('CS-COMPRO'!M316='Master Answer Key'!$B315, 1, 0)</f>
        <v>1</v>
      </c>
    </row>
    <row r="314">
      <c r="A314" s="5" t="s">
        <v>418</v>
      </c>
      <c r="B314">
        <f>IF('CS-COMPRO'!B317='Master Answer Key'!$B316, 1, 0)</f>
        <v>1</v>
      </c>
      <c r="C314">
        <f>IF('CS-COMPRO'!C317='Master Answer Key'!$B316, 1, 0)</f>
        <v>1</v>
      </c>
      <c r="D314">
        <f>IF('CS-COMPRO'!D317='Master Answer Key'!$B316, 1, 0)</f>
        <v>1</v>
      </c>
      <c r="E314">
        <f>IF('CS-COMPRO'!E317='Master Answer Key'!$B316, 1, 0)</f>
        <v>1</v>
      </c>
      <c r="F314">
        <f>IF('CS-COMPRO'!F317='Master Answer Key'!$B316, 1, 0)</f>
        <v>0</v>
      </c>
      <c r="G314">
        <f>IF('CS-COMPRO'!G317='Master Answer Key'!$B316, 1, 0)</f>
        <v>1</v>
      </c>
      <c r="H314">
        <f>IF('CS-COMPRO'!H317='Master Answer Key'!$B316, 1, 0)</f>
        <v>1</v>
      </c>
      <c r="I314">
        <f>IF('CS-COMPRO'!I317='Master Answer Key'!$B316, 1, 0)</f>
        <v>0</v>
      </c>
      <c r="J314">
        <f>IF('CS-COMPRO'!J317='Master Answer Key'!$B316, 1, 0)</f>
        <v>1</v>
      </c>
      <c r="K314">
        <f>IF('CS-COMPRO'!K317='Master Answer Key'!$B316, 1, 0)</f>
        <v>1</v>
      </c>
      <c r="L314">
        <f>IF('CS-COMPRO'!L317='Master Answer Key'!$B316, 1, 0)</f>
        <v>0</v>
      </c>
      <c r="M314">
        <f>IF('CS-COMPRO'!M317='Master Answer Key'!$B316, 1, 0)</f>
        <v>1</v>
      </c>
    </row>
    <row r="315">
      <c r="A315" s="5" t="s">
        <v>419</v>
      </c>
      <c r="B315">
        <f>IF('CS-COMPRO'!B318='Master Answer Key'!$B317, 1, 0)</f>
        <v>1</v>
      </c>
      <c r="C315">
        <f>IF('CS-COMPRO'!C318='Master Answer Key'!$B317, 1, 0)</f>
        <v>1</v>
      </c>
      <c r="D315">
        <f>IF('CS-COMPRO'!D318='Master Answer Key'!$B317, 1, 0)</f>
        <v>0</v>
      </c>
      <c r="E315">
        <f>IF('CS-COMPRO'!E318='Master Answer Key'!$B317, 1, 0)</f>
        <v>1</v>
      </c>
      <c r="F315">
        <f>IF('CS-COMPRO'!F318='Master Answer Key'!$B317, 1, 0)</f>
        <v>0</v>
      </c>
      <c r="G315">
        <f>IF('CS-COMPRO'!G318='Master Answer Key'!$B317, 1, 0)</f>
        <v>0</v>
      </c>
      <c r="H315">
        <f>IF('CS-COMPRO'!H318='Master Answer Key'!$B317, 1, 0)</f>
        <v>1</v>
      </c>
      <c r="I315">
        <f>IF('CS-COMPRO'!I318='Master Answer Key'!$B317, 1, 0)</f>
        <v>0</v>
      </c>
      <c r="J315">
        <f>IF('CS-COMPRO'!J318='Master Answer Key'!$B317, 1, 0)</f>
        <v>1</v>
      </c>
      <c r="K315">
        <f>IF('CS-COMPRO'!K318='Master Answer Key'!$B317, 1, 0)</f>
        <v>1</v>
      </c>
      <c r="L315">
        <f>IF('CS-COMPRO'!L318='Master Answer Key'!$B317, 1, 0)</f>
        <v>1</v>
      </c>
      <c r="M315">
        <f>IF('CS-COMPRO'!M318='Master Answer Key'!$B317, 1, 0)</f>
        <v>1</v>
      </c>
    </row>
    <row r="316">
      <c r="A316" s="5" t="s">
        <v>420</v>
      </c>
      <c r="B316">
        <f>IF('CS-COMPRO'!B319='Master Answer Key'!$B318, 1, 0)</f>
        <v>1</v>
      </c>
      <c r="C316">
        <f>IF('CS-COMPRO'!C319='Master Answer Key'!$B318, 1, 0)</f>
        <v>0</v>
      </c>
      <c r="D316">
        <f>IF('CS-COMPRO'!D319='Master Answer Key'!$B318, 1, 0)</f>
        <v>1</v>
      </c>
      <c r="E316">
        <f>IF('CS-COMPRO'!E319='Master Answer Key'!$B318, 1, 0)</f>
        <v>1</v>
      </c>
      <c r="F316">
        <f>IF('CS-COMPRO'!F319='Master Answer Key'!$B318, 1, 0)</f>
        <v>0</v>
      </c>
      <c r="G316">
        <f>IF('CS-COMPRO'!G319='Master Answer Key'!$B318, 1, 0)</f>
        <v>1</v>
      </c>
      <c r="H316">
        <f>IF('CS-COMPRO'!H319='Master Answer Key'!$B318, 1, 0)</f>
        <v>1</v>
      </c>
      <c r="I316">
        <f>IF('CS-COMPRO'!I319='Master Answer Key'!$B318, 1, 0)</f>
        <v>0</v>
      </c>
      <c r="J316">
        <f>IF('CS-COMPRO'!J319='Master Answer Key'!$B318, 1, 0)</f>
        <v>1</v>
      </c>
      <c r="K316">
        <f>IF('CS-COMPRO'!K319='Master Answer Key'!$B318, 1, 0)</f>
        <v>1</v>
      </c>
      <c r="L316">
        <f>IF('CS-COMPRO'!L319='Master Answer Key'!$B318, 1, 0)</f>
        <v>1</v>
      </c>
      <c r="M316">
        <f>IF('CS-COMPRO'!M319='Master Answer Key'!$B318, 1, 0)</f>
        <v>1</v>
      </c>
    </row>
    <row r="317">
      <c r="A317" s="5" t="s">
        <v>421</v>
      </c>
      <c r="B317">
        <f>IF('CS-COMPRO'!B320='Master Answer Key'!$B319, 1, 0)</f>
        <v>1</v>
      </c>
      <c r="C317">
        <f>IF('CS-COMPRO'!C320='Master Answer Key'!$B319, 1, 0)</f>
        <v>1</v>
      </c>
      <c r="D317">
        <f>IF('CS-COMPRO'!D320='Master Answer Key'!$B319, 1, 0)</f>
        <v>1</v>
      </c>
      <c r="E317">
        <f>IF('CS-COMPRO'!E320='Master Answer Key'!$B319, 1, 0)</f>
        <v>1</v>
      </c>
      <c r="F317">
        <f>IF('CS-COMPRO'!F320='Master Answer Key'!$B319, 1, 0)</f>
        <v>0</v>
      </c>
      <c r="G317">
        <f>IF('CS-COMPRO'!G320='Master Answer Key'!$B319, 1, 0)</f>
        <v>1</v>
      </c>
      <c r="H317">
        <f>IF('CS-COMPRO'!H320='Master Answer Key'!$B319, 1, 0)</f>
        <v>1</v>
      </c>
      <c r="I317">
        <f>IF('CS-COMPRO'!I320='Master Answer Key'!$B319, 1, 0)</f>
        <v>0</v>
      </c>
      <c r="J317">
        <f>IF('CS-COMPRO'!J320='Master Answer Key'!$B319, 1, 0)</f>
        <v>1</v>
      </c>
      <c r="K317">
        <f>IF('CS-COMPRO'!K320='Master Answer Key'!$B319, 1, 0)</f>
        <v>1</v>
      </c>
      <c r="L317">
        <f>IF('CS-COMPRO'!L320='Master Answer Key'!$B319, 1, 0)</f>
        <v>0</v>
      </c>
      <c r="M317">
        <f>IF('CS-COMPRO'!M320='Master Answer Key'!$B319, 1, 0)</f>
        <v>1</v>
      </c>
    </row>
    <row r="318">
      <c r="A318" s="5" t="s">
        <v>422</v>
      </c>
      <c r="B318">
        <f>IF('CS-COMPRO'!B321='Master Answer Key'!$B320, 1, 0)</f>
        <v>1</v>
      </c>
      <c r="C318">
        <f>IF('CS-COMPRO'!C321='Master Answer Key'!$B320, 1, 0)</f>
        <v>1</v>
      </c>
      <c r="D318">
        <f>IF('CS-COMPRO'!D321='Master Answer Key'!$B320, 1, 0)</f>
        <v>0</v>
      </c>
      <c r="E318">
        <f>IF('CS-COMPRO'!E321='Master Answer Key'!$B320, 1, 0)</f>
        <v>1</v>
      </c>
      <c r="F318">
        <f>IF('CS-COMPRO'!F321='Master Answer Key'!$B320, 1, 0)</f>
        <v>0</v>
      </c>
      <c r="G318">
        <f>IF('CS-COMPRO'!G321='Master Answer Key'!$B320, 1, 0)</f>
        <v>1</v>
      </c>
      <c r="H318">
        <f>IF('CS-COMPRO'!H321='Master Answer Key'!$B320, 1, 0)</f>
        <v>1</v>
      </c>
      <c r="I318">
        <f>IF('CS-COMPRO'!I321='Master Answer Key'!$B320, 1, 0)</f>
        <v>0</v>
      </c>
      <c r="J318">
        <f>IF('CS-COMPRO'!J321='Master Answer Key'!$B320, 1, 0)</f>
        <v>1</v>
      </c>
      <c r="K318">
        <f>IF('CS-COMPRO'!K321='Master Answer Key'!$B320, 1, 0)</f>
        <v>0</v>
      </c>
      <c r="L318">
        <f>IF('CS-COMPRO'!L321='Master Answer Key'!$B320, 1, 0)</f>
        <v>1</v>
      </c>
      <c r="M318">
        <f>IF('CS-COMPRO'!M321='Master Answer Key'!$B320, 1, 0)</f>
        <v>1</v>
      </c>
    </row>
    <row r="319">
      <c r="A319" s="5" t="s">
        <v>423</v>
      </c>
      <c r="B319">
        <f>IF('CS-COMPRO'!B322='Master Answer Key'!$B321, 1, 0)</f>
        <v>1</v>
      </c>
      <c r="C319">
        <f>IF('CS-COMPRO'!C322='Master Answer Key'!$B321, 1, 0)</f>
        <v>1</v>
      </c>
      <c r="D319">
        <f>IF('CS-COMPRO'!D322='Master Answer Key'!$B321, 1, 0)</f>
        <v>1</v>
      </c>
      <c r="E319">
        <f>IF('CS-COMPRO'!E322='Master Answer Key'!$B321, 1, 0)</f>
        <v>1</v>
      </c>
      <c r="F319">
        <f>IF('CS-COMPRO'!F322='Master Answer Key'!$B321, 1, 0)</f>
        <v>0</v>
      </c>
      <c r="G319">
        <f>IF('CS-COMPRO'!G322='Master Answer Key'!$B321, 1, 0)</f>
        <v>0</v>
      </c>
      <c r="H319">
        <f>IF('CS-COMPRO'!H322='Master Answer Key'!$B321, 1, 0)</f>
        <v>1</v>
      </c>
      <c r="I319">
        <f>IF('CS-COMPRO'!I322='Master Answer Key'!$B321, 1, 0)</f>
        <v>0</v>
      </c>
      <c r="J319">
        <f>IF('CS-COMPRO'!J322='Master Answer Key'!$B321, 1, 0)</f>
        <v>1</v>
      </c>
      <c r="K319">
        <f>IF('CS-COMPRO'!K322='Master Answer Key'!$B321, 1, 0)</f>
        <v>1</v>
      </c>
      <c r="L319">
        <f>IF('CS-COMPRO'!L322='Master Answer Key'!$B321, 1, 0)</f>
        <v>1</v>
      </c>
      <c r="M319">
        <f>IF('CS-COMPRO'!M322='Master Answer Key'!$B321, 1, 0)</f>
        <v>1</v>
      </c>
    </row>
    <row r="320">
      <c r="A320" s="5" t="s">
        <v>424</v>
      </c>
      <c r="B320">
        <f>IF('CS-COMPRO'!B323='Master Answer Key'!$B322, 1, 0)</f>
        <v>1</v>
      </c>
      <c r="C320">
        <f>IF('CS-COMPRO'!C323='Master Answer Key'!$B322, 1, 0)</f>
        <v>1</v>
      </c>
      <c r="D320">
        <f>IF('CS-COMPRO'!D323='Master Answer Key'!$B322, 1, 0)</f>
        <v>1</v>
      </c>
      <c r="E320">
        <f>IF('CS-COMPRO'!E323='Master Answer Key'!$B322, 1, 0)</f>
        <v>1</v>
      </c>
      <c r="F320">
        <f>IF('CS-COMPRO'!F323='Master Answer Key'!$B322, 1, 0)</f>
        <v>0</v>
      </c>
      <c r="G320">
        <f>IF('CS-COMPRO'!G323='Master Answer Key'!$B322, 1, 0)</f>
        <v>1</v>
      </c>
      <c r="H320">
        <f>IF('CS-COMPRO'!H323='Master Answer Key'!$B322, 1, 0)</f>
        <v>1</v>
      </c>
      <c r="I320">
        <f>IF('CS-COMPRO'!I323='Master Answer Key'!$B322, 1, 0)</f>
        <v>0</v>
      </c>
      <c r="J320">
        <f>IF('CS-COMPRO'!J323='Master Answer Key'!$B322, 1, 0)</f>
        <v>1</v>
      </c>
      <c r="K320">
        <f>IF('CS-COMPRO'!K323='Master Answer Key'!$B322, 1, 0)</f>
        <v>1</v>
      </c>
      <c r="L320">
        <f>IF('CS-COMPRO'!L323='Master Answer Key'!$B322, 1, 0)</f>
        <v>1</v>
      </c>
      <c r="M320">
        <f>IF('CS-COMPRO'!M323='Master Answer Key'!$B322, 1, 0)</f>
        <v>1</v>
      </c>
    </row>
    <row r="321">
      <c r="A321" s="5" t="s">
        <v>425</v>
      </c>
      <c r="B321">
        <f>IF('CS-COMPRO'!B324='Master Answer Key'!$B323, 1, 0)</f>
        <v>1</v>
      </c>
      <c r="C321">
        <f>IF('CS-COMPRO'!C324='Master Answer Key'!$B323, 1, 0)</f>
        <v>1</v>
      </c>
      <c r="D321">
        <f>IF('CS-COMPRO'!D324='Master Answer Key'!$B323, 1, 0)</f>
        <v>1</v>
      </c>
      <c r="E321">
        <f>IF('CS-COMPRO'!E324='Master Answer Key'!$B323, 1, 0)</f>
        <v>1</v>
      </c>
      <c r="F321">
        <f>IF('CS-COMPRO'!F324='Master Answer Key'!$B323, 1, 0)</f>
        <v>0</v>
      </c>
      <c r="G321">
        <f>IF('CS-COMPRO'!G324='Master Answer Key'!$B323, 1, 0)</f>
        <v>1</v>
      </c>
      <c r="H321">
        <f>IF('CS-COMPRO'!H324='Master Answer Key'!$B323, 1, 0)</f>
        <v>1</v>
      </c>
      <c r="I321">
        <f>IF('CS-COMPRO'!I324='Master Answer Key'!$B323, 1, 0)</f>
        <v>0</v>
      </c>
      <c r="J321">
        <f>IF('CS-COMPRO'!J324='Master Answer Key'!$B323, 1, 0)</f>
        <v>1</v>
      </c>
      <c r="K321">
        <f>IF('CS-COMPRO'!K324='Master Answer Key'!$B323, 1, 0)</f>
        <v>1</v>
      </c>
      <c r="L321">
        <f>IF('CS-COMPRO'!L324='Master Answer Key'!$B323, 1, 0)</f>
        <v>0</v>
      </c>
      <c r="M321">
        <f>IF('CS-COMPRO'!M324='Master Answer Key'!$B323, 1, 0)</f>
        <v>1</v>
      </c>
    </row>
    <row r="322">
      <c r="A322" s="5" t="s">
        <v>426</v>
      </c>
      <c r="B322">
        <f>IF('CS-COMPRO'!B325='Master Answer Key'!$B324, 1, 0)</f>
        <v>1</v>
      </c>
      <c r="C322">
        <f>IF('CS-COMPRO'!C325='Master Answer Key'!$B324, 1, 0)</f>
        <v>1</v>
      </c>
      <c r="D322">
        <f>IF('CS-COMPRO'!D325='Master Answer Key'!$B324, 1, 0)</f>
        <v>1</v>
      </c>
      <c r="E322">
        <f>IF('CS-COMPRO'!E325='Master Answer Key'!$B324, 1, 0)</f>
        <v>1</v>
      </c>
      <c r="F322">
        <f>IF('CS-COMPRO'!F325='Master Answer Key'!$B324, 1, 0)</f>
        <v>0</v>
      </c>
      <c r="G322">
        <f>IF('CS-COMPRO'!G325='Master Answer Key'!$B324, 1, 0)</f>
        <v>1</v>
      </c>
      <c r="H322">
        <f>IF('CS-COMPRO'!H325='Master Answer Key'!$B324, 1, 0)</f>
        <v>1</v>
      </c>
      <c r="I322">
        <f>IF('CS-COMPRO'!I325='Master Answer Key'!$B324, 1, 0)</f>
        <v>0</v>
      </c>
      <c r="J322">
        <f>IF('CS-COMPRO'!J325='Master Answer Key'!$B324, 1, 0)</f>
        <v>1</v>
      </c>
      <c r="K322">
        <f>IF('CS-COMPRO'!K325='Master Answer Key'!$B324, 1, 0)</f>
        <v>1</v>
      </c>
      <c r="L322">
        <f>IF('CS-COMPRO'!L325='Master Answer Key'!$B324, 1, 0)</f>
        <v>1</v>
      </c>
      <c r="M322">
        <f>IF('CS-COMPRO'!M325='Master Answer Key'!$B324, 1, 0)</f>
        <v>1</v>
      </c>
    </row>
    <row r="323">
      <c r="A323" s="5" t="s">
        <v>427</v>
      </c>
      <c r="B323">
        <f>IF('CS-COMPRO'!B326='Master Answer Key'!$B325, 1, 0)</f>
        <v>1</v>
      </c>
      <c r="C323">
        <f>IF('CS-COMPRO'!C326='Master Answer Key'!$B325, 1, 0)</f>
        <v>0</v>
      </c>
      <c r="D323">
        <f>IF('CS-COMPRO'!D326='Master Answer Key'!$B325, 1, 0)</f>
        <v>1</v>
      </c>
      <c r="E323">
        <f>IF('CS-COMPRO'!E326='Master Answer Key'!$B325, 1, 0)</f>
        <v>1</v>
      </c>
      <c r="F323">
        <f>IF('CS-COMPRO'!F326='Master Answer Key'!$B325, 1, 0)</f>
        <v>0</v>
      </c>
      <c r="G323">
        <f>IF('CS-COMPRO'!G326='Master Answer Key'!$B325, 1, 0)</f>
        <v>1</v>
      </c>
      <c r="H323">
        <f>IF('CS-COMPRO'!H326='Master Answer Key'!$B325, 1, 0)</f>
        <v>1</v>
      </c>
      <c r="I323">
        <f>IF('CS-COMPRO'!I326='Master Answer Key'!$B325, 1, 0)</f>
        <v>0</v>
      </c>
      <c r="J323">
        <f>IF('CS-COMPRO'!J326='Master Answer Key'!$B325, 1, 0)</f>
        <v>1</v>
      </c>
      <c r="K323">
        <f>IF('CS-COMPRO'!K326='Master Answer Key'!$B325, 1, 0)</f>
        <v>1</v>
      </c>
      <c r="L323">
        <f>IF('CS-COMPRO'!L326='Master Answer Key'!$B325, 1, 0)</f>
        <v>0</v>
      </c>
      <c r="M323">
        <f>IF('CS-COMPRO'!M326='Master Answer Key'!$B325, 1, 0)</f>
        <v>0</v>
      </c>
    </row>
    <row r="324">
      <c r="A324" s="5" t="s">
        <v>429</v>
      </c>
      <c r="B324">
        <f>IF('CS-COMPRO'!B327='Master Answer Key'!$B326, 1, 0)</f>
        <v>0</v>
      </c>
      <c r="C324">
        <f>IF('CS-COMPRO'!C327='Master Answer Key'!$B326, 1, 0)</f>
        <v>1</v>
      </c>
      <c r="D324">
        <f>IF('CS-COMPRO'!D327='Master Answer Key'!$B326, 1, 0)</f>
        <v>1</v>
      </c>
      <c r="E324">
        <f>IF('CS-COMPRO'!E327='Master Answer Key'!$B326, 1, 0)</f>
        <v>1</v>
      </c>
      <c r="F324">
        <f>IF('CS-COMPRO'!F327='Master Answer Key'!$B326, 1, 0)</f>
        <v>0</v>
      </c>
      <c r="G324">
        <f>IF('CS-COMPRO'!G327='Master Answer Key'!$B326, 1, 0)</f>
        <v>1</v>
      </c>
      <c r="H324">
        <f>IF('CS-COMPRO'!H327='Master Answer Key'!$B326, 1, 0)</f>
        <v>1</v>
      </c>
      <c r="I324">
        <f>IF('CS-COMPRO'!I327='Master Answer Key'!$B326, 1, 0)</f>
        <v>0</v>
      </c>
      <c r="J324">
        <f>IF('CS-COMPRO'!J327='Master Answer Key'!$B326, 1, 0)</f>
        <v>0</v>
      </c>
      <c r="K324">
        <f>IF('CS-COMPRO'!K327='Master Answer Key'!$B326, 1, 0)</f>
        <v>1</v>
      </c>
      <c r="L324">
        <f>IF('CS-COMPRO'!L327='Master Answer Key'!$B326, 1, 0)</f>
        <v>1</v>
      </c>
      <c r="M324">
        <f>IF('CS-COMPRO'!M327='Master Answer Key'!$B326, 1, 0)</f>
        <v>1</v>
      </c>
    </row>
    <row r="325">
      <c r="A325" s="5" t="s">
        <v>430</v>
      </c>
      <c r="B325">
        <f>IF('CS-COMPRO'!B328='Master Answer Key'!$B327, 1, 0)</f>
        <v>1</v>
      </c>
      <c r="C325">
        <f>IF('CS-COMPRO'!C328='Master Answer Key'!$B327, 1, 0)</f>
        <v>1</v>
      </c>
      <c r="D325">
        <f>IF('CS-COMPRO'!D328='Master Answer Key'!$B327, 1, 0)</f>
        <v>1</v>
      </c>
      <c r="E325">
        <f>IF('CS-COMPRO'!E328='Master Answer Key'!$B327, 1, 0)</f>
        <v>1</v>
      </c>
      <c r="F325">
        <f>IF('CS-COMPRO'!F328='Master Answer Key'!$B327, 1, 0)</f>
        <v>0</v>
      </c>
      <c r="G325">
        <f>IF('CS-COMPRO'!G328='Master Answer Key'!$B327, 1, 0)</f>
        <v>1</v>
      </c>
      <c r="H325">
        <f>IF('CS-COMPRO'!H328='Master Answer Key'!$B327, 1, 0)</f>
        <v>1</v>
      </c>
      <c r="I325">
        <f>IF('CS-COMPRO'!I328='Master Answer Key'!$B327, 1, 0)</f>
        <v>0</v>
      </c>
      <c r="J325">
        <f>IF('CS-COMPRO'!J328='Master Answer Key'!$B327, 1, 0)</f>
        <v>1</v>
      </c>
      <c r="K325">
        <f>IF('CS-COMPRO'!K328='Master Answer Key'!$B327, 1, 0)</f>
        <v>1</v>
      </c>
      <c r="L325">
        <f>IF('CS-COMPRO'!L328='Master Answer Key'!$B327, 1, 0)</f>
        <v>1</v>
      </c>
      <c r="M325">
        <f>IF('CS-COMPRO'!M328='Master Answer Key'!$B327, 1, 0)</f>
        <v>1</v>
      </c>
    </row>
    <row r="326">
      <c r="A326" s="5" t="s">
        <v>431</v>
      </c>
      <c r="B326">
        <f>IF('CS-COMPRO'!B329='Master Answer Key'!$B328, 1, 0)</f>
        <v>1</v>
      </c>
      <c r="C326">
        <f>IF('CS-COMPRO'!C329='Master Answer Key'!$B328, 1, 0)</f>
        <v>1</v>
      </c>
      <c r="D326">
        <f>IF('CS-COMPRO'!D329='Master Answer Key'!$B328, 1, 0)</f>
        <v>1</v>
      </c>
      <c r="E326">
        <f>IF('CS-COMPRO'!E329='Master Answer Key'!$B328, 1, 0)</f>
        <v>1</v>
      </c>
      <c r="F326">
        <f>IF('CS-COMPRO'!F329='Master Answer Key'!$B328, 1, 0)</f>
        <v>0</v>
      </c>
      <c r="G326">
        <f>IF('CS-COMPRO'!G329='Master Answer Key'!$B328, 1, 0)</f>
        <v>1</v>
      </c>
      <c r="H326">
        <f>IF('CS-COMPRO'!H329='Master Answer Key'!$B328, 1, 0)</f>
        <v>1</v>
      </c>
      <c r="I326">
        <f>IF('CS-COMPRO'!I329='Master Answer Key'!$B328, 1, 0)</f>
        <v>0</v>
      </c>
      <c r="J326">
        <f>IF('CS-COMPRO'!J329='Master Answer Key'!$B328, 1, 0)</f>
        <v>1</v>
      </c>
      <c r="K326">
        <f>IF('CS-COMPRO'!K329='Master Answer Key'!$B328, 1, 0)</f>
        <v>1</v>
      </c>
      <c r="L326">
        <f>IF('CS-COMPRO'!L329='Master Answer Key'!$B328, 1, 0)</f>
        <v>1</v>
      </c>
      <c r="M326">
        <f>IF('CS-COMPRO'!M329='Master Answer Key'!$B328, 1, 0)</f>
        <v>1</v>
      </c>
    </row>
    <row r="327">
      <c r="A327" s="5" t="s">
        <v>432</v>
      </c>
      <c r="B327">
        <f>IF('CS-COMPRO'!B330='Master Answer Key'!$B329, 1, 0)</f>
        <v>1</v>
      </c>
      <c r="C327">
        <f>IF('CS-COMPRO'!C330='Master Answer Key'!$B329, 1, 0)</f>
        <v>1</v>
      </c>
      <c r="D327">
        <f>IF('CS-COMPRO'!D330='Master Answer Key'!$B329, 1, 0)</f>
        <v>1</v>
      </c>
      <c r="E327">
        <f>IF('CS-COMPRO'!E330='Master Answer Key'!$B329, 1, 0)</f>
        <v>1</v>
      </c>
      <c r="F327">
        <f>IF('CS-COMPRO'!F330='Master Answer Key'!$B329, 1, 0)</f>
        <v>0</v>
      </c>
      <c r="G327">
        <f>IF('CS-COMPRO'!G330='Master Answer Key'!$B329, 1, 0)</f>
        <v>1</v>
      </c>
      <c r="H327">
        <f>IF('CS-COMPRO'!H330='Master Answer Key'!$B329, 1, 0)</f>
        <v>1</v>
      </c>
      <c r="I327">
        <f>IF('CS-COMPRO'!I330='Master Answer Key'!$B329, 1, 0)</f>
        <v>0</v>
      </c>
      <c r="J327">
        <f>IF('CS-COMPRO'!J330='Master Answer Key'!$B329, 1, 0)</f>
        <v>1</v>
      </c>
      <c r="K327">
        <f>IF('CS-COMPRO'!K330='Master Answer Key'!$B329, 1, 0)</f>
        <v>1</v>
      </c>
      <c r="L327">
        <f>IF('CS-COMPRO'!L330='Master Answer Key'!$B329, 1, 0)</f>
        <v>1</v>
      </c>
      <c r="M327">
        <f>IF('CS-COMPRO'!M330='Master Answer Key'!$B329, 1, 0)</f>
        <v>1</v>
      </c>
    </row>
    <row r="328">
      <c r="A328" s="5" t="s">
        <v>433</v>
      </c>
      <c r="B328">
        <f>IF('CS-COMPRO'!B331='Master Answer Key'!$B330, 1, 0)</f>
        <v>1</v>
      </c>
      <c r="C328">
        <f>IF('CS-COMPRO'!C331='Master Answer Key'!$B330, 1, 0)</f>
        <v>1</v>
      </c>
      <c r="D328">
        <f>IF('CS-COMPRO'!D331='Master Answer Key'!$B330, 1, 0)</f>
        <v>1</v>
      </c>
      <c r="E328">
        <f>IF('CS-COMPRO'!E331='Master Answer Key'!$B330, 1, 0)</f>
        <v>1</v>
      </c>
      <c r="F328">
        <f>IF('CS-COMPRO'!F331='Master Answer Key'!$B330, 1, 0)</f>
        <v>0</v>
      </c>
      <c r="G328">
        <f>IF('CS-COMPRO'!G331='Master Answer Key'!$B330, 1, 0)</f>
        <v>1</v>
      </c>
      <c r="H328">
        <f>IF('CS-COMPRO'!H331='Master Answer Key'!$B330, 1, 0)</f>
        <v>1</v>
      </c>
      <c r="I328">
        <f>IF('CS-COMPRO'!I331='Master Answer Key'!$B330, 1, 0)</f>
        <v>0</v>
      </c>
      <c r="J328">
        <f>IF('CS-COMPRO'!J331='Master Answer Key'!$B330, 1, 0)</f>
        <v>1</v>
      </c>
      <c r="K328">
        <f>IF('CS-COMPRO'!K331='Master Answer Key'!$B330, 1, 0)</f>
        <v>1</v>
      </c>
      <c r="L328">
        <f>IF('CS-COMPRO'!L331='Master Answer Key'!$B330, 1, 0)</f>
        <v>1</v>
      </c>
      <c r="M328">
        <f>IF('CS-COMPRO'!M331='Master Answer Key'!$B330, 1, 0)</f>
        <v>1</v>
      </c>
    </row>
    <row r="329">
      <c r="A329" s="5" t="s">
        <v>434</v>
      </c>
      <c r="B329">
        <f>IF('CS-COMPRO'!B332='Master Answer Key'!$B331, 1, 0)</f>
        <v>1</v>
      </c>
      <c r="C329">
        <f>IF('CS-COMPRO'!C332='Master Answer Key'!$B331, 1, 0)</f>
        <v>0</v>
      </c>
      <c r="D329">
        <f>IF('CS-COMPRO'!D332='Master Answer Key'!$B331, 1, 0)</f>
        <v>1</v>
      </c>
      <c r="E329">
        <f>IF('CS-COMPRO'!E332='Master Answer Key'!$B331, 1, 0)</f>
        <v>1</v>
      </c>
      <c r="F329">
        <f>IF('CS-COMPRO'!F332='Master Answer Key'!$B331, 1, 0)</f>
        <v>0</v>
      </c>
      <c r="G329">
        <f>IF('CS-COMPRO'!G332='Master Answer Key'!$B331, 1, 0)</f>
        <v>1</v>
      </c>
      <c r="H329">
        <f>IF('CS-COMPRO'!H332='Master Answer Key'!$B331, 1, 0)</f>
        <v>1</v>
      </c>
      <c r="I329">
        <f>IF('CS-COMPRO'!I332='Master Answer Key'!$B331, 1, 0)</f>
        <v>0</v>
      </c>
      <c r="J329">
        <f>IF('CS-COMPRO'!J332='Master Answer Key'!$B331, 1, 0)</f>
        <v>1</v>
      </c>
      <c r="K329">
        <f>IF('CS-COMPRO'!K332='Master Answer Key'!$B331, 1, 0)</f>
        <v>1</v>
      </c>
      <c r="L329">
        <f>IF('CS-COMPRO'!L332='Master Answer Key'!$B331, 1, 0)</f>
        <v>1</v>
      </c>
      <c r="M329">
        <f>IF('CS-COMPRO'!M332='Master Answer Key'!$B331, 1, 0)</f>
        <v>1</v>
      </c>
    </row>
    <row r="330">
      <c r="A330" s="5" t="s">
        <v>435</v>
      </c>
      <c r="B330">
        <f>IF('CS-COMPRO'!B333='Master Answer Key'!$B332, 1, 0)</f>
        <v>1</v>
      </c>
      <c r="C330">
        <f>IF('CS-COMPRO'!C333='Master Answer Key'!$B332, 1, 0)</f>
        <v>1</v>
      </c>
      <c r="D330">
        <f>IF('CS-COMPRO'!D333='Master Answer Key'!$B332, 1, 0)</f>
        <v>1</v>
      </c>
      <c r="E330">
        <f>IF('CS-COMPRO'!E333='Master Answer Key'!$B332, 1, 0)</f>
        <v>0</v>
      </c>
      <c r="F330">
        <f>IF('CS-COMPRO'!F333='Master Answer Key'!$B332, 1, 0)</f>
        <v>0</v>
      </c>
      <c r="G330">
        <f>IF('CS-COMPRO'!G333='Master Answer Key'!$B332, 1, 0)</f>
        <v>0</v>
      </c>
      <c r="H330">
        <f>IF('CS-COMPRO'!H333='Master Answer Key'!$B332, 1, 0)</f>
        <v>0</v>
      </c>
      <c r="I330">
        <f>IF('CS-COMPRO'!I333='Master Answer Key'!$B332, 1, 0)</f>
        <v>0</v>
      </c>
      <c r="J330">
        <f>IF('CS-COMPRO'!J333='Master Answer Key'!$B332, 1, 0)</f>
        <v>0</v>
      </c>
      <c r="K330">
        <f>IF('CS-COMPRO'!K333='Master Answer Key'!$B332, 1, 0)</f>
        <v>1</v>
      </c>
      <c r="L330">
        <f>IF('CS-COMPRO'!L333='Master Answer Key'!$B332, 1, 0)</f>
        <v>0</v>
      </c>
      <c r="M330">
        <f>IF('CS-COMPRO'!M333='Master Answer Key'!$B332, 1, 0)</f>
        <v>1</v>
      </c>
    </row>
    <row r="331">
      <c r="A331" s="5" t="s">
        <v>436</v>
      </c>
      <c r="B331">
        <f>IF('CS-COMPRO'!B334='Master Answer Key'!$B333, 1, 0)</f>
        <v>1</v>
      </c>
      <c r="C331">
        <f>IF('CS-COMPRO'!C334='Master Answer Key'!$B333, 1, 0)</f>
        <v>1</v>
      </c>
      <c r="D331">
        <f>IF('CS-COMPRO'!D334='Master Answer Key'!$B333, 1, 0)</f>
        <v>0</v>
      </c>
      <c r="E331">
        <f>IF('CS-COMPRO'!E334='Master Answer Key'!$B333, 1, 0)</f>
        <v>0</v>
      </c>
      <c r="F331">
        <f>IF('CS-COMPRO'!F334='Master Answer Key'!$B333, 1, 0)</f>
        <v>0</v>
      </c>
      <c r="G331">
        <f>IF('CS-COMPRO'!G334='Master Answer Key'!$B333, 1, 0)</f>
        <v>0</v>
      </c>
      <c r="H331">
        <f>IF('CS-COMPRO'!H334='Master Answer Key'!$B333, 1, 0)</f>
        <v>1</v>
      </c>
      <c r="I331">
        <f>IF('CS-COMPRO'!I334='Master Answer Key'!$B333, 1, 0)</f>
        <v>0</v>
      </c>
      <c r="J331">
        <f>IF('CS-COMPRO'!J334='Master Answer Key'!$B333, 1, 0)</f>
        <v>1</v>
      </c>
      <c r="K331">
        <f>IF('CS-COMPRO'!K334='Master Answer Key'!$B333, 1, 0)</f>
        <v>1</v>
      </c>
      <c r="L331">
        <f>IF('CS-COMPRO'!L334='Master Answer Key'!$B333, 1, 0)</f>
        <v>1</v>
      </c>
      <c r="M331">
        <f>IF('CS-COMPRO'!M334='Master Answer Key'!$B333, 1, 0)</f>
        <v>0</v>
      </c>
    </row>
    <row r="332">
      <c r="A332" s="5" t="s">
        <v>437</v>
      </c>
      <c r="B332">
        <f>IF('CS-COMPRO'!B335='Master Answer Key'!$B334, 1, 0)</f>
        <v>0</v>
      </c>
      <c r="C332">
        <f>IF('CS-COMPRO'!C335='Master Answer Key'!$B334, 1, 0)</f>
        <v>1</v>
      </c>
      <c r="D332">
        <f>IF('CS-COMPRO'!D335='Master Answer Key'!$B334, 1, 0)</f>
        <v>1</v>
      </c>
      <c r="E332">
        <f>IF('CS-COMPRO'!E335='Master Answer Key'!$B334, 1, 0)</f>
        <v>1</v>
      </c>
      <c r="F332">
        <f>IF('CS-COMPRO'!F335='Master Answer Key'!$B334, 1, 0)</f>
        <v>0</v>
      </c>
      <c r="G332">
        <f>IF('CS-COMPRO'!G335='Master Answer Key'!$B334, 1, 0)</f>
        <v>1</v>
      </c>
      <c r="H332">
        <f>IF('CS-COMPRO'!H335='Master Answer Key'!$B334, 1, 0)</f>
        <v>1</v>
      </c>
      <c r="I332">
        <f>IF('CS-COMPRO'!I335='Master Answer Key'!$B334, 1, 0)</f>
        <v>0</v>
      </c>
      <c r="J332">
        <f>IF('CS-COMPRO'!J335='Master Answer Key'!$B334, 1, 0)</f>
        <v>1</v>
      </c>
      <c r="K332">
        <f>IF('CS-COMPRO'!K335='Master Answer Key'!$B334, 1, 0)</f>
        <v>0</v>
      </c>
      <c r="L332">
        <f>IF('CS-COMPRO'!L335='Master Answer Key'!$B334, 1, 0)</f>
        <v>0</v>
      </c>
      <c r="M332">
        <f>IF('CS-COMPRO'!M335='Master Answer Key'!$B334, 1, 0)</f>
        <v>0</v>
      </c>
    </row>
    <row r="333">
      <c r="A333" s="5" t="s">
        <v>438</v>
      </c>
      <c r="B333">
        <f>IF('CS-COMPRO'!B336='Master Answer Key'!$B335, 1, 0)</f>
        <v>0</v>
      </c>
      <c r="C333">
        <f>IF('CS-COMPRO'!C336='Master Answer Key'!$B335, 1, 0)</f>
        <v>0</v>
      </c>
      <c r="D333">
        <f>IF('CS-COMPRO'!D336='Master Answer Key'!$B335, 1, 0)</f>
        <v>0</v>
      </c>
      <c r="E333">
        <f>IF('CS-COMPRO'!E336='Master Answer Key'!$B335, 1, 0)</f>
        <v>0</v>
      </c>
      <c r="F333">
        <f>IF('CS-COMPRO'!F336='Master Answer Key'!$B335, 1, 0)</f>
        <v>0</v>
      </c>
      <c r="G333">
        <f>IF('CS-COMPRO'!G336='Master Answer Key'!$B335, 1, 0)</f>
        <v>1</v>
      </c>
      <c r="H333">
        <f>IF('CS-COMPRO'!H336='Master Answer Key'!$B335, 1, 0)</f>
        <v>1</v>
      </c>
      <c r="I333">
        <f>IF('CS-COMPRO'!I336='Master Answer Key'!$B335, 1, 0)</f>
        <v>0</v>
      </c>
      <c r="J333">
        <f>IF('CS-COMPRO'!J336='Master Answer Key'!$B335, 1, 0)</f>
        <v>1</v>
      </c>
      <c r="K333">
        <f>IF('CS-COMPRO'!K336='Master Answer Key'!$B335, 1, 0)</f>
        <v>1</v>
      </c>
      <c r="L333">
        <f>IF('CS-COMPRO'!L336='Master Answer Key'!$B335, 1, 0)</f>
        <v>0</v>
      </c>
      <c r="M333">
        <f>IF('CS-COMPRO'!M336='Master Answer Key'!$B335, 1, 0)</f>
        <v>1</v>
      </c>
    </row>
    <row r="334">
      <c r="A334" s="5" t="s">
        <v>439</v>
      </c>
      <c r="B334">
        <f>IF('CS-COMPRO'!B337='Master Answer Key'!$B336, 1, 0)</f>
        <v>1</v>
      </c>
      <c r="C334">
        <f>IF('CS-COMPRO'!C337='Master Answer Key'!$B336, 1, 0)</f>
        <v>0</v>
      </c>
      <c r="D334">
        <f>IF('CS-COMPRO'!D337='Master Answer Key'!$B336, 1, 0)</f>
        <v>0</v>
      </c>
      <c r="E334">
        <f>IF('CS-COMPRO'!E337='Master Answer Key'!$B336, 1, 0)</f>
        <v>1</v>
      </c>
      <c r="F334">
        <f>IF('CS-COMPRO'!F337='Master Answer Key'!$B336, 1, 0)</f>
        <v>0</v>
      </c>
      <c r="G334">
        <f>IF('CS-COMPRO'!G337='Master Answer Key'!$B336, 1, 0)</f>
        <v>1</v>
      </c>
      <c r="H334">
        <f>IF('CS-COMPRO'!H337='Master Answer Key'!$B336, 1, 0)</f>
        <v>1</v>
      </c>
      <c r="I334">
        <f>IF('CS-COMPRO'!I337='Master Answer Key'!$B336, 1, 0)</f>
        <v>0</v>
      </c>
      <c r="J334">
        <f>IF('CS-COMPRO'!J337='Master Answer Key'!$B336, 1, 0)</f>
        <v>1</v>
      </c>
      <c r="K334">
        <f>IF('CS-COMPRO'!K337='Master Answer Key'!$B336, 1, 0)</f>
        <v>0</v>
      </c>
      <c r="L334">
        <f>IF('CS-COMPRO'!L337='Master Answer Key'!$B336, 1, 0)</f>
        <v>1</v>
      </c>
      <c r="M334">
        <f>IF('CS-COMPRO'!M337='Master Answer Key'!$B336, 1, 0)</f>
        <v>1</v>
      </c>
    </row>
    <row r="335">
      <c r="A335" s="5" t="s">
        <v>440</v>
      </c>
      <c r="B335">
        <f>IF('CS-COMPRO'!B338='Master Answer Key'!$B337, 1, 0)</f>
        <v>1</v>
      </c>
      <c r="C335">
        <f>IF('CS-COMPRO'!C338='Master Answer Key'!$B337, 1, 0)</f>
        <v>1</v>
      </c>
      <c r="D335">
        <f>IF('CS-COMPRO'!D338='Master Answer Key'!$B337, 1, 0)</f>
        <v>1</v>
      </c>
      <c r="E335">
        <f>IF('CS-COMPRO'!E338='Master Answer Key'!$B337, 1, 0)</f>
        <v>1</v>
      </c>
      <c r="F335">
        <f>IF('CS-COMPRO'!F338='Master Answer Key'!$B337, 1, 0)</f>
        <v>0</v>
      </c>
      <c r="G335">
        <f>IF('CS-COMPRO'!G338='Master Answer Key'!$B337, 1, 0)</f>
        <v>1</v>
      </c>
      <c r="H335">
        <f>IF('CS-COMPRO'!H338='Master Answer Key'!$B337, 1, 0)</f>
        <v>1</v>
      </c>
      <c r="I335">
        <f>IF('CS-COMPRO'!I338='Master Answer Key'!$B337, 1, 0)</f>
        <v>0</v>
      </c>
      <c r="J335">
        <f>IF('CS-COMPRO'!J338='Master Answer Key'!$B337, 1, 0)</f>
        <v>1</v>
      </c>
      <c r="K335">
        <f>IF('CS-COMPRO'!K338='Master Answer Key'!$B337, 1, 0)</f>
        <v>1</v>
      </c>
      <c r="L335">
        <f>IF('CS-COMPRO'!L338='Master Answer Key'!$B337, 1, 0)</f>
        <v>1</v>
      </c>
      <c r="M335">
        <f>IF('CS-COMPRO'!M338='Master Answer Key'!$B337, 1, 0)</f>
        <v>1</v>
      </c>
    </row>
    <row r="336">
      <c r="A336" s="5" t="s">
        <v>441</v>
      </c>
      <c r="B336">
        <f>IF('CS-COMPRO'!B339='Master Answer Key'!$B338, 1, 0)</f>
        <v>0</v>
      </c>
      <c r="C336">
        <f>IF('CS-COMPRO'!C339='Master Answer Key'!$B338, 1, 0)</f>
        <v>1</v>
      </c>
      <c r="D336">
        <f>IF('CS-COMPRO'!D339='Master Answer Key'!$B338, 1, 0)</f>
        <v>1</v>
      </c>
      <c r="E336">
        <f>IF('CS-COMPRO'!E339='Master Answer Key'!$B338, 1, 0)</f>
        <v>1</v>
      </c>
      <c r="F336">
        <f>IF('CS-COMPRO'!F339='Master Answer Key'!$B338, 1, 0)</f>
        <v>0</v>
      </c>
      <c r="G336">
        <f>IF('CS-COMPRO'!G339='Master Answer Key'!$B338, 1, 0)</f>
        <v>1</v>
      </c>
      <c r="H336">
        <f>IF('CS-COMPRO'!H339='Master Answer Key'!$B338, 1, 0)</f>
        <v>1</v>
      </c>
      <c r="I336">
        <f>IF('CS-COMPRO'!I339='Master Answer Key'!$B338, 1, 0)</f>
        <v>0</v>
      </c>
      <c r="J336">
        <f>IF('CS-COMPRO'!J339='Master Answer Key'!$B338, 1, 0)</f>
        <v>1</v>
      </c>
      <c r="K336">
        <f>IF('CS-COMPRO'!K339='Master Answer Key'!$B338, 1, 0)</f>
        <v>1</v>
      </c>
      <c r="L336">
        <f>IF('CS-COMPRO'!L339='Master Answer Key'!$B338, 1, 0)</f>
        <v>1</v>
      </c>
      <c r="M336">
        <f>IF('CS-COMPRO'!M339='Master Answer Key'!$B338, 1, 0)</f>
        <v>1</v>
      </c>
    </row>
    <row r="337">
      <c r="A337" s="5" t="s">
        <v>442</v>
      </c>
      <c r="B337">
        <f>IF('CS-COMPRO'!B340='Master Answer Key'!$B339, 1, 0)</f>
        <v>1</v>
      </c>
      <c r="C337">
        <f>IF('CS-COMPRO'!C340='Master Answer Key'!$B339, 1, 0)</f>
        <v>1</v>
      </c>
      <c r="D337">
        <f>IF('CS-COMPRO'!D340='Master Answer Key'!$B339, 1, 0)</f>
        <v>1</v>
      </c>
      <c r="E337">
        <f>IF('CS-COMPRO'!E340='Master Answer Key'!$B339, 1, 0)</f>
        <v>1</v>
      </c>
      <c r="F337">
        <f>IF('CS-COMPRO'!F340='Master Answer Key'!$B339, 1, 0)</f>
        <v>0</v>
      </c>
      <c r="G337">
        <f>IF('CS-COMPRO'!G340='Master Answer Key'!$B339, 1, 0)</f>
        <v>1</v>
      </c>
      <c r="H337">
        <f>IF('CS-COMPRO'!H340='Master Answer Key'!$B339, 1, 0)</f>
        <v>1</v>
      </c>
      <c r="I337">
        <f>IF('CS-COMPRO'!I340='Master Answer Key'!$B339, 1, 0)</f>
        <v>0</v>
      </c>
      <c r="J337">
        <f>IF('CS-COMPRO'!J340='Master Answer Key'!$B339, 1, 0)</f>
        <v>1</v>
      </c>
      <c r="K337">
        <f>IF('CS-COMPRO'!K340='Master Answer Key'!$B339, 1, 0)</f>
        <v>1</v>
      </c>
      <c r="L337">
        <f>IF('CS-COMPRO'!L340='Master Answer Key'!$B339, 1, 0)</f>
        <v>0</v>
      </c>
      <c r="M337">
        <f>IF('CS-COMPRO'!M340='Master Answer Key'!$B339, 1, 0)</f>
        <v>1</v>
      </c>
    </row>
    <row r="338">
      <c r="A338" s="5" t="s">
        <v>443</v>
      </c>
      <c r="B338">
        <f>IF('CS-COMPRO'!B341='Master Answer Key'!$B340, 1, 0)</f>
        <v>0</v>
      </c>
      <c r="C338">
        <f>IF('CS-COMPRO'!C341='Master Answer Key'!$B340, 1, 0)</f>
        <v>1</v>
      </c>
      <c r="D338">
        <f>IF('CS-COMPRO'!D341='Master Answer Key'!$B340, 1, 0)</f>
        <v>1</v>
      </c>
      <c r="E338">
        <f>IF('CS-COMPRO'!E341='Master Answer Key'!$B340, 1, 0)</f>
        <v>1</v>
      </c>
      <c r="F338">
        <f>IF('CS-COMPRO'!F341='Master Answer Key'!$B340, 1, 0)</f>
        <v>0</v>
      </c>
      <c r="G338">
        <f>IF('CS-COMPRO'!G341='Master Answer Key'!$B340, 1, 0)</f>
        <v>1</v>
      </c>
      <c r="H338">
        <f>IF('CS-COMPRO'!H341='Master Answer Key'!$B340, 1, 0)</f>
        <v>1</v>
      </c>
      <c r="I338">
        <f>IF('CS-COMPRO'!I341='Master Answer Key'!$B340, 1, 0)</f>
        <v>0</v>
      </c>
      <c r="J338">
        <f>IF('CS-COMPRO'!J341='Master Answer Key'!$B340, 1, 0)</f>
        <v>1</v>
      </c>
      <c r="K338">
        <f>IF('CS-COMPRO'!K341='Master Answer Key'!$B340, 1, 0)</f>
        <v>1</v>
      </c>
      <c r="L338">
        <f>IF('CS-COMPRO'!L341='Master Answer Key'!$B340, 1, 0)</f>
        <v>1</v>
      </c>
      <c r="M338">
        <f>IF('CS-COMPRO'!M341='Master Answer Key'!$B340, 1, 0)</f>
        <v>0</v>
      </c>
    </row>
    <row r="339">
      <c r="A339" s="5" t="s">
        <v>444</v>
      </c>
      <c r="B339">
        <f>IF('CS-COMPRO'!B342='Master Answer Key'!$B341, 1, 0)</f>
        <v>1</v>
      </c>
      <c r="C339">
        <f>IF('CS-COMPRO'!C342='Master Answer Key'!$B341, 1, 0)</f>
        <v>1</v>
      </c>
      <c r="D339">
        <f>IF('CS-COMPRO'!D342='Master Answer Key'!$B341, 1, 0)</f>
        <v>1</v>
      </c>
      <c r="E339">
        <f>IF('CS-COMPRO'!E342='Master Answer Key'!$B341, 1, 0)</f>
        <v>1</v>
      </c>
      <c r="F339">
        <f>IF('CS-COMPRO'!F342='Master Answer Key'!$B341, 1, 0)</f>
        <v>0</v>
      </c>
      <c r="G339">
        <f>IF('CS-COMPRO'!G342='Master Answer Key'!$B341, 1, 0)</f>
        <v>0</v>
      </c>
      <c r="H339">
        <f>IF('CS-COMPRO'!H342='Master Answer Key'!$B341, 1, 0)</f>
        <v>1</v>
      </c>
      <c r="I339">
        <f>IF('CS-COMPRO'!I342='Master Answer Key'!$B341, 1, 0)</f>
        <v>0</v>
      </c>
      <c r="J339">
        <f>IF('CS-COMPRO'!J342='Master Answer Key'!$B341, 1, 0)</f>
        <v>0</v>
      </c>
      <c r="K339">
        <f>IF('CS-COMPRO'!K342='Master Answer Key'!$B341, 1, 0)</f>
        <v>1</v>
      </c>
      <c r="L339">
        <f>IF('CS-COMPRO'!L342='Master Answer Key'!$B341, 1, 0)</f>
        <v>1</v>
      </c>
      <c r="M339">
        <f>IF('CS-COMPRO'!M342='Master Answer Key'!$B341, 1, 0)</f>
        <v>1</v>
      </c>
    </row>
    <row r="340">
      <c r="A340" s="5" t="s">
        <v>445</v>
      </c>
      <c r="B340">
        <f>IF('CS-COMPRO'!B343='Master Answer Key'!$B342, 1, 0)</f>
        <v>1</v>
      </c>
      <c r="C340">
        <f>IF('CS-COMPRO'!C343='Master Answer Key'!$B342, 1, 0)</f>
        <v>1</v>
      </c>
      <c r="D340">
        <f>IF('CS-COMPRO'!D343='Master Answer Key'!$B342, 1, 0)</f>
        <v>0</v>
      </c>
      <c r="E340">
        <f>IF('CS-COMPRO'!E343='Master Answer Key'!$B342, 1, 0)</f>
        <v>1</v>
      </c>
      <c r="F340">
        <f>IF('CS-COMPRO'!F343='Master Answer Key'!$B342, 1, 0)</f>
        <v>0</v>
      </c>
      <c r="G340">
        <f>IF('CS-COMPRO'!G343='Master Answer Key'!$B342, 1, 0)</f>
        <v>1</v>
      </c>
      <c r="H340">
        <f>IF('CS-COMPRO'!H343='Master Answer Key'!$B342, 1, 0)</f>
        <v>0</v>
      </c>
      <c r="I340">
        <f>IF('CS-COMPRO'!I343='Master Answer Key'!$B342, 1, 0)</f>
        <v>0</v>
      </c>
      <c r="J340">
        <f>IF('CS-COMPRO'!J343='Master Answer Key'!$B342, 1, 0)</f>
        <v>1</v>
      </c>
      <c r="K340">
        <f>IF('CS-COMPRO'!K343='Master Answer Key'!$B342, 1, 0)</f>
        <v>1</v>
      </c>
      <c r="L340">
        <f>IF('CS-COMPRO'!L343='Master Answer Key'!$B342, 1, 0)</f>
        <v>0</v>
      </c>
      <c r="M340">
        <f>IF('CS-COMPRO'!M343='Master Answer Key'!$B342, 1, 0)</f>
        <v>1</v>
      </c>
    </row>
    <row r="341">
      <c r="A341" s="5" t="s">
        <v>446</v>
      </c>
      <c r="B341">
        <f>IF('CS-COMPRO'!B344='Master Answer Key'!$B343, 1, 0)</f>
        <v>1</v>
      </c>
      <c r="C341">
        <f>IF('CS-COMPRO'!C344='Master Answer Key'!$B343, 1, 0)</f>
        <v>1</v>
      </c>
      <c r="D341">
        <f>IF('CS-COMPRO'!D344='Master Answer Key'!$B343, 1, 0)</f>
        <v>1</v>
      </c>
      <c r="E341">
        <f>IF('CS-COMPRO'!E344='Master Answer Key'!$B343, 1, 0)</f>
        <v>1</v>
      </c>
      <c r="F341">
        <f>IF('CS-COMPRO'!F344='Master Answer Key'!$B343, 1, 0)</f>
        <v>0</v>
      </c>
      <c r="G341">
        <f>IF('CS-COMPRO'!G344='Master Answer Key'!$B343, 1, 0)</f>
        <v>1</v>
      </c>
      <c r="H341">
        <f>IF('CS-COMPRO'!H344='Master Answer Key'!$B343, 1, 0)</f>
        <v>1</v>
      </c>
      <c r="I341">
        <f>IF('CS-COMPRO'!I344='Master Answer Key'!$B343, 1, 0)</f>
        <v>0</v>
      </c>
      <c r="J341">
        <f>IF('CS-COMPRO'!J344='Master Answer Key'!$B343, 1, 0)</f>
        <v>1</v>
      </c>
      <c r="K341">
        <f>IF('CS-COMPRO'!K344='Master Answer Key'!$B343, 1, 0)</f>
        <v>1</v>
      </c>
      <c r="L341">
        <f>IF('CS-COMPRO'!L344='Master Answer Key'!$B343, 1, 0)</f>
        <v>1</v>
      </c>
      <c r="M341">
        <f>IF('CS-COMPRO'!M344='Master Answer Key'!$B343, 1, 0)</f>
        <v>1</v>
      </c>
    </row>
    <row r="342">
      <c r="A342" s="5" t="s">
        <v>447</v>
      </c>
      <c r="B342">
        <f>IF('CS-COMPRO'!B345='Master Answer Key'!$B344, 1, 0)</f>
        <v>1</v>
      </c>
      <c r="C342">
        <f>IF('CS-COMPRO'!C345='Master Answer Key'!$B344, 1, 0)</f>
        <v>1</v>
      </c>
      <c r="D342">
        <f>IF('CS-COMPRO'!D345='Master Answer Key'!$B344, 1, 0)</f>
        <v>0</v>
      </c>
      <c r="E342">
        <f>IF('CS-COMPRO'!E345='Master Answer Key'!$B344, 1, 0)</f>
        <v>1</v>
      </c>
      <c r="F342">
        <f>IF('CS-COMPRO'!F345='Master Answer Key'!$B344, 1, 0)</f>
        <v>0</v>
      </c>
      <c r="G342">
        <f>IF('CS-COMPRO'!G345='Master Answer Key'!$B344, 1, 0)</f>
        <v>1</v>
      </c>
      <c r="H342">
        <f>IF('CS-COMPRO'!H345='Master Answer Key'!$B344, 1, 0)</f>
        <v>1</v>
      </c>
      <c r="I342">
        <f>IF('CS-COMPRO'!I345='Master Answer Key'!$B344, 1, 0)</f>
        <v>0</v>
      </c>
      <c r="J342">
        <f>IF('CS-COMPRO'!J345='Master Answer Key'!$B344, 1, 0)</f>
        <v>1</v>
      </c>
      <c r="K342">
        <f>IF('CS-COMPRO'!K345='Master Answer Key'!$B344, 1, 0)</f>
        <v>0</v>
      </c>
      <c r="L342">
        <f>IF('CS-COMPRO'!L345='Master Answer Key'!$B344, 1, 0)</f>
        <v>1</v>
      </c>
      <c r="M342">
        <f>IF('CS-COMPRO'!M345='Master Answer Key'!$B344, 1, 0)</f>
        <v>1</v>
      </c>
    </row>
    <row r="343">
      <c r="A343" s="5" t="s">
        <v>448</v>
      </c>
      <c r="B343">
        <f>IF('CS-COMPRO'!B346='Master Answer Key'!$B345, 1, 0)</f>
        <v>1</v>
      </c>
      <c r="C343">
        <f>IF('CS-COMPRO'!C346='Master Answer Key'!$B345, 1, 0)</f>
        <v>1</v>
      </c>
      <c r="D343">
        <f>IF('CS-COMPRO'!D346='Master Answer Key'!$B345, 1, 0)</f>
        <v>1</v>
      </c>
      <c r="E343">
        <f>IF('CS-COMPRO'!E346='Master Answer Key'!$B345, 1, 0)</f>
        <v>0</v>
      </c>
      <c r="F343">
        <f>IF('CS-COMPRO'!F346='Master Answer Key'!$B345, 1, 0)</f>
        <v>0</v>
      </c>
      <c r="G343">
        <f>IF('CS-COMPRO'!G346='Master Answer Key'!$B345, 1, 0)</f>
        <v>0</v>
      </c>
      <c r="H343">
        <f>IF('CS-COMPRO'!H346='Master Answer Key'!$B345, 1, 0)</f>
        <v>1</v>
      </c>
      <c r="I343">
        <f>IF('CS-COMPRO'!I346='Master Answer Key'!$B345, 1, 0)</f>
        <v>0</v>
      </c>
      <c r="J343">
        <f>IF('CS-COMPRO'!J346='Master Answer Key'!$B345, 1, 0)</f>
        <v>1</v>
      </c>
      <c r="K343">
        <f>IF('CS-COMPRO'!K346='Master Answer Key'!$B345, 1, 0)</f>
        <v>0</v>
      </c>
      <c r="L343">
        <f>IF('CS-COMPRO'!L346='Master Answer Key'!$B345, 1, 0)</f>
        <v>0</v>
      </c>
      <c r="M343">
        <f>IF('CS-COMPRO'!M346='Master Answer Key'!$B345, 1, 0)</f>
        <v>1</v>
      </c>
    </row>
    <row r="344">
      <c r="A344" s="5" t="s">
        <v>449</v>
      </c>
      <c r="B344">
        <f>IF('CS-COMPRO'!B347='Master Answer Key'!$B346, 1, 0)</f>
        <v>1</v>
      </c>
      <c r="C344">
        <f>IF('CS-COMPRO'!C347='Master Answer Key'!$B346, 1, 0)</f>
        <v>1</v>
      </c>
      <c r="D344">
        <f>IF('CS-COMPRO'!D347='Master Answer Key'!$B346, 1, 0)</f>
        <v>1</v>
      </c>
      <c r="E344">
        <f>IF('CS-COMPRO'!E347='Master Answer Key'!$B346, 1, 0)</f>
        <v>1</v>
      </c>
      <c r="F344">
        <f>IF('CS-COMPRO'!F347='Master Answer Key'!$B346, 1, 0)</f>
        <v>0</v>
      </c>
      <c r="G344">
        <f>IF('CS-COMPRO'!G347='Master Answer Key'!$B346, 1, 0)</f>
        <v>0</v>
      </c>
      <c r="H344">
        <f>IF('CS-COMPRO'!H347='Master Answer Key'!$B346, 1, 0)</f>
        <v>1</v>
      </c>
      <c r="I344">
        <f>IF('CS-COMPRO'!I347='Master Answer Key'!$B346, 1, 0)</f>
        <v>0</v>
      </c>
      <c r="J344">
        <f>IF('CS-COMPRO'!J347='Master Answer Key'!$B346, 1, 0)</f>
        <v>1</v>
      </c>
      <c r="K344">
        <f>IF('CS-COMPRO'!K347='Master Answer Key'!$B346, 1, 0)</f>
        <v>1</v>
      </c>
      <c r="L344">
        <f>IF('CS-COMPRO'!L347='Master Answer Key'!$B346, 1, 0)</f>
        <v>0</v>
      </c>
      <c r="M344">
        <f>IF('CS-COMPRO'!M347='Master Answer Key'!$B346, 1, 0)</f>
        <v>1</v>
      </c>
    </row>
    <row r="345">
      <c r="A345" s="5" t="s">
        <v>450</v>
      </c>
      <c r="B345">
        <f>IF('CS-COMPRO'!B348='Master Answer Key'!$B347, 1, 0)</f>
        <v>1</v>
      </c>
      <c r="C345">
        <f>IF('CS-COMPRO'!C348='Master Answer Key'!$B347, 1, 0)</f>
        <v>1</v>
      </c>
      <c r="D345">
        <f>IF('CS-COMPRO'!D348='Master Answer Key'!$B347, 1, 0)</f>
        <v>1</v>
      </c>
      <c r="E345">
        <f>IF('CS-COMPRO'!E348='Master Answer Key'!$B347, 1, 0)</f>
        <v>1</v>
      </c>
      <c r="F345">
        <f>IF('CS-COMPRO'!F348='Master Answer Key'!$B347, 1, 0)</f>
        <v>0</v>
      </c>
      <c r="G345">
        <f>IF('CS-COMPRO'!G348='Master Answer Key'!$B347, 1, 0)</f>
        <v>1</v>
      </c>
      <c r="H345">
        <f>IF('CS-COMPRO'!H348='Master Answer Key'!$B347, 1, 0)</f>
        <v>1</v>
      </c>
      <c r="I345">
        <f>IF('CS-COMPRO'!I348='Master Answer Key'!$B347, 1, 0)</f>
        <v>0</v>
      </c>
      <c r="J345">
        <f>IF('CS-COMPRO'!J348='Master Answer Key'!$B347, 1, 0)</f>
        <v>1</v>
      </c>
      <c r="K345">
        <f>IF('CS-COMPRO'!K348='Master Answer Key'!$B347, 1, 0)</f>
        <v>1</v>
      </c>
      <c r="L345">
        <f>IF('CS-COMPRO'!L348='Master Answer Key'!$B347, 1, 0)</f>
        <v>1</v>
      </c>
      <c r="M345">
        <f>IF('CS-COMPRO'!M348='Master Answer Key'!$B347, 1, 0)</f>
        <v>1</v>
      </c>
    </row>
    <row r="346">
      <c r="A346" s="5" t="s">
        <v>451</v>
      </c>
      <c r="B346">
        <f>IF('CS-COMPRO'!B349='Master Answer Key'!$B348, 1, 0)</f>
        <v>1</v>
      </c>
      <c r="C346">
        <f>IF('CS-COMPRO'!C349='Master Answer Key'!$B348, 1, 0)</f>
        <v>1</v>
      </c>
      <c r="D346">
        <f>IF('CS-COMPRO'!D349='Master Answer Key'!$B348, 1, 0)</f>
        <v>1</v>
      </c>
      <c r="E346">
        <f>IF('CS-COMPRO'!E349='Master Answer Key'!$B348, 1, 0)</f>
        <v>1</v>
      </c>
      <c r="F346">
        <f>IF('CS-COMPRO'!F349='Master Answer Key'!$B348, 1, 0)</f>
        <v>0</v>
      </c>
      <c r="G346">
        <f>IF('CS-COMPRO'!G349='Master Answer Key'!$B348, 1, 0)</f>
        <v>1</v>
      </c>
      <c r="H346">
        <f>IF('CS-COMPRO'!H349='Master Answer Key'!$B348, 1, 0)</f>
        <v>1</v>
      </c>
      <c r="I346">
        <f>IF('CS-COMPRO'!I349='Master Answer Key'!$B348, 1, 0)</f>
        <v>0</v>
      </c>
      <c r="J346">
        <f>IF('CS-COMPRO'!J349='Master Answer Key'!$B348, 1, 0)</f>
        <v>1</v>
      </c>
      <c r="K346">
        <f>IF('CS-COMPRO'!K349='Master Answer Key'!$B348, 1, 0)</f>
        <v>1</v>
      </c>
      <c r="L346">
        <f>IF('CS-COMPRO'!L349='Master Answer Key'!$B348, 1, 0)</f>
        <v>0</v>
      </c>
      <c r="M346">
        <f>IF('CS-COMPRO'!M349='Master Answer Key'!$B348, 1, 0)</f>
        <v>1</v>
      </c>
    </row>
    <row r="347">
      <c r="A347" s="5" t="s">
        <v>452</v>
      </c>
      <c r="B347">
        <f>IF('CS-COMPRO'!B350='Master Answer Key'!$B349, 1, 0)</f>
        <v>1</v>
      </c>
      <c r="C347">
        <f>IF('CS-COMPRO'!C350='Master Answer Key'!$B349, 1, 0)</f>
        <v>1</v>
      </c>
      <c r="D347">
        <f>IF('CS-COMPRO'!D350='Master Answer Key'!$B349, 1, 0)</f>
        <v>1</v>
      </c>
      <c r="E347">
        <f>IF('CS-COMPRO'!E350='Master Answer Key'!$B349, 1, 0)</f>
        <v>1</v>
      </c>
      <c r="F347">
        <f>IF('CS-COMPRO'!F350='Master Answer Key'!$B349, 1, 0)</f>
        <v>0</v>
      </c>
      <c r="G347">
        <f>IF('CS-COMPRO'!G350='Master Answer Key'!$B349, 1, 0)</f>
        <v>1</v>
      </c>
      <c r="H347">
        <f>IF('CS-COMPRO'!H350='Master Answer Key'!$B349, 1, 0)</f>
        <v>1</v>
      </c>
      <c r="I347">
        <f>IF('CS-COMPRO'!I350='Master Answer Key'!$B349, 1, 0)</f>
        <v>0</v>
      </c>
      <c r="J347">
        <f>IF('CS-COMPRO'!J350='Master Answer Key'!$B349, 1, 0)</f>
        <v>1</v>
      </c>
      <c r="K347">
        <f>IF('CS-COMPRO'!K350='Master Answer Key'!$B349, 1, 0)</f>
        <v>1</v>
      </c>
      <c r="L347">
        <f>IF('CS-COMPRO'!L350='Master Answer Key'!$B349, 1, 0)</f>
        <v>1</v>
      </c>
      <c r="M347">
        <f>IF('CS-COMPRO'!M350='Master Answer Key'!$B349, 1, 0)</f>
        <v>1</v>
      </c>
    </row>
    <row r="348">
      <c r="A348" s="5" t="s">
        <v>453</v>
      </c>
      <c r="B348">
        <f>IF('CS-COMPRO'!B351='Master Answer Key'!$B350, 1, 0)</f>
        <v>1</v>
      </c>
      <c r="C348">
        <f>IF('CS-COMPRO'!C351='Master Answer Key'!$B350, 1, 0)</f>
        <v>0</v>
      </c>
      <c r="D348">
        <f>IF('CS-COMPRO'!D351='Master Answer Key'!$B350, 1, 0)</f>
        <v>1</v>
      </c>
      <c r="E348">
        <f>IF('CS-COMPRO'!E351='Master Answer Key'!$B350, 1, 0)</f>
        <v>1</v>
      </c>
      <c r="F348">
        <f>IF('CS-COMPRO'!F351='Master Answer Key'!$B350, 1, 0)</f>
        <v>0</v>
      </c>
      <c r="G348">
        <f>IF('CS-COMPRO'!G351='Master Answer Key'!$B350, 1, 0)</f>
        <v>1</v>
      </c>
      <c r="H348">
        <f>IF('CS-COMPRO'!H351='Master Answer Key'!$B350, 1, 0)</f>
        <v>1</v>
      </c>
      <c r="I348">
        <f>IF('CS-COMPRO'!I351='Master Answer Key'!$B350, 1, 0)</f>
        <v>0</v>
      </c>
      <c r="J348">
        <f>IF('CS-COMPRO'!J351='Master Answer Key'!$B350, 1, 0)</f>
        <v>1</v>
      </c>
      <c r="K348">
        <f>IF('CS-COMPRO'!K351='Master Answer Key'!$B350, 1, 0)</f>
        <v>1</v>
      </c>
      <c r="L348">
        <f>IF('CS-COMPRO'!L351='Master Answer Key'!$B350, 1, 0)</f>
        <v>1</v>
      </c>
      <c r="M348">
        <f>IF('CS-COMPRO'!M351='Master Answer Key'!$B350, 1, 0)</f>
        <v>1</v>
      </c>
    </row>
    <row r="349">
      <c r="A349" s="5" t="s">
        <v>454</v>
      </c>
      <c r="B349">
        <f>IF('CS-COMPRO'!B352='Master Answer Key'!$B351, 1, 0)</f>
        <v>1</v>
      </c>
      <c r="C349">
        <f>IF('CS-COMPRO'!C352='Master Answer Key'!$B351, 1, 0)</f>
        <v>1</v>
      </c>
      <c r="D349">
        <f>IF('CS-COMPRO'!D352='Master Answer Key'!$B351, 1, 0)</f>
        <v>1</v>
      </c>
      <c r="E349">
        <f>IF('CS-COMPRO'!E352='Master Answer Key'!$B351, 1, 0)</f>
        <v>1</v>
      </c>
      <c r="F349">
        <f>IF('CS-COMPRO'!F352='Master Answer Key'!$B351, 1, 0)</f>
        <v>0</v>
      </c>
      <c r="G349">
        <f>IF('CS-COMPRO'!G352='Master Answer Key'!$B351, 1, 0)</f>
        <v>1</v>
      </c>
      <c r="H349">
        <f>IF('CS-COMPRO'!H352='Master Answer Key'!$B351, 1, 0)</f>
        <v>1</v>
      </c>
      <c r="I349">
        <f>IF('CS-COMPRO'!I352='Master Answer Key'!$B351, 1, 0)</f>
        <v>0</v>
      </c>
      <c r="J349">
        <f>IF('CS-COMPRO'!J352='Master Answer Key'!$B351, 1, 0)</f>
        <v>1</v>
      </c>
      <c r="K349">
        <f>IF('CS-COMPRO'!K352='Master Answer Key'!$B351, 1, 0)</f>
        <v>1</v>
      </c>
      <c r="L349">
        <f>IF('CS-COMPRO'!L352='Master Answer Key'!$B351, 1, 0)</f>
        <v>1</v>
      </c>
      <c r="M349">
        <f>IF('CS-COMPRO'!M352='Master Answer Key'!$B351, 1, 0)</f>
        <v>1</v>
      </c>
    </row>
    <row r="350">
      <c r="A350" s="5" t="s">
        <v>455</v>
      </c>
      <c r="B350">
        <f>IF('CS-COMPRO'!B353='Master Answer Key'!$B352, 1, 0)</f>
        <v>1</v>
      </c>
      <c r="C350">
        <f>IF('CS-COMPRO'!C353='Master Answer Key'!$B352, 1, 0)</f>
        <v>1</v>
      </c>
      <c r="D350">
        <f>IF('CS-COMPRO'!D353='Master Answer Key'!$B352, 1, 0)</f>
        <v>1</v>
      </c>
      <c r="E350">
        <f>IF('CS-COMPRO'!E353='Master Answer Key'!$B352, 1, 0)</f>
        <v>1</v>
      </c>
      <c r="F350">
        <f>IF('CS-COMPRO'!F353='Master Answer Key'!$B352, 1, 0)</f>
        <v>0</v>
      </c>
      <c r="G350">
        <f>IF('CS-COMPRO'!G353='Master Answer Key'!$B352, 1, 0)</f>
        <v>1</v>
      </c>
      <c r="H350">
        <f>IF('CS-COMPRO'!H353='Master Answer Key'!$B352, 1, 0)</f>
        <v>1</v>
      </c>
      <c r="I350">
        <f>IF('CS-COMPRO'!I353='Master Answer Key'!$B352, 1, 0)</f>
        <v>0</v>
      </c>
      <c r="J350">
        <f>IF('CS-COMPRO'!J353='Master Answer Key'!$B352, 1, 0)</f>
        <v>1</v>
      </c>
      <c r="K350">
        <f>IF('CS-COMPRO'!K353='Master Answer Key'!$B352, 1, 0)</f>
        <v>1</v>
      </c>
      <c r="L350">
        <f>IF('CS-COMPRO'!L353='Master Answer Key'!$B352, 1, 0)</f>
        <v>1</v>
      </c>
      <c r="M350">
        <f>IF('CS-COMPRO'!M353='Master Answer Key'!$B352, 1, 0)</f>
        <v>1</v>
      </c>
    </row>
    <row r="351">
      <c r="A351" s="5" t="s">
        <v>456</v>
      </c>
      <c r="B351">
        <f>IF('CS-COMPRO'!B354='Master Answer Key'!$B353, 1, 0)</f>
        <v>1</v>
      </c>
      <c r="C351">
        <f>IF('CS-COMPRO'!C354='Master Answer Key'!$B353, 1, 0)</f>
        <v>1</v>
      </c>
      <c r="D351">
        <f>IF('CS-COMPRO'!D354='Master Answer Key'!$B353, 1, 0)</f>
        <v>0</v>
      </c>
      <c r="E351">
        <f>IF('CS-COMPRO'!E354='Master Answer Key'!$B353, 1, 0)</f>
        <v>1</v>
      </c>
      <c r="F351">
        <f>IF('CS-COMPRO'!F354='Master Answer Key'!$B353, 1, 0)</f>
        <v>0</v>
      </c>
      <c r="G351">
        <f>IF('CS-COMPRO'!G354='Master Answer Key'!$B353, 1, 0)</f>
        <v>1</v>
      </c>
      <c r="H351">
        <f>IF('CS-COMPRO'!H354='Master Answer Key'!$B353, 1, 0)</f>
        <v>1</v>
      </c>
      <c r="I351">
        <f>IF('CS-COMPRO'!I354='Master Answer Key'!$B353, 1, 0)</f>
        <v>0</v>
      </c>
      <c r="J351">
        <f>IF('CS-COMPRO'!J354='Master Answer Key'!$B353, 1, 0)</f>
        <v>1</v>
      </c>
      <c r="K351">
        <f>IF('CS-COMPRO'!K354='Master Answer Key'!$B353, 1, 0)</f>
        <v>1</v>
      </c>
      <c r="L351">
        <f>IF('CS-COMPRO'!L354='Master Answer Key'!$B353, 1, 0)</f>
        <v>1</v>
      </c>
      <c r="M351">
        <f>IF('CS-COMPRO'!M354='Master Answer Key'!$B353, 1, 0)</f>
        <v>1</v>
      </c>
    </row>
    <row r="352">
      <c r="A352" s="5" t="s">
        <v>457</v>
      </c>
      <c r="B352">
        <f>IF('CS-COMPRO'!B355='Master Answer Key'!$B354, 1, 0)</f>
        <v>1</v>
      </c>
      <c r="C352">
        <f>IF('CS-COMPRO'!C355='Master Answer Key'!$B354, 1, 0)</f>
        <v>1</v>
      </c>
      <c r="D352">
        <f>IF('CS-COMPRO'!D355='Master Answer Key'!$B354, 1, 0)</f>
        <v>1</v>
      </c>
      <c r="E352">
        <f>IF('CS-COMPRO'!E355='Master Answer Key'!$B354, 1, 0)</f>
        <v>1</v>
      </c>
      <c r="F352">
        <f>IF('CS-COMPRO'!F355='Master Answer Key'!$B354, 1, 0)</f>
        <v>0</v>
      </c>
      <c r="G352">
        <f>IF('CS-COMPRO'!G355='Master Answer Key'!$B354, 1, 0)</f>
        <v>1</v>
      </c>
      <c r="H352">
        <f>IF('CS-COMPRO'!H355='Master Answer Key'!$B354, 1, 0)</f>
        <v>1</v>
      </c>
      <c r="I352">
        <f>IF('CS-COMPRO'!I355='Master Answer Key'!$B354, 1, 0)</f>
        <v>0</v>
      </c>
      <c r="J352">
        <f>IF('CS-COMPRO'!J355='Master Answer Key'!$B354, 1, 0)</f>
        <v>1</v>
      </c>
      <c r="K352">
        <f>IF('CS-COMPRO'!K355='Master Answer Key'!$B354, 1, 0)</f>
        <v>1</v>
      </c>
      <c r="L352">
        <f>IF('CS-COMPRO'!L355='Master Answer Key'!$B354, 1, 0)</f>
        <v>1</v>
      </c>
      <c r="M352">
        <f>IF('CS-COMPRO'!M355='Master Answer Key'!$B354, 1, 0)</f>
        <v>1</v>
      </c>
    </row>
    <row r="353">
      <c r="A353" s="5" t="s">
        <v>458</v>
      </c>
      <c r="B353">
        <f>IF('CS-COMPRO'!B356='Master Answer Key'!$B355, 1, 0)</f>
        <v>1</v>
      </c>
      <c r="C353">
        <f>IF('CS-COMPRO'!C356='Master Answer Key'!$B355, 1, 0)</f>
        <v>0</v>
      </c>
      <c r="D353">
        <f>IF('CS-COMPRO'!D356='Master Answer Key'!$B355, 1, 0)</f>
        <v>1</v>
      </c>
      <c r="E353">
        <f>IF('CS-COMPRO'!E356='Master Answer Key'!$B355, 1, 0)</f>
        <v>1</v>
      </c>
      <c r="F353">
        <f>IF('CS-COMPRO'!F356='Master Answer Key'!$B355, 1, 0)</f>
        <v>0</v>
      </c>
      <c r="G353">
        <f>IF('CS-COMPRO'!G356='Master Answer Key'!$B355, 1, 0)</f>
        <v>0</v>
      </c>
      <c r="H353">
        <f>IF('CS-COMPRO'!H356='Master Answer Key'!$B355, 1, 0)</f>
        <v>1</v>
      </c>
      <c r="I353">
        <f>IF('CS-COMPRO'!I356='Master Answer Key'!$B355, 1, 0)</f>
        <v>0</v>
      </c>
      <c r="J353">
        <f>IF('CS-COMPRO'!J356='Master Answer Key'!$B355, 1, 0)</f>
        <v>1</v>
      </c>
      <c r="K353">
        <f>IF('CS-COMPRO'!K356='Master Answer Key'!$B355, 1, 0)</f>
        <v>1</v>
      </c>
      <c r="L353">
        <f>IF('CS-COMPRO'!L356='Master Answer Key'!$B355, 1, 0)</f>
        <v>1</v>
      </c>
      <c r="M353">
        <f>IF('CS-COMPRO'!M356='Master Answer Key'!$B355, 1, 0)</f>
        <v>1</v>
      </c>
    </row>
    <row r="354">
      <c r="A354" s="5" t="s">
        <v>459</v>
      </c>
      <c r="B354">
        <f>IF('CS-COMPRO'!B357='Master Answer Key'!$B356, 1, 0)</f>
        <v>1</v>
      </c>
      <c r="C354">
        <f>IF('CS-COMPRO'!C357='Master Answer Key'!$B356, 1, 0)</f>
        <v>1</v>
      </c>
      <c r="D354">
        <f>IF('CS-COMPRO'!D357='Master Answer Key'!$B356, 1, 0)</f>
        <v>0</v>
      </c>
      <c r="E354">
        <f>IF('CS-COMPRO'!E357='Master Answer Key'!$B356, 1, 0)</f>
        <v>1</v>
      </c>
      <c r="F354">
        <f>IF('CS-COMPRO'!F357='Master Answer Key'!$B356, 1, 0)</f>
        <v>0</v>
      </c>
      <c r="G354">
        <f>IF('CS-COMPRO'!G357='Master Answer Key'!$B356, 1, 0)</f>
        <v>1</v>
      </c>
      <c r="H354">
        <f>IF('CS-COMPRO'!H357='Master Answer Key'!$B356, 1, 0)</f>
        <v>1</v>
      </c>
      <c r="I354">
        <f>IF('CS-COMPRO'!I357='Master Answer Key'!$B356, 1, 0)</f>
        <v>0</v>
      </c>
      <c r="J354">
        <f>IF('CS-COMPRO'!J357='Master Answer Key'!$B356, 1, 0)</f>
        <v>1</v>
      </c>
      <c r="K354">
        <f>IF('CS-COMPRO'!K357='Master Answer Key'!$B356, 1, 0)</f>
        <v>1</v>
      </c>
      <c r="L354">
        <f>IF('CS-COMPRO'!L357='Master Answer Key'!$B356, 1, 0)</f>
        <v>1</v>
      </c>
      <c r="M354">
        <f>IF('CS-COMPRO'!M357='Master Answer Key'!$B356, 1, 0)</f>
        <v>1</v>
      </c>
    </row>
    <row r="355">
      <c r="A355" s="5" t="s">
        <v>460</v>
      </c>
      <c r="B355">
        <f>IF('CS-COMPRO'!B358='Master Answer Key'!$B357, 1, 0)</f>
        <v>1</v>
      </c>
      <c r="C355">
        <f>IF('CS-COMPRO'!C358='Master Answer Key'!$B357, 1, 0)</f>
        <v>1</v>
      </c>
      <c r="D355">
        <f>IF('CS-COMPRO'!D358='Master Answer Key'!$B357, 1, 0)</f>
        <v>1</v>
      </c>
      <c r="E355">
        <f>IF('CS-COMPRO'!E358='Master Answer Key'!$B357, 1, 0)</f>
        <v>1</v>
      </c>
      <c r="F355">
        <f>IF('CS-COMPRO'!F358='Master Answer Key'!$B357, 1, 0)</f>
        <v>0</v>
      </c>
      <c r="G355">
        <f>IF('CS-COMPRO'!G358='Master Answer Key'!$B357, 1, 0)</f>
        <v>0</v>
      </c>
      <c r="H355">
        <f>IF('CS-COMPRO'!H358='Master Answer Key'!$B357, 1, 0)</f>
        <v>1</v>
      </c>
      <c r="I355">
        <f>IF('CS-COMPRO'!I358='Master Answer Key'!$B357, 1, 0)</f>
        <v>0</v>
      </c>
      <c r="J355">
        <f>IF('CS-COMPRO'!J358='Master Answer Key'!$B357, 1, 0)</f>
        <v>1</v>
      </c>
      <c r="K355">
        <f>IF('CS-COMPRO'!K358='Master Answer Key'!$B357, 1, 0)</f>
        <v>1</v>
      </c>
      <c r="L355">
        <f>IF('CS-COMPRO'!L358='Master Answer Key'!$B357, 1, 0)</f>
        <v>0</v>
      </c>
      <c r="M355">
        <f>IF('CS-COMPRO'!M358='Master Answer Key'!$B357, 1, 0)</f>
        <v>1</v>
      </c>
    </row>
    <row r="356">
      <c r="A356" s="5" t="s">
        <v>461</v>
      </c>
      <c r="B356">
        <f>IF('CS-COMPRO'!B359='Master Answer Key'!$B358, 1, 0)</f>
        <v>1</v>
      </c>
      <c r="C356">
        <f>IF('CS-COMPRO'!C359='Master Answer Key'!$B358, 1, 0)</f>
        <v>1</v>
      </c>
      <c r="D356">
        <f>IF('CS-COMPRO'!D359='Master Answer Key'!$B358, 1, 0)</f>
        <v>1</v>
      </c>
      <c r="E356">
        <f>IF('CS-COMPRO'!E359='Master Answer Key'!$B358, 1, 0)</f>
        <v>1</v>
      </c>
      <c r="F356">
        <f>IF('CS-COMPRO'!F359='Master Answer Key'!$B358, 1, 0)</f>
        <v>0</v>
      </c>
      <c r="G356">
        <f>IF('CS-COMPRO'!G359='Master Answer Key'!$B358, 1, 0)</f>
        <v>1</v>
      </c>
      <c r="H356">
        <f>IF('CS-COMPRO'!H359='Master Answer Key'!$B358, 1, 0)</f>
        <v>1</v>
      </c>
      <c r="I356">
        <f>IF('CS-COMPRO'!I359='Master Answer Key'!$B358, 1, 0)</f>
        <v>0</v>
      </c>
      <c r="J356">
        <f>IF('CS-COMPRO'!J359='Master Answer Key'!$B358, 1, 0)</f>
        <v>1</v>
      </c>
      <c r="K356">
        <f>IF('CS-COMPRO'!K359='Master Answer Key'!$B358, 1, 0)</f>
        <v>1</v>
      </c>
      <c r="L356">
        <f>IF('CS-COMPRO'!L359='Master Answer Key'!$B358, 1, 0)</f>
        <v>1</v>
      </c>
      <c r="M356">
        <f>IF('CS-COMPRO'!M359='Master Answer Key'!$B358, 1, 0)</f>
        <v>0</v>
      </c>
    </row>
    <row r="357">
      <c r="A357" s="5" t="s">
        <v>462</v>
      </c>
      <c r="B357">
        <f>IF('CS-COMPRO'!B360='Master Answer Key'!$B359, 1, 0)</f>
        <v>1</v>
      </c>
      <c r="C357">
        <f>IF('CS-COMPRO'!C360='Master Answer Key'!$B359, 1, 0)</f>
        <v>1</v>
      </c>
      <c r="D357">
        <f>IF('CS-COMPRO'!D360='Master Answer Key'!$B359, 1, 0)</f>
        <v>1</v>
      </c>
      <c r="E357">
        <f>IF('CS-COMPRO'!E360='Master Answer Key'!$B359, 1, 0)</f>
        <v>1</v>
      </c>
      <c r="F357">
        <f>IF('CS-COMPRO'!F360='Master Answer Key'!$B359, 1, 0)</f>
        <v>0</v>
      </c>
      <c r="G357">
        <f>IF('CS-COMPRO'!G360='Master Answer Key'!$B359, 1, 0)</f>
        <v>1</v>
      </c>
      <c r="H357">
        <f>IF('CS-COMPRO'!H360='Master Answer Key'!$B359, 1, 0)</f>
        <v>1</v>
      </c>
      <c r="I357">
        <f>IF('CS-COMPRO'!I360='Master Answer Key'!$B359, 1, 0)</f>
        <v>0</v>
      </c>
      <c r="J357">
        <f>IF('CS-COMPRO'!J360='Master Answer Key'!$B359, 1, 0)</f>
        <v>1</v>
      </c>
      <c r="K357">
        <f>IF('CS-COMPRO'!K360='Master Answer Key'!$B359, 1, 0)</f>
        <v>1</v>
      </c>
      <c r="L357">
        <f>IF('CS-COMPRO'!L360='Master Answer Key'!$B359, 1, 0)</f>
        <v>0</v>
      </c>
      <c r="M357">
        <f>IF('CS-COMPRO'!M360='Master Answer Key'!$B359, 1, 0)</f>
        <v>1</v>
      </c>
    </row>
    <row r="358">
      <c r="A358" s="5" t="s">
        <v>463</v>
      </c>
      <c r="B358">
        <f>IF('CS-COMPRO'!B361='Master Answer Key'!$B360, 1, 0)</f>
        <v>1</v>
      </c>
      <c r="C358">
        <f>IF('CS-COMPRO'!C361='Master Answer Key'!$B360, 1, 0)</f>
        <v>0</v>
      </c>
      <c r="D358">
        <f>IF('CS-COMPRO'!D361='Master Answer Key'!$B360, 1, 0)</f>
        <v>1</v>
      </c>
      <c r="E358">
        <f>IF('CS-COMPRO'!E361='Master Answer Key'!$B360, 1, 0)</f>
        <v>1</v>
      </c>
      <c r="F358">
        <f>IF('CS-COMPRO'!F361='Master Answer Key'!$B360, 1, 0)</f>
        <v>0</v>
      </c>
      <c r="G358">
        <f>IF('CS-COMPRO'!G361='Master Answer Key'!$B360, 1, 0)</f>
        <v>1</v>
      </c>
      <c r="H358">
        <f>IF('CS-COMPRO'!H361='Master Answer Key'!$B360, 1, 0)</f>
        <v>1</v>
      </c>
      <c r="I358">
        <f>IF('CS-COMPRO'!I361='Master Answer Key'!$B360, 1, 0)</f>
        <v>0</v>
      </c>
      <c r="J358">
        <f>IF('CS-COMPRO'!J361='Master Answer Key'!$B360, 1, 0)</f>
        <v>0</v>
      </c>
      <c r="K358">
        <f>IF('CS-COMPRO'!K361='Master Answer Key'!$B360, 1, 0)</f>
        <v>1</v>
      </c>
      <c r="L358">
        <f>IF('CS-COMPRO'!L361='Master Answer Key'!$B360, 1, 0)</f>
        <v>1</v>
      </c>
      <c r="M358">
        <f>IF('CS-COMPRO'!M361='Master Answer Key'!$B360, 1, 0)</f>
        <v>0</v>
      </c>
    </row>
    <row r="359">
      <c r="A359" s="5" t="s">
        <v>464</v>
      </c>
      <c r="B359">
        <f>IF('CS-COMPRO'!B362='Master Answer Key'!$B361, 1, 0)</f>
        <v>1</v>
      </c>
      <c r="C359">
        <f>IF('CS-COMPRO'!C362='Master Answer Key'!$B361, 1, 0)</f>
        <v>1</v>
      </c>
      <c r="D359">
        <f>IF('CS-COMPRO'!D362='Master Answer Key'!$B361, 1, 0)</f>
        <v>1</v>
      </c>
      <c r="E359">
        <f>IF('CS-COMPRO'!E362='Master Answer Key'!$B361, 1, 0)</f>
        <v>1</v>
      </c>
      <c r="F359">
        <f>IF('CS-COMPRO'!F362='Master Answer Key'!$B361, 1, 0)</f>
        <v>0</v>
      </c>
      <c r="G359">
        <f>IF('CS-COMPRO'!G362='Master Answer Key'!$B361, 1, 0)</f>
        <v>0</v>
      </c>
      <c r="H359">
        <f>IF('CS-COMPRO'!H362='Master Answer Key'!$B361, 1, 0)</f>
        <v>1</v>
      </c>
      <c r="I359">
        <f>IF('CS-COMPRO'!I362='Master Answer Key'!$B361, 1, 0)</f>
        <v>0</v>
      </c>
      <c r="J359">
        <f>IF('CS-COMPRO'!J362='Master Answer Key'!$B361, 1, 0)</f>
        <v>1</v>
      </c>
      <c r="K359">
        <f>IF('CS-COMPRO'!K362='Master Answer Key'!$B361, 1, 0)</f>
        <v>1</v>
      </c>
      <c r="L359">
        <f>IF('CS-COMPRO'!L362='Master Answer Key'!$B361, 1, 0)</f>
        <v>1</v>
      </c>
      <c r="M359">
        <f>IF('CS-COMPRO'!M362='Master Answer Key'!$B361, 1, 0)</f>
        <v>1</v>
      </c>
    </row>
    <row r="360">
      <c r="A360" s="5" t="s">
        <v>465</v>
      </c>
      <c r="B360">
        <f>IF('CS-COMPRO'!B363='Master Answer Key'!$B362, 1, 0)</f>
        <v>1</v>
      </c>
      <c r="C360">
        <f>IF('CS-COMPRO'!C363='Master Answer Key'!$B362, 1, 0)</f>
        <v>0</v>
      </c>
      <c r="D360">
        <f>IF('CS-COMPRO'!D363='Master Answer Key'!$B362, 1, 0)</f>
        <v>1</v>
      </c>
      <c r="E360">
        <f>IF('CS-COMPRO'!E363='Master Answer Key'!$B362, 1, 0)</f>
        <v>1</v>
      </c>
      <c r="F360">
        <f>IF('CS-COMPRO'!F363='Master Answer Key'!$B362, 1, 0)</f>
        <v>0</v>
      </c>
      <c r="G360">
        <f>IF('CS-COMPRO'!G363='Master Answer Key'!$B362, 1, 0)</f>
        <v>1</v>
      </c>
      <c r="H360">
        <f>IF('CS-COMPRO'!H363='Master Answer Key'!$B362, 1, 0)</f>
        <v>1</v>
      </c>
      <c r="I360">
        <f>IF('CS-COMPRO'!I363='Master Answer Key'!$B362, 1, 0)</f>
        <v>0</v>
      </c>
      <c r="J360">
        <f>IF('CS-COMPRO'!J363='Master Answer Key'!$B362, 1, 0)</f>
        <v>1</v>
      </c>
      <c r="K360">
        <f>IF('CS-COMPRO'!K363='Master Answer Key'!$B362, 1, 0)</f>
        <v>1</v>
      </c>
      <c r="L360">
        <f>IF('CS-COMPRO'!L363='Master Answer Key'!$B362, 1, 0)</f>
        <v>1</v>
      </c>
      <c r="M360">
        <f>IF('CS-COMPRO'!M363='Master Answer Key'!$B362, 1, 0)</f>
        <v>1</v>
      </c>
    </row>
    <row r="361">
      <c r="A361" s="5" t="s">
        <v>466</v>
      </c>
      <c r="B361">
        <f>IF('CS-COMPRO'!B364='Master Answer Key'!$B363, 1, 0)</f>
        <v>1</v>
      </c>
      <c r="C361">
        <f>IF('CS-COMPRO'!C364='Master Answer Key'!$B363, 1, 0)</f>
        <v>1</v>
      </c>
      <c r="D361">
        <f>IF('CS-COMPRO'!D364='Master Answer Key'!$B363, 1, 0)</f>
        <v>1</v>
      </c>
      <c r="E361">
        <f>IF('CS-COMPRO'!E364='Master Answer Key'!$B363, 1, 0)</f>
        <v>1</v>
      </c>
      <c r="F361">
        <f>IF('CS-COMPRO'!F364='Master Answer Key'!$B363, 1, 0)</f>
        <v>0</v>
      </c>
      <c r="G361">
        <f>IF('CS-COMPRO'!G364='Master Answer Key'!$B363, 1, 0)</f>
        <v>1</v>
      </c>
      <c r="H361">
        <f>IF('CS-COMPRO'!H364='Master Answer Key'!$B363, 1, 0)</f>
        <v>1</v>
      </c>
      <c r="I361">
        <f>IF('CS-COMPRO'!I364='Master Answer Key'!$B363, 1, 0)</f>
        <v>0</v>
      </c>
      <c r="J361">
        <f>IF('CS-COMPRO'!J364='Master Answer Key'!$B363, 1, 0)</f>
        <v>1</v>
      </c>
      <c r="K361">
        <f>IF('CS-COMPRO'!K364='Master Answer Key'!$B363, 1, 0)</f>
        <v>1</v>
      </c>
      <c r="L361">
        <f>IF('CS-COMPRO'!L364='Master Answer Key'!$B363, 1, 0)</f>
        <v>1</v>
      </c>
      <c r="M361">
        <f>IF('CS-COMPRO'!M364='Master Answer Key'!$B363, 1, 0)</f>
        <v>1</v>
      </c>
    </row>
    <row r="362">
      <c r="A362" s="5" t="s">
        <v>467</v>
      </c>
      <c r="B362">
        <f>IF('CS-COMPRO'!B365='Master Answer Key'!$B364, 1, 0)</f>
        <v>1</v>
      </c>
      <c r="C362">
        <f>IF('CS-COMPRO'!C365='Master Answer Key'!$B364, 1, 0)</f>
        <v>1</v>
      </c>
      <c r="D362">
        <f>IF('CS-COMPRO'!D365='Master Answer Key'!$B364, 1, 0)</f>
        <v>1</v>
      </c>
      <c r="E362">
        <f>IF('CS-COMPRO'!E365='Master Answer Key'!$B364, 1, 0)</f>
        <v>1</v>
      </c>
      <c r="F362">
        <f>IF('CS-COMPRO'!F365='Master Answer Key'!$B364, 1, 0)</f>
        <v>0</v>
      </c>
      <c r="G362">
        <f>IF('CS-COMPRO'!G365='Master Answer Key'!$B364, 1, 0)</f>
        <v>1</v>
      </c>
      <c r="H362">
        <f>IF('CS-COMPRO'!H365='Master Answer Key'!$B364, 1, 0)</f>
        <v>1</v>
      </c>
      <c r="I362">
        <f>IF('CS-COMPRO'!I365='Master Answer Key'!$B364, 1, 0)</f>
        <v>0</v>
      </c>
      <c r="J362">
        <f>IF('CS-COMPRO'!J365='Master Answer Key'!$B364, 1, 0)</f>
        <v>1</v>
      </c>
      <c r="K362">
        <f>IF('CS-COMPRO'!K365='Master Answer Key'!$B364, 1, 0)</f>
        <v>1</v>
      </c>
      <c r="L362">
        <f>IF('CS-COMPRO'!L365='Master Answer Key'!$B364, 1, 0)</f>
        <v>1</v>
      </c>
      <c r="M362">
        <f>IF('CS-COMPRO'!M365='Master Answer Key'!$B364, 1, 0)</f>
        <v>1</v>
      </c>
    </row>
    <row r="363">
      <c r="A363" s="5" t="s">
        <v>468</v>
      </c>
      <c r="B363">
        <f>IF('CS-COMPRO'!B366='Master Answer Key'!$B365, 1, 0)</f>
        <v>1</v>
      </c>
      <c r="C363">
        <f>IF('CS-COMPRO'!C366='Master Answer Key'!$B365, 1, 0)</f>
        <v>1</v>
      </c>
      <c r="D363">
        <f>IF('CS-COMPRO'!D366='Master Answer Key'!$B365, 1, 0)</f>
        <v>1</v>
      </c>
      <c r="E363">
        <f>IF('CS-COMPRO'!E366='Master Answer Key'!$B365, 1, 0)</f>
        <v>1</v>
      </c>
      <c r="F363">
        <f>IF('CS-COMPRO'!F366='Master Answer Key'!$B365, 1, 0)</f>
        <v>0</v>
      </c>
      <c r="G363">
        <f>IF('CS-COMPRO'!G366='Master Answer Key'!$B365, 1, 0)</f>
        <v>1</v>
      </c>
      <c r="H363">
        <f>IF('CS-COMPRO'!H366='Master Answer Key'!$B365, 1, 0)</f>
        <v>1</v>
      </c>
      <c r="I363">
        <f>IF('CS-COMPRO'!I366='Master Answer Key'!$B365, 1, 0)</f>
        <v>0</v>
      </c>
      <c r="J363">
        <f>IF('CS-COMPRO'!J366='Master Answer Key'!$B365, 1, 0)</f>
        <v>1</v>
      </c>
      <c r="K363">
        <f>IF('CS-COMPRO'!K366='Master Answer Key'!$B365, 1, 0)</f>
        <v>1</v>
      </c>
      <c r="L363">
        <f>IF('CS-COMPRO'!L366='Master Answer Key'!$B365, 1, 0)</f>
        <v>1</v>
      </c>
      <c r="M363">
        <f>IF('CS-COMPRO'!M366='Master Answer Key'!$B365, 1, 0)</f>
        <v>1</v>
      </c>
    </row>
    <row r="364">
      <c r="A364" s="5" t="s">
        <v>469</v>
      </c>
      <c r="B364">
        <f>IF('CS-COMPRO'!B367='Master Answer Key'!$B366, 1, 0)</f>
        <v>1</v>
      </c>
      <c r="C364">
        <f>IF('CS-COMPRO'!C367='Master Answer Key'!$B366, 1, 0)</f>
        <v>1</v>
      </c>
      <c r="D364">
        <f>IF('CS-COMPRO'!D367='Master Answer Key'!$B366, 1, 0)</f>
        <v>1</v>
      </c>
      <c r="E364">
        <f>IF('CS-COMPRO'!E367='Master Answer Key'!$B366, 1, 0)</f>
        <v>1</v>
      </c>
      <c r="F364">
        <f>IF('CS-COMPRO'!F367='Master Answer Key'!$B366, 1, 0)</f>
        <v>0</v>
      </c>
      <c r="G364">
        <f>IF('CS-COMPRO'!G367='Master Answer Key'!$B366, 1, 0)</f>
        <v>1</v>
      </c>
      <c r="H364">
        <f>IF('CS-COMPRO'!H367='Master Answer Key'!$B366, 1, 0)</f>
        <v>1</v>
      </c>
      <c r="I364">
        <f>IF('CS-COMPRO'!I367='Master Answer Key'!$B366, 1, 0)</f>
        <v>0</v>
      </c>
      <c r="J364">
        <f>IF('CS-COMPRO'!J367='Master Answer Key'!$B366, 1, 0)</f>
        <v>1</v>
      </c>
      <c r="K364">
        <f>IF('CS-COMPRO'!K367='Master Answer Key'!$B366, 1, 0)</f>
        <v>1</v>
      </c>
      <c r="L364">
        <f>IF('CS-COMPRO'!L367='Master Answer Key'!$B366, 1, 0)</f>
        <v>1</v>
      </c>
      <c r="M364">
        <f>IF('CS-COMPRO'!M367='Master Answer Key'!$B366, 1, 0)</f>
        <v>1</v>
      </c>
    </row>
    <row r="365">
      <c r="A365" s="5" t="s">
        <v>470</v>
      </c>
      <c r="B365">
        <f>IF('CS-COMPRO'!B368='Master Answer Key'!$B367, 1, 0)</f>
        <v>1</v>
      </c>
      <c r="C365">
        <f>IF('CS-COMPRO'!C368='Master Answer Key'!$B367, 1, 0)</f>
        <v>1</v>
      </c>
      <c r="D365">
        <f>IF('CS-COMPRO'!D368='Master Answer Key'!$B367, 1, 0)</f>
        <v>1</v>
      </c>
      <c r="E365">
        <f>IF('CS-COMPRO'!E368='Master Answer Key'!$B367, 1, 0)</f>
        <v>1</v>
      </c>
      <c r="F365">
        <f>IF('CS-COMPRO'!F368='Master Answer Key'!$B367, 1, 0)</f>
        <v>0</v>
      </c>
      <c r="G365">
        <f>IF('CS-COMPRO'!G368='Master Answer Key'!$B367, 1, 0)</f>
        <v>1</v>
      </c>
      <c r="H365">
        <f>IF('CS-COMPRO'!H368='Master Answer Key'!$B367, 1, 0)</f>
        <v>1</v>
      </c>
      <c r="I365">
        <f>IF('CS-COMPRO'!I368='Master Answer Key'!$B367, 1, 0)</f>
        <v>0</v>
      </c>
      <c r="J365">
        <f>IF('CS-COMPRO'!J368='Master Answer Key'!$B367, 1, 0)</f>
        <v>1</v>
      </c>
      <c r="K365">
        <f>IF('CS-COMPRO'!K368='Master Answer Key'!$B367, 1, 0)</f>
        <v>1</v>
      </c>
      <c r="L365">
        <f>IF('CS-COMPRO'!L368='Master Answer Key'!$B367, 1, 0)</f>
        <v>1</v>
      </c>
      <c r="M365">
        <f>IF('CS-COMPRO'!M368='Master Answer Key'!$B367, 1, 0)</f>
        <v>1</v>
      </c>
    </row>
    <row r="366">
      <c r="A366" s="5" t="s">
        <v>471</v>
      </c>
      <c r="B366">
        <f>IF('CS-COMPRO'!B369='Master Answer Key'!$B368, 1, 0)</f>
        <v>0</v>
      </c>
      <c r="C366">
        <f>IF('CS-COMPRO'!C369='Master Answer Key'!$B368, 1, 0)</f>
        <v>1</v>
      </c>
      <c r="D366">
        <f>IF('CS-COMPRO'!D369='Master Answer Key'!$B368, 1, 0)</f>
        <v>1</v>
      </c>
      <c r="E366">
        <f>IF('CS-COMPRO'!E369='Master Answer Key'!$B368, 1, 0)</f>
        <v>0</v>
      </c>
      <c r="F366">
        <f>IF('CS-COMPRO'!F369='Master Answer Key'!$B368, 1, 0)</f>
        <v>0</v>
      </c>
      <c r="G366">
        <f>IF('CS-COMPRO'!G369='Master Answer Key'!$B368, 1, 0)</f>
        <v>0</v>
      </c>
      <c r="H366">
        <f>IF('CS-COMPRO'!H369='Master Answer Key'!$B368, 1, 0)</f>
        <v>1</v>
      </c>
      <c r="I366">
        <f>IF('CS-COMPRO'!I369='Master Answer Key'!$B368, 1, 0)</f>
        <v>0</v>
      </c>
      <c r="J366">
        <f>IF('CS-COMPRO'!J369='Master Answer Key'!$B368, 1, 0)</f>
        <v>1</v>
      </c>
      <c r="K366">
        <f>IF('CS-COMPRO'!K369='Master Answer Key'!$B368, 1, 0)</f>
        <v>1</v>
      </c>
      <c r="L366">
        <f>IF('CS-COMPRO'!L369='Master Answer Key'!$B368, 1, 0)</f>
        <v>1</v>
      </c>
      <c r="M366">
        <f>IF('CS-COMPRO'!M369='Master Answer Key'!$B368, 1, 0)</f>
        <v>1</v>
      </c>
    </row>
    <row r="367">
      <c r="A367" s="5" t="s">
        <v>472</v>
      </c>
      <c r="B367">
        <f>IF('CS-COMPRO'!B370='Master Answer Key'!$B369, 1, 0)</f>
        <v>1</v>
      </c>
      <c r="C367">
        <f>IF('CS-COMPRO'!C370='Master Answer Key'!$B369, 1, 0)</f>
        <v>0</v>
      </c>
      <c r="D367">
        <f>IF('CS-COMPRO'!D370='Master Answer Key'!$B369, 1, 0)</f>
        <v>1</v>
      </c>
      <c r="E367">
        <f>IF('CS-COMPRO'!E370='Master Answer Key'!$B369, 1, 0)</f>
        <v>1</v>
      </c>
      <c r="F367">
        <f>IF('CS-COMPRO'!F370='Master Answer Key'!$B369, 1, 0)</f>
        <v>0</v>
      </c>
      <c r="G367">
        <f>IF('CS-COMPRO'!G370='Master Answer Key'!$B369, 1, 0)</f>
        <v>1</v>
      </c>
      <c r="H367">
        <f>IF('CS-COMPRO'!H370='Master Answer Key'!$B369, 1, 0)</f>
        <v>1</v>
      </c>
      <c r="I367">
        <f>IF('CS-COMPRO'!I370='Master Answer Key'!$B369, 1, 0)</f>
        <v>0</v>
      </c>
      <c r="J367">
        <f>IF('CS-COMPRO'!J370='Master Answer Key'!$B369, 1, 0)</f>
        <v>0</v>
      </c>
      <c r="K367">
        <f>IF('CS-COMPRO'!K370='Master Answer Key'!$B369, 1, 0)</f>
        <v>1</v>
      </c>
      <c r="L367">
        <f>IF('CS-COMPRO'!L370='Master Answer Key'!$B369, 1, 0)</f>
        <v>1</v>
      </c>
      <c r="M367">
        <f>IF('CS-COMPRO'!M370='Master Answer Key'!$B369, 1, 0)</f>
        <v>1</v>
      </c>
    </row>
    <row r="368">
      <c r="A368" s="5" t="s">
        <v>473</v>
      </c>
      <c r="B368">
        <f>IF('CS-COMPRO'!B371='Master Answer Key'!$B370, 1, 0)</f>
        <v>0</v>
      </c>
      <c r="C368">
        <f>IF('CS-COMPRO'!C371='Master Answer Key'!$B370, 1, 0)</f>
        <v>1</v>
      </c>
      <c r="D368">
        <f>IF('CS-COMPRO'!D371='Master Answer Key'!$B370, 1, 0)</f>
        <v>0</v>
      </c>
      <c r="E368">
        <f>IF('CS-COMPRO'!E371='Master Answer Key'!$B370, 1, 0)</f>
        <v>0</v>
      </c>
      <c r="F368">
        <f>IF('CS-COMPRO'!F371='Master Answer Key'!$B370, 1, 0)</f>
        <v>0</v>
      </c>
      <c r="G368">
        <f>IF('CS-COMPRO'!G371='Master Answer Key'!$B370, 1, 0)</f>
        <v>0</v>
      </c>
      <c r="H368">
        <f>IF('CS-COMPRO'!H371='Master Answer Key'!$B370, 1, 0)</f>
        <v>1</v>
      </c>
      <c r="I368">
        <f>IF('CS-COMPRO'!I371='Master Answer Key'!$B370, 1, 0)</f>
        <v>0</v>
      </c>
      <c r="J368">
        <f>IF('CS-COMPRO'!J371='Master Answer Key'!$B370, 1, 0)</f>
        <v>0</v>
      </c>
      <c r="K368">
        <f>IF('CS-COMPRO'!K371='Master Answer Key'!$B370, 1, 0)</f>
        <v>0</v>
      </c>
      <c r="L368">
        <f>IF('CS-COMPRO'!L371='Master Answer Key'!$B370, 1, 0)</f>
        <v>0</v>
      </c>
      <c r="M368">
        <f>IF('CS-COMPRO'!M371='Master Answer Key'!$B370, 1, 0)</f>
        <v>1</v>
      </c>
    </row>
    <row r="369">
      <c r="A369" s="5" t="s">
        <v>474</v>
      </c>
      <c r="B369">
        <f>IF('CS-COMPRO'!B372='Master Answer Key'!$B371, 1, 0)</f>
        <v>1</v>
      </c>
      <c r="C369">
        <f>IF('CS-COMPRO'!C372='Master Answer Key'!$B371, 1, 0)</f>
        <v>1</v>
      </c>
      <c r="D369">
        <f>IF('CS-COMPRO'!D372='Master Answer Key'!$B371, 1, 0)</f>
        <v>1</v>
      </c>
      <c r="E369">
        <f>IF('CS-COMPRO'!E372='Master Answer Key'!$B371, 1, 0)</f>
        <v>1</v>
      </c>
      <c r="F369">
        <f>IF('CS-COMPRO'!F372='Master Answer Key'!$B371, 1, 0)</f>
        <v>0</v>
      </c>
      <c r="G369">
        <f>IF('CS-COMPRO'!G372='Master Answer Key'!$B371, 1, 0)</f>
        <v>1</v>
      </c>
      <c r="H369">
        <f>IF('CS-COMPRO'!H372='Master Answer Key'!$B371, 1, 0)</f>
        <v>1</v>
      </c>
      <c r="I369">
        <f>IF('CS-COMPRO'!I372='Master Answer Key'!$B371, 1, 0)</f>
        <v>0</v>
      </c>
      <c r="J369">
        <f>IF('CS-COMPRO'!J372='Master Answer Key'!$B371, 1, 0)</f>
        <v>1</v>
      </c>
      <c r="K369">
        <f>IF('CS-COMPRO'!K372='Master Answer Key'!$B371, 1, 0)</f>
        <v>1</v>
      </c>
      <c r="L369">
        <f>IF('CS-COMPRO'!L372='Master Answer Key'!$B371, 1, 0)</f>
        <v>1</v>
      </c>
      <c r="M369">
        <f>IF('CS-COMPRO'!M372='Master Answer Key'!$B371, 1, 0)</f>
        <v>0</v>
      </c>
    </row>
    <row r="370">
      <c r="A370" s="5" t="s">
        <v>475</v>
      </c>
      <c r="B370">
        <f>IF('CS-COMPRO'!B373='Master Answer Key'!$B372, 1, 0)</f>
        <v>1</v>
      </c>
      <c r="C370">
        <f>IF('CS-COMPRO'!C373='Master Answer Key'!$B372, 1, 0)</f>
        <v>1</v>
      </c>
      <c r="D370">
        <f>IF('CS-COMPRO'!D373='Master Answer Key'!$B372, 1, 0)</f>
        <v>1</v>
      </c>
      <c r="E370">
        <f>IF('CS-COMPRO'!E373='Master Answer Key'!$B372, 1, 0)</f>
        <v>1</v>
      </c>
      <c r="F370">
        <f>IF('CS-COMPRO'!F373='Master Answer Key'!$B372, 1, 0)</f>
        <v>0</v>
      </c>
      <c r="G370">
        <f>IF('CS-COMPRO'!G373='Master Answer Key'!$B372, 1, 0)</f>
        <v>1</v>
      </c>
      <c r="H370">
        <f>IF('CS-COMPRO'!H373='Master Answer Key'!$B372, 1, 0)</f>
        <v>1</v>
      </c>
      <c r="I370">
        <f>IF('CS-COMPRO'!I373='Master Answer Key'!$B372, 1, 0)</f>
        <v>0</v>
      </c>
      <c r="J370">
        <f>IF('CS-COMPRO'!J373='Master Answer Key'!$B372, 1, 0)</f>
        <v>1</v>
      </c>
      <c r="K370">
        <f>IF('CS-COMPRO'!K373='Master Answer Key'!$B372, 1, 0)</f>
        <v>1</v>
      </c>
      <c r="L370">
        <f>IF('CS-COMPRO'!L373='Master Answer Key'!$B372, 1, 0)</f>
        <v>1</v>
      </c>
      <c r="M370">
        <f>IF('CS-COMPRO'!M373='Master Answer Key'!$B372, 1, 0)</f>
        <v>1</v>
      </c>
    </row>
    <row r="371">
      <c r="A371" s="5" t="s">
        <v>476</v>
      </c>
      <c r="B371">
        <f>IF('CS-COMPRO'!B374='Master Answer Key'!$B373, 1, 0)</f>
        <v>1</v>
      </c>
      <c r="C371">
        <f>IF('CS-COMPRO'!C374='Master Answer Key'!$B373, 1, 0)</f>
        <v>1</v>
      </c>
      <c r="D371">
        <f>IF('CS-COMPRO'!D374='Master Answer Key'!$B373, 1, 0)</f>
        <v>1</v>
      </c>
      <c r="E371">
        <f>IF('CS-COMPRO'!E374='Master Answer Key'!$B373, 1, 0)</f>
        <v>1</v>
      </c>
      <c r="F371">
        <f>IF('CS-COMPRO'!F374='Master Answer Key'!$B373, 1, 0)</f>
        <v>0</v>
      </c>
      <c r="G371">
        <f>IF('CS-COMPRO'!G374='Master Answer Key'!$B373, 1, 0)</f>
        <v>1</v>
      </c>
      <c r="H371">
        <f>IF('CS-COMPRO'!H374='Master Answer Key'!$B373, 1, 0)</f>
        <v>1</v>
      </c>
      <c r="I371">
        <f>IF('CS-COMPRO'!I374='Master Answer Key'!$B373, 1, 0)</f>
        <v>0</v>
      </c>
      <c r="J371">
        <f>IF('CS-COMPRO'!J374='Master Answer Key'!$B373, 1, 0)</f>
        <v>1</v>
      </c>
      <c r="K371">
        <f>IF('CS-COMPRO'!K374='Master Answer Key'!$B373, 1, 0)</f>
        <v>0</v>
      </c>
      <c r="L371">
        <f>IF('CS-COMPRO'!L374='Master Answer Key'!$B373, 1, 0)</f>
        <v>1</v>
      </c>
      <c r="M371">
        <f>IF('CS-COMPRO'!M374='Master Answer Key'!$B373, 1, 0)</f>
        <v>1</v>
      </c>
    </row>
    <row r="372">
      <c r="A372" s="5" t="s">
        <v>477</v>
      </c>
      <c r="B372">
        <f>IF('CS-COMPRO'!B375='Master Answer Key'!$B374, 1, 0)</f>
        <v>1</v>
      </c>
      <c r="C372">
        <f>IF('CS-COMPRO'!C375='Master Answer Key'!$B374, 1, 0)</f>
        <v>1</v>
      </c>
      <c r="D372">
        <f>IF('CS-COMPRO'!D375='Master Answer Key'!$B374, 1, 0)</f>
        <v>1</v>
      </c>
      <c r="E372">
        <f>IF('CS-COMPRO'!E375='Master Answer Key'!$B374, 1, 0)</f>
        <v>1</v>
      </c>
      <c r="F372">
        <f>IF('CS-COMPRO'!F375='Master Answer Key'!$B374, 1, 0)</f>
        <v>0</v>
      </c>
      <c r="G372">
        <f>IF('CS-COMPRO'!G375='Master Answer Key'!$B374, 1, 0)</f>
        <v>1</v>
      </c>
      <c r="H372">
        <f>IF('CS-COMPRO'!H375='Master Answer Key'!$B374, 1, 0)</f>
        <v>1</v>
      </c>
      <c r="I372">
        <f>IF('CS-COMPRO'!I375='Master Answer Key'!$B374, 1, 0)</f>
        <v>0</v>
      </c>
      <c r="J372">
        <f>IF('CS-COMPRO'!J375='Master Answer Key'!$B374, 1, 0)</f>
        <v>1</v>
      </c>
      <c r="K372">
        <f>IF('CS-COMPRO'!K375='Master Answer Key'!$B374, 1, 0)</f>
        <v>1</v>
      </c>
      <c r="L372">
        <f>IF('CS-COMPRO'!L375='Master Answer Key'!$B374, 1, 0)</f>
        <v>1</v>
      </c>
      <c r="M372">
        <f>IF('CS-COMPRO'!M375='Master Answer Key'!$B374, 1, 0)</f>
        <v>1</v>
      </c>
    </row>
    <row r="373">
      <c r="A373" s="5" t="s">
        <v>478</v>
      </c>
      <c r="B373">
        <f>IF('CS-COMPRO'!B376='Master Answer Key'!$B375, 1, 0)</f>
        <v>1</v>
      </c>
      <c r="C373">
        <f>IF('CS-COMPRO'!C376='Master Answer Key'!$B375, 1, 0)</f>
        <v>1</v>
      </c>
      <c r="D373">
        <f>IF('CS-COMPRO'!D376='Master Answer Key'!$B375, 1, 0)</f>
        <v>1</v>
      </c>
      <c r="E373">
        <f>IF('CS-COMPRO'!E376='Master Answer Key'!$B375, 1, 0)</f>
        <v>1</v>
      </c>
      <c r="F373">
        <f>IF('CS-COMPRO'!F376='Master Answer Key'!$B375, 1, 0)</f>
        <v>0</v>
      </c>
      <c r="G373">
        <f>IF('CS-COMPRO'!G376='Master Answer Key'!$B375, 1, 0)</f>
        <v>0</v>
      </c>
      <c r="H373">
        <f>IF('CS-COMPRO'!H376='Master Answer Key'!$B375, 1, 0)</f>
        <v>1</v>
      </c>
      <c r="I373">
        <f>IF('CS-COMPRO'!I376='Master Answer Key'!$B375, 1, 0)</f>
        <v>0</v>
      </c>
      <c r="J373">
        <f>IF('CS-COMPRO'!J376='Master Answer Key'!$B375, 1, 0)</f>
        <v>0</v>
      </c>
      <c r="K373">
        <f>IF('CS-COMPRO'!K376='Master Answer Key'!$B375, 1, 0)</f>
        <v>1</v>
      </c>
      <c r="L373">
        <f>IF('CS-COMPRO'!L376='Master Answer Key'!$B375, 1, 0)</f>
        <v>0</v>
      </c>
      <c r="M373">
        <f>IF('CS-COMPRO'!M376='Master Answer Key'!$B375, 1, 0)</f>
        <v>1</v>
      </c>
    </row>
    <row r="374">
      <c r="A374" s="5" t="s">
        <v>479</v>
      </c>
      <c r="B374">
        <f>IF('CS-COMPRO'!B377='Master Answer Key'!$B376, 1, 0)</f>
        <v>1</v>
      </c>
      <c r="C374">
        <f>IF('CS-COMPRO'!C377='Master Answer Key'!$B376, 1, 0)</f>
        <v>1</v>
      </c>
      <c r="D374">
        <f>IF('CS-COMPRO'!D377='Master Answer Key'!$B376, 1, 0)</f>
        <v>1</v>
      </c>
      <c r="E374">
        <f>IF('CS-COMPRO'!E377='Master Answer Key'!$B376, 1, 0)</f>
        <v>1</v>
      </c>
      <c r="F374">
        <f>IF('CS-COMPRO'!F377='Master Answer Key'!$B376, 1, 0)</f>
        <v>0</v>
      </c>
      <c r="G374">
        <f>IF('CS-COMPRO'!G377='Master Answer Key'!$B376, 1, 0)</f>
        <v>1</v>
      </c>
      <c r="H374">
        <f>IF('CS-COMPRO'!H377='Master Answer Key'!$B376, 1, 0)</f>
        <v>1</v>
      </c>
      <c r="I374">
        <f>IF('CS-COMPRO'!I377='Master Answer Key'!$B376, 1, 0)</f>
        <v>0</v>
      </c>
      <c r="J374">
        <f>IF('CS-COMPRO'!J377='Master Answer Key'!$B376, 1, 0)</f>
        <v>1</v>
      </c>
      <c r="K374">
        <f>IF('CS-COMPRO'!K377='Master Answer Key'!$B376, 1, 0)</f>
        <v>1</v>
      </c>
      <c r="L374">
        <f>IF('CS-COMPRO'!L377='Master Answer Key'!$B376, 1, 0)</f>
        <v>1</v>
      </c>
      <c r="M374">
        <f>IF('CS-COMPRO'!M377='Master Answer Key'!$B376, 1, 0)</f>
        <v>1</v>
      </c>
    </row>
    <row r="375">
      <c r="A375" s="5" t="s">
        <v>480</v>
      </c>
      <c r="B375">
        <f>IF('CS-COMPRO'!B378='Master Answer Key'!$B377, 1, 0)</f>
        <v>1</v>
      </c>
      <c r="C375">
        <f>IF('CS-COMPRO'!C378='Master Answer Key'!$B377, 1, 0)</f>
        <v>1</v>
      </c>
      <c r="D375">
        <f>IF('CS-COMPRO'!D378='Master Answer Key'!$B377, 1, 0)</f>
        <v>1</v>
      </c>
      <c r="E375">
        <f>IF('CS-COMPRO'!E378='Master Answer Key'!$B377, 1, 0)</f>
        <v>1</v>
      </c>
      <c r="F375">
        <f>IF('CS-COMPRO'!F378='Master Answer Key'!$B377, 1, 0)</f>
        <v>0</v>
      </c>
      <c r="G375">
        <f>IF('CS-COMPRO'!G378='Master Answer Key'!$B377, 1, 0)</f>
        <v>1</v>
      </c>
      <c r="H375">
        <f>IF('CS-COMPRO'!H378='Master Answer Key'!$B377, 1, 0)</f>
        <v>1</v>
      </c>
      <c r="I375">
        <f>IF('CS-COMPRO'!I378='Master Answer Key'!$B377, 1, 0)</f>
        <v>0</v>
      </c>
      <c r="J375">
        <f>IF('CS-COMPRO'!J378='Master Answer Key'!$B377, 1, 0)</f>
        <v>1</v>
      </c>
      <c r="K375">
        <f>IF('CS-COMPRO'!K378='Master Answer Key'!$B377, 1, 0)</f>
        <v>1</v>
      </c>
      <c r="L375">
        <f>IF('CS-COMPRO'!L378='Master Answer Key'!$B377, 1, 0)</f>
        <v>1</v>
      </c>
      <c r="M375">
        <f>IF('CS-COMPRO'!M378='Master Answer Key'!$B377, 1, 0)</f>
        <v>1</v>
      </c>
    </row>
    <row r="376">
      <c r="A376" s="5" t="s">
        <v>481</v>
      </c>
      <c r="B376">
        <f>IF('CS-COMPRO'!B379='Master Answer Key'!$B378, 1, 0)</f>
        <v>0</v>
      </c>
      <c r="C376">
        <f>IF('CS-COMPRO'!C379='Master Answer Key'!$B378, 1, 0)</f>
        <v>0</v>
      </c>
      <c r="D376">
        <f>IF('CS-COMPRO'!D379='Master Answer Key'!$B378, 1, 0)</f>
        <v>0</v>
      </c>
      <c r="E376">
        <f>IF('CS-COMPRO'!E379='Master Answer Key'!$B378, 1, 0)</f>
        <v>0</v>
      </c>
      <c r="F376">
        <f>IF('CS-COMPRO'!F379='Master Answer Key'!$B378, 1, 0)</f>
        <v>1</v>
      </c>
      <c r="G376">
        <f>IF('CS-COMPRO'!G379='Master Answer Key'!$B378, 1, 0)</f>
        <v>0</v>
      </c>
      <c r="H376">
        <f>IF('CS-COMPRO'!H379='Master Answer Key'!$B378, 1, 0)</f>
        <v>0</v>
      </c>
      <c r="I376">
        <f>IF('CS-COMPRO'!I379='Master Answer Key'!$B378, 1, 0)</f>
        <v>1</v>
      </c>
      <c r="J376">
        <f>IF('CS-COMPRO'!J379='Master Answer Key'!$B378, 1, 0)</f>
        <v>0</v>
      </c>
      <c r="K376">
        <f>IF('CS-COMPRO'!K379='Master Answer Key'!$B378, 1, 0)</f>
        <v>0</v>
      </c>
      <c r="L376">
        <f>IF('CS-COMPRO'!L379='Master Answer Key'!$B378, 1, 0)</f>
        <v>0</v>
      </c>
      <c r="M376">
        <f>IF('CS-COMPRO'!M379='Master Answer Key'!$B378, 1, 0)</f>
        <v>0</v>
      </c>
    </row>
    <row r="377">
      <c r="A377" s="5" t="s">
        <v>482</v>
      </c>
      <c r="B377">
        <f>IF('CS-COMPRO'!B380='Master Answer Key'!$B379, 1, 0)</f>
        <v>1</v>
      </c>
      <c r="C377">
        <f>IF('CS-COMPRO'!C380='Master Answer Key'!$B379, 1, 0)</f>
        <v>1</v>
      </c>
      <c r="D377">
        <f>IF('CS-COMPRO'!D380='Master Answer Key'!$B379, 1, 0)</f>
        <v>1</v>
      </c>
      <c r="E377">
        <f>IF('CS-COMPRO'!E380='Master Answer Key'!$B379, 1, 0)</f>
        <v>1</v>
      </c>
      <c r="F377">
        <f>IF('CS-COMPRO'!F380='Master Answer Key'!$B379, 1, 0)</f>
        <v>0</v>
      </c>
      <c r="G377">
        <f>IF('CS-COMPRO'!G380='Master Answer Key'!$B379, 1, 0)</f>
        <v>1</v>
      </c>
      <c r="H377">
        <f>IF('CS-COMPRO'!H380='Master Answer Key'!$B379, 1, 0)</f>
        <v>1</v>
      </c>
      <c r="I377">
        <f>IF('CS-COMPRO'!I380='Master Answer Key'!$B379, 1, 0)</f>
        <v>0</v>
      </c>
      <c r="J377">
        <f>IF('CS-COMPRO'!J380='Master Answer Key'!$B379, 1, 0)</f>
        <v>1</v>
      </c>
      <c r="K377">
        <f>IF('CS-COMPRO'!K380='Master Answer Key'!$B379, 1, 0)</f>
        <v>1</v>
      </c>
      <c r="L377">
        <f>IF('CS-COMPRO'!L380='Master Answer Key'!$B379, 1, 0)</f>
        <v>1</v>
      </c>
      <c r="M377">
        <f>IF('CS-COMPRO'!M380='Master Answer Key'!$B379, 1, 0)</f>
        <v>1</v>
      </c>
    </row>
    <row r="378">
      <c r="A378" s="5" t="s">
        <v>483</v>
      </c>
      <c r="B378">
        <f>IF('CS-COMPRO'!B381='Master Answer Key'!$B380, 1, 0)</f>
        <v>1</v>
      </c>
      <c r="C378">
        <f>IF('CS-COMPRO'!C381='Master Answer Key'!$B380, 1, 0)</f>
        <v>0</v>
      </c>
      <c r="D378">
        <f>IF('CS-COMPRO'!D381='Master Answer Key'!$B380, 1, 0)</f>
        <v>1</v>
      </c>
      <c r="E378">
        <f>IF('CS-COMPRO'!E381='Master Answer Key'!$B380, 1, 0)</f>
        <v>1</v>
      </c>
      <c r="F378">
        <f>IF('CS-COMPRO'!F381='Master Answer Key'!$B380, 1, 0)</f>
        <v>0</v>
      </c>
      <c r="G378">
        <f>IF('CS-COMPRO'!G381='Master Answer Key'!$B380, 1, 0)</f>
        <v>1</v>
      </c>
      <c r="H378">
        <f>IF('CS-COMPRO'!H381='Master Answer Key'!$B380, 1, 0)</f>
        <v>1</v>
      </c>
      <c r="I378">
        <f>IF('CS-COMPRO'!I381='Master Answer Key'!$B380, 1, 0)</f>
        <v>0</v>
      </c>
      <c r="J378">
        <f>IF('CS-COMPRO'!J381='Master Answer Key'!$B380, 1, 0)</f>
        <v>1</v>
      </c>
      <c r="K378">
        <f>IF('CS-COMPRO'!K381='Master Answer Key'!$B380, 1, 0)</f>
        <v>1</v>
      </c>
      <c r="L378">
        <f>IF('CS-COMPRO'!L381='Master Answer Key'!$B380, 1, 0)</f>
        <v>1</v>
      </c>
      <c r="M378">
        <f>IF('CS-COMPRO'!M381='Master Answer Key'!$B380, 1, 0)</f>
        <v>1</v>
      </c>
    </row>
    <row r="379">
      <c r="A379" s="5" t="s">
        <v>484</v>
      </c>
      <c r="B379">
        <f>IF('CS-COMPRO'!B382='Master Answer Key'!$B381, 1, 0)</f>
        <v>1</v>
      </c>
      <c r="C379">
        <f>IF('CS-COMPRO'!C382='Master Answer Key'!$B381, 1, 0)</f>
        <v>1</v>
      </c>
      <c r="D379">
        <f>IF('CS-COMPRO'!D382='Master Answer Key'!$B381, 1, 0)</f>
        <v>1</v>
      </c>
      <c r="E379">
        <f>IF('CS-COMPRO'!E382='Master Answer Key'!$B381, 1, 0)</f>
        <v>1</v>
      </c>
      <c r="F379">
        <f>IF('CS-COMPRO'!F382='Master Answer Key'!$B381, 1, 0)</f>
        <v>0</v>
      </c>
      <c r="G379">
        <f>IF('CS-COMPRO'!G382='Master Answer Key'!$B381, 1, 0)</f>
        <v>1</v>
      </c>
      <c r="H379">
        <f>IF('CS-COMPRO'!H382='Master Answer Key'!$B381, 1, 0)</f>
        <v>1</v>
      </c>
      <c r="I379">
        <f>IF('CS-COMPRO'!I382='Master Answer Key'!$B381, 1, 0)</f>
        <v>0</v>
      </c>
      <c r="J379">
        <f>IF('CS-COMPRO'!J382='Master Answer Key'!$B381, 1, 0)</f>
        <v>1</v>
      </c>
      <c r="K379">
        <f>IF('CS-COMPRO'!K382='Master Answer Key'!$B381, 1, 0)</f>
        <v>1</v>
      </c>
      <c r="L379">
        <f>IF('CS-COMPRO'!L382='Master Answer Key'!$B381, 1, 0)</f>
        <v>1</v>
      </c>
      <c r="M379">
        <f>IF('CS-COMPRO'!M382='Master Answer Key'!$B381, 1, 0)</f>
        <v>1</v>
      </c>
    </row>
    <row r="380">
      <c r="A380" s="5" t="s">
        <v>485</v>
      </c>
      <c r="B380">
        <f>IF('CS-COMPRO'!B383='Master Answer Key'!$B382, 1, 0)</f>
        <v>1</v>
      </c>
      <c r="C380">
        <f>IF('CS-COMPRO'!C383='Master Answer Key'!$B382, 1, 0)</f>
        <v>1</v>
      </c>
      <c r="D380">
        <f>IF('CS-COMPRO'!D383='Master Answer Key'!$B382, 1, 0)</f>
        <v>1</v>
      </c>
      <c r="E380">
        <f>IF('CS-COMPRO'!E383='Master Answer Key'!$B382, 1, 0)</f>
        <v>1</v>
      </c>
      <c r="F380">
        <f>IF('CS-COMPRO'!F383='Master Answer Key'!$B382, 1, 0)</f>
        <v>0</v>
      </c>
      <c r="G380">
        <f>IF('CS-COMPRO'!G383='Master Answer Key'!$B382, 1, 0)</f>
        <v>1</v>
      </c>
      <c r="H380">
        <f>IF('CS-COMPRO'!H383='Master Answer Key'!$B382, 1, 0)</f>
        <v>1</v>
      </c>
      <c r="I380">
        <f>IF('CS-COMPRO'!I383='Master Answer Key'!$B382, 1, 0)</f>
        <v>0</v>
      </c>
      <c r="J380">
        <f>IF('CS-COMPRO'!J383='Master Answer Key'!$B382, 1, 0)</f>
        <v>1</v>
      </c>
      <c r="K380">
        <f>IF('CS-COMPRO'!K383='Master Answer Key'!$B382, 1, 0)</f>
        <v>1</v>
      </c>
      <c r="L380">
        <f>IF('CS-COMPRO'!L383='Master Answer Key'!$B382, 1, 0)</f>
        <v>0</v>
      </c>
      <c r="M380">
        <f>IF('CS-COMPRO'!M383='Master Answer Key'!$B382, 1, 0)</f>
        <v>1</v>
      </c>
    </row>
    <row r="381">
      <c r="A381" s="5" t="s">
        <v>486</v>
      </c>
      <c r="B381">
        <f>IF('CS-COMPRO'!B384='Master Answer Key'!$B383, 1, 0)</f>
        <v>0</v>
      </c>
      <c r="C381">
        <f>IF('CS-COMPRO'!C384='Master Answer Key'!$B383, 1, 0)</f>
        <v>0</v>
      </c>
      <c r="D381">
        <f>IF('CS-COMPRO'!D384='Master Answer Key'!$B383, 1, 0)</f>
        <v>0</v>
      </c>
      <c r="E381">
        <f>IF('CS-COMPRO'!E384='Master Answer Key'!$B383, 1, 0)</f>
        <v>0</v>
      </c>
      <c r="F381">
        <f>IF('CS-COMPRO'!F384='Master Answer Key'!$B383, 1, 0)</f>
        <v>1</v>
      </c>
      <c r="G381">
        <f>IF('CS-COMPRO'!G384='Master Answer Key'!$B383, 1, 0)</f>
        <v>0</v>
      </c>
      <c r="H381">
        <f>IF('CS-COMPRO'!H384='Master Answer Key'!$B383, 1, 0)</f>
        <v>0</v>
      </c>
      <c r="I381">
        <f>IF('CS-COMPRO'!I384='Master Answer Key'!$B383, 1, 0)</f>
        <v>1</v>
      </c>
      <c r="J381">
        <f>IF('CS-COMPRO'!J384='Master Answer Key'!$B383, 1, 0)</f>
        <v>0</v>
      </c>
      <c r="K381">
        <f>IF('CS-COMPRO'!K384='Master Answer Key'!$B383, 1, 0)</f>
        <v>0</v>
      </c>
      <c r="L381">
        <f>IF('CS-COMPRO'!L384='Master Answer Key'!$B383, 1, 0)</f>
        <v>0</v>
      </c>
      <c r="M381">
        <f>IF('CS-COMPRO'!M384='Master Answer Key'!$B383, 1, 0)</f>
        <v>0</v>
      </c>
    </row>
    <row r="382">
      <c r="A382" s="5" t="s">
        <v>487</v>
      </c>
      <c r="B382">
        <f>IF('CS-COMPRO'!B385='Master Answer Key'!$B384, 1, 0)</f>
        <v>1</v>
      </c>
      <c r="C382">
        <f>IF('CS-COMPRO'!C385='Master Answer Key'!$B384, 1, 0)</f>
        <v>1</v>
      </c>
      <c r="D382">
        <f>IF('CS-COMPRO'!D385='Master Answer Key'!$B384, 1, 0)</f>
        <v>1</v>
      </c>
      <c r="E382">
        <f>IF('CS-COMPRO'!E385='Master Answer Key'!$B384, 1, 0)</f>
        <v>1</v>
      </c>
      <c r="F382">
        <f>IF('CS-COMPRO'!F385='Master Answer Key'!$B384, 1, 0)</f>
        <v>0</v>
      </c>
      <c r="G382">
        <f>IF('CS-COMPRO'!G385='Master Answer Key'!$B384, 1, 0)</f>
        <v>0</v>
      </c>
      <c r="H382">
        <f>IF('CS-COMPRO'!H385='Master Answer Key'!$B384, 1, 0)</f>
        <v>1</v>
      </c>
      <c r="I382">
        <f>IF('CS-COMPRO'!I385='Master Answer Key'!$B384, 1, 0)</f>
        <v>0</v>
      </c>
      <c r="J382">
        <f>IF('CS-COMPRO'!J385='Master Answer Key'!$B384, 1, 0)</f>
        <v>1</v>
      </c>
      <c r="K382">
        <f>IF('CS-COMPRO'!K385='Master Answer Key'!$B384, 1, 0)</f>
        <v>1</v>
      </c>
      <c r="L382">
        <f>IF('CS-COMPRO'!L385='Master Answer Key'!$B384, 1, 0)</f>
        <v>1</v>
      </c>
      <c r="M382">
        <f>IF('CS-COMPRO'!M385='Master Answer Key'!$B384, 1, 0)</f>
        <v>1</v>
      </c>
    </row>
    <row r="383">
      <c r="A383" s="5" t="s">
        <v>488</v>
      </c>
      <c r="B383">
        <f>IF('CS-COMPRO'!B386='Master Answer Key'!$B385, 1, 0)</f>
        <v>1</v>
      </c>
      <c r="C383">
        <f>IF('CS-COMPRO'!C386='Master Answer Key'!$B385, 1, 0)</f>
        <v>1</v>
      </c>
      <c r="D383">
        <f>IF('CS-COMPRO'!D386='Master Answer Key'!$B385, 1, 0)</f>
        <v>1</v>
      </c>
      <c r="E383">
        <f>IF('CS-COMPRO'!E386='Master Answer Key'!$B385, 1, 0)</f>
        <v>0</v>
      </c>
      <c r="F383">
        <f>IF('CS-COMPRO'!F386='Master Answer Key'!$B385, 1, 0)</f>
        <v>0</v>
      </c>
      <c r="G383">
        <f>IF('CS-COMPRO'!G386='Master Answer Key'!$B385, 1, 0)</f>
        <v>0</v>
      </c>
      <c r="H383">
        <f>IF('CS-COMPRO'!H386='Master Answer Key'!$B385, 1, 0)</f>
        <v>1</v>
      </c>
      <c r="I383">
        <f>IF('CS-COMPRO'!I386='Master Answer Key'!$B385, 1, 0)</f>
        <v>0</v>
      </c>
      <c r="J383">
        <f>IF('CS-COMPRO'!J386='Master Answer Key'!$B385, 1, 0)</f>
        <v>1</v>
      </c>
      <c r="K383">
        <f>IF('CS-COMPRO'!K386='Master Answer Key'!$B385, 1, 0)</f>
        <v>1</v>
      </c>
      <c r="L383">
        <f>IF('CS-COMPRO'!L386='Master Answer Key'!$B385, 1, 0)</f>
        <v>1</v>
      </c>
      <c r="M383">
        <f>IF('CS-COMPRO'!M386='Master Answer Key'!$B385, 1, 0)</f>
        <v>1</v>
      </c>
    </row>
    <row r="384">
      <c r="A384" s="5" t="s">
        <v>489</v>
      </c>
      <c r="B384">
        <f>IF('CS-COMPRO'!B387='Master Answer Key'!$B386, 1, 0)</f>
        <v>0</v>
      </c>
      <c r="C384">
        <f>IF('CS-COMPRO'!C387='Master Answer Key'!$B386, 1, 0)</f>
        <v>0</v>
      </c>
      <c r="D384">
        <f>IF('CS-COMPRO'!D387='Master Answer Key'!$B386, 1, 0)</f>
        <v>0</v>
      </c>
      <c r="E384">
        <f>IF('CS-COMPRO'!E387='Master Answer Key'!$B386, 1, 0)</f>
        <v>1</v>
      </c>
      <c r="F384">
        <f>IF('CS-COMPRO'!F387='Master Answer Key'!$B386, 1, 0)</f>
        <v>0</v>
      </c>
      <c r="G384">
        <f>IF('CS-COMPRO'!G387='Master Answer Key'!$B386, 1, 0)</f>
        <v>0</v>
      </c>
      <c r="H384">
        <f>IF('CS-COMPRO'!H387='Master Answer Key'!$B386, 1, 0)</f>
        <v>0</v>
      </c>
      <c r="I384">
        <f>IF('CS-COMPRO'!I387='Master Answer Key'!$B386, 1, 0)</f>
        <v>0</v>
      </c>
      <c r="J384">
        <f>IF('CS-COMPRO'!J387='Master Answer Key'!$B386, 1, 0)</f>
        <v>1</v>
      </c>
      <c r="K384">
        <f>IF('CS-COMPRO'!K387='Master Answer Key'!$B386, 1, 0)</f>
        <v>0</v>
      </c>
      <c r="L384">
        <f>IF('CS-COMPRO'!L387='Master Answer Key'!$B386, 1, 0)</f>
        <v>0</v>
      </c>
      <c r="M384">
        <f>IF('CS-COMPRO'!M387='Master Answer Key'!$B386, 1, 0)</f>
        <v>0</v>
      </c>
    </row>
    <row r="385">
      <c r="A385" s="5" t="s">
        <v>490</v>
      </c>
      <c r="B385">
        <f>IF('CS-COMPRO'!B388='Master Answer Key'!$B387, 1, 0)</f>
        <v>1</v>
      </c>
      <c r="C385">
        <f>IF('CS-COMPRO'!C388='Master Answer Key'!$B387, 1, 0)</f>
        <v>1</v>
      </c>
      <c r="D385">
        <f>IF('CS-COMPRO'!D388='Master Answer Key'!$B387, 1, 0)</f>
        <v>1</v>
      </c>
      <c r="E385">
        <f>IF('CS-COMPRO'!E388='Master Answer Key'!$B387, 1, 0)</f>
        <v>1</v>
      </c>
      <c r="F385">
        <f>IF('CS-COMPRO'!F388='Master Answer Key'!$B387, 1, 0)</f>
        <v>0</v>
      </c>
      <c r="G385">
        <f>IF('CS-COMPRO'!G388='Master Answer Key'!$B387, 1, 0)</f>
        <v>0</v>
      </c>
      <c r="H385">
        <f>IF('CS-COMPRO'!H388='Master Answer Key'!$B387, 1, 0)</f>
        <v>1</v>
      </c>
      <c r="I385">
        <f>IF('CS-COMPRO'!I388='Master Answer Key'!$B387, 1, 0)</f>
        <v>0</v>
      </c>
      <c r="J385">
        <f>IF('CS-COMPRO'!J388='Master Answer Key'!$B387, 1, 0)</f>
        <v>1</v>
      </c>
      <c r="K385">
        <f>IF('CS-COMPRO'!K388='Master Answer Key'!$B387, 1, 0)</f>
        <v>1</v>
      </c>
      <c r="L385">
        <f>IF('CS-COMPRO'!L388='Master Answer Key'!$B387, 1, 0)</f>
        <v>1</v>
      </c>
      <c r="M385">
        <f>IF('CS-COMPRO'!M388='Master Answer Key'!$B387, 1, 0)</f>
        <v>1</v>
      </c>
    </row>
    <row r="386">
      <c r="A386" s="5" t="s">
        <v>491</v>
      </c>
      <c r="B386">
        <f>IF('CS-COMPRO'!B389='Master Answer Key'!$B388, 1, 0)</f>
        <v>0</v>
      </c>
      <c r="C386">
        <f>IF('CS-COMPRO'!C389='Master Answer Key'!$B388, 1, 0)</f>
        <v>0</v>
      </c>
      <c r="D386">
        <f>IF('CS-COMPRO'!D389='Master Answer Key'!$B388, 1, 0)</f>
        <v>0</v>
      </c>
      <c r="E386">
        <f>IF('CS-COMPRO'!E389='Master Answer Key'!$B388, 1, 0)</f>
        <v>0</v>
      </c>
      <c r="F386">
        <f>IF('CS-COMPRO'!F389='Master Answer Key'!$B388, 1, 0)</f>
        <v>0</v>
      </c>
      <c r="G386">
        <f>IF('CS-COMPRO'!G389='Master Answer Key'!$B388, 1, 0)</f>
        <v>0</v>
      </c>
      <c r="H386">
        <f>IF('CS-COMPRO'!H389='Master Answer Key'!$B388, 1, 0)</f>
        <v>0</v>
      </c>
      <c r="I386">
        <f>IF('CS-COMPRO'!I389='Master Answer Key'!$B388, 1, 0)</f>
        <v>1</v>
      </c>
      <c r="J386">
        <f>IF('CS-COMPRO'!J389='Master Answer Key'!$B388, 1, 0)</f>
        <v>0</v>
      </c>
      <c r="K386">
        <f>IF('CS-COMPRO'!K389='Master Answer Key'!$B388, 1, 0)</f>
        <v>0</v>
      </c>
      <c r="L386">
        <f>IF('CS-COMPRO'!L389='Master Answer Key'!$B388, 1, 0)</f>
        <v>0</v>
      </c>
      <c r="M386">
        <f>IF('CS-COMPRO'!M389='Master Answer Key'!$B388, 1, 0)</f>
        <v>0</v>
      </c>
    </row>
    <row r="387">
      <c r="A387" s="5" t="s">
        <v>492</v>
      </c>
      <c r="B387">
        <f>IF('CS-COMPRO'!B390='Master Answer Key'!$B389, 1, 0)</f>
        <v>0</v>
      </c>
      <c r="C387">
        <f>IF('CS-COMPRO'!C390='Master Answer Key'!$B389, 1, 0)</f>
        <v>1</v>
      </c>
      <c r="D387">
        <f>IF('CS-COMPRO'!D390='Master Answer Key'!$B389, 1, 0)</f>
        <v>1</v>
      </c>
      <c r="E387">
        <f>IF('CS-COMPRO'!E390='Master Answer Key'!$B389, 1, 0)</f>
        <v>0</v>
      </c>
      <c r="F387">
        <f>IF('CS-COMPRO'!F390='Master Answer Key'!$B389, 1, 0)</f>
        <v>1</v>
      </c>
      <c r="G387">
        <f>IF('CS-COMPRO'!G390='Master Answer Key'!$B389, 1, 0)</f>
        <v>1</v>
      </c>
      <c r="H387">
        <f>IF('CS-COMPRO'!H390='Master Answer Key'!$B389, 1, 0)</f>
        <v>1</v>
      </c>
      <c r="I387">
        <f>IF('CS-COMPRO'!I390='Master Answer Key'!$B389, 1, 0)</f>
        <v>0</v>
      </c>
      <c r="J387">
        <f>IF('CS-COMPRO'!J390='Master Answer Key'!$B389, 1, 0)</f>
        <v>1</v>
      </c>
      <c r="K387">
        <f>IF('CS-COMPRO'!K390='Master Answer Key'!$B389, 1, 0)</f>
        <v>1</v>
      </c>
      <c r="L387">
        <f>IF('CS-COMPRO'!L390='Master Answer Key'!$B389, 1, 0)</f>
        <v>1</v>
      </c>
      <c r="M387">
        <f>IF('CS-COMPRO'!M390='Master Answer Key'!$B389, 1, 0)</f>
        <v>1</v>
      </c>
    </row>
    <row r="388">
      <c r="A388" s="5" t="s">
        <v>493</v>
      </c>
      <c r="B388">
        <f>IF('CS-COMPRO'!B391='Master Answer Key'!$B390, 1, 0)</f>
        <v>1</v>
      </c>
      <c r="C388">
        <f>IF('CS-COMPRO'!C391='Master Answer Key'!$B390, 1, 0)</f>
        <v>1</v>
      </c>
      <c r="D388">
        <f>IF('CS-COMPRO'!D391='Master Answer Key'!$B390, 1, 0)</f>
        <v>1</v>
      </c>
      <c r="E388">
        <f>IF('CS-COMPRO'!E391='Master Answer Key'!$B390, 1, 0)</f>
        <v>1</v>
      </c>
      <c r="F388">
        <f>IF('CS-COMPRO'!F391='Master Answer Key'!$B390, 1, 0)</f>
        <v>1</v>
      </c>
      <c r="G388">
        <f>IF('CS-COMPRO'!G391='Master Answer Key'!$B390, 1, 0)</f>
        <v>1</v>
      </c>
      <c r="H388">
        <f>IF('CS-COMPRO'!H391='Master Answer Key'!$B390, 1, 0)</f>
        <v>1</v>
      </c>
      <c r="I388">
        <f>IF('CS-COMPRO'!I391='Master Answer Key'!$B390, 1, 0)</f>
        <v>0</v>
      </c>
      <c r="J388">
        <f>IF('CS-COMPRO'!J391='Master Answer Key'!$B390, 1, 0)</f>
        <v>1</v>
      </c>
      <c r="K388">
        <f>IF('CS-COMPRO'!K391='Master Answer Key'!$B390, 1, 0)</f>
        <v>1</v>
      </c>
      <c r="L388">
        <f>IF('CS-COMPRO'!L391='Master Answer Key'!$B390, 1, 0)</f>
        <v>1</v>
      </c>
      <c r="M388">
        <f>IF('CS-COMPRO'!M391='Master Answer Key'!$B390, 1, 0)</f>
        <v>1</v>
      </c>
    </row>
    <row r="389">
      <c r="A389" s="5" t="s">
        <v>494</v>
      </c>
      <c r="B389">
        <f>IF('CS-COMPRO'!B392='Master Answer Key'!$B391, 1, 0)</f>
        <v>1</v>
      </c>
      <c r="C389">
        <f>IF('CS-COMPRO'!C392='Master Answer Key'!$B391, 1, 0)</f>
        <v>1</v>
      </c>
      <c r="D389">
        <f>IF('CS-COMPRO'!D392='Master Answer Key'!$B391, 1, 0)</f>
        <v>1</v>
      </c>
      <c r="E389">
        <f>IF('CS-COMPRO'!E392='Master Answer Key'!$B391, 1, 0)</f>
        <v>0</v>
      </c>
      <c r="F389">
        <f>IF('CS-COMPRO'!F392='Master Answer Key'!$B391, 1, 0)</f>
        <v>1</v>
      </c>
      <c r="G389">
        <f>IF('CS-COMPRO'!G392='Master Answer Key'!$B391, 1, 0)</f>
        <v>1</v>
      </c>
      <c r="H389">
        <f>IF('CS-COMPRO'!H392='Master Answer Key'!$B391, 1, 0)</f>
        <v>1</v>
      </c>
      <c r="I389">
        <f>IF('CS-COMPRO'!I392='Master Answer Key'!$B391, 1, 0)</f>
        <v>0</v>
      </c>
      <c r="J389">
        <f>IF('CS-COMPRO'!J392='Master Answer Key'!$B391, 1, 0)</f>
        <v>0</v>
      </c>
      <c r="K389">
        <f>IF('CS-COMPRO'!K392='Master Answer Key'!$B391, 1, 0)</f>
        <v>1</v>
      </c>
      <c r="L389">
        <f>IF('CS-COMPRO'!L392='Master Answer Key'!$B391, 1, 0)</f>
        <v>0</v>
      </c>
      <c r="M389">
        <f>IF('CS-COMPRO'!M392='Master Answer Key'!$B391, 1, 0)</f>
        <v>0</v>
      </c>
    </row>
    <row r="390">
      <c r="A390" s="5" t="s">
        <v>495</v>
      </c>
      <c r="B390">
        <f>IF('CS-COMPRO'!B393='Master Answer Key'!$B392, 1, 0)</f>
        <v>0</v>
      </c>
      <c r="C390">
        <f>IF('CS-COMPRO'!C393='Master Answer Key'!$B392, 1, 0)</f>
        <v>0</v>
      </c>
      <c r="D390">
        <f>IF('CS-COMPRO'!D393='Master Answer Key'!$B392, 1, 0)</f>
        <v>0</v>
      </c>
      <c r="E390">
        <f>IF('CS-COMPRO'!E393='Master Answer Key'!$B392, 1, 0)</f>
        <v>0</v>
      </c>
      <c r="F390">
        <f>IF('CS-COMPRO'!F393='Master Answer Key'!$B392, 1, 0)</f>
        <v>0</v>
      </c>
      <c r="G390">
        <f>IF('CS-COMPRO'!G393='Master Answer Key'!$B392, 1, 0)</f>
        <v>0</v>
      </c>
      <c r="H390">
        <f>IF('CS-COMPRO'!H393='Master Answer Key'!$B392, 1, 0)</f>
        <v>0</v>
      </c>
      <c r="I390">
        <f>IF('CS-COMPRO'!I393='Master Answer Key'!$B392, 1, 0)</f>
        <v>1</v>
      </c>
      <c r="J390">
        <f>IF('CS-COMPRO'!J393='Master Answer Key'!$B392, 1, 0)</f>
        <v>0</v>
      </c>
      <c r="K390">
        <f>IF('CS-COMPRO'!K393='Master Answer Key'!$B392, 1, 0)</f>
        <v>0</v>
      </c>
      <c r="L390">
        <f>IF('CS-COMPRO'!L393='Master Answer Key'!$B392, 1, 0)</f>
        <v>0</v>
      </c>
      <c r="M390">
        <f>IF('CS-COMPRO'!M393='Master Answer Key'!$B392, 1, 0)</f>
        <v>0</v>
      </c>
    </row>
    <row r="391">
      <c r="A391" s="5" t="s">
        <v>496</v>
      </c>
      <c r="B391">
        <f>IF('CS-COMPRO'!B394='Master Answer Key'!$B393, 1, 0)</f>
        <v>1</v>
      </c>
      <c r="C391">
        <f>IF('CS-COMPRO'!C394='Master Answer Key'!$B393, 1, 0)</f>
        <v>1</v>
      </c>
      <c r="D391">
        <f>IF('CS-COMPRO'!D394='Master Answer Key'!$B393, 1, 0)</f>
        <v>1</v>
      </c>
      <c r="E391">
        <f>IF('CS-COMPRO'!E394='Master Answer Key'!$B393, 1, 0)</f>
        <v>1</v>
      </c>
      <c r="F391">
        <f>IF('CS-COMPRO'!F394='Master Answer Key'!$B393, 1, 0)</f>
        <v>1</v>
      </c>
      <c r="G391">
        <f>IF('CS-COMPRO'!G394='Master Answer Key'!$B393, 1, 0)</f>
        <v>1</v>
      </c>
      <c r="H391">
        <f>IF('CS-COMPRO'!H394='Master Answer Key'!$B393, 1, 0)</f>
        <v>1</v>
      </c>
      <c r="I391">
        <f>IF('CS-COMPRO'!I394='Master Answer Key'!$B393, 1, 0)</f>
        <v>0</v>
      </c>
      <c r="J391">
        <f>IF('CS-COMPRO'!J394='Master Answer Key'!$B393, 1, 0)</f>
        <v>1</v>
      </c>
      <c r="K391">
        <f>IF('CS-COMPRO'!K394='Master Answer Key'!$B393, 1, 0)</f>
        <v>1</v>
      </c>
      <c r="L391">
        <f>IF('CS-COMPRO'!L394='Master Answer Key'!$B393, 1, 0)</f>
        <v>1</v>
      </c>
      <c r="M391">
        <f>IF('CS-COMPRO'!M394='Master Answer Key'!$B393, 1, 0)</f>
        <v>1</v>
      </c>
    </row>
    <row r="392">
      <c r="A392" s="5" t="s">
        <v>497</v>
      </c>
      <c r="B392">
        <f>IF('CS-COMPRO'!B395='Master Answer Key'!$B394, 1, 0)</f>
        <v>0</v>
      </c>
      <c r="C392">
        <f>IF('CS-COMPRO'!C395='Master Answer Key'!$B394, 1, 0)</f>
        <v>1</v>
      </c>
      <c r="D392">
        <f>IF('CS-COMPRO'!D395='Master Answer Key'!$B394, 1, 0)</f>
        <v>1</v>
      </c>
      <c r="E392">
        <f>IF('CS-COMPRO'!E395='Master Answer Key'!$B394, 1, 0)</f>
        <v>0</v>
      </c>
      <c r="F392">
        <f>IF('CS-COMPRO'!F395='Master Answer Key'!$B394, 1, 0)</f>
        <v>1</v>
      </c>
      <c r="G392">
        <f>IF('CS-COMPRO'!G395='Master Answer Key'!$B394, 1, 0)</f>
        <v>1</v>
      </c>
      <c r="H392">
        <f>IF('CS-COMPRO'!H395='Master Answer Key'!$B394, 1, 0)</f>
        <v>1</v>
      </c>
      <c r="I392">
        <f>IF('CS-COMPRO'!I395='Master Answer Key'!$B394, 1, 0)</f>
        <v>0</v>
      </c>
      <c r="J392">
        <f>IF('CS-COMPRO'!J395='Master Answer Key'!$B394, 1, 0)</f>
        <v>1</v>
      </c>
      <c r="K392">
        <f>IF('CS-COMPRO'!K395='Master Answer Key'!$B394, 1, 0)</f>
        <v>1</v>
      </c>
      <c r="L392">
        <f>IF('CS-COMPRO'!L395='Master Answer Key'!$B394, 1, 0)</f>
        <v>1</v>
      </c>
      <c r="M392">
        <f>IF('CS-COMPRO'!M395='Master Answer Key'!$B394, 1, 0)</f>
        <v>1</v>
      </c>
    </row>
    <row r="393">
      <c r="A393" s="5"/>
    </row>
    <row r="394">
      <c r="A394" s="5"/>
    </row>
    <row r="395">
      <c r="A395" s="5"/>
    </row>
    <row r="396">
      <c r="A396" s="5"/>
    </row>
    <row r="397">
      <c r="A397" s="5"/>
    </row>
    <row r="398">
      <c r="A398" s="5"/>
    </row>
    <row r="399">
      <c r="A399" s="5"/>
    </row>
    <row r="400">
      <c r="A400" s="5"/>
    </row>
    <row r="401">
      <c r="A401" s="5"/>
    </row>
    <row r="402">
      <c r="A402" s="5"/>
    </row>
    <row r="403">
      <c r="A403" s="5"/>
    </row>
    <row r="404">
      <c r="A404" s="5"/>
    </row>
    <row r="405">
      <c r="A405" s="5"/>
    </row>
    <row r="406">
      <c r="A406" s="5"/>
    </row>
    <row r="407">
      <c r="A407" s="5"/>
    </row>
    <row r="408">
      <c r="A408" s="5"/>
    </row>
    <row r="409">
      <c r="A409" s="5"/>
    </row>
    <row r="410">
      <c r="A410" s="5"/>
    </row>
    <row r="411">
      <c r="A411" s="5"/>
    </row>
    <row r="412">
      <c r="A412" s="5"/>
    </row>
    <row r="413">
      <c r="A413" s="5"/>
    </row>
    <row r="414">
      <c r="A414" s="5"/>
    </row>
    <row r="415">
      <c r="A415" s="5"/>
    </row>
    <row r="416">
      <c r="A416" s="5"/>
    </row>
    <row r="417">
      <c r="A417" s="5"/>
    </row>
    <row r="418">
      <c r="A418" s="5"/>
    </row>
    <row r="419">
      <c r="A419" s="5"/>
    </row>
    <row r="420">
      <c r="A420" s="5"/>
    </row>
    <row r="421">
      <c r="A421" s="5"/>
    </row>
    <row r="422">
      <c r="A422" s="5"/>
    </row>
    <row r="423">
      <c r="A423" s="5"/>
    </row>
    <row r="424">
      <c r="A424" s="5"/>
    </row>
    <row r="425">
      <c r="A425" s="5"/>
    </row>
    <row r="426">
      <c r="A426" s="5"/>
    </row>
    <row r="427">
      <c r="A427" s="5"/>
    </row>
    <row r="428">
      <c r="A428" s="5"/>
    </row>
    <row r="429">
      <c r="A429" s="5"/>
    </row>
    <row r="430">
      <c r="A430" s="5"/>
    </row>
    <row r="431">
      <c r="A431" s="5"/>
    </row>
    <row r="432">
      <c r="A432" s="5"/>
    </row>
    <row r="433">
      <c r="A433" s="5"/>
    </row>
    <row r="434">
      <c r="A434" s="5"/>
    </row>
    <row r="435">
      <c r="A435" s="5"/>
    </row>
    <row r="436">
      <c r="A436" s="5"/>
    </row>
    <row r="437">
      <c r="A437" s="5"/>
    </row>
    <row r="438">
      <c r="A438" s="5"/>
    </row>
    <row r="439">
      <c r="A439" s="5"/>
    </row>
    <row r="440">
      <c r="A440" s="5"/>
    </row>
    <row r="441">
      <c r="A441" s="5"/>
    </row>
    <row r="442">
      <c r="A442" s="5"/>
    </row>
    <row r="443">
      <c r="A443" s="5"/>
    </row>
    <row r="444">
      <c r="A444" s="5"/>
    </row>
    <row r="445">
      <c r="A445" s="5"/>
    </row>
    <row r="446">
      <c r="A446" s="5"/>
    </row>
    <row r="447">
      <c r="A447" s="5"/>
    </row>
    <row r="448">
      <c r="A448" s="5"/>
    </row>
    <row r="449">
      <c r="A449" s="5"/>
    </row>
    <row r="450">
      <c r="A450" s="5"/>
    </row>
    <row r="451">
      <c r="A451" s="5"/>
    </row>
    <row r="452">
      <c r="A452" s="5"/>
    </row>
    <row r="453">
      <c r="A453" s="5"/>
    </row>
    <row r="454">
      <c r="A454" s="5"/>
    </row>
    <row r="455">
      <c r="A455" s="5"/>
    </row>
    <row r="456">
      <c r="A456" s="5"/>
    </row>
    <row r="457">
      <c r="A457" s="5"/>
    </row>
    <row r="458">
      <c r="A458" s="5"/>
    </row>
    <row r="459">
      <c r="A459" s="5"/>
    </row>
    <row r="460">
      <c r="A460" s="5"/>
    </row>
    <row r="461">
      <c r="A461" s="5"/>
    </row>
    <row r="462">
      <c r="A462" s="5"/>
    </row>
    <row r="463">
      <c r="A463" s="5"/>
    </row>
    <row r="464">
      <c r="A464" s="5"/>
    </row>
    <row r="465">
      <c r="A465" s="5"/>
    </row>
    <row r="466">
      <c r="A466" s="5"/>
    </row>
    <row r="467">
      <c r="A467" s="5"/>
    </row>
    <row r="468">
      <c r="A468" s="5"/>
    </row>
    <row r="469">
      <c r="A469" s="5"/>
    </row>
    <row r="470">
      <c r="A470" s="5"/>
    </row>
    <row r="471">
      <c r="A471" s="5"/>
    </row>
    <row r="472">
      <c r="A472" s="5"/>
    </row>
    <row r="473">
      <c r="A473" s="5"/>
    </row>
    <row r="474">
      <c r="A474" s="5"/>
    </row>
    <row r="475">
      <c r="A475" s="5"/>
    </row>
    <row r="476">
      <c r="A476" s="5"/>
    </row>
    <row r="477">
      <c r="A477" s="5"/>
    </row>
    <row r="478">
      <c r="A478" s="5"/>
    </row>
    <row r="479">
      <c r="A479" s="5"/>
    </row>
    <row r="480">
      <c r="A480" s="5"/>
    </row>
    <row r="481">
      <c r="A481" s="5"/>
    </row>
    <row r="482">
      <c r="A482" s="5"/>
    </row>
    <row r="483">
      <c r="A483" s="5"/>
    </row>
    <row r="484">
      <c r="A484" s="5"/>
    </row>
    <row r="485">
      <c r="A485" s="5"/>
    </row>
    <row r="486">
      <c r="A486" s="5"/>
    </row>
    <row r="487">
      <c r="A487" s="5"/>
    </row>
    <row r="488">
      <c r="A488" s="5"/>
    </row>
    <row r="489">
      <c r="A489" s="5"/>
    </row>
    <row r="490">
      <c r="A490" s="5"/>
    </row>
    <row r="491">
      <c r="A491" s="5"/>
    </row>
    <row r="492">
      <c r="A492" s="5"/>
    </row>
    <row r="493">
      <c r="A493" s="5"/>
    </row>
    <row r="494">
      <c r="A494" s="5"/>
    </row>
    <row r="495">
      <c r="A495" s="5"/>
    </row>
    <row r="496">
      <c r="A496" s="5"/>
    </row>
    <row r="497">
      <c r="A497" s="5"/>
    </row>
    <row r="498">
      <c r="A498" s="5"/>
    </row>
    <row r="499">
      <c r="A499" s="5"/>
    </row>
    <row r="500">
      <c r="A500" s="5"/>
    </row>
    <row r="501">
      <c r="A501" s="5"/>
    </row>
    <row r="502">
      <c r="A502" s="5"/>
    </row>
    <row r="503">
      <c r="A503" s="5"/>
    </row>
    <row r="504">
      <c r="A504" s="5"/>
    </row>
    <row r="505">
      <c r="A505" s="5"/>
    </row>
    <row r="506">
      <c r="A506" s="5"/>
    </row>
    <row r="507">
      <c r="A507" s="5"/>
    </row>
    <row r="508">
      <c r="A508" s="5"/>
    </row>
    <row r="509">
      <c r="A509" s="5"/>
    </row>
    <row r="510">
      <c r="A510" s="5"/>
    </row>
    <row r="511">
      <c r="A511" s="5"/>
    </row>
    <row r="512">
      <c r="A512" s="5"/>
    </row>
    <row r="513">
      <c r="A513" s="5"/>
    </row>
    <row r="514">
      <c r="A514" s="5"/>
    </row>
    <row r="515">
      <c r="A515" s="5"/>
    </row>
    <row r="516">
      <c r="A516" s="5"/>
    </row>
    <row r="517">
      <c r="A517" s="5"/>
    </row>
    <row r="518">
      <c r="A518" s="5"/>
    </row>
    <row r="519">
      <c r="A519" s="5"/>
    </row>
    <row r="520">
      <c r="A520" s="5"/>
    </row>
    <row r="521">
      <c r="A521" s="5"/>
    </row>
    <row r="522">
      <c r="A522" s="5"/>
    </row>
    <row r="523">
      <c r="A523" s="5"/>
    </row>
    <row r="524">
      <c r="A524" s="5"/>
    </row>
    <row r="525">
      <c r="A525" s="5"/>
    </row>
    <row r="526">
      <c r="A526" s="5"/>
    </row>
    <row r="527">
      <c r="A527" s="5"/>
    </row>
    <row r="528">
      <c r="A528" s="5"/>
    </row>
    <row r="529">
      <c r="A529" s="5"/>
    </row>
    <row r="530">
      <c r="A530" s="5"/>
    </row>
    <row r="531">
      <c r="A531" s="5"/>
    </row>
    <row r="532">
      <c r="A532" s="5"/>
    </row>
    <row r="533">
      <c r="A533" s="5"/>
    </row>
    <row r="534">
      <c r="A534" s="5"/>
    </row>
    <row r="535">
      <c r="A535" s="5"/>
    </row>
    <row r="536">
      <c r="A536" s="5"/>
    </row>
    <row r="537">
      <c r="A537" s="5"/>
    </row>
    <row r="538">
      <c r="A538" s="5"/>
    </row>
    <row r="539">
      <c r="A539" s="5"/>
    </row>
    <row r="540">
      <c r="A540" s="5"/>
    </row>
    <row r="541">
      <c r="A541" s="5"/>
    </row>
    <row r="542">
      <c r="A542" s="5"/>
    </row>
    <row r="543">
      <c r="A543" s="5"/>
    </row>
    <row r="544">
      <c r="A544" s="5"/>
    </row>
    <row r="545">
      <c r="A545" s="5"/>
    </row>
    <row r="546">
      <c r="A546" s="5"/>
    </row>
    <row r="547">
      <c r="A547" s="5"/>
    </row>
    <row r="548">
      <c r="A548" s="5"/>
    </row>
    <row r="549">
      <c r="A549" s="5"/>
    </row>
    <row r="550">
      <c r="A550" s="5"/>
    </row>
    <row r="551">
      <c r="A551" s="5"/>
    </row>
    <row r="552">
      <c r="A552" s="5"/>
    </row>
    <row r="553">
      <c r="A553" s="5"/>
    </row>
    <row r="554">
      <c r="A554" s="5"/>
    </row>
    <row r="555">
      <c r="A555" s="5"/>
    </row>
    <row r="556">
      <c r="A556" s="5"/>
    </row>
    <row r="557">
      <c r="A557" s="5"/>
    </row>
    <row r="558">
      <c r="A558" s="5"/>
    </row>
    <row r="559">
      <c r="A559" s="5"/>
    </row>
    <row r="560">
      <c r="A560" s="5"/>
    </row>
    <row r="561">
      <c r="A561" s="5"/>
    </row>
    <row r="562">
      <c r="A562" s="5"/>
    </row>
    <row r="563">
      <c r="A563" s="5"/>
    </row>
    <row r="564">
      <c r="A564" s="5"/>
    </row>
    <row r="565">
      <c r="A565" s="5"/>
    </row>
    <row r="566">
      <c r="A566" s="5"/>
    </row>
    <row r="567">
      <c r="A567" s="5"/>
    </row>
    <row r="568">
      <c r="A568" s="5"/>
    </row>
    <row r="569">
      <c r="A569" s="5"/>
    </row>
    <row r="570">
      <c r="A570" s="5"/>
    </row>
    <row r="571">
      <c r="A571" s="5"/>
    </row>
    <row r="572">
      <c r="A572" s="5"/>
    </row>
    <row r="573">
      <c r="A573" s="5"/>
    </row>
    <row r="574">
      <c r="A574" s="5"/>
    </row>
    <row r="575">
      <c r="A575" s="5"/>
    </row>
    <row r="576">
      <c r="A576" s="5"/>
    </row>
    <row r="577">
      <c r="A577" s="5"/>
    </row>
    <row r="578">
      <c r="A578" s="5"/>
    </row>
    <row r="579">
      <c r="A579" s="5"/>
    </row>
    <row r="580">
      <c r="A580" s="5"/>
    </row>
    <row r="581">
      <c r="A581" s="5"/>
    </row>
    <row r="582">
      <c r="A582" s="5"/>
    </row>
    <row r="583">
      <c r="A583" s="5"/>
    </row>
    <row r="584">
      <c r="A584" s="5"/>
    </row>
    <row r="585">
      <c r="A585" s="5"/>
    </row>
    <row r="586">
      <c r="A586" s="5"/>
    </row>
    <row r="587">
      <c r="A587" s="5"/>
    </row>
    <row r="588">
      <c r="A588" s="5"/>
    </row>
    <row r="589">
      <c r="A589" s="5"/>
    </row>
    <row r="590">
      <c r="A590" s="5"/>
    </row>
    <row r="591">
      <c r="A591" s="5"/>
    </row>
    <row r="592">
      <c r="A592" s="5"/>
    </row>
    <row r="593">
      <c r="A593" s="5"/>
    </row>
    <row r="594">
      <c r="A594" s="5"/>
    </row>
    <row r="595">
      <c r="A595" s="5"/>
    </row>
    <row r="596">
      <c r="A596" s="5"/>
    </row>
    <row r="597">
      <c r="A597" s="5"/>
    </row>
    <row r="598">
      <c r="A598" s="5"/>
    </row>
    <row r="599">
      <c r="A599" s="5"/>
    </row>
    <row r="600">
      <c r="A600" s="5"/>
    </row>
    <row r="601">
      <c r="A601" s="5"/>
    </row>
    <row r="602">
      <c r="A602" s="5"/>
    </row>
    <row r="603">
      <c r="A603" s="5"/>
    </row>
    <row r="604">
      <c r="A604" s="5"/>
    </row>
    <row r="605">
      <c r="A605" s="5"/>
    </row>
    <row r="606">
      <c r="A606" s="5"/>
    </row>
    <row r="607">
      <c r="A607" s="5"/>
    </row>
    <row r="608">
      <c r="A608" s="5"/>
    </row>
    <row r="609">
      <c r="A609" s="5"/>
    </row>
    <row r="610">
      <c r="A610" s="5"/>
    </row>
    <row r="611">
      <c r="A611" s="5"/>
    </row>
    <row r="612">
      <c r="A612" s="5"/>
    </row>
    <row r="613">
      <c r="A613" s="5"/>
    </row>
    <row r="614">
      <c r="A614" s="5"/>
    </row>
    <row r="615">
      <c r="A615" s="5"/>
    </row>
    <row r="616">
      <c r="A616" s="5"/>
    </row>
    <row r="617">
      <c r="A617" s="5"/>
    </row>
    <row r="618">
      <c r="A618" s="5"/>
    </row>
    <row r="619">
      <c r="A619" s="5"/>
    </row>
    <row r="620">
      <c r="A620" s="5"/>
    </row>
    <row r="621">
      <c r="A621" s="5"/>
    </row>
    <row r="622">
      <c r="A622" s="5"/>
    </row>
    <row r="623">
      <c r="A623" s="5"/>
    </row>
    <row r="624">
      <c r="A624" s="5"/>
    </row>
    <row r="625">
      <c r="A625" s="5"/>
    </row>
    <row r="626">
      <c r="A626" s="5"/>
    </row>
    <row r="627">
      <c r="A627" s="5"/>
    </row>
    <row r="628">
      <c r="A628" s="5"/>
    </row>
    <row r="629">
      <c r="A629" s="5"/>
    </row>
    <row r="630">
      <c r="A630" s="5"/>
    </row>
    <row r="631">
      <c r="A631" s="5"/>
    </row>
    <row r="632">
      <c r="A632" s="5"/>
    </row>
    <row r="633">
      <c r="A633" s="5"/>
    </row>
    <row r="634">
      <c r="A634" s="5"/>
    </row>
    <row r="635">
      <c r="A635" s="5"/>
    </row>
    <row r="636">
      <c r="A636" s="5"/>
    </row>
    <row r="637">
      <c r="A637" s="5"/>
    </row>
    <row r="638">
      <c r="A638" s="5"/>
    </row>
    <row r="639">
      <c r="A639" s="5"/>
    </row>
    <row r="640">
      <c r="A640" s="5"/>
    </row>
    <row r="641">
      <c r="A641" s="5"/>
    </row>
    <row r="642">
      <c r="A642" s="5"/>
    </row>
    <row r="643">
      <c r="A643" s="5"/>
    </row>
    <row r="644">
      <c r="A644" s="5"/>
    </row>
    <row r="645">
      <c r="A645" s="5"/>
    </row>
    <row r="646">
      <c r="A646" s="5"/>
    </row>
    <row r="647">
      <c r="A647" s="5"/>
    </row>
    <row r="648">
      <c r="A648" s="5"/>
    </row>
    <row r="649">
      <c r="A649" s="5"/>
    </row>
    <row r="650">
      <c r="A650" s="5"/>
    </row>
    <row r="651">
      <c r="A651" s="5"/>
    </row>
    <row r="652">
      <c r="A652" s="5"/>
    </row>
    <row r="653">
      <c r="A653" s="5"/>
    </row>
    <row r="654">
      <c r="A654" s="5"/>
    </row>
    <row r="655">
      <c r="A655" s="5"/>
    </row>
    <row r="656">
      <c r="A656" s="5"/>
    </row>
    <row r="657">
      <c r="A657" s="5"/>
    </row>
    <row r="658">
      <c r="A658" s="5"/>
    </row>
    <row r="659">
      <c r="A659" s="5"/>
    </row>
    <row r="660">
      <c r="A660" s="5"/>
    </row>
    <row r="661">
      <c r="A661" s="5"/>
    </row>
    <row r="662">
      <c r="A662" s="5"/>
    </row>
    <row r="663">
      <c r="A663" s="5"/>
    </row>
    <row r="664">
      <c r="A664" s="5"/>
    </row>
    <row r="665">
      <c r="A665" s="5"/>
    </row>
    <row r="666">
      <c r="A666" s="5"/>
    </row>
    <row r="667">
      <c r="A667" s="5"/>
    </row>
    <row r="668">
      <c r="A668" s="5"/>
    </row>
    <row r="669">
      <c r="A669" s="5"/>
    </row>
    <row r="670">
      <c r="A670" s="5"/>
    </row>
    <row r="671">
      <c r="A671" s="5"/>
    </row>
    <row r="672">
      <c r="A672" s="5"/>
    </row>
    <row r="673">
      <c r="A673" s="5"/>
    </row>
    <row r="674">
      <c r="A674" s="5"/>
    </row>
    <row r="675">
      <c r="A675" s="5"/>
    </row>
    <row r="676">
      <c r="A676" s="5"/>
    </row>
    <row r="677">
      <c r="A677" s="5"/>
    </row>
    <row r="678">
      <c r="A678" s="5"/>
    </row>
    <row r="679">
      <c r="A679" s="5"/>
    </row>
    <row r="680">
      <c r="A680" s="5"/>
    </row>
    <row r="681">
      <c r="A681" s="5"/>
    </row>
    <row r="682">
      <c r="A682" s="5"/>
    </row>
    <row r="683">
      <c r="A683" s="5"/>
    </row>
    <row r="684">
      <c r="A684" s="5"/>
    </row>
    <row r="685">
      <c r="A685" s="5"/>
    </row>
    <row r="686">
      <c r="A686" s="5"/>
    </row>
    <row r="687">
      <c r="A687" s="5"/>
    </row>
    <row r="688">
      <c r="A688" s="5"/>
    </row>
    <row r="689">
      <c r="A689" s="5"/>
    </row>
    <row r="690">
      <c r="A690" s="5"/>
    </row>
    <row r="691">
      <c r="A691" s="5"/>
    </row>
    <row r="692">
      <c r="A692" s="5"/>
    </row>
    <row r="693">
      <c r="A693" s="5"/>
    </row>
    <row r="694">
      <c r="A694" s="5"/>
    </row>
    <row r="695">
      <c r="A695" s="5"/>
    </row>
    <row r="696">
      <c r="A696" s="5"/>
    </row>
    <row r="697">
      <c r="A697" s="5"/>
    </row>
    <row r="698">
      <c r="A698" s="5"/>
    </row>
    <row r="699">
      <c r="A699" s="5"/>
    </row>
    <row r="700">
      <c r="A700" s="5"/>
    </row>
    <row r="701">
      <c r="A701" s="5"/>
    </row>
    <row r="702">
      <c r="A702" s="5"/>
    </row>
    <row r="703">
      <c r="A703" s="5"/>
    </row>
    <row r="704">
      <c r="A704" s="5"/>
    </row>
    <row r="705">
      <c r="A705" s="5"/>
    </row>
    <row r="706">
      <c r="A706" s="5"/>
    </row>
    <row r="707">
      <c r="A707" s="5"/>
    </row>
    <row r="708">
      <c r="A708" s="5"/>
    </row>
    <row r="709">
      <c r="A709" s="5"/>
    </row>
    <row r="710">
      <c r="A710" s="5"/>
    </row>
    <row r="711">
      <c r="A711" s="5"/>
    </row>
    <row r="712">
      <c r="A712" s="5"/>
    </row>
    <row r="713">
      <c r="A713" s="5"/>
    </row>
    <row r="714">
      <c r="A714" s="5"/>
    </row>
    <row r="715">
      <c r="A715" s="5"/>
    </row>
    <row r="716">
      <c r="A716" s="5"/>
    </row>
    <row r="717">
      <c r="A717" s="5"/>
    </row>
    <row r="718">
      <c r="A718" s="5"/>
    </row>
    <row r="719">
      <c r="A719" s="5"/>
    </row>
    <row r="720">
      <c r="A720" s="5"/>
    </row>
    <row r="721">
      <c r="A721" s="5"/>
    </row>
    <row r="722">
      <c r="A722" s="5"/>
    </row>
    <row r="723">
      <c r="A723" s="5"/>
    </row>
    <row r="724">
      <c r="A724" s="5"/>
    </row>
    <row r="725">
      <c r="A725" s="5"/>
    </row>
    <row r="726">
      <c r="A726" s="5"/>
    </row>
    <row r="727">
      <c r="A727" s="5"/>
    </row>
    <row r="728">
      <c r="A728" s="5"/>
    </row>
    <row r="729">
      <c r="A729" s="5"/>
    </row>
    <row r="730">
      <c r="A730" s="5"/>
    </row>
    <row r="731">
      <c r="A731" s="5"/>
    </row>
    <row r="732">
      <c r="A732" s="5"/>
    </row>
    <row r="733">
      <c r="A733" s="5"/>
    </row>
    <row r="734">
      <c r="A734" s="5"/>
    </row>
    <row r="735">
      <c r="A735" s="5"/>
    </row>
    <row r="736">
      <c r="A736" s="5"/>
    </row>
    <row r="737">
      <c r="A737" s="5"/>
    </row>
    <row r="738">
      <c r="A738" s="5"/>
    </row>
    <row r="739">
      <c r="A739" s="5"/>
    </row>
    <row r="740">
      <c r="A740" s="5"/>
    </row>
    <row r="741">
      <c r="A741" s="5"/>
    </row>
    <row r="742">
      <c r="A742" s="5"/>
    </row>
    <row r="743">
      <c r="A743" s="5"/>
    </row>
    <row r="744">
      <c r="A744" s="5"/>
    </row>
    <row r="745">
      <c r="A745" s="5"/>
    </row>
    <row r="746">
      <c r="A746" s="5"/>
    </row>
    <row r="747">
      <c r="A747" s="5"/>
    </row>
    <row r="748">
      <c r="A748" s="5"/>
    </row>
    <row r="749">
      <c r="A749" s="5"/>
    </row>
    <row r="750">
      <c r="A750" s="5"/>
    </row>
    <row r="751">
      <c r="A751" s="5"/>
    </row>
    <row r="752">
      <c r="A752" s="5"/>
    </row>
    <row r="753">
      <c r="A753" s="5"/>
    </row>
    <row r="754">
      <c r="A754" s="5"/>
    </row>
    <row r="755">
      <c r="A755" s="5"/>
    </row>
    <row r="756">
      <c r="A756" s="5"/>
    </row>
    <row r="757">
      <c r="A757" s="5"/>
    </row>
    <row r="758">
      <c r="A758" s="5"/>
    </row>
    <row r="759">
      <c r="A759" s="5"/>
    </row>
    <row r="760">
      <c r="A760" s="5"/>
    </row>
    <row r="761">
      <c r="A761" s="5"/>
    </row>
    <row r="762">
      <c r="A762" s="5"/>
    </row>
    <row r="763">
      <c r="A763" s="5"/>
    </row>
    <row r="764">
      <c r="A764" s="5"/>
    </row>
    <row r="765">
      <c r="A765" s="5"/>
    </row>
    <row r="766">
      <c r="A766" s="5"/>
    </row>
    <row r="767">
      <c r="A767" s="5"/>
    </row>
    <row r="768">
      <c r="A768" s="5"/>
    </row>
    <row r="769">
      <c r="A769" s="5"/>
    </row>
    <row r="770">
      <c r="A770" s="5"/>
    </row>
    <row r="771">
      <c r="A771" s="5"/>
    </row>
    <row r="772">
      <c r="A772" s="5"/>
    </row>
    <row r="773">
      <c r="A773" s="5"/>
    </row>
    <row r="774">
      <c r="A774" s="5"/>
    </row>
    <row r="775">
      <c r="A775" s="5"/>
    </row>
    <row r="776">
      <c r="A776" s="5"/>
    </row>
    <row r="777">
      <c r="A777" s="5"/>
    </row>
    <row r="778">
      <c r="A778" s="5"/>
    </row>
    <row r="779">
      <c r="A779" s="5"/>
    </row>
    <row r="780">
      <c r="A780" s="5"/>
    </row>
    <row r="781">
      <c r="A781" s="5"/>
    </row>
    <row r="782">
      <c r="A782" s="5"/>
    </row>
    <row r="783">
      <c r="A783" s="5"/>
    </row>
    <row r="784">
      <c r="A784" s="5"/>
    </row>
    <row r="785">
      <c r="A785" s="5"/>
    </row>
    <row r="786">
      <c r="A786" s="5"/>
    </row>
    <row r="787">
      <c r="A787" s="5"/>
    </row>
    <row r="788">
      <c r="A788" s="5"/>
    </row>
    <row r="789">
      <c r="A789" s="5"/>
    </row>
    <row r="790">
      <c r="A790" s="5"/>
    </row>
    <row r="791">
      <c r="A791" s="5"/>
    </row>
    <row r="792">
      <c r="A792" s="5"/>
    </row>
    <row r="793">
      <c r="A793" s="5"/>
    </row>
    <row r="794">
      <c r="A794" s="5"/>
    </row>
    <row r="795">
      <c r="A795" s="5"/>
    </row>
    <row r="796">
      <c r="A796" s="5"/>
    </row>
    <row r="797">
      <c r="A797" s="5"/>
    </row>
    <row r="798">
      <c r="A798" s="5"/>
    </row>
    <row r="799">
      <c r="A799" s="5"/>
    </row>
    <row r="800">
      <c r="A800" s="5"/>
    </row>
    <row r="801">
      <c r="A801" s="5"/>
    </row>
    <row r="802">
      <c r="A802" s="5"/>
    </row>
    <row r="803">
      <c r="A803" s="5"/>
    </row>
    <row r="804">
      <c r="A804" s="5"/>
    </row>
    <row r="805">
      <c r="A805" s="5"/>
    </row>
    <row r="806">
      <c r="A806" s="5"/>
    </row>
    <row r="807">
      <c r="A807" s="5"/>
    </row>
    <row r="808">
      <c r="A808" s="5"/>
    </row>
    <row r="809">
      <c r="A809" s="5"/>
    </row>
    <row r="810">
      <c r="A810" s="5"/>
    </row>
    <row r="811">
      <c r="A811" s="5"/>
    </row>
    <row r="812">
      <c r="A812" s="5"/>
    </row>
    <row r="813">
      <c r="A813" s="5"/>
    </row>
    <row r="814">
      <c r="A814" s="5"/>
    </row>
    <row r="815">
      <c r="A815" s="5"/>
    </row>
    <row r="816">
      <c r="A816" s="5"/>
    </row>
    <row r="817">
      <c r="A817" s="5"/>
    </row>
    <row r="818">
      <c r="A818" s="5"/>
    </row>
    <row r="819">
      <c r="A819" s="5"/>
    </row>
    <row r="820">
      <c r="A820" s="5"/>
    </row>
    <row r="821">
      <c r="A821" s="5"/>
    </row>
    <row r="822">
      <c r="A822" s="5"/>
    </row>
    <row r="823">
      <c r="A823" s="5"/>
    </row>
    <row r="824">
      <c r="A824" s="5"/>
    </row>
    <row r="825">
      <c r="A825" s="5"/>
    </row>
    <row r="826">
      <c r="A826" s="5"/>
    </row>
    <row r="827">
      <c r="A827" s="5"/>
    </row>
    <row r="828">
      <c r="A828" s="5"/>
    </row>
    <row r="829">
      <c r="A829" s="5"/>
    </row>
    <row r="830">
      <c r="A830" s="5"/>
    </row>
    <row r="831">
      <c r="A831" s="5"/>
    </row>
    <row r="832">
      <c r="A832" s="5"/>
    </row>
    <row r="833">
      <c r="A833" s="5"/>
    </row>
    <row r="834">
      <c r="A834" s="5"/>
    </row>
    <row r="835">
      <c r="A835" s="5"/>
    </row>
    <row r="836">
      <c r="A836" s="5"/>
    </row>
    <row r="837">
      <c r="A837" s="5"/>
    </row>
    <row r="838">
      <c r="A838" s="5"/>
    </row>
    <row r="839">
      <c r="A839" s="5"/>
    </row>
    <row r="840">
      <c r="A840" s="5"/>
    </row>
    <row r="841">
      <c r="A841" s="5"/>
    </row>
    <row r="842">
      <c r="A842" s="5"/>
    </row>
    <row r="843">
      <c r="A843" s="5"/>
    </row>
    <row r="844">
      <c r="A844" s="5"/>
    </row>
    <row r="845">
      <c r="A845" s="5"/>
    </row>
    <row r="846">
      <c r="A846" s="5"/>
    </row>
    <row r="847">
      <c r="A847" s="5"/>
    </row>
    <row r="848">
      <c r="A848" s="5"/>
    </row>
    <row r="849">
      <c r="A849" s="5"/>
    </row>
    <row r="850">
      <c r="A850" s="5"/>
    </row>
    <row r="851">
      <c r="A851" s="5"/>
    </row>
    <row r="852">
      <c r="A852" s="5"/>
    </row>
    <row r="853">
      <c r="A853" s="5"/>
    </row>
    <row r="854">
      <c r="A854" s="5"/>
    </row>
    <row r="855">
      <c r="A855" s="5"/>
    </row>
    <row r="856">
      <c r="A856" s="5"/>
    </row>
    <row r="857">
      <c r="A857" s="5"/>
    </row>
    <row r="858">
      <c r="A858" s="5"/>
    </row>
    <row r="859">
      <c r="A859" s="5"/>
    </row>
    <row r="860">
      <c r="A860" s="5"/>
    </row>
    <row r="861">
      <c r="A861" s="5"/>
    </row>
    <row r="862">
      <c r="A862" s="5"/>
    </row>
    <row r="863">
      <c r="A863" s="5"/>
    </row>
    <row r="864">
      <c r="A864" s="5"/>
    </row>
    <row r="865">
      <c r="A865" s="5"/>
    </row>
    <row r="866">
      <c r="A866" s="5"/>
    </row>
    <row r="867">
      <c r="A867" s="5"/>
    </row>
    <row r="868">
      <c r="A868" s="5"/>
    </row>
    <row r="869">
      <c r="A869" s="5"/>
    </row>
    <row r="870">
      <c r="A870" s="5"/>
    </row>
    <row r="871">
      <c r="A871" s="5"/>
    </row>
    <row r="872">
      <c r="A872" s="5"/>
    </row>
    <row r="873">
      <c r="A873" s="5"/>
    </row>
    <row r="874">
      <c r="A874" s="5"/>
    </row>
    <row r="875">
      <c r="A875" s="5"/>
    </row>
    <row r="876">
      <c r="A876" s="5"/>
    </row>
    <row r="877">
      <c r="A877" s="5"/>
    </row>
    <row r="878">
      <c r="A878" s="5"/>
    </row>
    <row r="879">
      <c r="A879" s="5"/>
    </row>
    <row r="880">
      <c r="A880" s="5"/>
    </row>
    <row r="881">
      <c r="A881" s="5"/>
    </row>
    <row r="882">
      <c r="A882" s="5"/>
    </row>
    <row r="883">
      <c r="A883" s="5"/>
    </row>
    <row r="884">
      <c r="A884" s="5"/>
    </row>
    <row r="885">
      <c r="A885" s="5"/>
    </row>
    <row r="886">
      <c r="A886" s="5"/>
    </row>
    <row r="887">
      <c r="A887" s="5"/>
    </row>
    <row r="888">
      <c r="A888" s="5"/>
    </row>
    <row r="889">
      <c r="A889" s="5"/>
    </row>
    <row r="890">
      <c r="A890" s="5"/>
    </row>
    <row r="891">
      <c r="A891" s="5"/>
    </row>
    <row r="892">
      <c r="A892" s="5"/>
    </row>
    <row r="893">
      <c r="A893" s="5"/>
    </row>
    <row r="894">
      <c r="A894" s="5"/>
    </row>
    <row r="895">
      <c r="A895" s="5"/>
    </row>
    <row r="896">
      <c r="A896" s="5"/>
    </row>
    <row r="897">
      <c r="A897" s="5"/>
    </row>
    <row r="898">
      <c r="A898" s="5"/>
    </row>
    <row r="899">
      <c r="A899" s="5"/>
    </row>
    <row r="900">
      <c r="A900" s="5"/>
    </row>
    <row r="901">
      <c r="A901" s="5"/>
    </row>
    <row r="902">
      <c r="A902" s="5"/>
    </row>
    <row r="903">
      <c r="A903" s="5"/>
    </row>
    <row r="904">
      <c r="A904" s="5"/>
    </row>
    <row r="905">
      <c r="A905" s="5"/>
    </row>
    <row r="906">
      <c r="A906" s="5"/>
    </row>
    <row r="907">
      <c r="A907" s="5"/>
    </row>
    <row r="908">
      <c r="A908" s="5"/>
    </row>
    <row r="909">
      <c r="A909" s="5"/>
    </row>
    <row r="910">
      <c r="A910" s="5"/>
    </row>
    <row r="911">
      <c r="A911" s="5"/>
    </row>
    <row r="912">
      <c r="A912" s="5"/>
    </row>
    <row r="913">
      <c r="A913" s="5"/>
    </row>
    <row r="914">
      <c r="A914" s="5"/>
    </row>
    <row r="915">
      <c r="A915" s="5"/>
    </row>
    <row r="916">
      <c r="A916" s="5"/>
    </row>
    <row r="917">
      <c r="A917" s="5"/>
    </row>
    <row r="918">
      <c r="A918" s="5"/>
    </row>
    <row r="919">
      <c r="A919" s="5"/>
    </row>
    <row r="920">
      <c r="A920" s="5"/>
    </row>
    <row r="921">
      <c r="A921" s="5"/>
    </row>
    <row r="922">
      <c r="A922" s="5"/>
    </row>
    <row r="923">
      <c r="A923" s="5"/>
    </row>
    <row r="924">
      <c r="A924" s="5"/>
    </row>
    <row r="925">
      <c r="A925" s="5"/>
    </row>
    <row r="926">
      <c r="A926" s="5"/>
    </row>
    <row r="927">
      <c r="A927" s="5"/>
    </row>
    <row r="928">
      <c r="A928" s="5"/>
    </row>
    <row r="929">
      <c r="A929" s="5"/>
    </row>
    <row r="930">
      <c r="A930" s="5"/>
    </row>
    <row r="931">
      <c r="A931" s="5"/>
    </row>
    <row r="932">
      <c r="A932" s="5"/>
    </row>
    <row r="933">
      <c r="A933" s="5"/>
    </row>
    <row r="934">
      <c r="A934" s="5"/>
    </row>
    <row r="935">
      <c r="A935" s="5"/>
    </row>
    <row r="936">
      <c r="A936" s="5"/>
    </row>
    <row r="937">
      <c r="A937" s="5"/>
    </row>
    <row r="938">
      <c r="A938" s="5"/>
    </row>
    <row r="939">
      <c r="A939" s="5"/>
    </row>
    <row r="940">
      <c r="A940" s="5"/>
    </row>
    <row r="941">
      <c r="A941" s="5"/>
    </row>
    <row r="942">
      <c r="A942" s="5"/>
    </row>
    <row r="943">
      <c r="A943" s="5"/>
    </row>
    <row r="944">
      <c r="A944" s="5"/>
    </row>
    <row r="945">
      <c r="A945" s="5"/>
    </row>
    <row r="946">
      <c r="A946" s="5"/>
    </row>
    <row r="947">
      <c r="A947" s="5"/>
    </row>
    <row r="948">
      <c r="A948" s="5"/>
    </row>
    <row r="949">
      <c r="A949" s="5"/>
    </row>
    <row r="950">
      <c r="A950" s="5"/>
    </row>
    <row r="951">
      <c r="A951" s="5"/>
    </row>
    <row r="952">
      <c r="A952" s="5"/>
    </row>
    <row r="953">
      <c r="A953" s="5"/>
    </row>
    <row r="954">
      <c r="A954" s="5"/>
    </row>
    <row r="955">
      <c r="A955" s="5"/>
    </row>
    <row r="956">
      <c r="A956" s="5"/>
    </row>
    <row r="957">
      <c r="A957" s="5"/>
    </row>
    <row r="958">
      <c r="A958" s="5"/>
    </row>
    <row r="959">
      <c r="A959" s="5"/>
    </row>
    <row r="960">
      <c r="A960" s="5"/>
    </row>
    <row r="961">
      <c r="A961" s="5"/>
    </row>
    <row r="962">
      <c r="A962" s="5"/>
    </row>
    <row r="963">
      <c r="A963" s="5"/>
    </row>
    <row r="964">
      <c r="A964" s="5"/>
    </row>
    <row r="965">
      <c r="A965" s="5"/>
    </row>
    <row r="966">
      <c r="A966" s="5"/>
    </row>
    <row r="967">
      <c r="A967" s="5"/>
    </row>
    <row r="968">
      <c r="A968" s="5"/>
    </row>
    <row r="969">
      <c r="A969" s="5"/>
    </row>
    <row r="970">
      <c r="A970" s="5"/>
    </row>
    <row r="971">
      <c r="A971" s="5"/>
    </row>
    <row r="972">
      <c r="A972" s="5"/>
    </row>
    <row r="973">
      <c r="A973" s="5"/>
    </row>
    <row r="974">
      <c r="A974" s="5"/>
    </row>
    <row r="975">
      <c r="A975" s="5"/>
    </row>
    <row r="976">
      <c r="A976" s="5"/>
    </row>
    <row r="977">
      <c r="A977" s="5"/>
    </row>
    <row r="978">
      <c r="A978" s="5"/>
    </row>
    <row r="979">
      <c r="A979" s="5"/>
    </row>
    <row r="980">
      <c r="A980" s="5"/>
    </row>
    <row r="981">
      <c r="A981" s="5"/>
    </row>
    <row r="982">
      <c r="A982" s="5"/>
    </row>
    <row r="983">
      <c r="A983" s="5"/>
    </row>
    <row r="984">
      <c r="A984" s="5"/>
    </row>
    <row r="985">
      <c r="A985" s="5"/>
    </row>
    <row r="986">
      <c r="A986" s="5"/>
    </row>
    <row r="987">
      <c r="A987" s="5"/>
    </row>
    <row r="988">
      <c r="A988" s="5"/>
    </row>
    <row r="989">
      <c r="A989" s="5"/>
    </row>
    <row r="990">
      <c r="A990" s="5"/>
    </row>
    <row r="991">
      <c r="A991" s="5"/>
    </row>
    <row r="992">
      <c r="A992" s="5"/>
    </row>
    <row r="993">
      <c r="A993" s="5"/>
    </row>
    <row r="994">
      <c r="A994" s="5"/>
    </row>
    <row r="995">
      <c r="A995" s="5"/>
    </row>
    <row r="996">
      <c r="A996" s="5"/>
    </row>
    <row r="997">
      <c r="A997" s="5"/>
    </row>
    <row r="998">
      <c r="A998" s="5"/>
    </row>
    <row r="999">
      <c r="A999" s="5"/>
    </row>
    <row r="1000">
      <c r="A1000" s="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29"/>
    <col customWidth="1" min="2" max="2" width="7.14"/>
    <col customWidth="1" min="3" max="5" width="8.0"/>
    <col customWidth="1" min="6" max="8" width="8.43"/>
    <col customWidth="1" min="9" max="10" width="8.0"/>
    <col customWidth="1" min="11" max="11" width="9.0"/>
    <col customWidth="1" min="12" max="12" width="8.86"/>
    <col customWidth="1" min="13" max="13" width="9.43"/>
    <col customWidth="1" min="14" max="14" width="8.57"/>
  </cols>
  <sheetData>
    <row r="1">
      <c r="A1" s="23" t="s">
        <v>66</v>
      </c>
      <c r="B1" s="11" t="str">
        <f t="array" ref="B1:M1">'CS-COMPRO'!B4:M4</f>
        <v>1CMP-M</v>
      </c>
      <c r="C1" s="5" t="s">
        <v>548</v>
      </c>
      <c r="D1" s="5" t="s">
        <v>549</v>
      </c>
      <c r="E1" s="5" t="s">
        <v>550</v>
      </c>
      <c r="F1" s="5" t="s">
        <v>551</v>
      </c>
      <c r="G1" s="5" t="s">
        <v>552</v>
      </c>
      <c r="H1" s="5" t="s">
        <v>553</v>
      </c>
      <c r="I1" s="5" t="s">
        <v>554</v>
      </c>
      <c r="J1" s="5" t="s">
        <v>555</v>
      </c>
      <c r="K1" s="5" t="s">
        <v>556</v>
      </c>
      <c r="L1" s="5" t="s">
        <v>557</v>
      </c>
      <c r="M1" s="5" t="s">
        <v>558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1" t="str">
        <f t="array" ref="A2:A46">TRANSPOSE('Master Answer Key'!C3:AU3)</f>
        <v>keyid</v>
      </c>
      <c r="B2">
        <f t="array" ref="B2">SUMPRODUCT(
    INDEX('Master Answer Key'!$B$4:$AU$394,0,ROW(B2)), 
    INDEX('CS-COMPRO-Correct-Items'!$A$2:$M$392,0,COLUMN(B3))
)</f>
        <v>19</v>
      </c>
      <c r="C2">
        <f t="array" ref="C2">SUMPRODUCT(
    INDEX('Master Answer Key'!$B$4:$AU$394,0,ROW(C2)), 
    INDEX('CS-COMPRO-Correct-Items'!$A$2:$M$392,0,COLUMN(C3))
)</f>
        <v>23</v>
      </c>
      <c r="D2">
        <f t="array" ref="D2">SUMPRODUCT(
    INDEX('Master Answer Key'!$B$4:$AU$394,0,ROW(D2)), 
    INDEX('CS-COMPRO-Correct-Items'!$A$2:$M$392,0,COLUMN(D3))
)</f>
        <v>22</v>
      </c>
      <c r="E2">
        <f t="array" ref="E2">SUMPRODUCT(
    INDEX('Master Answer Key'!$B$4:$AU$394,0,ROW(E2)), 
    INDEX('CS-COMPRO-Correct-Items'!$A$2:$M$392,0,COLUMN(E3))
)</f>
        <v>24</v>
      </c>
      <c r="F2">
        <f t="array" ref="F2">SUMPRODUCT(
    INDEX('Master Answer Key'!$B$4:$AU$394,0,ROW(F2)), 
    INDEX('CS-COMPRO-Correct-Items'!$A$2:$M$392,0,COLUMN(F3))
)</f>
        <v>11</v>
      </c>
      <c r="G2">
        <f t="array" ref="G2">SUMPRODUCT(
    INDEX('Master Answer Key'!$B$4:$AU$394,0,ROW(G2)), 
    INDEX('CS-COMPRO-Correct-Items'!$A$2:$M$392,0,COLUMN(G3))
)</f>
        <v>22</v>
      </c>
      <c r="H2">
        <f t="array" ref="H2">SUMPRODUCT(
    INDEX('Master Answer Key'!$B$4:$AU$394,0,ROW(H2)), 
    INDEX('CS-COMPRO-Correct-Items'!$A$2:$M$392,0,COLUMN(H3))
)</f>
        <v>21</v>
      </c>
      <c r="I2">
        <f t="array" ref="I2">SUMPRODUCT(
    INDEX('Master Answer Key'!$B$4:$AU$394,0,ROW(I2)), 
    INDEX('CS-COMPRO-Correct-Items'!$A$2:$M$392,0,COLUMN(I3))
)</f>
        <v>20</v>
      </c>
      <c r="J2">
        <f t="array" ref="J2">SUMPRODUCT(
    INDEX('Master Answer Key'!$B$4:$AU$394,0,ROW(J2)), 
    INDEX('CS-COMPRO-Correct-Items'!$A$2:$M$392,0,COLUMN(J3))
)</f>
        <v>23</v>
      </c>
      <c r="K2">
        <f t="array" ref="K2">SUMPRODUCT(
    INDEX('Master Answer Key'!$B$4:$AU$394,0,ROW(K2)), 
    INDEX('CS-COMPRO-Correct-Items'!$A$2:$M$392,0,COLUMN(K3))
)</f>
        <v>18</v>
      </c>
      <c r="L2">
        <f t="array" ref="L2">SUMPRODUCT(
    INDEX('Master Answer Key'!$B$4:$AU$394,0,ROW(L2)), 
    INDEX('CS-COMPRO-Correct-Items'!$A$2:$M$392,0,COLUMN(L3))
)</f>
        <v>18</v>
      </c>
      <c r="M2">
        <f t="array" ref="M2">SUMPRODUCT(
    INDEX('Master Answer Key'!$B$4:$AU$394,0,ROW(M2)), 
    INDEX('CS-COMPRO-Correct-Items'!$A$2:$M$392,0,COLUMN(M3))
)</f>
        <v>17</v>
      </c>
    </row>
    <row r="3">
      <c r="A3" s="5" t="s">
        <v>37</v>
      </c>
      <c r="B3">
        <f t="array" ref="B3">SUMPRODUCT(
    INDEX('Master Answer Key'!$B$4:$AU$394,0,ROW(B3)), 
    INDEX('CS-COMPRO-Correct-Items'!$A$2:$M$392,0,COLUMN(B4))
)</f>
        <v>14</v>
      </c>
      <c r="C3">
        <f t="array" ref="C3">SUMPRODUCT(
    INDEX('Master Answer Key'!$B$4:$AU$394,0,ROW(C3)), 
    INDEX('CS-COMPRO-Correct-Items'!$A$2:$M$392,0,COLUMN(C4))
)</f>
        <v>13</v>
      </c>
      <c r="D3">
        <f t="array" ref="D3">SUMPRODUCT(
    INDEX('Master Answer Key'!$B$4:$AU$394,0,ROW(D3)), 
    INDEX('CS-COMPRO-Correct-Items'!$A$2:$M$392,0,COLUMN(D4))
)</f>
        <v>14</v>
      </c>
      <c r="E3">
        <f t="array" ref="E3">SUMPRODUCT(
    INDEX('Master Answer Key'!$B$4:$AU$394,0,ROW(E3)), 
    INDEX('CS-COMPRO-Correct-Items'!$A$2:$M$392,0,COLUMN(E4))
)</f>
        <v>14</v>
      </c>
      <c r="F3">
        <f t="array" ref="F3">SUMPRODUCT(
    INDEX('Master Answer Key'!$B$4:$AU$394,0,ROW(F3)), 
    INDEX('CS-COMPRO-Correct-Items'!$A$2:$M$392,0,COLUMN(F4))
)</f>
        <v>7</v>
      </c>
      <c r="G3">
        <f t="array" ref="G3">SUMPRODUCT(
    INDEX('Master Answer Key'!$B$4:$AU$394,0,ROW(G3)), 
    INDEX('CS-COMPRO-Correct-Items'!$A$2:$M$392,0,COLUMN(G4))
)</f>
        <v>13</v>
      </c>
      <c r="H3">
        <f t="array" ref="H3">SUMPRODUCT(
    INDEX('Master Answer Key'!$B$4:$AU$394,0,ROW(H3)), 
    INDEX('CS-COMPRO-Correct-Items'!$A$2:$M$392,0,COLUMN(H4))
)</f>
        <v>13</v>
      </c>
      <c r="I3">
        <f t="array" ref="I3">SUMPRODUCT(
    INDEX('Master Answer Key'!$B$4:$AU$394,0,ROW(I3)), 
    INDEX('CS-COMPRO-Correct-Items'!$A$2:$M$392,0,COLUMN(I4))
)</f>
        <v>11</v>
      </c>
      <c r="J3">
        <f t="array" ref="J3">SUMPRODUCT(
    INDEX('Master Answer Key'!$B$4:$AU$394,0,ROW(J3)), 
    INDEX('CS-COMPRO-Correct-Items'!$A$2:$M$392,0,COLUMN(J4))
)</f>
        <v>14</v>
      </c>
      <c r="K3">
        <f t="array" ref="K3">SUMPRODUCT(
    INDEX('Master Answer Key'!$B$4:$AU$394,0,ROW(K3)), 
    INDEX('CS-COMPRO-Correct-Items'!$A$2:$M$392,0,COLUMN(K4))
)</f>
        <v>12</v>
      </c>
      <c r="L3">
        <f t="array" ref="L3">SUMPRODUCT(
    INDEX('Master Answer Key'!$B$4:$AU$394,0,ROW(L3)), 
    INDEX('CS-COMPRO-Correct-Items'!$A$2:$M$392,0,COLUMN(L4))
)</f>
        <v>13</v>
      </c>
      <c r="M3">
        <f t="array" ref="M3">SUMPRODUCT(
    INDEX('Master Answer Key'!$B$4:$AU$394,0,ROW(M3)), 
    INDEX('CS-COMPRO-Correct-Items'!$A$2:$M$392,0,COLUMN(M4))
)</f>
        <v>12</v>
      </c>
    </row>
    <row r="4">
      <c r="A4" s="5" t="s">
        <v>38</v>
      </c>
      <c r="B4">
        <f t="array" ref="B4">SUMPRODUCT(
    INDEX('Master Answer Key'!$B$4:$AU$394,0,ROW(B4)), 
    INDEX('CS-COMPRO-Correct-Items'!$A$2:$M$392,0,COLUMN(B5))
)</f>
        <v>19</v>
      </c>
      <c r="C4">
        <f t="array" ref="C4">SUMPRODUCT(
    INDEX('Master Answer Key'!$B$4:$AU$394,0,ROW(C4)), 
    INDEX('CS-COMPRO-Correct-Items'!$A$2:$M$392,0,COLUMN(C5))
)</f>
        <v>23</v>
      </c>
      <c r="D4">
        <f t="array" ref="D4">SUMPRODUCT(
    INDEX('Master Answer Key'!$B$4:$AU$394,0,ROW(D4)), 
    INDEX('CS-COMPRO-Correct-Items'!$A$2:$M$392,0,COLUMN(D5))
)</f>
        <v>21</v>
      </c>
      <c r="E4">
        <f t="array" ref="E4">SUMPRODUCT(
    INDEX('Master Answer Key'!$B$4:$AU$394,0,ROW(E4)), 
    INDEX('CS-COMPRO-Correct-Items'!$A$2:$M$392,0,COLUMN(E5))
)</f>
        <v>21</v>
      </c>
      <c r="F4">
        <f t="array" ref="F4">SUMPRODUCT(
    INDEX('Master Answer Key'!$B$4:$AU$394,0,ROW(F4)), 
    INDEX('CS-COMPRO-Correct-Items'!$A$2:$M$392,0,COLUMN(F5))
)</f>
        <v>15</v>
      </c>
      <c r="G4">
        <f t="array" ref="G4">SUMPRODUCT(
    INDEX('Master Answer Key'!$B$4:$AU$394,0,ROW(G4)), 
    INDEX('CS-COMPRO-Correct-Items'!$A$2:$M$392,0,COLUMN(G5))
)</f>
        <v>18</v>
      </c>
      <c r="H4">
        <f t="array" ref="H4">SUMPRODUCT(
    INDEX('Master Answer Key'!$B$4:$AU$394,0,ROW(H4)), 
    INDEX('CS-COMPRO-Correct-Items'!$A$2:$M$392,0,COLUMN(H5))
)</f>
        <v>23</v>
      </c>
      <c r="I4">
        <f t="array" ref="I4">SUMPRODUCT(
    INDEX('Master Answer Key'!$B$4:$AU$394,0,ROW(I4)), 
    INDEX('CS-COMPRO-Correct-Items'!$A$2:$M$392,0,COLUMN(I5))
)</f>
        <v>22</v>
      </c>
      <c r="J4">
        <f t="array" ref="J4">SUMPRODUCT(
    INDEX('Master Answer Key'!$B$4:$AU$394,0,ROW(J4)), 
    INDEX('CS-COMPRO-Correct-Items'!$A$2:$M$392,0,COLUMN(J5))
)</f>
        <v>24</v>
      </c>
      <c r="K4">
        <f t="array" ref="K4">SUMPRODUCT(
    INDEX('Master Answer Key'!$B$4:$AU$394,0,ROW(K4)), 
    INDEX('CS-COMPRO-Correct-Items'!$A$2:$M$392,0,COLUMN(K5))
)</f>
        <v>23</v>
      </c>
      <c r="L4">
        <f t="array" ref="L4">SUMPRODUCT(
    INDEX('Master Answer Key'!$B$4:$AU$394,0,ROW(L4)), 
    INDEX('CS-COMPRO-Correct-Items'!$A$2:$M$392,0,COLUMN(L5))
)</f>
        <v>22</v>
      </c>
      <c r="M4">
        <f t="array" ref="M4">SUMPRODUCT(
    INDEX('Master Answer Key'!$B$4:$AU$394,0,ROW(M4)), 
    INDEX('CS-COMPRO-Correct-Items'!$A$2:$M$392,0,COLUMN(M5))
)</f>
        <v>22</v>
      </c>
    </row>
    <row r="5">
      <c r="A5" s="5" t="s">
        <v>39</v>
      </c>
      <c r="B5">
        <f t="array" ref="B5">SUMPRODUCT(
    INDEX('Master Answer Key'!$B$4:$AU$394,0,ROW(B5)), 
    INDEX('CS-COMPRO-Correct-Items'!$A$2:$M$392,0,COLUMN(B6))
)</f>
        <v>46</v>
      </c>
      <c r="C5">
        <f t="array" ref="C5">SUMPRODUCT(
    INDEX('Master Answer Key'!$B$4:$AU$394,0,ROW(C5)), 
    INDEX('CS-COMPRO-Correct-Items'!$A$2:$M$392,0,COLUMN(C6))
)</f>
        <v>46</v>
      </c>
      <c r="D5">
        <f t="array" ref="D5">SUMPRODUCT(
    INDEX('Master Answer Key'!$B$4:$AU$394,0,ROW(D5)), 
    INDEX('CS-COMPRO-Correct-Items'!$A$2:$M$392,0,COLUMN(D6))
)</f>
        <v>47</v>
      </c>
      <c r="E5">
        <f t="array" ref="E5">SUMPRODUCT(
    INDEX('Master Answer Key'!$B$4:$AU$394,0,ROW(E5)), 
    INDEX('CS-COMPRO-Correct-Items'!$A$2:$M$392,0,COLUMN(E6))
)</f>
        <v>43</v>
      </c>
      <c r="F5">
        <f t="array" ref="F5">SUMPRODUCT(
    INDEX('Master Answer Key'!$B$4:$AU$394,0,ROW(F5)), 
    INDEX('CS-COMPRO-Correct-Items'!$A$2:$M$392,0,COLUMN(F6))
)</f>
        <v>0</v>
      </c>
      <c r="G5">
        <f t="array" ref="G5">SUMPRODUCT(
    INDEX('Master Answer Key'!$B$4:$AU$394,0,ROW(G5)), 
    INDEX('CS-COMPRO-Correct-Items'!$A$2:$M$392,0,COLUMN(G6))
)</f>
        <v>39</v>
      </c>
      <c r="H5">
        <f t="array" ref="H5">SUMPRODUCT(
    INDEX('Master Answer Key'!$B$4:$AU$394,0,ROW(H5)), 
    INDEX('CS-COMPRO-Correct-Items'!$A$2:$M$392,0,COLUMN(H6))
)</f>
        <v>44</v>
      </c>
      <c r="I5">
        <f t="array" ref="I5">SUMPRODUCT(
    INDEX('Master Answer Key'!$B$4:$AU$394,0,ROW(I5)), 
    INDEX('CS-COMPRO-Correct-Items'!$A$2:$M$392,0,COLUMN(I6))
)</f>
        <v>37</v>
      </c>
      <c r="J5">
        <f t="array" ref="J5">SUMPRODUCT(
    INDEX('Master Answer Key'!$B$4:$AU$394,0,ROW(J5)), 
    INDEX('CS-COMPRO-Correct-Items'!$A$2:$M$392,0,COLUMN(J6))
)</f>
        <v>44</v>
      </c>
      <c r="K5">
        <f t="array" ref="K5">SUMPRODUCT(
    INDEX('Master Answer Key'!$B$4:$AU$394,0,ROW(K5)), 
    INDEX('CS-COMPRO-Correct-Items'!$A$2:$M$392,0,COLUMN(K6))
)</f>
        <v>44</v>
      </c>
      <c r="L5">
        <f t="array" ref="L5">SUMPRODUCT(
    INDEX('Master Answer Key'!$B$4:$AU$394,0,ROW(L5)), 
    INDEX('CS-COMPRO-Correct-Items'!$A$2:$M$392,0,COLUMN(L6))
)</f>
        <v>36</v>
      </c>
      <c r="M5">
        <f t="array" ref="M5">SUMPRODUCT(
    INDEX('Master Answer Key'!$B$4:$AU$394,0,ROW(M5)), 
    INDEX('CS-COMPRO-Correct-Items'!$A$2:$M$392,0,COLUMN(M6))
)</f>
        <v>40</v>
      </c>
    </row>
    <row r="6">
      <c r="A6" s="5" t="s">
        <v>40</v>
      </c>
      <c r="B6">
        <f t="array" ref="B6">SUMPRODUCT(
    INDEX('Master Answer Key'!$B$4:$AU$394,0,ROW(B6)), 
    INDEX('CS-COMPRO-Correct-Items'!$A$2:$M$392,0,COLUMN(B7))
)</f>
        <v>32</v>
      </c>
      <c r="C6">
        <f t="array" ref="C6">SUMPRODUCT(
    INDEX('Master Answer Key'!$B$4:$AU$394,0,ROW(C6)), 
    INDEX('CS-COMPRO-Correct-Items'!$A$2:$M$392,0,COLUMN(C7))
)</f>
        <v>37</v>
      </c>
      <c r="D6">
        <f t="array" ref="D6">SUMPRODUCT(
    INDEX('Master Answer Key'!$B$4:$AU$394,0,ROW(D6)), 
    INDEX('CS-COMPRO-Correct-Items'!$A$2:$M$392,0,COLUMN(D7))
)</f>
        <v>35</v>
      </c>
      <c r="E6">
        <f t="array" ref="E6">SUMPRODUCT(
    INDEX('Master Answer Key'!$B$4:$AU$394,0,ROW(E6)), 
    INDEX('CS-COMPRO-Correct-Items'!$A$2:$M$392,0,COLUMN(E7))
)</f>
        <v>36</v>
      </c>
      <c r="F6">
        <f t="array" ref="F6">SUMPRODUCT(
    INDEX('Master Answer Key'!$B$4:$AU$394,0,ROW(F6)), 
    INDEX('CS-COMPRO-Correct-Items'!$A$2:$M$392,0,COLUMN(F7))
)</f>
        <v>21</v>
      </c>
      <c r="G6">
        <f t="array" ref="G6">SUMPRODUCT(
    INDEX('Master Answer Key'!$B$4:$AU$394,0,ROW(G6)), 
    INDEX('CS-COMPRO-Correct-Items'!$A$2:$M$392,0,COLUMN(G7))
)</f>
        <v>35</v>
      </c>
      <c r="H6">
        <f t="array" ref="H6">SUMPRODUCT(
    INDEX('Master Answer Key'!$B$4:$AU$394,0,ROW(H6)), 
    INDEX('CS-COMPRO-Correct-Items'!$A$2:$M$392,0,COLUMN(H7))
)</f>
        <v>35</v>
      </c>
      <c r="I6">
        <f t="array" ref="I6">SUMPRODUCT(
    INDEX('Master Answer Key'!$B$4:$AU$394,0,ROW(I6)), 
    INDEX('CS-COMPRO-Correct-Items'!$A$2:$M$392,0,COLUMN(I7))
)</f>
        <v>32</v>
      </c>
      <c r="J6">
        <f t="array" ref="J6">SUMPRODUCT(
    INDEX('Master Answer Key'!$B$4:$AU$394,0,ROW(J6)), 
    INDEX('CS-COMPRO-Correct-Items'!$A$2:$M$392,0,COLUMN(J7))
)</f>
        <v>38</v>
      </c>
      <c r="K6">
        <f t="array" ref="K6">SUMPRODUCT(
    INDEX('Master Answer Key'!$B$4:$AU$394,0,ROW(K6)), 
    INDEX('CS-COMPRO-Correct-Items'!$A$2:$M$392,0,COLUMN(K7))
)</f>
        <v>37</v>
      </c>
      <c r="L6">
        <f t="array" ref="L6">SUMPRODUCT(
    INDEX('Master Answer Key'!$B$4:$AU$394,0,ROW(L6)), 
    INDEX('CS-COMPRO-Correct-Items'!$A$2:$M$392,0,COLUMN(L7))
)</f>
        <v>31</v>
      </c>
      <c r="M6">
        <f t="array" ref="M6">SUMPRODUCT(
    INDEX('Master Answer Key'!$B$4:$AU$394,0,ROW(M6)), 
    INDEX('CS-COMPRO-Correct-Items'!$A$2:$M$392,0,COLUMN(M7))
)</f>
        <v>36</v>
      </c>
    </row>
    <row r="7">
      <c r="A7" s="5" t="s">
        <v>41</v>
      </c>
      <c r="B7">
        <f t="array" ref="B7">SUMPRODUCT(
    INDEX('Master Answer Key'!$B$4:$AU$394,0,ROW(B7)), 
    INDEX('CS-COMPRO-Correct-Items'!$A$2:$M$392,0,COLUMN(B8))
)</f>
        <v>4</v>
      </c>
      <c r="C7">
        <f t="array" ref="C7">SUMPRODUCT(
    INDEX('Master Answer Key'!$B$4:$AU$394,0,ROW(C7)), 
    INDEX('CS-COMPRO-Correct-Items'!$A$2:$M$392,0,COLUMN(C8))
)</f>
        <v>3</v>
      </c>
      <c r="D7">
        <f t="array" ref="D7">SUMPRODUCT(
    INDEX('Master Answer Key'!$B$4:$AU$394,0,ROW(D7)), 
    INDEX('CS-COMPRO-Correct-Items'!$A$2:$M$392,0,COLUMN(D8))
)</f>
        <v>4</v>
      </c>
      <c r="E7">
        <f t="array" ref="E7">SUMPRODUCT(
    INDEX('Master Answer Key'!$B$4:$AU$394,0,ROW(E7)), 
    INDEX('CS-COMPRO-Correct-Items'!$A$2:$M$392,0,COLUMN(E8))
)</f>
        <v>4</v>
      </c>
      <c r="F7">
        <f t="array" ref="F7">SUMPRODUCT(
    INDEX('Master Answer Key'!$B$4:$AU$394,0,ROW(F7)), 
    INDEX('CS-COMPRO-Correct-Items'!$A$2:$M$392,0,COLUMN(F8))
)</f>
        <v>0</v>
      </c>
      <c r="G7">
        <f t="array" ref="G7">SUMPRODUCT(
    INDEX('Master Answer Key'!$B$4:$AU$394,0,ROW(G7)), 
    INDEX('CS-COMPRO-Correct-Items'!$A$2:$M$392,0,COLUMN(G8))
)</f>
        <v>4</v>
      </c>
      <c r="H7">
        <f t="array" ref="H7">SUMPRODUCT(
    INDEX('Master Answer Key'!$B$4:$AU$394,0,ROW(H7)), 
    INDEX('CS-COMPRO-Correct-Items'!$A$2:$M$392,0,COLUMN(H8))
)</f>
        <v>4</v>
      </c>
      <c r="I7">
        <f t="array" ref="I7">SUMPRODUCT(
    INDEX('Master Answer Key'!$B$4:$AU$394,0,ROW(I7)), 
    INDEX('CS-COMPRO-Correct-Items'!$A$2:$M$392,0,COLUMN(I8))
)</f>
        <v>1</v>
      </c>
      <c r="J7">
        <f t="array" ref="J7">SUMPRODUCT(
    INDEX('Master Answer Key'!$B$4:$AU$394,0,ROW(J7)), 
    INDEX('CS-COMPRO-Correct-Items'!$A$2:$M$392,0,COLUMN(J8))
)</f>
        <v>4</v>
      </c>
      <c r="K7">
        <f t="array" ref="K7">SUMPRODUCT(
    INDEX('Master Answer Key'!$B$4:$AU$394,0,ROW(K7)), 
    INDEX('CS-COMPRO-Correct-Items'!$A$2:$M$392,0,COLUMN(K8))
)</f>
        <v>4</v>
      </c>
      <c r="L7">
        <f t="array" ref="L7">SUMPRODUCT(
    INDEX('Master Answer Key'!$B$4:$AU$394,0,ROW(L7)), 
    INDEX('CS-COMPRO-Correct-Items'!$A$2:$M$392,0,COLUMN(L8))
)</f>
        <v>4</v>
      </c>
      <c r="M7">
        <f t="array" ref="M7">SUMPRODUCT(
    INDEX('Master Answer Key'!$B$4:$AU$394,0,ROW(M7)), 
    INDEX('CS-COMPRO-Correct-Items'!$A$2:$M$392,0,COLUMN(M8))
)</f>
        <v>4</v>
      </c>
    </row>
    <row r="8">
      <c r="A8" s="5" t="s">
        <v>42</v>
      </c>
      <c r="B8">
        <f t="array" ref="B8">SUMPRODUCT(
    INDEX('Master Answer Key'!$B$4:$AU$394,0,ROW(B8)), 
    INDEX('CS-COMPRO-Correct-Items'!$A$2:$M$392,0,COLUMN(B9))
)</f>
        <v>24</v>
      </c>
      <c r="C8">
        <f t="array" ref="C8">SUMPRODUCT(
    INDEX('Master Answer Key'!$B$4:$AU$394,0,ROW(C8)), 
    INDEX('CS-COMPRO-Correct-Items'!$A$2:$M$392,0,COLUMN(C9))
)</f>
        <v>25</v>
      </c>
      <c r="D8">
        <f t="array" ref="D8">SUMPRODUCT(
    INDEX('Master Answer Key'!$B$4:$AU$394,0,ROW(D8)), 
    INDEX('CS-COMPRO-Correct-Items'!$A$2:$M$392,0,COLUMN(D9))
)</f>
        <v>25</v>
      </c>
      <c r="E8">
        <f t="array" ref="E8">SUMPRODUCT(
    INDEX('Master Answer Key'!$B$4:$AU$394,0,ROW(E8)), 
    INDEX('CS-COMPRO-Correct-Items'!$A$2:$M$392,0,COLUMN(E9))
)</f>
        <v>26</v>
      </c>
      <c r="F8">
        <f t="array" ref="F8">SUMPRODUCT(
    INDEX('Master Answer Key'!$B$4:$AU$394,0,ROW(F8)), 
    INDEX('CS-COMPRO-Correct-Items'!$A$2:$M$392,0,COLUMN(F9))
)</f>
        <v>3</v>
      </c>
      <c r="G8">
        <f t="array" ref="G8">SUMPRODUCT(
    INDEX('Master Answer Key'!$B$4:$AU$394,0,ROW(G8)), 
    INDEX('CS-COMPRO-Correct-Items'!$A$2:$M$392,0,COLUMN(G9))
)</f>
        <v>24</v>
      </c>
      <c r="H8">
        <f t="array" ref="H8">SUMPRODUCT(
    INDEX('Master Answer Key'!$B$4:$AU$394,0,ROW(H8)), 
    INDEX('CS-COMPRO-Correct-Items'!$A$2:$M$392,0,COLUMN(H9))
)</f>
        <v>26</v>
      </c>
      <c r="I8">
        <f t="array" ref="I8">SUMPRODUCT(
    INDEX('Master Answer Key'!$B$4:$AU$394,0,ROW(I8)), 
    INDEX('CS-COMPRO-Correct-Items'!$A$2:$M$392,0,COLUMN(I9))
)</f>
        <v>20</v>
      </c>
      <c r="J8">
        <f t="array" ref="J8">SUMPRODUCT(
    INDEX('Master Answer Key'!$B$4:$AU$394,0,ROW(J8)), 
    INDEX('CS-COMPRO-Correct-Items'!$A$2:$M$392,0,COLUMN(J9))
)</f>
        <v>24</v>
      </c>
      <c r="K8">
        <f t="array" ref="K8">SUMPRODUCT(
    INDEX('Master Answer Key'!$B$4:$AU$394,0,ROW(K8)), 
    INDEX('CS-COMPRO-Correct-Items'!$A$2:$M$392,0,COLUMN(K9))
)</f>
        <v>24</v>
      </c>
      <c r="L8">
        <f t="array" ref="L8">SUMPRODUCT(
    INDEX('Master Answer Key'!$B$4:$AU$394,0,ROW(L8)), 
    INDEX('CS-COMPRO-Correct-Items'!$A$2:$M$392,0,COLUMN(L9))
)</f>
        <v>21</v>
      </c>
      <c r="M8">
        <f t="array" ref="M8">SUMPRODUCT(
    INDEX('Master Answer Key'!$B$4:$AU$394,0,ROW(M8)), 
    INDEX('CS-COMPRO-Correct-Items'!$A$2:$M$392,0,COLUMN(M9))
)</f>
        <v>21</v>
      </c>
    </row>
    <row r="9">
      <c r="A9" s="5" t="s">
        <v>43</v>
      </c>
      <c r="B9">
        <f t="array" ref="B9">SUMPRODUCT(
    INDEX('Master Answer Key'!$B$4:$AU$394,0,ROW(B9)), 
    INDEX('CS-COMPRO-Correct-Items'!$A$2:$M$392,0,COLUMN(B10))
)</f>
        <v>22</v>
      </c>
      <c r="C9">
        <f t="array" ref="C9">SUMPRODUCT(
    INDEX('Master Answer Key'!$B$4:$AU$394,0,ROW(C9)), 
    INDEX('CS-COMPRO-Correct-Items'!$A$2:$M$392,0,COLUMN(C10))
)</f>
        <v>23</v>
      </c>
      <c r="D9">
        <f t="array" ref="D9">SUMPRODUCT(
    INDEX('Master Answer Key'!$B$4:$AU$394,0,ROW(D9)), 
    INDEX('CS-COMPRO-Correct-Items'!$A$2:$M$392,0,COLUMN(D10))
)</f>
        <v>22</v>
      </c>
      <c r="E9">
        <f t="array" ref="E9">SUMPRODUCT(
    INDEX('Master Answer Key'!$B$4:$AU$394,0,ROW(E9)), 
    INDEX('CS-COMPRO-Correct-Items'!$A$2:$M$392,0,COLUMN(E10))
)</f>
        <v>23</v>
      </c>
      <c r="F9">
        <f t="array" ref="F9">SUMPRODUCT(
    INDEX('Master Answer Key'!$B$4:$AU$394,0,ROW(F9)), 
    INDEX('CS-COMPRO-Correct-Items'!$A$2:$M$392,0,COLUMN(F10))
)</f>
        <v>0</v>
      </c>
      <c r="G9">
        <f t="array" ref="G9">SUMPRODUCT(
    INDEX('Master Answer Key'!$B$4:$AU$394,0,ROW(G9)), 
    INDEX('CS-COMPRO-Correct-Items'!$A$2:$M$392,0,COLUMN(G10))
)</f>
        <v>20</v>
      </c>
      <c r="H9">
        <f t="array" ref="H9">SUMPRODUCT(
    INDEX('Master Answer Key'!$B$4:$AU$394,0,ROW(H9)), 
    INDEX('CS-COMPRO-Correct-Items'!$A$2:$M$392,0,COLUMN(H10))
)</f>
        <v>21</v>
      </c>
      <c r="I9">
        <f t="array" ref="I9">SUMPRODUCT(
    INDEX('Master Answer Key'!$B$4:$AU$394,0,ROW(I9)), 
    INDEX('CS-COMPRO-Correct-Items'!$A$2:$M$392,0,COLUMN(I10))
)</f>
        <v>19</v>
      </c>
      <c r="J9">
        <f t="array" ref="J9">SUMPRODUCT(
    INDEX('Master Answer Key'!$B$4:$AU$394,0,ROW(J9)), 
    INDEX('CS-COMPRO-Correct-Items'!$A$2:$M$392,0,COLUMN(J10))
)</f>
        <v>21</v>
      </c>
      <c r="K9">
        <f t="array" ref="K9">SUMPRODUCT(
    INDEX('Master Answer Key'!$B$4:$AU$394,0,ROW(K9)), 
    INDEX('CS-COMPRO-Correct-Items'!$A$2:$M$392,0,COLUMN(K10))
)</f>
        <v>21</v>
      </c>
      <c r="L9">
        <f t="array" ref="L9">SUMPRODUCT(
    INDEX('Master Answer Key'!$B$4:$AU$394,0,ROW(L9)), 
    INDEX('CS-COMPRO-Correct-Items'!$A$2:$M$392,0,COLUMN(L10))
)</f>
        <v>16</v>
      </c>
      <c r="M9">
        <f t="array" ref="M9">SUMPRODUCT(
    INDEX('Master Answer Key'!$B$4:$AU$394,0,ROW(M9)), 
    INDEX('CS-COMPRO-Correct-Items'!$A$2:$M$392,0,COLUMN(M10))
)</f>
        <v>18</v>
      </c>
    </row>
    <row r="10">
      <c r="A10" s="5" t="s">
        <v>44</v>
      </c>
      <c r="B10">
        <f t="array" ref="B10">SUMPRODUCT(
    INDEX('Master Answer Key'!$B$4:$AU$394,0,ROW(B10)), 
    INDEX('CS-COMPRO-Correct-Items'!$A$2:$M$392,0,COLUMN(B11))
)</f>
        <v>30</v>
      </c>
      <c r="C10">
        <f t="array" ref="C10">SUMPRODUCT(
    INDEX('Master Answer Key'!$B$4:$AU$394,0,ROW(C10)), 
    INDEX('CS-COMPRO-Correct-Items'!$A$2:$M$392,0,COLUMN(C11))
)</f>
        <v>28</v>
      </c>
      <c r="D10">
        <f t="array" ref="D10">SUMPRODUCT(
    INDEX('Master Answer Key'!$B$4:$AU$394,0,ROW(D10)), 
    INDEX('CS-COMPRO-Correct-Items'!$A$2:$M$392,0,COLUMN(D11))
)</f>
        <v>28</v>
      </c>
      <c r="E10">
        <f t="array" ref="E10">SUMPRODUCT(
    INDEX('Master Answer Key'!$B$4:$AU$394,0,ROW(E10)), 
    INDEX('CS-COMPRO-Correct-Items'!$A$2:$M$392,0,COLUMN(E11))
)</f>
        <v>31</v>
      </c>
      <c r="F10">
        <f t="array" ref="F10">SUMPRODUCT(
    INDEX('Master Answer Key'!$B$4:$AU$394,0,ROW(F10)), 
    INDEX('CS-COMPRO-Correct-Items'!$A$2:$M$392,0,COLUMN(F11))
)</f>
        <v>0</v>
      </c>
      <c r="G10">
        <f t="array" ref="G10">SUMPRODUCT(
    INDEX('Master Answer Key'!$B$4:$AU$394,0,ROW(G10)), 
    INDEX('CS-COMPRO-Correct-Items'!$A$2:$M$392,0,COLUMN(G11))
)</f>
        <v>29</v>
      </c>
      <c r="H10">
        <f t="array" ref="H10">SUMPRODUCT(
    INDEX('Master Answer Key'!$B$4:$AU$394,0,ROW(H10)), 
    INDEX('CS-COMPRO-Correct-Items'!$A$2:$M$392,0,COLUMN(H11))
)</f>
        <v>31</v>
      </c>
      <c r="I10">
        <f t="array" ref="I10">SUMPRODUCT(
    INDEX('Master Answer Key'!$B$4:$AU$394,0,ROW(I10)), 
    INDEX('CS-COMPRO-Correct-Items'!$A$2:$M$392,0,COLUMN(I11))
)</f>
        <v>25</v>
      </c>
      <c r="J10">
        <f t="array" ref="J10">SUMPRODUCT(
    INDEX('Master Answer Key'!$B$4:$AU$394,0,ROW(J10)), 
    INDEX('CS-COMPRO-Correct-Items'!$A$2:$M$392,0,COLUMN(J11))
)</f>
        <v>34</v>
      </c>
      <c r="K10">
        <f t="array" ref="K10">SUMPRODUCT(
    INDEX('Master Answer Key'!$B$4:$AU$394,0,ROW(K10)), 
    INDEX('CS-COMPRO-Correct-Items'!$A$2:$M$392,0,COLUMN(K11))
)</f>
        <v>31</v>
      </c>
      <c r="L10">
        <f t="array" ref="L10">SUMPRODUCT(
    INDEX('Master Answer Key'!$B$4:$AU$394,0,ROW(L10)), 
    INDEX('CS-COMPRO-Correct-Items'!$A$2:$M$392,0,COLUMN(L11))
)</f>
        <v>23</v>
      </c>
      <c r="M10">
        <f t="array" ref="M10">SUMPRODUCT(
    INDEX('Master Answer Key'!$B$4:$AU$394,0,ROW(M10)), 
    INDEX('CS-COMPRO-Correct-Items'!$A$2:$M$392,0,COLUMN(M11))
)</f>
        <v>22</v>
      </c>
    </row>
    <row r="11">
      <c r="A11" s="5" t="s">
        <v>45</v>
      </c>
      <c r="B11">
        <f t="array" ref="B11">SUMPRODUCT(
    INDEX('Master Answer Key'!$B$4:$AU$394,0,ROW(B11)), 
    INDEX('CS-COMPRO-Correct-Items'!$A$2:$M$392,0,COLUMN(B12))
)</f>
        <v>28</v>
      </c>
      <c r="C11">
        <f t="array" ref="C11">SUMPRODUCT(
    INDEX('Master Answer Key'!$B$4:$AU$394,0,ROW(C11)), 
    INDEX('CS-COMPRO-Correct-Items'!$A$2:$M$392,0,COLUMN(C12))
)</f>
        <v>28</v>
      </c>
      <c r="D11">
        <f t="array" ref="D11">SUMPRODUCT(
    INDEX('Master Answer Key'!$B$4:$AU$394,0,ROW(D11)), 
    INDEX('CS-COMPRO-Correct-Items'!$A$2:$M$392,0,COLUMN(D12))
)</f>
        <v>27</v>
      </c>
      <c r="E11">
        <f t="array" ref="E11">SUMPRODUCT(
    INDEX('Master Answer Key'!$B$4:$AU$394,0,ROW(E11)), 
    INDEX('CS-COMPRO-Correct-Items'!$A$2:$M$392,0,COLUMN(E12))
)</f>
        <v>24</v>
      </c>
      <c r="F11">
        <f t="array" ref="F11">SUMPRODUCT(
    INDEX('Master Answer Key'!$B$4:$AU$394,0,ROW(F11)), 
    INDEX('CS-COMPRO-Correct-Items'!$A$2:$M$392,0,COLUMN(F12))
)</f>
        <v>2</v>
      </c>
      <c r="G11">
        <f t="array" ref="G11">SUMPRODUCT(
    INDEX('Master Answer Key'!$B$4:$AU$394,0,ROW(G11)), 
    INDEX('CS-COMPRO-Correct-Items'!$A$2:$M$392,0,COLUMN(G12))
)</f>
        <v>22</v>
      </c>
      <c r="H11">
        <f t="array" ref="H11">SUMPRODUCT(
    INDEX('Master Answer Key'!$B$4:$AU$394,0,ROW(H11)), 
    INDEX('CS-COMPRO-Correct-Items'!$A$2:$M$392,0,COLUMN(H12))
)</f>
        <v>28</v>
      </c>
      <c r="I11">
        <f t="array" ref="I11">SUMPRODUCT(
    INDEX('Master Answer Key'!$B$4:$AU$394,0,ROW(I11)), 
    INDEX('CS-COMPRO-Correct-Items'!$A$2:$M$392,0,COLUMN(I12))
)</f>
        <v>2</v>
      </c>
      <c r="J11">
        <f t="array" ref="J11">SUMPRODUCT(
    INDEX('Master Answer Key'!$B$4:$AU$394,0,ROW(J11)), 
    INDEX('CS-COMPRO-Correct-Items'!$A$2:$M$392,0,COLUMN(J12))
)</f>
        <v>25</v>
      </c>
      <c r="K11">
        <f t="array" ref="K11">SUMPRODUCT(
    INDEX('Master Answer Key'!$B$4:$AU$394,0,ROW(K11)), 
    INDEX('CS-COMPRO-Correct-Items'!$A$2:$M$392,0,COLUMN(K12))
)</f>
        <v>25</v>
      </c>
      <c r="L11">
        <f t="array" ref="L11">SUMPRODUCT(
    INDEX('Master Answer Key'!$B$4:$AU$394,0,ROW(L11)), 
    INDEX('CS-COMPRO-Correct-Items'!$A$2:$M$392,0,COLUMN(L12))
)</f>
        <v>21</v>
      </c>
      <c r="M11">
        <f t="array" ref="M11">SUMPRODUCT(
    INDEX('Master Answer Key'!$B$4:$AU$394,0,ROW(M11)), 
    INDEX('CS-COMPRO-Correct-Items'!$A$2:$M$392,0,COLUMN(M12))
)</f>
        <v>25</v>
      </c>
    </row>
    <row r="12">
      <c r="A12" s="5" t="s">
        <v>46</v>
      </c>
      <c r="B12">
        <f t="array" ref="B12">SUMPRODUCT(
    INDEX('Master Answer Key'!$B$4:$AU$394,0,ROW(B12)), 
    INDEX('CS-COMPRO-Correct-Items'!$A$2:$M$392,0,COLUMN(B13))
)</f>
        <v>13</v>
      </c>
      <c r="C12">
        <f t="array" ref="C12">SUMPRODUCT(
    INDEX('Master Answer Key'!$B$4:$AU$394,0,ROW(C12)), 
    INDEX('CS-COMPRO-Correct-Items'!$A$2:$M$392,0,COLUMN(C13))
)</f>
        <v>12</v>
      </c>
      <c r="D12">
        <f t="array" ref="D12">SUMPRODUCT(
    INDEX('Master Answer Key'!$B$4:$AU$394,0,ROW(D12)), 
    INDEX('CS-COMPRO-Correct-Items'!$A$2:$M$392,0,COLUMN(D13))
)</f>
        <v>14</v>
      </c>
      <c r="E12">
        <f t="array" ref="E12">SUMPRODUCT(
    INDEX('Master Answer Key'!$B$4:$AU$394,0,ROW(E12)), 
    INDEX('CS-COMPRO-Correct-Items'!$A$2:$M$392,0,COLUMN(E13))
)</f>
        <v>13</v>
      </c>
      <c r="F12">
        <f t="array" ref="F12">SUMPRODUCT(
    INDEX('Master Answer Key'!$B$4:$AU$394,0,ROW(F12)), 
    INDEX('CS-COMPRO-Correct-Items'!$A$2:$M$392,0,COLUMN(F13))
)</f>
        <v>6</v>
      </c>
      <c r="G12">
        <f t="array" ref="G12">SUMPRODUCT(
    INDEX('Master Answer Key'!$B$4:$AU$394,0,ROW(G12)), 
    INDEX('CS-COMPRO-Correct-Items'!$A$2:$M$392,0,COLUMN(G13))
)</f>
        <v>13</v>
      </c>
      <c r="H12">
        <f t="array" ref="H12">SUMPRODUCT(
    INDEX('Master Answer Key'!$B$4:$AU$394,0,ROW(H12)), 
    INDEX('CS-COMPRO-Correct-Items'!$A$2:$M$392,0,COLUMN(H13))
)</f>
        <v>13</v>
      </c>
      <c r="I12">
        <f t="array" ref="I12">SUMPRODUCT(
    INDEX('Master Answer Key'!$B$4:$AU$394,0,ROW(I12)), 
    INDEX('CS-COMPRO-Correct-Items'!$A$2:$M$392,0,COLUMN(I13))
)</f>
        <v>10</v>
      </c>
      <c r="J12">
        <f t="array" ref="J12">SUMPRODUCT(
    INDEX('Master Answer Key'!$B$4:$AU$394,0,ROW(J12)), 
    INDEX('CS-COMPRO-Correct-Items'!$A$2:$M$392,0,COLUMN(J13))
)</f>
        <v>14</v>
      </c>
      <c r="K12">
        <f t="array" ref="K12">SUMPRODUCT(
    INDEX('Master Answer Key'!$B$4:$AU$394,0,ROW(K12)), 
    INDEX('CS-COMPRO-Correct-Items'!$A$2:$M$392,0,COLUMN(K13))
)</f>
        <v>10</v>
      </c>
      <c r="L12">
        <f t="array" ref="L12">SUMPRODUCT(
    INDEX('Master Answer Key'!$B$4:$AU$394,0,ROW(L12)), 
    INDEX('CS-COMPRO-Correct-Items'!$A$2:$M$392,0,COLUMN(L13))
)</f>
        <v>12</v>
      </c>
      <c r="M12">
        <f t="array" ref="M12">SUMPRODUCT(
    INDEX('Master Answer Key'!$B$4:$AU$394,0,ROW(M12)), 
    INDEX('CS-COMPRO-Correct-Items'!$A$2:$M$392,0,COLUMN(M13))
)</f>
        <v>12</v>
      </c>
    </row>
    <row r="13">
      <c r="A13" s="5" t="s">
        <v>47</v>
      </c>
      <c r="B13">
        <f t="array" ref="B13">SUMPRODUCT(
    INDEX('Master Answer Key'!$B$4:$AU$394,0,ROW(B13)), 
    INDEX('CS-COMPRO-Correct-Items'!$A$2:$M$392,0,COLUMN(B14))
)</f>
        <v>72</v>
      </c>
      <c r="C13">
        <f t="array" ref="C13">SUMPRODUCT(
    INDEX('Master Answer Key'!$B$4:$AU$394,0,ROW(C13)), 
    INDEX('CS-COMPRO-Correct-Items'!$A$2:$M$392,0,COLUMN(C14))
)</f>
        <v>76</v>
      </c>
      <c r="D13">
        <f t="array" ref="D13">SUMPRODUCT(
    INDEX('Master Answer Key'!$B$4:$AU$394,0,ROW(D13)), 
    INDEX('CS-COMPRO-Correct-Items'!$A$2:$M$392,0,COLUMN(D14))
)</f>
        <v>76</v>
      </c>
      <c r="E13">
        <f t="array" ref="E13">SUMPRODUCT(
    INDEX('Master Answer Key'!$B$4:$AU$394,0,ROW(E13)), 
    INDEX('CS-COMPRO-Correct-Items'!$A$2:$M$392,0,COLUMN(E14))
)</f>
        <v>73</v>
      </c>
      <c r="F13">
        <f t="array" ref="F13">SUMPRODUCT(
    INDEX('Master Answer Key'!$B$4:$AU$394,0,ROW(F13)), 
    INDEX('CS-COMPRO-Correct-Items'!$A$2:$M$392,0,COLUMN(F14))
)</f>
        <v>5</v>
      </c>
      <c r="G13">
        <f t="array" ref="G13">SUMPRODUCT(
    INDEX('Master Answer Key'!$B$4:$AU$394,0,ROW(G13)), 
    INDEX('CS-COMPRO-Correct-Items'!$A$2:$M$392,0,COLUMN(G14))
)</f>
        <v>72</v>
      </c>
      <c r="H13">
        <f t="array" ref="H13">SUMPRODUCT(
    INDEX('Master Answer Key'!$B$4:$AU$394,0,ROW(H13)), 
    INDEX('CS-COMPRO-Correct-Items'!$A$2:$M$392,0,COLUMN(H14))
)</f>
        <v>73</v>
      </c>
      <c r="I13">
        <f t="array" ref="I13">SUMPRODUCT(
    INDEX('Master Answer Key'!$B$4:$AU$394,0,ROW(I13)), 
    INDEX('CS-COMPRO-Correct-Items'!$A$2:$M$392,0,COLUMN(I14))
)</f>
        <v>28</v>
      </c>
      <c r="J13">
        <f t="array" ref="J13">SUMPRODUCT(
    INDEX('Master Answer Key'!$B$4:$AU$394,0,ROW(J13)), 
    INDEX('CS-COMPRO-Correct-Items'!$A$2:$M$392,0,COLUMN(J14))
)</f>
        <v>74</v>
      </c>
      <c r="K13">
        <f t="array" ref="K13">SUMPRODUCT(
    INDEX('Master Answer Key'!$B$4:$AU$394,0,ROW(K13)), 
    INDEX('CS-COMPRO-Correct-Items'!$A$2:$M$392,0,COLUMN(K14))
)</f>
        <v>75</v>
      </c>
      <c r="L13">
        <f t="array" ref="L13">SUMPRODUCT(
    INDEX('Master Answer Key'!$B$4:$AU$394,0,ROW(L13)), 
    INDEX('CS-COMPRO-Correct-Items'!$A$2:$M$392,0,COLUMN(L14))
)</f>
        <v>60</v>
      </c>
      <c r="M13">
        <f t="array" ref="M13">SUMPRODUCT(
    INDEX('Master Answer Key'!$B$4:$AU$394,0,ROW(M13)), 
    INDEX('CS-COMPRO-Correct-Items'!$A$2:$M$392,0,COLUMN(M14))
)</f>
        <v>66</v>
      </c>
    </row>
    <row r="14">
      <c r="A14" s="5" t="s">
        <v>48</v>
      </c>
      <c r="B14">
        <f t="array" ref="B14">SUMPRODUCT(
    INDEX('Master Answer Key'!$B$4:$AU$394,0,ROW(B14)), 
    INDEX('CS-COMPRO-Correct-Items'!$A$2:$M$392,0,COLUMN(B15))
)</f>
        <v>11</v>
      </c>
      <c r="C14">
        <f t="array" ref="C14">SUMPRODUCT(
    INDEX('Master Answer Key'!$B$4:$AU$394,0,ROW(C14)), 
    INDEX('CS-COMPRO-Correct-Items'!$A$2:$M$392,0,COLUMN(C15))
)</f>
        <v>12</v>
      </c>
      <c r="D14">
        <f t="array" ref="D14">SUMPRODUCT(
    INDEX('Master Answer Key'!$B$4:$AU$394,0,ROW(D14)), 
    INDEX('CS-COMPRO-Correct-Items'!$A$2:$M$392,0,COLUMN(D15))
)</f>
        <v>12</v>
      </c>
      <c r="E14">
        <f t="array" ref="E14">SUMPRODUCT(
    INDEX('Master Answer Key'!$B$4:$AU$394,0,ROW(E14)), 
    INDEX('CS-COMPRO-Correct-Items'!$A$2:$M$392,0,COLUMN(E15))
)</f>
        <v>11</v>
      </c>
      <c r="F14">
        <f t="array" ref="F14">SUMPRODUCT(
    INDEX('Master Answer Key'!$B$4:$AU$394,0,ROW(F14)), 
    INDEX('CS-COMPRO-Correct-Items'!$A$2:$M$392,0,COLUMN(F15))
)</f>
        <v>1</v>
      </c>
      <c r="G14">
        <f t="array" ref="G14">SUMPRODUCT(
    INDEX('Master Answer Key'!$B$4:$AU$394,0,ROW(G14)), 
    INDEX('CS-COMPRO-Correct-Items'!$A$2:$M$392,0,COLUMN(G15))
)</f>
        <v>10</v>
      </c>
      <c r="H14">
        <f t="array" ref="H14">SUMPRODUCT(
    INDEX('Master Answer Key'!$B$4:$AU$394,0,ROW(H14)), 
    INDEX('CS-COMPRO-Correct-Items'!$A$2:$M$392,0,COLUMN(H15))
)</f>
        <v>11</v>
      </c>
      <c r="I14">
        <f t="array" ref="I14">SUMPRODUCT(
    INDEX('Master Answer Key'!$B$4:$AU$394,0,ROW(I14)), 
    INDEX('CS-COMPRO-Correct-Items'!$A$2:$M$392,0,COLUMN(I15))
)</f>
        <v>10</v>
      </c>
      <c r="J14">
        <f t="array" ref="J14">SUMPRODUCT(
    INDEX('Master Answer Key'!$B$4:$AU$394,0,ROW(J14)), 
    INDEX('CS-COMPRO-Correct-Items'!$A$2:$M$392,0,COLUMN(J15))
)</f>
        <v>10</v>
      </c>
      <c r="K14">
        <f t="array" ref="K14">SUMPRODUCT(
    INDEX('Master Answer Key'!$B$4:$AU$394,0,ROW(K14)), 
    INDEX('CS-COMPRO-Correct-Items'!$A$2:$M$392,0,COLUMN(K15))
)</f>
        <v>12</v>
      </c>
      <c r="L14">
        <f t="array" ref="L14">SUMPRODUCT(
    INDEX('Master Answer Key'!$B$4:$AU$394,0,ROW(L14)), 
    INDEX('CS-COMPRO-Correct-Items'!$A$2:$M$392,0,COLUMN(L15))
)</f>
        <v>10</v>
      </c>
      <c r="M14">
        <f t="array" ref="M14">SUMPRODUCT(
    INDEX('Master Answer Key'!$B$4:$AU$394,0,ROW(M14)), 
    INDEX('CS-COMPRO-Correct-Items'!$A$2:$M$392,0,COLUMN(M15))
)</f>
        <v>11</v>
      </c>
    </row>
    <row r="15">
      <c r="A15" s="5" t="s">
        <v>49</v>
      </c>
      <c r="B15">
        <f t="array" ref="B15">SUMPRODUCT(
    INDEX('Master Answer Key'!$B$4:$AU$394,0,ROW(B15)), 
    INDEX('CS-COMPRO-Correct-Items'!$A$2:$M$392,0,COLUMN(B16))
)</f>
        <v>6</v>
      </c>
      <c r="C15">
        <f t="array" ref="C15">SUMPRODUCT(
    INDEX('Master Answer Key'!$B$4:$AU$394,0,ROW(C15)), 
    INDEX('CS-COMPRO-Correct-Items'!$A$2:$M$392,0,COLUMN(C16))
)</f>
        <v>10</v>
      </c>
      <c r="D15">
        <f t="array" ref="D15">SUMPRODUCT(
    INDEX('Master Answer Key'!$B$4:$AU$394,0,ROW(D15)), 
    INDEX('CS-COMPRO-Correct-Items'!$A$2:$M$392,0,COLUMN(D16))
)</f>
        <v>6</v>
      </c>
      <c r="E15">
        <f t="array" ref="E15">SUMPRODUCT(
    INDEX('Master Answer Key'!$B$4:$AU$394,0,ROW(E15)), 
    INDEX('CS-COMPRO-Correct-Items'!$A$2:$M$392,0,COLUMN(E16))
)</f>
        <v>7</v>
      </c>
      <c r="F15">
        <f t="array" ref="F15">SUMPRODUCT(
    INDEX('Master Answer Key'!$B$4:$AU$394,0,ROW(F15)), 
    INDEX('CS-COMPRO-Correct-Items'!$A$2:$M$392,0,COLUMN(F16))
)</f>
        <v>1</v>
      </c>
      <c r="G15">
        <f t="array" ref="G15">SUMPRODUCT(
    INDEX('Master Answer Key'!$B$4:$AU$394,0,ROW(G15)), 
    INDEX('CS-COMPRO-Correct-Items'!$A$2:$M$392,0,COLUMN(G16))
)</f>
        <v>7</v>
      </c>
      <c r="H15">
        <f t="array" ref="H15">SUMPRODUCT(
    INDEX('Master Answer Key'!$B$4:$AU$394,0,ROW(H15)), 
    INDEX('CS-COMPRO-Correct-Items'!$A$2:$M$392,0,COLUMN(H16))
)</f>
        <v>8</v>
      </c>
      <c r="I15">
        <f t="array" ref="I15">SUMPRODUCT(
    INDEX('Master Answer Key'!$B$4:$AU$394,0,ROW(I15)), 
    INDEX('CS-COMPRO-Correct-Items'!$A$2:$M$392,0,COLUMN(I16))
)</f>
        <v>2</v>
      </c>
      <c r="J15">
        <f t="array" ref="J15">SUMPRODUCT(
    INDEX('Master Answer Key'!$B$4:$AU$394,0,ROW(J15)), 
    INDEX('CS-COMPRO-Correct-Items'!$A$2:$M$392,0,COLUMN(J16))
)</f>
        <v>9</v>
      </c>
      <c r="K15">
        <f t="array" ref="K15">SUMPRODUCT(
    INDEX('Master Answer Key'!$B$4:$AU$394,0,ROW(K15)), 
    INDEX('CS-COMPRO-Correct-Items'!$A$2:$M$392,0,COLUMN(K16))
)</f>
        <v>10</v>
      </c>
      <c r="L15">
        <f t="array" ref="L15">SUMPRODUCT(
    INDEX('Master Answer Key'!$B$4:$AU$394,0,ROW(L15)), 
    INDEX('CS-COMPRO-Correct-Items'!$A$2:$M$392,0,COLUMN(L16))
)</f>
        <v>7</v>
      </c>
      <c r="M15">
        <f t="array" ref="M15">SUMPRODUCT(
    INDEX('Master Answer Key'!$B$4:$AU$394,0,ROW(M15)), 
    INDEX('CS-COMPRO-Correct-Items'!$A$2:$M$392,0,COLUMN(M16))
)</f>
        <v>9</v>
      </c>
    </row>
    <row r="16">
      <c r="A16" s="5" t="s">
        <v>50</v>
      </c>
      <c r="B16">
        <f t="array" ref="B16">SUMPRODUCT(
    INDEX('Master Answer Key'!$B$4:$AU$394,0,ROW(B16)), 
    INDEX('CS-COMPRO-Correct-Items'!$A$2:$M$392,0,COLUMN(B17))
)</f>
        <v>4</v>
      </c>
      <c r="C16">
        <f t="array" ref="C16">SUMPRODUCT(
    INDEX('Master Answer Key'!$B$4:$AU$394,0,ROW(C16)), 
    INDEX('CS-COMPRO-Correct-Items'!$A$2:$M$392,0,COLUMN(C17))
)</f>
        <v>4</v>
      </c>
      <c r="D16">
        <f t="array" ref="D16">SUMPRODUCT(
    INDEX('Master Answer Key'!$B$4:$AU$394,0,ROW(D16)), 
    INDEX('CS-COMPRO-Correct-Items'!$A$2:$M$392,0,COLUMN(D17))
)</f>
        <v>4</v>
      </c>
      <c r="E16">
        <f t="array" ref="E16">SUMPRODUCT(
    INDEX('Master Answer Key'!$B$4:$AU$394,0,ROW(E16)), 
    INDEX('CS-COMPRO-Correct-Items'!$A$2:$M$392,0,COLUMN(E17))
)</f>
        <v>4</v>
      </c>
      <c r="F16">
        <f t="array" ref="F16">SUMPRODUCT(
    INDEX('Master Answer Key'!$B$4:$AU$394,0,ROW(F16)), 
    INDEX('CS-COMPRO-Correct-Items'!$A$2:$M$392,0,COLUMN(F17))
)</f>
        <v>2</v>
      </c>
      <c r="G16">
        <f t="array" ref="G16">SUMPRODUCT(
    INDEX('Master Answer Key'!$B$4:$AU$394,0,ROW(G16)), 
    INDEX('CS-COMPRO-Correct-Items'!$A$2:$M$392,0,COLUMN(G17))
)</f>
        <v>3</v>
      </c>
      <c r="H16">
        <f t="array" ref="H16">SUMPRODUCT(
    INDEX('Master Answer Key'!$B$4:$AU$394,0,ROW(H16)), 
    INDEX('CS-COMPRO-Correct-Items'!$A$2:$M$392,0,COLUMN(H17))
)</f>
        <v>4</v>
      </c>
      <c r="I16">
        <f t="array" ref="I16">SUMPRODUCT(
    INDEX('Master Answer Key'!$B$4:$AU$394,0,ROW(I16)), 
    INDEX('CS-COMPRO-Correct-Items'!$A$2:$M$392,0,COLUMN(I17))
)</f>
        <v>2</v>
      </c>
      <c r="J16">
        <f t="array" ref="J16">SUMPRODUCT(
    INDEX('Master Answer Key'!$B$4:$AU$394,0,ROW(J16)), 
    INDEX('CS-COMPRO-Correct-Items'!$A$2:$M$392,0,COLUMN(J17))
)</f>
        <v>4</v>
      </c>
      <c r="K16">
        <f t="array" ref="K16">SUMPRODUCT(
    INDEX('Master Answer Key'!$B$4:$AU$394,0,ROW(K16)), 
    INDEX('CS-COMPRO-Correct-Items'!$A$2:$M$392,0,COLUMN(K17))
)</f>
        <v>3</v>
      </c>
      <c r="L16">
        <f t="array" ref="L16">SUMPRODUCT(
    INDEX('Master Answer Key'!$B$4:$AU$394,0,ROW(L16)), 
    INDEX('CS-COMPRO-Correct-Items'!$A$2:$M$392,0,COLUMN(L17))
)</f>
        <v>4</v>
      </c>
      <c r="M16">
        <f t="array" ref="M16">SUMPRODUCT(
    INDEX('Master Answer Key'!$B$4:$AU$394,0,ROW(M16)), 
    INDEX('CS-COMPRO-Correct-Items'!$A$2:$M$392,0,COLUMN(M17))
)</f>
        <v>4</v>
      </c>
    </row>
    <row r="17">
      <c r="A17" s="5" t="s">
        <v>51</v>
      </c>
      <c r="B17">
        <f t="array" ref="B17">SUMPRODUCT(
    INDEX('Master Answer Key'!$B$4:$AU$394,0,ROW(B17)), 
    INDEX('CS-COMPRO-Correct-Items'!$A$2:$M$392,0,COLUMN(B18))
)</f>
        <v>10</v>
      </c>
      <c r="C17">
        <f t="array" ref="C17">SUMPRODUCT(
    INDEX('Master Answer Key'!$B$4:$AU$394,0,ROW(C17)), 
    INDEX('CS-COMPRO-Correct-Items'!$A$2:$M$392,0,COLUMN(C18))
)</f>
        <v>12</v>
      </c>
      <c r="D17">
        <f t="array" ref="D17">SUMPRODUCT(
    INDEX('Master Answer Key'!$B$4:$AU$394,0,ROW(D17)), 
    INDEX('CS-COMPRO-Correct-Items'!$A$2:$M$392,0,COLUMN(D18))
)</f>
        <v>9</v>
      </c>
      <c r="E17">
        <f t="array" ref="E17">SUMPRODUCT(
    INDEX('Master Answer Key'!$B$4:$AU$394,0,ROW(E17)), 
    INDEX('CS-COMPRO-Correct-Items'!$A$2:$M$392,0,COLUMN(E18))
)</f>
        <v>12</v>
      </c>
      <c r="F17">
        <f t="array" ref="F17">SUMPRODUCT(
    INDEX('Master Answer Key'!$B$4:$AU$394,0,ROW(F17)), 
    INDEX('CS-COMPRO-Correct-Items'!$A$2:$M$392,0,COLUMN(F18))
)</f>
        <v>0</v>
      </c>
      <c r="G17">
        <f t="array" ref="G17">SUMPRODUCT(
    INDEX('Master Answer Key'!$B$4:$AU$394,0,ROW(G17)), 
    INDEX('CS-COMPRO-Correct-Items'!$A$2:$M$392,0,COLUMN(G18))
)</f>
        <v>12</v>
      </c>
      <c r="H17">
        <f t="array" ref="H17">SUMPRODUCT(
    INDEX('Master Answer Key'!$B$4:$AU$394,0,ROW(H17)), 
    INDEX('CS-COMPRO-Correct-Items'!$A$2:$M$392,0,COLUMN(H18))
)</f>
        <v>13</v>
      </c>
      <c r="I17">
        <f t="array" ref="I17">SUMPRODUCT(
    INDEX('Master Answer Key'!$B$4:$AU$394,0,ROW(I17)), 
    INDEX('CS-COMPRO-Correct-Items'!$A$2:$M$392,0,COLUMN(I18))
)</f>
        <v>0</v>
      </c>
      <c r="J17">
        <f t="array" ref="J17">SUMPRODUCT(
    INDEX('Master Answer Key'!$B$4:$AU$394,0,ROW(J17)), 
    INDEX('CS-COMPRO-Correct-Items'!$A$2:$M$392,0,COLUMN(J18))
)</f>
        <v>12</v>
      </c>
      <c r="K17">
        <f t="array" ref="K17">SUMPRODUCT(
    INDEX('Master Answer Key'!$B$4:$AU$394,0,ROW(K17)), 
    INDEX('CS-COMPRO-Correct-Items'!$A$2:$M$392,0,COLUMN(K18))
)</f>
        <v>11</v>
      </c>
      <c r="L17">
        <f t="array" ref="L17">SUMPRODUCT(
    INDEX('Master Answer Key'!$B$4:$AU$394,0,ROW(L17)), 
    INDEX('CS-COMPRO-Correct-Items'!$A$2:$M$392,0,COLUMN(L18))
)</f>
        <v>10</v>
      </c>
      <c r="M17">
        <f t="array" ref="M17">SUMPRODUCT(
    INDEX('Master Answer Key'!$B$4:$AU$394,0,ROW(M17)), 
    INDEX('CS-COMPRO-Correct-Items'!$A$2:$M$392,0,COLUMN(M18))
)</f>
        <v>10</v>
      </c>
    </row>
    <row r="18">
      <c r="A18" s="5" t="s">
        <v>52</v>
      </c>
      <c r="B18">
        <f t="array" ref="B18">SUMPRODUCT(
    INDEX('Master Answer Key'!$B$4:$AU$394,0,ROW(B18)), 
    INDEX('CS-COMPRO-Correct-Items'!$A$2:$M$392,0,COLUMN(B19))
)</f>
        <v>7</v>
      </c>
      <c r="C18">
        <f t="array" ref="C18">SUMPRODUCT(
    INDEX('Master Answer Key'!$B$4:$AU$394,0,ROW(C18)), 
    INDEX('CS-COMPRO-Correct-Items'!$A$2:$M$392,0,COLUMN(C19))
)</f>
        <v>11</v>
      </c>
      <c r="D18">
        <f t="array" ref="D18">SUMPRODUCT(
    INDEX('Master Answer Key'!$B$4:$AU$394,0,ROW(D18)), 
    INDEX('CS-COMPRO-Correct-Items'!$A$2:$M$392,0,COLUMN(D19))
)</f>
        <v>6</v>
      </c>
      <c r="E18">
        <f t="array" ref="E18">SUMPRODUCT(
    INDEX('Master Answer Key'!$B$4:$AU$394,0,ROW(E18)), 
    INDEX('CS-COMPRO-Correct-Items'!$A$2:$M$392,0,COLUMN(E19))
)</f>
        <v>7</v>
      </c>
      <c r="F18">
        <f t="array" ref="F18">SUMPRODUCT(
    INDEX('Master Answer Key'!$B$4:$AU$394,0,ROW(F18)), 
    INDEX('CS-COMPRO-Correct-Items'!$A$2:$M$392,0,COLUMN(F19))
)</f>
        <v>0</v>
      </c>
      <c r="G18">
        <f t="array" ref="G18">SUMPRODUCT(
    INDEX('Master Answer Key'!$B$4:$AU$394,0,ROW(G18)), 
    INDEX('CS-COMPRO-Correct-Items'!$A$2:$M$392,0,COLUMN(G19))
)</f>
        <v>9</v>
      </c>
      <c r="H18">
        <f t="array" ref="H18">SUMPRODUCT(
    INDEX('Master Answer Key'!$B$4:$AU$394,0,ROW(H18)), 
    INDEX('CS-COMPRO-Correct-Items'!$A$2:$M$392,0,COLUMN(H19))
)</f>
        <v>10</v>
      </c>
      <c r="I18">
        <f t="array" ref="I18">SUMPRODUCT(
    INDEX('Master Answer Key'!$B$4:$AU$394,0,ROW(I18)), 
    INDEX('CS-COMPRO-Correct-Items'!$A$2:$M$392,0,COLUMN(I19))
)</f>
        <v>2</v>
      </c>
      <c r="J18">
        <f t="array" ref="J18">SUMPRODUCT(
    INDEX('Master Answer Key'!$B$4:$AU$394,0,ROW(J18)), 
    INDEX('CS-COMPRO-Correct-Items'!$A$2:$M$392,0,COLUMN(J19))
)</f>
        <v>8</v>
      </c>
      <c r="K18">
        <f t="array" ref="K18">SUMPRODUCT(
    INDEX('Master Answer Key'!$B$4:$AU$394,0,ROW(K18)), 
    INDEX('CS-COMPRO-Correct-Items'!$A$2:$M$392,0,COLUMN(K19))
)</f>
        <v>10</v>
      </c>
      <c r="L18">
        <f t="array" ref="L18">SUMPRODUCT(
    INDEX('Master Answer Key'!$B$4:$AU$394,0,ROW(L18)), 
    INDEX('CS-COMPRO-Correct-Items'!$A$2:$M$392,0,COLUMN(L19))
)</f>
        <v>8</v>
      </c>
      <c r="M18">
        <f t="array" ref="M18">SUMPRODUCT(
    INDEX('Master Answer Key'!$B$4:$AU$394,0,ROW(M18)), 
    INDEX('CS-COMPRO-Correct-Items'!$A$2:$M$392,0,COLUMN(M19))
)</f>
        <v>11</v>
      </c>
    </row>
    <row r="19">
      <c r="A19" s="5" t="s">
        <v>53</v>
      </c>
      <c r="B19">
        <f t="array" ref="B19">SUMPRODUCT(
    INDEX('Master Answer Key'!$B$4:$AU$394,0,ROW(B19)), 
    INDEX('CS-COMPRO-Correct-Items'!$A$2:$M$392,0,COLUMN(B20))
)</f>
        <v>24</v>
      </c>
      <c r="C19">
        <f t="array" ref="C19">SUMPRODUCT(
    INDEX('Master Answer Key'!$B$4:$AU$394,0,ROW(C19)), 
    INDEX('CS-COMPRO-Correct-Items'!$A$2:$M$392,0,COLUMN(C20))
)</f>
        <v>27</v>
      </c>
      <c r="D19">
        <f t="array" ref="D19">SUMPRODUCT(
    INDEX('Master Answer Key'!$B$4:$AU$394,0,ROW(D19)), 
    INDEX('CS-COMPRO-Correct-Items'!$A$2:$M$392,0,COLUMN(D20))
)</f>
        <v>27</v>
      </c>
      <c r="E19">
        <f t="array" ref="E19">SUMPRODUCT(
    INDEX('Master Answer Key'!$B$4:$AU$394,0,ROW(E19)), 
    INDEX('CS-COMPRO-Correct-Items'!$A$2:$M$392,0,COLUMN(E20))
)</f>
        <v>26</v>
      </c>
      <c r="F19">
        <f t="array" ref="F19">SUMPRODUCT(
    INDEX('Master Answer Key'!$B$4:$AU$394,0,ROW(F19)), 
    INDEX('CS-COMPRO-Correct-Items'!$A$2:$M$392,0,COLUMN(F20))
)</f>
        <v>0</v>
      </c>
      <c r="G19">
        <f t="array" ref="G19">SUMPRODUCT(
    INDEX('Master Answer Key'!$B$4:$AU$394,0,ROW(G19)), 
    INDEX('CS-COMPRO-Correct-Items'!$A$2:$M$392,0,COLUMN(G20))
)</f>
        <v>25</v>
      </c>
      <c r="H19">
        <f t="array" ref="H19">SUMPRODUCT(
    INDEX('Master Answer Key'!$B$4:$AU$394,0,ROW(H19)), 
    INDEX('CS-COMPRO-Correct-Items'!$A$2:$M$392,0,COLUMN(H20))
)</f>
        <v>26</v>
      </c>
      <c r="I19">
        <f t="array" ref="I19">SUMPRODUCT(
    INDEX('Master Answer Key'!$B$4:$AU$394,0,ROW(I19)), 
    INDEX('CS-COMPRO-Correct-Items'!$A$2:$M$392,0,COLUMN(I20))
)</f>
        <v>2</v>
      </c>
      <c r="J19">
        <f t="array" ref="J19">SUMPRODUCT(
    INDEX('Master Answer Key'!$B$4:$AU$394,0,ROW(J19)), 
    INDEX('CS-COMPRO-Correct-Items'!$A$2:$M$392,0,COLUMN(J20))
)</f>
        <v>26</v>
      </c>
      <c r="K19">
        <f t="array" ref="K19">SUMPRODUCT(
    INDEX('Master Answer Key'!$B$4:$AU$394,0,ROW(K19)), 
    INDEX('CS-COMPRO-Correct-Items'!$A$2:$M$392,0,COLUMN(K20))
)</f>
        <v>25</v>
      </c>
      <c r="L19">
        <f t="array" ref="L19">SUMPRODUCT(
    INDEX('Master Answer Key'!$B$4:$AU$394,0,ROW(L19)), 
    INDEX('CS-COMPRO-Correct-Items'!$A$2:$M$392,0,COLUMN(L20))
)</f>
        <v>22</v>
      </c>
      <c r="M19">
        <f t="array" ref="M19">SUMPRODUCT(
    INDEX('Master Answer Key'!$B$4:$AU$394,0,ROW(M19)), 
    INDEX('CS-COMPRO-Correct-Items'!$A$2:$M$392,0,COLUMN(M20))
)</f>
        <v>27</v>
      </c>
    </row>
    <row r="20">
      <c r="A20" s="5" t="s">
        <v>54</v>
      </c>
      <c r="B20">
        <f t="array" ref="B20">SUMPRODUCT(
    INDEX('Master Answer Key'!$B$4:$AU$394,0,ROW(B20)), 
    INDEX('CS-COMPRO-Correct-Items'!$A$2:$M$392,0,COLUMN(B21))
)</f>
        <v>23</v>
      </c>
      <c r="C20">
        <f t="array" ref="C20">SUMPRODUCT(
    INDEX('Master Answer Key'!$B$4:$AU$394,0,ROW(C20)), 
    INDEX('CS-COMPRO-Correct-Items'!$A$2:$M$392,0,COLUMN(C21))
)</f>
        <v>22</v>
      </c>
      <c r="D20">
        <f t="array" ref="D20">SUMPRODUCT(
    INDEX('Master Answer Key'!$B$4:$AU$394,0,ROW(D20)), 
    INDEX('CS-COMPRO-Correct-Items'!$A$2:$M$392,0,COLUMN(D21))
)</f>
        <v>23</v>
      </c>
      <c r="E20">
        <f t="array" ref="E20">SUMPRODUCT(
    INDEX('Master Answer Key'!$B$4:$AU$394,0,ROW(E20)), 
    INDEX('CS-COMPRO-Correct-Items'!$A$2:$M$392,0,COLUMN(E21))
)</f>
        <v>22</v>
      </c>
      <c r="F20">
        <f t="array" ref="F20">SUMPRODUCT(
    INDEX('Master Answer Key'!$B$4:$AU$394,0,ROW(F20)), 
    INDEX('CS-COMPRO-Correct-Items'!$A$2:$M$392,0,COLUMN(F21))
)</f>
        <v>0</v>
      </c>
      <c r="G20">
        <f t="array" ref="G20">SUMPRODUCT(
    INDEX('Master Answer Key'!$B$4:$AU$394,0,ROW(G20)), 
    INDEX('CS-COMPRO-Correct-Items'!$A$2:$M$392,0,COLUMN(G21))
)</f>
        <v>21</v>
      </c>
      <c r="H20">
        <f t="array" ref="H20">SUMPRODUCT(
    INDEX('Master Answer Key'!$B$4:$AU$394,0,ROW(H20)), 
    INDEX('CS-COMPRO-Correct-Items'!$A$2:$M$392,0,COLUMN(H21))
)</f>
        <v>21</v>
      </c>
      <c r="I20">
        <f t="array" ref="I20">SUMPRODUCT(
    INDEX('Master Answer Key'!$B$4:$AU$394,0,ROW(I20)), 
    INDEX('CS-COMPRO-Correct-Items'!$A$2:$M$392,0,COLUMN(I21))
)</f>
        <v>0</v>
      </c>
      <c r="J20">
        <f t="array" ref="J20">SUMPRODUCT(
    INDEX('Master Answer Key'!$B$4:$AU$394,0,ROW(J20)), 
    INDEX('CS-COMPRO-Correct-Items'!$A$2:$M$392,0,COLUMN(J21))
)</f>
        <v>20</v>
      </c>
      <c r="K20">
        <f t="array" ref="K20">SUMPRODUCT(
    INDEX('Master Answer Key'!$B$4:$AU$394,0,ROW(K20)), 
    INDEX('CS-COMPRO-Correct-Items'!$A$2:$M$392,0,COLUMN(K21))
)</f>
        <v>21</v>
      </c>
      <c r="L20">
        <f t="array" ref="L20">SUMPRODUCT(
    INDEX('Master Answer Key'!$B$4:$AU$394,0,ROW(L20)), 
    INDEX('CS-COMPRO-Correct-Items'!$A$2:$M$392,0,COLUMN(L21))
)</f>
        <v>21</v>
      </c>
      <c r="M20">
        <f t="array" ref="M20">SUMPRODUCT(
    INDEX('Master Answer Key'!$B$4:$AU$394,0,ROW(M20)), 
    INDEX('CS-COMPRO-Correct-Items'!$A$2:$M$392,0,COLUMN(M21))
)</f>
        <v>20</v>
      </c>
    </row>
    <row r="21">
      <c r="A21" s="5" t="s">
        <v>55</v>
      </c>
      <c r="B21">
        <f t="array" ref="B21">SUMPRODUCT(
    INDEX('Master Answer Key'!$B$4:$AU$394,0,ROW(B21)), 
    INDEX('CS-COMPRO-Correct-Items'!$A$2:$M$392,0,COLUMN(B22))
)</f>
        <v>30</v>
      </c>
      <c r="C21">
        <f t="array" ref="C21">SUMPRODUCT(
    INDEX('Master Answer Key'!$B$4:$AU$394,0,ROW(C21)), 
    INDEX('CS-COMPRO-Correct-Items'!$A$2:$M$392,0,COLUMN(C22))
)</f>
        <v>29</v>
      </c>
      <c r="D21">
        <f t="array" ref="D21">SUMPRODUCT(
    INDEX('Master Answer Key'!$B$4:$AU$394,0,ROW(D21)), 
    INDEX('CS-COMPRO-Correct-Items'!$A$2:$M$392,0,COLUMN(D22))
)</f>
        <v>29</v>
      </c>
      <c r="E21">
        <f t="array" ref="E21">SUMPRODUCT(
    INDEX('Master Answer Key'!$B$4:$AU$394,0,ROW(E21)), 
    INDEX('CS-COMPRO-Correct-Items'!$A$2:$M$392,0,COLUMN(E22))
)</f>
        <v>32</v>
      </c>
      <c r="F21">
        <f t="array" ref="F21">SUMPRODUCT(
    INDEX('Master Answer Key'!$B$4:$AU$394,0,ROW(F21)), 
    INDEX('CS-COMPRO-Correct-Items'!$A$2:$M$392,0,COLUMN(F22))
)</f>
        <v>1</v>
      </c>
      <c r="G21">
        <f t="array" ref="G21">SUMPRODUCT(
    INDEX('Master Answer Key'!$B$4:$AU$394,0,ROW(G21)), 
    INDEX('CS-COMPRO-Correct-Items'!$A$2:$M$392,0,COLUMN(G22))
)</f>
        <v>27</v>
      </c>
      <c r="H21">
        <f t="array" ref="H21">SUMPRODUCT(
    INDEX('Master Answer Key'!$B$4:$AU$394,0,ROW(H21)), 
    INDEX('CS-COMPRO-Correct-Items'!$A$2:$M$392,0,COLUMN(H22))
)</f>
        <v>33</v>
      </c>
      <c r="I21">
        <f t="array" ref="I21">SUMPRODUCT(
    INDEX('Master Answer Key'!$B$4:$AU$394,0,ROW(I21)), 
    INDEX('CS-COMPRO-Correct-Items'!$A$2:$M$392,0,COLUMN(I22))
)</f>
        <v>1</v>
      </c>
      <c r="J21">
        <f t="array" ref="J21">SUMPRODUCT(
    INDEX('Master Answer Key'!$B$4:$AU$394,0,ROW(J21)), 
    INDEX('CS-COMPRO-Correct-Items'!$A$2:$M$392,0,COLUMN(J22))
)</f>
        <v>31</v>
      </c>
      <c r="K21">
        <f t="array" ref="K21">SUMPRODUCT(
    INDEX('Master Answer Key'!$B$4:$AU$394,0,ROW(K21)), 
    INDEX('CS-COMPRO-Correct-Items'!$A$2:$M$392,0,COLUMN(K22))
)</f>
        <v>29</v>
      </c>
      <c r="L21">
        <f t="array" ref="L21">SUMPRODUCT(
    INDEX('Master Answer Key'!$B$4:$AU$394,0,ROW(L21)), 
    INDEX('CS-COMPRO-Correct-Items'!$A$2:$M$392,0,COLUMN(L22))
)</f>
        <v>27</v>
      </c>
      <c r="M21">
        <f t="array" ref="M21">SUMPRODUCT(
    INDEX('Master Answer Key'!$B$4:$AU$394,0,ROW(M21)), 
    INDEX('CS-COMPRO-Correct-Items'!$A$2:$M$392,0,COLUMN(M22))
)</f>
        <v>31</v>
      </c>
    </row>
    <row r="22">
      <c r="A22" s="5" t="s">
        <v>56</v>
      </c>
      <c r="B22">
        <f t="array" ref="B22">SUMPRODUCT(
    INDEX('Master Answer Key'!$B$4:$AU$394,0,ROW(B22)), 
    INDEX('CS-COMPRO-Correct-Items'!$A$2:$M$392,0,COLUMN(B23))
)</f>
        <v>14</v>
      </c>
      <c r="C22">
        <f t="array" ref="C22">SUMPRODUCT(
    INDEX('Master Answer Key'!$B$4:$AU$394,0,ROW(C22)), 
    INDEX('CS-COMPRO-Correct-Items'!$A$2:$M$392,0,COLUMN(C23))
)</f>
        <v>19</v>
      </c>
      <c r="D22">
        <f t="array" ref="D22">SUMPRODUCT(
    INDEX('Master Answer Key'!$B$4:$AU$394,0,ROW(D22)), 
    INDEX('CS-COMPRO-Correct-Items'!$A$2:$M$392,0,COLUMN(D23))
)</f>
        <v>13</v>
      </c>
      <c r="E22">
        <f t="array" ref="E22">SUMPRODUCT(
    INDEX('Master Answer Key'!$B$4:$AU$394,0,ROW(E22)), 
    INDEX('CS-COMPRO-Correct-Items'!$A$2:$M$392,0,COLUMN(E23))
)</f>
        <v>15</v>
      </c>
      <c r="F22">
        <f t="array" ref="F22">SUMPRODUCT(
    INDEX('Master Answer Key'!$B$4:$AU$394,0,ROW(F22)), 
    INDEX('CS-COMPRO-Correct-Items'!$A$2:$M$392,0,COLUMN(F23))
)</f>
        <v>0</v>
      </c>
      <c r="G22">
        <f t="array" ref="G22">SUMPRODUCT(
    INDEX('Master Answer Key'!$B$4:$AU$394,0,ROW(G22)), 
    INDEX('CS-COMPRO-Correct-Items'!$A$2:$M$392,0,COLUMN(G23))
)</f>
        <v>17</v>
      </c>
      <c r="H22">
        <f t="array" ref="H22">SUMPRODUCT(
    INDEX('Master Answer Key'!$B$4:$AU$394,0,ROW(H22)), 
    INDEX('CS-COMPRO-Correct-Items'!$A$2:$M$392,0,COLUMN(H23))
)</f>
        <v>18</v>
      </c>
      <c r="I22">
        <f t="array" ref="I22">SUMPRODUCT(
    INDEX('Master Answer Key'!$B$4:$AU$394,0,ROW(I22)), 
    INDEX('CS-COMPRO-Correct-Items'!$A$2:$M$392,0,COLUMN(I23))
)</f>
        <v>1</v>
      </c>
      <c r="J22">
        <f t="array" ref="J22">SUMPRODUCT(
    INDEX('Master Answer Key'!$B$4:$AU$394,0,ROW(J22)), 
    INDEX('CS-COMPRO-Correct-Items'!$A$2:$M$392,0,COLUMN(J23))
)</f>
        <v>16</v>
      </c>
      <c r="K22">
        <f t="array" ref="K22">SUMPRODUCT(
    INDEX('Master Answer Key'!$B$4:$AU$394,0,ROW(K22)), 
    INDEX('CS-COMPRO-Correct-Items'!$A$2:$M$392,0,COLUMN(K23))
)</f>
        <v>18</v>
      </c>
      <c r="L22">
        <f t="array" ref="L22">SUMPRODUCT(
    INDEX('Master Answer Key'!$B$4:$AU$394,0,ROW(L22)), 
    INDEX('CS-COMPRO-Correct-Items'!$A$2:$M$392,0,COLUMN(L23))
)</f>
        <v>14</v>
      </c>
      <c r="M22">
        <f t="array" ref="M22">SUMPRODUCT(
    INDEX('Master Answer Key'!$B$4:$AU$394,0,ROW(M22)), 
    INDEX('CS-COMPRO-Correct-Items'!$A$2:$M$392,0,COLUMN(M23))
)</f>
        <v>18</v>
      </c>
    </row>
    <row r="23">
      <c r="A23" s="5" t="s">
        <v>57</v>
      </c>
      <c r="B23">
        <f t="array" ref="B23">SUMPRODUCT(
    INDEX('Master Answer Key'!$B$4:$AU$394,0,ROW(B23)), 
    INDEX('CS-COMPRO-Correct-Items'!$A$2:$M$392,0,COLUMN(B24))
)</f>
        <v>26</v>
      </c>
      <c r="C23">
        <f t="array" ref="C23">SUMPRODUCT(
    INDEX('Master Answer Key'!$B$4:$AU$394,0,ROW(C23)), 
    INDEX('CS-COMPRO-Correct-Items'!$A$2:$M$392,0,COLUMN(C24))
)</f>
        <v>29</v>
      </c>
      <c r="D23">
        <f t="array" ref="D23">SUMPRODUCT(
    INDEX('Master Answer Key'!$B$4:$AU$394,0,ROW(D23)), 
    INDEX('CS-COMPRO-Correct-Items'!$A$2:$M$392,0,COLUMN(D24))
)</f>
        <v>28</v>
      </c>
      <c r="E23">
        <f t="array" ref="E23">SUMPRODUCT(
    INDEX('Master Answer Key'!$B$4:$AU$394,0,ROW(E23)), 
    INDEX('CS-COMPRO-Correct-Items'!$A$2:$M$392,0,COLUMN(E24))
)</f>
        <v>26</v>
      </c>
      <c r="F23">
        <f t="array" ref="F23">SUMPRODUCT(
    INDEX('Master Answer Key'!$B$4:$AU$394,0,ROW(F23)), 
    INDEX('CS-COMPRO-Correct-Items'!$A$2:$M$392,0,COLUMN(F24))
)</f>
        <v>0</v>
      </c>
      <c r="G23">
        <f t="array" ref="G23">SUMPRODUCT(
    INDEX('Master Answer Key'!$B$4:$AU$394,0,ROW(G23)), 
    INDEX('CS-COMPRO-Correct-Items'!$A$2:$M$392,0,COLUMN(G24))
)</f>
        <v>26</v>
      </c>
      <c r="H23">
        <f t="array" ref="H23">SUMPRODUCT(
    INDEX('Master Answer Key'!$B$4:$AU$394,0,ROW(H23)), 
    INDEX('CS-COMPRO-Correct-Items'!$A$2:$M$392,0,COLUMN(H24))
)</f>
        <v>28</v>
      </c>
      <c r="I23">
        <f t="array" ref="I23">SUMPRODUCT(
    INDEX('Master Answer Key'!$B$4:$AU$394,0,ROW(I23)), 
    INDEX('CS-COMPRO-Correct-Items'!$A$2:$M$392,0,COLUMN(I24))
)</f>
        <v>0</v>
      </c>
      <c r="J23">
        <f t="array" ref="J23">SUMPRODUCT(
    INDEX('Master Answer Key'!$B$4:$AU$394,0,ROW(J23)), 
    INDEX('CS-COMPRO-Correct-Items'!$A$2:$M$392,0,COLUMN(J24))
)</f>
        <v>25</v>
      </c>
      <c r="K23">
        <f t="array" ref="K23">SUMPRODUCT(
    INDEX('Master Answer Key'!$B$4:$AU$394,0,ROW(K23)), 
    INDEX('CS-COMPRO-Correct-Items'!$A$2:$M$392,0,COLUMN(K24))
)</f>
        <v>26</v>
      </c>
      <c r="L23">
        <f t="array" ref="L23">SUMPRODUCT(
    INDEX('Master Answer Key'!$B$4:$AU$394,0,ROW(L23)), 
    INDEX('CS-COMPRO-Correct-Items'!$A$2:$M$392,0,COLUMN(L24))
)</f>
        <v>21</v>
      </c>
      <c r="M23">
        <f t="array" ref="M23">SUMPRODUCT(
    INDEX('Master Answer Key'!$B$4:$AU$394,0,ROW(M23)), 
    INDEX('CS-COMPRO-Correct-Items'!$A$2:$M$392,0,COLUMN(M24))
)</f>
        <v>27</v>
      </c>
    </row>
    <row r="24">
      <c r="A24" s="5" t="s">
        <v>58</v>
      </c>
      <c r="B24">
        <f t="array" ref="B24">SUMPRODUCT(
    INDEX('Master Answer Key'!$B$4:$AU$394,0,ROW(B24)), 
    INDEX('CS-COMPRO-Correct-Items'!$A$2:$M$392,0,COLUMN(B25))
)</f>
        <v>16</v>
      </c>
      <c r="C24">
        <f t="array" ref="C24">SUMPRODUCT(
    INDEX('Master Answer Key'!$B$4:$AU$394,0,ROW(C24)), 
    INDEX('CS-COMPRO-Correct-Items'!$A$2:$M$392,0,COLUMN(C25))
)</f>
        <v>16</v>
      </c>
      <c r="D24">
        <f t="array" ref="D24">SUMPRODUCT(
    INDEX('Master Answer Key'!$B$4:$AU$394,0,ROW(D24)), 
    INDEX('CS-COMPRO-Correct-Items'!$A$2:$M$392,0,COLUMN(D25))
)</f>
        <v>11</v>
      </c>
      <c r="E24">
        <f t="array" ref="E24">SUMPRODUCT(
    INDEX('Master Answer Key'!$B$4:$AU$394,0,ROW(E24)), 
    INDEX('CS-COMPRO-Correct-Items'!$A$2:$M$392,0,COLUMN(E25))
)</f>
        <v>15</v>
      </c>
      <c r="F24">
        <f t="array" ref="F24">SUMPRODUCT(
    INDEX('Master Answer Key'!$B$4:$AU$394,0,ROW(F24)), 
    INDEX('CS-COMPRO-Correct-Items'!$A$2:$M$392,0,COLUMN(F25))
)</f>
        <v>0</v>
      </c>
      <c r="G24">
        <f t="array" ref="G24">SUMPRODUCT(
    INDEX('Master Answer Key'!$B$4:$AU$394,0,ROW(G24)), 
    INDEX('CS-COMPRO-Correct-Items'!$A$2:$M$392,0,COLUMN(G25))
)</f>
        <v>13</v>
      </c>
      <c r="H24">
        <f t="array" ref="H24">SUMPRODUCT(
    INDEX('Master Answer Key'!$B$4:$AU$394,0,ROW(H24)), 
    INDEX('CS-COMPRO-Correct-Items'!$A$2:$M$392,0,COLUMN(H25))
)</f>
        <v>14</v>
      </c>
      <c r="I24">
        <f t="array" ref="I24">SUMPRODUCT(
    INDEX('Master Answer Key'!$B$4:$AU$394,0,ROW(I24)), 
    INDEX('CS-COMPRO-Correct-Items'!$A$2:$M$392,0,COLUMN(I25))
)</f>
        <v>0</v>
      </c>
      <c r="J24">
        <f t="array" ref="J24">SUMPRODUCT(
    INDEX('Master Answer Key'!$B$4:$AU$394,0,ROW(J24)), 
    INDEX('CS-COMPRO-Correct-Items'!$A$2:$M$392,0,COLUMN(J25))
)</f>
        <v>12</v>
      </c>
      <c r="K24">
        <f t="array" ref="K24">SUMPRODUCT(
    INDEX('Master Answer Key'!$B$4:$AU$394,0,ROW(K24)), 
    INDEX('CS-COMPRO-Correct-Items'!$A$2:$M$392,0,COLUMN(K25))
)</f>
        <v>14</v>
      </c>
      <c r="L24">
        <f t="array" ref="L24">SUMPRODUCT(
    INDEX('Master Answer Key'!$B$4:$AU$394,0,ROW(L24)), 
    INDEX('CS-COMPRO-Correct-Items'!$A$2:$M$392,0,COLUMN(L25))
)</f>
        <v>12</v>
      </c>
      <c r="M24">
        <f t="array" ref="M24">SUMPRODUCT(
    INDEX('Master Answer Key'!$B$4:$AU$394,0,ROW(M24)), 
    INDEX('CS-COMPRO-Correct-Items'!$A$2:$M$392,0,COLUMN(M25))
)</f>
        <v>13</v>
      </c>
    </row>
    <row r="25">
      <c r="A25" s="5" t="s">
        <v>59</v>
      </c>
      <c r="B25">
        <f t="array" ref="B25">SUMPRODUCT(
    INDEX('Master Answer Key'!$B$4:$AU$394,0,ROW(B25)), 
    INDEX('CS-COMPRO-Correct-Items'!$A$2:$M$392,0,COLUMN(B26))
)</f>
        <v>5</v>
      </c>
      <c r="C25">
        <f t="array" ref="C25">SUMPRODUCT(
    INDEX('Master Answer Key'!$B$4:$AU$394,0,ROW(C25)), 
    INDEX('CS-COMPRO-Correct-Items'!$A$2:$M$392,0,COLUMN(C26))
)</f>
        <v>7</v>
      </c>
      <c r="D25">
        <f t="array" ref="D25">SUMPRODUCT(
    INDEX('Master Answer Key'!$B$4:$AU$394,0,ROW(D25)), 
    INDEX('CS-COMPRO-Correct-Items'!$A$2:$M$392,0,COLUMN(D26))
)</f>
        <v>3</v>
      </c>
      <c r="E25">
        <f t="array" ref="E25">SUMPRODUCT(
    INDEX('Master Answer Key'!$B$4:$AU$394,0,ROW(E25)), 
    INDEX('CS-COMPRO-Correct-Items'!$A$2:$M$392,0,COLUMN(E26))
)</f>
        <v>5</v>
      </c>
      <c r="F25">
        <f t="array" ref="F25">SUMPRODUCT(
    INDEX('Master Answer Key'!$B$4:$AU$394,0,ROW(F25)), 
    INDEX('CS-COMPRO-Correct-Items'!$A$2:$M$392,0,COLUMN(F26))
)</f>
        <v>0</v>
      </c>
      <c r="G25">
        <f t="array" ref="G25">SUMPRODUCT(
    INDEX('Master Answer Key'!$B$4:$AU$394,0,ROW(G25)), 
    INDEX('CS-COMPRO-Correct-Items'!$A$2:$M$392,0,COLUMN(G26))
)</f>
        <v>5</v>
      </c>
      <c r="H25">
        <f t="array" ref="H25">SUMPRODUCT(
    INDEX('Master Answer Key'!$B$4:$AU$394,0,ROW(H25)), 
    INDEX('CS-COMPRO-Correct-Items'!$A$2:$M$392,0,COLUMN(H26))
)</f>
        <v>6</v>
      </c>
      <c r="I25">
        <f t="array" ref="I25">SUMPRODUCT(
    INDEX('Master Answer Key'!$B$4:$AU$394,0,ROW(I25)), 
    INDEX('CS-COMPRO-Correct-Items'!$A$2:$M$392,0,COLUMN(I26))
)</f>
        <v>0</v>
      </c>
      <c r="J25">
        <f t="array" ref="J25">SUMPRODUCT(
    INDEX('Master Answer Key'!$B$4:$AU$394,0,ROW(J25)), 
    INDEX('CS-COMPRO-Correct-Items'!$A$2:$M$392,0,COLUMN(J26))
)</f>
        <v>5</v>
      </c>
      <c r="K25">
        <f t="array" ref="K25">SUMPRODUCT(
    INDEX('Master Answer Key'!$B$4:$AU$394,0,ROW(K25)), 
    INDEX('CS-COMPRO-Correct-Items'!$A$2:$M$392,0,COLUMN(K26))
)</f>
        <v>3</v>
      </c>
      <c r="L25">
        <f t="array" ref="L25">SUMPRODUCT(
    INDEX('Master Answer Key'!$B$4:$AU$394,0,ROW(L25)), 
    INDEX('CS-COMPRO-Correct-Items'!$A$2:$M$392,0,COLUMN(L26))
)</f>
        <v>4</v>
      </c>
      <c r="M25">
        <f t="array" ref="M25">SUMPRODUCT(
    INDEX('Master Answer Key'!$B$4:$AU$394,0,ROW(M25)), 
    INDEX('CS-COMPRO-Correct-Items'!$A$2:$M$392,0,COLUMN(M26))
)</f>
        <v>6</v>
      </c>
    </row>
    <row r="26">
      <c r="A26" s="5" t="s">
        <v>60</v>
      </c>
      <c r="B26">
        <f t="array" ref="B26">SUMPRODUCT(
    INDEX('Master Answer Key'!$B$4:$AU$394,0,ROW(B26)), 
    INDEX('CS-COMPRO-Correct-Items'!$A$2:$M$392,0,COLUMN(B27))
)</f>
        <v>22</v>
      </c>
      <c r="C26">
        <f t="array" ref="C26">SUMPRODUCT(
    INDEX('Master Answer Key'!$B$4:$AU$394,0,ROW(C26)), 
    INDEX('CS-COMPRO-Correct-Items'!$A$2:$M$392,0,COLUMN(C27))
)</f>
        <v>21</v>
      </c>
      <c r="D26">
        <f t="array" ref="D26">SUMPRODUCT(
    INDEX('Master Answer Key'!$B$4:$AU$394,0,ROW(D26)), 
    INDEX('CS-COMPRO-Correct-Items'!$A$2:$M$392,0,COLUMN(D27))
)</f>
        <v>22</v>
      </c>
      <c r="E26">
        <f t="array" ref="E26">SUMPRODUCT(
    INDEX('Master Answer Key'!$B$4:$AU$394,0,ROW(E26)), 
    INDEX('CS-COMPRO-Correct-Items'!$A$2:$M$392,0,COLUMN(E27))
)</f>
        <v>23</v>
      </c>
      <c r="F26">
        <f t="array" ref="F26">SUMPRODUCT(
    INDEX('Master Answer Key'!$B$4:$AU$394,0,ROW(F26)), 
    INDEX('CS-COMPRO-Correct-Items'!$A$2:$M$392,0,COLUMN(F27))
)</f>
        <v>0</v>
      </c>
      <c r="G26">
        <f t="array" ref="G26">SUMPRODUCT(
    INDEX('Master Answer Key'!$B$4:$AU$394,0,ROW(G26)), 
    INDEX('CS-COMPRO-Correct-Items'!$A$2:$M$392,0,COLUMN(G27))
)</f>
        <v>19</v>
      </c>
      <c r="H26">
        <f t="array" ref="H26">SUMPRODUCT(
    INDEX('Master Answer Key'!$B$4:$AU$394,0,ROW(H26)), 
    INDEX('CS-COMPRO-Correct-Items'!$A$2:$M$392,0,COLUMN(H27))
)</f>
        <v>23</v>
      </c>
      <c r="I26">
        <f t="array" ref="I26">SUMPRODUCT(
    INDEX('Master Answer Key'!$B$4:$AU$394,0,ROW(I26)), 
    INDEX('CS-COMPRO-Correct-Items'!$A$2:$M$392,0,COLUMN(I27))
)</f>
        <v>1</v>
      </c>
      <c r="J26">
        <f t="array" ref="J26">SUMPRODUCT(
    INDEX('Master Answer Key'!$B$4:$AU$394,0,ROW(J26)), 
    INDEX('CS-COMPRO-Correct-Items'!$A$2:$M$392,0,COLUMN(J27))
)</f>
        <v>21</v>
      </c>
      <c r="K26">
        <f t="array" ref="K26">SUMPRODUCT(
    INDEX('Master Answer Key'!$B$4:$AU$394,0,ROW(K26)), 
    INDEX('CS-COMPRO-Correct-Items'!$A$2:$M$392,0,COLUMN(K27))
)</f>
        <v>23</v>
      </c>
      <c r="L26">
        <f t="array" ref="L26">SUMPRODUCT(
    INDEX('Master Answer Key'!$B$4:$AU$394,0,ROW(L26)), 
    INDEX('CS-COMPRO-Correct-Items'!$A$2:$M$392,0,COLUMN(L27))
)</f>
        <v>22</v>
      </c>
      <c r="M26">
        <f t="array" ref="M26">SUMPRODUCT(
    INDEX('Master Answer Key'!$B$4:$AU$394,0,ROW(M26)), 
    INDEX('CS-COMPRO-Correct-Items'!$A$2:$M$392,0,COLUMN(M27))
)</f>
        <v>20</v>
      </c>
    </row>
    <row r="27">
      <c r="A27" s="5" t="s">
        <v>61</v>
      </c>
      <c r="B27">
        <f t="array" ref="B27">SUMPRODUCT(
    INDEX('Master Answer Key'!$B$4:$AU$394,0,ROW(B27)), 
    INDEX('CS-COMPRO-Correct-Items'!$A$2:$M$392,0,COLUMN(B28))
)</f>
        <v>31</v>
      </c>
      <c r="C27">
        <f t="array" ref="C27">SUMPRODUCT(
    INDEX('Master Answer Key'!$B$4:$AU$394,0,ROW(C27)), 
    INDEX('CS-COMPRO-Correct-Items'!$A$2:$M$392,0,COLUMN(C28))
)</f>
        <v>29</v>
      </c>
      <c r="D27">
        <f t="array" ref="D27">SUMPRODUCT(
    INDEX('Master Answer Key'!$B$4:$AU$394,0,ROW(D27)), 
    INDEX('CS-COMPRO-Correct-Items'!$A$2:$M$392,0,COLUMN(D28))
)</f>
        <v>29</v>
      </c>
      <c r="E27">
        <f t="array" ref="E27">SUMPRODUCT(
    INDEX('Master Answer Key'!$B$4:$AU$394,0,ROW(E27)), 
    INDEX('CS-COMPRO-Correct-Items'!$A$2:$M$392,0,COLUMN(E28))
)</f>
        <v>30</v>
      </c>
      <c r="F27">
        <f t="array" ref="F27">SUMPRODUCT(
    INDEX('Master Answer Key'!$B$4:$AU$394,0,ROW(F27)), 
    INDEX('CS-COMPRO-Correct-Items'!$A$2:$M$392,0,COLUMN(F28))
)</f>
        <v>2</v>
      </c>
      <c r="G27">
        <f t="array" ref="G27">SUMPRODUCT(
    INDEX('Master Answer Key'!$B$4:$AU$394,0,ROW(G27)), 
    INDEX('CS-COMPRO-Correct-Items'!$A$2:$M$392,0,COLUMN(G28))
)</f>
        <v>23</v>
      </c>
      <c r="H27">
        <f t="array" ref="H27">SUMPRODUCT(
    INDEX('Master Answer Key'!$B$4:$AU$394,0,ROW(H27)), 
    INDEX('CS-COMPRO-Correct-Items'!$A$2:$M$392,0,COLUMN(H28))
)</f>
        <v>32</v>
      </c>
      <c r="I27">
        <f t="array" ref="I27">SUMPRODUCT(
    INDEX('Master Answer Key'!$B$4:$AU$394,0,ROW(I27)), 
    INDEX('CS-COMPRO-Correct-Items'!$A$2:$M$392,0,COLUMN(I28))
)</f>
        <v>2</v>
      </c>
      <c r="J27">
        <f t="array" ref="J27">SUMPRODUCT(
    INDEX('Master Answer Key'!$B$4:$AU$394,0,ROW(J27)), 
    INDEX('CS-COMPRO-Correct-Items'!$A$2:$M$392,0,COLUMN(J28))
)</f>
        <v>30</v>
      </c>
      <c r="K27">
        <f t="array" ref="K27">SUMPRODUCT(
    INDEX('Master Answer Key'!$B$4:$AU$394,0,ROW(K27)), 
    INDEX('CS-COMPRO-Correct-Items'!$A$2:$M$392,0,COLUMN(K28))
)</f>
        <v>29</v>
      </c>
      <c r="L27">
        <f t="array" ref="L27">SUMPRODUCT(
    INDEX('Master Answer Key'!$B$4:$AU$394,0,ROW(L27)), 
    INDEX('CS-COMPRO-Correct-Items'!$A$2:$M$392,0,COLUMN(L28))
)</f>
        <v>25</v>
      </c>
      <c r="M27">
        <f t="array" ref="M27">SUMPRODUCT(
    INDEX('Master Answer Key'!$B$4:$AU$394,0,ROW(M27)), 
    INDEX('CS-COMPRO-Correct-Items'!$A$2:$M$392,0,COLUMN(M28))
)</f>
        <v>30</v>
      </c>
    </row>
    <row r="28">
      <c r="A28" s="5" t="s">
        <v>62</v>
      </c>
      <c r="B28">
        <f t="array" ref="B28">SUMPRODUCT(
    INDEX('Master Answer Key'!$B$4:$AU$394,0,ROW(B28)), 
    INDEX('CS-COMPRO-Correct-Items'!$A$2:$M$392,0,COLUMN(B29))
)</f>
        <v>5</v>
      </c>
      <c r="C28">
        <f t="array" ref="C28">SUMPRODUCT(
    INDEX('Master Answer Key'!$B$4:$AU$394,0,ROW(C28)), 
    INDEX('CS-COMPRO-Correct-Items'!$A$2:$M$392,0,COLUMN(C29))
)</f>
        <v>5</v>
      </c>
      <c r="D28">
        <f t="array" ref="D28">SUMPRODUCT(
    INDEX('Master Answer Key'!$B$4:$AU$394,0,ROW(D28)), 
    INDEX('CS-COMPRO-Correct-Items'!$A$2:$M$392,0,COLUMN(D29))
)</f>
        <v>6</v>
      </c>
      <c r="E28">
        <f t="array" ref="E28">SUMPRODUCT(
    INDEX('Master Answer Key'!$B$4:$AU$394,0,ROW(E28)), 
    INDEX('CS-COMPRO-Correct-Items'!$A$2:$M$392,0,COLUMN(E29))
)</f>
        <v>3</v>
      </c>
      <c r="F28">
        <f t="array" ref="F28">SUMPRODUCT(
    INDEX('Master Answer Key'!$B$4:$AU$394,0,ROW(F28)), 
    INDEX('CS-COMPRO-Correct-Items'!$A$2:$M$392,0,COLUMN(F29))
)</f>
        <v>1</v>
      </c>
      <c r="G28">
        <f t="array" ref="G28">SUMPRODUCT(
    INDEX('Master Answer Key'!$B$4:$AU$394,0,ROW(G28)), 
    INDEX('CS-COMPRO-Correct-Items'!$A$2:$M$392,0,COLUMN(G29))
)</f>
        <v>1</v>
      </c>
      <c r="H28">
        <f t="array" ref="H28">SUMPRODUCT(
    INDEX('Master Answer Key'!$B$4:$AU$394,0,ROW(H28)), 
    INDEX('CS-COMPRO-Correct-Items'!$A$2:$M$392,0,COLUMN(H29))
)</f>
        <v>6</v>
      </c>
      <c r="I28">
        <f t="array" ref="I28">SUMPRODUCT(
    INDEX('Master Answer Key'!$B$4:$AU$394,0,ROW(I28)), 
    INDEX('CS-COMPRO-Correct-Items'!$A$2:$M$392,0,COLUMN(I29))
)</f>
        <v>1</v>
      </c>
      <c r="J28">
        <f t="array" ref="J28">SUMPRODUCT(
    INDEX('Master Answer Key'!$B$4:$AU$394,0,ROW(J28)), 
    INDEX('CS-COMPRO-Correct-Items'!$A$2:$M$392,0,COLUMN(J29))
)</f>
        <v>4</v>
      </c>
      <c r="K28">
        <f t="array" ref="K28">SUMPRODUCT(
    INDEX('Master Answer Key'!$B$4:$AU$394,0,ROW(K28)), 
    INDEX('CS-COMPRO-Correct-Items'!$A$2:$M$392,0,COLUMN(K29))
)</f>
        <v>5</v>
      </c>
      <c r="L28">
        <f t="array" ref="L28">SUMPRODUCT(
    INDEX('Master Answer Key'!$B$4:$AU$394,0,ROW(L28)), 
    INDEX('CS-COMPRO-Correct-Items'!$A$2:$M$392,0,COLUMN(L29))
)</f>
        <v>3</v>
      </c>
      <c r="M28">
        <f t="array" ref="M28">SUMPRODUCT(
    INDEX('Master Answer Key'!$B$4:$AU$394,0,ROW(M28)), 
    INDEX('CS-COMPRO-Correct-Items'!$A$2:$M$392,0,COLUMN(M29))
)</f>
        <v>6</v>
      </c>
    </row>
    <row r="29">
      <c r="A29" s="5" t="s">
        <v>63</v>
      </c>
      <c r="B29">
        <f t="array" ref="B29">SUMPRODUCT(
    INDEX('Master Answer Key'!$B$4:$AU$394,0,ROW(B29)), 
    INDEX('CS-COMPRO-Correct-Items'!$A$2:$M$392,0,COLUMN(B30))
)</f>
        <v>18</v>
      </c>
      <c r="C29">
        <f t="array" ref="C29">SUMPRODUCT(
    INDEX('Master Answer Key'!$B$4:$AU$394,0,ROW(C29)), 
    INDEX('CS-COMPRO-Correct-Items'!$A$2:$M$392,0,COLUMN(C30))
)</f>
        <v>24</v>
      </c>
      <c r="D29">
        <f t="array" ref="D29">SUMPRODUCT(
    INDEX('Master Answer Key'!$B$4:$AU$394,0,ROW(D29)), 
    INDEX('CS-COMPRO-Correct-Items'!$A$2:$M$392,0,COLUMN(D30))
)</f>
        <v>21</v>
      </c>
      <c r="E29">
        <f t="array" ref="E29">SUMPRODUCT(
    INDEX('Master Answer Key'!$B$4:$AU$394,0,ROW(E29)), 
    INDEX('CS-COMPRO-Correct-Items'!$A$2:$M$392,0,COLUMN(E30))
)</f>
        <v>19</v>
      </c>
      <c r="F29">
        <f t="array" ref="F29">SUMPRODUCT(
    INDEX('Master Answer Key'!$B$4:$AU$394,0,ROW(F29)), 
    INDEX('CS-COMPRO-Correct-Items'!$A$2:$M$392,0,COLUMN(F30))
)</f>
        <v>15</v>
      </c>
      <c r="G29">
        <f t="array" ref="G29">SUMPRODUCT(
    INDEX('Master Answer Key'!$B$4:$AU$394,0,ROW(G29)), 
    INDEX('CS-COMPRO-Correct-Items'!$A$2:$M$392,0,COLUMN(G30))
)</f>
        <v>16</v>
      </c>
      <c r="H29">
        <f t="array" ref="H29">SUMPRODUCT(
    INDEX('Master Answer Key'!$B$4:$AU$394,0,ROW(H29)), 
    INDEX('CS-COMPRO-Correct-Items'!$A$2:$M$392,0,COLUMN(H30))
)</f>
        <v>23</v>
      </c>
      <c r="I29">
        <f t="array" ref="I29">SUMPRODUCT(
    INDEX('Master Answer Key'!$B$4:$AU$394,0,ROW(I29)), 
    INDEX('CS-COMPRO-Correct-Items'!$A$2:$M$392,0,COLUMN(I30))
)</f>
        <v>20</v>
      </c>
      <c r="J29">
        <f t="array" ref="J29">SUMPRODUCT(
    INDEX('Master Answer Key'!$B$4:$AU$394,0,ROW(J29)), 
    INDEX('CS-COMPRO-Correct-Items'!$A$2:$M$392,0,COLUMN(J30))
)</f>
        <v>22</v>
      </c>
      <c r="K29">
        <f t="array" ref="K29">SUMPRODUCT(
    INDEX('Master Answer Key'!$B$4:$AU$394,0,ROW(K29)), 
    INDEX('CS-COMPRO-Correct-Items'!$A$2:$M$392,0,COLUMN(K30))
)</f>
        <v>23</v>
      </c>
      <c r="L29">
        <f t="array" ref="L29">SUMPRODUCT(
    INDEX('Master Answer Key'!$B$4:$AU$394,0,ROW(L29)), 
    INDEX('CS-COMPRO-Correct-Items'!$A$2:$M$392,0,COLUMN(L30))
)</f>
        <v>21</v>
      </c>
      <c r="M29">
        <f t="array" ref="M29">SUMPRODUCT(
    INDEX('Master Answer Key'!$B$4:$AU$394,0,ROW(M29)), 
    INDEX('CS-COMPRO-Correct-Items'!$A$2:$M$392,0,COLUMN(M30))
)</f>
        <v>23</v>
      </c>
    </row>
    <row r="30">
      <c r="A30" s="5" t="s">
        <v>64</v>
      </c>
      <c r="B30">
        <f t="array" ref="B30">SUMPRODUCT(
    INDEX('Master Answer Key'!$B$4:$AU$394,0,ROW(B30)), 
    INDEX('CS-COMPRO-Correct-Items'!$A$2:$M$392,0,COLUMN(B31))
)</f>
        <v>0</v>
      </c>
      <c r="C30">
        <f t="array" ref="C30">SUMPRODUCT(
    INDEX('Master Answer Key'!$B$4:$AU$394,0,ROW(C30)), 
    INDEX('CS-COMPRO-Correct-Items'!$A$2:$M$392,0,COLUMN(C31))
)</f>
        <v>0</v>
      </c>
      <c r="D30">
        <f t="array" ref="D30">SUMPRODUCT(
    INDEX('Master Answer Key'!$B$4:$AU$394,0,ROW(D30)), 
    INDEX('CS-COMPRO-Correct-Items'!$A$2:$M$392,0,COLUMN(D31))
)</f>
        <v>0</v>
      </c>
      <c r="E30">
        <f t="array" ref="E30">SUMPRODUCT(
    INDEX('Master Answer Key'!$B$4:$AU$394,0,ROW(E30)), 
    INDEX('CS-COMPRO-Correct-Items'!$A$2:$M$392,0,COLUMN(E31))
)</f>
        <v>0</v>
      </c>
      <c r="F30">
        <f t="array" ref="F30">SUMPRODUCT(
    INDEX('Master Answer Key'!$B$4:$AU$394,0,ROW(F30)), 
    INDEX('CS-COMPRO-Correct-Items'!$A$2:$M$392,0,COLUMN(F31))
)</f>
        <v>0</v>
      </c>
      <c r="G30">
        <f t="array" ref="G30">SUMPRODUCT(
    INDEX('Master Answer Key'!$B$4:$AU$394,0,ROW(G30)), 
    INDEX('CS-COMPRO-Correct-Items'!$A$2:$M$392,0,COLUMN(G31))
)</f>
        <v>0</v>
      </c>
      <c r="H30">
        <f t="array" ref="H30">SUMPRODUCT(
    INDEX('Master Answer Key'!$B$4:$AU$394,0,ROW(H30)), 
    INDEX('CS-COMPRO-Correct-Items'!$A$2:$M$392,0,COLUMN(H31))
)</f>
        <v>0</v>
      </c>
      <c r="I30">
        <f t="array" ref="I30">SUMPRODUCT(
    INDEX('Master Answer Key'!$B$4:$AU$394,0,ROW(I30)), 
    INDEX('CS-COMPRO-Correct-Items'!$A$2:$M$392,0,COLUMN(I31))
)</f>
        <v>0</v>
      </c>
      <c r="J30">
        <f t="array" ref="J30">SUMPRODUCT(
    INDEX('Master Answer Key'!$B$4:$AU$394,0,ROW(J30)), 
    INDEX('CS-COMPRO-Correct-Items'!$A$2:$M$392,0,COLUMN(J31))
)</f>
        <v>0</v>
      </c>
      <c r="K30">
        <f t="array" ref="K30">SUMPRODUCT(
    INDEX('Master Answer Key'!$B$4:$AU$394,0,ROW(K30)), 
    INDEX('CS-COMPRO-Correct-Items'!$A$2:$M$392,0,COLUMN(K31))
)</f>
        <v>0</v>
      </c>
      <c r="L30">
        <f t="array" ref="L30">SUMPRODUCT(
    INDEX('Master Answer Key'!$B$4:$AU$394,0,ROW(L30)), 
    INDEX('CS-COMPRO-Correct-Items'!$A$2:$M$392,0,COLUMN(L31))
)</f>
        <v>0</v>
      </c>
      <c r="M30">
        <f t="array" ref="M30">SUMPRODUCT(
    INDEX('Master Answer Key'!$B$4:$AU$394,0,ROW(M30)), 
    INDEX('CS-COMPRO-Correct-Items'!$A$2:$M$392,0,COLUMN(M31))
)</f>
        <v>0</v>
      </c>
    </row>
    <row r="31">
      <c r="A31" s="5" t="s">
        <v>65</v>
      </c>
      <c r="B31">
        <f t="array" ref="B31">SUMPRODUCT(
    INDEX('Master Answer Key'!$B$4:$AU$394,0,ROW(B31)), 
    INDEX('CS-COMPRO-Correct-Items'!$A$2:$M$392,0,COLUMN(B32))
)</f>
        <v>1</v>
      </c>
      <c r="C31">
        <f t="array" ref="C31">SUMPRODUCT(
    INDEX('Master Answer Key'!$B$4:$AU$394,0,ROW(C31)), 
    INDEX('CS-COMPRO-Correct-Items'!$A$2:$M$392,0,COLUMN(C32))
)</f>
        <v>1</v>
      </c>
      <c r="D31">
        <f t="array" ref="D31">SUMPRODUCT(
    INDEX('Master Answer Key'!$B$4:$AU$394,0,ROW(D31)), 
    INDEX('CS-COMPRO-Correct-Items'!$A$2:$M$392,0,COLUMN(D32))
)</f>
        <v>1</v>
      </c>
      <c r="E31">
        <f t="array" ref="E31">SUMPRODUCT(
    INDEX('Master Answer Key'!$B$4:$AU$394,0,ROW(E31)), 
    INDEX('CS-COMPRO-Correct-Items'!$A$2:$M$392,0,COLUMN(E32))
)</f>
        <v>1</v>
      </c>
      <c r="F31">
        <f t="array" ref="F31">SUMPRODUCT(
    INDEX('Master Answer Key'!$B$4:$AU$394,0,ROW(F31)), 
    INDEX('CS-COMPRO-Correct-Items'!$A$2:$M$392,0,COLUMN(F32))
)</f>
        <v>0</v>
      </c>
      <c r="G31">
        <f t="array" ref="G31">SUMPRODUCT(
    INDEX('Master Answer Key'!$B$4:$AU$394,0,ROW(G31)), 
    INDEX('CS-COMPRO-Correct-Items'!$A$2:$M$392,0,COLUMN(G32))
)</f>
        <v>1</v>
      </c>
      <c r="H31">
        <f t="array" ref="H31">SUMPRODUCT(
    INDEX('Master Answer Key'!$B$4:$AU$394,0,ROW(H31)), 
    INDEX('CS-COMPRO-Correct-Items'!$A$2:$M$392,0,COLUMN(H32))
)</f>
        <v>1</v>
      </c>
      <c r="I31">
        <f t="array" ref="I31">SUMPRODUCT(
    INDEX('Master Answer Key'!$B$4:$AU$394,0,ROW(I31)), 
    INDEX('CS-COMPRO-Correct-Items'!$A$2:$M$392,0,COLUMN(I32))
)</f>
        <v>0</v>
      </c>
      <c r="J31">
        <f t="array" ref="J31">SUMPRODUCT(
    INDEX('Master Answer Key'!$B$4:$AU$394,0,ROW(J31)), 
    INDEX('CS-COMPRO-Correct-Items'!$A$2:$M$392,0,COLUMN(J32))
)</f>
        <v>1</v>
      </c>
      <c r="K31">
        <f t="array" ref="K31">SUMPRODUCT(
    INDEX('Master Answer Key'!$B$4:$AU$394,0,ROW(K31)), 
    INDEX('CS-COMPRO-Correct-Items'!$A$2:$M$392,0,COLUMN(K32))
)</f>
        <v>1</v>
      </c>
      <c r="L31">
        <f t="array" ref="L31">SUMPRODUCT(
    INDEX('Master Answer Key'!$B$4:$AU$394,0,ROW(L31)), 
    INDEX('CS-COMPRO-Correct-Items'!$A$2:$M$392,0,COLUMN(L32))
)</f>
        <v>1</v>
      </c>
      <c r="M31">
        <f t="array" ref="M31">SUMPRODUCT(
    INDEX('Master Answer Key'!$B$4:$AU$394,0,ROW(M31)), 
    INDEX('CS-COMPRO-Correct-Items'!$A$2:$M$392,0,COLUMN(M32))
)</f>
        <v>1</v>
      </c>
    </row>
    <row r="32">
      <c r="A32" s="5" t="s">
        <v>67</v>
      </c>
      <c r="B32">
        <f t="array" ref="B32">SUMPRODUCT(
    INDEX('Master Answer Key'!$B$4:$AU$394,0,ROW(B32)), 
    INDEX('CS-COMPRO-Correct-Items'!$A$2:$M$392,0,COLUMN(B33))
)</f>
        <v>11</v>
      </c>
      <c r="C32">
        <f t="array" ref="C32">SUMPRODUCT(
    INDEX('Master Answer Key'!$B$4:$AU$394,0,ROW(C32)), 
    INDEX('CS-COMPRO-Correct-Items'!$A$2:$M$392,0,COLUMN(C33))
)</f>
        <v>11</v>
      </c>
      <c r="D32">
        <f t="array" ref="D32">SUMPRODUCT(
    INDEX('Master Answer Key'!$B$4:$AU$394,0,ROW(D32)), 
    INDEX('CS-COMPRO-Correct-Items'!$A$2:$M$392,0,COLUMN(D33))
)</f>
        <v>10</v>
      </c>
      <c r="E32">
        <f t="array" ref="E32">SUMPRODUCT(
    INDEX('Master Answer Key'!$B$4:$AU$394,0,ROW(E32)), 
    INDEX('CS-COMPRO-Correct-Items'!$A$2:$M$392,0,COLUMN(E33))
)</f>
        <v>10</v>
      </c>
      <c r="F32">
        <f t="array" ref="F32">SUMPRODUCT(
    INDEX('Master Answer Key'!$B$4:$AU$394,0,ROW(F32)), 
    INDEX('CS-COMPRO-Correct-Items'!$A$2:$M$392,0,COLUMN(F33))
)</f>
        <v>0</v>
      </c>
      <c r="G32">
        <f t="array" ref="G32">SUMPRODUCT(
    INDEX('Master Answer Key'!$B$4:$AU$394,0,ROW(G32)), 
    INDEX('CS-COMPRO-Correct-Items'!$A$2:$M$392,0,COLUMN(G33))
)</f>
        <v>9</v>
      </c>
      <c r="H32">
        <f t="array" ref="H32">SUMPRODUCT(
    INDEX('Master Answer Key'!$B$4:$AU$394,0,ROW(H32)), 
    INDEX('CS-COMPRO-Correct-Items'!$A$2:$M$392,0,COLUMN(H33))
)</f>
        <v>11</v>
      </c>
      <c r="I32">
        <f t="array" ref="I32">SUMPRODUCT(
    INDEX('Master Answer Key'!$B$4:$AU$394,0,ROW(I32)), 
    INDEX('CS-COMPRO-Correct-Items'!$A$2:$M$392,0,COLUMN(I33))
)</f>
        <v>0</v>
      </c>
      <c r="J32">
        <f t="array" ref="J32">SUMPRODUCT(
    INDEX('Master Answer Key'!$B$4:$AU$394,0,ROW(J32)), 
    INDEX('CS-COMPRO-Correct-Items'!$A$2:$M$392,0,COLUMN(J33))
)</f>
        <v>9</v>
      </c>
      <c r="K32">
        <f t="array" ref="K32">SUMPRODUCT(
    INDEX('Master Answer Key'!$B$4:$AU$394,0,ROW(K32)), 
    INDEX('CS-COMPRO-Correct-Items'!$A$2:$M$392,0,COLUMN(K33))
)</f>
        <v>8</v>
      </c>
      <c r="L32">
        <f t="array" ref="L32">SUMPRODUCT(
    INDEX('Master Answer Key'!$B$4:$AU$394,0,ROW(L32)), 
    INDEX('CS-COMPRO-Correct-Items'!$A$2:$M$392,0,COLUMN(L33))
)</f>
        <v>8</v>
      </c>
      <c r="M32">
        <f t="array" ref="M32">SUMPRODUCT(
    INDEX('Master Answer Key'!$B$4:$AU$394,0,ROW(M32)), 
    INDEX('CS-COMPRO-Correct-Items'!$A$2:$M$392,0,COLUMN(M33))
)</f>
        <v>10</v>
      </c>
    </row>
    <row r="33">
      <c r="A33" s="5" t="s">
        <v>68</v>
      </c>
      <c r="B33">
        <f t="array" ref="B33">SUMPRODUCT(
    INDEX('Master Answer Key'!$B$4:$AU$394,0,ROW(B33)), 
    INDEX('CS-COMPRO-Correct-Items'!$A$2:$M$392,0,COLUMN(B34))
)</f>
        <v>25</v>
      </c>
      <c r="C33">
        <f t="array" ref="C33">SUMPRODUCT(
    INDEX('Master Answer Key'!$B$4:$AU$394,0,ROW(C33)), 
    INDEX('CS-COMPRO-Correct-Items'!$A$2:$M$392,0,COLUMN(C34))
)</f>
        <v>29</v>
      </c>
      <c r="D33">
        <f t="array" ref="D33">SUMPRODUCT(
    INDEX('Master Answer Key'!$B$4:$AU$394,0,ROW(D33)), 
    INDEX('CS-COMPRO-Correct-Items'!$A$2:$M$392,0,COLUMN(D34))
)</f>
        <v>24</v>
      </c>
      <c r="E33">
        <f t="array" ref="E33">SUMPRODUCT(
    INDEX('Master Answer Key'!$B$4:$AU$394,0,ROW(E33)), 
    INDEX('CS-COMPRO-Correct-Items'!$A$2:$M$392,0,COLUMN(E34))
)</f>
        <v>26</v>
      </c>
      <c r="F33">
        <f t="array" ref="F33">SUMPRODUCT(
    INDEX('Master Answer Key'!$B$4:$AU$394,0,ROW(F33)), 
    INDEX('CS-COMPRO-Correct-Items'!$A$2:$M$392,0,COLUMN(F34))
)</f>
        <v>0</v>
      </c>
      <c r="G33">
        <f t="array" ref="G33">SUMPRODUCT(
    INDEX('Master Answer Key'!$B$4:$AU$394,0,ROW(G33)), 
    INDEX('CS-COMPRO-Correct-Items'!$A$2:$M$392,0,COLUMN(G34))
)</f>
        <v>26</v>
      </c>
      <c r="H33">
        <f t="array" ref="H33">SUMPRODUCT(
    INDEX('Master Answer Key'!$B$4:$AU$394,0,ROW(H33)), 
    INDEX('CS-COMPRO-Correct-Items'!$A$2:$M$392,0,COLUMN(H34))
)</f>
        <v>28</v>
      </c>
      <c r="I33">
        <f t="array" ref="I33">SUMPRODUCT(
    INDEX('Master Answer Key'!$B$4:$AU$394,0,ROW(I33)), 
    INDEX('CS-COMPRO-Correct-Items'!$A$2:$M$392,0,COLUMN(I34))
)</f>
        <v>0</v>
      </c>
      <c r="J33">
        <f t="array" ref="J33">SUMPRODUCT(
    INDEX('Master Answer Key'!$B$4:$AU$394,0,ROW(J33)), 
    INDEX('CS-COMPRO-Correct-Items'!$A$2:$M$392,0,COLUMN(J34))
)</f>
        <v>24</v>
      </c>
      <c r="K33">
        <f t="array" ref="K33">SUMPRODUCT(
    INDEX('Master Answer Key'!$B$4:$AU$394,0,ROW(K33)), 
    INDEX('CS-COMPRO-Correct-Items'!$A$2:$M$392,0,COLUMN(K34))
)</f>
        <v>27</v>
      </c>
      <c r="L33">
        <f t="array" ref="L33">SUMPRODUCT(
    INDEX('Master Answer Key'!$B$4:$AU$394,0,ROW(L33)), 
    INDEX('CS-COMPRO-Correct-Items'!$A$2:$M$392,0,COLUMN(L34))
)</f>
        <v>22</v>
      </c>
      <c r="M33">
        <f t="array" ref="M33">SUMPRODUCT(
    INDEX('Master Answer Key'!$B$4:$AU$394,0,ROW(M33)), 
    INDEX('CS-COMPRO-Correct-Items'!$A$2:$M$392,0,COLUMN(M34))
)</f>
        <v>27</v>
      </c>
    </row>
    <row r="34">
      <c r="A34" s="5" t="s">
        <v>70</v>
      </c>
      <c r="B34">
        <f t="array" ref="B34">SUMPRODUCT(
    INDEX('Master Answer Key'!$B$4:$AU$394,0,ROW(B34)), 
    INDEX('CS-COMPRO-Correct-Items'!$A$2:$M$392,0,COLUMN(B35))
)</f>
        <v>20</v>
      </c>
      <c r="C34">
        <f t="array" ref="C34">SUMPRODUCT(
    INDEX('Master Answer Key'!$B$4:$AU$394,0,ROW(C34)), 
    INDEX('CS-COMPRO-Correct-Items'!$A$2:$M$392,0,COLUMN(C35))
)</f>
        <v>19</v>
      </c>
      <c r="D34">
        <f t="array" ref="D34">SUMPRODUCT(
    INDEX('Master Answer Key'!$B$4:$AU$394,0,ROW(D34)), 
    INDEX('CS-COMPRO-Correct-Items'!$A$2:$M$392,0,COLUMN(D35))
)</f>
        <v>23</v>
      </c>
      <c r="E34">
        <f t="array" ref="E34">SUMPRODUCT(
    INDEX('Master Answer Key'!$B$4:$AU$394,0,ROW(E34)), 
    INDEX('CS-COMPRO-Correct-Items'!$A$2:$M$392,0,COLUMN(E35))
)</f>
        <v>19</v>
      </c>
      <c r="F34">
        <f t="array" ref="F34">SUMPRODUCT(
    INDEX('Master Answer Key'!$B$4:$AU$394,0,ROW(F34)), 
    INDEX('CS-COMPRO-Correct-Items'!$A$2:$M$392,0,COLUMN(F35))
)</f>
        <v>0</v>
      </c>
      <c r="G34">
        <f t="array" ref="G34">SUMPRODUCT(
    INDEX('Master Answer Key'!$B$4:$AU$394,0,ROW(G34)), 
    INDEX('CS-COMPRO-Correct-Items'!$A$2:$M$392,0,COLUMN(G35))
)</f>
        <v>18</v>
      </c>
      <c r="H34">
        <f t="array" ref="H34">SUMPRODUCT(
    INDEX('Master Answer Key'!$B$4:$AU$394,0,ROW(H34)), 
    INDEX('CS-COMPRO-Correct-Items'!$A$2:$M$392,0,COLUMN(H35))
)</f>
        <v>21</v>
      </c>
      <c r="I34">
        <f t="array" ref="I34">SUMPRODUCT(
    INDEX('Master Answer Key'!$B$4:$AU$394,0,ROW(I34)), 
    INDEX('CS-COMPRO-Correct-Items'!$A$2:$M$392,0,COLUMN(I35))
)</f>
        <v>0</v>
      </c>
      <c r="J34">
        <f t="array" ref="J34">SUMPRODUCT(
    INDEX('Master Answer Key'!$B$4:$AU$394,0,ROW(J34)), 
    INDEX('CS-COMPRO-Correct-Items'!$A$2:$M$392,0,COLUMN(J35))
)</f>
        <v>20</v>
      </c>
      <c r="K34">
        <f t="array" ref="K34">SUMPRODUCT(
    INDEX('Master Answer Key'!$B$4:$AU$394,0,ROW(K34)), 
    INDEX('CS-COMPRO-Correct-Items'!$A$2:$M$392,0,COLUMN(K35))
)</f>
        <v>21</v>
      </c>
      <c r="L34">
        <f t="array" ref="L34">SUMPRODUCT(
    INDEX('Master Answer Key'!$B$4:$AU$394,0,ROW(L34)), 
    INDEX('CS-COMPRO-Correct-Items'!$A$2:$M$392,0,COLUMN(L35))
)</f>
        <v>18</v>
      </c>
      <c r="M34">
        <f t="array" ref="M34">SUMPRODUCT(
    INDEX('Master Answer Key'!$B$4:$AU$394,0,ROW(M34)), 
    INDEX('CS-COMPRO-Correct-Items'!$A$2:$M$392,0,COLUMN(M35))
)</f>
        <v>20</v>
      </c>
    </row>
    <row r="35">
      <c r="A35" s="5" t="s">
        <v>72</v>
      </c>
      <c r="B35">
        <f t="array" ref="B35">SUMPRODUCT(
    INDEX('Master Answer Key'!$B$4:$AU$394,0,ROW(B35)), 
    INDEX('CS-COMPRO-Correct-Items'!$A$2:$M$392,0,COLUMN(B36))
)</f>
        <v>7</v>
      </c>
      <c r="C35">
        <f t="array" ref="C35">SUMPRODUCT(
    INDEX('Master Answer Key'!$B$4:$AU$394,0,ROW(C35)), 
    INDEX('CS-COMPRO-Correct-Items'!$A$2:$M$392,0,COLUMN(C36))
)</f>
        <v>7</v>
      </c>
      <c r="D35">
        <f t="array" ref="D35">SUMPRODUCT(
    INDEX('Master Answer Key'!$B$4:$AU$394,0,ROW(D35)), 
    INDEX('CS-COMPRO-Correct-Items'!$A$2:$M$392,0,COLUMN(D36))
)</f>
        <v>8</v>
      </c>
      <c r="E35">
        <f t="array" ref="E35">SUMPRODUCT(
    INDEX('Master Answer Key'!$B$4:$AU$394,0,ROW(E35)), 
    INDEX('CS-COMPRO-Correct-Items'!$A$2:$M$392,0,COLUMN(E36))
)</f>
        <v>6</v>
      </c>
      <c r="F35">
        <f t="array" ref="F35">SUMPRODUCT(
    INDEX('Master Answer Key'!$B$4:$AU$394,0,ROW(F35)), 
    INDEX('CS-COMPRO-Correct-Items'!$A$2:$M$392,0,COLUMN(F36))
)</f>
        <v>0</v>
      </c>
      <c r="G35">
        <f t="array" ref="G35">SUMPRODUCT(
    INDEX('Master Answer Key'!$B$4:$AU$394,0,ROW(G35)), 
    INDEX('CS-COMPRO-Correct-Items'!$A$2:$M$392,0,COLUMN(G36))
)</f>
        <v>5</v>
      </c>
      <c r="H35">
        <f t="array" ref="H35">SUMPRODUCT(
    INDEX('Master Answer Key'!$B$4:$AU$394,0,ROW(H35)), 
    INDEX('CS-COMPRO-Correct-Items'!$A$2:$M$392,0,COLUMN(H36))
)</f>
        <v>7</v>
      </c>
      <c r="I35">
        <f t="array" ref="I35">SUMPRODUCT(
    INDEX('Master Answer Key'!$B$4:$AU$394,0,ROW(I35)), 
    INDEX('CS-COMPRO-Correct-Items'!$A$2:$M$392,0,COLUMN(I36))
)</f>
        <v>0</v>
      </c>
      <c r="J35">
        <f t="array" ref="J35">SUMPRODUCT(
    INDEX('Master Answer Key'!$B$4:$AU$394,0,ROW(J35)), 
    INDEX('CS-COMPRO-Correct-Items'!$A$2:$M$392,0,COLUMN(J36))
)</f>
        <v>5</v>
      </c>
      <c r="K35">
        <f t="array" ref="K35">SUMPRODUCT(
    INDEX('Master Answer Key'!$B$4:$AU$394,0,ROW(K35)), 
    INDEX('CS-COMPRO-Correct-Items'!$A$2:$M$392,0,COLUMN(K36))
)</f>
        <v>6</v>
      </c>
      <c r="L35">
        <f t="array" ref="L35">SUMPRODUCT(
    INDEX('Master Answer Key'!$B$4:$AU$394,0,ROW(L35)), 
    INDEX('CS-COMPRO-Correct-Items'!$A$2:$M$392,0,COLUMN(L36))
)</f>
        <v>6</v>
      </c>
      <c r="M35">
        <f t="array" ref="M35">SUMPRODUCT(
    INDEX('Master Answer Key'!$B$4:$AU$394,0,ROW(M35)), 
    INDEX('CS-COMPRO-Correct-Items'!$A$2:$M$392,0,COLUMN(M36))
)</f>
        <v>7</v>
      </c>
    </row>
    <row r="36">
      <c r="A36" s="5" t="s">
        <v>74</v>
      </c>
      <c r="B36">
        <f t="array" ref="B36">SUMPRODUCT(
    INDEX('Master Answer Key'!$B$4:$AU$394,0,ROW(B36)), 
    INDEX('CS-COMPRO-Correct-Items'!$A$2:$M$392,0,COLUMN(B37))
)</f>
        <v>27</v>
      </c>
      <c r="C36">
        <f t="array" ref="C36">SUMPRODUCT(
    INDEX('Master Answer Key'!$B$4:$AU$394,0,ROW(C36)), 
    INDEX('CS-COMPRO-Correct-Items'!$A$2:$M$392,0,COLUMN(C37))
)</f>
        <v>25</v>
      </c>
      <c r="D36">
        <f t="array" ref="D36">SUMPRODUCT(
    INDEX('Master Answer Key'!$B$4:$AU$394,0,ROW(D36)), 
    INDEX('CS-COMPRO-Correct-Items'!$A$2:$M$392,0,COLUMN(D37))
)</f>
        <v>24</v>
      </c>
      <c r="E36">
        <f t="array" ref="E36">SUMPRODUCT(
    INDEX('Master Answer Key'!$B$4:$AU$394,0,ROW(E36)), 
    INDEX('CS-COMPRO-Correct-Items'!$A$2:$M$392,0,COLUMN(E37))
)</f>
        <v>27</v>
      </c>
      <c r="F36">
        <f t="array" ref="F36">SUMPRODUCT(
    INDEX('Master Answer Key'!$B$4:$AU$394,0,ROW(F36)), 
    INDEX('CS-COMPRO-Correct-Items'!$A$2:$M$392,0,COLUMN(F37))
)</f>
        <v>0</v>
      </c>
      <c r="G36">
        <f t="array" ref="G36">SUMPRODUCT(
    INDEX('Master Answer Key'!$B$4:$AU$394,0,ROW(G36)), 
    INDEX('CS-COMPRO-Correct-Items'!$A$2:$M$392,0,COLUMN(G37))
)</f>
        <v>23</v>
      </c>
      <c r="H36">
        <f t="array" ref="H36">SUMPRODUCT(
    INDEX('Master Answer Key'!$B$4:$AU$394,0,ROW(H36)), 
    INDEX('CS-COMPRO-Correct-Items'!$A$2:$M$392,0,COLUMN(H37))
)</f>
        <v>27</v>
      </c>
      <c r="I36">
        <f t="array" ref="I36">SUMPRODUCT(
    INDEX('Master Answer Key'!$B$4:$AU$394,0,ROW(I36)), 
    INDEX('CS-COMPRO-Correct-Items'!$A$2:$M$392,0,COLUMN(I37))
)</f>
        <v>0</v>
      </c>
      <c r="J36">
        <f t="array" ref="J36">SUMPRODUCT(
    INDEX('Master Answer Key'!$B$4:$AU$394,0,ROW(J36)), 
    INDEX('CS-COMPRO-Correct-Items'!$A$2:$M$392,0,COLUMN(J37))
)</f>
        <v>23</v>
      </c>
      <c r="K36">
        <f t="array" ref="K36">SUMPRODUCT(
    INDEX('Master Answer Key'!$B$4:$AU$394,0,ROW(K36)), 
    INDEX('CS-COMPRO-Correct-Items'!$A$2:$M$392,0,COLUMN(K37))
)</f>
        <v>27</v>
      </c>
      <c r="L36">
        <f t="array" ref="L36">SUMPRODUCT(
    INDEX('Master Answer Key'!$B$4:$AU$394,0,ROW(L36)), 
    INDEX('CS-COMPRO-Correct-Items'!$A$2:$M$392,0,COLUMN(L37))
)</f>
        <v>21</v>
      </c>
      <c r="M36">
        <f t="array" ref="M36">SUMPRODUCT(
    INDEX('Master Answer Key'!$B$4:$AU$394,0,ROW(M36)), 
    INDEX('CS-COMPRO-Correct-Items'!$A$2:$M$392,0,COLUMN(M37))
)</f>
        <v>26</v>
      </c>
    </row>
    <row r="37">
      <c r="A37" s="5" t="s">
        <v>76</v>
      </c>
      <c r="B37">
        <f t="array" ref="B37">SUMPRODUCT(
    INDEX('Master Answer Key'!$B$4:$AU$394,0,ROW(B37)), 
    INDEX('CS-COMPRO-Correct-Items'!$A$2:$M$392,0,COLUMN(B38))
)</f>
        <v>9</v>
      </c>
      <c r="C37">
        <f t="array" ref="C37">SUMPRODUCT(
    INDEX('Master Answer Key'!$B$4:$AU$394,0,ROW(C37)), 
    INDEX('CS-COMPRO-Correct-Items'!$A$2:$M$392,0,COLUMN(C38))
)</f>
        <v>10</v>
      </c>
      <c r="D37">
        <f t="array" ref="D37">SUMPRODUCT(
    INDEX('Master Answer Key'!$B$4:$AU$394,0,ROW(D37)), 
    INDEX('CS-COMPRO-Correct-Items'!$A$2:$M$392,0,COLUMN(D38))
)</f>
        <v>10</v>
      </c>
      <c r="E37">
        <f t="array" ref="E37">SUMPRODUCT(
    INDEX('Master Answer Key'!$B$4:$AU$394,0,ROW(E37)), 
    INDEX('CS-COMPRO-Correct-Items'!$A$2:$M$392,0,COLUMN(E38))
)</f>
        <v>9</v>
      </c>
      <c r="F37">
        <f t="array" ref="F37">SUMPRODUCT(
    INDEX('Master Answer Key'!$B$4:$AU$394,0,ROW(F37)), 
    INDEX('CS-COMPRO-Correct-Items'!$A$2:$M$392,0,COLUMN(F38))
)</f>
        <v>2</v>
      </c>
      <c r="G37">
        <f t="array" ref="G37">SUMPRODUCT(
    INDEX('Master Answer Key'!$B$4:$AU$394,0,ROW(G37)), 
    INDEX('CS-COMPRO-Correct-Items'!$A$2:$M$392,0,COLUMN(G38))
)</f>
        <v>10</v>
      </c>
      <c r="H37">
        <f t="array" ref="H37">SUMPRODUCT(
    INDEX('Master Answer Key'!$B$4:$AU$394,0,ROW(H37)), 
    INDEX('CS-COMPRO-Correct-Items'!$A$2:$M$392,0,COLUMN(H38))
)</f>
        <v>10</v>
      </c>
      <c r="I37">
        <f t="array" ref="I37">SUMPRODUCT(
    INDEX('Master Answer Key'!$B$4:$AU$394,0,ROW(I37)), 
    INDEX('CS-COMPRO-Correct-Items'!$A$2:$M$392,0,COLUMN(I38))
)</f>
        <v>4</v>
      </c>
      <c r="J37">
        <f t="array" ref="J37">SUMPRODUCT(
    INDEX('Master Answer Key'!$B$4:$AU$394,0,ROW(J37)), 
    INDEX('CS-COMPRO-Correct-Items'!$A$2:$M$392,0,COLUMN(J38))
)</f>
        <v>11</v>
      </c>
      <c r="K37">
        <f t="array" ref="K37">SUMPRODUCT(
    INDEX('Master Answer Key'!$B$4:$AU$394,0,ROW(K37)), 
    INDEX('CS-COMPRO-Correct-Items'!$A$2:$M$392,0,COLUMN(K38))
)</f>
        <v>11</v>
      </c>
      <c r="L37">
        <f t="array" ref="L37">SUMPRODUCT(
    INDEX('Master Answer Key'!$B$4:$AU$394,0,ROW(L37)), 
    INDEX('CS-COMPRO-Correct-Items'!$A$2:$M$392,0,COLUMN(L38))
)</f>
        <v>10</v>
      </c>
      <c r="M37">
        <f t="array" ref="M37">SUMPRODUCT(
    INDEX('Master Answer Key'!$B$4:$AU$394,0,ROW(M37)), 
    INDEX('CS-COMPRO-Correct-Items'!$A$2:$M$392,0,COLUMN(M38))
)</f>
        <v>10</v>
      </c>
    </row>
    <row r="38">
      <c r="A38" s="5" t="s">
        <v>78</v>
      </c>
      <c r="B38">
        <f t="array" ref="B38">SUMPRODUCT(
    INDEX('Master Answer Key'!$B$4:$AU$394,0,ROW(B38)), 
    INDEX('CS-COMPRO-Correct-Items'!$A$2:$M$392,0,COLUMN(B39))
)</f>
        <v>14</v>
      </c>
      <c r="C38">
        <f t="array" ref="C38">SUMPRODUCT(
    INDEX('Master Answer Key'!$B$4:$AU$394,0,ROW(C38)), 
    INDEX('CS-COMPRO-Correct-Items'!$A$2:$M$392,0,COLUMN(C39))
)</f>
        <v>13</v>
      </c>
      <c r="D38">
        <f t="array" ref="D38">SUMPRODUCT(
    INDEX('Master Answer Key'!$B$4:$AU$394,0,ROW(D38)), 
    INDEX('CS-COMPRO-Correct-Items'!$A$2:$M$392,0,COLUMN(D39))
)</f>
        <v>12</v>
      </c>
      <c r="E38">
        <f t="array" ref="E38">SUMPRODUCT(
    INDEX('Master Answer Key'!$B$4:$AU$394,0,ROW(E38)), 
    INDEX('CS-COMPRO-Correct-Items'!$A$2:$M$392,0,COLUMN(E39))
)</f>
        <v>14</v>
      </c>
      <c r="F38">
        <f t="array" ref="F38">SUMPRODUCT(
    INDEX('Master Answer Key'!$B$4:$AU$394,0,ROW(F38)), 
    INDEX('CS-COMPRO-Correct-Items'!$A$2:$M$392,0,COLUMN(F39))
)</f>
        <v>2</v>
      </c>
      <c r="G38">
        <f t="array" ref="G38">SUMPRODUCT(
    INDEX('Master Answer Key'!$B$4:$AU$394,0,ROW(G38)), 
    INDEX('CS-COMPRO-Correct-Items'!$A$2:$M$392,0,COLUMN(G39))
)</f>
        <v>13</v>
      </c>
      <c r="H38">
        <f t="array" ref="H38">SUMPRODUCT(
    INDEX('Master Answer Key'!$B$4:$AU$394,0,ROW(H38)), 
    INDEX('CS-COMPRO-Correct-Items'!$A$2:$M$392,0,COLUMN(H39))
)</f>
        <v>14</v>
      </c>
      <c r="I38">
        <f t="array" ref="I38">SUMPRODUCT(
    INDEX('Master Answer Key'!$B$4:$AU$394,0,ROW(I38)), 
    INDEX('CS-COMPRO-Correct-Items'!$A$2:$M$392,0,COLUMN(I39))
)</f>
        <v>4</v>
      </c>
      <c r="J38">
        <f t="array" ref="J38">SUMPRODUCT(
    INDEX('Master Answer Key'!$B$4:$AU$394,0,ROW(J38)), 
    INDEX('CS-COMPRO-Correct-Items'!$A$2:$M$392,0,COLUMN(J39))
)</f>
        <v>14</v>
      </c>
      <c r="K38">
        <f t="array" ref="K38">SUMPRODUCT(
    INDEX('Master Answer Key'!$B$4:$AU$394,0,ROW(K38)), 
    INDEX('CS-COMPRO-Correct-Items'!$A$2:$M$392,0,COLUMN(K39))
)</f>
        <v>15</v>
      </c>
      <c r="L38">
        <f t="array" ref="L38">SUMPRODUCT(
    INDEX('Master Answer Key'!$B$4:$AU$394,0,ROW(L38)), 
    INDEX('CS-COMPRO-Correct-Items'!$A$2:$M$392,0,COLUMN(L39))
)</f>
        <v>13</v>
      </c>
      <c r="M38">
        <f t="array" ref="M38">SUMPRODUCT(
    INDEX('Master Answer Key'!$B$4:$AU$394,0,ROW(M38)), 
    INDEX('CS-COMPRO-Correct-Items'!$A$2:$M$392,0,COLUMN(M39))
)</f>
        <v>13</v>
      </c>
    </row>
    <row r="39">
      <c r="A39" s="5" t="s">
        <v>79</v>
      </c>
      <c r="B39">
        <f t="array" ref="B39">SUMPRODUCT(
    INDEX('Master Answer Key'!$B$4:$AU$394,0,ROW(B39)), 
    INDEX('CS-COMPRO-Correct-Items'!$A$2:$M$392,0,COLUMN(B40))
)</f>
        <v>14</v>
      </c>
      <c r="C39">
        <f t="array" ref="C39">SUMPRODUCT(
    INDEX('Master Answer Key'!$B$4:$AU$394,0,ROW(C39)), 
    INDEX('CS-COMPRO-Correct-Items'!$A$2:$M$392,0,COLUMN(C40))
)</f>
        <v>11</v>
      </c>
      <c r="D39">
        <f t="array" ref="D39">SUMPRODUCT(
    INDEX('Master Answer Key'!$B$4:$AU$394,0,ROW(D39)), 
    INDEX('CS-COMPRO-Correct-Items'!$A$2:$M$392,0,COLUMN(D40))
)</f>
        <v>14</v>
      </c>
      <c r="E39">
        <f t="array" ref="E39">SUMPRODUCT(
    INDEX('Master Answer Key'!$B$4:$AU$394,0,ROW(E39)), 
    INDEX('CS-COMPRO-Correct-Items'!$A$2:$M$392,0,COLUMN(E40))
)</f>
        <v>13</v>
      </c>
      <c r="F39">
        <f t="array" ref="F39">SUMPRODUCT(
    INDEX('Master Answer Key'!$B$4:$AU$394,0,ROW(F39)), 
    INDEX('CS-COMPRO-Correct-Items'!$A$2:$M$392,0,COLUMN(F40))
)</f>
        <v>0</v>
      </c>
      <c r="G39">
        <f t="array" ref="G39">SUMPRODUCT(
    INDEX('Master Answer Key'!$B$4:$AU$394,0,ROW(G39)), 
    INDEX('CS-COMPRO-Correct-Items'!$A$2:$M$392,0,COLUMN(G40))
)</f>
        <v>12</v>
      </c>
      <c r="H39">
        <f t="array" ref="H39">SUMPRODUCT(
    INDEX('Master Answer Key'!$B$4:$AU$394,0,ROW(H39)), 
    INDEX('CS-COMPRO-Correct-Items'!$A$2:$M$392,0,COLUMN(H40))
)</f>
        <v>13</v>
      </c>
      <c r="I39">
        <f t="array" ref="I39">SUMPRODUCT(
    INDEX('Master Answer Key'!$B$4:$AU$394,0,ROW(I39)), 
    INDEX('CS-COMPRO-Correct-Items'!$A$2:$M$392,0,COLUMN(I40))
)</f>
        <v>0</v>
      </c>
      <c r="J39">
        <f t="array" ref="J39">SUMPRODUCT(
    INDEX('Master Answer Key'!$B$4:$AU$394,0,ROW(J39)), 
    INDEX('CS-COMPRO-Correct-Items'!$A$2:$M$392,0,COLUMN(J40))
)</f>
        <v>13</v>
      </c>
      <c r="K39">
        <f t="array" ref="K39">SUMPRODUCT(
    INDEX('Master Answer Key'!$B$4:$AU$394,0,ROW(K39)), 
    INDEX('CS-COMPRO-Correct-Items'!$A$2:$M$392,0,COLUMN(K40))
)</f>
        <v>14</v>
      </c>
      <c r="L39">
        <f t="array" ref="L39">SUMPRODUCT(
    INDEX('Master Answer Key'!$B$4:$AU$394,0,ROW(L39)), 
    INDEX('CS-COMPRO-Correct-Items'!$A$2:$M$392,0,COLUMN(L40))
)</f>
        <v>10</v>
      </c>
      <c r="M39">
        <f t="array" ref="M39">SUMPRODUCT(
    INDEX('Master Answer Key'!$B$4:$AU$394,0,ROW(M39)), 
    INDEX('CS-COMPRO-Correct-Items'!$A$2:$M$392,0,COLUMN(M40))
)</f>
        <v>13</v>
      </c>
    </row>
    <row r="40">
      <c r="A40" s="5" t="s">
        <v>82</v>
      </c>
      <c r="B40">
        <f t="array" ref="B40">SUMPRODUCT(
    INDEX('Master Answer Key'!$B$4:$AU$394,0,ROW(B40)), 
    INDEX('CS-COMPRO-Correct-Items'!$A$2:$M$392,0,COLUMN(B41))
)</f>
        <v>6</v>
      </c>
      <c r="C40">
        <f t="array" ref="C40">SUMPRODUCT(
    INDEX('Master Answer Key'!$B$4:$AU$394,0,ROW(C40)), 
    INDEX('CS-COMPRO-Correct-Items'!$A$2:$M$392,0,COLUMN(C41))
)</f>
        <v>7</v>
      </c>
      <c r="D40">
        <f t="array" ref="D40">SUMPRODUCT(
    INDEX('Master Answer Key'!$B$4:$AU$394,0,ROW(D40)), 
    INDEX('CS-COMPRO-Correct-Items'!$A$2:$M$392,0,COLUMN(D41))
)</f>
        <v>5</v>
      </c>
      <c r="E40">
        <f t="array" ref="E40">SUMPRODUCT(
    INDEX('Master Answer Key'!$B$4:$AU$394,0,ROW(E40)), 
    INDEX('CS-COMPRO-Correct-Items'!$A$2:$M$392,0,COLUMN(E41))
)</f>
        <v>7</v>
      </c>
      <c r="F40">
        <f t="array" ref="F40">SUMPRODUCT(
    INDEX('Master Answer Key'!$B$4:$AU$394,0,ROW(F40)), 
    INDEX('CS-COMPRO-Correct-Items'!$A$2:$M$392,0,COLUMN(F41))
)</f>
        <v>0</v>
      </c>
      <c r="G40">
        <f t="array" ref="G40">SUMPRODUCT(
    INDEX('Master Answer Key'!$B$4:$AU$394,0,ROW(G40)), 
    INDEX('CS-COMPRO-Correct-Items'!$A$2:$M$392,0,COLUMN(G41))
)</f>
        <v>5</v>
      </c>
      <c r="H40">
        <f t="array" ref="H40">SUMPRODUCT(
    INDEX('Master Answer Key'!$B$4:$AU$394,0,ROW(H40)), 
    INDEX('CS-COMPRO-Correct-Items'!$A$2:$M$392,0,COLUMN(H41))
)</f>
        <v>6</v>
      </c>
      <c r="I40">
        <f t="array" ref="I40">SUMPRODUCT(
    INDEX('Master Answer Key'!$B$4:$AU$394,0,ROW(I40)), 
    INDEX('CS-COMPRO-Correct-Items'!$A$2:$M$392,0,COLUMN(I41))
)</f>
        <v>0</v>
      </c>
      <c r="J40">
        <f t="array" ref="J40">SUMPRODUCT(
    INDEX('Master Answer Key'!$B$4:$AU$394,0,ROW(J40)), 
    INDEX('CS-COMPRO-Correct-Items'!$A$2:$M$392,0,COLUMN(J41))
)</f>
        <v>7</v>
      </c>
      <c r="K40">
        <f t="array" ref="K40">SUMPRODUCT(
    INDEX('Master Answer Key'!$B$4:$AU$394,0,ROW(K40)), 
    INDEX('CS-COMPRO-Correct-Items'!$A$2:$M$392,0,COLUMN(K41))
)</f>
        <v>6</v>
      </c>
      <c r="L40">
        <f t="array" ref="L40">SUMPRODUCT(
    INDEX('Master Answer Key'!$B$4:$AU$394,0,ROW(L40)), 
    INDEX('CS-COMPRO-Correct-Items'!$A$2:$M$392,0,COLUMN(L41))
)</f>
        <v>5</v>
      </c>
      <c r="M40">
        <f t="array" ref="M40">SUMPRODUCT(
    INDEX('Master Answer Key'!$B$4:$AU$394,0,ROW(M40)), 
    INDEX('CS-COMPRO-Correct-Items'!$A$2:$M$392,0,COLUMN(M41))
)</f>
        <v>7</v>
      </c>
    </row>
    <row r="41">
      <c r="A41" s="5" t="s">
        <v>84</v>
      </c>
      <c r="B41">
        <f t="array" ref="B41">SUMPRODUCT(
    INDEX('Master Answer Key'!$B$4:$AU$394,0,ROW(B41)), 
    INDEX('CS-COMPRO-Correct-Items'!$A$2:$M$392,0,COLUMN(B42))
)</f>
        <v>10</v>
      </c>
      <c r="C41">
        <f t="array" ref="C41">SUMPRODUCT(
    INDEX('Master Answer Key'!$B$4:$AU$394,0,ROW(C41)), 
    INDEX('CS-COMPRO-Correct-Items'!$A$2:$M$392,0,COLUMN(C42))
)</f>
        <v>10</v>
      </c>
      <c r="D41">
        <f t="array" ref="D41">SUMPRODUCT(
    INDEX('Master Answer Key'!$B$4:$AU$394,0,ROW(D41)), 
    INDEX('CS-COMPRO-Correct-Items'!$A$2:$M$392,0,COLUMN(D42))
)</f>
        <v>12</v>
      </c>
      <c r="E41">
        <f t="array" ref="E41">SUMPRODUCT(
    INDEX('Master Answer Key'!$B$4:$AU$394,0,ROW(E41)), 
    INDEX('CS-COMPRO-Correct-Items'!$A$2:$M$392,0,COLUMN(E42))
)</f>
        <v>9</v>
      </c>
      <c r="F41">
        <f t="array" ref="F41">SUMPRODUCT(
    INDEX('Master Answer Key'!$B$4:$AU$394,0,ROW(F41)), 
    INDEX('CS-COMPRO-Correct-Items'!$A$2:$M$392,0,COLUMN(F42))
)</f>
        <v>0</v>
      </c>
      <c r="G41">
        <f t="array" ref="G41">SUMPRODUCT(
    INDEX('Master Answer Key'!$B$4:$AU$394,0,ROW(G41)), 
    INDEX('CS-COMPRO-Correct-Items'!$A$2:$M$392,0,COLUMN(G42))
)</f>
        <v>9</v>
      </c>
      <c r="H41">
        <f t="array" ref="H41">SUMPRODUCT(
    INDEX('Master Answer Key'!$B$4:$AU$394,0,ROW(H41)), 
    INDEX('CS-COMPRO-Correct-Items'!$A$2:$M$392,0,COLUMN(H42))
)</f>
        <v>10</v>
      </c>
      <c r="I41">
        <f t="array" ref="I41">SUMPRODUCT(
    INDEX('Master Answer Key'!$B$4:$AU$394,0,ROW(I41)), 
    INDEX('CS-COMPRO-Correct-Items'!$A$2:$M$392,0,COLUMN(I42))
)</f>
        <v>0</v>
      </c>
      <c r="J41">
        <f t="array" ref="J41">SUMPRODUCT(
    INDEX('Master Answer Key'!$B$4:$AU$394,0,ROW(J41)), 
    INDEX('CS-COMPRO-Correct-Items'!$A$2:$M$392,0,COLUMN(J42))
)</f>
        <v>11</v>
      </c>
      <c r="K41">
        <f t="array" ref="K41">SUMPRODUCT(
    INDEX('Master Answer Key'!$B$4:$AU$394,0,ROW(K41)), 
    INDEX('CS-COMPRO-Correct-Items'!$A$2:$M$392,0,COLUMN(K42))
)</f>
        <v>11</v>
      </c>
      <c r="L41">
        <f t="array" ref="L41">SUMPRODUCT(
    INDEX('Master Answer Key'!$B$4:$AU$394,0,ROW(L41)), 
    INDEX('CS-COMPRO-Correct-Items'!$A$2:$M$392,0,COLUMN(L42))
)</f>
        <v>8</v>
      </c>
      <c r="M41">
        <f t="array" ref="M41">SUMPRODUCT(
    INDEX('Master Answer Key'!$B$4:$AU$394,0,ROW(M41)), 
    INDEX('CS-COMPRO-Correct-Items'!$A$2:$M$392,0,COLUMN(M42))
)</f>
        <v>10</v>
      </c>
    </row>
    <row r="42">
      <c r="A42" s="5" t="s">
        <v>85</v>
      </c>
      <c r="B42">
        <f t="array" ref="B42">SUMPRODUCT(
    INDEX('Master Answer Key'!$B$4:$AU$394,0,ROW(B42)), 
    INDEX('CS-COMPRO-Correct-Items'!$A$2:$M$392,0,COLUMN(B43))
)</f>
        <v>7</v>
      </c>
      <c r="C42">
        <f t="array" ref="C42">SUMPRODUCT(
    INDEX('Master Answer Key'!$B$4:$AU$394,0,ROW(C42)), 
    INDEX('CS-COMPRO-Correct-Items'!$A$2:$M$392,0,COLUMN(C43))
)</f>
        <v>6</v>
      </c>
      <c r="D42">
        <f t="array" ref="D42">SUMPRODUCT(
    INDEX('Master Answer Key'!$B$4:$AU$394,0,ROW(D42)), 
    INDEX('CS-COMPRO-Correct-Items'!$A$2:$M$392,0,COLUMN(D43))
)</f>
        <v>8</v>
      </c>
      <c r="E42">
        <f t="array" ref="E42">SUMPRODUCT(
    INDEX('Master Answer Key'!$B$4:$AU$394,0,ROW(E42)), 
    INDEX('CS-COMPRO-Correct-Items'!$A$2:$M$392,0,COLUMN(E43))
)</f>
        <v>8</v>
      </c>
      <c r="F42">
        <f t="array" ref="F42">SUMPRODUCT(
    INDEX('Master Answer Key'!$B$4:$AU$394,0,ROW(F42)), 
    INDEX('CS-COMPRO-Correct-Items'!$A$2:$M$392,0,COLUMN(F43))
)</f>
        <v>0</v>
      </c>
      <c r="G42">
        <f t="array" ref="G42">SUMPRODUCT(
    INDEX('Master Answer Key'!$B$4:$AU$394,0,ROW(G42)), 
    INDEX('CS-COMPRO-Correct-Items'!$A$2:$M$392,0,COLUMN(G43))
)</f>
        <v>5</v>
      </c>
      <c r="H42">
        <f t="array" ref="H42">SUMPRODUCT(
    INDEX('Master Answer Key'!$B$4:$AU$394,0,ROW(H42)), 
    INDEX('CS-COMPRO-Correct-Items'!$A$2:$M$392,0,COLUMN(H43))
)</f>
        <v>9</v>
      </c>
      <c r="I42">
        <f t="array" ref="I42">SUMPRODUCT(
    INDEX('Master Answer Key'!$B$4:$AU$394,0,ROW(I42)), 
    INDEX('CS-COMPRO-Correct-Items'!$A$2:$M$392,0,COLUMN(I43))
)</f>
        <v>0</v>
      </c>
      <c r="J42">
        <f t="array" ref="J42">SUMPRODUCT(
    INDEX('Master Answer Key'!$B$4:$AU$394,0,ROW(J42)), 
    INDEX('CS-COMPRO-Correct-Items'!$A$2:$M$392,0,COLUMN(J43))
)</f>
        <v>7</v>
      </c>
      <c r="K42">
        <f t="array" ref="K42">SUMPRODUCT(
    INDEX('Master Answer Key'!$B$4:$AU$394,0,ROW(K42)), 
    INDEX('CS-COMPRO-Correct-Items'!$A$2:$M$392,0,COLUMN(K43))
)</f>
        <v>8</v>
      </c>
      <c r="L42">
        <f t="array" ref="L42">SUMPRODUCT(
    INDEX('Master Answer Key'!$B$4:$AU$394,0,ROW(L42)), 
    INDEX('CS-COMPRO-Correct-Items'!$A$2:$M$392,0,COLUMN(L43))
)</f>
        <v>3</v>
      </c>
      <c r="M42">
        <f t="array" ref="M42">SUMPRODUCT(
    INDEX('Master Answer Key'!$B$4:$AU$394,0,ROW(M42)), 
    INDEX('CS-COMPRO-Correct-Items'!$A$2:$M$392,0,COLUMN(M43))
)</f>
        <v>7</v>
      </c>
    </row>
    <row r="43">
      <c r="A43" s="5" t="s">
        <v>88</v>
      </c>
      <c r="B43">
        <f t="array" ref="B43">SUMPRODUCT(
    INDEX('Master Answer Key'!$B$4:$AU$394,0,ROW(B43)), 
    INDEX('CS-COMPRO-Correct-Items'!$A$2:$M$392,0,COLUMN(B44))
)</f>
        <v>12</v>
      </c>
      <c r="C43">
        <f t="array" ref="C43">SUMPRODUCT(
    INDEX('Master Answer Key'!$B$4:$AU$394,0,ROW(C43)), 
    INDEX('CS-COMPRO-Correct-Items'!$A$2:$M$392,0,COLUMN(C44))
)</f>
        <v>10</v>
      </c>
      <c r="D43">
        <f t="array" ref="D43">SUMPRODUCT(
    INDEX('Master Answer Key'!$B$4:$AU$394,0,ROW(D43)), 
    INDEX('CS-COMPRO-Correct-Items'!$A$2:$M$392,0,COLUMN(D44))
)</f>
        <v>13</v>
      </c>
      <c r="E43">
        <f t="array" ref="E43">SUMPRODUCT(
    INDEX('Master Answer Key'!$B$4:$AU$394,0,ROW(E43)), 
    INDEX('CS-COMPRO-Correct-Items'!$A$2:$M$392,0,COLUMN(E44))
)</f>
        <v>13</v>
      </c>
      <c r="F43">
        <f t="array" ref="F43">SUMPRODUCT(
    INDEX('Master Answer Key'!$B$4:$AU$394,0,ROW(F43)), 
    INDEX('CS-COMPRO-Correct-Items'!$A$2:$M$392,0,COLUMN(F44))
)</f>
        <v>0</v>
      </c>
      <c r="G43">
        <f t="array" ref="G43">SUMPRODUCT(
    INDEX('Master Answer Key'!$B$4:$AU$394,0,ROW(G43)), 
    INDEX('CS-COMPRO-Correct-Items'!$A$2:$M$392,0,COLUMN(G44))
)</f>
        <v>12</v>
      </c>
      <c r="H43">
        <f t="array" ref="H43">SUMPRODUCT(
    INDEX('Master Answer Key'!$B$4:$AU$394,0,ROW(H43)), 
    INDEX('CS-COMPRO-Correct-Items'!$A$2:$M$392,0,COLUMN(H44))
)</f>
        <v>13</v>
      </c>
      <c r="I43">
        <f t="array" ref="I43">SUMPRODUCT(
    INDEX('Master Answer Key'!$B$4:$AU$394,0,ROW(I43)), 
    INDEX('CS-COMPRO-Correct-Items'!$A$2:$M$392,0,COLUMN(I44))
)</f>
        <v>0</v>
      </c>
      <c r="J43">
        <f t="array" ref="J43">SUMPRODUCT(
    INDEX('Master Answer Key'!$B$4:$AU$394,0,ROW(J43)), 
    INDEX('CS-COMPRO-Correct-Items'!$A$2:$M$392,0,COLUMN(J44))
)</f>
        <v>11</v>
      </c>
      <c r="K43">
        <f t="array" ref="K43">SUMPRODUCT(
    INDEX('Master Answer Key'!$B$4:$AU$394,0,ROW(K43)), 
    INDEX('CS-COMPRO-Correct-Items'!$A$2:$M$392,0,COLUMN(K44))
)</f>
        <v>13</v>
      </c>
      <c r="L43">
        <f t="array" ref="L43">SUMPRODUCT(
    INDEX('Master Answer Key'!$B$4:$AU$394,0,ROW(L43)), 
    INDEX('CS-COMPRO-Correct-Items'!$A$2:$M$392,0,COLUMN(L44))
)</f>
        <v>10</v>
      </c>
      <c r="M43">
        <f t="array" ref="M43">SUMPRODUCT(
    INDEX('Master Answer Key'!$B$4:$AU$394,0,ROW(M43)), 
    INDEX('CS-COMPRO-Correct-Items'!$A$2:$M$392,0,COLUMN(M44))
)</f>
        <v>11</v>
      </c>
    </row>
    <row r="44">
      <c r="A44" s="5" t="s">
        <v>90</v>
      </c>
      <c r="B44">
        <f t="array" ref="B44">SUMPRODUCT(
    INDEX('Master Answer Key'!$B$4:$AU$394,0,ROW(B44)), 
    INDEX('CS-COMPRO-Correct-Items'!$A$2:$M$392,0,COLUMN(B45))
)</f>
        <v>4</v>
      </c>
      <c r="C44">
        <f t="array" ref="C44">SUMPRODUCT(
    INDEX('Master Answer Key'!$B$4:$AU$394,0,ROW(C44)), 
    INDEX('CS-COMPRO-Correct-Items'!$A$2:$M$392,0,COLUMN(C45))
)</f>
        <v>3</v>
      </c>
      <c r="D44">
        <f t="array" ref="D44">SUMPRODUCT(
    INDEX('Master Answer Key'!$B$4:$AU$394,0,ROW(D44)), 
    INDEX('CS-COMPRO-Correct-Items'!$A$2:$M$392,0,COLUMN(D45))
)</f>
        <v>5</v>
      </c>
      <c r="E44">
        <f t="array" ref="E44">SUMPRODUCT(
    INDEX('Master Answer Key'!$B$4:$AU$394,0,ROW(E44)), 
    INDEX('CS-COMPRO-Correct-Items'!$A$2:$M$392,0,COLUMN(E45))
)</f>
        <v>5</v>
      </c>
      <c r="F44">
        <f t="array" ref="F44">SUMPRODUCT(
    INDEX('Master Answer Key'!$B$4:$AU$394,0,ROW(F44)), 
    INDEX('CS-COMPRO-Correct-Items'!$A$2:$M$392,0,COLUMN(F45))
)</f>
        <v>0</v>
      </c>
      <c r="G44">
        <f t="array" ref="G44">SUMPRODUCT(
    INDEX('Master Answer Key'!$B$4:$AU$394,0,ROW(G44)), 
    INDEX('CS-COMPRO-Correct-Items'!$A$2:$M$392,0,COLUMN(G45))
)</f>
        <v>5</v>
      </c>
      <c r="H44">
        <f t="array" ref="H44">SUMPRODUCT(
    INDEX('Master Answer Key'!$B$4:$AU$394,0,ROW(H44)), 
    INDEX('CS-COMPRO-Correct-Items'!$A$2:$M$392,0,COLUMN(H45))
)</f>
        <v>5</v>
      </c>
      <c r="I44">
        <f t="array" ref="I44">SUMPRODUCT(
    INDEX('Master Answer Key'!$B$4:$AU$394,0,ROW(I44)), 
    INDEX('CS-COMPRO-Correct-Items'!$A$2:$M$392,0,COLUMN(I45))
)</f>
        <v>0</v>
      </c>
      <c r="J44">
        <f t="array" ref="J44">SUMPRODUCT(
    INDEX('Master Answer Key'!$B$4:$AU$394,0,ROW(J44)), 
    INDEX('CS-COMPRO-Correct-Items'!$A$2:$M$392,0,COLUMN(J45))
)</f>
        <v>4</v>
      </c>
      <c r="K44">
        <f t="array" ref="K44">SUMPRODUCT(
    INDEX('Master Answer Key'!$B$4:$AU$394,0,ROW(K44)), 
    INDEX('CS-COMPRO-Correct-Items'!$A$2:$M$392,0,COLUMN(K45))
)</f>
        <v>5</v>
      </c>
      <c r="L44">
        <f t="array" ref="L44">SUMPRODUCT(
    INDEX('Master Answer Key'!$B$4:$AU$394,0,ROW(L44)), 
    INDEX('CS-COMPRO-Correct-Items'!$A$2:$M$392,0,COLUMN(L45))
)</f>
        <v>5</v>
      </c>
      <c r="M44">
        <f t="array" ref="M44">SUMPRODUCT(
    INDEX('Master Answer Key'!$B$4:$AU$394,0,ROW(M44)), 
    INDEX('CS-COMPRO-Correct-Items'!$A$2:$M$392,0,COLUMN(M45))
)</f>
        <v>5</v>
      </c>
    </row>
    <row r="45">
      <c r="A45" s="5" t="s">
        <v>92</v>
      </c>
      <c r="B45">
        <f t="array" ref="B45">SUMPRODUCT(
    INDEX('Master Answer Key'!$B$4:$AU$394,0,ROW(B45)), 
    INDEX('CS-COMPRO-Correct-Items'!$A$2:$M$392,0,COLUMN(B46))
)</f>
        <v>28</v>
      </c>
      <c r="C45">
        <f t="array" ref="C45">SUMPRODUCT(
    INDEX('Master Answer Key'!$B$4:$AU$394,0,ROW(C45)), 
    INDEX('CS-COMPRO-Correct-Items'!$A$2:$M$392,0,COLUMN(C46))
)</f>
        <v>28</v>
      </c>
      <c r="D45">
        <f t="array" ref="D45">SUMPRODUCT(
    INDEX('Master Answer Key'!$B$4:$AU$394,0,ROW(D45)), 
    INDEX('CS-COMPRO-Correct-Items'!$A$2:$M$392,0,COLUMN(D46))
)</f>
        <v>29</v>
      </c>
      <c r="E45">
        <f t="array" ref="E45">SUMPRODUCT(
    INDEX('Master Answer Key'!$B$4:$AU$394,0,ROW(E45)), 
    INDEX('CS-COMPRO-Correct-Items'!$A$2:$M$392,0,COLUMN(E46))
)</f>
        <v>29</v>
      </c>
      <c r="F45">
        <f t="array" ref="F45">SUMPRODUCT(
    INDEX('Master Answer Key'!$B$4:$AU$394,0,ROW(F45)), 
    INDEX('CS-COMPRO-Correct-Items'!$A$2:$M$392,0,COLUMN(F46))
)</f>
        <v>5</v>
      </c>
      <c r="G45">
        <f t="array" ref="G45">SUMPRODUCT(
    INDEX('Master Answer Key'!$B$4:$AU$394,0,ROW(G45)), 
    INDEX('CS-COMPRO-Correct-Items'!$A$2:$M$392,0,COLUMN(G46))
)</f>
        <v>27</v>
      </c>
      <c r="H45">
        <f t="array" ref="H45">SUMPRODUCT(
    INDEX('Master Answer Key'!$B$4:$AU$394,0,ROW(H45)), 
    INDEX('CS-COMPRO-Correct-Items'!$A$2:$M$392,0,COLUMN(H46))
)</f>
        <v>30</v>
      </c>
      <c r="I45">
        <f t="array" ref="I45">SUMPRODUCT(
    INDEX('Master Answer Key'!$B$4:$AU$394,0,ROW(I45)), 
    INDEX('CS-COMPRO-Correct-Items'!$A$2:$M$392,0,COLUMN(I46))
)</f>
        <v>7</v>
      </c>
      <c r="J45">
        <f t="array" ref="J45">SUMPRODUCT(
    INDEX('Master Answer Key'!$B$4:$AU$394,0,ROW(J45)), 
    INDEX('CS-COMPRO-Correct-Items'!$A$2:$M$392,0,COLUMN(J46))
)</f>
        <v>28</v>
      </c>
      <c r="K45">
        <f t="array" ref="K45">SUMPRODUCT(
    INDEX('Master Answer Key'!$B$4:$AU$394,0,ROW(K45)), 
    INDEX('CS-COMPRO-Correct-Items'!$A$2:$M$392,0,COLUMN(K46))
)</f>
        <v>29</v>
      </c>
      <c r="L45">
        <f t="array" ref="L45">SUMPRODUCT(
    INDEX('Master Answer Key'!$B$4:$AU$394,0,ROW(L45)), 
    INDEX('CS-COMPRO-Correct-Items'!$A$2:$M$392,0,COLUMN(L46))
)</f>
        <v>29</v>
      </c>
      <c r="M45">
        <f t="array" ref="M45">SUMPRODUCT(
    INDEX('Master Answer Key'!$B$4:$AU$394,0,ROW(M45)), 
    INDEX('CS-COMPRO-Correct-Items'!$A$2:$M$392,0,COLUMN(M46))
)</f>
        <v>29</v>
      </c>
    </row>
    <row r="46">
      <c r="A46" s="5" t="s">
        <v>93</v>
      </c>
      <c r="B46">
        <f t="array" ref="B46">SUMPRODUCT(
    INDEX('Master Answer Key'!$B$4:$AU$394,0,ROW(B46)), 
    INDEX('CS-COMPRO-Correct-Items'!$A$2:$M$392,0,COLUMN(B47))
)</f>
        <v>49</v>
      </c>
      <c r="C46">
        <f t="array" ref="C46">SUMPRODUCT(
    INDEX('Master Answer Key'!$B$4:$AU$394,0,ROW(C46)), 
    INDEX('CS-COMPRO-Correct-Items'!$A$2:$M$392,0,COLUMN(C47))
)</f>
        <v>46</v>
      </c>
      <c r="D46">
        <f t="array" ref="D46">SUMPRODUCT(
    INDEX('Master Answer Key'!$B$4:$AU$394,0,ROW(D46)), 
    INDEX('CS-COMPRO-Correct-Items'!$A$2:$M$392,0,COLUMN(D47))
)</f>
        <v>47</v>
      </c>
      <c r="E46">
        <f t="array" ref="E46">SUMPRODUCT(
    INDEX('Master Answer Key'!$B$4:$AU$394,0,ROW(E46)), 
    INDEX('CS-COMPRO-Correct-Items'!$A$2:$M$392,0,COLUMN(E47))
)</f>
        <v>45</v>
      </c>
      <c r="F46">
        <f t="array" ref="F46">SUMPRODUCT(
    INDEX('Master Answer Key'!$B$4:$AU$394,0,ROW(F46)), 
    INDEX('CS-COMPRO-Correct-Items'!$A$2:$M$392,0,COLUMN(F47))
)</f>
        <v>1</v>
      </c>
      <c r="G46">
        <f t="array" ref="G46">SUMPRODUCT(
    INDEX('Master Answer Key'!$B$4:$AU$394,0,ROW(G46)), 
    INDEX('CS-COMPRO-Correct-Items'!$A$2:$M$392,0,COLUMN(G47))
)</f>
        <v>40</v>
      </c>
      <c r="H46">
        <f t="array" ref="H46">SUMPRODUCT(
    INDEX('Master Answer Key'!$B$4:$AU$394,0,ROW(H46)), 
    INDEX('CS-COMPRO-Correct-Items'!$A$2:$M$392,0,COLUMN(H47))
)</f>
        <v>48</v>
      </c>
      <c r="I46">
        <f t="array" ref="I46">SUMPRODUCT(
    INDEX('Master Answer Key'!$B$4:$AU$394,0,ROW(I46)), 
    INDEX('CS-COMPRO-Correct-Items'!$A$2:$M$392,0,COLUMN(I47))
)</f>
        <v>3</v>
      </c>
      <c r="J46">
        <f t="array" ref="J46">SUMPRODUCT(
    INDEX('Master Answer Key'!$B$4:$AU$394,0,ROW(J46)), 
    INDEX('CS-COMPRO-Correct-Items'!$A$2:$M$392,0,COLUMN(J47))
)</f>
        <v>44</v>
      </c>
      <c r="K46">
        <f t="array" ref="K46">SUMPRODUCT(
    INDEX('Master Answer Key'!$B$4:$AU$394,0,ROW(K46)), 
    INDEX('CS-COMPRO-Correct-Items'!$A$2:$M$392,0,COLUMN(K47))
)</f>
        <v>46</v>
      </c>
      <c r="L46">
        <f t="array" ref="L46">SUMPRODUCT(
    INDEX('Master Answer Key'!$B$4:$AU$394,0,ROW(L46)), 
    INDEX('CS-COMPRO-Correct-Items'!$A$2:$M$392,0,COLUMN(L47))
)</f>
        <v>39</v>
      </c>
      <c r="M46">
        <f t="array" ref="M46">SUMPRODUCT(
    INDEX('Master Answer Key'!$B$4:$AU$394,0,ROW(M46)), 
    INDEX('CS-COMPRO-Correct-Items'!$A$2:$M$392,0,COLUMN(M47))
)</f>
        <v>44</v>
      </c>
    </row>
    <row r="47">
      <c r="A47" s="5"/>
    </row>
    <row r="48">
      <c r="A48" s="5"/>
    </row>
    <row r="49">
      <c r="A49" s="5"/>
    </row>
    <row r="50">
      <c r="A50" s="5"/>
    </row>
    <row r="51">
      <c r="A51" s="5"/>
    </row>
    <row r="52">
      <c r="A52" s="5"/>
    </row>
    <row r="53">
      <c r="A53" s="5"/>
    </row>
    <row r="54">
      <c r="A54" s="5"/>
    </row>
    <row r="55">
      <c r="A55" s="5"/>
    </row>
    <row r="56">
      <c r="A56" s="5"/>
    </row>
    <row r="57">
      <c r="A57" s="5"/>
    </row>
    <row r="58">
      <c r="A58" s="5"/>
    </row>
    <row r="59">
      <c r="A59" s="5"/>
    </row>
    <row r="60">
      <c r="A60" s="5"/>
    </row>
    <row r="61">
      <c r="A61" s="5"/>
    </row>
    <row r="62">
      <c r="A62" s="5"/>
    </row>
    <row r="63">
      <c r="A63" s="5"/>
    </row>
    <row r="64">
      <c r="A64" s="5"/>
    </row>
    <row r="65">
      <c r="A65" s="5"/>
    </row>
    <row r="66">
      <c r="A66" s="5"/>
    </row>
    <row r="67">
      <c r="A67" s="5"/>
    </row>
    <row r="68">
      <c r="A68" s="5"/>
    </row>
    <row r="69">
      <c r="A69" s="5"/>
    </row>
    <row r="70">
      <c r="A70" s="5"/>
    </row>
    <row r="71">
      <c r="A71" s="5"/>
    </row>
    <row r="72">
      <c r="A72" s="5"/>
    </row>
    <row r="73">
      <c r="A73" s="5"/>
    </row>
    <row r="74">
      <c r="A74" s="5"/>
    </row>
    <row r="75">
      <c r="A75" s="5"/>
    </row>
    <row r="76">
      <c r="A76" s="5"/>
    </row>
    <row r="77">
      <c r="A77" s="5"/>
    </row>
    <row r="78">
      <c r="A78" s="5"/>
    </row>
    <row r="79">
      <c r="A79" s="5"/>
    </row>
    <row r="80">
      <c r="A80" s="5"/>
    </row>
    <row r="81">
      <c r="A81" s="5"/>
    </row>
    <row r="82">
      <c r="A82" s="5"/>
    </row>
    <row r="83">
      <c r="A83" s="5"/>
    </row>
    <row r="84">
      <c r="A84" s="5"/>
    </row>
    <row r="85">
      <c r="A85" s="5"/>
    </row>
    <row r="86">
      <c r="A86" s="5"/>
    </row>
    <row r="87">
      <c r="A87" s="5"/>
    </row>
    <row r="88">
      <c r="A88" s="5"/>
    </row>
    <row r="89">
      <c r="A89" s="5"/>
    </row>
    <row r="90">
      <c r="A90" s="5"/>
    </row>
    <row r="91">
      <c r="A91" s="5"/>
    </row>
    <row r="92">
      <c r="A92" s="5"/>
    </row>
    <row r="93">
      <c r="A93" s="5"/>
    </row>
    <row r="94">
      <c r="A94" s="5"/>
    </row>
    <row r="95">
      <c r="A95" s="5"/>
    </row>
    <row r="96">
      <c r="A96" s="5"/>
    </row>
    <row r="97">
      <c r="A97" s="5"/>
    </row>
    <row r="98">
      <c r="A98" s="5"/>
    </row>
    <row r="99">
      <c r="A99" s="5"/>
    </row>
    <row r="100">
      <c r="A100" s="5"/>
    </row>
    <row r="101">
      <c r="A101" s="5"/>
    </row>
    <row r="102">
      <c r="A102" s="5"/>
    </row>
    <row r="103">
      <c r="A103" s="5"/>
    </row>
    <row r="104">
      <c r="A104" s="5"/>
    </row>
    <row r="105">
      <c r="A105" s="5"/>
    </row>
    <row r="106">
      <c r="A106" s="5"/>
    </row>
    <row r="107">
      <c r="A107" s="5"/>
    </row>
    <row r="108">
      <c r="A108" s="5"/>
    </row>
    <row r="109">
      <c r="A109" s="5"/>
    </row>
    <row r="110">
      <c r="A110" s="5"/>
    </row>
    <row r="111">
      <c r="A111" s="5"/>
    </row>
    <row r="112">
      <c r="A112" s="5"/>
    </row>
    <row r="113">
      <c r="A113" s="5"/>
    </row>
    <row r="114">
      <c r="A114" s="5"/>
    </row>
    <row r="115">
      <c r="A115" s="5"/>
    </row>
    <row r="116">
      <c r="A116" s="5"/>
    </row>
    <row r="117">
      <c r="A117" s="5"/>
    </row>
    <row r="118">
      <c r="A118" s="5"/>
    </row>
    <row r="119">
      <c r="A119" s="5"/>
    </row>
    <row r="120">
      <c r="A120" s="5"/>
    </row>
    <row r="121">
      <c r="A121" s="5"/>
    </row>
    <row r="122">
      <c r="A122" s="5"/>
    </row>
    <row r="123">
      <c r="A123" s="5"/>
    </row>
    <row r="124">
      <c r="A124" s="5"/>
    </row>
    <row r="125">
      <c r="A125" s="5"/>
    </row>
    <row r="126">
      <c r="A126" s="5"/>
    </row>
    <row r="127">
      <c r="A127" s="5"/>
    </row>
    <row r="128">
      <c r="A128" s="5"/>
    </row>
    <row r="129">
      <c r="A129" s="5"/>
    </row>
    <row r="130">
      <c r="A130" s="5"/>
    </row>
    <row r="131">
      <c r="A131" s="5"/>
    </row>
    <row r="132">
      <c r="A132" s="5"/>
    </row>
    <row r="133">
      <c r="A133" s="5"/>
    </row>
    <row r="134">
      <c r="A134" s="5"/>
    </row>
    <row r="135">
      <c r="A135" s="5"/>
    </row>
    <row r="136">
      <c r="A136" s="5"/>
    </row>
    <row r="137">
      <c r="A137" s="5"/>
    </row>
    <row r="138">
      <c r="A138" s="5"/>
    </row>
    <row r="139">
      <c r="A139" s="5"/>
    </row>
    <row r="140">
      <c r="A140" s="5"/>
    </row>
    <row r="141">
      <c r="A141" s="5"/>
    </row>
    <row r="142">
      <c r="A142" s="5"/>
    </row>
    <row r="143">
      <c r="A143" s="5"/>
    </row>
    <row r="144">
      <c r="A144" s="5"/>
    </row>
    <row r="145">
      <c r="A145" s="5"/>
    </row>
    <row r="146">
      <c r="A146" s="5"/>
    </row>
    <row r="147">
      <c r="A147" s="5"/>
    </row>
    <row r="148">
      <c r="A148" s="5"/>
    </row>
    <row r="149">
      <c r="A149" s="5"/>
    </row>
    <row r="150">
      <c r="A150" s="5"/>
    </row>
    <row r="151">
      <c r="A151" s="5"/>
    </row>
    <row r="152">
      <c r="A152" s="5"/>
    </row>
    <row r="153">
      <c r="A153" s="5"/>
    </row>
    <row r="154">
      <c r="A154" s="5"/>
    </row>
    <row r="155">
      <c r="A155" s="5"/>
    </row>
    <row r="156">
      <c r="A156" s="5"/>
    </row>
    <row r="157">
      <c r="A157" s="5"/>
    </row>
    <row r="158">
      <c r="A158" s="5"/>
    </row>
    <row r="159">
      <c r="A159" s="5"/>
    </row>
    <row r="160">
      <c r="A160" s="5"/>
    </row>
    <row r="161">
      <c r="A161" s="5"/>
    </row>
    <row r="162">
      <c r="A162" s="5"/>
    </row>
    <row r="163">
      <c r="A163" s="5"/>
    </row>
    <row r="164">
      <c r="A164" s="5"/>
    </row>
    <row r="165">
      <c r="A165" s="5"/>
    </row>
    <row r="166">
      <c r="A166" s="5"/>
    </row>
    <row r="167">
      <c r="A167" s="5"/>
    </row>
    <row r="168">
      <c r="A168" s="5"/>
    </row>
    <row r="169">
      <c r="A169" s="5"/>
    </row>
    <row r="170">
      <c r="A170" s="5"/>
    </row>
    <row r="171">
      <c r="A171" s="5"/>
    </row>
    <row r="172">
      <c r="A172" s="5"/>
    </row>
    <row r="173">
      <c r="A173" s="5"/>
    </row>
    <row r="174">
      <c r="A174" s="5"/>
    </row>
    <row r="175">
      <c r="A175" s="5"/>
    </row>
    <row r="176">
      <c r="A176" s="5"/>
    </row>
    <row r="177">
      <c r="A177" s="5"/>
    </row>
    <row r="178">
      <c r="A178" s="5"/>
    </row>
    <row r="179">
      <c r="A179" s="5"/>
    </row>
    <row r="180">
      <c r="A180" s="5"/>
    </row>
    <row r="181">
      <c r="A181" s="5"/>
    </row>
    <row r="182">
      <c r="A182" s="5"/>
    </row>
    <row r="183">
      <c r="A183" s="5"/>
    </row>
    <row r="184">
      <c r="A184" s="5"/>
    </row>
    <row r="185">
      <c r="A185" s="5"/>
    </row>
    <row r="186">
      <c r="A186" s="5"/>
    </row>
    <row r="187">
      <c r="A187" s="5"/>
    </row>
    <row r="188">
      <c r="A188" s="5"/>
    </row>
    <row r="189">
      <c r="A189" s="5"/>
    </row>
    <row r="190">
      <c r="A190" s="5"/>
    </row>
    <row r="191">
      <c r="A191" s="5"/>
    </row>
    <row r="192">
      <c r="A192" s="5"/>
    </row>
    <row r="193">
      <c r="A193" s="5"/>
    </row>
    <row r="194">
      <c r="A194" s="5"/>
    </row>
    <row r="195">
      <c r="A195" s="5"/>
    </row>
    <row r="196">
      <c r="A196" s="5"/>
    </row>
    <row r="197">
      <c r="A197" s="5"/>
    </row>
    <row r="198">
      <c r="A198" s="5"/>
    </row>
    <row r="199">
      <c r="A199" s="5"/>
    </row>
    <row r="200">
      <c r="A200" s="5"/>
    </row>
    <row r="201">
      <c r="A201" s="5"/>
    </row>
    <row r="202">
      <c r="A202" s="5"/>
    </row>
    <row r="203">
      <c r="A203" s="5"/>
    </row>
    <row r="204">
      <c r="A204" s="5"/>
    </row>
    <row r="205">
      <c r="A205" s="5"/>
    </row>
    <row r="206">
      <c r="A206" s="5"/>
    </row>
    <row r="207">
      <c r="A207" s="5"/>
    </row>
    <row r="208">
      <c r="A208" s="5"/>
    </row>
    <row r="209">
      <c r="A209" s="5"/>
    </row>
    <row r="210">
      <c r="A210" s="5"/>
    </row>
    <row r="211">
      <c r="A211" s="5"/>
    </row>
    <row r="212">
      <c r="A212" s="5"/>
    </row>
    <row r="213">
      <c r="A213" s="5"/>
    </row>
    <row r="214">
      <c r="A214" s="5"/>
    </row>
    <row r="215">
      <c r="A215" s="5"/>
    </row>
    <row r="216">
      <c r="A216" s="5"/>
    </row>
    <row r="217">
      <c r="A217" s="5"/>
    </row>
    <row r="218">
      <c r="A218" s="5"/>
    </row>
    <row r="219">
      <c r="A219" s="5"/>
    </row>
    <row r="220">
      <c r="A220" s="5"/>
    </row>
    <row r="221">
      <c r="A221" s="5"/>
    </row>
    <row r="222">
      <c r="A222" s="5"/>
    </row>
    <row r="223">
      <c r="A223" s="5"/>
    </row>
    <row r="224">
      <c r="A224" s="5"/>
    </row>
    <row r="225">
      <c r="A225" s="5"/>
    </row>
    <row r="226">
      <c r="A226" s="5"/>
    </row>
    <row r="227">
      <c r="A227" s="5"/>
    </row>
    <row r="228">
      <c r="A228" s="5"/>
    </row>
    <row r="229">
      <c r="A229" s="5"/>
    </row>
    <row r="230">
      <c r="A230" s="5"/>
    </row>
    <row r="231">
      <c r="A231" s="5"/>
    </row>
    <row r="232">
      <c r="A232" s="5"/>
    </row>
    <row r="233">
      <c r="A233" s="5"/>
    </row>
    <row r="234">
      <c r="A234" s="5"/>
    </row>
    <row r="235">
      <c r="A235" s="5"/>
    </row>
    <row r="236">
      <c r="A236" s="5"/>
    </row>
    <row r="237">
      <c r="A237" s="5"/>
    </row>
    <row r="238">
      <c r="A238" s="5"/>
    </row>
    <row r="239">
      <c r="A239" s="5"/>
    </row>
    <row r="240">
      <c r="A240" s="5"/>
    </row>
    <row r="241">
      <c r="A241" s="5"/>
    </row>
    <row r="242">
      <c r="A242" s="5"/>
    </row>
    <row r="243">
      <c r="A243" s="5"/>
    </row>
    <row r="244">
      <c r="A244" s="5"/>
    </row>
    <row r="245">
      <c r="A245" s="5"/>
    </row>
    <row r="246">
      <c r="A246" s="5"/>
    </row>
    <row r="247">
      <c r="A247" s="5"/>
    </row>
    <row r="248">
      <c r="A248" s="5"/>
    </row>
    <row r="249">
      <c r="A249" s="5"/>
    </row>
    <row r="250">
      <c r="A250" s="5"/>
    </row>
    <row r="251">
      <c r="A251" s="5"/>
    </row>
    <row r="252">
      <c r="A252" s="5"/>
    </row>
    <row r="253">
      <c r="A253" s="5"/>
    </row>
    <row r="254">
      <c r="A254" s="5"/>
    </row>
    <row r="255">
      <c r="A255" s="5"/>
    </row>
    <row r="256">
      <c r="A256" s="5"/>
    </row>
    <row r="257">
      <c r="A257" s="5"/>
    </row>
    <row r="258">
      <c r="A258" s="5"/>
    </row>
    <row r="259">
      <c r="A259" s="5"/>
    </row>
    <row r="260">
      <c r="A260" s="5"/>
    </row>
    <row r="261">
      <c r="A261" s="5"/>
    </row>
    <row r="262">
      <c r="A262" s="5"/>
    </row>
    <row r="263">
      <c r="A263" s="5"/>
    </row>
    <row r="264">
      <c r="A264" s="5"/>
    </row>
    <row r="265">
      <c r="A265" s="5"/>
    </row>
    <row r="266">
      <c r="A266" s="5"/>
    </row>
    <row r="267">
      <c r="A267" s="5"/>
    </row>
    <row r="268">
      <c r="A268" s="5"/>
    </row>
    <row r="269">
      <c r="A269" s="5"/>
    </row>
    <row r="270">
      <c r="A270" s="5"/>
    </row>
    <row r="271">
      <c r="A271" s="5"/>
    </row>
    <row r="272">
      <c r="A272" s="5"/>
    </row>
    <row r="273">
      <c r="A273" s="5"/>
    </row>
    <row r="274">
      <c r="A274" s="5"/>
    </row>
    <row r="275">
      <c r="A275" s="5"/>
    </row>
    <row r="276">
      <c r="A276" s="5"/>
    </row>
    <row r="277">
      <c r="A277" s="5"/>
    </row>
    <row r="278">
      <c r="A278" s="5"/>
    </row>
    <row r="279">
      <c r="A279" s="5"/>
    </row>
    <row r="280">
      <c r="A280" s="5"/>
    </row>
    <row r="281">
      <c r="A281" s="5"/>
    </row>
    <row r="282">
      <c r="A282" s="5"/>
    </row>
    <row r="283">
      <c r="A283" s="5"/>
    </row>
    <row r="284">
      <c r="A284" s="5"/>
    </row>
    <row r="285">
      <c r="A285" s="5"/>
    </row>
    <row r="286">
      <c r="A286" s="5"/>
    </row>
    <row r="287">
      <c r="A287" s="5"/>
    </row>
    <row r="288">
      <c r="A288" s="5"/>
    </row>
    <row r="289">
      <c r="A289" s="5"/>
    </row>
    <row r="290">
      <c r="A290" s="5"/>
    </row>
    <row r="291">
      <c r="A291" s="5"/>
    </row>
    <row r="292">
      <c r="A292" s="5"/>
    </row>
    <row r="293">
      <c r="A293" s="5"/>
    </row>
    <row r="294">
      <c r="A294" s="5"/>
    </row>
    <row r="295">
      <c r="A295" s="5"/>
    </row>
    <row r="296">
      <c r="A296" s="5"/>
    </row>
    <row r="297">
      <c r="A297" s="5"/>
    </row>
    <row r="298">
      <c r="A298" s="5"/>
    </row>
    <row r="299">
      <c r="A299" s="5"/>
    </row>
    <row r="300">
      <c r="A300" s="5"/>
    </row>
    <row r="301">
      <c r="A301" s="5"/>
    </row>
    <row r="302">
      <c r="A302" s="5"/>
    </row>
    <row r="303">
      <c r="A303" s="5"/>
    </row>
    <row r="304">
      <c r="A304" s="5"/>
    </row>
    <row r="305">
      <c r="A305" s="5"/>
    </row>
    <row r="306">
      <c r="A306" s="5"/>
    </row>
    <row r="307">
      <c r="A307" s="5"/>
    </row>
    <row r="308">
      <c r="A308" s="5"/>
    </row>
    <row r="309">
      <c r="A309" s="5"/>
    </row>
    <row r="310">
      <c r="A310" s="5"/>
    </row>
    <row r="311">
      <c r="A311" s="5"/>
    </row>
    <row r="312">
      <c r="A312" s="5"/>
    </row>
    <row r="313">
      <c r="A313" s="5"/>
    </row>
    <row r="314">
      <c r="A314" s="5"/>
    </row>
    <row r="315">
      <c r="A315" s="5"/>
    </row>
    <row r="316">
      <c r="A316" s="5"/>
    </row>
    <row r="317">
      <c r="A317" s="5"/>
    </row>
    <row r="318">
      <c r="A318" s="5"/>
    </row>
    <row r="319">
      <c r="A319" s="5"/>
    </row>
    <row r="320">
      <c r="A320" s="5"/>
    </row>
    <row r="321">
      <c r="A321" s="5"/>
    </row>
    <row r="322">
      <c r="A322" s="5"/>
    </row>
    <row r="323">
      <c r="A323" s="5"/>
    </row>
    <row r="324">
      <c r="A324" s="5"/>
    </row>
    <row r="325">
      <c r="A325" s="5"/>
    </row>
    <row r="326">
      <c r="A326" s="5"/>
    </row>
    <row r="327">
      <c r="A327" s="5"/>
    </row>
    <row r="328">
      <c r="A328" s="5"/>
    </row>
    <row r="329">
      <c r="A329" s="5"/>
    </row>
    <row r="330">
      <c r="A330" s="5"/>
    </row>
    <row r="331">
      <c r="A331" s="5"/>
    </row>
    <row r="332">
      <c r="A332" s="5"/>
    </row>
    <row r="333">
      <c r="A333" s="5"/>
    </row>
    <row r="334">
      <c r="A334" s="5"/>
    </row>
    <row r="335">
      <c r="A335" s="5"/>
    </row>
    <row r="336">
      <c r="A336" s="5"/>
    </row>
    <row r="337">
      <c r="A337" s="5"/>
    </row>
    <row r="338">
      <c r="A338" s="5"/>
    </row>
    <row r="339">
      <c r="A339" s="5"/>
    </row>
    <row r="340">
      <c r="A340" s="5"/>
    </row>
    <row r="341">
      <c r="A341" s="5"/>
    </row>
    <row r="342">
      <c r="A342" s="5"/>
    </row>
    <row r="343">
      <c r="A343" s="5"/>
    </row>
    <row r="344">
      <c r="A344" s="5"/>
    </row>
    <row r="345">
      <c r="A345" s="5"/>
    </row>
    <row r="346">
      <c r="A346" s="5"/>
    </row>
    <row r="347">
      <c r="A347" s="5"/>
    </row>
    <row r="348">
      <c r="A348" s="5"/>
    </row>
    <row r="349">
      <c r="A349" s="5"/>
    </row>
    <row r="350">
      <c r="A350" s="5"/>
    </row>
    <row r="351">
      <c r="A351" s="5"/>
    </row>
    <row r="352">
      <c r="A352" s="5"/>
    </row>
    <row r="353">
      <c r="A353" s="5"/>
    </row>
    <row r="354">
      <c r="A354" s="5"/>
    </row>
    <row r="355">
      <c r="A355" s="5"/>
    </row>
    <row r="356">
      <c r="A356" s="5"/>
    </row>
    <row r="357">
      <c r="A357" s="5"/>
    </row>
    <row r="358">
      <c r="A358" s="5"/>
    </row>
    <row r="359">
      <c r="A359" s="5"/>
    </row>
    <row r="360">
      <c r="A360" s="5"/>
    </row>
    <row r="361">
      <c r="A361" s="5"/>
    </row>
    <row r="362">
      <c r="A362" s="5"/>
    </row>
    <row r="363">
      <c r="A363" s="5"/>
    </row>
    <row r="364">
      <c r="A364" s="5"/>
    </row>
    <row r="365">
      <c r="A365" s="5"/>
    </row>
    <row r="366">
      <c r="A366" s="5"/>
    </row>
    <row r="367">
      <c r="A367" s="5"/>
    </row>
    <row r="368">
      <c r="A368" s="5"/>
    </row>
    <row r="369">
      <c r="A369" s="5"/>
    </row>
    <row r="370">
      <c r="A370" s="5"/>
    </row>
    <row r="371">
      <c r="A371" s="5"/>
    </row>
    <row r="372">
      <c r="A372" s="5"/>
    </row>
    <row r="373">
      <c r="A373" s="5"/>
    </row>
    <row r="374">
      <c r="A374" s="5"/>
    </row>
    <row r="375">
      <c r="A375" s="5"/>
    </row>
    <row r="376">
      <c r="A376" s="5"/>
    </row>
    <row r="377">
      <c r="A377" s="5"/>
    </row>
    <row r="378">
      <c r="A378" s="5"/>
    </row>
    <row r="379">
      <c r="A379" s="5"/>
    </row>
    <row r="380">
      <c r="A380" s="5"/>
    </row>
    <row r="381">
      <c r="A381" s="5"/>
    </row>
    <row r="382">
      <c r="A382" s="5"/>
    </row>
    <row r="383">
      <c r="A383" s="5"/>
    </row>
    <row r="384">
      <c r="A384" s="5"/>
    </row>
    <row r="385">
      <c r="A385" s="5"/>
    </row>
    <row r="386">
      <c r="A386" s="5"/>
    </row>
    <row r="387">
      <c r="A387" s="5"/>
    </row>
    <row r="388">
      <c r="A388" s="5"/>
    </row>
    <row r="389">
      <c r="A389" s="5"/>
    </row>
    <row r="390">
      <c r="A390" s="5"/>
    </row>
    <row r="391">
      <c r="A391" s="5"/>
    </row>
    <row r="392">
      <c r="A392" s="5"/>
    </row>
    <row r="393">
      <c r="A393" s="5"/>
    </row>
    <row r="394">
      <c r="A394" s="5"/>
    </row>
    <row r="395">
      <c r="A395" s="5"/>
    </row>
    <row r="396">
      <c r="A396" s="5"/>
    </row>
    <row r="397">
      <c r="A397" s="5"/>
    </row>
    <row r="398">
      <c r="A398" s="5"/>
    </row>
    <row r="399">
      <c r="A399" s="5"/>
    </row>
    <row r="400">
      <c r="A400" s="5"/>
    </row>
    <row r="401">
      <c r="A401" s="5"/>
    </row>
    <row r="402">
      <c r="A402" s="5"/>
    </row>
    <row r="403">
      <c r="A403" s="5"/>
    </row>
    <row r="404">
      <c r="A404" s="5"/>
    </row>
    <row r="405">
      <c r="A405" s="5"/>
    </row>
    <row r="406">
      <c r="A406" s="5"/>
    </row>
    <row r="407">
      <c r="A407" s="5"/>
    </row>
    <row r="408">
      <c r="A408" s="5"/>
    </row>
    <row r="409">
      <c r="A409" s="5"/>
    </row>
    <row r="410">
      <c r="A410" s="5"/>
    </row>
    <row r="411">
      <c r="A411" s="5"/>
    </row>
    <row r="412">
      <c r="A412" s="5"/>
    </row>
    <row r="413">
      <c r="A413" s="5"/>
    </row>
    <row r="414">
      <c r="A414" s="5"/>
    </row>
    <row r="415">
      <c r="A415" s="5"/>
    </row>
    <row r="416">
      <c r="A416" s="5"/>
    </row>
    <row r="417">
      <c r="A417" s="5"/>
    </row>
    <row r="418">
      <c r="A418" s="5"/>
    </row>
    <row r="419">
      <c r="A419" s="5"/>
    </row>
    <row r="420">
      <c r="A420" s="5"/>
    </row>
    <row r="421">
      <c r="A421" s="5"/>
    </row>
    <row r="422">
      <c r="A422" s="5"/>
    </row>
    <row r="423">
      <c r="A423" s="5"/>
    </row>
    <row r="424">
      <c r="A424" s="5"/>
    </row>
    <row r="425">
      <c r="A425" s="5"/>
    </row>
    <row r="426">
      <c r="A426" s="5"/>
    </row>
    <row r="427">
      <c r="A427" s="5"/>
    </row>
    <row r="428">
      <c r="A428" s="5"/>
    </row>
    <row r="429">
      <c r="A429" s="5"/>
    </row>
    <row r="430">
      <c r="A430" s="5"/>
    </row>
    <row r="431">
      <c r="A431" s="5"/>
    </row>
    <row r="432">
      <c r="A432" s="5"/>
    </row>
    <row r="433">
      <c r="A433" s="5"/>
    </row>
    <row r="434">
      <c r="A434" s="5"/>
    </row>
    <row r="435">
      <c r="A435" s="5"/>
    </row>
    <row r="436">
      <c r="A436" s="5"/>
    </row>
    <row r="437">
      <c r="A437" s="5"/>
    </row>
    <row r="438">
      <c r="A438" s="5"/>
    </row>
    <row r="439">
      <c r="A439" s="5"/>
    </row>
    <row r="440">
      <c r="A440" s="5"/>
    </row>
    <row r="441">
      <c r="A441" s="5"/>
    </row>
    <row r="442">
      <c r="A442" s="5"/>
    </row>
    <row r="443">
      <c r="A443" s="5"/>
    </row>
    <row r="444">
      <c r="A444" s="5"/>
    </row>
    <row r="445">
      <c r="A445" s="5"/>
    </row>
    <row r="446">
      <c r="A446" s="5"/>
    </row>
    <row r="447">
      <c r="A447" s="5"/>
    </row>
    <row r="448">
      <c r="A448" s="5"/>
    </row>
    <row r="449">
      <c r="A449" s="5"/>
    </row>
    <row r="450">
      <c r="A450" s="5"/>
    </row>
    <row r="451">
      <c r="A451" s="5"/>
    </row>
    <row r="452">
      <c r="A452" s="5"/>
    </row>
    <row r="453">
      <c r="A453" s="5"/>
    </row>
    <row r="454">
      <c r="A454" s="5"/>
    </row>
    <row r="455">
      <c r="A455" s="5"/>
    </row>
    <row r="456">
      <c r="A456" s="5"/>
    </row>
    <row r="457">
      <c r="A457" s="5"/>
    </row>
    <row r="458">
      <c r="A458" s="5"/>
    </row>
    <row r="459">
      <c r="A459" s="5"/>
    </row>
    <row r="460">
      <c r="A460" s="5"/>
    </row>
    <row r="461">
      <c r="A461" s="5"/>
    </row>
    <row r="462">
      <c r="A462" s="5"/>
    </row>
    <row r="463">
      <c r="A463" s="5"/>
    </row>
    <row r="464">
      <c r="A464" s="5"/>
    </row>
    <row r="465">
      <c r="A465" s="5"/>
    </row>
    <row r="466">
      <c r="A466" s="5"/>
    </row>
    <row r="467">
      <c r="A467" s="5"/>
    </row>
    <row r="468">
      <c r="A468" s="5"/>
    </row>
    <row r="469">
      <c r="A469" s="5"/>
    </row>
    <row r="470">
      <c r="A470" s="5"/>
    </row>
    <row r="471">
      <c r="A471" s="5"/>
    </row>
    <row r="472">
      <c r="A472" s="5"/>
    </row>
    <row r="473">
      <c r="A473" s="5"/>
    </row>
    <row r="474">
      <c r="A474" s="5"/>
    </row>
    <row r="475">
      <c r="A475" s="5"/>
    </row>
    <row r="476">
      <c r="A476" s="5"/>
    </row>
    <row r="477">
      <c r="A477" s="5"/>
    </row>
    <row r="478">
      <c r="A478" s="5"/>
    </row>
    <row r="479">
      <c r="A479" s="5"/>
    </row>
    <row r="480">
      <c r="A480" s="5"/>
    </row>
    <row r="481">
      <c r="A481" s="5"/>
    </row>
    <row r="482">
      <c r="A482" s="5"/>
    </row>
    <row r="483">
      <c r="A483" s="5"/>
    </row>
    <row r="484">
      <c r="A484" s="5"/>
    </row>
    <row r="485">
      <c r="A485" s="5"/>
    </row>
    <row r="486">
      <c r="A486" s="5"/>
    </row>
    <row r="487">
      <c r="A487" s="5"/>
    </row>
    <row r="488">
      <c r="A488" s="5"/>
    </row>
    <row r="489">
      <c r="A489" s="5"/>
    </row>
    <row r="490">
      <c r="A490" s="5"/>
    </row>
    <row r="491">
      <c r="A491" s="5"/>
    </row>
    <row r="492">
      <c r="A492" s="5"/>
    </row>
    <row r="493">
      <c r="A493" s="5"/>
    </row>
    <row r="494">
      <c r="A494" s="5"/>
    </row>
    <row r="495">
      <c r="A495" s="5"/>
    </row>
    <row r="496">
      <c r="A496" s="5"/>
    </row>
    <row r="497">
      <c r="A497" s="5"/>
    </row>
    <row r="498">
      <c r="A498" s="5"/>
    </row>
    <row r="499">
      <c r="A499" s="5"/>
    </row>
    <row r="500">
      <c r="A500" s="5"/>
    </row>
    <row r="501">
      <c r="A501" s="5"/>
    </row>
    <row r="502">
      <c r="A502" s="5"/>
    </row>
    <row r="503">
      <c r="A503" s="5"/>
    </row>
    <row r="504">
      <c r="A504" s="5"/>
    </row>
    <row r="505">
      <c r="A505" s="5"/>
    </row>
    <row r="506">
      <c r="A506" s="5"/>
    </row>
    <row r="507">
      <c r="A507" s="5"/>
    </row>
    <row r="508">
      <c r="A508" s="5"/>
    </row>
    <row r="509">
      <c r="A509" s="5"/>
    </row>
    <row r="510">
      <c r="A510" s="5"/>
    </row>
    <row r="511">
      <c r="A511" s="5"/>
    </row>
    <row r="512">
      <c r="A512" s="5"/>
    </row>
    <row r="513">
      <c r="A513" s="5"/>
    </row>
    <row r="514">
      <c r="A514" s="5"/>
    </row>
    <row r="515">
      <c r="A515" s="5"/>
    </row>
    <row r="516">
      <c r="A516" s="5"/>
    </row>
    <row r="517">
      <c r="A517" s="5"/>
    </row>
    <row r="518">
      <c r="A518" s="5"/>
    </row>
    <row r="519">
      <c r="A519" s="5"/>
    </row>
    <row r="520">
      <c r="A520" s="5"/>
    </row>
    <row r="521">
      <c r="A521" s="5"/>
    </row>
    <row r="522">
      <c r="A522" s="5"/>
    </row>
    <row r="523">
      <c r="A523" s="5"/>
    </row>
    <row r="524">
      <c r="A524" s="5"/>
    </row>
    <row r="525">
      <c r="A525" s="5"/>
    </row>
    <row r="526">
      <c r="A526" s="5"/>
    </row>
    <row r="527">
      <c r="A527" s="5"/>
    </row>
    <row r="528">
      <c r="A528" s="5"/>
    </row>
    <row r="529">
      <c r="A529" s="5"/>
    </row>
    <row r="530">
      <c r="A530" s="5"/>
    </row>
    <row r="531">
      <c r="A531" s="5"/>
    </row>
    <row r="532">
      <c r="A532" s="5"/>
    </row>
    <row r="533">
      <c r="A533" s="5"/>
    </row>
    <row r="534">
      <c r="A534" s="5"/>
    </row>
    <row r="535">
      <c r="A535" s="5"/>
    </row>
    <row r="536">
      <c r="A536" s="5"/>
    </row>
    <row r="537">
      <c r="A537" s="5"/>
    </row>
    <row r="538">
      <c r="A538" s="5"/>
    </row>
    <row r="539">
      <c r="A539" s="5"/>
    </row>
    <row r="540">
      <c r="A540" s="5"/>
    </row>
    <row r="541">
      <c r="A541" s="5"/>
    </row>
    <row r="542">
      <c r="A542" s="5"/>
    </row>
    <row r="543">
      <c r="A543" s="5"/>
    </row>
    <row r="544">
      <c r="A544" s="5"/>
    </row>
    <row r="545">
      <c r="A545" s="5"/>
    </row>
    <row r="546">
      <c r="A546" s="5"/>
    </row>
    <row r="547">
      <c r="A547" s="5"/>
    </row>
    <row r="548">
      <c r="A548" s="5"/>
    </row>
    <row r="549">
      <c r="A549" s="5"/>
    </row>
    <row r="550">
      <c r="A550" s="5"/>
    </row>
    <row r="551">
      <c r="A551" s="5"/>
    </row>
    <row r="552">
      <c r="A552" s="5"/>
    </row>
    <row r="553">
      <c r="A553" s="5"/>
    </row>
    <row r="554">
      <c r="A554" s="5"/>
    </row>
    <row r="555">
      <c r="A555" s="5"/>
    </row>
    <row r="556">
      <c r="A556" s="5"/>
    </row>
    <row r="557">
      <c r="A557" s="5"/>
    </row>
    <row r="558">
      <c r="A558" s="5"/>
    </row>
    <row r="559">
      <c r="A559" s="5"/>
    </row>
    <row r="560">
      <c r="A560" s="5"/>
    </row>
    <row r="561">
      <c r="A561" s="5"/>
    </row>
    <row r="562">
      <c r="A562" s="5"/>
    </row>
    <row r="563">
      <c r="A563" s="5"/>
    </row>
    <row r="564">
      <c r="A564" s="5"/>
    </row>
    <row r="565">
      <c r="A565" s="5"/>
    </row>
    <row r="566">
      <c r="A566" s="5"/>
    </row>
    <row r="567">
      <c r="A567" s="5"/>
    </row>
    <row r="568">
      <c r="A568" s="5"/>
    </row>
    <row r="569">
      <c r="A569" s="5"/>
    </row>
    <row r="570">
      <c r="A570" s="5"/>
    </row>
    <row r="571">
      <c r="A571" s="5"/>
    </row>
    <row r="572">
      <c r="A572" s="5"/>
    </row>
    <row r="573">
      <c r="A573" s="5"/>
    </row>
    <row r="574">
      <c r="A574" s="5"/>
    </row>
    <row r="575">
      <c r="A575" s="5"/>
    </row>
    <row r="576">
      <c r="A576" s="5"/>
    </row>
    <row r="577">
      <c r="A577" s="5"/>
    </row>
    <row r="578">
      <c r="A578" s="5"/>
    </row>
    <row r="579">
      <c r="A579" s="5"/>
    </row>
    <row r="580">
      <c r="A580" s="5"/>
    </row>
    <row r="581">
      <c r="A581" s="5"/>
    </row>
    <row r="582">
      <c r="A582" s="5"/>
    </row>
    <row r="583">
      <c r="A583" s="5"/>
    </row>
    <row r="584">
      <c r="A584" s="5"/>
    </row>
    <row r="585">
      <c r="A585" s="5"/>
    </row>
    <row r="586">
      <c r="A586" s="5"/>
    </row>
    <row r="587">
      <c r="A587" s="5"/>
    </row>
    <row r="588">
      <c r="A588" s="5"/>
    </row>
    <row r="589">
      <c r="A589" s="5"/>
    </row>
    <row r="590">
      <c r="A590" s="5"/>
    </row>
    <row r="591">
      <c r="A591" s="5"/>
    </row>
    <row r="592">
      <c r="A592" s="5"/>
    </row>
    <row r="593">
      <c r="A593" s="5"/>
    </row>
    <row r="594">
      <c r="A594" s="5"/>
    </row>
    <row r="595">
      <c r="A595" s="5"/>
    </row>
    <row r="596">
      <c r="A596" s="5"/>
    </row>
    <row r="597">
      <c r="A597" s="5"/>
    </row>
    <row r="598">
      <c r="A598" s="5"/>
    </row>
    <row r="599">
      <c r="A599" s="5"/>
    </row>
    <row r="600">
      <c r="A600" s="5"/>
    </row>
    <row r="601">
      <c r="A601" s="5"/>
    </row>
    <row r="602">
      <c r="A602" s="5"/>
    </row>
    <row r="603">
      <c r="A603" s="5"/>
    </row>
    <row r="604">
      <c r="A604" s="5"/>
    </row>
    <row r="605">
      <c r="A605" s="5"/>
    </row>
    <row r="606">
      <c r="A606" s="5"/>
    </row>
    <row r="607">
      <c r="A607" s="5"/>
    </row>
    <row r="608">
      <c r="A608" s="5"/>
    </row>
    <row r="609">
      <c r="A609" s="5"/>
    </row>
    <row r="610">
      <c r="A610" s="5"/>
    </row>
    <row r="611">
      <c r="A611" s="5"/>
    </row>
    <row r="612">
      <c r="A612" s="5"/>
    </row>
    <row r="613">
      <c r="A613" s="5"/>
    </row>
    <row r="614">
      <c r="A614" s="5"/>
    </row>
    <row r="615">
      <c r="A615" s="5"/>
    </row>
    <row r="616">
      <c r="A616" s="5"/>
    </row>
    <row r="617">
      <c r="A617" s="5"/>
    </row>
    <row r="618">
      <c r="A618" s="5"/>
    </row>
    <row r="619">
      <c r="A619" s="5"/>
    </row>
    <row r="620">
      <c r="A620" s="5"/>
    </row>
    <row r="621">
      <c r="A621" s="5"/>
    </row>
    <row r="622">
      <c r="A622" s="5"/>
    </row>
    <row r="623">
      <c r="A623" s="5"/>
    </row>
    <row r="624">
      <c r="A624" s="5"/>
    </row>
    <row r="625">
      <c r="A625" s="5"/>
    </row>
    <row r="626">
      <c r="A626" s="5"/>
    </row>
    <row r="627">
      <c r="A627" s="5"/>
    </row>
    <row r="628">
      <c r="A628" s="5"/>
    </row>
    <row r="629">
      <c r="A629" s="5"/>
    </row>
    <row r="630">
      <c r="A630" s="5"/>
    </row>
    <row r="631">
      <c r="A631" s="5"/>
    </row>
    <row r="632">
      <c r="A632" s="5"/>
    </row>
    <row r="633">
      <c r="A633" s="5"/>
    </row>
    <row r="634">
      <c r="A634" s="5"/>
    </row>
    <row r="635">
      <c r="A635" s="5"/>
    </row>
    <row r="636">
      <c r="A636" s="5"/>
    </row>
    <row r="637">
      <c r="A637" s="5"/>
    </row>
    <row r="638">
      <c r="A638" s="5"/>
    </row>
    <row r="639">
      <c r="A639" s="5"/>
    </row>
    <row r="640">
      <c r="A640" s="5"/>
    </row>
    <row r="641">
      <c r="A641" s="5"/>
    </row>
    <row r="642">
      <c r="A642" s="5"/>
    </row>
    <row r="643">
      <c r="A643" s="5"/>
    </row>
    <row r="644">
      <c r="A644" s="5"/>
    </row>
    <row r="645">
      <c r="A645" s="5"/>
    </row>
    <row r="646">
      <c r="A646" s="5"/>
    </row>
    <row r="647">
      <c r="A647" s="5"/>
    </row>
    <row r="648">
      <c r="A648" s="5"/>
    </row>
    <row r="649">
      <c r="A649" s="5"/>
    </row>
    <row r="650">
      <c r="A650" s="5"/>
    </row>
    <row r="651">
      <c r="A651" s="5"/>
    </row>
    <row r="652">
      <c r="A652" s="5"/>
    </row>
    <row r="653">
      <c r="A653" s="5"/>
    </row>
    <row r="654">
      <c r="A654" s="5"/>
    </row>
    <row r="655">
      <c r="A655" s="5"/>
    </row>
    <row r="656">
      <c r="A656" s="5"/>
    </row>
    <row r="657">
      <c r="A657" s="5"/>
    </row>
    <row r="658">
      <c r="A658" s="5"/>
    </row>
    <row r="659">
      <c r="A659" s="5"/>
    </row>
    <row r="660">
      <c r="A660" s="5"/>
    </row>
    <row r="661">
      <c r="A661" s="5"/>
    </row>
    <row r="662">
      <c r="A662" s="5"/>
    </row>
    <row r="663">
      <c r="A663" s="5"/>
    </row>
    <row r="664">
      <c r="A664" s="5"/>
    </row>
    <row r="665">
      <c r="A665" s="5"/>
    </row>
    <row r="666">
      <c r="A666" s="5"/>
    </row>
    <row r="667">
      <c r="A667" s="5"/>
    </row>
    <row r="668">
      <c r="A668" s="5"/>
    </row>
    <row r="669">
      <c r="A669" s="5"/>
    </row>
    <row r="670">
      <c r="A670" s="5"/>
    </row>
    <row r="671">
      <c r="A671" s="5"/>
    </row>
    <row r="672">
      <c r="A672" s="5"/>
    </row>
    <row r="673">
      <c r="A673" s="5"/>
    </row>
    <row r="674">
      <c r="A674" s="5"/>
    </row>
    <row r="675">
      <c r="A675" s="5"/>
    </row>
    <row r="676">
      <c r="A676" s="5"/>
    </row>
    <row r="677">
      <c r="A677" s="5"/>
    </row>
    <row r="678">
      <c r="A678" s="5"/>
    </row>
    <row r="679">
      <c r="A679" s="5"/>
    </row>
    <row r="680">
      <c r="A680" s="5"/>
    </row>
    <row r="681">
      <c r="A681" s="5"/>
    </row>
    <row r="682">
      <c r="A682" s="5"/>
    </row>
    <row r="683">
      <c r="A683" s="5"/>
    </row>
    <row r="684">
      <c r="A684" s="5"/>
    </row>
    <row r="685">
      <c r="A685" s="5"/>
    </row>
    <row r="686">
      <c r="A686" s="5"/>
    </row>
    <row r="687">
      <c r="A687" s="5"/>
    </row>
    <row r="688">
      <c r="A688" s="5"/>
    </row>
    <row r="689">
      <c r="A689" s="5"/>
    </row>
    <row r="690">
      <c r="A690" s="5"/>
    </row>
    <row r="691">
      <c r="A691" s="5"/>
    </row>
    <row r="692">
      <c r="A692" s="5"/>
    </row>
    <row r="693">
      <c r="A693" s="5"/>
    </row>
    <row r="694">
      <c r="A694" s="5"/>
    </row>
    <row r="695">
      <c r="A695" s="5"/>
    </row>
    <row r="696">
      <c r="A696" s="5"/>
    </row>
    <row r="697">
      <c r="A697" s="5"/>
    </row>
    <row r="698">
      <c r="A698" s="5"/>
    </row>
    <row r="699">
      <c r="A699" s="5"/>
    </row>
    <row r="700">
      <c r="A700" s="5"/>
    </row>
    <row r="701">
      <c r="A701" s="5"/>
    </row>
    <row r="702">
      <c r="A702" s="5"/>
    </row>
    <row r="703">
      <c r="A703" s="5"/>
    </row>
    <row r="704">
      <c r="A704" s="5"/>
    </row>
    <row r="705">
      <c r="A705" s="5"/>
    </row>
    <row r="706">
      <c r="A706" s="5"/>
    </row>
    <row r="707">
      <c r="A707" s="5"/>
    </row>
    <row r="708">
      <c r="A708" s="5"/>
    </row>
    <row r="709">
      <c r="A709" s="5"/>
    </row>
    <row r="710">
      <c r="A710" s="5"/>
    </row>
    <row r="711">
      <c r="A711" s="5"/>
    </row>
    <row r="712">
      <c r="A712" s="5"/>
    </row>
    <row r="713">
      <c r="A713" s="5"/>
    </row>
    <row r="714">
      <c r="A714" s="5"/>
    </row>
    <row r="715">
      <c r="A715" s="5"/>
    </row>
    <row r="716">
      <c r="A716" s="5"/>
    </row>
    <row r="717">
      <c r="A717" s="5"/>
    </row>
    <row r="718">
      <c r="A718" s="5"/>
    </row>
    <row r="719">
      <c r="A719" s="5"/>
    </row>
    <row r="720">
      <c r="A720" s="5"/>
    </row>
    <row r="721">
      <c r="A721" s="5"/>
    </row>
    <row r="722">
      <c r="A722" s="5"/>
    </row>
    <row r="723">
      <c r="A723" s="5"/>
    </row>
    <row r="724">
      <c r="A724" s="5"/>
    </row>
    <row r="725">
      <c r="A725" s="5"/>
    </row>
    <row r="726">
      <c r="A726" s="5"/>
    </row>
    <row r="727">
      <c r="A727" s="5"/>
    </row>
    <row r="728">
      <c r="A728" s="5"/>
    </row>
    <row r="729">
      <c r="A729" s="5"/>
    </row>
    <row r="730">
      <c r="A730" s="5"/>
    </row>
    <row r="731">
      <c r="A731" s="5"/>
    </row>
    <row r="732">
      <c r="A732" s="5"/>
    </row>
    <row r="733">
      <c r="A733" s="5"/>
    </row>
    <row r="734">
      <c r="A734" s="5"/>
    </row>
    <row r="735">
      <c r="A735" s="5"/>
    </row>
    <row r="736">
      <c r="A736" s="5"/>
    </row>
    <row r="737">
      <c r="A737" s="5"/>
    </row>
    <row r="738">
      <c r="A738" s="5"/>
    </row>
    <row r="739">
      <c r="A739" s="5"/>
    </row>
    <row r="740">
      <c r="A740" s="5"/>
    </row>
    <row r="741">
      <c r="A741" s="5"/>
    </row>
    <row r="742">
      <c r="A742" s="5"/>
    </row>
    <row r="743">
      <c r="A743" s="5"/>
    </row>
    <row r="744">
      <c r="A744" s="5"/>
    </row>
    <row r="745">
      <c r="A745" s="5"/>
    </row>
    <row r="746">
      <c r="A746" s="5"/>
    </row>
    <row r="747">
      <c r="A747" s="5"/>
    </row>
    <row r="748">
      <c r="A748" s="5"/>
    </row>
    <row r="749">
      <c r="A749" s="5"/>
    </row>
    <row r="750">
      <c r="A750" s="5"/>
    </row>
    <row r="751">
      <c r="A751" s="5"/>
    </row>
    <row r="752">
      <c r="A752" s="5"/>
    </row>
    <row r="753">
      <c r="A753" s="5"/>
    </row>
    <row r="754">
      <c r="A754" s="5"/>
    </row>
    <row r="755">
      <c r="A755" s="5"/>
    </row>
    <row r="756">
      <c r="A756" s="5"/>
    </row>
    <row r="757">
      <c r="A757" s="5"/>
    </row>
    <row r="758">
      <c r="A758" s="5"/>
    </row>
    <row r="759">
      <c r="A759" s="5"/>
    </row>
    <row r="760">
      <c r="A760" s="5"/>
    </row>
    <row r="761">
      <c r="A761" s="5"/>
    </row>
    <row r="762">
      <c r="A762" s="5"/>
    </row>
    <row r="763">
      <c r="A763" s="5"/>
    </row>
    <row r="764">
      <c r="A764" s="5"/>
    </row>
    <row r="765">
      <c r="A765" s="5"/>
    </row>
    <row r="766">
      <c r="A766" s="5"/>
    </row>
    <row r="767">
      <c r="A767" s="5"/>
    </row>
    <row r="768">
      <c r="A768" s="5"/>
    </row>
    <row r="769">
      <c r="A769" s="5"/>
    </row>
    <row r="770">
      <c r="A770" s="5"/>
    </row>
    <row r="771">
      <c r="A771" s="5"/>
    </row>
    <row r="772">
      <c r="A772" s="5"/>
    </row>
    <row r="773">
      <c r="A773" s="5"/>
    </row>
    <row r="774">
      <c r="A774" s="5"/>
    </row>
    <row r="775">
      <c r="A775" s="5"/>
    </row>
    <row r="776">
      <c r="A776" s="5"/>
    </row>
    <row r="777">
      <c r="A777" s="5"/>
    </row>
    <row r="778">
      <c r="A778" s="5"/>
    </row>
    <row r="779">
      <c r="A779" s="5"/>
    </row>
    <row r="780">
      <c r="A780" s="5"/>
    </row>
    <row r="781">
      <c r="A781" s="5"/>
    </row>
    <row r="782">
      <c r="A782" s="5"/>
    </row>
    <row r="783">
      <c r="A783" s="5"/>
    </row>
    <row r="784">
      <c r="A784" s="5"/>
    </row>
    <row r="785">
      <c r="A785" s="5"/>
    </row>
    <row r="786">
      <c r="A786" s="5"/>
    </row>
    <row r="787">
      <c r="A787" s="5"/>
    </row>
    <row r="788">
      <c r="A788" s="5"/>
    </row>
    <row r="789">
      <c r="A789" s="5"/>
    </row>
    <row r="790">
      <c r="A790" s="5"/>
    </row>
    <row r="791">
      <c r="A791" s="5"/>
    </row>
    <row r="792">
      <c r="A792" s="5"/>
    </row>
    <row r="793">
      <c r="A793" s="5"/>
    </row>
    <row r="794">
      <c r="A794" s="5"/>
    </row>
    <row r="795">
      <c r="A795" s="5"/>
    </row>
    <row r="796">
      <c r="A796" s="5"/>
    </row>
    <row r="797">
      <c r="A797" s="5"/>
    </row>
    <row r="798">
      <c r="A798" s="5"/>
    </row>
    <row r="799">
      <c r="A799" s="5"/>
    </row>
    <row r="800">
      <c r="A800" s="5"/>
    </row>
    <row r="801">
      <c r="A801" s="5"/>
    </row>
    <row r="802">
      <c r="A802" s="5"/>
    </row>
    <row r="803">
      <c r="A803" s="5"/>
    </row>
    <row r="804">
      <c r="A804" s="5"/>
    </row>
    <row r="805">
      <c r="A805" s="5"/>
    </row>
    <row r="806">
      <c r="A806" s="5"/>
    </row>
    <row r="807">
      <c r="A807" s="5"/>
    </row>
    <row r="808">
      <c r="A808" s="5"/>
    </row>
    <row r="809">
      <c r="A809" s="5"/>
    </row>
    <row r="810">
      <c r="A810" s="5"/>
    </row>
    <row r="811">
      <c r="A811" s="5"/>
    </row>
    <row r="812">
      <c r="A812" s="5"/>
    </row>
    <row r="813">
      <c r="A813" s="5"/>
    </row>
    <row r="814">
      <c r="A814" s="5"/>
    </row>
    <row r="815">
      <c r="A815" s="5"/>
    </row>
    <row r="816">
      <c r="A816" s="5"/>
    </row>
    <row r="817">
      <c r="A817" s="5"/>
    </row>
    <row r="818">
      <c r="A818" s="5"/>
    </row>
    <row r="819">
      <c r="A819" s="5"/>
    </row>
    <row r="820">
      <c r="A820" s="5"/>
    </row>
    <row r="821">
      <c r="A821" s="5"/>
    </row>
    <row r="822">
      <c r="A822" s="5"/>
    </row>
    <row r="823">
      <c r="A823" s="5"/>
    </row>
    <row r="824">
      <c r="A824" s="5"/>
    </row>
    <row r="825">
      <c r="A825" s="5"/>
    </row>
    <row r="826">
      <c r="A826" s="5"/>
    </row>
    <row r="827">
      <c r="A827" s="5"/>
    </row>
    <row r="828">
      <c r="A828" s="5"/>
    </row>
    <row r="829">
      <c r="A829" s="5"/>
    </row>
    <row r="830">
      <c r="A830" s="5"/>
    </row>
    <row r="831">
      <c r="A831" s="5"/>
    </row>
    <row r="832">
      <c r="A832" s="5"/>
    </row>
    <row r="833">
      <c r="A833" s="5"/>
    </row>
    <row r="834">
      <c r="A834" s="5"/>
    </row>
    <row r="835">
      <c r="A835" s="5"/>
    </row>
    <row r="836">
      <c r="A836" s="5"/>
    </row>
    <row r="837">
      <c r="A837" s="5"/>
    </row>
    <row r="838">
      <c r="A838" s="5"/>
    </row>
    <row r="839">
      <c r="A839" s="5"/>
    </row>
    <row r="840">
      <c r="A840" s="5"/>
    </row>
    <row r="841">
      <c r="A841" s="5"/>
    </row>
    <row r="842">
      <c r="A842" s="5"/>
    </row>
    <row r="843">
      <c r="A843" s="5"/>
    </row>
    <row r="844">
      <c r="A844" s="5"/>
    </row>
    <row r="845">
      <c r="A845" s="5"/>
    </row>
    <row r="846">
      <c r="A846" s="5"/>
    </row>
    <row r="847">
      <c r="A847" s="5"/>
    </row>
    <row r="848">
      <c r="A848" s="5"/>
    </row>
    <row r="849">
      <c r="A849" s="5"/>
    </row>
    <row r="850">
      <c r="A850" s="5"/>
    </row>
    <row r="851">
      <c r="A851" s="5"/>
    </row>
    <row r="852">
      <c r="A852" s="5"/>
    </row>
    <row r="853">
      <c r="A853" s="5"/>
    </row>
    <row r="854">
      <c r="A854" s="5"/>
    </row>
    <row r="855">
      <c r="A855" s="5"/>
    </row>
    <row r="856">
      <c r="A856" s="5"/>
    </row>
    <row r="857">
      <c r="A857" s="5"/>
    </row>
    <row r="858">
      <c r="A858" s="5"/>
    </row>
    <row r="859">
      <c r="A859" s="5"/>
    </row>
    <row r="860">
      <c r="A860" s="5"/>
    </row>
    <row r="861">
      <c r="A861" s="5"/>
    </row>
    <row r="862">
      <c r="A862" s="5"/>
    </row>
    <row r="863">
      <c r="A863" s="5"/>
    </row>
    <row r="864">
      <c r="A864" s="5"/>
    </row>
    <row r="865">
      <c r="A865" s="5"/>
    </row>
    <row r="866">
      <c r="A866" s="5"/>
    </row>
    <row r="867">
      <c r="A867" s="5"/>
    </row>
    <row r="868">
      <c r="A868" s="5"/>
    </row>
    <row r="869">
      <c r="A869" s="5"/>
    </row>
    <row r="870">
      <c r="A870" s="5"/>
    </row>
    <row r="871">
      <c r="A871" s="5"/>
    </row>
    <row r="872">
      <c r="A872" s="5"/>
    </row>
    <row r="873">
      <c r="A873" s="5"/>
    </row>
    <row r="874">
      <c r="A874" s="5"/>
    </row>
    <row r="875">
      <c r="A875" s="5"/>
    </row>
    <row r="876">
      <c r="A876" s="5"/>
    </row>
    <row r="877">
      <c r="A877" s="5"/>
    </row>
    <row r="878">
      <c r="A878" s="5"/>
    </row>
    <row r="879">
      <c r="A879" s="5"/>
    </row>
    <row r="880">
      <c r="A880" s="5"/>
    </row>
    <row r="881">
      <c r="A881" s="5"/>
    </row>
    <row r="882">
      <c r="A882" s="5"/>
    </row>
    <row r="883">
      <c r="A883" s="5"/>
    </row>
    <row r="884">
      <c r="A884" s="5"/>
    </row>
    <row r="885">
      <c r="A885" s="5"/>
    </row>
    <row r="886">
      <c r="A886" s="5"/>
    </row>
    <row r="887">
      <c r="A887" s="5"/>
    </row>
    <row r="888">
      <c r="A888" s="5"/>
    </row>
    <row r="889">
      <c r="A889" s="5"/>
    </row>
    <row r="890">
      <c r="A890" s="5"/>
    </row>
    <row r="891">
      <c r="A891" s="5"/>
    </row>
    <row r="892">
      <c r="A892" s="5"/>
    </row>
    <row r="893">
      <c r="A893" s="5"/>
    </row>
    <row r="894">
      <c r="A894" s="5"/>
    </row>
    <row r="895">
      <c r="A895" s="5"/>
    </row>
    <row r="896">
      <c r="A896" s="5"/>
    </row>
    <row r="897">
      <c r="A897" s="5"/>
    </row>
    <row r="898">
      <c r="A898" s="5"/>
    </row>
    <row r="899">
      <c r="A899" s="5"/>
    </row>
    <row r="900">
      <c r="A900" s="5"/>
    </row>
    <row r="901">
      <c r="A901" s="5"/>
    </row>
    <row r="902">
      <c r="A902" s="5"/>
    </row>
    <row r="903">
      <c r="A903" s="5"/>
    </row>
    <row r="904">
      <c r="A904" s="5"/>
    </row>
    <row r="905">
      <c r="A905" s="5"/>
    </row>
    <row r="906">
      <c r="A906" s="5"/>
    </row>
    <row r="907">
      <c r="A907" s="5"/>
    </row>
    <row r="908">
      <c r="A908" s="5"/>
    </row>
    <row r="909">
      <c r="A909" s="5"/>
    </row>
    <row r="910">
      <c r="A910" s="5"/>
    </row>
    <row r="911">
      <c r="A911" s="5"/>
    </row>
    <row r="912">
      <c r="A912" s="5"/>
    </row>
    <row r="913">
      <c r="A913" s="5"/>
    </row>
    <row r="914">
      <c r="A914" s="5"/>
    </row>
    <row r="915">
      <c r="A915" s="5"/>
    </row>
    <row r="916">
      <c r="A916" s="5"/>
    </row>
    <row r="917">
      <c r="A917" s="5"/>
    </row>
    <row r="918">
      <c r="A918" s="5"/>
    </row>
    <row r="919">
      <c r="A919" s="5"/>
    </row>
    <row r="920">
      <c r="A920" s="5"/>
    </row>
    <row r="921">
      <c r="A921" s="5"/>
    </row>
    <row r="922">
      <c r="A922" s="5"/>
    </row>
    <row r="923">
      <c r="A923" s="5"/>
    </row>
    <row r="924">
      <c r="A924" s="5"/>
    </row>
    <row r="925">
      <c r="A925" s="5"/>
    </row>
    <row r="926">
      <c r="A926" s="5"/>
    </row>
    <row r="927">
      <c r="A927" s="5"/>
    </row>
    <row r="928">
      <c r="A928" s="5"/>
    </row>
    <row r="929">
      <c r="A929" s="5"/>
    </row>
    <row r="930">
      <c r="A930" s="5"/>
    </row>
    <row r="931">
      <c r="A931" s="5"/>
    </row>
    <row r="932">
      <c r="A932" s="5"/>
    </row>
    <row r="933">
      <c r="A933" s="5"/>
    </row>
    <row r="934">
      <c r="A934" s="5"/>
    </row>
    <row r="935">
      <c r="A935" s="5"/>
    </row>
    <row r="936">
      <c r="A936" s="5"/>
    </row>
    <row r="937">
      <c r="A937" s="5"/>
    </row>
    <row r="938">
      <c r="A938" s="5"/>
    </row>
    <row r="939">
      <c r="A939" s="5"/>
    </row>
    <row r="940">
      <c r="A940" s="5"/>
    </row>
    <row r="941">
      <c r="A941" s="5"/>
    </row>
    <row r="942">
      <c r="A942" s="5"/>
    </row>
    <row r="943">
      <c r="A943" s="5"/>
    </row>
    <row r="944">
      <c r="A944" s="5"/>
    </row>
    <row r="945">
      <c r="A945" s="5"/>
    </row>
    <row r="946">
      <c r="A946" s="5"/>
    </row>
    <row r="947">
      <c r="A947" s="5"/>
    </row>
    <row r="948">
      <c r="A948" s="5"/>
    </row>
    <row r="949">
      <c r="A949" s="5"/>
    </row>
    <row r="950">
      <c r="A950" s="5"/>
    </row>
    <row r="951">
      <c r="A951" s="5"/>
    </row>
    <row r="952">
      <c r="A952" s="5"/>
    </row>
    <row r="953">
      <c r="A953" s="5"/>
    </row>
    <row r="954">
      <c r="A954" s="5"/>
    </row>
    <row r="955">
      <c r="A955" s="5"/>
    </row>
    <row r="956">
      <c r="A956" s="5"/>
    </row>
    <row r="957">
      <c r="A957" s="5"/>
    </row>
    <row r="958">
      <c r="A958" s="5"/>
    </row>
    <row r="959">
      <c r="A959" s="5"/>
    </row>
    <row r="960">
      <c r="A960" s="5"/>
    </row>
    <row r="961">
      <c r="A961" s="5"/>
    </row>
    <row r="962">
      <c r="A962" s="5"/>
    </row>
    <row r="963">
      <c r="A963" s="5"/>
    </row>
    <row r="964">
      <c r="A964" s="5"/>
    </row>
    <row r="965">
      <c r="A965" s="5"/>
    </row>
    <row r="966">
      <c r="A966" s="5"/>
    </row>
    <row r="967">
      <c r="A967" s="5"/>
    </row>
    <row r="968">
      <c r="A968" s="5"/>
    </row>
    <row r="969">
      <c r="A969" s="5"/>
    </row>
    <row r="970">
      <c r="A970" s="5"/>
    </row>
    <row r="971">
      <c r="A971" s="5"/>
    </row>
    <row r="972">
      <c r="A972" s="5"/>
    </row>
    <row r="973">
      <c r="A973" s="5"/>
    </row>
    <row r="974">
      <c r="A974" s="5"/>
    </row>
    <row r="975">
      <c r="A975" s="5"/>
    </row>
    <row r="976">
      <c r="A976" s="5"/>
    </row>
    <row r="977">
      <c r="A977" s="5"/>
    </row>
    <row r="978">
      <c r="A978" s="5"/>
    </row>
    <row r="979">
      <c r="A979" s="5"/>
    </row>
    <row r="980">
      <c r="A980" s="5"/>
    </row>
    <row r="981">
      <c r="A981" s="5"/>
    </row>
    <row r="982">
      <c r="A982" s="5"/>
    </row>
    <row r="983">
      <c r="A983" s="5"/>
    </row>
    <row r="984">
      <c r="A984" s="5"/>
    </row>
    <row r="985">
      <c r="A985" s="5"/>
    </row>
    <row r="986">
      <c r="A986" s="5"/>
    </row>
    <row r="987">
      <c r="A987" s="5"/>
    </row>
    <row r="988">
      <c r="A988" s="5"/>
    </row>
    <row r="989">
      <c r="A989" s="5"/>
    </row>
    <row r="990">
      <c r="A990" s="5"/>
    </row>
    <row r="991">
      <c r="A991" s="5"/>
    </row>
    <row r="992">
      <c r="A992" s="5"/>
    </row>
    <row r="993">
      <c r="A993" s="5"/>
    </row>
    <row r="994">
      <c r="A994" s="5"/>
    </row>
    <row r="995">
      <c r="A995" s="5"/>
    </row>
    <row r="996">
      <c r="A996" s="5"/>
    </row>
    <row r="997">
      <c r="A997" s="5"/>
    </row>
    <row r="998">
      <c r="A998" s="5"/>
    </row>
    <row r="999">
      <c r="A999" s="5"/>
    </row>
    <row r="1000">
      <c r="A1000" s="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43"/>
    <col customWidth="1" min="2" max="2" width="6.14"/>
    <col customWidth="1" min="3" max="3" width="4.86"/>
    <col customWidth="1" min="4" max="4" width="6.43"/>
    <col customWidth="1" min="5" max="5" width="7.29"/>
    <col customWidth="1" min="6" max="6" width="6.14"/>
    <col customWidth="1" min="7" max="7" width="7.14"/>
    <col customWidth="1" min="8" max="8" width="6.29"/>
    <col customWidth="1" min="9" max="9" width="5.29"/>
    <col customWidth="1" min="10" max="10" width="6.43"/>
    <col customWidth="1" min="11" max="11" width="6.0"/>
    <col customWidth="1" min="12" max="12" width="5.0"/>
    <col customWidth="1" min="13" max="13" width="6.43"/>
    <col customWidth="1" min="14" max="14" width="7.43"/>
    <col customWidth="1" min="15" max="15" width="6.71"/>
    <col customWidth="1" min="16" max="16" width="8.14"/>
    <col customWidth="1" min="17" max="17" width="6.86"/>
    <col customWidth="1" min="18" max="18" width="4.0"/>
    <col customWidth="1" min="19" max="19" width="5.0"/>
    <col customWidth="1" min="20" max="20" width="6.43"/>
    <col customWidth="1" min="21" max="21" width="6.86"/>
    <col customWidth="1" min="22" max="23" width="7.29"/>
    <col customWidth="1" min="24" max="24" width="5.71"/>
    <col customWidth="1" min="25" max="25" width="6.0"/>
    <col customWidth="1" min="26" max="26" width="6.71"/>
    <col customWidth="1" min="27" max="27" width="7.14"/>
    <col customWidth="1" min="28" max="28" width="9.29"/>
    <col customWidth="1" min="29" max="29" width="5.43"/>
    <col customWidth="1" min="30" max="30" width="5.57"/>
    <col customWidth="1" min="31" max="32" width="6.29"/>
    <col customWidth="1" min="33" max="33" width="5.71"/>
    <col customWidth="1" min="34" max="34" width="6.0"/>
    <col customWidth="1" min="35" max="35" width="5.57"/>
    <col customWidth="1" min="36" max="36" width="6.86"/>
    <col customWidth="1" min="37" max="38" width="5.86"/>
    <col customWidth="1" min="39" max="39" width="6.29"/>
    <col customWidth="1" min="40" max="40" width="7.86"/>
    <col customWidth="1" min="41" max="42" width="6.57"/>
    <col customWidth="1" min="43" max="43" width="7.43"/>
    <col customWidth="1" min="44" max="44" width="6.57"/>
    <col customWidth="1" min="45" max="45" width="4.71"/>
    <col customWidth="1" min="46" max="46" width="7.71"/>
  </cols>
  <sheetData>
    <row r="1">
      <c r="A1" s="23" t="s">
        <v>66</v>
      </c>
      <c r="B1" s="11" t="str">
        <f t="array" ref="B1:AT1">'Master Answer Key'!C3:AU3</f>
        <v>keyid</v>
      </c>
      <c r="C1" s="5" t="s">
        <v>37</v>
      </c>
      <c r="D1" s="5" t="s">
        <v>38</v>
      </c>
      <c r="E1" s="5" t="s">
        <v>39</v>
      </c>
      <c r="F1" s="5" t="s">
        <v>40</v>
      </c>
      <c r="G1" s="5" t="s">
        <v>41</v>
      </c>
      <c r="H1" s="5" t="s">
        <v>42</v>
      </c>
      <c r="I1" s="5" t="s">
        <v>43</v>
      </c>
      <c r="J1" s="5" t="s">
        <v>44</v>
      </c>
      <c r="K1" s="5" t="s">
        <v>45</v>
      </c>
      <c r="L1" s="5" t="s">
        <v>46</v>
      </c>
      <c r="M1" s="5" t="s">
        <v>47</v>
      </c>
      <c r="N1" s="5" t="s">
        <v>48</v>
      </c>
      <c r="O1" s="5" t="s">
        <v>49</v>
      </c>
      <c r="P1" s="5" t="s">
        <v>50</v>
      </c>
      <c r="Q1" s="5" t="s">
        <v>51</v>
      </c>
      <c r="R1" s="5" t="s">
        <v>52</v>
      </c>
      <c r="S1" s="5" t="s">
        <v>53</v>
      </c>
      <c r="T1" s="5" t="s">
        <v>54</v>
      </c>
      <c r="U1" s="5" t="s">
        <v>55</v>
      </c>
      <c r="V1" s="5" t="s">
        <v>56</v>
      </c>
      <c r="W1" s="5" t="s">
        <v>57</v>
      </c>
      <c r="X1" s="5" t="s">
        <v>58</v>
      </c>
      <c r="Y1" s="5" t="s">
        <v>59</v>
      </c>
      <c r="Z1" s="5" t="s">
        <v>60</v>
      </c>
      <c r="AA1" s="5" t="s">
        <v>61</v>
      </c>
      <c r="AB1" s="5" t="s">
        <v>62</v>
      </c>
      <c r="AC1" s="5" t="s">
        <v>63</v>
      </c>
      <c r="AD1" s="5" t="s">
        <v>64</v>
      </c>
      <c r="AE1" s="5" t="s">
        <v>65</v>
      </c>
      <c r="AF1" s="5" t="s">
        <v>67</v>
      </c>
      <c r="AG1" s="5" t="s">
        <v>68</v>
      </c>
      <c r="AH1" s="5" t="s">
        <v>70</v>
      </c>
      <c r="AI1" s="5" t="s">
        <v>72</v>
      </c>
      <c r="AJ1" s="5" t="s">
        <v>74</v>
      </c>
      <c r="AK1" s="5" t="s">
        <v>76</v>
      </c>
      <c r="AL1" s="5" t="s">
        <v>78</v>
      </c>
      <c r="AM1" s="5" t="s">
        <v>79</v>
      </c>
      <c r="AN1" s="5" t="s">
        <v>82</v>
      </c>
      <c r="AO1" s="5" t="s">
        <v>84</v>
      </c>
      <c r="AP1" s="5" t="s">
        <v>85</v>
      </c>
      <c r="AQ1" s="5" t="s">
        <v>88</v>
      </c>
      <c r="AR1" s="5" t="s">
        <v>90</v>
      </c>
      <c r="AS1" s="5" t="s">
        <v>92</v>
      </c>
      <c r="AT1" s="5" t="s">
        <v>93</v>
      </c>
      <c r="AU1" s="5"/>
      <c r="AV1" s="5"/>
      <c r="AW1" s="5"/>
      <c r="AX1" s="5"/>
      <c r="AY1" s="5"/>
      <c r="AZ1" s="5"/>
      <c r="BA1" s="5"/>
      <c r="BB1" s="5"/>
      <c r="BC1" s="5"/>
      <c r="BD1" s="5"/>
    </row>
    <row r="2">
      <c r="A2" s="11" t="str">
        <f t="array" ref="A2:A13">TRANSPOSE('CS-COMPRO'!B4:M4)</f>
        <v>1CMP-M</v>
      </c>
      <c r="B2" s="26">
        <f t="array" ref="B2">INDEX(TRANSPOSE('CS-COMPRO-Tally'!$A$2:$M$46),ROW(B2),COLUMN(A2))/'Master Answer Key'!C$396</f>
        <v>0.76</v>
      </c>
      <c r="C2" s="26">
        <f t="array" ref="C2">INDEX(TRANSPOSE('CS-COMPRO-Tally'!$A$2:$M$46),ROW(C2),COLUMN(B2))/'Master Answer Key'!D$396</f>
        <v>1</v>
      </c>
      <c r="D2" s="26">
        <f t="array" ref="D2">INDEX(TRANSPOSE('CS-COMPRO-Tally'!$A$2:$M$46),ROW(D2),COLUMN(C2))/'Master Answer Key'!E$396</f>
        <v>0.7916666667</v>
      </c>
      <c r="E2" s="26">
        <f t="array" ref="E2">INDEX(TRANSPOSE('CS-COMPRO-Tally'!$A$2:$M$46),ROW(E2),COLUMN(D2))/'Master Answer Key'!F$396</f>
        <v>0.92</v>
      </c>
      <c r="F2" s="26">
        <f t="array" ref="F2">INDEX(TRANSPOSE('CS-COMPRO-Tally'!$A$2:$M$46),ROW(F2),COLUMN(E2))/'Master Answer Key'!G$396</f>
        <v>0.8205128205</v>
      </c>
      <c r="G2" s="26">
        <f t="array" ref="G2">INDEX(TRANSPOSE('CS-COMPRO-Tally'!$A$2:$M$46),ROW(G2),COLUMN(F2))/'Master Answer Key'!H$396</f>
        <v>1</v>
      </c>
      <c r="H2" s="26">
        <f t="array" ref="H2">INDEX(TRANSPOSE('CS-COMPRO-Tally'!$A$2:$M$46),ROW(H2),COLUMN(G2))/'Master Answer Key'!I$396</f>
        <v>0.8888888889</v>
      </c>
      <c r="I2" s="26">
        <f t="array" ref="I2">INDEX(TRANSPOSE('CS-COMPRO-Tally'!$A$2:$M$46),ROW(I2),COLUMN(H2))/'Master Answer Key'!J$396</f>
        <v>0.9166666667</v>
      </c>
      <c r="J2" s="26">
        <f t="array" ref="J2">INDEX(TRANSPOSE('CS-COMPRO-Tally'!$A$2:$M$46),ROW(J2),COLUMN(I2))/'Master Answer Key'!K$396</f>
        <v>0.8571428571</v>
      </c>
      <c r="K2" s="26">
        <f t="array" ref="K2">INDEX(TRANSPOSE('CS-COMPRO-Tally'!$A$2:$M$46),ROW(K2),COLUMN(J2))/'Master Answer Key'!L$396</f>
        <v>0.9032258065</v>
      </c>
      <c r="L2" s="26">
        <f t="array" ref="L2">INDEX(TRANSPOSE('CS-COMPRO-Tally'!$A$2:$M$46),ROW(L2),COLUMN(K2))/'Master Answer Key'!M$396</f>
        <v>0.9285714286</v>
      </c>
      <c r="M2" s="26">
        <f t="array" ref="M2">INDEX(TRANSPOSE('CS-COMPRO-Tally'!$A$2:$M$46),ROW(M2),COLUMN(L2))/'Master Answer Key'!N$396</f>
        <v>0.8674698795</v>
      </c>
      <c r="N2" s="26">
        <f t="array" ref="N2">INDEX(TRANSPOSE('CS-COMPRO-Tally'!$A$2:$M$46),ROW(N2),COLUMN(M2))/'Master Answer Key'!O$396</f>
        <v>0.9166666667</v>
      </c>
      <c r="O2" s="26">
        <f t="array" ref="O2">INDEX(TRANSPOSE('CS-COMPRO-Tally'!$A$2:$M$46),ROW(O2),COLUMN(N2))/'Master Answer Key'!P$396</f>
        <v>0.6</v>
      </c>
      <c r="P2" s="26">
        <f t="array" ref="P2">INDEX(TRANSPOSE('CS-COMPRO-Tally'!$A$2:$M$46),ROW(P2),COLUMN(O2))/'Master Answer Key'!Q$396</f>
        <v>0.8</v>
      </c>
      <c r="Q2" s="26">
        <f t="array" ref="Q2">INDEX(TRANSPOSE('CS-COMPRO-Tally'!$A$2:$M$46),ROW(Q2),COLUMN(P2))/'Master Answer Key'!R$396</f>
        <v>0.7142857143</v>
      </c>
      <c r="R2" s="26">
        <f t="array" ref="R2">INDEX(TRANSPOSE('CS-COMPRO-Tally'!$A$2:$M$46),ROW(R2),COLUMN(Q2))/'Master Answer Key'!S$396</f>
        <v>0.6363636364</v>
      </c>
      <c r="S2" s="26">
        <f t="array" ref="S2">INDEX(TRANSPOSE('CS-COMPRO-Tally'!$A$2:$M$46),ROW(S2),COLUMN(R2))/'Master Answer Key'!T$396</f>
        <v>0.8</v>
      </c>
      <c r="T2" s="26">
        <f t="array" ref="T2">INDEX(TRANSPOSE('CS-COMPRO-Tally'!$A$2:$M$46),ROW(T2),COLUMN(S2))/'Master Answer Key'!U$396</f>
        <v>0.92</v>
      </c>
      <c r="U2" s="26">
        <f t="array" ref="U2">INDEX(TRANSPOSE('CS-COMPRO-Tally'!$A$2:$M$46),ROW(U2),COLUMN(T2))/'Master Answer Key'!V$396</f>
        <v>0.8571428571</v>
      </c>
      <c r="V2" s="26">
        <f t="array" ref="V2">INDEX(TRANSPOSE('CS-COMPRO-Tally'!$A$2:$M$46),ROW(V2),COLUMN(U2))/'Master Answer Key'!W$396</f>
        <v>0.7</v>
      </c>
      <c r="W2" s="26">
        <f t="array" ref="W2">INDEX(TRANSPOSE('CS-COMPRO-Tally'!$A$2:$M$46),ROW(W2),COLUMN(V2))/'Master Answer Key'!X$396</f>
        <v>0.8387096774</v>
      </c>
      <c r="X2" s="26">
        <f t="array" ref="X2">INDEX(TRANSPOSE('CS-COMPRO-Tally'!$A$2:$M$46),ROW(X2),COLUMN(W2))/'Master Answer Key'!Y$396</f>
        <v>1</v>
      </c>
      <c r="Y2" s="26">
        <f t="array" ref="Y2">INDEX(TRANSPOSE('CS-COMPRO-Tally'!$A$2:$M$46),ROW(Y2),COLUMN(X2))/'Master Answer Key'!Z$396</f>
        <v>0.7142857143</v>
      </c>
      <c r="Z2" s="26">
        <f t="array" ref="Z2">INDEX(TRANSPOSE('CS-COMPRO-Tally'!$A$2:$M$46),ROW(Z2),COLUMN(Y2))/'Master Answer Key'!AA$396</f>
        <v>0.9166666667</v>
      </c>
      <c r="AA2" s="26">
        <f t="array" ref="AA2">INDEX(TRANSPOSE('CS-COMPRO-Tally'!$A$2:$M$46),ROW(AA2),COLUMN(Z2))/'Master Answer Key'!AB$396</f>
        <v>0.9117647059</v>
      </c>
      <c r="AB2" s="26">
        <f t="array" ref="AB2">INDEX(TRANSPOSE('CS-COMPRO-Tally'!$A$2:$M$46),ROW(AB2),COLUMN(AA2))/'Master Answer Key'!AC$396</f>
        <v>0.8333333333</v>
      </c>
      <c r="AC2" s="26">
        <f t="array" ref="AC2">INDEX(TRANSPOSE('CS-COMPRO-Tally'!$A$2:$M$46),ROW(AC2),COLUMN(AB2))/'Master Answer Key'!AD$396</f>
        <v>0.6428571429</v>
      </c>
      <c r="AD2" s="26" t="str">
        <f t="array" ref="AD2">INDEX(TRANSPOSE('CS-COMPRO-Tally'!$A$2:$M$46),ROW(AD2),COLUMN(AC2))/'Master Answer Key'!AE$396</f>
        <v>#DIV/0!</v>
      </c>
      <c r="AE2" s="26">
        <f t="array" ref="AE2">INDEX(TRANSPOSE('CS-COMPRO-Tally'!$A$2:$M$46),ROW(AE2),COLUMN(AD2))/'Master Answer Key'!AF$396</f>
        <v>1</v>
      </c>
      <c r="AF2" s="26">
        <f t="array" ref="AF2">INDEX(TRANSPOSE('CS-COMPRO-Tally'!$A$2:$M$46),ROW(AF2),COLUMN(AE2))/'Master Answer Key'!AG$396</f>
        <v>0.9166666667</v>
      </c>
      <c r="AG2" s="26">
        <f t="array" ref="AG2">INDEX(TRANSPOSE('CS-COMPRO-Tally'!$A$2:$M$46),ROW(AG2),COLUMN(AF2))/'Master Answer Key'!AH$396</f>
        <v>0.8064516129</v>
      </c>
      <c r="AH2" s="26">
        <f t="array" ref="AH2">INDEX(TRANSPOSE('CS-COMPRO-Tally'!$A$2:$M$46),ROW(AH2),COLUMN(AG2))/'Master Answer Key'!AI$396</f>
        <v>0.8695652174</v>
      </c>
      <c r="AI2" s="26">
        <f t="array" ref="AI2">INDEX(TRANSPOSE('CS-COMPRO-Tally'!$A$2:$M$46),ROW(AI2),COLUMN(AH2))/'Master Answer Key'!AJ$396</f>
        <v>0.875</v>
      </c>
      <c r="AJ2" s="26">
        <f t="array" ref="AJ2">INDEX(TRANSPOSE('CS-COMPRO-Tally'!$A$2:$M$46),ROW(AJ2),COLUMN(AI2))/'Master Answer Key'!AK$396</f>
        <v>0.9642857143</v>
      </c>
      <c r="AK2" s="26">
        <f t="array" ref="AK2">INDEX(TRANSPOSE('CS-COMPRO-Tally'!$A$2:$M$46),ROW(AK2),COLUMN(AJ2))/'Master Answer Key'!AL$396</f>
        <v>0.8181818182</v>
      </c>
      <c r="AL2" s="26">
        <f t="array" ref="AL2">INDEX(TRANSPOSE('CS-COMPRO-Tally'!$A$2:$M$46),ROW(AL2),COLUMN(AK2))/'Master Answer Key'!AM$396</f>
        <v>0.875</v>
      </c>
      <c r="AM2" s="26">
        <f t="array" ref="AM2">INDEX(TRANSPOSE('CS-COMPRO-Tally'!$A$2:$M$46),ROW(AM2),COLUMN(AL2))/'Master Answer Key'!AN$396</f>
        <v>1</v>
      </c>
      <c r="AN2" s="26">
        <f t="array" ref="AN2">INDEX(TRANSPOSE('CS-COMPRO-Tally'!$A$2:$M$46),ROW(AN2),COLUMN(AM2))/'Master Answer Key'!AO$396</f>
        <v>0.8571428571</v>
      </c>
      <c r="AO2" s="26">
        <f t="array" ref="AO2">INDEX(TRANSPOSE('CS-COMPRO-Tally'!$A$2:$M$46),ROW(AO2),COLUMN(AN2))/'Master Answer Key'!AP$396</f>
        <v>0.8333333333</v>
      </c>
      <c r="AP2" s="26">
        <f t="array" ref="AP2">INDEX(TRANSPOSE('CS-COMPRO-Tally'!$A$2:$M$46),ROW(AP2),COLUMN(AO2))/'Master Answer Key'!AQ$396</f>
        <v>0.7777777778</v>
      </c>
      <c r="AQ2" s="26">
        <f t="array" ref="AQ2">INDEX(TRANSPOSE('CS-COMPRO-Tally'!$A$2:$M$46),ROW(AQ2),COLUMN(AP2))/'Master Answer Key'!AR$396</f>
        <v>0.9230769231</v>
      </c>
      <c r="AR2" s="26">
        <f t="array" ref="AR2">INDEX(TRANSPOSE('CS-COMPRO-Tally'!$A$2:$M$46),ROW(AR2),COLUMN(AQ2))/'Master Answer Key'!AS$396</f>
        <v>0.6666666667</v>
      </c>
      <c r="AS2" s="26">
        <f t="array" ref="AS2">INDEX(TRANSPOSE('CS-COMPRO-Tally'!$A$2:$M$46),ROW(AS2),COLUMN(AR2))/'Master Answer Key'!AT$396</f>
        <v>0.9032258065</v>
      </c>
      <c r="AT2" s="26">
        <f t="array" ref="AT2">INDEX(TRANSPOSE('CS-COMPRO-Tally'!$A$2:$M$46),ROW(AT2),COLUMN(AS2))/'Master Answer Key'!AU$396</f>
        <v>0.9245283019</v>
      </c>
      <c r="AU2" s="26"/>
    </row>
    <row r="3">
      <c r="A3" s="5" t="s">
        <v>548</v>
      </c>
      <c r="B3" s="26">
        <f t="array" ref="B3">INDEX(TRANSPOSE('CS-COMPRO-Tally'!$A$2:$M$46),ROW(B3),COLUMN(A3))/'Master Answer Key'!C$396</f>
        <v>0.92</v>
      </c>
      <c r="C3" s="26">
        <f t="array" ref="C3">INDEX(TRANSPOSE('CS-COMPRO-Tally'!$A$2:$M$46),ROW(C3),COLUMN(B3))/'Master Answer Key'!D$396</f>
        <v>0.9285714286</v>
      </c>
      <c r="D3" s="26">
        <f t="array" ref="D3">INDEX(TRANSPOSE('CS-COMPRO-Tally'!$A$2:$M$46),ROW(D3),COLUMN(C3))/'Master Answer Key'!E$396</f>
        <v>0.9583333333</v>
      </c>
      <c r="E3" s="26">
        <f t="array" ref="E3">INDEX(TRANSPOSE('CS-COMPRO-Tally'!$A$2:$M$46),ROW(E3),COLUMN(D3))/'Master Answer Key'!F$396</f>
        <v>0.92</v>
      </c>
      <c r="F3" s="26">
        <f t="array" ref="F3">INDEX(TRANSPOSE('CS-COMPRO-Tally'!$A$2:$M$46),ROW(F3),COLUMN(E3))/'Master Answer Key'!G$396</f>
        <v>0.9487179487</v>
      </c>
      <c r="G3" s="26">
        <f t="array" ref="G3">INDEX(TRANSPOSE('CS-COMPRO-Tally'!$A$2:$M$46),ROW(G3),COLUMN(F3))/'Master Answer Key'!H$396</f>
        <v>0.75</v>
      </c>
      <c r="H3" s="26">
        <f t="array" ref="H3">INDEX(TRANSPOSE('CS-COMPRO-Tally'!$A$2:$M$46),ROW(H3),COLUMN(G3))/'Master Answer Key'!I$396</f>
        <v>0.9259259259</v>
      </c>
      <c r="I3" s="26">
        <f t="array" ref="I3">INDEX(TRANSPOSE('CS-COMPRO-Tally'!$A$2:$M$46),ROW(I3),COLUMN(H3))/'Master Answer Key'!J$396</f>
        <v>0.9583333333</v>
      </c>
      <c r="J3" s="26">
        <f t="array" ref="J3">INDEX(TRANSPOSE('CS-COMPRO-Tally'!$A$2:$M$46),ROW(J3),COLUMN(I3))/'Master Answer Key'!K$396</f>
        <v>0.8</v>
      </c>
      <c r="K3" s="26">
        <f t="array" ref="K3">INDEX(TRANSPOSE('CS-COMPRO-Tally'!$A$2:$M$46),ROW(K3),COLUMN(J3))/'Master Answer Key'!L$396</f>
        <v>0.9032258065</v>
      </c>
      <c r="L3" s="26">
        <f t="array" ref="L3">INDEX(TRANSPOSE('CS-COMPRO-Tally'!$A$2:$M$46),ROW(L3),COLUMN(K3))/'Master Answer Key'!M$396</f>
        <v>0.8571428571</v>
      </c>
      <c r="M3" s="26">
        <f t="array" ref="M3">INDEX(TRANSPOSE('CS-COMPRO-Tally'!$A$2:$M$46),ROW(M3),COLUMN(L3))/'Master Answer Key'!N$396</f>
        <v>0.9156626506</v>
      </c>
      <c r="N3" s="26">
        <f t="array" ref="N3">INDEX(TRANSPOSE('CS-COMPRO-Tally'!$A$2:$M$46),ROW(N3),COLUMN(M3))/'Master Answer Key'!O$396</f>
        <v>1</v>
      </c>
      <c r="O3" s="26">
        <f t="array" ref="O3">INDEX(TRANSPOSE('CS-COMPRO-Tally'!$A$2:$M$46),ROW(O3),COLUMN(N3))/'Master Answer Key'!P$396</f>
        <v>1</v>
      </c>
      <c r="P3" s="26">
        <f t="array" ref="P3">INDEX(TRANSPOSE('CS-COMPRO-Tally'!$A$2:$M$46),ROW(P3),COLUMN(O3))/'Master Answer Key'!Q$396</f>
        <v>0.8</v>
      </c>
      <c r="Q3" s="26">
        <f t="array" ref="Q3">INDEX(TRANSPOSE('CS-COMPRO-Tally'!$A$2:$M$46),ROW(Q3),COLUMN(P3))/'Master Answer Key'!R$396</f>
        <v>0.8571428571</v>
      </c>
      <c r="R3" s="26">
        <f t="array" ref="R3">INDEX(TRANSPOSE('CS-COMPRO-Tally'!$A$2:$M$46),ROW(R3),COLUMN(Q3))/'Master Answer Key'!S$396</f>
        <v>1</v>
      </c>
      <c r="S3" s="26">
        <f t="array" ref="S3">INDEX(TRANSPOSE('CS-COMPRO-Tally'!$A$2:$M$46),ROW(S3),COLUMN(R3))/'Master Answer Key'!T$396</f>
        <v>0.9</v>
      </c>
      <c r="T3" s="26">
        <f t="array" ref="T3">INDEX(TRANSPOSE('CS-COMPRO-Tally'!$A$2:$M$46),ROW(T3),COLUMN(S3))/'Master Answer Key'!U$396</f>
        <v>0.88</v>
      </c>
      <c r="U3" s="26">
        <f t="array" ref="U3">INDEX(TRANSPOSE('CS-COMPRO-Tally'!$A$2:$M$46),ROW(U3),COLUMN(T3))/'Master Answer Key'!V$396</f>
        <v>0.8285714286</v>
      </c>
      <c r="V3" s="26">
        <f t="array" ref="V3">INDEX(TRANSPOSE('CS-COMPRO-Tally'!$A$2:$M$46),ROW(V3),COLUMN(U3))/'Master Answer Key'!W$396</f>
        <v>0.95</v>
      </c>
      <c r="W3" s="26">
        <f t="array" ref="W3">INDEX(TRANSPOSE('CS-COMPRO-Tally'!$A$2:$M$46),ROW(W3),COLUMN(V3))/'Master Answer Key'!X$396</f>
        <v>0.935483871</v>
      </c>
      <c r="X3" s="26">
        <f t="array" ref="X3">INDEX(TRANSPOSE('CS-COMPRO-Tally'!$A$2:$M$46),ROW(X3),COLUMN(W3))/'Master Answer Key'!Y$396</f>
        <v>1</v>
      </c>
      <c r="Y3" s="26">
        <f t="array" ref="Y3">INDEX(TRANSPOSE('CS-COMPRO-Tally'!$A$2:$M$46),ROW(Y3),COLUMN(X3))/'Master Answer Key'!Z$396</f>
        <v>1</v>
      </c>
      <c r="Z3" s="26">
        <f t="array" ref="Z3">INDEX(TRANSPOSE('CS-COMPRO-Tally'!$A$2:$M$46),ROW(Z3),COLUMN(Y3))/'Master Answer Key'!AA$396</f>
        <v>0.875</v>
      </c>
      <c r="AA3" s="26">
        <f t="array" ref="AA3">INDEX(TRANSPOSE('CS-COMPRO-Tally'!$A$2:$M$46),ROW(AA3),COLUMN(Z3))/'Master Answer Key'!AB$396</f>
        <v>0.8529411765</v>
      </c>
      <c r="AB3" s="26">
        <f t="array" ref="AB3">INDEX(TRANSPOSE('CS-COMPRO-Tally'!$A$2:$M$46),ROW(AB3),COLUMN(AA3))/'Master Answer Key'!AC$396</f>
        <v>0.8333333333</v>
      </c>
      <c r="AC3" s="26">
        <f t="array" ref="AC3">INDEX(TRANSPOSE('CS-COMPRO-Tally'!$A$2:$M$46),ROW(AC3),COLUMN(AB3))/'Master Answer Key'!AD$396</f>
        <v>0.8571428571</v>
      </c>
      <c r="AD3" s="26" t="str">
        <f t="array" ref="AD3">INDEX(TRANSPOSE('CS-COMPRO-Tally'!$A$2:$M$46),ROW(AD3),COLUMN(AC3))/'Master Answer Key'!AE$396</f>
        <v>#DIV/0!</v>
      </c>
      <c r="AE3" s="26">
        <f t="array" ref="AE3">INDEX(TRANSPOSE('CS-COMPRO-Tally'!$A$2:$M$46),ROW(AE3),COLUMN(AD3))/'Master Answer Key'!AF$396</f>
        <v>1</v>
      </c>
      <c r="AF3" s="26">
        <f t="array" ref="AF3">INDEX(TRANSPOSE('CS-COMPRO-Tally'!$A$2:$M$46),ROW(AF3),COLUMN(AE3))/'Master Answer Key'!AG$396</f>
        <v>0.9166666667</v>
      </c>
      <c r="AG3" s="26">
        <f t="array" ref="AG3">INDEX(TRANSPOSE('CS-COMPRO-Tally'!$A$2:$M$46),ROW(AG3),COLUMN(AF3))/'Master Answer Key'!AH$396</f>
        <v>0.935483871</v>
      </c>
      <c r="AH3" s="26">
        <f t="array" ref="AH3">INDEX(TRANSPOSE('CS-COMPRO-Tally'!$A$2:$M$46),ROW(AH3),COLUMN(AG3))/'Master Answer Key'!AI$396</f>
        <v>0.8260869565</v>
      </c>
      <c r="AI3" s="26">
        <f t="array" ref="AI3">INDEX(TRANSPOSE('CS-COMPRO-Tally'!$A$2:$M$46),ROW(AI3),COLUMN(AH3))/'Master Answer Key'!AJ$396</f>
        <v>0.875</v>
      </c>
      <c r="AJ3" s="26">
        <f t="array" ref="AJ3">INDEX(TRANSPOSE('CS-COMPRO-Tally'!$A$2:$M$46),ROW(AJ3),COLUMN(AI3))/'Master Answer Key'!AK$396</f>
        <v>0.8928571429</v>
      </c>
      <c r="AK3" s="26">
        <f t="array" ref="AK3">INDEX(TRANSPOSE('CS-COMPRO-Tally'!$A$2:$M$46),ROW(AK3),COLUMN(AJ3))/'Master Answer Key'!AL$396</f>
        <v>0.9090909091</v>
      </c>
      <c r="AL3" s="26">
        <f t="array" ref="AL3">INDEX(TRANSPOSE('CS-COMPRO-Tally'!$A$2:$M$46),ROW(AL3),COLUMN(AK3))/'Master Answer Key'!AM$396</f>
        <v>0.8125</v>
      </c>
      <c r="AM3" s="26">
        <f t="array" ref="AM3">INDEX(TRANSPOSE('CS-COMPRO-Tally'!$A$2:$M$46),ROW(AM3),COLUMN(AL3))/'Master Answer Key'!AN$396</f>
        <v>0.7857142857</v>
      </c>
      <c r="AN3" s="26">
        <f t="array" ref="AN3">INDEX(TRANSPOSE('CS-COMPRO-Tally'!$A$2:$M$46),ROW(AN3),COLUMN(AM3))/'Master Answer Key'!AO$396</f>
        <v>1</v>
      </c>
      <c r="AO3" s="26">
        <f t="array" ref="AO3">INDEX(TRANSPOSE('CS-COMPRO-Tally'!$A$2:$M$46),ROW(AO3),COLUMN(AN3))/'Master Answer Key'!AP$396</f>
        <v>0.8333333333</v>
      </c>
      <c r="AP3" s="26">
        <f t="array" ref="AP3">INDEX(TRANSPOSE('CS-COMPRO-Tally'!$A$2:$M$46),ROW(AP3),COLUMN(AO3))/'Master Answer Key'!AQ$396</f>
        <v>0.6666666667</v>
      </c>
      <c r="AQ3" s="26">
        <f t="array" ref="AQ3">INDEX(TRANSPOSE('CS-COMPRO-Tally'!$A$2:$M$46),ROW(AQ3),COLUMN(AP3))/'Master Answer Key'!AR$396</f>
        <v>0.7692307692</v>
      </c>
      <c r="AR3" s="26">
        <f t="array" ref="AR3">INDEX(TRANSPOSE('CS-COMPRO-Tally'!$A$2:$M$46),ROW(AR3),COLUMN(AQ3))/'Master Answer Key'!AS$396</f>
        <v>0.5</v>
      </c>
      <c r="AS3" s="26">
        <f t="array" ref="AS3">INDEX(TRANSPOSE('CS-COMPRO-Tally'!$A$2:$M$46),ROW(AS3),COLUMN(AR3))/'Master Answer Key'!AT$396</f>
        <v>0.9032258065</v>
      </c>
      <c r="AT3" s="26">
        <f t="array" ref="AT3">INDEX(TRANSPOSE('CS-COMPRO-Tally'!$A$2:$M$46),ROW(AT3),COLUMN(AS3))/'Master Answer Key'!AU$396</f>
        <v>0.8679245283</v>
      </c>
      <c r="AU3" s="26"/>
    </row>
    <row r="4">
      <c r="A4" s="5" t="s">
        <v>549</v>
      </c>
      <c r="B4" s="26">
        <f t="array" ref="B4">INDEX(TRANSPOSE('CS-COMPRO-Tally'!$A$2:$M$46),ROW(B4),COLUMN(A4))/'Master Answer Key'!C$396</f>
        <v>0.88</v>
      </c>
      <c r="C4" s="26">
        <f t="array" ref="C4">INDEX(TRANSPOSE('CS-COMPRO-Tally'!$A$2:$M$46),ROW(C4),COLUMN(B4))/'Master Answer Key'!D$396</f>
        <v>1</v>
      </c>
      <c r="D4" s="26">
        <f t="array" ref="D4">INDEX(TRANSPOSE('CS-COMPRO-Tally'!$A$2:$M$46),ROW(D4),COLUMN(C4))/'Master Answer Key'!E$396</f>
        <v>0.875</v>
      </c>
      <c r="E4" s="26">
        <f t="array" ref="E4">INDEX(TRANSPOSE('CS-COMPRO-Tally'!$A$2:$M$46),ROW(E4),COLUMN(D4))/'Master Answer Key'!F$396</f>
        <v>0.94</v>
      </c>
      <c r="F4" s="26">
        <f t="array" ref="F4">INDEX(TRANSPOSE('CS-COMPRO-Tally'!$A$2:$M$46),ROW(F4),COLUMN(E4))/'Master Answer Key'!G$396</f>
        <v>0.8974358974</v>
      </c>
      <c r="G4" s="26">
        <f t="array" ref="G4">INDEX(TRANSPOSE('CS-COMPRO-Tally'!$A$2:$M$46),ROW(G4),COLUMN(F4))/'Master Answer Key'!H$396</f>
        <v>1</v>
      </c>
      <c r="H4" s="26">
        <f t="array" ref="H4">INDEX(TRANSPOSE('CS-COMPRO-Tally'!$A$2:$M$46),ROW(H4),COLUMN(G4))/'Master Answer Key'!I$396</f>
        <v>0.9259259259</v>
      </c>
      <c r="I4" s="26">
        <f t="array" ref="I4">INDEX(TRANSPOSE('CS-COMPRO-Tally'!$A$2:$M$46),ROW(I4),COLUMN(H4))/'Master Answer Key'!J$396</f>
        <v>0.9166666667</v>
      </c>
      <c r="J4" s="26">
        <f t="array" ref="J4">INDEX(TRANSPOSE('CS-COMPRO-Tally'!$A$2:$M$46),ROW(J4),COLUMN(I4))/'Master Answer Key'!K$396</f>
        <v>0.8</v>
      </c>
      <c r="K4" s="26">
        <f t="array" ref="K4">INDEX(TRANSPOSE('CS-COMPRO-Tally'!$A$2:$M$46),ROW(K4),COLUMN(J4))/'Master Answer Key'!L$396</f>
        <v>0.8709677419</v>
      </c>
      <c r="L4" s="26">
        <f t="array" ref="L4">INDEX(TRANSPOSE('CS-COMPRO-Tally'!$A$2:$M$46),ROW(L4),COLUMN(K4))/'Master Answer Key'!M$396</f>
        <v>1</v>
      </c>
      <c r="M4" s="26">
        <f t="array" ref="M4">INDEX(TRANSPOSE('CS-COMPRO-Tally'!$A$2:$M$46),ROW(M4),COLUMN(L4))/'Master Answer Key'!N$396</f>
        <v>0.9156626506</v>
      </c>
      <c r="N4" s="26">
        <f t="array" ref="N4">INDEX(TRANSPOSE('CS-COMPRO-Tally'!$A$2:$M$46),ROW(N4),COLUMN(M4))/'Master Answer Key'!O$396</f>
        <v>1</v>
      </c>
      <c r="O4" s="26">
        <f t="array" ref="O4">INDEX(TRANSPOSE('CS-COMPRO-Tally'!$A$2:$M$46),ROW(O4),COLUMN(N4))/'Master Answer Key'!P$396</f>
        <v>0.6</v>
      </c>
      <c r="P4" s="26">
        <f t="array" ref="P4">INDEX(TRANSPOSE('CS-COMPRO-Tally'!$A$2:$M$46),ROW(P4),COLUMN(O4))/'Master Answer Key'!Q$396</f>
        <v>0.8</v>
      </c>
      <c r="Q4" s="26">
        <f t="array" ref="Q4">INDEX(TRANSPOSE('CS-COMPRO-Tally'!$A$2:$M$46),ROW(Q4),COLUMN(P4))/'Master Answer Key'!R$396</f>
        <v>0.6428571429</v>
      </c>
      <c r="R4" s="26">
        <f t="array" ref="R4">INDEX(TRANSPOSE('CS-COMPRO-Tally'!$A$2:$M$46),ROW(R4),COLUMN(Q4))/'Master Answer Key'!S$396</f>
        <v>0.5454545455</v>
      </c>
      <c r="S4" s="26">
        <f t="array" ref="S4">INDEX(TRANSPOSE('CS-COMPRO-Tally'!$A$2:$M$46),ROW(S4),COLUMN(R4))/'Master Answer Key'!T$396</f>
        <v>0.9</v>
      </c>
      <c r="T4" s="26">
        <f t="array" ref="T4">INDEX(TRANSPOSE('CS-COMPRO-Tally'!$A$2:$M$46),ROW(T4),COLUMN(S4))/'Master Answer Key'!U$396</f>
        <v>0.92</v>
      </c>
      <c r="U4" s="26">
        <f t="array" ref="U4">INDEX(TRANSPOSE('CS-COMPRO-Tally'!$A$2:$M$46),ROW(U4),COLUMN(T4))/'Master Answer Key'!V$396</f>
        <v>0.8285714286</v>
      </c>
      <c r="V4" s="26">
        <f t="array" ref="V4">INDEX(TRANSPOSE('CS-COMPRO-Tally'!$A$2:$M$46),ROW(V4),COLUMN(U4))/'Master Answer Key'!W$396</f>
        <v>0.65</v>
      </c>
      <c r="W4" s="26">
        <f t="array" ref="W4">INDEX(TRANSPOSE('CS-COMPRO-Tally'!$A$2:$M$46),ROW(W4),COLUMN(V4))/'Master Answer Key'!X$396</f>
        <v>0.9032258065</v>
      </c>
      <c r="X4" s="26">
        <f t="array" ref="X4">INDEX(TRANSPOSE('CS-COMPRO-Tally'!$A$2:$M$46),ROW(X4),COLUMN(W4))/'Master Answer Key'!Y$396</f>
        <v>0.6875</v>
      </c>
      <c r="Y4" s="26">
        <f t="array" ref="Y4">INDEX(TRANSPOSE('CS-COMPRO-Tally'!$A$2:$M$46),ROW(Y4),COLUMN(X4))/'Master Answer Key'!Z$396</f>
        <v>0.4285714286</v>
      </c>
      <c r="Z4" s="26">
        <f t="array" ref="Z4">INDEX(TRANSPOSE('CS-COMPRO-Tally'!$A$2:$M$46),ROW(Z4),COLUMN(Y4))/'Master Answer Key'!AA$396</f>
        <v>0.9166666667</v>
      </c>
      <c r="AA4" s="26">
        <f t="array" ref="AA4">INDEX(TRANSPOSE('CS-COMPRO-Tally'!$A$2:$M$46),ROW(AA4),COLUMN(Z4))/'Master Answer Key'!AB$396</f>
        <v>0.8529411765</v>
      </c>
      <c r="AB4" s="26">
        <f t="array" ref="AB4">INDEX(TRANSPOSE('CS-COMPRO-Tally'!$A$2:$M$46),ROW(AB4),COLUMN(AA4))/'Master Answer Key'!AC$396</f>
        <v>1</v>
      </c>
      <c r="AC4" s="26">
        <f t="array" ref="AC4">INDEX(TRANSPOSE('CS-COMPRO-Tally'!$A$2:$M$46),ROW(AC4),COLUMN(AB4))/'Master Answer Key'!AD$396</f>
        <v>0.75</v>
      </c>
      <c r="AD4" s="26" t="str">
        <f t="array" ref="AD4">INDEX(TRANSPOSE('CS-COMPRO-Tally'!$A$2:$M$46),ROW(AD4),COLUMN(AC4))/'Master Answer Key'!AE$396</f>
        <v>#DIV/0!</v>
      </c>
      <c r="AE4" s="26">
        <f t="array" ref="AE4">INDEX(TRANSPOSE('CS-COMPRO-Tally'!$A$2:$M$46),ROW(AE4),COLUMN(AD4))/'Master Answer Key'!AF$396</f>
        <v>1</v>
      </c>
      <c r="AF4" s="26">
        <f t="array" ref="AF4">INDEX(TRANSPOSE('CS-COMPRO-Tally'!$A$2:$M$46),ROW(AF4),COLUMN(AE4))/'Master Answer Key'!AG$396</f>
        <v>0.8333333333</v>
      </c>
      <c r="AG4" s="26">
        <f t="array" ref="AG4">INDEX(TRANSPOSE('CS-COMPRO-Tally'!$A$2:$M$46),ROW(AG4),COLUMN(AF4))/'Master Answer Key'!AH$396</f>
        <v>0.7741935484</v>
      </c>
      <c r="AH4" s="26">
        <f t="array" ref="AH4">INDEX(TRANSPOSE('CS-COMPRO-Tally'!$A$2:$M$46),ROW(AH4),COLUMN(AG4))/'Master Answer Key'!AI$396</f>
        <v>1</v>
      </c>
      <c r="AI4" s="26">
        <f t="array" ref="AI4">INDEX(TRANSPOSE('CS-COMPRO-Tally'!$A$2:$M$46),ROW(AI4),COLUMN(AH4))/'Master Answer Key'!AJ$396</f>
        <v>1</v>
      </c>
      <c r="AJ4" s="26">
        <f t="array" ref="AJ4">INDEX(TRANSPOSE('CS-COMPRO-Tally'!$A$2:$M$46),ROW(AJ4),COLUMN(AI4))/'Master Answer Key'!AK$396</f>
        <v>0.8571428571</v>
      </c>
      <c r="AK4" s="26">
        <f t="array" ref="AK4">INDEX(TRANSPOSE('CS-COMPRO-Tally'!$A$2:$M$46),ROW(AK4),COLUMN(AJ4))/'Master Answer Key'!AL$396</f>
        <v>0.9090909091</v>
      </c>
      <c r="AL4" s="26">
        <f t="array" ref="AL4">INDEX(TRANSPOSE('CS-COMPRO-Tally'!$A$2:$M$46),ROW(AL4),COLUMN(AK4))/'Master Answer Key'!AM$396</f>
        <v>0.75</v>
      </c>
      <c r="AM4" s="26">
        <f t="array" ref="AM4">INDEX(TRANSPOSE('CS-COMPRO-Tally'!$A$2:$M$46),ROW(AM4),COLUMN(AL4))/'Master Answer Key'!AN$396</f>
        <v>1</v>
      </c>
      <c r="AN4" s="26">
        <f t="array" ref="AN4">INDEX(TRANSPOSE('CS-COMPRO-Tally'!$A$2:$M$46),ROW(AN4),COLUMN(AM4))/'Master Answer Key'!AO$396</f>
        <v>0.7142857143</v>
      </c>
      <c r="AO4" s="26">
        <f t="array" ref="AO4">INDEX(TRANSPOSE('CS-COMPRO-Tally'!$A$2:$M$46),ROW(AO4),COLUMN(AN4))/'Master Answer Key'!AP$396</f>
        <v>1</v>
      </c>
      <c r="AP4" s="26">
        <f t="array" ref="AP4">INDEX(TRANSPOSE('CS-COMPRO-Tally'!$A$2:$M$46),ROW(AP4),COLUMN(AO4))/'Master Answer Key'!AQ$396</f>
        <v>0.8888888889</v>
      </c>
      <c r="AQ4" s="26">
        <f t="array" ref="AQ4">INDEX(TRANSPOSE('CS-COMPRO-Tally'!$A$2:$M$46),ROW(AQ4),COLUMN(AP4))/'Master Answer Key'!AR$396</f>
        <v>1</v>
      </c>
      <c r="AR4" s="26">
        <f t="array" ref="AR4">INDEX(TRANSPOSE('CS-COMPRO-Tally'!$A$2:$M$46),ROW(AR4),COLUMN(AQ4))/'Master Answer Key'!AS$396</f>
        <v>0.8333333333</v>
      </c>
      <c r="AS4" s="26">
        <f t="array" ref="AS4">INDEX(TRANSPOSE('CS-COMPRO-Tally'!$A$2:$M$46),ROW(AS4),COLUMN(AR4))/'Master Answer Key'!AT$396</f>
        <v>0.935483871</v>
      </c>
      <c r="AT4" s="26">
        <f t="array" ref="AT4">INDEX(TRANSPOSE('CS-COMPRO-Tally'!$A$2:$M$46),ROW(AT4),COLUMN(AS4))/'Master Answer Key'!AU$396</f>
        <v>0.8867924528</v>
      </c>
      <c r="AU4" s="26"/>
    </row>
    <row r="5">
      <c r="A5" s="5" t="s">
        <v>550</v>
      </c>
      <c r="B5" s="26">
        <f t="array" ref="B5">INDEX(TRANSPOSE('CS-COMPRO-Tally'!$A$2:$M$46),ROW(B5),COLUMN(A5))/'Master Answer Key'!C$396</f>
        <v>0.96</v>
      </c>
      <c r="C5" s="26">
        <f t="array" ref="C5">INDEX(TRANSPOSE('CS-COMPRO-Tally'!$A$2:$M$46),ROW(C5),COLUMN(B5))/'Master Answer Key'!D$396</f>
        <v>1</v>
      </c>
      <c r="D5" s="26">
        <f t="array" ref="D5">INDEX(TRANSPOSE('CS-COMPRO-Tally'!$A$2:$M$46),ROW(D5),COLUMN(C5))/'Master Answer Key'!E$396</f>
        <v>0.875</v>
      </c>
      <c r="E5" s="26">
        <f t="array" ref="E5">INDEX(TRANSPOSE('CS-COMPRO-Tally'!$A$2:$M$46),ROW(E5),COLUMN(D5))/'Master Answer Key'!F$396</f>
        <v>0.86</v>
      </c>
      <c r="F5" s="26">
        <f t="array" ref="F5">INDEX(TRANSPOSE('CS-COMPRO-Tally'!$A$2:$M$46),ROW(F5),COLUMN(E5))/'Master Answer Key'!G$396</f>
        <v>0.9230769231</v>
      </c>
      <c r="G5" s="26">
        <f t="array" ref="G5">INDEX(TRANSPOSE('CS-COMPRO-Tally'!$A$2:$M$46),ROW(G5),COLUMN(F5))/'Master Answer Key'!H$396</f>
        <v>1</v>
      </c>
      <c r="H5" s="26">
        <f t="array" ref="H5">INDEX(TRANSPOSE('CS-COMPRO-Tally'!$A$2:$M$46),ROW(H5),COLUMN(G5))/'Master Answer Key'!I$396</f>
        <v>0.962962963</v>
      </c>
      <c r="I5" s="26">
        <f t="array" ref="I5">INDEX(TRANSPOSE('CS-COMPRO-Tally'!$A$2:$M$46),ROW(I5),COLUMN(H5))/'Master Answer Key'!J$396</f>
        <v>0.9583333333</v>
      </c>
      <c r="J5" s="26">
        <f t="array" ref="J5">INDEX(TRANSPOSE('CS-COMPRO-Tally'!$A$2:$M$46),ROW(J5),COLUMN(I5))/'Master Answer Key'!K$396</f>
        <v>0.8857142857</v>
      </c>
      <c r="K5" s="26">
        <f t="array" ref="K5">INDEX(TRANSPOSE('CS-COMPRO-Tally'!$A$2:$M$46),ROW(K5),COLUMN(J5))/'Master Answer Key'!L$396</f>
        <v>0.7741935484</v>
      </c>
      <c r="L5" s="26">
        <f t="array" ref="L5">INDEX(TRANSPOSE('CS-COMPRO-Tally'!$A$2:$M$46),ROW(L5),COLUMN(K5))/'Master Answer Key'!M$396</f>
        <v>0.9285714286</v>
      </c>
      <c r="M5" s="26">
        <f t="array" ref="M5">INDEX(TRANSPOSE('CS-COMPRO-Tally'!$A$2:$M$46),ROW(M5),COLUMN(L5))/'Master Answer Key'!N$396</f>
        <v>0.8795180723</v>
      </c>
      <c r="N5" s="26">
        <f t="array" ref="N5">INDEX(TRANSPOSE('CS-COMPRO-Tally'!$A$2:$M$46),ROW(N5),COLUMN(M5))/'Master Answer Key'!O$396</f>
        <v>0.9166666667</v>
      </c>
      <c r="O5" s="26">
        <f t="array" ref="O5">INDEX(TRANSPOSE('CS-COMPRO-Tally'!$A$2:$M$46),ROW(O5),COLUMN(N5))/'Master Answer Key'!P$396</f>
        <v>0.7</v>
      </c>
      <c r="P5" s="26">
        <f t="array" ref="P5">INDEX(TRANSPOSE('CS-COMPRO-Tally'!$A$2:$M$46),ROW(P5),COLUMN(O5))/'Master Answer Key'!Q$396</f>
        <v>0.8</v>
      </c>
      <c r="Q5" s="26">
        <f t="array" ref="Q5">INDEX(TRANSPOSE('CS-COMPRO-Tally'!$A$2:$M$46),ROW(Q5),COLUMN(P5))/'Master Answer Key'!R$396</f>
        <v>0.8571428571</v>
      </c>
      <c r="R5" s="26">
        <f t="array" ref="R5">INDEX(TRANSPOSE('CS-COMPRO-Tally'!$A$2:$M$46),ROW(R5),COLUMN(Q5))/'Master Answer Key'!S$396</f>
        <v>0.6363636364</v>
      </c>
      <c r="S5" s="26">
        <f t="array" ref="S5">INDEX(TRANSPOSE('CS-COMPRO-Tally'!$A$2:$M$46),ROW(S5),COLUMN(R5))/'Master Answer Key'!T$396</f>
        <v>0.8666666667</v>
      </c>
      <c r="T5" s="26">
        <f t="array" ref="T5">INDEX(TRANSPOSE('CS-COMPRO-Tally'!$A$2:$M$46),ROW(T5),COLUMN(S5))/'Master Answer Key'!U$396</f>
        <v>0.88</v>
      </c>
      <c r="U5" s="26">
        <f t="array" ref="U5">INDEX(TRANSPOSE('CS-COMPRO-Tally'!$A$2:$M$46),ROW(U5),COLUMN(T5))/'Master Answer Key'!V$396</f>
        <v>0.9142857143</v>
      </c>
      <c r="V5" s="26">
        <f t="array" ref="V5">INDEX(TRANSPOSE('CS-COMPRO-Tally'!$A$2:$M$46),ROW(V5),COLUMN(U5))/'Master Answer Key'!W$396</f>
        <v>0.75</v>
      </c>
      <c r="W5" s="26">
        <f t="array" ref="W5">INDEX(TRANSPOSE('CS-COMPRO-Tally'!$A$2:$M$46),ROW(W5),COLUMN(V5))/'Master Answer Key'!X$396</f>
        <v>0.8387096774</v>
      </c>
      <c r="X5" s="26">
        <f t="array" ref="X5">INDEX(TRANSPOSE('CS-COMPRO-Tally'!$A$2:$M$46),ROW(X5),COLUMN(W5))/'Master Answer Key'!Y$396</f>
        <v>0.9375</v>
      </c>
      <c r="Y5" s="26">
        <f t="array" ref="Y5">INDEX(TRANSPOSE('CS-COMPRO-Tally'!$A$2:$M$46),ROW(Y5),COLUMN(X5))/'Master Answer Key'!Z$396</f>
        <v>0.7142857143</v>
      </c>
      <c r="Z5" s="26">
        <f t="array" ref="Z5">INDEX(TRANSPOSE('CS-COMPRO-Tally'!$A$2:$M$46),ROW(Z5),COLUMN(Y5))/'Master Answer Key'!AA$396</f>
        <v>0.9583333333</v>
      </c>
      <c r="AA5" s="26">
        <f t="array" ref="AA5">INDEX(TRANSPOSE('CS-COMPRO-Tally'!$A$2:$M$46),ROW(AA5),COLUMN(Z5))/'Master Answer Key'!AB$396</f>
        <v>0.8823529412</v>
      </c>
      <c r="AB5" s="26">
        <f t="array" ref="AB5">INDEX(TRANSPOSE('CS-COMPRO-Tally'!$A$2:$M$46),ROW(AB5),COLUMN(AA5))/'Master Answer Key'!AC$396</f>
        <v>0.5</v>
      </c>
      <c r="AC5" s="26">
        <f t="array" ref="AC5">INDEX(TRANSPOSE('CS-COMPRO-Tally'!$A$2:$M$46),ROW(AC5),COLUMN(AB5))/'Master Answer Key'!AD$396</f>
        <v>0.6785714286</v>
      </c>
      <c r="AD5" s="26" t="str">
        <f t="array" ref="AD5">INDEX(TRANSPOSE('CS-COMPRO-Tally'!$A$2:$M$46),ROW(AD5),COLUMN(AC5))/'Master Answer Key'!AE$396</f>
        <v>#DIV/0!</v>
      </c>
      <c r="AE5" s="26">
        <f t="array" ref="AE5">INDEX(TRANSPOSE('CS-COMPRO-Tally'!$A$2:$M$46),ROW(AE5),COLUMN(AD5))/'Master Answer Key'!AF$396</f>
        <v>1</v>
      </c>
      <c r="AF5" s="26">
        <f t="array" ref="AF5">INDEX(TRANSPOSE('CS-COMPRO-Tally'!$A$2:$M$46),ROW(AF5),COLUMN(AE5))/'Master Answer Key'!AG$396</f>
        <v>0.8333333333</v>
      </c>
      <c r="AG5" s="26">
        <f t="array" ref="AG5">INDEX(TRANSPOSE('CS-COMPRO-Tally'!$A$2:$M$46),ROW(AG5),COLUMN(AF5))/'Master Answer Key'!AH$396</f>
        <v>0.8387096774</v>
      </c>
      <c r="AH5" s="26">
        <f t="array" ref="AH5">INDEX(TRANSPOSE('CS-COMPRO-Tally'!$A$2:$M$46),ROW(AH5),COLUMN(AG5))/'Master Answer Key'!AI$396</f>
        <v>0.8260869565</v>
      </c>
      <c r="AI5" s="26">
        <f t="array" ref="AI5">INDEX(TRANSPOSE('CS-COMPRO-Tally'!$A$2:$M$46),ROW(AI5),COLUMN(AH5))/'Master Answer Key'!AJ$396</f>
        <v>0.75</v>
      </c>
      <c r="AJ5" s="26">
        <f t="array" ref="AJ5">INDEX(TRANSPOSE('CS-COMPRO-Tally'!$A$2:$M$46),ROW(AJ5),COLUMN(AI5))/'Master Answer Key'!AK$396</f>
        <v>0.9642857143</v>
      </c>
      <c r="AK5" s="26">
        <f t="array" ref="AK5">INDEX(TRANSPOSE('CS-COMPRO-Tally'!$A$2:$M$46),ROW(AK5),COLUMN(AJ5))/'Master Answer Key'!AL$396</f>
        <v>0.8181818182</v>
      </c>
      <c r="AL5" s="26">
        <f t="array" ref="AL5">INDEX(TRANSPOSE('CS-COMPRO-Tally'!$A$2:$M$46),ROW(AL5),COLUMN(AK5))/'Master Answer Key'!AM$396</f>
        <v>0.875</v>
      </c>
      <c r="AM5" s="26">
        <f t="array" ref="AM5">INDEX(TRANSPOSE('CS-COMPRO-Tally'!$A$2:$M$46),ROW(AM5),COLUMN(AL5))/'Master Answer Key'!AN$396</f>
        <v>0.9285714286</v>
      </c>
      <c r="AN5" s="26">
        <f t="array" ref="AN5">INDEX(TRANSPOSE('CS-COMPRO-Tally'!$A$2:$M$46),ROW(AN5),COLUMN(AM5))/'Master Answer Key'!AO$396</f>
        <v>1</v>
      </c>
      <c r="AO5" s="26">
        <f t="array" ref="AO5">INDEX(TRANSPOSE('CS-COMPRO-Tally'!$A$2:$M$46),ROW(AO5),COLUMN(AN5))/'Master Answer Key'!AP$396</f>
        <v>0.75</v>
      </c>
      <c r="AP5" s="26">
        <f t="array" ref="AP5">INDEX(TRANSPOSE('CS-COMPRO-Tally'!$A$2:$M$46),ROW(AP5),COLUMN(AO5))/'Master Answer Key'!AQ$396</f>
        <v>0.8888888889</v>
      </c>
      <c r="AQ5" s="26">
        <f t="array" ref="AQ5">INDEX(TRANSPOSE('CS-COMPRO-Tally'!$A$2:$M$46),ROW(AQ5),COLUMN(AP5))/'Master Answer Key'!AR$396</f>
        <v>1</v>
      </c>
      <c r="AR5" s="26">
        <f t="array" ref="AR5">INDEX(TRANSPOSE('CS-COMPRO-Tally'!$A$2:$M$46),ROW(AR5),COLUMN(AQ5))/'Master Answer Key'!AS$396</f>
        <v>0.8333333333</v>
      </c>
      <c r="AS5" s="26">
        <f t="array" ref="AS5">INDEX(TRANSPOSE('CS-COMPRO-Tally'!$A$2:$M$46),ROW(AS5),COLUMN(AR5))/'Master Answer Key'!AT$396</f>
        <v>0.935483871</v>
      </c>
      <c r="AT5" s="26">
        <f t="array" ref="AT5">INDEX(TRANSPOSE('CS-COMPRO-Tally'!$A$2:$M$46),ROW(AT5),COLUMN(AS5))/'Master Answer Key'!AU$396</f>
        <v>0.8490566038</v>
      </c>
      <c r="AU5" s="26"/>
    </row>
    <row r="6">
      <c r="A6" s="5" t="s">
        <v>551</v>
      </c>
      <c r="B6" s="26">
        <f t="array" ref="B6">INDEX(TRANSPOSE('CS-COMPRO-Tally'!$A$2:$M$46),ROW(B6),COLUMN(A6))/'Master Answer Key'!C$396</f>
        <v>0.44</v>
      </c>
      <c r="C6" s="26">
        <f t="array" ref="C6">INDEX(TRANSPOSE('CS-COMPRO-Tally'!$A$2:$M$46),ROW(C6),COLUMN(B6))/'Master Answer Key'!D$396</f>
        <v>0.5</v>
      </c>
      <c r="D6" s="26">
        <f t="array" ref="D6">INDEX(TRANSPOSE('CS-COMPRO-Tally'!$A$2:$M$46),ROW(D6),COLUMN(C6))/'Master Answer Key'!E$396</f>
        <v>0.625</v>
      </c>
      <c r="E6" s="26">
        <f t="array" ref="E6">INDEX(TRANSPOSE('CS-COMPRO-Tally'!$A$2:$M$46),ROW(E6),COLUMN(D6))/'Master Answer Key'!F$396</f>
        <v>0</v>
      </c>
      <c r="F6" s="26">
        <f t="array" ref="F6">INDEX(TRANSPOSE('CS-COMPRO-Tally'!$A$2:$M$46),ROW(F6),COLUMN(E6))/'Master Answer Key'!G$396</f>
        <v>0.5384615385</v>
      </c>
      <c r="G6" s="26">
        <f t="array" ref="G6">INDEX(TRANSPOSE('CS-COMPRO-Tally'!$A$2:$M$46),ROW(G6),COLUMN(F6))/'Master Answer Key'!H$396</f>
        <v>0</v>
      </c>
      <c r="H6" s="26">
        <f t="array" ref="H6">INDEX(TRANSPOSE('CS-COMPRO-Tally'!$A$2:$M$46),ROW(H6),COLUMN(G6))/'Master Answer Key'!I$396</f>
        <v>0.1111111111</v>
      </c>
      <c r="I6" s="26">
        <f t="array" ref="I6">INDEX(TRANSPOSE('CS-COMPRO-Tally'!$A$2:$M$46),ROW(I6),COLUMN(H6))/'Master Answer Key'!J$396</f>
        <v>0</v>
      </c>
      <c r="J6" s="26">
        <f t="array" ref="J6">INDEX(TRANSPOSE('CS-COMPRO-Tally'!$A$2:$M$46),ROW(J6),COLUMN(I6))/'Master Answer Key'!K$396</f>
        <v>0</v>
      </c>
      <c r="K6" s="26">
        <f t="array" ref="K6">INDEX(TRANSPOSE('CS-COMPRO-Tally'!$A$2:$M$46),ROW(K6),COLUMN(J6))/'Master Answer Key'!L$396</f>
        <v>0.06451612903</v>
      </c>
      <c r="L6" s="26">
        <f t="array" ref="L6">INDEX(TRANSPOSE('CS-COMPRO-Tally'!$A$2:$M$46),ROW(L6),COLUMN(K6))/'Master Answer Key'!M$396</f>
        <v>0.4285714286</v>
      </c>
      <c r="M6" s="26">
        <f t="array" ref="M6">INDEX(TRANSPOSE('CS-COMPRO-Tally'!$A$2:$M$46),ROW(M6),COLUMN(L6))/'Master Answer Key'!N$396</f>
        <v>0.06024096386</v>
      </c>
      <c r="N6" s="26">
        <f t="array" ref="N6">INDEX(TRANSPOSE('CS-COMPRO-Tally'!$A$2:$M$46),ROW(N6),COLUMN(M6))/'Master Answer Key'!O$396</f>
        <v>0.08333333333</v>
      </c>
      <c r="O6" s="26">
        <f t="array" ref="O6">INDEX(TRANSPOSE('CS-COMPRO-Tally'!$A$2:$M$46),ROW(O6),COLUMN(N6))/'Master Answer Key'!P$396</f>
        <v>0.1</v>
      </c>
      <c r="P6" s="26">
        <f t="array" ref="P6">INDEX(TRANSPOSE('CS-COMPRO-Tally'!$A$2:$M$46),ROW(P6),COLUMN(O6))/'Master Answer Key'!Q$396</f>
        <v>0.4</v>
      </c>
      <c r="Q6" s="26">
        <f t="array" ref="Q6">INDEX(TRANSPOSE('CS-COMPRO-Tally'!$A$2:$M$46),ROW(Q6),COLUMN(P6))/'Master Answer Key'!R$396</f>
        <v>0</v>
      </c>
      <c r="R6" s="26">
        <f t="array" ref="R6">INDEX(TRANSPOSE('CS-COMPRO-Tally'!$A$2:$M$46),ROW(R6),COLUMN(Q6))/'Master Answer Key'!S$396</f>
        <v>0</v>
      </c>
      <c r="S6" s="26">
        <f t="array" ref="S6">INDEX(TRANSPOSE('CS-COMPRO-Tally'!$A$2:$M$46),ROW(S6),COLUMN(R6))/'Master Answer Key'!T$396</f>
        <v>0</v>
      </c>
      <c r="T6" s="26">
        <f t="array" ref="T6">INDEX(TRANSPOSE('CS-COMPRO-Tally'!$A$2:$M$46),ROW(T6),COLUMN(S6))/'Master Answer Key'!U$396</f>
        <v>0</v>
      </c>
      <c r="U6" s="26">
        <f t="array" ref="U6">INDEX(TRANSPOSE('CS-COMPRO-Tally'!$A$2:$M$46),ROW(U6),COLUMN(T6))/'Master Answer Key'!V$396</f>
        <v>0.02857142857</v>
      </c>
      <c r="V6" s="26">
        <f t="array" ref="V6">INDEX(TRANSPOSE('CS-COMPRO-Tally'!$A$2:$M$46),ROW(V6),COLUMN(U6))/'Master Answer Key'!W$396</f>
        <v>0</v>
      </c>
      <c r="W6" s="26">
        <f t="array" ref="W6">INDEX(TRANSPOSE('CS-COMPRO-Tally'!$A$2:$M$46),ROW(W6),COLUMN(V6))/'Master Answer Key'!X$396</f>
        <v>0</v>
      </c>
      <c r="X6" s="26">
        <f t="array" ref="X6">INDEX(TRANSPOSE('CS-COMPRO-Tally'!$A$2:$M$46),ROW(X6),COLUMN(W6))/'Master Answer Key'!Y$396</f>
        <v>0</v>
      </c>
      <c r="Y6" s="26">
        <f t="array" ref="Y6">INDEX(TRANSPOSE('CS-COMPRO-Tally'!$A$2:$M$46),ROW(Y6),COLUMN(X6))/'Master Answer Key'!Z$396</f>
        <v>0</v>
      </c>
      <c r="Z6" s="26">
        <f t="array" ref="Z6">INDEX(TRANSPOSE('CS-COMPRO-Tally'!$A$2:$M$46),ROW(Z6),COLUMN(Y6))/'Master Answer Key'!AA$396</f>
        <v>0</v>
      </c>
      <c r="AA6" s="26">
        <f t="array" ref="AA6">INDEX(TRANSPOSE('CS-COMPRO-Tally'!$A$2:$M$46),ROW(AA6),COLUMN(Z6))/'Master Answer Key'!AB$396</f>
        <v>0.05882352941</v>
      </c>
      <c r="AB6" s="26">
        <f t="array" ref="AB6">INDEX(TRANSPOSE('CS-COMPRO-Tally'!$A$2:$M$46),ROW(AB6),COLUMN(AA6))/'Master Answer Key'!AC$396</f>
        <v>0.1666666667</v>
      </c>
      <c r="AC6" s="26">
        <f t="array" ref="AC6">INDEX(TRANSPOSE('CS-COMPRO-Tally'!$A$2:$M$46),ROW(AC6),COLUMN(AB6))/'Master Answer Key'!AD$396</f>
        <v>0.5357142857</v>
      </c>
      <c r="AD6" s="26" t="str">
        <f t="array" ref="AD6">INDEX(TRANSPOSE('CS-COMPRO-Tally'!$A$2:$M$46),ROW(AD6),COLUMN(AC6))/'Master Answer Key'!AE$396</f>
        <v>#DIV/0!</v>
      </c>
      <c r="AE6" s="26">
        <f t="array" ref="AE6">INDEX(TRANSPOSE('CS-COMPRO-Tally'!$A$2:$M$46),ROW(AE6),COLUMN(AD6))/'Master Answer Key'!AF$396</f>
        <v>0</v>
      </c>
      <c r="AF6" s="26">
        <f t="array" ref="AF6">INDEX(TRANSPOSE('CS-COMPRO-Tally'!$A$2:$M$46),ROW(AF6),COLUMN(AE6))/'Master Answer Key'!AG$396</f>
        <v>0</v>
      </c>
      <c r="AG6" s="26">
        <f t="array" ref="AG6">INDEX(TRANSPOSE('CS-COMPRO-Tally'!$A$2:$M$46),ROW(AG6),COLUMN(AF6))/'Master Answer Key'!AH$396</f>
        <v>0</v>
      </c>
      <c r="AH6" s="26">
        <f t="array" ref="AH6">INDEX(TRANSPOSE('CS-COMPRO-Tally'!$A$2:$M$46),ROW(AH6),COLUMN(AG6))/'Master Answer Key'!AI$396</f>
        <v>0</v>
      </c>
      <c r="AI6" s="26">
        <f t="array" ref="AI6">INDEX(TRANSPOSE('CS-COMPRO-Tally'!$A$2:$M$46),ROW(AI6),COLUMN(AH6))/'Master Answer Key'!AJ$396</f>
        <v>0</v>
      </c>
      <c r="AJ6" s="26">
        <f t="array" ref="AJ6">INDEX(TRANSPOSE('CS-COMPRO-Tally'!$A$2:$M$46),ROW(AJ6),COLUMN(AI6))/'Master Answer Key'!AK$396</f>
        <v>0</v>
      </c>
      <c r="AK6" s="26">
        <f t="array" ref="AK6">INDEX(TRANSPOSE('CS-COMPRO-Tally'!$A$2:$M$46),ROW(AK6),COLUMN(AJ6))/'Master Answer Key'!AL$396</f>
        <v>0.1818181818</v>
      </c>
      <c r="AL6" s="26">
        <f t="array" ref="AL6">INDEX(TRANSPOSE('CS-COMPRO-Tally'!$A$2:$M$46),ROW(AL6),COLUMN(AK6))/'Master Answer Key'!AM$396</f>
        <v>0.125</v>
      </c>
      <c r="AM6" s="26">
        <f t="array" ref="AM6">INDEX(TRANSPOSE('CS-COMPRO-Tally'!$A$2:$M$46),ROW(AM6),COLUMN(AL6))/'Master Answer Key'!AN$396</f>
        <v>0</v>
      </c>
      <c r="AN6" s="26">
        <f t="array" ref="AN6">INDEX(TRANSPOSE('CS-COMPRO-Tally'!$A$2:$M$46),ROW(AN6),COLUMN(AM6))/'Master Answer Key'!AO$396</f>
        <v>0</v>
      </c>
      <c r="AO6" s="26">
        <f t="array" ref="AO6">INDEX(TRANSPOSE('CS-COMPRO-Tally'!$A$2:$M$46),ROW(AO6),COLUMN(AN6))/'Master Answer Key'!AP$396</f>
        <v>0</v>
      </c>
      <c r="AP6" s="26">
        <f t="array" ref="AP6">INDEX(TRANSPOSE('CS-COMPRO-Tally'!$A$2:$M$46),ROW(AP6),COLUMN(AO6))/'Master Answer Key'!AQ$396</f>
        <v>0</v>
      </c>
      <c r="AQ6" s="26">
        <f t="array" ref="AQ6">INDEX(TRANSPOSE('CS-COMPRO-Tally'!$A$2:$M$46),ROW(AQ6),COLUMN(AP6))/'Master Answer Key'!AR$396</f>
        <v>0</v>
      </c>
      <c r="AR6" s="26">
        <f t="array" ref="AR6">INDEX(TRANSPOSE('CS-COMPRO-Tally'!$A$2:$M$46),ROW(AR6),COLUMN(AQ6))/'Master Answer Key'!AS$396</f>
        <v>0</v>
      </c>
      <c r="AS6" s="26">
        <f t="array" ref="AS6">INDEX(TRANSPOSE('CS-COMPRO-Tally'!$A$2:$M$46),ROW(AS6),COLUMN(AR6))/'Master Answer Key'!AT$396</f>
        <v>0.1612903226</v>
      </c>
      <c r="AT6" s="26">
        <f t="array" ref="AT6">INDEX(TRANSPOSE('CS-COMPRO-Tally'!$A$2:$M$46),ROW(AT6),COLUMN(AS6))/'Master Answer Key'!AU$396</f>
        <v>0.01886792453</v>
      </c>
      <c r="AU6" s="26"/>
    </row>
    <row r="7">
      <c r="A7" s="5" t="s">
        <v>552</v>
      </c>
      <c r="B7" s="26">
        <f t="array" ref="B7">INDEX(TRANSPOSE('CS-COMPRO-Tally'!$A$2:$M$46),ROW(B7),COLUMN(A7))/'Master Answer Key'!C$396</f>
        <v>0.88</v>
      </c>
      <c r="C7" s="26">
        <f t="array" ref="C7">INDEX(TRANSPOSE('CS-COMPRO-Tally'!$A$2:$M$46),ROW(C7),COLUMN(B7))/'Master Answer Key'!D$396</f>
        <v>0.9285714286</v>
      </c>
      <c r="D7" s="26">
        <f t="array" ref="D7">INDEX(TRANSPOSE('CS-COMPRO-Tally'!$A$2:$M$46),ROW(D7),COLUMN(C7))/'Master Answer Key'!E$396</f>
        <v>0.75</v>
      </c>
      <c r="E7" s="26">
        <f t="array" ref="E7">INDEX(TRANSPOSE('CS-COMPRO-Tally'!$A$2:$M$46),ROW(E7),COLUMN(D7))/'Master Answer Key'!F$396</f>
        <v>0.78</v>
      </c>
      <c r="F7" s="26">
        <f t="array" ref="F7">INDEX(TRANSPOSE('CS-COMPRO-Tally'!$A$2:$M$46),ROW(F7),COLUMN(E7))/'Master Answer Key'!G$396</f>
        <v>0.8974358974</v>
      </c>
      <c r="G7" s="26">
        <f t="array" ref="G7">INDEX(TRANSPOSE('CS-COMPRO-Tally'!$A$2:$M$46),ROW(G7),COLUMN(F7))/'Master Answer Key'!H$396</f>
        <v>1</v>
      </c>
      <c r="H7" s="26">
        <f t="array" ref="H7">INDEX(TRANSPOSE('CS-COMPRO-Tally'!$A$2:$M$46),ROW(H7),COLUMN(G7))/'Master Answer Key'!I$396</f>
        <v>0.8888888889</v>
      </c>
      <c r="I7" s="26">
        <f t="array" ref="I7">INDEX(TRANSPOSE('CS-COMPRO-Tally'!$A$2:$M$46),ROW(I7),COLUMN(H7))/'Master Answer Key'!J$396</f>
        <v>0.8333333333</v>
      </c>
      <c r="J7" s="26">
        <f t="array" ref="J7">INDEX(TRANSPOSE('CS-COMPRO-Tally'!$A$2:$M$46),ROW(J7),COLUMN(I7))/'Master Answer Key'!K$396</f>
        <v>0.8285714286</v>
      </c>
      <c r="K7" s="26">
        <f t="array" ref="K7">INDEX(TRANSPOSE('CS-COMPRO-Tally'!$A$2:$M$46),ROW(K7),COLUMN(J7))/'Master Answer Key'!L$396</f>
        <v>0.7096774194</v>
      </c>
      <c r="L7" s="26">
        <f t="array" ref="L7">INDEX(TRANSPOSE('CS-COMPRO-Tally'!$A$2:$M$46),ROW(L7),COLUMN(K7))/'Master Answer Key'!M$396</f>
        <v>0.9285714286</v>
      </c>
      <c r="M7" s="26">
        <f t="array" ref="M7">INDEX(TRANSPOSE('CS-COMPRO-Tally'!$A$2:$M$46),ROW(M7),COLUMN(L7))/'Master Answer Key'!N$396</f>
        <v>0.8674698795</v>
      </c>
      <c r="N7" s="26">
        <f t="array" ref="N7">INDEX(TRANSPOSE('CS-COMPRO-Tally'!$A$2:$M$46),ROW(N7),COLUMN(M7))/'Master Answer Key'!O$396</f>
        <v>0.8333333333</v>
      </c>
      <c r="O7" s="26">
        <f t="array" ref="O7">INDEX(TRANSPOSE('CS-COMPRO-Tally'!$A$2:$M$46),ROW(O7),COLUMN(N7))/'Master Answer Key'!P$396</f>
        <v>0.7</v>
      </c>
      <c r="P7" s="26">
        <f t="array" ref="P7">INDEX(TRANSPOSE('CS-COMPRO-Tally'!$A$2:$M$46),ROW(P7),COLUMN(O7))/'Master Answer Key'!Q$396</f>
        <v>0.6</v>
      </c>
      <c r="Q7" s="26">
        <f t="array" ref="Q7">INDEX(TRANSPOSE('CS-COMPRO-Tally'!$A$2:$M$46),ROW(Q7),COLUMN(P7))/'Master Answer Key'!R$396</f>
        <v>0.8571428571</v>
      </c>
      <c r="R7" s="26">
        <f t="array" ref="R7">INDEX(TRANSPOSE('CS-COMPRO-Tally'!$A$2:$M$46),ROW(R7),COLUMN(Q7))/'Master Answer Key'!S$396</f>
        <v>0.8181818182</v>
      </c>
      <c r="S7" s="26">
        <f t="array" ref="S7">INDEX(TRANSPOSE('CS-COMPRO-Tally'!$A$2:$M$46),ROW(S7),COLUMN(R7))/'Master Answer Key'!T$396</f>
        <v>0.8333333333</v>
      </c>
      <c r="T7" s="26">
        <f t="array" ref="T7">INDEX(TRANSPOSE('CS-COMPRO-Tally'!$A$2:$M$46),ROW(T7),COLUMN(S7))/'Master Answer Key'!U$396</f>
        <v>0.84</v>
      </c>
      <c r="U7" s="26">
        <f t="array" ref="U7">INDEX(TRANSPOSE('CS-COMPRO-Tally'!$A$2:$M$46),ROW(U7),COLUMN(T7))/'Master Answer Key'!V$396</f>
        <v>0.7714285714</v>
      </c>
      <c r="V7" s="26">
        <f t="array" ref="V7">INDEX(TRANSPOSE('CS-COMPRO-Tally'!$A$2:$M$46),ROW(V7),COLUMN(U7))/'Master Answer Key'!W$396</f>
        <v>0.85</v>
      </c>
      <c r="W7" s="26">
        <f t="array" ref="W7">INDEX(TRANSPOSE('CS-COMPRO-Tally'!$A$2:$M$46),ROW(W7),COLUMN(V7))/'Master Answer Key'!X$396</f>
        <v>0.8387096774</v>
      </c>
      <c r="X7" s="26">
        <f t="array" ref="X7">INDEX(TRANSPOSE('CS-COMPRO-Tally'!$A$2:$M$46),ROW(X7),COLUMN(W7))/'Master Answer Key'!Y$396</f>
        <v>0.8125</v>
      </c>
      <c r="Y7" s="26">
        <f t="array" ref="Y7">INDEX(TRANSPOSE('CS-COMPRO-Tally'!$A$2:$M$46),ROW(Y7),COLUMN(X7))/'Master Answer Key'!Z$396</f>
        <v>0.7142857143</v>
      </c>
      <c r="Z7" s="26">
        <f t="array" ref="Z7">INDEX(TRANSPOSE('CS-COMPRO-Tally'!$A$2:$M$46),ROW(Z7),COLUMN(Y7))/'Master Answer Key'!AA$396</f>
        <v>0.7916666667</v>
      </c>
      <c r="AA7" s="26">
        <f t="array" ref="AA7">INDEX(TRANSPOSE('CS-COMPRO-Tally'!$A$2:$M$46),ROW(AA7),COLUMN(Z7))/'Master Answer Key'!AB$396</f>
        <v>0.6764705882</v>
      </c>
      <c r="AB7" s="26">
        <f t="array" ref="AB7">INDEX(TRANSPOSE('CS-COMPRO-Tally'!$A$2:$M$46),ROW(AB7),COLUMN(AA7))/'Master Answer Key'!AC$396</f>
        <v>0.1666666667</v>
      </c>
      <c r="AC7" s="26">
        <f t="array" ref="AC7">INDEX(TRANSPOSE('CS-COMPRO-Tally'!$A$2:$M$46),ROW(AC7),COLUMN(AB7))/'Master Answer Key'!AD$396</f>
        <v>0.5714285714</v>
      </c>
      <c r="AD7" s="26" t="str">
        <f t="array" ref="AD7">INDEX(TRANSPOSE('CS-COMPRO-Tally'!$A$2:$M$46),ROW(AD7),COLUMN(AC7))/'Master Answer Key'!AE$396</f>
        <v>#DIV/0!</v>
      </c>
      <c r="AE7" s="26">
        <f t="array" ref="AE7">INDEX(TRANSPOSE('CS-COMPRO-Tally'!$A$2:$M$46),ROW(AE7),COLUMN(AD7))/'Master Answer Key'!AF$396</f>
        <v>1</v>
      </c>
      <c r="AF7" s="26">
        <f t="array" ref="AF7">INDEX(TRANSPOSE('CS-COMPRO-Tally'!$A$2:$M$46),ROW(AF7),COLUMN(AE7))/'Master Answer Key'!AG$396</f>
        <v>0.75</v>
      </c>
      <c r="AG7" s="26">
        <f t="array" ref="AG7">INDEX(TRANSPOSE('CS-COMPRO-Tally'!$A$2:$M$46),ROW(AG7),COLUMN(AF7))/'Master Answer Key'!AH$396</f>
        <v>0.8387096774</v>
      </c>
      <c r="AH7" s="26">
        <f t="array" ref="AH7">INDEX(TRANSPOSE('CS-COMPRO-Tally'!$A$2:$M$46),ROW(AH7),COLUMN(AG7))/'Master Answer Key'!AI$396</f>
        <v>0.7826086957</v>
      </c>
      <c r="AI7" s="26">
        <f t="array" ref="AI7">INDEX(TRANSPOSE('CS-COMPRO-Tally'!$A$2:$M$46),ROW(AI7),COLUMN(AH7))/'Master Answer Key'!AJ$396</f>
        <v>0.625</v>
      </c>
      <c r="AJ7" s="26">
        <f t="array" ref="AJ7">INDEX(TRANSPOSE('CS-COMPRO-Tally'!$A$2:$M$46),ROW(AJ7),COLUMN(AI7))/'Master Answer Key'!AK$396</f>
        <v>0.8214285714</v>
      </c>
      <c r="AK7" s="26">
        <f t="array" ref="AK7">INDEX(TRANSPOSE('CS-COMPRO-Tally'!$A$2:$M$46),ROW(AK7),COLUMN(AJ7))/'Master Answer Key'!AL$396</f>
        <v>0.9090909091</v>
      </c>
      <c r="AL7" s="26">
        <f t="array" ref="AL7">INDEX(TRANSPOSE('CS-COMPRO-Tally'!$A$2:$M$46),ROW(AL7),COLUMN(AK7))/'Master Answer Key'!AM$396</f>
        <v>0.8125</v>
      </c>
      <c r="AM7" s="26">
        <f t="array" ref="AM7">INDEX(TRANSPOSE('CS-COMPRO-Tally'!$A$2:$M$46),ROW(AM7),COLUMN(AL7))/'Master Answer Key'!AN$396</f>
        <v>0.8571428571</v>
      </c>
      <c r="AN7" s="26">
        <f t="array" ref="AN7">INDEX(TRANSPOSE('CS-COMPRO-Tally'!$A$2:$M$46),ROW(AN7),COLUMN(AM7))/'Master Answer Key'!AO$396</f>
        <v>0.7142857143</v>
      </c>
      <c r="AO7" s="26">
        <f t="array" ref="AO7">INDEX(TRANSPOSE('CS-COMPRO-Tally'!$A$2:$M$46),ROW(AO7),COLUMN(AN7))/'Master Answer Key'!AP$396</f>
        <v>0.75</v>
      </c>
      <c r="AP7" s="26">
        <f t="array" ref="AP7">INDEX(TRANSPOSE('CS-COMPRO-Tally'!$A$2:$M$46),ROW(AP7),COLUMN(AO7))/'Master Answer Key'!AQ$396</f>
        <v>0.5555555556</v>
      </c>
      <c r="AQ7" s="26">
        <f t="array" ref="AQ7">INDEX(TRANSPOSE('CS-COMPRO-Tally'!$A$2:$M$46),ROW(AQ7),COLUMN(AP7))/'Master Answer Key'!AR$396</f>
        <v>0.9230769231</v>
      </c>
      <c r="AR7" s="26">
        <f t="array" ref="AR7">INDEX(TRANSPOSE('CS-COMPRO-Tally'!$A$2:$M$46),ROW(AR7),COLUMN(AQ7))/'Master Answer Key'!AS$396</f>
        <v>0.8333333333</v>
      </c>
      <c r="AS7" s="26">
        <f t="array" ref="AS7">INDEX(TRANSPOSE('CS-COMPRO-Tally'!$A$2:$M$46),ROW(AS7),COLUMN(AR7))/'Master Answer Key'!AT$396</f>
        <v>0.8709677419</v>
      </c>
      <c r="AT7" s="26">
        <f t="array" ref="AT7">INDEX(TRANSPOSE('CS-COMPRO-Tally'!$A$2:$M$46),ROW(AT7),COLUMN(AS7))/'Master Answer Key'!AU$396</f>
        <v>0.7547169811</v>
      </c>
      <c r="AU7" s="26"/>
    </row>
    <row r="8">
      <c r="A8" s="5" t="s">
        <v>553</v>
      </c>
      <c r="B8" s="26">
        <f t="array" ref="B8">INDEX(TRANSPOSE('CS-COMPRO-Tally'!$A$2:$M$46),ROW(B8),COLUMN(A8))/'Master Answer Key'!C$396</f>
        <v>0.84</v>
      </c>
      <c r="C8" s="26">
        <f t="array" ref="C8">INDEX(TRANSPOSE('CS-COMPRO-Tally'!$A$2:$M$46),ROW(C8),COLUMN(B8))/'Master Answer Key'!D$396</f>
        <v>0.9285714286</v>
      </c>
      <c r="D8" s="26">
        <f t="array" ref="D8">INDEX(TRANSPOSE('CS-COMPRO-Tally'!$A$2:$M$46),ROW(D8),COLUMN(C8))/'Master Answer Key'!E$396</f>
        <v>0.9583333333</v>
      </c>
      <c r="E8" s="26">
        <f t="array" ref="E8">INDEX(TRANSPOSE('CS-COMPRO-Tally'!$A$2:$M$46),ROW(E8),COLUMN(D8))/'Master Answer Key'!F$396</f>
        <v>0.88</v>
      </c>
      <c r="F8" s="26">
        <f t="array" ref="F8">INDEX(TRANSPOSE('CS-COMPRO-Tally'!$A$2:$M$46),ROW(F8),COLUMN(E8))/'Master Answer Key'!G$396</f>
        <v>0.8974358974</v>
      </c>
      <c r="G8" s="26">
        <f t="array" ref="G8">INDEX(TRANSPOSE('CS-COMPRO-Tally'!$A$2:$M$46),ROW(G8),COLUMN(F8))/'Master Answer Key'!H$396</f>
        <v>1</v>
      </c>
      <c r="H8" s="26">
        <f t="array" ref="H8">INDEX(TRANSPOSE('CS-COMPRO-Tally'!$A$2:$M$46),ROW(H8),COLUMN(G8))/'Master Answer Key'!I$396</f>
        <v>0.962962963</v>
      </c>
      <c r="I8" s="26">
        <f t="array" ref="I8">INDEX(TRANSPOSE('CS-COMPRO-Tally'!$A$2:$M$46),ROW(I8),COLUMN(H8))/'Master Answer Key'!J$396</f>
        <v>0.875</v>
      </c>
      <c r="J8" s="26">
        <f t="array" ref="J8">INDEX(TRANSPOSE('CS-COMPRO-Tally'!$A$2:$M$46),ROW(J8),COLUMN(I8))/'Master Answer Key'!K$396</f>
        <v>0.8857142857</v>
      </c>
      <c r="K8" s="26">
        <f t="array" ref="K8">INDEX(TRANSPOSE('CS-COMPRO-Tally'!$A$2:$M$46),ROW(K8),COLUMN(J8))/'Master Answer Key'!L$396</f>
        <v>0.9032258065</v>
      </c>
      <c r="L8" s="26">
        <f t="array" ref="L8">INDEX(TRANSPOSE('CS-COMPRO-Tally'!$A$2:$M$46),ROW(L8),COLUMN(K8))/'Master Answer Key'!M$396</f>
        <v>0.9285714286</v>
      </c>
      <c r="M8" s="26">
        <f t="array" ref="M8">INDEX(TRANSPOSE('CS-COMPRO-Tally'!$A$2:$M$46),ROW(M8),COLUMN(L8))/'Master Answer Key'!N$396</f>
        <v>0.8795180723</v>
      </c>
      <c r="N8" s="26">
        <f t="array" ref="N8">INDEX(TRANSPOSE('CS-COMPRO-Tally'!$A$2:$M$46),ROW(N8),COLUMN(M8))/'Master Answer Key'!O$396</f>
        <v>0.9166666667</v>
      </c>
      <c r="O8" s="26">
        <f t="array" ref="O8">INDEX(TRANSPOSE('CS-COMPRO-Tally'!$A$2:$M$46),ROW(O8),COLUMN(N8))/'Master Answer Key'!P$396</f>
        <v>0.8</v>
      </c>
      <c r="P8" s="26">
        <f t="array" ref="P8">INDEX(TRANSPOSE('CS-COMPRO-Tally'!$A$2:$M$46),ROW(P8),COLUMN(O8))/'Master Answer Key'!Q$396</f>
        <v>0.8</v>
      </c>
      <c r="Q8" s="26">
        <f t="array" ref="Q8">INDEX(TRANSPOSE('CS-COMPRO-Tally'!$A$2:$M$46),ROW(Q8),COLUMN(P8))/'Master Answer Key'!R$396</f>
        <v>0.9285714286</v>
      </c>
      <c r="R8" s="26">
        <f t="array" ref="R8">INDEX(TRANSPOSE('CS-COMPRO-Tally'!$A$2:$M$46),ROW(R8),COLUMN(Q8))/'Master Answer Key'!S$396</f>
        <v>0.9090909091</v>
      </c>
      <c r="S8" s="26">
        <f t="array" ref="S8">INDEX(TRANSPOSE('CS-COMPRO-Tally'!$A$2:$M$46),ROW(S8),COLUMN(R8))/'Master Answer Key'!T$396</f>
        <v>0.8666666667</v>
      </c>
      <c r="T8" s="26">
        <f t="array" ref="T8">INDEX(TRANSPOSE('CS-COMPRO-Tally'!$A$2:$M$46),ROW(T8),COLUMN(S8))/'Master Answer Key'!U$396</f>
        <v>0.84</v>
      </c>
      <c r="U8" s="26">
        <f t="array" ref="U8">INDEX(TRANSPOSE('CS-COMPRO-Tally'!$A$2:$M$46),ROW(U8),COLUMN(T8))/'Master Answer Key'!V$396</f>
        <v>0.9428571429</v>
      </c>
      <c r="V8" s="26">
        <f t="array" ref="V8">INDEX(TRANSPOSE('CS-COMPRO-Tally'!$A$2:$M$46),ROW(V8),COLUMN(U8))/'Master Answer Key'!W$396</f>
        <v>0.9</v>
      </c>
      <c r="W8" s="26">
        <f t="array" ref="W8">INDEX(TRANSPOSE('CS-COMPRO-Tally'!$A$2:$M$46),ROW(W8),COLUMN(V8))/'Master Answer Key'!X$396</f>
        <v>0.9032258065</v>
      </c>
      <c r="X8" s="26">
        <f t="array" ref="X8">INDEX(TRANSPOSE('CS-COMPRO-Tally'!$A$2:$M$46),ROW(X8),COLUMN(W8))/'Master Answer Key'!Y$396</f>
        <v>0.875</v>
      </c>
      <c r="Y8" s="26">
        <f t="array" ref="Y8">INDEX(TRANSPOSE('CS-COMPRO-Tally'!$A$2:$M$46),ROW(Y8),COLUMN(X8))/'Master Answer Key'!Z$396</f>
        <v>0.8571428571</v>
      </c>
      <c r="Z8" s="26">
        <f t="array" ref="Z8">INDEX(TRANSPOSE('CS-COMPRO-Tally'!$A$2:$M$46),ROW(Z8),COLUMN(Y8))/'Master Answer Key'!AA$396</f>
        <v>0.9583333333</v>
      </c>
      <c r="AA8" s="26">
        <f t="array" ref="AA8">INDEX(TRANSPOSE('CS-COMPRO-Tally'!$A$2:$M$46),ROW(AA8),COLUMN(Z8))/'Master Answer Key'!AB$396</f>
        <v>0.9411764706</v>
      </c>
      <c r="AB8" s="26">
        <f t="array" ref="AB8">INDEX(TRANSPOSE('CS-COMPRO-Tally'!$A$2:$M$46),ROW(AB8),COLUMN(AA8))/'Master Answer Key'!AC$396</f>
        <v>1</v>
      </c>
      <c r="AC8" s="26">
        <f t="array" ref="AC8">INDEX(TRANSPOSE('CS-COMPRO-Tally'!$A$2:$M$46),ROW(AC8),COLUMN(AB8))/'Master Answer Key'!AD$396</f>
        <v>0.8214285714</v>
      </c>
      <c r="AD8" s="26" t="str">
        <f t="array" ref="AD8">INDEX(TRANSPOSE('CS-COMPRO-Tally'!$A$2:$M$46),ROW(AD8),COLUMN(AC8))/'Master Answer Key'!AE$396</f>
        <v>#DIV/0!</v>
      </c>
      <c r="AE8" s="26">
        <f t="array" ref="AE8">INDEX(TRANSPOSE('CS-COMPRO-Tally'!$A$2:$M$46),ROW(AE8),COLUMN(AD8))/'Master Answer Key'!AF$396</f>
        <v>1</v>
      </c>
      <c r="AF8" s="26">
        <f t="array" ref="AF8">INDEX(TRANSPOSE('CS-COMPRO-Tally'!$A$2:$M$46),ROW(AF8),COLUMN(AE8))/'Master Answer Key'!AG$396</f>
        <v>0.9166666667</v>
      </c>
      <c r="AG8" s="26">
        <f t="array" ref="AG8">INDEX(TRANSPOSE('CS-COMPRO-Tally'!$A$2:$M$46),ROW(AG8),COLUMN(AF8))/'Master Answer Key'!AH$396</f>
        <v>0.9032258065</v>
      </c>
      <c r="AH8" s="26">
        <f t="array" ref="AH8">INDEX(TRANSPOSE('CS-COMPRO-Tally'!$A$2:$M$46),ROW(AH8),COLUMN(AG8))/'Master Answer Key'!AI$396</f>
        <v>0.9130434783</v>
      </c>
      <c r="AI8" s="26">
        <f t="array" ref="AI8">INDEX(TRANSPOSE('CS-COMPRO-Tally'!$A$2:$M$46),ROW(AI8),COLUMN(AH8))/'Master Answer Key'!AJ$396</f>
        <v>0.875</v>
      </c>
      <c r="AJ8" s="26">
        <f t="array" ref="AJ8">INDEX(TRANSPOSE('CS-COMPRO-Tally'!$A$2:$M$46),ROW(AJ8),COLUMN(AI8))/'Master Answer Key'!AK$396</f>
        <v>0.9642857143</v>
      </c>
      <c r="AK8" s="26">
        <f t="array" ref="AK8">INDEX(TRANSPOSE('CS-COMPRO-Tally'!$A$2:$M$46),ROW(AK8),COLUMN(AJ8))/'Master Answer Key'!AL$396</f>
        <v>0.9090909091</v>
      </c>
      <c r="AL8" s="26">
        <f t="array" ref="AL8">INDEX(TRANSPOSE('CS-COMPRO-Tally'!$A$2:$M$46),ROW(AL8),COLUMN(AK8))/'Master Answer Key'!AM$396</f>
        <v>0.875</v>
      </c>
      <c r="AM8" s="26">
        <f t="array" ref="AM8">INDEX(TRANSPOSE('CS-COMPRO-Tally'!$A$2:$M$46),ROW(AM8),COLUMN(AL8))/'Master Answer Key'!AN$396</f>
        <v>0.9285714286</v>
      </c>
      <c r="AN8" s="26">
        <f t="array" ref="AN8">INDEX(TRANSPOSE('CS-COMPRO-Tally'!$A$2:$M$46),ROW(AN8),COLUMN(AM8))/'Master Answer Key'!AO$396</f>
        <v>0.8571428571</v>
      </c>
      <c r="AO8" s="26">
        <f t="array" ref="AO8">INDEX(TRANSPOSE('CS-COMPRO-Tally'!$A$2:$M$46),ROW(AO8),COLUMN(AN8))/'Master Answer Key'!AP$396</f>
        <v>0.8333333333</v>
      </c>
      <c r="AP8" s="26">
        <f t="array" ref="AP8">INDEX(TRANSPOSE('CS-COMPRO-Tally'!$A$2:$M$46),ROW(AP8),COLUMN(AO8))/'Master Answer Key'!AQ$396</f>
        <v>1</v>
      </c>
      <c r="AQ8" s="26">
        <f t="array" ref="AQ8">INDEX(TRANSPOSE('CS-COMPRO-Tally'!$A$2:$M$46),ROW(AQ8),COLUMN(AP8))/'Master Answer Key'!AR$396</f>
        <v>1</v>
      </c>
      <c r="AR8" s="26">
        <f t="array" ref="AR8">INDEX(TRANSPOSE('CS-COMPRO-Tally'!$A$2:$M$46),ROW(AR8),COLUMN(AQ8))/'Master Answer Key'!AS$396</f>
        <v>0.8333333333</v>
      </c>
      <c r="AS8" s="26">
        <f t="array" ref="AS8">INDEX(TRANSPOSE('CS-COMPRO-Tally'!$A$2:$M$46),ROW(AS8),COLUMN(AR8))/'Master Answer Key'!AT$396</f>
        <v>0.9677419355</v>
      </c>
      <c r="AT8" s="26">
        <f t="array" ref="AT8">INDEX(TRANSPOSE('CS-COMPRO-Tally'!$A$2:$M$46),ROW(AT8),COLUMN(AS8))/'Master Answer Key'!AU$396</f>
        <v>0.9056603774</v>
      </c>
      <c r="AU8" s="26"/>
    </row>
    <row r="9">
      <c r="A9" s="5" t="s">
        <v>554</v>
      </c>
      <c r="B9" s="26">
        <f t="array" ref="B9">INDEX(TRANSPOSE('CS-COMPRO-Tally'!$A$2:$M$46),ROW(B9),COLUMN(A9))/'Master Answer Key'!C$396</f>
        <v>0.8</v>
      </c>
      <c r="C9" s="26">
        <f t="array" ref="C9">INDEX(TRANSPOSE('CS-COMPRO-Tally'!$A$2:$M$46),ROW(C9),COLUMN(B9))/'Master Answer Key'!D$396</f>
        <v>0.7857142857</v>
      </c>
      <c r="D9" s="26">
        <f t="array" ref="D9">INDEX(TRANSPOSE('CS-COMPRO-Tally'!$A$2:$M$46),ROW(D9),COLUMN(C9))/'Master Answer Key'!E$396</f>
        <v>0.9166666667</v>
      </c>
      <c r="E9" s="26">
        <f t="array" ref="E9">INDEX(TRANSPOSE('CS-COMPRO-Tally'!$A$2:$M$46),ROW(E9),COLUMN(D9))/'Master Answer Key'!F$396</f>
        <v>0.74</v>
      </c>
      <c r="F9" s="26">
        <f t="array" ref="F9">INDEX(TRANSPOSE('CS-COMPRO-Tally'!$A$2:$M$46),ROW(F9),COLUMN(E9))/'Master Answer Key'!G$396</f>
        <v>0.8205128205</v>
      </c>
      <c r="G9" s="26">
        <f t="array" ref="G9">INDEX(TRANSPOSE('CS-COMPRO-Tally'!$A$2:$M$46),ROW(G9),COLUMN(F9))/'Master Answer Key'!H$396</f>
        <v>0.25</v>
      </c>
      <c r="H9" s="26">
        <f t="array" ref="H9">INDEX(TRANSPOSE('CS-COMPRO-Tally'!$A$2:$M$46),ROW(H9),COLUMN(G9))/'Master Answer Key'!I$396</f>
        <v>0.7407407407</v>
      </c>
      <c r="I9" s="26">
        <f t="array" ref="I9">INDEX(TRANSPOSE('CS-COMPRO-Tally'!$A$2:$M$46),ROW(I9),COLUMN(H9))/'Master Answer Key'!J$396</f>
        <v>0.7916666667</v>
      </c>
      <c r="J9" s="26">
        <f t="array" ref="J9">INDEX(TRANSPOSE('CS-COMPRO-Tally'!$A$2:$M$46),ROW(J9),COLUMN(I9))/'Master Answer Key'!K$396</f>
        <v>0.7142857143</v>
      </c>
      <c r="K9" s="26">
        <f t="array" ref="K9">INDEX(TRANSPOSE('CS-COMPRO-Tally'!$A$2:$M$46),ROW(K9),COLUMN(J9))/'Master Answer Key'!L$396</f>
        <v>0.06451612903</v>
      </c>
      <c r="L9" s="26">
        <f t="array" ref="L9">INDEX(TRANSPOSE('CS-COMPRO-Tally'!$A$2:$M$46),ROW(L9),COLUMN(K9))/'Master Answer Key'!M$396</f>
        <v>0.7142857143</v>
      </c>
      <c r="M9" s="26">
        <f t="array" ref="M9">INDEX(TRANSPOSE('CS-COMPRO-Tally'!$A$2:$M$46),ROW(M9),COLUMN(L9))/'Master Answer Key'!N$396</f>
        <v>0.3373493976</v>
      </c>
      <c r="N9" s="26">
        <f t="array" ref="N9">INDEX(TRANSPOSE('CS-COMPRO-Tally'!$A$2:$M$46),ROW(N9),COLUMN(M9))/'Master Answer Key'!O$396</f>
        <v>0.8333333333</v>
      </c>
      <c r="O9" s="26">
        <f t="array" ref="O9">INDEX(TRANSPOSE('CS-COMPRO-Tally'!$A$2:$M$46),ROW(O9),COLUMN(N9))/'Master Answer Key'!P$396</f>
        <v>0.2</v>
      </c>
      <c r="P9" s="26">
        <f t="array" ref="P9">INDEX(TRANSPOSE('CS-COMPRO-Tally'!$A$2:$M$46),ROW(P9),COLUMN(O9))/'Master Answer Key'!Q$396</f>
        <v>0.4</v>
      </c>
      <c r="Q9" s="26">
        <f t="array" ref="Q9">INDEX(TRANSPOSE('CS-COMPRO-Tally'!$A$2:$M$46),ROW(Q9),COLUMN(P9))/'Master Answer Key'!R$396</f>
        <v>0</v>
      </c>
      <c r="R9" s="26">
        <f t="array" ref="R9">INDEX(TRANSPOSE('CS-COMPRO-Tally'!$A$2:$M$46),ROW(R9),COLUMN(Q9))/'Master Answer Key'!S$396</f>
        <v>0.1818181818</v>
      </c>
      <c r="S9" s="26">
        <f t="array" ref="S9">INDEX(TRANSPOSE('CS-COMPRO-Tally'!$A$2:$M$46),ROW(S9),COLUMN(R9))/'Master Answer Key'!T$396</f>
        <v>0.06666666667</v>
      </c>
      <c r="T9" s="26">
        <f t="array" ref="T9">INDEX(TRANSPOSE('CS-COMPRO-Tally'!$A$2:$M$46),ROW(T9),COLUMN(S9))/'Master Answer Key'!U$396</f>
        <v>0</v>
      </c>
      <c r="U9" s="26">
        <f t="array" ref="U9">INDEX(TRANSPOSE('CS-COMPRO-Tally'!$A$2:$M$46),ROW(U9),COLUMN(T9))/'Master Answer Key'!V$396</f>
        <v>0.02857142857</v>
      </c>
      <c r="V9" s="26">
        <f t="array" ref="V9">INDEX(TRANSPOSE('CS-COMPRO-Tally'!$A$2:$M$46),ROW(V9),COLUMN(U9))/'Master Answer Key'!W$396</f>
        <v>0.05</v>
      </c>
      <c r="W9" s="26">
        <f t="array" ref="W9">INDEX(TRANSPOSE('CS-COMPRO-Tally'!$A$2:$M$46),ROW(W9),COLUMN(V9))/'Master Answer Key'!X$396</f>
        <v>0</v>
      </c>
      <c r="X9" s="26">
        <f t="array" ref="X9">INDEX(TRANSPOSE('CS-COMPRO-Tally'!$A$2:$M$46),ROW(X9),COLUMN(W9))/'Master Answer Key'!Y$396</f>
        <v>0</v>
      </c>
      <c r="Y9" s="26">
        <f t="array" ref="Y9">INDEX(TRANSPOSE('CS-COMPRO-Tally'!$A$2:$M$46),ROW(Y9),COLUMN(X9))/'Master Answer Key'!Z$396</f>
        <v>0</v>
      </c>
      <c r="Z9" s="26">
        <f t="array" ref="Z9">INDEX(TRANSPOSE('CS-COMPRO-Tally'!$A$2:$M$46),ROW(Z9),COLUMN(Y9))/'Master Answer Key'!AA$396</f>
        <v>0.04166666667</v>
      </c>
      <c r="AA9" s="26">
        <f t="array" ref="AA9">INDEX(TRANSPOSE('CS-COMPRO-Tally'!$A$2:$M$46),ROW(AA9),COLUMN(Z9))/'Master Answer Key'!AB$396</f>
        <v>0.05882352941</v>
      </c>
      <c r="AB9" s="26">
        <f t="array" ref="AB9">INDEX(TRANSPOSE('CS-COMPRO-Tally'!$A$2:$M$46),ROW(AB9),COLUMN(AA9))/'Master Answer Key'!AC$396</f>
        <v>0.1666666667</v>
      </c>
      <c r="AC9" s="26">
        <f t="array" ref="AC9">INDEX(TRANSPOSE('CS-COMPRO-Tally'!$A$2:$M$46),ROW(AC9),COLUMN(AB9))/'Master Answer Key'!AD$396</f>
        <v>0.7142857143</v>
      </c>
      <c r="AD9" s="26" t="str">
        <f t="array" ref="AD9">INDEX(TRANSPOSE('CS-COMPRO-Tally'!$A$2:$M$46),ROW(AD9),COLUMN(AC9))/'Master Answer Key'!AE$396</f>
        <v>#DIV/0!</v>
      </c>
      <c r="AE9" s="26">
        <f t="array" ref="AE9">INDEX(TRANSPOSE('CS-COMPRO-Tally'!$A$2:$M$46),ROW(AE9),COLUMN(AD9))/'Master Answer Key'!AF$396</f>
        <v>0</v>
      </c>
      <c r="AF9" s="26">
        <f t="array" ref="AF9">INDEX(TRANSPOSE('CS-COMPRO-Tally'!$A$2:$M$46),ROW(AF9),COLUMN(AE9))/'Master Answer Key'!AG$396</f>
        <v>0</v>
      </c>
      <c r="AG9" s="26">
        <f t="array" ref="AG9">INDEX(TRANSPOSE('CS-COMPRO-Tally'!$A$2:$M$46),ROW(AG9),COLUMN(AF9))/'Master Answer Key'!AH$396</f>
        <v>0</v>
      </c>
      <c r="AH9" s="26">
        <f t="array" ref="AH9">INDEX(TRANSPOSE('CS-COMPRO-Tally'!$A$2:$M$46),ROW(AH9),COLUMN(AG9))/'Master Answer Key'!AI$396</f>
        <v>0</v>
      </c>
      <c r="AI9" s="26">
        <f t="array" ref="AI9">INDEX(TRANSPOSE('CS-COMPRO-Tally'!$A$2:$M$46),ROW(AI9),COLUMN(AH9))/'Master Answer Key'!AJ$396</f>
        <v>0</v>
      </c>
      <c r="AJ9" s="26">
        <f t="array" ref="AJ9">INDEX(TRANSPOSE('CS-COMPRO-Tally'!$A$2:$M$46),ROW(AJ9),COLUMN(AI9))/'Master Answer Key'!AK$396</f>
        <v>0</v>
      </c>
      <c r="AK9" s="26">
        <f t="array" ref="AK9">INDEX(TRANSPOSE('CS-COMPRO-Tally'!$A$2:$M$46),ROW(AK9),COLUMN(AJ9))/'Master Answer Key'!AL$396</f>
        <v>0.3636363636</v>
      </c>
      <c r="AL9" s="26">
        <f t="array" ref="AL9">INDEX(TRANSPOSE('CS-COMPRO-Tally'!$A$2:$M$46),ROW(AL9),COLUMN(AK9))/'Master Answer Key'!AM$396</f>
        <v>0.25</v>
      </c>
      <c r="AM9" s="26">
        <f t="array" ref="AM9">INDEX(TRANSPOSE('CS-COMPRO-Tally'!$A$2:$M$46),ROW(AM9),COLUMN(AL9))/'Master Answer Key'!AN$396</f>
        <v>0</v>
      </c>
      <c r="AN9" s="26">
        <f t="array" ref="AN9">INDEX(TRANSPOSE('CS-COMPRO-Tally'!$A$2:$M$46),ROW(AN9),COLUMN(AM9))/'Master Answer Key'!AO$396</f>
        <v>0</v>
      </c>
      <c r="AO9" s="26">
        <f t="array" ref="AO9">INDEX(TRANSPOSE('CS-COMPRO-Tally'!$A$2:$M$46),ROW(AO9),COLUMN(AN9))/'Master Answer Key'!AP$396</f>
        <v>0</v>
      </c>
      <c r="AP9" s="26">
        <f t="array" ref="AP9">INDEX(TRANSPOSE('CS-COMPRO-Tally'!$A$2:$M$46),ROW(AP9),COLUMN(AO9))/'Master Answer Key'!AQ$396</f>
        <v>0</v>
      </c>
      <c r="AQ9" s="26">
        <f t="array" ref="AQ9">INDEX(TRANSPOSE('CS-COMPRO-Tally'!$A$2:$M$46),ROW(AQ9),COLUMN(AP9))/'Master Answer Key'!AR$396</f>
        <v>0</v>
      </c>
      <c r="AR9" s="26">
        <f t="array" ref="AR9">INDEX(TRANSPOSE('CS-COMPRO-Tally'!$A$2:$M$46),ROW(AR9),COLUMN(AQ9))/'Master Answer Key'!AS$396</f>
        <v>0</v>
      </c>
      <c r="AS9" s="26">
        <f t="array" ref="AS9">INDEX(TRANSPOSE('CS-COMPRO-Tally'!$A$2:$M$46),ROW(AS9),COLUMN(AR9))/'Master Answer Key'!AT$396</f>
        <v>0.2258064516</v>
      </c>
      <c r="AT9" s="26">
        <f t="array" ref="AT9">INDEX(TRANSPOSE('CS-COMPRO-Tally'!$A$2:$M$46),ROW(AT9),COLUMN(AS9))/'Master Answer Key'!AU$396</f>
        <v>0.05660377358</v>
      </c>
      <c r="AU9" s="26"/>
    </row>
    <row r="10">
      <c r="A10" s="5" t="s">
        <v>555</v>
      </c>
      <c r="B10" s="26">
        <f t="array" ref="B10">INDEX(TRANSPOSE('CS-COMPRO-Tally'!$A$2:$M$46),ROW(B10),COLUMN(A10))/'Master Answer Key'!C$396</f>
        <v>0.92</v>
      </c>
      <c r="C10" s="26">
        <f t="array" ref="C10">INDEX(TRANSPOSE('CS-COMPRO-Tally'!$A$2:$M$46),ROW(C10),COLUMN(B10))/'Master Answer Key'!D$396</f>
        <v>1</v>
      </c>
      <c r="D10" s="26">
        <f t="array" ref="D10">INDEX(TRANSPOSE('CS-COMPRO-Tally'!$A$2:$M$46),ROW(D10),COLUMN(C10))/'Master Answer Key'!E$396</f>
        <v>1</v>
      </c>
      <c r="E10" s="26">
        <f t="array" ref="E10">INDEX(TRANSPOSE('CS-COMPRO-Tally'!$A$2:$M$46),ROW(E10),COLUMN(D10))/'Master Answer Key'!F$396</f>
        <v>0.88</v>
      </c>
      <c r="F10" s="26">
        <f t="array" ref="F10">INDEX(TRANSPOSE('CS-COMPRO-Tally'!$A$2:$M$46),ROW(F10),COLUMN(E10))/'Master Answer Key'!G$396</f>
        <v>0.9743589744</v>
      </c>
      <c r="G10" s="26">
        <f t="array" ref="G10">INDEX(TRANSPOSE('CS-COMPRO-Tally'!$A$2:$M$46),ROW(G10),COLUMN(F10))/'Master Answer Key'!H$396</f>
        <v>1</v>
      </c>
      <c r="H10" s="26">
        <f t="array" ref="H10">INDEX(TRANSPOSE('CS-COMPRO-Tally'!$A$2:$M$46),ROW(H10),COLUMN(G10))/'Master Answer Key'!I$396</f>
        <v>0.8888888889</v>
      </c>
      <c r="I10" s="26">
        <f t="array" ref="I10">INDEX(TRANSPOSE('CS-COMPRO-Tally'!$A$2:$M$46),ROW(I10),COLUMN(H10))/'Master Answer Key'!J$396</f>
        <v>0.875</v>
      </c>
      <c r="J10" s="26">
        <f t="array" ref="J10">INDEX(TRANSPOSE('CS-COMPRO-Tally'!$A$2:$M$46),ROW(J10),COLUMN(I10))/'Master Answer Key'!K$396</f>
        <v>0.9714285714</v>
      </c>
      <c r="K10" s="26">
        <f t="array" ref="K10">INDEX(TRANSPOSE('CS-COMPRO-Tally'!$A$2:$M$46),ROW(K10),COLUMN(J10))/'Master Answer Key'!L$396</f>
        <v>0.8064516129</v>
      </c>
      <c r="L10" s="26">
        <f t="array" ref="L10">INDEX(TRANSPOSE('CS-COMPRO-Tally'!$A$2:$M$46),ROW(L10),COLUMN(K10))/'Master Answer Key'!M$396</f>
        <v>1</v>
      </c>
      <c r="M10" s="26">
        <f t="array" ref="M10">INDEX(TRANSPOSE('CS-COMPRO-Tally'!$A$2:$M$46),ROW(M10),COLUMN(L10))/'Master Answer Key'!N$396</f>
        <v>0.8915662651</v>
      </c>
      <c r="N10" s="26">
        <f t="array" ref="N10">INDEX(TRANSPOSE('CS-COMPRO-Tally'!$A$2:$M$46),ROW(N10),COLUMN(M10))/'Master Answer Key'!O$396</f>
        <v>0.8333333333</v>
      </c>
      <c r="O10" s="26">
        <f t="array" ref="O10">INDEX(TRANSPOSE('CS-COMPRO-Tally'!$A$2:$M$46),ROW(O10),COLUMN(N10))/'Master Answer Key'!P$396</f>
        <v>0.9</v>
      </c>
      <c r="P10" s="26">
        <f t="array" ref="P10">INDEX(TRANSPOSE('CS-COMPRO-Tally'!$A$2:$M$46),ROW(P10),COLUMN(O10))/'Master Answer Key'!Q$396</f>
        <v>0.8</v>
      </c>
      <c r="Q10" s="26">
        <f t="array" ref="Q10">INDEX(TRANSPOSE('CS-COMPRO-Tally'!$A$2:$M$46),ROW(Q10),COLUMN(P10))/'Master Answer Key'!R$396</f>
        <v>0.8571428571</v>
      </c>
      <c r="R10" s="26">
        <f t="array" ref="R10">INDEX(TRANSPOSE('CS-COMPRO-Tally'!$A$2:$M$46),ROW(R10),COLUMN(Q10))/'Master Answer Key'!S$396</f>
        <v>0.7272727273</v>
      </c>
      <c r="S10" s="26">
        <f t="array" ref="S10">INDEX(TRANSPOSE('CS-COMPRO-Tally'!$A$2:$M$46),ROW(S10),COLUMN(R10))/'Master Answer Key'!T$396</f>
        <v>0.8666666667</v>
      </c>
      <c r="T10" s="26">
        <f t="array" ref="T10">INDEX(TRANSPOSE('CS-COMPRO-Tally'!$A$2:$M$46),ROW(T10),COLUMN(S10))/'Master Answer Key'!U$396</f>
        <v>0.8</v>
      </c>
      <c r="U10" s="26">
        <f t="array" ref="U10">INDEX(TRANSPOSE('CS-COMPRO-Tally'!$A$2:$M$46),ROW(U10),COLUMN(T10))/'Master Answer Key'!V$396</f>
        <v>0.8857142857</v>
      </c>
      <c r="V10" s="26">
        <f t="array" ref="V10">INDEX(TRANSPOSE('CS-COMPRO-Tally'!$A$2:$M$46),ROW(V10),COLUMN(U10))/'Master Answer Key'!W$396</f>
        <v>0.8</v>
      </c>
      <c r="W10" s="26">
        <f t="array" ref="W10">INDEX(TRANSPOSE('CS-COMPRO-Tally'!$A$2:$M$46),ROW(W10),COLUMN(V10))/'Master Answer Key'!X$396</f>
        <v>0.8064516129</v>
      </c>
      <c r="X10" s="26">
        <f t="array" ref="X10">INDEX(TRANSPOSE('CS-COMPRO-Tally'!$A$2:$M$46),ROW(X10),COLUMN(W10))/'Master Answer Key'!Y$396</f>
        <v>0.75</v>
      </c>
      <c r="Y10" s="26">
        <f t="array" ref="Y10">INDEX(TRANSPOSE('CS-COMPRO-Tally'!$A$2:$M$46),ROW(Y10),COLUMN(X10))/'Master Answer Key'!Z$396</f>
        <v>0.7142857143</v>
      </c>
      <c r="Z10" s="26">
        <f t="array" ref="Z10">INDEX(TRANSPOSE('CS-COMPRO-Tally'!$A$2:$M$46),ROW(Z10),COLUMN(Y10))/'Master Answer Key'!AA$396</f>
        <v>0.875</v>
      </c>
      <c r="AA10" s="26">
        <f t="array" ref="AA10">INDEX(TRANSPOSE('CS-COMPRO-Tally'!$A$2:$M$46),ROW(AA10),COLUMN(Z10))/'Master Answer Key'!AB$396</f>
        <v>0.8823529412</v>
      </c>
      <c r="AB10" s="26">
        <f t="array" ref="AB10">INDEX(TRANSPOSE('CS-COMPRO-Tally'!$A$2:$M$46),ROW(AB10),COLUMN(AA10))/'Master Answer Key'!AC$396</f>
        <v>0.6666666667</v>
      </c>
      <c r="AC10" s="26">
        <f t="array" ref="AC10">INDEX(TRANSPOSE('CS-COMPRO-Tally'!$A$2:$M$46),ROW(AC10),COLUMN(AB10))/'Master Answer Key'!AD$396</f>
        <v>0.7857142857</v>
      </c>
      <c r="AD10" s="26" t="str">
        <f t="array" ref="AD10">INDEX(TRANSPOSE('CS-COMPRO-Tally'!$A$2:$M$46),ROW(AD10),COLUMN(AC10))/'Master Answer Key'!AE$396</f>
        <v>#DIV/0!</v>
      </c>
      <c r="AE10" s="26">
        <f t="array" ref="AE10">INDEX(TRANSPOSE('CS-COMPRO-Tally'!$A$2:$M$46),ROW(AE10),COLUMN(AD10))/'Master Answer Key'!AF$396</f>
        <v>1</v>
      </c>
      <c r="AF10" s="26">
        <f t="array" ref="AF10">INDEX(TRANSPOSE('CS-COMPRO-Tally'!$A$2:$M$46),ROW(AF10),COLUMN(AE10))/'Master Answer Key'!AG$396</f>
        <v>0.75</v>
      </c>
      <c r="AG10" s="26">
        <f t="array" ref="AG10">INDEX(TRANSPOSE('CS-COMPRO-Tally'!$A$2:$M$46),ROW(AG10),COLUMN(AF10))/'Master Answer Key'!AH$396</f>
        <v>0.7741935484</v>
      </c>
      <c r="AH10" s="26">
        <f t="array" ref="AH10">INDEX(TRANSPOSE('CS-COMPRO-Tally'!$A$2:$M$46),ROW(AH10),COLUMN(AG10))/'Master Answer Key'!AI$396</f>
        <v>0.8695652174</v>
      </c>
      <c r="AI10" s="26">
        <f t="array" ref="AI10">INDEX(TRANSPOSE('CS-COMPRO-Tally'!$A$2:$M$46),ROW(AI10),COLUMN(AH10))/'Master Answer Key'!AJ$396</f>
        <v>0.625</v>
      </c>
      <c r="AJ10" s="26">
        <f t="array" ref="AJ10">INDEX(TRANSPOSE('CS-COMPRO-Tally'!$A$2:$M$46),ROW(AJ10),COLUMN(AI10))/'Master Answer Key'!AK$396</f>
        <v>0.8214285714</v>
      </c>
      <c r="AK10" s="26">
        <f t="array" ref="AK10">INDEX(TRANSPOSE('CS-COMPRO-Tally'!$A$2:$M$46),ROW(AK10),COLUMN(AJ10))/'Master Answer Key'!AL$396</f>
        <v>1</v>
      </c>
      <c r="AL10" s="26">
        <f t="array" ref="AL10">INDEX(TRANSPOSE('CS-COMPRO-Tally'!$A$2:$M$46),ROW(AL10),COLUMN(AK10))/'Master Answer Key'!AM$396</f>
        <v>0.875</v>
      </c>
      <c r="AM10" s="26">
        <f t="array" ref="AM10">INDEX(TRANSPOSE('CS-COMPRO-Tally'!$A$2:$M$46),ROW(AM10),COLUMN(AL10))/'Master Answer Key'!AN$396</f>
        <v>0.9285714286</v>
      </c>
      <c r="AN10" s="26">
        <f t="array" ref="AN10">INDEX(TRANSPOSE('CS-COMPRO-Tally'!$A$2:$M$46),ROW(AN10),COLUMN(AM10))/'Master Answer Key'!AO$396</f>
        <v>1</v>
      </c>
      <c r="AO10" s="26">
        <f t="array" ref="AO10">INDEX(TRANSPOSE('CS-COMPRO-Tally'!$A$2:$M$46),ROW(AO10),COLUMN(AN10))/'Master Answer Key'!AP$396</f>
        <v>0.9166666667</v>
      </c>
      <c r="AP10" s="26">
        <f t="array" ref="AP10">INDEX(TRANSPOSE('CS-COMPRO-Tally'!$A$2:$M$46),ROW(AP10),COLUMN(AO10))/'Master Answer Key'!AQ$396</f>
        <v>0.7777777778</v>
      </c>
      <c r="AQ10" s="26">
        <f t="array" ref="AQ10">INDEX(TRANSPOSE('CS-COMPRO-Tally'!$A$2:$M$46),ROW(AQ10),COLUMN(AP10))/'Master Answer Key'!AR$396</f>
        <v>0.8461538462</v>
      </c>
      <c r="AR10" s="26">
        <f t="array" ref="AR10">INDEX(TRANSPOSE('CS-COMPRO-Tally'!$A$2:$M$46),ROW(AR10),COLUMN(AQ10))/'Master Answer Key'!AS$396</f>
        <v>0.6666666667</v>
      </c>
      <c r="AS10" s="26">
        <f t="array" ref="AS10">INDEX(TRANSPOSE('CS-COMPRO-Tally'!$A$2:$M$46),ROW(AS10),COLUMN(AR10))/'Master Answer Key'!AT$396</f>
        <v>0.9032258065</v>
      </c>
      <c r="AT10" s="26">
        <f t="array" ref="AT10">INDEX(TRANSPOSE('CS-COMPRO-Tally'!$A$2:$M$46),ROW(AT10),COLUMN(AS10))/'Master Answer Key'!AU$396</f>
        <v>0.8301886792</v>
      </c>
      <c r="AU10" s="26"/>
    </row>
    <row r="11">
      <c r="A11" s="5" t="s">
        <v>556</v>
      </c>
      <c r="B11" s="26">
        <f t="array" ref="B11">INDEX(TRANSPOSE('CS-COMPRO-Tally'!$A$2:$M$46),ROW(B11),COLUMN(A11))/'Master Answer Key'!C$396</f>
        <v>0.72</v>
      </c>
      <c r="C11" s="26">
        <f t="array" ref="C11">INDEX(TRANSPOSE('CS-COMPRO-Tally'!$A$2:$M$46),ROW(C11),COLUMN(B11))/'Master Answer Key'!D$396</f>
        <v>0.8571428571</v>
      </c>
      <c r="D11" s="26">
        <f t="array" ref="D11">INDEX(TRANSPOSE('CS-COMPRO-Tally'!$A$2:$M$46),ROW(D11),COLUMN(C11))/'Master Answer Key'!E$396</f>
        <v>0.9583333333</v>
      </c>
      <c r="E11" s="26">
        <f t="array" ref="E11">INDEX(TRANSPOSE('CS-COMPRO-Tally'!$A$2:$M$46),ROW(E11),COLUMN(D11))/'Master Answer Key'!F$396</f>
        <v>0.88</v>
      </c>
      <c r="F11" s="26">
        <f t="array" ref="F11">INDEX(TRANSPOSE('CS-COMPRO-Tally'!$A$2:$M$46),ROW(F11),COLUMN(E11))/'Master Answer Key'!G$396</f>
        <v>0.9487179487</v>
      </c>
      <c r="G11" s="26">
        <f t="array" ref="G11">INDEX(TRANSPOSE('CS-COMPRO-Tally'!$A$2:$M$46),ROW(G11),COLUMN(F11))/'Master Answer Key'!H$396</f>
        <v>1</v>
      </c>
      <c r="H11" s="26">
        <f t="array" ref="H11">INDEX(TRANSPOSE('CS-COMPRO-Tally'!$A$2:$M$46),ROW(H11),COLUMN(G11))/'Master Answer Key'!I$396</f>
        <v>0.8888888889</v>
      </c>
      <c r="I11" s="26">
        <f t="array" ref="I11">INDEX(TRANSPOSE('CS-COMPRO-Tally'!$A$2:$M$46),ROW(I11),COLUMN(H11))/'Master Answer Key'!J$396</f>
        <v>0.875</v>
      </c>
      <c r="J11" s="26">
        <f t="array" ref="J11">INDEX(TRANSPOSE('CS-COMPRO-Tally'!$A$2:$M$46),ROW(J11),COLUMN(I11))/'Master Answer Key'!K$396</f>
        <v>0.8857142857</v>
      </c>
      <c r="K11" s="26">
        <f t="array" ref="K11">INDEX(TRANSPOSE('CS-COMPRO-Tally'!$A$2:$M$46),ROW(K11),COLUMN(J11))/'Master Answer Key'!L$396</f>
        <v>0.8064516129</v>
      </c>
      <c r="L11" s="26">
        <f t="array" ref="L11">INDEX(TRANSPOSE('CS-COMPRO-Tally'!$A$2:$M$46),ROW(L11),COLUMN(K11))/'Master Answer Key'!M$396</f>
        <v>0.7142857143</v>
      </c>
      <c r="M11" s="26">
        <f t="array" ref="M11">INDEX(TRANSPOSE('CS-COMPRO-Tally'!$A$2:$M$46),ROW(M11),COLUMN(L11))/'Master Answer Key'!N$396</f>
        <v>0.9036144578</v>
      </c>
      <c r="N11" s="26">
        <f t="array" ref="N11">INDEX(TRANSPOSE('CS-COMPRO-Tally'!$A$2:$M$46),ROW(N11),COLUMN(M11))/'Master Answer Key'!O$396</f>
        <v>1</v>
      </c>
      <c r="O11" s="26">
        <f t="array" ref="O11">INDEX(TRANSPOSE('CS-COMPRO-Tally'!$A$2:$M$46),ROW(O11),COLUMN(N11))/'Master Answer Key'!P$396</f>
        <v>1</v>
      </c>
      <c r="P11" s="26">
        <f t="array" ref="P11">INDEX(TRANSPOSE('CS-COMPRO-Tally'!$A$2:$M$46),ROW(P11),COLUMN(O11))/'Master Answer Key'!Q$396</f>
        <v>0.6</v>
      </c>
      <c r="Q11" s="26">
        <f t="array" ref="Q11">INDEX(TRANSPOSE('CS-COMPRO-Tally'!$A$2:$M$46),ROW(Q11),COLUMN(P11))/'Master Answer Key'!R$396</f>
        <v>0.7857142857</v>
      </c>
      <c r="R11" s="26">
        <f t="array" ref="R11">INDEX(TRANSPOSE('CS-COMPRO-Tally'!$A$2:$M$46),ROW(R11),COLUMN(Q11))/'Master Answer Key'!S$396</f>
        <v>0.9090909091</v>
      </c>
      <c r="S11" s="26">
        <f t="array" ref="S11">INDEX(TRANSPOSE('CS-COMPRO-Tally'!$A$2:$M$46),ROW(S11),COLUMN(R11))/'Master Answer Key'!T$396</f>
        <v>0.8333333333</v>
      </c>
      <c r="T11" s="26">
        <f t="array" ref="T11">INDEX(TRANSPOSE('CS-COMPRO-Tally'!$A$2:$M$46),ROW(T11),COLUMN(S11))/'Master Answer Key'!U$396</f>
        <v>0.84</v>
      </c>
      <c r="U11" s="26">
        <f t="array" ref="U11">INDEX(TRANSPOSE('CS-COMPRO-Tally'!$A$2:$M$46),ROW(U11),COLUMN(T11))/'Master Answer Key'!V$396</f>
        <v>0.8285714286</v>
      </c>
      <c r="V11" s="26">
        <f t="array" ref="V11">INDEX(TRANSPOSE('CS-COMPRO-Tally'!$A$2:$M$46),ROW(V11),COLUMN(U11))/'Master Answer Key'!W$396</f>
        <v>0.9</v>
      </c>
      <c r="W11" s="26">
        <f t="array" ref="W11">INDEX(TRANSPOSE('CS-COMPRO-Tally'!$A$2:$M$46),ROW(W11),COLUMN(V11))/'Master Answer Key'!X$396</f>
        <v>0.8387096774</v>
      </c>
      <c r="X11" s="26">
        <f t="array" ref="X11">INDEX(TRANSPOSE('CS-COMPRO-Tally'!$A$2:$M$46),ROW(X11),COLUMN(W11))/'Master Answer Key'!Y$396</f>
        <v>0.875</v>
      </c>
      <c r="Y11" s="26">
        <f t="array" ref="Y11">INDEX(TRANSPOSE('CS-COMPRO-Tally'!$A$2:$M$46),ROW(Y11),COLUMN(X11))/'Master Answer Key'!Z$396</f>
        <v>0.4285714286</v>
      </c>
      <c r="Z11" s="26">
        <f t="array" ref="Z11">INDEX(TRANSPOSE('CS-COMPRO-Tally'!$A$2:$M$46),ROW(Z11),COLUMN(Y11))/'Master Answer Key'!AA$396</f>
        <v>0.9583333333</v>
      </c>
      <c r="AA11" s="26">
        <f t="array" ref="AA11">INDEX(TRANSPOSE('CS-COMPRO-Tally'!$A$2:$M$46),ROW(AA11),COLUMN(Z11))/'Master Answer Key'!AB$396</f>
        <v>0.8529411765</v>
      </c>
      <c r="AB11" s="26">
        <f t="array" ref="AB11">INDEX(TRANSPOSE('CS-COMPRO-Tally'!$A$2:$M$46),ROW(AB11),COLUMN(AA11))/'Master Answer Key'!AC$396</f>
        <v>0.8333333333</v>
      </c>
      <c r="AC11" s="26">
        <f t="array" ref="AC11">INDEX(TRANSPOSE('CS-COMPRO-Tally'!$A$2:$M$46),ROW(AC11),COLUMN(AB11))/'Master Answer Key'!AD$396</f>
        <v>0.8214285714</v>
      </c>
      <c r="AD11" s="26" t="str">
        <f t="array" ref="AD11">INDEX(TRANSPOSE('CS-COMPRO-Tally'!$A$2:$M$46),ROW(AD11),COLUMN(AC11))/'Master Answer Key'!AE$396</f>
        <v>#DIV/0!</v>
      </c>
      <c r="AE11" s="26">
        <f t="array" ref="AE11">INDEX(TRANSPOSE('CS-COMPRO-Tally'!$A$2:$M$46),ROW(AE11),COLUMN(AD11))/'Master Answer Key'!AF$396</f>
        <v>1</v>
      </c>
      <c r="AF11" s="26">
        <f t="array" ref="AF11">INDEX(TRANSPOSE('CS-COMPRO-Tally'!$A$2:$M$46),ROW(AF11),COLUMN(AE11))/'Master Answer Key'!AG$396</f>
        <v>0.6666666667</v>
      </c>
      <c r="AG11" s="26">
        <f t="array" ref="AG11">INDEX(TRANSPOSE('CS-COMPRO-Tally'!$A$2:$M$46),ROW(AG11),COLUMN(AF11))/'Master Answer Key'!AH$396</f>
        <v>0.8709677419</v>
      </c>
      <c r="AH11" s="26">
        <f t="array" ref="AH11">INDEX(TRANSPOSE('CS-COMPRO-Tally'!$A$2:$M$46),ROW(AH11),COLUMN(AG11))/'Master Answer Key'!AI$396</f>
        <v>0.9130434783</v>
      </c>
      <c r="AI11" s="26">
        <f t="array" ref="AI11">INDEX(TRANSPOSE('CS-COMPRO-Tally'!$A$2:$M$46),ROW(AI11),COLUMN(AH11))/'Master Answer Key'!AJ$396</f>
        <v>0.75</v>
      </c>
      <c r="AJ11" s="26">
        <f t="array" ref="AJ11">INDEX(TRANSPOSE('CS-COMPRO-Tally'!$A$2:$M$46),ROW(AJ11),COLUMN(AI11))/'Master Answer Key'!AK$396</f>
        <v>0.9642857143</v>
      </c>
      <c r="AK11" s="26">
        <f t="array" ref="AK11">INDEX(TRANSPOSE('CS-COMPRO-Tally'!$A$2:$M$46),ROW(AK11),COLUMN(AJ11))/'Master Answer Key'!AL$396</f>
        <v>1</v>
      </c>
      <c r="AL11" s="26">
        <f t="array" ref="AL11">INDEX(TRANSPOSE('CS-COMPRO-Tally'!$A$2:$M$46),ROW(AL11),COLUMN(AK11))/'Master Answer Key'!AM$396</f>
        <v>0.9375</v>
      </c>
      <c r="AM11" s="26">
        <f t="array" ref="AM11">INDEX(TRANSPOSE('CS-COMPRO-Tally'!$A$2:$M$46),ROW(AM11),COLUMN(AL11))/'Master Answer Key'!AN$396</f>
        <v>1</v>
      </c>
      <c r="AN11" s="26">
        <f t="array" ref="AN11">INDEX(TRANSPOSE('CS-COMPRO-Tally'!$A$2:$M$46),ROW(AN11),COLUMN(AM11))/'Master Answer Key'!AO$396</f>
        <v>0.8571428571</v>
      </c>
      <c r="AO11" s="26">
        <f t="array" ref="AO11">INDEX(TRANSPOSE('CS-COMPRO-Tally'!$A$2:$M$46),ROW(AO11),COLUMN(AN11))/'Master Answer Key'!AP$396</f>
        <v>0.9166666667</v>
      </c>
      <c r="AP11" s="26">
        <f t="array" ref="AP11">INDEX(TRANSPOSE('CS-COMPRO-Tally'!$A$2:$M$46),ROW(AP11),COLUMN(AO11))/'Master Answer Key'!AQ$396</f>
        <v>0.8888888889</v>
      </c>
      <c r="AQ11" s="26">
        <f t="array" ref="AQ11">INDEX(TRANSPOSE('CS-COMPRO-Tally'!$A$2:$M$46),ROW(AQ11),COLUMN(AP11))/'Master Answer Key'!AR$396</f>
        <v>1</v>
      </c>
      <c r="AR11" s="26">
        <f t="array" ref="AR11">INDEX(TRANSPOSE('CS-COMPRO-Tally'!$A$2:$M$46),ROW(AR11),COLUMN(AQ11))/'Master Answer Key'!AS$396</f>
        <v>0.8333333333</v>
      </c>
      <c r="AS11" s="26">
        <f t="array" ref="AS11">INDEX(TRANSPOSE('CS-COMPRO-Tally'!$A$2:$M$46),ROW(AS11),COLUMN(AR11))/'Master Answer Key'!AT$396</f>
        <v>0.935483871</v>
      </c>
      <c r="AT11" s="26">
        <f t="array" ref="AT11">INDEX(TRANSPOSE('CS-COMPRO-Tally'!$A$2:$M$46),ROW(AT11),COLUMN(AS11))/'Master Answer Key'!AU$396</f>
        <v>0.8679245283</v>
      </c>
      <c r="AU11" s="26"/>
    </row>
    <row r="12">
      <c r="A12" s="5" t="s">
        <v>557</v>
      </c>
      <c r="B12" s="26">
        <f t="array" ref="B12">INDEX(TRANSPOSE('CS-COMPRO-Tally'!$A$2:$M$46),ROW(B12),COLUMN(A12))/'Master Answer Key'!C$396</f>
        <v>0.72</v>
      </c>
      <c r="C12" s="26">
        <f t="array" ref="C12">INDEX(TRANSPOSE('CS-COMPRO-Tally'!$A$2:$M$46),ROW(C12),COLUMN(B12))/'Master Answer Key'!D$396</f>
        <v>0.9285714286</v>
      </c>
      <c r="D12" s="26">
        <f t="array" ref="D12">INDEX(TRANSPOSE('CS-COMPRO-Tally'!$A$2:$M$46),ROW(D12),COLUMN(C12))/'Master Answer Key'!E$396</f>
        <v>0.9166666667</v>
      </c>
      <c r="E12" s="26">
        <f t="array" ref="E12">INDEX(TRANSPOSE('CS-COMPRO-Tally'!$A$2:$M$46),ROW(E12),COLUMN(D12))/'Master Answer Key'!F$396</f>
        <v>0.72</v>
      </c>
      <c r="F12" s="26">
        <f t="array" ref="F12">INDEX(TRANSPOSE('CS-COMPRO-Tally'!$A$2:$M$46),ROW(F12),COLUMN(E12))/'Master Answer Key'!G$396</f>
        <v>0.7948717949</v>
      </c>
      <c r="G12" s="26">
        <f t="array" ref="G12">INDEX(TRANSPOSE('CS-COMPRO-Tally'!$A$2:$M$46),ROW(G12),COLUMN(F12))/'Master Answer Key'!H$396</f>
        <v>1</v>
      </c>
      <c r="H12" s="26">
        <f t="array" ref="H12">INDEX(TRANSPOSE('CS-COMPRO-Tally'!$A$2:$M$46),ROW(H12),COLUMN(G12))/'Master Answer Key'!I$396</f>
        <v>0.7777777778</v>
      </c>
      <c r="I12" s="26">
        <f t="array" ref="I12">INDEX(TRANSPOSE('CS-COMPRO-Tally'!$A$2:$M$46),ROW(I12),COLUMN(H12))/'Master Answer Key'!J$396</f>
        <v>0.6666666667</v>
      </c>
      <c r="J12" s="26">
        <f t="array" ref="J12">INDEX(TRANSPOSE('CS-COMPRO-Tally'!$A$2:$M$46),ROW(J12),COLUMN(I12))/'Master Answer Key'!K$396</f>
        <v>0.6571428571</v>
      </c>
      <c r="K12" s="26">
        <f t="array" ref="K12">INDEX(TRANSPOSE('CS-COMPRO-Tally'!$A$2:$M$46),ROW(K12),COLUMN(J12))/'Master Answer Key'!L$396</f>
        <v>0.6774193548</v>
      </c>
      <c r="L12" s="26">
        <f t="array" ref="L12">INDEX(TRANSPOSE('CS-COMPRO-Tally'!$A$2:$M$46),ROW(L12),COLUMN(K12))/'Master Answer Key'!M$396</f>
        <v>0.8571428571</v>
      </c>
      <c r="M12" s="26">
        <f t="array" ref="M12">INDEX(TRANSPOSE('CS-COMPRO-Tally'!$A$2:$M$46),ROW(M12),COLUMN(L12))/'Master Answer Key'!N$396</f>
        <v>0.7228915663</v>
      </c>
      <c r="N12" s="26">
        <f t="array" ref="N12">INDEX(TRANSPOSE('CS-COMPRO-Tally'!$A$2:$M$46),ROW(N12),COLUMN(M12))/'Master Answer Key'!O$396</f>
        <v>0.8333333333</v>
      </c>
      <c r="O12" s="26">
        <f t="array" ref="O12">INDEX(TRANSPOSE('CS-COMPRO-Tally'!$A$2:$M$46),ROW(O12),COLUMN(N12))/'Master Answer Key'!P$396</f>
        <v>0.7</v>
      </c>
      <c r="P12" s="26">
        <f t="array" ref="P12">INDEX(TRANSPOSE('CS-COMPRO-Tally'!$A$2:$M$46),ROW(P12),COLUMN(O12))/'Master Answer Key'!Q$396</f>
        <v>0.8</v>
      </c>
      <c r="Q12" s="26">
        <f t="array" ref="Q12">INDEX(TRANSPOSE('CS-COMPRO-Tally'!$A$2:$M$46),ROW(Q12),COLUMN(P12))/'Master Answer Key'!R$396</f>
        <v>0.7142857143</v>
      </c>
      <c r="R12" s="26">
        <f t="array" ref="R12">INDEX(TRANSPOSE('CS-COMPRO-Tally'!$A$2:$M$46),ROW(R12),COLUMN(Q12))/'Master Answer Key'!S$396</f>
        <v>0.7272727273</v>
      </c>
      <c r="S12" s="26">
        <f t="array" ref="S12">INDEX(TRANSPOSE('CS-COMPRO-Tally'!$A$2:$M$46),ROW(S12),COLUMN(R12))/'Master Answer Key'!T$396</f>
        <v>0.7333333333</v>
      </c>
      <c r="T12" s="26">
        <f t="array" ref="T12">INDEX(TRANSPOSE('CS-COMPRO-Tally'!$A$2:$M$46),ROW(T12),COLUMN(S12))/'Master Answer Key'!U$396</f>
        <v>0.84</v>
      </c>
      <c r="U12" s="26">
        <f t="array" ref="U12">INDEX(TRANSPOSE('CS-COMPRO-Tally'!$A$2:$M$46),ROW(U12),COLUMN(T12))/'Master Answer Key'!V$396</f>
        <v>0.7714285714</v>
      </c>
      <c r="V12" s="26">
        <f t="array" ref="V12">INDEX(TRANSPOSE('CS-COMPRO-Tally'!$A$2:$M$46),ROW(V12),COLUMN(U12))/'Master Answer Key'!W$396</f>
        <v>0.7</v>
      </c>
      <c r="W12" s="26">
        <f t="array" ref="W12">INDEX(TRANSPOSE('CS-COMPRO-Tally'!$A$2:$M$46),ROW(W12),COLUMN(V12))/'Master Answer Key'!X$396</f>
        <v>0.6774193548</v>
      </c>
      <c r="X12" s="26">
        <f t="array" ref="X12">INDEX(TRANSPOSE('CS-COMPRO-Tally'!$A$2:$M$46),ROW(X12),COLUMN(W12))/'Master Answer Key'!Y$396</f>
        <v>0.75</v>
      </c>
      <c r="Y12" s="26">
        <f t="array" ref="Y12">INDEX(TRANSPOSE('CS-COMPRO-Tally'!$A$2:$M$46),ROW(Y12),COLUMN(X12))/'Master Answer Key'!Z$396</f>
        <v>0.5714285714</v>
      </c>
      <c r="Z12" s="26">
        <f t="array" ref="Z12">INDEX(TRANSPOSE('CS-COMPRO-Tally'!$A$2:$M$46),ROW(Z12),COLUMN(Y12))/'Master Answer Key'!AA$396</f>
        <v>0.9166666667</v>
      </c>
      <c r="AA12" s="26">
        <f t="array" ref="AA12">INDEX(TRANSPOSE('CS-COMPRO-Tally'!$A$2:$M$46),ROW(AA12),COLUMN(Z12))/'Master Answer Key'!AB$396</f>
        <v>0.7352941176</v>
      </c>
      <c r="AB12" s="26">
        <f t="array" ref="AB12">INDEX(TRANSPOSE('CS-COMPRO-Tally'!$A$2:$M$46),ROW(AB12),COLUMN(AA12))/'Master Answer Key'!AC$396</f>
        <v>0.5</v>
      </c>
      <c r="AC12" s="26">
        <f t="array" ref="AC12">INDEX(TRANSPOSE('CS-COMPRO-Tally'!$A$2:$M$46),ROW(AC12),COLUMN(AB12))/'Master Answer Key'!AD$396</f>
        <v>0.75</v>
      </c>
      <c r="AD12" s="26" t="str">
        <f t="array" ref="AD12">INDEX(TRANSPOSE('CS-COMPRO-Tally'!$A$2:$M$46),ROW(AD12),COLUMN(AC12))/'Master Answer Key'!AE$396</f>
        <v>#DIV/0!</v>
      </c>
      <c r="AE12" s="26">
        <f t="array" ref="AE12">INDEX(TRANSPOSE('CS-COMPRO-Tally'!$A$2:$M$46),ROW(AE12),COLUMN(AD12))/'Master Answer Key'!AF$396</f>
        <v>1</v>
      </c>
      <c r="AF12" s="26">
        <f t="array" ref="AF12">INDEX(TRANSPOSE('CS-COMPRO-Tally'!$A$2:$M$46),ROW(AF12),COLUMN(AE12))/'Master Answer Key'!AG$396</f>
        <v>0.6666666667</v>
      </c>
      <c r="AG12" s="26">
        <f t="array" ref="AG12">INDEX(TRANSPOSE('CS-COMPRO-Tally'!$A$2:$M$46),ROW(AG12),COLUMN(AF12))/'Master Answer Key'!AH$396</f>
        <v>0.7096774194</v>
      </c>
      <c r="AH12" s="26">
        <f t="array" ref="AH12">INDEX(TRANSPOSE('CS-COMPRO-Tally'!$A$2:$M$46),ROW(AH12),COLUMN(AG12))/'Master Answer Key'!AI$396</f>
        <v>0.7826086957</v>
      </c>
      <c r="AI12" s="26">
        <f t="array" ref="AI12">INDEX(TRANSPOSE('CS-COMPRO-Tally'!$A$2:$M$46),ROW(AI12),COLUMN(AH12))/'Master Answer Key'!AJ$396</f>
        <v>0.75</v>
      </c>
      <c r="AJ12" s="26">
        <f t="array" ref="AJ12">INDEX(TRANSPOSE('CS-COMPRO-Tally'!$A$2:$M$46),ROW(AJ12),COLUMN(AI12))/'Master Answer Key'!AK$396</f>
        <v>0.75</v>
      </c>
      <c r="AK12" s="26">
        <f t="array" ref="AK12">INDEX(TRANSPOSE('CS-COMPRO-Tally'!$A$2:$M$46),ROW(AK12),COLUMN(AJ12))/'Master Answer Key'!AL$396</f>
        <v>0.9090909091</v>
      </c>
      <c r="AL12" s="26">
        <f t="array" ref="AL12">INDEX(TRANSPOSE('CS-COMPRO-Tally'!$A$2:$M$46),ROW(AL12),COLUMN(AK12))/'Master Answer Key'!AM$396</f>
        <v>0.8125</v>
      </c>
      <c r="AM12" s="26">
        <f t="array" ref="AM12">INDEX(TRANSPOSE('CS-COMPRO-Tally'!$A$2:$M$46),ROW(AM12),COLUMN(AL12))/'Master Answer Key'!AN$396</f>
        <v>0.7142857143</v>
      </c>
      <c r="AN12" s="26">
        <f t="array" ref="AN12">INDEX(TRANSPOSE('CS-COMPRO-Tally'!$A$2:$M$46),ROW(AN12),COLUMN(AM12))/'Master Answer Key'!AO$396</f>
        <v>0.7142857143</v>
      </c>
      <c r="AO12" s="26">
        <f t="array" ref="AO12">INDEX(TRANSPOSE('CS-COMPRO-Tally'!$A$2:$M$46),ROW(AO12),COLUMN(AN12))/'Master Answer Key'!AP$396</f>
        <v>0.6666666667</v>
      </c>
      <c r="AP12" s="26">
        <f t="array" ref="AP12">INDEX(TRANSPOSE('CS-COMPRO-Tally'!$A$2:$M$46),ROW(AP12),COLUMN(AO12))/'Master Answer Key'!AQ$396</f>
        <v>0.3333333333</v>
      </c>
      <c r="AQ12" s="26">
        <f t="array" ref="AQ12">INDEX(TRANSPOSE('CS-COMPRO-Tally'!$A$2:$M$46),ROW(AQ12),COLUMN(AP12))/'Master Answer Key'!AR$396</f>
        <v>0.7692307692</v>
      </c>
      <c r="AR12" s="26">
        <f t="array" ref="AR12">INDEX(TRANSPOSE('CS-COMPRO-Tally'!$A$2:$M$46),ROW(AR12),COLUMN(AQ12))/'Master Answer Key'!AS$396</f>
        <v>0.8333333333</v>
      </c>
      <c r="AS12" s="26">
        <f t="array" ref="AS12">INDEX(TRANSPOSE('CS-COMPRO-Tally'!$A$2:$M$46),ROW(AS12),COLUMN(AR12))/'Master Answer Key'!AT$396</f>
        <v>0.935483871</v>
      </c>
      <c r="AT12" s="26">
        <f t="array" ref="AT12">INDEX(TRANSPOSE('CS-COMPRO-Tally'!$A$2:$M$46),ROW(AT12),COLUMN(AS12))/'Master Answer Key'!AU$396</f>
        <v>0.7358490566</v>
      </c>
      <c r="AU12" s="26"/>
    </row>
    <row r="13">
      <c r="A13" s="5" t="s">
        <v>558</v>
      </c>
      <c r="B13" s="26">
        <f t="array" ref="B13">INDEX(TRANSPOSE('CS-COMPRO-Tally'!$A$2:$M$46),ROW(B13),COLUMN(A13))/'Master Answer Key'!C$396</f>
        <v>0.68</v>
      </c>
      <c r="C13" s="26">
        <f t="array" ref="C13">INDEX(TRANSPOSE('CS-COMPRO-Tally'!$A$2:$M$46),ROW(C13),COLUMN(B13))/'Master Answer Key'!D$396</f>
        <v>0.8571428571</v>
      </c>
      <c r="D13" s="26">
        <f t="array" ref="D13">INDEX(TRANSPOSE('CS-COMPRO-Tally'!$A$2:$M$46),ROW(D13),COLUMN(C13))/'Master Answer Key'!E$396</f>
        <v>0.9166666667</v>
      </c>
      <c r="E13" s="26">
        <f t="array" ref="E13">INDEX(TRANSPOSE('CS-COMPRO-Tally'!$A$2:$M$46),ROW(E13),COLUMN(D13))/'Master Answer Key'!F$396</f>
        <v>0.8</v>
      </c>
      <c r="F13" s="26">
        <f t="array" ref="F13">INDEX(TRANSPOSE('CS-COMPRO-Tally'!$A$2:$M$46),ROW(F13),COLUMN(E13))/'Master Answer Key'!G$396</f>
        <v>0.9230769231</v>
      </c>
      <c r="G13" s="26">
        <f t="array" ref="G13">INDEX(TRANSPOSE('CS-COMPRO-Tally'!$A$2:$M$46),ROW(G13),COLUMN(F13))/'Master Answer Key'!H$396</f>
        <v>1</v>
      </c>
      <c r="H13" s="26">
        <f t="array" ref="H13">INDEX(TRANSPOSE('CS-COMPRO-Tally'!$A$2:$M$46),ROW(H13),COLUMN(G13))/'Master Answer Key'!I$396</f>
        <v>0.7777777778</v>
      </c>
      <c r="I13" s="26">
        <f t="array" ref="I13">INDEX(TRANSPOSE('CS-COMPRO-Tally'!$A$2:$M$46),ROW(I13),COLUMN(H13))/'Master Answer Key'!J$396</f>
        <v>0.75</v>
      </c>
      <c r="J13" s="26">
        <f t="array" ref="J13">INDEX(TRANSPOSE('CS-COMPRO-Tally'!$A$2:$M$46),ROW(J13),COLUMN(I13))/'Master Answer Key'!K$396</f>
        <v>0.6285714286</v>
      </c>
      <c r="K13" s="26">
        <f t="array" ref="K13">INDEX(TRANSPOSE('CS-COMPRO-Tally'!$A$2:$M$46),ROW(K13),COLUMN(J13))/'Master Answer Key'!L$396</f>
        <v>0.8064516129</v>
      </c>
      <c r="L13" s="26">
        <f t="array" ref="L13">INDEX(TRANSPOSE('CS-COMPRO-Tally'!$A$2:$M$46),ROW(L13),COLUMN(K13))/'Master Answer Key'!M$396</f>
        <v>0.8571428571</v>
      </c>
      <c r="M13" s="26">
        <f t="array" ref="M13">INDEX(TRANSPOSE('CS-COMPRO-Tally'!$A$2:$M$46),ROW(M13),COLUMN(L13))/'Master Answer Key'!N$396</f>
        <v>0.7951807229</v>
      </c>
      <c r="N13" s="26">
        <f t="array" ref="N13">INDEX(TRANSPOSE('CS-COMPRO-Tally'!$A$2:$M$46),ROW(N13),COLUMN(M13))/'Master Answer Key'!O$396</f>
        <v>0.9166666667</v>
      </c>
      <c r="O13" s="26">
        <f t="array" ref="O13">INDEX(TRANSPOSE('CS-COMPRO-Tally'!$A$2:$M$46),ROW(O13),COLUMN(N13))/'Master Answer Key'!P$396</f>
        <v>0.9</v>
      </c>
      <c r="P13" s="26">
        <f t="array" ref="P13">INDEX(TRANSPOSE('CS-COMPRO-Tally'!$A$2:$M$46),ROW(P13),COLUMN(O13))/'Master Answer Key'!Q$396</f>
        <v>0.8</v>
      </c>
      <c r="Q13" s="26">
        <f t="array" ref="Q13">INDEX(TRANSPOSE('CS-COMPRO-Tally'!$A$2:$M$46),ROW(Q13),COLUMN(P13))/'Master Answer Key'!R$396</f>
        <v>0.7142857143</v>
      </c>
      <c r="R13" s="26">
        <f t="array" ref="R13">INDEX(TRANSPOSE('CS-COMPRO-Tally'!$A$2:$M$46),ROW(R13),COLUMN(Q13))/'Master Answer Key'!S$396</f>
        <v>1</v>
      </c>
      <c r="S13" s="26">
        <f t="array" ref="S13">INDEX(TRANSPOSE('CS-COMPRO-Tally'!$A$2:$M$46),ROW(S13),COLUMN(R13))/'Master Answer Key'!T$396</f>
        <v>0.9</v>
      </c>
      <c r="T13" s="26">
        <f t="array" ref="T13">INDEX(TRANSPOSE('CS-COMPRO-Tally'!$A$2:$M$46),ROW(T13),COLUMN(S13))/'Master Answer Key'!U$396</f>
        <v>0.8</v>
      </c>
      <c r="U13" s="26">
        <f t="array" ref="U13">INDEX(TRANSPOSE('CS-COMPRO-Tally'!$A$2:$M$46),ROW(U13),COLUMN(T13))/'Master Answer Key'!V$396</f>
        <v>0.8857142857</v>
      </c>
      <c r="V13" s="26">
        <f t="array" ref="V13">INDEX(TRANSPOSE('CS-COMPRO-Tally'!$A$2:$M$46),ROW(V13),COLUMN(U13))/'Master Answer Key'!W$396</f>
        <v>0.9</v>
      </c>
      <c r="W13" s="26">
        <f t="array" ref="W13">INDEX(TRANSPOSE('CS-COMPRO-Tally'!$A$2:$M$46),ROW(W13),COLUMN(V13))/'Master Answer Key'!X$396</f>
        <v>0.8709677419</v>
      </c>
      <c r="X13" s="26">
        <f t="array" ref="X13">INDEX(TRANSPOSE('CS-COMPRO-Tally'!$A$2:$M$46),ROW(X13),COLUMN(W13))/'Master Answer Key'!Y$396</f>
        <v>0.8125</v>
      </c>
      <c r="Y13" s="26">
        <f t="array" ref="Y13">INDEX(TRANSPOSE('CS-COMPRO-Tally'!$A$2:$M$46),ROW(Y13),COLUMN(X13))/'Master Answer Key'!Z$396</f>
        <v>0.8571428571</v>
      </c>
      <c r="Z13" s="26">
        <f t="array" ref="Z13">INDEX(TRANSPOSE('CS-COMPRO-Tally'!$A$2:$M$46),ROW(Z13),COLUMN(Y13))/'Master Answer Key'!AA$396</f>
        <v>0.8333333333</v>
      </c>
      <c r="AA13" s="26">
        <f t="array" ref="AA13">INDEX(TRANSPOSE('CS-COMPRO-Tally'!$A$2:$M$46),ROW(AA13),COLUMN(Z13))/'Master Answer Key'!AB$396</f>
        <v>0.8823529412</v>
      </c>
      <c r="AB13" s="26">
        <f t="array" ref="AB13">INDEX(TRANSPOSE('CS-COMPRO-Tally'!$A$2:$M$46),ROW(AB13),COLUMN(AA13))/'Master Answer Key'!AC$396</f>
        <v>1</v>
      </c>
      <c r="AC13" s="26">
        <f t="array" ref="AC13">INDEX(TRANSPOSE('CS-COMPRO-Tally'!$A$2:$M$46),ROW(AC13),COLUMN(AB13))/'Master Answer Key'!AD$396</f>
        <v>0.8214285714</v>
      </c>
      <c r="AD13" s="26" t="str">
        <f t="array" ref="AD13">INDEX(TRANSPOSE('CS-COMPRO-Tally'!$A$2:$M$46),ROW(AD13),COLUMN(AC13))/'Master Answer Key'!AE$396</f>
        <v>#DIV/0!</v>
      </c>
      <c r="AE13" s="26">
        <f t="array" ref="AE13">INDEX(TRANSPOSE('CS-COMPRO-Tally'!$A$2:$M$46),ROW(AE13),COLUMN(AD13))/'Master Answer Key'!AF$396</f>
        <v>1</v>
      </c>
      <c r="AF13" s="26">
        <f t="array" ref="AF13">INDEX(TRANSPOSE('CS-COMPRO-Tally'!$A$2:$M$46),ROW(AF13),COLUMN(AE13))/'Master Answer Key'!AG$396</f>
        <v>0.8333333333</v>
      </c>
      <c r="AG13" s="26">
        <f t="array" ref="AG13">INDEX(TRANSPOSE('CS-COMPRO-Tally'!$A$2:$M$46),ROW(AG13),COLUMN(AF13))/'Master Answer Key'!AH$396</f>
        <v>0.8709677419</v>
      </c>
      <c r="AH13" s="26">
        <f t="array" ref="AH13">INDEX(TRANSPOSE('CS-COMPRO-Tally'!$A$2:$M$46),ROW(AH13),COLUMN(AG13))/'Master Answer Key'!AI$396</f>
        <v>0.8695652174</v>
      </c>
      <c r="AI13" s="26">
        <f t="array" ref="AI13">INDEX(TRANSPOSE('CS-COMPRO-Tally'!$A$2:$M$46),ROW(AI13),COLUMN(AH13))/'Master Answer Key'!AJ$396</f>
        <v>0.875</v>
      </c>
      <c r="AJ13" s="26">
        <f t="array" ref="AJ13">INDEX(TRANSPOSE('CS-COMPRO-Tally'!$A$2:$M$46),ROW(AJ13),COLUMN(AI13))/'Master Answer Key'!AK$396</f>
        <v>0.9285714286</v>
      </c>
      <c r="AK13" s="26">
        <f t="array" ref="AK13">INDEX(TRANSPOSE('CS-COMPRO-Tally'!$A$2:$M$46),ROW(AK13),COLUMN(AJ13))/'Master Answer Key'!AL$396</f>
        <v>0.9090909091</v>
      </c>
      <c r="AL13" s="26">
        <f t="array" ref="AL13">INDEX(TRANSPOSE('CS-COMPRO-Tally'!$A$2:$M$46),ROW(AL13),COLUMN(AK13))/'Master Answer Key'!AM$396</f>
        <v>0.8125</v>
      </c>
      <c r="AM13" s="26">
        <f t="array" ref="AM13">INDEX(TRANSPOSE('CS-COMPRO-Tally'!$A$2:$M$46),ROW(AM13),COLUMN(AL13))/'Master Answer Key'!AN$396</f>
        <v>0.9285714286</v>
      </c>
      <c r="AN13" s="26">
        <f t="array" ref="AN13">INDEX(TRANSPOSE('CS-COMPRO-Tally'!$A$2:$M$46),ROW(AN13),COLUMN(AM13))/'Master Answer Key'!AO$396</f>
        <v>1</v>
      </c>
      <c r="AO13" s="26">
        <f t="array" ref="AO13">INDEX(TRANSPOSE('CS-COMPRO-Tally'!$A$2:$M$46),ROW(AO13),COLUMN(AN13))/'Master Answer Key'!AP$396</f>
        <v>0.8333333333</v>
      </c>
      <c r="AP13" s="26">
        <f t="array" ref="AP13">INDEX(TRANSPOSE('CS-COMPRO-Tally'!$A$2:$M$46),ROW(AP13),COLUMN(AO13))/'Master Answer Key'!AQ$396</f>
        <v>0.7777777778</v>
      </c>
      <c r="AQ13" s="26">
        <f t="array" ref="AQ13">INDEX(TRANSPOSE('CS-COMPRO-Tally'!$A$2:$M$46),ROW(AQ13),COLUMN(AP13))/'Master Answer Key'!AR$396</f>
        <v>0.8461538462</v>
      </c>
      <c r="AR13" s="26">
        <f t="array" ref="AR13">INDEX(TRANSPOSE('CS-COMPRO-Tally'!$A$2:$M$46),ROW(AR13),COLUMN(AQ13))/'Master Answer Key'!AS$396</f>
        <v>0.8333333333</v>
      </c>
      <c r="AS13" s="26">
        <f t="array" ref="AS13">INDEX(TRANSPOSE('CS-COMPRO-Tally'!$A$2:$M$46),ROW(AS13),COLUMN(AR13))/'Master Answer Key'!AT$396</f>
        <v>0.935483871</v>
      </c>
      <c r="AT13" s="26">
        <f t="array" ref="AT13">INDEX(TRANSPOSE('CS-COMPRO-Tally'!$A$2:$M$46),ROW(AT13),COLUMN(AS13))/'Master Answer Key'!AU$396</f>
        <v>0.8301886792</v>
      </c>
      <c r="AU13" s="26"/>
    </row>
    <row r="14">
      <c r="A14" s="5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</row>
    <row r="15">
      <c r="A15" s="5"/>
    </row>
    <row r="16">
      <c r="A16" s="5"/>
    </row>
    <row r="17">
      <c r="A17" s="5"/>
    </row>
    <row r="18">
      <c r="A18" s="5"/>
    </row>
    <row r="19">
      <c r="A19" s="5"/>
    </row>
    <row r="20">
      <c r="A20" s="5"/>
    </row>
    <row r="21">
      <c r="A21" s="5"/>
    </row>
    <row r="22">
      <c r="A22" s="5"/>
    </row>
    <row r="23">
      <c r="A23" s="5"/>
    </row>
    <row r="24">
      <c r="A24" s="5"/>
    </row>
    <row r="25">
      <c r="A25" s="5"/>
    </row>
    <row r="26">
      <c r="A26" s="5"/>
    </row>
    <row r="27">
      <c r="A27" s="5"/>
    </row>
    <row r="28">
      <c r="A28" s="5"/>
    </row>
    <row r="29">
      <c r="A29" s="5"/>
    </row>
    <row r="30">
      <c r="A30" s="5"/>
    </row>
    <row r="31">
      <c r="A31" s="5"/>
    </row>
    <row r="32">
      <c r="A32" s="5"/>
    </row>
    <row r="33">
      <c r="A33" s="5"/>
    </row>
    <row r="34">
      <c r="A34" s="5"/>
    </row>
    <row r="35">
      <c r="A35" s="5"/>
    </row>
    <row r="36">
      <c r="A36" s="5"/>
    </row>
    <row r="37">
      <c r="A37" s="5"/>
    </row>
    <row r="38">
      <c r="A38" s="5"/>
    </row>
    <row r="39">
      <c r="A39" s="5"/>
    </row>
    <row r="40">
      <c r="A40" s="5"/>
    </row>
    <row r="41">
      <c r="A41" s="5"/>
    </row>
    <row r="42">
      <c r="A42" s="5"/>
    </row>
    <row r="43">
      <c r="A43" s="5"/>
    </row>
    <row r="44">
      <c r="A44" s="5"/>
    </row>
    <row r="45">
      <c r="A45" s="5"/>
    </row>
    <row r="46">
      <c r="A46" s="5"/>
    </row>
    <row r="47">
      <c r="A47" s="5"/>
    </row>
    <row r="48">
      <c r="A48" s="5"/>
    </row>
    <row r="49">
      <c r="A49" s="5"/>
    </row>
    <row r="50">
      <c r="A50" s="5"/>
    </row>
    <row r="51">
      <c r="A51" s="5"/>
    </row>
    <row r="52">
      <c r="A52" s="5"/>
    </row>
    <row r="53">
      <c r="A53" s="5"/>
    </row>
    <row r="54">
      <c r="A54" s="5"/>
    </row>
    <row r="55">
      <c r="A55" s="5"/>
    </row>
    <row r="56">
      <c r="A56" s="5"/>
    </row>
    <row r="57">
      <c r="A57" s="5"/>
    </row>
    <row r="58">
      <c r="A58" s="5"/>
    </row>
    <row r="59">
      <c r="A59" s="5"/>
    </row>
    <row r="60">
      <c r="A60" s="5"/>
    </row>
    <row r="61">
      <c r="A61" s="5"/>
    </row>
    <row r="62">
      <c r="A62" s="5"/>
    </row>
    <row r="63">
      <c r="A63" s="5"/>
    </row>
    <row r="64">
      <c r="A64" s="5"/>
    </row>
    <row r="65">
      <c r="A65" s="5"/>
    </row>
    <row r="66">
      <c r="A66" s="5"/>
    </row>
    <row r="67">
      <c r="A67" s="5"/>
    </row>
    <row r="68">
      <c r="A68" s="5"/>
    </row>
    <row r="69">
      <c r="A69" s="5"/>
    </row>
    <row r="70">
      <c r="A70" s="5"/>
    </row>
    <row r="71">
      <c r="A71" s="5"/>
    </row>
    <row r="72">
      <c r="A72" s="5"/>
    </row>
    <row r="73">
      <c r="A73" s="5"/>
    </row>
    <row r="74">
      <c r="A74" s="5"/>
    </row>
    <row r="75">
      <c r="A75" s="5"/>
    </row>
    <row r="76">
      <c r="A76" s="5"/>
    </row>
    <row r="77">
      <c r="A77" s="5"/>
    </row>
    <row r="78">
      <c r="A78" s="5"/>
    </row>
    <row r="79">
      <c r="A79" s="5"/>
    </row>
    <row r="80">
      <c r="A80" s="5"/>
    </row>
    <row r="81">
      <c r="A81" s="5"/>
    </row>
    <row r="82">
      <c r="A82" s="5"/>
    </row>
    <row r="83">
      <c r="A83" s="5"/>
    </row>
    <row r="84">
      <c r="A84" s="5"/>
    </row>
    <row r="85">
      <c r="A85" s="5"/>
    </row>
    <row r="86">
      <c r="A86" s="5"/>
    </row>
    <row r="87">
      <c r="A87" s="5"/>
    </row>
    <row r="88">
      <c r="A88" s="5"/>
    </row>
    <row r="89">
      <c r="A89" s="5"/>
    </row>
    <row r="90">
      <c r="A90" s="5"/>
    </row>
    <row r="91">
      <c r="A91" s="5"/>
    </row>
    <row r="92">
      <c r="A92" s="5"/>
    </row>
    <row r="93">
      <c r="A93" s="5"/>
    </row>
    <row r="94">
      <c r="A94" s="5"/>
    </row>
    <row r="95">
      <c r="A95" s="5"/>
    </row>
    <row r="96">
      <c r="A96" s="5"/>
    </row>
    <row r="97">
      <c r="A97" s="5"/>
    </row>
    <row r="98">
      <c r="A98" s="5"/>
    </row>
    <row r="99">
      <c r="A99" s="5"/>
    </row>
    <row r="100">
      <c r="A100" s="5"/>
    </row>
    <row r="101">
      <c r="A101" s="5"/>
    </row>
    <row r="102">
      <c r="A102" s="5"/>
    </row>
    <row r="103">
      <c r="A103" s="5"/>
    </row>
    <row r="104">
      <c r="A104" s="5"/>
    </row>
    <row r="105">
      <c r="A105" s="5"/>
    </row>
    <row r="106">
      <c r="A106" s="5"/>
    </row>
    <row r="107">
      <c r="A107" s="5"/>
    </row>
    <row r="108">
      <c r="A108" s="5"/>
    </row>
    <row r="109">
      <c r="A109" s="5"/>
    </row>
    <row r="110">
      <c r="A110" s="5"/>
    </row>
    <row r="111">
      <c r="A111" s="5"/>
    </row>
    <row r="112">
      <c r="A112" s="5"/>
    </row>
    <row r="113">
      <c r="A113" s="5"/>
    </row>
    <row r="114">
      <c r="A114" s="5"/>
    </row>
    <row r="115">
      <c r="A115" s="5"/>
    </row>
    <row r="116">
      <c r="A116" s="5"/>
    </row>
    <row r="117">
      <c r="A117" s="5"/>
    </row>
    <row r="118">
      <c r="A118" s="5"/>
    </row>
    <row r="119">
      <c r="A119" s="5"/>
    </row>
    <row r="120">
      <c r="A120" s="5"/>
    </row>
    <row r="121">
      <c r="A121" s="5"/>
    </row>
    <row r="122">
      <c r="A122" s="5"/>
    </row>
    <row r="123">
      <c r="A123" s="5"/>
    </row>
    <row r="124">
      <c r="A124" s="5"/>
    </row>
    <row r="125">
      <c r="A125" s="5"/>
    </row>
    <row r="126">
      <c r="A126" s="5"/>
    </row>
    <row r="127">
      <c r="A127" s="5"/>
    </row>
    <row r="128">
      <c r="A128" s="5"/>
    </row>
    <row r="129">
      <c r="A129" s="5"/>
    </row>
    <row r="130">
      <c r="A130" s="5"/>
    </row>
    <row r="131">
      <c r="A131" s="5"/>
    </row>
    <row r="132">
      <c r="A132" s="5"/>
    </row>
    <row r="133">
      <c r="A133" s="5"/>
    </row>
    <row r="134">
      <c r="A134" s="5"/>
    </row>
    <row r="135">
      <c r="A135" s="5"/>
    </row>
    <row r="136">
      <c r="A136" s="5"/>
    </row>
    <row r="137">
      <c r="A137" s="5"/>
    </row>
    <row r="138">
      <c r="A138" s="5"/>
    </row>
    <row r="139">
      <c r="A139" s="5"/>
    </row>
    <row r="140">
      <c r="A140" s="5"/>
    </row>
    <row r="141">
      <c r="A141" s="5"/>
    </row>
    <row r="142">
      <c r="A142" s="5"/>
    </row>
    <row r="143">
      <c r="A143" s="5"/>
    </row>
    <row r="144">
      <c r="A144" s="5"/>
    </row>
    <row r="145">
      <c r="A145" s="5"/>
    </row>
    <row r="146">
      <c r="A146" s="5"/>
    </row>
    <row r="147">
      <c r="A147" s="5"/>
    </row>
    <row r="148">
      <c r="A148" s="5"/>
    </row>
    <row r="149">
      <c r="A149" s="5"/>
    </row>
    <row r="150">
      <c r="A150" s="5"/>
    </row>
    <row r="151">
      <c r="A151" s="5"/>
    </row>
    <row r="152">
      <c r="A152" s="5"/>
    </row>
    <row r="153">
      <c r="A153" s="5"/>
    </row>
    <row r="154">
      <c r="A154" s="5"/>
    </row>
    <row r="155">
      <c r="A155" s="5"/>
    </row>
    <row r="156">
      <c r="A156" s="5"/>
    </row>
    <row r="157">
      <c r="A157" s="5"/>
    </row>
    <row r="158">
      <c r="A158" s="5"/>
    </row>
    <row r="159">
      <c r="A159" s="5"/>
    </row>
    <row r="160">
      <c r="A160" s="5"/>
    </row>
    <row r="161">
      <c r="A161" s="5"/>
    </row>
    <row r="162">
      <c r="A162" s="5"/>
    </row>
    <row r="163">
      <c r="A163" s="5"/>
    </row>
    <row r="164">
      <c r="A164" s="5"/>
    </row>
    <row r="165">
      <c r="A165" s="5"/>
    </row>
    <row r="166">
      <c r="A166" s="5"/>
    </row>
    <row r="167">
      <c r="A167" s="5"/>
    </row>
    <row r="168">
      <c r="A168" s="5"/>
    </row>
    <row r="169">
      <c r="A169" s="5"/>
    </row>
    <row r="170">
      <c r="A170" s="5"/>
    </row>
    <row r="171">
      <c r="A171" s="5"/>
    </row>
    <row r="172">
      <c r="A172" s="5"/>
    </row>
    <row r="173">
      <c r="A173" s="5"/>
    </row>
    <row r="174">
      <c r="A174" s="5"/>
    </row>
    <row r="175">
      <c r="A175" s="5"/>
    </row>
    <row r="176">
      <c r="A176" s="5"/>
    </row>
    <row r="177">
      <c r="A177" s="5"/>
    </row>
    <row r="178">
      <c r="A178" s="5"/>
    </row>
    <row r="179">
      <c r="A179" s="5"/>
    </row>
    <row r="180">
      <c r="A180" s="5"/>
    </row>
    <row r="181">
      <c r="A181" s="5"/>
    </row>
    <row r="182">
      <c r="A182" s="5"/>
    </row>
    <row r="183">
      <c r="A183" s="5"/>
    </row>
    <row r="184">
      <c r="A184" s="5"/>
    </row>
    <row r="185">
      <c r="A185" s="5"/>
    </row>
    <row r="186">
      <c r="A186" s="5"/>
    </row>
    <row r="187">
      <c r="A187" s="5"/>
    </row>
    <row r="188">
      <c r="A188" s="5"/>
    </row>
    <row r="189">
      <c r="A189" s="5"/>
    </row>
    <row r="190">
      <c r="A190" s="5"/>
    </row>
    <row r="191">
      <c r="A191" s="5"/>
    </row>
    <row r="192">
      <c r="A192" s="5"/>
    </row>
    <row r="193">
      <c r="A193" s="5"/>
    </row>
    <row r="194">
      <c r="A194" s="5"/>
    </row>
    <row r="195">
      <c r="A195" s="5"/>
    </row>
    <row r="196">
      <c r="A196" s="5"/>
    </row>
    <row r="197">
      <c r="A197" s="5"/>
    </row>
    <row r="198">
      <c r="A198" s="5"/>
    </row>
    <row r="199">
      <c r="A199" s="5"/>
    </row>
    <row r="200">
      <c r="A200" s="5"/>
    </row>
    <row r="201">
      <c r="A201" s="5"/>
    </row>
    <row r="202">
      <c r="A202" s="5"/>
    </row>
    <row r="203">
      <c r="A203" s="5"/>
    </row>
    <row r="204">
      <c r="A204" s="5"/>
    </row>
    <row r="205">
      <c r="A205" s="5"/>
    </row>
    <row r="206">
      <c r="A206" s="5"/>
    </row>
    <row r="207">
      <c r="A207" s="5"/>
    </row>
    <row r="208">
      <c r="A208" s="5"/>
    </row>
    <row r="209">
      <c r="A209" s="5"/>
    </row>
    <row r="210">
      <c r="A210" s="5"/>
    </row>
    <row r="211">
      <c r="A211" s="5"/>
    </row>
    <row r="212">
      <c r="A212" s="5"/>
    </row>
    <row r="213">
      <c r="A213" s="5"/>
    </row>
    <row r="214">
      <c r="A214" s="5"/>
    </row>
    <row r="215">
      <c r="A215" s="5"/>
    </row>
    <row r="216">
      <c r="A216" s="5"/>
    </row>
    <row r="217">
      <c r="A217" s="5"/>
    </row>
    <row r="218">
      <c r="A218" s="5"/>
    </row>
    <row r="219">
      <c r="A219" s="5"/>
    </row>
    <row r="220">
      <c r="A220" s="5"/>
    </row>
    <row r="221">
      <c r="A221" s="5"/>
    </row>
    <row r="222">
      <c r="A222" s="5"/>
    </row>
    <row r="223">
      <c r="A223" s="5"/>
    </row>
    <row r="224">
      <c r="A224" s="5"/>
    </row>
    <row r="225">
      <c r="A225" s="5"/>
    </row>
    <row r="226">
      <c r="A226" s="5"/>
    </row>
    <row r="227">
      <c r="A227" s="5"/>
    </row>
    <row r="228">
      <c r="A228" s="5"/>
    </row>
    <row r="229">
      <c r="A229" s="5"/>
    </row>
    <row r="230">
      <c r="A230" s="5"/>
    </row>
    <row r="231">
      <c r="A231" s="5"/>
    </row>
    <row r="232">
      <c r="A232" s="5"/>
    </row>
    <row r="233">
      <c r="A233" s="5"/>
    </row>
    <row r="234">
      <c r="A234" s="5"/>
    </row>
    <row r="235">
      <c r="A235" s="5"/>
    </row>
    <row r="236">
      <c r="A236" s="5"/>
    </row>
    <row r="237">
      <c r="A237" s="5"/>
    </row>
    <row r="238">
      <c r="A238" s="5"/>
    </row>
    <row r="239">
      <c r="A239" s="5"/>
    </row>
    <row r="240">
      <c r="A240" s="5"/>
    </row>
    <row r="241">
      <c r="A241" s="5"/>
    </row>
    <row r="242">
      <c r="A242" s="5"/>
    </row>
    <row r="243">
      <c r="A243" s="5"/>
    </row>
    <row r="244">
      <c r="A244" s="5"/>
    </row>
    <row r="245">
      <c r="A245" s="5"/>
    </row>
    <row r="246">
      <c r="A246" s="5"/>
    </row>
    <row r="247">
      <c r="A247" s="5"/>
    </row>
    <row r="248">
      <c r="A248" s="5"/>
    </row>
    <row r="249">
      <c r="A249" s="5"/>
    </row>
    <row r="250">
      <c r="A250" s="5"/>
    </row>
    <row r="251">
      <c r="A251" s="5"/>
    </row>
    <row r="252">
      <c r="A252" s="5"/>
    </row>
    <row r="253">
      <c r="A253" s="5"/>
    </row>
    <row r="254">
      <c r="A254" s="5"/>
    </row>
    <row r="255">
      <c r="A255" s="5"/>
    </row>
    <row r="256">
      <c r="A256" s="5"/>
    </row>
    <row r="257">
      <c r="A257" s="5"/>
    </row>
    <row r="258">
      <c r="A258" s="5"/>
    </row>
    <row r="259">
      <c r="A259" s="5"/>
    </row>
    <row r="260">
      <c r="A260" s="5"/>
    </row>
    <row r="261">
      <c r="A261" s="5"/>
    </row>
    <row r="262">
      <c r="A262" s="5"/>
    </row>
    <row r="263">
      <c r="A263" s="5"/>
    </row>
    <row r="264">
      <c r="A264" s="5"/>
    </row>
    <row r="265">
      <c r="A265" s="5"/>
    </row>
    <row r="266">
      <c r="A266" s="5"/>
    </row>
    <row r="267">
      <c r="A267" s="5"/>
    </row>
    <row r="268">
      <c r="A268" s="5"/>
    </row>
    <row r="269">
      <c r="A269" s="5"/>
    </row>
    <row r="270">
      <c r="A270" s="5"/>
    </row>
    <row r="271">
      <c r="A271" s="5"/>
    </row>
    <row r="272">
      <c r="A272" s="5"/>
    </row>
    <row r="273">
      <c r="A273" s="5"/>
    </row>
    <row r="274">
      <c r="A274" s="5"/>
    </row>
    <row r="275">
      <c r="A275" s="5"/>
    </row>
    <row r="276">
      <c r="A276" s="5"/>
    </row>
    <row r="277">
      <c r="A277" s="5"/>
    </row>
    <row r="278">
      <c r="A278" s="5"/>
    </row>
    <row r="279">
      <c r="A279" s="5"/>
    </row>
    <row r="280">
      <c r="A280" s="5"/>
    </row>
    <row r="281">
      <c r="A281" s="5"/>
    </row>
    <row r="282">
      <c r="A282" s="5"/>
    </row>
    <row r="283">
      <c r="A283" s="5"/>
    </row>
    <row r="284">
      <c r="A284" s="5"/>
    </row>
    <row r="285">
      <c r="A285" s="5"/>
    </row>
    <row r="286">
      <c r="A286" s="5"/>
    </row>
    <row r="287">
      <c r="A287" s="5"/>
    </row>
    <row r="288">
      <c r="A288" s="5"/>
    </row>
    <row r="289">
      <c r="A289" s="5"/>
    </row>
    <row r="290">
      <c r="A290" s="5"/>
    </row>
    <row r="291">
      <c r="A291" s="5"/>
    </row>
    <row r="292">
      <c r="A292" s="5"/>
    </row>
    <row r="293">
      <c r="A293" s="5"/>
    </row>
    <row r="294">
      <c r="A294" s="5"/>
    </row>
    <row r="295">
      <c r="A295" s="5"/>
    </row>
    <row r="296">
      <c r="A296" s="5"/>
    </row>
    <row r="297">
      <c r="A297" s="5"/>
    </row>
    <row r="298">
      <c r="A298" s="5"/>
    </row>
    <row r="299">
      <c r="A299" s="5"/>
    </row>
    <row r="300">
      <c r="A300" s="5"/>
    </row>
    <row r="301">
      <c r="A301" s="5"/>
    </row>
    <row r="302">
      <c r="A302" s="5"/>
    </row>
    <row r="303">
      <c r="A303" s="5"/>
    </row>
    <row r="304">
      <c r="A304" s="5"/>
    </row>
    <row r="305">
      <c r="A305" s="5"/>
    </row>
    <row r="306">
      <c r="A306" s="5"/>
    </row>
    <row r="307">
      <c r="A307" s="5"/>
    </row>
    <row r="308">
      <c r="A308" s="5"/>
    </row>
    <row r="309">
      <c r="A309" s="5"/>
    </row>
    <row r="310">
      <c r="A310" s="5"/>
    </row>
    <row r="311">
      <c r="A311" s="5"/>
    </row>
    <row r="312">
      <c r="A312" s="5"/>
    </row>
    <row r="313">
      <c r="A313" s="5"/>
    </row>
    <row r="314">
      <c r="A314" s="5"/>
    </row>
    <row r="315">
      <c r="A315" s="5"/>
    </row>
    <row r="316">
      <c r="A316" s="5"/>
    </row>
    <row r="317">
      <c r="A317" s="5"/>
    </row>
    <row r="318">
      <c r="A318" s="5"/>
    </row>
    <row r="319">
      <c r="A319" s="5"/>
    </row>
    <row r="320">
      <c r="A320" s="5"/>
    </row>
    <row r="321">
      <c r="A321" s="5"/>
    </row>
    <row r="322">
      <c r="A322" s="5"/>
    </row>
    <row r="323">
      <c r="A323" s="5"/>
    </row>
    <row r="324">
      <c r="A324" s="5"/>
    </row>
    <row r="325">
      <c r="A325" s="5"/>
    </row>
    <row r="326">
      <c r="A326" s="5"/>
    </row>
    <row r="327">
      <c r="A327" s="5"/>
    </row>
    <row r="328">
      <c r="A328" s="5"/>
    </row>
    <row r="329">
      <c r="A329" s="5"/>
    </row>
    <row r="330">
      <c r="A330" s="5"/>
    </row>
    <row r="331">
      <c r="A331" s="5"/>
    </row>
    <row r="332">
      <c r="A332" s="5"/>
    </row>
    <row r="333">
      <c r="A333" s="5"/>
    </row>
    <row r="334">
      <c r="A334" s="5"/>
    </row>
    <row r="335">
      <c r="A335" s="5"/>
    </row>
    <row r="336">
      <c r="A336" s="5"/>
    </row>
    <row r="337">
      <c r="A337" s="5"/>
    </row>
    <row r="338">
      <c r="A338" s="5"/>
    </row>
    <row r="339">
      <c r="A339" s="5"/>
    </row>
    <row r="340">
      <c r="A340" s="5"/>
    </row>
    <row r="341">
      <c r="A341" s="5"/>
    </row>
    <row r="342">
      <c r="A342" s="5"/>
    </row>
    <row r="343">
      <c r="A343" s="5"/>
    </row>
    <row r="344">
      <c r="A344" s="5"/>
    </row>
    <row r="345">
      <c r="A345" s="5"/>
    </row>
    <row r="346">
      <c r="A346" s="5"/>
    </row>
    <row r="347">
      <c r="A347" s="5"/>
    </row>
    <row r="348">
      <c r="A348" s="5"/>
    </row>
    <row r="349">
      <c r="A349" s="5"/>
    </row>
    <row r="350">
      <c r="A350" s="5"/>
    </row>
    <row r="351">
      <c r="A351" s="5"/>
    </row>
    <row r="352">
      <c r="A352" s="5"/>
    </row>
    <row r="353">
      <c r="A353" s="5"/>
    </row>
    <row r="354">
      <c r="A354" s="5"/>
    </row>
    <row r="355">
      <c r="A355" s="5"/>
    </row>
    <row r="356">
      <c r="A356" s="5"/>
    </row>
    <row r="357">
      <c r="A357" s="5"/>
    </row>
    <row r="358">
      <c r="A358" s="5"/>
    </row>
    <row r="359">
      <c r="A359" s="5"/>
    </row>
    <row r="360">
      <c r="A360" s="5"/>
    </row>
    <row r="361">
      <c r="A361" s="5"/>
    </row>
    <row r="362">
      <c r="A362" s="5"/>
    </row>
    <row r="363">
      <c r="A363" s="5"/>
    </row>
    <row r="364">
      <c r="A364" s="5"/>
    </row>
    <row r="365">
      <c r="A365" s="5"/>
    </row>
    <row r="366">
      <c r="A366" s="5"/>
    </row>
    <row r="367">
      <c r="A367" s="5"/>
    </row>
    <row r="368">
      <c r="A368" s="5"/>
    </row>
    <row r="369">
      <c r="A369" s="5"/>
    </row>
    <row r="370">
      <c r="A370" s="5"/>
    </row>
    <row r="371">
      <c r="A371" s="5"/>
    </row>
    <row r="372">
      <c r="A372" s="5"/>
    </row>
    <row r="373">
      <c r="A373" s="5"/>
    </row>
    <row r="374">
      <c r="A374" s="5"/>
    </row>
    <row r="375">
      <c r="A375" s="5"/>
    </row>
    <row r="376">
      <c r="A376" s="5"/>
    </row>
    <row r="377">
      <c r="A377" s="5"/>
    </row>
    <row r="378">
      <c r="A378" s="5"/>
    </row>
    <row r="379">
      <c r="A379" s="5"/>
    </row>
    <row r="380">
      <c r="A380" s="5"/>
    </row>
    <row r="381">
      <c r="A381" s="5"/>
    </row>
    <row r="382">
      <c r="A382" s="5"/>
    </row>
    <row r="383">
      <c r="A383" s="5"/>
    </row>
    <row r="384">
      <c r="A384" s="5"/>
    </row>
    <row r="385">
      <c r="A385" s="5"/>
    </row>
    <row r="386">
      <c r="A386" s="5"/>
    </row>
    <row r="387">
      <c r="A387" s="5"/>
    </row>
    <row r="388">
      <c r="A388" s="5"/>
    </row>
    <row r="389">
      <c r="A389" s="5"/>
    </row>
    <row r="390">
      <c r="A390" s="5"/>
    </row>
    <row r="391">
      <c r="A391" s="5"/>
    </row>
    <row r="392">
      <c r="A392" s="5"/>
    </row>
    <row r="393">
      <c r="A393" s="5"/>
    </row>
    <row r="394">
      <c r="A394" s="5"/>
    </row>
    <row r="395">
      <c r="A395" s="5"/>
    </row>
    <row r="396">
      <c r="A396" s="5"/>
    </row>
    <row r="397">
      <c r="A397" s="5"/>
    </row>
    <row r="398">
      <c r="A398" s="5"/>
    </row>
    <row r="399">
      <c r="A399" s="5"/>
    </row>
    <row r="400">
      <c r="A400" s="5"/>
    </row>
    <row r="401">
      <c r="A401" s="5"/>
    </row>
    <row r="402">
      <c r="A402" s="5"/>
    </row>
    <row r="403">
      <c r="A403" s="5"/>
    </row>
    <row r="404">
      <c r="A404" s="5"/>
    </row>
    <row r="405">
      <c r="A405" s="5"/>
    </row>
    <row r="406">
      <c r="A406" s="5"/>
    </row>
    <row r="407">
      <c r="A407" s="5"/>
    </row>
    <row r="408">
      <c r="A408" s="5"/>
    </row>
    <row r="409">
      <c r="A409" s="5"/>
    </row>
    <row r="410">
      <c r="A410" s="5"/>
    </row>
    <row r="411">
      <c r="A411" s="5"/>
    </row>
    <row r="412">
      <c r="A412" s="5"/>
    </row>
    <row r="413">
      <c r="A413" s="5"/>
    </row>
    <row r="414">
      <c r="A414" s="5"/>
    </row>
    <row r="415">
      <c r="A415" s="5"/>
    </row>
    <row r="416">
      <c r="A416" s="5"/>
    </row>
    <row r="417">
      <c r="A417" s="5"/>
    </row>
    <row r="418">
      <c r="A418" s="5"/>
    </row>
    <row r="419">
      <c r="A419" s="5"/>
    </row>
    <row r="420">
      <c r="A420" s="5"/>
    </row>
    <row r="421">
      <c r="A421" s="5"/>
    </row>
    <row r="422">
      <c r="A422" s="5"/>
    </row>
    <row r="423">
      <c r="A423" s="5"/>
    </row>
    <row r="424">
      <c r="A424" s="5"/>
    </row>
    <row r="425">
      <c r="A425" s="5"/>
    </row>
    <row r="426">
      <c r="A426" s="5"/>
    </row>
    <row r="427">
      <c r="A427" s="5"/>
    </row>
    <row r="428">
      <c r="A428" s="5"/>
    </row>
    <row r="429">
      <c r="A429" s="5"/>
    </row>
    <row r="430">
      <c r="A430" s="5"/>
    </row>
    <row r="431">
      <c r="A431" s="5"/>
    </row>
    <row r="432">
      <c r="A432" s="5"/>
    </row>
    <row r="433">
      <c r="A433" s="5"/>
    </row>
    <row r="434">
      <c r="A434" s="5"/>
    </row>
    <row r="435">
      <c r="A435" s="5"/>
    </row>
    <row r="436">
      <c r="A436" s="5"/>
    </row>
    <row r="437">
      <c r="A437" s="5"/>
    </row>
    <row r="438">
      <c r="A438" s="5"/>
    </row>
    <row r="439">
      <c r="A439" s="5"/>
    </row>
    <row r="440">
      <c r="A440" s="5"/>
    </row>
    <row r="441">
      <c r="A441" s="5"/>
    </row>
    <row r="442">
      <c r="A442" s="5"/>
    </row>
    <row r="443">
      <c r="A443" s="5"/>
    </row>
    <row r="444">
      <c r="A444" s="5"/>
    </row>
    <row r="445">
      <c r="A445" s="5"/>
    </row>
    <row r="446">
      <c r="A446" s="5"/>
    </row>
    <row r="447">
      <c r="A447" s="5"/>
    </row>
    <row r="448">
      <c r="A448" s="5"/>
    </row>
    <row r="449">
      <c r="A449" s="5"/>
    </row>
    <row r="450">
      <c r="A450" s="5"/>
    </row>
    <row r="451">
      <c r="A451" s="5"/>
    </row>
    <row r="452">
      <c r="A452" s="5"/>
    </row>
    <row r="453">
      <c r="A453" s="5"/>
    </row>
    <row r="454">
      <c r="A454" s="5"/>
    </row>
    <row r="455">
      <c r="A455" s="5"/>
    </row>
    <row r="456">
      <c r="A456" s="5"/>
    </row>
    <row r="457">
      <c r="A457" s="5"/>
    </row>
    <row r="458">
      <c r="A458" s="5"/>
    </row>
    <row r="459">
      <c r="A459" s="5"/>
    </row>
    <row r="460">
      <c r="A460" s="5"/>
    </row>
    <row r="461">
      <c r="A461" s="5"/>
    </row>
    <row r="462">
      <c r="A462" s="5"/>
    </row>
    <row r="463">
      <c r="A463" s="5"/>
    </row>
    <row r="464">
      <c r="A464" s="5"/>
    </row>
    <row r="465">
      <c r="A465" s="5"/>
    </row>
    <row r="466">
      <c r="A466" s="5"/>
    </row>
    <row r="467">
      <c r="A467" s="5"/>
    </row>
    <row r="468">
      <c r="A468" s="5"/>
    </row>
    <row r="469">
      <c r="A469" s="5"/>
    </row>
    <row r="470">
      <c r="A470" s="5"/>
    </row>
    <row r="471">
      <c r="A471" s="5"/>
    </row>
    <row r="472">
      <c r="A472" s="5"/>
    </row>
    <row r="473">
      <c r="A473" s="5"/>
    </row>
    <row r="474">
      <c r="A474" s="5"/>
    </row>
    <row r="475">
      <c r="A475" s="5"/>
    </row>
    <row r="476">
      <c r="A476" s="5"/>
    </row>
    <row r="477">
      <c r="A477" s="5"/>
    </row>
    <row r="478">
      <c r="A478" s="5"/>
    </row>
    <row r="479">
      <c r="A479" s="5"/>
    </row>
    <row r="480">
      <c r="A480" s="5"/>
    </row>
    <row r="481">
      <c r="A481" s="5"/>
    </row>
    <row r="482">
      <c r="A482" s="5"/>
    </row>
    <row r="483">
      <c r="A483" s="5"/>
    </row>
    <row r="484">
      <c r="A484" s="5"/>
    </row>
    <row r="485">
      <c r="A485" s="5"/>
    </row>
    <row r="486">
      <c r="A486" s="5"/>
    </row>
    <row r="487">
      <c r="A487" s="5"/>
    </row>
    <row r="488">
      <c r="A488" s="5"/>
    </row>
    <row r="489">
      <c r="A489" s="5"/>
    </row>
    <row r="490">
      <c r="A490" s="5"/>
    </row>
    <row r="491">
      <c r="A491" s="5"/>
    </row>
    <row r="492">
      <c r="A492" s="5"/>
    </row>
    <row r="493">
      <c r="A493" s="5"/>
    </row>
    <row r="494">
      <c r="A494" s="5"/>
    </row>
    <row r="495">
      <c r="A495" s="5"/>
    </row>
    <row r="496">
      <c r="A496" s="5"/>
    </row>
    <row r="497">
      <c r="A497" s="5"/>
    </row>
    <row r="498">
      <c r="A498" s="5"/>
    </row>
    <row r="499">
      <c r="A499" s="5"/>
    </row>
    <row r="500">
      <c r="A500" s="5"/>
    </row>
    <row r="501">
      <c r="A501" s="5"/>
    </row>
    <row r="502">
      <c r="A502" s="5"/>
    </row>
    <row r="503">
      <c r="A503" s="5"/>
    </row>
    <row r="504">
      <c r="A504" s="5"/>
    </row>
    <row r="505">
      <c r="A505" s="5"/>
    </row>
    <row r="506">
      <c r="A506" s="5"/>
    </row>
    <row r="507">
      <c r="A507" s="5"/>
    </row>
    <row r="508">
      <c r="A508" s="5"/>
    </row>
    <row r="509">
      <c r="A509" s="5"/>
    </row>
    <row r="510">
      <c r="A510" s="5"/>
    </row>
    <row r="511">
      <c r="A511" s="5"/>
    </row>
    <row r="512">
      <c r="A512" s="5"/>
    </row>
    <row r="513">
      <c r="A513" s="5"/>
    </row>
    <row r="514">
      <c r="A514" s="5"/>
    </row>
    <row r="515">
      <c r="A515" s="5"/>
    </row>
    <row r="516">
      <c r="A516" s="5"/>
    </row>
    <row r="517">
      <c r="A517" s="5"/>
    </row>
    <row r="518">
      <c r="A518" s="5"/>
    </row>
    <row r="519">
      <c r="A519" s="5"/>
    </row>
    <row r="520">
      <c r="A520" s="5"/>
    </row>
    <row r="521">
      <c r="A521" s="5"/>
    </row>
    <row r="522">
      <c r="A522" s="5"/>
    </row>
    <row r="523">
      <c r="A523" s="5"/>
    </row>
    <row r="524">
      <c r="A524" s="5"/>
    </row>
    <row r="525">
      <c r="A525" s="5"/>
    </row>
    <row r="526">
      <c r="A526" s="5"/>
    </row>
    <row r="527">
      <c r="A527" s="5"/>
    </row>
    <row r="528">
      <c r="A528" s="5"/>
    </row>
    <row r="529">
      <c r="A529" s="5"/>
    </row>
    <row r="530">
      <c r="A530" s="5"/>
    </row>
    <row r="531">
      <c r="A531" s="5"/>
    </row>
    <row r="532">
      <c r="A532" s="5"/>
    </row>
    <row r="533">
      <c r="A533" s="5"/>
    </row>
    <row r="534">
      <c r="A534" s="5"/>
    </row>
    <row r="535">
      <c r="A535" s="5"/>
    </row>
    <row r="536">
      <c r="A536" s="5"/>
    </row>
    <row r="537">
      <c r="A537" s="5"/>
    </row>
    <row r="538">
      <c r="A538" s="5"/>
    </row>
    <row r="539">
      <c r="A539" s="5"/>
    </row>
    <row r="540">
      <c r="A540" s="5"/>
    </row>
    <row r="541">
      <c r="A541" s="5"/>
    </row>
    <row r="542">
      <c r="A542" s="5"/>
    </row>
    <row r="543">
      <c r="A543" s="5"/>
    </row>
    <row r="544">
      <c r="A544" s="5"/>
    </row>
    <row r="545">
      <c r="A545" s="5"/>
    </row>
    <row r="546">
      <c r="A546" s="5"/>
    </row>
    <row r="547">
      <c r="A547" s="5"/>
    </row>
    <row r="548">
      <c r="A548" s="5"/>
    </row>
    <row r="549">
      <c r="A549" s="5"/>
    </row>
    <row r="550">
      <c r="A550" s="5"/>
    </row>
    <row r="551">
      <c r="A551" s="5"/>
    </row>
    <row r="552">
      <c r="A552" s="5"/>
    </row>
    <row r="553">
      <c r="A553" s="5"/>
    </row>
    <row r="554">
      <c r="A554" s="5"/>
    </row>
    <row r="555">
      <c r="A555" s="5"/>
    </row>
    <row r="556">
      <c r="A556" s="5"/>
    </row>
    <row r="557">
      <c r="A557" s="5"/>
    </row>
    <row r="558">
      <c r="A558" s="5"/>
    </row>
    <row r="559">
      <c r="A559" s="5"/>
    </row>
    <row r="560">
      <c r="A560" s="5"/>
    </row>
    <row r="561">
      <c r="A561" s="5"/>
    </row>
    <row r="562">
      <c r="A562" s="5"/>
    </row>
    <row r="563">
      <c r="A563" s="5"/>
    </row>
    <row r="564">
      <c r="A564" s="5"/>
    </row>
    <row r="565">
      <c r="A565" s="5"/>
    </row>
    <row r="566">
      <c r="A566" s="5"/>
    </row>
    <row r="567">
      <c r="A567" s="5"/>
    </row>
    <row r="568">
      <c r="A568" s="5"/>
    </row>
    <row r="569">
      <c r="A569" s="5"/>
    </row>
    <row r="570">
      <c r="A570" s="5"/>
    </row>
    <row r="571">
      <c r="A571" s="5"/>
    </row>
    <row r="572">
      <c r="A572" s="5"/>
    </row>
    <row r="573">
      <c r="A573" s="5"/>
    </row>
    <row r="574">
      <c r="A574" s="5"/>
    </row>
    <row r="575">
      <c r="A575" s="5"/>
    </row>
    <row r="576">
      <c r="A576" s="5"/>
    </row>
    <row r="577">
      <c r="A577" s="5"/>
    </row>
    <row r="578">
      <c r="A578" s="5"/>
    </row>
    <row r="579">
      <c r="A579" s="5"/>
    </row>
    <row r="580">
      <c r="A580" s="5"/>
    </row>
    <row r="581">
      <c r="A581" s="5"/>
    </row>
    <row r="582">
      <c r="A582" s="5"/>
    </row>
    <row r="583">
      <c r="A583" s="5"/>
    </row>
    <row r="584">
      <c r="A584" s="5"/>
    </row>
    <row r="585">
      <c r="A585" s="5"/>
    </row>
    <row r="586">
      <c r="A586" s="5"/>
    </row>
    <row r="587">
      <c r="A587" s="5"/>
    </row>
    <row r="588">
      <c r="A588" s="5"/>
    </row>
    <row r="589">
      <c r="A589" s="5"/>
    </row>
    <row r="590">
      <c r="A590" s="5"/>
    </row>
    <row r="591">
      <c r="A591" s="5"/>
    </row>
    <row r="592">
      <c r="A592" s="5"/>
    </row>
    <row r="593">
      <c r="A593" s="5"/>
    </row>
    <row r="594">
      <c r="A594" s="5"/>
    </row>
    <row r="595">
      <c r="A595" s="5"/>
    </row>
    <row r="596">
      <c r="A596" s="5"/>
    </row>
    <row r="597">
      <c r="A597" s="5"/>
    </row>
    <row r="598">
      <c r="A598" s="5"/>
    </row>
    <row r="599">
      <c r="A599" s="5"/>
    </row>
    <row r="600">
      <c r="A600" s="5"/>
    </row>
    <row r="601">
      <c r="A601" s="5"/>
    </row>
    <row r="602">
      <c r="A602" s="5"/>
    </row>
    <row r="603">
      <c r="A603" s="5"/>
    </row>
    <row r="604">
      <c r="A604" s="5"/>
    </row>
    <row r="605">
      <c r="A605" s="5"/>
    </row>
    <row r="606">
      <c r="A606" s="5"/>
    </row>
    <row r="607">
      <c r="A607" s="5"/>
    </row>
    <row r="608">
      <c r="A608" s="5"/>
    </row>
    <row r="609">
      <c r="A609" s="5"/>
    </row>
    <row r="610">
      <c r="A610" s="5"/>
    </row>
    <row r="611">
      <c r="A611" s="5"/>
    </row>
    <row r="612">
      <c r="A612" s="5"/>
    </row>
    <row r="613">
      <c r="A613" s="5"/>
    </row>
    <row r="614">
      <c r="A614" s="5"/>
    </row>
    <row r="615">
      <c r="A615" s="5"/>
    </row>
    <row r="616">
      <c r="A616" s="5"/>
    </row>
    <row r="617">
      <c r="A617" s="5"/>
    </row>
    <row r="618">
      <c r="A618" s="5"/>
    </row>
    <row r="619">
      <c r="A619" s="5"/>
    </row>
    <row r="620">
      <c r="A620" s="5"/>
    </row>
    <row r="621">
      <c r="A621" s="5"/>
    </row>
    <row r="622">
      <c r="A622" s="5"/>
    </row>
    <row r="623">
      <c r="A623" s="5"/>
    </row>
    <row r="624">
      <c r="A624" s="5"/>
    </row>
    <row r="625">
      <c r="A625" s="5"/>
    </row>
    <row r="626">
      <c r="A626" s="5"/>
    </row>
    <row r="627">
      <c r="A627" s="5"/>
    </row>
    <row r="628">
      <c r="A628" s="5"/>
    </row>
    <row r="629">
      <c r="A629" s="5"/>
    </row>
    <row r="630">
      <c r="A630" s="5"/>
    </row>
    <row r="631">
      <c r="A631" s="5"/>
    </row>
    <row r="632">
      <c r="A632" s="5"/>
    </row>
    <row r="633">
      <c r="A633" s="5"/>
    </row>
    <row r="634">
      <c r="A634" s="5"/>
    </row>
    <row r="635">
      <c r="A635" s="5"/>
    </row>
    <row r="636">
      <c r="A636" s="5"/>
    </row>
    <row r="637">
      <c r="A637" s="5"/>
    </row>
    <row r="638">
      <c r="A638" s="5"/>
    </row>
    <row r="639">
      <c r="A639" s="5"/>
    </row>
    <row r="640">
      <c r="A640" s="5"/>
    </row>
    <row r="641">
      <c r="A641" s="5"/>
    </row>
    <row r="642">
      <c r="A642" s="5"/>
    </row>
    <row r="643">
      <c r="A643" s="5"/>
    </row>
    <row r="644">
      <c r="A644" s="5"/>
    </row>
    <row r="645">
      <c r="A645" s="5"/>
    </row>
    <row r="646">
      <c r="A646" s="5"/>
    </row>
    <row r="647">
      <c r="A647" s="5"/>
    </row>
    <row r="648">
      <c r="A648" s="5"/>
    </row>
    <row r="649">
      <c r="A649" s="5"/>
    </row>
    <row r="650">
      <c r="A650" s="5"/>
    </row>
    <row r="651">
      <c r="A651" s="5"/>
    </row>
    <row r="652">
      <c r="A652" s="5"/>
    </row>
    <row r="653">
      <c r="A653" s="5"/>
    </row>
    <row r="654">
      <c r="A654" s="5"/>
    </row>
    <row r="655">
      <c r="A655" s="5"/>
    </row>
    <row r="656">
      <c r="A656" s="5"/>
    </row>
    <row r="657">
      <c r="A657" s="5"/>
    </row>
    <row r="658">
      <c r="A658" s="5"/>
    </row>
    <row r="659">
      <c r="A659" s="5"/>
    </row>
    <row r="660">
      <c r="A660" s="5"/>
    </row>
    <row r="661">
      <c r="A661" s="5"/>
    </row>
    <row r="662">
      <c r="A662" s="5"/>
    </row>
    <row r="663">
      <c r="A663" s="5"/>
    </row>
    <row r="664">
      <c r="A664" s="5"/>
    </row>
    <row r="665">
      <c r="A665" s="5"/>
    </row>
    <row r="666">
      <c r="A666" s="5"/>
    </row>
    <row r="667">
      <c r="A667" s="5"/>
    </row>
    <row r="668">
      <c r="A668" s="5"/>
    </row>
    <row r="669">
      <c r="A669" s="5"/>
    </row>
    <row r="670">
      <c r="A670" s="5"/>
    </row>
    <row r="671">
      <c r="A671" s="5"/>
    </row>
    <row r="672">
      <c r="A672" s="5"/>
    </row>
    <row r="673">
      <c r="A673" s="5"/>
    </row>
    <row r="674">
      <c r="A674" s="5"/>
    </row>
    <row r="675">
      <c r="A675" s="5"/>
    </row>
    <row r="676">
      <c r="A676" s="5"/>
    </row>
    <row r="677">
      <c r="A677" s="5"/>
    </row>
    <row r="678">
      <c r="A678" s="5"/>
    </row>
    <row r="679">
      <c r="A679" s="5"/>
    </row>
    <row r="680">
      <c r="A680" s="5"/>
    </row>
    <row r="681">
      <c r="A681" s="5"/>
    </row>
    <row r="682">
      <c r="A682" s="5"/>
    </row>
    <row r="683">
      <c r="A683" s="5"/>
    </row>
    <row r="684">
      <c r="A684" s="5"/>
    </row>
    <row r="685">
      <c r="A685" s="5"/>
    </row>
    <row r="686">
      <c r="A686" s="5"/>
    </row>
    <row r="687">
      <c r="A687" s="5"/>
    </row>
    <row r="688">
      <c r="A688" s="5"/>
    </row>
    <row r="689">
      <c r="A689" s="5"/>
    </row>
    <row r="690">
      <c r="A690" s="5"/>
    </row>
    <row r="691">
      <c r="A691" s="5"/>
    </row>
    <row r="692">
      <c r="A692" s="5"/>
    </row>
    <row r="693">
      <c r="A693" s="5"/>
    </row>
    <row r="694">
      <c r="A694" s="5"/>
    </row>
    <row r="695">
      <c r="A695" s="5"/>
    </row>
    <row r="696">
      <c r="A696" s="5"/>
    </row>
    <row r="697">
      <c r="A697" s="5"/>
    </row>
    <row r="698">
      <c r="A698" s="5"/>
    </row>
    <row r="699">
      <c r="A699" s="5"/>
    </row>
    <row r="700">
      <c r="A700" s="5"/>
    </row>
    <row r="701">
      <c r="A701" s="5"/>
    </row>
    <row r="702">
      <c r="A702" s="5"/>
    </row>
    <row r="703">
      <c r="A703" s="5"/>
    </row>
    <row r="704">
      <c r="A704" s="5"/>
    </row>
    <row r="705">
      <c r="A705" s="5"/>
    </row>
    <row r="706">
      <c r="A706" s="5"/>
    </row>
    <row r="707">
      <c r="A707" s="5"/>
    </row>
    <row r="708">
      <c r="A708" s="5"/>
    </row>
    <row r="709">
      <c r="A709" s="5"/>
    </row>
    <row r="710">
      <c r="A710" s="5"/>
    </row>
    <row r="711">
      <c r="A711" s="5"/>
    </row>
    <row r="712">
      <c r="A712" s="5"/>
    </row>
    <row r="713">
      <c r="A713" s="5"/>
    </row>
    <row r="714">
      <c r="A714" s="5"/>
    </row>
    <row r="715">
      <c r="A715" s="5"/>
    </row>
    <row r="716">
      <c r="A716" s="5"/>
    </row>
    <row r="717">
      <c r="A717" s="5"/>
    </row>
    <row r="718">
      <c r="A718" s="5"/>
    </row>
    <row r="719">
      <c r="A719" s="5"/>
    </row>
    <row r="720">
      <c r="A720" s="5"/>
    </row>
    <row r="721">
      <c r="A721" s="5"/>
    </row>
    <row r="722">
      <c r="A722" s="5"/>
    </row>
    <row r="723">
      <c r="A723" s="5"/>
    </row>
    <row r="724">
      <c r="A724" s="5"/>
    </row>
    <row r="725">
      <c r="A725" s="5"/>
    </row>
    <row r="726">
      <c r="A726" s="5"/>
    </row>
    <row r="727">
      <c r="A727" s="5"/>
    </row>
    <row r="728">
      <c r="A728" s="5"/>
    </row>
    <row r="729">
      <c r="A729" s="5"/>
    </row>
    <row r="730">
      <c r="A730" s="5"/>
    </row>
    <row r="731">
      <c r="A731" s="5"/>
    </row>
    <row r="732">
      <c r="A732" s="5"/>
    </row>
    <row r="733">
      <c r="A733" s="5"/>
    </row>
    <row r="734">
      <c r="A734" s="5"/>
    </row>
    <row r="735">
      <c r="A735" s="5"/>
    </row>
    <row r="736">
      <c r="A736" s="5"/>
    </row>
    <row r="737">
      <c r="A737" s="5"/>
    </row>
    <row r="738">
      <c r="A738" s="5"/>
    </row>
    <row r="739">
      <c r="A739" s="5"/>
    </row>
    <row r="740">
      <c r="A740" s="5"/>
    </row>
    <row r="741">
      <c r="A741" s="5"/>
    </row>
    <row r="742">
      <c r="A742" s="5"/>
    </row>
    <row r="743">
      <c r="A743" s="5"/>
    </row>
    <row r="744">
      <c r="A744" s="5"/>
    </row>
    <row r="745">
      <c r="A745" s="5"/>
    </row>
    <row r="746">
      <c r="A746" s="5"/>
    </row>
    <row r="747">
      <c r="A747" s="5"/>
    </row>
    <row r="748">
      <c r="A748" s="5"/>
    </row>
    <row r="749">
      <c r="A749" s="5"/>
    </row>
    <row r="750">
      <c r="A750" s="5"/>
    </row>
    <row r="751">
      <c r="A751" s="5"/>
    </row>
    <row r="752">
      <c r="A752" s="5"/>
    </row>
    <row r="753">
      <c r="A753" s="5"/>
    </row>
    <row r="754">
      <c r="A754" s="5"/>
    </row>
    <row r="755">
      <c r="A755" s="5"/>
    </row>
    <row r="756">
      <c r="A756" s="5"/>
    </row>
    <row r="757">
      <c r="A757" s="5"/>
    </row>
    <row r="758">
      <c r="A758" s="5"/>
    </row>
    <row r="759">
      <c r="A759" s="5"/>
    </row>
    <row r="760">
      <c r="A760" s="5"/>
    </row>
    <row r="761">
      <c r="A761" s="5"/>
    </row>
    <row r="762">
      <c r="A762" s="5"/>
    </row>
    <row r="763">
      <c r="A763" s="5"/>
    </row>
    <row r="764">
      <c r="A764" s="5"/>
    </row>
    <row r="765">
      <c r="A765" s="5"/>
    </row>
    <row r="766">
      <c r="A766" s="5"/>
    </row>
    <row r="767">
      <c r="A767" s="5"/>
    </row>
    <row r="768">
      <c r="A768" s="5"/>
    </row>
    <row r="769">
      <c r="A769" s="5"/>
    </row>
    <row r="770">
      <c r="A770" s="5"/>
    </row>
    <row r="771">
      <c r="A771" s="5"/>
    </row>
    <row r="772">
      <c r="A772" s="5"/>
    </row>
    <row r="773">
      <c r="A773" s="5"/>
    </row>
    <row r="774">
      <c r="A774" s="5"/>
    </row>
    <row r="775">
      <c r="A775" s="5"/>
    </row>
    <row r="776">
      <c r="A776" s="5"/>
    </row>
    <row r="777">
      <c r="A777" s="5"/>
    </row>
    <row r="778">
      <c r="A778" s="5"/>
    </row>
    <row r="779">
      <c r="A779" s="5"/>
    </row>
    <row r="780">
      <c r="A780" s="5"/>
    </row>
    <row r="781">
      <c r="A781" s="5"/>
    </row>
    <row r="782">
      <c r="A782" s="5"/>
    </row>
    <row r="783">
      <c r="A783" s="5"/>
    </row>
    <row r="784">
      <c r="A784" s="5"/>
    </row>
    <row r="785">
      <c r="A785" s="5"/>
    </row>
    <row r="786">
      <c r="A786" s="5"/>
    </row>
    <row r="787">
      <c r="A787" s="5"/>
    </row>
    <row r="788">
      <c r="A788" s="5"/>
    </row>
    <row r="789">
      <c r="A789" s="5"/>
    </row>
    <row r="790">
      <c r="A790" s="5"/>
    </row>
    <row r="791">
      <c r="A791" s="5"/>
    </row>
    <row r="792">
      <c r="A792" s="5"/>
    </row>
    <row r="793">
      <c r="A793" s="5"/>
    </row>
    <row r="794">
      <c r="A794" s="5"/>
    </row>
    <row r="795">
      <c r="A795" s="5"/>
    </row>
    <row r="796">
      <c r="A796" s="5"/>
    </row>
    <row r="797">
      <c r="A797" s="5"/>
    </row>
    <row r="798">
      <c r="A798" s="5"/>
    </row>
    <row r="799">
      <c r="A799" s="5"/>
    </row>
    <row r="800">
      <c r="A800" s="5"/>
    </row>
    <row r="801">
      <c r="A801" s="5"/>
    </row>
    <row r="802">
      <c r="A802" s="5"/>
    </row>
    <row r="803">
      <c r="A803" s="5"/>
    </row>
    <row r="804">
      <c r="A804" s="5"/>
    </row>
    <row r="805">
      <c r="A805" s="5"/>
    </row>
    <row r="806">
      <c r="A806" s="5"/>
    </row>
    <row r="807">
      <c r="A807" s="5"/>
    </row>
    <row r="808">
      <c r="A808" s="5"/>
    </row>
    <row r="809">
      <c r="A809" s="5"/>
    </row>
    <row r="810">
      <c r="A810" s="5"/>
    </row>
    <row r="811">
      <c r="A811" s="5"/>
    </row>
    <row r="812">
      <c r="A812" s="5"/>
    </row>
    <row r="813">
      <c r="A813" s="5"/>
    </row>
    <row r="814">
      <c r="A814" s="5"/>
    </row>
    <row r="815">
      <c r="A815" s="5"/>
    </row>
    <row r="816">
      <c r="A816" s="5"/>
    </row>
    <row r="817">
      <c r="A817" s="5"/>
    </row>
    <row r="818">
      <c r="A818" s="5"/>
    </row>
    <row r="819">
      <c r="A819" s="5"/>
    </row>
    <row r="820">
      <c r="A820" s="5"/>
    </row>
    <row r="821">
      <c r="A821" s="5"/>
    </row>
    <row r="822">
      <c r="A822" s="5"/>
    </row>
    <row r="823">
      <c r="A823" s="5"/>
    </row>
    <row r="824">
      <c r="A824" s="5"/>
    </row>
    <row r="825">
      <c r="A825" s="5"/>
    </row>
    <row r="826">
      <c r="A826" s="5"/>
    </row>
    <row r="827">
      <c r="A827" s="5"/>
    </row>
    <row r="828">
      <c r="A828" s="5"/>
    </row>
    <row r="829">
      <c r="A829" s="5"/>
    </row>
    <row r="830">
      <c r="A830" s="5"/>
    </row>
    <row r="831">
      <c r="A831" s="5"/>
    </row>
    <row r="832">
      <c r="A832" s="5"/>
    </row>
    <row r="833">
      <c r="A833" s="5"/>
    </row>
    <row r="834">
      <c r="A834" s="5"/>
    </row>
    <row r="835">
      <c r="A835" s="5"/>
    </row>
    <row r="836">
      <c r="A836" s="5"/>
    </row>
    <row r="837">
      <c r="A837" s="5"/>
    </row>
    <row r="838">
      <c r="A838" s="5"/>
    </row>
    <row r="839">
      <c r="A839" s="5"/>
    </row>
    <row r="840">
      <c r="A840" s="5"/>
    </row>
    <row r="841">
      <c r="A841" s="5"/>
    </row>
    <row r="842">
      <c r="A842" s="5"/>
    </row>
    <row r="843">
      <c r="A843" s="5"/>
    </row>
    <row r="844">
      <c r="A844" s="5"/>
    </row>
    <row r="845">
      <c r="A845" s="5"/>
    </row>
    <row r="846">
      <c r="A846" s="5"/>
    </row>
    <row r="847">
      <c r="A847" s="5"/>
    </row>
    <row r="848">
      <c r="A848" s="5"/>
    </row>
    <row r="849">
      <c r="A849" s="5"/>
    </row>
    <row r="850">
      <c r="A850" s="5"/>
    </row>
    <row r="851">
      <c r="A851" s="5"/>
    </row>
    <row r="852">
      <c r="A852" s="5"/>
    </row>
    <row r="853">
      <c r="A853" s="5"/>
    </row>
    <row r="854">
      <c r="A854" s="5"/>
    </row>
    <row r="855">
      <c r="A855" s="5"/>
    </row>
    <row r="856">
      <c r="A856" s="5"/>
    </row>
    <row r="857">
      <c r="A857" s="5"/>
    </row>
    <row r="858">
      <c r="A858" s="5"/>
    </row>
    <row r="859">
      <c r="A859" s="5"/>
    </row>
    <row r="860">
      <c r="A860" s="5"/>
    </row>
    <row r="861">
      <c r="A861" s="5"/>
    </row>
    <row r="862">
      <c r="A862" s="5"/>
    </row>
    <row r="863">
      <c r="A863" s="5"/>
    </row>
    <row r="864">
      <c r="A864" s="5"/>
    </row>
    <row r="865">
      <c r="A865" s="5"/>
    </row>
    <row r="866">
      <c r="A866" s="5"/>
    </row>
    <row r="867">
      <c r="A867" s="5"/>
    </row>
    <row r="868">
      <c r="A868" s="5"/>
    </row>
    <row r="869">
      <c r="A869" s="5"/>
    </row>
    <row r="870">
      <c r="A870" s="5"/>
    </row>
    <row r="871">
      <c r="A871" s="5"/>
    </row>
    <row r="872">
      <c r="A872" s="5"/>
    </row>
    <row r="873">
      <c r="A873" s="5"/>
    </row>
    <row r="874">
      <c r="A874" s="5"/>
    </row>
    <row r="875">
      <c r="A875" s="5"/>
    </row>
    <row r="876">
      <c r="A876" s="5"/>
    </row>
    <row r="877">
      <c r="A877" s="5"/>
    </row>
    <row r="878">
      <c r="A878" s="5"/>
    </row>
    <row r="879">
      <c r="A879" s="5"/>
    </row>
    <row r="880">
      <c r="A880" s="5"/>
    </row>
    <row r="881">
      <c r="A881" s="5"/>
    </row>
    <row r="882">
      <c r="A882" s="5"/>
    </row>
    <row r="883">
      <c r="A883" s="5"/>
    </row>
    <row r="884">
      <c r="A884" s="5"/>
    </row>
    <row r="885">
      <c r="A885" s="5"/>
    </row>
    <row r="886">
      <c r="A886" s="5"/>
    </row>
    <row r="887">
      <c r="A887" s="5"/>
    </row>
    <row r="888">
      <c r="A888" s="5"/>
    </row>
    <row r="889">
      <c r="A889" s="5"/>
    </row>
    <row r="890">
      <c r="A890" s="5"/>
    </row>
    <row r="891">
      <c r="A891" s="5"/>
    </row>
    <row r="892">
      <c r="A892" s="5"/>
    </row>
    <row r="893">
      <c r="A893" s="5"/>
    </row>
    <row r="894">
      <c r="A894" s="5"/>
    </row>
    <row r="895">
      <c r="A895" s="5"/>
    </row>
    <row r="896">
      <c r="A896" s="5"/>
    </row>
    <row r="897">
      <c r="A897" s="5"/>
    </row>
    <row r="898">
      <c r="A898" s="5"/>
    </row>
    <row r="899">
      <c r="A899" s="5"/>
    </row>
    <row r="900">
      <c r="A900" s="5"/>
    </row>
    <row r="901">
      <c r="A901" s="5"/>
    </row>
    <row r="902">
      <c r="A902" s="5"/>
    </row>
    <row r="903">
      <c r="A903" s="5"/>
    </row>
    <row r="904">
      <c r="A904" s="5"/>
    </row>
    <row r="905">
      <c r="A905" s="5"/>
    </row>
    <row r="906">
      <c r="A906" s="5"/>
    </row>
    <row r="907">
      <c r="A907" s="5"/>
    </row>
    <row r="908">
      <c r="A908" s="5"/>
    </row>
    <row r="909">
      <c r="A909" s="5"/>
    </row>
    <row r="910">
      <c r="A910" s="5"/>
    </row>
    <row r="911">
      <c r="A911" s="5"/>
    </row>
    <row r="912">
      <c r="A912" s="5"/>
    </row>
    <row r="913">
      <c r="A913" s="5"/>
    </row>
    <row r="914">
      <c r="A914" s="5"/>
    </row>
    <row r="915">
      <c r="A915" s="5"/>
    </row>
    <row r="916">
      <c r="A916" s="5"/>
    </row>
    <row r="917">
      <c r="A917" s="5"/>
    </row>
    <row r="918">
      <c r="A918" s="5"/>
    </row>
    <row r="919">
      <c r="A919" s="5"/>
    </row>
    <row r="920">
      <c r="A920" s="5"/>
    </row>
    <row r="921">
      <c r="A921" s="5"/>
    </row>
    <row r="922">
      <c r="A922" s="5"/>
    </row>
    <row r="923">
      <c r="A923" s="5"/>
    </row>
    <row r="924">
      <c r="A924" s="5"/>
    </row>
    <row r="925">
      <c r="A925" s="5"/>
    </row>
    <row r="926">
      <c r="A926" s="5"/>
    </row>
    <row r="927">
      <c r="A927" s="5"/>
    </row>
    <row r="928">
      <c r="A928" s="5"/>
    </row>
    <row r="929">
      <c r="A929" s="5"/>
    </row>
    <row r="930">
      <c r="A930" s="5"/>
    </row>
    <row r="931">
      <c r="A931" s="5"/>
    </row>
    <row r="932">
      <c r="A932" s="5"/>
    </row>
    <row r="933">
      <c r="A933" s="5"/>
    </row>
    <row r="934">
      <c r="A934" s="5"/>
    </row>
    <row r="935">
      <c r="A935" s="5"/>
    </row>
    <row r="936">
      <c r="A936" s="5"/>
    </row>
    <row r="937">
      <c r="A937" s="5"/>
    </row>
    <row r="938">
      <c r="A938" s="5"/>
    </row>
    <row r="939">
      <c r="A939" s="5"/>
    </row>
    <row r="940">
      <c r="A940" s="5"/>
    </row>
    <row r="941">
      <c r="A941" s="5"/>
    </row>
    <row r="942">
      <c r="A942" s="5"/>
    </row>
    <row r="943">
      <c r="A943" s="5"/>
    </row>
    <row r="944">
      <c r="A944" s="5"/>
    </row>
    <row r="945">
      <c r="A945" s="5"/>
    </row>
    <row r="946">
      <c r="A946" s="5"/>
    </row>
    <row r="947">
      <c r="A947" s="5"/>
    </row>
    <row r="948">
      <c r="A948" s="5"/>
    </row>
    <row r="949">
      <c r="A949" s="5"/>
    </row>
    <row r="950">
      <c r="A950" s="5"/>
    </row>
    <row r="951">
      <c r="A951" s="5"/>
    </row>
    <row r="952">
      <c r="A952" s="5"/>
    </row>
    <row r="953">
      <c r="A953" s="5"/>
    </row>
    <row r="954">
      <c r="A954" s="5"/>
    </row>
    <row r="955">
      <c r="A955" s="5"/>
    </row>
    <row r="956">
      <c r="A956" s="5"/>
    </row>
    <row r="957">
      <c r="A957" s="5"/>
    </row>
    <row r="958">
      <c r="A958" s="5"/>
    </row>
    <row r="959">
      <c r="A959" s="5"/>
    </row>
    <row r="960">
      <c r="A960" s="5"/>
    </row>
    <row r="961">
      <c r="A961" s="5"/>
    </row>
    <row r="962">
      <c r="A962" s="5"/>
    </row>
    <row r="963">
      <c r="A963" s="5"/>
    </row>
    <row r="964">
      <c r="A964" s="5"/>
    </row>
    <row r="965">
      <c r="A965" s="5"/>
    </row>
    <row r="966">
      <c r="A966" s="5"/>
    </row>
    <row r="967">
      <c r="A967" s="5"/>
    </row>
    <row r="968">
      <c r="A968" s="5"/>
    </row>
    <row r="969">
      <c r="A969" s="5"/>
    </row>
    <row r="970">
      <c r="A970" s="5"/>
    </row>
    <row r="971">
      <c r="A971" s="5"/>
    </row>
    <row r="972">
      <c r="A972" s="5"/>
    </row>
    <row r="973">
      <c r="A973" s="5"/>
    </row>
    <row r="974">
      <c r="A974" s="5"/>
    </row>
    <row r="975">
      <c r="A975" s="5"/>
    </row>
    <row r="976">
      <c r="A976" s="5"/>
    </row>
    <row r="977">
      <c r="A977" s="5"/>
    </row>
    <row r="978">
      <c r="A978" s="5"/>
    </row>
    <row r="979">
      <c r="A979" s="5"/>
    </row>
    <row r="980">
      <c r="A980" s="5"/>
    </row>
    <row r="981">
      <c r="A981" s="5"/>
    </row>
    <row r="982">
      <c r="A982" s="5"/>
    </row>
    <row r="983">
      <c r="A983" s="5"/>
    </row>
    <row r="984">
      <c r="A984" s="5"/>
    </row>
    <row r="985">
      <c r="A985" s="5"/>
    </row>
    <row r="986">
      <c r="A986" s="5"/>
    </row>
    <row r="987">
      <c r="A987" s="5"/>
    </row>
    <row r="988">
      <c r="A988" s="5"/>
    </row>
    <row r="989">
      <c r="A989" s="5"/>
    </row>
    <row r="990">
      <c r="A990" s="5"/>
    </row>
    <row r="991">
      <c r="A991" s="5"/>
    </row>
    <row r="992">
      <c r="A992" s="5"/>
    </row>
    <row r="993">
      <c r="A993" s="5"/>
    </row>
    <row r="994">
      <c r="A994" s="5"/>
    </row>
    <row r="995">
      <c r="A995" s="5"/>
    </row>
    <row r="996">
      <c r="A996" s="5"/>
    </row>
    <row r="997">
      <c r="A997" s="5"/>
    </row>
    <row r="998">
      <c r="A998" s="5"/>
    </row>
    <row r="999">
      <c r="A999" s="5"/>
    </row>
    <row r="1000">
      <c r="A1000" s="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43"/>
    <col customWidth="1" min="2" max="3" width="9.57"/>
    <col customWidth="1" min="4" max="4" width="6.71"/>
    <col customWidth="1" min="5" max="46" width="9.57"/>
    <col customWidth="1" min="47" max="55" width="7.71"/>
  </cols>
  <sheetData>
    <row r="1">
      <c r="A1" s="23" t="str">
        <f>IF(
    ISERROR('CS-COMPRO-Percentages'!A1),
    CHOOSE(RANDBETWEEN(1, 2), "NotKnown", "Known"),
    IF(
        ISNUMBER('CS-COMPRO-Percentages'!A1),
        IF(
            'CS-COMPRO-Percentages'!A1 &lt; 0.6,
            "NotKnown",
            "Known"
        ),
        'CS-COMPRO-Percentages'!A1
    )
)</f>
        <v>ID</v>
      </c>
      <c r="B1" s="23" t="str">
        <f>IF(
    ISERROR('CS-COMPRO-Percentages'!B1),
    CHOOSE(RANDBETWEEN(1, 2), "NotKnown", "Known"),
    IF(
        ISNUMBER('CS-COMPRO-Percentages'!B1),
        IF(
            'CS-COMPRO-Percentages'!B1 &lt; 0.6,
            "NotKnown",
            "Known"
        ),
        'CS-COMPRO-Percentages'!B1
    )
)</f>
        <v>keyid</v>
      </c>
      <c r="C1" s="23" t="str">
        <f>IF(
    ISERROR('CS-COMPRO-Percentages'!C1),
    CHOOSE(RANDBETWEEN(1, 2), "NotKnown", "Known"),
    IF(
        ISNUMBER('CS-COMPRO-Percentages'!C1),
        IF(
            'CS-COMPRO-Percentages'!C1 &lt; 0.6,
            "NotKnown",
            "Known"
        ),
        'CS-COMPRO-Percentages'!C1
    )
)</f>
        <v>vars</v>
      </c>
      <c r="D1" s="23" t="str">
        <f>IF(
    ISERROR('CS-COMPRO-Percentages'!D1),
    CHOOSE(RANDBETWEEN(1, 2), "NotKnown", "Known"),
    IF(
        ISNUMBER('CS-COMPRO-Percentages'!D1),
        IF(
            'CS-COMPRO-Percentages'!D1 &lt; 0.6,
            "NotKnown",
            "Known"
        ),
        'CS-COMPRO-Percentages'!D1
    )
)</f>
        <v>constl</v>
      </c>
      <c r="E1" s="23" t="str">
        <f>IF(
    ISERROR('CS-COMPRO-Percentages'!E1),
    CHOOSE(RANDBETWEEN(1, 2), "NotKnown", "Known"),
    IF(
        ISNUMBER('CS-COMPRO-Percentages'!E1),
        IF(
            'CS-COMPRO-Percentages'!E1 &lt; 0.6,
            "NotKnown",
            "Known"
        ),
        'CS-COMPRO-Percentages'!E1
    )
)</f>
        <v>opaspr</v>
      </c>
      <c r="F1" s="23" t="str">
        <f>IF(
    ISERROR('CS-COMPRO-Percentages'!F1),
    CHOOSE(RANDBETWEEN(1, 2), "NotKnown", "Known"),
    IF(
        ISNUMBER('CS-COMPRO-Percentages'!F1),
        IF(
            'CS-COMPRO-Percentages'!F1 &lt; 0.6,
            "NotKnown",
            "Known"
        ),
        'CS-COMPRO-Percentages'!F1
    )
)</f>
        <v>dtype</v>
      </c>
      <c r="G1" s="23" t="str">
        <f>IF(
    ISERROR('CS-COMPRO-Percentages'!G1),
    CHOOSE(RANDBETWEEN(1, 2), "NotKnown", "Known"),
    IF(
        ISNUMBER('CS-COMPRO-Percentages'!G1),
        IF(
            'CS-COMPRO-Percentages'!G1 &lt; 0.6,
            "NotKnown",
            "Known"
        ),
        'CS-COMPRO-Percentages'!G1
    )
)</f>
        <v>ampas</v>
      </c>
      <c r="H1" s="23" t="str">
        <f>IF(
    ISERROR('CS-COMPRO-Percentages'!H1),
    CHOOSE(RANDBETWEEN(1, 2), "NotKnown", "Known"),
    IF(
        ISNUMBER('CS-COMPRO-Percentages'!H1),
        IF(
            'CS-COMPRO-Percentages'!H1 &lt; 0.6,
            "NotKnown",
            "Known"
        ),
        'CS-COMPRO-Percentages'!H1
    )
)</f>
        <v>assgn</v>
      </c>
      <c r="I1" s="23" t="str">
        <f>IF(
    ISERROR('CS-COMPRO-Percentages'!I1),
    CHOOSE(RANDBETWEEN(1, 2), "NotKnown", "Known"),
    IF(
        ISNUMBER('CS-COMPRO-Percentages'!I1),
        IF(
            'CS-COMPRO-Percentages'!I1 &lt; 0.6,
            "NotKnown",
            "Known"
        ),
        'CS-COMPRO-Percentages'!I1
    )
)</f>
        <v>arith</v>
      </c>
      <c r="J1" s="23" t="str">
        <f>IF(
    ISERROR('CS-COMPRO-Percentages'!J1),
    CHOOSE(RANDBETWEEN(1, 2), "NotKnown", "Known"),
    IF(
        ISNUMBER('CS-COMPRO-Percentages'!J1),
        IF(
            'CS-COMPRO-Percentages'!J1 &lt; 0.6,
            "NotKnown",
            "Known"
        ),
        'CS-COMPRO-Percentages'!J1
    )
)</f>
        <v>logrel</v>
      </c>
      <c r="K1" s="23" t="str">
        <f>IF(
    ISERROR('CS-COMPRO-Percentages'!K1),
    CHOOSE(RANDBETWEEN(1, 2), "NotKnown", "Known"),
    IF(
        ISNUMBER('CS-COMPRO-Percentages'!K1),
        IF(
            'CS-COMPRO-Percentages'!K1 &lt; 0.6,
            "NotKnown",
            "Known"
        ),
        'CS-COMPRO-Percentages'!K1
    )
)</f>
        <v>block</v>
      </c>
      <c r="L1" s="23" t="str">
        <f>IF(
    ISERROR('CS-COMPRO-Percentages'!L1),
    CHOOSE(RANDBETWEEN(1, 2), "NotKnown", "Known"),
    IF(
        ISNUMBER('CS-COMPRO-Percentages'!L1),
        IF(
            'CS-COMPRO-Percentages'!L1 &lt; 0.6,
            "NotKnown",
            "Known"
        ),
        'CS-COMPRO-Percentages'!L1
    )
)</f>
        <v>decl</v>
      </c>
      <c r="M1" s="23" t="str">
        <f>IF(
    ISERROR('CS-COMPRO-Percentages'!M1),
    CHOOSE(RANDBETWEEN(1, 2), "NotKnown", "Known"),
    IF(
        ISNUMBER('CS-COMPRO-Percentages'!M1),
        IF(
            'CS-COMPRO-Percentages'!M1 &lt; 0.6,
            "NotKnown",
            "Known"
        ),
        'CS-COMPRO-Percentages'!M1
    )
)</f>
        <v>exprn</v>
      </c>
      <c r="N1" s="23" t="str">
        <f>IF(
    ISERROR('CS-COMPRO-Percentages'!N1),
    CHOOSE(RANDBETWEEN(1, 2), "NotKnown", "Known"),
    IF(
        ISNUMBER('CS-COMPRO-Percentages'!N1),
        IF(
            'CS-COMPRO-Percentages'!N1 &lt; 0.6,
            "NotKnown",
            "Known"
        ),
        'CS-COMPRO-Percentages'!N1
    )
)</f>
        <v>lrvalue</v>
      </c>
      <c r="O1" s="23" t="str">
        <f>IF(
    ISERROR('CS-COMPRO-Percentages'!O1),
    CHOOSE(RANDBETWEEN(1, 2), "NotKnown", "Known"),
    IF(
        ISNUMBER('CS-COMPRO-Percentages'!O1),
        IF(
            'CS-COMPRO-Percentages'!O1 &lt; 0.6,
            "NotKnown",
            "Known"
        ),
        'CS-COMPRO-Percentages'!O1
    )
)</f>
        <v>incdcr</v>
      </c>
      <c r="P1" s="23" t="str">
        <f>IF(
    ISERROR('CS-COMPRO-Percentages'!P1),
    CHOOSE(RANDBETWEEN(1, 2), "NotKnown", "Known"),
    IF(
        ISNUMBER('CS-COMPRO-Percentages'!P1),
        IF(
            'CS-COMPRO-Percentages'!P1 &lt; 0.6,
            "NotKnown",
            "Known"
        ),
        'CS-COMPRO-Percentages'!P1
    )
)</f>
        <v>varscop</v>
      </c>
      <c r="Q1" s="23" t="str">
        <f>IF(
    ISERROR('CS-COMPRO-Percentages'!Q1),
    CHOOSE(RANDBETWEEN(1, 2), "NotKnown", "Known"),
    IF(
        ISNUMBER('CS-COMPRO-Percentages'!Q1),
        IF(
            'CS-COMPRO-Percentages'!Q1 &lt; 0.6,
            "NotKnown",
            "Known"
        ),
        'CS-COMPRO-Percentages'!Q1
    )
)</f>
        <v>fncpro</v>
      </c>
      <c r="R1" s="23" t="str">
        <f>IF(
    ISERROR('CS-COMPRO-Percentages'!R1),
    CHOOSE(RANDBETWEEN(1, 2), "NotKnown", "Known"),
    IF(
        ISNUMBER('CS-COMPRO-Percentages'!R1),
        IF(
            'CS-COMPRO-Percentages'!R1 &lt; 0.6,
            "NotKnown",
            "Known"
        ),
        'CS-COMPRO-Percentages'!R1
    )
)</f>
        <v>init</v>
      </c>
      <c r="S1" s="23" t="str">
        <f>IF(
    ISERROR('CS-COMPRO-Percentages'!S1),
    CHOOSE(RANDBETWEEN(1, 2), "NotKnown", "Known"),
    IF(
        ISNUMBER('CS-COMPRO-Percentages'!S1),
        IF(
            'CS-COMPRO-Percentages'!S1 &lt; 0.6,
            "NotKnown",
            "Known"
        ),
        'CS-COMPRO-Percentages'!S1
    )
)</f>
        <v>itcpt</v>
      </c>
      <c r="T1" s="23" t="str">
        <f>IF(
    ISERROR('CS-COMPRO-Percentages'!T1),
    CHOOSE(RANDBETWEEN(1, 2), "NotKnown", "Known"),
    IF(
        ISNUMBER('CS-COMPRO-Percentages'!T1),
        IF(
            'CS-COMPRO-Percentages'!T1 &lt; 0.6,
            "NotKnown",
            "Known"
        ),
        'CS-COMPRO-Percentages'!T1
    )
)</f>
        <v>selcpt</v>
      </c>
      <c r="U1" s="23" t="str">
        <f>IF(
    ISERROR('CS-COMPRO-Percentages'!U1),
    CHOOSE(RANDBETWEEN(1, 2), "NotKnown", "Known"),
    IF(
        ISNUMBER('CS-COMPRO-Percentages'!U1),
        IF(
            'CS-COMPRO-Percentages'!U1 &lt; 0.6,
            "NotKnown",
            "Known"
        ),
        'CS-COMPRO-Percentages'!U1
    )
)</f>
        <v>fncpar</v>
      </c>
      <c r="V1" s="23" t="str">
        <f>IF(
    ISERROR('CS-COMPRO-Percentages'!V1),
    CHOOSE(RANDBETWEEN(1, 2), "NotKnown", "Known"),
    IF(
        ISNUMBER('CS-COMPRO-Percentages'!V1),
        IF(
            'CS-COMPRO-Percentages'!V1 &lt; 0.6,
            "NotKnown",
            "Known"
        ),
        'CS-COMPRO-Percentages'!V1
    )
)</f>
        <v>countit</v>
      </c>
      <c r="W1" s="23" t="str">
        <f>IF(
    ISERROR('CS-COMPRO-Percentages'!W1),
    CHOOSE(RANDBETWEEN(1, 2), "NotKnown", "Known"),
    IF(
        ISNUMBER('CS-COMPRO-Percentages'!W1),
        IF(
            'CS-COMPRO-Percentages'!W1 &lt; 0.6,
            "NotKnown",
            "Known"
        ),
        'CS-COMPRO-Percentages'!W1
    )
)</f>
        <v>eventit</v>
      </c>
      <c r="X1" s="23" t="str">
        <f>IF(
    ISERROR('CS-COMPRO-Percentages'!X1),
    CHOOSE(RANDBETWEEN(1, 2), "NotKnown", "Known"),
    IF(
        ISNUMBER('CS-COMPRO-Percentages'!X1),
        IF(
            'CS-COMPRO-Percentages'!X1 &lt; 0.6,
            "NotKnown",
            "Known"
        ),
        'CS-COMPRO-Percentages'!X1
    )
)</f>
        <v>multi</v>
      </c>
      <c r="Y1" s="23" t="str">
        <f>IF(
    ISERROR('CS-COMPRO-Percentages'!Y1),
    CHOOSE(RANDBETWEEN(1, 2), "NotKnown", "Known"),
    IF(
        ISNUMBER('CS-COMPRO-Percentages'!Y1),
        IF(
            'CS-COMPRO-Percentages'!Y1 &lt; 0.6,
            "NotKnown",
            "Known"
        ),
        'CS-COMPRO-Percentages'!Y1
    )
)</f>
        <v>nestit</v>
      </c>
      <c r="Z1" s="23" t="str">
        <f>IF(
    ISERROR('CS-COMPRO-Percentages'!Z1),
    CHOOSE(RANDBETWEEN(1, 2), "NotKnown", "Known"),
    IF(
        ISNUMBER('CS-COMPRO-Percentages'!Z1),
        IF(
            'CS-COMPRO-Percentages'!Z1 &lt; 0.6,
            "NotKnown",
            "Known"
        ),
        'CS-COMPRO-Percentages'!Z1
    )
)</f>
        <v>fncdef</v>
      </c>
      <c r="AA1" s="23" t="str">
        <f>IF(
    ISERROR('CS-COMPRO-Percentages'!AA1),
    CHOOSE(RANDBETWEEN(1, 2), "NotKnown", "Known"),
    IF(
        ISNUMBER('CS-COMPRO-Percentages'!AA1),
        IF(
            'CS-COMPRO-Percentages'!AA1 &lt; 0.6,
            "NotKnown",
            "Known"
        ),
        'CS-COMPRO-Percentages'!AA1
    )
)</f>
        <v>callfnc</v>
      </c>
      <c r="AB1" s="23" t="str">
        <f>IF(
    ISERROR('CS-COMPRO-Percentages'!AB1),
    CHOOSE(RANDBETWEEN(1, 2), "NotKnown", "Known"),
    IF(
        ISNUMBER('CS-COMPRO-Percentages'!AB1),
        IF(
            'CS-COMPRO-Percentages'!AB1 &lt; 0.6,
            "NotKnown",
            "Known"
        ),
        'CS-COMPRO-Percentages'!AB1
    )
)</f>
        <v>pasaddr</v>
      </c>
      <c r="AC1" s="23" t="str">
        <f>IF(
    ISERROR('CS-COMPRO-Percentages'!AC1),
    CHOOSE(RANDBETWEEN(1, 2), "NotKnown", "Known"),
    IF(
        ISNUMBER('CS-COMPRO-Percentages'!AC1),
        IF(
            'CS-COMPRO-Percentages'!AC1 &lt; 0.6,
            "NotKnown",
            "Known"
        ),
        'CS-COMPRO-Percentages'!AC1
    )
)</f>
        <v>stdio</v>
      </c>
      <c r="AD1" s="23" t="str">
        <f>IF(
    ISERROR('CS-COMPRO-Percentages'!AD1),
    CHOOSE(RANDBETWEEN(1, 2), "NotKnown", "Known"),
    IF(
        ISNUMBER('CS-COMPRO-Percentages'!AD1),
        IF(
            'CS-COMPRO-Percentages'!AD1 &lt; 0.6,
            "NotKnown",
            "Known"
        ),
        'CS-COMPRO-Percentages'!AD1
    )
)</f>
        <v>conti</v>
      </c>
      <c r="AE1" s="23" t="str">
        <f>IF(
    ISERROR('CS-COMPRO-Percentages'!AE1),
    CHOOSE(RANDBETWEEN(1, 2), "NotKnown", "Known"),
    IF(
        ISNUMBER('CS-COMPRO-Percentages'!AE1),
        IF(
            'CS-COMPRO-Percentages'!AE1 &lt; 0.6,
            "NotKnown",
            "Known"
        ),
        'CS-COMPRO-Percentages'!AE1
    )
)</f>
        <v>exitlp</v>
      </c>
      <c r="AF1" s="23" t="str">
        <f>IF(
    ISERROR('CS-COMPRO-Percentages'!AF1),
    CHOOSE(RANDBETWEEN(1, 2), "NotKnown", "Known"),
    IF(
        ISNUMBER('CS-COMPRO-Percentages'!AF1),
        IF(
            'CS-COMPRO-Percentages'!AF1 &lt; 0.6,
            "NotKnown",
            "Known"
        ),
        'CS-COMPRO-Percentages'!AF1
    )
)</f>
        <v>endlp</v>
      </c>
      <c r="AG1" s="23" t="str">
        <f>IF(
    ISERROR('CS-COMPRO-Percentages'!AG1),
    CHOOSE(RANDBETWEEN(1, 2), "NotKnown", "Known"),
    IF(
        ISNUMBER('CS-COMPRO-Percentages'!AG1),
        IF(
            'CS-COMPRO-Percentages'!AG1 &lt; 0.6,
            "NotKnown",
            "Known"
        ),
        'CS-COMPRO-Percentages'!AG1
    )
)</f>
        <v>beflp</v>
      </c>
      <c r="AH1" s="23" t="str">
        <f>IF(
    ISERROR('CS-COMPRO-Percentages'!AH1),
    CHOOSE(RANDBETWEEN(1, 2), "NotKnown", "Known"),
    IF(
        ISNUMBER('CS-COMPRO-Percentages'!AH1),
        IF(
            'CS-COMPRO-Percentages'!AH1 &lt; 0.6,
            "NotKnown",
            "Known"
        ),
        'CS-COMPRO-Percentages'!AH1
    )
)</f>
        <v>ifelse</v>
      </c>
      <c r="AI1" s="23" t="str">
        <f>IF(
    ISERROR('CS-COMPRO-Percentages'!AI1),
    CHOOSE(RANDBETWEEN(1, 2), "NotKnown", "Known"),
    IF(
        ISNUMBER('CS-COMPRO-Percentages'!AI1),
        IF(
            'CS-COMPRO-Percentages'!AI1 &lt; 0.6,
            "NotKnown",
            "Known"
        ),
        'CS-COMPRO-Percentages'!AI1
    )
)</f>
        <v>ifseri</v>
      </c>
      <c r="AJ1" s="23" t="str">
        <f>IF(
    ISERROR('CS-COMPRO-Percentages'!AJ1),
    CHOOSE(RANDBETWEEN(1, 2), "NotKnown", "Known"),
    IF(
        ISNUMBER('CS-COMPRO-Percentages'!AJ1),
        IF(
            'CS-COMPRO-Percentages'!AJ1 &lt; 0.6,
            "NotKnown",
            "Known"
        ),
        'CS-COMPRO-Percentages'!AJ1
    )
)</f>
        <v>switch</v>
      </c>
      <c r="AK1" s="23" t="str">
        <f>IF(
    ISERROR('CS-COMPRO-Percentages'!AK1),
    CHOOSE(RANDBETWEEN(1, 2), "NotKnown", "Known"),
    IF(
        ISNUMBER('CS-COMPRO-Percentages'!AK1),
        IF(
            'CS-COMPRO-Percentages'!AK1 &lt; 0.6,
            "NotKnown",
            "Known"
        ),
        'CS-COMPRO-Percentages'!AK1
    )
)</f>
        <v>scanf</v>
      </c>
      <c r="AL1" s="23" t="str">
        <f>IF(
    ISERROR('CS-COMPRO-Percentages'!AL1),
    CHOOSE(RANDBETWEEN(1, 2), "NotKnown", "Known"),
    IF(
        ISNUMBER('CS-COMPRO-Percentages'!AL1),
        IF(
            'CS-COMPRO-Percentages'!AL1 &lt; 0.6,
            "NotKnown",
            "Known"
        ),
        'CS-COMPRO-Percentages'!AL1
    )
)</f>
        <v>printf</v>
      </c>
      <c r="AM1" s="23" t="str">
        <f>IF(
    ISERROR('CS-COMPRO-Percentages'!AM1),
    CHOOSE(RANDBETWEEN(1, 2), "NotKnown", "Known"),
    IF(
        ISNUMBER('CS-COMPRO-Percentages'!AM1),
        IF(
            'CS-COMPRO-Percentages'!AM1 &lt; 0.6,
            "NotKnown",
            "Known"
        ),
        'CS-COMPRO-Percentages'!AM1
    )
)</f>
        <v>break</v>
      </c>
      <c r="AN1" s="23" t="str">
        <f>IF(
    ISERROR('CS-COMPRO-Percentages'!AN1),
    CHOOSE(RANDBETWEEN(1, 2), "NotKnown", "Known"),
    IF(
        ISNUMBER('CS-COMPRO-Percentages'!AN1),
        IF(
            'CS-COMPRO-Percentages'!AN1 &lt; 0.6,
            "NotKnown",
            "Known"
        ),
        'CS-COMPRO-Percentages'!AN1
    )
)</f>
        <v>prepost</v>
      </c>
      <c r="AO1" s="23" t="str">
        <f>IF(
    ISERROR('CS-COMPRO-Percentages'!AO1),
    CHOOSE(RANDBETWEEN(1, 2), "NotKnown", "Known"),
    IF(
        ISNUMBER('CS-COMPRO-Percentages'!AO1),
        IF(
            'CS-COMPRO-Percentages'!AO1 &lt; 0.6,
            "NotKnown",
            "Known"
        ),
        'CS-COMPRO-Percentages'!AO1
    )
)</f>
        <v>elseif</v>
      </c>
      <c r="AP1" s="23" t="str">
        <f>IF(
    ISERROR('CS-COMPRO-Percentages'!AP1),
    CHOOSE(RANDBETWEEN(1, 2), "NotKnown", "Known"),
    IF(
        ISNUMBER('CS-COMPRO-Percentages'!AP1),
        IF(
            'CS-COMPRO-Percentages'!AP1 &lt; 0.6,
            "NotKnown",
            "Known"
        ),
        'CS-COMPRO-Percentages'!AP1
    )
)</f>
        <v>return</v>
      </c>
      <c r="AQ1" s="23" t="str">
        <f>IF(
    ISERROR('CS-COMPRO-Percentages'!AQ1),
    CHOOSE(RANDBETWEEN(1, 2), "NotKnown", "Known"),
    IF(
        ISNUMBER('CS-COMPRO-Percentages'!AQ1),
        IF(
            'CS-COMPRO-Percentages'!AQ1 &lt; 0.6,
            "NotKnown",
            "Known"
        ),
        'CS-COMPRO-Percentages'!AQ1
    )
)</f>
        <v>default</v>
      </c>
      <c r="AR1" s="23" t="str">
        <f>IF(
    ISERROR('CS-COMPRO-Percentages'!AR1),
    CHOOSE(RANDBETWEEN(1, 2), "NotKnown", "Known"),
    IF(
        ISNUMBER('CS-COMPRO-Percentages'!AR1),
        IF(
            'CS-COMPRO-Percentages'!AR1 &lt; 0.6,
            "NotKnown",
            "Known"
        ),
        'CS-COMPRO-Percentages'!AR1
    )
)</f>
        <v>constr</v>
      </c>
      <c r="AS1" s="23" t="str">
        <f>IF(
    ISERROR('CS-COMPRO-Percentages'!AS1),
    CHOOSE(RANDBETWEEN(1, 2), "NotKnown", "Known"),
    IF(
        ISNUMBER('CS-COMPRO-Percentages'!AS1),
        IF(
            'CS-COMPRO-Percentages'!AS1 &lt; 0.6,
            "NotKnown",
            "Known"
        ),
        'CS-COMPRO-Percentages'!AS1
    )
)</f>
        <v>fncs</v>
      </c>
      <c r="AT1" s="23" t="str">
        <f>IF(
    ISERROR('CS-COMPRO-Percentages'!AT1),
    CHOOSE(RANDBETWEEN(1, 2), "NotKnown", "Known"),
    IF(
        ISNUMBER('CS-COMPRO-Percentages'!AT1),
        IF(
            'CS-COMPRO-Percentages'!AT1 &lt; 0.6,
            "NotKnown",
            "Known"
        ),
        'CS-COMPRO-Percentages'!AT1
    )
)</f>
        <v>sequen</v>
      </c>
      <c r="AU1" s="23"/>
      <c r="AV1" s="5"/>
      <c r="AW1" s="5"/>
      <c r="AX1" s="5"/>
      <c r="AY1" s="5"/>
      <c r="AZ1" s="5"/>
      <c r="BA1" s="5"/>
      <c r="BB1" s="5"/>
      <c r="BC1" s="5"/>
    </row>
    <row r="2">
      <c r="A2" s="23" t="str">
        <f>IF(
    ISERROR('CS-COMPRO-Percentages'!A2),
    CHOOSE(RANDBETWEEN(1, 2), "NotKnown", "Known"),
    IF(
        ISNUMBER('CS-COMPRO-Percentages'!A2),
        IF(
            'CS-COMPRO-Percentages'!A2 &lt; 0.6,
            "NotKnown",
            "Known"
        ),
        'CS-COMPRO-Percentages'!A2
    )
)</f>
        <v>1CMP-M</v>
      </c>
      <c r="B2" s="31" t="str">
        <f>IF(
    ISERROR('CS-COMPRO-Percentages'!B2),
    CHOOSE(RANDBETWEEN(1, 2), "NotKnown", "Known"),
    IF(
        ISNUMBER('CS-COMPRO-Percentages'!B2),
        IF(
            'CS-COMPRO-Percentages'!B2 &lt; 0.6,
            "NotKnown",
            "Known"
        ),
        'CS-COMPRO-Percentages'!B2
    )
)</f>
        <v>Known</v>
      </c>
      <c r="C2" s="31" t="str">
        <f>IF(
    ISERROR('CS-COMPRO-Percentages'!C2),
    CHOOSE(RANDBETWEEN(1, 2), "NotKnown", "Known"),
    IF(
        ISNUMBER('CS-COMPRO-Percentages'!C2),
        IF(
            'CS-COMPRO-Percentages'!C2 &lt; 0.6,
            "NotKnown",
            "Known"
        ),
        'CS-COMPRO-Percentages'!C2
    )
)</f>
        <v>Known</v>
      </c>
      <c r="D2" s="31" t="str">
        <f>IF(
    ISERROR('CS-COMPRO-Percentages'!D2),
    CHOOSE(RANDBETWEEN(1, 2), "NotKnown", "Known"),
    IF(
        ISNUMBER('CS-COMPRO-Percentages'!D2),
        IF(
            'CS-COMPRO-Percentages'!D2 &lt; 0.6,
            "NotKnown",
            "Known"
        ),
        'CS-COMPRO-Percentages'!D2
    )
)</f>
        <v>Known</v>
      </c>
      <c r="E2" s="31" t="str">
        <f>IF(
    ISERROR('CS-COMPRO-Percentages'!E2),
    CHOOSE(RANDBETWEEN(1, 2), "NotKnown", "Known"),
    IF(
        ISNUMBER('CS-COMPRO-Percentages'!E2),
        IF(
            'CS-COMPRO-Percentages'!E2 &lt; 0.6,
            "NotKnown",
            "Known"
        ),
        'CS-COMPRO-Percentages'!E2
    )
)</f>
        <v>Known</v>
      </c>
      <c r="F2" s="31" t="str">
        <f>IF(
    ISERROR('CS-COMPRO-Percentages'!F2),
    CHOOSE(RANDBETWEEN(1, 2), "NotKnown", "Known"),
    IF(
        ISNUMBER('CS-COMPRO-Percentages'!F2),
        IF(
            'CS-COMPRO-Percentages'!F2 &lt; 0.6,
            "NotKnown",
            "Known"
        ),
        'CS-COMPRO-Percentages'!F2
    )
)</f>
        <v>Known</v>
      </c>
      <c r="G2" s="31" t="str">
        <f>IF(
    ISERROR('CS-COMPRO-Percentages'!G2),
    CHOOSE(RANDBETWEEN(1, 2), "NotKnown", "Known"),
    IF(
        ISNUMBER('CS-COMPRO-Percentages'!G2),
        IF(
            'CS-COMPRO-Percentages'!G2 &lt; 0.6,
            "NotKnown",
            "Known"
        ),
        'CS-COMPRO-Percentages'!G2
    )
)</f>
        <v>Known</v>
      </c>
      <c r="H2" s="31" t="str">
        <f>IF(
    ISERROR('CS-COMPRO-Percentages'!H2),
    CHOOSE(RANDBETWEEN(1, 2), "NotKnown", "Known"),
    IF(
        ISNUMBER('CS-COMPRO-Percentages'!H2),
        IF(
            'CS-COMPRO-Percentages'!H2 &lt; 0.6,
            "NotKnown",
            "Known"
        ),
        'CS-COMPRO-Percentages'!H2
    )
)</f>
        <v>Known</v>
      </c>
      <c r="I2" s="31" t="str">
        <f>IF(
    ISERROR('CS-COMPRO-Percentages'!I2),
    CHOOSE(RANDBETWEEN(1, 2), "NotKnown", "Known"),
    IF(
        ISNUMBER('CS-COMPRO-Percentages'!I2),
        IF(
            'CS-COMPRO-Percentages'!I2 &lt; 0.6,
            "NotKnown",
            "Known"
        ),
        'CS-COMPRO-Percentages'!I2
    )
)</f>
        <v>Known</v>
      </c>
      <c r="J2" s="31" t="str">
        <f>IF(
    ISERROR('CS-COMPRO-Percentages'!J2),
    CHOOSE(RANDBETWEEN(1, 2), "NotKnown", "Known"),
    IF(
        ISNUMBER('CS-COMPRO-Percentages'!J2),
        IF(
            'CS-COMPRO-Percentages'!J2 &lt; 0.6,
            "NotKnown",
            "Known"
        ),
        'CS-COMPRO-Percentages'!J2
    )
)</f>
        <v>Known</v>
      </c>
      <c r="K2" s="31" t="str">
        <f>IF(
    ISERROR('CS-COMPRO-Percentages'!K2),
    CHOOSE(RANDBETWEEN(1, 2), "NotKnown", "Known"),
    IF(
        ISNUMBER('CS-COMPRO-Percentages'!K2),
        IF(
            'CS-COMPRO-Percentages'!K2 &lt; 0.6,
            "NotKnown",
            "Known"
        ),
        'CS-COMPRO-Percentages'!K2
    )
)</f>
        <v>Known</v>
      </c>
      <c r="L2" s="31" t="str">
        <f>IF(
    ISERROR('CS-COMPRO-Percentages'!L2),
    CHOOSE(RANDBETWEEN(1, 2), "NotKnown", "Known"),
    IF(
        ISNUMBER('CS-COMPRO-Percentages'!L2),
        IF(
            'CS-COMPRO-Percentages'!L2 &lt; 0.6,
            "NotKnown",
            "Known"
        ),
        'CS-COMPRO-Percentages'!L2
    )
)</f>
        <v>Known</v>
      </c>
      <c r="M2" s="31" t="str">
        <f>IF(
    ISERROR('CS-COMPRO-Percentages'!M2),
    CHOOSE(RANDBETWEEN(1, 2), "NotKnown", "Known"),
    IF(
        ISNUMBER('CS-COMPRO-Percentages'!M2),
        IF(
            'CS-COMPRO-Percentages'!M2 &lt; 0.6,
            "NotKnown",
            "Known"
        ),
        'CS-COMPRO-Percentages'!M2
    )
)</f>
        <v>Known</v>
      </c>
      <c r="N2" s="31" t="str">
        <f>IF(
    ISERROR('CS-COMPRO-Percentages'!N2),
    CHOOSE(RANDBETWEEN(1, 2), "NotKnown", "Known"),
    IF(
        ISNUMBER('CS-COMPRO-Percentages'!N2),
        IF(
            'CS-COMPRO-Percentages'!N2 &lt; 0.6,
            "NotKnown",
            "Known"
        ),
        'CS-COMPRO-Percentages'!N2
    )
)</f>
        <v>Known</v>
      </c>
      <c r="O2" s="31" t="str">
        <f>IF(
    ISERROR('CS-COMPRO-Percentages'!O2),
    CHOOSE(RANDBETWEEN(1, 2), "NotKnown", "Known"),
    IF(
        ISNUMBER('CS-COMPRO-Percentages'!O2),
        IF(
            'CS-COMPRO-Percentages'!O2 &lt; 0.6,
            "NotKnown",
            "Known"
        ),
        'CS-COMPRO-Percentages'!O2
    )
)</f>
        <v>Known</v>
      </c>
      <c r="P2" s="31" t="str">
        <f>IF(
    ISERROR('CS-COMPRO-Percentages'!P2),
    CHOOSE(RANDBETWEEN(1, 2), "NotKnown", "Known"),
    IF(
        ISNUMBER('CS-COMPRO-Percentages'!P2),
        IF(
            'CS-COMPRO-Percentages'!P2 &lt; 0.6,
            "NotKnown",
            "Known"
        ),
        'CS-COMPRO-Percentages'!P2
    )
)</f>
        <v>Known</v>
      </c>
      <c r="Q2" s="31" t="str">
        <f>IF(
    ISERROR('CS-COMPRO-Percentages'!Q2),
    CHOOSE(RANDBETWEEN(1, 2), "NotKnown", "Known"),
    IF(
        ISNUMBER('CS-COMPRO-Percentages'!Q2),
        IF(
            'CS-COMPRO-Percentages'!Q2 &lt; 0.6,
            "NotKnown",
            "Known"
        ),
        'CS-COMPRO-Percentages'!Q2
    )
)</f>
        <v>Known</v>
      </c>
      <c r="R2" s="31" t="str">
        <f>IF(
    ISERROR('CS-COMPRO-Percentages'!R2),
    CHOOSE(RANDBETWEEN(1, 2), "NotKnown", "Known"),
    IF(
        ISNUMBER('CS-COMPRO-Percentages'!R2),
        IF(
            'CS-COMPRO-Percentages'!R2 &lt; 0.6,
            "NotKnown",
            "Known"
        ),
        'CS-COMPRO-Percentages'!R2
    )
)</f>
        <v>Known</v>
      </c>
      <c r="S2" s="31" t="str">
        <f>IF(
    ISERROR('CS-COMPRO-Percentages'!S2),
    CHOOSE(RANDBETWEEN(1, 2), "NotKnown", "Known"),
    IF(
        ISNUMBER('CS-COMPRO-Percentages'!S2),
        IF(
            'CS-COMPRO-Percentages'!S2 &lt; 0.6,
            "NotKnown",
            "Known"
        ),
        'CS-COMPRO-Percentages'!S2
    )
)</f>
        <v>Known</v>
      </c>
      <c r="T2" s="31" t="str">
        <f>IF(
    ISERROR('CS-COMPRO-Percentages'!T2),
    CHOOSE(RANDBETWEEN(1, 2), "NotKnown", "Known"),
    IF(
        ISNUMBER('CS-COMPRO-Percentages'!T2),
        IF(
            'CS-COMPRO-Percentages'!T2 &lt; 0.6,
            "NotKnown",
            "Known"
        ),
        'CS-COMPRO-Percentages'!T2
    )
)</f>
        <v>Known</v>
      </c>
      <c r="U2" s="31" t="str">
        <f>IF(
    ISERROR('CS-COMPRO-Percentages'!U2),
    CHOOSE(RANDBETWEEN(1, 2), "NotKnown", "Known"),
    IF(
        ISNUMBER('CS-COMPRO-Percentages'!U2),
        IF(
            'CS-COMPRO-Percentages'!U2 &lt; 0.6,
            "NotKnown",
            "Known"
        ),
        'CS-COMPRO-Percentages'!U2
    )
)</f>
        <v>Known</v>
      </c>
      <c r="V2" s="31" t="str">
        <f>IF(
    ISERROR('CS-COMPRO-Percentages'!V2),
    CHOOSE(RANDBETWEEN(1, 2), "NotKnown", "Known"),
    IF(
        ISNUMBER('CS-COMPRO-Percentages'!V2),
        IF(
            'CS-COMPRO-Percentages'!V2 &lt; 0.6,
            "NotKnown",
            "Known"
        ),
        'CS-COMPRO-Percentages'!V2
    )
)</f>
        <v>Known</v>
      </c>
      <c r="W2" s="31" t="str">
        <f>IF(
    ISERROR('CS-COMPRO-Percentages'!W2),
    CHOOSE(RANDBETWEEN(1, 2), "NotKnown", "Known"),
    IF(
        ISNUMBER('CS-COMPRO-Percentages'!W2),
        IF(
            'CS-COMPRO-Percentages'!W2 &lt; 0.6,
            "NotKnown",
            "Known"
        ),
        'CS-COMPRO-Percentages'!W2
    )
)</f>
        <v>Known</v>
      </c>
      <c r="X2" s="31" t="str">
        <f>IF(
    ISERROR('CS-COMPRO-Percentages'!X2),
    CHOOSE(RANDBETWEEN(1, 2), "NotKnown", "Known"),
    IF(
        ISNUMBER('CS-COMPRO-Percentages'!X2),
        IF(
            'CS-COMPRO-Percentages'!X2 &lt; 0.6,
            "NotKnown",
            "Known"
        ),
        'CS-COMPRO-Percentages'!X2
    )
)</f>
        <v>Known</v>
      </c>
      <c r="Y2" s="31" t="str">
        <f>IF(
    ISERROR('CS-COMPRO-Percentages'!Y2),
    CHOOSE(RANDBETWEEN(1, 2), "NotKnown", "Known"),
    IF(
        ISNUMBER('CS-COMPRO-Percentages'!Y2),
        IF(
            'CS-COMPRO-Percentages'!Y2 &lt; 0.6,
            "NotKnown",
            "Known"
        ),
        'CS-COMPRO-Percentages'!Y2
    )
)</f>
        <v>Known</v>
      </c>
      <c r="Z2" s="31" t="str">
        <f>IF(
    ISERROR('CS-COMPRO-Percentages'!Z2),
    CHOOSE(RANDBETWEEN(1, 2), "NotKnown", "Known"),
    IF(
        ISNUMBER('CS-COMPRO-Percentages'!Z2),
        IF(
            'CS-COMPRO-Percentages'!Z2 &lt; 0.6,
            "NotKnown",
            "Known"
        ),
        'CS-COMPRO-Percentages'!Z2
    )
)</f>
        <v>Known</v>
      </c>
      <c r="AA2" s="31" t="str">
        <f>IF(
    ISERROR('CS-COMPRO-Percentages'!AA2),
    CHOOSE(RANDBETWEEN(1, 2), "NotKnown", "Known"),
    IF(
        ISNUMBER('CS-COMPRO-Percentages'!AA2),
        IF(
            'CS-COMPRO-Percentages'!AA2 &lt; 0.6,
            "NotKnown",
            "Known"
        ),
        'CS-COMPRO-Percentages'!AA2
    )
)</f>
        <v>Known</v>
      </c>
      <c r="AB2" s="31" t="str">
        <f>IF(
    ISERROR('CS-COMPRO-Percentages'!AB2),
    CHOOSE(RANDBETWEEN(1, 2), "NotKnown", "Known"),
    IF(
        ISNUMBER('CS-COMPRO-Percentages'!AB2),
        IF(
            'CS-COMPRO-Percentages'!AB2 &lt; 0.6,
            "NotKnown",
            "Known"
        ),
        'CS-COMPRO-Percentages'!AB2
    )
)</f>
        <v>Known</v>
      </c>
      <c r="AC2" s="31" t="str">
        <f>IF(
    ISERROR('CS-COMPRO-Percentages'!AC2),
    CHOOSE(RANDBETWEEN(1, 2), "NotKnown", "Known"),
    IF(
        ISNUMBER('CS-COMPRO-Percentages'!AC2),
        IF(
            'CS-COMPRO-Percentages'!AC2 &lt; 0.6,
            "NotKnown",
            "Known"
        ),
        'CS-COMPRO-Percentages'!AC2
    )
)</f>
        <v>Known</v>
      </c>
      <c r="AD2" s="31" t="str">
        <f>IF(
    ISERROR('CS-COMPRO-Percentages'!AD2),
    CHOOSE(RANDBETWEEN(1, 2), "NotKnown", "Known"),
    IF(
        ISNUMBER('CS-COMPRO-Percentages'!AD2),
        IF(
            'CS-COMPRO-Percentages'!AD2 &lt; 0.6,
            "NotKnown",
            "Known"
        ),
        'CS-COMPRO-Percentages'!AD2
    )
)</f>
        <v>NotKnown</v>
      </c>
      <c r="AE2" s="31" t="str">
        <f>IF(
    ISERROR('CS-COMPRO-Percentages'!AE2),
    CHOOSE(RANDBETWEEN(1, 2), "NotKnown", "Known"),
    IF(
        ISNUMBER('CS-COMPRO-Percentages'!AE2),
        IF(
            'CS-COMPRO-Percentages'!AE2 &lt; 0.6,
            "NotKnown",
            "Known"
        ),
        'CS-COMPRO-Percentages'!AE2
    )
)</f>
        <v>Known</v>
      </c>
      <c r="AF2" s="31" t="str">
        <f>IF(
    ISERROR('CS-COMPRO-Percentages'!AF2),
    CHOOSE(RANDBETWEEN(1, 2), "NotKnown", "Known"),
    IF(
        ISNUMBER('CS-COMPRO-Percentages'!AF2),
        IF(
            'CS-COMPRO-Percentages'!AF2 &lt; 0.6,
            "NotKnown",
            "Known"
        ),
        'CS-COMPRO-Percentages'!AF2
    )
)</f>
        <v>Known</v>
      </c>
      <c r="AG2" s="31" t="str">
        <f>IF(
    ISERROR('CS-COMPRO-Percentages'!AG2),
    CHOOSE(RANDBETWEEN(1, 2), "NotKnown", "Known"),
    IF(
        ISNUMBER('CS-COMPRO-Percentages'!AG2),
        IF(
            'CS-COMPRO-Percentages'!AG2 &lt; 0.6,
            "NotKnown",
            "Known"
        ),
        'CS-COMPRO-Percentages'!AG2
    )
)</f>
        <v>Known</v>
      </c>
      <c r="AH2" s="31" t="str">
        <f>IF(
    ISERROR('CS-COMPRO-Percentages'!AH2),
    CHOOSE(RANDBETWEEN(1, 2), "NotKnown", "Known"),
    IF(
        ISNUMBER('CS-COMPRO-Percentages'!AH2),
        IF(
            'CS-COMPRO-Percentages'!AH2 &lt; 0.6,
            "NotKnown",
            "Known"
        ),
        'CS-COMPRO-Percentages'!AH2
    )
)</f>
        <v>Known</v>
      </c>
      <c r="AI2" s="31" t="str">
        <f>IF(
    ISERROR('CS-COMPRO-Percentages'!AI2),
    CHOOSE(RANDBETWEEN(1, 2), "NotKnown", "Known"),
    IF(
        ISNUMBER('CS-COMPRO-Percentages'!AI2),
        IF(
            'CS-COMPRO-Percentages'!AI2 &lt; 0.6,
            "NotKnown",
            "Known"
        ),
        'CS-COMPRO-Percentages'!AI2
    )
)</f>
        <v>Known</v>
      </c>
      <c r="AJ2" s="31" t="str">
        <f>IF(
    ISERROR('CS-COMPRO-Percentages'!AJ2),
    CHOOSE(RANDBETWEEN(1, 2), "NotKnown", "Known"),
    IF(
        ISNUMBER('CS-COMPRO-Percentages'!AJ2),
        IF(
            'CS-COMPRO-Percentages'!AJ2 &lt; 0.6,
            "NotKnown",
            "Known"
        ),
        'CS-COMPRO-Percentages'!AJ2
    )
)</f>
        <v>Known</v>
      </c>
      <c r="AK2" s="31" t="str">
        <f>IF(
    ISERROR('CS-COMPRO-Percentages'!AK2),
    CHOOSE(RANDBETWEEN(1, 2), "NotKnown", "Known"),
    IF(
        ISNUMBER('CS-COMPRO-Percentages'!AK2),
        IF(
            'CS-COMPRO-Percentages'!AK2 &lt; 0.6,
            "NotKnown",
            "Known"
        ),
        'CS-COMPRO-Percentages'!AK2
    )
)</f>
        <v>Known</v>
      </c>
      <c r="AL2" s="31" t="str">
        <f>IF(
    ISERROR('CS-COMPRO-Percentages'!AL2),
    CHOOSE(RANDBETWEEN(1, 2), "NotKnown", "Known"),
    IF(
        ISNUMBER('CS-COMPRO-Percentages'!AL2),
        IF(
            'CS-COMPRO-Percentages'!AL2 &lt; 0.6,
            "NotKnown",
            "Known"
        ),
        'CS-COMPRO-Percentages'!AL2
    )
)</f>
        <v>Known</v>
      </c>
      <c r="AM2" s="31" t="str">
        <f>IF(
    ISERROR('CS-COMPRO-Percentages'!AM2),
    CHOOSE(RANDBETWEEN(1, 2), "NotKnown", "Known"),
    IF(
        ISNUMBER('CS-COMPRO-Percentages'!AM2),
        IF(
            'CS-COMPRO-Percentages'!AM2 &lt; 0.6,
            "NotKnown",
            "Known"
        ),
        'CS-COMPRO-Percentages'!AM2
    )
)</f>
        <v>Known</v>
      </c>
      <c r="AN2" s="31" t="str">
        <f>IF(
    ISERROR('CS-COMPRO-Percentages'!AN2),
    CHOOSE(RANDBETWEEN(1, 2), "NotKnown", "Known"),
    IF(
        ISNUMBER('CS-COMPRO-Percentages'!AN2),
        IF(
            'CS-COMPRO-Percentages'!AN2 &lt; 0.6,
            "NotKnown",
            "Known"
        ),
        'CS-COMPRO-Percentages'!AN2
    )
)</f>
        <v>Known</v>
      </c>
      <c r="AO2" s="31" t="str">
        <f>IF(
    ISERROR('CS-COMPRO-Percentages'!AO2),
    CHOOSE(RANDBETWEEN(1, 2), "NotKnown", "Known"),
    IF(
        ISNUMBER('CS-COMPRO-Percentages'!AO2),
        IF(
            'CS-COMPRO-Percentages'!AO2 &lt; 0.6,
            "NotKnown",
            "Known"
        ),
        'CS-COMPRO-Percentages'!AO2
    )
)</f>
        <v>Known</v>
      </c>
      <c r="AP2" s="31" t="str">
        <f>IF(
    ISERROR('CS-COMPRO-Percentages'!AP2),
    CHOOSE(RANDBETWEEN(1, 2), "NotKnown", "Known"),
    IF(
        ISNUMBER('CS-COMPRO-Percentages'!AP2),
        IF(
            'CS-COMPRO-Percentages'!AP2 &lt; 0.6,
            "NotKnown",
            "Known"
        ),
        'CS-COMPRO-Percentages'!AP2
    )
)</f>
        <v>Known</v>
      </c>
      <c r="AQ2" s="31" t="str">
        <f>IF(
    ISERROR('CS-COMPRO-Percentages'!AQ2),
    CHOOSE(RANDBETWEEN(1, 2), "NotKnown", "Known"),
    IF(
        ISNUMBER('CS-COMPRO-Percentages'!AQ2),
        IF(
            'CS-COMPRO-Percentages'!AQ2 &lt; 0.6,
            "NotKnown",
            "Known"
        ),
        'CS-COMPRO-Percentages'!AQ2
    )
)</f>
        <v>Known</v>
      </c>
      <c r="AR2" s="31" t="str">
        <f>IF(
    ISERROR('CS-COMPRO-Percentages'!AR2),
    CHOOSE(RANDBETWEEN(1, 2), "NotKnown", "Known"),
    IF(
        ISNUMBER('CS-COMPRO-Percentages'!AR2),
        IF(
            'CS-COMPRO-Percentages'!AR2 &lt; 0.6,
            "NotKnown",
            "Known"
        ),
        'CS-COMPRO-Percentages'!AR2
    )
)</f>
        <v>Known</v>
      </c>
      <c r="AS2" s="31" t="str">
        <f>IF(
    ISERROR('CS-COMPRO-Percentages'!AS2),
    CHOOSE(RANDBETWEEN(1, 2), "NotKnown", "Known"),
    IF(
        ISNUMBER('CS-COMPRO-Percentages'!AS2),
        IF(
            'CS-COMPRO-Percentages'!AS2 &lt; 0.6,
            "NotKnown",
            "Known"
        ),
        'CS-COMPRO-Percentages'!AS2
    )
)</f>
        <v>Known</v>
      </c>
      <c r="AT2" s="31" t="str">
        <f>IF(
    ISERROR('CS-COMPRO-Percentages'!AT2),
    CHOOSE(RANDBETWEEN(1, 2), "NotKnown", "Known"),
    IF(
        ISNUMBER('CS-COMPRO-Percentages'!AT2),
        IF(
            'CS-COMPRO-Percentages'!AT2 &lt; 0.6,
            "NotKnown",
            "Known"
        ),
        'CS-COMPRO-Percentages'!AT2
    )
)</f>
        <v>Known</v>
      </c>
      <c r="AU2" s="23"/>
    </row>
    <row r="3">
      <c r="A3" s="23" t="str">
        <f>IF(
    ISERROR('CS-COMPRO-Percentages'!A3),
    CHOOSE(RANDBETWEEN(1, 2), "NotKnown", "Known"),
    IF(
        ISNUMBER('CS-COMPRO-Percentages'!A3),
        IF(
            'CS-COMPRO-Percentages'!A3 &lt; 0.6,
            "NotKnown",
            "Known"
        ),
        'CS-COMPRO-Percentages'!A3
    )
)</f>
        <v>2CMP-F</v>
      </c>
      <c r="B3" s="31" t="str">
        <f>IF(
    ISERROR('CS-COMPRO-Percentages'!B3),
    CHOOSE(RANDBETWEEN(1, 2), "NotKnown", "Known"),
    IF(
        ISNUMBER('CS-COMPRO-Percentages'!B3),
        IF(
            'CS-COMPRO-Percentages'!B3 &lt; 0.6,
            "NotKnown",
            "Known"
        ),
        'CS-COMPRO-Percentages'!B3
    )
)</f>
        <v>Known</v>
      </c>
      <c r="C3" s="31" t="str">
        <f>IF(
    ISERROR('CS-COMPRO-Percentages'!C3),
    CHOOSE(RANDBETWEEN(1, 2), "NotKnown", "Known"),
    IF(
        ISNUMBER('CS-COMPRO-Percentages'!C3),
        IF(
            'CS-COMPRO-Percentages'!C3 &lt; 0.6,
            "NotKnown",
            "Known"
        ),
        'CS-COMPRO-Percentages'!C3
    )
)</f>
        <v>Known</v>
      </c>
      <c r="D3" s="31" t="str">
        <f>IF(
    ISERROR('CS-COMPRO-Percentages'!D3),
    CHOOSE(RANDBETWEEN(1, 2), "NotKnown", "Known"),
    IF(
        ISNUMBER('CS-COMPRO-Percentages'!D3),
        IF(
            'CS-COMPRO-Percentages'!D3 &lt; 0.6,
            "NotKnown",
            "Known"
        ),
        'CS-COMPRO-Percentages'!D3
    )
)</f>
        <v>Known</v>
      </c>
      <c r="E3" s="31" t="str">
        <f>IF(
    ISERROR('CS-COMPRO-Percentages'!E3),
    CHOOSE(RANDBETWEEN(1, 2), "NotKnown", "Known"),
    IF(
        ISNUMBER('CS-COMPRO-Percentages'!E3),
        IF(
            'CS-COMPRO-Percentages'!E3 &lt; 0.6,
            "NotKnown",
            "Known"
        ),
        'CS-COMPRO-Percentages'!E3
    )
)</f>
        <v>Known</v>
      </c>
      <c r="F3" s="31" t="str">
        <f>IF(
    ISERROR('CS-COMPRO-Percentages'!F3),
    CHOOSE(RANDBETWEEN(1, 2), "NotKnown", "Known"),
    IF(
        ISNUMBER('CS-COMPRO-Percentages'!F3),
        IF(
            'CS-COMPRO-Percentages'!F3 &lt; 0.6,
            "NotKnown",
            "Known"
        ),
        'CS-COMPRO-Percentages'!F3
    )
)</f>
        <v>Known</v>
      </c>
      <c r="G3" s="31" t="str">
        <f>IF(
    ISERROR('CS-COMPRO-Percentages'!G3),
    CHOOSE(RANDBETWEEN(1, 2), "NotKnown", "Known"),
    IF(
        ISNUMBER('CS-COMPRO-Percentages'!G3),
        IF(
            'CS-COMPRO-Percentages'!G3 &lt; 0.6,
            "NotKnown",
            "Known"
        ),
        'CS-COMPRO-Percentages'!G3
    )
)</f>
        <v>Known</v>
      </c>
      <c r="H3" s="31" t="str">
        <f>IF(
    ISERROR('CS-COMPRO-Percentages'!H3),
    CHOOSE(RANDBETWEEN(1, 2), "NotKnown", "Known"),
    IF(
        ISNUMBER('CS-COMPRO-Percentages'!H3),
        IF(
            'CS-COMPRO-Percentages'!H3 &lt; 0.6,
            "NotKnown",
            "Known"
        ),
        'CS-COMPRO-Percentages'!H3
    )
)</f>
        <v>Known</v>
      </c>
      <c r="I3" s="31" t="str">
        <f>IF(
    ISERROR('CS-COMPRO-Percentages'!I3),
    CHOOSE(RANDBETWEEN(1, 2), "NotKnown", "Known"),
    IF(
        ISNUMBER('CS-COMPRO-Percentages'!I3),
        IF(
            'CS-COMPRO-Percentages'!I3 &lt; 0.6,
            "NotKnown",
            "Known"
        ),
        'CS-COMPRO-Percentages'!I3
    )
)</f>
        <v>Known</v>
      </c>
      <c r="J3" s="31" t="str">
        <f>IF(
    ISERROR('CS-COMPRO-Percentages'!J3),
    CHOOSE(RANDBETWEEN(1, 2), "NotKnown", "Known"),
    IF(
        ISNUMBER('CS-COMPRO-Percentages'!J3),
        IF(
            'CS-COMPRO-Percentages'!J3 &lt; 0.6,
            "NotKnown",
            "Known"
        ),
        'CS-COMPRO-Percentages'!J3
    )
)</f>
        <v>Known</v>
      </c>
      <c r="K3" s="31" t="str">
        <f>IF(
    ISERROR('CS-COMPRO-Percentages'!K3),
    CHOOSE(RANDBETWEEN(1, 2), "NotKnown", "Known"),
    IF(
        ISNUMBER('CS-COMPRO-Percentages'!K3),
        IF(
            'CS-COMPRO-Percentages'!K3 &lt; 0.6,
            "NotKnown",
            "Known"
        ),
        'CS-COMPRO-Percentages'!K3
    )
)</f>
        <v>Known</v>
      </c>
      <c r="L3" s="31" t="str">
        <f>IF(
    ISERROR('CS-COMPRO-Percentages'!L3),
    CHOOSE(RANDBETWEEN(1, 2), "NotKnown", "Known"),
    IF(
        ISNUMBER('CS-COMPRO-Percentages'!L3),
        IF(
            'CS-COMPRO-Percentages'!L3 &lt; 0.6,
            "NotKnown",
            "Known"
        ),
        'CS-COMPRO-Percentages'!L3
    )
)</f>
        <v>Known</v>
      </c>
      <c r="M3" s="31" t="str">
        <f>IF(
    ISERROR('CS-COMPRO-Percentages'!M3),
    CHOOSE(RANDBETWEEN(1, 2), "NotKnown", "Known"),
    IF(
        ISNUMBER('CS-COMPRO-Percentages'!M3),
        IF(
            'CS-COMPRO-Percentages'!M3 &lt; 0.6,
            "NotKnown",
            "Known"
        ),
        'CS-COMPRO-Percentages'!M3
    )
)</f>
        <v>Known</v>
      </c>
      <c r="N3" s="31" t="str">
        <f>IF(
    ISERROR('CS-COMPRO-Percentages'!N3),
    CHOOSE(RANDBETWEEN(1, 2), "NotKnown", "Known"),
    IF(
        ISNUMBER('CS-COMPRO-Percentages'!N3),
        IF(
            'CS-COMPRO-Percentages'!N3 &lt; 0.6,
            "NotKnown",
            "Known"
        ),
        'CS-COMPRO-Percentages'!N3
    )
)</f>
        <v>Known</v>
      </c>
      <c r="O3" s="31" t="str">
        <f>IF(
    ISERROR('CS-COMPRO-Percentages'!O3),
    CHOOSE(RANDBETWEEN(1, 2), "NotKnown", "Known"),
    IF(
        ISNUMBER('CS-COMPRO-Percentages'!O3),
        IF(
            'CS-COMPRO-Percentages'!O3 &lt; 0.6,
            "NotKnown",
            "Known"
        ),
        'CS-COMPRO-Percentages'!O3
    )
)</f>
        <v>Known</v>
      </c>
      <c r="P3" s="31" t="str">
        <f>IF(
    ISERROR('CS-COMPRO-Percentages'!P3),
    CHOOSE(RANDBETWEEN(1, 2), "NotKnown", "Known"),
    IF(
        ISNUMBER('CS-COMPRO-Percentages'!P3),
        IF(
            'CS-COMPRO-Percentages'!P3 &lt; 0.6,
            "NotKnown",
            "Known"
        ),
        'CS-COMPRO-Percentages'!P3
    )
)</f>
        <v>Known</v>
      </c>
      <c r="Q3" s="31" t="str">
        <f>IF(
    ISERROR('CS-COMPRO-Percentages'!Q3),
    CHOOSE(RANDBETWEEN(1, 2), "NotKnown", "Known"),
    IF(
        ISNUMBER('CS-COMPRO-Percentages'!Q3),
        IF(
            'CS-COMPRO-Percentages'!Q3 &lt; 0.6,
            "NotKnown",
            "Known"
        ),
        'CS-COMPRO-Percentages'!Q3
    )
)</f>
        <v>Known</v>
      </c>
      <c r="R3" s="31" t="str">
        <f>IF(
    ISERROR('CS-COMPRO-Percentages'!R3),
    CHOOSE(RANDBETWEEN(1, 2), "NotKnown", "Known"),
    IF(
        ISNUMBER('CS-COMPRO-Percentages'!R3),
        IF(
            'CS-COMPRO-Percentages'!R3 &lt; 0.6,
            "NotKnown",
            "Known"
        ),
        'CS-COMPRO-Percentages'!R3
    )
)</f>
        <v>Known</v>
      </c>
      <c r="S3" s="31" t="str">
        <f>IF(
    ISERROR('CS-COMPRO-Percentages'!S3),
    CHOOSE(RANDBETWEEN(1, 2), "NotKnown", "Known"),
    IF(
        ISNUMBER('CS-COMPRO-Percentages'!S3),
        IF(
            'CS-COMPRO-Percentages'!S3 &lt; 0.6,
            "NotKnown",
            "Known"
        ),
        'CS-COMPRO-Percentages'!S3
    )
)</f>
        <v>Known</v>
      </c>
      <c r="T3" s="31" t="str">
        <f>IF(
    ISERROR('CS-COMPRO-Percentages'!T3),
    CHOOSE(RANDBETWEEN(1, 2), "NotKnown", "Known"),
    IF(
        ISNUMBER('CS-COMPRO-Percentages'!T3),
        IF(
            'CS-COMPRO-Percentages'!T3 &lt; 0.6,
            "NotKnown",
            "Known"
        ),
        'CS-COMPRO-Percentages'!T3
    )
)</f>
        <v>Known</v>
      </c>
      <c r="U3" s="31" t="str">
        <f>IF(
    ISERROR('CS-COMPRO-Percentages'!U3),
    CHOOSE(RANDBETWEEN(1, 2), "NotKnown", "Known"),
    IF(
        ISNUMBER('CS-COMPRO-Percentages'!U3),
        IF(
            'CS-COMPRO-Percentages'!U3 &lt; 0.6,
            "NotKnown",
            "Known"
        ),
        'CS-COMPRO-Percentages'!U3
    )
)</f>
        <v>Known</v>
      </c>
      <c r="V3" s="31" t="str">
        <f>IF(
    ISERROR('CS-COMPRO-Percentages'!V3),
    CHOOSE(RANDBETWEEN(1, 2), "NotKnown", "Known"),
    IF(
        ISNUMBER('CS-COMPRO-Percentages'!V3),
        IF(
            'CS-COMPRO-Percentages'!V3 &lt; 0.6,
            "NotKnown",
            "Known"
        ),
        'CS-COMPRO-Percentages'!V3
    )
)</f>
        <v>Known</v>
      </c>
      <c r="W3" s="31" t="str">
        <f>IF(
    ISERROR('CS-COMPRO-Percentages'!W3),
    CHOOSE(RANDBETWEEN(1, 2), "NotKnown", "Known"),
    IF(
        ISNUMBER('CS-COMPRO-Percentages'!W3),
        IF(
            'CS-COMPRO-Percentages'!W3 &lt; 0.6,
            "NotKnown",
            "Known"
        ),
        'CS-COMPRO-Percentages'!W3
    )
)</f>
        <v>Known</v>
      </c>
      <c r="X3" s="31" t="str">
        <f>IF(
    ISERROR('CS-COMPRO-Percentages'!X3),
    CHOOSE(RANDBETWEEN(1, 2), "NotKnown", "Known"),
    IF(
        ISNUMBER('CS-COMPRO-Percentages'!X3),
        IF(
            'CS-COMPRO-Percentages'!X3 &lt; 0.6,
            "NotKnown",
            "Known"
        ),
        'CS-COMPRO-Percentages'!X3
    )
)</f>
        <v>Known</v>
      </c>
      <c r="Y3" s="31" t="str">
        <f>IF(
    ISERROR('CS-COMPRO-Percentages'!Y3),
    CHOOSE(RANDBETWEEN(1, 2), "NotKnown", "Known"),
    IF(
        ISNUMBER('CS-COMPRO-Percentages'!Y3),
        IF(
            'CS-COMPRO-Percentages'!Y3 &lt; 0.6,
            "NotKnown",
            "Known"
        ),
        'CS-COMPRO-Percentages'!Y3
    )
)</f>
        <v>Known</v>
      </c>
      <c r="Z3" s="31" t="str">
        <f>IF(
    ISERROR('CS-COMPRO-Percentages'!Z3),
    CHOOSE(RANDBETWEEN(1, 2), "NotKnown", "Known"),
    IF(
        ISNUMBER('CS-COMPRO-Percentages'!Z3),
        IF(
            'CS-COMPRO-Percentages'!Z3 &lt; 0.6,
            "NotKnown",
            "Known"
        ),
        'CS-COMPRO-Percentages'!Z3
    )
)</f>
        <v>Known</v>
      </c>
      <c r="AA3" s="31" t="str">
        <f>IF(
    ISERROR('CS-COMPRO-Percentages'!AA3),
    CHOOSE(RANDBETWEEN(1, 2), "NotKnown", "Known"),
    IF(
        ISNUMBER('CS-COMPRO-Percentages'!AA3),
        IF(
            'CS-COMPRO-Percentages'!AA3 &lt; 0.6,
            "NotKnown",
            "Known"
        ),
        'CS-COMPRO-Percentages'!AA3
    )
)</f>
        <v>Known</v>
      </c>
      <c r="AB3" s="31" t="str">
        <f>IF(
    ISERROR('CS-COMPRO-Percentages'!AB3),
    CHOOSE(RANDBETWEEN(1, 2), "NotKnown", "Known"),
    IF(
        ISNUMBER('CS-COMPRO-Percentages'!AB3),
        IF(
            'CS-COMPRO-Percentages'!AB3 &lt; 0.6,
            "NotKnown",
            "Known"
        ),
        'CS-COMPRO-Percentages'!AB3
    )
)</f>
        <v>Known</v>
      </c>
      <c r="AC3" s="31" t="str">
        <f>IF(
    ISERROR('CS-COMPRO-Percentages'!AC3),
    CHOOSE(RANDBETWEEN(1, 2), "NotKnown", "Known"),
    IF(
        ISNUMBER('CS-COMPRO-Percentages'!AC3),
        IF(
            'CS-COMPRO-Percentages'!AC3 &lt; 0.6,
            "NotKnown",
            "Known"
        ),
        'CS-COMPRO-Percentages'!AC3
    )
)</f>
        <v>Known</v>
      </c>
      <c r="AD3" s="31" t="str">
        <f>IF(
    ISERROR('CS-COMPRO-Percentages'!AD3),
    CHOOSE(RANDBETWEEN(1, 2), "NotKnown", "Known"),
    IF(
        ISNUMBER('CS-COMPRO-Percentages'!AD3),
        IF(
            'CS-COMPRO-Percentages'!AD3 &lt; 0.6,
            "NotKnown",
            "Known"
        ),
        'CS-COMPRO-Percentages'!AD3
    )
)</f>
        <v>NotKnown</v>
      </c>
      <c r="AE3" s="31" t="str">
        <f>IF(
    ISERROR('CS-COMPRO-Percentages'!AE3),
    CHOOSE(RANDBETWEEN(1, 2), "NotKnown", "Known"),
    IF(
        ISNUMBER('CS-COMPRO-Percentages'!AE3),
        IF(
            'CS-COMPRO-Percentages'!AE3 &lt; 0.6,
            "NotKnown",
            "Known"
        ),
        'CS-COMPRO-Percentages'!AE3
    )
)</f>
        <v>Known</v>
      </c>
      <c r="AF3" s="31" t="str">
        <f>IF(
    ISERROR('CS-COMPRO-Percentages'!AF3),
    CHOOSE(RANDBETWEEN(1, 2), "NotKnown", "Known"),
    IF(
        ISNUMBER('CS-COMPRO-Percentages'!AF3),
        IF(
            'CS-COMPRO-Percentages'!AF3 &lt; 0.6,
            "NotKnown",
            "Known"
        ),
        'CS-COMPRO-Percentages'!AF3
    )
)</f>
        <v>Known</v>
      </c>
      <c r="AG3" s="31" t="str">
        <f>IF(
    ISERROR('CS-COMPRO-Percentages'!AG3),
    CHOOSE(RANDBETWEEN(1, 2), "NotKnown", "Known"),
    IF(
        ISNUMBER('CS-COMPRO-Percentages'!AG3),
        IF(
            'CS-COMPRO-Percentages'!AG3 &lt; 0.6,
            "NotKnown",
            "Known"
        ),
        'CS-COMPRO-Percentages'!AG3
    )
)</f>
        <v>Known</v>
      </c>
      <c r="AH3" s="31" t="str">
        <f>IF(
    ISERROR('CS-COMPRO-Percentages'!AH3),
    CHOOSE(RANDBETWEEN(1, 2), "NotKnown", "Known"),
    IF(
        ISNUMBER('CS-COMPRO-Percentages'!AH3),
        IF(
            'CS-COMPRO-Percentages'!AH3 &lt; 0.6,
            "NotKnown",
            "Known"
        ),
        'CS-COMPRO-Percentages'!AH3
    )
)</f>
        <v>Known</v>
      </c>
      <c r="AI3" s="31" t="str">
        <f>IF(
    ISERROR('CS-COMPRO-Percentages'!AI3),
    CHOOSE(RANDBETWEEN(1, 2), "NotKnown", "Known"),
    IF(
        ISNUMBER('CS-COMPRO-Percentages'!AI3),
        IF(
            'CS-COMPRO-Percentages'!AI3 &lt; 0.6,
            "NotKnown",
            "Known"
        ),
        'CS-COMPRO-Percentages'!AI3
    )
)</f>
        <v>Known</v>
      </c>
      <c r="AJ3" s="31" t="str">
        <f>IF(
    ISERROR('CS-COMPRO-Percentages'!AJ3),
    CHOOSE(RANDBETWEEN(1, 2), "NotKnown", "Known"),
    IF(
        ISNUMBER('CS-COMPRO-Percentages'!AJ3),
        IF(
            'CS-COMPRO-Percentages'!AJ3 &lt; 0.6,
            "NotKnown",
            "Known"
        ),
        'CS-COMPRO-Percentages'!AJ3
    )
)</f>
        <v>Known</v>
      </c>
      <c r="AK3" s="31" t="str">
        <f>IF(
    ISERROR('CS-COMPRO-Percentages'!AK3),
    CHOOSE(RANDBETWEEN(1, 2), "NotKnown", "Known"),
    IF(
        ISNUMBER('CS-COMPRO-Percentages'!AK3),
        IF(
            'CS-COMPRO-Percentages'!AK3 &lt; 0.6,
            "NotKnown",
            "Known"
        ),
        'CS-COMPRO-Percentages'!AK3
    )
)</f>
        <v>Known</v>
      </c>
      <c r="AL3" s="31" t="str">
        <f>IF(
    ISERROR('CS-COMPRO-Percentages'!AL3),
    CHOOSE(RANDBETWEEN(1, 2), "NotKnown", "Known"),
    IF(
        ISNUMBER('CS-COMPRO-Percentages'!AL3),
        IF(
            'CS-COMPRO-Percentages'!AL3 &lt; 0.6,
            "NotKnown",
            "Known"
        ),
        'CS-COMPRO-Percentages'!AL3
    )
)</f>
        <v>Known</v>
      </c>
      <c r="AM3" s="31" t="str">
        <f>IF(
    ISERROR('CS-COMPRO-Percentages'!AM3),
    CHOOSE(RANDBETWEEN(1, 2), "NotKnown", "Known"),
    IF(
        ISNUMBER('CS-COMPRO-Percentages'!AM3),
        IF(
            'CS-COMPRO-Percentages'!AM3 &lt; 0.6,
            "NotKnown",
            "Known"
        ),
        'CS-COMPRO-Percentages'!AM3
    )
)</f>
        <v>Known</v>
      </c>
      <c r="AN3" s="31" t="str">
        <f>IF(
    ISERROR('CS-COMPRO-Percentages'!AN3),
    CHOOSE(RANDBETWEEN(1, 2), "NotKnown", "Known"),
    IF(
        ISNUMBER('CS-COMPRO-Percentages'!AN3),
        IF(
            'CS-COMPRO-Percentages'!AN3 &lt; 0.6,
            "NotKnown",
            "Known"
        ),
        'CS-COMPRO-Percentages'!AN3
    )
)</f>
        <v>Known</v>
      </c>
      <c r="AO3" s="31" t="str">
        <f>IF(
    ISERROR('CS-COMPRO-Percentages'!AO3),
    CHOOSE(RANDBETWEEN(1, 2), "NotKnown", "Known"),
    IF(
        ISNUMBER('CS-COMPRO-Percentages'!AO3),
        IF(
            'CS-COMPRO-Percentages'!AO3 &lt; 0.6,
            "NotKnown",
            "Known"
        ),
        'CS-COMPRO-Percentages'!AO3
    )
)</f>
        <v>Known</v>
      </c>
      <c r="AP3" s="31" t="str">
        <f>IF(
    ISERROR('CS-COMPRO-Percentages'!AP3),
    CHOOSE(RANDBETWEEN(1, 2), "NotKnown", "Known"),
    IF(
        ISNUMBER('CS-COMPRO-Percentages'!AP3),
        IF(
            'CS-COMPRO-Percentages'!AP3 &lt; 0.6,
            "NotKnown",
            "Known"
        ),
        'CS-COMPRO-Percentages'!AP3
    )
)</f>
        <v>Known</v>
      </c>
      <c r="AQ3" s="31" t="str">
        <f>IF(
    ISERROR('CS-COMPRO-Percentages'!AQ3),
    CHOOSE(RANDBETWEEN(1, 2), "NotKnown", "Known"),
    IF(
        ISNUMBER('CS-COMPRO-Percentages'!AQ3),
        IF(
            'CS-COMPRO-Percentages'!AQ3 &lt; 0.6,
            "NotKnown",
            "Known"
        ),
        'CS-COMPRO-Percentages'!AQ3
    )
)</f>
        <v>Known</v>
      </c>
      <c r="AR3" s="31" t="str">
        <f>IF(
    ISERROR('CS-COMPRO-Percentages'!AR3),
    CHOOSE(RANDBETWEEN(1, 2), "NotKnown", "Known"),
    IF(
        ISNUMBER('CS-COMPRO-Percentages'!AR3),
        IF(
            'CS-COMPRO-Percentages'!AR3 &lt; 0.6,
            "NotKnown",
            "Known"
        ),
        'CS-COMPRO-Percentages'!AR3
    )
)</f>
        <v>NotKnown</v>
      </c>
      <c r="AS3" s="31" t="str">
        <f>IF(
    ISERROR('CS-COMPRO-Percentages'!AS3),
    CHOOSE(RANDBETWEEN(1, 2), "NotKnown", "Known"),
    IF(
        ISNUMBER('CS-COMPRO-Percentages'!AS3),
        IF(
            'CS-COMPRO-Percentages'!AS3 &lt; 0.6,
            "NotKnown",
            "Known"
        ),
        'CS-COMPRO-Percentages'!AS3
    )
)</f>
        <v>Known</v>
      </c>
      <c r="AT3" s="31" t="str">
        <f>IF(
    ISERROR('CS-COMPRO-Percentages'!AT3),
    CHOOSE(RANDBETWEEN(1, 2), "NotKnown", "Known"),
    IF(
        ISNUMBER('CS-COMPRO-Percentages'!AT3),
        IF(
            'CS-COMPRO-Percentages'!AT3 &lt; 0.6,
            "NotKnown",
            "Known"
        ),
        'CS-COMPRO-Percentages'!AT3
    )
)</f>
        <v>Known</v>
      </c>
      <c r="AU3" s="23"/>
    </row>
    <row r="4">
      <c r="A4" s="23" t="str">
        <f>IF(
    ISERROR('CS-COMPRO-Percentages'!A4),
    CHOOSE(RANDBETWEEN(1, 2), "NotKnown", "Known"),
    IF(
        ISNUMBER('CS-COMPRO-Percentages'!A4),
        IF(
            'CS-COMPRO-Percentages'!A4 &lt; 0.6,
            "NotKnown",
            "Known"
        ),
        'CS-COMPRO-Percentages'!A4
    )
)</f>
        <v>3CMP-F</v>
      </c>
      <c r="B4" s="31" t="str">
        <f>IF(
    ISERROR('CS-COMPRO-Percentages'!B4),
    CHOOSE(RANDBETWEEN(1, 2), "NotKnown", "Known"),
    IF(
        ISNUMBER('CS-COMPRO-Percentages'!B4),
        IF(
            'CS-COMPRO-Percentages'!B4 &lt; 0.6,
            "NotKnown",
            "Known"
        ),
        'CS-COMPRO-Percentages'!B4
    )
)</f>
        <v>Known</v>
      </c>
      <c r="C4" s="31" t="str">
        <f>IF(
    ISERROR('CS-COMPRO-Percentages'!C4),
    CHOOSE(RANDBETWEEN(1, 2), "NotKnown", "Known"),
    IF(
        ISNUMBER('CS-COMPRO-Percentages'!C4),
        IF(
            'CS-COMPRO-Percentages'!C4 &lt; 0.6,
            "NotKnown",
            "Known"
        ),
        'CS-COMPRO-Percentages'!C4
    )
)</f>
        <v>Known</v>
      </c>
      <c r="D4" s="31" t="str">
        <f>IF(
    ISERROR('CS-COMPRO-Percentages'!D4),
    CHOOSE(RANDBETWEEN(1, 2), "NotKnown", "Known"),
    IF(
        ISNUMBER('CS-COMPRO-Percentages'!D4),
        IF(
            'CS-COMPRO-Percentages'!D4 &lt; 0.6,
            "NotKnown",
            "Known"
        ),
        'CS-COMPRO-Percentages'!D4
    )
)</f>
        <v>Known</v>
      </c>
      <c r="E4" s="31" t="str">
        <f>IF(
    ISERROR('CS-COMPRO-Percentages'!E4),
    CHOOSE(RANDBETWEEN(1, 2), "NotKnown", "Known"),
    IF(
        ISNUMBER('CS-COMPRO-Percentages'!E4),
        IF(
            'CS-COMPRO-Percentages'!E4 &lt; 0.6,
            "NotKnown",
            "Known"
        ),
        'CS-COMPRO-Percentages'!E4
    )
)</f>
        <v>Known</v>
      </c>
      <c r="F4" s="31" t="str">
        <f>IF(
    ISERROR('CS-COMPRO-Percentages'!F4),
    CHOOSE(RANDBETWEEN(1, 2), "NotKnown", "Known"),
    IF(
        ISNUMBER('CS-COMPRO-Percentages'!F4),
        IF(
            'CS-COMPRO-Percentages'!F4 &lt; 0.6,
            "NotKnown",
            "Known"
        ),
        'CS-COMPRO-Percentages'!F4
    )
)</f>
        <v>Known</v>
      </c>
      <c r="G4" s="31" t="str">
        <f>IF(
    ISERROR('CS-COMPRO-Percentages'!G4),
    CHOOSE(RANDBETWEEN(1, 2), "NotKnown", "Known"),
    IF(
        ISNUMBER('CS-COMPRO-Percentages'!G4),
        IF(
            'CS-COMPRO-Percentages'!G4 &lt; 0.6,
            "NotKnown",
            "Known"
        ),
        'CS-COMPRO-Percentages'!G4
    )
)</f>
        <v>Known</v>
      </c>
      <c r="H4" s="31" t="str">
        <f>IF(
    ISERROR('CS-COMPRO-Percentages'!H4),
    CHOOSE(RANDBETWEEN(1, 2), "NotKnown", "Known"),
    IF(
        ISNUMBER('CS-COMPRO-Percentages'!H4),
        IF(
            'CS-COMPRO-Percentages'!H4 &lt; 0.6,
            "NotKnown",
            "Known"
        ),
        'CS-COMPRO-Percentages'!H4
    )
)</f>
        <v>Known</v>
      </c>
      <c r="I4" s="31" t="str">
        <f>IF(
    ISERROR('CS-COMPRO-Percentages'!I4),
    CHOOSE(RANDBETWEEN(1, 2), "NotKnown", "Known"),
    IF(
        ISNUMBER('CS-COMPRO-Percentages'!I4),
        IF(
            'CS-COMPRO-Percentages'!I4 &lt; 0.6,
            "NotKnown",
            "Known"
        ),
        'CS-COMPRO-Percentages'!I4
    )
)</f>
        <v>Known</v>
      </c>
      <c r="J4" s="31" t="str">
        <f>IF(
    ISERROR('CS-COMPRO-Percentages'!J4),
    CHOOSE(RANDBETWEEN(1, 2), "NotKnown", "Known"),
    IF(
        ISNUMBER('CS-COMPRO-Percentages'!J4),
        IF(
            'CS-COMPRO-Percentages'!J4 &lt; 0.6,
            "NotKnown",
            "Known"
        ),
        'CS-COMPRO-Percentages'!J4
    )
)</f>
        <v>Known</v>
      </c>
      <c r="K4" s="31" t="str">
        <f>IF(
    ISERROR('CS-COMPRO-Percentages'!K4),
    CHOOSE(RANDBETWEEN(1, 2), "NotKnown", "Known"),
    IF(
        ISNUMBER('CS-COMPRO-Percentages'!K4),
        IF(
            'CS-COMPRO-Percentages'!K4 &lt; 0.6,
            "NotKnown",
            "Known"
        ),
        'CS-COMPRO-Percentages'!K4
    )
)</f>
        <v>Known</v>
      </c>
      <c r="L4" s="31" t="str">
        <f>IF(
    ISERROR('CS-COMPRO-Percentages'!L4),
    CHOOSE(RANDBETWEEN(1, 2), "NotKnown", "Known"),
    IF(
        ISNUMBER('CS-COMPRO-Percentages'!L4),
        IF(
            'CS-COMPRO-Percentages'!L4 &lt; 0.6,
            "NotKnown",
            "Known"
        ),
        'CS-COMPRO-Percentages'!L4
    )
)</f>
        <v>Known</v>
      </c>
      <c r="M4" s="31" t="str">
        <f>IF(
    ISERROR('CS-COMPRO-Percentages'!M4),
    CHOOSE(RANDBETWEEN(1, 2), "NotKnown", "Known"),
    IF(
        ISNUMBER('CS-COMPRO-Percentages'!M4),
        IF(
            'CS-COMPRO-Percentages'!M4 &lt; 0.6,
            "NotKnown",
            "Known"
        ),
        'CS-COMPRO-Percentages'!M4
    )
)</f>
        <v>Known</v>
      </c>
      <c r="N4" s="31" t="str">
        <f>IF(
    ISERROR('CS-COMPRO-Percentages'!N4),
    CHOOSE(RANDBETWEEN(1, 2), "NotKnown", "Known"),
    IF(
        ISNUMBER('CS-COMPRO-Percentages'!N4),
        IF(
            'CS-COMPRO-Percentages'!N4 &lt; 0.6,
            "NotKnown",
            "Known"
        ),
        'CS-COMPRO-Percentages'!N4
    )
)</f>
        <v>Known</v>
      </c>
      <c r="O4" s="31" t="str">
        <f>IF(
    ISERROR('CS-COMPRO-Percentages'!O4),
    CHOOSE(RANDBETWEEN(1, 2), "NotKnown", "Known"),
    IF(
        ISNUMBER('CS-COMPRO-Percentages'!O4),
        IF(
            'CS-COMPRO-Percentages'!O4 &lt; 0.6,
            "NotKnown",
            "Known"
        ),
        'CS-COMPRO-Percentages'!O4
    )
)</f>
        <v>Known</v>
      </c>
      <c r="P4" s="31" t="str">
        <f>IF(
    ISERROR('CS-COMPRO-Percentages'!P4),
    CHOOSE(RANDBETWEEN(1, 2), "NotKnown", "Known"),
    IF(
        ISNUMBER('CS-COMPRO-Percentages'!P4),
        IF(
            'CS-COMPRO-Percentages'!P4 &lt; 0.6,
            "NotKnown",
            "Known"
        ),
        'CS-COMPRO-Percentages'!P4
    )
)</f>
        <v>Known</v>
      </c>
      <c r="Q4" s="31" t="str">
        <f>IF(
    ISERROR('CS-COMPRO-Percentages'!Q4),
    CHOOSE(RANDBETWEEN(1, 2), "NotKnown", "Known"),
    IF(
        ISNUMBER('CS-COMPRO-Percentages'!Q4),
        IF(
            'CS-COMPRO-Percentages'!Q4 &lt; 0.6,
            "NotKnown",
            "Known"
        ),
        'CS-COMPRO-Percentages'!Q4
    )
)</f>
        <v>Known</v>
      </c>
      <c r="R4" s="31" t="str">
        <f>IF(
    ISERROR('CS-COMPRO-Percentages'!R4),
    CHOOSE(RANDBETWEEN(1, 2), "NotKnown", "Known"),
    IF(
        ISNUMBER('CS-COMPRO-Percentages'!R4),
        IF(
            'CS-COMPRO-Percentages'!R4 &lt; 0.6,
            "NotKnown",
            "Known"
        ),
        'CS-COMPRO-Percentages'!R4
    )
)</f>
        <v>NotKnown</v>
      </c>
      <c r="S4" s="31" t="str">
        <f>IF(
    ISERROR('CS-COMPRO-Percentages'!S4),
    CHOOSE(RANDBETWEEN(1, 2), "NotKnown", "Known"),
    IF(
        ISNUMBER('CS-COMPRO-Percentages'!S4),
        IF(
            'CS-COMPRO-Percentages'!S4 &lt; 0.6,
            "NotKnown",
            "Known"
        ),
        'CS-COMPRO-Percentages'!S4
    )
)</f>
        <v>Known</v>
      </c>
      <c r="T4" s="31" t="str">
        <f>IF(
    ISERROR('CS-COMPRO-Percentages'!T4),
    CHOOSE(RANDBETWEEN(1, 2), "NotKnown", "Known"),
    IF(
        ISNUMBER('CS-COMPRO-Percentages'!T4),
        IF(
            'CS-COMPRO-Percentages'!T4 &lt; 0.6,
            "NotKnown",
            "Known"
        ),
        'CS-COMPRO-Percentages'!T4
    )
)</f>
        <v>Known</v>
      </c>
      <c r="U4" s="31" t="str">
        <f>IF(
    ISERROR('CS-COMPRO-Percentages'!U4),
    CHOOSE(RANDBETWEEN(1, 2), "NotKnown", "Known"),
    IF(
        ISNUMBER('CS-COMPRO-Percentages'!U4),
        IF(
            'CS-COMPRO-Percentages'!U4 &lt; 0.6,
            "NotKnown",
            "Known"
        ),
        'CS-COMPRO-Percentages'!U4
    )
)</f>
        <v>Known</v>
      </c>
      <c r="V4" s="31" t="str">
        <f>IF(
    ISERROR('CS-COMPRO-Percentages'!V4),
    CHOOSE(RANDBETWEEN(1, 2), "NotKnown", "Known"),
    IF(
        ISNUMBER('CS-COMPRO-Percentages'!V4),
        IF(
            'CS-COMPRO-Percentages'!V4 &lt; 0.6,
            "NotKnown",
            "Known"
        ),
        'CS-COMPRO-Percentages'!V4
    )
)</f>
        <v>Known</v>
      </c>
      <c r="W4" s="31" t="str">
        <f>IF(
    ISERROR('CS-COMPRO-Percentages'!W4),
    CHOOSE(RANDBETWEEN(1, 2), "NotKnown", "Known"),
    IF(
        ISNUMBER('CS-COMPRO-Percentages'!W4),
        IF(
            'CS-COMPRO-Percentages'!W4 &lt; 0.6,
            "NotKnown",
            "Known"
        ),
        'CS-COMPRO-Percentages'!W4
    )
)</f>
        <v>Known</v>
      </c>
      <c r="X4" s="31" t="str">
        <f>IF(
    ISERROR('CS-COMPRO-Percentages'!X4),
    CHOOSE(RANDBETWEEN(1, 2), "NotKnown", "Known"),
    IF(
        ISNUMBER('CS-COMPRO-Percentages'!X4),
        IF(
            'CS-COMPRO-Percentages'!X4 &lt; 0.6,
            "NotKnown",
            "Known"
        ),
        'CS-COMPRO-Percentages'!X4
    )
)</f>
        <v>Known</v>
      </c>
      <c r="Y4" s="31" t="str">
        <f>IF(
    ISERROR('CS-COMPRO-Percentages'!Y4),
    CHOOSE(RANDBETWEEN(1, 2), "NotKnown", "Known"),
    IF(
        ISNUMBER('CS-COMPRO-Percentages'!Y4),
        IF(
            'CS-COMPRO-Percentages'!Y4 &lt; 0.6,
            "NotKnown",
            "Known"
        ),
        'CS-COMPRO-Percentages'!Y4
    )
)</f>
        <v>NotKnown</v>
      </c>
      <c r="Z4" s="31" t="str">
        <f>IF(
    ISERROR('CS-COMPRO-Percentages'!Z4),
    CHOOSE(RANDBETWEEN(1, 2), "NotKnown", "Known"),
    IF(
        ISNUMBER('CS-COMPRO-Percentages'!Z4),
        IF(
            'CS-COMPRO-Percentages'!Z4 &lt; 0.6,
            "NotKnown",
            "Known"
        ),
        'CS-COMPRO-Percentages'!Z4
    )
)</f>
        <v>Known</v>
      </c>
      <c r="AA4" s="31" t="str">
        <f>IF(
    ISERROR('CS-COMPRO-Percentages'!AA4),
    CHOOSE(RANDBETWEEN(1, 2), "NotKnown", "Known"),
    IF(
        ISNUMBER('CS-COMPRO-Percentages'!AA4),
        IF(
            'CS-COMPRO-Percentages'!AA4 &lt; 0.6,
            "NotKnown",
            "Known"
        ),
        'CS-COMPRO-Percentages'!AA4
    )
)</f>
        <v>Known</v>
      </c>
      <c r="AB4" s="31" t="str">
        <f>IF(
    ISERROR('CS-COMPRO-Percentages'!AB4),
    CHOOSE(RANDBETWEEN(1, 2), "NotKnown", "Known"),
    IF(
        ISNUMBER('CS-COMPRO-Percentages'!AB4),
        IF(
            'CS-COMPRO-Percentages'!AB4 &lt; 0.6,
            "NotKnown",
            "Known"
        ),
        'CS-COMPRO-Percentages'!AB4
    )
)</f>
        <v>Known</v>
      </c>
      <c r="AC4" s="31" t="str">
        <f>IF(
    ISERROR('CS-COMPRO-Percentages'!AC4),
    CHOOSE(RANDBETWEEN(1, 2), "NotKnown", "Known"),
    IF(
        ISNUMBER('CS-COMPRO-Percentages'!AC4),
        IF(
            'CS-COMPRO-Percentages'!AC4 &lt; 0.6,
            "NotKnown",
            "Known"
        ),
        'CS-COMPRO-Percentages'!AC4
    )
)</f>
        <v>Known</v>
      </c>
      <c r="AD4" s="31" t="str">
        <f>IF(
    ISERROR('CS-COMPRO-Percentages'!AD4),
    CHOOSE(RANDBETWEEN(1, 2), "NotKnown", "Known"),
    IF(
        ISNUMBER('CS-COMPRO-Percentages'!AD4),
        IF(
            'CS-COMPRO-Percentages'!AD4 &lt; 0.6,
            "NotKnown",
            "Known"
        ),
        'CS-COMPRO-Percentages'!AD4
    )
)</f>
        <v>Known</v>
      </c>
      <c r="AE4" s="31" t="str">
        <f>IF(
    ISERROR('CS-COMPRO-Percentages'!AE4),
    CHOOSE(RANDBETWEEN(1, 2), "NotKnown", "Known"),
    IF(
        ISNUMBER('CS-COMPRO-Percentages'!AE4),
        IF(
            'CS-COMPRO-Percentages'!AE4 &lt; 0.6,
            "NotKnown",
            "Known"
        ),
        'CS-COMPRO-Percentages'!AE4
    )
)</f>
        <v>Known</v>
      </c>
      <c r="AF4" s="31" t="str">
        <f>IF(
    ISERROR('CS-COMPRO-Percentages'!AF4),
    CHOOSE(RANDBETWEEN(1, 2), "NotKnown", "Known"),
    IF(
        ISNUMBER('CS-COMPRO-Percentages'!AF4),
        IF(
            'CS-COMPRO-Percentages'!AF4 &lt; 0.6,
            "NotKnown",
            "Known"
        ),
        'CS-COMPRO-Percentages'!AF4
    )
)</f>
        <v>Known</v>
      </c>
      <c r="AG4" s="31" t="str">
        <f>IF(
    ISERROR('CS-COMPRO-Percentages'!AG4),
    CHOOSE(RANDBETWEEN(1, 2), "NotKnown", "Known"),
    IF(
        ISNUMBER('CS-COMPRO-Percentages'!AG4),
        IF(
            'CS-COMPRO-Percentages'!AG4 &lt; 0.6,
            "NotKnown",
            "Known"
        ),
        'CS-COMPRO-Percentages'!AG4
    )
)</f>
        <v>Known</v>
      </c>
      <c r="AH4" s="31" t="str">
        <f>IF(
    ISERROR('CS-COMPRO-Percentages'!AH4),
    CHOOSE(RANDBETWEEN(1, 2), "NotKnown", "Known"),
    IF(
        ISNUMBER('CS-COMPRO-Percentages'!AH4),
        IF(
            'CS-COMPRO-Percentages'!AH4 &lt; 0.6,
            "NotKnown",
            "Known"
        ),
        'CS-COMPRO-Percentages'!AH4
    )
)</f>
        <v>Known</v>
      </c>
      <c r="AI4" s="31" t="str">
        <f>IF(
    ISERROR('CS-COMPRO-Percentages'!AI4),
    CHOOSE(RANDBETWEEN(1, 2), "NotKnown", "Known"),
    IF(
        ISNUMBER('CS-COMPRO-Percentages'!AI4),
        IF(
            'CS-COMPRO-Percentages'!AI4 &lt; 0.6,
            "NotKnown",
            "Known"
        ),
        'CS-COMPRO-Percentages'!AI4
    )
)</f>
        <v>Known</v>
      </c>
      <c r="AJ4" s="31" t="str">
        <f>IF(
    ISERROR('CS-COMPRO-Percentages'!AJ4),
    CHOOSE(RANDBETWEEN(1, 2), "NotKnown", "Known"),
    IF(
        ISNUMBER('CS-COMPRO-Percentages'!AJ4),
        IF(
            'CS-COMPRO-Percentages'!AJ4 &lt; 0.6,
            "NotKnown",
            "Known"
        ),
        'CS-COMPRO-Percentages'!AJ4
    )
)</f>
        <v>Known</v>
      </c>
      <c r="AK4" s="31" t="str">
        <f>IF(
    ISERROR('CS-COMPRO-Percentages'!AK4),
    CHOOSE(RANDBETWEEN(1, 2), "NotKnown", "Known"),
    IF(
        ISNUMBER('CS-COMPRO-Percentages'!AK4),
        IF(
            'CS-COMPRO-Percentages'!AK4 &lt; 0.6,
            "NotKnown",
            "Known"
        ),
        'CS-COMPRO-Percentages'!AK4
    )
)</f>
        <v>Known</v>
      </c>
      <c r="AL4" s="31" t="str">
        <f>IF(
    ISERROR('CS-COMPRO-Percentages'!AL4),
    CHOOSE(RANDBETWEEN(1, 2), "NotKnown", "Known"),
    IF(
        ISNUMBER('CS-COMPRO-Percentages'!AL4),
        IF(
            'CS-COMPRO-Percentages'!AL4 &lt; 0.6,
            "NotKnown",
            "Known"
        ),
        'CS-COMPRO-Percentages'!AL4
    )
)</f>
        <v>Known</v>
      </c>
      <c r="AM4" s="31" t="str">
        <f>IF(
    ISERROR('CS-COMPRO-Percentages'!AM4),
    CHOOSE(RANDBETWEEN(1, 2), "NotKnown", "Known"),
    IF(
        ISNUMBER('CS-COMPRO-Percentages'!AM4),
        IF(
            'CS-COMPRO-Percentages'!AM4 &lt; 0.6,
            "NotKnown",
            "Known"
        ),
        'CS-COMPRO-Percentages'!AM4
    )
)</f>
        <v>Known</v>
      </c>
      <c r="AN4" s="31" t="str">
        <f>IF(
    ISERROR('CS-COMPRO-Percentages'!AN4),
    CHOOSE(RANDBETWEEN(1, 2), "NotKnown", "Known"),
    IF(
        ISNUMBER('CS-COMPRO-Percentages'!AN4),
        IF(
            'CS-COMPRO-Percentages'!AN4 &lt; 0.6,
            "NotKnown",
            "Known"
        ),
        'CS-COMPRO-Percentages'!AN4
    )
)</f>
        <v>Known</v>
      </c>
      <c r="AO4" s="31" t="str">
        <f>IF(
    ISERROR('CS-COMPRO-Percentages'!AO4),
    CHOOSE(RANDBETWEEN(1, 2), "NotKnown", "Known"),
    IF(
        ISNUMBER('CS-COMPRO-Percentages'!AO4),
        IF(
            'CS-COMPRO-Percentages'!AO4 &lt; 0.6,
            "NotKnown",
            "Known"
        ),
        'CS-COMPRO-Percentages'!AO4
    )
)</f>
        <v>Known</v>
      </c>
      <c r="AP4" s="31" t="str">
        <f>IF(
    ISERROR('CS-COMPRO-Percentages'!AP4),
    CHOOSE(RANDBETWEEN(1, 2), "NotKnown", "Known"),
    IF(
        ISNUMBER('CS-COMPRO-Percentages'!AP4),
        IF(
            'CS-COMPRO-Percentages'!AP4 &lt; 0.6,
            "NotKnown",
            "Known"
        ),
        'CS-COMPRO-Percentages'!AP4
    )
)</f>
        <v>Known</v>
      </c>
      <c r="AQ4" s="31" t="str">
        <f>IF(
    ISERROR('CS-COMPRO-Percentages'!AQ4),
    CHOOSE(RANDBETWEEN(1, 2), "NotKnown", "Known"),
    IF(
        ISNUMBER('CS-COMPRO-Percentages'!AQ4),
        IF(
            'CS-COMPRO-Percentages'!AQ4 &lt; 0.6,
            "NotKnown",
            "Known"
        ),
        'CS-COMPRO-Percentages'!AQ4
    )
)</f>
        <v>Known</v>
      </c>
      <c r="AR4" s="31" t="str">
        <f>IF(
    ISERROR('CS-COMPRO-Percentages'!AR4),
    CHOOSE(RANDBETWEEN(1, 2), "NotKnown", "Known"),
    IF(
        ISNUMBER('CS-COMPRO-Percentages'!AR4),
        IF(
            'CS-COMPRO-Percentages'!AR4 &lt; 0.6,
            "NotKnown",
            "Known"
        ),
        'CS-COMPRO-Percentages'!AR4
    )
)</f>
        <v>Known</v>
      </c>
      <c r="AS4" s="31" t="str">
        <f>IF(
    ISERROR('CS-COMPRO-Percentages'!AS4),
    CHOOSE(RANDBETWEEN(1, 2), "NotKnown", "Known"),
    IF(
        ISNUMBER('CS-COMPRO-Percentages'!AS4),
        IF(
            'CS-COMPRO-Percentages'!AS4 &lt; 0.6,
            "NotKnown",
            "Known"
        ),
        'CS-COMPRO-Percentages'!AS4
    )
)</f>
        <v>Known</v>
      </c>
      <c r="AT4" s="31" t="str">
        <f>IF(
    ISERROR('CS-COMPRO-Percentages'!AT4),
    CHOOSE(RANDBETWEEN(1, 2), "NotKnown", "Known"),
    IF(
        ISNUMBER('CS-COMPRO-Percentages'!AT4),
        IF(
            'CS-COMPRO-Percentages'!AT4 &lt; 0.6,
            "NotKnown",
            "Known"
        ),
        'CS-COMPRO-Percentages'!AT4
    )
)</f>
        <v>Known</v>
      </c>
      <c r="AU4" s="23"/>
    </row>
    <row r="5">
      <c r="A5" s="23" t="str">
        <f>IF(
    ISERROR('CS-COMPRO-Percentages'!A5),
    CHOOSE(RANDBETWEEN(1, 2), "NotKnown", "Known"),
    IF(
        ISNUMBER('CS-COMPRO-Percentages'!A5),
        IF(
            'CS-COMPRO-Percentages'!A5 &lt; 0.6,
            "NotKnown",
            "Known"
        ),
        'CS-COMPRO-Percentages'!A5
    )
)</f>
        <v>4CMP-F</v>
      </c>
      <c r="B5" s="31" t="str">
        <f>IF(
    ISERROR('CS-COMPRO-Percentages'!B5),
    CHOOSE(RANDBETWEEN(1, 2), "NotKnown", "Known"),
    IF(
        ISNUMBER('CS-COMPRO-Percentages'!B5),
        IF(
            'CS-COMPRO-Percentages'!B5 &lt; 0.6,
            "NotKnown",
            "Known"
        ),
        'CS-COMPRO-Percentages'!B5
    )
)</f>
        <v>Known</v>
      </c>
      <c r="C5" s="31" t="str">
        <f>IF(
    ISERROR('CS-COMPRO-Percentages'!C5),
    CHOOSE(RANDBETWEEN(1, 2), "NotKnown", "Known"),
    IF(
        ISNUMBER('CS-COMPRO-Percentages'!C5),
        IF(
            'CS-COMPRO-Percentages'!C5 &lt; 0.6,
            "NotKnown",
            "Known"
        ),
        'CS-COMPRO-Percentages'!C5
    )
)</f>
        <v>Known</v>
      </c>
      <c r="D5" s="31" t="str">
        <f>IF(
    ISERROR('CS-COMPRO-Percentages'!D5),
    CHOOSE(RANDBETWEEN(1, 2), "NotKnown", "Known"),
    IF(
        ISNUMBER('CS-COMPRO-Percentages'!D5),
        IF(
            'CS-COMPRO-Percentages'!D5 &lt; 0.6,
            "NotKnown",
            "Known"
        ),
        'CS-COMPRO-Percentages'!D5
    )
)</f>
        <v>Known</v>
      </c>
      <c r="E5" s="31" t="str">
        <f>IF(
    ISERROR('CS-COMPRO-Percentages'!E5),
    CHOOSE(RANDBETWEEN(1, 2), "NotKnown", "Known"),
    IF(
        ISNUMBER('CS-COMPRO-Percentages'!E5),
        IF(
            'CS-COMPRO-Percentages'!E5 &lt; 0.6,
            "NotKnown",
            "Known"
        ),
        'CS-COMPRO-Percentages'!E5
    )
)</f>
        <v>Known</v>
      </c>
      <c r="F5" s="31" t="str">
        <f>IF(
    ISERROR('CS-COMPRO-Percentages'!F5),
    CHOOSE(RANDBETWEEN(1, 2), "NotKnown", "Known"),
    IF(
        ISNUMBER('CS-COMPRO-Percentages'!F5),
        IF(
            'CS-COMPRO-Percentages'!F5 &lt; 0.6,
            "NotKnown",
            "Known"
        ),
        'CS-COMPRO-Percentages'!F5
    )
)</f>
        <v>Known</v>
      </c>
      <c r="G5" s="31" t="str">
        <f>IF(
    ISERROR('CS-COMPRO-Percentages'!G5),
    CHOOSE(RANDBETWEEN(1, 2), "NotKnown", "Known"),
    IF(
        ISNUMBER('CS-COMPRO-Percentages'!G5),
        IF(
            'CS-COMPRO-Percentages'!G5 &lt; 0.6,
            "NotKnown",
            "Known"
        ),
        'CS-COMPRO-Percentages'!G5
    )
)</f>
        <v>Known</v>
      </c>
      <c r="H5" s="31" t="str">
        <f>IF(
    ISERROR('CS-COMPRO-Percentages'!H5),
    CHOOSE(RANDBETWEEN(1, 2), "NotKnown", "Known"),
    IF(
        ISNUMBER('CS-COMPRO-Percentages'!H5),
        IF(
            'CS-COMPRO-Percentages'!H5 &lt; 0.6,
            "NotKnown",
            "Known"
        ),
        'CS-COMPRO-Percentages'!H5
    )
)</f>
        <v>Known</v>
      </c>
      <c r="I5" s="31" t="str">
        <f>IF(
    ISERROR('CS-COMPRO-Percentages'!I5),
    CHOOSE(RANDBETWEEN(1, 2), "NotKnown", "Known"),
    IF(
        ISNUMBER('CS-COMPRO-Percentages'!I5),
        IF(
            'CS-COMPRO-Percentages'!I5 &lt; 0.6,
            "NotKnown",
            "Known"
        ),
        'CS-COMPRO-Percentages'!I5
    )
)</f>
        <v>Known</v>
      </c>
      <c r="J5" s="31" t="str">
        <f>IF(
    ISERROR('CS-COMPRO-Percentages'!J5),
    CHOOSE(RANDBETWEEN(1, 2), "NotKnown", "Known"),
    IF(
        ISNUMBER('CS-COMPRO-Percentages'!J5),
        IF(
            'CS-COMPRO-Percentages'!J5 &lt; 0.6,
            "NotKnown",
            "Known"
        ),
        'CS-COMPRO-Percentages'!J5
    )
)</f>
        <v>Known</v>
      </c>
      <c r="K5" s="31" t="str">
        <f>IF(
    ISERROR('CS-COMPRO-Percentages'!K5),
    CHOOSE(RANDBETWEEN(1, 2), "NotKnown", "Known"),
    IF(
        ISNUMBER('CS-COMPRO-Percentages'!K5),
        IF(
            'CS-COMPRO-Percentages'!K5 &lt; 0.6,
            "NotKnown",
            "Known"
        ),
        'CS-COMPRO-Percentages'!K5
    )
)</f>
        <v>Known</v>
      </c>
      <c r="L5" s="31" t="str">
        <f>IF(
    ISERROR('CS-COMPRO-Percentages'!L5),
    CHOOSE(RANDBETWEEN(1, 2), "NotKnown", "Known"),
    IF(
        ISNUMBER('CS-COMPRO-Percentages'!L5),
        IF(
            'CS-COMPRO-Percentages'!L5 &lt; 0.6,
            "NotKnown",
            "Known"
        ),
        'CS-COMPRO-Percentages'!L5
    )
)</f>
        <v>Known</v>
      </c>
      <c r="M5" s="31" t="str">
        <f>IF(
    ISERROR('CS-COMPRO-Percentages'!M5),
    CHOOSE(RANDBETWEEN(1, 2), "NotKnown", "Known"),
    IF(
        ISNUMBER('CS-COMPRO-Percentages'!M5),
        IF(
            'CS-COMPRO-Percentages'!M5 &lt; 0.6,
            "NotKnown",
            "Known"
        ),
        'CS-COMPRO-Percentages'!M5
    )
)</f>
        <v>Known</v>
      </c>
      <c r="N5" s="31" t="str">
        <f>IF(
    ISERROR('CS-COMPRO-Percentages'!N5),
    CHOOSE(RANDBETWEEN(1, 2), "NotKnown", "Known"),
    IF(
        ISNUMBER('CS-COMPRO-Percentages'!N5),
        IF(
            'CS-COMPRO-Percentages'!N5 &lt; 0.6,
            "NotKnown",
            "Known"
        ),
        'CS-COMPRO-Percentages'!N5
    )
)</f>
        <v>Known</v>
      </c>
      <c r="O5" s="31" t="str">
        <f>IF(
    ISERROR('CS-COMPRO-Percentages'!O5),
    CHOOSE(RANDBETWEEN(1, 2), "NotKnown", "Known"),
    IF(
        ISNUMBER('CS-COMPRO-Percentages'!O5),
        IF(
            'CS-COMPRO-Percentages'!O5 &lt; 0.6,
            "NotKnown",
            "Known"
        ),
        'CS-COMPRO-Percentages'!O5
    )
)</f>
        <v>Known</v>
      </c>
      <c r="P5" s="31" t="str">
        <f>IF(
    ISERROR('CS-COMPRO-Percentages'!P5),
    CHOOSE(RANDBETWEEN(1, 2), "NotKnown", "Known"),
    IF(
        ISNUMBER('CS-COMPRO-Percentages'!P5),
        IF(
            'CS-COMPRO-Percentages'!P5 &lt; 0.6,
            "NotKnown",
            "Known"
        ),
        'CS-COMPRO-Percentages'!P5
    )
)</f>
        <v>Known</v>
      </c>
      <c r="Q5" s="31" t="str">
        <f>IF(
    ISERROR('CS-COMPRO-Percentages'!Q5),
    CHOOSE(RANDBETWEEN(1, 2), "NotKnown", "Known"),
    IF(
        ISNUMBER('CS-COMPRO-Percentages'!Q5),
        IF(
            'CS-COMPRO-Percentages'!Q5 &lt; 0.6,
            "NotKnown",
            "Known"
        ),
        'CS-COMPRO-Percentages'!Q5
    )
)</f>
        <v>Known</v>
      </c>
      <c r="R5" s="31" t="str">
        <f>IF(
    ISERROR('CS-COMPRO-Percentages'!R5),
    CHOOSE(RANDBETWEEN(1, 2), "NotKnown", "Known"),
    IF(
        ISNUMBER('CS-COMPRO-Percentages'!R5),
        IF(
            'CS-COMPRO-Percentages'!R5 &lt; 0.6,
            "NotKnown",
            "Known"
        ),
        'CS-COMPRO-Percentages'!R5
    )
)</f>
        <v>Known</v>
      </c>
      <c r="S5" s="31" t="str">
        <f>IF(
    ISERROR('CS-COMPRO-Percentages'!S5),
    CHOOSE(RANDBETWEEN(1, 2), "NotKnown", "Known"),
    IF(
        ISNUMBER('CS-COMPRO-Percentages'!S5),
        IF(
            'CS-COMPRO-Percentages'!S5 &lt; 0.6,
            "NotKnown",
            "Known"
        ),
        'CS-COMPRO-Percentages'!S5
    )
)</f>
        <v>Known</v>
      </c>
      <c r="T5" s="31" t="str">
        <f>IF(
    ISERROR('CS-COMPRO-Percentages'!T5),
    CHOOSE(RANDBETWEEN(1, 2), "NotKnown", "Known"),
    IF(
        ISNUMBER('CS-COMPRO-Percentages'!T5),
        IF(
            'CS-COMPRO-Percentages'!T5 &lt; 0.6,
            "NotKnown",
            "Known"
        ),
        'CS-COMPRO-Percentages'!T5
    )
)</f>
        <v>Known</v>
      </c>
      <c r="U5" s="31" t="str">
        <f>IF(
    ISERROR('CS-COMPRO-Percentages'!U5),
    CHOOSE(RANDBETWEEN(1, 2), "NotKnown", "Known"),
    IF(
        ISNUMBER('CS-COMPRO-Percentages'!U5),
        IF(
            'CS-COMPRO-Percentages'!U5 &lt; 0.6,
            "NotKnown",
            "Known"
        ),
        'CS-COMPRO-Percentages'!U5
    )
)</f>
        <v>Known</v>
      </c>
      <c r="V5" s="31" t="str">
        <f>IF(
    ISERROR('CS-COMPRO-Percentages'!V5),
    CHOOSE(RANDBETWEEN(1, 2), "NotKnown", "Known"),
    IF(
        ISNUMBER('CS-COMPRO-Percentages'!V5),
        IF(
            'CS-COMPRO-Percentages'!V5 &lt; 0.6,
            "NotKnown",
            "Known"
        ),
        'CS-COMPRO-Percentages'!V5
    )
)</f>
        <v>Known</v>
      </c>
      <c r="W5" s="31" t="str">
        <f>IF(
    ISERROR('CS-COMPRO-Percentages'!W5),
    CHOOSE(RANDBETWEEN(1, 2), "NotKnown", "Known"),
    IF(
        ISNUMBER('CS-COMPRO-Percentages'!W5),
        IF(
            'CS-COMPRO-Percentages'!W5 &lt; 0.6,
            "NotKnown",
            "Known"
        ),
        'CS-COMPRO-Percentages'!W5
    )
)</f>
        <v>Known</v>
      </c>
      <c r="X5" s="31" t="str">
        <f>IF(
    ISERROR('CS-COMPRO-Percentages'!X5),
    CHOOSE(RANDBETWEEN(1, 2), "NotKnown", "Known"),
    IF(
        ISNUMBER('CS-COMPRO-Percentages'!X5),
        IF(
            'CS-COMPRO-Percentages'!X5 &lt; 0.6,
            "NotKnown",
            "Known"
        ),
        'CS-COMPRO-Percentages'!X5
    )
)</f>
        <v>Known</v>
      </c>
      <c r="Y5" s="31" t="str">
        <f>IF(
    ISERROR('CS-COMPRO-Percentages'!Y5),
    CHOOSE(RANDBETWEEN(1, 2), "NotKnown", "Known"),
    IF(
        ISNUMBER('CS-COMPRO-Percentages'!Y5),
        IF(
            'CS-COMPRO-Percentages'!Y5 &lt; 0.6,
            "NotKnown",
            "Known"
        ),
        'CS-COMPRO-Percentages'!Y5
    )
)</f>
        <v>Known</v>
      </c>
      <c r="Z5" s="31" t="str">
        <f>IF(
    ISERROR('CS-COMPRO-Percentages'!Z5),
    CHOOSE(RANDBETWEEN(1, 2), "NotKnown", "Known"),
    IF(
        ISNUMBER('CS-COMPRO-Percentages'!Z5),
        IF(
            'CS-COMPRO-Percentages'!Z5 &lt; 0.6,
            "NotKnown",
            "Known"
        ),
        'CS-COMPRO-Percentages'!Z5
    )
)</f>
        <v>Known</v>
      </c>
      <c r="AA5" s="31" t="str">
        <f>IF(
    ISERROR('CS-COMPRO-Percentages'!AA5),
    CHOOSE(RANDBETWEEN(1, 2), "NotKnown", "Known"),
    IF(
        ISNUMBER('CS-COMPRO-Percentages'!AA5),
        IF(
            'CS-COMPRO-Percentages'!AA5 &lt; 0.6,
            "NotKnown",
            "Known"
        ),
        'CS-COMPRO-Percentages'!AA5
    )
)</f>
        <v>Known</v>
      </c>
      <c r="AB5" s="31" t="str">
        <f>IF(
    ISERROR('CS-COMPRO-Percentages'!AB5),
    CHOOSE(RANDBETWEEN(1, 2), "NotKnown", "Known"),
    IF(
        ISNUMBER('CS-COMPRO-Percentages'!AB5),
        IF(
            'CS-COMPRO-Percentages'!AB5 &lt; 0.6,
            "NotKnown",
            "Known"
        ),
        'CS-COMPRO-Percentages'!AB5
    )
)</f>
        <v>NotKnown</v>
      </c>
      <c r="AC5" s="31" t="str">
        <f>IF(
    ISERROR('CS-COMPRO-Percentages'!AC5),
    CHOOSE(RANDBETWEEN(1, 2), "NotKnown", "Known"),
    IF(
        ISNUMBER('CS-COMPRO-Percentages'!AC5),
        IF(
            'CS-COMPRO-Percentages'!AC5 &lt; 0.6,
            "NotKnown",
            "Known"
        ),
        'CS-COMPRO-Percentages'!AC5
    )
)</f>
        <v>Known</v>
      </c>
      <c r="AD5" s="31" t="str">
        <f>IF(
    ISERROR('CS-COMPRO-Percentages'!AD5),
    CHOOSE(RANDBETWEEN(1, 2), "NotKnown", "Known"),
    IF(
        ISNUMBER('CS-COMPRO-Percentages'!AD5),
        IF(
            'CS-COMPRO-Percentages'!AD5 &lt; 0.6,
            "NotKnown",
            "Known"
        ),
        'CS-COMPRO-Percentages'!AD5
    )
)</f>
        <v>Known</v>
      </c>
      <c r="AE5" s="31" t="str">
        <f>IF(
    ISERROR('CS-COMPRO-Percentages'!AE5),
    CHOOSE(RANDBETWEEN(1, 2), "NotKnown", "Known"),
    IF(
        ISNUMBER('CS-COMPRO-Percentages'!AE5),
        IF(
            'CS-COMPRO-Percentages'!AE5 &lt; 0.6,
            "NotKnown",
            "Known"
        ),
        'CS-COMPRO-Percentages'!AE5
    )
)</f>
        <v>Known</v>
      </c>
      <c r="AF5" s="31" t="str">
        <f>IF(
    ISERROR('CS-COMPRO-Percentages'!AF5),
    CHOOSE(RANDBETWEEN(1, 2), "NotKnown", "Known"),
    IF(
        ISNUMBER('CS-COMPRO-Percentages'!AF5),
        IF(
            'CS-COMPRO-Percentages'!AF5 &lt; 0.6,
            "NotKnown",
            "Known"
        ),
        'CS-COMPRO-Percentages'!AF5
    )
)</f>
        <v>Known</v>
      </c>
      <c r="AG5" s="31" t="str">
        <f>IF(
    ISERROR('CS-COMPRO-Percentages'!AG5),
    CHOOSE(RANDBETWEEN(1, 2), "NotKnown", "Known"),
    IF(
        ISNUMBER('CS-COMPRO-Percentages'!AG5),
        IF(
            'CS-COMPRO-Percentages'!AG5 &lt; 0.6,
            "NotKnown",
            "Known"
        ),
        'CS-COMPRO-Percentages'!AG5
    )
)</f>
        <v>Known</v>
      </c>
      <c r="AH5" s="31" t="str">
        <f>IF(
    ISERROR('CS-COMPRO-Percentages'!AH5),
    CHOOSE(RANDBETWEEN(1, 2), "NotKnown", "Known"),
    IF(
        ISNUMBER('CS-COMPRO-Percentages'!AH5),
        IF(
            'CS-COMPRO-Percentages'!AH5 &lt; 0.6,
            "NotKnown",
            "Known"
        ),
        'CS-COMPRO-Percentages'!AH5
    )
)</f>
        <v>Known</v>
      </c>
      <c r="AI5" s="31" t="str">
        <f>IF(
    ISERROR('CS-COMPRO-Percentages'!AI5),
    CHOOSE(RANDBETWEEN(1, 2), "NotKnown", "Known"),
    IF(
        ISNUMBER('CS-COMPRO-Percentages'!AI5),
        IF(
            'CS-COMPRO-Percentages'!AI5 &lt; 0.6,
            "NotKnown",
            "Known"
        ),
        'CS-COMPRO-Percentages'!AI5
    )
)</f>
        <v>Known</v>
      </c>
      <c r="AJ5" s="31" t="str">
        <f>IF(
    ISERROR('CS-COMPRO-Percentages'!AJ5),
    CHOOSE(RANDBETWEEN(1, 2), "NotKnown", "Known"),
    IF(
        ISNUMBER('CS-COMPRO-Percentages'!AJ5),
        IF(
            'CS-COMPRO-Percentages'!AJ5 &lt; 0.6,
            "NotKnown",
            "Known"
        ),
        'CS-COMPRO-Percentages'!AJ5
    )
)</f>
        <v>Known</v>
      </c>
      <c r="AK5" s="31" t="str">
        <f>IF(
    ISERROR('CS-COMPRO-Percentages'!AK5),
    CHOOSE(RANDBETWEEN(1, 2), "NotKnown", "Known"),
    IF(
        ISNUMBER('CS-COMPRO-Percentages'!AK5),
        IF(
            'CS-COMPRO-Percentages'!AK5 &lt; 0.6,
            "NotKnown",
            "Known"
        ),
        'CS-COMPRO-Percentages'!AK5
    )
)</f>
        <v>Known</v>
      </c>
      <c r="AL5" s="31" t="str">
        <f>IF(
    ISERROR('CS-COMPRO-Percentages'!AL5),
    CHOOSE(RANDBETWEEN(1, 2), "NotKnown", "Known"),
    IF(
        ISNUMBER('CS-COMPRO-Percentages'!AL5),
        IF(
            'CS-COMPRO-Percentages'!AL5 &lt; 0.6,
            "NotKnown",
            "Known"
        ),
        'CS-COMPRO-Percentages'!AL5
    )
)</f>
        <v>Known</v>
      </c>
      <c r="AM5" s="31" t="str">
        <f>IF(
    ISERROR('CS-COMPRO-Percentages'!AM5),
    CHOOSE(RANDBETWEEN(1, 2), "NotKnown", "Known"),
    IF(
        ISNUMBER('CS-COMPRO-Percentages'!AM5),
        IF(
            'CS-COMPRO-Percentages'!AM5 &lt; 0.6,
            "NotKnown",
            "Known"
        ),
        'CS-COMPRO-Percentages'!AM5
    )
)</f>
        <v>Known</v>
      </c>
      <c r="AN5" s="31" t="str">
        <f>IF(
    ISERROR('CS-COMPRO-Percentages'!AN5),
    CHOOSE(RANDBETWEEN(1, 2), "NotKnown", "Known"),
    IF(
        ISNUMBER('CS-COMPRO-Percentages'!AN5),
        IF(
            'CS-COMPRO-Percentages'!AN5 &lt; 0.6,
            "NotKnown",
            "Known"
        ),
        'CS-COMPRO-Percentages'!AN5
    )
)</f>
        <v>Known</v>
      </c>
      <c r="AO5" s="31" t="str">
        <f>IF(
    ISERROR('CS-COMPRO-Percentages'!AO5),
    CHOOSE(RANDBETWEEN(1, 2), "NotKnown", "Known"),
    IF(
        ISNUMBER('CS-COMPRO-Percentages'!AO5),
        IF(
            'CS-COMPRO-Percentages'!AO5 &lt; 0.6,
            "NotKnown",
            "Known"
        ),
        'CS-COMPRO-Percentages'!AO5
    )
)</f>
        <v>Known</v>
      </c>
      <c r="AP5" s="31" t="str">
        <f>IF(
    ISERROR('CS-COMPRO-Percentages'!AP5),
    CHOOSE(RANDBETWEEN(1, 2), "NotKnown", "Known"),
    IF(
        ISNUMBER('CS-COMPRO-Percentages'!AP5),
        IF(
            'CS-COMPRO-Percentages'!AP5 &lt; 0.6,
            "NotKnown",
            "Known"
        ),
        'CS-COMPRO-Percentages'!AP5
    )
)</f>
        <v>Known</v>
      </c>
      <c r="AQ5" s="31" t="str">
        <f>IF(
    ISERROR('CS-COMPRO-Percentages'!AQ5),
    CHOOSE(RANDBETWEEN(1, 2), "NotKnown", "Known"),
    IF(
        ISNUMBER('CS-COMPRO-Percentages'!AQ5),
        IF(
            'CS-COMPRO-Percentages'!AQ5 &lt; 0.6,
            "NotKnown",
            "Known"
        ),
        'CS-COMPRO-Percentages'!AQ5
    )
)</f>
        <v>Known</v>
      </c>
      <c r="AR5" s="31" t="str">
        <f>IF(
    ISERROR('CS-COMPRO-Percentages'!AR5),
    CHOOSE(RANDBETWEEN(1, 2), "NotKnown", "Known"),
    IF(
        ISNUMBER('CS-COMPRO-Percentages'!AR5),
        IF(
            'CS-COMPRO-Percentages'!AR5 &lt; 0.6,
            "NotKnown",
            "Known"
        ),
        'CS-COMPRO-Percentages'!AR5
    )
)</f>
        <v>Known</v>
      </c>
      <c r="AS5" s="31" t="str">
        <f>IF(
    ISERROR('CS-COMPRO-Percentages'!AS5),
    CHOOSE(RANDBETWEEN(1, 2), "NotKnown", "Known"),
    IF(
        ISNUMBER('CS-COMPRO-Percentages'!AS5),
        IF(
            'CS-COMPRO-Percentages'!AS5 &lt; 0.6,
            "NotKnown",
            "Known"
        ),
        'CS-COMPRO-Percentages'!AS5
    )
)</f>
        <v>Known</v>
      </c>
      <c r="AT5" s="31" t="str">
        <f>IF(
    ISERROR('CS-COMPRO-Percentages'!AT5),
    CHOOSE(RANDBETWEEN(1, 2), "NotKnown", "Known"),
    IF(
        ISNUMBER('CS-COMPRO-Percentages'!AT5),
        IF(
            'CS-COMPRO-Percentages'!AT5 &lt; 0.6,
            "NotKnown",
            "Known"
        ),
        'CS-COMPRO-Percentages'!AT5
    )
)</f>
        <v>Known</v>
      </c>
      <c r="AU5" s="23"/>
    </row>
    <row r="6">
      <c r="A6" s="23" t="str">
        <f>IF(
    ISERROR('CS-COMPRO-Percentages'!A6),
    CHOOSE(RANDBETWEEN(1, 2), "NotKnown", "Known"),
    IF(
        ISNUMBER('CS-COMPRO-Percentages'!A6),
        IF(
            'CS-COMPRO-Percentages'!A6 &lt; 0.6,
            "NotKnown",
            "Known"
        ),
        'CS-COMPRO-Percentages'!A6
    )
)</f>
        <v>5CMP-M</v>
      </c>
      <c r="B6" s="31" t="str">
        <f>IF(
    ISERROR('CS-COMPRO-Percentages'!B6),
    CHOOSE(RANDBETWEEN(1, 2), "NotKnown", "Known"),
    IF(
        ISNUMBER('CS-COMPRO-Percentages'!B6),
        IF(
            'CS-COMPRO-Percentages'!B6 &lt; 0.6,
            "NotKnown",
            "Known"
        ),
        'CS-COMPRO-Percentages'!B6
    )
)</f>
        <v>NotKnown</v>
      </c>
      <c r="C6" s="31" t="str">
        <f>IF(
    ISERROR('CS-COMPRO-Percentages'!C6),
    CHOOSE(RANDBETWEEN(1, 2), "NotKnown", "Known"),
    IF(
        ISNUMBER('CS-COMPRO-Percentages'!C6),
        IF(
            'CS-COMPRO-Percentages'!C6 &lt; 0.6,
            "NotKnown",
            "Known"
        ),
        'CS-COMPRO-Percentages'!C6
    )
)</f>
        <v>NotKnown</v>
      </c>
      <c r="D6" s="31" t="str">
        <f>IF(
    ISERROR('CS-COMPRO-Percentages'!D6),
    CHOOSE(RANDBETWEEN(1, 2), "NotKnown", "Known"),
    IF(
        ISNUMBER('CS-COMPRO-Percentages'!D6),
        IF(
            'CS-COMPRO-Percentages'!D6 &lt; 0.6,
            "NotKnown",
            "Known"
        ),
        'CS-COMPRO-Percentages'!D6
    )
)</f>
        <v>Known</v>
      </c>
      <c r="E6" s="31" t="str">
        <f>IF(
    ISERROR('CS-COMPRO-Percentages'!E6),
    CHOOSE(RANDBETWEEN(1, 2), "NotKnown", "Known"),
    IF(
        ISNUMBER('CS-COMPRO-Percentages'!E6),
        IF(
            'CS-COMPRO-Percentages'!E6 &lt; 0.6,
            "NotKnown",
            "Known"
        ),
        'CS-COMPRO-Percentages'!E6
    )
)</f>
        <v>NotKnown</v>
      </c>
      <c r="F6" s="31" t="str">
        <f>IF(
    ISERROR('CS-COMPRO-Percentages'!F6),
    CHOOSE(RANDBETWEEN(1, 2), "NotKnown", "Known"),
    IF(
        ISNUMBER('CS-COMPRO-Percentages'!F6),
        IF(
            'CS-COMPRO-Percentages'!F6 &lt; 0.6,
            "NotKnown",
            "Known"
        ),
        'CS-COMPRO-Percentages'!F6
    )
)</f>
        <v>NotKnown</v>
      </c>
      <c r="G6" s="31" t="str">
        <f>IF(
    ISERROR('CS-COMPRO-Percentages'!G6),
    CHOOSE(RANDBETWEEN(1, 2), "NotKnown", "Known"),
    IF(
        ISNUMBER('CS-COMPRO-Percentages'!G6),
        IF(
            'CS-COMPRO-Percentages'!G6 &lt; 0.6,
            "NotKnown",
            "Known"
        ),
        'CS-COMPRO-Percentages'!G6
    )
)</f>
        <v>NotKnown</v>
      </c>
      <c r="H6" s="31" t="str">
        <f>IF(
    ISERROR('CS-COMPRO-Percentages'!H6),
    CHOOSE(RANDBETWEEN(1, 2), "NotKnown", "Known"),
    IF(
        ISNUMBER('CS-COMPRO-Percentages'!H6),
        IF(
            'CS-COMPRO-Percentages'!H6 &lt; 0.6,
            "NotKnown",
            "Known"
        ),
        'CS-COMPRO-Percentages'!H6
    )
)</f>
        <v>NotKnown</v>
      </c>
      <c r="I6" s="31" t="str">
        <f>IF(
    ISERROR('CS-COMPRO-Percentages'!I6),
    CHOOSE(RANDBETWEEN(1, 2), "NotKnown", "Known"),
    IF(
        ISNUMBER('CS-COMPRO-Percentages'!I6),
        IF(
            'CS-COMPRO-Percentages'!I6 &lt; 0.6,
            "NotKnown",
            "Known"
        ),
        'CS-COMPRO-Percentages'!I6
    )
)</f>
        <v>NotKnown</v>
      </c>
      <c r="J6" s="31" t="str">
        <f>IF(
    ISERROR('CS-COMPRO-Percentages'!J6),
    CHOOSE(RANDBETWEEN(1, 2), "NotKnown", "Known"),
    IF(
        ISNUMBER('CS-COMPRO-Percentages'!J6),
        IF(
            'CS-COMPRO-Percentages'!J6 &lt; 0.6,
            "NotKnown",
            "Known"
        ),
        'CS-COMPRO-Percentages'!J6
    )
)</f>
        <v>NotKnown</v>
      </c>
      <c r="K6" s="31" t="str">
        <f>IF(
    ISERROR('CS-COMPRO-Percentages'!K6),
    CHOOSE(RANDBETWEEN(1, 2), "NotKnown", "Known"),
    IF(
        ISNUMBER('CS-COMPRO-Percentages'!K6),
        IF(
            'CS-COMPRO-Percentages'!K6 &lt; 0.6,
            "NotKnown",
            "Known"
        ),
        'CS-COMPRO-Percentages'!K6
    )
)</f>
        <v>NotKnown</v>
      </c>
      <c r="L6" s="31" t="str">
        <f>IF(
    ISERROR('CS-COMPRO-Percentages'!L6),
    CHOOSE(RANDBETWEEN(1, 2), "NotKnown", "Known"),
    IF(
        ISNUMBER('CS-COMPRO-Percentages'!L6),
        IF(
            'CS-COMPRO-Percentages'!L6 &lt; 0.6,
            "NotKnown",
            "Known"
        ),
        'CS-COMPRO-Percentages'!L6
    )
)</f>
        <v>NotKnown</v>
      </c>
      <c r="M6" s="31" t="str">
        <f>IF(
    ISERROR('CS-COMPRO-Percentages'!M6),
    CHOOSE(RANDBETWEEN(1, 2), "NotKnown", "Known"),
    IF(
        ISNUMBER('CS-COMPRO-Percentages'!M6),
        IF(
            'CS-COMPRO-Percentages'!M6 &lt; 0.6,
            "NotKnown",
            "Known"
        ),
        'CS-COMPRO-Percentages'!M6
    )
)</f>
        <v>NotKnown</v>
      </c>
      <c r="N6" s="31" t="str">
        <f>IF(
    ISERROR('CS-COMPRO-Percentages'!N6),
    CHOOSE(RANDBETWEEN(1, 2), "NotKnown", "Known"),
    IF(
        ISNUMBER('CS-COMPRO-Percentages'!N6),
        IF(
            'CS-COMPRO-Percentages'!N6 &lt; 0.6,
            "NotKnown",
            "Known"
        ),
        'CS-COMPRO-Percentages'!N6
    )
)</f>
        <v>NotKnown</v>
      </c>
      <c r="O6" s="31" t="str">
        <f>IF(
    ISERROR('CS-COMPRO-Percentages'!O6),
    CHOOSE(RANDBETWEEN(1, 2), "NotKnown", "Known"),
    IF(
        ISNUMBER('CS-COMPRO-Percentages'!O6),
        IF(
            'CS-COMPRO-Percentages'!O6 &lt; 0.6,
            "NotKnown",
            "Known"
        ),
        'CS-COMPRO-Percentages'!O6
    )
)</f>
        <v>NotKnown</v>
      </c>
      <c r="P6" s="31" t="str">
        <f>IF(
    ISERROR('CS-COMPRO-Percentages'!P6),
    CHOOSE(RANDBETWEEN(1, 2), "NotKnown", "Known"),
    IF(
        ISNUMBER('CS-COMPRO-Percentages'!P6),
        IF(
            'CS-COMPRO-Percentages'!P6 &lt; 0.6,
            "NotKnown",
            "Known"
        ),
        'CS-COMPRO-Percentages'!P6
    )
)</f>
        <v>NotKnown</v>
      </c>
      <c r="Q6" s="31" t="str">
        <f>IF(
    ISERROR('CS-COMPRO-Percentages'!Q6),
    CHOOSE(RANDBETWEEN(1, 2), "NotKnown", "Known"),
    IF(
        ISNUMBER('CS-COMPRO-Percentages'!Q6),
        IF(
            'CS-COMPRO-Percentages'!Q6 &lt; 0.6,
            "NotKnown",
            "Known"
        ),
        'CS-COMPRO-Percentages'!Q6
    )
)</f>
        <v>NotKnown</v>
      </c>
      <c r="R6" s="31" t="str">
        <f>IF(
    ISERROR('CS-COMPRO-Percentages'!R6),
    CHOOSE(RANDBETWEEN(1, 2), "NotKnown", "Known"),
    IF(
        ISNUMBER('CS-COMPRO-Percentages'!R6),
        IF(
            'CS-COMPRO-Percentages'!R6 &lt; 0.6,
            "NotKnown",
            "Known"
        ),
        'CS-COMPRO-Percentages'!R6
    )
)</f>
        <v>NotKnown</v>
      </c>
      <c r="S6" s="31" t="str">
        <f>IF(
    ISERROR('CS-COMPRO-Percentages'!S6),
    CHOOSE(RANDBETWEEN(1, 2), "NotKnown", "Known"),
    IF(
        ISNUMBER('CS-COMPRO-Percentages'!S6),
        IF(
            'CS-COMPRO-Percentages'!S6 &lt; 0.6,
            "NotKnown",
            "Known"
        ),
        'CS-COMPRO-Percentages'!S6
    )
)</f>
        <v>NotKnown</v>
      </c>
      <c r="T6" s="31" t="str">
        <f>IF(
    ISERROR('CS-COMPRO-Percentages'!T6),
    CHOOSE(RANDBETWEEN(1, 2), "NotKnown", "Known"),
    IF(
        ISNUMBER('CS-COMPRO-Percentages'!T6),
        IF(
            'CS-COMPRO-Percentages'!T6 &lt; 0.6,
            "NotKnown",
            "Known"
        ),
        'CS-COMPRO-Percentages'!T6
    )
)</f>
        <v>NotKnown</v>
      </c>
      <c r="U6" s="31" t="str">
        <f>IF(
    ISERROR('CS-COMPRO-Percentages'!U6),
    CHOOSE(RANDBETWEEN(1, 2), "NotKnown", "Known"),
    IF(
        ISNUMBER('CS-COMPRO-Percentages'!U6),
        IF(
            'CS-COMPRO-Percentages'!U6 &lt; 0.6,
            "NotKnown",
            "Known"
        ),
        'CS-COMPRO-Percentages'!U6
    )
)</f>
        <v>NotKnown</v>
      </c>
      <c r="V6" s="31" t="str">
        <f>IF(
    ISERROR('CS-COMPRO-Percentages'!V6),
    CHOOSE(RANDBETWEEN(1, 2), "NotKnown", "Known"),
    IF(
        ISNUMBER('CS-COMPRO-Percentages'!V6),
        IF(
            'CS-COMPRO-Percentages'!V6 &lt; 0.6,
            "NotKnown",
            "Known"
        ),
        'CS-COMPRO-Percentages'!V6
    )
)</f>
        <v>NotKnown</v>
      </c>
      <c r="W6" s="31" t="str">
        <f>IF(
    ISERROR('CS-COMPRO-Percentages'!W6),
    CHOOSE(RANDBETWEEN(1, 2), "NotKnown", "Known"),
    IF(
        ISNUMBER('CS-COMPRO-Percentages'!W6),
        IF(
            'CS-COMPRO-Percentages'!W6 &lt; 0.6,
            "NotKnown",
            "Known"
        ),
        'CS-COMPRO-Percentages'!W6
    )
)</f>
        <v>NotKnown</v>
      </c>
      <c r="X6" s="31" t="str">
        <f>IF(
    ISERROR('CS-COMPRO-Percentages'!X6),
    CHOOSE(RANDBETWEEN(1, 2), "NotKnown", "Known"),
    IF(
        ISNUMBER('CS-COMPRO-Percentages'!X6),
        IF(
            'CS-COMPRO-Percentages'!X6 &lt; 0.6,
            "NotKnown",
            "Known"
        ),
        'CS-COMPRO-Percentages'!X6
    )
)</f>
        <v>NotKnown</v>
      </c>
      <c r="Y6" s="31" t="str">
        <f>IF(
    ISERROR('CS-COMPRO-Percentages'!Y6),
    CHOOSE(RANDBETWEEN(1, 2), "NotKnown", "Known"),
    IF(
        ISNUMBER('CS-COMPRO-Percentages'!Y6),
        IF(
            'CS-COMPRO-Percentages'!Y6 &lt; 0.6,
            "NotKnown",
            "Known"
        ),
        'CS-COMPRO-Percentages'!Y6
    )
)</f>
        <v>NotKnown</v>
      </c>
      <c r="Z6" s="31" t="str">
        <f>IF(
    ISERROR('CS-COMPRO-Percentages'!Z6),
    CHOOSE(RANDBETWEEN(1, 2), "NotKnown", "Known"),
    IF(
        ISNUMBER('CS-COMPRO-Percentages'!Z6),
        IF(
            'CS-COMPRO-Percentages'!Z6 &lt; 0.6,
            "NotKnown",
            "Known"
        ),
        'CS-COMPRO-Percentages'!Z6
    )
)</f>
        <v>NotKnown</v>
      </c>
      <c r="AA6" s="31" t="str">
        <f>IF(
    ISERROR('CS-COMPRO-Percentages'!AA6),
    CHOOSE(RANDBETWEEN(1, 2), "NotKnown", "Known"),
    IF(
        ISNUMBER('CS-COMPRO-Percentages'!AA6),
        IF(
            'CS-COMPRO-Percentages'!AA6 &lt; 0.6,
            "NotKnown",
            "Known"
        ),
        'CS-COMPRO-Percentages'!AA6
    )
)</f>
        <v>NotKnown</v>
      </c>
      <c r="AB6" s="31" t="str">
        <f>IF(
    ISERROR('CS-COMPRO-Percentages'!AB6),
    CHOOSE(RANDBETWEEN(1, 2), "NotKnown", "Known"),
    IF(
        ISNUMBER('CS-COMPRO-Percentages'!AB6),
        IF(
            'CS-COMPRO-Percentages'!AB6 &lt; 0.6,
            "NotKnown",
            "Known"
        ),
        'CS-COMPRO-Percentages'!AB6
    )
)</f>
        <v>NotKnown</v>
      </c>
      <c r="AC6" s="31" t="str">
        <f>IF(
    ISERROR('CS-COMPRO-Percentages'!AC6),
    CHOOSE(RANDBETWEEN(1, 2), "NotKnown", "Known"),
    IF(
        ISNUMBER('CS-COMPRO-Percentages'!AC6),
        IF(
            'CS-COMPRO-Percentages'!AC6 &lt; 0.6,
            "NotKnown",
            "Known"
        ),
        'CS-COMPRO-Percentages'!AC6
    )
)</f>
        <v>NotKnown</v>
      </c>
      <c r="AD6" s="31" t="str">
        <f>IF(
    ISERROR('CS-COMPRO-Percentages'!AD6),
    CHOOSE(RANDBETWEEN(1, 2), "NotKnown", "Known"),
    IF(
        ISNUMBER('CS-COMPRO-Percentages'!AD6),
        IF(
            'CS-COMPRO-Percentages'!AD6 &lt; 0.6,
            "NotKnown",
            "Known"
        ),
        'CS-COMPRO-Percentages'!AD6
    )
)</f>
        <v>NotKnown</v>
      </c>
      <c r="AE6" s="31" t="str">
        <f>IF(
    ISERROR('CS-COMPRO-Percentages'!AE6),
    CHOOSE(RANDBETWEEN(1, 2), "NotKnown", "Known"),
    IF(
        ISNUMBER('CS-COMPRO-Percentages'!AE6),
        IF(
            'CS-COMPRO-Percentages'!AE6 &lt; 0.6,
            "NotKnown",
            "Known"
        ),
        'CS-COMPRO-Percentages'!AE6
    )
)</f>
        <v>NotKnown</v>
      </c>
      <c r="AF6" s="31" t="str">
        <f>IF(
    ISERROR('CS-COMPRO-Percentages'!AF6),
    CHOOSE(RANDBETWEEN(1, 2), "NotKnown", "Known"),
    IF(
        ISNUMBER('CS-COMPRO-Percentages'!AF6),
        IF(
            'CS-COMPRO-Percentages'!AF6 &lt; 0.6,
            "NotKnown",
            "Known"
        ),
        'CS-COMPRO-Percentages'!AF6
    )
)</f>
        <v>NotKnown</v>
      </c>
      <c r="AG6" s="31" t="str">
        <f>IF(
    ISERROR('CS-COMPRO-Percentages'!AG6),
    CHOOSE(RANDBETWEEN(1, 2), "NotKnown", "Known"),
    IF(
        ISNUMBER('CS-COMPRO-Percentages'!AG6),
        IF(
            'CS-COMPRO-Percentages'!AG6 &lt; 0.6,
            "NotKnown",
            "Known"
        ),
        'CS-COMPRO-Percentages'!AG6
    )
)</f>
        <v>NotKnown</v>
      </c>
      <c r="AH6" s="31" t="str">
        <f>IF(
    ISERROR('CS-COMPRO-Percentages'!AH6),
    CHOOSE(RANDBETWEEN(1, 2), "NotKnown", "Known"),
    IF(
        ISNUMBER('CS-COMPRO-Percentages'!AH6),
        IF(
            'CS-COMPRO-Percentages'!AH6 &lt; 0.6,
            "NotKnown",
            "Known"
        ),
        'CS-COMPRO-Percentages'!AH6
    )
)</f>
        <v>NotKnown</v>
      </c>
      <c r="AI6" s="31" t="str">
        <f>IF(
    ISERROR('CS-COMPRO-Percentages'!AI6),
    CHOOSE(RANDBETWEEN(1, 2), "NotKnown", "Known"),
    IF(
        ISNUMBER('CS-COMPRO-Percentages'!AI6),
        IF(
            'CS-COMPRO-Percentages'!AI6 &lt; 0.6,
            "NotKnown",
            "Known"
        ),
        'CS-COMPRO-Percentages'!AI6
    )
)</f>
        <v>NotKnown</v>
      </c>
      <c r="AJ6" s="31" t="str">
        <f>IF(
    ISERROR('CS-COMPRO-Percentages'!AJ6),
    CHOOSE(RANDBETWEEN(1, 2), "NotKnown", "Known"),
    IF(
        ISNUMBER('CS-COMPRO-Percentages'!AJ6),
        IF(
            'CS-COMPRO-Percentages'!AJ6 &lt; 0.6,
            "NotKnown",
            "Known"
        ),
        'CS-COMPRO-Percentages'!AJ6
    )
)</f>
        <v>NotKnown</v>
      </c>
      <c r="AK6" s="31" t="str">
        <f>IF(
    ISERROR('CS-COMPRO-Percentages'!AK6),
    CHOOSE(RANDBETWEEN(1, 2), "NotKnown", "Known"),
    IF(
        ISNUMBER('CS-COMPRO-Percentages'!AK6),
        IF(
            'CS-COMPRO-Percentages'!AK6 &lt; 0.6,
            "NotKnown",
            "Known"
        ),
        'CS-COMPRO-Percentages'!AK6
    )
)</f>
        <v>NotKnown</v>
      </c>
      <c r="AL6" s="31" t="str">
        <f>IF(
    ISERROR('CS-COMPRO-Percentages'!AL6),
    CHOOSE(RANDBETWEEN(1, 2), "NotKnown", "Known"),
    IF(
        ISNUMBER('CS-COMPRO-Percentages'!AL6),
        IF(
            'CS-COMPRO-Percentages'!AL6 &lt; 0.6,
            "NotKnown",
            "Known"
        ),
        'CS-COMPRO-Percentages'!AL6
    )
)</f>
        <v>NotKnown</v>
      </c>
      <c r="AM6" s="31" t="str">
        <f>IF(
    ISERROR('CS-COMPRO-Percentages'!AM6),
    CHOOSE(RANDBETWEEN(1, 2), "NotKnown", "Known"),
    IF(
        ISNUMBER('CS-COMPRO-Percentages'!AM6),
        IF(
            'CS-COMPRO-Percentages'!AM6 &lt; 0.6,
            "NotKnown",
            "Known"
        ),
        'CS-COMPRO-Percentages'!AM6
    )
)</f>
        <v>NotKnown</v>
      </c>
      <c r="AN6" s="31" t="str">
        <f>IF(
    ISERROR('CS-COMPRO-Percentages'!AN6),
    CHOOSE(RANDBETWEEN(1, 2), "NotKnown", "Known"),
    IF(
        ISNUMBER('CS-COMPRO-Percentages'!AN6),
        IF(
            'CS-COMPRO-Percentages'!AN6 &lt; 0.6,
            "NotKnown",
            "Known"
        ),
        'CS-COMPRO-Percentages'!AN6
    )
)</f>
        <v>NotKnown</v>
      </c>
      <c r="AO6" s="31" t="str">
        <f>IF(
    ISERROR('CS-COMPRO-Percentages'!AO6),
    CHOOSE(RANDBETWEEN(1, 2), "NotKnown", "Known"),
    IF(
        ISNUMBER('CS-COMPRO-Percentages'!AO6),
        IF(
            'CS-COMPRO-Percentages'!AO6 &lt; 0.6,
            "NotKnown",
            "Known"
        ),
        'CS-COMPRO-Percentages'!AO6
    )
)</f>
        <v>NotKnown</v>
      </c>
      <c r="AP6" s="31" t="str">
        <f>IF(
    ISERROR('CS-COMPRO-Percentages'!AP6),
    CHOOSE(RANDBETWEEN(1, 2), "NotKnown", "Known"),
    IF(
        ISNUMBER('CS-COMPRO-Percentages'!AP6),
        IF(
            'CS-COMPRO-Percentages'!AP6 &lt; 0.6,
            "NotKnown",
            "Known"
        ),
        'CS-COMPRO-Percentages'!AP6
    )
)</f>
        <v>NotKnown</v>
      </c>
      <c r="AQ6" s="31" t="str">
        <f>IF(
    ISERROR('CS-COMPRO-Percentages'!AQ6),
    CHOOSE(RANDBETWEEN(1, 2), "NotKnown", "Known"),
    IF(
        ISNUMBER('CS-COMPRO-Percentages'!AQ6),
        IF(
            'CS-COMPRO-Percentages'!AQ6 &lt; 0.6,
            "NotKnown",
            "Known"
        ),
        'CS-COMPRO-Percentages'!AQ6
    )
)</f>
        <v>NotKnown</v>
      </c>
      <c r="AR6" s="31" t="str">
        <f>IF(
    ISERROR('CS-COMPRO-Percentages'!AR6),
    CHOOSE(RANDBETWEEN(1, 2), "NotKnown", "Known"),
    IF(
        ISNUMBER('CS-COMPRO-Percentages'!AR6),
        IF(
            'CS-COMPRO-Percentages'!AR6 &lt; 0.6,
            "NotKnown",
            "Known"
        ),
        'CS-COMPRO-Percentages'!AR6
    )
)</f>
        <v>NotKnown</v>
      </c>
      <c r="AS6" s="31" t="str">
        <f>IF(
    ISERROR('CS-COMPRO-Percentages'!AS6),
    CHOOSE(RANDBETWEEN(1, 2), "NotKnown", "Known"),
    IF(
        ISNUMBER('CS-COMPRO-Percentages'!AS6),
        IF(
            'CS-COMPRO-Percentages'!AS6 &lt; 0.6,
            "NotKnown",
            "Known"
        ),
        'CS-COMPRO-Percentages'!AS6
    )
)</f>
        <v>NotKnown</v>
      </c>
      <c r="AT6" s="31" t="str">
        <f>IF(
    ISERROR('CS-COMPRO-Percentages'!AT6),
    CHOOSE(RANDBETWEEN(1, 2), "NotKnown", "Known"),
    IF(
        ISNUMBER('CS-COMPRO-Percentages'!AT6),
        IF(
            'CS-COMPRO-Percentages'!AT6 &lt; 0.6,
            "NotKnown",
            "Known"
        ),
        'CS-COMPRO-Percentages'!AT6
    )
)</f>
        <v>NotKnown</v>
      </c>
      <c r="AU6" s="23"/>
    </row>
    <row r="7">
      <c r="A7" s="23" t="str">
        <f>IF(
    ISERROR('CS-COMPRO-Percentages'!A7),
    CHOOSE(RANDBETWEEN(1, 2), "NotKnown", "Known"),
    IF(
        ISNUMBER('CS-COMPRO-Percentages'!A7),
        IF(
            'CS-COMPRO-Percentages'!A7 &lt; 0.6,
            "NotKnown",
            "Known"
        ),
        'CS-COMPRO-Percentages'!A7
    )
)</f>
        <v>6CMP-M</v>
      </c>
      <c r="B7" s="31" t="str">
        <f>IF(
    ISERROR('CS-COMPRO-Percentages'!B7),
    CHOOSE(RANDBETWEEN(1, 2), "NotKnown", "Known"),
    IF(
        ISNUMBER('CS-COMPRO-Percentages'!B7),
        IF(
            'CS-COMPRO-Percentages'!B7 &lt; 0.6,
            "NotKnown",
            "Known"
        ),
        'CS-COMPRO-Percentages'!B7
    )
)</f>
        <v>Known</v>
      </c>
      <c r="C7" s="31" t="str">
        <f>IF(
    ISERROR('CS-COMPRO-Percentages'!C7),
    CHOOSE(RANDBETWEEN(1, 2), "NotKnown", "Known"),
    IF(
        ISNUMBER('CS-COMPRO-Percentages'!C7),
        IF(
            'CS-COMPRO-Percentages'!C7 &lt; 0.6,
            "NotKnown",
            "Known"
        ),
        'CS-COMPRO-Percentages'!C7
    )
)</f>
        <v>Known</v>
      </c>
      <c r="D7" s="31" t="str">
        <f>IF(
    ISERROR('CS-COMPRO-Percentages'!D7),
    CHOOSE(RANDBETWEEN(1, 2), "NotKnown", "Known"),
    IF(
        ISNUMBER('CS-COMPRO-Percentages'!D7),
        IF(
            'CS-COMPRO-Percentages'!D7 &lt; 0.6,
            "NotKnown",
            "Known"
        ),
        'CS-COMPRO-Percentages'!D7
    )
)</f>
        <v>Known</v>
      </c>
      <c r="E7" s="31" t="str">
        <f>IF(
    ISERROR('CS-COMPRO-Percentages'!E7),
    CHOOSE(RANDBETWEEN(1, 2), "NotKnown", "Known"),
    IF(
        ISNUMBER('CS-COMPRO-Percentages'!E7),
        IF(
            'CS-COMPRO-Percentages'!E7 &lt; 0.6,
            "NotKnown",
            "Known"
        ),
        'CS-COMPRO-Percentages'!E7
    )
)</f>
        <v>Known</v>
      </c>
      <c r="F7" s="31" t="str">
        <f>IF(
    ISERROR('CS-COMPRO-Percentages'!F7),
    CHOOSE(RANDBETWEEN(1, 2), "NotKnown", "Known"),
    IF(
        ISNUMBER('CS-COMPRO-Percentages'!F7),
        IF(
            'CS-COMPRO-Percentages'!F7 &lt; 0.6,
            "NotKnown",
            "Known"
        ),
        'CS-COMPRO-Percentages'!F7
    )
)</f>
        <v>Known</v>
      </c>
      <c r="G7" s="31" t="str">
        <f>IF(
    ISERROR('CS-COMPRO-Percentages'!G7),
    CHOOSE(RANDBETWEEN(1, 2), "NotKnown", "Known"),
    IF(
        ISNUMBER('CS-COMPRO-Percentages'!G7),
        IF(
            'CS-COMPRO-Percentages'!G7 &lt; 0.6,
            "NotKnown",
            "Known"
        ),
        'CS-COMPRO-Percentages'!G7
    )
)</f>
        <v>Known</v>
      </c>
      <c r="H7" s="31" t="str">
        <f>IF(
    ISERROR('CS-COMPRO-Percentages'!H7),
    CHOOSE(RANDBETWEEN(1, 2), "NotKnown", "Known"),
    IF(
        ISNUMBER('CS-COMPRO-Percentages'!H7),
        IF(
            'CS-COMPRO-Percentages'!H7 &lt; 0.6,
            "NotKnown",
            "Known"
        ),
        'CS-COMPRO-Percentages'!H7
    )
)</f>
        <v>Known</v>
      </c>
      <c r="I7" s="31" t="str">
        <f>IF(
    ISERROR('CS-COMPRO-Percentages'!I7),
    CHOOSE(RANDBETWEEN(1, 2), "NotKnown", "Known"),
    IF(
        ISNUMBER('CS-COMPRO-Percentages'!I7),
        IF(
            'CS-COMPRO-Percentages'!I7 &lt; 0.6,
            "NotKnown",
            "Known"
        ),
        'CS-COMPRO-Percentages'!I7
    )
)</f>
        <v>Known</v>
      </c>
      <c r="J7" s="31" t="str">
        <f>IF(
    ISERROR('CS-COMPRO-Percentages'!J7),
    CHOOSE(RANDBETWEEN(1, 2), "NotKnown", "Known"),
    IF(
        ISNUMBER('CS-COMPRO-Percentages'!J7),
        IF(
            'CS-COMPRO-Percentages'!J7 &lt; 0.6,
            "NotKnown",
            "Known"
        ),
        'CS-COMPRO-Percentages'!J7
    )
)</f>
        <v>Known</v>
      </c>
      <c r="K7" s="31" t="str">
        <f>IF(
    ISERROR('CS-COMPRO-Percentages'!K7),
    CHOOSE(RANDBETWEEN(1, 2), "NotKnown", "Known"),
    IF(
        ISNUMBER('CS-COMPRO-Percentages'!K7),
        IF(
            'CS-COMPRO-Percentages'!K7 &lt; 0.6,
            "NotKnown",
            "Known"
        ),
        'CS-COMPRO-Percentages'!K7
    )
)</f>
        <v>Known</v>
      </c>
      <c r="L7" s="31" t="str">
        <f>IF(
    ISERROR('CS-COMPRO-Percentages'!L7),
    CHOOSE(RANDBETWEEN(1, 2), "NotKnown", "Known"),
    IF(
        ISNUMBER('CS-COMPRO-Percentages'!L7),
        IF(
            'CS-COMPRO-Percentages'!L7 &lt; 0.6,
            "NotKnown",
            "Known"
        ),
        'CS-COMPRO-Percentages'!L7
    )
)</f>
        <v>Known</v>
      </c>
      <c r="M7" s="31" t="str">
        <f>IF(
    ISERROR('CS-COMPRO-Percentages'!M7),
    CHOOSE(RANDBETWEEN(1, 2), "NotKnown", "Known"),
    IF(
        ISNUMBER('CS-COMPRO-Percentages'!M7),
        IF(
            'CS-COMPRO-Percentages'!M7 &lt; 0.6,
            "NotKnown",
            "Known"
        ),
        'CS-COMPRO-Percentages'!M7
    )
)</f>
        <v>Known</v>
      </c>
      <c r="N7" s="31" t="str">
        <f>IF(
    ISERROR('CS-COMPRO-Percentages'!N7),
    CHOOSE(RANDBETWEEN(1, 2), "NotKnown", "Known"),
    IF(
        ISNUMBER('CS-COMPRO-Percentages'!N7),
        IF(
            'CS-COMPRO-Percentages'!N7 &lt; 0.6,
            "NotKnown",
            "Known"
        ),
        'CS-COMPRO-Percentages'!N7
    )
)</f>
        <v>Known</v>
      </c>
      <c r="O7" s="31" t="str">
        <f>IF(
    ISERROR('CS-COMPRO-Percentages'!O7),
    CHOOSE(RANDBETWEEN(1, 2), "NotKnown", "Known"),
    IF(
        ISNUMBER('CS-COMPRO-Percentages'!O7),
        IF(
            'CS-COMPRO-Percentages'!O7 &lt; 0.6,
            "NotKnown",
            "Known"
        ),
        'CS-COMPRO-Percentages'!O7
    )
)</f>
        <v>Known</v>
      </c>
      <c r="P7" s="31" t="str">
        <f>IF(
    ISERROR('CS-COMPRO-Percentages'!P7),
    CHOOSE(RANDBETWEEN(1, 2), "NotKnown", "Known"),
    IF(
        ISNUMBER('CS-COMPRO-Percentages'!P7),
        IF(
            'CS-COMPRO-Percentages'!P7 &lt; 0.6,
            "NotKnown",
            "Known"
        ),
        'CS-COMPRO-Percentages'!P7
    )
)</f>
        <v>Known</v>
      </c>
      <c r="Q7" s="31" t="str">
        <f>IF(
    ISERROR('CS-COMPRO-Percentages'!Q7),
    CHOOSE(RANDBETWEEN(1, 2), "NotKnown", "Known"),
    IF(
        ISNUMBER('CS-COMPRO-Percentages'!Q7),
        IF(
            'CS-COMPRO-Percentages'!Q7 &lt; 0.6,
            "NotKnown",
            "Known"
        ),
        'CS-COMPRO-Percentages'!Q7
    )
)</f>
        <v>Known</v>
      </c>
      <c r="R7" s="31" t="str">
        <f>IF(
    ISERROR('CS-COMPRO-Percentages'!R7),
    CHOOSE(RANDBETWEEN(1, 2), "NotKnown", "Known"),
    IF(
        ISNUMBER('CS-COMPRO-Percentages'!R7),
        IF(
            'CS-COMPRO-Percentages'!R7 &lt; 0.6,
            "NotKnown",
            "Known"
        ),
        'CS-COMPRO-Percentages'!R7
    )
)</f>
        <v>Known</v>
      </c>
      <c r="S7" s="31" t="str">
        <f>IF(
    ISERROR('CS-COMPRO-Percentages'!S7),
    CHOOSE(RANDBETWEEN(1, 2), "NotKnown", "Known"),
    IF(
        ISNUMBER('CS-COMPRO-Percentages'!S7),
        IF(
            'CS-COMPRO-Percentages'!S7 &lt; 0.6,
            "NotKnown",
            "Known"
        ),
        'CS-COMPRO-Percentages'!S7
    )
)</f>
        <v>Known</v>
      </c>
      <c r="T7" s="31" t="str">
        <f>IF(
    ISERROR('CS-COMPRO-Percentages'!T7),
    CHOOSE(RANDBETWEEN(1, 2), "NotKnown", "Known"),
    IF(
        ISNUMBER('CS-COMPRO-Percentages'!T7),
        IF(
            'CS-COMPRO-Percentages'!T7 &lt; 0.6,
            "NotKnown",
            "Known"
        ),
        'CS-COMPRO-Percentages'!T7
    )
)</f>
        <v>Known</v>
      </c>
      <c r="U7" s="31" t="str">
        <f>IF(
    ISERROR('CS-COMPRO-Percentages'!U7),
    CHOOSE(RANDBETWEEN(1, 2), "NotKnown", "Known"),
    IF(
        ISNUMBER('CS-COMPRO-Percentages'!U7),
        IF(
            'CS-COMPRO-Percentages'!U7 &lt; 0.6,
            "NotKnown",
            "Known"
        ),
        'CS-COMPRO-Percentages'!U7
    )
)</f>
        <v>Known</v>
      </c>
      <c r="V7" s="31" t="str">
        <f>IF(
    ISERROR('CS-COMPRO-Percentages'!V7),
    CHOOSE(RANDBETWEEN(1, 2), "NotKnown", "Known"),
    IF(
        ISNUMBER('CS-COMPRO-Percentages'!V7),
        IF(
            'CS-COMPRO-Percentages'!V7 &lt; 0.6,
            "NotKnown",
            "Known"
        ),
        'CS-COMPRO-Percentages'!V7
    )
)</f>
        <v>Known</v>
      </c>
      <c r="W7" s="31" t="str">
        <f>IF(
    ISERROR('CS-COMPRO-Percentages'!W7),
    CHOOSE(RANDBETWEEN(1, 2), "NotKnown", "Known"),
    IF(
        ISNUMBER('CS-COMPRO-Percentages'!W7),
        IF(
            'CS-COMPRO-Percentages'!W7 &lt; 0.6,
            "NotKnown",
            "Known"
        ),
        'CS-COMPRO-Percentages'!W7
    )
)</f>
        <v>Known</v>
      </c>
      <c r="X7" s="31" t="str">
        <f>IF(
    ISERROR('CS-COMPRO-Percentages'!X7),
    CHOOSE(RANDBETWEEN(1, 2), "NotKnown", "Known"),
    IF(
        ISNUMBER('CS-COMPRO-Percentages'!X7),
        IF(
            'CS-COMPRO-Percentages'!X7 &lt; 0.6,
            "NotKnown",
            "Known"
        ),
        'CS-COMPRO-Percentages'!X7
    )
)</f>
        <v>Known</v>
      </c>
      <c r="Y7" s="31" t="str">
        <f>IF(
    ISERROR('CS-COMPRO-Percentages'!Y7),
    CHOOSE(RANDBETWEEN(1, 2), "NotKnown", "Known"),
    IF(
        ISNUMBER('CS-COMPRO-Percentages'!Y7),
        IF(
            'CS-COMPRO-Percentages'!Y7 &lt; 0.6,
            "NotKnown",
            "Known"
        ),
        'CS-COMPRO-Percentages'!Y7
    )
)</f>
        <v>Known</v>
      </c>
      <c r="Z7" s="31" t="str">
        <f>IF(
    ISERROR('CS-COMPRO-Percentages'!Z7),
    CHOOSE(RANDBETWEEN(1, 2), "NotKnown", "Known"),
    IF(
        ISNUMBER('CS-COMPRO-Percentages'!Z7),
        IF(
            'CS-COMPRO-Percentages'!Z7 &lt; 0.6,
            "NotKnown",
            "Known"
        ),
        'CS-COMPRO-Percentages'!Z7
    )
)</f>
        <v>Known</v>
      </c>
      <c r="AA7" s="31" t="str">
        <f>IF(
    ISERROR('CS-COMPRO-Percentages'!AA7),
    CHOOSE(RANDBETWEEN(1, 2), "NotKnown", "Known"),
    IF(
        ISNUMBER('CS-COMPRO-Percentages'!AA7),
        IF(
            'CS-COMPRO-Percentages'!AA7 &lt; 0.6,
            "NotKnown",
            "Known"
        ),
        'CS-COMPRO-Percentages'!AA7
    )
)</f>
        <v>Known</v>
      </c>
      <c r="AB7" s="31" t="str">
        <f>IF(
    ISERROR('CS-COMPRO-Percentages'!AB7),
    CHOOSE(RANDBETWEEN(1, 2), "NotKnown", "Known"),
    IF(
        ISNUMBER('CS-COMPRO-Percentages'!AB7),
        IF(
            'CS-COMPRO-Percentages'!AB7 &lt; 0.6,
            "NotKnown",
            "Known"
        ),
        'CS-COMPRO-Percentages'!AB7
    )
)</f>
        <v>NotKnown</v>
      </c>
      <c r="AC7" s="31" t="str">
        <f>IF(
    ISERROR('CS-COMPRO-Percentages'!AC7),
    CHOOSE(RANDBETWEEN(1, 2), "NotKnown", "Known"),
    IF(
        ISNUMBER('CS-COMPRO-Percentages'!AC7),
        IF(
            'CS-COMPRO-Percentages'!AC7 &lt; 0.6,
            "NotKnown",
            "Known"
        ),
        'CS-COMPRO-Percentages'!AC7
    )
)</f>
        <v>NotKnown</v>
      </c>
      <c r="AD7" s="31" t="str">
        <f>IF(
    ISERROR('CS-COMPRO-Percentages'!AD7),
    CHOOSE(RANDBETWEEN(1, 2), "NotKnown", "Known"),
    IF(
        ISNUMBER('CS-COMPRO-Percentages'!AD7),
        IF(
            'CS-COMPRO-Percentages'!AD7 &lt; 0.6,
            "NotKnown",
            "Known"
        ),
        'CS-COMPRO-Percentages'!AD7
    )
)</f>
        <v>Known</v>
      </c>
      <c r="AE7" s="31" t="str">
        <f>IF(
    ISERROR('CS-COMPRO-Percentages'!AE7),
    CHOOSE(RANDBETWEEN(1, 2), "NotKnown", "Known"),
    IF(
        ISNUMBER('CS-COMPRO-Percentages'!AE7),
        IF(
            'CS-COMPRO-Percentages'!AE7 &lt; 0.6,
            "NotKnown",
            "Known"
        ),
        'CS-COMPRO-Percentages'!AE7
    )
)</f>
        <v>Known</v>
      </c>
      <c r="AF7" s="31" t="str">
        <f>IF(
    ISERROR('CS-COMPRO-Percentages'!AF7),
    CHOOSE(RANDBETWEEN(1, 2), "NotKnown", "Known"),
    IF(
        ISNUMBER('CS-COMPRO-Percentages'!AF7),
        IF(
            'CS-COMPRO-Percentages'!AF7 &lt; 0.6,
            "NotKnown",
            "Known"
        ),
        'CS-COMPRO-Percentages'!AF7
    )
)</f>
        <v>Known</v>
      </c>
      <c r="AG7" s="31" t="str">
        <f>IF(
    ISERROR('CS-COMPRO-Percentages'!AG7),
    CHOOSE(RANDBETWEEN(1, 2), "NotKnown", "Known"),
    IF(
        ISNUMBER('CS-COMPRO-Percentages'!AG7),
        IF(
            'CS-COMPRO-Percentages'!AG7 &lt; 0.6,
            "NotKnown",
            "Known"
        ),
        'CS-COMPRO-Percentages'!AG7
    )
)</f>
        <v>Known</v>
      </c>
      <c r="AH7" s="31" t="str">
        <f>IF(
    ISERROR('CS-COMPRO-Percentages'!AH7),
    CHOOSE(RANDBETWEEN(1, 2), "NotKnown", "Known"),
    IF(
        ISNUMBER('CS-COMPRO-Percentages'!AH7),
        IF(
            'CS-COMPRO-Percentages'!AH7 &lt; 0.6,
            "NotKnown",
            "Known"
        ),
        'CS-COMPRO-Percentages'!AH7
    )
)</f>
        <v>Known</v>
      </c>
      <c r="AI7" s="31" t="str">
        <f>IF(
    ISERROR('CS-COMPRO-Percentages'!AI7),
    CHOOSE(RANDBETWEEN(1, 2), "NotKnown", "Known"),
    IF(
        ISNUMBER('CS-COMPRO-Percentages'!AI7),
        IF(
            'CS-COMPRO-Percentages'!AI7 &lt; 0.6,
            "NotKnown",
            "Known"
        ),
        'CS-COMPRO-Percentages'!AI7
    )
)</f>
        <v>Known</v>
      </c>
      <c r="AJ7" s="31" t="str">
        <f>IF(
    ISERROR('CS-COMPRO-Percentages'!AJ7),
    CHOOSE(RANDBETWEEN(1, 2), "NotKnown", "Known"),
    IF(
        ISNUMBER('CS-COMPRO-Percentages'!AJ7),
        IF(
            'CS-COMPRO-Percentages'!AJ7 &lt; 0.6,
            "NotKnown",
            "Known"
        ),
        'CS-COMPRO-Percentages'!AJ7
    )
)</f>
        <v>Known</v>
      </c>
      <c r="AK7" s="31" t="str">
        <f>IF(
    ISERROR('CS-COMPRO-Percentages'!AK7),
    CHOOSE(RANDBETWEEN(1, 2), "NotKnown", "Known"),
    IF(
        ISNUMBER('CS-COMPRO-Percentages'!AK7),
        IF(
            'CS-COMPRO-Percentages'!AK7 &lt; 0.6,
            "NotKnown",
            "Known"
        ),
        'CS-COMPRO-Percentages'!AK7
    )
)</f>
        <v>Known</v>
      </c>
      <c r="AL7" s="31" t="str">
        <f>IF(
    ISERROR('CS-COMPRO-Percentages'!AL7),
    CHOOSE(RANDBETWEEN(1, 2), "NotKnown", "Known"),
    IF(
        ISNUMBER('CS-COMPRO-Percentages'!AL7),
        IF(
            'CS-COMPRO-Percentages'!AL7 &lt; 0.6,
            "NotKnown",
            "Known"
        ),
        'CS-COMPRO-Percentages'!AL7
    )
)</f>
        <v>Known</v>
      </c>
      <c r="AM7" s="31" t="str">
        <f>IF(
    ISERROR('CS-COMPRO-Percentages'!AM7),
    CHOOSE(RANDBETWEEN(1, 2), "NotKnown", "Known"),
    IF(
        ISNUMBER('CS-COMPRO-Percentages'!AM7),
        IF(
            'CS-COMPRO-Percentages'!AM7 &lt; 0.6,
            "NotKnown",
            "Known"
        ),
        'CS-COMPRO-Percentages'!AM7
    )
)</f>
        <v>Known</v>
      </c>
      <c r="AN7" s="31" t="str">
        <f>IF(
    ISERROR('CS-COMPRO-Percentages'!AN7),
    CHOOSE(RANDBETWEEN(1, 2), "NotKnown", "Known"),
    IF(
        ISNUMBER('CS-COMPRO-Percentages'!AN7),
        IF(
            'CS-COMPRO-Percentages'!AN7 &lt; 0.6,
            "NotKnown",
            "Known"
        ),
        'CS-COMPRO-Percentages'!AN7
    )
)</f>
        <v>Known</v>
      </c>
      <c r="AO7" s="31" t="str">
        <f>IF(
    ISERROR('CS-COMPRO-Percentages'!AO7),
    CHOOSE(RANDBETWEEN(1, 2), "NotKnown", "Known"),
    IF(
        ISNUMBER('CS-COMPRO-Percentages'!AO7),
        IF(
            'CS-COMPRO-Percentages'!AO7 &lt; 0.6,
            "NotKnown",
            "Known"
        ),
        'CS-COMPRO-Percentages'!AO7
    )
)</f>
        <v>Known</v>
      </c>
      <c r="AP7" s="31" t="str">
        <f>IF(
    ISERROR('CS-COMPRO-Percentages'!AP7),
    CHOOSE(RANDBETWEEN(1, 2), "NotKnown", "Known"),
    IF(
        ISNUMBER('CS-COMPRO-Percentages'!AP7),
        IF(
            'CS-COMPRO-Percentages'!AP7 &lt; 0.6,
            "NotKnown",
            "Known"
        ),
        'CS-COMPRO-Percentages'!AP7
    )
)</f>
        <v>NotKnown</v>
      </c>
      <c r="AQ7" s="31" t="str">
        <f>IF(
    ISERROR('CS-COMPRO-Percentages'!AQ7),
    CHOOSE(RANDBETWEEN(1, 2), "NotKnown", "Known"),
    IF(
        ISNUMBER('CS-COMPRO-Percentages'!AQ7),
        IF(
            'CS-COMPRO-Percentages'!AQ7 &lt; 0.6,
            "NotKnown",
            "Known"
        ),
        'CS-COMPRO-Percentages'!AQ7
    )
)</f>
        <v>Known</v>
      </c>
      <c r="AR7" s="31" t="str">
        <f>IF(
    ISERROR('CS-COMPRO-Percentages'!AR7),
    CHOOSE(RANDBETWEEN(1, 2), "NotKnown", "Known"),
    IF(
        ISNUMBER('CS-COMPRO-Percentages'!AR7),
        IF(
            'CS-COMPRO-Percentages'!AR7 &lt; 0.6,
            "NotKnown",
            "Known"
        ),
        'CS-COMPRO-Percentages'!AR7
    )
)</f>
        <v>Known</v>
      </c>
      <c r="AS7" s="31" t="str">
        <f>IF(
    ISERROR('CS-COMPRO-Percentages'!AS7),
    CHOOSE(RANDBETWEEN(1, 2), "NotKnown", "Known"),
    IF(
        ISNUMBER('CS-COMPRO-Percentages'!AS7),
        IF(
            'CS-COMPRO-Percentages'!AS7 &lt; 0.6,
            "NotKnown",
            "Known"
        ),
        'CS-COMPRO-Percentages'!AS7
    )
)</f>
        <v>Known</v>
      </c>
      <c r="AT7" s="31" t="str">
        <f>IF(
    ISERROR('CS-COMPRO-Percentages'!AT7),
    CHOOSE(RANDBETWEEN(1, 2), "NotKnown", "Known"),
    IF(
        ISNUMBER('CS-COMPRO-Percentages'!AT7),
        IF(
            'CS-COMPRO-Percentages'!AT7 &lt; 0.6,
            "NotKnown",
            "Known"
        ),
        'CS-COMPRO-Percentages'!AT7
    )
)</f>
        <v>Known</v>
      </c>
      <c r="AU7" s="23"/>
    </row>
    <row r="8">
      <c r="A8" s="23" t="str">
        <f>IF(
    ISERROR('CS-COMPRO-Percentages'!A8),
    CHOOSE(RANDBETWEEN(1, 2), "NotKnown", "Known"),
    IF(
        ISNUMBER('CS-COMPRO-Percentages'!A8),
        IF(
            'CS-COMPRO-Percentages'!A8 &lt; 0.6,
            "NotKnown",
            "Known"
        ),
        'CS-COMPRO-Percentages'!A8
    )
)</f>
        <v>7CMP-M</v>
      </c>
      <c r="B8" s="31" t="str">
        <f>IF(
    ISERROR('CS-COMPRO-Percentages'!B8),
    CHOOSE(RANDBETWEEN(1, 2), "NotKnown", "Known"),
    IF(
        ISNUMBER('CS-COMPRO-Percentages'!B8),
        IF(
            'CS-COMPRO-Percentages'!B8 &lt; 0.6,
            "NotKnown",
            "Known"
        ),
        'CS-COMPRO-Percentages'!B8
    )
)</f>
        <v>Known</v>
      </c>
      <c r="C8" s="31" t="str">
        <f>IF(
    ISERROR('CS-COMPRO-Percentages'!C8),
    CHOOSE(RANDBETWEEN(1, 2), "NotKnown", "Known"),
    IF(
        ISNUMBER('CS-COMPRO-Percentages'!C8),
        IF(
            'CS-COMPRO-Percentages'!C8 &lt; 0.6,
            "NotKnown",
            "Known"
        ),
        'CS-COMPRO-Percentages'!C8
    )
)</f>
        <v>Known</v>
      </c>
      <c r="D8" s="31" t="str">
        <f>IF(
    ISERROR('CS-COMPRO-Percentages'!D8),
    CHOOSE(RANDBETWEEN(1, 2), "NotKnown", "Known"),
    IF(
        ISNUMBER('CS-COMPRO-Percentages'!D8),
        IF(
            'CS-COMPRO-Percentages'!D8 &lt; 0.6,
            "NotKnown",
            "Known"
        ),
        'CS-COMPRO-Percentages'!D8
    )
)</f>
        <v>Known</v>
      </c>
      <c r="E8" s="31" t="str">
        <f>IF(
    ISERROR('CS-COMPRO-Percentages'!E8),
    CHOOSE(RANDBETWEEN(1, 2), "NotKnown", "Known"),
    IF(
        ISNUMBER('CS-COMPRO-Percentages'!E8),
        IF(
            'CS-COMPRO-Percentages'!E8 &lt; 0.6,
            "NotKnown",
            "Known"
        ),
        'CS-COMPRO-Percentages'!E8
    )
)</f>
        <v>Known</v>
      </c>
      <c r="F8" s="31" t="str">
        <f>IF(
    ISERROR('CS-COMPRO-Percentages'!F8),
    CHOOSE(RANDBETWEEN(1, 2), "NotKnown", "Known"),
    IF(
        ISNUMBER('CS-COMPRO-Percentages'!F8),
        IF(
            'CS-COMPRO-Percentages'!F8 &lt; 0.6,
            "NotKnown",
            "Known"
        ),
        'CS-COMPRO-Percentages'!F8
    )
)</f>
        <v>Known</v>
      </c>
      <c r="G8" s="31" t="str">
        <f>IF(
    ISERROR('CS-COMPRO-Percentages'!G8),
    CHOOSE(RANDBETWEEN(1, 2), "NotKnown", "Known"),
    IF(
        ISNUMBER('CS-COMPRO-Percentages'!G8),
        IF(
            'CS-COMPRO-Percentages'!G8 &lt; 0.6,
            "NotKnown",
            "Known"
        ),
        'CS-COMPRO-Percentages'!G8
    )
)</f>
        <v>Known</v>
      </c>
      <c r="H8" s="31" t="str">
        <f>IF(
    ISERROR('CS-COMPRO-Percentages'!H8),
    CHOOSE(RANDBETWEEN(1, 2), "NotKnown", "Known"),
    IF(
        ISNUMBER('CS-COMPRO-Percentages'!H8),
        IF(
            'CS-COMPRO-Percentages'!H8 &lt; 0.6,
            "NotKnown",
            "Known"
        ),
        'CS-COMPRO-Percentages'!H8
    )
)</f>
        <v>Known</v>
      </c>
      <c r="I8" s="31" t="str">
        <f>IF(
    ISERROR('CS-COMPRO-Percentages'!I8),
    CHOOSE(RANDBETWEEN(1, 2), "NotKnown", "Known"),
    IF(
        ISNUMBER('CS-COMPRO-Percentages'!I8),
        IF(
            'CS-COMPRO-Percentages'!I8 &lt; 0.6,
            "NotKnown",
            "Known"
        ),
        'CS-COMPRO-Percentages'!I8
    )
)</f>
        <v>Known</v>
      </c>
      <c r="J8" s="31" t="str">
        <f>IF(
    ISERROR('CS-COMPRO-Percentages'!J8),
    CHOOSE(RANDBETWEEN(1, 2), "NotKnown", "Known"),
    IF(
        ISNUMBER('CS-COMPRO-Percentages'!J8),
        IF(
            'CS-COMPRO-Percentages'!J8 &lt; 0.6,
            "NotKnown",
            "Known"
        ),
        'CS-COMPRO-Percentages'!J8
    )
)</f>
        <v>Known</v>
      </c>
      <c r="K8" s="31" t="str">
        <f>IF(
    ISERROR('CS-COMPRO-Percentages'!K8),
    CHOOSE(RANDBETWEEN(1, 2), "NotKnown", "Known"),
    IF(
        ISNUMBER('CS-COMPRO-Percentages'!K8),
        IF(
            'CS-COMPRO-Percentages'!K8 &lt; 0.6,
            "NotKnown",
            "Known"
        ),
        'CS-COMPRO-Percentages'!K8
    )
)</f>
        <v>Known</v>
      </c>
      <c r="L8" s="31" t="str">
        <f>IF(
    ISERROR('CS-COMPRO-Percentages'!L8),
    CHOOSE(RANDBETWEEN(1, 2), "NotKnown", "Known"),
    IF(
        ISNUMBER('CS-COMPRO-Percentages'!L8),
        IF(
            'CS-COMPRO-Percentages'!L8 &lt; 0.6,
            "NotKnown",
            "Known"
        ),
        'CS-COMPRO-Percentages'!L8
    )
)</f>
        <v>Known</v>
      </c>
      <c r="M8" s="31" t="str">
        <f>IF(
    ISERROR('CS-COMPRO-Percentages'!M8),
    CHOOSE(RANDBETWEEN(1, 2), "NotKnown", "Known"),
    IF(
        ISNUMBER('CS-COMPRO-Percentages'!M8),
        IF(
            'CS-COMPRO-Percentages'!M8 &lt; 0.6,
            "NotKnown",
            "Known"
        ),
        'CS-COMPRO-Percentages'!M8
    )
)</f>
        <v>Known</v>
      </c>
      <c r="N8" s="31" t="str">
        <f>IF(
    ISERROR('CS-COMPRO-Percentages'!N8),
    CHOOSE(RANDBETWEEN(1, 2), "NotKnown", "Known"),
    IF(
        ISNUMBER('CS-COMPRO-Percentages'!N8),
        IF(
            'CS-COMPRO-Percentages'!N8 &lt; 0.6,
            "NotKnown",
            "Known"
        ),
        'CS-COMPRO-Percentages'!N8
    )
)</f>
        <v>Known</v>
      </c>
      <c r="O8" s="31" t="str">
        <f>IF(
    ISERROR('CS-COMPRO-Percentages'!O8),
    CHOOSE(RANDBETWEEN(1, 2), "NotKnown", "Known"),
    IF(
        ISNUMBER('CS-COMPRO-Percentages'!O8),
        IF(
            'CS-COMPRO-Percentages'!O8 &lt; 0.6,
            "NotKnown",
            "Known"
        ),
        'CS-COMPRO-Percentages'!O8
    )
)</f>
        <v>Known</v>
      </c>
      <c r="P8" s="31" t="str">
        <f>IF(
    ISERROR('CS-COMPRO-Percentages'!P8),
    CHOOSE(RANDBETWEEN(1, 2), "NotKnown", "Known"),
    IF(
        ISNUMBER('CS-COMPRO-Percentages'!P8),
        IF(
            'CS-COMPRO-Percentages'!P8 &lt; 0.6,
            "NotKnown",
            "Known"
        ),
        'CS-COMPRO-Percentages'!P8
    )
)</f>
        <v>Known</v>
      </c>
      <c r="Q8" s="31" t="str">
        <f>IF(
    ISERROR('CS-COMPRO-Percentages'!Q8),
    CHOOSE(RANDBETWEEN(1, 2), "NotKnown", "Known"),
    IF(
        ISNUMBER('CS-COMPRO-Percentages'!Q8),
        IF(
            'CS-COMPRO-Percentages'!Q8 &lt; 0.6,
            "NotKnown",
            "Known"
        ),
        'CS-COMPRO-Percentages'!Q8
    )
)</f>
        <v>Known</v>
      </c>
      <c r="R8" s="31" t="str">
        <f>IF(
    ISERROR('CS-COMPRO-Percentages'!R8),
    CHOOSE(RANDBETWEEN(1, 2), "NotKnown", "Known"),
    IF(
        ISNUMBER('CS-COMPRO-Percentages'!R8),
        IF(
            'CS-COMPRO-Percentages'!R8 &lt; 0.6,
            "NotKnown",
            "Known"
        ),
        'CS-COMPRO-Percentages'!R8
    )
)</f>
        <v>Known</v>
      </c>
      <c r="S8" s="31" t="str">
        <f>IF(
    ISERROR('CS-COMPRO-Percentages'!S8),
    CHOOSE(RANDBETWEEN(1, 2), "NotKnown", "Known"),
    IF(
        ISNUMBER('CS-COMPRO-Percentages'!S8),
        IF(
            'CS-COMPRO-Percentages'!S8 &lt; 0.6,
            "NotKnown",
            "Known"
        ),
        'CS-COMPRO-Percentages'!S8
    )
)</f>
        <v>Known</v>
      </c>
      <c r="T8" s="31" t="str">
        <f>IF(
    ISERROR('CS-COMPRO-Percentages'!T8),
    CHOOSE(RANDBETWEEN(1, 2), "NotKnown", "Known"),
    IF(
        ISNUMBER('CS-COMPRO-Percentages'!T8),
        IF(
            'CS-COMPRO-Percentages'!T8 &lt; 0.6,
            "NotKnown",
            "Known"
        ),
        'CS-COMPRO-Percentages'!T8
    )
)</f>
        <v>Known</v>
      </c>
      <c r="U8" s="31" t="str">
        <f>IF(
    ISERROR('CS-COMPRO-Percentages'!U8),
    CHOOSE(RANDBETWEEN(1, 2), "NotKnown", "Known"),
    IF(
        ISNUMBER('CS-COMPRO-Percentages'!U8),
        IF(
            'CS-COMPRO-Percentages'!U8 &lt; 0.6,
            "NotKnown",
            "Known"
        ),
        'CS-COMPRO-Percentages'!U8
    )
)</f>
        <v>Known</v>
      </c>
      <c r="V8" s="31" t="str">
        <f>IF(
    ISERROR('CS-COMPRO-Percentages'!V8),
    CHOOSE(RANDBETWEEN(1, 2), "NotKnown", "Known"),
    IF(
        ISNUMBER('CS-COMPRO-Percentages'!V8),
        IF(
            'CS-COMPRO-Percentages'!V8 &lt; 0.6,
            "NotKnown",
            "Known"
        ),
        'CS-COMPRO-Percentages'!V8
    )
)</f>
        <v>Known</v>
      </c>
      <c r="W8" s="31" t="str">
        <f>IF(
    ISERROR('CS-COMPRO-Percentages'!W8),
    CHOOSE(RANDBETWEEN(1, 2), "NotKnown", "Known"),
    IF(
        ISNUMBER('CS-COMPRO-Percentages'!W8),
        IF(
            'CS-COMPRO-Percentages'!W8 &lt; 0.6,
            "NotKnown",
            "Known"
        ),
        'CS-COMPRO-Percentages'!W8
    )
)</f>
        <v>Known</v>
      </c>
      <c r="X8" s="31" t="str">
        <f>IF(
    ISERROR('CS-COMPRO-Percentages'!X8),
    CHOOSE(RANDBETWEEN(1, 2), "NotKnown", "Known"),
    IF(
        ISNUMBER('CS-COMPRO-Percentages'!X8),
        IF(
            'CS-COMPRO-Percentages'!X8 &lt; 0.6,
            "NotKnown",
            "Known"
        ),
        'CS-COMPRO-Percentages'!X8
    )
)</f>
        <v>Known</v>
      </c>
      <c r="Y8" s="31" t="str">
        <f>IF(
    ISERROR('CS-COMPRO-Percentages'!Y8),
    CHOOSE(RANDBETWEEN(1, 2), "NotKnown", "Known"),
    IF(
        ISNUMBER('CS-COMPRO-Percentages'!Y8),
        IF(
            'CS-COMPRO-Percentages'!Y8 &lt; 0.6,
            "NotKnown",
            "Known"
        ),
        'CS-COMPRO-Percentages'!Y8
    )
)</f>
        <v>Known</v>
      </c>
      <c r="Z8" s="31" t="str">
        <f>IF(
    ISERROR('CS-COMPRO-Percentages'!Z8),
    CHOOSE(RANDBETWEEN(1, 2), "NotKnown", "Known"),
    IF(
        ISNUMBER('CS-COMPRO-Percentages'!Z8),
        IF(
            'CS-COMPRO-Percentages'!Z8 &lt; 0.6,
            "NotKnown",
            "Known"
        ),
        'CS-COMPRO-Percentages'!Z8
    )
)</f>
        <v>Known</v>
      </c>
      <c r="AA8" s="31" t="str">
        <f>IF(
    ISERROR('CS-COMPRO-Percentages'!AA8),
    CHOOSE(RANDBETWEEN(1, 2), "NotKnown", "Known"),
    IF(
        ISNUMBER('CS-COMPRO-Percentages'!AA8),
        IF(
            'CS-COMPRO-Percentages'!AA8 &lt; 0.6,
            "NotKnown",
            "Known"
        ),
        'CS-COMPRO-Percentages'!AA8
    )
)</f>
        <v>Known</v>
      </c>
      <c r="AB8" s="31" t="str">
        <f>IF(
    ISERROR('CS-COMPRO-Percentages'!AB8),
    CHOOSE(RANDBETWEEN(1, 2), "NotKnown", "Known"),
    IF(
        ISNUMBER('CS-COMPRO-Percentages'!AB8),
        IF(
            'CS-COMPRO-Percentages'!AB8 &lt; 0.6,
            "NotKnown",
            "Known"
        ),
        'CS-COMPRO-Percentages'!AB8
    )
)</f>
        <v>Known</v>
      </c>
      <c r="AC8" s="31" t="str">
        <f>IF(
    ISERROR('CS-COMPRO-Percentages'!AC8),
    CHOOSE(RANDBETWEEN(1, 2), "NotKnown", "Known"),
    IF(
        ISNUMBER('CS-COMPRO-Percentages'!AC8),
        IF(
            'CS-COMPRO-Percentages'!AC8 &lt; 0.6,
            "NotKnown",
            "Known"
        ),
        'CS-COMPRO-Percentages'!AC8
    )
)</f>
        <v>Known</v>
      </c>
      <c r="AD8" s="31" t="str">
        <f>IF(
    ISERROR('CS-COMPRO-Percentages'!AD8),
    CHOOSE(RANDBETWEEN(1, 2), "NotKnown", "Known"),
    IF(
        ISNUMBER('CS-COMPRO-Percentages'!AD8),
        IF(
            'CS-COMPRO-Percentages'!AD8 &lt; 0.6,
            "NotKnown",
            "Known"
        ),
        'CS-COMPRO-Percentages'!AD8
    )
)</f>
        <v>Known</v>
      </c>
      <c r="AE8" s="31" t="str">
        <f>IF(
    ISERROR('CS-COMPRO-Percentages'!AE8),
    CHOOSE(RANDBETWEEN(1, 2), "NotKnown", "Known"),
    IF(
        ISNUMBER('CS-COMPRO-Percentages'!AE8),
        IF(
            'CS-COMPRO-Percentages'!AE8 &lt; 0.6,
            "NotKnown",
            "Known"
        ),
        'CS-COMPRO-Percentages'!AE8
    )
)</f>
        <v>Known</v>
      </c>
      <c r="AF8" s="31" t="str">
        <f>IF(
    ISERROR('CS-COMPRO-Percentages'!AF8),
    CHOOSE(RANDBETWEEN(1, 2), "NotKnown", "Known"),
    IF(
        ISNUMBER('CS-COMPRO-Percentages'!AF8),
        IF(
            'CS-COMPRO-Percentages'!AF8 &lt; 0.6,
            "NotKnown",
            "Known"
        ),
        'CS-COMPRO-Percentages'!AF8
    )
)</f>
        <v>Known</v>
      </c>
      <c r="AG8" s="31" t="str">
        <f>IF(
    ISERROR('CS-COMPRO-Percentages'!AG8),
    CHOOSE(RANDBETWEEN(1, 2), "NotKnown", "Known"),
    IF(
        ISNUMBER('CS-COMPRO-Percentages'!AG8),
        IF(
            'CS-COMPRO-Percentages'!AG8 &lt; 0.6,
            "NotKnown",
            "Known"
        ),
        'CS-COMPRO-Percentages'!AG8
    )
)</f>
        <v>Known</v>
      </c>
      <c r="AH8" s="31" t="str">
        <f>IF(
    ISERROR('CS-COMPRO-Percentages'!AH8),
    CHOOSE(RANDBETWEEN(1, 2), "NotKnown", "Known"),
    IF(
        ISNUMBER('CS-COMPRO-Percentages'!AH8),
        IF(
            'CS-COMPRO-Percentages'!AH8 &lt; 0.6,
            "NotKnown",
            "Known"
        ),
        'CS-COMPRO-Percentages'!AH8
    )
)</f>
        <v>Known</v>
      </c>
      <c r="AI8" s="31" t="str">
        <f>IF(
    ISERROR('CS-COMPRO-Percentages'!AI8),
    CHOOSE(RANDBETWEEN(1, 2), "NotKnown", "Known"),
    IF(
        ISNUMBER('CS-COMPRO-Percentages'!AI8),
        IF(
            'CS-COMPRO-Percentages'!AI8 &lt; 0.6,
            "NotKnown",
            "Known"
        ),
        'CS-COMPRO-Percentages'!AI8
    )
)</f>
        <v>Known</v>
      </c>
      <c r="AJ8" s="31" t="str">
        <f>IF(
    ISERROR('CS-COMPRO-Percentages'!AJ8),
    CHOOSE(RANDBETWEEN(1, 2), "NotKnown", "Known"),
    IF(
        ISNUMBER('CS-COMPRO-Percentages'!AJ8),
        IF(
            'CS-COMPRO-Percentages'!AJ8 &lt; 0.6,
            "NotKnown",
            "Known"
        ),
        'CS-COMPRO-Percentages'!AJ8
    )
)</f>
        <v>Known</v>
      </c>
      <c r="AK8" s="31" t="str">
        <f>IF(
    ISERROR('CS-COMPRO-Percentages'!AK8),
    CHOOSE(RANDBETWEEN(1, 2), "NotKnown", "Known"),
    IF(
        ISNUMBER('CS-COMPRO-Percentages'!AK8),
        IF(
            'CS-COMPRO-Percentages'!AK8 &lt; 0.6,
            "NotKnown",
            "Known"
        ),
        'CS-COMPRO-Percentages'!AK8
    )
)</f>
        <v>Known</v>
      </c>
      <c r="AL8" s="31" t="str">
        <f>IF(
    ISERROR('CS-COMPRO-Percentages'!AL8),
    CHOOSE(RANDBETWEEN(1, 2), "NotKnown", "Known"),
    IF(
        ISNUMBER('CS-COMPRO-Percentages'!AL8),
        IF(
            'CS-COMPRO-Percentages'!AL8 &lt; 0.6,
            "NotKnown",
            "Known"
        ),
        'CS-COMPRO-Percentages'!AL8
    )
)</f>
        <v>Known</v>
      </c>
      <c r="AM8" s="31" t="str">
        <f>IF(
    ISERROR('CS-COMPRO-Percentages'!AM8),
    CHOOSE(RANDBETWEEN(1, 2), "NotKnown", "Known"),
    IF(
        ISNUMBER('CS-COMPRO-Percentages'!AM8),
        IF(
            'CS-COMPRO-Percentages'!AM8 &lt; 0.6,
            "NotKnown",
            "Known"
        ),
        'CS-COMPRO-Percentages'!AM8
    )
)</f>
        <v>Known</v>
      </c>
      <c r="AN8" s="31" t="str">
        <f>IF(
    ISERROR('CS-COMPRO-Percentages'!AN8),
    CHOOSE(RANDBETWEEN(1, 2), "NotKnown", "Known"),
    IF(
        ISNUMBER('CS-COMPRO-Percentages'!AN8),
        IF(
            'CS-COMPRO-Percentages'!AN8 &lt; 0.6,
            "NotKnown",
            "Known"
        ),
        'CS-COMPRO-Percentages'!AN8
    )
)</f>
        <v>Known</v>
      </c>
      <c r="AO8" s="31" t="str">
        <f>IF(
    ISERROR('CS-COMPRO-Percentages'!AO8),
    CHOOSE(RANDBETWEEN(1, 2), "NotKnown", "Known"),
    IF(
        ISNUMBER('CS-COMPRO-Percentages'!AO8),
        IF(
            'CS-COMPRO-Percentages'!AO8 &lt; 0.6,
            "NotKnown",
            "Known"
        ),
        'CS-COMPRO-Percentages'!AO8
    )
)</f>
        <v>Known</v>
      </c>
      <c r="AP8" s="31" t="str">
        <f>IF(
    ISERROR('CS-COMPRO-Percentages'!AP8),
    CHOOSE(RANDBETWEEN(1, 2), "NotKnown", "Known"),
    IF(
        ISNUMBER('CS-COMPRO-Percentages'!AP8),
        IF(
            'CS-COMPRO-Percentages'!AP8 &lt; 0.6,
            "NotKnown",
            "Known"
        ),
        'CS-COMPRO-Percentages'!AP8
    )
)</f>
        <v>Known</v>
      </c>
      <c r="AQ8" s="31" t="str">
        <f>IF(
    ISERROR('CS-COMPRO-Percentages'!AQ8),
    CHOOSE(RANDBETWEEN(1, 2), "NotKnown", "Known"),
    IF(
        ISNUMBER('CS-COMPRO-Percentages'!AQ8),
        IF(
            'CS-COMPRO-Percentages'!AQ8 &lt; 0.6,
            "NotKnown",
            "Known"
        ),
        'CS-COMPRO-Percentages'!AQ8
    )
)</f>
        <v>Known</v>
      </c>
      <c r="AR8" s="31" t="str">
        <f>IF(
    ISERROR('CS-COMPRO-Percentages'!AR8),
    CHOOSE(RANDBETWEEN(1, 2), "NotKnown", "Known"),
    IF(
        ISNUMBER('CS-COMPRO-Percentages'!AR8),
        IF(
            'CS-COMPRO-Percentages'!AR8 &lt; 0.6,
            "NotKnown",
            "Known"
        ),
        'CS-COMPRO-Percentages'!AR8
    )
)</f>
        <v>Known</v>
      </c>
      <c r="AS8" s="31" t="str">
        <f>IF(
    ISERROR('CS-COMPRO-Percentages'!AS8),
    CHOOSE(RANDBETWEEN(1, 2), "NotKnown", "Known"),
    IF(
        ISNUMBER('CS-COMPRO-Percentages'!AS8),
        IF(
            'CS-COMPRO-Percentages'!AS8 &lt; 0.6,
            "NotKnown",
            "Known"
        ),
        'CS-COMPRO-Percentages'!AS8
    )
)</f>
        <v>Known</v>
      </c>
      <c r="AT8" s="31" t="str">
        <f>IF(
    ISERROR('CS-COMPRO-Percentages'!AT8),
    CHOOSE(RANDBETWEEN(1, 2), "NotKnown", "Known"),
    IF(
        ISNUMBER('CS-COMPRO-Percentages'!AT8),
        IF(
            'CS-COMPRO-Percentages'!AT8 &lt; 0.6,
            "NotKnown",
            "Known"
        ),
        'CS-COMPRO-Percentages'!AT8
    )
)</f>
        <v>Known</v>
      </c>
      <c r="AU8" s="23"/>
    </row>
    <row r="9">
      <c r="A9" s="23" t="str">
        <f>IF(
    ISERROR('CS-COMPRO-Percentages'!A9),
    CHOOSE(RANDBETWEEN(1, 2), "NotKnown", "Known"),
    IF(
        ISNUMBER('CS-COMPRO-Percentages'!A9),
        IF(
            'CS-COMPRO-Percentages'!A9 &lt; 0.6,
            "NotKnown",
            "Known"
        ),
        'CS-COMPRO-Percentages'!A9
    )
)</f>
        <v>8CMP-F</v>
      </c>
      <c r="B9" s="31" t="str">
        <f>IF(
    ISERROR('CS-COMPRO-Percentages'!B9),
    CHOOSE(RANDBETWEEN(1, 2), "NotKnown", "Known"),
    IF(
        ISNUMBER('CS-COMPRO-Percentages'!B9),
        IF(
            'CS-COMPRO-Percentages'!B9 &lt; 0.6,
            "NotKnown",
            "Known"
        ),
        'CS-COMPRO-Percentages'!B9
    )
)</f>
        <v>Known</v>
      </c>
      <c r="C9" s="31" t="str">
        <f>IF(
    ISERROR('CS-COMPRO-Percentages'!C9),
    CHOOSE(RANDBETWEEN(1, 2), "NotKnown", "Known"),
    IF(
        ISNUMBER('CS-COMPRO-Percentages'!C9),
        IF(
            'CS-COMPRO-Percentages'!C9 &lt; 0.6,
            "NotKnown",
            "Known"
        ),
        'CS-COMPRO-Percentages'!C9
    )
)</f>
        <v>Known</v>
      </c>
      <c r="D9" s="31" t="str">
        <f>IF(
    ISERROR('CS-COMPRO-Percentages'!D9),
    CHOOSE(RANDBETWEEN(1, 2), "NotKnown", "Known"),
    IF(
        ISNUMBER('CS-COMPRO-Percentages'!D9),
        IF(
            'CS-COMPRO-Percentages'!D9 &lt; 0.6,
            "NotKnown",
            "Known"
        ),
        'CS-COMPRO-Percentages'!D9
    )
)</f>
        <v>Known</v>
      </c>
      <c r="E9" s="31" t="str">
        <f>IF(
    ISERROR('CS-COMPRO-Percentages'!E9),
    CHOOSE(RANDBETWEEN(1, 2), "NotKnown", "Known"),
    IF(
        ISNUMBER('CS-COMPRO-Percentages'!E9),
        IF(
            'CS-COMPRO-Percentages'!E9 &lt; 0.6,
            "NotKnown",
            "Known"
        ),
        'CS-COMPRO-Percentages'!E9
    )
)</f>
        <v>Known</v>
      </c>
      <c r="F9" s="31" t="str">
        <f>IF(
    ISERROR('CS-COMPRO-Percentages'!F9),
    CHOOSE(RANDBETWEEN(1, 2), "NotKnown", "Known"),
    IF(
        ISNUMBER('CS-COMPRO-Percentages'!F9),
        IF(
            'CS-COMPRO-Percentages'!F9 &lt; 0.6,
            "NotKnown",
            "Known"
        ),
        'CS-COMPRO-Percentages'!F9
    )
)</f>
        <v>Known</v>
      </c>
      <c r="G9" s="31" t="str">
        <f>IF(
    ISERROR('CS-COMPRO-Percentages'!G9),
    CHOOSE(RANDBETWEEN(1, 2), "NotKnown", "Known"),
    IF(
        ISNUMBER('CS-COMPRO-Percentages'!G9),
        IF(
            'CS-COMPRO-Percentages'!G9 &lt; 0.6,
            "NotKnown",
            "Known"
        ),
        'CS-COMPRO-Percentages'!G9
    )
)</f>
        <v>NotKnown</v>
      </c>
      <c r="H9" s="31" t="str">
        <f>IF(
    ISERROR('CS-COMPRO-Percentages'!H9),
    CHOOSE(RANDBETWEEN(1, 2), "NotKnown", "Known"),
    IF(
        ISNUMBER('CS-COMPRO-Percentages'!H9),
        IF(
            'CS-COMPRO-Percentages'!H9 &lt; 0.6,
            "NotKnown",
            "Known"
        ),
        'CS-COMPRO-Percentages'!H9
    )
)</f>
        <v>Known</v>
      </c>
      <c r="I9" s="31" t="str">
        <f>IF(
    ISERROR('CS-COMPRO-Percentages'!I9),
    CHOOSE(RANDBETWEEN(1, 2), "NotKnown", "Known"),
    IF(
        ISNUMBER('CS-COMPRO-Percentages'!I9),
        IF(
            'CS-COMPRO-Percentages'!I9 &lt; 0.6,
            "NotKnown",
            "Known"
        ),
        'CS-COMPRO-Percentages'!I9
    )
)</f>
        <v>Known</v>
      </c>
      <c r="J9" s="31" t="str">
        <f>IF(
    ISERROR('CS-COMPRO-Percentages'!J9),
    CHOOSE(RANDBETWEEN(1, 2), "NotKnown", "Known"),
    IF(
        ISNUMBER('CS-COMPRO-Percentages'!J9),
        IF(
            'CS-COMPRO-Percentages'!J9 &lt; 0.6,
            "NotKnown",
            "Known"
        ),
        'CS-COMPRO-Percentages'!J9
    )
)</f>
        <v>Known</v>
      </c>
      <c r="K9" s="31" t="str">
        <f>IF(
    ISERROR('CS-COMPRO-Percentages'!K9),
    CHOOSE(RANDBETWEEN(1, 2), "NotKnown", "Known"),
    IF(
        ISNUMBER('CS-COMPRO-Percentages'!K9),
        IF(
            'CS-COMPRO-Percentages'!K9 &lt; 0.6,
            "NotKnown",
            "Known"
        ),
        'CS-COMPRO-Percentages'!K9
    )
)</f>
        <v>NotKnown</v>
      </c>
      <c r="L9" s="31" t="str">
        <f>IF(
    ISERROR('CS-COMPRO-Percentages'!L9),
    CHOOSE(RANDBETWEEN(1, 2), "NotKnown", "Known"),
    IF(
        ISNUMBER('CS-COMPRO-Percentages'!L9),
        IF(
            'CS-COMPRO-Percentages'!L9 &lt; 0.6,
            "NotKnown",
            "Known"
        ),
        'CS-COMPRO-Percentages'!L9
    )
)</f>
        <v>Known</v>
      </c>
      <c r="M9" s="31" t="str">
        <f>IF(
    ISERROR('CS-COMPRO-Percentages'!M9),
    CHOOSE(RANDBETWEEN(1, 2), "NotKnown", "Known"),
    IF(
        ISNUMBER('CS-COMPRO-Percentages'!M9),
        IF(
            'CS-COMPRO-Percentages'!M9 &lt; 0.6,
            "NotKnown",
            "Known"
        ),
        'CS-COMPRO-Percentages'!M9
    )
)</f>
        <v>NotKnown</v>
      </c>
      <c r="N9" s="31" t="str">
        <f>IF(
    ISERROR('CS-COMPRO-Percentages'!N9),
    CHOOSE(RANDBETWEEN(1, 2), "NotKnown", "Known"),
    IF(
        ISNUMBER('CS-COMPRO-Percentages'!N9),
        IF(
            'CS-COMPRO-Percentages'!N9 &lt; 0.6,
            "NotKnown",
            "Known"
        ),
        'CS-COMPRO-Percentages'!N9
    )
)</f>
        <v>Known</v>
      </c>
      <c r="O9" s="31" t="str">
        <f>IF(
    ISERROR('CS-COMPRO-Percentages'!O9),
    CHOOSE(RANDBETWEEN(1, 2), "NotKnown", "Known"),
    IF(
        ISNUMBER('CS-COMPRO-Percentages'!O9),
        IF(
            'CS-COMPRO-Percentages'!O9 &lt; 0.6,
            "NotKnown",
            "Known"
        ),
        'CS-COMPRO-Percentages'!O9
    )
)</f>
        <v>NotKnown</v>
      </c>
      <c r="P9" s="31" t="str">
        <f>IF(
    ISERROR('CS-COMPRO-Percentages'!P9),
    CHOOSE(RANDBETWEEN(1, 2), "NotKnown", "Known"),
    IF(
        ISNUMBER('CS-COMPRO-Percentages'!P9),
        IF(
            'CS-COMPRO-Percentages'!P9 &lt; 0.6,
            "NotKnown",
            "Known"
        ),
        'CS-COMPRO-Percentages'!P9
    )
)</f>
        <v>NotKnown</v>
      </c>
      <c r="Q9" s="31" t="str">
        <f>IF(
    ISERROR('CS-COMPRO-Percentages'!Q9),
    CHOOSE(RANDBETWEEN(1, 2), "NotKnown", "Known"),
    IF(
        ISNUMBER('CS-COMPRO-Percentages'!Q9),
        IF(
            'CS-COMPRO-Percentages'!Q9 &lt; 0.6,
            "NotKnown",
            "Known"
        ),
        'CS-COMPRO-Percentages'!Q9
    )
)</f>
        <v>NotKnown</v>
      </c>
      <c r="R9" s="31" t="str">
        <f>IF(
    ISERROR('CS-COMPRO-Percentages'!R9),
    CHOOSE(RANDBETWEEN(1, 2), "NotKnown", "Known"),
    IF(
        ISNUMBER('CS-COMPRO-Percentages'!R9),
        IF(
            'CS-COMPRO-Percentages'!R9 &lt; 0.6,
            "NotKnown",
            "Known"
        ),
        'CS-COMPRO-Percentages'!R9
    )
)</f>
        <v>NotKnown</v>
      </c>
      <c r="S9" s="31" t="str">
        <f>IF(
    ISERROR('CS-COMPRO-Percentages'!S9),
    CHOOSE(RANDBETWEEN(1, 2), "NotKnown", "Known"),
    IF(
        ISNUMBER('CS-COMPRO-Percentages'!S9),
        IF(
            'CS-COMPRO-Percentages'!S9 &lt; 0.6,
            "NotKnown",
            "Known"
        ),
        'CS-COMPRO-Percentages'!S9
    )
)</f>
        <v>NotKnown</v>
      </c>
      <c r="T9" s="31" t="str">
        <f>IF(
    ISERROR('CS-COMPRO-Percentages'!T9),
    CHOOSE(RANDBETWEEN(1, 2), "NotKnown", "Known"),
    IF(
        ISNUMBER('CS-COMPRO-Percentages'!T9),
        IF(
            'CS-COMPRO-Percentages'!T9 &lt; 0.6,
            "NotKnown",
            "Known"
        ),
        'CS-COMPRO-Percentages'!T9
    )
)</f>
        <v>NotKnown</v>
      </c>
      <c r="U9" s="31" t="str">
        <f>IF(
    ISERROR('CS-COMPRO-Percentages'!U9),
    CHOOSE(RANDBETWEEN(1, 2), "NotKnown", "Known"),
    IF(
        ISNUMBER('CS-COMPRO-Percentages'!U9),
        IF(
            'CS-COMPRO-Percentages'!U9 &lt; 0.6,
            "NotKnown",
            "Known"
        ),
        'CS-COMPRO-Percentages'!U9
    )
)</f>
        <v>NotKnown</v>
      </c>
      <c r="V9" s="31" t="str">
        <f>IF(
    ISERROR('CS-COMPRO-Percentages'!V9),
    CHOOSE(RANDBETWEEN(1, 2), "NotKnown", "Known"),
    IF(
        ISNUMBER('CS-COMPRO-Percentages'!V9),
        IF(
            'CS-COMPRO-Percentages'!V9 &lt; 0.6,
            "NotKnown",
            "Known"
        ),
        'CS-COMPRO-Percentages'!V9
    )
)</f>
        <v>NotKnown</v>
      </c>
      <c r="W9" s="31" t="str">
        <f>IF(
    ISERROR('CS-COMPRO-Percentages'!W9),
    CHOOSE(RANDBETWEEN(1, 2), "NotKnown", "Known"),
    IF(
        ISNUMBER('CS-COMPRO-Percentages'!W9),
        IF(
            'CS-COMPRO-Percentages'!W9 &lt; 0.6,
            "NotKnown",
            "Known"
        ),
        'CS-COMPRO-Percentages'!W9
    )
)</f>
        <v>NotKnown</v>
      </c>
      <c r="X9" s="31" t="str">
        <f>IF(
    ISERROR('CS-COMPRO-Percentages'!X9),
    CHOOSE(RANDBETWEEN(1, 2), "NotKnown", "Known"),
    IF(
        ISNUMBER('CS-COMPRO-Percentages'!X9),
        IF(
            'CS-COMPRO-Percentages'!X9 &lt; 0.6,
            "NotKnown",
            "Known"
        ),
        'CS-COMPRO-Percentages'!X9
    )
)</f>
        <v>NotKnown</v>
      </c>
      <c r="Y9" s="31" t="str">
        <f>IF(
    ISERROR('CS-COMPRO-Percentages'!Y9),
    CHOOSE(RANDBETWEEN(1, 2), "NotKnown", "Known"),
    IF(
        ISNUMBER('CS-COMPRO-Percentages'!Y9),
        IF(
            'CS-COMPRO-Percentages'!Y9 &lt; 0.6,
            "NotKnown",
            "Known"
        ),
        'CS-COMPRO-Percentages'!Y9
    )
)</f>
        <v>NotKnown</v>
      </c>
      <c r="Z9" s="31" t="str">
        <f>IF(
    ISERROR('CS-COMPRO-Percentages'!Z9),
    CHOOSE(RANDBETWEEN(1, 2), "NotKnown", "Known"),
    IF(
        ISNUMBER('CS-COMPRO-Percentages'!Z9),
        IF(
            'CS-COMPRO-Percentages'!Z9 &lt; 0.6,
            "NotKnown",
            "Known"
        ),
        'CS-COMPRO-Percentages'!Z9
    )
)</f>
        <v>NotKnown</v>
      </c>
      <c r="AA9" s="31" t="str">
        <f>IF(
    ISERROR('CS-COMPRO-Percentages'!AA9),
    CHOOSE(RANDBETWEEN(1, 2), "NotKnown", "Known"),
    IF(
        ISNUMBER('CS-COMPRO-Percentages'!AA9),
        IF(
            'CS-COMPRO-Percentages'!AA9 &lt; 0.6,
            "NotKnown",
            "Known"
        ),
        'CS-COMPRO-Percentages'!AA9
    )
)</f>
        <v>NotKnown</v>
      </c>
      <c r="AB9" s="31" t="str">
        <f>IF(
    ISERROR('CS-COMPRO-Percentages'!AB9),
    CHOOSE(RANDBETWEEN(1, 2), "NotKnown", "Known"),
    IF(
        ISNUMBER('CS-COMPRO-Percentages'!AB9),
        IF(
            'CS-COMPRO-Percentages'!AB9 &lt; 0.6,
            "NotKnown",
            "Known"
        ),
        'CS-COMPRO-Percentages'!AB9
    )
)</f>
        <v>NotKnown</v>
      </c>
      <c r="AC9" s="31" t="str">
        <f>IF(
    ISERROR('CS-COMPRO-Percentages'!AC9),
    CHOOSE(RANDBETWEEN(1, 2), "NotKnown", "Known"),
    IF(
        ISNUMBER('CS-COMPRO-Percentages'!AC9),
        IF(
            'CS-COMPRO-Percentages'!AC9 &lt; 0.6,
            "NotKnown",
            "Known"
        ),
        'CS-COMPRO-Percentages'!AC9
    )
)</f>
        <v>Known</v>
      </c>
      <c r="AD9" s="31" t="str">
        <f>IF(
    ISERROR('CS-COMPRO-Percentages'!AD9),
    CHOOSE(RANDBETWEEN(1, 2), "NotKnown", "Known"),
    IF(
        ISNUMBER('CS-COMPRO-Percentages'!AD9),
        IF(
            'CS-COMPRO-Percentages'!AD9 &lt; 0.6,
            "NotKnown",
            "Known"
        ),
        'CS-COMPRO-Percentages'!AD9
    )
)</f>
        <v>NotKnown</v>
      </c>
      <c r="AE9" s="31" t="str">
        <f>IF(
    ISERROR('CS-COMPRO-Percentages'!AE9),
    CHOOSE(RANDBETWEEN(1, 2), "NotKnown", "Known"),
    IF(
        ISNUMBER('CS-COMPRO-Percentages'!AE9),
        IF(
            'CS-COMPRO-Percentages'!AE9 &lt; 0.6,
            "NotKnown",
            "Known"
        ),
        'CS-COMPRO-Percentages'!AE9
    )
)</f>
        <v>NotKnown</v>
      </c>
      <c r="AF9" s="31" t="str">
        <f>IF(
    ISERROR('CS-COMPRO-Percentages'!AF9),
    CHOOSE(RANDBETWEEN(1, 2), "NotKnown", "Known"),
    IF(
        ISNUMBER('CS-COMPRO-Percentages'!AF9),
        IF(
            'CS-COMPRO-Percentages'!AF9 &lt; 0.6,
            "NotKnown",
            "Known"
        ),
        'CS-COMPRO-Percentages'!AF9
    )
)</f>
        <v>NotKnown</v>
      </c>
      <c r="AG9" s="31" t="str">
        <f>IF(
    ISERROR('CS-COMPRO-Percentages'!AG9),
    CHOOSE(RANDBETWEEN(1, 2), "NotKnown", "Known"),
    IF(
        ISNUMBER('CS-COMPRO-Percentages'!AG9),
        IF(
            'CS-COMPRO-Percentages'!AG9 &lt; 0.6,
            "NotKnown",
            "Known"
        ),
        'CS-COMPRO-Percentages'!AG9
    )
)</f>
        <v>NotKnown</v>
      </c>
      <c r="AH9" s="31" t="str">
        <f>IF(
    ISERROR('CS-COMPRO-Percentages'!AH9),
    CHOOSE(RANDBETWEEN(1, 2), "NotKnown", "Known"),
    IF(
        ISNUMBER('CS-COMPRO-Percentages'!AH9),
        IF(
            'CS-COMPRO-Percentages'!AH9 &lt; 0.6,
            "NotKnown",
            "Known"
        ),
        'CS-COMPRO-Percentages'!AH9
    )
)</f>
        <v>NotKnown</v>
      </c>
      <c r="AI9" s="31" t="str">
        <f>IF(
    ISERROR('CS-COMPRO-Percentages'!AI9),
    CHOOSE(RANDBETWEEN(1, 2), "NotKnown", "Known"),
    IF(
        ISNUMBER('CS-COMPRO-Percentages'!AI9),
        IF(
            'CS-COMPRO-Percentages'!AI9 &lt; 0.6,
            "NotKnown",
            "Known"
        ),
        'CS-COMPRO-Percentages'!AI9
    )
)</f>
        <v>NotKnown</v>
      </c>
      <c r="AJ9" s="31" t="str">
        <f>IF(
    ISERROR('CS-COMPRO-Percentages'!AJ9),
    CHOOSE(RANDBETWEEN(1, 2), "NotKnown", "Known"),
    IF(
        ISNUMBER('CS-COMPRO-Percentages'!AJ9),
        IF(
            'CS-COMPRO-Percentages'!AJ9 &lt; 0.6,
            "NotKnown",
            "Known"
        ),
        'CS-COMPRO-Percentages'!AJ9
    )
)</f>
        <v>NotKnown</v>
      </c>
      <c r="AK9" s="31" t="str">
        <f>IF(
    ISERROR('CS-COMPRO-Percentages'!AK9),
    CHOOSE(RANDBETWEEN(1, 2), "NotKnown", "Known"),
    IF(
        ISNUMBER('CS-COMPRO-Percentages'!AK9),
        IF(
            'CS-COMPRO-Percentages'!AK9 &lt; 0.6,
            "NotKnown",
            "Known"
        ),
        'CS-COMPRO-Percentages'!AK9
    )
)</f>
        <v>NotKnown</v>
      </c>
      <c r="AL9" s="31" t="str">
        <f>IF(
    ISERROR('CS-COMPRO-Percentages'!AL9),
    CHOOSE(RANDBETWEEN(1, 2), "NotKnown", "Known"),
    IF(
        ISNUMBER('CS-COMPRO-Percentages'!AL9),
        IF(
            'CS-COMPRO-Percentages'!AL9 &lt; 0.6,
            "NotKnown",
            "Known"
        ),
        'CS-COMPRO-Percentages'!AL9
    )
)</f>
        <v>NotKnown</v>
      </c>
      <c r="AM9" s="31" t="str">
        <f>IF(
    ISERROR('CS-COMPRO-Percentages'!AM9),
    CHOOSE(RANDBETWEEN(1, 2), "NotKnown", "Known"),
    IF(
        ISNUMBER('CS-COMPRO-Percentages'!AM9),
        IF(
            'CS-COMPRO-Percentages'!AM9 &lt; 0.6,
            "NotKnown",
            "Known"
        ),
        'CS-COMPRO-Percentages'!AM9
    )
)</f>
        <v>NotKnown</v>
      </c>
      <c r="AN9" s="31" t="str">
        <f>IF(
    ISERROR('CS-COMPRO-Percentages'!AN9),
    CHOOSE(RANDBETWEEN(1, 2), "NotKnown", "Known"),
    IF(
        ISNUMBER('CS-COMPRO-Percentages'!AN9),
        IF(
            'CS-COMPRO-Percentages'!AN9 &lt; 0.6,
            "NotKnown",
            "Known"
        ),
        'CS-COMPRO-Percentages'!AN9
    )
)</f>
        <v>NotKnown</v>
      </c>
      <c r="AO9" s="31" t="str">
        <f>IF(
    ISERROR('CS-COMPRO-Percentages'!AO9),
    CHOOSE(RANDBETWEEN(1, 2), "NotKnown", "Known"),
    IF(
        ISNUMBER('CS-COMPRO-Percentages'!AO9),
        IF(
            'CS-COMPRO-Percentages'!AO9 &lt; 0.6,
            "NotKnown",
            "Known"
        ),
        'CS-COMPRO-Percentages'!AO9
    )
)</f>
        <v>NotKnown</v>
      </c>
      <c r="AP9" s="31" t="str">
        <f>IF(
    ISERROR('CS-COMPRO-Percentages'!AP9),
    CHOOSE(RANDBETWEEN(1, 2), "NotKnown", "Known"),
    IF(
        ISNUMBER('CS-COMPRO-Percentages'!AP9),
        IF(
            'CS-COMPRO-Percentages'!AP9 &lt; 0.6,
            "NotKnown",
            "Known"
        ),
        'CS-COMPRO-Percentages'!AP9
    )
)</f>
        <v>NotKnown</v>
      </c>
      <c r="AQ9" s="31" t="str">
        <f>IF(
    ISERROR('CS-COMPRO-Percentages'!AQ9),
    CHOOSE(RANDBETWEEN(1, 2), "NotKnown", "Known"),
    IF(
        ISNUMBER('CS-COMPRO-Percentages'!AQ9),
        IF(
            'CS-COMPRO-Percentages'!AQ9 &lt; 0.6,
            "NotKnown",
            "Known"
        ),
        'CS-COMPRO-Percentages'!AQ9
    )
)</f>
        <v>NotKnown</v>
      </c>
      <c r="AR9" s="31" t="str">
        <f>IF(
    ISERROR('CS-COMPRO-Percentages'!AR9),
    CHOOSE(RANDBETWEEN(1, 2), "NotKnown", "Known"),
    IF(
        ISNUMBER('CS-COMPRO-Percentages'!AR9),
        IF(
            'CS-COMPRO-Percentages'!AR9 &lt; 0.6,
            "NotKnown",
            "Known"
        ),
        'CS-COMPRO-Percentages'!AR9
    )
)</f>
        <v>NotKnown</v>
      </c>
      <c r="AS9" s="31" t="str">
        <f>IF(
    ISERROR('CS-COMPRO-Percentages'!AS9),
    CHOOSE(RANDBETWEEN(1, 2), "NotKnown", "Known"),
    IF(
        ISNUMBER('CS-COMPRO-Percentages'!AS9),
        IF(
            'CS-COMPRO-Percentages'!AS9 &lt; 0.6,
            "NotKnown",
            "Known"
        ),
        'CS-COMPRO-Percentages'!AS9
    )
)</f>
        <v>NotKnown</v>
      </c>
      <c r="AT9" s="31" t="str">
        <f>IF(
    ISERROR('CS-COMPRO-Percentages'!AT9),
    CHOOSE(RANDBETWEEN(1, 2), "NotKnown", "Known"),
    IF(
        ISNUMBER('CS-COMPRO-Percentages'!AT9),
        IF(
            'CS-COMPRO-Percentages'!AT9 &lt; 0.6,
            "NotKnown",
            "Known"
        ),
        'CS-COMPRO-Percentages'!AT9
    )
)</f>
        <v>NotKnown</v>
      </c>
      <c r="AU9" s="23"/>
    </row>
    <row r="10">
      <c r="A10" s="23" t="str">
        <f>IF(
    ISERROR('CS-COMPRO-Percentages'!A10),
    CHOOSE(RANDBETWEEN(1, 2), "NotKnown", "Known"),
    IF(
        ISNUMBER('CS-COMPRO-Percentages'!A10),
        IF(
            'CS-COMPRO-Percentages'!A10 &lt; 0.6,
            "NotKnown",
            "Known"
        ),
        'CS-COMPRO-Percentages'!A10
    )
)</f>
        <v>9CMP-F</v>
      </c>
      <c r="B10" s="31" t="str">
        <f>IF(
    ISERROR('CS-COMPRO-Percentages'!B10),
    CHOOSE(RANDBETWEEN(1, 2), "NotKnown", "Known"),
    IF(
        ISNUMBER('CS-COMPRO-Percentages'!B10),
        IF(
            'CS-COMPRO-Percentages'!B10 &lt; 0.6,
            "NotKnown",
            "Known"
        ),
        'CS-COMPRO-Percentages'!B10
    )
)</f>
        <v>Known</v>
      </c>
      <c r="C10" s="31" t="str">
        <f>IF(
    ISERROR('CS-COMPRO-Percentages'!C10),
    CHOOSE(RANDBETWEEN(1, 2), "NotKnown", "Known"),
    IF(
        ISNUMBER('CS-COMPRO-Percentages'!C10),
        IF(
            'CS-COMPRO-Percentages'!C10 &lt; 0.6,
            "NotKnown",
            "Known"
        ),
        'CS-COMPRO-Percentages'!C10
    )
)</f>
        <v>Known</v>
      </c>
      <c r="D10" s="31" t="str">
        <f>IF(
    ISERROR('CS-COMPRO-Percentages'!D10),
    CHOOSE(RANDBETWEEN(1, 2), "NotKnown", "Known"),
    IF(
        ISNUMBER('CS-COMPRO-Percentages'!D10),
        IF(
            'CS-COMPRO-Percentages'!D10 &lt; 0.6,
            "NotKnown",
            "Known"
        ),
        'CS-COMPRO-Percentages'!D10
    )
)</f>
        <v>Known</v>
      </c>
      <c r="E10" s="31" t="str">
        <f>IF(
    ISERROR('CS-COMPRO-Percentages'!E10),
    CHOOSE(RANDBETWEEN(1, 2), "NotKnown", "Known"),
    IF(
        ISNUMBER('CS-COMPRO-Percentages'!E10),
        IF(
            'CS-COMPRO-Percentages'!E10 &lt; 0.6,
            "NotKnown",
            "Known"
        ),
        'CS-COMPRO-Percentages'!E10
    )
)</f>
        <v>Known</v>
      </c>
      <c r="F10" s="31" t="str">
        <f>IF(
    ISERROR('CS-COMPRO-Percentages'!F10),
    CHOOSE(RANDBETWEEN(1, 2), "NotKnown", "Known"),
    IF(
        ISNUMBER('CS-COMPRO-Percentages'!F10),
        IF(
            'CS-COMPRO-Percentages'!F10 &lt; 0.6,
            "NotKnown",
            "Known"
        ),
        'CS-COMPRO-Percentages'!F10
    )
)</f>
        <v>Known</v>
      </c>
      <c r="G10" s="31" t="str">
        <f>IF(
    ISERROR('CS-COMPRO-Percentages'!G10),
    CHOOSE(RANDBETWEEN(1, 2), "NotKnown", "Known"),
    IF(
        ISNUMBER('CS-COMPRO-Percentages'!G10),
        IF(
            'CS-COMPRO-Percentages'!G10 &lt; 0.6,
            "NotKnown",
            "Known"
        ),
        'CS-COMPRO-Percentages'!G10
    )
)</f>
        <v>Known</v>
      </c>
      <c r="H10" s="31" t="str">
        <f>IF(
    ISERROR('CS-COMPRO-Percentages'!H10),
    CHOOSE(RANDBETWEEN(1, 2), "NotKnown", "Known"),
    IF(
        ISNUMBER('CS-COMPRO-Percentages'!H10),
        IF(
            'CS-COMPRO-Percentages'!H10 &lt; 0.6,
            "NotKnown",
            "Known"
        ),
        'CS-COMPRO-Percentages'!H10
    )
)</f>
        <v>Known</v>
      </c>
      <c r="I10" s="31" t="str">
        <f>IF(
    ISERROR('CS-COMPRO-Percentages'!I10),
    CHOOSE(RANDBETWEEN(1, 2), "NotKnown", "Known"),
    IF(
        ISNUMBER('CS-COMPRO-Percentages'!I10),
        IF(
            'CS-COMPRO-Percentages'!I10 &lt; 0.6,
            "NotKnown",
            "Known"
        ),
        'CS-COMPRO-Percentages'!I10
    )
)</f>
        <v>Known</v>
      </c>
      <c r="J10" s="31" t="str">
        <f>IF(
    ISERROR('CS-COMPRO-Percentages'!J10),
    CHOOSE(RANDBETWEEN(1, 2), "NotKnown", "Known"),
    IF(
        ISNUMBER('CS-COMPRO-Percentages'!J10),
        IF(
            'CS-COMPRO-Percentages'!J10 &lt; 0.6,
            "NotKnown",
            "Known"
        ),
        'CS-COMPRO-Percentages'!J10
    )
)</f>
        <v>Known</v>
      </c>
      <c r="K10" s="31" t="str">
        <f>IF(
    ISERROR('CS-COMPRO-Percentages'!K10),
    CHOOSE(RANDBETWEEN(1, 2), "NotKnown", "Known"),
    IF(
        ISNUMBER('CS-COMPRO-Percentages'!K10),
        IF(
            'CS-COMPRO-Percentages'!K10 &lt; 0.6,
            "NotKnown",
            "Known"
        ),
        'CS-COMPRO-Percentages'!K10
    )
)</f>
        <v>Known</v>
      </c>
      <c r="L10" s="31" t="str">
        <f>IF(
    ISERROR('CS-COMPRO-Percentages'!L10),
    CHOOSE(RANDBETWEEN(1, 2), "NotKnown", "Known"),
    IF(
        ISNUMBER('CS-COMPRO-Percentages'!L10),
        IF(
            'CS-COMPRO-Percentages'!L10 &lt; 0.6,
            "NotKnown",
            "Known"
        ),
        'CS-COMPRO-Percentages'!L10
    )
)</f>
        <v>Known</v>
      </c>
      <c r="M10" s="31" t="str">
        <f>IF(
    ISERROR('CS-COMPRO-Percentages'!M10),
    CHOOSE(RANDBETWEEN(1, 2), "NotKnown", "Known"),
    IF(
        ISNUMBER('CS-COMPRO-Percentages'!M10),
        IF(
            'CS-COMPRO-Percentages'!M10 &lt; 0.6,
            "NotKnown",
            "Known"
        ),
        'CS-COMPRO-Percentages'!M10
    )
)</f>
        <v>Known</v>
      </c>
      <c r="N10" s="31" t="str">
        <f>IF(
    ISERROR('CS-COMPRO-Percentages'!N10),
    CHOOSE(RANDBETWEEN(1, 2), "NotKnown", "Known"),
    IF(
        ISNUMBER('CS-COMPRO-Percentages'!N10),
        IF(
            'CS-COMPRO-Percentages'!N10 &lt; 0.6,
            "NotKnown",
            "Known"
        ),
        'CS-COMPRO-Percentages'!N10
    )
)</f>
        <v>Known</v>
      </c>
      <c r="O10" s="31" t="str">
        <f>IF(
    ISERROR('CS-COMPRO-Percentages'!O10),
    CHOOSE(RANDBETWEEN(1, 2), "NotKnown", "Known"),
    IF(
        ISNUMBER('CS-COMPRO-Percentages'!O10),
        IF(
            'CS-COMPRO-Percentages'!O10 &lt; 0.6,
            "NotKnown",
            "Known"
        ),
        'CS-COMPRO-Percentages'!O10
    )
)</f>
        <v>Known</v>
      </c>
      <c r="P10" s="31" t="str">
        <f>IF(
    ISERROR('CS-COMPRO-Percentages'!P10),
    CHOOSE(RANDBETWEEN(1, 2), "NotKnown", "Known"),
    IF(
        ISNUMBER('CS-COMPRO-Percentages'!P10),
        IF(
            'CS-COMPRO-Percentages'!P10 &lt; 0.6,
            "NotKnown",
            "Known"
        ),
        'CS-COMPRO-Percentages'!P10
    )
)</f>
        <v>Known</v>
      </c>
      <c r="Q10" s="31" t="str">
        <f>IF(
    ISERROR('CS-COMPRO-Percentages'!Q10),
    CHOOSE(RANDBETWEEN(1, 2), "NotKnown", "Known"),
    IF(
        ISNUMBER('CS-COMPRO-Percentages'!Q10),
        IF(
            'CS-COMPRO-Percentages'!Q10 &lt; 0.6,
            "NotKnown",
            "Known"
        ),
        'CS-COMPRO-Percentages'!Q10
    )
)</f>
        <v>Known</v>
      </c>
      <c r="R10" s="31" t="str">
        <f>IF(
    ISERROR('CS-COMPRO-Percentages'!R10),
    CHOOSE(RANDBETWEEN(1, 2), "NotKnown", "Known"),
    IF(
        ISNUMBER('CS-COMPRO-Percentages'!R10),
        IF(
            'CS-COMPRO-Percentages'!R10 &lt; 0.6,
            "NotKnown",
            "Known"
        ),
        'CS-COMPRO-Percentages'!R10
    )
)</f>
        <v>Known</v>
      </c>
      <c r="S10" s="31" t="str">
        <f>IF(
    ISERROR('CS-COMPRO-Percentages'!S10),
    CHOOSE(RANDBETWEEN(1, 2), "NotKnown", "Known"),
    IF(
        ISNUMBER('CS-COMPRO-Percentages'!S10),
        IF(
            'CS-COMPRO-Percentages'!S10 &lt; 0.6,
            "NotKnown",
            "Known"
        ),
        'CS-COMPRO-Percentages'!S10
    )
)</f>
        <v>Known</v>
      </c>
      <c r="T10" s="31" t="str">
        <f>IF(
    ISERROR('CS-COMPRO-Percentages'!T10),
    CHOOSE(RANDBETWEEN(1, 2), "NotKnown", "Known"),
    IF(
        ISNUMBER('CS-COMPRO-Percentages'!T10),
        IF(
            'CS-COMPRO-Percentages'!T10 &lt; 0.6,
            "NotKnown",
            "Known"
        ),
        'CS-COMPRO-Percentages'!T10
    )
)</f>
        <v>Known</v>
      </c>
      <c r="U10" s="31" t="str">
        <f>IF(
    ISERROR('CS-COMPRO-Percentages'!U10),
    CHOOSE(RANDBETWEEN(1, 2), "NotKnown", "Known"),
    IF(
        ISNUMBER('CS-COMPRO-Percentages'!U10),
        IF(
            'CS-COMPRO-Percentages'!U10 &lt; 0.6,
            "NotKnown",
            "Known"
        ),
        'CS-COMPRO-Percentages'!U10
    )
)</f>
        <v>Known</v>
      </c>
      <c r="V10" s="31" t="str">
        <f>IF(
    ISERROR('CS-COMPRO-Percentages'!V10),
    CHOOSE(RANDBETWEEN(1, 2), "NotKnown", "Known"),
    IF(
        ISNUMBER('CS-COMPRO-Percentages'!V10),
        IF(
            'CS-COMPRO-Percentages'!V10 &lt; 0.6,
            "NotKnown",
            "Known"
        ),
        'CS-COMPRO-Percentages'!V10
    )
)</f>
        <v>Known</v>
      </c>
      <c r="W10" s="31" t="str">
        <f>IF(
    ISERROR('CS-COMPRO-Percentages'!W10),
    CHOOSE(RANDBETWEEN(1, 2), "NotKnown", "Known"),
    IF(
        ISNUMBER('CS-COMPRO-Percentages'!W10),
        IF(
            'CS-COMPRO-Percentages'!W10 &lt; 0.6,
            "NotKnown",
            "Known"
        ),
        'CS-COMPRO-Percentages'!W10
    )
)</f>
        <v>Known</v>
      </c>
      <c r="X10" s="31" t="str">
        <f>IF(
    ISERROR('CS-COMPRO-Percentages'!X10),
    CHOOSE(RANDBETWEEN(1, 2), "NotKnown", "Known"),
    IF(
        ISNUMBER('CS-COMPRO-Percentages'!X10),
        IF(
            'CS-COMPRO-Percentages'!X10 &lt; 0.6,
            "NotKnown",
            "Known"
        ),
        'CS-COMPRO-Percentages'!X10
    )
)</f>
        <v>Known</v>
      </c>
      <c r="Y10" s="31" t="str">
        <f>IF(
    ISERROR('CS-COMPRO-Percentages'!Y10),
    CHOOSE(RANDBETWEEN(1, 2), "NotKnown", "Known"),
    IF(
        ISNUMBER('CS-COMPRO-Percentages'!Y10),
        IF(
            'CS-COMPRO-Percentages'!Y10 &lt; 0.6,
            "NotKnown",
            "Known"
        ),
        'CS-COMPRO-Percentages'!Y10
    )
)</f>
        <v>Known</v>
      </c>
      <c r="Z10" s="31" t="str">
        <f>IF(
    ISERROR('CS-COMPRO-Percentages'!Z10),
    CHOOSE(RANDBETWEEN(1, 2), "NotKnown", "Known"),
    IF(
        ISNUMBER('CS-COMPRO-Percentages'!Z10),
        IF(
            'CS-COMPRO-Percentages'!Z10 &lt; 0.6,
            "NotKnown",
            "Known"
        ),
        'CS-COMPRO-Percentages'!Z10
    )
)</f>
        <v>Known</v>
      </c>
      <c r="AA10" s="31" t="str">
        <f>IF(
    ISERROR('CS-COMPRO-Percentages'!AA10),
    CHOOSE(RANDBETWEEN(1, 2), "NotKnown", "Known"),
    IF(
        ISNUMBER('CS-COMPRO-Percentages'!AA10),
        IF(
            'CS-COMPRO-Percentages'!AA10 &lt; 0.6,
            "NotKnown",
            "Known"
        ),
        'CS-COMPRO-Percentages'!AA10
    )
)</f>
        <v>Known</v>
      </c>
      <c r="AB10" s="31" t="str">
        <f>IF(
    ISERROR('CS-COMPRO-Percentages'!AB10),
    CHOOSE(RANDBETWEEN(1, 2), "NotKnown", "Known"),
    IF(
        ISNUMBER('CS-COMPRO-Percentages'!AB10),
        IF(
            'CS-COMPRO-Percentages'!AB10 &lt; 0.6,
            "NotKnown",
            "Known"
        ),
        'CS-COMPRO-Percentages'!AB10
    )
)</f>
        <v>Known</v>
      </c>
      <c r="AC10" s="31" t="str">
        <f>IF(
    ISERROR('CS-COMPRO-Percentages'!AC10),
    CHOOSE(RANDBETWEEN(1, 2), "NotKnown", "Known"),
    IF(
        ISNUMBER('CS-COMPRO-Percentages'!AC10),
        IF(
            'CS-COMPRO-Percentages'!AC10 &lt; 0.6,
            "NotKnown",
            "Known"
        ),
        'CS-COMPRO-Percentages'!AC10
    )
)</f>
        <v>Known</v>
      </c>
      <c r="AD10" s="31" t="str">
        <f>IF(
    ISERROR('CS-COMPRO-Percentages'!AD10),
    CHOOSE(RANDBETWEEN(1, 2), "NotKnown", "Known"),
    IF(
        ISNUMBER('CS-COMPRO-Percentages'!AD10),
        IF(
            'CS-COMPRO-Percentages'!AD10 &lt; 0.6,
            "NotKnown",
            "Known"
        ),
        'CS-COMPRO-Percentages'!AD10
    )
)</f>
        <v>NotKnown</v>
      </c>
      <c r="AE10" s="31" t="str">
        <f>IF(
    ISERROR('CS-COMPRO-Percentages'!AE10),
    CHOOSE(RANDBETWEEN(1, 2), "NotKnown", "Known"),
    IF(
        ISNUMBER('CS-COMPRO-Percentages'!AE10),
        IF(
            'CS-COMPRO-Percentages'!AE10 &lt; 0.6,
            "NotKnown",
            "Known"
        ),
        'CS-COMPRO-Percentages'!AE10
    )
)</f>
        <v>Known</v>
      </c>
      <c r="AF10" s="31" t="str">
        <f>IF(
    ISERROR('CS-COMPRO-Percentages'!AF10),
    CHOOSE(RANDBETWEEN(1, 2), "NotKnown", "Known"),
    IF(
        ISNUMBER('CS-COMPRO-Percentages'!AF10),
        IF(
            'CS-COMPRO-Percentages'!AF10 &lt; 0.6,
            "NotKnown",
            "Known"
        ),
        'CS-COMPRO-Percentages'!AF10
    )
)</f>
        <v>Known</v>
      </c>
      <c r="AG10" s="31" t="str">
        <f>IF(
    ISERROR('CS-COMPRO-Percentages'!AG10),
    CHOOSE(RANDBETWEEN(1, 2), "NotKnown", "Known"),
    IF(
        ISNUMBER('CS-COMPRO-Percentages'!AG10),
        IF(
            'CS-COMPRO-Percentages'!AG10 &lt; 0.6,
            "NotKnown",
            "Known"
        ),
        'CS-COMPRO-Percentages'!AG10
    )
)</f>
        <v>Known</v>
      </c>
      <c r="AH10" s="31" t="str">
        <f>IF(
    ISERROR('CS-COMPRO-Percentages'!AH10),
    CHOOSE(RANDBETWEEN(1, 2), "NotKnown", "Known"),
    IF(
        ISNUMBER('CS-COMPRO-Percentages'!AH10),
        IF(
            'CS-COMPRO-Percentages'!AH10 &lt; 0.6,
            "NotKnown",
            "Known"
        ),
        'CS-COMPRO-Percentages'!AH10
    )
)</f>
        <v>Known</v>
      </c>
      <c r="AI10" s="31" t="str">
        <f>IF(
    ISERROR('CS-COMPRO-Percentages'!AI10),
    CHOOSE(RANDBETWEEN(1, 2), "NotKnown", "Known"),
    IF(
        ISNUMBER('CS-COMPRO-Percentages'!AI10),
        IF(
            'CS-COMPRO-Percentages'!AI10 &lt; 0.6,
            "NotKnown",
            "Known"
        ),
        'CS-COMPRO-Percentages'!AI10
    )
)</f>
        <v>Known</v>
      </c>
      <c r="AJ10" s="31" t="str">
        <f>IF(
    ISERROR('CS-COMPRO-Percentages'!AJ10),
    CHOOSE(RANDBETWEEN(1, 2), "NotKnown", "Known"),
    IF(
        ISNUMBER('CS-COMPRO-Percentages'!AJ10),
        IF(
            'CS-COMPRO-Percentages'!AJ10 &lt; 0.6,
            "NotKnown",
            "Known"
        ),
        'CS-COMPRO-Percentages'!AJ10
    )
)</f>
        <v>Known</v>
      </c>
      <c r="AK10" s="31" t="str">
        <f>IF(
    ISERROR('CS-COMPRO-Percentages'!AK10),
    CHOOSE(RANDBETWEEN(1, 2), "NotKnown", "Known"),
    IF(
        ISNUMBER('CS-COMPRO-Percentages'!AK10),
        IF(
            'CS-COMPRO-Percentages'!AK10 &lt; 0.6,
            "NotKnown",
            "Known"
        ),
        'CS-COMPRO-Percentages'!AK10
    )
)</f>
        <v>Known</v>
      </c>
      <c r="AL10" s="31" t="str">
        <f>IF(
    ISERROR('CS-COMPRO-Percentages'!AL10),
    CHOOSE(RANDBETWEEN(1, 2), "NotKnown", "Known"),
    IF(
        ISNUMBER('CS-COMPRO-Percentages'!AL10),
        IF(
            'CS-COMPRO-Percentages'!AL10 &lt; 0.6,
            "NotKnown",
            "Known"
        ),
        'CS-COMPRO-Percentages'!AL10
    )
)</f>
        <v>Known</v>
      </c>
      <c r="AM10" s="31" t="str">
        <f>IF(
    ISERROR('CS-COMPRO-Percentages'!AM10),
    CHOOSE(RANDBETWEEN(1, 2), "NotKnown", "Known"),
    IF(
        ISNUMBER('CS-COMPRO-Percentages'!AM10),
        IF(
            'CS-COMPRO-Percentages'!AM10 &lt; 0.6,
            "NotKnown",
            "Known"
        ),
        'CS-COMPRO-Percentages'!AM10
    )
)</f>
        <v>Known</v>
      </c>
      <c r="AN10" s="31" t="str">
        <f>IF(
    ISERROR('CS-COMPRO-Percentages'!AN10),
    CHOOSE(RANDBETWEEN(1, 2), "NotKnown", "Known"),
    IF(
        ISNUMBER('CS-COMPRO-Percentages'!AN10),
        IF(
            'CS-COMPRO-Percentages'!AN10 &lt; 0.6,
            "NotKnown",
            "Known"
        ),
        'CS-COMPRO-Percentages'!AN10
    )
)</f>
        <v>Known</v>
      </c>
      <c r="AO10" s="31" t="str">
        <f>IF(
    ISERROR('CS-COMPRO-Percentages'!AO10),
    CHOOSE(RANDBETWEEN(1, 2), "NotKnown", "Known"),
    IF(
        ISNUMBER('CS-COMPRO-Percentages'!AO10),
        IF(
            'CS-COMPRO-Percentages'!AO10 &lt; 0.6,
            "NotKnown",
            "Known"
        ),
        'CS-COMPRO-Percentages'!AO10
    )
)</f>
        <v>Known</v>
      </c>
      <c r="AP10" s="31" t="str">
        <f>IF(
    ISERROR('CS-COMPRO-Percentages'!AP10),
    CHOOSE(RANDBETWEEN(1, 2), "NotKnown", "Known"),
    IF(
        ISNUMBER('CS-COMPRO-Percentages'!AP10),
        IF(
            'CS-COMPRO-Percentages'!AP10 &lt; 0.6,
            "NotKnown",
            "Known"
        ),
        'CS-COMPRO-Percentages'!AP10
    )
)</f>
        <v>Known</v>
      </c>
      <c r="AQ10" s="31" t="str">
        <f>IF(
    ISERROR('CS-COMPRO-Percentages'!AQ10),
    CHOOSE(RANDBETWEEN(1, 2), "NotKnown", "Known"),
    IF(
        ISNUMBER('CS-COMPRO-Percentages'!AQ10),
        IF(
            'CS-COMPRO-Percentages'!AQ10 &lt; 0.6,
            "NotKnown",
            "Known"
        ),
        'CS-COMPRO-Percentages'!AQ10
    )
)</f>
        <v>Known</v>
      </c>
      <c r="AR10" s="31" t="str">
        <f>IF(
    ISERROR('CS-COMPRO-Percentages'!AR10),
    CHOOSE(RANDBETWEEN(1, 2), "NotKnown", "Known"),
    IF(
        ISNUMBER('CS-COMPRO-Percentages'!AR10),
        IF(
            'CS-COMPRO-Percentages'!AR10 &lt; 0.6,
            "NotKnown",
            "Known"
        ),
        'CS-COMPRO-Percentages'!AR10
    )
)</f>
        <v>Known</v>
      </c>
      <c r="AS10" s="31" t="str">
        <f>IF(
    ISERROR('CS-COMPRO-Percentages'!AS10),
    CHOOSE(RANDBETWEEN(1, 2), "NotKnown", "Known"),
    IF(
        ISNUMBER('CS-COMPRO-Percentages'!AS10),
        IF(
            'CS-COMPRO-Percentages'!AS10 &lt; 0.6,
            "NotKnown",
            "Known"
        ),
        'CS-COMPRO-Percentages'!AS10
    )
)</f>
        <v>Known</v>
      </c>
      <c r="AT10" s="31" t="str">
        <f>IF(
    ISERROR('CS-COMPRO-Percentages'!AT10),
    CHOOSE(RANDBETWEEN(1, 2), "NotKnown", "Known"),
    IF(
        ISNUMBER('CS-COMPRO-Percentages'!AT10),
        IF(
            'CS-COMPRO-Percentages'!AT10 &lt; 0.6,
            "NotKnown",
            "Known"
        ),
        'CS-COMPRO-Percentages'!AT10
    )
)</f>
        <v>Known</v>
      </c>
      <c r="AU10" s="23"/>
    </row>
    <row r="11">
      <c r="A11" s="23" t="str">
        <f>IF(
    ISERROR('CS-COMPRO-Percentages'!A11),
    CHOOSE(RANDBETWEEN(1, 2), "NotKnown", "Known"),
    IF(
        ISNUMBER('CS-COMPRO-Percentages'!A11),
        IF(
            'CS-COMPRO-Percentages'!A11 &lt; 0.6,
            "NotKnown",
            "Known"
        ),
        'CS-COMPRO-Percentages'!A11
    )
)</f>
        <v>10CMP-F</v>
      </c>
      <c r="B11" s="31" t="str">
        <f>IF(
    ISERROR('CS-COMPRO-Percentages'!B11),
    CHOOSE(RANDBETWEEN(1, 2), "NotKnown", "Known"),
    IF(
        ISNUMBER('CS-COMPRO-Percentages'!B11),
        IF(
            'CS-COMPRO-Percentages'!B11 &lt; 0.6,
            "NotKnown",
            "Known"
        ),
        'CS-COMPRO-Percentages'!B11
    )
)</f>
        <v>Known</v>
      </c>
      <c r="C11" s="31" t="str">
        <f>IF(
    ISERROR('CS-COMPRO-Percentages'!C11),
    CHOOSE(RANDBETWEEN(1, 2), "NotKnown", "Known"),
    IF(
        ISNUMBER('CS-COMPRO-Percentages'!C11),
        IF(
            'CS-COMPRO-Percentages'!C11 &lt; 0.6,
            "NotKnown",
            "Known"
        ),
        'CS-COMPRO-Percentages'!C11
    )
)</f>
        <v>Known</v>
      </c>
      <c r="D11" s="31" t="str">
        <f>IF(
    ISERROR('CS-COMPRO-Percentages'!D11),
    CHOOSE(RANDBETWEEN(1, 2), "NotKnown", "Known"),
    IF(
        ISNUMBER('CS-COMPRO-Percentages'!D11),
        IF(
            'CS-COMPRO-Percentages'!D11 &lt; 0.6,
            "NotKnown",
            "Known"
        ),
        'CS-COMPRO-Percentages'!D11
    )
)</f>
        <v>Known</v>
      </c>
      <c r="E11" s="31" t="str">
        <f>IF(
    ISERROR('CS-COMPRO-Percentages'!E11),
    CHOOSE(RANDBETWEEN(1, 2), "NotKnown", "Known"),
    IF(
        ISNUMBER('CS-COMPRO-Percentages'!E11),
        IF(
            'CS-COMPRO-Percentages'!E11 &lt; 0.6,
            "NotKnown",
            "Known"
        ),
        'CS-COMPRO-Percentages'!E11
    )
)</f>
        <v>Known</v>
      </c>
      <c r="F11" s="31" t="str">
        <f>IF(
    ISERROR('CS-COMPRO-Percentages'!F11),
    CHOOSE(RANDBETWEEN(1, 2), "NotKnown", "Known"),
    IF(
        ISNUMBER('CS-COMPRO-Percentages'!F11),
        IF(
            'CS-COMPRO-Percentages'!F11 &lt; 0.6,
            "NotKnown",
            "Known"
        ),
        'CS-COMPRO-Percentages'!F11
    )
)</f>
        <v>Known</v>
      </c>
      <c r="G11" s="31" t="str">
        <f>IF(
    ISERROR('CS-COMPRO-Percentages'!G11),
    CHOOSE(RANDBETWEEN(1, 2), "NotKnown", "Known"),
    IF(
        ISNUMBER('CS-COMPRO-Percentages'!G11),
        IF(
            'CS-COMPRO-Percentages'!G11 &lt; 0.6,
            "NotKnown",
            "Known"
        ),
        'CS-COMPRO-Percentages'!G11
    )
)</f>
        <v>Known</v>
      </c>
      <c r="H11" s="31" t="str">
        <f>IF(
    ISERROR('CS-COMPRO-Percentages'!H11),
    CHOOSE(RANDBETWEEN(1, 2), "NotKnown", "Known"),
    IF(
        ISNUMBER('CS-COMPRO-Percentages'!H11),
        IF(
            'CS-COMPRO-Percentages'!H11 &lt; 0.6,
            "NotKnown",
            "Known"
        ),
        'CS-COMPRO-Percentages'!H11
    )
)</f>
        <v>Known</v>
      </c>
      <c r="I11" s="31" t="str">
        <f>IF(
    ISERROR('CS-COMPRO-Percentages'!I11),
    CHOOSE(RANDBETWEEN(1, 2), "NotKnown", "Known"),
    IF(
        ISNUMBER('CS-COMPRO-Percentages'!I11),
        IF(
            'CS-COMPRO-Percentages'!I11 &lt; 0.6,
            "NotKnown",
            "Known"
        ),
        'CS-COMPRO-Percentages'!I11
    )
)</f>
        <v>Known</v>
      </c>
      <c r="J11" s="31" t="str">
        <f>IF(
    ISERROR('CS-COMPRO-Percentages'!J11),
    CHOOSE(RANDBETWEEN(1, 2), "NotKnown", "Known"),
    IF(
        ISNUMBER('CS-COMPRO-Percentages'!J11),
        IF(
            'CS-COMPRO-Percentages'!J11 &lt; 0.6,
            "NotKnown",
            "Known"
        ),
        'CS-COMPRO-Percentages'!J11
    )
)</f>
        <v>Known</v>
      </c>
      <c r="K11" s="31" t="str">
        <f>IF(
    ISERROR('CS-COMPRO-Percentages'!K11),
    CHOOSE(RANDBETWEEN(1, 2), "NotKnown", "Known"),
    IF(
        ISNUMBER('CS-COMPRO-Percentages'!K11),
        IF(
            'CS-COMPRO-Percentages'!K11 &lt; 0.6,
            "NotKnown",
            "Known"
        ),
        'CS-COMPRO-Percentages'!K11
    )
)</f>
        <v>Known</v>
      </c>
      <c r="L11" s="31" t="str">
        <f>IF(
    ISERROR('CS-COMPRO-Percentages'!L11),
    CHOOSE(RANDBETWEEN(1, 2), "NotKnown", "Known"),
    IF(
        ISNUMBER('CS-COMPRO-Percentages'!L11),
        IF(
            'CS-COMPRO-Percentages'!L11 &lt; 0.6,
            "NotKnown",
            "Known"
        ),
        'CS-COMPRO-Percentages'!L11
    )
)</f>
        <v>Known</v>
      </c>
      <c r="M11" s="31" t="str">
        <f>IF(
    ISERROR('CS-COMPRO-Percentages'!M11),
    CHOOSE(RANDBETWEEN(1, 2), "NotKnown", "Known"),
    IF(
        ISNUMBER('CS-COMPRO-Percentages'!M11),
        IF(
            'CS-COMPRO-Percentages'!M11 &lt; 0.6,
            "NotKnown",
            "Known"
        ),
        'CS-COMPRO-Percentages'!M11
    )
)</f>
        <v>Known</v>
      </c>
      <c r="N11" s="31" t="str">
        <f>IF(
    ISERROR('CS-COMPRO-Percentages'!N11),
    CHOOSE(RANDBETWEEN(1, 2), "NotKnown", "Known"),
    IF(
        ISNUMBER('CS-COMPRO-Percentages'!N11),
        IF(
            'CS-COMPRO-Percentages'!N11 &lt; 0.6,
            "NotKnown",
            "Known"
        ),
        'CS-COMPRO-Percentages'!N11
    )
)</f>
        <v>Known</v>
      </c>
      <c r="O11" s="31" t="str">
        <f>IF(
    ISERROR('CS-COMPRO-Percentages'!O11),
    CHOOSE(RANDBETWEEN(1, 2), "NotKnown", "Known"),
    IF(
        ISNUMBER('CS-COMPRO-Percentages'!O11),
        IF(
            'CS-COMPRO-Percentages'!O11 &lt; 0.6,
            "NotKnown",
            "Known"
        ),
        'CS-COMPRO-Percentages'!O11
    )
)</f>
        <v>Known</v>
      </c>
      <c r="P11" s="31" t="str">
        <f>IF(
    ISERROR('CS-COMPRO-Percentages'!P11),
    CHOOSE(RANDBETWEEN(1, 2), "NotKnown", "Known"),
    IF(
        ISNUMBER('CS-COMPRO-Percentages'!P11),
        IF(
            'CS-COMPRO-Percentages'!P11 &lt; 0.6,
            "NotKnown",
            "Known"
        ),
        'CS-COMPRO-Percentages'!P11
    )
)</f>
        <v>Known</v>
      </c>
      <c r="Q11" s="31" t="str">
        <f>IF(
    ISERROR('CS-COMPRO-Percentages'!Q11),
    CHOOSE(RANDBETWEEN(1, 2), "NotKnown", "Known"),
    IF(
        ISNUMBER('CS-COMPRO-Percentages'!Q11),
        IF(
            'CS-COMPRO-Percentages'!Q11 &lt; 0.6,
            "NotKnown",
            "Known"
        ),
        'CS-COMPRO-Percentages'!Q11
    )
)</f>
        <v>Known</v>
      </c>
      <c r="R11" s="31" t="str">
        <f>IF(
    ISERROR('CS-COMPRO-Percentages'!R11),
    CHOOSE(RANDBETWEEN(1, 2), "NotKnown", "Known"),
    IF(
        ISNUMBER('CS-COMPRO-Percentages'!R11),
        IF(
            'CS-COMPRO-Percentages'!R11 &lt; 0.6,
            "NotKnown",
            "Known"
        ),
        'CS-COMPRO-Percentages'!R11
    )
)</f>
        <v>Known</v>
      </c>
      <c r="S11" s="31" t="str">
        <f>IF(
    ISERROR('CS-COMPRO-Percentages'!S11),
    CHOOSE(RANDBETWEEN(1, 2), "NotKnown", "Known"),
    IF(
        ISNUMBER('CS-COMPRO-Percentages'!S11),
        IF(
            'CS-COMPRO-Percentages'!S11 &lt; 0.6,
            "NotKnown",
            "Known"
        ),
        'CS-COMPRO-Percentages'!S11
    )
)</f>
        <v>Known</v>
      </c>
      <c r="T11" s="31" t="str">
        <f>IF(
    ISERROR('CS-COMPRO-Percentages'!T11),
    CHOOSE(RANDBETWEEN(1, 2), "NotKnown", "Known"),
    IF(
        ISNUMBER('CS-COMPRO-Percentages'!T11),
        IF(
            'CS-COMPRO-Percentages'!T11 &lt; 0.6,
            "NotKnown",
            "Known"
        ),
        'CS-COMPRO-Percentages'!T11
    )
)</f>
        <v>Known</v>
      </c>
      <c r="U11" s="31" t="str">
        <f>IF(
    ISERROR('CS-COMPRO-Percentages'!U11),
    CHOOSE(RANDBETWEEN(1, 2), "NotKnown", "Known"),
    IF(
        ISNUMBER('CS-COMPRO-Percentages'!U11),
        IF(
            'CS-COMPRO-Percentages'!U11 &lt; 0.6,
            "NotKnown",
            "Known"
        ),
        'CS-COMPRO-Percentages'!U11
    )
)</f>
        <v>Known</v>
      </c>
      <c r="V11" s="31" t="str">
        <f>IF(
    ISERROR('CS-COMPRO-Percentages'!V11),
    CHOOSE(RANDBETWEEN(1, 2), "NotKnown", "Known"),
    IF(
        ISNUMBER('CS-COMPRO-Percentages'!V11),
        IF(
            'CS-COMPRO-Percentages'!V11 &lt; 0.6,
            "NotKnown",
            "Known"
        ),
        'CS-COMPRO-Percentages'!V11
    )
)</f>
        <v>Known</v>
      </c>
      <c r="W11" s="31" t="str">
        <f>IF(
    ISERROR('CS-COMPRO-Percentages'!W11),
    CHOOSE(RANDBETWEEN(1, 2), "NotKnown", "Known"),
    IF(
        ISNUMBER('CS-COMPRO-Percentages'!W11),
        IF(
            'CS-COMPRO-Percentages'!W11 &lt; 0.6,
            "NotKnown",
            "Known"
        ),
        'CS-COMPRO-Percentages'!W11
    )
)</f>
        <v>Known</v>
      </c>
      <c r="X11" s="31" t="str">
        <f>IF(
    ISERROR('CS-COMPRO-Percentages'!X11),
    CHOOSE(RANDBETWEEN(1, 2), "NotKnown", "Known"),
    IF(
        ISNUMBER('CS-COMPRO-Percentages'!X11),
        IF(
            'CS-COMPRO-Percentages'!X11 &lt; 0.6,
            "NotKnown",
            "Known"
        ),
        'CS-COMPRO-Percentages'!X11
    )
)</f>
        <v>Known</v>
      </c>
      <c r="Y11" s="31" t="str">
        <f>IF(
    ISERROR('CS-COMPRO-Percentages'!Y11),
    CHOOSE(RANDBETWEEN(1, 2), "NotKnown", "Known"),
    IF(
        ISNUMBER('CS-COMPRO-Percentages'!Y11),
        IF(
            'CS-COMPRO-Percentages'!Y11 &lt; 0.6,
            "NotKnown",
            "Known"
        ),
        'CS-COMPRO-Percentages'!Y11
    )
)</f>
        <v>NotKnown</v>
      </c>
      <c r="Z11" s="31" t="str">
        <f>IF(
    ISERROR('CS-COMPRO-Percentages'!Z11),
    CHOOSE(RANDBETWEEN(1, 2), "NotKnown", "Known"),
    IF(
        ISNUMBER('CS-COMPRO-Percentages'!Z11),
        IF(
            'CS-COMPRO-Percentages'!Z11 &lt; 0.6,
            "NotKnown",
            "Known"
        ),
        'CS-COMPRO-Percentages'!Z11
    )
)</f>
        <v>Known</v>
      </c>
      <c r="AA11" s="31" t="str">
        <f>IF(
    ISERROR('CS-COMPRO-Percentages'!AA11),
    CHOOSE(RANDBETWEEN(1, 2), "NotKnown", "Known"),
    IF(
        ISNUMBER('CS-COMPRO-Percentages'!AA11),
        IF(
            'CS-COMPRO-Percentages'!AA11 &lt; 0.6,
            "NotKnown",
            "Known"
        ),
        'CS-COMPRO-Percentages'!AA11
    )
)</f>
        <v>Known</v>
      </c>
      <c r="AB11" s="31" t="str">
        <f>IF(
    ISERROR('CS-COMPRO-Percentages'!AB11),
    CHOOSE(RANDBETWEEN(1, 2), "NotKnown", "Known"),
    IF(
        ISNUMBER('CS-COMPRO-Percentages'!AB11),
        IF(
            'CS-COMPRO-Percentages'!AB11 &lt; 0.6,
            "NotKnown",
            "Known"
        ),
        'CS-COMPRO-Percentages'!AB11
    )
)</f>
        <v>Known</v>
      </c>
      <c r="AC11" s="31" t="str">
        <f>IF(
    ISERROR('CS-COMPRO-Percentages'!AC11),
    CHOOSE(RANDBETWEEN(1, 2), "NotKnown", "Known"),
    IF(
        ISNUMBER('CS-COMPRO-Percentages'!AC11),
        IF(
            'CS-COMPRO-Percentages'!AC11 &lt; 0.6,
            "NotKnown",
            "Known"
        ),
        'CS-COMPRO-Percentages'!AC11
    )
)</f>
        <v>Known</v>
      </c>
      <c r="AD11" s="31" t="str">
        <f>IF(
    ISERROR('CS-COMPRO-Percentages'!AD11),
    CHOOSE(RANDBETWEEN(1, 2), "NotKnown", "Known"),
    IF(
        ISNUMBER('CS-COMPRO-Percentages'!AD11),
        IF(
            'CS-COMPRO-Percentages'!AD11 &lt; 0.6,
            "NotKnown",
            "Known"
        ),
        'CS-COMPRO-Percentages'!AD11
    )
)</f>
        <v>Known</v>
      </c>
      <c r="AE11" s="31" t="str">
        <f>IF(
    ISERROR('CS-COMPRO-Percentages'!AE11),
    CHOOSE(RANDBETWEEN(1, 2), "NotKnown", "Known"),
    IF(
        ISNUMBER('CS-COMPRO-Percentages'!AE11),
        IF(
            'CS-COMPRO-Percentages'!AE11 &lt; 0.6,
            "NotKnown",
            "Known"
        ),
        'CS-COMPRO-Percentages'!AE11
    )
)</f>
        <v>Known</v>
      </c>
      <c r="AF11" s="31" t="str">
        <f>IF(
    ISERROR('CS-COMPRO-Percentages'!AF11),
    CHOOSE(RANDBETWEEN(1, 2), "NotKnown", "Known"),
    IF(
        ISNUMBER('CS-COMPRO-Percentages'!AF11),
        IF(
            'CS-COMPRO-Percentages'!AF11 &lt; 0.6,
            "NotKnown",
            "Known"
        ),
        'CS-COMPRO-Percentages'!AF11
    )
)</f>
        <v>Known</v>
      </c>
      <c r="AG11" s="31" t="str">
        <f>IF(
    ISERROR('CS-COMPRO-Percentages'!AG11),
    CHOOSE(RANDBETWEEN(1, 2), "NotKnown", "Known"),
    IF(
        ISNUMBER('CS-COMPRO-Percentages'!AG11),
        IF(
            'CS-COMPRO-Percentages'!AG11 &lt; 0.6,
            "NotKnown",
            "Known"
        ),
        'CS-COMPRO-Percentages'!AG11
    )
)</f>
        <v>Known</v>
      </c>
      <c r="AH11" s="31" t="str">
        <f>IF(
    ISERROR('CS-COMPRO-Percentages'!AH11),
    CHOOSE(RANDBETWEEN(1, 2), "NotKnown", "Known"),
    IF(
        ISNUMBER('CS-COMPRO-Percentages'!AH11),
        IF(
            'CS-COMPRO-Percentages'!AH11 &lt; 0.6,
            "NotKnown",
            "Known"
        ),
        'CS-COMPRO-Percentages'!AH11
    )
)</f>
        <v>Known</v>
      </c>
      <c r="AI11" s="31" t="str">
        <f>IF(
    ISERROR('CS-COMPRO-Percentages'!AI11),
    CHOOSE(RANDBETWEEN(1, 2), "NotKnown", "Known"),
    IF(
        ISNUMBER('CS-COMPRO-Percentages'!AI11),
        IF(
            'CS-COMPRO-Percentages'!AI11 &lt; 0.6,
            "NotKnown",
            "Known"
        ),
        'CS-COMPRO-Percentages'!AI11
    )
)</f>
        <v>Known</v>
      </c>
      <c r="AJ11" s="31" t="str">
        <f>IF(
    ISERROR('CS-COMPRO-Percentages'!AJ11),
    CHOOSE(RANDBETWEEN(1, 2), "NotKnown", "Known"),
    IF(
        ISNUMBER('CS-COMPRO-Percentages'!AJ11),
        IF(
            'CS-COMPRO-Percentages'!AJ11 &lt; 0.6,
            "NotKnown",
            "Known"
        ),
        'CS-COMPRO-Percentages'!AJ11
    )
)</f>
        <v>Known</v>
      </c>
      <c r="AK11" s="31" t="str">
        <f>IF(
    ISERROR('CS-COMPRO-Percentages'!AK11),
    CHOOSE(RANDBETWEEN(1, 2), "NotKnown", "Known"),
    IF(
        ISNUMBER('CS-COMPRO-Percentages'!AK11),
        IF(
            'CS-COMPRO-Percentages'!AK11 &lt; 0.6,
            "NotKnown",
            "Known"
        ),
        'CS-COMPRO-Percentages'!AK11
    )
)</f>
        <v>Known</v>
      </c>
      <c r="AL11" s="31" t="str">
        <f>IF(
    ISERROR('CS-COMPRO-Percentages'!AL11),
    CHOOSE(RANDBETWEEN(1, 2), "NotKnown", "Known"),
    IF(
        ISNUMBER('CS-COMPRO-Percentages'!AL11),
        IF(
            'CS-COMPRO-Percentages'!AL11 &lt; 0.6,
            "NotKnown",
            "Known"
        ),
        'CS-COMPRO-Percentages'!AL11
    )
)</f>
        <v>Known</v>
      </c>
      <c r="AM11" s="31" t="str">
        <f>IF(
    ISERROR('CS-COMPRO-Percentages'!AM11),
    CHOOSE(RANDBETWEEN(1, 2), "NotKnown", "Known"),
    IF(
        ISNUMBER('CS-COMPRO-Percentages'!AM11),
        IF(
            'CS-COMPRO-Percentages'!AM11 &lt; 0.6,
            "NotKnown",
            "Known"
        ),
        'CS-COMPRO-Percentages'!AM11
    )
)</f>
        <v>Known</v>
      </c>
      <c r="AN11" s="31" t="str">
        <f>IF(
    ISERROR('CS-COMPRO-Percentages'!AN11),
    CHOOSE(RANDBETWEEN(1, 2), "NotKnown", "Known"),
    IF(
        ISNUMBER('CS-COMPRO-Percentages'!AN11),
        IF(
            'CS-COMPRO-Percentages'!AN11 &lt; 0.6,
            "NotKnown",
            "Known"
        ),
        'CS-COMPRO-Percentages'!AN11
    )
)</f>
        <v>Known</v>
      </c>
      <c r="AO11" s="31" t="str">
        <f>IF(
    ISERROR('CS-COMPRO-Percentages'!AO11),
    CHOOSE(RANDBETWEEN(1, 2), "NotKnown", "Known"),
    IF(
        ISNUMBER('CS-COMPRO-Percentages'!AO11),
        IF(
            'CS-COMPRO-Percentages'!AO11 &lt; 0.6,
            "NotKnown",
            "Known"
        ),
        'CS-COMPRO-Percentages'!AO11
    )
)</f>
        <v>Known</v>
      </c>
      <c r="AP11" s="31" t="str">
        <f>IF(
    ISERROR('CS-COMPRO-Percentages'!AP11),
    CHOOSE(RANDBETWEEN(1, 2), "NotKnown", "Known"),
    IF(
        ISNUMBER('CS-COMPRO-Percentages'!AP11),
        IF(
            'CS-COMPRO-Percentages'!AP11 &lt; 0.6,
            "NotKnown",
            "Known"
        ),
        'CS-COMPRO-Percentages'!AP11
    )
)</f>
        <v>Known</v>
      </c>
      <c r="AQ11" s="31" t="str">
        <f>IF(
    ISERROR('CS-COMPRO-Percentages'!AQ11),
    CHOOSE(RANDBETWEEN(1, 2), "NotKnown", "Known"),
    IF(
        ISNUMBER('CS-COMPRO-Percentages'!AQ11),
        IF(
            'CS-COMPRO-Percentages'!AQ11 &lt; 0.6,
            "NotKnown",
            "Known"
        ),
        'CS-COMPRO-Percentages'!AQ11
    )
)</f>
        <v>Known</v>
      </c>
      <c r="AR11" s="31" t="str">
        <f>IF(
    ISERROR('CS-COMPRO-Percentages'!AR11),
    CHOOSE(RANDBETWEEN(1, 2), "NotKnown", "Known"),
    IF(
        ISNUMBER('CS-COMPRO-Percentages'!AR11),
        IF(
            'CS-COMPRO-Percentages'!AR11 &lt; 0.6,
            "NotKnown",
            "Known"
        ),
        'CS-COMPRO-Percentages'!AR11
    )
)</f>
        <v>Known</v>
      </c>
      <c r="AS11" s="31" t="str">
        <f>IF(
    ISERROR('CS-COMPRO-Percentages'!AS11),
    CHOOSE(RANDBETWEEN(1, 2), "NotKnown", "Known"),
    IF(
        ISNUMBER('CS-COMPRO-Percentages'!AS11),
        IF(
            'CS-COMPRO-Percentages'!AS11 &lt; 0.6,
            "NotKnown",
            "Known"
        ),
        'CS-COMPRO-Percentages'!AS11
    )
)</f>
        <v>Known</v>
      </c>
      <c r="AT11" s="31" t="str">
        <f>IF(
    ISERROR('CS-COMPRO-Percentages'!AT11),
    CHOOSE(RANDBETWEEN(1, 2), "NotKnown", "Known"),
    IF(
        ISNUMBER('CS-COMPRO-Percentages'!AT11),
        IF(
            'CS-COMPRO-Percentages'!AT11 &lt; 0.6,
            "NotKnown",
            "Known"
        ),
        'CS-COMPRO-Percentages'!AT11
    )
)</f>
        <v>Known</v>
      </c>
      <c r="AU11" s="23"/>
    </row>
    <row r="12">
      <c r="A12" s="23" t="str">
        <f>IF(
    ISERROR('CS-COMPRO-Percentages'!A12),
    CHOOSE(RANDBETWEEN(1, 2), "NotKnown", "Known"),
    IF(
        ISNUMBER('CS-COMPRO-Percentages'!A12),
        IF(
            'CS-COMPRO-Percentages'!A12 &lt; 0.6,
            "NotKnown",
            "Known"
        ),
        'CS-COMPRO-Percentages'!A12
    )
)</f>
        <v>11CMP-F</v>
      </c>
      <c r="B12" s="31" t="str">
        <f>IF(
    ISERROR('CS-COMPRO-Percentages'!B12),
    CHOOSE(RANDBETWEEN(1, 2), "NotKnown", "Known"),
    IF(
        ISNUMBER('CS-COMPRO-Percentages'!B12),
        IF(
            'CS-COMPRO-Percentages'!B12 &lt; 0.6,
            "NotKnown",
            "Known"
        ),
        'CS-COMPRO-Percentages'!B12
    )
)</f>
        <v>Known</v>
      </c>
      <c r="C12" s="31" t="str">
        <f>IF(
    ISERROR('CS-COMPRO-Percentages'!C12),
    CHOOSE(RANDBETWEEN(1, 2), "NotKnown", "Known"),
    IF(
        ISNUMBER('CS-COMPRO-Percentages'!C12),
        IF(
            'CS-COMPRO-Percentages'!C12 &lt; 0.6,
            "NotKnown",
            "Known"
        ),
        'CS-COMPRO-Percentages'!C12
    )
)</f>
        <v>Known</v>
      </c>
      <c r="D12" s="31" t="str">
        <f>IF(
    ISERROR('CS-COMPRO-Percentages'!D12),
    CHOOSE(RANDBETWEEN(1, 2), "NotKnown", "Known"),
    IF(
        ISNUMBER('CS-COMPRO-Percentages'!D12),
        IF(
            'CS-COMPRO-Percentages'!D12 &lt; 0.6,
            "NotKnown",
            "Known"
        ),
        'CS-COMPRO-Percentages'!D12
    )
)</f>
        <v>Known</v>
      </c>
      <c r="E12" s="31" t="str">
        <f>IF(
    ISERROR('CS-COMPRO-Percentages'!E12),
    CHOOSE(RANDBETWEEN(1, 2), "NotKnown", "Known"),
    IF(
        ISNUMBER('CS-COMPRO-Percentages'!E12),
        IF(
            'CS-COMPRO-Percentages'!E12 &lt; 0.6,
            "NotKnown",
            "Known"
        ),
        'CS-COMPRO-Percentages'!E12
    )
)</f>
        <v>Known</v>
      </c>
      <c r="F12" s="31" t="str">
        <f>IF(
    ISERROR('CS-COMPRO-Percentages'!F12),
    CHOOSE(RANDBETWEEN(1, 2), "NotKnown", "Known"),
    IF(
        ISNUMBER('CS-COMPRO-Percentages'!F12),
        IF(
            'CS-COMPRO-Percentages'!F12 &lt; 0.6,
            "NotKnown",
            "Known"
        ),
        'CS-COMPRO-Percentages'!F12
    )
)</f>
        <v>Known</v>
      </c>
      <c r="G12" s="31" t="str">
        <f>IF(
    ISERROR('CS-COMPRO-Percentages'!G12),
    CHOOSE(RANDBETWEEN(1, 2), "NotKnown", "Known"),
    IF(
        ISNUMBER('CS-COMPRO-Percentages'!G12),
        IF(
            'CS-COMPRO-Percentages'!G12 &lt; 0.6,
            "NotKnown",
            "Known"
        ),
        'CS-COMPRO-Percentages'!G12
    )
)</f>
        <v>Known</v>
      </c>
      <c r="H12" s="31" t="str">
        <f>IF(
    ISERROR('CS-COMPRO-Percentages'!H12),
    CHOOSE(RANDBETWEEN(1, 2), "NotKnown", "Known"),
    IF(
        ISNUMBER('CS-COMPRO-Percentages'!H12),
        IF(
            'CS-COMPRO-Percentages'!H12 &lt; 0.6,
            "NotKnown",
            "Known"
        ),
        'CS-COMPRO-Percentages'!H12
    )
)</f>
        <v>Known</v>
      </c>
      <c r="I12" s="31" t="str">
        <f>IF(
    ISERROR('CS-COMPRO-Percentages'!I12),
    CHOOSE(RANDBETWEEN(1, 2), "NotKnown", "Known"),
    IF(
        ISNUMBER('CS-COMPRO-Percentages'!I12),
        IF(
            'CS-COMPRO-Percentages'!I12 &lt; 0.6,
            "NotKnown",
            "Known"
        ),
        'CS-COMPRO-Percentages'!I12
    )
)</f>
        <v>Known</v>
      </c>
      <c r="J12" s="31" t="str">
        <f>IF(
    ISERROR('CS-COMPRO-Percentages'!J12),
    CHOOSE(RANDBETWEEN(1, 2), "NotKnown", "Known"),
    IF(
        ISNUMBER('CS-COMPRO-Percentages'!J12),
        IF(
            'CS-COMPRO-Percentages'!J12 &lt; 0.6,
            "NotKnown",
            "Known"
        ),
        'CS-COMPRO-Percentages'!J12
    )
)</f>
        <v>Known</v>
      </c>
      <c r="K12" s="31" t="str">
        <f>IF(
    ISERROR('CS-COMPRO-Percentages'!K12),
    CHOOSE(RANDBETWEEN(1, 2), "NotKnown", "Known"),
    IF(
        ISNUMBER('CS-COMPRO-Percentages'!K12),
        IF(
            'CS-COMPRO-Percentages'!K12 &lt; 0.6,
            "NotKnown",
            "Known"
        ),
        'CS-COMPRO-Percentages'!K12
    )
)</f>
        <v>Known</v>
      </c>
      <c r="L12" s="31" t="str">
        <f>IF(
    ISERROR('CS-COMPRO-Percentages'!L12),
    CHOOSE(RANDBETWEEN(1, 2), "NotKnown", "Known"),
    IF(
        ISNUMBER('CS-COMPRO-Percentages'!L12),
        IF(
            'CS-COMPRO-Percentages'!L12 &lt; 0.6,
            "NotKnown",
            "Known"
        ),
        'CS-COMPRO-Percentages'!L12
    )
)</f>
        <v>Known</v>
      </c>
      <c r="M12" s="31" t="str">
        <f>IF(
    ISERROR('CS-COMPRO-Percentages'!M12),
    CHOOSE(RANDBETWEEN(1, 2), "NotKnown", "Known"),
    IF(
        ISNUMBER('CS-COMPRO-Percentages'!M12),
        IF(
            'CS-COMPRO-Percentages'!M12 &lt; 0.6,
            "NotKnown",
            "Known"
        ),
        'CS-COMPRO-Percentages'!M12
    )
)</f>
        <v>Known</v>
      </c>
      <c r="N12" s="31" t="str">
        <f>IF(
    ISERROR('CS-COMPRO-Percentages'!N12),
    CHOOSE(RANDBETWEEN(1, 2), "NotKnown", "Known"),
    IF(
        ISNUMBER('CS-COMPRO-Percentages'!N12),
        IF(
            'CS-COMPRO-Percentages'!N12 &lt; 0.6,
            "NotKnown",
            "Known"
        ),
        'CS-COMPRO-Percentages'!N12
    )
)</f>
        <v>Known</v>
      </c>
      <c r="O12" s="31" t="str">
        <f>IF(
    ISERROR('CS-COMPRO-Percentages'!O12),
    CHOOSE(RANDBETWEEN(1, 2), "NotKnown", "Known"),
    IF(
        ISNUMBER('CS-COMPRO-Percentages'!O12),
        IF(
            'CS-COMPRO-Percentages'!O12 &lt; 0.6,
            "NotKnown",
            "Known"
        ),
        'CS-COMPRO-Percentages'!O12
    )
)</f>
        <v>Known</v>
      </c>
      <c r="P12" s="31" t="str">
        <f>IF(
    ISERROR('CS-COMPRO-Percentages'!P12),
    CHOOSE(RANDBETWEEN(1, 2), "NotKnown", "Known"),
    IF(
        ISNUMBER('CS-COMPRO-Percentages'!P12),
        IF(
            'CS-COMPRO-Percentages'!P12 &lt; 0.6,
            "NotKnown",
            "Known"
        ),
        'CS-COMPRO-Percentages'!P12
    )
)</f>
        <v>Known</v>
      </c>
      <c r="Q12" s="31" t="str">
        <f>IF(
    ISERROR('CS-COMPRO-Percentages'!Q12),
    CHOOSE(RANDBETWEEN(1, 2), "NotKnown", "Known"),
    IF(
        ISNUMBER('CS-COMPRO-Percentages'!Q12),
        IF(
            'CS-COMPRO-Percentages'!Q12 &lt; 0.6,
            "NotKnown",
            "Known"
        ),
        'CS-COMPRO-Percentages'!Q12
    )
)</f>
        <v>Known</v>
      </c>
      <c r="R12" s="31" t="str">
        <f>IF(
    ISERROR('CS-COMPRO-Percentages'!R12),
    CHOOSE(RANDBETWEEN(1, 2), "NotKnown", "Known"),
    IF(
        ISNUMBER('CS-COMPRO-Percentages'!R12),
        IF(
            'CS-COMPRO-Percentages'!R12 &lt; 0.6,
            "NotKnown",
            "Known"
        ),
        'CS-COMPRO-Percentages'!R12
    )
)</f>
        <v>Known</v>
      </c>
      <c r="S12" s="31" t="str">
        <f>IF(
    ISERROR('CS-COMPRO-Percentages'!S12),
    CHOOSE(RANDBETWEEN(1, 2), "NotKnown", "Known"),
    IF(
        ISNUMBER('CS-COMPRO-Percentages'!S12),
        IF(
            'CS-COMPRO-Percentages'!S12 &lt; 0.6,
            "NotKnown",
            "Known"
        ),
        'CS-COMPRO-Percentages'!S12
    )
)</f>
        <v>Known</v>
      </c>
      <c r="T12" s="31" t="str">
        <f>IF(
    ISERROR('CS-COMPRO-Percentages'!T12),
    CHOOSE(RANDBETWEEN(1, 2), "NotKnown", "Known"),
    IF(
        ISNUMBER('CS-COMPRO-Percentages'!T12),
        IF(
            'CS-COMPRO-Percentages'!T12 &lt; 0.6,
            "NotKnown",
            "Known"
        ),
        'CS-COMPRO-Percentages'!T12
    )
)</f>
        <v>Known</v>
      </c>
      <c r="U12" s="31" t="str">
        <f>IF(
    ISERROR('CS-COMPRO-Percentages'!U12),
    CHOOSE(RANDBETWEEN(1, 2), "NotKnown", "Known"),
    IF(
        ISNUMBER('CS-COMPRO-Percentages'!U12),
        IF(
            'CS-COMPRO-Percentages'!U12 &lt; 0.6,
            "NotKnown",
            "Known"
        ),
        'CS-COMPRO-Percentages'!U12
    )
)</f>
        <v>Known</v>
      </c>
      <c r="V12" s="31" t="str">
        <f>IF(
    ISERROR('CS-COMPRO-Percentages'!V12),
    CHOOSE(RANDBETWEEN(1, 2), "NotKnown", "Known"),
    IF(
        ISNUMBER('CS-COMPRO-Percentages'!V12),
        IF(
            'CS-COMPRO-Percentages'!V12 &lt; 0.6,
            "NotKnown",
            "Known"
        ),
        'CS-COMPRO-Percentages'!V12
    )
)</f>
        <v>Known</v>
      </c>
      <c r="W12" s="31" t="str">
        <f>IF(
    ISERROR('CS-COMPRO-Percentages'!W12),
    CHOOSE(RANDBETWEEN(1, 2), "NotKnown", "Known"),
    IF(
        ISNUMBER('CS-COMPRO-Percentages'!W12),
        IF(
            'CS-COMPRO-Percentages'!W12 &lt; 0.6,
            "NotKnown",
            "Known"
        ),
        'CS-COMPRO-Percentages'!W12
    )
)</f>
        <v>Known</v>
      </c>
      <c r="X12" s="31" t="str">
        <f>IF(
    ISERROR('CS-COMPRO-Percentages'!X12),
    CHOOSE(RANDBETWEEN(1, 2), "NotKnown", "Known"),
    IF(
        ISNUMBER('CS-COMPRO-Percentages'!X12),
        IF(
            'CS-COMPRO-Percentages'!X12 &lt; 0.6,
            "NotKnown",
            "Known"
        ),
        'CS-COMPRO-Percentages'!X12
    )
)</f>
        <v>Known</v>
      </c>
      <c r="Y12" s="31" t="str">
        <f>IF(
    ISERROR('CS-COMPRO-Percentages'!Y12),
    CHOOSE(RANDBETWEEN(1, 2), "NotKnown", "Known"),
    IF(
        ISNUMBER('CS-COMPRO-Percentages'!Y12),
        IF(
            'CS-COMPRO-Percentages'!Y12 &lt; 0.6,
            "NotKnown",
            "Known"
        ),
        'CS-COMPRO-Percentages'!Y12
    )
)</f>
        <v>NotKnown</v>
      </c>
      <c r="Z12" s="31" t="str">
        <f>IF(
    ISERROR('CS-COMPRO-Percentages'!Z12),
    CHOOSE(RANDBETWEEN(1, 2), "NotKnown", "Known"),
    IF(
        ISNUMBER('CS-COMPRO-Percentages'!Z12),
        IF(
            'CS-COMPRO-Percentages'!Z12 &lt; 0.6,
            "NotKnown",
            "Known"
        ),
        'CS-COMPRO-Percentages'!Z12
    )
)</f>
        <v>Known</v>
      </c>
      <c r="AA12" s="31" t="str">
        <f>IF(
    ISERROR('CS-COMPRO-Percentages'!AA12),
    CHOOSE(RANDBETWEEN(1, 2), "NotKnown", "Known"),
    IF(
        ISNUMBER('CS-COMPRO-Percentages'!AA12),
        IF(
            'CS-COMPRO-Percentages'!AA12 &lt; 0.6,
            "NotKnown",
            "Known"
        ),
        'CS-COMPRO-Percentages'!AA12
    )
)</f>
        <v>Known</v>
      </c>
      <c r="AB12" s="31" t="str">
        <f>IF(
    ISERROR('CS-COMPRO-Percentages'!AB12),
    CHOOSE(RANDBETWEEN(1, 2), "NotKnown", "Known"),
    IF(
        ISNUMBER('CS-COMPRO-Percentages'!AB12),
        IF(
            'CS-COMPRO-Percentages'!AB12 &lt; 0.6,
            "NotKnown",
            "Known"
        ),
        'CS-COMPRO-Percentages'!AB12
    )
)</f>
        <v>NotKnown</v>
      </c>
      <c r="AC12" s="31" t="str">
        <f>IF(
    ISERROR('CS-COMPRO-Percentages'!AC12),
    CHOOSE(RANDBETWEEN(1, 2), "NotKnown", "Known"),
    IF(
        ISNUMBER('CS-COMPRO-Percentages'!AC12),
        IF(
            'CS-COMPRO-Percentages'!AC12 &lt; 0.6,
            "NotKnown",
            "Known"
        ),
        'CS-COMPRO-Percentages'!AC12
    )
)</f>
        <v>Known</v>
      </c>
      <c r="AD12" s="31" t="str">
        <f>IF(
    ISERROR('CS-COMPRO-Percentages'!AD12),
    CHOOSE(RANDBETWEEN(1, 2), "NotKnown", "Known"),
    IF(
        ISNUMBER('CS-COMPRO-Percentages'!AD12),
        IF(
            'CS-COMPRO-Percentages'!AD12 &lt; 0.6,
            "NotKnown",
            "Known"
        ),
        'CS-COMPRO-Percentages'!AD12
    )
)</f>
        <v>NotKnown</v>
      </c>
      <c r="AE12" s="31" t="str">
        <f>IF(
    ISERROR('CS-COMPRO-Percentages'!AE12),
    CHOOSE(RANDBETWEEN(1, 2), "NotKnown", "Known"),
    IF(
        ISNUMBER('CS-COMPRO-Percentages'!AE12),
        IF(
            'CS-COMPRO-Percentages'!AE12 &lt; 0.6,
            "NotKnown",
            "Known"
        ),
        'CS-COMPRO-Percentages'!AE12
    )
)</f>
        <v>Known</v>
      </c>
      <c r="AF12" s="31" t="str">
        <f>IF(
    ISERROR('CS-COMPRO-Percentages'!AF12),
    CHOOSE(RANDBETWEEN(1, 2), "NotKnown", "Known"),
    IF(
        ISNUMBER('CS-COMPRO-Percentages'!AF12),
        IF(
            'CS-COMPRO-Percentages'!AF12 &lt; 0.6,
            "NotKnown",
            "Known"
        ),
        'CS-COMPRO-Percentages'!AF12
    )
)</f>
        <v>Known</v>
      </c>
      <c r="AG12" s="31" t="str">
        <f>IF(
    ISERROR('CS-COMPRO-Percentages'!AG12),
    CHOOSE(RANDBETWEEN(1, 2), "NotKnown", "Known"),
    IF(
        ISNUMBER('CS-COMPRO-Percentages'!AG12),
        IF(
            'CS-COMPRO-Percentages'!AG12 &lt; 0.6,
            "NotKnown",
            "Known"
        ),
        'CS-COMPRO-Percentages'!AG12
    )
)</f>
        <v>Known</v>
      </c>
      <c r="AH12" s="31" t="str">
        <f>IF(
    ISERROR('CS-COMPRO-Percentages'!AH12),
    CHOOSE(RANDBETWEEN(1, 2), "NotKnown", "Known"),
    IF(
        ISNUMBER('CS-COMPRO-Percentages'!AH12),
        IF(
            'CS-COMPRO-Percentages'!AH12 &lt; 0.6,
            "NotKnown",
            "Known"
        ),
        'CS-COMPRO-Percentages'!AH12
    )
)</f>
        <v>Known</v>
      </c>
      <c r="AI12" s="31" t="str">
        <f>IF(
    ISERROR('CS-COMPRO-Percentages'!AI12),
    CHOOSE(RANDBETWEEN(1, 2), "NotKnown", "Known"),
    IF(
        ISNUMBER('CS-COMPRO-Percentages'!AI12),
        IF(
            'CS-COMPRO-Percentages'!AI12 &lt; 0.6,
            "NotKnown",
            "Known"
        ),
        'CS-COMPRO-Percentages'!AI12
    )
)</f>
        <v>Known</v>
      </c>
      <c r="AJ12" s="31" t="str">
        <f>IF(
    ISERROR('CS-COMPRO-Percentages'!AJ12),
    CHOOSE(RANDBETWEEN(1, 2), "NotKnown", "Known"),
    IF(
        ISNUMBER('CS-COMPRO-Percentages'!AJ12),
        IF(
            'CS-COMPRO-Percentages'!AJ12 &lt; 0.6,
            "NotKnown",
            "Known"
        ),
        'CS-COMPRO-Percentages'!AJ12
    )
)</f>
        <v>Known</v>
      </c>
      <c r="AK12" s="31" t="str">
        <f>IF(
    ISERROR('CS-COMPRO-Percentages'!AK12),
    CHOOSE(RANDBETWEEN(1, 2), "NotKnown", "Known"),
    IF(
        ISNUMBER('CS-COMPRO-Percentages'!AK12),
        IF(
            'CS-COMPRO-Percentages'!AK12 &lt; 0.6,
            "NotKnown",
            "Known"
        ),
        'CS-COMPRO-Percentages'!AK12
    )
)</f>
        <v>Known</v>
      </c>
      <c r="AL12" s="31" t="str">
        <f>IF(
    ISERROR('CS-COMPRO-Percentages'!AL12),
    CHOOSE(RANDBETWEEN(1, 2), "NotKnown", "Known"),
    IF(
        ISNUMBER('CS-COMPRO-Percentages'!AL12),
        IF(
            'CS-COMPRO-Percentages'!AL12 &lt; 0.6,
            "NotKnown",
            "Known"
        ),
        'CS-COMPRO-Percentages'!AL12
    )
)</f>
        <v>Known</v>
      </c>
      <c r="AM12" s="31" t="str">
        <f>IF(
    ISERROR('CS-COMPRO-Percentages'!AM12),
    CHOOSE(RANDBETWEEN(1, 2), "NotKnown", "Known"),
    IF(
        ISNUMBER('CS-COMPRO-Percentages'!AM12),
        IF(
            'CS-COMPRO-Percentages'!AM12 &lt; 0.6,
            "NotKnown",
            "Known"
        ),
        'CS-COMPRO-Percentages'!AM12
    )
)</f>
        <v>Known</v>
      </c>
      <c r="AN12" s="31" t="str">
        <f>IF(
    ISERROR('CS-COMPRO-Percentages'!AN12),
    CHOOSE(RANDBETWEEN(1, 2), "NotKnown", "Known"),
    IF(
        ISNUMBER('CS-COMPRO-Percentages'!AN12),
        IF(
            'CS-COMPRO-Percentages'!AN12 &lt; 0.6,
            "NotKnown",
            "Known"
        ),
        'CS-COMPRO-Percentages'!AN12
    )
)</f>
        <v>Known</v>
      </c>
      <c r="AO12" s="31" t="str">
        <f>IF(
    ISERROR('CS-COMPRO-Percentages'!AO12),
    CHOOSE(RANDBETWEEN(1, 2), "NotKnown", "Known"),
    IF(
        ISNUMBER('CS-COMPRO-Percentages'!AO12),
        IF(
            'CS-COMPRO-Percentages'!AO12 &lt; 0.6,
            "NotKnown",
            "Known"
        ),
        'CS-COMPRO-Percentages'!AO12
    )
)</f>
        <v>Known</v>
      </c>
      <c r="AP12" s="31" t="str">
        <f>IF(
    ISERROR('CS-COMPRO-Percentages'!AP12),
    CHOOSE(RANDBETWEEN(1, 2), "NotKnown", "Known"),
    IF(
        ISNUMBER('CS-COMPRO-Percentages'!AP12),
        IF(
            'CS-COMPRO-Percentages'!AP12 &lt; 0.6,
            "NotKnown",
            "Known"
        ),
        'CS-COMPRO-Percentages'!AP12
    )
)</f>
        <v>NotKnown</v>
      </c>
      <c r="AQ12" s="31" t="str">
        <f>IF(
    ISERROR('CS-COMPRO-Percentages'!AQ12),
    CHOOSE(RANDBETWEEN(1, 2), "NotKnown", "Known"),
    IF(
        ISNUMBER('CS-COMPRO-Percentages'!AQ12),
        IF(
            'CS-COMPRO-Percentages'!AQ12 &lt; 0.6,
            "NotKnown",
            "Known"
        ),
        'CS-COMPRO-Percentages'!AQ12
    )
)</f>
        <v>Known</v>
      </c>
      <c r="AR12" s="31" t="str">
        <f>IF(
    ISERROR('CS-COMPRO-Percentages'!AR12),
    CHOOSE(RANDBETWEEN(1, 2), "NotKnown", "Known"),
    IF(
        ISNUMBER('CS-COMPRO-Percentages'!AR12),
        IF(
            'CS-COMPRO-Percentages'!AR12 &lt; 0.6,
            "NotKnown",
            "Known"
        ),
        'CS-COMPRO-Percentages'!AR12
    )
)</f>
        <v>Known</v>
      </c>
      <c r="AS12" s="31" t="str">
        <f>IF(
    ISERROR('CS-COMPRO-Percentages'!AS12),
    CHOOSE(RANDBETWEEN(1, 2), "NotKnown", "Known"),
    IF(
        ISNUMBER('CS-COMPRO-Percentages'!AS12),
        IF(
            'CS-COMPRO-Percentages'!AS12 &lt; 0.6,
            "NotKnown",
            "Known"
        ),
        'CS-COMPRO-Percentages'!AS12
    )
)</f>
        <v>Known</v>
      </c>
      <c r="AT12" s="31" t="str">
        <f>IF(
    ISERROR('CS-COMPRO-Percentages'!AT12),
    CHOOSE(RANDBETWEEN(1, 2), "NotKnown", "Known"),
    IF(
        ISNUMBER('CS-COMPRO-Percentages'!AT12),
        IF(
            'CS-COMPRO-Percentages'!AT12 &lt; 0.6,
            "NotKnown",
            "Known"
        ),
        'CS-COMPRO-Percentages'!AT12
    )
)</f>
        <v>Known</v>
      </c>
      <c r="AU12" s="23"/>
    </row>
    <row r="13">
      <c r="A13" s="23" t="str">
        <f>IF(
    ISERROR('CS-COMPRO-Percentages'!A13),
    CHOOSE(RANDBETWEEN(1, 2), "NotKnown", "Known"),
    IF(
        ISNUMBER('CS-COMPRO-Percentages'!A13),
        IF(
            'CS-COMPRO-Percentages'!A13 &lt; 0.6,
            "NotKnown",
            "Known"
        ),
        'CS-COMPRO-Percentages'!A13
    )
)</f>
        <v>12CMP-M</v>
      </c>
      <c r="B13" s="31" t="str">
        <f>IF(
    ISERROR('CS-COMPRO-Percentages'!B13),
    CHOOSE(RANDBETWEEN(1, 2), "NotKnown", "Known"),
    IF(
        ISNUMBER('CS-COMPRO-Percentages'!B13),
        IF(
            'CS-COMPRO-Percentages'!B13 &lt; 0.6,
            "NotKnown",
            "Known"
        ),
        'CS-COMPRO-Percentages'!B13
    )
)</f>
        <v>Known</v>
      </c>
      <c r="C13" s="31" t="str">
        <f>IF(
    ISERROR('CS-COMPRO-Percentages'!C13),
    CHOOSE(RANDBETWEEN(1, 2), "NotKnown", "Known"),
    IF(
        ISNUMBER('CS-COMPRO-Percentages'!C13),
        IF(
            'CS-COMPRO-Percentages'!C13 &lt; 0.6,
            "NotKnown",
            "Known"
        ),
        'CS-COMPRO-Percentages'!C13
    )
)</f>
        <v>Known</v>
      </c>
      <c r="D13" s="31" t="str">
        <f>IF(
    ISERROR('CS-COMPRO-Percentages'!D13),
    CHOOSE(RANDBETWEEN(1, 2), "NotKnown", "Known"),
    IF(
        ISNUMBER('CS-COMPRO-Percentages'!D13),
        IF(
            'CS-COMPRO-Percentages'!D13 &lt; 0.6,
            "NotKnown",
            "Known"
        ),
        'CS-COMPRO-Percentages'!D13
    )
)</f>
        <v>Known</v>
      </c>
      <c r="E13" s="31" t="str">
        <f>IF(
    ISERROR('CS-COMPRO-Percentages'!E13),
    CHOOSE(RANDBETWEEN(1, 2), "NotKnown", "Known"),
    IF(
        ISNUMBER('CS-COMPRO-Percentages'!E13),
        IF(
            'CS-COMPRO-Percentages'!E13 &lt; 0.6,
            "NotKnown",
            "Known"
        ),
        'CS-COMPRO-Percentages'!E13
    )
)</f>
        <v>Known</v>
      </c>
      <c r="F13" s="31" t="str">
        <f>IF(
    ISERROR('CS-COMPRO-Percentages'!F13),
    CHOOSE(RANDBETWEEN(1, 2), "NotKnown", "Known"),
    IF(
        ISNUMBER('CS-COMPRO-Percentages'!F13),
        IF(
            'CS-COMPRO-Percentages'!F13 &lt; 0.6,
            "NotKnown",
            "Known"
        ),
        'CS-COMPRO-Percentages'!F13
    )
)</f>
        <v>Known</v>
      </c>
      <c r="G13" s="31" t="str">
        <f>IF(
    ISERROR('CS-COMPRO-Percentages'!G13),
    CHOOSE(RANDBETWEEN(1, 2), "NotKnown", "Known"),
    IF(
        ISNUMBER('CS-COMPRO-Percentages'!G13),
        IF(
            'CS-COMPRO-Percentages'!G13 &lt; 0.6,
            "NotKnown",
            "Known"
        ),
        'CS-COMPRO-Percentages'!G13
    )
)</f>
        <v>Known</v>
      </c>
      <c r="H13" s="31" t="str">
        <f>IF(
    ISERROR('CS-COMPRO-Percentages'!H13),
    CHOOSE(RANDBETWEEN(1, 2), "NotKnown", "Known"),
    IF(
        ISNUMBER('CS-COMPRO-Percentages'!H13),
        IF(
            'CS-COMPRO-Percentages'!H13 &lt; 0.6,
            "NotKnown",
            "Known"
        ),
        'CS-COMPRO-Percentages'!H13
    )
)</f>
        <v>Known</v>
      </c>
      <c r="I13" s="31" t="str">
        <f>IF(
    ISERROR('CS-COMPRO-Percentages'!I13),
    CHOOSE(RANDBETWEEN(1, 2), "NotKnown", "Known"),
    IF(
        ISNUMBER('CS-COMPRO-Percentages'!I13),
        IF(
            'CS-COMPRO-Percentages'!I13 &lt; 0.6,
            "NotKnown",
            "Known"
        ),
        'CS-COMPRO-Percentages'!I13
    )
)</f>
        <v>Known</v>
      </c>
      <c r="J13" s="31" t="str">
        <f>IF(
    ISERROR('CS-COMPRO-Percentages'!J13),
    CHOOSE(RANDBETWEEN(1, 2), "NotKnown", "Known"),
    IF(
        ISNUMBER('CS-COMPRO-Percentages'!J13),
        IF(
            'CS-COMPRO-Percentages'!J13 &lt; 0.6,
            "NotKnown",
            "Known"
        ),
        'CS-COMPRO-Percentages'!J13
    )
)</f>
        <v>Known</v>
      </c>
      <c r="K13" s="31" t="str">
        <f>IF(
    ISERROR('CS-COMPRO-Percentages'!K13),
    CHOOSE(RANDBETWEEN(1, 2), "NotKnown", "Known"),
    IF(
        ISNUMBER('CS-COMPRO-Percentages'!K13),
        IF(
            'CS-COMPRO-Percentages'!K13 &lt; 0.6,
            "NotKnown",
            "Known"
        ),
        'CS-COMPRO-Percentages'!K13
    )
)</f>
        <v>Known</v>
      </c>
      <c r="L13" s="31" t="str">
        <f>IF(
    ISERROR('CS-COMPRO-Percentages'!L13),
    CHOOSE(RANDBETWEEN(1, 2), "NotKnown", "Known"),
    IF(
        ISNUMBER('CS-COMPRO-Percentages'!L13),
        IF(
            'CS-COMPRO-Percentages'!L13 &lt; 0.6,
            "NotKnown",
            "Known"
        ),
        'CS-COMPRO-Percentages'!L13
    )
)</f>
        <v>Known</v>
      </c>
      <c r="M13" s="31" t="str">
        <f>IF(
    ISERROR('CS-COMPRO-Percentages'!M13),
    CHOOSE(RANDBETWEEN(1, 2), "NotKnown", "Known"),
    IF(
        ISNUMBER('CS-COMPRO-Percentages'!M13),
        IF(
            'CS-COMPRO-Percentages'!M13 &lt; 0.6,
            "NotKnown",
            "Known"
        ),
        'CS-COMPRO-Percentages'!M13
    )
)</f>
        <v>Known</v>
      </c>
      <c r="N13" s="31" t="str">
        <f>IF(
    ISERROR('CS-COMPRO-Percentages'!N13),
    CHOOSE(RANDBETWEEN(1, 2), "NotKnown", "Known"),
    IF(
        ISNUMBER('CS-COMPRO-Percentages'!N13),
        IF(
            'CS-COMPRO-Percentages'!N13 &lt; 0.6,
            "NotKnown",
            "Known"
        ),
        'CS-COMPRO-Percentages'!N13
    )
)</f>
        <v>Known</v>
      </c>
      <c r="O13" s="31" t="str">
        <f>IF(
    ISERROR('CS-COMPRO-Percentages'!O13),
    CHOOSE(RANDBETWEEN(1, 2), "NotKnown", "Known"),
    IF(
        ISNUMBER('CS-COMPRO-Percentages'!O13),
        IF(
            'CS-COMPRO-Percentages'!O13 &lt; 0.6,
            "NotKnown",
            "Known"
        ),
        'CS-COMPRO-Percentages'!O13
    )
)</f>
        <v>Known</v>
      </c>
      <c r="P13" s="31" t="str">
        <f>IF(
    ISERROR('CS-COMPRO-Percentages'!P13),
    CHOOSE(RANDBETWEEN(1, 2), "NotKnown", "Known"),
    IF(
        ISNUMBER('CS-COMPRO-Percentages'!P13),
        IF(
            'CS-COMPRO-Percentages'!P13 &lt; 0.6,
            "NotKnown",
            "Known"
        ),
        'CS-COMPRO-Percentages'!P13
    )
)</f>
        <v>Known</v>
      </c>
      <c r="Q13" s="31" t="str">
        <f>IF(
    ISERROR('CS-COMPRO-Percentages'!Q13),
    CHOOSE(RANDBETWEEN(1, 2), "NotKnown", "Known"),
    IF(
        ISNUMBER('CS-COMPRO-Percentages'!Q13),
        IF(
            'CS-COMPRO-Percentages'!Q13 &lt; 0.6,
            "NotKnown",
            "Known"
        ),
        'CS-COMPRO-Percentages'!Q13
    )
)</f>
        <v>Known</v>
      </c>
      <c r="R13" s="31" t="str">
        <f>IF(
    ISERROR('CS-COMPRO-Percentages'!R13),
    CHOOSE(RANDBETWEEN(1, 2), "NotKnown", "Known"),
    IF(
        ISNUMBER('CS-COMPRO-Percentages'!R13),
        IF(
            'CS-COMPRO-Percentages'!R13 &lt; 0.6,
            "NotKnown",
            "Known"
        ),
        'CS-COMPRO-Percentages'!R13
    )
)</f>
        <v>Known</v>
      </c>
      <c r="S13" s="31" t="str">
        <f>IF(
    ISERROR('CS-COMPRO-Percentages'!S13),
    CHOOSE(RANDBETWEEN(1, 2), "NotKnown", "Known"),
    IF(
        ISNUMBER('CS-COMPRO-Percentages'!S13),
        IF(
            'CS-COMPRO-Percentages'!S13 &lt; 0.6,
            "NotKnown",
            "Known"
        ),
        'CS-COMPRO-Percentages'!S13
    )
)</f>
        <v>Known</v>
      </c>
      <c r="T13" s="31" t="str">
        <f>IF(
    ISERROR('CS-COMPRO-Percentages'!T13),
    CHOOSE(RANDBETWEEN(1, 2), "NotKnown", "Known"),
    IF(
        ISNUMBER('CS-COMPRO-Percentages'!T13),
        IF(
            'CS-COMPRO-Percentages'!T13 &lt; 0.6,
            "NotKnown",
            "Known"
        ),
        'CS-COMPRO-Percentages'!T13
    )
)</f>
        <v>Known</v>
      </c>
      <c r="U13" s="31" t="str">
        <f>IF(
    ISERROR('CS-COMPRO-Percentages'!U13),
    CHOOSE(RANDBETWEEN(1, 2), "NotKnown", "Known"),
    IF(
        ISNUMBER('CS-COMPRO-Percentages'!U13),
        IF(
            'CS-COMPRO-Percentages'!U13 &lt; 0.6,
            "NotKnown",
            "Known"
        ),
        'CS-COMPRO-Percentages'!U13
    )
)</f>
        <v>Known</v>
      </c>
      <c r="V13" s="31" t="str">
        <f>IF(
    ISERROR('CS-COMPRO-Percentages'!V13),
    CHOOSE(RANDBETWEEN(1, 2), "NotKnown", "Known"),
    IF(
        ISNUMBER('CS-COMPRO-Percentages'!V13),
        IF(
            'CS-COMPRO-Percentages'!V13 &lt; 0.6,
            "NotKnown",
            "Known"
        ),
        'CS-COMPRO-Percentages'!V13
    )
)</f>
        <v>Known</v>
      </c>
      <c r="W13" s="31" t="str">
        <f>IF(
    ISERROR('CS-COMPRO-Percentages'!W13),
    CHOOSE(RANDBETWEEN(1, 2), "NotKnown", "Known"),
    IF(
        ISNUMBER('CS-COMPRO-Percentages'!W13),
        IF(
            'CS-COMPRO-Percentages'!W13 &lt; 0.6,
            "NotKnown",
            "Known"
        ),
        'CS-COMPRO-Percentages'!W13
    )
)</f>
        <v>Known</v>
      </c>
      <c r="X13" s="31" t="str">
        <f>IF(
    ISERROR('CS-COMPRO-Percentages'!X13),
    CHOOSE(RANDBETWEEN(1, 2), "NotKnown", "Known"),
    IF(
        ISNUMBER('CS-COMPRO-Percentages'!X13),
        IF(
            'CS-COMPRO-Percentages'!X13 &lt; 0.6,
            "NotKnown",
            "Known"
        ),
        'CS-COMPRO-Percentages'!X13
    )
)</f>
        <v>Known</v>
      </c>
      <c r="Y13" s="31" t="str">
        <f>IF(
    ISERROR('CS-COMPRO-Percentages'!Y13),
    CHOOSE(RANDBETWEEN(1, 2), "NotKnown", "Known"),
    IF(
        ISNUMBER('CS-COMPRO-Percentages'!Y13),
        IF(
            'CS-COMPRO-Percentages'!Y13 &lt; 0.6,
            "NotKnown",
            "Known"
        ),
        'CS-COMPRO-Percentages'!Y13
    )
)</f>
        <v>Known</v>
      </c>
      <c r="Z13" s="31" t="str">
        <f>IF(
    ISERROR('CS-COMPRO-Percentages'!Z13),
    CHOOSE(RANDBETWEEN(1, 2), "NotKnown", "Known"),
    IF(
        ISNUMBER('CS-COMPRO-Percentages'!Z13),
        IF(
            'CS-COMPRO-Percentages'!Z13 &lt; 0.6,
            "NotKnown",
            "Known"
        ),
        'CS-COMPRO-Percentages'!Z13
    )
)</f>
        <v>Known</v>
      </c>
      <c r="AA13" s="31" t="str">
        <f>IF(
    ISERROR('CS-COMPRO-Percentages'!AA13),
    CHOOSE(RANDBETWEEN(1, 2), "NotKnown", "Known"),
    IF(
        ISNUMBER('CS-COMPRO-Percentages'!AA13),
        IF(
            'CS-COMPRO-Percentages'!AA13 &lt; 0.6,
            "NotKnown",
            "Known"
        ),
        'CS-COMPRO-Percentages'!AA13
    )
)</f>
        <v>Known</v>
      </c>
      <c r="AB13" s="31" t="str">
        <f>IF(
    ISERROR('CS-COMPRO-Percentages'!AB13),
    CHOOSE(RANDBETWEEN(1, 2), "NotKnown", "Known"),
    IF(
        ISNUMBER('CS-COMPRO-Percentages'!AB13),
        IF(
            'CS-COMPRO-Percentages'!AB13 &lt; 0.6,
            "NotKnown",
            "Known"
        ),
        'CS-COMPRO-Percentages'!AB13
    )
)</f>
        <v>Known</v>
      </c>
      <c r="AC13" s="31" t="str">
        <f>IF(
    ISERROR('CS-COMPRO-Percentages'!AC13),
    CHOOSE(RANDBETWEEN(1, 2), "NotKnown", "Known"),
    IF(
        ISNUMBER('CS-COMPRO-Percentages'!AC13),
        IF(
            'CS-COMPRO-Percentages'!AC13 &lt; 0.6,
            "NotKnown",
            "Known"
        ),
        'CS-COMPRO-Percentages'!AC13
    )
)</f>
        <v>Known</v>
      </c>
      <c r="AD13" s="31" t="str">
        <f>IF(
    ISERROR('CS-COMPRO-Percentages'!AD13),
    CHOOSE(RANDBETWEEN(1, 2), "NotKnown", "Known"),
    IF(
        ISNUMBER('CS-COMPRO-Percentages'!AD13),
        IF(
            'CS-COMPRO-Percentages'!AD13 &lt; 0.6,
            "NotKnown",
            "Known"
        ),
        'CS-COMPRO-Percentages'!AD13
    )
)</f>
        <v>NotKnown</v>
      </c>
      <c r="AE13" s="31" t="str">
        <f>IF(
    ISERROR('CS-COMPRO-Percentages'!AE13),
    CHOOSE(RANDBETWEEN(1, 2), "NotKnown", "Known"),
    IF(
        ISNUMBER('CS-COMPRO-Percentages'!AE13),
        IF(
            'CS-COMPRO-Percentages'!AE13 &lt; 0.6,
            "NotKnown",
            "Known"
        ),
        'CS-COMPRO-Percentages'!AE13
    )
)</f>
        <v>Known</v>
      </c>
      <c r="AF13" s="31" t="str">
        <f>IF(
    ISERROR('CS-COMPRO-Percentages'!AF13),
    CHOOSE(RANDBETWEEN(1, 2), "NotKnown", "Known"),
    IF(
        ISNUMBER('CS-COMPRO-Percentages'!AF13),
        IF(
            'CS-COMPRO-Percentages'!AF13 &lt; 0.6,
            "NotKnown",
            "Known"
        ),
        'CS-COMPRO-Percentages'!AF13
    )
)</f>
        <v>Known</v>
      </c>
      <c r="AG13" s="31" t="str">
        <f>IF(
    ISERROR('CS-COMPRO-Percentages'!AG13),
    CHOOSE(RANDBETWEEN(1, 2), "NotKnown", "Known"),
    IF(
        ISNUMBER('CS-COMPRO-Percentages'!AG13),
        IF(
            'CS-COMPRO-Percentages'!AG13 &lt; 0.6,
            "NotKnown",
            "Known"
        ),
        'CS-COMPRO-Percentages'!AG13
    )
)</f>
        <v>Known</v>
      </c>
      <c r="AH13" s="31" t="str">
        <f>IF(
    ISERROR('CS-COMPRO-Percentages'!AH13),
    CHOOSE(RANDBETWEEN(1, 2), "NotKnown", "Known"),
    IF(
        ISNUMBER('CS-COMPRO-Percentages'!AH13),
        IF(
            'CS-COMPRO-Percentages'!AH13 &lt; 0.6,
            "NotKnown",
            "Known"
        ),
        'CS-COMPRO-Percentages'!AH13
    )
)</f>
        <v>Known</v>
      </c>
      <c r="AI13" s="31" t="str">
        <f>IF(
    ISERROR('CS-COMPRO-Percentages'!AI13),
    CHOOSE(RANDBETWEEN(1, 2), "NotKnown", "Known"),
    IF(
        ISNUMBER('CS-COMPRO-Percentages'!AI13),
        IF(
            'CS-COMPRO-Percentages'!AI13 &lt; 0.6,
            "NotKnown",
            "Known"
        ),
        'CS-COMPRO-Percentages'!AI13
    )
)</f>
        <v>Known</v>
      </c>
      <c r="AJ13" s="31" t="str">
        <f>IF(
    ISERROR('CS-COMPRO-Percentages'!AJ13),
    CHOOSE(RANDBETWEEN(1, 2), "NotKnown", "Known"),
    IF(
        ISNUMBER('CS-COMPRO-Percentages'!AJ13),
        IF(
            'CS-COMPRO-Percentages'!AJ13 &lt; 0.6,
            "NotKnown",
            "Known"
        ),
        'CS-COMPRO-Percentages'!AJ13
    )
)</f>
        <v>Known</v>
      </c>
      <c r="AK13" s="31" t="str">
        <f>IF(
    ISERROR('CS-COMPRO-Percentages'!AK13),
    CHOOSE(RANDBETWEEN(1, 2), "NotKnown", "Known"),
    IF(
        ISNUMBER('CS-COMPRO-Percentages'!AK13),
        IF(
            'CS-COMPRO-Percentages'!AK13 &lt; 0.6,
            "NotKnown",
            "Known"
        ),
        'CS-COMPRO-Percentages'!AK13
    )
)</f>
        <v>Known</v>
      </c>
      <c r="AL13" s="31" t="str">
        <f>IF(
    ISERROR('CS-COMPRO-Percentages'!AL13),
    CHOOSE(RANDBETWEEN(1, 2), "NotKnown", "Known"),
    IF(
        ISNUMBER('CS-COMPRO-Percentages'!AL13),
        IF(
            'CS-COMPRO-Percentages'!AL13 &lt; 0.6,
            "NotKnown",
            "Known"
        ),
        'CS-COMPRO-Percentages'!AL13
    )
)</f>
        <v>Known</v>
      </c>
      <c r="AM13" s="31" t="str">
        <f>IF(
    ISERROR('CS-COMPRO-Percentages'!AM13),
    CHOOSE(RANDBETWEEN(1, 2), "NotKnown", "Known"),
    IF(
        ISNUMBER('CS-COMPRO-Percentages'!AM13),
        IF(
            'CS-COMPRO-Percentages'!AM13 &lt; 0.6,
            "NotKnown",
            "Known"
        ),
        'CS-COMPRO-Percentages'!AM13
    )
)</f>
        <v>Known</v>
      </c>
      <c r="AN13" s="31" t="str">
        <f>IF(
    ISERROR('CS-COMPRO-Percentages'!AN13),
    CHOOSE(RANDBETWEEN(1, 2), "NotKnown", "Known"),
    IF(
        ISNUMBER('CS-COMPRO-Percentages'!AN13),
        IF(
            'CS-COMPRO-Percentages'!AN13 &lt; 0.6,
            "NotKnown",
            "Known"
        ),
        'CS-COMPRO-Percentages'!AN13
    )
)</f>
        <v>Known</v>
      </c>
      <c r="AO13" s="31" t="str">
        <f>IF(
    ISERROR('CS-COMPRO-Percentages'!AO13),
    CHOOSE(RANDBETWEEN(1, 2), "NotKnown", "Known"),
    IF(
        ISNUMBER('CS-COMPRO-Percentages'!AO13),
        IF(
            'CS-COMPRO-Percentages'!AO13 &lt; 0.6,
            "NotKnown",
            "Known"
        ),
        'CS-COMPRO-Percentages'!AO13
    )
)</f>
        <v>Known</v>
      </c>
      <c r="AP13" s="31" t="str">
        <f>IF(
    ISERROR('CS-COMPRO-Percentages'!AP13),
    CHOOSE(RANDBETWEEN(1, 2), "NotKnown", "Known"),
    IF(
        ISNUMBER('CS-COMPRO-Percentages'!AP13),
        IF(
            'CS-COMPRO-Percentages'!AP13 &lt; 0.6,
            "NotKnown",
            "Known"
        ),
        'CS-COMPRO-Percentages'!AP13
    )
)</f>
        <v>Known</v>
      </c>
      <c r="AQ13" s="31" t="str">
        <f>IF(
    ISERROR('CS-COMPRO-Percentages'!AQ13),
    CHOOSE(RANDBETWEEN(1, 2), "NotKnown", "Known"),
    IF(
        ISNUMBER('CS-COMPRO-Percentages'!AQ13),
        IF(
            'CS-COMPRO-Percentages'!AQ13 &lt; 0.6,
            "NotKnown",
            "Known"
        ),
        'CS-COMPRO-Percentages'!AQ13
    )
)</f>
        <v>Known</v>
      </c>
      <c r="AR13" s="31" t="str">
        <f>IF(
    ISERROR('CS-COMPRO-Percentages'!AR13),
    CHOOSE(RANDBETWEEN(1, 2), "NotKnown", "Known"),
    IF(
        ISNUMBER('CS-COMPRO-Percentages'!AR13),
        IF(
            'CS-COMPRO-Percentages'!AR13 &lt; 0.6,
            "NotKnown",
            "Known"
        ),
        'CS-COMPRO-Percentages'!AR13
    )
)</f>
        <v>Known</v>
      </c>
      <c r="AS13" s="31" t="str">
        <f>IF(
    ISERROR('CS-COMPRO-Percentages'!AS13),
    CHOOSE(RANDBETWEEN(1, 2), "NotKnown", "Known"),
    IF(
        ISNUMBER('CS-COMPRO-Percentages'!AS13),
        IF(
            'CS-COMPRO-Percentages'!AS13 &lt; 0.6,
            "NotKnown",
            "Known"
        ),
        'CS-COMPRO-Percentages'!AS13
    )
)</f>
        <v>Known</v>
      </c>
      <c r="AT13" s="31" t="str">
        <f>IF(
    ISERROR('CS-COMPRO-Percentages'!AT13),
    CHOOSE(RANDBETWEEN(1, 2), "NotKnown", "Known"),
    IF(
        ISNUMBER('CS-COMPRO-Percentages'!AT13),
        IF(
            'CS-COMPRO-Percentages'!AT13 &lt; 0.6,
            "NotKnown",
            "Known"
        ),
        'CS-COMPRO-Percentages'!AT13
    )
)</f>
        <v>Known</v>
      </c>
      <c r="AU13" s="23"/>
    </row>
    <row r="14">
      <c r="A14" s="23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23"/>
    </row>
    <row r="15">
      <c r="A15" s="23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23"/>
    </row>
    <row r="16">
      <c r="A16" s="23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23"/>
    </row>
    <row r="17">
      <c r="A17" s="23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23"/>
    </row>
    <row r="18">
      <c r="A18" s="23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23"/>
    </row>
    <row r="19">
      <c r="A19" s="23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23"/>
    </row>
    <row r="20">
      <c r="A20" s="23"/>
    </row>
    <row r="21">
      <c r="A21" s="23"/>
    </row>
    <row r="22">
      <c r="A22" s="23"/>
    </row>
    <row r="23">
      <c r="A23" s="23"/>
    </row>
    <row r="24">
      <c r="A24" s="23"/>
    </row>
    <row r="25">
      <c r="A25" s="23"/>
    </row>
    <row r="26">
      <c r="A26" s="23"/>
    </row>
    <row r="27">
      <c r="A27" s="23"/>
    </row>
    <row r="28">
      <c r="A28" s="23"/>
    </row>
    <row r="29">
      <c r="A29" s="23"/>
    </row>
    <row r="30">
      <c r="A30" s="23"/>
    </row>
    <row r="31">
      <c r="A31" s="23"/>
    </row>
    <row r="32">
      <c r="A32" s="23"/>
    </row>
    <row r="33">
      <c r="A33" s="23"/>
    </row>
    <row r="34">
      <c r="A34" s="5"/>
    </row>
    <row r="35">
      <c r="A35" s="5"/>
    </row>
    <row r="36">
      <c r="A36" s="5"/>
    </row>
    <row r="37">
      <c r="A37" s="5"/>
    </row>
    <row r="38">
      <c r="A38" s="5"/>
    </row>
    <row r="39">
      <c r="A39" s="5"/>
    </row>
    <row r="40">
      <c r="A40" s="5"/>
    </row>
    <row r="41">
      <c r="A41" s="5"/>
    </row>
    <row r="42">
      <c r="A42" s="5"/>
    </row>
    <row r="43">
      <c r="A43" s="5"/>
    </row>
    <row r="44">
      <c r="A44" s="5"/>
    </row>
    <row r="45">
      <c r="A45" s="5"/>
    </row>
    <row r="46">
      <c r="A46" s="5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4.43" defaultRowHeight="15.75"/>
  <cols>
    <col customWidth="1" min="1" max="1" width="10.43"/>
    <col customWidth="1" min="2" max="2" width="8.43"/>
    <col customWidth="1" min="3" max="3" width="8.71"/>
    <col customWidth="1" min="4" max="4" width="7.14"/>
    <col customWidth="1" min="5" max="5" width="6.29"/>
    <col customWidth="1" min="6" max="6" width="5.86"/>
    <col customWidth="1" min="7" max="8" width="6.57"/>
    <col customWidth="1" min="9" max="53" width="4.14"/>
  </cols>
  <sheetData>
    <row r="1">
      <c r="A1" s="6" t="s">
        <v>2</v>
      </c>
      <c r="B1" s="7">
        <v>18.0</v>
      </c>
      <c r="C1" s="7">
        <v>18.0</v>
      </c>
      <c r="D1" s="7"/>
      <c r="E1" s="7"/>
      <c r="F1" s="7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</row>
    <row r="2">
      <c r="A2" s="6"/>
      <c r="B2" s="7" t="s">
        <v>499</v>
      </c>
      <c r="C2" s="7" t="s">
        <v>499</v>
      </c>
      <c r="D2" s="7"/>
      <c r="E2" s="7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</row>
    <row r="3">
      <c r="A3" s="6"/>
      <c r="B3" s="7" t="s">
        <v>559</v>
      </c>
      <c r="C3" s="7" t="s">
        <v>27</v>
      </c>
      <c r="D3" s="7"/>
      <c r="E3" s="7"/>
      <c r="F3" s="7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</row>
    <row r="4">
      <c r="A4" s="6" t="s">
        <v>66</v>
      </c>
      <c r="B4" s="7" t="s">
        <v>560</v>
      </c>
      <c r="C4" s="7" t="s">
        <v>561</v>
      </c>
      <c r="D4" s="7"/>
      <c r="E4" s="7"/>
      <c r="F4" s="7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</row>
    <row r="5">
      <c r="A5" s="51" t="s">
        <v>101</v>
      </c>
      <c r="B5" s="49" t="s">
        <v>102</v>
      </c>
      <c r="C5" s="49" t="s">
        <v>103</v>
      </c>
      <c r="D5" s="49"/>
      <c r="E5" s="49"/>
      <c r="F5" s="49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</row>
    <row r="6">
      <c r="A6" s="51" t="s">
        <v>104</v>
      </c>
      <c r="B6" s="49" t="s">
        <v>103</v>
      </c>
      <c r="C6" s="49" t="s">
        <v>103</v>
      </c>
      <c r="D6" s="49"/>
      <c r="E6" s="49"/>
      <c r="F6" s="49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</row>
    <row r="7">
      <c r="A7" s="51" t="s">
        <v>105</v>
      </c>
      <c r="B7" s="49" t="s">
        <v>103</v>
      </c>
      <c r="C7" s="49" t="s">
        <v>103</v>
      </c>
      <c r="D7" s="49"/>
      <c r="E7" s="49"/>
      <c r="F7" s="49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</row>
    <row r="8">
      <c r="A8" s="51" t="s">
        <v>106</v>
      </c>
      <c r="B8" s="49" t="s">
        <v>102</v>
      </c>
      <c r="C8" s="49" t="s">
        <v>103</v>
      </c>
      <c r="D8" s="49"/>
      <c r="E8" s="49"/>
      <c r="F8" s="49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</row>
    <row r="9">
      <c r="A9" s="51" t="s">
        <v>107</v>
      </c>
      <c r="B9" s="49" t="s">
        <v>103</v>
      </c>
      <c r="C9" s="49" t="s">
        <v>103</v>
      </c>
      <c r="D9" s="49"/>
      <c r="E9" s="49"/>
      <c r="F9" s="49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</row>
    <row r="10">
      <c r="A10" s="51" t="s">
        <v>108</v>
      </c>
      <c r="B10" s="49" t="s">
        <v>109</v>
      </c>
      <c r="C10" s="49" t="s">
        <v>109</v>
      </c>
      <c r="D10" s="49"/>
      <c r="E10" s="49"/>
      <c r="F10" s="49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</row>
    <row r="11">
      <c r="A11" s="51" t="s">
        <v>112</v>
      </c>
      <c r="B11" s="49" t="s">
        <v>103</v>
      </c>
      <c r="C11" s="49" t="s">
        <v>103</v>
      </c>
      <c r="D11" s="49"/>
      <c r="E11" s="49"/>
      <c r="F11" s="49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</row>
    <row r="12">
      <c r="A12" s="51" t="s">
        <v>113</v>
      </c>
      <c r="B12" s="49" t="s">
        <v>103</v>
      </c>
      <c r="C12" s="49" t="s">
        <v>103</v>
      </c>
      <c r="D12" s="49"/>
      <c r="E12" s="49"/>
      <c r="F12" s="49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</row>
    <row r="13">
      <c r="A13" s="51" t="s">
        <v>114</v>
      </c>
      <c r="B13" s="49" t="s">
        <v>102</v>
      </c>
      <c r="C13" s="49" t="s">
        <v>103</v>
      </c>
      <c r="D13" s="49"/>
      <c r="E13" s="49"/>
      <c r="F13" s="49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</row>
    <row r="14">
      <c r="A14" s="51" t="s">
        <v>115</v>
      </c>
      <c r="B14" s="49" t="s">
        <v>103</v>
      </c>
      <c r="C14" s="49" t="s">
        <v>103</v>
      </c>
      <c r="D14" s="49"/>
      <c r="E14" s="49"/>
      <c r="F14" s="49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</row>
    <row r="15">
      <c r="A15" s="51" t="s">
        <v>116</v>
      </c>
      <c r="B15" s="49" t="s">
        <v>102</v>
      </c>
      <c r="C15" s="49" t="s">
        <v>102</v>
      </c>
      <c r="D15" s="49"/>
      <c r="E15" s="49"/>
      <c r="F15" s="49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</row>
    <row r="16">
      <c r="A16" s="51" t="s">
        <v>117</v>
      </c>
      <c r="B16" s="49" t="s">
        <v>103</v>
      </c>
      <c r="C16" s="49" t="s">
        <v>103</v>
      </c>
      <c r="D16" s="49"/>
      <c r="E16" s="49"/>
      <c r="F16" s="49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</row>
    <row r="17">
      <c r="A17" s="6" t="s">
        <v>118</v>
      </c>
      <c r="B17" s="7" t="s">
        <v>103</v>
      </c>
      <c r="C17" s="7" t="s">
        <v>103</v>
      </c>
      <c r="D17" s="7"/>
      <c r="E17" s="7"/>
      <c r="F17" s="7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</row>
    <row r="18">
      <c r="A18" s="6" t="s">
        <v>119</v>
      </c>
      <c r="B18" s="7" t="s">
        <v>103</v>
      </c>
      <c r="C18" s="7" t="s">
        <v>103</v>
      </c>
      <c r="D18" s="7"/>
      <c r="E18" s="7"/>
      <c r="F18" s="7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</row>
    <row r="19">
      <c r="A19" s="6" t="s">
        <v>120</v>
      </c>
      <c r="B19" s="7" t="s">
        <v>103</v>
      </c>
      <c r="C19" s="7" t="s">
        <v>102</v>
      </c>
      <c r="D19" s="7"/>
      <c r="E19" s="7"/>
      <c r="F19" s="7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</row>
    <row r="20">
      <c r="A20" s="6" t="s">
        <v>121</v>
      </c>
      <c r="B20" s="7" t="s">
        <v>102</v>
      </c>
      <c r="C20" s="7" t="s">
        <v>102</v>
      </c>
      <c r="D20" s="7"/>
      <c r="E20" s="7"/>
      <c r="F20" s="7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</row>
    <row r="21">
      <c r="A21" s="6" t="s">
        <v>122</v>
      </c>
      <c r="B21" s="7" t="s">
        <v>111</v>
      </c>
      <c r="C21" s="7" t="s">
        <v>111</v>
      </c>
      <c r="D21" s="7"/>
      <c r="E21" s="7"/>
      <c r="F21" s="7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</row>
    <row r="22">
      <c r="A22" s="6" t="s">
        <v>123</v>
      </c>
      <c r="B22" s="7" t="s">
        <v>103</v>
      </c>
      <c r="C22" s="7" t="s">
        <v>103</v>
      </c>
      <c r="D22" s="7"/>
      <c r="E22" s="7"/>
      <c r="F22" s="7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>
      <c r="A23" s="6" t="s">
        <v>124</v>
      </c>
      <c r="B23" s="7" t="s">
        <v>102</v>
      </c>
      <c r="C23" s="7" t="s">
        <v>102</v>
      </c>
      <c r="D23" s="7"/>
      <c r="E23" s="7"/>
      <c r="F23" s="7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</row>
    <row r="24">
      <c r="A24" s="6" t="s">
        <v>125</v>
      </c>
      <c r="B24" s="7" t="s">
        <v>103</v>
      </c>
      <c r="C24" s="7" t="s">
        <v>103</v>
      </c>
      <c r="D24" s="7"/>
      <c r="E24" s="7"/>
      <c r="F24" s="7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</row>
    <row r="25">
      <c r="A25" s="6" t="s">
        <v>126</v>
      </c>
      <c r="B25" s="7" t="s">
        <v>103</v>
      </c>
      <c r="C25" s="7" t="s">
        <v>111</v>
      </c>
      <c r="D25" s="7"/>
      <c r="E25" s="7"/>
      <c r="F25" s="7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>
      <c r="A26" s="6" t="s">
        <v>127</v>
      </c>
      <c r="B26" s="7" t="s">
        <v>103</v>
      </c>
      <c r="C26" s="7" t="s">
        <v>103</v>
      </c>
      <c r="D26" s="7"/>
      <c r="E26" s="7"/>
      <c r="F26" s="7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</row>
    <row r="27">
      <c r="A27" s="6" t="s">
        <v>128</v>
      </c>
      <c r="B27" s="7" t="s">
        <v>103</v>
      </c>
      <c r="C27" s="7" t="s">
        <v>102</v>
      </c>
      <c r="D27" s="7"/>
      <c r="E27" s="7"/>
      <c r="F27" s="7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</row>
    <row r="28">
      <c r="A28" s="6" t="s">
        <v>129</v>
      </c>
      <c r="B28" s="7" t="s">
        <v>103</v>
      </c>
      <c r="C28" s="7" t="s">
        <v>103</v>
      </c>
      <c r="D28" s="7"/>
      <c r="E28" s="7"/>
      <c r="F28" s="7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</row>
    <row r="29">
      <c r="A29" s="6" t="s">
        <v>130</v>
      </c>
      <c r="B29" s="7" t="s">
        <v>103</v>
      </c>
      <c r="C29" s="7" t="s">
        <v>103</v>
      </c>
      <c r="D29" s="7"/>
      <c r="E29" s="7"/>
      <c r="F29" s="7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</row>
    <row r="30">
      <c r="A30" s="6" t="s">
        <v>131</v>
      </c>
      <c r="B30" s="7" t="s">
        <v>103</v>
      </c>
      <c r="C30" s="7" t="s">
        <v>103</v>
      </c>
      <c r="D30" s="7"/>
      <c r="E30" s="7"/>
      <c r="F30" s="7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</row>
    <row r="31">
      <c r="A31" s="6" t="s">
        <v>132</v>
      </c>
      <c r="B31" s="7" t="s">
        <v>102</v>
      </c>
      <c r="C31" s="7" t="s">
        <v>102</v>
      </c>
      <c r="D31" s="7"/>
      <c r="E31" s="7"/>
      <c r="F31" s="7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>
      <c r="A32" s="6" t="s">
        <v>133</v>
      </c>
      <c r="B32" s="7" t="s">
        <v>103</v>
      </c>
      <c r="C32" s="7" t="s">
        <v>103</v>
      </c>
      <c r="D32" s="7"/>
      <c r="E32" s="7"/>
      <c r="F32" s="7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</row>
    <row r="33">
      <c r="A33" s="6" t="s">
        <v>134</v>
      </c>
      <c r="B33" s="7" t="s">
        <v>103</v>
      </c>
      <c r="C33" s="7" t="s">
        <v>103</v>
      </c>
      <c r="D33" s="7"/>
      <c r="E33" s="7"/>
      <c r="F33" s="7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</row>
    <row r="34">
      <c r="A34" s="6" t="s">
        <v>135</v>
      </c>
      <c r="B34" s="7" t="s">
        <v>103</v>
      </c>
      <c r="C34" s="7" t="s">
        <v>102</v>
      </c>
      <c r="D34" s="7"/>
      <c r="E34" s="7"/>
      <c r="F34" s="7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</row>
    <row r="35">
      <c r="A35" s="6" t="s">
        <v>136</v>
      </c>
      <c r="B35" s="7" t="s">
        <v>103</v>
      </c>
      <c r="C35" s="7" t="s">
        <v>103</v>
      </c>
      <c r="D35" s="7"/>
      <c r="E35" s="7"/>
      <c r="F35" s="7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</row>
    <row r="36">
      <c r="A36" s="6" t="s">
        <v>137</v>
      </c>
      <c r="B36" s="7" t="s">
        <v>111</v>
      </c>
      <c r="C36" s="7" t="s">
        <v>111</v>
      </c>
      <c r="D36" s="7"/>
      <c r="E36" s="7"/>
      <c r="F36" s="7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</row>
    <row r="37">
      <c r="A37" s="6" t="s">
        <v>138</v>
      </c>
      <c r="B37" s="7" t="s">
        <v>103</v>
      </c>
      <c r="C37" s="7" t="s">
        <v>103</v>
      </c>
      <c r="D37" s="7"/>
      <c r="E37" s="7"/>
      <c r="F37" s="7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</row>
    <row r="38">
      <c r="A38" s="6" t="s">
        <v>139</v>
      </c>
      <c r="B38" s="7" t="s">
        <v>111</v>
      </c>
      <c r="C38" s="7" t="s">
        <v>102</v>
      </c>
      <c r="D38" s="7"/>
      <c r="E38" s="7"/>
      <c r="F38" s="7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</row>
    <row r="39">
      <c r="A39" s="51" t="s">
        <v>140</v>
      </c>
      <c r="B39" s="49" t="s">
        <v>103</v>
      </c>
      <c r="C39" s="49" t="s">
        <v>103</v>
      </c>
      <c r="D39" s="49"/>
      <c r="E39" s="49"/>
      <c r="F39" s="49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</row>
    <row r="40">
      <c r="A40" s="51" t="s">
        <v>141</v>
      </c>
      <c r="B40" s="49" t="s">
        <v>103</v>
      </c>
      <c r="C40" s="49" t="s">
        <v>103</v>
      </c>
      <c r="D40" s="49"/>
      <c r="E40" s="49"/>
      <c r="F40" s="49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</row>
    <row r="41">
      <c r="A41" s="51" t="s">
        <v>142</v>
      </c>
      <c r="B41" s="49" t="s">
        <v>103</v>
      </c>
      <c r="C41" s="49" t="s">
        <v>103</v>
      </c>
      <c r="D41" s="49"/>
      <c r="E41" s="49"/>
      <c r="F41" s="49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</row>
    <row r="42">
      <c r="A42" s="51" t="s">
        <v>143</v>
      </c>
      <c r="B42" s="49" t="s">
        <v>103</v>
      </c>
      <c r="C42" s="49" t="s">
        <v>102</v>
      </c>
      <c r="D42" s="49"/>
      <c r="E42" s="49"/>
      <c r="F42" s="49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</row>
    <row r="43">
      <c r="A43" s="51" t="s">
        <v>144</v>
      </c>
      <c r="B43" s="49" t="s">
        <v>102</v>
      </c>
      <c r="C43" s="49" t="s">
        <v>102</v>
      </c>
      <c r="D43" s="49"/>
      <c r="E43" s="49"/>
      <c r="F43" s="49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</row>
    <row r="44">
      <c r="A44" s="51" t="s">
        <v>145</v>
      </c>
      <c r="B44" s="49" t="s">
        <v>102</v>
      </c>
      <c r="C44" s="49" t="s">
        <v>102</v>
      </c>
      <c r="D44" s="49"/>
      <c r="E44" s="49"/>
      <c r="F44" s="49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</row>
    <row r="45">
      <c r="A45" s="51" t="s">
        <v>146</v>
      </c>
      <c r="B45" s="49" t="s">
        <v>103</v>
      </c>
      <c r="C45" s="49" t="s">
        <v>103</v>
      </c>
      <c r="D45" s="49"/>
      <c r="E45" s="49"/>
      <c r="F45" s="49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</row>
    <row r="46">
      <c r="A46" s="51" t="s">
        <v>147</v>
      </c>
      <c r="B46" s="49" t="s">
        <v>103</v>
      </c>
      <c r="C46" s="49" t="s">
        <v>103</v>
      </c>
      <c r="D46" s="49"/>
      <c r="E46" s="49"/>
      <c r="F46" s="49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</row>
    <row r="47">
      <c r="A47" s="51" t="s">
        <v>148</v>
      </c>
      <c r="B47" s="49" t="s">
        <v>102</v>
      </c>
      <c r="C47" s="49" t="s">
        <v>103</v>
      </c>
      <c r="D47" s="49"/>
      <c r="E47" s="49"/>
      <c r="F47" s="49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</row>
    <row r="48">
      <c r="A48" s="51" t="s">
        <v>149</v>
      </c>
      <c r="B48" s="49" t="s">
        <v>102</v>
      </c>
      <c r="C48" s="49" t="s">
        <v>102</v>
      </c>
      <c r="D48" s="49"/>
      <c r="E48" s="49"/>
      <c r="F48" s="49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</row>
    <row r="49">
      <c r="A49" s="51" t="s">
        <v>150</v>
      </c>
      <c r="B49" s="49" t="s">
        <v>102</v>
      </c>
      <c r="C49" s="49" t="s">
        <v>102</v>
      </c>
      <c r="D49" s="49"/>
      <c r="E49" s="49"/>
      <c r="F49" s="49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</row>
    <row r="50">
      <c r="A50" s="51" t="s">
        <v>151</v>
      </c>
      <c r="B50" s="49" t="s">
        <v>102</v>
      </c>
      <c r="C50" s="49" t="s">
        <v>102</v>
      </c>
      <c r="D50" s="49"/>
      <c r="E50" s="49"/>
      <c r="F50" s="49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</row>
    <row r="51">
      <c r="A51" s="51" t="s">
        <v>152</v>
      </c>
      <c r="B51" s="49" t="s">
        <v>103</v>
      </c>
      <c r="C51" s="49" t="s">
        <v>103</v>
      </c>
      <c r="D51" s="49"/>
      <c r="E51" s="49"/>
      <c r="F51" s="49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</row>
    <row r="52">
      <c r="A52" s="51" t="s">
        <v>153</v>
      </c>
      <c r="B52" s="49" t="s">
        <v>102</v>
      </c>
      <c r="C52" s="49" t="s">
        <v>102</v>
      </c>
      <c r="D52" s="49"/>
      <c r="E52" s="49"/>
      <c r="F52" s="49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</row>
    <row r="53">
      <c r="A53" s="51" t="s">
        <v>154</v>
      </c>
      <c r="B53" s="49" t="s">
        <v>111</v>
      </c>
      <c r="C53" s="49" t="s">
        <v>111</v>
      </c>
      <c r="D53" s="49"/>
      <c r="E53" s="49"/>
      <c r="F53" s="49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</row>
    <row r="54">
      <c r="A54" s="51" t="s">
        <v>155</v>
      </c>
      <c r="B54" s="49" t="s">
        <v>102</v>
      </c>
      <c r="C54" s="49" t="s">
        <v>102</v>
      </c>
      <c r="D54" s="49"/>
      <c r="E54" s="49"/>
      <c r="F54" s="49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</row>
    <row r="55">
      <c r="A55" s="51" t="s">
        <v>156</v>
      </c>
      <c r="B55" s="49" t="s">
        <v>111</v>
      </c>
      <c r="C55" s="49" t="s">
        <v>111</v>
      </c>
      <c r="D55" s="49"/>
      <c r="E55" s="49"/>
      <c r="F55" s="49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</row>
    <row r="56">
      <c r="A56" s="51" t="s">
        <v>157</v>
      </c>
      <c r="B56" s="49" t="s">
        <v>103</v>
      </c>
      <c r="C56" s="49" t="s">
        <v>103</v>
      </c>
      <c r="D56" s="49"/>
      <c r="E56" s="49"/>
      <c r="F56" s="49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</row>
    <row r="57">
      <c r="A57" s="51" t="s">
        <v>158</v>
      </c>
      <c r="B57" s="49" t="s">
        <v>102</v>
      </c>
      <c r="C57" s="49" t="s">
        <v>102</v>
      </c>
      <c r="D57" s="49"/>
      <c r="E57" s="49"/>
      <c r="F57" s="49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</row>
    <row r="58">
      <c r="A58" s="51" t="s">
        <v>159</v>
      </c>
      <c r="B58" s="49" t="s">
        <v>109</v>
      </c>
      <c r="C58" s="49" t="s">
        <v>109</v>
      </c>
      <c r="D58" s="49"/>
      <c r="E58" s="49"/>
      <c r="F58" s="49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</row>
    <row r="59">
      <c r="A59" s="51" t="s">
        <v>160</v>
      </c>
      <c r="B59" s="49" t="s">
        <v>111</v>
      </c>
      <c r="C59" s="49" t="s">
        <v>111</v>
      </c>
      <c r="D59" s="49"/>
      <c r="E59" s="49"/>
      <c r="F59" s="49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</row>
    <row r="60">
      <c r="A60" s="51" t="s">
        <v>161</v>
      </c>
      <c r="B60" s="49" t="s">
        <v>102</v>
      </c>
      <c r="C60" s="49" t="s">
        <v>103</v>
      </c>
      <c r="D60" s="49"/>
      <c r="E60" s="49"/>
      <c r="F60" s="49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</row>
    <row r="61">
      <c r="A61" s="51" t="s">
        <v>162</v>
      </c>
      <c r="B61" s="49" t="s">
        <v>103</v>
      </c>
      <c r="C61" s="49" t="s">
        <v>103</v>
      </c>
      <c r="D61" s="49"/>
      <c r="E61" s="49"/>
      <c r="F61" s="49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</row>
    <row r="62">
      <c r="A62" s="51" t="s">
        <v>163</v>
      </c>
      <c r="B62" s="49" t="s">
        <v>109</v>
      </c>
      <c r="C62" s="49" t="s">
        <v>109</v>
      </c>
      <c r="D62" s="49"/>
      <c r="E62" s="49"/>
      <c r="F62" s="49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</row>
    <row r="63">
      <c r="A63" s="6" t="s">
        <v>164</v>
      </c>
      <c r="B63" s="7" t="s">
        <v>102</v>
      </c>
      <c r="C63" s="7" t="s">
        <v>102</v>
      </c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</row>
    <row r="64">
      <c r="A64" s="6" t="s">
        <v>165</v>
      </c>
      <c r="B64" s="7" t="s">
        <v>103</v>
      </c>
      <c r="C64" s="7" t="s">
        <v>103</v>
      </c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</row>
    <row r="65">
      <c r="A65" s="6" t="s">
        <v>166</v>
      </c>
      <c r="B65" s="7" t="s">
        <v>103</v>
      </c>
      <c r="C65" s="7" t="s">
        <v>103</v>
      </c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</row>
    <row r="66">
      <c r="A66" s="6" t="s">
        <v>167</v>
      </c>
      <c r="B66" s="7" t="s">
        <v>103</v>
      </c>
      <c r="C66" s="7" t="s">
        <v>102</v>
      </c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</row>
    <row r="67">
      <c r="A67" s="6" t="s">
        <v>168</v>
      </c>
      <c r="B67" s="7" t="s">
        <v>103</v>
      </c>
      <c r="C67" s="7" t="s">
        <v>103</v>
      </c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</row>
    <row r="68">
      <c r="A68" s="6" t="s">
        <v>169</v>
      </c>
      <c r="B68" s="7" t="s">
        <v>103</v>
      </c>
      <c r="C68" s="7" t="s">
        <v>103</v>
      </c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</row>
    <row r="69">
      <c r="A69" s="6" t="s">
        <v>170</v>
      </c>
      <c r="B69" s="7" t="s">
        <v>102</v>
      </c>
      <c r="C69" s="7" t="s">
        <v>102</v>
      </c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</row>
    <row r="70">
      <c r="A70" s="6" t="s">
        <v>171</v>
      </c>
      <c r="B70" s="7" t="s">
        <v>102</v>
      </c>
      <c r="C70" s="7" t="s">
        <v>103</v>
      </c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</row>
    <row r="71">
      <c r="A71" s="6" t="s">
        <v>172</v>
      </c>
      <c r="B71" s="7" t="s">
        <v>102</v>
      </c>
      <c r="C71" s="7" t="s">
        <v>102</v>
      </c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</row>
    <row r="72">
      <c r="A72" s="6" t="s">
        <v>173</v>
      </c>
      <c r="B72" s="7" t="s">
        <v>103</v>
      </c>
      <c r="C72" s="7" t="s">
        <v>103</v>
      </c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</row>
    <row r="73">
      <c r="A73" s="6" t="s">
        <v>174</v>
      </c>
      <c r="B73" s="7" t="s">
        <v>103</v>
      </c>
      <c r="C73" s="7" t="s">
        <v>103</v>
      </c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</row>
    <row r="74">
      <c r="A74" s="6" t="s">
        <v>175</v>
      </c>
      <c r="B74" s="7" t="s">
        <v>103</v>
      </c>
      <c r="C74" s="7" t="s">
        <v>103</v>
      </c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</row>
    <row r="75">
      <c r="A75" s="6" t="s">
        <v>176</v>
      </c>
      <c r="B75" s="7" t="s">
        <v>103</v>
      </c>
      <c r="C75" s="7" t="s">
        <v>103</v>
      </c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</row>
    <row r="76">
      <c r="A76" s="6" t="s">
        <v>177</v>
      </c>
      <c r="B76" s="7"/>
      <c r="C76" s="7" t="s">
        <v>103</v>
      </c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</row>
    <row r="77">
      <c r="A77" s="6" t="s">
        <v>178</v>
      </c>
      <c r="B77" s="7" t="s">
        <v>102</v>
      </c>
      <c r="C77" s="7" t="s">
        <v>102</v>
      </c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</row>
    <row r="78">
      <c r="A78" s="6" t="s">
        <v>179</v>
      </c>
      <c r="B78" s="7" t="s">
        <v>103</v>
      </c>
      <c r="C78" s="7" t="s">
        <v>103</v>
      </c>
      <c r="D78" s="7"/>
      <c r="E78" s="7"/>
      <c r="F78" s="7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</row>
    <row r="79">
      <c r="A79" s="6" t="s">
        <v>180</v>
      </c>
      <c r="B79" s="7" t="s">
        <v>103</v>
      </c>
      <c r="C79" s="7" t="s">
        <v>103</v>
      </c>
      <c r="D79" s="7"/>
      <c r="E79" s="7"/>
      <c r="F79" s="7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</row>
    <row r="80">
      <c r="A80" s="6" t="s">
        <v>181</v>
      </c>
      <c r="B80" s="7" t="s">
        <v>103</v>
      </c>
      <c r="C80" s="7" t="s">
        <v>103</v>
      </c>
      <c r="D80" s="7"/>
      <c r="E80" s="7"/>
      <c r="F80" s="7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</row>
    <row r="81">
      <c r="A81" s="6" t="s">
        <v>182</v>
      </c>
      <c r="B81" s="7" t="s">
        <v>103</v>
      </c>
      <c r="C81" s="7" t="s">
        <v>103</v>
      </c>
      <c r="D81" s="7"/>
      <c r="E81" s="7"/>
      <c r="F81" s="7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</row>
    <row r="82">
      <c r="A82" s="6" t="s">
        <v>183</v>
      </c>
      <c r="B82" s="7" t="s">
        <v>102</v>
      </c>
      <c r="C82" s="7" t="s">
        <v>102</v>
      </c>
      <c r="D82" s="7"/>
      <c r="E82" s="7"/>
      <c r="F82" s="7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</row>
    <row r="83">
      <c r="A83" s="6" t="s">
        <v>184</v>
      </c>
      <c r="B83" s="7" t="s">
        <v>102</v>
      </c>
      <c r="C83" s="7" t="s">
        <v>102</v>
      </c>
      <c r="D83" s="7"/>
      <c r="E83" s="7"/>
      <c r="F83" s="7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</row>
    <row r="84">
      <c r="A84" s="6" t="s">
        <v>185</v>
      </c>
      <c r="B84" s="7" t="s">
        <v>103</v>
      </c>
      <c r="C84" s="7" t="s">
        <v>102</v>
      </c>
      <c r="D84" s="7"/>
      <c r="E84" s="7"/>
      <c r="F84" s="7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</row>
    <row r="85">
      <c r="A85" s="6" t="s">
        <v>186</v>
      </c>
      <c r="B85" s="7" t="s">
        <v>103</v>
      </c>
      <c r="C85" s="7" t="s">
        <v>103</v>
      </c>
      <c r="D85" s="7"/>
      <c r="E85" s="7"/>
      <c r="F85" s="7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</row>
    <row r="86">
      <c r="A86" s="6" t="s">
        <v>187</v>
      </c>
      <c r="B86" s="7" t="s">
        <v>103</v>
      </c>
      <c r="C86" s="7" t="s">
        <v>103</v>
      </c>
      <c r="D86" s="7"/>
      <c r="E86" s="7"/>
      <c r="F86" s="7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</row>
    <row r="87">
      <c r="A87" s="6" t="s">
        <v>188</v>
      </c>
      <c r="B87" s="7" t="s">
        <v>103</v>
      </c>
      <c r="C87" s="7" t="s">
        <v>103</v>
      </c>
      <c r="D87" s="7"/>
      <c r="E87" s="7"/>
      <c r="F87" s="7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</row>
    <row r="88">
      <c r="A88" s="6" t="s">
        <v>189</v>
      </c>
      <c r="B88" s="7" t="s">
        <v>103</v>
      </c>
      <c r="C88" s="7" t="s">
        <v>103</v>
      </c>
      <c r="D88" s="7"/>
      <c r="E88" s="7"/>
      <c r="F88" s="7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</row>
    <row r="89">
      <c r="A89" s="6" t="s">
        <v>190</v>
      </c>
      <c r="B89" s="7" t="s">
        <v>103</v>
      </c>
      <c r="C89" s="7" t="s">
        <v>103</v>
      </c>
      <c r="D89" s="7"/>
      <c r="E89" s="7"/>
      <c r="F89" s="7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</row>
    <row r="90">
      <c r="A90" s="6" t="s">
        <v>191</v>
      </c>
      <c r="B90" s="7" t="s">
        <v>103</v>
      </c>
      <c r="C90" s="7" t="s">
        <v>102</v>
      </c>
      <c r="D90" s="7"/>
      <c r="E90" s="7"/>
      <c r="F90" s="7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</row>
    <row r="91">
      <c r="A91" s="6" t="s">
        <v>192</v>
      </c>
      <c r="B91" s="7" t="s">
        <v>103</v>
      </c>
      <c r="C91" s="7" t="s">
        <v>103</v>
      </c>
      <c r="D91" s="7"/>
      <c r="E91" s="7"/>
      <c r="F91" s="7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</row>
    <row r="92">
      <c r="A92" s="6" t="s">
        <v>193</v>
      </c>
      <c r="B92" s="7" t="s">
        <v>102</v>
      </c>
      <c r="C92" s="7" t="s">
        <v>102</v>
      </c>
      <c r="D92" s="7"/>
      <c r="E92" s="7"/>
      <c r="F92" s="7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</row>
    <row r="93">
      <c r="A93" s="6" t="s">
        <v>194</v>
      </c>
      <c r="B93" s="7" t="s">
        <v>103</v>
      </c>
      <c r="C93" s="7" t="s">
        <v>103</v>
      </c>
      <c r="D93" s="7"/>
      <c r="E93" s="7"/>
      <c r="F93" s="7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</row>
    <row r="94">
      <c r="A94" s="6" t="s">
        <v>195</v>
      </c>
      <c r="B94" s="7" t="s">
        <v>102</v>
      </c>
      <c r="C94" s="7" t="s">
        <v>103</v>
      </c>
      <c r="D94" s="7"/>
      <c r="E94" s="7"/>
      <c r="F94" s="7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</row>
    <row r="95">
      <c r="A95" s="6" t="s">
        <v>196</v>
      </c>
      <c r="B95" s="7" t="s">
        <v>102</v>
      </c>
      <c r="C95" s="7" t="s">
        <v>102</v>
      </c>
      <c r="D95" s="7"/>
      <c r="E95" s="7"/>
      <c r="F95" s="7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</row>
    <row r="96">
      <c r="A96" s="6" t="s">
        <v>197</v>
      </c>
      <c r="B96" s="7" t="s">
        <v>103</v>
      </c>
      <c r="C96" s="7" t="s">
        <v>103</v>
      </c>
      <c r="D96" s="7"/>
      <c r="E96" s="7"/>
      <c r="F96" s="7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</row>
    <row r="97">
      <c r="A97" s="6" t="s">
        <v>198</v>
      </c>
      <c r="B97" s="7" t="s">
        <v>102</v>
      </c>
      <c r="C97" s="7" t="s">
        <v>102</v>
      </c>
      <c r="D97" s="7"/>
      <c r="E97" s="7"/>
      <c r="F97" s="7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</row>
    <row r="98">
      <c r="A98" s="6" t="s">
        <v>199</v>
      </c>
      <c r="B98" s="7" t="s">
        <v>103</v>
      </c>
      <c r="C98" s="7" t="s">
        <v>103</v>
      </c>
      <c r="D98" s="7"/>
      <c r="E98" s="7"/>
      <c r="F98" s="7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</row>
    <row r="99">
      <c r="A99" s="6" t="s">
        <v>200</v>
      </c>
      <c r="B99" s="7" t="s">
        <v>102</v>
      </c>
      <c r="C99" s="7" t="s">
        <v>102</v>
      </c>
      <c r="D99" s="7"/>
      <c r="E99" s="7"/>
      <c r="F99" s="7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</row>
    <row r="100">
      <c r="A100" s="6" t="s">
        <v>201</v>
      </c>
      <c r="B100" s="7" t="s">
        <v>102</v>
      </c>
      <c r="C100" s="7" t="s">
        <v>102</v>
      </c>
      <c r="D100" s="7"/>
      <c r="E100" s="7"/>
      <c r="F100" s="7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</row>
    <row r="101">
      <c r="A101" s="6" t="s">
        <v>202</v>
      </c>
      <c r="B101" s="7" t="s">
        <v>103</v>
      </c>
      <c r="C101" s="7" t="s">
        <v>103</v>
      </c>
      <c r="D101" s="7"/>
      <c r="E101" s="7"/>
      <c r="F101" s="7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</row>
    <row r="102">
      <c r="A102" s="6" t="s">
        <v>203</v>
      </c>
      <c r="B102" s="7" t="s">
        <v>103</v>
      </c>
      <c r="C102" s="7" t="s">
        <v>103</v>
      </c>
      <c r="D102" s="7"/>
      <c r="E102" s="7"/>
      <c r="F102" s="7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</row>
    <row r="103">
      <c r="A103" s="6" t="s">
        <v>204</v>
      </c>
      <c r="B103" s="7" t="s">
        <v>102</v>
      </c>
      <c r="C103" s="7" t="s">
        <v>102</v>
      </c>
      <c r="D103" s="7"/>
      <c r="E103" s="7"/>
      <c r="F103" s="7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</row>
    <row r="104">
      <c r="A104" s="6" t="s">
        <v>205</v>
      </c>
      <c r="B104" s="7" t="s">
        <v>103</v>
      </c>
      <c r="C104" s="7" t="s">
        <v>102</v>
      </c>
      <c r="D104" s="7"/>
      <c r="E104" s="7"/>
      <c r="F104" s="7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</row>
    <row r="105">
      <c r="A105" s="6" t="s">
        <v>206</v>
      </c>
      <c r="B105" s="7" t="s">
        <v>102</v>
      </c>
      <c r="C105" s="7" t="s">
        <v>102</v>
      </c>
      <c r="D105" s="7"/>
      <c r="E105" s="7"/>
      <c r="F105" s="7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</row>
    <row r="106">
      <c r="A106" s="6" t="s">
        <v>207</v>
      </c>
      <c r="B106" s="7" t="s">
        <v>103</v>
      </c>
      <c r="C106" s="7" t="s">
        <v>102</v>
      </c>
      <c r="D106" s="7"/>
      <c r="E106" s="7"/>
      <c r="F106" s="7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</row>
    <row r="107">
      <c r="A107" s="6" t="s">
        <v>208</v>
      </c>
      <c r="B107" s="7" t="s">
        <v>102</v>
      </c>
      <c r="C107" s="7" t="s">
        <v>102</v>
      </c>
      <c r="D107" s="7"/>
      <c r="E107" s="7"/>
      <c r="F107" s="7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</row>
    <row r="108">
      <c r="A108" s="6" t="s">
        <v>209</v>
      </c>
      <c r="B108" s="7" t="s">
        <v>103</v>
      </c>
      <c r="C108" s="7" t="s">
        <v>103</v>
      </c>
      <c r="D108" s="7"/>
      <c r="E108" s="7"/>
      <c r="F108" s="7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</row>
    <row r="109">
      <c r="A109" s="6" t="s">
        <v>210</v>
      </c>
      <c r="B109" s="7" t="s">
        <v>102</v>
      </c>
      <c r="C109" s="7" t="s">
        <v>102</v>
      </c>
      <c r="D109" s="7"/>
      <c r="E109" s="7"/>
      <c r="F109" s="7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</row>
    <row r="110">
      <c r="A110" s="6" t="s">
        <v>211</v>
      </c>
      <c r="B110" s="7" t="s">
        <v>103</v>
      </c>
      <c r="C110" s="7" t="s">
        <v>110</v>
      </c>
      <c r="D110" s="7"/>
      <c r="E110" s="7"/>
      <c r="F110" s="7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</row>
    <row r="111">
      <c r="A111" s="6" t="s">
        <v>212</v>
      </c>
      <c r="B111" s="7" t="s">
        <v>110</v>
      </c>
      <c r="C111" s="7" t="s">
        <v>103</v>
      </c>
      <c r="D111" s="7"/>
      <c r="E111" s="7"/>
      <c r="F111" s="7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</row>
    <row r="112">
      <c r="A112" s="6" t="s">
        <v>213</v>
      </c>
      <c r="B112" s="7" t="s">
        <v>102</v>
      </c>
      <c r="C112" s="7" t="s">
        <v>102</v>
      </c>
      <c r="D112" s="7"/>
      <c r="E112" s="7"/>
      <c r="F112" s="7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</row>
    <row r="113">
      <c r="A113" s="6" t="s">
        <v>214</v>
      </c>
      <c r="B113" s="7" t="s">
        <v>103</v>
      </c>
      <c r="C113" s="7" t="s">
        <v>103</v>
      </c>
      <c r="D113" s="7"/>
      <c r="E113" s="7"/>
      <c r="F113" s="7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</row>
    <row r="114">
      <c r="A114" s="6" t="s">
        <v>215</v>
      </c>
      <c r="B114" s="7" t="s">
        <v>103</v>
      </c>
      <c r="C114" s="7" t="s">
        <v>103</v>
      </c>
      <c r="D114" s="7"/>
      <c r="E114" s="7"/>
      <c r="F114" s="7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</row>
    <row r="115">
      <c r="A115" s="6" t="s">
        <v>216</v>
      </c>
      <c r="B115" s="7" t="s">
        <v>102</v>
      </c>
      <c r="C115" s="7" t="s">
        <v>103</v>
      </c>
      <c r="D115" s="7"/>
      <c r="E115" s="7"/>
      <c r="F115" s="7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</row>
    <row r="116">
      <c r="A116" s="6" t="s">
        <v>217</v>
      </c>
      <c r="B116" s="7" t="s">
        <v>103</v>
      </c>
      <c r="C116" s="7" t="s">
        <v>103</v>
      </c>
      <c r="D116" s="7"/>
      <c r="E116" s="7"/>
      <c r="F116" s="7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</row>
    <row r="117">
      <c r="A117" s="6" t="s">
        <v>218</v>
      </c>
      <c r="B117" s="7" t="s">
        <v>103</v>
      </c>
      <c r="C117" s="7" t="s">
        <v>103</v>
      </c>
      <c r="D117" s="7"/>
      <c r="E117" s="7"/>
      <c r="F117" s="7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</row>
    <row r="118">
      <c r="A118" s="6" t="s">
        <v>219</v>
      </c>
      <c r="B118" s="7" t="s">
        <v>109</v>
      </c>
      <c r="C118" s="7" t="s">
        <v>109</v>
      </c>
      <c r="D118" s="7"/>
      <c r="E118" s="7"/>
      <c r="F118" s="7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</row>
    <row r="119">
      <c r="A119" s="6" t="s">
        <v>220</v>
      </c>
      <c r="B119" s="7" t="s">
        <v>102</v>
      </c>
      <c r="C119" s="7" t="s">
        <v>102</v>
      </c>
      <c r="D119" s="7"/>
      <c r="E119" s="7"/>
      <c r="F119" s="7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</row>
    <row r="120">
      <c r="A120" s="6" t="s">
        <v>221</v>
      </c>
      <c r="B120" s="7" t="s">
        <v>103</v>
      </c>
      <c r="C120" s="7" t="s">
        <v>103</v>
      </c>
      <c r="D120" s="7"/>
      <c r="E120" s="7"/>
      <c r="F120" s="7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</row>
    <row r="121">
      <c r="A121" s="6" t="s">
        <v>222</v>
      </c>
      <c r="B121" s="7" t="s">
        <v>109</v>
      </c>
      <c r="C121" s="7" t="s">
        <v>102</v>
      </c>
      <c r="D121" s="7"/>
      <c r="E121" s="7"/>
      <c r="F121" s="7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</row>
    <row r="122">
      <c r="A122" s="6" t="s">
        <v>223</v>
      </c>
      <c r="B122" s="7" t="s">
        <v>111</v>
      </c>
      <c r="C122" s="7" t="s">
        <v>111</v>
      </c>
      <c r="D122" s="7"/>
      <c r="E122" s="7"/>
      <c r="F122" s="7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</row>
    <row r="123">
      <c r="A123" s="6" t="s">
        <v>224</v>
      </c>
      <c r="B123" s="7" t="s">
        <v>111</v>
      </c>
      <c r="C123" s="7" t="s">
        <v>111</v>
      </c>
      <c r="D123" s="7"/>
      <c r="E123" s="7"/>
      <c r="F123" s="7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</row>
    <row r="124">
      <c r="A124" s="6" t="s">
        <v>225</v>
      </c>
      <c r="B124" s="7" t="s">
        <v>102</v>
      </c>
      <c r="C124" s="7" t="s">
        <v>111</v>
      </c>
      <c r="D124" s="7"/>
      <c r="E124" s="7"/>
      <c r="F124" s="7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</row>
    <row r="125">
      <c r="A125" s="6" t="s">
        <v>226</v>
      </c>
      <c r="B125" s="7" t="s">
        <v>102</v>
      </c>
      <c r="C125" s="7" t="s">
        <v>103</v>
      </c>
      <c r="D125" s="7"/>
      <c r="E125" s="7"/>
      <c r="F125" s="7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</row>
    <row r="126">
      <c r="A126" s="6" t="s">
        <v>227</v>
      </c>
      <c r="B126" s="7" t="s">
        <v>103</v>
      </c>
      <c r="C126" s="7" t="s">
        <v>103</v>
      </c>
      <c r="D126" s="7"/>
      <c r="E126" s="7"/>
      <c r="F126" s="7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</row>
    <row r="127">
      <c r="A127" s="6" t="s">
        <v>228</v>
      </c>
      <c r="B127" s="7" t="s">
        <v>103</v>
      </c>
      <c r="C127" s="7" t="s">
        <v>103</v>
      </c>
      <c r="D127" s="7"/>
      <c r="E127" s="7"/>
      <c r="F127" s="7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</row>
    <row r="128">
      <c r="A128" s="6" t="s">
        <v>229</v>
      </c>
      <c r="B128" s="7" t="s">
        <v>103</v>
      </c>
      <c r="C128" s="7" t="s">
        <v>103</v>
      </c>
      <c r="D128" s="7"/>
      <c r="E128" s="7"/>
      <c r="F128" s="7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</row>
    <row r="129">
      <c r="A129" s="6" t="s">
        <v>230</v>
      </c>
      <c r="B129" s="7" t="s">
        <v>103</v>
      </c>
      <c r="C129" s="7" t="s">
        <v>103</v>
      </c>
      <c r="D129" s="7"/>
      <c r="E129" s="7"/>
      <c r="F129" s="7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</row>
    <row r="130">
      <c r="A130" s="6" t="s">
        <v>231</v>
      </c>
      <c r="B130" s="7" t="s">
        <v>102</v>
      </c>
      <c r="C130" s="7" t="s">
        <v>103</v>
      </c>
      <c r="D130" s="7"/>
      <c r="E130" s="7"/>
      <c r="F130" s="7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</row>
    <row r="131">
      <c r="A131" s="6" t="s">
        <v>232</v>
      </c>
      <c r="B131" s="7" t="s">
        <v>102</v>
      </c>
      <c r="C131" s="7" t="s">
        <v>102</v>
      </c>
      <c r="D131" s="7"/>
      <c r="E131" s="7"/>
      <c r="F131" s="7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</row>
    <row r="132">
      <c r="A132" s="6" t="s">
        <v>233</v>
      </c>
      <c r="B132" s="7" t="s">
        <v>103</v>
      </c>
      <c r="C132" s="7" t="s">
        <v>103</v>
      </c>
      <c r="D132" s="7"/>
      <c r="E132" s="7"/>
      <c r="F132" s="7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</row>
    <row r="133">
      <c r="A133" s="6" t="s">
        <v>234</v>
      </c>
      <c r="B133" s="7" t="s">
        <v>102</v>
      </c>
      <c r="C133" s="7" t="s">
        <v>102</v>
      </c>
      <c r="D133" s="7"/>
      <c r="E133" s="7"/>
      <c r="F133" s="7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</row>
    <row r="134">
      <c r="A134" s="6" t="s">
        <v>235</v>
      </c>
      <c r="B134" s="7" t="s">
        <v>103</v>
      </c>
      <c r="C134" s="7" t="s">
        <v>103</v>
      </c>
      <c r="D134" s="7"/>
      <c r="E134" s="7"/>
      <c r="F134" s="7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</row>
    <row r="135">
      <c r="A135" s="6" t="s">
        <v>236</v>
      </c>
      <c r="B135" s="7" t="s">
        <v>103</v>
      </c>
      <c r="C135" s="7" t="s">
        <v>103</v>
      </c>
      <c r="D135" s="7"/>
      <c r="E135" s="7"/>
      <c r="F135" s="7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</row>
    <row r="136">
      <c r="A136" s="6" t="s">
        <v>237</v>
      </c>
      <c r="B136" s="7" t="s">
        <v>102</v>
      </c>
      <c r="C136" s="7" t="s">
        <v>102</v>
      </c>
      <c r="D136" s="7"/>
      <c r="E136" s="7"/>
      <c r="F136" s="7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</row>
    <row r="137">
      <c r="A137" s="6" t="s">
        <v>238</v>
      </c>
      <c r="B137" s="7" t="s">
        <v>102</v>
      </c>
      <c r="C137" s="7" t="s">
        <v>103</v>
      </c>
      <c r="D137" s="7"/>
      <c r="E137" s="7"/>
      <c r="F137" s="7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</row>
    <row r="138">
      <c r="A138" s="6" t="s">
        <v>239</v>
      </c>
      <c r="B138" s="7" t="s">
        <v>102</v>
      </c>
      <c r="C138" s="7" t="s">
        <v>103</v>
      </c>
      <c r="D138" s="7"/>
      <c r="E138" s="7"/>
      <c r="F138" s="7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</row>
    <row r="139">
      <c r="A139" s="6" t="s">
        <v>240</v>
      </c>
      <c r="B139" s="7" t="s">
        <v>102</v>
      </c>
      <c r="C139" s="7" t="s">
        <v>102</v>
      </c>
      <c r="D139" s="7"/>
      <c r="E139" s="7"/>
      <c r="F139" s="7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</row>
    <row r="140">
      <c r="A140" s="6" t="s">
        <v>241</v>
      </c>
      <c r="B140" s="7" t="s">
        <v>111</v>
      </c>
      <c r="C140" s="7" t="s">
        <v>111</v>
      </c>
      <c r="D140" s="7"/>
      <c r="E140" s="7"/>
      <c r="F140" s="7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</row>
    <row r="141">
      <c r="A141" s="6" t="s">
        <v>242</v>
      </c>
      <c r="B141" s="7" t="s">
        <v>103</v>
      </c>
      <c r="C141" s="7" t="s">
        <v>103</v>
      </c>
      <c r="D141" s="7"/>
      <c r="E141" s="7"/>
      <c r="F141" s="7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</row>
    <row r="142">
      <c r="A142" s="6" t="s">
        <v>243</v>
      </c>
      <c r="B142" s="7" t="s">
        <v>110</v>
      </c>
      <c r="C142" s="7" t="s">
        <v>110</v>
      </c>
      <c r="D142" s="7"/>
      <c r="E142" s="7"/>
      <c r="F142" s="7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</row>
    <row r="143">
      <c r="A143" s="6" t="s">
        <v>244</v>
      </c>
      <c r="B143" s="7" t="s">
        <v>102</v>
      </c>
      <c r="C143" s="7" t="s">
        <v>102</v>
      </c>
      <c r="D143" s="7"/>
      <c r="E143" s="7"/>
      <c r="F143" s="7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</row>
    <row r="144">
      <c r="A144" s="6" t="s">
        <v>245</v>
      </c>
      <c r="B144" s="7" t="s">
        <v>102</v>
      </c>
      <c r="C144" s="7" t="s">
        <v>103</v>
      </c>
      <c r="D144" s="7"/>
      <c r="E144" s="7"/>
      <c r="F144" s="7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</row>
    <row r="145">
      <c r="A145" s="6" t="s">
        <v>246</v>
      </c>
      <c r="B145" s="7" t="s">
        <v>103</v>
      </c>
      <c r="C145" s="7" t="s">
        <v>103</v>
      </c>
      <c r="D145" s="7"/>
      <c r="E145" s="7"/>
      <c r="F145" s="7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</row>
    <row r="146">
      <c r="A146" s="6" t="s">
        <v>247</v>
      </c>
      <c r="B146" s="7" t="s">
        <v>111</v>
      </c>
      <c r="C146" s="7" t="s">
        <v>111</v>
      </c>
      <c r="D146" s="7"/>
      <c r="E146" s="7"/>
      <c r="F146" s="7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</row>
    <row r="147">
      <c r="A147" s="6" t="s">
        <v>248</v>
      </c>
      <c r="B147" s="7" t="s">
        <v>103</v>
      </c>
      <c r="C147" s="7" t="s">
        <v>102</v>
      </c>
      <c r="D147" s="7"/>
      <c r="E147" s="8"/>
      <c r="F147" s="7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</row>
    <row r="148">
      <c r="A148" s="6" t="s">
        <v>249</v>
      </c>
      <c r="B148" s="7" t="s">
        <v>102</v>
      </c>
      <c r="C148" s="7" t="s">
        <v>102</v>
      </c>
      <c r="D148" s="7"/>
      <c r="E148" s="7"/>
      <c r="F148" s="7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</row>
    <row r="149">
      <c r="A149" s="6" t="s">
        <v>250</v>
      </c>
      <c r="B149" s="7" t="s">
        <v>102</v>
      </c>
      <c r="C149" s="7" t="s">
        <v>102</v>
      </c>
      <c r="D149" s="7"/>
      <c r="E149" s="7"/>
      <c r="F149" s="7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</row>
    <row r="150">
      <c r="A150" s="6" t="s">
        <v>251</v>
      </c>
      <c r="B150" s="7" t="s">
        <v>103</v>
      </c>
      <c r="C150" s="7" t="s">
        <v>103</v>
      </c>
      <c r="D150" s="7"/>
      <c r="E150" s="7"/>
      <c r="F150" s="7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</row>
    <row r="151">
      <c r="A151" s="6" t="s">
        <v>252</v>
      </c>
      <c r="B151" s="7" t="s">
        <v>102</v>
      </c>
      <c r="C151" s="7" t="s">
        <v>102</v>
      </c>
      <c r="D151" s="7"/>
      <c r="E151" s="7"/>
      <c r="F151" s="7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</row>
    <row r="152">
      <c r="A152" s="6" t="s">
        <v>253</v>
      </c>
      <c r="B152" s="7" t="s">
        <v>102</v>
      </c>
      <c r="C152" s="7" t="s">
        <v>102</v>
      </c>
      <c r="D152" s="7"/>
      <c r="E152" s="7"/>
      <c r="F152" s="7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</row>
    <row r="153">
      <c r="A153" s="6" t="s">
        <v>254</v>
      </c>
      <c r="B153" s="7" t="s">
        <v>103</v>
      </c>
      <c r="C153" s="7" t="s">
        <v>103</v>
      </c>
      <c r="D153" s="7"/>
      <c r="E153" s="7"/>
      <c r="F153" s="7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</row>
    <row r="154">
      <c r="A154" s="6" t="s">
        <v>255</v>
      </c>
      <c r="B154" s="7" t="s">
        <v>102</v>
      </c>
      <c r="C154" s="7" t="s">
        <v>103</v>
      </c>
      <c r="D154" s="7"/>
      <c r="E154" s="7"/>
      <c r="F154" s="7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</row>
    <row r="155">
      <c r="A155" s="6" t="s">
        <v>256</v>
      </c>
      <c r="B155" s="7" t="s">
        <v>102</v>
      </c>
      <c r="C155" s="7" t="s">
        <v>102</v>
      </c>
      <c r="D155" s="7"/>
      <c r="E155" s="7"/>
      <c r="F155" s="7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</row>
    <row r="156">
      <c r="A156" s="6" t="s">
        <v>257</v>
      </c>
      <c r="B156" s="7" t="s">
        <v>103</v>
      </c>
      <c r="C156" s="7" t="s">
        <v>102</v>
      </c>
      <c r="D156" s="7"/>
      <c r="E156" s="7"/>
      <c r="F156" s="7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</row>
    <row r="157">
      <c r="A157" s="6" t="s">
        <v>258</v>
      </c>
      <c r="B157" s="7" t="s">
        <v>103</v>
      </c>
      <c r="C157" s="7" t="s">
        <v>103</v>
      </c>
      <c r="D157" s="7"/>
      <c r="E157" s="7"/>
      <c r="F157" s="7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</row>
    <row r="158">
      <c r="A158" s="6" t="s">
        <v>259</v>
      </c>
      <c r="B158" s="7" t="s">
        <v>103</v>
      </c>
      <c r="C158" s="7" t="s">
        <v>102</v>
      </c>
      <c r="D158" s="7"/>
      <c r="E158" s="7"/>
      <c r="F158" s="7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</row>
    <row r="159">
      <c r="A159" s="6" t="s">
        <v>260</v>
      </c>
      <c r="B159" s="7" t="s">
        <v>102</v>
      </c>
      <c r="C159" s="7" t="s">
        <v>102</v>
      </c>
      <c r="D159" s="7"/>
      <c r="E159" s="7"/>
      <c r="F159" s="7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</row>
    <row r="160">
      <c r="A160" s="6" t="s">
        <v>261</v>
      </c>
      <c r="B160" s="7" t="s">
        <v>102</v>
      </c>
      <c r="C160" s="7" t="s">
        <v>102</v>
      </c>
      <c r="D160" s="7"/>
      <c r="E160" s="7"/>
      <c r="F160" s="7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</row>
    <row r="161">
      <c r="A161" s="6" t="s">
        <v>262</v>
      </c>
      <c r="B161" s="7" t="s">
        <v>102</v>
      </c>
      <c r="C161" s="7" t="s">
        <v>102</v>
      </c>
      <c r="D161" s="7"/>
      <c r="E161" s="7"/>
      <c r="F161" s="7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</row>
    <row r="162">
      <c r="A162" s="6" t="s">
        <v>263</v>
      </c>
      <c r="B162" s="7" t="s">
        <v>103</v>
      </c>
      <c r="C162" s="7" t="s">
        <v>111</v>
      </c>
      <c r="D162" s="7"/>
      <c r="E162" s="7"/>
      <c r="F162" s="7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</row>
    <row r="163">
      <c r="A163" s="6" t="s">
        <v>264</v>
      </c>
      <c r="B163" s="7" t="s">
        <v>102</v>
      </c>
      <c r="C163" s="7" t="s">
        <v>102</v>
      </c>
      <c r="D163" s="7"/>
      <c r="E163" s="7"/>
      <c r="F163" s="7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</row>
    <row r="164">
      <c r="A164" s="6" t="s">
        <v>265</v>
      </c>
      <c r="B164" s="7" t="s">
        <v>103</v>
      </c>
      <c r="C164" s="7" t="s">
        <v>102</v>
      </c>
      <c r="D164" s="7"/>
      <c r="E164" s="7"/>
      <c r="F164" s="7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</row>
    <row r="165">
      <c r="A165" s="6" t="s">
        <v>266</v>
      </c>
      <c r="B165" s="7" t="s">
        <v>102</v>
      </c>
      <c r="C165" s="7" t="s">
        <v>103</v>
      </c>
      <c r="D165" s="7"/>
      <c r="E165" s="7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</row>
    <row r="166">
      <c r="A166" s="6" t="s">
        <v>267</v>
      </c>
      <c r="B166" s="7" t="s">
        <v>103</v>
      </c>
      <c r="C166" s="7" t="s">
        <v>103</v>
      </c>
      <c r="D166" s="7"/>
      <c r="E166" s="7"/>
      <c r="F166" s="7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</row>
    <row r="167">
      <c r="A167" s="6" t="s">
        <v>268</v>
      </c>
      <c r="B167" s="7" t="s">
        <v>102</v>
      </c>
      <c r="C167" s="7" t="s">
        <v>102</v>
      </c>
      <c r="D167" s="7"/>
      <c r="E167" s="7"/>
      <c r="F167" s="7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</row>
    <row r="168">
      <c r="A168" s="6" t="s">
        <v>269</v>
      </c>
      <c r="B168" s="7" t="s">
        <v>111</v>
      </c>
      <c r="C168" s="7" t="s">
        <v>111</v>
      </c>
      <c r="D168" s="7"/>
      <c r="E168" s="7"/>
      <c r="F168" s="7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</row>
    <row r="169">
      <c r="A169" s="6" t="s">
        <v>270</v>
      </c>
      <c r="B169" s="7" t="s">
        <v>103</v>
      </c>
      <c r="C169" s="7" t="s">
        <v>103</v>
      </c>
      <c r="D169" s="7"/>
      <c r="E169" s="7"/>
      <c r="F169" s="7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</row>
    <row r="170">
      <c r="A170" s="6" t="s">
        <v>271</v>
      </c>
      <c r="B170" s="7" t="s">
        <v>102</v>
      </c>
      <c r="C170" s="7" t="s">
        <v>102</v>
      </c>
      <c r="D170" s="7"/>
      <c r="E170" s="7"/>
      <c r="F170" s="7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</row>
    <row r="171">
      <c r="A171" s="6" t="s">
        <v>272</v>
      </c>
      <c r="B171" s="7" t="s">
        <v>103</v>
      </c>
      <c r="C171" s="7" t="s">
        <v>103</v>
      </c>
      <c r="D171" s="7"/>
      <c r="E171" s="7"/>
      <c r="F171" s="7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</row>
    <row r="172">
      <c r="A172" s="6" t="s">
        <v>273</v>
      </c>
      <c r="B172" s="7" t="s">
        <v>103</v>
      </c>
      <c r="C172" s="7" t="s">
        <v>103</v>
      </c>
      <c r="D172" s="7"/>
      <c r="E172" s="7"/>
      <c r="F172" s="7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</row>
    <row r="173">
      <c r="A173" s="6" t="s">
        <v>274</v>
      </c>
      <c r="B173" s="7" t="s">
        <v>102</v>
      </c>
      <c r="C173" s="7" t="s">
        <v>102</v>
      </c>
      <c r="D173" s="7"/>
      <c r="E173" s="7"/>
      <c r="F173" s="7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</row>
    <row r="174">
      <c r="A174" s="6" t="s">
        <v>275</v>
      </c>
      <c r="B174" s="7" t="s">
        <v>102</v>
      </c>
      <c r="C174" s="7" t="s">
        <v>102</v>
      </c>
      <c r="D174" s="7"/>
      <c r="E174" s="7"/>
      <c r="F174" s="7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</row>
    <row r="175">
      <c r="A175" s="6" t="s">
        <v>276</v>
      </c>
      <c r="B175" s="7" t="s">
        <v>103</v>
      </c>
      <c r="C175" s="7" t="s">
        <v>103</v>
      </c>
      <c r="D175" s="7"/>
      <c r="E175" s="7"/>
      <c r="F175" s="7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</row>
    <row r="176">
      <c r="A176" s="6" t="s">
        <v>277</v>
      </c>
      <c r="B176" s="7" t="s">
        <v>103</v>
      </c>
      <c r="C176" s="7" t="s">
        <v>103</v>
      </c>
      <c r="D176" s="7"/>
      <c r="E176" s="7"/>
      <c r="F176" s="7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</row>
    <row r="177">
      <c r="A177" s="6" t="s">
        <v>278</v>
      </c>
      <c r="B177" s="7" t="s">
        <v>103</v>
      </c>
      <c r="C177" s="7" t="s">
        <v>103</v>
      </c>
      <c r="D177" s="7"/>
      <c r="E177" s="7"/>
      <c r="F177" s="7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</row>
    <row r="178">
      <c r="A178" s="6" t="s">
        <v>279</v>
      </c>
      <c r="B178" s="7" t="s">
        <v>103</v>
      </c>
      <c r="C178" s="7" t="s">
        <v>103</v>
      </c>
      <c r="D178" s="7"/>
      <c r="E178" s="7"/>
      <c r="F178" s="7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</row>
    <row r="179">
      <c r="A179" s="6" t="s">
        <v>280</v>
      </c>
      <c r="B179" s="7" t="s">
        <v>102</v>
      </c>
      <c r="C179" s="7" t="s">
        <v>102</v>
      </c>
      <c r="D179" s="7"/>
      <c r="E179" s="7"/>
      <c r="F179" s="7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</row>
    <row r="180">
      <c r="A180" s="6" t="s">
        <v>281</v>
      </c>
      <c r="B180" s="7" t="s">
        <v>102</v>
      </c>
      <c r="C180" s="7" t="s">
        <v>102</v>
      </c>
      <c r="D180" s="7"/>
      <c r="E180" s="7"/>
      <c r="F180" s="7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</row>
    <row r="181">
      <c r="A181" s="6" t="s">
        <v>282</v>
      </c>
      <c r="B181" s="7" t="s">
        <v>103</v>
      </c>
      <c r="C181" s="7" t="s">
        <v>103</v>
      </c>
      <c r="D181" s="7"/>
      <c r="E181" s="7"/>
      <c r="F181" s="7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</row>
    <row r="182">
      <c r="A182" s="6" t="s">
        <v>283</v>
      </c>
      <c r="B182" s="7" t="s">
        <v>102</v>
      </c>
      <c r="C182" s="7" t="s">
        <v>102</v>
      </c>
      <c r="D182" s="7"/>
      <c r="E182" s="7"/>
      <c r="F182" s="7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</row>
    <row r="183">
      <c r="A183" s="6" t="s">
        <v>284</v>
      </c>
      <c r="B183" s="7" t="s">
        <v>102</v>
      </c>
      <c r="C183" s="7" t="s">
        <v>103</v>
      </c>
      <c r="D183" s="7"/>
      <c r="E183" s="7"/>
      <c r="F183" s="7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</row>
    <row r="184">
      <c r="A184" s="6" t="s">
        <v>285</v>
      </c>
      <c r="B184" s="7" t="s">
        <v>109</v>
      </c>
      <c r="C184" s="7" t="s">
        <v>111</v>
      </c>
      <c r="D184" s="7"/>
      <c r="E184" s="7"/>
      <c r="F184" s="7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</row>
    <row r="185">
      <c r="A185" s="6" t="s">
        <v>286</v>
      </c>
      <c r="B185" s="7" t="s">
        <v>103</v>
      </c>
      <c r="C185" s="7" t="s">
        <v>103</v>
      </c>
      <c r="D185" s="7"/>
      <c r="E185" s="7"/>
      <c r="F185" s="7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</row>
    <row r="186">
      <c r="A186" s="6" t="s">
        <v>287</v>
      </c>
      <c r="B186" s="7" t="s">
        <v>102</v>
      </c>
      <c r="C186" s="7" t="s">
        <v>102</v>
      </c>
      <c r="D186" s="7"/>
      <c r="E186" s="7"/>
      <c r="F186" s="7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</row>
    <row r="187">
      <c r="A187" s="6" t="s">
        <v>288</v>
      </c>
      <c r="B187" s="7" t="s">
        <v>111</v>
      </c>
      <c r="C187" s="7" t="s">
        <v>111</v>
      </c>
      <c r="D187" s="7"/>
      <c r="E187" s="7"/>
      <c r="F187" s="7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</row>
    <row r="188">
      <c r="A188" s="6" t="s">
        <v>289</v>
      </c>
      <c r="B188" s="7" t="s">
        <v>102</v>
      </c>
      <c r="C188" s="7" t="s">
        <v>102</v>
      </c>
      <c r="D188" s="7"/>
      <c r="E188" s="7"/>
      <c r="F188" s="7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</row>
    <row r="189">
      <c r="A189" s="6" t="s">
        <v>290</v>
      </c>
      <c r="B189" s="7" t="s">
        <v>103</v>
      </c>
      <c r="C189" s="7" t="s">
        <v>103</v>
      </c>
      <c r="D189" s="7"/>
      <c r="E189" s="7"/>
      <c r="F189" s="7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</row>
    <row r="190">
      <c r="A190" s="6" t="s">
        <v>291</v>
      </c>
      <c r="B190" s="7" t="s">
        <v>102</v>
      </c>
      <c r="C190" s="7" t="s">
        <v>102</v>
      </c>
      <c r="D190" s="7"/>
      <c r="E190" s="7"/>
      <c r="F190" s="7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</row>
    <row r="191">
      <c r="A191" s="6" t="s">
        <v>292</v>
      </c>
      <c r="B191" s="7" t="s">
        <v>102</v>
      </c>
      <c r="C191" s="7" t="s">
        <v>102</v>
      </c>
      <c r="D191" s="7"/>
      <c r="E191" s="7"/>
      <c r="F191" s="7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</row>
    <row r="192">
      <c r="A192" s="6" t="s">
        <v>293</v>
      </c>
      <c r="B192" s="7" t="s">
        <v>102</v>
      </c>
      <c r="C192" s="7" t="s">
        <v>109</v>
      </c>
      <c r="D192" s="7"/>
      <c r="E192" s="7"/>
      <c r="F192" s="7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</row>
    <row r="193">
      <c r="A193" s="6" t="s">
        <v>294</v>
      </c>
      <c r="B193" s="7" t="s">
        <v>102</v>
      </c>
      <c r="C193" s="7" t="s">
        <v>102</v>
      </c>
      <c r="D193" s="7"/>
      <c r="E193" s="7"/>
      <c r="F193" s="7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</row>
    <row r="194">
      <c r="A194" s="6" t="s">
        <v>295</v>
      </c>
      <c r="B194" s="7" t="s">
        <v>102</v>
      </c>
      <c r="C194" s="7" t="s">
        <v>102</v>
      </c>
      <c r="D194" s="7"/>
      <c r="E194" s="7"/>
      <c r="F194" s="7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</row>
    <row r="195">
      <c r="A195" s="6" t="s">
        <v>296</v>
      </c>
      <c r="B195" s="7" t="s">
        <v>102</v>
      </c>
      <c r="C195" s="7" t="s">
        <v>102</v>
      </c>
      <c r="D195" s="7"/>
      <c r="E195" s="7"/>
      <c r="F195" s="7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</row>
    <row r="196">
      <c r="A196" s="6" t="s">
        <v>297</v>
      </c>
      <c r="B196" s="7" t="s">
        <v>103</v>
      </c>
      <c r="C196" s="7" t="s">
        <v>103</v>
      </c>
      <c r="D196" s="7"/>
      <c r="E196" s="7"/>
      <c r="F196" s="7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</row>
    <row r="197">
      <c r="A197" s="6" t="s">
        <v>298</v>
      </c>
      <c r="B197" s="7" t="s">
        <v>103</v>
      </c>
      <c r="C197" s="7" t="s">
        <v>103</v>
      </c>
      <c r="D197" s="7"/>
      <c r="E197" s="7"/>
      <c r="F197" s="7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</row>
    <row r="198">
      <c r="A198" s="6" t="s">
        <v>299</v>
      </c>
      <c r="B198" s="7" t="s">
        <v>103</v>
      </c>
      <c r="C198" s="7" t="s">
        <v>103</v>
      </c>
      <c r="D198" s="7"/>
      <c r="E198" s="7"/>
      <c r="F198" s="7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</row>
    <row r="199">
      <c r="A199" s="6" t="s">
        <v>300</v>
      </c>
      <c r="B199" s="7" t="s">
        <v>103</v>
      </c>
      <c r="C199" s="7" t="s">
        <v>103</v>
      </c>
      <c r="D199" s="7"/>
      <c r="E199" s="7"/>
      <c r="F199" s="7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</row>
    <row r="200">
      <c r="A200" s="6" t="s">
        <v>301</v>
      </c>
      <c r="B200" s="7" t="s">
        <v>103</v>
      </c>
      <c r="C200" s="7" t="s">
        <v>103</v>
      </c>
      <c r="D200" s="7"/>
      <c r="E200" s="7"/>
      <c r="F200" s="7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</row>
    <row r="201">
      <c r="A201" s="6" t="s">
        <v>302</v>
      </c>
      <c r="B201" s="7" t="s">
        <v>102</v>
      </c>
      <c r="C201" s="7" t="s">
        <v>102</v>
      </c>
      <c r="D201" s="7"/>
      <c r="E201" s="7"/>
      <c r="F201" s="7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</row>
    <row r="202">
      <c r="A202" s="6" t="s">
        <v>303</v>
      </c>
      <c r="B202" s="7" t="s">
        <v>102</v>
      </c>
      <c r="C202" s="7" t="s">
        <v>103</v>
      </c>
      <c r="D202" s="7"/>
      <c r="E202" s="7"/>
      <c r="F202" s="7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</row>
    <row r="203">
      <c r="A203" s="6" t="s">
        <v>304</v>
      </c>
      <c r="B203" s="7" t="s">
        <v>102</v>
      </c>
      <c r="C203" s="7" t="s">
        <v>102</v>
      </c>
      <c r="D203" s="7"/>
      <c r="E203" s="7"/>
      <c r="F203" s="7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</row>
    <row r="204">
      <c r="A204" s="6" t="s">
        <v>305</v>
      </c>
      <c r="B204" s="7" t="s">
        <v>111</v>
      </c>
      <c r="C204" s="7" t="s">
        <v>111</v>
      </c>
      <c r="D204" s="7"/>
      <c r="E204" s="7"/>
      <c r="F204" s="7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</row>
    <row r="205">
      <c r="A205" s="6" t="s">
        <v>306</v>
      </c>
      <c r="B205" s="7" t="s">
        <v>102</v>
      </c>
      <c r="C205" s="7" t="s">
        <v>102</v>
      </c>
      <c r="D205" s="7"/>
      <c r="E205" s="7"/>
      <c r="F205" s="7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</row>
    <row r="206">
      <c r="A206" s="6" t="s">
        <v>307</v>
      </c>
      <c r="B206" s="7" t="s">
        <v>103</v>
      </c>
      <c r="C206" s="7" t="s">
        <v>103</v>
      </c>
      <c r="D206" s="7"/>
      <c r="E206" s="7"/>
      <c r="F206" s="7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</row>
    <row r="207">
      <c r="A207" s="6" t="s">
        <v>308</v>
      </c>
      <c r="B207" s="7" t="s">
        <v>103</v>
      </c>
      <c r="C207" s="7" t="s">
        <v>103</v>
      </c>
      <c r="D207" s="7"/>
      <c r="E207" s="7"/>
      <c r="F207" s="7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</row>
    <row r="208">
      <c r="A208" s="6" t="s">
        <v>309</v>
      </c>
      <c r="B208" s="7"/>
      <c r="C208" s="7" t="s">
        <v>102</v>
      </c>
      <c r="D208" s="7"/>
      <c r="E208" s="7"/>
      <c r="F208" s="7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</row>
    <row r="209">
      <c r="A209" s="6" t="s">
        <v>310</v>
      </c>
      <c r="B209" s="7" t="s">
        <v>102</v>
      </c>
      <c r="C209" s="7" t="s">
        <v>102</v>
      </c>
      <c r="D209" s="7"/>
      <c r="E209" s="7"/>
      <c r="F209" s="7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</row>
    <row r="210">
      <c r="A210" s="6" t="s">
        <v>311</v>
      </c>
      <c r="B210" s="7" t="s">
        <v>103</v>
      </c>
      <c r="C210" s="7" t="s">
        <v>103</v>
      </c>
      <c r="D210" s="7"/>
      <c r="E210" s="7"/>
      <c r="F210" s="7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</row>
    <row r="211">
      <c r="A211" s="6" t="s">
        <v>312</v>
      </c>
      <c r="B211" s="7" t="s">
        <v>102</v>
      </c>
      <c r="C211" s="7" t="s">
        <v>102</v>
      </c>
      <c r="D211" s="7"/>
      <c r="E211" s="7"/>
      <c r="F211" s="7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</row>
    <row r="212">
      <c r="A212" s="6" t="s">
        <v>313</v>
      </c>
      <c r="B212" s="7" t="s">
        <v>102</v>
      </c>
      <c r="C212" s="7" t="s">
        <v>111</v>
      </c>
      <c r="D212" s="7"/>
      <c r="E212" s="7"/>
      <c r="F212" s="7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</row>
    <row r="213">
      <c r="A213" s="6" t="s">
        <v>314</v>
      </c>
      <c r="B213" s="7" t="s">
        <v>103</v>
      </c>
      <c r="C213" s="7" t="s">
        <v>103</v>
      </c>
      <c r="D213" s="7"/>
      <c r="E213" s="7"/>
      <c r="F213" s="7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</row>
    <row r="214">
      <c r="A214" s="6" t="s">
        <v>315</v>
      </c>
      <c r="B214" s="7" t="s">
        <v>102</v>
      </c>
      <c r="C214" s="7" t="s">
        <v>103</v>
      </c>
      <c r="D214" s="7"/>
      <c r="E214" s="7"/>
      <c r="F214" s="7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</row>
    <row r="215">
      <c r="A215" s="6" t="s">
        <v>316</v>
      </c>
      <c r="B215" s="7" t="s">
        <v>102</v>
      </c>
      <c r="C215" s="7" t="s">
        <v>102</v>
      </c>
      <c r="D215" s="7"/>
      <c r="E215" s="7"/>
      <c r="F215" s="7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</row>
    <row r="216">
      <c r="A216" s="6" t="s">
        <v>317</v>
      </c>
      <c r="B216" s="7" t="s">
        <v>102</v>
      </c>
      <c r="C216" s="7" t="s">
        <v>102</v>
      </c>
      <c r="D216" s="7"/>
      <c r="E216" s="7"/>
      <c r="F216" s="7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</row>
    <row r="217">
      <c r="A217" s="6" t="s">
        <v>318</v>
      </c>
      <c r="B217" s="7" t="s">
        <v>109</v>
      </c>
      <c r="C217" s="7" t="s">
        <v>111</v>
      </c>
      <c r="D217" s="7"/>
      <c r="E217" s="8"/>
      <c r="F217" s="7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</row>
    <row r="218">
      <c r="A218" s="6" t="s">
        <v>319</v>
      </c>
      <c r="B218" s="7" t="s">
        <v>103</v>
      </c>
      <c r="C218" s="7" t="s">
        <v>103</v>
      </c>
      <c r="D218" s="7"/>
      <c r="E218" s="7"/>
      <c r="F218" s="7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</row>
    <row r="219">
      <c r="A219" s="6" t="s">
        <v>320</v>
      </c>
      <c r="B219" s="7" t="s">
        <v>102</v>
      </c>
      <c r="C219" s="7" t="s">
        <v>102</v>
      </c>
      <c r="D219" s="7"/>
      <c r="E219" s="7"/>
      <c r="F219" s="7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</row>
    <row r="220">
      <c r="A220" s="6" t="s">
        <v>321</v>
      </c>
      <c r="B220" s="7" t="s">
        <v>103</v>
      </c>
      <c r="C220" s="7" t="s">
        <v>103</v>
      </c>
      <c r="D220" s="7"/>
      <c r="E220" s="7"/>
      <c r="F220" s="7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</row>
    <row r="221">
      <c r="A221" s="6" t="s">
        <v>322</v>
      </c>
      <c r="B221" s="7" t="s">
        <v>111</v>
      </c>
      <c r="C221" s="7" t="s">
        <v>111</v>
      </c>
      <c r="D221" s="7"/>
      <c r="E221" s="7"/>
      <c r="F221" s="7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</row>
    <row r="222">
      <c r="A222" s="6" t="s">
        <v>323</v>
      </c>
      <c r="B222" s="7" t="s">
        <v>102</v>
      </c>
      <c r="C222" s="7" t="s">
        <v>102</v>
      </c>
      <c r="D222" s="7"/>
      <c r="E222" s="7"/>
      <c r="F222" s="7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</row>
    <row r="223">
      <c r="A223" s="6" t="s">
        <v>324</v>
      </c>
      <c r="B223" s="7" t="s">
        <v>102</v>
      </c>
      <c r="C223" s="7" t="s">
        <v>103</v>
      </c>
      <c r="D223" s="7"/>
      <c r="E223" s="7"/>
      <c r="F223" s="7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</row>
    <row r="224">
      <c r="A224" s="6" t="s">
        <v>325</v>
      </c>
      <c r="B224" s="7" t="s">
        <v>103</v>
      </c>
      <c r="C224" s="7" t="s">
        <v>103</v>
      </c>
      <c r="D224" s="7"/>
      <c r="E224" s="7"/>
      <c r="F224" s="7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</row>
    <row r="225">
      <c r="A225" s="6" t="s">
        <v>326</v>
      </c>
      <c r="B225" s="7" t="s">
        <v>103</v>
      </c>
      <c r="C225" s="7" t="s">
        <v>103</v>
      </c>
      <c r="D225" s="7"/>
      <c r="E225" s="7"/>
      <c r="F225" s="7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</row>
    <row r="226">
      <c r="A226" s="6" t="s">
        <v>327</v>
      </c>
      <c r="B226" s="7" t="s">
        <v>111</v>
      </c>
      <c r="C226" s="7" t="s">
        <v>111</v>
      </c>
      <c r="D226" s="7"/>
      <c r="E226" s="7"/>
      <c r="F226" s="7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</row>
    <row r="227">
      <c r="A227" s="6" t="s">
        <v>328</v>
      </c>
      <c r="B227" s="7" t="s">
        <v>109</v>
      </c>
      <c r="C227" s="7" t="s">
        <v>109</v>
      </c>
      <c r="D227" s="7"/>
      <c r="E227" s="7"/>
      <c r="F227" s="7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</row>
    <row r="228">
      <c r="A228" s="6" t="s">
        <v>329</v>
      </c>
      <c r="B228" s="7" t="s">
        <v>102</v>
      </c>
      <c r="C228" s="7" t="s">
        <v>102</v>
      </c>
      <c r="D228" s="7"/>
      <c r="E228" s="7"/>
      <c r="F228" s="7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</row>
    <row r="229">
      <c r="A229" s="6" t="s">
        <v>330</v>
      </c>
      <c r="B229" s="7" t="s">
        <v>103</v>
      </c>
      <c r="C229" s="7" t="s">
        <v>103</v>
      </c>
      <c r="D229" s="7"/>
      <c r="E229" s="7"/>
      <c r="F229" s="7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</row>
    <row r="230">
      <c r="A230" s="6" t="s">
        <v>331</v>
      </c>
      <c r="B230" s="7" t="s">
        <v>111</v>
      </c>
      <c r="C230" s="7" t="s">
        <v>111</v>
      </c>
      <c r="D230" s="7"/>
      <c r="E230" s="7"/>
      <c r="F230" s="7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</row>
    <row r="231">
      <c r="A231" s="6" t="s">
        <v>332</v>
      </c>
      <c r="B231" s="7" t="s">
        <v>102</v>
      </c>
      <c r="C231" s="7" t="s">
        <v>102</v>
      </c>
      <c r="D231" s="7"/>
      <c r="E231" s="7"/>
      <c r="F231" s="7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</row>
    <row r="232">
      <c r="A232" s="6" t="s">
        <v>333</v>
      </c>
      <c r="B232" s="7" t="s">
        <v>103</v>
      </c>
      <c r="C232" s="7" t="s">
        <v>103</v>
      </c>
      <c r="D232" s="7"/>
      <c r="E232" s="7"/>
      <c r="F232" s="7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</row>
    <row r="233">
      <c r="A233" s="6" t="s">
        <v>334</v>
      </c>
      <c r="B233" s="7" t="s">
        <v>103</v>
      </c>
      <c r="C233" s="7" t="s">
        <v>103</v>
      </c>
      <c r="D233" s="7"/>
      <c r="E233" s="7"/>
      <c r="F233" s="7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</row>
    <row r="234">
      <c r="A234" s="6" t="s">
        <v>335</v>
      </c>
      <c r="B234" s="7" t="s">
        <v>103</v>
      </c>
      <c r="C234" s="7" t="s">
        <v>103</v>
      </c>
      <c r="D234" s="7"/>
      <c r="E234" s="7"/>
      <c r="F234" s="7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</row>
    <row r="235">
      <c r="A235" s="6" t="s">
        <v>336</v>
      </c>
      <c r="B235" s="7" t="s">
        <v>103</v>
      </c>
      <c r="C235" s="7" t="s">
        <v>103</v>
      </c>
      <c r="D235" s="7"/>
      <c r="E235" s="7"/>
      <c r="F235" s="7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</row>
    <row r="236">
      <c r="A236" s="6" t="s">
        <v>337</v>
      </c>
      <c r="B236" s="7" t="s">
        <v>102</v>
      </c>
      <c r="C236" s="7" t="s">
        <v>103</v>
      </c>
      <c r="D236" s="7"/>
      <c r="E236" s="7"/>
      <c r="F236" s="7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</row>
    <row r="237">
      <c r="A237" s="6" t="s">
        <v>338</v>
      </c>
      <c r="B237" s="7" t="s">
        <v>103</v>
      </c>
      <c r="C237" s="7" t="s">
        <v>102</v>
      </c>
      <c r="D237" s="7"/>
      <c r="E237" s="7"/>
      <c r="F237" s="7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</row>
    <row r="238">
      <c r="A238" s="6" t="s">
        <v>339</v>
      </c>
      <c r="B238" s="7" t="s">
        <v>102</v>
      </c>
      <c r="C238" s="7" t="s">
        <v>103</v>
      </c>
      <c r="D238" s="7"/>
      <c r="E238" s="7"/>
      <c r="F238" s="7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</row>
    <row r="239">
      <c r="A239" s="6" t="s">
        <v>340</v>
      </c>
      <c r="B239" s="7" t="s">
        <v>103</v>
      </c>
      <c r="C239" s="7" t="s">
        <v>103</v>
      </c>
      <c r="D239" s="7"/>
      <c r="E239" s="7"/>
      <c r="F239" s="7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</row>
    <row r="240">
      <c r="A240" s="6" t="s">
        <v>341</v>
      </c>
      <c r="B240" s="7" t="s">
        <v>102</v>
      </c>
      <c r="C240" s="7" t="s">
        <v>102</v>
      </c>
      <c r="D240" s="7"/>
      <c r="E240" s="7"/>
      <c r="F240" s="7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</row>
    <row r="241">
      <c r="A241" s="6" t="s">
        <v>342</v>
      </c>
      <c r="B241" s="7" t="s">
        <v>103</v>
      </c>
      <c r="C241" s="7" t="s">
        <v>103</v>
      </c>
      <c r="D241" s="7"/>
      <c r="E241" s="7"/>
      <c r="F241" s="7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</row>
    <row r="242">
      <c r="A242" s="6" t="s">
        <v>343</v>
      </c>
      <c r="B242" s="7" t="s">
        <v>102</v>
      </c>
      <c r="C242" s="7" t="s">
        <v>102</v>
      </c>
      <c r="D242" s="7"/>
      <c r="E242" s="7"/>
      <c r="F242" s="7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</row>
    <row r="243">
      <c r="A243" s="6" t="s">
        <v>344</v>
      </c>
      <c r="B243" s="7" t="s">
        <v>103</v>
      </c>
      <c r="C243" s="7" t="s">
        <v>103</v>
      </c>
      <c r="D243" s="7"/>
      <c r="E243" s="7"/>
      <c r="F243" s="7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</row>
    <row r="244">
      <c r="A244" s="6" t="s">
        <v>345</v>
      </c>
      <c r="B244" s="7" t="s">
        <v>103</v>
      </c>
      <c r="C244" s="7" t="s">
        <v>103</v>
      </c>
      <c r="D244" s="7"/>
      <c r="E244" s="7"/>
      <c r="F244" s="7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</row>
    <row r="245">
      <c r="A245" s="6" t="s">
        <v>346</v>
      </c>
      <c r="B245" s="7" t="s">
        <v>102</v>
      </c>
      <c r="C245" s="7" t="s">
        <v>102</v>
      </c>
      <c r="D245" s="7"/>
      <c r="E245" s="7"/>
      <c r="F245" s="7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</row>
    <row r="246">
      <c r="A246" s="6" t="s">
        <v>347</v>
      </c>
      <c r="B246" s="7" t="s">
        <v>103</v>
      </c>
      <c r="C246" s="7" t="s">
        <v>103</v>
      </c>
      <c r="D246" s="7"/>
      <c r="E246" s="7"/>
      <c r="F246" s="7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</row>
    <row r="247">
      <c r="A247" s="6" t="s">
        <v>348</v>
      </c>
      <c r="B247" s="7" t="s">
        <v>111</v>
      </c>
      <c r="C247" s="7" t="s">
        <v>111</v>
      </c>
      <c r="D247" s="7"/>
      <c r="E247" s="7"/>
      <c r="F247" s="7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</row>
    <row r="248">
      <c r="A248" s="6" t="s">
        <v>349</v>
      </c>
      <c r="B248" s="7" t="s">
        <v>102</v>
      </c>
      <c r="C248" s="7" t="s">
        <v>103</v>
      </c>
      <c r="D248" s="7"/>
      <c r="E248" s="7"/>
      <c r="F248" s="7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</row>
    <row r="249">
      <c r="A249" s="6" t="s">
        <v>350</v>
      </c>
      <c r="B249" s="7" t="s">
        <v>103</v>
      </c>
      <c r="C249" s="7" t="s">
        <v>103</v>
      </c>
      <c r="D249" s="7"/>
      <c r="E249" s="7"/>
      <c r="F249" s="7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</row>
    <row r="250">
      <c r="A250" s="6" t="s">
        <v>351</v>
      </c>
      <c r="B250" s="7" t="s">
        <v>102</v>
      </c>
      <c r="C250" s="7" t="s">
        <v>102</v>
      </c>
      <c r="D250" s="7"/>
      <c r="E250" s="7"/>
      <c r="F250" s="7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</row>
    <row r="251">
      <c r="A251" s="6" t="s">
        <v>352</v>
      </c>
      <c r="B251" s="7" t="s">
        <v>103</v>
      </c>
      <c r="C251" s="7" t="s">
        <v>103</v>
      </c>
      <c r="D251" s="7"/>
      <c r="E251" s="7"/>
      <c r="F251" s="7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</row>
    <row r="252">
      <c r="A252" s="6" t="s">
        <v>353</v>
      </c>
      <c r="B252" s="7" t="s">
        <v>103</v>
      </c>
      <c r="C252" s="7" t="s">
        <v>103</v>
      </c>
      <c r="D252" s="7"/>
      <c r="E252" s="7"/>
      <c r="F252" s="7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</row>
    <row r="253">
      <c r="A253" s="6" t="s">
        <v>354</v>
      </c>
      <c r="B253" s="7" t="s">
        <v>109</v>
      </c>
      <c r="C253" s="7" t="s">
        <v>109</v>
      </c>
      <c r="D253" s="7"/>
      <c r="E253" s="7"/>
      <c r="F253" s="7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</row>
    <row r="254">
      <c r="A254" s="6" t="s">
        <v>355</v>
      </c>
      <c r="B254" s="7" t="s">
        <v>109</v>
      </c>
      <c r="C254" s="7" t="s">
        <v>102</v>
      </c>
      <c r="D254" s="7"/>
      <c r="E254" s="7"/>
      <c r="F254" s="7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</row>
    <row r="255">
      <c r="A255" s="6" t="s">
        <v>356</v>
      </c>
      <c r="B255" s="7" t="s">
        <v>103</v>
      </c>
      <c r="C255" s="7" t="s">
        <v>103</v>
      </c>
      <c r="D255" s="7"/>
      <c r="E255" s="7"/>
      <c r="F255" s="7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</row>
    <row r="256">
      <c r="A256" s="6" t="s">
        <v>357</v>
      </c>
      <c r="B256" s="7" t="s">
        <v>103</v>
      </c>
      <c r="C256" s="7" t="s">
        <v>103</v>
      </c>
      <c r="D256" s="7"/>
      <c r="E256" s="7"/>
      <c r="F256" s="7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</row>
    <row r="257">
      <c r="A257" s="6" t="s">
        <v>358</v>
      </c>
      <c r="B257" s="7" t="s">
        <v>109</v>
      </c>
      <c r="C257" s="7" t="s">
        <v>109</v>
      </c>
      <c r="D257" s="7"/>
      <c r="E257" s="7"/>
      <c r="F257" s="7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</row>
    <row r="258">
      <c r="A258" s="6" t="s">
        <v>359</v>
      </c>
      <c r="B258" s="7" t="s">
        <v>111</v>
      </c>
      <c r="C258" s="7" t="s">
        <v>111</v>
      </c>
      <c r="D258" s="7"/>
      <c r="E258" s="7"/>
      <c r="F258" s="7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</row>
    <row r="259">
      <c r="A259" s="6" t="s">
        <v>360</v>
      </c>
      <c r="B259" s="7" t="s">
        <v>103</v>
      </c>
      <c r="C259" s="7" t="s">
        <v>103</v>
      </c>
      <c r="D259" s="7"/>
      <c r="E259" s="7"/>
      <c r="F259" s="7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</row>
    <row r="260">
      <c r="A260" s="6" t="s">
        <v>361</v>
      </c>
      <c r="B260" s="7" t="s">
        <v>111</v>
      </c>
      <c r="C260" s="7" t="s">
        <v>111</v>
      </c>
      <c r="D260" s="7"/>
      <c r="E260" s="7"/>
      <c r="F260" s="7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</row>
    <row r="261">
      <c r="A261" s="6" t="s">
        <v>362</v>
      </c>
      <c r="B261" s="7" t="s">
        <v>102</v>
      </c>
      <c r="C261" s="7" t="s">
        <v>102</v>
      </c>
      <c r="D261" s="7"/>
      <c r="E261" s="7"/>
      <c r="F261" s="7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</row>
    <row r="262">
      <c r="A262" s="6" t="s">
        <v>363</v>
      </c>
      <c r="B262" s="7" t="s">
        <v>102</v>
      </c>
      <c r="C262" s="7" t="s">
        <v>102</v>
      </c>
      <c r="D262" s="7"/>
      <c r="E262" s="7"/>
      <c r="F262" s="7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</row>
    <row r="263">
      <c r="A263" s="6" t="s">
        <v>364</v>
      </c>
      <c r="B263" s="7" t="s">
        <v>102</v>
      </c>
      <c r="C263" s="7" t="s">
        <v>111</v>
      </c>
      <c r="D263" s="7"/>
      <c r="E263" s="7"/>
      <c r="F263" s="7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</row>
    <row r="264">
      <c r="A264" s="6" t="s">
        <v>365</v>
      </c>
      <c r="B264" s="7" t="s">
        <v>109</v>
      </c>
      <c r="C264" s="7" t="s">
        <v>109</v>
      </c>
      <c r="D264" s="7"/>
      <c r="E264" s="7"/>
      <c r="F264" s="7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</row>
    <row r="265">
      <c r="A265" s="6" t="s">
        <v>366</v>
      </c>
      <c r="B265" s="7" t="s">
        <v>102</v>
      </c>
      <c r="C265" s="7" t="s">
        <v>103</v>
      </c>
      <c r="D265" s="7"/>
      <c r="E265" s="7"/>
      <c r="F265" s="7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</row>
    <row r="266">
      <c r="A266" s="6" t="s">
        <v>367</v>
      </c>
      <c r="B266" s="7" t="s">
        <v>102</v>
      </c>
      <c r="C266" s="7" t="s">
        <v>102</v>
      </c>
      <c r="D266" s="7"/>
      <c r="E266" s="7"/>
      <c r="F266" s="7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</row>
    <row r="267">
      <c r="A267" s="6" t="s">
        <v>368</v>
      </c>
      <c r="B267" s="7" t="s">
        <v>103</v>
      </c>
      <c r="C267" s="7" t="s">
        <v>103</v>
      </c>
      <c r="D267" s="7"/>
      <c r="E267" s="7"/>
      <c r="F267" s="7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</row>
    <row r="268">
      <c r="A268" s="6" t="s">
        <v>369</v>
      </c>
      <c r="B268" s="7" t="s">
        <v>103</v>
      </c>
      <c r="C268" s="7" t="s">
        <v>103</v>
      </c>
      <c r="D268" s="7"/>
      <c r="E268" s="7"/>
      <c r="F268" s="7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</row>
    <row r="269">
      <c r="A269" s="6" t="s">
        <v>370</v>
      </c>
      <c r="B269" s="7" t="s">
        <v>103</v>
      </c>
      <c r="C269" s="7" t="s">
        <v>103</v>
      </c>
      <c r="D269" s="7"/>
      <c r="E269" s="7"/>
      <c r="F269" s="7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</row>
    <row r="270">
      <c r="A270" s="6" t="s">
        <v>371</v>
      </c>
      <c r="B270" s="7" t="s">
        <v>102</v>
      </c>
      <c r="C270" s="7" t="s">
        <v>102</v>
      </c>
      <c r="D270" s="7"/>
      <c r="E270" s="7"/>
      <c r="F270" s="7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</row>
    <row r="271">
      <c r="A271" s="6" t="s">
        <v>372</v>
      </c>
      <c r="B271" s="7" t="s">
        <v>103</v>
      </c>
      <c r="C271" s="7" t="s">
        <v>102</v>
      </c>
      <c r="D271" s="7"/>
      <c r="E271" s="7"/>
      <c r="F271" s="7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</row>
    <row r="272">
      <c r="A272" s="6" t="s">
        <v>373</v>
      </c>
      <c r="B272" s="7" t="s">
        <v>111</v>
      </c>
      <c r="C272" s="7" t="s">
        <v>111</v>
      </c>
      <c r="D272" s="7"/>
      <c r="E272" s="7"/>
      <c r="F272" s="7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</row>
    <row r="273">
      <c r="A273" s="6" t="s">
        <v>374</v>
      </c>
      <c r="B273" s="7" t="s">
        <v>109</v>
      </c>
      <c r="C273" s="7" t="s">
        <v>109</v>
      </c>
      <c r="D273" s="7"/>
      <c r="E273" s="7"/>
      <c r="F273" s="7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</row>
    <row r="274">
      <c r="A274" s="6" t="s">
        <v>375</v>
      </c>
      <c r="B274" s="7" t="s">
        <v>103</v>
      </c>
      <c r="C274" s="7" t="s">
        <v>103</v>
      </c>
      <c r="D274" s="7"/>
      <c r="E274" s="7"/>
      <c r="F274" s="7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</row>
    <row r="275">
      <c r="A275" s="6" t="s">
        <v>376</v>
      </c>
      <c r="B275" s="7" t="s">
        <v>103</v>
      </c>
      <c r="C275" s="7" t="s">
        <v>103</v>
      </c>
      <c r="D275" s="7"/>
      <c r="E275" s="7"/>
      <c r="F275" s="7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</row>
    <row r="276">
      <c r="A276" s="6" t="s">
        <v>377</v>
      </c>
      <c r="B276" s="7" t="s">
        <v>103</v>
      </c>
      <c r="C276" s="7" t="s">
        <v>103</v>
      </c>
      <c r="D276" s="7"/>
      <c r="E276" s="7"/>
      <c r="F276" s="7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</row>
    <row r="277">
      <c r="A277" s="6" t="s">
        <v>378</v>
      </c>
      <c r="B277" s="7" t="s">
        <v>102</v>
      </c>
      <c r="C277" s="7" t="s">
        <v>102</v>
      </c>
      <c r="D277" s="7"/>
      <c r="E277" s="7"/>
      <c r="F277" s="7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</row>
    <row r="278">
      <c r="A278" s="6" t="s">
        <v>379</v>
      </c>
      <c r="B278" s="7" t="s">
        <v>103</v>
      </c>
      <c r="C278" s="7" t="s">
        <v>103</v>
      </c>
      <c r="D278" s="7"/>
      <c r="E278" s="7"/>
      <c r="F278" s="7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</row>
    <row r="279">
      <c r="A279" s="6" t="s">
        <v>380</v>
      </c>
      <c r="B279" s="7" t="s">
        <v>102</v>
      </c>
      <c r="C279" s="7" t="s">
        <v>102</v>
      </c>
      <c r="D279" s="7"/>
      <c r="E279" s="7"/>
      <c r="F279" s="7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</row>
    <row r="280">
      <c r="A280" s="6" t="s">
        <v>381</v>
      </c>
      <c r="B280" s="7" t="s">
        <v>111</v>
      </c>
      <c r="C280" s="7" t="s">
        <v>111</v>
      </c>
      <c r="D280" s="7"/>
      <c r="E280" s="7"/>
      <c r="F280" s="7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</row>
    <row r="281">
      <c r="A281" s="6" t="s">
        <v>382</v>
      </c>
      <c r="B281" s="7" t="s">
        <v>103</v>
      </c>
      <c r="C281" s="7" t="s">
        <v>103</v>
      </c>
      <c r="D281" s="7"/>
      <c r="E281" s="7"/>
      <c r="F281" s="7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</row>
    <row r="282">
      <c r="A282" s="6" t="s">
        <v>383</v>
      </c>
      <c r="B282" s="7" t="s">
        <v>103</v>
      </c>
      <c r="C282" s="7" t="s">
        <v>103</v>
      </c>
      <c r="D282" s="7"/>
      <c r="E282" s="7"/>
      <c r="F282" s="7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</row>
    <row r="283">
      <c r="A283" s="6" t="s">
        <v>384</v>
      </c>
      <c r="B283" s="7" t="s">
        <v>103</v>
      </c>
      <c r="C283" s="7" t="s">
        <v>103</v>
      </c>
      <c r="D283" s="7"/>
      <c r="E283" s="7"/>
      <c r="F283" s="7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</row>
    <row r="284">
      <c r="A284" s="6" t="s">
        <v>385</v>
      </c>
      <c r="B284" s="7" t="s">
        <v>109</v>
      </c>
      <c r="C284" s="7" t="s">
        <v>102</v>
      </c>
      <c r="D284" s="7"/>
      <c r="E284" s="7"/>
      <c r="F284" s="7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</row>
    <row r="285">
      <c r="A285" s="6" t="s">
        <v>386</v>
      </c>
      <c r="B285" s="7" t="s">
        <v>102</v>
      </c>
      <c r="C285" s="7" t="s">
        <v>102</v>
      </c>
      <c r="D285" s="7"/>
      <c r="E285" s="7"/>
      <c r="F285" s="7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</row>
    <row r="286">
      <c r="A286" s="6" t="s">
        <v>387</v>
      </c>
      <c r="B286" s="7" t="s">
        <v>102</v>
      </c>
      <c r="C286" s="7" t="s">
        <v>102</v>
      </c>
      <c r="D286" s="7"/>
      <c r="E286" s="7"/>
      <c r="F286" s="7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</row>
    <row r="287">
      <c r="A287" s="6" t="s">
        <v>388</v>
      </c>
      <c r="B287" s="7" t="s">
        <v>103</v>
      </c>
      <c r="C287" s="7" t="s">
        <v>103</v>
      </c>
      <c r="D287" s="7"/>
      <c r="E287" s="7"/>
      <c r="F287" s="7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</row>
    <row r="288">
      <c r="A288" s="6" t="s">
        <v>389</v>
      </c>
      <c r="B288" s="7" t="s">
        <v>103</v>
      </c>
      <c r="C288" s="7" t="s">
        <v>103</v>
      </c>
      <c r="D288" s="7"/>
      <c r="E288" s="7"/>
      <c r="F288" s="7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</row>
    <row r="289">
      <c r="A289" s="6" t="s">
        <v>390</v>
      </c>
      <c r="B289" s="7" t="s">
        <v>111</v>
      </c>
      <c r="C289" s="7" t="s">
        <v>109</v>
      </c>
      <c r="D289" s="7"/>
      <c r="E289" s="7"/>
      <c r="F289" s="7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</row>
    <row r="290">
      <c r="A290" s="6" t="s">
        <v>391</v>
      </c>
      <c r="B290" s="7" t="s">
        <v>111</v>
      </c>
      <c r="C290" s="7" t="s">
        <v>111</v>
      </c>
      <c r="D290" s="7"/>
      <c r="E290" s="7"/>
      <c r="F290" s="7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</row>
    <row r="291">
      <c r="A291" s="6" t="s">
        <v>392</v>
      </c>
      <c r="B291" s="7" t="s">
        <v>102</v>
      </c>
      <c r="C291" s="7" t="s">
        <v>102</v>
      </c>
      <c r="D291" s="7"/>
      <c r="E291" s="7"/>
      <c r="F291" s="7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</row>
    <row r="292">
      <c r="A292" s="6" t="s">
        <v>393</v>
      </c>
      <c r="B292" s="7" t="s">
        <v>103</v>
      </c>
      <c r="C292" s="7" t="s">
        <v>103</v>
      </c>
      <c r="D292" s="7"/>
      <c r="E292" s="7"/>
      <c r="F292" s="7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</row>
    <row r="293">
      <c r="A293" s="6" t="s">
        <v>394</v>
      </c>
      <c r="B293" s="7" t="s">
        <v>102</v>
      </c>
      <c r="C293" s="7" t="s">
        <v>102</v>
      </c>
      <c r="D293" s="7"/>
      <c r="E293" s="7"/>
      <c r="F293" s="7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</row>
    <row r="294">
      <c r="A294" s="6" t="s">
        <v>395</v>
      </c>
      <c r="B294" s="7" t="s">
        <v>103</v>
      </c>
      <c r="C294" s="7" t="s">
        <v>103</v>
      </c>
      <c r="D294" s="7"/>
      <c r="E294" s="7"/>
      <c r="F294" s="7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</row>
    <row r="295">
      <c r="A295" s="6" t="s">
        <v>396</v>
      </c>
      <c r="B295" s="7" t="s">
        <v>102</v>
      </c>
      <c r="C295" s="7" t="s">
        <v>103</v>
      </c>
      <c r="D295" s="7"/>
      <c r="E295" s="7"/>
      <c r="F295" s="7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</row>
    <row r="296">
      <c r="A296" s="6" t="s">
        <v>397</v>
      </c>
      <c r="B296" s="7" t="s">
        <v>102</v>
      </c>
      <c r="C296" s="7" t="s">
        <v>102</v>
      </c>
      <c r="D296" s="7"/>
      <c r="E296" s="7"/>
      <c r="F296" s="7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</row>
    <row r="297">
      <c r="A297" s="6" t="s">
        <v>398</v>
      </c>
      <c r="B297" s="7" t="s">
        <v>103</v>
      </c>
      <c r="C297" s="7" t="s">
        <v>103</v>
      </c>
      <c r="D297" s="7"/>
      <c r="E297" s="7"/>
      <c r="F297" s="7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</row>
    <row r="298">
      <c r="A298" s="6" t="s">
        <v>399</v>
      </c>
      <c r="B298" s="7" t="s">
        <v>102</v>
      </c>
      <c r="C298" s="7" t="s">
        <v>102</v>
      </c>
      <c r="D298" s="7"/>
      <c r="E298" s="7"/>
      <c r="F298" s="7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</row>
    <row r="299">
      <c r="A299" s="6" t="s">
        <v>400</v>
      </c>
      <c r="B299" s="7" t="s">
        <v>102</v>
      </c>
      <c r="C299" s="7" t="s">
        <v>102</v>
      </c>
      <c r="D299" s="7"/>
      <c r="E299" s="7"/>
      <c r="F299" s="7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</row>
    <row r="300">
      <c r="A300" s="6" t="s">
        <v>401</v>
      </c>
      <c r="B300" s="7" t="s">
        <v>111</v>
      </c>
      <c r="C300" s="7" t="s">
        <v>103</v>
      </c>
      <c r="D300" s="7"/>
      <c r="E300" s="7"/>
      <c r="F300" s="7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</row>
    <row r="301">
      <c r="A301" s="6" t="s">
        <v>402</v>
      </c>
      <c r="B301" s="7" t="s">
        <v>102</v>
      </c>
      <c r="C301" s="7" t="s">
        <v>102</v>
      </c>
      <c r="D301" s="7"/>
      <c r="E301" s="7"/>
      <c r="F301" s="7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</row>
    <row r="302">
      <c r="A302" s="6" t="s">
        <v>403</v>
      </c>
      <c r="B302" s="7" t="s">
        <v>103</v>
      </c>
      <c r="C302" s="7" t="s">
        <v>103</v>
      </c>
      <c r="D302" s="7"/>
      <c r="E302" s="7"/>
      <c r="F302" s="7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</row>
    <row r="303">
      <c r="A303" s="6" t="s">
        <v>404</v>
      </c>
      <c r="B303" s="7" t="s">
        <v>109</v>
      </c>
      <c r="C303" s="7" t="s">
        <v>109</v>
      </c>
      <c r="D303" s="7"/>
      <c r="E303" s="7"/>
      <c r="F303" s="7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</row>
    <row r="304">
      <c r="A304" s="6" t="s">
        <v>405</v>
      </c>
      <c r="B304" s="7" t="s">
        <v>102</v>
      </c>
      <c r="C304" s="7" t="s">
        <v>103</v>
      </c>
      <c r="D304" s="7"/>
      <c r="E304" s="7"/>
      <c r="F304" s="7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</row>
    <row r="305">
      <c r="A305" s="6" t="s">
        <v>406</v>
      </c>
      <c r="B305" s="7" t="s">
        <v>109</v>
      </c>
      <c r="C305" s="7" t="s">
        <v>109</v>
      </c>
      <c r="D305" s="7"/>
      <c r="E305" s="7"/>
      <c r="F305" s="7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</row>
    <row r="306">
      <c r="A306" s="6" t="s">
        <v>407</v>
      </c>
      <c r="B306" s="7" t="s">
        <v>103</v>
      </c>
      <c r="C306" s="7" t="s">
        <v>103</v>
      </c>
      <c r="D306" s="7"/>
      <c r="E306" s="7"/>
      <c r="F306" s="7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</row>
    <row r="307">
      <c r="A307" s="6" t="s">
        <v>408</v>
      </c>
      <c r="B307" s="7" t="s">
        <v>102</v>
      </c>
      <c r="C307" s="7" t="s">
        <v>102</v>
      </c>
      <c r="D307" s="7"/>
      <c r="E307" s="7"/>
      <c r="F307" s="7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</row>
    <row r="308">
      <c r="A308" s="6" t="s">
        <v>409</v>
      </c>
      <c r="B308" s="7" t="s">
        <v>103</v>
      </c>
      <c r="C308" s="7" t="s">
        <v>103</v>
      </c>
      <c r="D308" s="7"/>
      <c r="E308" s="7"/>
      <c r="F308" s="7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</row>
    <row r="309">
      <c r="A309" s="6" t="s">
        <v>410</v>
      </c>
      <c r="B309" s="7" t="s">
        <v>111</v>
      </c>
      <c r="C309" s="7" t="s">
        <v>111</v>
      </c>
      <c r="D309" s="7"/>
      <c r="E309" s="7"/>
      <c r="F309" s="7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</row>
    <row r="310">
      <c r="A310" s="6" t="s">
        <v>411</v>
      </c>
      <c r="B310" s="7" t="s">
        <v>103</v>
      </c>
      <c r="C310" s="7" t="s">
        <v>103</v>
      </c>
      <c r="D310" s="7"/>
      <c r="E310" s="7"/>
      <c r="F310" s="7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</row>
    <row r="311">
      <c r="A311" s="6" t="s">
        <v>412</v>
      </c>
      <c r="B311" s="7" t="s">
        <v>102</v>
      </c>
      <c r="C311" s="7" t="s">
        <v>102</v>
      </c>
      <c r="D311" s="7"/>
      <c r="E311" s="7"/>
      <c r="F311" s="7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</row>
    <row r="312">
      <c r="A312" s="6" t="s">
        <v>413</v>
      </c>
      <c r="B312" s="7" t="s">
        <v>103</v>
      </c>
      <c r="C312" s="7" t="s">
        <v>103</v>
      </c>
      <c r="D312" s="7"/>
      <c r="E312" s="7"/>
      <c r="F312" s="7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</row>
    <row r="313">
      <c r="A313" s="6" t="s">
        <v>414</v>
      </c>
      <c r="B313" s="7" t="s">
        <v>103</v>
      </c>
      <c r="C313" s="7" t="s">
        <v>102</v>
      </c>
      <c r="D313" s="7"/>
      <c r="E313" s="7"/>
      <c r="F313" s="7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</row>
    <row r="314">
      <c r="A314" s="6" t="s">
        <v>415</v>
      </c>
      <c r="B314" s="7" t="s">
        <v>103</v>
      </c>
      <c r="C314" s="7" t="s">
        <v>103</v>
      </c>
      <c r="D314" s="7"/>
      <c r="E314" s="7"/>
      <c r="F314" s="7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</row>
    <row r="315">
      <c r="A315" s="6" t="s">
        <v>416</v>
      </c>
      <c r="B315" s="7" t="s">
        <v>103</v>
      </c>
      <c r="C315" s="7" t="s">
        <v>103</v>
      </c>
      <c r="D315" s="7"/>
      <c r="E315" s="7"/>
      <c r="F315" s="7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</row>
    <row r="316">
      <c r="A316" s="6" t="s">
        <v>417</v>
      </c>
      <c r="B316" s="7" t="s">
        <v>110</v>
      </c>
      <c r="C316" s="7" t="s">
        <v>110</v>
      </c>
      <c r="D316" s="7"/>
      <c r="E316" s="7"/>
      <c r="F316" s="7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</row>
    <row r="317">
      <c r="A317" s="6" t="s">
        <v>418</v>
      </c>
      <c r="B317" s="7" t="s">
        <v>103</v>
      </c>
      <c r="C317" s="7" t="s">
        <v>102</v>
      </c>
      <c r="D317" s="7"/>
      <c r="E317" s="7"/>
      <c r="F317" s="7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</row>
    <row r="318">
      <c r="A318" s="6" t="s">
        <v>419</v>
      </c>
      <c r="B318" s="7" t="s">
        <v>111</v>
      </c>
      <c r="C318" s="7" t="s">
        <v>102</v>
      </c>
      <c r="D318" s="7"/>
      <c r="E318" s="7"/>
      <c r="F318" s="7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</row>
    <row r="319">
      <c r="A319" s="6" t="s">
        <v>420</v>
      </c>
      <c r="B319" s="7" t="s">
        <v>103</v>
      </c>
      <c r="C319" s="7" t="s">
        <v>103</v>
      </c>
      <c r="D319" s="7"/>
      <c r="E319" s="7"/>
      <c r="F319" s="7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</row>
    <row r="320">
      <c r="A320" s="40" t="s">
        <v>421</v>
      </c>
      <c r="B320" s="41" t="s">
        <v>103</v>
      </c>
      <c r="C320" s="41" t="s">
        <v>111</v>
      </c>
      <c r="D320" s="41"/>
      <c r="E320" s="41"/>
      <c r="F320" s="41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</row>
    <row r="321">
      <c r="A321" s="40" t="s">
        <v>422</v>
      </c>
      <c r="B321" s="41" t="s">
        <v>111</v>
      </c>
      <c r="C321" s="41" t="s">
        <v>102</v>
      </c>
      <c r="D321" s="41"/>
      <c r="E321" s="41"/>
      <c r="F321" s="41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</row>
    <row r="322">
      <c r="A322" s="40" t="s">
        <v>423</v>
      </c>
      <c r="B322" s="41" t="s">
        <v>111</v>
      </c>
      <c r="C322" s="41" t="s">
        <v>103</v>
      </c>
      <c r="D322" s="41"/>
      <c r="E322" s="41"/>
      <c r="F322" s="41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</row>
    <row r="323">
      <c r="A323" s="40" t="s">
        <v>424</v>
      </c>
      <c r="B323" s="41" t="s">
        <v>109</v>
      </c>
      <c r="C323" s="41" t="s">
        <v>109</v>
      </c>
      <c r="D323" s="41"/>
      <c r="E323" s="41"/>
      <c r="F323" s="41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</row>
    <row r="324">
      <c r="A324" s="40" t="s">
        <v>425</v>
      </c>
      <c r="B324" s="41" t="s">
        <v>109</v>
      </c>
      <c r="C324" s="41" t="s">
        <v>109</v>
      </c>
      <c r="D324" s="41"/>
      <c r="E324" s="41"/>
      <c r="F324" s="41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</row>
    <row r="325">
      <c r="A325" s="40" t="s">
        <v>426</v>
      </c>
      <c r="B325" s="41" t="s">
        <v>103</v>
      </c>
      <c r="C325" s="41" t="s">
        <v>103</v>
      </c>
      <c r="D325" s="41"/>
      <c r="E325" s="41"/>
      <c r="F325" s="41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</row>
    <row r="326">
      <c r="A326" s="40" t="s">
        <v>427</v>
      </c>
      <c r="B326" s="41" t="s">
        <v>109</v>
      </c>
      <c r="C326" s="41" t="s">
        <v>110</v>
      </c>
      <c r="D326" s="41"/>
      <c r="E326" s="41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</row>
    <row r="327">
      <c r="A327" s="6" t="s">
        <v>429</v>
      </c>
      <c r="B327" s="7" t="s">
        <v>103</v>
      </c>
      <c r="C327" s="7" t="s">
        <v>102</v>
      </c>
      <c r="D327" s="7"/>
      <c r="E327" s="7"/>
      <c r="F327" s="7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</row>
    <row r="328">
      <c r="A328" s="6" t="s">
        <v>430</v>
      </c>
      <c r="B328" s="7" t="s">
        <v>103</v>
      </c>
      <c r="C328" s="7" t="s">
        <v>103</v>
      </c>
      <c r="D328" s="7"/>
      <c r="E328" s="7"/>
      <c r="F328" s="7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</row>
    <row r="329">
      <c r="A329" s="6" t="s">
        <v>431</v>
      </c>
      <c r="B329" s="7" t="s">
        <v>109</v>
      </c>
      <c r="C329" s="7" t="s">
        <v>109</v>
      </c>
      <c r="D329" s="7"/>
      <c r="E329" s="7"/>
      <c r="F329" s="7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</row>
    <row r="330">
      <c r="A330" s="6" t="s">
        <v>432</v>
      </c>
      <c r="B330" s="7" t="s">
        <v>103</v>
      </c>
      <c r="C330" s="7" t="s">
        <v>103</v>
      </c>
      <c r="D330" s="7"/>
      <c r="E330" s="7"/>
      <c r="F330" s="7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</row>
    <row r="331">
      <c r="A331" s="6" t="s">
        <v>433</v>
      </c>
      <c r="B331" s="7" t="s">
        <v>102</v>
      </c>
      <c r="C331" s="7" t="s">
        <v>103</v>
      </c>
      <c r="D331" s="7"/>
      <c r="E331" s="7"/>
      <c r="F331" s="7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</row>
    <row r="332">
      <c r="A332" s="6" t="s">
        <v>434</v>
      </c>
      <c r="B332" s="7" t="s">
        <v>102</v>
      </c>
      <c r="C332" s="7" t="s">
        <v>102</v>
      </c>
      <c r="D332" s="7"/>
      <c r="E332" s="7"/>
      <c r="F332" s="7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</row>
    <row r="333">
      <c r="A333" s="6" t="s">
        <v>435</v>
      </c>
      <c r="B333" s="7" t="s">
        <v>103</v>
      </c>
      <c r="C333" s="7" t="s">
        <v>102</v>
      </c>
      <c r="D333" s="7"/>
      <c r="E333" s="7"/>
      <c r="F333" s="7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</row>
    <row r="334">
      <c r="A334" s="6" t="s">
        <v>436</v>
      </c>
      <c r="B334" s="7" t="s">
        <v>102</v>
      </c>
      <c r="C334" s="7" t="s">
        <v>111</v>
      </c>
      <c r="D334" s="8"/>
      <c r="E334" s="7"/>
      <c r="F334" s="7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</row>
    <row r="335">
      <c r="A335" s="6" t="s">
        <v>437</v>
      </c>
      <c r="B335" s="7" t="s">
        <v>102</v>
      </c>
      <c r="C335" s="7" t="s">
        <v>103</v>
      </c>
      <c r="D335" s="7"/>
      <c r="E335" s="7"/>
      <c r="F335" s="7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</row>
    <row r="336">
      <c r="A336" s="6" t="s">
        <v>438</v>
      </c>
      <c r="B336" s="7" t="s">
        <v>109</v>
      </c>
      <c r="C336" s="7" t="s">
        <v>109</v>
      </c>
      <c r="D336" s="8"/>
      <c r="E336" s="7"/>
      <c r="F336" s="7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</row>
    <row r="337">
      <c r="A337" s="6" t="s">
        <v>439</v>
      </c>
      <c r="B337" s="7" t="s">
        <v>103</v>
      </c>
      <c r="C337" s="7" t="s">
        <v>103</v>
      </c>
      <c r="D337" s="7"/>
      <c r="E337" s="7"/>
      <c r="F337" s="7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</row>
    <row r="338">
      <c r="A338" s="6" t="s">
        <v>440</v>
      </c>
      <c r="B338" s="7" t="s">
        <v>102</v>
      </c>
      <c r="C338" s="7" t="s">
        <v>102</v>
      </c>
      <c r="D338" s="7"/>
      <c r="E338" s="7"/>
      <c r="F338" s="7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</row>
    <row r="339">
      <c r="A339" s="6" t="s">
        <v>441</v>
      </c>
      <c r="B339" s="7" t="s">
        <v>102</v>
      </c>
      <c r="C339" s="7" t="s">
        <v>102</v>
      </c>
      <c r="D339" s="7"/>
      <c r="E339" s="7"/>
      <c r="F339" s="7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</row>
    <row r="340">
      <c r="A340" s="51" t="s">
        <v>442</v>
      </c>
      <c r="B340" s="49" t="s">
        <v>102</v>
      </c>
      <c r="C340" s="49" t="s">
        <v>102</v>
      </c>
      <c r="D340" s="49"/>
      <c r="E340" s="49"/>
      <c r="F340" s="49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</row>
    <row r="341">
      <c r="A341" s="51" t="s">
        <v>443</v>
      </c>
      <c r="B341" s="49" t="s">
        <v>102</v>
      </c>
      <c r="C341" s="49" t="s">
        <v>102</v>
      </c>
      <c r="D341" s="49"/>
      <c r="E341" s="49"/>
      <c r="F341" s="49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</row>
    <row r="342">
      <c r="A342" s="51" t="s">
        <v>444</v>
      </c>
      <c r="B342" s="49" t="s">
        <v>111</v>
      </c>
      <c r="C342" s="49" t="s">
        <v>111</v>
      </c>
      <c r="D342" s="49"/>
      <c r="E342" s="49"/>
      <c r="F342" s="49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</row>
    <row r="343">
      <c r="A343" s="51" t="s">
        <v>445</v>
      </c>
      <c r="B343" s="49" t="s">
        <v>103</v>
      </c>
      <c r="C343" s="49" t="s">
        <v>103</v>
      </c>
      <c r="D343" s="49"/>
      <c r="E343" s="49"/>
      <c r="F343" s="49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</row>
    <row r="344">
      <c r="A344" s="51" t="s">
        <v>446</v>
      </c>
      <c r="B344" s="49" t="s">
        <v>103</v>
      </c>
      <c r="C344" s="49" t="s">
        <v>103</v>
      </c>
      <c r="D344" s="49"/>
      <c r="E344" s="49"/>
      <c r="F344" s="49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</row>
    <row r="345">
      <c r="A345" s="51" t="s">
        <v>447</v>
      </c>
      <c r="B345" s="49" t="s">
        <v>109</v>
      </c>
      <c r="C345" s="49" t="s">
        <v>102</v>
      </c>
      <c r="D345" s="49"/>
      <c r="E345" s="49"/>
      <c r="F345" s="49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</row>
    <row r="346">
      <c r="A346" s="51" t="s">
        <v>448</v>
      </c>
      <c r="B346" s="49" t="s">
        <v>102</v>
      </c>
      <c r="C346" s="49" t="s">
        <v>102</v>
      </c>
      <c r="D346" s="49"/>
      <c r="E346" s="49"/>
      <c r="F346" s="49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</row>
    <row r="347">
      <c r="A347" s="51" t="s">
        <v>449</v>
      </c>
      <c r="B347" s="49" t="s">
        <v>102</v>
      </c>
      <c r="C347" s="49" t="s">
        <v>111</v>
      </c>
      <c r="D347" s="49"/>
      <c r="E347" s="49"/>
      <c r="F347" s="49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</row>
    <row r="348">
      <c r="A348" s="51" t="s">
        <v>450</v>
      </c>
      <c r="B348" s="49" t="s">
        <v>102</v>
      </c>
      <c r="C348" s="49" t="s">
        <v>102</v>
      </c>
      <c r="D348" s="49"/>
      <c r="E348" s="49"/>
      <c r="F348" s="49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</row>
    <row r="349">
      <c r="A349" s="51" t="s">
        <v>451</v>
      </c>
      <c r="B349" s="49" t="s">
        <v>103</v>
      </c>
      <c r="C349" s="49" t="s">
        <v>103</v>
      </c>
      <c r="D349" s="49"/>
      <c r="E349" s="49"/>
      <c r="F349" s="49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</row>
    <row r="350">
      <c r="A350" s="51" t="s">
        <v>452</v>
      </c>
      <c r="B350" s="49" t="s">
        <v>102</v>
      </c>
      <c r="C350" s="49" t="s">
        <v>102</v>
      </c>
      <c r="D350" s="49"/>
      <c r="E350" s="49"/>
      <c r="F350" s="49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</row>
    <row r="351">
      <c r="A351" s="51" t="s">
        <v>453</v>
      </c>
      <c r="B351" s="49" t="s">
        <v>103</v>
      </c>
      <c r="C351" s="49" t="s">
        <v>103</v>
      </c>
      <c r="D351" s="49"/>
      <c r="E351" s="49"/>
      <c r="F351" s="49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</row>
    <row r="352">
      <c r="A352" s="6" t="s">
        <v>454</v>
      </c>
      <c r="B352" s="7" t="s">
        <v>103</v>
      </c>
      <c r="C352" s="7" t="s">
        <v>103</v>
      </c>
      <c r="D352" s="7"/>
      <c r="E352" s="7"/>
      <c r="F352" s="7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</row>
    <row r="353">
      <c r="A353" s="6" t="s">
        <v>455</v>
      </c>
      <c r="B353" s="7" t="s">
        <v>102</v>
      </c>
      <c r="C353" s="7" t="s">
        <v>102</v>
      </c>
      <c r="D353" s="7"/>
      <c r="E353" s="7"/>
      <c r="F353" s="7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</row>
    <row r="354">
      <c r="A354" s="6" t="s">
        <v>456</v>
      </c>
      <c r="B354" s="7" t="s">
        <v>103</v>
      </c>
      <c r="C354" s="7" t="s">
        <v>103</v>
      </c>
      <c r="D354" s="7"/>
      <c r="E354" s="7"/>
      <c r="F354" s="7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</row>
    <row r="355">
      <c r="A355" s="6" t="s">
        <v>457</v>
      </c>
      <c r="B355" s="7" t="s">
        <v>103</v>
      </c>
      <c r="C355" s="7" t="s">
        <v>102</v>
      </c>
      <c r="D355" s="7"/>
      <c r="E355" s="7"/>
      <c r="F355" s="7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</row>
    <row r="356">
      <c r="A356" s="6" t="s">
        <v>458</v>
      </c>
      <c r="B356" s="7" t="s">
        <v>102</v>
      </c>
      <c r="C356" s="7" t="s">
        <v>111</v>
      </c>
      <c r="D356" s="7"/>
      <c r="E356" s="7"/>
      <c r="F356" s="7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</row>
    <row r="357">
      <c r="A357" s="6" t="s">
        <v>459</v>
      </c>
      <c r="B357" s="7" t="s">
        <v>109</v>
      </c>
      <c r="C357" s="7" t="s">
        <v>103</v>
      </c>
      <c r="D357" s="7"/>
      <c r="E357" s="7"/>
      <c r="F357" s="7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</row>
    <row r="358">
      <c r="A358" s="6" t="s">
        <v>460</v>
      </c>
      <c r="B358" s="7" t="s">
        <v>102</v>
      </c>
      <c r="C358" s="7" t="s">
        <v>102</v>
      </c>
      <c r="D358" s="8"/>
      <c r="E358" s="7"/>
      <c r="F358" s="7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</row>
    <row r="359">
      <c r="A359" s="6" t="s">
        <v>461</v>
      </c>
      <c r="B359" s="7" t="s">
        <v>111</v>
      </c>
      <c r="C359" s="7" t="s">
        <v>102</v>
      </c>
      <c r="D359" s="7"/>
      <c r="E359" s="7"/>
      <c r="F359" s="7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</row>
    <row r="360">
      <c r="A360" s="6" t="s">
        <v>462</v>
      </c>
      <c r="B360" s="7" t="s">
        <v>103</v>
      </c>
      <c r="C360" s="7" t="s">
        <v>103</v>
      </c>
      <c r="D360" s="7"/>
      <c r="E360" s="7"/>
      <c r="F360" s="7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</row>
    <row r="361">
      <c r="A361" s="6" t="s">
        <v>463</v>
      </c>
      <c r="B361" s="7" t="s">
        <v>103</v>
      </c>
      <c r="C361" s="7" t="s">
        <v>102</v>
      </c>
      <c r="D361" s="7"/>
      <c r="E361" s="7"/>
      <c r="F361" s="7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</row>
    <row r="362">
      <c r="A362" s="6" t="s">
        <v>464</v>
      </c>
      <c r="B362" s="7" t="s">
        <v>103</v>
      </c>
      <c r="C362" s="7" t="s">
        <v>103</v>
      </c>
      <c r="D362" s="7"/>
      <c r="E362" s="7"/>
      <c r="F362" s="7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</row>
    <row r="363">
      <c r="A363" s="6" t="s">
        <v>465</v>
      </c>
      <c r="B363" s="7" t="s">
        <v>102</v>
      </c>
      <c r="C363" s="7" t="s">
        <v>102</v>
      </c>
      <c r="D363" s="7"/>
      <c r="E363" s="7"/>
      <c r="F363" s="7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</row>
    <row r="364">
      <c r="A364" s="6" t="s">
        <v>466</v>
      </c>
      <c r="B364" s="7" t="s">
        <v>102</v>
      </c>
      <c r="C364" s="7" t="s">
        <v>102</v>
      </c>
      <c r="D364" s="7"/>
      <c r="E364" s="7"/>
      <c r="F364" s="7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</row>
    <row r="365">
      <c r="A365" s="6" t="s">
        <v>467</v>
      </c>
      <c r="B365" s="7" t="s">
        <v>103</v>
      </c>
      <c r="C365" s="7" t="s">
        <v>103</v>
      </c>
      <c r="D365" s="7"/>
      <c r="E365" s="7"/>
      <c r="F365" s="7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</row>
    <row r="366">
      <c r="A366" s="6" t="s">
        <v>468</v>
      </c>
      <c r="B366" s="7" t="s">
        <v>102</v>
      </c>
      <c r="C366" s="7" t="s">
        <v>102</v>
      </c>
      <c r="D366" s="7"/>
      <c r="E366" s="7"/>
      <c r="F366" s="7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</row>
    <row r="367">
      <c r="A367" s="6" t="s">
        <v>469</v>
      </c>
      <c r="B367" s="7" t="s">
        <v>102</v>
      </c>
      <c r="C367" s="7" t="s">
        <v>102</v>
      </c>
      <c r="D367" s="7"/>
      <c r="E367" s="7"/>
      <c r="F367" s="7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</row>
    <row r="368">
      <c r="A368" s="6" t="s">
        <v>470</v>
      </c>
      <c r="B368" s="7" t="s">
        <v>103</v>
      </c>
      <c r="C368" s="7" t="s">
        <v>103</v>
      </c>
      <c r="D368" s="7"/>
      <c r="E368" s="7"/>
      <c r="F368" s="7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</row>
    <row r="369">
      <c r="A369" s="6" t="s">
        <v>471</v>
      </c>
      <c r="B369" s="7" t="s">
        <v>103</v>
      </c>
      <c r="C369" s="7" t="s">
        <v>103</v>
      </c>
      <c r="D369" s="7"/>
      <c r="E369" s="7"/>
      <c r="F369" s="7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</row>
    <row r="370">
      <c r="A370" s="6" t="s">
        <v>472</v>
      </c>
      <c r="B370" s="7" t="s">
        <v>102</v>
      </c>
      <c r="C370" s="7" t="s">
        <v>102</v>
      </c>
      <c r="D370" s="7"/>
      <c r="E370" s="7"/>
      <c r="F370" s="7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</row>
    <row r="371">
      <c r="A371" s="6" t="s">
        <v>473</v>
      </c>
      <c r="B371" s="7" t="s">
        <v>103</v>
      </c>
      <c r="C371" s="7" t="s">
        <v>102</v>
      </c>
      <c r="D371" s="7"/>
      <c r="E371" s="7"/>
      <c r="F371" s="7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</row>
    <row r="372">
      <c r="A372" s="6" t="s">
        <v>474</v>
      </c>
      <c r="B372" s="7" t="s">
        <v>111</v>
      </c>
      <c r="C372" s="7" t="s">
        <v>111</v>
      </c>
      <c r="D372" s="7"/>
      <c r="E372" s="7"/>
      <c r="F372" s="7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</row>
    <row r="373">
      <c r="A373" s="6" t="s">
        <v>475</v>
      </c>
      <c r="B373" s="7" t="s">
        <v>103</v>
      </c>
      <c r="C373" s="7" t="s">
        <v>103</v>
      </c>
      <c r="D373" s="7"/>
      <c r="E373" s="7"/>
      <c r="F373" s="7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</row>
    <row r="374">
      <c r="A374" s="6" t="s">
        <v>476</v>
      </c>
      <c r="B374" s="7" t="s">
        <v>103</v>
      </c>
      <c r="C374" s="7" t="s">
        <v>103</v>
      </c>
      <c r="D374" s="7"/>
      <c r="E374" s="7"/>
      <c r="F374" s="7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</row>
    <row r="375">
      <c r="A375" s="6" t="s">
        <v>477</v>
      </c>
      <c r="B375" s="7" t="s">
        <v>103</v>
      </c>
      <c r="C375" s="7" t="s">
        <v>103</v>
      </c>
      <c r="D375" s="7"/>
      <c r="E375" s="7"/>
      <c r="F375" s="7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</row>
    <row r="376">
      <c r="A376" s="6" t="s">
        <v>478</v>
      </c>
      <c r="B376" s="7" t="s">
        <v>111</v>
      </c>
      <c r="C376" s="7" t="s">
        <v>102</v>
      </c>
      <c r="D376" s="7"/>
      <c r="E376" s="7"/>
      <c r="F376" s="7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</row>
    <row r="377">
      <c r="A377" s="6" t="s">
        <v>479</v>
      </c>
      <c r="B377" s="7" t="s">
        <v>111</v>
      </c>
      <c r="C377" s="7" t="s">
        <v>102</v>
      </c>
      <c r="D377" s="7"/>
      <c r="E377" s="7"/>
      <c r="F377" s="7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</row>
    <row r="378">
      <c r="A378" s="6" t="s">
        <v>480</v>
      </c>
      <c r="B378" s="7" t="s">
        <v>103</v>
      </c>
      <c r="C378" s="7" t="s">
        <v>103</v>
      </c>
      <c r="D378" s="7"/>
      <c r="E378" s="7"/>
      <c r="F378" s="7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</row>
    <row r="379">
      <c r="A379" s="6" t="s">
        <v>481</v>
      </c>
      <c r="B379" s="7" t="s">
        <v>103</v>
      </c>
      <c r="C379" s="7" t="s">
        <v>102</v>
      </c>
      <c r="D379" s="7"/>
      <c r="E379" s="7"/>
      <c r="F379" s="7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</row>
    <row r="380">
      <c r="A380" s="6" t="s">
        <v>482</v>
      </c>
      <c r="B380" s="7" t="s">
        <v>103</v>
      </c>
      <c r="C380" s="7" t="s">
        <v>103</v>
      </c>
      <c r="D380" s="7"/>
      <c r="E380" s="7"/>
      <c r="F380" s="7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</row>
    <row r="381">
      <c r="A381" s="6" t="s">
        <v>483</v>
      </c>
      <c r="B381" s="7" t="s">
        <v>102</v>
      </c>
      <c r="C381" s="7" t="s">
        <v>102</v>
      </c>
      <c r="D381" s="7"/>
      <c r="E381" s="7"/>
      <c r="F381" s="7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</row>
    <row r="382">
      <c r="A382" s="6" t="s">
        <v>484</v>
      </c>
      <c r="B382" s="7" t="s">
        <v>102</v>
      </c>
      <c r="C382" s="7" t="s">
        <v>102</v>
      </c>
      <c r="D382" s="7"/>
      <c r="E382" s="7"/>
      <c r="F382" s="7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</row>
    <row r="383">
      <c r="A383" s="6" t="s">
        <v>485</v>
      </c>
      <c r="B383" s="7" t="s">
        <v>103</v>
      </c>
      <c r="C383" s="7" t="s">
        <v>103</v>
      </c>
      <c r="D383" s="7"/>
      <c r="E383" s="7"/>
      <c r="F383" s="7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</row>
    <row r="384">
      <c r="A384" s="6" t="s">
        <v>486</v>
      </c>
      <c r="B384" s="7" t="s">
        <v>103</v>
      </c>
      <c r="C384" s="7" t="s">
        <v>103</v>
      </c>
      <c r="D384" s="7"/>
      <c r="E384" s="7"/>
      <c r="F384" s="7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</row>
    <row r="385">
      <c r="A385" s="6" t="s">
        <v>487</v>
      </c>
      <c r="B385" s="7" t="s">
        <v>103</v>
      </c>
      <c r="C385" s="7" t="s">
        <v>103</v>
      </c>
      <c r="D385" s="7"/>
      <c r="E385" s="7"/>
      <c r="F385" s="7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</row>
    <row r="386">
      <c r="A386" s="6" t="s">
        <v>488</v>
      </c>
      <c r="B386" s="7" t="s">
        <v>103</v>
      </c>
      <c r="C386" s="7" t="s">
        <v>103</v>
      </c>
      <c r="D386" s="7"/>
      <c r="E386" s="7"/>
      <c r="F386" s="7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</row>
    <row r="387">
      <c r="A387" s="6" t="s">
        <v>489</v>
      </c>
      <c r="B387" s="7" t="s">
        <v>102</v>
      </c>
      <c r="C387" s="7" t="s">
        <v>103</v>
      </c>
      <c r="D387" s="7"/>
      <c r="E387" s="7"/>
      <c r="F387" s="7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</row>
    <row r="388">
      <c r="A388" s="6" t="s">
        <v>490</v>
      </c>
      <c r="B388" s="7" t="s">
        <v>103</v>
      </c>
      <c r="C388" s="7" t="s">
        <v>103</v>
      </c>
      <c r="D388" s="7"/>
      <c r="E388" s="7"/>
      <c r="F388" s="7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</row>
    <row r="389">
      <c r="A389" s="6" t="s">
        <v>491</v>
      </c>
      <c r="B389" s="7" t="s">
        <v>103</v>
      </c>
      <c r="C389" s="7" t="s">
        <v>103</v>
      </c>
      <c r="D389" s="7"/>
      <c r="E389" s="7"/>
      <c r="F389" s="7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</row>
    <row r="390">
      <c r="A390" s="6" t="s">
        <v>492</v>
      </c>
      <c r="B390" s="7" t="s">
        <v>102</v>
      </c>
      <c r="C390" s="7" t="s">
        <v>102</v>
      </c>
      <c r="D390" s="7"/>
      <c r="E390" s="7"/>
      <c r="F390" s="7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</row>
    <row r="391">
      <c r="A391" s="6" t="s">
        <v>493</v>
      </c>
      <c r="B391" s="7" t="s">
        <v>103</v>
      </c>
      <c r="C391" s="7" t="s">
        <v>103</v>
      </c>
      <c r="D391" s="7"/>
      <c r="E391" s="7"/>
      <c r="F391" s="7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</row>
    <row r="392">
      <c r="A392" s="6" t="s">
        <v>494</v>
      </c>
      <c r="B392" s="7" t="s">
        <v>103</v>
      </c>
      <c r="C392" s="7" t="s">
        <v>102</v>
      </c>
      <c r="D392" s="7"/>
      <c r="E392" s="7"/>
      <c r="F392" s="7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</row>
    <row r="393">
      <c r="A393" s="6" t="s">
        <v>495</v>
      </c>
      <c r="B393" s="7" t="s">
        <v>102</v>
      </c>
      <c r="C393" s="7" t="s">
        <v>102</v>
      </c>
      <c r="D393" s="7"/>
      <c r="E393" s="7"/>
      <c r="F393" s="7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</row>
    <row r="394">
      <c r="A394" s="6" t="s">
        <v>496</v>
      </c>
      <c r="B394" s="7" t="s">
        <v>103</v>
      </c>
      <c r="C394" s="7" t="s">
        <v>103</v>
      </c>
      <c r="D394" s="7"/>
      <c r="E394" s="7"/>
      <c r="F394" s="7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</row>
    <row r="395">
      <c r="A395" s="6" t="s">
        <v>497</v>
      </c>
      <c r="B395" s="7" t="s">
        <v>103</v>
      </c>
      <c r="C395" s="7" t="s">
        <v>103</v>
      </c>
      <c r="D395" s="7"/>
      <c r="E395" s="7"/>
      <c r="F395" s="7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</row>
    <row r="396">
      <c r="A396" s="5"/>
    </row>
    <row r="397">
      <c r="A397" s="5"/>
    </row>
    <row r="398">
      <c r="A398" s="5"/>
    </row>
    <row r="399">
      <c r="A399" s="5"/>
    </row>
    <row r="400">
      <c r="A400" s="5"/>
    </row>
    <row r="401">
      <c r="A401" s="5"/>
    </row>
    <row r="402">
      <c r="A402" s="5"/>
    </row>
    <row r="403">
      <c r="A403" s="5"/>
    </row>
    <row r="404">
      <c r="A404" s="5"/>
    </row>
    <row r="405">
      <c r="A405" s="5"/>
    </row>
    <row r="406">
      <c r="A406" s="5"/>
    </row>
    <row r="407">
      <c r="A407" s="5"/>
    </row>
    <row r="408">
      <c r="A408" s="5"/>
    </row>
    <row r="409">
      <c r="A409" s="5"/>
    </row>
    <row r="410">
      <c r="A410" s="5"/>
    </row>
    <row r="411">
      <c r="A411" s="5"/>
    </row>
    <row r="412">
      <c r="A412" s="5"/>
    </row>
    <row r="413">
      <c r="A413" s="5"/>
    </row>
    <row r="414">
      <c r="A414" s="5"/>
    </row>
    <row r="415">
      <c r="A415" s="5"/>
    </row>
    <row r="416">
      <c r="A416" s="5"/>
    </row>
    <row r="417">
      <c r="A417" s="5"/>
    </row>
    <row r="418">
      <c r="A418" s="5"/>
    </row>
    <row r="419">
      <c r="A419" s="5"/>
    </row>
    <row r="420">
      <c r="A420" s="5"/>
    </row>
    <row r="421">
      <c r="A421" s="5"/>
    </row>
    <row r="422">
      <c r="A422" s="5"/>
    </row>
    <row r="423">
      <c r="A423" s="5"/>
    </row>
    <row r="424">
      <c r="A424" s="5"/>
    </row>
    <row r="425">
      <c r="A425" s="5"/>
    </row>
    <row r="426">
      <c r="A426" s="5"/>
    </row>
    <row r="427">
      <c r="A427" s="5"/>
    </row>
    <row r="428">
      <c r="A428" s="5"/>
    </row>
    <row r="429">
      <c r="A429" s="5"/>
    </row>
    <row r="430">
      <c r="A430" s="5"/>
    </row>
    <row r="431">
      <c r="A431" s="5"/>
    </row>
    <row r="432">
      <c r="A432" s="5"/>
    </row>
    <row r="433">
      <c r="A433" s="5"/>
    </row>
    <row r="434">
      <c r="A434" s="5"/>
    </row>
    <row r="435">
      <c r="A435" s="5"/>
    </row>
    <row r="436">
      <c r="A436" s="5"/>
    </row>
    <row r="437">
      <c r="A437" s="5"/>
    </row>
    <row r="438">
      <c r="A438" s="5"/>
    </row>
    <row r="439">
      <c r="A439" s="5"/>
    </row>
    <row r="440">
      <c r="A440" s="5"/>
    </row>
    <row r="441">
      <c r="A441" s="5"/>
    </row>
    <row r="442">
      <c r="A442" s="5"/>
    </row>
    <row r="443">
      <c r="A443" s="5"/>
    </row>
    <row r="444">
      <c r="A444" s="5"/>
    </row>
    <row r="445">
      <c r="A445" s="5"/>
    </row>
    <row r="446">
      <c r="A446" s="5"/>
    </row>
    <row r="447">
      <c r="A447" s="5"/>
    </row>
    <row r="448">
      <c r="A448" s="5"/>
    </row>
    <row r="449">
      <c r="A449" s="5"/>
    </row>
    <row r="450">
      <c r="A450" s="5"/>
    </row>
    <row r="451">
      <c r="A451" s="5"/>
    </row>
    <row r="452">
      <c r="A452" s="5"/>
    </row>
    <row r="453">
      <c r="A453" s="5"/>
    </row>
    <row r="454">
      <c r="A454" s="5"/>
    </row>
    <row r="455">
      <c r="A455" s="5"/>
    </row>
    <row r="456">
      <c r="A456" s="5"/>
    </row>
    <row r="457">
      <c r="A457" s="5"/>
    </row>
    <row r="458">
      <c r="A458" s="5"/>
    </row>
    <row r="459">
      <c r="A459" s="5"/>
    </row>
    <row r="460">
      <c r="A460" s="5"/>
    </row>
    <row r="461">
      <c r="A461" s="5"/>
    </row>
    <row r="462">
      <c r="A462" s="5"/>
    </row>
    <row r="463">
      <c r="A463" s="5"/>
    </row>
    <row r="464">
      <c r="A464" s="5"/>
    </row>
    <row r="465">
      <c r="A465" s="5"/>
    </row>
    <row r="466">
      <c r="A466" s="5"/>
    </row>
    <row r="467">
      <c r="A467" s="5"/>
    </row>
    <row r="468">
      <c r="A468" s="5"/>
    </row>
    <row r="469">
      <c r="A469" s="5"/>
    </row>
    <row r="470">
      <c r="A470" s="5"/>
    </row>
    <row r="471">
      <c r="A471" s="5"/>
    </row>
    <row r="472">
      <c r="A472" s="5"/>
    </row>
    <row r="473">
      <c r="A473" s="5"/>
    </row>
    <row r="474">
      <c r="A474" s="5"/>
    </row>
    <row r="475">
      <c r="A475" s="5"/>
    </row>
    <row r="476">
      <c r="A476" s="5"/>
    </row>
    <row r="477">
      <c r="A477" s="5"/>
    </row>
    <row r="478">
      <c r="A478" s="5"/>
    </row>
    <row r="479">
      <c r="A479" s="5"/>
    </row>
    <row r="480">
      <c r="A480" s="5"/>
    </row>
    <row r="481">
      <c r="A481" s="5"/>
    </row>
    <row r="482">
      <c r="A482" s="5"/>
    </row>
    <row r="483">
      <c r="A483" s="5"/>
    </row>
    <row r="484">
      <c r="A484" s="5"/>
    </row>
    <row r="485">
      <c r="A485" s="5"/>
    </row>
    <row r="486">
      <c r="A486" s="5"/>
    </row>
    <row r="487">
      <c r="A487" s="5"/>
    </row>
    <row r="488">
      <c r="A488" s="5"/>
    </row>
    <row r="489">
      <c r="A489" s="5"/>
    </row>
    <row r="490">
      <c r="A490" s="5"/>
    </row>
    <row r="491">
      <c r="A491" s="5"/>
    </row>
    <row r="492">
      <c r="A492" s="5"/>
    </row>
    <row r="493">
      <c r="A493" s="5"/>
    </row>
    <row r="494">
      <c r="A494" s="5"/>
    </row>
    <row r="495">
      <c r="A495" s="5"/>
    </row>
    <row r="496">
      <c r="A496" s="5"/>
    </row>
    <row r="497">
      <c r="A497" s="5"/>
    </row>
    <row r="498">
      <c r="A498" s="5"/>
    </row>
    <row r="499">
      <c r="A499" s="5"/>
    </row>
    <row r="500">
      <c r="A500" s="5"/>
    </row>
    <row r="501">
      <c r="A501" s="5"/>
    </row>
    <row r="502">
      <c r="A502" s="5"/>
    </row>
    <row r="503">
      <c r="A503" s="5"/>
    </row>
    <row r="504">
      <c r="A504" s="5"/>
    </row>
    <row r="505">
      <c r="A505" s="5"/>
    </row>
    <row r="506">
      <c r="A506" s="5"/>
    </row>
    <row r="507">
      <c r="A507" s="5"/>
    </row>
    <row r="508">
      <c r="A508" s="5"/>
    </row>
    <row r="509">
      <c r="A509" s="5"/>
    </row>
    <row r="510">
      <c r="A510" s="5"/>
    </row>
    <row r="511">
      <c r="A511" s="5"/>
    </row>
    <row r="512">
      <c r="A512" s="5"/>
    </row>
    <row r="513">
      <c r="A513" s="5"/>
    </row>
    <row r="514">
      <c r="A514" s="5"/>
    </row>
    <row r="515">
      <c r="A515" s="5"/>
    </row>
    <row r="516">
      <c r="A516" s="5"/>
    </row>
    <row r="517">
      <c r="A517" s="5"/>
    </row>
    <row r="518">
      <c r="A518" s="5"/>
    </row>
    <row r="519">
      <c r="A519" s="5"/>
    </row>
    <row r="520">
      <c r="A520" s="5"/>
    </row>
    <row r="521">
      <c r="A521" s="5"/>
    </row>
    <row r="522">
      <c r="A522" s="5"/>
    </row>
    <row r="523">
      <c r="A523" s="5"/>
    </row>
    <row r="524">
      <c r="A524" s="5"/>
    </row>
    <row r="525">
      <c r="A525" s="5"/>
    </row>
    <row r="526">
      <c r="A526" s="5"/>
    </row>
    <row r="527">
      <c r="A527" s="5"/>
    </row>
    <row r="528">
      <c r="A528" s="5"/>
    </row>
    <row r="529">
      <c r="A529" s="5"/>
    </row>
    <row r="530">
      <c r="A530" s="5"/>
    </row>
    <row r="531">
      <c r="A531" s="5"/>
    </row>
    <row r="532">
      <c r="A532" s="5"/>
    </row>
    <row r="533">
      <c r="A533" s="5"/>
    </row>
    <row r="534">
      <c r="A534" s="5"/>
    </row>
    <row r="535">
      <c r="A535" s="5"/>
    </row>
    <row r="536">
      <c r="A536" s="5"/>
    </row>
    <row r="537">
      <c r="A537" s="5"/>
    </row>
    <row r="538">
      <c r="A538" s="5"/>
    </row>
    <row r="539">
      <c r="A539" s="5"/>
    </row>
    <row r="540">
      <c r="A540" s="5"/>
    </row>
    <row r="541">
      <c r="A541" s="5"/>
    </row>
    <row r="542">
      <c r="A542" s="5"/>
    </row>
    <row r="543">
      <c r="A543" s="5"/>
    </row>
    <row r="544">
      <c r="A544" s="5"/>
    </row>
    <row r="545">
      <c r="A545" s="5"/>
    </row>
    <row r="546">
      <c r="A546" s="5"/>
    </row>
    <row r="547">
      <c r="A547" s="5"/>
    </row>
    <row r="548">
      <c r="A548" s="5"/>
    </row>
    <row r="549">
      <c r="A549" s="5"/>
    </row>
    <row r="550">
      <c r="A550" s="5"/>
    </row>
    <row r="551">
      <c r="A551" s="5"/>
    </row>
    <row r="552">
      <c r="A552" s="5"/>
    </row>
    <row r="553">
      <c r="A553" s="5"/>
    </row>
    <row r="554">
      <c r="A554" s="5"/>
    </row>
    <row r="555">
      <c r="A555" s="5"/>
    </row>
    <row r="556">
      <c r="A556" s="5"/>
    </row>
    <row r="557">
      <c r="A557" s="5"/>
    </row>
    <row r="558">
      <c r="A558" s="5"/>
    </row>
    <row r="559">
      <c r="A559" s="5"/>
    </row>
    <row r="560">
      <c r="A560" s="5"/>
    </row>
    <row r="561">
      <c r="A561" s="5"/>
    </row>
    <row r="562">
      <c r="A562" s="5"/>
    </row>
    <row r="563">
      <c r="A563" s="5"/>
    </row>
    <row r="564">
      <c r="A564" s="5"/>
    </row>
    <row r="565">
      <c r="A565" s="5"/>
    </row>
    <row r="566">
      <c r="A566" s="5"/>
    </row>
    <row r="567">
      <c r="A567" s="5"/>
    </row>
    <row r="568">
      <c r="A568" s="5"/>
    </row>
    <row r="569">
      <c r="A569" s="5"/>
    </row>
    <row r="570">
      <c r="A570" s="5"/>
    </row>
    <row r="571">
      <c r="A571" s="5"/>
    </row>
    <row r="572">
      <c r="A572" s="5"/>
    </row>
    <row r="573">
      <c r="A573" s="5"/>
    </row>
    <row r="574">
      <c r="A574" s="5"/>
    </row>
    <row r="575">
      <c r="A575" s="5"/>
    </row>
    <row r="576">
      <c r="A576" s="5"/>
    </row>
    <row r="577">
      <c r="A577" s="5"/>
    </row>
    <row r="578">
      <c r="A578" s="5"/>
    </row>
    <row r="579">
      <c r="A579" s="5"/>
    </row>
    <row r="580">
      <c r="A580" s="5"/>
    </row>
    <row r="581">
      <c r="A581" s="5"/>
    </row>
    <row r="582">
      <c r="A582" s="5"/>
    </row>
    <row r="583">
      <c r="A583" s="5"/>
    </row>
    <row r="584">
      <c r="A584" s="5"/>
    </row>
    <row r="585">
      <c r="A585" s="5"/>
    </row>
    <row r="586">
      <c r="A586" s="5"/>
    </row>
    <row r="587">
      <c r="A587" s="5"/>
    </row>
    <row r="588">
      <c r="A588" s="5"/>
    </row>
    <row r="589">
      <c r="A589" s="5"/>
    </row>
    <row r="590">
      <c r="A590" s="5"/>
    </row>
    <row r="591">
      <c r="A591" s="5"/>
    </row>
    <row r="592">
      <c r="A592" s="5"/>
    </row>
    <row r="593">
      <c r="A593" s="5"/>
    </row>
    <row r="594">
      <c r="A594" s="5"/>
    </row>
    <row r="595">
      <c r="A595" s="5"/>
    </row>
    <row r="596">
      <c r="A596" s="5"/>
    </row>
    <row r="597">
      <c r="A597" s="5"/>
    </row>
    <row r="598">
      <c r="A598" s="5"/>
    </row>
    <row r="599">
      <c r="A599" s="5"/>
    </row>
    <row r="600">
      <c r="A600" s="5"/>
    </row>
    <row r="601">
      <c r="A601" s="5"/>
    </row>
    <row r="602">
      <c r="A602" s="5"/>
    </row>
    <row r="603">
      <c r="A603" s="5"/>
    </row>
    <row r="604">
      <c r="A604" s="5"/>
    </row>
    <row r="605">
      <c r="A605" s="5"/>
    </row>
    <row r="606">
      <c r="A606" s="5"/>
    </row>
    <row r="607">
      <c r="A607" s="5"/>
    </row>
    <row r="608">
      <c r="A608" s="5"/>
    </row>
    <row r="609">
      <c r="A609" s="5"/>
    </row>
    <row r="610">
      <c r="A610" s="5"/>
    </row>
    <row r="611">
      <c r="A611" s="5"/>
    </row>
    <row r="612">
      <c r="A612" s="5"/>
    </row>
    <row r="613">
      <c r="A613" s="5"/>
    </row>
    <row r="614">
      <c r="A614" s="5"/>
    </row>
    <row r="615">
      <c r="A615" s="5"/>
    </row>
    <row r="616">
      <c r="A616" s="5"/>
    </row>
    <row r="617">
      <c r="A617" s="5"/>
    </row>
    <row r="618">
      <c r="A618" s="5"/>
    </row>
    <row r="619">
      <c r="A619" s="5"/>
    </row>
    <row r="620">
      <c r="A620" s="5"/>
    </row>
    <row r="621">
      <c r="A621" s="5"/>
    </row>
    <row r="622">
      <c r="A622" s="5"/>
    </row>
    <row r="623">
      <c r="A623" s="5"/>
    </row>
    <row r="624">
      <c r="A624" s="5"/>
    </row>
    <row r="625">
      <c r="A625" s="5"/>
    </row>
    <row r="626">
      <c r="A626" s="5"/>
    </row>
    <row r="627">
      <c r="A627" s="5"/>
    </row>
    <row r="628">
      <c r="A628" s="5"/>
    </row>
    <row r="629">
      <c r="A629" s="5"/>
    </row>
    <row r="630">
      <c r="A630" s="5"/>
    </row>
    <row r="631">
      <c r="A631" s="5"/>
    </row>
    <row r="632">
      <c r="A632" s="5"/>
    </row>
    <row r="633">
      <c r="A633" s="5"/>
    </row>
    <row r="634">
      <c r="A634" s="5"/>
    </row>
    <row r="635">
      <c r="A635" s="5"/>
    </row>
    <row r="636">
      <c r="A636" s="5"/>
    </row>
    <row r="637">
      <c r="A637" s="5"/>
    </row>
    <row r="638">
      <c r="A638" s="5"/>
    </row>
    <row r="639">
      <c r="A639" s="5"/>
    </row>
    <row r="640">
      <c r="A640" s="5"/>
    </row>
    <row r="641">
      <c r="A641" s="5"/>
    </row>
    <row r="642">
      <c r="A642" s="5"/>
    </row>
    <row r="643">
      <c r="A643" s="5"/>
    </row>
    <row r="644">
      <c r="A644" s="5"/>
    </row>
    <row r="645">
      <c r="A645" s="5"/>
    </row>
    <row r="646">
      <c r="A646" s="5"/>
    </row>
    <row r="647">
      <c r="A647" s="5"/>
    </row>
    <row r="648">
      <c r="A648" s="5"/>
    </row>
    <row r="649">
      <c r="A649" s="5"/>
    </row>
    <row r="650">
      <c r="A650" s="5"/>
    </row>
    <row r="651">
      <c r="A651" s="5"/>
    </row>
    <row r="652">
      <c r="A652" s="5"/>
    </row>
    <row r="653">
      <c r="A653" s="5"/>
    </row>
    <row r="654">
      <c r="A654" s="5"/>
    </row>
    <row r="655">
      <c r="A655" s="5"/>
    </row>
    <row r="656">
      <c r="A656" s="5"/>
    </row>
    <row r="657">
      <c r="A657" s="5"/>
    </row>
    <row r="658">
      <c r="A658" s="5"/>
    </row>
    <row r="659">
      <c r="A659" s="5"/>
    </row>
    <row r="660">
      <c r="A660" s="5"/>
    </row>
    <row r="661">
      <c r="A661" s="5"/>
    </row>
    <row r="662">
      <c r="A662" s="5"/>
    </row>
    <row r="663">
      <c r="A663" s="5"/>
    </row>
    <row r="664">
      <c r="A664" s="5"/>
    </row>
    <row r="665">
      <c r="A665" s="5"/>
    </row>
    <row r="666">
      <c r="A666" s="5"/>
    </row>
    <row r="667">
      <c r="A667" s="5"/>
    </row>
    <row r="668">
      <c r="A668" s="5"/>
    </row>
    <row r="669">
      <c r="A669" s="5"/>
    </row>
    <row r="670">
      <c r="A670" s="5"/>
    </row>
    <row r="671">
      <c r="A671" s="5"/>
    </row>
    <row r="672">
      <c r="A672" s="5"/>
    </row>
    <row r="673">
      <c r="A673" s="5"/>
    </row>
    <row r="674">
      <c r="A674" s="5"/>
    </row>
    <row r="675">
      <c r="A675" s="5"/>
    </row>
    <row r="676">
      <c r="A676" s="5"/>
    </row>
    <row r="677">
      <c r="A677" s="5"/>
    </row>
    <row r="678">
      <c r="A678" s="5"/>
    </row>
    <row r="679">
      <c r="A679" s="5"/>
    </row>
    <row r="680">
      <c r="A680" s="5"/>
    </row>
    <row r="681">
      <c r="A681" s="5"/>
    </row>
    <row r="682">
      <c r="A682" s="5"/>
    </row>
    <row r="683">
      <c r="A683" s="5"/>
    </row>
    <row r="684">
      <c r="A684" s="5"/>
    </row>
    <row r="685">
      <c r="A685" s="5"/>
    </row>
    <row r="686">
      <c r="A686" s="5"/>
    </row>
    <row r="687">
      <c r="A687" s="5"/>
    </row>
    <row r="688">
      <c r="A688" s="5"/>
    </row>
    <row r="689">
      <c r="A689" s="5"/>
    </row>
    <row r="690">
      <c r="A690" s="5"/>
    </row>
    <row r="691">
      <c r="A691" s="5"/>
    </row>
    <row r="692">
      <c r="A692" s="5"/>
    </row>
    <row r="693">
      <c r="A693" s="5"/>
    </row>
    <row r="694">
      <c r="A694" s="5"/>
    </row>
    <row r="695">
      <c r="A695" s="5"/>
    </row>
    <row r="696">
      <c r="A696" s="5"/>
    </row>
    <row r="697">
      <c r="A697" s="5"/>
    </row>
    <row r="698">
      <c r="A698" s="5"/>
    </row>
    <row r="699">
      <c r="A699" s="5"/>
    </row>
    <row r="700">
      <c r="A700" s="5"/>
    </row>
    <row r="701">
      <c r="A701" s="5"/>
    </row>
    <row r="702">
      <c r="A702" s="5"/>
    </row>
    <row r="703">
      <c r="A703" s="5"/>
    </row>
    <row r="704">
      <c r="A704" s="5"/>
    </row>
    <row r="705">
      <c r="A705" s="5"/>
    </row>
    <row r="706">
      <c r="A706" s="5"/>
    </row>
    <row r="707">
      <c r="A707" s="5"/>
    </row>
    <row r="708">
      <c r="A708" s="5"/>
    </row>
    <row r="709">
      <c r="A709" s="5"/>
    </row>
    <row r="710">
      <c r="A710" s="5"/>
    </row>
    <row r="711">
      <c r="A711" s="5"/>
    </row>
    <row r="712">
      <c r="A712" s="5"/>
    </row>
    <row r="713">
      <c r="A713" s="5"/>
    </row>
    <row r="714">
      <c r="A714" s="5"/>
    </row>
    <row r="715">
      <c r="A715" s="5"/>
    </row>
    <row r="716">
      <c r="A716" s="5"/>
    </row>
    <row r="717">
      <c r="A717" s="5"/>
    </row>
    <row r="718">
      <c r="A718" s="5"/>
    </row>
    <row r="719">
      <c r="A719" s="5"/>
    </row>
    <row r="720">
      <c r="A720" s="5"/>
    </row>
    <row r="721">
      <c r="A721" s="5"/>
    </row>
    <row r="722">
      <c r="A722" s="5"/>
    </row>
    <row r="723">
      <c r="A723" s="5"/>
    </row>
    <row r="724">
      <c r="A724" s="5"/>
    </row>
    <row r="725">
      <c r="A725" s="5"/>
    </row>
    <row r="726">
      <c r="A726" s="5"/>
    </row>
    <row r="727">
      <c r="A727" s="5"/>
    </row>
    <row r="728">
      <c r="A728" s="5"/>
    </row>
    <row r="729">
      <c r="A729" s="5"/>
    </row>
    <row r="730">
      <c r="A730" s="5"/>
    </row>
    <row r="731">
      <c r="A731" s="5"/>
    </row>
    <row r="732">
      <c r="A732" s="5"/>
    </row>
    <row r="733">
      <c r="A733" s="5"/>
    </row>
    <row r="734">
      <c r="A734" s="5"/>
    </row>
    <row r="735">
      <c r="A735" s="5"/>
    </row>
    <row r="736">
      <c r="A736" s="5"/>
    </row>
    <row r="737">
      <c r="A737" s="5"/>
    </row>
    <row r="738">
      <c r="A738" s="5"/>
    </row>
    <row r="739">
      <c r="A739" s="5"/>
    </row>
    <row r="740">
      <c r="A740" s="5"/>
    </row>
    <row r="741">
      <c r="A741" s="5"/>
    </row>
    <row r="742">
      <c r="A742" s="5"/>
    </row>
    <row r="743">
      <c r="A743" s="5"/>
    </row>
    <row r="744">
      <c r="A744" s="5"/>
    </row>
    <row r="745">
      <c r="A745" s="5"/>
    </row>
    <row r="746">
      <c r="A746" s="5"/>
    </row>
    <row r="747">
      <c r="A747" s="5"/>
    </row>
    <row r="748">
      <c r="A748" s="5"/>
    </row>
    <row r="749">
      <c r="A749" s="5"/>
    </row>
    <row r="750">
      <c r="A750" s="5"/>
    </row>
    <row r="751">
      <c r="A751" s="5"/>
    </row>
    <row r="752">
      <c r="A752" s="5"/>
    </row>
    <row r="753">
      <c r="A753" s="5"/>
    </row>
    <row r="754">
      <c r="A754" s="5"/>
    </row>
    <row r="755">
      <c r="A755" s="5"/>
    </row>
    <row r="756">
      <c r="A756" s="5"/>
    </row>
    <row r="757">
      <c r="A757" s="5"/>
    </row>
    <row r="758">
      <c r="A758" s="5"/>
    </row>
    <row r="759">
      <c r="A759" s="5"/>
    </row>
    <row r="760">
      <c r="A760" s="5"/>
    </row>
    <row r="761">
      <c r="A761" s="5"/>
    </row>
    <row r="762">
      <c r="A762" s="5"/>
    </row>
    <row r="763">
      <c r="A763" s="5"/>
    </row>
    <row r="764">
      <c r="A764" s="5"/>
    </row>
    <row r="765">
      <c r="A765" s="5"/>
    </row>
    <row r="766">
      <c r="A766" s="5"/>
    </row>
    <row r="767">
      <c r="A767" s="5"/>
    </row>
    <row r="768">
      <c r="A768" s="5"/>
    </row>
    <row r="769">
      <c r="A769" s="5"/>
    </row>
    <row r="770">
      <c r="A770" s="5"/>
    </row>
    <row r="771">
      <c r="A771" s="5"/>
    </row>
    <row r="772">
      <c r="A772" s="5"/>
    </row>
    <row r="773">
      <c r="A773" s="5"/>
    </row>
    <row r="774">
      <c r="A774" s="5"/>
    </row>
    <row r="775">
      <c r="A775" s="5"/>
    </row>
    <row r="776">
      <c r="A776" s="5"/>
    </row>
    <row r="777">
      <c r="A777" s="5"/>
    </row>
    <row r="778">
      <c r="A778" s="5"/>
    </row>
    <row r="779">
      <c r="A779" s="5"/>
    </row>
    <row r="780">
      <c r="A780" s="5"/>
    </row>
    <row r="781">
      <c r="A781" s="5"/>
    </row>
    <row r="782">
      <c r="A782" s="5"/>
    </row>
    <row r="783">
      <c r="A783" s="5"/>
    </row>
    <row r="784">
      <c r="A784" s="5"/>
    </row>
    <row r="785">
      <c r="A785" s="5"/>
    </row>
    <row r="786">
      <c r="A786" s="5"/>
    </row>
    <row r="787">
      <c r="A787" s="5"/>
    </row>
    <row r="788">
      <c r="A788" s="5"/>
    </row>
    <row r="789">
      <c r="A789" s="5"/>
    </row>
    <row r="790">
      <c r="A790" s="5"/>
    </row>
    <row r="791">
      <c r="A791" s="5"/>
    </row>
    <row r="792">
      <c r="A792" s="5"/>
    </row>
    <row r="793">
      <c r="A793" s="5"/>
    </row>
    <row r="794">
      <c r="A794" s="5"/>
    </row>
    <row r="795">
      <c r="A795" s="5"/>
    </row>
    <row r="796">
      <c r="A796" s="5"/>
    </row>
    <row r="797">
      <c r="A797" s="5"/>
    </row>
    <row r="798">
      <c r="A798" s="5"/>
    </row>
    <row r="799">
      <c r="A799" s="5"/>
    </row>
    <row r="800">
      <c r="A800" s="5"/>
    </row>
    <row r="801">
      <c r="A801" s="5"/>
    </row>
    <row r="802">
      <c r="A802" s="5"/>
    </row>
    <row r="803">
      <c r="A803" s="5"/>
    </row>
    <row r="804">
      <c r="A804" s="5"/>
    </row>
    <row r="805">
      <c r="A805" s="5"/>
    </row>
    <row r="806">
      <c r="A806" s="5"/>
    </row>
    <row r="807">
      <c r="A807" s="5"/>
    </row>
    <row r="808">
      <c r="A808" s="5"/>
    </row>
    <row r="809">
      <c r="A809" s="5"/>
    </row>
    <row r="810">
      <c r="A810" s="5"/>
    </row>
    <row r="811">
      <c r="A811" s="5"/>
    </row>
    <row r="812">
      <c r="A812" s="5"/>
    </row>
    <row r="813">
      <c r="A813" s="5"/>
    </row>
    <row r="814">
      <c r="A814" s="5"/>
    </row>
    <row r="815">
      <c r="A815" s="5"/>
    </row>
    <row r="816">
      <c r="A816" s="5"/>
    </row>
    <row r="817">
      <c r="A817" s="5"/>
    </row>
    <row r="818">
      <c r="A818" s="5"/>
    </row>
    <row r="819">
      <c r="A819" s="5"/>
    </row>
    <row r="820">
      <c r="A820" s="5"/>
    </row>
    <row r="821">
      <c r="A821" s="5"/>
    </row>
    <row r="822">
      <c r="A822" s="5"/>
    </row>
    <row r="823">
      <c r="A823" s="5"/>
    </row>
    <row r="824">
      <c r="A824" s="5"/>
    </row>
    <row r="825">
      <c r="A825" s="5"/>
    </row>
    <row r="826">
      <c r="A826" s="5"/>
    </row>
    <row r="827">
      <c r="A827" s="5"/>
    </row>
    <row r="828">
      <c r="A828" s="5"/>
    </row>
    <row r="829">
      <c r="A829" s="5"/>
    </row>
    <row r="830">
      <c r="A830" s="5"/>
    </row>
    <row r="831">
      <c r="A831" s="5"/>
    </row>
    <row r="832">
      <c r="A832" s="5"/>
    </row>
    <row r="833">
      <c r="A833" s="5"/>
    </row>
    <row r="834">
      <c r="A834" s="5"/>
    </row>
    <row r="835">
      <c r="A835" s="5"/>
    </row>
    <row r="836">
      <c r="A836" s="5"/>
    </row>
    <row r="837">
      <c r="A837" s="5"/>
    </row>
    <row r="838">
      <c r="A838" s="5"/>
    </row>
    <row r="839">
      <c r="A839" s="5"/>
    </row>
    <row r="840">
      <c r="A840" s="5"/>
    </row>
    <row r="841">
      <c r="A841" s="5"/>
    </row>
    <row r="842">
      <c r="A842" s="5"/>
    </row>
    <row r="843">
      <c r="A843" s="5"/>
    </row>
    <row r="844">
      <c r="A844" s="5"/>
    </row>
    <row r="845">
      <c r="A845" s="5"/>
    </row>
    <row r="846">
      <c r="A846" s="5"/>
    </row>
    <row r="847">
      <c r="A847" s="5"/>
    </row>
    <row r="848">
      <c r="A848" s="5"/>
    </row>
    <row r="849">
      <c r="A849" s="5"/>
    </row>
    <row r="850">
      <c r="A850" s="5"/>
    </row>
    <row r="851">
      <c r="A851" s="5"/>
    </row>
    <row r="852">
      <c r="A852" s="5"/>
    </row>
    <row r="853">
      <c r="A853" s="5"/>
    </row>
    <row r="854">
      <c r="A854" s="5"/>
    </row>
    <row r="855">
      <c r="A855" s="5"/>
    </row>
    <row r="856">
      <c r="A856" s="5"/>
    </row>
    <row r="857">
      <c r="A857" s="5"/>
    </row>
    <row r="858">
      <c r="A858" s="5"/>
    </row>
    <row r="859">
      <c r="A859" s="5"/>
    </row>
    <row r="860">
      <c r="A860" s="5"/>
    </row>
    <row r="861">
      <c r="A861" s="5"/>
    </row>
    <row r="862">
      <c r="A862" s="5"/>
    </row>
    <row r="863">
      <c r="A863" s="5"/>
    </row>
    <row r="864">
      <c r="A864" s="5"/>
    </row>
    <row r="865">
      <c r="A865" s="5"/>
    </row>
    <row r="866">
      <c r="A866" s="5"/>
    </row>
    <row r="867">
      <c r="A867" s="5"/>
    </row>
    <row r="868">
      <c r="A868" s="5"/>
    </row>
    <row r="869">
      <c r="A869" s="5"/>
    </row>
    <row r="870">
      <c r="A870" s="5"/>
    </row>
    <row r="871">
      <c r="A871" s="5"/>
    </row>
    <row r="872">
      <c r="A872" s="5"/>
    </row>
    <row r="873">
      <c r="A873" s="5"/>
    </row>
    <row r="874">
      <c r="A874" s="5"/>
    </row>
    <row r="875">
      <c r="A875" s="5"/>
    </row>
    <row r="876">
      <c r="A876" s="5"/>
    </row>
    <row r="877">
      <c r="A877" s="5"/>
    </row>
    <row r="878">
      <c r="A878" s="5"/>
    </row>
    <row r="879">
      <c r="A879" s="5"/>
    </row>
    <row r="880">
      <c r="A880" s="5"/>
    </row>
    <row r="881">
      <c r="A881" s="5"/>
    </row>
    <row r="882">
      <c r="A882" s="5"/>
    </row>
    <row r="883">
      <c r="A883" s="5"/>
    </row>
    <row r="884">
      <c r="A884" s="5"/>
    </row>
    <row r="885">
      <c r="A885" s="5"/>
    </row>
    <row r="886">
      <c r="A886" s="5"/>
    </row>
    <row r="887">
      <c r="A887" s="5"/>
    </row>
    <row r="888">
      <c r="A888" s="5"/>
    </row>
    <row r="889">
      <c r="A889" s="5"/>
    </row>
    <row r="890">
      <c r="A890" s="5"/>
    </row>
    <row r="891">
      <c r="A891" s="5"/>
    </row>
    <row r="892">
      <c r="A892" s="5"/>
    </row>
    <row r="893">
      <c r="A893" s="5"/>
    </row>
    <row r="894">
      <c r="A894" s="5"/>
    </row>
    <row r="895">
      <c r="A895" s="5"/>
    </row>
    <row r="896">
      <c r="A896" s="5"/>
    </row>
    <row r="897">
      <c r="A897" s="5"/>
    </row>
    <row r="898">
      <c r="A898" s="5"/>
    </row>
    <row r="899">
      <c r="A899" s="5"/>
    </row>
    <row r="900">
      <c r="A900" s="5"/>
    </row>
    <row r="901">
      <c r="A901" s="5"/>
    </row>
    <row r="902">
      <c r="A902" s="5"/>
    </row>
    <row r="903">
      <c r="A903" s="5"/>
    </row>
    <row r="904">
      <c r="A904" s="5"/>
    </row>
    <row r="905">
      <c r="A905" s="5"/>
    </row>
    <row r="906">
      <c r="A906" s="5"/>
    </row>
    <row r="907">
      <c r="A907" s="5"/>
    </row>
    <row r="908">
      <c r="A908" s="5"/>
    </row>
    <row r="909">
      <c r="A909" s="5"/>
    </row>
    <row r="910">
      <c r="A910" s="5"/>
    </row>
    <row r="911">
      <c r="A911" s="5"/>
    </row>
    <row r="912">
      <c r="A912" s="5"/>
    </row>
    <row r="913">
      <c r="A913" s="5"/>
    </row>
    <row r="914">
      <c r="A914" s="5"/>
    </row>
    <row r="915">
      <c r="A915" s="5"/>
    </row>
    <row r="916">
      <c r="A916" s="5"/>
    </row>
    <row r="917">
      <c r="A917" s="5"/>
    </row>
    <row r="918">
      <c r="A918" s="5"/>
    </row>
    <row r="919">
      <c r="A919" s="5"/>
    </row>
    <row r="920">
      <c r="A920" s="5"/>
    </row>
    <row r="921">
      <c r="A921" s="5"/>
    </row>
    <row r="922">
      <c r="A922" s="5"/>
    </row>
    <row r="923">
      <c r="A923" s="5"/>
    </row>
    <row r="924">
      <c r="A924" s="5"/>
    </row>
    <row r="925">
      <c r="A925" s="5"/>
    </row>
    <row r="926">
      <c r="A926" s="5"/>
    </row>
    <row r="927">
      <c r="A927" s="5"/>
    </row>
    <row r="928">
      <c r="A928" s="5"/>
    </row>
    <row r="929">
      <c r="A929" s="5"/>
    </row>
    <row r="930">
      <c r="A930" s="5"/>
    </row>
    <row r="931">
      <c r="A931" s="5"/>
    </row>
    <row r="932">
      <c r="A932" s="5"/>
    </row>
    <row r="933">
      <c r="A933" s="5"/>
    </row>
    <row r="934">
      <c r="A934" s="5"/>
    </row>
    <row r="935">
      <c r="A935" s="5"/>
    </row>
    <row r="936">
      <c r="A936" s="5"/>
    </row>
    <row r="937">
      <c r="A937" s="5"/>
    </row>
    <row r="938">
      <c r="A938" s="5"/>
    </row>
    <row r="939">
      <c r="A939" s="5"/>
    </row>
    <row r="940">
      <c r="A940" s="5"/>
    </row>
    <row r="941">
      <c r="A941" s="5"/>
    </row>
    <row r="942">
      <c r="A942" s="5"/>
    </row>
    <row r="943">
      <c r="A943" s="5"/>
    </row>
    <row r="944">
      <c r="A944" s="5"/>
    </row>
    <row r="945">
      <c r="A945" s="5"/>
    </row>
    <row r="946">
      <c r="A946" s="5"/>
    </row>
    <row r="947">
      <c r="A947" s="5"/>
    </row>
    <row r="948">
      <c r="A948" s="5"/>
    </row>
    <row r="949">
      <c r="A949" s="5"/>
    </row>
    <row r="950">
      <c r="A950" s="5"/>
    </row>
    <row r="951">
      <c r="A951" s="5"/>
    </row>
    <row r="952">
      <c r="A952" s="5"/>
    </row>
    <row r="953">
      <c r="A953" s="5"/>
    </row>
    <row r="954">
      <c r="A954" s="5"/>
    </row>
    <row r="955">
      <c r="A955" s="5"/>
    </row>
    <row r="956">
      <c r="A956" s="5"/>
    </row>
    <row r="957">
      <c r="A957" s="5"/>
    </row>
    <row r="958">
      <c r="A958" s="5"/>
    </row>
    <row r="959">
      <c r="A959" s="5"/>
    </row>
    <row r="960">
      <c r="A960" s="5"/>
    </row>
    <row r="961">
      <c r="A961" s="5"/>
    </row>
    <row r="962">
      <c r="A962" s="5"/>
    </row>
    <row r="963">
      <c r="A963" s="5"/>
    </row>
    <row r="964">
      <c r="A964" s="5"/>
    </row>
    <row r="965">
      <c r="A965" s="5"/>
    </row>
    <row r="966">
      <c r="A966" s="5"/>
    </row>
    <row r="967">
      <c r="A967" s="5"/>
    </row>
    <row r="968">
      <c r="A968" s="5"/>
    </row>
    <row r="969">
      <c r="A969" s="5"/>
    </row>
    <row r="970">
      <c r="A970" s="5"/>
    </row>
    <row r="971">
      <c r="A971" s="5"/>
    </row>
    <row r="972">
      <c r="A972" s="5"/>
    </row>
    <row r="973">
      <c r="A973" s="5"/>
    </row>
    <row r="974">
      <c r="A974" s="5"/>
    </row>
    <row r="975">
      <c r="A975" s="5"/>
    </row>
    <row r="976">
      <c r="A976" s="5"/>
    </row>
    <row r="977">
      <c r="A977" s="5"/>
    </row>
    <row r="978">
      <c r="A978" s="5"/>
    </row>
    <row r="979">
      <c r="A979" s="5"/>
    </row>
    <row r="980">
      <c r="A980" s="5"/>
    </row>
    <row r="981">
      <c r="A981" s="5"/>
    </row>
    <row r="982">
      <c r="A982" s="5"/>
    </row>
    <row r="983">
      <c r="A983" s="5"/>
    </row>
    <row r="984">
      <c r="A984" s="5"/>
    </row>
    <row r="985">
      <c r="A985" s="5"/>
    </row>
    <row r="986">
      <c r="A986" s="5"/>
    </row>
    <row r="987">
      <c r="A987" s="5"/>
    </row>
    <row r="988">
      <c r="A988" s="5"/>
    </row>
    <row r="989">
      <c r="A989" s="5"/>
    </row>
    <row r="990">
      <c r="A990" s="5"/>
    </row>
    <row r="991">
      <c r="A991" s="5"/>
    </row>
    <row r="992">
      <c r="A992" s="5"/>
    </row>
    <row r="993">
      <c r="A993" s="5"/>
    </row>
    <row r="994">
      <c r="A994" s="5"/>
    </row>
    <row r="995">
      <c r="A995" s="5"/>
    </row>
    <row r="996">
      <c r="A996" s="5"/>
    </row>
    <row r="997">
      <c r="A997" s="5"/>
    </row>
    <row r="998">
      <c r="A998" s="5"/>
    </row>
    <row r="999">
      <c r="A999" s="5"/>
    </row>
    <row r="1000">
      <c r="A1000" s="5"/>
    </row>
    <row r="1001">
      <c r="A1001" s="5"/>
    </row>
    <row r="1002">
      <c r="A1002" s="5"/>
    </row>
    <row r="1003">
      <c r="A1003" s="5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4.43" defaultRowHeight="15.75"/>
  <cols>
    <col customWidth="1" min="1" max="1" width="10.43"/>
    <col customWidth="1" min="2" max="2" width="8.29"/>
    <col customWidth="1" min="3" max="3" width="7.57"/>
    <col customWidth="1" min="4" max="4" width="7.43"/>
    <col customWidth="1" min="5" max="5" width="7.86"/>
    <col customWidth="1" min="6" max="6" width="7.0"/>
    <col customWidth="1" min="7" max="9" width="7.71"/>
    <col customWidth="1" min="10" max="10" width="7.29"/>
    <col customWidth="1" min="11" max="53" width="4.14"/>
  </cols>
  <sheetData>
    <row r="1">
      <c r="A1" s="6" t="s">
        <v>2</v>
      </c>
      <c r="B1" s="7">
        <v>20.0</v>
      </c>
      <c r="C1" s="7">
        <v>19.0</v>
      </c>
      <c r="D1" s="7">
        <v>18.0</v>
      </c>
      <c r="E1" s="7">
        <v>20.0</v>
      </c>
      <c r="F1" s="7">
        <v>19.0</v>
      </c>
      <c r="G1" s="7">
        <v>19.0</v>
      </c>
      <c r="H1" s="7">
        <v>20.0</v>
      </c>
      <c r="I1" s="7">
        <v>20.0</v>
      </c>
      <c r="J1" s="7">
        <v>20.0</v>
      </c>
      <c r="K1" s="8"/>
      <c r="L1" s="8"/>
      <c r="M1" s="8"/>
      <c r="N1" s="8"/>
      <c r="O1" s="8"/>
      <c r="P1" s="8"/>
      <c r="Q1" s="8"/>
      <c r="R1" s="8"/>
    </row>
    <row r="2">
      <c r="A2" s="6"/>
      <c r="B2" s="7" t="s">
        <v>562</v>
      </c>
      <c r="C2" s="7" t="s">
        <v>562</v>
      </c>
      <c r="D2" s="7" t="s">
        <v>562</v>
      </c>
      <c r="E2" s="7" t="s">
        <v>562</v>
      </c>
      <c r="F2" s="7" t="s">
        <v>562</v>
      </c>
      <c r="G2" s="7" t="s">
        <v>562</v>
      </c>
      <c r="H2" s="7" t="s">
        <v>562</v>
      </c>
      <c r="I2" s="7" t="s">
        <v>562</v>
      </c>
      <c r="J2" s="7" t="s">
        <v>562</v>
      </c>
      <c r="K2" s="8"/>
      <c r="L2" s="8"/>
      <c r="M2" s="8"/>
      <c r="N2" s="8"/>
      <c r="O2" s="8"/>
      <c r="P2" s="8"/>
      <c r="Q2" s="8"/>
      <c r="R2" s="8"/>
    </row>
    <row r="3">
      <c r="A3" s="6"/>
      <c r="B3" s="7" t="s">
        <v>27</v>
      </c>
      <c r="C3" s="7" t="s">
        <v>27</v>
      </c>
      <c r="D3" s="7" t="s">
        <v>27</v>
      </c>
      <c r="E3" s="7" t="s">
        <v>27</v>
      </c>
      <c r="F3" s="7" t="s">
        <v>27</v>
      </c>
      <c r="G3" s="7" t="s">
        <v>27</v>
      </c>
      <c r="H3" s="7" t="s">
        <v>27</v>
      </c>
      <c r="I3" s="7" t="s">
        <v>27</v>
      </c>
      <c r="J3" s="7" t="s">
        <v>27</v>
      </c>
      <c r="K3" s="8"/>
      <c r="L3" s="8"/>
      <c r="M3" s="8"/>
      <c r="N3" s="8"/>
      <c r="O3" s="8"/>
      <c r="P3" s="8"/>
      <c r="Q3" s="8"/>
      <c r="R3" s="8"/>
    </row>
    <row r="4">
      <c r="A4" s="6" t="s">
        <v>66</v>
      </c>
      <c r="B4" s="7" t="s">
        <v>563</v>
      </c>
      <c r="C4" s="7" t="s">
        <v>564</v>
      </c>
      <c r="D4" s="7" t="s">
        <v>565</v>
      </c>
      <c r="E4" s="7" t="s">
        <v>566</v>
      </c>
      <c r="F4" s="7" t="s">
        <v>567</v>
      </c>
      <c r="G4" s="7" t="s">
        <v>568</v>
      </c>
      <c r="H4" s="7" t="s">
        <v>569</v>
      </c>
      <c r="I4" s="7" t="s">
        <v>570</v>
      </c>
      <c r="J4" s="7" t="s">
        <v>571</v>
      </c>
      <c r="K4" s="8"/>
      <c r="L4" s="8"/>
      <c r="M4" s="8"/>
      <c r="N4" s="8"/>
      <c r="O4" s="8"/>
      <c r="P4" s="8"/>
      <c r="Q4" s="8"/>
      <c r="R4" s="8"/>
    </row>
    <row r="5">
      <c r="A5" s="6" t="s">
        <v>101</v>
      </c>
      <c r="B5" s="7" t="s">
        <v>102</v>
      </c>
      <c r="C5" s="7" t="s">
        <v>102</v>
      </c>
      <c r="D5" s="7" t="s">
        <v>102</v>
      </c>
      <c r="E5" s="7" t="s">
        <v>102</v>
      </c>
      <c r="F5" s="7" t="s">
        <v>103</v>
      </c>
      <c r="G5" s="7" t="s">
        <v>102</v>
      </c>
      <c r="H5" s="7" t="s">
        <v>102</v>
      </c>
      <c r="I5" s="7" t="s">
        <v>102</v>
      </c>
      <c r="J5" s="7" t="s">
        <v>102</v>
      </c>
      <c r="K5" s="8"/>
      <c r="L5" s="8"/>
      <c r="M5" s="8"/>
      <c r="N5" s="8"/>
      <c r="O5" s="8"/>
      <c r="P5" s="8"/>
      <c r="Q5" s="8"/>
      <c r="R5" s="8"/>
    </row>
    <row r="6">
      <c r="A6" s="6" t="s">
        <v>104</v>
      </c>
      <c r="B6" s="7" t="s">
        <v>103</v>
      </c>
      <c r="C6" s="7" t="s">
        <v>103</v>
      </c>
      <c r="D6" s="7" t="s">
        <v>103</v>
      </c>
      <c r="E6" s="7" t="s">
        <v>103</v>
      </c>
      <c r="F6" s="7" t="s">
        <v>103</v>
      </c>
      <c r="G6" s="7" t="s">
        <v>102</v>
      </c>
      <c r="H6" s="7" t="s">
        <v>103</v>
      </c>
      <c r="I6" s="7" t="s">
        <v>103</v>
      </c>
      <c r="J6" s="7" t="s">
        <v>103</v>
      </c>
      <c r="K6" s="8"/>
      <c r="L6" s="8"/>
      <c r="M6" s="8"/>
      <c r="N6" s="8"/>
      <c r="O6" s="8"/>
      <c r="P6" s="8"/>
      <c r="Q6" s="8"/>
      <c r="R6" s="8"/>
    </row>
    <row r="7">
      <c r="A7" s="6" t="s">
        <v>105</v>
      </c>
      <c r="B7" s="7" t="s">
        <v>102</v>
      </c>
      <c r="C7" s="7" t="s">
        <v>103</v>
      </c>
      <c r="D7" s="7" t="s">
        <v>102</v>
      </c>
      <c r="E7" s="7" t="s">
        <v>103</v>
      </c>
      <c r="F7" s="7" t="s">
        <v>103</v>
      </c>
      <c r="G7" s="7" t="s">
        <v>103</v>
      </c>
      <c r="H7" s="7" t="s">
        <v>103</v>
      </c>
      <c r="I7" s="7" t="s">
        <v>103</v>
      </c>
      <c r="J7" s="7" t="s">
        <v>102</v>
      </c>
      <c r="K7" s="8"/>
      <c r="L7" s="8"/>
      <c r="M7" s="8"/>
      <c r="N7" s="8"/>
      <c r="O7" s="8"/>
      <c r="P7" s="8"/>
      <c r="Q7" s="8"/>
      <c r="R7" s="8"/>
    </row>
    <row r="8">
      <c r="A8" s="6" t="s">
        <v>106</v>
      </c>
      <c r="B8" s="7" t="s">
        <v>103</v>
      </c>
      <c r="C8" s="7" t="s">
        <v>103</v>
      </c>
      <c r="D8" s="7" t="s">
        <v>103</v>
      </c>
      <c r="E8" s="7" t="s">
        <v>102</v>
      </c>
      <c r="F8" s="7" t="s">
        <v>102</v>
      </c>
      <c r="G8" s="7" t="s">
        <v>102</v>
      </c>
      <c r="H8" s="7" t="s">
        <v>103</v>
      </c>
      <c r="I8" s="7" t="s">
        <v>102</v>
      </c>
      <c r="J8" s="7" t="s">
        <v>103</v>
      </c>
      <c r="K8" s="8"/>
      <c r="L8" s="8"/>
      <c r="M8" s="8"/>
      <c r="N8" s="8"/>
      <c r="O8" s="8"/>
      <c r="P8" s="8"/>
      <c r="Q8" s="8"/>
      <c r="R8" s="8"/>
    </row>
    <row r="9">
      <c r="A9" s="6" t="s">
        <v>107</v>
      </c>
      <c r="B9" s="7" t="s">
        <v>103</v>
      </c>
      <c r="C9" s="7" t="s">
        <v>103</v>
      </c>
      <c r="D9" s="7" t="s">
        <v>103</v>
      </c>
      <c r="E9" s="7" t="s">
        <v>103</v>
      </c>
      <c r="F9" s="7" t="s">
        <v>103</v>
      </c>
      <c r="G9" s="7" t="s">
        <v>103</v>
      </c>
      <c r="H9" s="7" t="s">
        <v>103</v>
      </c>
      <c r="I9" s="7" t="s">
        <v>102</v>
      </c>
      <c r="J9" s="7" t="s">
        <v>103</v>
      </c>
      <c r="K9" s="8"/>
      <c r="L9" s="8"/>
      <c r="M9" s="8"/>
      <c r="N9" s="8"/>
      <c r="O9" s="8"/>
      <c r="P9" s="8"/>
      <c r="Q9" s="8"/>
      <c r="R9" s="8"/>
    </row>
    <row r="10">
      <c r="A10" s="6" t="s">
        <v>108</v>
      </c>
      <c r="B10" s="7" t="s">
        <v>109</v>
      </c>
      <c r="C10" s="7" t="s">
        <v>110</v>
      </c>
      <c r="D10" s="7" t="s">
        <v>109</v>
      </c>
      <c r="E10" s="7" t="s">
        <v>109</v>
      </c>
      <c r="F10" s="7" t="s">
        <v>109</v>
      </c>
      <c r="G10" s="7" t="s">
        <v>111</v>
      </c>
      <c r="H10" s="7" t="s">
        <v>111</v>
      </c>
      <c r="I10" s="7" t="s">
        <v>110</v>
      </c>
      <c r="J10" s="7" t="s">
        <v>111</v>
      </c>
      <c r="K10" s="8"/>
      <c r="L10" s="8"/>
      <c r="M10" s="8"/>
      <c r="N10" s="8"/>
      <c r="O10" s="8"/>
      <c r="P10" s="8"/>
      <c r="Q10" s="8"/>
      <c r="R10" s="8"/>
    </row>
    <row r="11">
      <c r="A11" s="6" t="s">
        <v>112</v>
      </c>
      <c r="B11" s="7" t="s">
        <v>103</v>
      </c>
      <c r="C11" s="7" t="s">
        <v>103</v>
      </c>
      <c r="D11" s="7" t="s">
        <v>103</v>
      </c>
      <c r="E11" s="7" t="s">
        <v>103</v>
      </c>
      <c r="F11" s="7" t="s">
        <v>103</v>
      </c>
      <c r="G11" s="7" t="s">
        <v>103</v>
      </c>
      <c r="H11" s="7" t="s">
        <v>103</v>
      </c>
      <c r="I11" s="7" t="s">
        <v>103</v>
      </c>
      <c r="J11" s="7" t="s">
        <v>103</v>
      </c>
      <c r="K11" s="8"/>
      <c r="L11" s="8"/>
      <c r="M11" s="8"/>
      <c r="N11" s="8"/>
      <c r="O11" s="8"/>
      <c r="P11" s="8"/>
      <c r="Q11" s="8"/>
      <c r="R11" s="8"/>
    </row>
    <row r="12">
      <c r="A12" s="6" t="s">
        <v>113</v>
      </c>
      <c r="B12" s="7" t="s">
        <v>103</v>
      </c>
      <c r="C12" s="7" t="s">
        <v>103</v>
      </c>
      <c r="D12" s="7" t="s">
        <v>103</v>
      </c>
      <c r="E12" s="7"/>
      <c r="F12" s="7" t="s">
        <v>103</v>
      </c>
      <c r="G12" s="7" t="s">
        <v>103</v>
      </c>
      <c r="H12" s="7" t="s">
        <v>103</v>
      </c>
      <c r="I12" s="7" t="s">
        <v>103</v>
      </c>
      <c r="J12" s="7" t="s">
        <v>103</v>
      </c>
      <c r="K12" s="8"/>
      <c r="L12" s="8"/>
      <c r="M12" s="8"/>
      <c r="N12" s="8"/>
      <c r="O12" s="8"/>
      <c r="P12" s="8"/>
      <c r="Q12" s="8"/>
      <c r="R12" s="8"/>
    </row>
    <row r="13">
      <c r="A13" s="6" t="s">
        <v>114</v>
      </c>
      <c r="B13" s="7" t="s">
        <v>102</v>
      </c>
      <c r="C13" s="7" t="s">
        <v>102</v>
      </c>
      <c r="D13" s="7" t="s">
        <v>102</v>
      </c>
      <c r="E13" s="7" t="s">
        <v>102</v>
      </c>
      <c r="F13" s="7" t="s">
        <v>102</v>
      </c>
      <c r="G13" s="7" t="s">
        <v>102</v>
      </c>
      <c r="H13" s="7" t="s">
        <v>103</v>
      </c>
      <c r="I13" s="7" t="s">
        <v>102</v>
      </c>
      <c r="J13" s="7" t="s">
        <v>103</v>
      </c>
      <c r="K13" s="8"/>
      <c r="L13" s="8"/>
      <c r="M13" s="8"/>
      <c r="N13" s="8"/>
      <c r="O13" s="8"/>
      <c r="P13" s="8"/>
      <c r="Q13" s="8"/>
      <c r="R13" s="8"/>
    </row>
    <row r="14">
      <c r="A14" s="6" t="s">
        <v>115</v>
      </c>
      <c r="B14" s="7" t="s">
        <v>103</v>
      </c>
      <c r="C14" s="7" t="s">
        <v>102</v>
      </c>
      <c r="D14" s="7" t="s">
        <v>102</v>
      </c>
      <c r="E14" s="7" t="s">
        <v>103</v>
      </c>
      <c r="F14" s="7" t="s">
        <v>102</v>
      </c>
      <c r="G14" s="7" t="s">
        <v>102</v>
      </c>
      <c r="H14" s="7" t="s">
        <v>103</v>
      </c>
      <c r="I14" s="7" t="s">
        <v>102</v>
      </c>
      <c r="J14" s="7" t="s">
        <v>103</v>
      </c>
      <c r="K14" s="8"/>
      <c r="L14" s="8"/>
      <c r="M14" s="8"/>
      <c r="N14" s="8"/>
      <c r="O14" s="8"/>
      <c r="P14" s="8"/>
      <c r="Q14" s="8"/>
      <c r="R14" s="8"/>
    </row>
    <row r="15">
      <c r="A15" s="6" t="s">
        <v>116</v>
      </c>
      <c r="B15" s="7" t="s">
        <v>102</v>
      </c>
      <c r="C15" s="7" t="s">
        <v>102</v>
      </c>
      <c r="D15" s="7" t="s">
        <v>102</v>
      </c>
      <c r="E15" s="7" t="s">
        <v>102</v>
      </c>
      <c r="F15" s="7" t="s">
        <v>102</v>
      </c>
      <c r="G15" s="7" t="s">
        <v>102</v>
      </c>
      <c r="H15" s="7" t="s">
        <v>102</v>
      </c>
      <c r="I15" s="7" t="s">
        <v>102</v>
      </c>
      <c r="J15" s="7" t="s">
        <v>102</v>
      </c>
      <c r="K15" s="8"/>
      <c r="L15" s="8"/>
      <c r="M15" s="8"/>
      <c r="N15" s="8"/>
      <c r="O15" s="8"/>
      <c r="P15" s="8"/>
      <c r="Q15" s="8"/>
      <c r="R15" s="8"/>
    </row>
    <row r="16">
      <c r="A16" s="6" t="s">
        <v>117</v>
      </c>
      <c r="B16" s="7" t="s">
        <v>103</v>
      </c>
      <c r="C16" s="7" t="s">
        <v>102</v>
      </c>
      <c r="D16" s="7" t="s">
        <v>103</v>
      </c>
      <c r="E16" s="7" t="s">
        <v>103</v>
      </c>
      <c r="F16" s="7" t="s">
        <v>103</v>
      </c>
      <c r="G16" s="7" t="s">
        <v>103</v>
      </c>
      <c r="H16" s="7" t="s">
        <v>103</v>
      </c>
      <c r="I16" s="7" t="s">
        <v>103</v>
      </c>
      <c r="J16" s="7" t="s">
        <v>103</v>
      </c>
      <c r="K16" s="8"/>
      <c r="L16" s="8"/>
      <c r="M16" s="8"/>
      <c r="N16" s="8"/>
      <c r="O16" s="8"/>
      <c r="P16" s="8"/>
      <c r="Q16" s="8"/>
      <c r="R16" s="8"/>
    </row>
    <row r="17">
      <c r="A17" s="6" t="s">
        <v>118</v>
      </c>
      <c r="B17" s="7" t="s">
        <v>103</v>
      </c>
      <c r="C17" s="7" t="s">
        <v>103</v>
      </c>
      <c r="D17" s="7" t="s">
        <v>103</v>
      </c>
      <c r="E17" s="7" t="s">
        <v>103</v>
      </c>
      <c r="F17" s="7" t="s">
        <v>103</v>
      </c>
      <c r="G17" s="7" t="s">
        <v>103</v>
      </c>
      <c r="H17" s="7" t="s">
        <v>103</v>
      </c>
      <c r="I17" s="7" t="s">
        <v>103</v>
      </c>
      <c r="J17" s="7" t="s">
        <v>103</v>
      </c>
      <c r="K17" s="8"/>
      <c r="L17" s="8"/>
      <c r="M17" s="8"/>
      <c r="N17" s="8"/>
      <c r="O17" s="8"/>
      <c r="P17" s="8"/>
      <c r="Q17" s="8"/>
      <c r="R17" s="8"/>
    </row>
    <row r="18">
      <c r="A18" s="6" t="s">
        <v>119</v>
      </c>
      <c r="B18" s="7" t="s">
        <v>103</v>
      </c>
      <c r="C18" s="7" t="s">
        <v>103</v>
      </c>
      <c r="D18" s="7" t="s">
        <v>103</v>
      </c>
      <c r="E18" s="7" t="s">
        <v>103</v>
      </c>
      <c r="F18" s="7" t="s">
        <v>103</v>
      </c>
      <c r="G18" s="7" t="s">
        <v>103</v>
      </c>
      <c r="H18" s="7" t="s">
        <v>103</v>
      </c>
      <c r="I18" s="7" t="s">
        <v>103</v>
      </c>
      <c r="J18" s="7" t="s">
        <v>103</v>
      </c>
      <c r="K18" s="8"/>
      <c r="L18" s="8"/>
      <c r="M18" s="8"/>
      <c r="N18" s="8"/>
      <c r="O18" s="8"/>
      <c r="P18" s="8"/>
      <c r="Q18" s="8"/>
      <c r="R18" s="8"/>
    </row>
    <row r="19">
      <c r="A19" s="6" t="s">
        <v>120</v>
      </c>
      <c r="B19" s="7" t="s">
        <v>102</v>
      </c>
      <c r="C19" s="7" t="s">
        <v>102</v>
      </c>
      <c r="D19" s="7" t="s">
        <v>102</v>
      </c>
      <c r="E19" s="7" t="s">
        <v>102</v>
      </c>
      <c r="F19" s="7" t="s">
        <v>102</v>
      </c>
      <c r="G19" s="7" t="s">
        <v>102</v>
      </c>
      <c r="H19" s="7" t="s">
        <v>102</v>
      </c>
      <c r="I19" s="7" t="s">
        <v>102</v>
      </c>
      <c r="J19" s="7" t="s">
        <v>102</v>
      </c>
      <c r="K19" s="8"/>
      <c r="L19" s="8"/>
      <c r="M19" s="8"/>
      <c r="N19" s="8"/>
      <c r="O19" s="8"/>
      <c r="P19" s="8"/>
      <c r="Q19" s="8"/>
      <c r="R19" s="8"/>
    </row>
    <row r="20">
      <c r="A20" s="6" t="s">
        <v>121</v>
      </c>
      <c r="B20" s="7" t="s">
        <v>102</v>
      </c>
      <c r="C20" s="7" t="s">
        <v>102</v>
      </c>
      <c r="D20" s="7" t="s">
        <v>102</v>
      </c>
      <c r="E20" s="7" t="s">
        <v>102</v>
      </c>
      <c r="F20" s="7" t="s">
        <v>102</v>
      </c>
      <c r="G20" s="7" t="s">
        <v>102</v>
      </c>
      <c r="H20" s="7" t="s">
        <v>102</v>
      </c>
      <c r="I20" s="7" t="s">
        <v>102</v>
      </c>
      <c r="J20" s="7" t="s">
        <v>102</v>
      </c>
      <c r="K20" s="8"/>
      <c r="L20" s="8"/>
      <c r="M20" s="8"/>
      <c r="N20" s="8"/>
      <c r="O20" s="8"/>
      <c r="P20" s="8"/>
      <c r="Q20" s="8"/>
      <c r="R20" s="8"/>
    </row>
    <row r="21">
      <c r="A21" s="6" t="s">
        <v>122</v>
      </c>
      <c r="B21" s="7" t="s">
        <v>111</v>
      </c>
      <c r="C21" s="7" t="s">
        <v>111</v>
      </c>
      <c r="D21" s="7" t="s">
        <v>111</v>
      </c>
      <c r="E21" s="7" t="s">
        <v>111</v>
      </c>
      <c r="F21" s="7" t="s">
        <v>111</v>
      </c>
      <c r="G21" s="7" t="s">
        <v>111</v>
      </c>
      <c r="H21" s="7" t="s">
        <v>111</v>
      </c>
      <c r="I21" s="7" t="s">
        <v>111</v>
      </c>
      <c r="J21" s="7" t="s">
        <v>111</v>
      </c>
      <c r="K21" s="8"/>
      <c r="L21" s="8"/>
      <c r="M21" s="8"/>
      <c r="N21" s="8"/>
      <c r="O21" s="8"/>
      <c r="P21" s="8"/>
      <c r="Q21" s="8"/>
      <c r="R21" s="8"/>
    </row>
    <row r="22">
      <c r="A22" s="6" t="s">
        <v>123</v>
      </c>
      <c r="B22" s="7" t="s">
        <v>103</v>
      </c>
      <c r="C22" s="7" t="s">
        <v>103</v>
      </c>
      <c r="D22" s="7" t="s">
        <v>103</v>
      </c>
      <c r="E22" s="7" t="s">
        <v>103</v>
      </c>
      <c r="F22" s="7" t="s">
        <v>103</v>
      </c>
      <c r="G22" s="7" t="s">
        <v>103</v>
      </c>
      <c r="H22" s="7" t="s">
        <v>103</v>
      </c>
      <c r="I22" s="7" t="s">
        <v>103</v>
      </c>
      <c r="J22" s="7" t="s">
        <v>103</v>
      </c>
      <c r="K22" s="8"/>
      <c r="L22" s="8"/>
      <c r="M22" s="8"/>
      <c r="N22" s="8"/>
      <c r="O22" s="8"/>
      <c r="P22" s="8"/>
      <c r="Q22" s="8"/>
      <c r="R22" s="8"/>
    </row>
    <row r="23">
      <c r="A23" s="6" t="s">
        <v>124</v>
      </c>
      <c r="B23" s="7" t="s">
        <v>102</v>
      </c>
      <c r="C23" s="7" t="s">
        <v>102</v>
      </c>
      <c r="D23" s="7" t="s">
        <v>102</v>
      </c>
      <c r="E23" s="7" t="s">
        <v>102</v>
      </c>
      <c r="F23" s="7" t="s">
        <v>102</v>
      </c>
      <c r="G23" s="7" t="s">
        <v>102</v>
      </c>
      <c r="H23" s="7" t="s">
        <v>102</v>
      </c>
      <c r="I23" s="7" t="s">
        <v>102</v>
      </c>
      <c r="J23" s="7" t="s">
        <v>102</v>
      </c>
      <c r="K23" s="8"/>
      <c r="L23" s="8"/>
      <c r="M23" s="8"/>
      <c r="N23" s="8"/>
      <c r="O23" s="8"/>
      <c r="P23" s="8"/>
      <c r="Q23" s="8"/>
      <c r="R23" s="8"/>
    </row>
    <row r="24">
      <c r="A24" s="6" t="s">
        <v>125</v>
      </c>
      <c r="B24" s="7" t="s">
        <v>103</v>
      </c>
      <c r="C24" s="7" t="s">
        <v>103</v>
      </c>
      <c r="D24" s="7" t="s">
        <v>103</v>
      </c>
      <c r="E24" s="7" t="s">
        <v>103</v>
      </c>
      <c r="F24" s="7" t="s">
        <v>103</v>
      </c>
      <c r="G24" s="7" t="s">
        <v>103</v>
      </c>
      <c r="H24" s="7" t="s">
        <v>103</v>
      </c>
      <c r="I24" s="7" t="s">
        <v>103</v>
      </c>
      <c r="J24" s="7" t="s">
        <v>103</v>
      </c>
      <c r="K24" s="8"/>
      <c r="L24" s="8"/>
      <c r="M24" s="8"/>
      <c r="N24" s="8"/>
      <c r="O24" s="8"/>
      <c r="P24" s="8"/>
      <c r="Q24" s="8"/>
      <c r="R24" s="8"/>
    </row>
    <row r="25">
      <c r="A25" s="6" t="s">
        <v>126</v>
      </c>
      <c r="B25" s="7" t="s">
        <v>103</v>
      </c>
      <c r="C25" s="7" t="s">
        <v>103</v>
      </c>
      <c r="D25" s="7" t="s">
        <v>111</v>
      </c>
      <c r="E25" s="7" t="s">
        <v>103</v>
      </c>
      <c r="F25" s="7" t="s">
        <v>103</v>
      </c>
      <c r="G25" s="7" t="s">
        <v>111</v>
      </c>
      <c r="H25" s="7" t="s">
        <v>103</v>
      </c>
      <c r="I25" s="7" t="s">
        <v>103</v>
      </c>
      <c r="J25" s="7" t="s">
        <v>103</v>
      </c>
      <c r="K25" s="8"/>
      <c r="L25" s="8"/>
      <c r="M25" s="8"/>
      <c r="N25" s="8"/>
      <c r="O25" s="8"/>
      <c r="P25" s="8"/>
      <c r="Q25" s="8"/>
      <c r="R25" s="8"/>
    </row>
    <row r="26">
      <c r="A26" s="6" t="s">
        <v>127</v>
      </c>
      <c r="B26" s="7" t="s">
        <v>103</v>
      </c>
      <c r="C26" s="7" t="s">
        <v>103</v>
      </c>
      <c r="D26" s="7" t="s">
        <v>103</v>
      </c>
      <c r="E26" s="7" t="s">
        <v>103</v>
      </c>
      <c r="F26" s="7" t="s">
        <v>103</v>
      </c>
      <c r="G26" s="7" t="s">
        <v>103</v>
      </c>
      <c r="H26" s="7" t="s">
        <v>103</v>
      </c>
      <c r="I26" s="7" t="s">
        <v>103</v>
      </c>
      <c r="J26" s="7" t="s">
        <v>103</v>
      </c>
      <c r="K26" s="8"/>
      <c r="L26" s="8"/>
      <c r="M26" s="8"/>
      <c r="N26" s="8"/>
      <c r="O26" s="8"/>
      <c r="P26" s="8"/>
      <c r="Q26" s="8"/>
      <c r="R26" s="8"/>
    </row>
    <row r="27">
      <c r="A27" s="6" t="s">
        <v>128</v>
      </c>
      <c r="B27" s="7" t="s">
        <v>102</v>
      </c>
      <c r="C27" s="7" t="s">
        <v>102</v>
      </c>
      <c r="D27" s="7" t="s">
        <v>102</v>
      </c>
      <c r="E27" s="7" t="s">
        <v>103</v>
      </c>
      <c r="F27" s="7" t="s">
        <v>102</v>
      </c>
      <c r="G27" s="7" t="s">
        <v>103</v>
      </c>
      <c r="H27" s="7" t="s">
        <v>103</v>
      </c>
      <c r="I27" s="7" t="s">
        <v>102</v>
      </c>
      <c r="J27" s="7" t="s">
        <v>102</v>
      </c>
      <c r="K27" s="8"/>
      <c r="L27" s="8"/>
      <c r="M27" s="8"/>
      <c r="N27" s="8"/>
      <c r="O27" s="8"/>
      <c r="P27" s="8"/>
      <c r="Q27" s="8"/>
      <c r="R27" s="8"/>
    </row>
    <row r="28">
      <c r="A28" s="6" t="s">
        <v>129</v>
      </c>
      <c r="B28" s="7" t="s">
        <v>103</v>
      </c>
      <c r="C28" s="7" t="s">
        <v>103</v>
      </c>
      <c r="D28" s="7" t="s">
        <v>103</v>
      </c>
      <c r="E28" s="7" t="s">
        <v>102</v>
      </c>
      <c r="F28" s="7" t="s">
        <v>103</v>
      </c>
      <c r="G28" s="7" t="s">
        <v>103</v>
      </c>
      <c r="H28" s="7" t="s">
        <v>103</v>
      </c>
      <c r="I28" s="7" t="s">
        <v>103</v>
      </c>
      <c r="J28" s="7" t="s">
        <v>103</v>
      </c>
      <c r="K28" s="8"/>
      <c r="L28" s="8"/>
      <c r="M28" s="8"/>
      <c r="N28" s="8"/>
      <c r="O28" s="8"/>
      <c r="P28" s="8"/>
      <c r="Q28" s="8"/>
      <c r="R28" s="8"/>
    </row>
    <row r="29">
      <c r="A29" s="6" t="s">
        <v>130</v>
      </c>
      <c r="B29" s="7" t="s">
        <v>103</v>
      </c>
      <c r="C29" s="7" t="s">
        <v>102</v>
      </c>
      <c r="D29" s="7" t="s">
        <v>103</v>
      </c>
      <c r="E29" s="7" t="s">
        <v>103</v>
      </c>
      <c r="F29" s="7" t="s">
        <v>103</v>
      </c>
      <c r="G29" s="7" t="s">
        <v>103</v>
      </c>
      <c r="H29" s="7" t="s">
        <v>102</v>
      </c>
      <c r="I29" s="7" t="s">
        <v>103</v>
      </c>
      <c r="J29" s="7" t="s">
        <v>103</v>
      </c>
      <c r="K29" s="8"/>
      <c r="L29" s="8"/>
      <c r="M29" s="8"/>
      <c r="N29" s="8"/>
      <c r="O29" s="8"/>
      <c r="P29" s="8"/>
      <c r="Q29" s="8"/>
      <c r="R29" s="8"/>
    </row>
    <row r="30">
      <c r="A30" s="6" t="s">
        <v>131</v>
      </c>
      <c r="B30" s="7" t="s">
        <v>103</v>
      </c>
      <c r="C30" s="7" t="s">
        <v>102</v>
      </c>
      <c r="D30" s="7" t="s">
        <v>103</v>
      </c>
      <c r="E30" s="7" t="s">
        <v>103</v>
      </c>
      <c r="F30" s="7" t="s">
        <v>103</v>
      </c>
      <c r="G30" s="7" t="s">
        <v>103</v>
      </c>
      <c r="H30" s="7" t="s">
        <v>103</v>
      </c>
      <c r="I30" s="7" t="s">
        <v>103</v>
      </c>
      <c r="J30" s="7" t="s">
        <v>103</v>
      </c>
      <c r="K30" s="8"/>
      <c r="L30" s="8"/>
      <c r="M30" s="8"/>
      <c r="N30" s="8"/>
      <c r="O30" s="8"/>
      <c r="P30" s="8"/>
      <c r="Q30" s="8"/>
      <c r="R30" s="8"/>
    </row>
    <row r="31">
      <c r="A31" s="6" t="s">
        <v>132</v>
      </c>
      <c r="B31" s="7" t="s">
        <v>102</v>
      </c>
      <c r="C31" s="7" t="s">
        <v>102</v>
      </c>
      <c r="D31" s="7" t="s">
        <v>102</v>
      </c>
      <c r="E31" s="7" t="s">
        <v>102</v>
      </c>
      <c r="F31" s="7" t="s">
        <v>102</v>
      </c>
      <c r="G31" s="7" t="s">
        <v>102</v>
      </c>
      <c r="H31" s="7" t="s">
        <v>103</v>
      </c>
      <c r="I31" s="7" t="s">
        <v>102</v>
      </c>
      <c r="J31" s="7" t="s">
        <v>102</v>
      </c>
      <c r="K31" s="8"/>
      <c r="L31" s="8"/>
      <c r="M31" s="8"/>
      <c r="N31" s="8"/>
      <c r="O31" s="8"/>
      <c r="P31" s="8"/>
      <c r="Q31" s="8"/>
      <c r="R31" s="8"/>
    </row>
    <row r="32">
      <c r="A32" s="6" t="s">
        <v>133</v>
      </c>
      <c r="B32" s="7" t="s">
        <v>103</v>
      </c>
      <c r="C32" s="7" t="s">
        <v>103</v>
      </c>
      <c r="D32" s="7" t="s">
        <v>103</v>
      </c>
      <c r="E32" s="7" t="s">
        <v>103</v>
      </c>
      <c r="F32" s="7" t="s">
        <v>103</v>
      </c>
      <c r="G32" s="7" t="s">
        <v>103</v>
      </c>
      <c r="H32" s="7" t="s">
        <v>103</v>
      </c>
      <c r="I32" s="7" t="s">
        <v>102</v>
      </c>
      <c r="J32" s="7" t="s">
        <v>102</v>
      </c>
      <c r="K32" s="8"/>
      <c r="L32" s="8"/>
      <c r="M32" s="8"/>
      <c r="N32" s="8"/>
      <c r="O32" s="8"/>
      <c r="P32" s="8"/>
      <c r="Q32" s="8"/>
      <c r="R32" s="8"/>
    </row>
    <row r="33">
      <c r="A33" s="6" t="s">
        <v>134</v>
      </c>
      <c r="B33" s="7" t="s">
        <v>103</v>
      </c>
      <c r="C33" s="7" t="s">
        <v>103</v>
      </c>
      <c r="D33" s="7" t="s">
        <v>103</v>
      </c>
      <c r="E33" s="7" t="s">
        <v>103</v>
      </c>
      <c r="F33" s="7" t="s">
        <v>103</v>
      </c>
      <c r="G33" s="7" t="s">
        <v>103</v>
      </c>
      <c r="H33" s="7" t="s">
        <v>103</v>
      </c>
      <c r="I33" s="7" t="s">
        <v>102</v>
      </c>
      <c r="J33" s="7" t="s">
        <v>103</v>
      </c>
      <c r="K33" s="8"/>
      <c r="L33" s="8"/>
      <c r="M33" s="8"/>
      <c r="N33" s="8"/>
      <c r="O33" s="8"/>
      <c r="P33" s="8"/>
      <c r="Q33" s="8"/>
      <c r="R33" s="8"/>
    </row>
    <row r="34">
      <c r="A34" s="6" t="s">
        <v>135</v>
      </c>
      <c r="B34" s="7" t="s">
        <v>103</v>
      </c>
      <c r="C34" s="7" t="s">
        <v>103</v>
      </c>
      <c r="D34" s="7" t="s">
        <v>103</v>
      </c>
      <c r="E34" s="7" t="s">
        <v>103</v>
      </c>
      <c r="F34" s="7" t="s">
        <v>103</v>
      </c>
      <c r="G34" s="7" t="s">
        <v>103</v>
      </c>
      <c r="H34" s="7" t="s">
        <v>102</v>
      </c>
      <c r="I34" s="7" t="s">
        <v>103</v>
      </c>
      <c r="J34" s="7" t="s">
        <v>102</v>
      </c>
      <c r="K34" s="8"/>
      <c r="L34" s="8"/>
      <c r="M34" s="8"/>
      <c r="N34" s="8"/>
      <c r="O34" s="8"/>
      <c r="P34" s="8"/>
      <c r="Q34" s="8"/>
      <c r="R34" s="8"/>
    </row>
    <row r="35">
      <c r="A35" s="6" t="s">
        <v>136</v>
      </c>
      <c r="B35" s="7" t="s">
        <v>103</v>
      </c>
      <c r="C35" s="7" t="s">
        <v>102</v>
      </c>
      <c r="D35" s="7" t="s">
        <v>103</v>
      </c>
      <c r="E35" s="7" t="s">
        <v>103</v>
      </c>
      <c r="F35" s="7" t="s">
        <v>103</v>
      </c>
      <c r="G35" s="7" t="s">
        <v>103</v>
      </c>
      <c r="H35" s="7" t="s">
        <v>102</v>
      </c>
      <c r="I35" s="7" t="s">
        <v>111</v>
      </c>
      <c r="J35" s="7" t="s">
        <v>103</v>
      </c>
      <c r="K35" s="8"/>
      <c r="L35" s="8"/>
      <c r="M35" s="8"/>
      <c r="N35" s="8"/>
      <c r="O35" s="8"/>
      <c r="P35" s="8"/>
      <c r="Q35" s="8"/>
      <c r="R35" s="8"/>
    </row>
    <row r="36">
      <c r="A36" s="6" t="s">
        <v>137</v>
      </c>
      <c r="B36" s="7" t="s">
        <v>103</v>
      </c>
      <c r="C36" s="7" t="s">
        <v>102</v>
      </c>
      <c r="D36" s="7" t="s">
        <v>111</v>
      </c>
      <c r="E36" s="7" t="s">
        <v>111</v>
      </c>
      <c r="F36" s="7" t="s">
        <v>111</v>
      </c>
      <c r="G36" s="7" t="s">
        <v>111</v>
      </c>
      <c r="H36" s="7" t="s">
        <v>111</v>
      </c>
      <c r="I36" s="7" t="s">
        <v>103</v>
      </c>
      <c r="J36" s="7" t="s">
        <v>102</v>
      </c>
      <c r="K36" s="8"/>
      <c r="L36" s="8"/>
      <c r="M36" s="8"/>
      <c r="N36" s="8"/>
      <c r="O36" s="8"/>
      <c r="P36" s="8"/>
      <c r="Q36" s="8"/>
      <c r="R36" s="8"/>
    </row>
    <row r="37">
      <c r="A37" s="6" t="s">
        <v>138</v>
      </c>
      <c r="B37" s="7" t="s">
        <v>103</v>
      </c>
      <c r="C37" s="7" t="s">
        <v>103</v>
      </c>
      <c r="D37" s="7" t="s">
        <v>103</v>
      </c>
      <c r="E37" s="7" t="s">
        <v>103</v>
      </c>
      <c r="F37" s="7" t="s">
        <v>103</v>
      </c>
      <c r="G37" s="7" t="s">
        <v>103</v>
      </c>
      <c r="H37" s="7" t="s">
        <v>103</v>
      </c>
      <c r="I37" s="7" t="s">
        <v>103</v>
      </c>
      <c r="J37" s="7" t="s">
        <v>103</v>
      </c>
      <c r="K37" s="8"/>
      <c r="L37" s="8"/>
      <c r="M37" s="8"/>
      <c r="N37" s="8"/>
      <c r="O37" s="8"/>
      <c r="P37" s="8"/>
      <c r="Q37" s="8"/>
      <c r="R37" s="8"/>
    </row>
    <row r="38">
      <c r="A38" s="6" t="s">
        <v>139</v>
      </c>
      <c r="B38" s="7" t="s">
        <v>111</v>
      </c>
      <c r="C38" s="7" t="s">
        <v>102</v>
      </c>
      <c r="D38" s="7" t="s">
        <v>103</v>
      </c>
      <c r="E38" s="7" t="s">
        <v>111</v>
      </c>
      <c r="F38" s="7" t="s">
        <v>103</v>
      </c>
      <c r="G38" s="7" t="s">
        <v>103</v>
      </c>
      <c r="H38" s="7" t="s">
        <v>103</v>
      </c>
      <c r="I38" s="7" t="s">
        <v>111</v>
      </c>
      <c r="J38" s="7" t="s">
        <v>103</v>
      </c>
      <c r="K38" s="8"/>
      <c r="L38" s="8"/>
      <c r="M38" s="8"/>
      <c r="N38" s="8"/>
      <c r="O38" s="8"/>
      <c r="P38" s="8"/>
      <c r="Q38" s="8"/>
      <c r="R38" s="8"/>
    </row>
    <row r="39">
      <c r="A39" s="6" t="s">
        <v>140</v>
      </c>
      <c r="B39" s="7" t="s">
        <v>103</v>
      </c>
      <c r="C39" s="7" t="s">
        <v>103</v>
      </c>
      <c r="D39" s="7" t="s">
        <v>103</v>
      </c>
      <c r="E39" s="7" t="s">
        <v>103</v>
      </c>
      <c r="F39" s="7" t="s">
        <v>103</v>
      </c>
      <c r="G39" s="7" t="s">
        <v>103</v>
      </c>
      <c r="H39" s="7" t="s">
        <v>103</v>
      </c>
      <c r="I39" s="7" t="s">
        <v>103</v>
      </c>
      <c r="J39" s="7" t="s">
        <v>103</v>
      </c>
      <c r="K39" s="8"/>
      <c r="L39" s="8"/>
      <c r="M39" s="8"/>
      <c r="N39" s="8"/>
      <c r="O39" s="8"/>
      <c r="P39" s="8"/>
      <c r="Q39" s="8"/>
      <c r="R39" s="8"/>
    </row>
    <row r="40">
      <c r="A40" s="6" t="s">
        <v>141</v>
      </c>
      <c r="B40" s="7" t="s">
        <v>111</v>
      </c>
      <c r="C40" s="7" t="s">
        <v>111</v>
      </c>
      <c r="D40" s="7" t="s">
        <v>103</v>
      </c>
      <c r="E40" s="7" t="s">
        <v>103</v>
      </c>
      <c r="F40" s="7" t="s">
        <v>103</v>
      </c>
      <c r="G40" s="7" t="s">
        <v>103</v>
      </c>
      <c r="H40" s="7" t="s">
        <v>102</v>
      </c>
      <c r="I40" s="7" t="s">
        <v>111</v>
      </c>
      <c r="J40" s="7" t="s">
        <v>103</v>
      </c>
      <c r="K40" s="8"/>
      <c r="L40" s="8"/>
      <c r="M40" s="8"/>
      <c r="N40" s="8"/>
      <c r="O40" s="8"/>
      <c r="P40" s="8"/>
      <c r="Q40" s="8"/>
      <c r="R40" s="8"/>
    </row>
    <row r="41">
      <c r="A41" s="6" t="s">
        <v>142</v>
      </c>
      <c r="B41" s="7" t="s">
        <v>103</v>
      </c>
      <c r="C41" s="7" t="s">
        <v>102</v>
      </c>
      <c r="D41" s="7" t="s">
        <v>103</v>
      </c>
      <c r="E41" s="7" t="s">
        <v>103</v>
      </c>
      <c r="F41" s="7" t="s">
        <v>103</v>
      </c>
      <c r="G41" s="7" t="s">
        <v>103</v>
      </c>
      <c r="H41" s="7" t="s">
        <v>103</v>
      </c>
      <c r="I41" s="7" t="s">
        <v>103</v>
      </c>
      <c r="J41" s="7" t="s">
        <v>103</v>
      </c>
      <c r="K41" s="8"/>
      <c r="L41" s="8"/>
      <c r="M41" s="8"/>
      <c r="N41" s="8"/>
      <c r="O41" s="8"/>
      <c r="P41" s="8"/>
      <c r="Q41" s="8"/>
      <c r="R41" s="8"/>
    </row>
    <row r="42">
      <c r="A42" s="6" t="s">
        <v>143</v>
      </c>
      <c r="B42" s="7" t="s">
        <v>102</v>
      </c>
      <c r="C42" s="7" t="s">
        <v>103</v>
      </c>
      <c r="D42" s="7" t="s">
        <v>103</v>
      </c>
      <c r="E42" s="7" t="s">
        <v>103</v>
      </c>
      <c r="F42" s="7" t="s">
        <v>103</v>
      </c>
      <c r="G42" s="7" t="s">
        <v>102</v>
      </c>
      <c r="H42" s="7" t="s">
        <v>102</v>
      </c>
      <c r="I42" s="7" t="s">
        <v>102</v>
      </c>
      <c r="J42" s="7" t="s">
        <v>102</v>
      </c>
      <c r="K42" s="8"/>
      <c r="L42" s="8"/>
      <c r="M42" s="8"/>
      <c r="N42" s="8"/>
      <c r="O42" s="8"/>
      <c r="P42" s="8"/>
      <c r="Q42" s="8"/>
      <c r="R42" s="8"/>
    </row>
    <row r="43">
      <c r="A43" s="6" t="s">
        <v>144</v>
      </c>
      <c r="B43" s="7" t="s">
        <v>102</v>
      </c>
      <c r="C43" s="7" t="s">
        <v>102</v>
      </c>
      <c r="D43" s="7" t="s">
        <v>102</v>
      </c>
      <c r="E43" s="7" t="s">
        <v>102</v>
      </c>
      <c r="F43" s="7" t="s">
        <v>102</v>
      </c>
      <c r="G43" s="7" t="s">
        <v>102</v>
      </c>
      <c r="H43" s="7" t="s">
        <v>102</v>
      </c>
      <c r="I43" s="7" t="s">
        <v>102</v>
      </c>
      <c r="J43" s="7" t="s">
        <v>102</v>
      </c>
      <c r="K43" s="8"/>
      <c r="L43" s="8"/>
      <c r="M43" s="8"/>
      <c r="N43" s="8"/>
      <c r="O43" s="8"/>
      <c r="P43" s="8"/>
      <c r="Q43" s="8"/>
      <c r="R43" s="8"/>
    </row>
    <row r="44">
      <c r="A44" s="6" t="s">
        <v>145</v>
      </c>
      <c r="B44" s="7" t="s">
        <v>102</v>
      </c>
      <c r="C44" s="7" t="s">
        <v>102</v>
      </c>
      <c r="D44" s="7" t="s">
        <v>102</v>
      </c>
      <c r="E44" s="7" t="s">
        <v>102</v>
      </c>
      <c r="F44" s="7" t="s">
        <v>102</v>
      </c>
      <c r="G44" s="7" t="s">
        <v>102</v>
      </c>
      <c r="H44" s="7" t="s">
        <v>102</v>
      </c>
      <c r="I44" s="7" t="s">
        <v>102</v>
      </c>
      <c r="J44" s="7" t="s">
        <v>102</v>
      </c>
      <c r="K44" s="8"/>
      <c r="L44" s="8"/>
      <c r="M44" s="8"/>
      <c r="N44" s="8"/>
      <c r="O44" s="8"/>
      <c r="P44" s="8"/>
      <c r="Q44" s="8"/>
      <c r="R44" s="8"/>
    </row>
    <row r="45">
      <c r="A45" s="6" t="s">
        <v>146</v>
      </c>
      <c r="B45" s="7" t="s">
        <v>103</v>
      </c>
      <c r="C45" s="7" t="s">
        <v>103</v>
      </c>
      <c r="D45" s="7" t="s">
        <v>103</v>
      </c>
      <c r="E45" s="7" t="s">
        <v>103</v>
      </c>
      <c r="F45" s="7" t="s">
        <v>103</v>
      </c>
      <c r="G45" s="7" t="s">
        <v>103</v>
      </c>
      <c r="H45" s="7" t="s">
        <v>103</v>
      </c>
      <c r="I45" s="7" t="s">
        <v>103</v>
      </c>
      <c r="J45" s="7" t="s">
        <v>103</v>
      </c>
      <c r="K45" s="8"/>
      <c r="L45" s="8"/>
      <c r="M45" s="8"/>
      <c r="N45" s="8"/>
      <c r="O45" s="8"/>
      <c r="P45" s="8"/>
      <c r="Q45" s="8"/>
      <c r="R45" s="8"/>
    </row>
    <row r="46">
      <c r="A46" s="6" t="s">
        <v>147</v>
      </c>
      <c r="B46" s="7" t="s">
        <v>103</v>
      </c>
      <c r="C46" s="7" t="s">
        <v>103</v>
      </c>
      <c r="D46" s="7" t="s">
        <v>103</v>
      </c>
      <c r="E46" s="7" t="s">
        <v>103</v>
      </c>
      <c r="F46" s="7" t="s">
        <v>103</v>
      </c>
      <c r="G46" s="7" t="s">
        <v>103</v>
      </c>
      <c r="H46" s="7" t="s">
        <v>103</v>
      </c>
      <c r="I46" s="7" t="s">
        <v>103</v>
      </c>
      <c r="J46" s="7" t="s">
        <v>103</v>
      </c>
      <c r="K46" s="8"/>
      <c r="L46" s="8"/>
      <c r="M46" s="8"/>
      <c r="N46" s="8"/>
      <c r="O46" s="8"/>
      <c r="P46" s="8"/>
      <c r="Q46" s="8"/>
      <c r="R46" s="8"/>
    </row>
    <row r="47">
      <c r="A47" s="6" t="s">
        <v>148</v>
      </c>
      <c r="B47" s="7" t="s">
        <v>103</v>
      </c>
      <c r="C47" s="7" t="s">
        <v>103</v>
      </c>
      <c r="D47" s="7" t="s">
        <v>103</v>
      </c>
      <c r="E47" s="7" t="s">
        <v>103</v>
      </c>
      <c r="F47" s="7" t="s">
        <v>103</v>
      </c>
      <c r="G47" s="8"/>
      <c r="H47" s="7" t="s">
        <v>103</v>
      </c>
      <c r="I47" s="7" t="s">
        <v>103</v>
      </c>
      <c r="J47" s="7" t="s">
        <v>103</v>
      </c>
      <c r="K47" s="8"/>
      <c r="L47" s="8"/>
      <c r="M47" s="8"/>
      <c r="N47" s="8"/>
      <c r="O47" s="8"/>
      <c r="P47" s="8"/>
      <c r="Q47" s="8"/>
      <c r="R47" s="8"/>
    </row>
    <row r="48">
      <c r="A48" s="6" t="s">
        <v>149</v>
      </c>
      <c r="B48" s="7" t="s">
        <v>102</v>
      </c>
      <c r="C48" s="7" t="s">
        <v>102</v>
      </c>
      <c r="D48" s="7" t="s">
        <v>103</v>
      </c>
      <c r="E48" s="7" t="s">
        <v>102</v>
      </c>
      <c r="F48" s="7" t="s">
        <v>102</v>
      </c>
      <c r="G48" s="7" t="s">
        <v>102</v>
      </c>
      <c r="H48" s="7" t="s">
        <v>102</v>
      </c>
      <c r="I48" s="7" t="s">
        <v>102</v>
      </c>
      <c r="J48" s="7" t="s">
        <v>102</v>
      </c>
      <c r="K48" s="8"/>
      <c r="L48" s="8"/>
      <c r="M48" s="8"/>
      <c r="N48" s="8"/>
      <c r="O48" s="8"/>
      <c r="P48" s="8"/>
      <c r="Q48" s="8"/>
      <c r="R48" s="8"/>
    </row>
    <row r="49">
      <c r="A49" s="6" t="s">
        <v>150</v>
      </c>
      <c r="B49" s="7" t="s">
        <v>102</v>
      </c>
      <c r="C49" s="7" t="s">
        <v>102</v>
      </c>
      <c r="D49" s="7" t="s">
        <v>102</v>
      </c>
      <c r="E49" s="7" t="s">
        <v>102</v>
      </c>
      <c r="F49" s="7" t="s">
        <v>102</v>
      </c>
      <c r="G49" s="7" t="s">
        <v>102</v>
      </c>
      <c r="H49" s="7" t="s">
        <v>102</v>
      </c>
      <c r="I49" s="7" t="s">
        <v>102</v>
      </c>
      <c r="J49" s="7" t="s">
        <v>111</v>
      </c>
      <c r="K49" s="8"/>
      <c r="L49" s="8"/>
      <c r="M49" s="8"/>
      <c r="N49" s="8"/>
      <c r="O49" s="8"/>
      <c r="P49" s="8"/>
      <c r="Q49" s="8"/>
      <c r="R49" s="8"/>
    </row>
    <row r="50">
      <c r="A50" s="6" t="s">
        <v>151</v>
      </c>
      <c r="B50" s="7" t="s">
        <v>102</v>
      </c>
      <c r="C50" s="7" t="s">
        <v>102</v>
      </c>
      <c r="D50" s="7" t="s">
        <v>102</v>
      </c>
      <c r="E50" s="7" t="s">
        <v>102</v>
      </c>
      <c r="F50" s="7" t="s">
        <v>102</v>
      </c>
      <c r="G50" s="7" t="s">
        <v>102</v>
      </c>
      <c r="H50" s="7" t="s">
        <v>102</v>
      </c>
      <c r="I50" s="7" t="s">
        <v>102</v>
      </c>
      <c r="J50" s="7" t="s">
        <v>102</v>
      </c>
      <c r="K50" s="8"/>
      <c r="L50" s="8"/>
      <c r="M50" s="8"/>
      <c r="N50" s="8"/>
      <c r="O50" s="8"/>
      <c r="P50" s="8"/>
      <c r="Q50" s="8"/>
      <c r="R50" s="8"/>
    </row>
    <row r="51">
      <c r="A51" s="6" t="s">
        <v>152</v>
      </c>
      <c r="B51" s="7" t="s">
        <v>103</v>
      </c>
      <c r="C51" s="7" t="s">
        <v>103</v>
      </c>
      <c r="D51" s="7" t="s">
        <v>103</v>
      </c>
      <c r="E51" s="7" t="s">
        <v>103</v>
      </c>
      <c r="F51" s="7" t="s">
        <v>103</v>
      </c>
      <c r="G51" s="7" t="s">
        <v>103</v>
      </c>
      <c r="H51" s="7" t="s">
        <v>103</v>
      </c>
      <c r="I51" s="7" t="s">
        <v>103</v>
      </c>
      <c r="J51" s="7" t="s">
        <v>103</v>
      </c>
      <c r="K51" s="8"/>
      <c r="L51" s="8"/>
      <c r="M51" s="8"/>
      <c r="N51" s="8"/>
      <c r="O51" s="8"/>
      <c r="P51" s="8"/>
      <c r="Q51" s="8"/>
      <c r="R51" s="8"/>
    </row>
    <row r="52">
      <c r="A52" s="6" t="s">
        <v>153</v>
      </c>
      <c r="B52" s="7" t="s">
        <v>102</v>
      </c>
      <c r="C52" s="7" t="s">
        <v>102</v>
      </c>
      <c r="D52" s="7" t="s">
        <v>102</v>
      </c>
      <c r="E52" s="7" t="s">
        <v>102</v>
      </c>
      <c r="F52" s="7" t="s">
        <v>102</v>
      </c>
      <c r="G52" s="7" t="s">
        <v>102</v>
      </c>
      <c r="H52" s="7" t="s">
        <v>102</v>
      </c>
      <c r="I52" s="7" t="s">
        <v>102</v>
      </c>
      <c r="J52" s="7" t="s">
        <v>102</v>
      </c>
      <c r="K52" s="8"/>
      <c r="L52" s="8"/>
      <c r="M52" s="8"/>
      <c r="N52" s="8"/>
      <c r="O52" s="8"/>
      <c r="P52" s="8"/>
      <c r="Q52" s="8"/>
      <c r="R52" s="8"/>
    </row>
    <row r="53">
      <c r="A53" s="6" t="s">
        <v>154</v>
      </c>
      <c r="B53" s="7" t="s">
        <v>111</v>
      </c>
      <c r="C53" s="7" t="s">
        <v>111</v>
      </c>
      <c r="D53" s="7" t="s">
        <v>111</v>
      </c>
      <c r="E53" s="7" t="s">
        <v>111</v>
      </c>
      <c r="F53" s="7" t="s">
        <v>111</v>
      </c>
      <c r="G53" s="7" t="s">
        <v>111</v>
      </c>
      <c r="H53" s="7" t="s">
        <v>111</v>
      </c>
      <c r="I53" s="7" t="s">
        <v>111</v>
      </c>
      <c r="J53" s="7" t="s">
        <v>111</v>
      </c>
      <c r="K53" s="8"/>
      <c r="L53" s="8"/>
      <c r="M53" s="8"/>
      <c r="N53" s="8"/>
      <c r="O53" s="8"/>
      <c r="P53" s="8"/>
      <c r="Q53" s="8"/>
      <c r="R53" s="8"/>
    </row>
    <row r="54">
      <c r="A54" s="6" t="s">
        <v>155</v>
      </c>
      <c r="B54" s="7" t="s">
        <v>103</v>
      </c>
      <c r="C54" s="7" t="s">
        <v>102</v>
      </c>
      <c r="D54" s="7" t="s">
        <v>102</v>
      </c>
      <c r="E54" s="7" t="s">
        <v>102</v>
      </c>
      <c r="F54" s="7" t="s">
        <v>102</v>
      </c>
      <c r="G54" s="7" t="s">
        <v>102</v>
      </c>
      <c r="H54" s="7" t="s">
        <v>102</v>
      </c>
      <c r="I54" s="7" t="s">
        <v>102</v>
      </c>
      <c r="J54" s="7" t="s">
        <v>102</v>
      </c>
      <c r="K54" s="8"/>
      <c r="L54" s="8"/>
      <c r="M54" s="8"/>
      <c r="N54" s="8"/>
      <c r="O54" s="8"/>
      <c r="P54" s="8"/>
      <c r="Q54" s="8"/>
      <c r="R54" s="8"/>
    </row>
    <row r="55">
      <c r="A55" s="6" t="s">
        <v>156</v>
      </c>
      <c r="B55" s="7" t="s">
        <v>111</v>
      </c>
      <c r="C55" s="7" t="s">
        <v>111</v>
      </c>
      <c r="D55" s="7" t="s">
        <v>111</v>
      </c>
      <c r="E55" s="7" t="s">
        <v>111</v>
      </c>
      <c r="F55" s="7" t="s">
        <v>111</v>
      </c>
      <c r="G55" s="7" t="s">
        <v>111</v>
      </c>
      <c r="H55" s="7" t="s">
        <v>111</v>
      </c>
      <c r="I55" s="7" t="s">
        <v>111</v>
      </c>
      <c r="J55" s="7" t="s">
        <v>111</v>
      </c>
      <c r="K55" s="8"/>
      <c r="L55" s="8"/>
      <c r="M55" s="8"/>
      <c r="N55" s="8"/>
      <c r="O55" s="8"/>
      <c r="P55" s="8"/>
      <c r="Q55" s="8"/>
      <c r="R55" s="8"/>
    </row>
    <row r="56">
      <c r="A56" s="6" t="s">
        <v>157</v>
      </c>
      <c r="B56" s="7" t="s">
        <v>103</v>
      </c>
      <c r="C56" s="7" t="s">
        <v>103</v>
      </c>
      <c r="D56" s="7" t="s">
        <v>103</v>
      </c>
      <c r="E56" s="7" t="s">
        <v>103</v>
      </c>
      <c r="F56" s="7" t="s">
        <v>103</v>
      </c>
      <c r="G56" s="7" t="s">
        <v>103</v>
      </c>
      <c r="H56" s="7" t="s">
        <v>103</v>
      </c>
      <c r="I56" s="7" t="s">
        <v>103</v>
      </c>
      <c r="J56" s="7" t="s">
        <v>103</v>
      </c>
      <c r="K56" s="8"/>
      <c r="L56" s="8"/>
      <c r="M56" s="8"/>
      <c r="N56" s="8"/>
      <c r="O56" s="8"/>
      <c r="P56" s="8"/>
      <c r="Q56" s="8"/>
      <c r="R56" s="8"/>
    </row>
    <row r="57">
      <c r="A57" s="6" t="s">
        <v>158</v>
      </c>
      <c r="B57" s="7" t="s">
        <v>102</v>
      </c>
      <c r="C57" s="7" t="s">
        <v>102</v>
      </c>
      <c r="D57" s="7" t="s">
        <v>102</v>
      </c>
      <c r="E57" s="7" t="s">
        <v>102</v>
      </c>
      <c r="F57" s="7" t="s">
        <v>102</v>
      </c>
      <c r="G57" s="7" t="s">
        <v>102</v>
      </c>
      <c r="H57" s="7" t="s">
        <v>102</v>
      </c>
      <c r="I57" s="7" t="s">
        <v>102</v>
      </c>
      <c r="J57" s="7" t="s">
        <v>102</v>
      </c>
      <c r="K57" s="8"/>
      <c r="L57" s="8"/>
      <c r="M57" s="8"/>
      <c r="N57" s="8"/>
      <c r="O57" s="8"/>
      <c r="P57" s="8"/>
      <c r="Q57" s="8"/>
      <c r="R57" s="8"/>
    </row>
    <row r="58">
      <c r="A58" s="6" t="s">
        <v>159</v>
      </c>
      <c r="B58" s="7" t="s">
        <v>109</v>
      </c>
      <c r="C58" s="7" t="s">
        <v>109</v>
      </c>
      <c r="D58" s="7" t="s">
        <v>109</v>
      </c>
      <c r="E58" s="7" t="s">
        <v>109</v>
      </c>
      <c r="F58" s="7" t="s">
        <v>109</v>
      </c>
      <c r="G58" s="7" t="s">
        <v>109</v>
      </c>
      <c r="H58" s="7" t="s">
        <v>109</v>
      </c>
      <c r="I58" s="7" t="s">
        <v>109</v>
      </c>
      <c r="J58" s="7" t="s">
        <v>109</v>
      </c>
      <c r="K58" s="8"/>
      <c r="L58" s="8"/>
      <c r="M58" s="8"/>
      <c r="N58" s="8"/>
      <c r="O58" s="8"/>
      <c r="P58" s="8"/>
      <c r="Q58" s="8"/>
      <c r="R58" s="8"/>
    </row>
    <row r="59">
      <c r="A59" s="6" t="s">
        <v>160</v>
      </c>
      <c r="B59" s="7" t="s">
        <v>111</v>
      </c>
      <c r="C59" s="7" t="s">
        <v>109</v>
      </c>
      <c r="D59" s="7" t="s">
        <v>111</v>
      </c>
      <c r="E59" s="7" t="s">
        <v>111</v>
      </c>
      <c r="F59" s="7" t="s">
        <v>111</v>
      </c>
      <c r="G59" s="7" t="s">
        <v>111</v>
      </c>
      <c r="H59" s="7" t="s">
        <v>111</v>
      </c>
      <c r="I59" s="7" t="s">
        <v>111</v>
      </c>
      <c r="J59" s="7" t="s">
        <v>111</v>
      </c>
      <c r="K59" s="8"/>
      <c r="L59" s="8"/>
      <c r="M59" s="8"/>
      <c r="N59" s="8"/>
      <c r="O59" s="8"/>
      <c r="P59" s="8"/>
      <c r="Q59" s="8"/>
      <c r="R59" s="8"/>
    </row>
    <row r="60">
      <c r="A60" s="6" t="s">
        <v>161</v>
      </c>
      <c r="B60" s="7"/>
      <c r="C60" s="7" t="s">
        <v>102</v>
      </c>
      <c r="D60" s="7" t="s">
        <v>102</v>
      </c>
      <c r="E60" s="7" t="s">
        <v>102</v>
      </c>
      <c r="F60" s="7" t="s">
        <v>102</v>
      </c>
      <c r="G60" s="7" t="s">
        <v>111</v>
      </c>
      <c r="H60" s="7" t="s">
        <v>103</v>
      </c>
      <c r="I60" s="7" t="s">
        <v>102</v>
      </c>
      <c r="J60" s="7" t="s">
        <v>102</v>
      </c>
      <c r="K60" s="8"/>
      <c r="L60" s="8"/>
      <c r="M60" s="8"/>
      <c r="N60" s="8"/>
      <c r="O60" s="8"/>
      <c r="P60" s="8"/>
      <c r="Q60" s="8"/>
      <c r="R60" s="8"/>
    </row>
    <row r="61">
      <c r="A61" s="6" t="s">
        <v>162</v>
      </c>
      <c r="B61" s="7" t="s">
        <v>102</v>
      </c>
      <c r="C61" s="7" t="s">
        <v>102</v>
      </c>
      <c r="D61" s="7" t="s">
        <v>102</v>
      </c>
      <c r="E61" s="7" t="s">
        <v>102</v>
      </c>
      <c r="F61" s="7" t="s">
        <v>102</v>
      </c>
      <c r="G61" s="7" t="s">
        <v>103</v>
      </c>
      <c r="H61" s="7" t="s">
        <v>103</v>
      </c>
      <c r="I61" s="7" t="s">
        <v>102</v>
      </c>
      <c r="J61" s="7" t="s">
        <v>102</v>
      </c>
      <c r="K61" s="8"/>
      <c r="L61" s="8"/>
      <c r="M61" s="8"/>
      <c r="N61" s="8"/>
      <c r="O61" s="8"/>
      <c r="P61" s="8"/>
      <c r="Q61" s="8"/>
      <c r="R61" s="8"/>
    </row>
    <row r="62">
      <c r="A62" s="6" t="s">
        <v>163</v>
      </c>
      <c r="B62" s="7" t="s">
        <v>109</v>
      </c>
      <c r="C62" s="7" t="s">
        <v>109</v>
      </c>
      <c r="D62" s="7" t="s">
        <v>109</v>
      </c>
      <c r="E62" s="7" t="s">
        <v>109</v>
      </c>
      <c r="F62" s="7" t="s">
        <v>111</v>
      </c>
      <c r="G62" s="7" t="s">
        <v>109</v>
      </c>
      <c r="H62" s="7" t="s">
        <v>111</v>
      </c>
      <c r="I62" s="7" t="s">
        <v>109</v>
      </c>
      <c r="J62" s="7" t="s">
        <v>109</v>
      </c>
      <c r="K62" s="8"/>
      <c r="L62" s="8"/>
      <c r="M62" s="8"/>
      <c r="N62" s="8"/>
      <c r="O62" s="8"/>
      <c r="P62" s="8"/>
      <c r="Q62" s="8"/>
      <c r="R62" s="8"/>
    </row>
    <row r="63">
      <c r="A63" s="6" t="s">
        <v>164</v>
      </c>
      <c r="B63" s="7" t="s">
        <v>102</v>
      </c>
      <c r="C63" s="7" t="s">
        <v>102</v>
      </c>
      <c r="D63" s="7" t="s">
        <v>102</v>
      </c>
      <c r="E63" s="7" t="s">
        <v>102</v>
      </c>
      <c r="F63" s="7" t="s">
        <v>102</v>
      </c>
      <c r="G63" s="7" t="s">
        <v>102</v>
      </c>
      <c r="H63" s="7" t="s">
        <v>102</v>
      </c>
      <c r="I63" s="7" t="s">
        <v>102</v>
      </c>
      <c r="J63" s="7" t="s">
        <v>102</v>
      </c>
      <c r="K63" s="8"/>
      <c r="L63" s="8"/>
      <c r="M63" s="8"/>
      <c r="N63" s="8"/>
      <c r="O63" s="8"/>
      <c r="P63" s="8"/>
      <c r="Q63" s="8"/>
      <c r="R63" s="8"/>
    </row>
    <row r="64">
      <c r="A64" s="6" t="s">
        <v>165</v>
      </c>
      <c r="B64" s="7" t="s">
        <v>103</v>
      </c>
      <c r="C64" s="7" t="s">
        <v>103</v>
      </c>
      <c r="D64" s="7" t="s">
        <v>103</v>
      </c>
      <c r="E64" s="7" t="s">
        <v>102</v>
      </c>
      <c r="F64" s="7" t="s">
        <v>103</v>
      </c>
      <c r="G64" s="7" t="s">
        <v>103</v>
      </c>
      <c r="H64" s="7" t="s">
        <v>103</v>
      </c>
      <c r="I64" s="7" t="s">
        <v>103</v>
      </c>
      <c r="J64" s="7" t="s">
        <v>103</v>
      </c>
      <c r="K64" s="8"/>
      <c r="L64" s="8"/>
      <c r="M64" s="8"/>
      <c r="N64" s="8"/>
      <c r="O64" s="8"/>
      <c r="P64" s="8"/>
      <c r="Q64" s="8"/>
      <c r="R64" s="8"/>
    </row>
    <row r="65">
      <c r="A65" s="6" t="s">
        <v>166</v>
      </c>
      <c r="B65" s="7" t="s">
        <v>103</v>
      </c>
      <c r="C65" s="7" t="s">
        <v>103</v>
      </c>
      <c r="D65" s="7" t="s">
        <v>103</v>
      </c>
      <c r="E65" s="7" t="s">
        <v>102</v>
      </c>
      <c r="F65" s="7" t="s">
        <v>103</v>
      </c>
      <c r="G65" s="7" t="s">
        <v>103</v>
      </c>
      <c r="H65" s="7" t="s">
        <v>103</v>
      </c>
      <c r="I65" s="7" t="s">
        <v>103</v>
      </c>
      <c r="J65" s="7" t="s">
        <v>103</v>
      </c>
      <c r="K65" s="8"/>
      <c r="L65" s="8"/>
      <c r="M65" s="8"/>
      <c r="N65" s="8"/>
      <c r="O65" s="8"/>
      <c r="P65" s="8"/>
      <c r="Q65" s="8"/>
      <c r="R65" s="8"/>
    </row>
    <row r="66">
      <c r="A66" s="6" t="s">
        <v>167</v>
      </c>
      <c r="B66" s="7" t="s">
        <v>103</v>
      </c>
      <c r="C66" s="7" t="s">
        <v>102</v>
      </c>
      <c r="D66" s="7" t="s">
        <v>102</v>
      </c>
      <c r="E66" s="7" t="s">
        <v>102</v>
      </c>
      <c r="F66" s="7" t="s">
        <v>103</v>
      </c>
      <c r="G66" s="7" t="s">
        <v>102</v>
      </c>
      <c r="H66" s="7" t="s">
        <v>102</v>
      </c>
      <c r="I66" s="7" t="s">
        <v>102</v>
      </c>
      <c r="J66" s="7" t="s">
        <v>102</v>
      </c>
      <c r="K66" s="8"/>
      <c r="L66" s="8"/>
      <c r="M66" s="8"/>
      <c r="N66" s="8"/>
      <c r="O66" s="8"/>
      <c r="P66" s="8"/>
      <c r="Q66" s="8"/>
      <c r="R66" s="8"/>
    </row>
    <row r="67">
      <c r="A67" s="6" t="s">
        <v>168</v>
      </c>
      <c r="B67" s="7" t="s">
        <v>103</v>
      </c>
      <c r="C67" s="7" t="s">
        <v>103</v>
      </c>
      <c r="D67" s="7" t="s">
        <v>103</v>
      </c>
      <c r="E67" s="7" t="s">
        <v>103</v>
      </c>
      <c r="F67" s="7" t="s">
        <v>103</v>
      </c>
      <c r="G67" s="7" t="s">
        <v>103</v>
      </c>
      <c r="H67" s="7" t="s">
        <v>103</v>
      </c>
      <c r="I67" s="7" t="s">
        <v>103</v>
      </c>
      <c r="J67" s="7" t="s">
        <v>103</v>
      </c>
      <c r="K67" s="8"/>
      <c r="L67" s="8"/>
      <c r="M67" s="8"/>
      <c r="N67" s="8"/>
      <c r="O67" s="8"/>
      <c r="P67" s="8"/>
      <c r="Q67" s="8"/>
      <c r="R67" s="8"/>
    </row>
    <row r="68">
      <c r="A68" s="6" t="s">
        <v>169</v>
      </c>
      <c r="B68" s="7" t="s">
        <v>111</v>
      </c>
      <c r="C68" s="7" t="s">
        <v>111</v>
      </c>
      <c r="D68" s="7" t="s">
        <v>103</v>
      </c>
      <c r="E68" s="7" t="s">
        <v>103</v>
      </c>
      <c r="F68" s="7" t="s">
        <v>103</v>
      </c>
      <c r="G68" s="7" t="s">
        <v>103</v>
      </c>
      <c r="H68" s="7" t="s">
        <v>103</v>
      </c>
      <c r="I68" s="7" t="s">
        <v>111</v>
      </c>
      <c r="J68" s="7" t="s">
        <v>102</v>
      </c>
      <c r="K68" s="8"/>
      <c r="L68" s="8"/>
      <c r="M68" s="8"/>
      <c r="N68" s="8"/>
      <c r="O68" s="8"/>
      <c r="P68" s="8"/>
      <c r="Q68" s="8"/>
      <c r="R68" s="8"/>
    </row>
    <row r="69">
      <c r="A69" s="6" t="s">
        <v>170</v>
      </c>
      <c r="B69" s="7" t="s">
        <v>102</v>
      </c>
      <c r="C69" s="7" t="s">
        <v>102</v>
      </c>
      <c r="D69" s="7" t="s">
        <v>102</v>
      </c>
      <c r="E69" s="7" t="s">
        <v>102</v>
      </c>
      <c r="F69" s="7" t="s">
        <v>102</v>
      </c>
      <c r="G69" s="7" t="s">
        <v>102</v>
      </c>
      <c r="H69" s="7" t="s">
        <v>102</v>
      </c>
      <c r="I69" s="7" t="s">
        <v>102</v>
      </c>
      <c r="J69" s="7" t="s">
        <v>102</v>
      </c>
      <c r="K69" s="8"/>
      <c r="L69" s="8"/>
      <c r="M69" s="8"/>
      <c r="N69" s="8"/>
      <c r="O69" s="8"/>
      <c r="P69" s="8"/>
      <c r="Q69" s="8"/>
      <c r="R69" s="8"/>
    </row>
    <row r="70">
      <c r="A70" s="6" t="s">
        <v>171</v>
      </c>
      <c r="B70" s="7" t="s">
        <v>102</v>
      </c>
      <c r="C70" s="7" t="s">
        <v>102</v>
      </c>
      <c r="D70" s="7" t="s">
        <v>102</v>
      </c>
      <c r="E70" s="7" t="s">
        <v>102</v>
      </c>
      <c r="F70" s="7" t="s">
        <v>102</v>
      </c>
      <c r="G70" s="7" t="s">
        <v>102</v>
      </c>
      <c r="H70" s="7" t="s">
        <v>102</v>
      </c>
      <c r="I70" s="7" t="s">
        <v>102</v>
      </c>
      <c r="J70" s="7" t="s">
        <v>102</v>
      </c>
      <c r="K70" s="8"/>
      <c r="L70" s="8"/>
      <c r="M70" s="8"/>
      <c r="N70" s="8"/>
      <c r="O70" s="8"/>
      <c r="P70" s="8"/>
      <c r="Q70" s="8"/>
      <c r="R70" s="8"/>
    </row>
    <row r="71">
      <c r="A71" s="6" t="s">
        <v>172</v>
      </c>
      <c r="B71" s="7" t="s">
        <v>102</v>
      </c>
      <c r="C71" s="7" t="s">
        <v>103</v>
      </c>
      <c r="D71" s="7" t="s">
        <v>103</v>
      </c>
      <c r="E71" s="7" t="s">
        <v>103</v>
      </c>
      <c r="F71" s="7" t="s">
        <v>102</v>
      </c>
      <c r="G71" s="7" t="s">
        <v>103</v>
      </c>
      <c r="H71" s="7" t="s">
        <v>102</v>
      </c>
      <c r="I71" s="7" t="s">
        <v>102</v>
      </c>
      <c r="J71" s="7" t="s">
        <v>103</v>
      </c>
      <c r="K71" s="8"/>
      <c r="L71" s="8"/>
      <c r="M71" s="8"/>
      <c r="N71" s="8"/>
      <c r="O71" s="8"/>
      <c r="P71" s="8"/>
      <c r="Q71" s="8"/>
      <c r="R71" s="8"/>
    </row>
    <row r="72">
      <c r="A72" s="6" t="s">
        <v>173</v>
      </c>
      <c r="B72" s="7" t="s">
        <v>103</v>
      </c>
      <c r="C72" s="7" t="s">
        <v>103</v>
      </c>
      <c r="D72" s="7" t="s">
        <v>103</v>
      </c>
      <c r="E72" s="7" t="s">
        <v>103</v>
      </c>
      <c r="F72" s="7" t="s">
        <v>103</v>
      </c>
      <c r="G72" s="7" t="s">
        <v>103</v>
      </c>
      <c r="H72" s="7" t="s">
        <v>102</v>
      </c>
      <c r="I72" s="7" t="s">
        <v>103</v>
      </c>
      <c r="J72" s="7" t="s">
        <v>103</v>
      </c>
      <c r="K72" s="8"/>
      <c r="L72" s="8"/>
      <c r="M72" s="8"/>
      <c r="N72" s="8"/>
      <c r="O72" s="8"/>
      <c r="P72" s="8"/>
      <c r="Q72" s="8"/>
      <c r="R72" s="8"/>
    </row>
    <row r="73">
      <c r="A73" s="6" t="s">
        <v>174</v>
      </c>
      <c r="B73" s="7" t="s">
        <v>103</v>
      </c>
      <c r="C73" s="7" t="s">
        <v>103</v>
      </c>
      <c r="D73" s="7" t="s">
        <v>103</v>
      </c>
      <c r="E73" s="7" t="s">
        <v>103</v>
      </c>
      <c r="F73" s="7" t="s">
        <v>103</v>
      </c>
      <c r="G73" s="7" t="s">
        <v>103</v>
      </c>
      <c r="H73" s="7" t="s">
        <v>102</v>
      </c>
      <c r="I73" s="7" t="s">
        <v>102</v>
      </c>
      <c r="J73" s="7" t="s">
        <v>103</v>
      </c>
      <c r="K73" s="8"/>
      <c r="L73" s="8"/>
      <c r="M73" s="8"/>
      <c r="N73" s="8"/>
      <c r="O73" s="8"/>
      <c r="P73" s="8"/>
      <c r="Q73" s="8"/>
      <c r="R73" s="8"/>
    </row>
    <row r="74">
      <c r="A74" s="6" t="s">
        <v>175</v>
      </c>
      <c r="B74" s="7" t="s">
        <v>103</v>
      </c>
      <c r="C74" s="7" t="s">
        <v>103</v>
      </c>
      <c r="D74" s="7" t="s">
        <v>103</v>
      </c>
      <c r="E74" s="7" t="s">
        <v>103</v>
      </c>
      <c r="F74" s="7" t="s">
        <v>103</v>
      </c>
      <c r="G74" s="7" t="s">
        <v>103</v>
      </c>
      <c r="H74" s="7" t="s">
        <v>102</v>
      </c>
      <c r="I74" s="7" t="s">
        <v>102</v>
      </c>
      <c r="J74" s="7" t="s">
        <v>103</v>
      </c>
      <c r="K74" s="8"/>
      <c r="L74" s="8"/>
      <c r="M74" s="8"/>
      <c r="N74" s="8"/>
      <c r="O74" s="8"/>
      <c r="P74" s="8"/>
      <c r="Q74" s="8"/>
      <c r="R74" s="8"/>
    </row>
    <row r="75">
      <c r="A75" s="6" t="s">
        <v>176</v>
      </c>
      <c r="B75" s="7" t="s">
        <v>103</v>
      </c>
      <c r="C75" s="7" t="s">
        <v>103</v>
      </c>
      <c r="D75" s="7" t="s">
        <v>103</v>
      </c>
      <c r="E75" s="7" t="s">
        <v>103</v>
      </c>
      <c r="F75" s="7" t="s">
        <v>103</v>
      </c>
      <c r="G75" s="7" t="s">
        <v>103</v>
      </c>
      <c r="H75" s="7" t="s">
        <v>103</v>
      </c>
      <c r="I75" s="7" t="s">
        <v>103</v>
      </c>
      <c r="J75" s="7" t="s">
        <v>103</v>
      </c>
      <c r="K75" s="8"/>
      <c r="L75" s="8"/>
      <c r="M75" s="8"/>
      <c r="N75" s="8"/>
      <c r="O75" s="8"/>
      <c r="P75" s="8"/>
      <c r="Q75" s="8"/>
      <c r="R75" s="8"/>
    </row>
    <row r="76">
      <c r="A76" s="6" t="s">
        <v>177</v>
      </c>
      <c r="B76" s="7" t="s">
        <v>103</v>
      </c>
      <c r="C76" s="7" t="s">
        <v>103</v>
      </c>
      <c r="D76" s="7" t="s">
        <v>103</v>
      </c>
      <c r="E76" s="7" t="s">
        <v>103</v>
      </c>
      <c r="F76" s="7" t="s">
        <v>103</v>
      </c>
      <c r="G76" s="7" t="s">
        <v>103</v>
      </c>
      <c r="H76" s="7" t="s">
        <v>103</v>
      </c>
      <c r="I76" s="7" t="s">
        <v>102</v>
      </c>
      <c r="J76" s="7" t="s">
        <v>103</v>
      </c>
      <c r="K76" s="8"/>
      <c r="L76" s="8"/>
      <c r="M76" s="8"/>
      <c r="N76" s="8"/>
      <c r="O76" s="8"/>
      <c r="P76" s="8"/>
      <c r="Q76" s="8"/>
      <c r="R76" s="8"/>
    </row>
    <row r="77">
      <c r="A77" s="6" t="s">
        <v>178</v>
      </c>
      <c r="B77" s="7" t="s">
        <v>102</v>
      </c>
      <c r="C77" s="7" t="s">
        <v>103</v>
      </c>
      <c r="D77" s="7" t="s">
        <v>102</v>
      </c>
      <c r="E77" s="7" t="s">
        <v>102</v>
      </c>
      <c r="F77" s="7" t="s">
        <v>102</v>
      </c>
      <c r="G77" s="7" t="s">
        <v>102</v>
      </c>
      <c r="H77" s="7" t="s">
        <v>102</v>
      </c>
      <c r="I77" s="7" t="s">
        <v>102</v>
      </c>
      <c r="J77" s="7" t="s">
        <v>103</v>
      </c>
      <c r="K77" s="8"/>
      <c r="L77" s="8"/>
      <c r="M77" s="8"/>
      <c r="N77" s="8"/>
      <c r="O77" s="8"/>
      <c r="P77" s="8"/>
      <c r="Q77" s="8"/>
      <c r="R77" s="8"/>
    </row>
    <row r="78">
      <c r="A78" s="6" t="s">
        <v>179</v>
      </c>
      <c r="B78" s="7" t="s">
        <v>103</v>
      </c>
      <c r="C78" s="7" t="s">
        <v>103</v>
      </c>
      <c r="D78" s="7" t="s">
        <v>103</v>
      </c>
      <c r="E78" s="7" t="s">
        <v>103</v>
      </c>
      <c r="F78" s="7" t="s">
        <v>103</v>
      </c>
      <c r="G78" s="7" t="s">
        <v>103</v>
      </c>
      <c r="H78" s="7" t="s">
        <v>103</v>
      </c>
      <c r="I78" s="7" t="s">
        <v>103</v>
      </c>
      <c r="J78" s="7" t="s">
        <v>103</v>
      </c>
      <c r="K78" s="8"/>
      <c r="L78" s="8"/>
      <c r="M78" s="8"/>
      <c r="N78" s="8"/>
      <c r="O78" s="8"/>
      <c r="P78" s="8"/>
      <c r="Q78" s="8"/>
      <c r="R78" s="8"/>
    </row>
    <row r="79">
      <c r="A79" s="6" t="s">
        <v>180</v>
      </c>
      <c r="B79" s="7" t="s">
        <v>103</v>
      </c>
      <c r="C79" s="7" t="s">
        <v>103</v>
      </c>
      <c r="D79" s="7" t="s">
        <v>103</v>
      </c>
      <c r="E79" s="7" t="s">
        <v>103</v>
      </c>
      <c r="F79" s="7" t="s">
        <v>103</v>
      </c>
      <c r="G79" s="7" t="s">
        <v>103</v>
      </c>
      <c r="H79" s="7" t="s">
        <v>102</v>
      </c>
      <c r="I79" s="7" t="s">
        <v>103</v>
      </c>
      <c r="J79" s="7" t="s">
        <v>103</v>
      </c>
      <c r="K79" s="8"/>
      <c r="L79" s="8"/>
      <c r="M79" s="8"/>
      <c r="N79" s="8"/>
      <c r="O79" s="8"/>
      <c r="P79" s="8"/>
      <c r="Q79" s="8"/>
      <c r="R79" s="8"/>
    </row>
    <row r="80">
      <c r="A80" s="6" t="s">
        <v>181</v>
      </c>
      <c r="B80" s="7" t="s">
        <v>103</v>
      </c>
      <c r="C80" s="7" t="s">
        <v>103</v>
      </c>
      <c r="D80" s="7" t="s">
        <v>103</v>
      </c>
      <c r="E80" s="7" t="s">
        <v>103</v>
      </c>
      <c r="F80" s="7" t="s">
        <v>103</v>
      </c>
      <c r="G80" s="7" t="s">
        <v>103</v>
      </c>
      <c r="H80" s="7" t="s">
        <v>103</v>
      </c>
      <c r="I80" s="7" t="s">
        <v>103</v>
      </c>
      <c r="J80" s="7" t="s">
        <v>103</v>
      </c>
      <c r="K80" s="8"/>
      <c r="L80" s="8"/>
      <c r="M80" s="8"/>
      <c r="N80" s="8"/>
      <c r="O80" s="8"/>
      <c r="P80" s="8"/>
      <c r="Q80" s="8"/>
      <c r="R80" s="8"/>
    </row>
    <row r="81">
      <c r="A81" s="6" t="s">
        <v>182</v>
      </c>
      <c r="B81" s="7" t="s">
        <v>103</v>
      </c>
      <c r="C81" s="7" t="s">
        <v>103</v>
      </c>
      <c r="D81" s="7" t="s">
        <v>103</v>
      </c>
      <c r="E81" s="7" t="s">
        <v>103</v>
      </c>
      <c r="F81" s="7" t="s">
        <v>103</v>
      </c>
      <c r="G81" s="7" t="s">
        <v>103</v>
      </c>
      <c r="H81" s="7" t="s">
        <v>103</v>
      </c>
      <c r="I81" s="7" t="s">
        <v>103</v>
      </c>
      <c r="J81" s="7" t="s">
        <v>103</v>
      </c>
      <c r="K81" s="8"/>
      <c r="L81" s="8"/>
      <c r="M81" s="8"/>
      <c r="N81" s="8"/>
      <c r="O81" s="8"/>
      <c r="P81" s="8"/>
      <c r="Q81" s="8"/>
      <c r="R81" s="8"/>
    </row>
    <row r="82">
      <c r="A82" s="6" t="s">
        <v>183</v>
      </c>
      <c r="B82" s="7" t="s">
        <v>102</v>
      </c>
      <c r="C82" s="7" t="s">
        <v>102</v>
      </c>
      <c r="D82" s="7" t="s">
        <v>102</v>
      </c>
      <c r="E82" s="7" t="s">
        <v>102</v>
      </c>
      <c r="F82" s="7" t="s">
        <v>102</v>
      </c>
      <c r="G82" s="7" t="s">
        <v>102</v>
      </c>
      <c r="H82" s="7" t="s">
        <v>102</v>
      </c>
      <c r="I82" s="7" t="s">
        <v>102</v>
      </c>
      <c r="J82" s="7" t="s">
        <v>102</v>
      </c>
      <c r="K82" s="8"/>
      <c r="L82" s="8"/>
      <c r="M82" s="8"/>
      <c r="N82" s="8"/>
      <c r="O82" s="8"/>
      <c r="P82" s="8"/>
      <c r="Q82" s="8"/>
      <c r="R82" s="8"/>
    </row>
    <row r="83">
      <c r="A83" s="6" t="s">
        <v>184</v>
      </c>
      <c r="B83" s="7" t="s">
        <v>102</v>
      </c>
      <c r="C83" s="7" t="s">
        <v>102</v>
      </c>
      <c r="D83" s="7" t="s">
        <v>102</v>
      </c>
      <c r="E83" s="7" t="s">
        <v>102</v>
      </c>
      <c r="F83" s="7" t="s">
        <v>102</v>
      </c>
      <c r="G83" s="7" t="s">
        <v>102</v>
      </c>
      <c r="H83" s="7" t="s">
        <v>102</v>
      </c>
      <c r="I83" s="7" t="s">
        <v>102</v>
      </c>
      <c r="J83" s="7" t="s">
        <v>102</v>
      </c>
      <c r="K83" s="8"/>
      <c r="L83" s="8"/>
      <c r="M83" s="8"/>
      <c r="N83" s="8"/>
      <c r="O83" s="8"/>
      <c r="P83" s="8"/>
      <c r="Q83" s="8"/>
      <c r="R83" s="8"/>
    </row>
    <row r="84">
      <c r="A84" s="6" t="s">
        <v>185</v>
      </c>
      <c r="B84" s="7" t="s">
        <v>102</v>
      </c>
      <c r="C84" s="7" t="s">
        <v>102</v>
      </c>
      <c r="D84" s="7" t="s">
        <v>102</v>
      </c>
      <c r="E84" s="7" t="s">
        <v>102</v>
      </c>
      <c r="F84" s="7" t="s">
        <v>102</v>
      </c>
      <c r="G84" s="7" t="s">
        <v>103</v>
      </c>
      <c r="H84" s="7" t="s">
        <v>102</v>
      </c>
      <c r="I84" s="7" t="s">
        <v>102</v>
      </c>
      <c r="J84" s="7" t="s">
        <v>102</v>
      </c>
      <c r="K84" s="8"/>
      <c r="L84" s="8"/>
      <c r="M84" s="8"/>
      <c r="N84" s="8"/>
      <c r="O84" s="8"/>
      <c r="P84" s="8"/>
      <c r="Q84" s="8"/>
      <c r="R84" s="8"/>
    </row>
    <row r="85">
      <c r="A85" s="6" t="s">
        <v>186</v>
      </c>
      <c r="B85" s="7" t="s">
        <v>103</v>
      </c>
      <c r="C85" s="7" t="s">
        <v>102</v>
      </c>
      <c r="D85" s="7" t="s">
        <v>103</v>
      </c>
      <c r="E85" s="7" t="s">
        <v>103</v>
      </c>
      <c r="F85" s="7" t="s">
        <v>103</v>
      </c>
      <c r="G85" s="7" t="s">
        <v>103</v>
      </c>
      <c r="H85" s="7" t="s">
        <v>103</v>
      </c>
      <c r="I85" s="7" t="s">
        <v>103</v>
      </c>
      <c r="J85" s="7" t="s">
        <v>103</v>
      </c>
      <c r="K85" s="8"/>
      <c r="L85" s="8"/>
      <c r="M85" s="8"/>
      <c r="N85" s="8"/>
      <c r="O85" s="8"/>
      <c r="P85" s="8"/>
      <c r="Q85" s="8"/>
      <c r="R85" s="8"/>
    </row>
    <row r="86">
      <c r="A86" s="6" t="s">
        <v>187</v>
      </c>
      <c r="B86" s="7" t="s">
        <v>103</v>
      </c>
      <c r="C86" s="7" t="s">
        <v>103</v>
      </c>
      <c r="D86" s="7" t="s">
        <v>103</v>
      </c>
      <c r="E86" s="7" t="s">
        <v>103</v>
      </c>
      <c r="F86" s="7" t="s">
        <v>103</v>
      </c>
      <c r="G86" s="7" t="s">
        <v>103</v>
      </c>
      <c r="H86" s="7" t="s">
        <v>103</v>
      </c>
      <c r="I86" s="7" t="s">
        <v>103</v>
      </c>
      <c r="J86" s="7" t="s">
        <v>103</v>
      </c>
      <c r="K86" s="8"/>
      <c r="L86" s="8"/>
      <c r="M86" s="8"/>
      <c r="N86" s="8"/>
      <c r="O86" s="8"/>
      <c r="P86" s="8"/>
      <c r="Q86" s="8"/>
      <c r="R86" s="8"/>
    </row>
    <row r="87">
      <c r="A87" s="6" t="s">
        <v>188</v>
      </c>
      <c r="B87" s="7" t="s">
        <v>103</v>
      </c>
      <c r="C87" s="7" t="s">
        <v>102</v>
      </c>
      <c r="D87" s="7" t="s">
        <v>103</v>
      </c>
      <c r="E87" s="7" t="s">
        <v>103</v>
      </c>
      <c r="F87" s="7" t="s">
        <v>103</v>
      </c>
      <c r="G87" s="7" t="s">
        <v>103</v>
      </c>
      <c r="H87" s="7" t="s">
        <v>102</v>
      </c>
      <c r="I87" s="7" t="s">
        <v>103</v>
      </c>
      <c r="J87" s="7" t="s">
        <v>103</v>
      </c>
      <c r="K87" s="8"/>
      <c r="L87" s="8"/>
      <c r="M87" s="8"/>
      <c r="N87" s="8"/>
      <c r="O87" s="8"/>
      <c r="P87" s="8"/>
      <c r="Q87" s="8"/>
      <c r="R87" s="8"/>
    </row>
    <row r="88">
      <c r="A88" s="6" t="s">
        <v>189</v>
      </c>
      <c r="B88" s="7" t="s">
        <v>103</v>
      </c>
      <c r="C88" s="7" t="s">
        <v>103</v>
      </c>
      <c r="D88" s="7" t="s">
        <v>103</v>
      </c>
      <c r="E88" s="7" t="s">
        <v>103</v>
      </c>
      <c r="F88" s="7" t="s">
        <v>103</v>
      </c>
      <c r="G88" s="7" t="s">
        <v>103</v>
      </c>
      <c r="H88" s="7" t="s">
        <v>103</v>
      </c>
      <c r="I88" s="7" t="s">
        <v>103</v>
      </c>
      <c r="J88" s="7" t="s">
        <v>103</v>
      </c>
      <c r="K88" s="8"/>
      <c r="L88" s="8"/>
      <c r="M88" s="8"/>
      <c r="N88" s="8"/>
      <c r="O88" s="8"/>
      <c r="P88" s="8"/>
      <c r="Q88" s="8"/>
      <c r="R88" s="8"/>
    </row>
    <row r="89">
      <c r="A89" s="6" t="s">
        <v>190</v>
      </c>
      <c r="B89" s="7" t="s">
        <v>103</v>
      </c>
      <c r="C89" s="7" t="s">
        <v>103</v>
      </c>
      <c r="D89" s="7" t="s">
        <v>103</v>
      </c>
      <c r="E89" s="7" t="s">
        <v>103</v>
      </c>
      <c r="F89" s="7" t="s">
        <v>103</v>
      </c>
      <c r="G89" s="7" t="s">
        <v>103</v>
      </c>
      <c r="H89" s="7" t="s">
        <v>103</v>
      </c>
      <c r="I89" s="7" t="s">
        <v>103</v>
      </c>
      <c r="J89" s="7" t="s">
        <v>103</v>
      </c>
      <c r="K89" s="8"/>
      <c r="L89" s="8"/>
      <c r="M89" s="8"/>
      <c r="N89" s="8"/>
      <c r="O89" s="8"/>
      <c r="P89" s="8"/>
      <c r="Q89" s="8"/>
      <c r="R89" s="8"/>
    </row>
    <row r="90">
      <c r="A90" s="6" t="s">
        <v>191</v>
      </c>
      <c r="B90" s="7" t="s">
        <v>103</v>
      </c>
      <c r="C90" s="7" t="s">
        <v>103</v>
      </c>
      <c r="D90" s="7" t="s">
        <v>103</v>
      </c>
      <c r="E90" s="7" t="s">
        <v>103</v>
      </c>
      <c r="F90" s="7" t="s">
        <v>103</v>
      </c>
      <c r="G90" s="7" t="s">
        <v>103</v>
      </c>
      <c r="H90" s="7" t="s">
        <v>102</v>
      </c>
      <c r="I90" s="7" t="s">
        <v>103</v>
      </c>
      <c r="J90" s="7" t="s">
        <v>103</v>
      </c>
      <c r="K90" s="8"/>
      <c r="L90" s="8"/>
      <c r="M90" s="8"/>
      <c r="N90" s="8"/>
      <c r="O90" s="8"/>
      <c r="P90" s="8"/>
      <c r="Q90" s="8"/>
      <c r="R90" s="8"/>
    </row>
    <row r="91">
      <c r="A91" s="6" t="s">
        <v>192</v>
      </c>
      <c r="B91" s="7" t="s">
        <v>103</v>
      </c>
      <c r="C91" s="7" t="s">
        <v>103</v>
      </c>
      <c r="D91" s="7" t="s">
        <v>103</v>
      </c>
      <c r="E91" s="7" t="s">
        <v>103</v>
      </c>
      <c r="F91" s="7" t="s">
        <v>103</v>
      </c>
      <c r="G91" s="7" t="s">
        <v>103</v>
      </c>
      <c r="H91" s="7" t="s">
        <v>103</v>
      </c>
      <c r="I91" s="7" t="s">
        <v>103</v>
      </c>
      <c r="J91" s="7" t="s">
        <v>103</v>
      </c>
      <c r="K91" s="8"/>
      <c r="L91" s="8"/>
      <c r="M91" s="8"/>
      <c r="N91" s="8"/>
      <c r="O91" s="8"/>
      <c r="P91" s="8"/>
      <c r="Q91" s="8"/>
      <c r="R91" s="8"/>
    </row>
    <row r="92">
      <c r="A92" s="6" t="s">
        <v>193</v>
      </c>
      <c r="B92" s="7" t="s">
        <v>102</v>
      </c>
      <c r="C92" s="7" t="s">
        <v>102</v>
      </c>
      <c r="D92" s="7" t="s">
        <v>102</v>
      </c>
      <c r="E92" s="7" t="s">
        <v>102</v>
      </c>
      <c r="F92" s="7" t="s">
        <v>103</v>
      </c>
      <c r="G92" s="7" t="s">
        <v>102</v>
      </c>
      <c r="H92" s="7" t="s">
        <v>102</v>
      </c>
      <c r="I92" s="7" t="s">
        <v>111</v>
      </c>
      <c r="J92" s="7" t="s">
        <v>103</v>
      </c>
      <c r="K92" s="8"/>
      <c r="L92" s="8"/>
      <c r="M92" s="8"/>
      <c r="N92" s="8"/>
      <c r="O92" s="8"/>
      <c r="P92" s="8"/>
      <c r="Q92" s="8"/>
      <c r="R92" s="8"/>
    </row>
    <row r="93">
      <c r="A93" s="6" t="s">
        <v>194</v>
      </c>
      <c r="B93" s="7" t="s">
        <v>103</v>
      </c>
      <c r="C93" s="7" t="s">
        <v>103</v>
      </c>
      <c r="D93" s="7" t="s">
        <v>103</v>
      </c>
      <c r="E93" s="7"/>
      <c r="F93" s="7" t="s">
        <v>103</v>
      </c>
      <c r="G93" s="7" t="s">
        <v>103</v>
      </c>
      <c r="H93" s="7" t="s">
        <v>103</v>
      </c>
      <c r="I93" s="7" t="s">
        <v>103</v>
      </c>
      <c r="J93" s="7" t="s">
        <v>103</v>
      </c>
      <c r="K93" s="8"/>
      <c r="L93" s="8"/>
      <c r="M93" s="8"/>
      <c r="N93" s="8"/>
      <c r="O93" s="8"/>
      <c r="P93" s="8"/>
      <c r="Q93" s="8"/>
      <c r="R93" s="8"/>
    </row>
    <row r="94">
      <c r="A94" s="6" t="s">
        <v>195</v>
      </c>
      <c r="B94" s="7" t="s">
        <v>102</v>
      </c>
      <c r="C94" s="7" t="s">
        <v>102</v>
      </c>
      <c r="D94" s="7" t="s">
        <v>102</v>
      </c>
      <c r="E94" s="7" t="s">
        <v>102</v>
      </c>
      <c r="F94" s="7" t="s">
        <v>102</v>
      </c>
      <c r="G94" s="7" t="s">
        <v>102</v>
      </c>
      <c r="H94" s="7" t="s">
        <v>102</v>
      </c>
      <c r="I94" s="7" t="s">
        <v>102</v>
      </c>
      <c r="J94" s="7" t="s">
        <v>102</v>
      </c>
      <c r="K94" s="8"/>
      <c r="L94" s="8"/>
      <c r="M94" s="8"/>
      <c r="N94" s="8"/>
      <c r="O94" s="8"/>
      <c r="P94" s="8"/>
      <c r="Q94" s="8"/>
      <c r="R94" s="8"/>
    </row>
    <row r="95">
      <c r="A95" s="6" t="s">
        <v>196</v>
      </c>
      <c r="B95" s="7" t="s">
        <v>102</v>
      </c>
      <c r="C95" s="7" t="s">
        <v>102</v>
      </c>
      <c r="D95" s="7" t="s">
        <v>102</v>
      </c>
      <c r="E95" s="7" t="s">
        <v>102</v>
      </c>
      <c r="F95" s="7" t="s">
        <v>102</v>
      </c>
      <c r="G95" s="7" t="s">
        <v>102</v>
      </c>
      <c r="H95" s="7" t="s">
        <v>102</v>
      </c>
      <c r="I95" s="7" t="s">
        <v>102</v>
      </c>
      <c r="J95" s="7" t="s">
        <v>102</v>
      </c>
      <c r="K95" s="8"/>
      <c r="L95" s="8"/>
      <c r="M95" s="8"/>
      <c r="N95" s="8"/>
      <c r="O95" s="8"/>
      <c r="P95" s="8"/>
      <c r="Q95" s="8"/>
      <c r="R95" s="8"/>
    </row>
    <row r="96">
      <c r="A96" s="6" t="s">
        <v>197</v>
      </c>
      <c r="B96" s="7" t="s">
        <v>103</v>
      </c>
      <c r="C96" s="7" t="s">
        <v>103</v>
      </c>
      <c r="D96" s="7" t="s">
        <v>103</v>
      </c>
      <c r="E96" s="7" t="s">
        <v>103</v>
      </c>
      <c r="F96" s="7" t="s">
        <v>103</v>
      </c>
      <c r="G96" s="7" t="s">
        <v>103</v>
      </c>
      <c r="H96" s="7" t="s">
        <v>103</v>
      </c>
      <c r="I96" s="7" t="s">
        <v>103</v>
      </c>
      <c r="J96" s="7" t="s">
        <v>103</v>
      </c>
      <c r="K96" s="8"/>
      <c r="L96" s="8"/>
      <c r="M96" s="8"/>
      <c r="N96" s="8"/>
      <c r="O96" s="8"/>
      <c r="P96" s="8"/>
      <c r="Q96" s="8"/>
      <c r="R96" s="8"/>
    </row>
    <row r="97">
      <c r="A97" s="6" t="s">
        <v>198</v>
      </c>
      <c r="B97" s="7" t="s">
        <v>102</v>
      </c>
      <c r="C97" s="7" t="s">
        <v>102</v>
      </c>
      <c r="D97" s="7" t="s">
        <v>102</v>
      </c>
      <c r="E97" s="7" t="s">
        <v>102</v>
      </c>
      <c r="F97" s="7" t="s">
        <v>102</v>
      </c>
      <c r="G97" s="7" t="s">
        <v>102</v>
      </c>
      <c r="H97" s="7" t="s">
        <v>102</v>
      </c>
      <c r="I97" s="7" t="s">
        <v>102</v>
      </c>
      <c r="J97" s="7" t="s">
        <v>102</v>
      </c>
      <c r="K97" s="8"/>
      <c r="L97" s="8"/>
      <c r="M97" s="8"/>
      <c r="N97" s="8"/>
      <c r="O97" s="8"/>
      <c r="P97" s="8"/>
      <c r="Q97" s="8"/>
      <c r="R97" s="8"/>
    </row>
    <row r="98">
      <c r="A98" s="6" t="s">
        <v>199</v>
      </c>
      <c r="B98" s="7" t="s">
        <v>103</v>
      </c>
      <c r="C98" s="7" t="s">
        <v>103</v>
      </c>
      <c r="D98" s="7" t="s">
        <v>103</v>
      </c>
      <c r="E98" s="7" t="s">
        <v>103</v>
      </c>
      <c r="F98" s="7" t="s">
        <v>103</v>
      </c>
      <c r="G98" s="8"/>
      <c r="H98" s="7" t="s">
        <v>103</v>
      </c>
      <c r="I98" s="7" t="s">
        <v>103</v>
      </c>
      <c r="J98" s="7" t="s">
        <v>102</v>
      </c>
      <c r="K98" s="8"/>
      <c r="L98" s="8"/>
      <c r="M98" s="8"/>
      <c r="N98" s="8"/>
      <c r="O98" s="8"/>
      <c r="P98" s="8"/>
      <c r="Q98" s="8"/>
      <c r="R98" s="8"/>
    </row>
    <row r="99">
      <c r="A99" s="6" t="s">
        <v>200</v>
      </c>
      <c r="B99" s="7" t="s">
        <v>102</v>
      </c>
      <c r="C99" s="7" t="s">
        <v>102</v>
      </c>
      <c r="D99" s="7" t="s">
        <v>102</v>
      </c>
      <c r="E99" s="7" t="s">
        <v>102</v>
      </c>
      <c r="F99" s="7" t="s">
        <v>102</v>
      </c>
      <c r="G99" s="7" t="s">
        <v>102</v>
      </c>
      <c r="H99" s="7" t="s">
        <v>102</v>
      </c>
      <c r="I99" s="7" t="s">
        <v>102</v>
      </c>
      <c r="J99" s="7" t="s">
        <v>102</v>
      </c>
      <c r="K99" s="8"/>
      <c r="L99" s="8"/>
      <c r="M99" s="8"/>
      <c r="N99" s="8"/>
      <c r="O99" s="8"/>
      <c r="P99" s="8"/>
      <c r="Q99" s="8"/>
      <c r="R99" s="8"/>
    </row>
    <row r="100">
      <c r="A100" s="6" t="s">
        <v>201</v>
      </c>
      <c r="B100" s="7" t="s">
        <v>102</v>
      </c>
      <c r="C100" s="7" t="s">
        <v>102</v>
      </c>
      <c r="D100" s="7" t="s">
        <v>102</v>
      </c>
      <c r="E100" s="7" t="s">
        <v>102</v>
      </c>
      <c r="F100" s="7" t="s">
        <v>102</v>
      </c>
      <c r="G100" s="7" t="s">
        <v>103</v>
      </c>
      <c r="H100" s="7" t="s">
        <v>102</v>
      </c>
      <c r="I100" s="7" t="s">
        <v>102</v>
      </c>
      <c r="J100" s="7" t="s">
        <v>102</v>
      </c>
      <c r="K100" s="8"/>
      <c r="L100" s="8"/>
      <c r="M100" s="8"/>
      <c r="N100" s="8"/>
      <c r="O100" s="8"/>
      <c r="P100" s="8"/>
      <c r="Q100" s="8"/>
      <c r="R100" s="8"/>
    </row>
    <row r="101">
      <c r="A101" s="6" t="s">
        <v>202</v>
      </c>
      <c r="B101" s="7" t="s">
        <v>103</v>
      </c>
      <c r="C101" s="7" t="s">
        <v>103</v>
      </c>
      <c r="D101" s="7" t="s">
        <v>103</v>
      </c>
      <c r="E101" s="7" t="s">
        <v>103</v>
      </c>
      <c r="F101" s="7" t="s">
        <v>103</v>
      </c>
      <c r="G101" s="7" t="s">
        <v>102</v>
      </c>
      <c r="H101" s="7" t="s">
        <v>103</v>
      </c>
      <c r="I101" s="7" t="s">
        <v>103</v>
      </c>
      <c r="J101" s="7" t="s">
        <v>103</v>
      </c>
      <c r="K101" s="8"/>
      <c r="L101" s="8"/>
      <c r="M101" s="8"/>
      <c r="N101" s="8"/>
      <c r="O101" s="8"/>
      <c r="P101" s="8"/>
      <c r="Q101" s="8"/>
      <c r="R101" s="8"/>
    </row>
    <row r="102">
      <c r="A102" s="6" t="s">
        <v>203</v>
      </c>
      <c r="B102" s="7" t="s">
        <v>103</v>
      </c>
      <c r="C102" s="7" t="s">
        <v>103</v>
      </c>
      <c r="D102" s="7" t="s">
        <v>103</v>
      </c>
      <c r="E102" s="7" t="s">
        <v>103</v>
      </c>
      <c r="F102" s="7" t="s">
        <v>103</v>
      </c>
      <c r="G102" s="7" t="s">
        <v>103</v>
      </c>
      <c r="H102" s="7" t="s">
        <v>103</v>
      </c>
      <c r="I102" s="7" t="s">
        <v>103</v>
      </c>
      <c r="J102" s="7" t="s">
        <v>103</v>
      </c>
      <c r="K102" s="8"/>
      <c r="L102" s="8"/>
      <c r="M102" s="8"/>
      <c r="N102" s="8"/>
      <c r="O102" s="8"/>
      <c r="P102" s="8"/>
      <c r="Q102" s="8"/>
      <c r="R102" s="8"/>
    </row>
    <row r="103">
      <c r="A103" s="6" t="s">
        <v>204</v>
      </c>
      <c r="B103" s="7" t="s">
        <v>102</v>
      </c>
      <c r="C103" s="7" t="s">
        <v>102</v>
      </c>
      <c r="D103" s="7" t="s">
        <v>102</v>
      </c>
      <c r="E103" s="7" t="s">
        <v>102</v>
      </c>
      <c r="F103" s="7" t="s">
        <v>102</v>
      </c>
      <c r="G103" s="7" t="s">
        <v>102</v>
      </c>
      <c r="H103" s="7" t="s">
        <v>102</v>
      </c>
      <c r="I103" s="7" t="s">
        <v>103</v>
      </c>
      <c r="J103" s="7" t="s">
        <v>102</v>
      </c>
      <c r="K103" s="8"/>
      <c r="L103" s="8"/>
      <c r="M103" s="8"/>
      <c r="N103" s="8"/>
      <c r="O103" s="8"/>
      <c r="P103" s="8"/>
      <c r="Q103" s="8"/>
      <c r="R103" s="8"/>
    </row>
    <row r="104">
      <c r="A104" s="6" t="s">
        <v>205</v>
      </c>
      <c r="B104" s="7" t="s">
        <v>102</v>
      </c>
      <c r="C104" s="7" t="s">
        <v>102</v>
      </c>
      <c r="D104" s="7" t="s">
        <v>102</v>
      </c>
      <c r="E104" s="7" t="s">
        <v>102</v>
      </c>
      <c r="F104" s="7" t="s">
        <v>102</v>
      </c>
      <c r="G104" s="7" t="s">
        <v>102</v>
      </c>
      <c r="H104" s="7" t="s">
        <v>102</v>
      </c>
      <c r="I104" s="7" t="s">
        <v>102</v>
      </c>
      <c r="J104" s="7" t="s">
        <v>102</v>
      </c>
      <c r="K104" s="8"/>
      <c r="L104" s="8"/>
      <c r="M104" s="8"/>
      <c r="N104" s="8"/>
      <c r="O104" s="8"/>
      <c r="P104" s="8"/>
      <c r="Q104" s="8"/>
      <c r="R104" s="8"/>
    </row>
    <row r="105">
      <c r="A105" s="6" t="s">
        <v>206</v>
      </c>
      <c r="B105" s="7" t="s">
        <v>102</v>
      </c>
      <c r="C105" s="7" t="s">
        <v>102</v>
      </c>
      <c r="D105" s="7"/>
      <c r="E105" s="7" t="s">
        <v>102</v>
      </c>
      <c r="F105" s="7" t="s">
        <v>102</v>
      </c>
      <c r="G105" s="7" t="s">
        <v>102</v>
      </c>
      <c r="H105" s="7" t="s">
        <v>103</v>
      </c>
      <c r="I105" s="7" t="s">
        <v>102</v>
      </c>
      <c r="J105" s="7" t="s">
        <v>102</v>
      </c>
      <c r="K105" s="8"/>
      <c r="L105" s="8"/>
      <c r="M105" s="8"/>
      <c r="N105" s="8"/>
      <c r="O105" s="8"/>
      <c r="P105" s="8"/>
      <c r="Q105" s="8"/>
      <c r="R105" s="8"/>
    </row>
    <row r="106">
      <c r="A106" s="6" t="s">
        <v>207</v>
      </c>
      <c r="B106" s="7" t="s">
        <v>103</v>
      </c>
      <c r="C106" s="7" t="s">
        <v>103</v>
      </c>
      <c r="D106" s="7" t="s">
        <v>103</v>
      </c>
      <c r="E106" s="7" t="s">
        <v>103</v>
      </c>
      <c r="F106" s="7" t="s">
        <v>103</v>
      </c>
      <c r="G106" s="7" t="s">
        <v>103</v>
      </c>
      <c r="H106" s="7" t="s">
        <v>103</v>
      </c>
      <c r="I106" s="7" t="s">
        <v>103</v>
      </c>
      <c r="J106" s="7" t="s">
        <v>103</v>
      </c>
      <c r="K106" s="8"/>
      <c r="L106" s="8"/>
      <c r="M106" s="8"/>
      <c r="N106" s="8"/>
      <c r="O106" s="8"/>
      <c r="P106" s="8"/>
      <c r="Q106" s="8"/>
      <c r="R106" s="8"/>
    </row>
    <row r="107">
      <c r="A107" s="6" t="s">
        <v>208</v>
      </c>
      <c r="B107" s="7" t="s">
        <v>102</v>
      </c>
      <c r="C107" s="7" t="s">
        <v>102</v>
      </c>
      <c r="D107" s="7" t="s">
        <v>102</v>
      </c>
      <c r="E107" s="7" t="s">
        <v>102</v>
      </c>
      <c r="F107" s="7" t="s">
        <v>102</v>
      </c>
      <c r="G107" s="7" t="s">
        <v>102</v>
      </c>
      <c r="H107" s="7" t="s">
        <v>102</v>
      </c>
      <c r="I107" s="7" t="s">
        <v>102</v>
      </c>
      <c r="J107" s="7" t="s">
        <v>102</v>
      </c>
      <c r="K107" s="8"/>
      <c r="L107" s="8"/>
      <c r="M107" s="8"/>
      <c r="N107" s="8"/>
      <c r="O107" s="8"/>
      <c r="P107" s="8"/>
      <c r="Q107" s="8"/>
      <c r="R107" s="8"/>
    </row>
    <row r="108">
      <c r="A108" s="6" t="s">
        <v>209</v>
      </c>
      <c r="B108" s="7" t="s">
        <v>103</v>
      </c>
      <c r="C108" s="7" t="s">
        <v>103</v>
      </c>
      <c r="D108" s="7" t="s">
        <v>103</v>
      </c>
      <c r="E108" s="7" t="s">
        <v>103</v>
      </c>
      <c r="F108" s="7" t="s">
        <v>103</v>
      </c>
      <c r="G108" s="7" t="s">
        <v>103</v>
      </c>
      <c r="H108" s="7" t="s">
        <v>103</v>
      </c>
      <c r="I108" s="7" t="s">
        <v>103</v>
      </c>
      <c r="J108" s="7" t="s">
        <v>102</v>
      </c>
      <c r="K108" s="8"/>
      <c r="L108" s="8"/>
      <c r="M108" s="8"/>
      <c r="N108" s="8"/>
      <c r="O108" s="8"/>
      <c r="P108" s="8"/>
      <c r="Q108" s="8"/>
      <c r="R108" s="8"/>
    </row>
    <row r="109">
      <c r="A109" s="6" t="s">
        <v>210</v>
      </c>
      <c r="B109" s="7" t="s">
        <v>102</v>
      </c>
      <c r="C109" s="7" t="s">
        <v>102</v>
      </c>
      <c r="D109" s="7" t="s">
        <v>102</v>
      </c>
      <c r="E109" s="7" t="s">
        <v>102</v>
      </c>
      <c r="F109" s="7" t="s">
        <v>102</v>
      </c>
      <c r="G109" s="7" t="s">
        <v>102</v>
      </c>
      <c r="H109" s="7" t="s">
        <v>102</v>
      </c>
      <c r="I109" s="7" t="s">
        <v>102</v>
      </c>
      <c r="J109" s="7" t="s">
        <v>102</v>
      </c>
      <c r="K109" s="8"/>
      <c r="L109" s="8"/>
      <c r="M109" s="8"/>
      <c r="N109" s="8"/>
      <c r="O109" s="8"/>
      <c r="P109" s="8"/>
      <c r="Q109" s="8"/>
      <c r="R109" s="8"/>
    </row>
    <row r="110">
      <c r="A110" s="6" t="s">
        <v>211</v>
      </c>
      <c r="B110" s="7" t="s">
        <v>103</v>
      </c>
      <c r="C110" s="7" t="s">
        <v>109</v>
      </c>
      <c r="D110" s="7" t="s">
        <v>103</v>
      </c>
      <c r="E110" s="7" t="s">
        <v>103</v>
      </c>
      <c r="F110" s="7" t="s">
        <v>103</v>
      </c>
      <c r="G110" s="7" t="s">
        <v>103</v>
      </c>
      <c r="H110" s="7" t="s">
        <v>109</v>
      </c>
      <c r="I110" s="7" t="s">
        <v>103</v>
      </c>
      <c r="J110" s="7" t="s">
        <v>103</v>
      </c>
      <c r="K110" s="8"/>
      <c r="L110" s="8"/>
      <c r="M110" s="8"/>
      <c r="N110" s="8"/>
      <c r="O110" s="8"/>
      <c r="P110" s="8"/>
      <c r="Q110" s="8"/>
      <c r="R110" s="8"/>
    </row>
    <row r="111">
      <c r="A111" s="6" t="s">
        <v>212</v>
      </c>
      <c r="B111" s="7" t="s">
        <v>111</v>
      </c>
      <c r="C111" s="7" t="s">
        <v>111</v>
      </c>
      <c r="D111" s="7" t="s">
        <v>111</v>
      </c>
      <c r="E111" s="7" t="s">
        <v>111</v>
      </c>
      <c r="F111" s="7" t="s">
        <v>111</v>
      </c>
      <c r="G111" s="7" t="s">
        <v>428</v>
      </c>
      <c r="H111" s="7" t="s">
        <v>111</v>
      </c>
      <c r="I111" s="7" t="s">
        <v>111</v>
      </c>
      <c r="J111" s="7" t="s">
        <v>102</v>
      </c>
      <c r="K111" s="8"/>
      <c r="L111" s="8"/>
      <c r="M111" s="8"/>
      <c r="N111" s="8"/>
      <c r="O111" s="8"/>
      <c r="P111" s="8"/>
      <c r="Q111" s="8"/>
      <c r="R111" s="8"/>
    </row>
    <row r="112">
      <c r="A112" s="6" t="s">
        <v>213</v>
      </c>
      <c r="B112" s="7" t="s">
        <v>102</v>
      </c>
      <c r="C112" s="7" t="s">
        <v>102</v>
      </c>
      <c r="D112" s="7" t="s">
        <v>102</v>
      </c>
      <c r="E112" s="7" t="s">
        <v>102</v>
      </c>
      <c r="F112" s="7" t="s">
        <v>102</v>
      </c>
      <c r="G112" s="7" t="s">
        <v>102</v>
      </c>
      <c r="H112" s="7" t="s">
        <v>102</v>
      </c>
      <c r="I112" s="7" t="s">
        <v>102</v>
      </c>
      <c r="J112" s="7" t="s">
        <v>102</v>
      </c>
      <c r="K112" s="8"/>
      <c r="L112" s="8"/>
      <c r="M112" s="8"/>
      <c r="N112" s="8"/>
      <c r="O112" s="8"/>
      <c r="P112" s="8"/>
      <c r="Q112" s="8"/>
      <c r="R112" s="8"/>
    </row>
    <row r="113">
      <c r="A113" s="6" t="s">
        <v>214</v>
      </c>
      <c r="B113" s="7" t="s">
        <v>103</v>
      </c>
      <c r="C113" s="7" t="s">
        <v>103</v>
      </c>
      <c r="D113" s="7" t="s">
        <v>103</v>
      </c>
      <c r="E113" s="7" t="s">
        <v>103</v>
      </c>
      <c r="F113" s="7" t="s">
        <v>103</v>
      </c>
      <c r="G113" s="7" t="s">
        <v>103</v>
      </c>
      <c r="H113" s="7" t="s">
        <v>103</v>
      </c>
      <c r="I113" s="7" t="s">
        <v>103</v>
      </c>
      <c r="J113" s="7" t="s">
        <v>103</v>
      </c>
      <c r="K113" s="8"/>
      <c r="L113" s="8"/>
      <c r="M113" s="8"/>
      <c r="N113" s="8"/>
      <c r="O113" s="8"/>
      <c r="P113" s="8"/>
      <c r="Q113" s="8"/>
      <c r="R113" s="8"/>
    </row>
    <row r="114">
      <c r="A114" s="6" t="s">
        <v>215</v>
      </c>
      <c r="B114" s="7" t="s">
        <v>103</v>
      </c>
      <c r="C114" s="7" t="s">
        <v>103</v>
      </c>
      <c r="D114" s="7" t="s">
        <v>103</v>
      </c>
      <c r="E114" s="7"/>
      <c r="F114" s="7" t="s">
        <v>103</v>
      </c>
      <c r="G114" s="7" t="s">
        <v>103</v>
      </c>
      <c r="H114" s="7" t="s">
        <v>102</v>
      </c>
      <c r="I114" s="7" t="s">
        <v>103</v>
      </c>
      <c r="J114" s="7" t="s">
        <v>103</v>
      </c>
      <c r="K114" s="8"/>
      <c r="L114" s="8"/>
      <c r="M114" s="8"/>
      <c r="N114" s="8"/>
      <c r="O114" s="8"/>
      <c r="P114" s="8"/>
      <c r="Q114" s="8"/>
      <c r="R114" s="8"/>
    </row>
    <row r="115">
      <c r="A115" s="6" t="s">
        <v>216</v>
      </c>
      <c r="B115" s="7" t="s">
        <v>102</v>
      </c>
      <c r="C115" s="7" t="s">
        <v>111</v>
      </c>
      <c r="D115" s="7" t="s">
        <v>102</v>
      </c>
      <c r="E115" s="7" t="s">
        <v>103</v>
      </c>
      <c r="F115" s="7" t="s">
        <v>102</v>
      </c>
      <c r="G115" s="7" t="s">
        <v>102</v>
      </c>
      <c r="H115" s="7" t="s">
        <v>102</v>
      </c>
      <c r="I115" s="7" t="s">
        <v>102</v>
      </c>
      <c r="J115" s="7" t="s">
        <v>102</v>
      </c>
      <c r="K115" s="8"/>
      <c r="L115" s="8"/>
      <c r="M115" s="8"/>
      <c r="N115" s="8"/>
      <c r="O115" s="8"/>
      <c r="P115" s="8"/>
      <c r="Q115" s="8"/>
      <c r="R115" s="8"/>
    </row>
    <row r="116">
      <c r="A116" s="6" t="s">
        <v>217</v>
      </c>
      <c r="B116" s="7" t="s">
        <v>103</v>
      </c>
      <c r="C116" s="7" t="s">
        <v>103</v>
      </c>
      <c r="D116" s="7" t="s">
        <v>103</v>
      </c>
      <c r="E116" s="7" t="s">
        <v>103</v>
      </c>
      <c r="F116" s="7" t="s">
        <v>103</v>
      </c>
      <c r="G116" s="7" t="s">
        <v>103</v>
      </c>
      <c r="H116" s="7" t="s">
        <v>103</v>
      </c>
      <c r="I116" s="7" t="s">
        <v>103</v>
      </c>
      <c r="J116" s="7" t="s">
        <v>103</v>
      </c>
      <c r="K116" s="8"/>
      <c r="L116" s="8"/>
      <c r="M116" s="8"/>
      <c r="N116" s="8"/>
      <c r="O116" s="8"/>
      <c r="P116" s="8"/>
      <c r="Q116" s="8"/>
      <c r="R116" s="8"/>
    </row>
    <row r="117">
      <c r="A117" s="6" t="s">
        <v>218</v>
      </c>
      <c r="B117" s="7" t="s">
        <v>103</v>
      </c>
      <c r="C117" s="7" t="s">
        <v>103</v>
      </c>
      <c r="D117" s="7" t="s">
        <v>103</v>
      </c>
      <c r="E117" s="7" t="s">
        <v>103</v>
      </c>
      <c r="F117" s="7" t="s">
        <v>103</v>
      </c>
      <c r="G117" s="7" t="s">
        <v>103</v>
      </c>
      <c r="H117" s="7" t="s">
        <v>103</v>
      </c>
      <c r="I117" s="7" t="s">
        <v>103</v>
      </c>
      <c r="J117" s="7" t="s">
        <v>103</v>
      </c>
      <c r="K117" s="8"/>
      <c r="L117" s="8"/>
      <c r="M117" s="8"/>
      <c r="N117" s="8"/>
      <c r="O117" s="8"/>
      <c r="P117" s="8"/>
      <c r="Q117" s="8"/>
      <c r="R117" s="8"/>
    </row>
    <row r="118">
      <c r="A118" s="6" t="s">
        <v>219</v>
      </c>
      <c r="B118" s="7" t="s">
        <v>109</v>
      </c>
      <c r="C118" s="7" t="s">
        <v>109</v>
      </c>
      <c r="D118" s="7" t="s">
        <v>110</v>
      </c>
      <c r="E118" s="7" t="s">
        <v>109</v>
      </c>
      <c r="F118" s="7" t="s">
        <v>109</v>
      </c>
      <c r="G118" s="7" t="s">
        <v>109</v>
      </c>
      <c r="H118" s="7" t="s">
        <v>109</v>
      </c>
      <c r="I118" s="7" t="s">
        <v>109</v>
      </c>
      <c r="J118" s="7" t="s">
        <v>109</v>
      </c>
      <c r="K118" s="8"/>
      <c r="L118" s="8"/>
      <c r="M118" s="8"/>
      <c r="N118" s="8"/>
      <c r="O118" s="8"/>
      <c r="P118" s="8"/>
      <c r="Q118" s="8"/>
      <c r="R118" s="8"/>
    </row>
    <row r="119">
      <c r="A119" s="6" t="s">
        <v>220</v>
      </c>
      <c r="B119" s="7" t="s">
        <v>102</v>
      </c>
      <c r="C119" s="7" t="s">
        <v>110</v>
      </c>
      <c r="D119" s="7" t="s">
        <v>102</v>
      </c>
      <c r="E119" s="7" t="s">
        <v>102</v>
      </c>
      <c r="F119" s="7" t="s">
        <v>102</v>
      </c>
      <c r="G119" s="7" t="s">
        <v>102</v>
      </c>
      <c r="H119" s="7" t="s">
        <v>102</v>
      </c>
      <c r="I119" s="7" t="s">
        <v>102</v>
      </c>
      <c r="J119" s="7" t="s">
        <v>102</v>
      </c>
      <c r="K119" s="8"/>
      <c r="L119" s="8"/>
      <c r="M119" s="8"/>
      <c r="N119" s="8"/>
      <c r="O119" s="8"/>
      <c r="P119" s="8"/>
      <c r="Q119" s="8"/>
      <c r="R119" s="8"/>
    </row>
    <row r="120">
      <c r="A120" s="6" t="s">
        <v>221</v>
      </c>
      <c r="B120" s="7"/>
      <c r="C120" s="7" t="s">
        <v>103</v>
      </c>
      <c r="D120" s="7" t="s">
        <v>103</v>
      </c>
      <c r="E120" s="7" t="s">
        <v>102</v>
      </c>
      <c r="F120" s="7"/>
      <c r="G120" s="7" t="s">
        <v>103</v>
      </c>
      <c r="H120" s="7" t="s">
        <v>103</v>
      </c>
      <c r="I120" s="7" t="s">
        <v>103</v>
      </c>
      <c r="J120" s="7" t="s">
        <v>103</v>
      </c>
      <c r="K120" s="8"/>
      <c r="L120" s="8"/>
      <c r="M120" s="8"/>
      <c r="N120" s="8"/>
      <c r="O120" s="8"/>
      <c r="P120" s="8"/>
      <c r="Q120" s="8"/>
      <c r="R120" s="8"/>
    </row>
    <row r="121">
      <c r="A121" s="6" t="s">
        <v>222</v>
      </c>
      <c r="B121" s="7" t="s">
        <v>102</v>
      </c>
      <c r="C121" s="7" t="s">
        <v>102</v>
      </c>
      <c r="D121" s="7" t="s">
        <v>102</v>
      </c>
      <c r="E121" s="7" t="s">
        <v>102</v>
      </c>
      <c r="F121" s="7" t="s">
        <v>102</v>
      </c>
      <c r="G121" s="7" t="s">
        <v>109</v>
      </c>
      <c r="H121" s="7" t="s">
        <v>109</v>
      </c>
      <c r="I121" s="7" t="s">
        <v>109</v>
      </c>
      <c r="J121" s="7" t="s">
        <v>111</v>
      </c>
      <c r="K121" s="8"/>
      <c r="L121" s="8"/>
      <c r="M121" s="8"/>
      <c r="N121" s="8"/>
      <c r="O121" s="8"/>
      <c r="P121" s="8"/>
      <c r="Q121" s="8"/>
      <c r="R121" s="8"/>
    </row>
    <row r="122">
      <c r="A122" s="6" t="s">
        <v>223</v>
      </c>
      <c r="B122" s="7" t="s">
        <v>111</v>
      </c>
      <c r="C122" s="7" t="s">
        <v>111</v>
      </c>
      <c r="D122" s="7" t="s">
        <v>111</v>
      </c>
      <c r="E122" s="7" t="s">
        <v>111</v>
      </c>
      <c r="F122" s="7" t="s">
        <v>111</v>
      </c>
      <c r="G122" s="7" t="s">
        <v>111</v>
      </c>
      <c r="H122" s="7" t="s">
        <v>111</v>
      </c>
      <c r="I122" s="7" t="s">
        <v>111</v>
      </c>
      <c r="J122" s="7" t="s">
        <v>111</v>
      </c>
      <c r="K122" s="8"/>
      <c r="L122" s="8"/>
      <c r="M122" s="8"/>
      <c r="N122" s="8"/>
      <c r="O122" s="8"/>
      <c r="P122" s="8"/>
      <c r="Q122" s="8"/>
      <c r="R122" s="8"/>
    </row>
    <row r="123">
      <c r="A123" s="6" t="s">
        <v>224</v>
      </c>
      <c r="B123" s="7" t="s">
        <v>111</v>
      </c>
      <c r="C123" s="7" t="s">
        <v>111</v>
      </c>
      <c r="D123" s="7" t="s">
        <v>111</v>
      </c>
      <c r="E123" s="7" t="s">
        <v>111</v>
      </c>
      <c r="F123" s="7" t="s">
        <v>111</v>
      </c>
      <c r="G123" s="7" t="s">
        <v>111</v>
      </c>
      <c r="H123" s="7" t="s">
        <v>111</v>
      </c>
      <c r="I123" s="7" t="s">
        <v>111</v>
      </c>
      <c r="J123" s="7" t="s">
        <v>111</v>
      </c>
      <c r="K123" s="8"/>
      <c r="L123" s="8"/>
      <c r="M123" s="8"/>
      <c r="N123" s="8"/>
      <c r="O123" s="8"/>
      <c r="P123" s="8"/>
      <c r="Q123" s="8"/>
      <c r="R123" s="8"/>
    </row>
    <row r="124">
      <c r="A124" s="6" t="s">
        <v>225</v>
      </c>
      <c r="B124" s="7" t="s">
        <v>102</v>
      </c>
      <c r="C124" s="7" t="s">
        <v>103</v>
      </c>
      <c r="D124" s="7" t="s">
        <v>111</v>
      </c>
      <c r="E124" s="7" t="s">
        <v>102</v>
      </c>
      <c r="F124" s="7" t="s">
        <v>111</v>
      </c>
      <c r="G124" s="7" t="s">
        <v>111</v>
      </c>
      <c r="H124" s="7" t="s">
        <v>102</v>
      </c>
      <c r="I124" s="7" t="s">
        <v>111</v>
      </c>
      <c r="J124" s="7" t="s">
        <v>103</v>
      </c>
      <c r="K124" s="8"/>
      <c r="L124" s="8"/>
      <c r="M124" s="8"/>
      <c r="N124" s="8"/>
      <c r="O124" s="8"/>
      <c r="P124" s="8"/>
      <c r="Q124" s="8"/>
      <c r="R124" s="8"/>
    </row>
    <row r="125">
      <c r="A125" s="6" t="s">
        <v>226</v>
      </c>
      <c r="B125" s="7" t="s">
        <v>102</v>
      </c>
      <c r="C125" s="7" t="s">
        <v>103</v>
      </c>
      <c r="D125" s="7" t="s">
        <v>102</v>
      </c>
      <c r="E125" s="7" t="s">
        <v>102</v>
      </c>
      <c r="F125" s="7" t="s">
        <v>102</v>
      </c>
      <c r="G125" s="7" t="s">
        <v>102</v>
      </c>
      <c r="H125" s="7" t="s">
        <v>102</v>
      </c>
      <c r="I125" s="7" t="s">
        <v>102</v>
      </c>
      <c r="J125" s="7" t="s">
        <v>103</v>
      </c>
      <c r="K125" s="8"/>
      <c r="L125" s="8"/>
      <c r="M125" s="8"/>
      <c r="N125" s="8"/>
      <c r="O125" s="8"/>
      <c r="P125" s="8"/>
      <c r="Q125" s="8"/>
      <c r="R125" s="8"/>
    </row>
    <row r="126">
      <c r="A126" s="6" t="s">
        <v>227</v>
      </c>
      <c r="B126" s="7" t="s">
        <v>103</v>
      </c>
      <c r="C126" s="7" t="s">
        <v>103</v>
      </c>
      <c r="D126" s="7" t="s">
        <v>103</v>
      </c>
      <c r="E126" s="7" t="s">
        <v>103</v>
      </c>
      <c r="F126" s="7" t="s">
        <v>103</v>
      </c>
      <c r="G126" s="7" t="s">
        <v>103</v>
      </c>
      <c r="H126" s="7" t="s">
        <v>103</v>
      </c>
      <c r="I126" s="7" t="s">
        <v>103</v>
      </c>
      <c r="J126" s="7" t="s">
        <v>103</v>
      </c>
      <c r="K126" s="8"/>
      <c r="L126" s="8"/>
      <c r="M126" s="8"/>
      <c r="N126" s="8"/>
      <c r="O126" s="8"/>
      <c r="P126" s="8"/>
      <c r="Q126" s="8"/>
      <c r="R126" s="8"/>
    </row>
    <row r="127">
      <c r="A127" s="6" t="s">
        <v>228</v>
      </c>
      <c r="B127" s="7" t="s">
        <v>103</v>
      </c>
      <c r="C127" s="7" t="s">
        <v>103</v>
      </c>
      <c r="D127" s="7" t="s">
        <v>103</v>
      </c>
      <c r="E127" s="7" t="s">
        <v>103</v>
      </c>
      <c r="F127" s="7" t="s">
        <v>103</v>
      </c>
      <c r="G127" s="7" t="s">
        <v>103</v>
      </c>
      <c r="H127" s="7" t="s">
        <v>103</v>
      </c>
      <c r="I127" s="7" t="s">
        <v>103</v>
      </c>
      <c r="J127" s="7" t="s">
        <v>103</v>
      </c>
      <c r="K127" s="8"/>
      <c r="L127" s="8"/>
      <c r="M127" s="8"/>
      <c r="N127" s="8"/>
      <c r="O127" s="8"/>
      <c r="P127" s="8"/>
      <c r="Q127" s="8"/>
      <c r="R127" s="8"/>
    </row>
    <row r="128">
      <c r="A128" s="51" t="s">
        <v>229</v>
      </c>
      <c r="B128" s="49" t="s">
        <v>103</v>
      </c>
      <c r="C128" s="49" t="s">
        <v>103</v>
      </c>
      <c r="D128" s="49" t="s">
        <v>103</v>
      </c>
      <c r="E128" s="49" t="s">
        <v>103</v>
      </c>
      <c r="F128" s="49" t="s">
        <v>103</v>
      </c>
      <c r="G128" s="49" t="s">
        <v>103</v>
      </c>
      <c r="H128" s="49" t="s">
        <v>103</v>
      </c>
      <c r="I128" s="49" t="s">
        <v>103</v>
      </c>
      <c r="J128" s="49" t="s">
        <v>103</v>
      </c>
      <c r="K128" s="52"/>
      <c r="L128" s="52"/>
      <c r="M128" s="52"/>
      <c r="N128" s="52"/>
      <c r="O128" s="52"/>
      <c r="P128" s="52"/>
      <c r="Q128" s="52"/>
      <c r="R128" s="52"/>
    </row>
    <row r="129">
      <c r="A129" s="51" t="s">
        <v>230</v>
      </c>
      <c r="B129" s="49"/>
      <c r="C129" s="49" t="s">
        <v>102</v>
      </c>
      <c r="D129" s="49" t="s">
        <v>103</v>
      </c>
      <c r="E129" s="49" t="s">
        <v>103</v>
      </c>
      <c r="F129" s="49" t="s">
        <v>103</v>
      </c>
      <c r="G129" s="49" t="s">
        <v>103</v>
      </c>
      <c r="H129" s="49" t="s">
        <v>103</v>
      </c>
      <c r="I129" s="49" t="s">
        <v>103</v>
      </c>
      <c r="J129" s="49" t="s">
        <v>103</v>
      </c>
      <c r="K129" s="52"/>
      <c r="L129" s="52"/>
      <c r="M129" s="52"/>
      <c r="N129" s="52"/>
      <c r="O129" s="52"/>
      <c r="P129" s="52"/>
      <c r="Q129" s="52"/>
      <c r="R129" s="52"/>
    </row>
    <row r="130">
      <c r="A130" s="51" t="s">
        <v>231</v>
      </c>
      <c r="B130" s="49" t="s">
        <v>103</v>
      </c>
      <c r="C130" s="49" t="s">
        <v>102</v>
      </c>
      <c r="D130" s="49" t="s">
        <v>103</v>
      </c>
      <c r="E130" s="49" t="s">
        <v>102</v>
      </c>
      <c r="F130" s="49" t="s">
        <v>102</v>
      </c>
      <c r="G130" s="49" t="s">
        <v>103</v>
      </c>
      <c r="H130" s="49" t="s">
        <v>102</v>
      </c>
      <c r="I130" s="49" t="s">
        <v>103</v>
      </c>
      <c r="J130" s="49" t="s">
        <v>103</v>
      </c>
      <c r="K130" s="52"/>
      <c r="L130" s="52"/>
      <c r="M130" s="52"/>
      <c r="N130" s="52"/>
      <c r="O130" s="52"/>
      <c r="P130" s="52"/>
      <c r="Q130" s="52"/>
      <c r="R130" s="52"/>
    </row>
    <row r="131">
      <c r="A131" s="51" t="s">
        <v>232</v>
      </c>
      <c r="B131" s="49" t="s">
        <v>102</v>
      </c>
      <c r="C131" s="49" t="s">
        <v>102</v>
      </c>
      <c r="D131" s="49" t="s">
        <v>102</v>
      </c>
      <c r="E131" s="49" t="s">
        <v>102</v>
      </c>
      <c r="F131" s="49" t="s">
        <v>102</v>
      </c>
      <c r="G131" s="49" t="s">
        <v>102</v>
      </c>
      <c r="H131" s="49" t="s">
        <v>102</v>
      </c>
      <c r="I131" s="49" t="s">
        <v>102</v>
      </c>
      <c r="J131" s="49" t="s">
        <v>102</v>
      </c>
      <c r="K131" s="52"/>
      <c r="L131" s="52"/>
      <c r="M131" s="52"/>
      <c r="N131" s="52"/>
      <c r="O131" s="52"/>
      <c r="P131" s="52"/>
      <c r="Q131" s="52"/>
      <c r="R131" s="52"/>
    </row>
    <row r="132">
      <c r="A132" s="51" t="s">
        <v>233</v>
      </c>
      <c r="B132" s="49" t="s">
        <v>103</v>
      </c>
      <c r="C132" s="49" t="s">
        <v>103</v>
      </c>
      <c r="D132" s="49" t="s">
        <v>103</v>
      </c>
      <c r="E132" s="49" t="s">
        <v>103</v>
      </c>
      <c r="F132" s="49" t="s">
        <v>103</v>
      </c>
      <c r="G132" s="49" t="s">
        <v>103</v>
      </c>
      <c r="H132" s="49" t="s">
        <v>103</v>
      </c>
      <c r="I132" s="49" t="s">
        <v>103</v>
      </c>
      <c r="J132" s="49" t="s">
        <v>103</v>
      </c>
      <c r="K132" s="52"/>
      <c r="L132" s="52"/>
      <c r="M132" s="52"/>
      <c r="N132" s="52"/>
      <c r="O132" s="52"/>
      <c r="P132" s="52"/>
      <c r="Q132" s="52"/>
      <c r="R132" s="52"/>
    </row>
    <row r="133">
      <c r="A133" s="51" t="s">
        <v>234</v>
      </c>
      <c r="B133" s="49" t="s">
        <v>102</v>
      </c>
      <c r="C133" s="49" t="s">
        <v>102</v>
      </c>
      <c r="D133" s="49" t="s">
        <v>103</v>
      </c>
      <c r="E133" s="49" t="s">
        <v>102</v>
      </c>
      <c r="F133" s="49" t="s">
        <v>102</v>
      </c>
      <c r="G133" s="49" t="s">
        <v>102</v>
      </c>
      <c r="H133" s="49" t="s">
        <v>102</v>
      </c>
      <c r="I133" s="49" t="s">
        <v>102</v>
      </c>
      <c r="J133" s="49" t="s">
        <v>102</v>
      </c>
      <c r="K133" s="52"/>
      <c r="L133" s="52"/>
      <c r="M133" s="52"/>
      <c r="N133" s="52"/>
      <c r="O133" s="52"/>
      <c r="P133" s="52"/>
      <c r="Q133" s="52"/>
      <c r="R133" s="52"/>
    </row>
    <row r="134">
      <c r="A134" s="51" t="s">
        <v>235</v>
      </c>
      <c r="B134" s="49" t="s">
        <v>102</v>
      </c>
      <c r="C134" s="49" t="s">
        <v>111</v>
      </c>
      <c r="D134" s="49" t="s">
        <v>103</v>
      </c>
      <c r="E134" s="49" t="s">
        <v>103</v>
      </c>
      <c r="F134" s="49" t="s">
        <v>103</v>
      </c>
      <c r="G134" s="49" t="s">
        <v>102</v>
      </c>
      <c r="H134" s="49" t="s">
        <v>103</v>
      </c>
      <c r="I134" s="49" t="s">
        <v>102</v>
      </c>
      <c r="J134" s="49" t="s">
        <v>102</v>
      </c>
      <c r="K134" s="52"/>
      <c r="L134" s="52"/>
      <c r="M134" s="52"/>
      <c r="N134" s="52"/>
      <c r="O134" s="52"/>
      <c r="P134" s="52"/>
      <c r="Q134" s="52"/>
      <c r="R134" s="52"/>
    </row>
    <row r="135">
      <c r="A135" s="51" t="s">
        <v>236</v>
      </c>
      <c r="B135" s="49" t="s">
        <v>103</v>
      </c>
      <c r="C135" s="49" t="s">
        <v>103</v>
      </c>
      <c r="D135" s="49" t="s">
        <v>103</v>
      </c>
      <c r="E135" s="49" t="s">
        <v>103</v>
      </c>
      <c r="F135" s="49" t="s">
        <v>103</v>
      </c>
      <c r="G135" s="49" t="s">
        <v>103</v>
      </c>
      <c r="H135" s="49" t="s">
        <v>103</v>
      </c>
      <c r="I135" s="49" t="s">
        <v>103</v>
      </c>
      <c r="J135" s="49" t="s">
        <v>103</v>
      </c>
      <c r="K135" s="52"/>
      <c r="L135" s="52"/>
      <c r="M135" s="52"/>
      <c r="N135" s="52"/>
      <c r="O135" s="52"/>
      <c r="P135" s="52"/>
      <c r="Q135" s="52"/>
      <c r="R135" s="52"/>
    </row>
    <row r="136">
      <c r="A136" s="51" t="s">
        <v>237</v>
      </c>
      <c r="B136" s="49" t="s">
        <v>102</v>
      </c>
      <c r="C136" s="49" t="s">
        <v>102</v>
      </c>
      <c r="D136" s="49" t="s">
        <v>102</v>
      </c>
      <c r="E136" s="49" t="s">
        <v>102</v>
      </c>
      <c r="F136" s="49" t="s">
        <v>102</v>
      </c>
      <c r="G136" s="49" t="s">
        <v>102</v>
      </c>
      <c r="H136" s="49" t="s">
        <v>102</v>
      </c>
      <c r="I136" s="49" t="s">
        <v>102</v>
      </c>
      <c r="J136" s="49" t="s">
        <v>102</v>
      </c>
      <c r="K136" s="52"/>
      <c r="L136" s="52"/>
      <c r="M136" s="52"/>
      <c r="N136" s="52"/>
      <c r="O136" s="52"/>
      <c r="P136" s="52"/>
      <c r="Q136" s="52"/>
      <c r="R136" s="52"/>
    </row>
    <row r="137">
      <c r="A137" s="51" t="s">
        <v>238</v>
      </c>
      <c r="B137" s="49" t="s">
        <v>102</v>
      </c>
      <c r="C137" s="49" t="s">
        <v>102</v>
      </c>
      <c r="D137" s="49" t="s">
        <v>102</v>
      </c>
      <c r="E137" s="49" t="s">
        <v>102</v>
      </c>
      <c r="F137" s="49" t="s">
        <v>103</v>
      </c>
      <c r="G137" s="49" t="s">
        <v>102</v>
      </c>
      <c r="H137" s="49" t="s">
        <v>102</v>
      </c>
      <c r="I137" s="49" t="s">
        <v>102</v>
      </c>
      <c r="J137" s="49" t="s">
        <v>102</v>
      </c>
      <c r="K137" s="52"/>
      <c r="L137" s="52"/>
      <c r="M137" s="52"/>
      <c r="N137" s="52"/>
      <c r="O137" s="52"/>
      <c r="P137" s="52"/>
      <c r="Q137" s="52"/>
      <c r="R137" s="52"/>
    </row>
    <row r="138">
      <c r="A138" s="51" t="s">
        <v>239</v>
      </c>
      <c r="B138" s="49" t="s">
        <v>102</v>
      </c>
      <c r="C138" s="49" t="s">
        <v>102</v>
      </c>
      <c r="D138" s="49" t="s">
        <v>103</v>
      </c>
      <c r="E138" s="49" t="s">
        <v>102</v>
      </c>
      <c r="F138" s="49" t="s">
        <v>102</v>
      </c>
      <c r="G138" s="49" t="s">
        <v>103</v>
      </c>
      <c r="H138" s="49" t="s">
        <v>102</v>
      </c>
      <c r="I138" s="49" t="s">
        <v>102</v>
      </c>
      <c r="J138" s="49" t="s">
        <v>103</v>
      </c>
      <c r="K138" s="52"/>
      <c r="L138" s="52"/>
      <c r="M138" s="52"/>
      <c r="N138" s="52"/>
      <c r="O138" s="52"/>
      <c r="P138" s="52"/>
      <c r="Q138" s="52"/>
      <c r="R138" s="52"/>
    </row>
    <row r="139">
      <c r="A139" s="51" t="s">
        <v>240</v>
      </c>
      <c r="B139" s="49" t="s">
        <v>102</v>
      </c>
      <c r="C139" s="49" t="s">
        <v>102</v>
      </c>
      <c r="D139" s="49" t="s">
        <v>102</v>
      </c>
      <c r="E139" s="49" t="s">
        <v>102</v>
      </c>
      <c r="F139" s="49" t="s">
        <v>102</v>
      </c>
      <c r="G139" s="49" t="s">
        <v>102</v>
      </c>
      <c r="H139" s="49" t="s">
        <v>102</v>
      </c>
      <c r="I139" s="49" t="s">
        <v>102</v>
      </c>
      <c r="J139" s="49" t="s">
        <v>102</v>
      </c>
      <c r="K139" s="52"/>
      <c r="L139" s="52"/>
      <c r="M139" s="52"/>
      <c r="N139" s="52"/>
      <c r="O139" s="52"/>
      <c r="P139" s="52"/>
      <c r="Q139" s="52"/>
      <c r="R139" s="52"/>
    </row>
    <row r="140">
      <c r="A140" s="51" t="s">
        <v>241</v>
      </c>
      <c r="B140" s="49" t="s">
        <v>111</v>
      </c>
      <c r="C140" s="49" t="s">
        <v>111</v>
      </c>
      <c r="D140" s="49" t="s">
        <v>111</v>
      </c>
      <c r="E140" s="49" t="s">
        <v>111</v>
      </c>
      <c r="F140" s="49" t="s">
        <v>111</v>
      </c>
      <c r="G140" s="49" t="s">
        <v>111</v>
      </c>
      <c r="H140" s="49" t="s">
        <v>111</v>
      </c>
      <c r="I140" s="49" t="s">
        <v>111</v>
      </c>
      <c r="J140" s="49" t="s">
        <v>111</v>
      </c>
      <c r="K140" s="52"/>
      <c r="L140" s="52"/>
      <c r="M140" s="52"/>
      <c r="N140" s="52"/>
      <c r="O140" s="52"/>
      <c r="P140" s="52"/>
      <c r="Q140" s="52"/>
      <c r="R140" s="52"/>
    </row>
    <row r="141">
      <c r="A141" s="51" t="s">
        <v>242</v>
      </c>
      <c r="B141" s="49" t="s">
        <v>103</v>
      </c>
      <c r="C141" s="49" t="s">
        <v>103</v>
      </c>
      <c r="D141" s="49" t="s">
        <v>103</v>
      </c>
      <c r="E141" s="49" t="s">
        <v>103</v>
      </c>
      <c r="F141" s="49" t="s">
        <v>103</v>
      </c>
      <c r="G141" s="49" t="s">
        <v>103</v>
      </c>
      <c r="H141" s="49" t="s">
        <v>103</v>
      </c>
      <c r="I141" s="49" t="s">
        <v>103</v>
      </c>
      <c r="J141" s="49" t="s">
        <v>102</v>
      </c>
      <c r="K141" s="52"/>
      <c r="L141" s="52"/>
      <c r="M141" s="52"/>
      <c r="N141" s="52"/>
      <c r="O141" s="52"/>
      <c r="P141" s="52"/>
      <c r="Q141" s="52"/>
      <c r="R141" s="52"/>
    </row>
    <row r="142">
      <c r="A142" s="51" t="s">
        <v>243</v>
      </c>
      <c r="B142" s="49" t="s">
        <v>103</v>
      </c>
      <c r="C142" s="49" t="s">
        <v>110</v>
      </c>
      <c r="D142" s="49" t="s">
        <v>102</v>
      </c>
      <c r="E142" s="49" t="s">
        <v>110</v>
      </c>
      <c r="F142" s="49" t="s">
        <v>110</v>
      </c>
      <c r="G142" s="49" t="s">
        <v>110</v>
      </c>
      <c r="H142" s="49" t="s">
        <v>110</v>
      </c>
      <c r="I142" s="49" t="s">
        <v>110</v>
      </c>
      <c r="J142" s="49" t="s">
        <v>103</v>
      </c>
      <c r="K142" s="52"/>
      <c r="L142" s="52"/>
      <c r="M142" s="52"/>
      <c r="N142" s="52"/>
      <c r="O142" s="52"/>
      <c r="P142" s="52"/>
      <c r="Q142" s="52"/>
      <c r="R142" s="52"/>
    </row>
    <row r="143">
      <c r="A143" s="51" t="s">
        <v>244</v>
      </c>
      <c r="B143" s="49" t="s">
        <v>102</v>
      </c>
      <c r="C143" s="49" t="s">
        <v>102</v>
      </c>
      <c r="D143" s="49" t="s">
        <v>102</v>
      </c>
      <c r="E143" s="49" t="s">
        <v>102</v>
      </c>
      <c r="F143" s="49" t="s">
        <v>102</v>
      </c>
      <c r="G143" s="49" t="s">
        <v>102</v>
      </c>
      <c r="H143" s="49" t="s">
        <v>102</v>
      </c>
      <c r="I143" s="49" t="s">
        <v>109</v>
      </c>
      <c r="J143" s="49" t="s">
        <v>102</v>
      </c>
      <c r="K143" s="52"/>
      <c r="L143" s="52"/>
      <c r="M143" s="52"/>
      <c r="N143" s="52"/>
      <c r="O143" s="52"/>
      <c r="P143" s="52"/>
      <c r="Q143" s="52"/>
      <c r="R143" s="52"/>
    </row>
    <row r="144">
      <c r="A144" s="51" t="s">
        <v>245</v>
      </c>
      <c r="B144" s="49" t="s">
        <v>103</v>
      </c>
      <c r="C144" s="49" t="s">
        <v>102</v>
      </c>
      <c r="D144" s="49" t="s">
        <v>102</v>
      </c>
      <c r="E144" s="49" t="s">
        <v>102</v>
      </c>
      <c r="F144" s="49" t="s">
        <v>102</v>
      </c>
      <c r="G144" s="49" t="s">
        <v>103</v>
      </c>
      <c r="H144" s="49" t="s">
        <v>103</v>
      </c>
      <c r="I144" s="49" t="s">
        <v>103</v>
      </c>
      <c r="J144" s="49" t="s">
        <v>103</v>
      </c>
      <c r="K144" s="52"/>
      <c r="L144" s="52"/>
      <c r="M144" s="52"/>
      <c r="N144" s="52"/>
      <c r="O144" s="52"/>
      <c r="P144" s="52"/>
      <c r="Q144" s="52"/>
      <c r="R144" s="52"/>
    </row>
    <row r="145">
      <c r="A145" s="51" t="s">
        <v>246</v>
      </c>
      <c r="B145" s="49" t="s">
        <v>103</v>
      </c>
      <c r="C145" s="49" t="s">
        <v>103</v>
      </c>
      <c r="D145" s="49" t="s">
        <v>103</v>
      </c>
      <c r="E145" s="49" t="s">
        <v>103</v>
      </c>
      <c r="F145" s="49" t="s">
        <v>103</v>
      </c>
      <c r="G145" s="49" t="s">
        <v>103</v>
      </c>
      <c r="H145" s="49" t="s">
        <v>103</v>
      </c>
      <c r="I145" s="49" t="s">
        <v>103</v>
      </c>
      <c r="J145" s="49" t="s">
        <v>103</v>
      </c>
      <c r="K145" s="52"/>
      <c r="L145" s="52"/>
      <c r="M145" s="52"/>
      <c r="N145" s="52"/>
      <c r="O145" s="52"/>
      <c r="P145" s="52"/>
      <c r="Q145" s="52"/>
      <c r="R145" s="52"/>
    </row>
    <row r="146">
      <c r="A146" s="51" t="s">
        <v>247</v>
      </c>
      <c r="B146" s="49" t="s">
        <v>111</v>
      </c>
      <c r="C146" s="49" t="s">
        <v>111</v>
      </c>
      <c r="D146" s="49" t="s">
        <v>111</v>
      </c>
      <c r="E146" s="49" t="s">
        <v>111</v>
      </c>
      <c r="F146" s="49" t="s">
        <v>111</v>
      </c>
      <c r="G146" s="49" t="s">
        <v>111</v>
      </c>
      <c r="H146" s="49" t="s">
        <v>111</v>
      </c>
      <c r="I146" s="49" t="s">
        <v>109</v>
      </c>
      <c r="J146" s="49" t="s">
        <v>111</v>
      </c>
      <c r="K146" s="52"/>
      <c r="L146" s="52"/>
      <c r="M146" s="52"/>
      <c r="N146" s="52"/>
      <c r="O146" s="52"/>
      <c r="P146" s="52"/>
      <c r="Q146" s="52"/>
      <c r="R146" s="52"/>
    </row>
    <row r="147">
      <c r="A147" s="51" t="s">
        <v>248</v>
      </c>
      <c r="B147" s="49" t="s">
        <v>111</v>
      </c>
      <c r="C147" s="49" t="s">
        <v>102</v>
      </c>
      <c r="D147" s="49" t="s">
        <v>102</v>
      </c>
      <c r="E147" s="49" t="s">
        <v>102</v>
      </c>
      <c r="F147" s="49" t="s">
        <v>103</v>
      </c>
      <c r="G147" s="49" t="s">
        <v>103</v>
      </c>
      <c r="H147" s="49" t="s">
        <v>102</v>
      </c>
      <c r="I147" s="49" t="s">
        <v>102</v>
      </c>
      <c r="J147" s="49" t="s">
        <v>102</v>
      </c>
      <c r="K147" s="52"/>
      <c r="L147" s="52"/>
      <c r="M147" s="52"/>
      <c r="N147" s="52"/>
      <c r="O147" s="52"/>
      <c r="P147" s="52"/>
      <c r="Q147" s="52"/>
      <c r="R147" s="52"/>
    </row>
    <row r="148">
      <c r="A148" s="51" t="s">
        <v>249</v>
      </c>
      <c r="B148" s="49" t="s">
        <v>102</v>
      </c>
      <c r="C148" s="49" t="s">
        <v>102</v>
      </c>
      <c r="D148" s="49" t="s">
        <v>102</v>
      </c>
      <c r="E148" s="49" t="s">
        <v>102</v>
      </c>
      <c r="F148" s="49" t="s">
        <v>102</v>
      </c>
      <c r="G148" s="49" t="s">
        <v>102</v>
      </c>
      <c r="H148" s="49" t="s">
        <v>102</v>
      </c>
      <c r="I148" s="49" t="s">
        <v>102</v>
      </c>
      <c r="J148" s="49" t="s">
        <v>102</v>
      </c>
      <c r="K148" s="52"/>
      <c r="L148" s="52"/>
      <c r="M148" s="52"/>
      <c r="N148" s="52"/>
      <c r="O148" s="52"/>
      <c r="P148" s="52"/>
      <c r="Q148" s="52"/>
      <c r="R148" s="52"/>
    </row>
    <row r="149">
      <c r="A149" s="51" t="s">
        <v>250</v>
      </c>
      <c r="B149" s="49" t="s">
        <v>102</v>
      </c>
      <c r="C149" s="49" t="s">
        <v>102</v>
      </c>
      <c r="D149" s="49" t="s">
        <v>102</v>
      </c>
      <c r="E149" s="49" t="s">
        <v>102</v>
      </c>
      <c r="F149" s="49" t="s">
        <v>102</v>
      </c>
      <c r="G149" s="49" t="s">
        <v>102</v>
      </c>
      <c r="H149" s="49" t="s">
        <v>102</v>
      </c>
      <c r="I149" s="49" t="s">
        <v>102</v>
      </c>
      <c r="J149" s="49" t="s">
        <v>102</v>
      </c>
      <c r="K149" s="52"/>
      <c r="L149" s="52"/>
      <c r="M149" s="52"/>
      <c r="N149" s="52"/>
      <c r="O149" s="52"/>
      <c r="P149" s="52"/>
      <c r="Q149" s="52"/>
      <c r="R149" s="52"/>
    </row>
    <row r="150">
      <c r="A150" s="6" t="s">
        <v>251</v>
      </c>
      <c r="B150" s="7" t="s">
        <v>103</v>
      </c>
      <c r="C150" s="7" t="s">
        <v>103</v>
      </c>
      <c r="D150" s="7" t="s">
        <v>103</v>
      </c>
      <c r="E150" s="7" t="s">
        <v>103</v>
      </c>
      <c r="F150" s="7" t="s">
        <v>103</v>
      </c>
      <c r="G150" s="7" t="s">
        <v>103</v>
      </c>
      <c r="H150" s="7" t="s">
        <v>103</v>
      </c>
      <c r="I150" s="7" t="s">
        <v>103</v>
      </c>
      <c r="J150" s="7" t="s">
        <v>103</v>
      </c>
      <c r="K150" s="8"/>
      <c r="L150" s="8"/>
      <c r="M150" s="8"/>
      <c r="N150" s="8"/>
      <c r="O150" s="8"/>
      <c r="P150" s="8"/>
      <c r="Q150" s="8"/>
      <c r="R150" s="8"/>
    </row>
    <row r="151">
      <c r="A151" s="6" t="s">
        <v>252</v>
      </c>
      <c r="B151" s="7" t="s">
        <v>103</v>
      </c>
      <c r="C151" s="7" t="s">
        <v>102</v>
      </c>
      <c r="D151" s="7" t="s">
        <v>103</v>
      </c>
      <c r="E151" s="7" t="s">
        <v>102</v>
      </c>
      <c r="F151" s="7" t="s">
        <v>102</v>
      </c>
      <c r="G151" s="7" t="s">
        <v>102</v>
      </c>
      <c r="H151" s="7" t="s">
        <v>103</v>
      </c>
      <c r="I151" s="7" t="s">
        <v>102</v>
      </c>
      <c r="J151" s="7" t="s">
        <v>103</v>
      </c>
      <c r="K151" s="8"/>
      <c r="L151" s="8"/>
      <c r="M151" s="8"/>
      <c r="N151" s="8"/>
      <c r="O151" s="8"/>
      <c r="P151" s="8"/>
      <c r="Q151" s="8"/>
      <c r="R151" s="8"/>
    </row>
    <row r="152">
      <c r="A152" s="6" t="s">
        <v>253</v>
      </c>
      <c r="B152" s="7" t="s">
        <v>102</v>
      </c>
      <c r="C152" s="7" t="s">
        <v>102</v>
      </c>
      <c r="D152" s="7" t="s">
        <v>102</v>
      </c>
      <c r="E152" s="7" t="s">
        <v>102</v>
      </c>
      <c r="F152" s="7" t="s">
        <v>102</v>
      </c>
      <c r="G152" s="7" t="s">
        <v>102</v>
      </c>
      <c r="H152" s="7" t="s">
        <v>102</v>
      </c>
      <c r="I152" s="7" t="s">
        <v>102</v>
      </c>
      <c r="J152" s="7" t="s">
        <v>102</v>
      </c>
      <c r="K152" s="8"/>
      <c r="L152" s="8"/>
      <c r="M152" s="8"/>
      <c r="N152" s="8"/>
      <c r="O152" s="8"/>
      <c r="P152" s="8"/>
      <c r="Q152" s="8"/>
      <c r="R152" s="8"/>
    </row>
    <row r="153">
      <c r="A153" s="6" t="s">
        <v>254</v>
      </c>
      <c r="B153" s="7" t="s">
        <v>103</v>
      </c>
      <c r="C153" s="7" t="s">
        <v>103</v>
      </c>
      <c r="D153" s="7" t="s">
        <v>103</v>
      </c>
      <c r="E153" s="7" t="s">
        <v>103</v>
      </c>
      <c r="F153" s="7" t="s">
        <v>103</v>
      </c>
      <c r="G153" s="7" t="s">
        <v>103</v>
      </c>
      <c r="H153" s="7" t="s">
        <v>102</v>
      </c>
      <c r="I153" s="7" t="s">
        <v>103</v>
      </c>
      <c r="J153" s="7" t="s">
        <v>103</v>
      </c>
      <c r="K153" s="8"/>
      <c r="L153" s="8"/>
      <c r="M153" s="8"/>
      <c r="N153" s="8"/>
      <c r="O153" s="8"/>
      <c r="P153" s="8"/>
      <c r="Q153" s="8"/>
      <c r="R153" s="8"/>
    </row>
    <row r="154">
      <c r="A154" s="6" t="s">
        <v>255</v>
      </c>
      <c r="B154" s="7" t="s">
        <v>102</v>
      </c>
      <c r="C154" s="7" t="s">
        <v>109</v>
      </c>
      <c r="D154" s="7" t="s">
        <v>109</v>
      </c>
      <c r="E154" s="7"/>
      <c r="F154" s="7" t="s">
        <v>102</v>
      </c>
      <c r="G154" s="7" t="s">
        <v>102</v>
      </c>
      <c r="H154" s="7" t="s">
        <v>109</v>
      </c>
      <c r="I154" s="7" t="s">
        <v>102</v>
      </c>
      <c r="J154" s="7" t="s">
        <v>102</v>
      </c>
      <c r="K154" s="8"/>
      <c r="L154" s="8"/>
      <c r="M154" s="8"/>
      <c r="N154" s="8"/>
      <c r="O154" s="8"/>
      <c r="P154" s="8"/>
      <c r="Q154" s="8"/>
      <c r="R154" s="8"/>
    </row>
    <row r="155">
      <c r="A155" s="6" t="s">
        <v>256</v>
      </c>
      <c r="B155" s="7" t="s">
        <v>102</v>
      </c>
      <c r="C155" s="7" t="s">
        <v>102</v>
      </c>
      <c r="D155" s="7" t="s">
        <v>102</v>
      </c>
      <c r="E155" s="7" t="s">
        <v>102</v>
      </c>
      <c r="F155" s="7" t="s">
        <v>102</v>
      </c>
      <c r="G155" s="7" t="s">
        <v>102</v>
      </c>
      <c r="H155" s="7" t="s">
        <v>102</v>
      </c>
      <c r="I155" s="7" t="s">
        <v>102</v>
      </c>
      <c r="J155" s="7" t="s">
        <v>102</v>
      </c>
      <c r="K155" s="8"/>
      <c r="L155" s="8"/>
      <c r="M155" s="8"/>
      <c r="N155" s="8"/>
      <c r="O155" s="8"/>
      <c r="P155" s="8"/>
      <c r="Q155" s="8"/>
      <c r="R155" s="8"/>
    </row>
    <row r="156">
      <c r="A156" s="6" t="s">
        <v>257</v>
      </c>
      <c r="B156" s="7" t="s">
        <v>103</v>
      </c>
      <c r="C156" s="7" t="s">
        <v>103</v>
      </c>
      <c r="D156" s="7" t="s">
        <v>103</v>
      </c>
      <c r="E156" s="7" t="s">
        <v>103</v>
      </c>
      <c r="F156" s="7" t="s">
        <v>103</v>
      </c>
      <c r="G156" s="7" t="s">
        <v>103</v>
      </c>
      <c r="H156" s="7" t="s">
        <v>103</v>
      </c>
      <c r="I156" s="7" t="s">
        <v>103</v>
      </c>
      <c r="J156" s="7" t="s">
        <v>103</v>
      </c>
      <c r="K156" s="8"/>
      <c r="L156" s="8"/>
      <c r="M156" s="8"/>
      <c r="N156" s="8"/>
      <c r="O156" s="8"/>
      <c r="P156" s="8"/>
      <c r="Q156" s="8"/>
      <c r="R156" s="8"/>
    </row>
    <row r="157">
      <c r="A157" s="6" t="s">
        <v>258</v>
      </c>
      <c r="B157" s="7" t="s">
        <v>103</v>
      </c>
      <c r="C157" s="7" t="s">
        <v>111</v>
      </c>
      <c r="D157" s="7" t="s">
        <v>103</v>
      </c>
      <c r="E157" s="7" t="s">
        <v>103</v>
      </c>
      <c r="F157" s="7" t="s">
        <v>103</v>
      </c>
      <c r="G157" s="7" t="s">
        <v>103</v>
      </c>
      <c r="H157" s="7" t="s">
        <v>103</v>
      </c>
      <c r="I157" s="7" t="s">
        <v>102</v>
      </c>
      <c r="J157" s="7" t="s">
        <v>102</v>
      </c>
      <c r="K157" s="8"/>
      <c r="L157" s="8"/>
      <c r="M157" s="8"/>
      <c r="N157" s="8"/>
      <c r="O157" s="8"/>
      <c r="P157" s="8"/>
      <c r="Q157" s="8"/>
      <c r="R157" s="8"/>
    </row>
    <row r="158">
      <c r="A158" s="6" t="s">
        <v>259</v>
      </c>
      <c r="B158" s="7" t="s">
        <v>103</v>
      </c>
      <c r="C158" s="7" t="s">
        <v>103</v>
      </c>
      <c r="D158" s="7" t="s">
        <v>103</v>
      </c>
      <c r="E158" s="7" t="s">
        <v>111</v>
      </c>
      <c r="F158" s="7" t="s">
        <v>103</v>
      </c>
      <c r="G158" s="7" t="s">
        <v>103</v>
      </c>
      <c r="H158" s="7" t="s">
        <v>103</v>
      </c>
      <c r="I158" s="7" t="s">
        <v>102</v>
      </c>
      <c r="J158" s="7" t="s">
        <v>103</v>
      </c>
      <c r="K158" s="8"/>
      <c r="L158" s="8"/>
      <c r="M158" s="8"/>
      <c r="N158" s="8"/>
      <c r="O158" s="8"/>
      <c r="P158" s="8"/>
      <c r="Q158" s="8"/>
      <c r="R158" s="8"/>
    </row>
    <row r="159">
      <c r="A159" s="6" t="s">
        <v>260</v>
      </c>
      <c r="B159" s="7" t="s">
        <v>102</v>
      </c>
      <c r="C159" s="7" t="s">
        <v>102</v>
      </c>
      <c r="D159" s="7" t="s">
        <v>102</v>
      </c>
      <c r="E159" s="7" t="s">
        <v>102</v>
      </c>
      <c r="F159" s="7" t="s">
        <v>102</v>
      </c>
      <c r="G159" s="7" t="s">
        <v>102</v>
      </c>
      <c r="H159" s="7" t="s">
        <v>102</v>
      </c>
      <c r="I159" s="7" t="s">
        <v>102</v>
      </c>
      <c r="J159" s="7" t="s">
        <v>102</v>
      </c>
      <c r="K159" s="8"/>
      <c r="L159" s="8"/>
      <c r="M159" s="8"/>
      <c r="N159" s="8"/>
      <c r="O159" s="8"/>
      <c r="P159" s="8"/>
      <c r="Q159" s="8"/>
      <c r="R159" s="8"/>
    </row>
    <row r="160">
      <c r="A160" s="6" t="s">
        <v>261</v>
      </c>
      <c r="B160" s="7" t="s">
        <v>103</v>
      </c>
      <c r="C160" s="7" t="s">
        <v>102</v>
      </c>
      <c r="D160" s="7" t="s">
        <v>102</v>
      </c>
      <c r="E160" s="7" t="s">
        <v>102</v>
      </c>
      <c r="F160" s="7" t="s">
        <v>102</v>
      </c>
      <c r="G160" s="7" t="s">
        <v>102</v>
      </c>
      <c r="H160" s="7" t="s">
        <v>102</v>
      </c>
      <c r="I160" s="7" t="s">
        <v>102</v>
      </c>
      <c r="J160" s="7" t="s">
        <v>102</v>
      </c>
      <c r="K160" s="8"/>
      <c r="L160" s="8"/>
      <c r="M160" s="8"/>
      <c r="N160" s="8"/>
      <c r="O160" s="8"/>
      <c r="P160" s="8"/>
      <c r="Q160" s="8"/>
      <c r="R160" s="8"/>
    </row>
    <row r="161">
      <c r="A161" s="6" t="s">
        <v>262</v>
      </c>
      <c r="B161" s="7" t="s">
        <v>102</v>
      </c>
      <c r="C161" s="7" t="s">
        <v>102</v>
      </c>
      <c r="D161" s="7" t="s">
        <v>102</v>
      </c>
      <c r="E161" s="7" t="s">
        <v>102</v>
      </c>
      <c r="F161" s="7" t="s">
        <v>102</v>
      </c>
      <c r="G161" s="7" t="s">
        <v>102</v>
      </c>
      <c r="H161" s="7" t="s">
        <v>102</v>
      </c>
      <c r="I161" s="7" t="s">
        <v>102</v>
      </c>
      <c r="J161" s="7" t="s">
        <v>102</v>
      </c>
      <c r="K161" s="8"/>
      <c r="L161" s="8"/>
      <c r="M161" s="8"/>
      <c r="N161" s="8"/>
      <c r="O161" s="8"/>
      <c r="P161" s="8"/>
      <c r="Q161" s="8"/>
      <c r="R161" s="8"/>
    </row>
    <row r="162">
      <c r="A162" s="6" t="s">
        <v>263</v>
      </c>
      <c r="B162" s="7" t="s">
        <v>111</v>
      </c>
      <c r="C162" s="7" t="s">
        <v>103</v>
      </c>
      <c r="D162" s="7" t="s">
        <v>103</v>
      </c>
      <c r="E162" s="7" t="s">
        <v>103</v>
      </c>
      <c r="F162" s="7" t="s">
        <v>103</v>
      </c>
      <c r="G162" s="7" t="s">
        <v>103</v>
      </c>
      <c r="H162" s="7" t="s">
        <v>111</v>
      </c>
      <c r="I162" s="7" t="s">
        <v>103</v>
      </c>
      <c r="J162" s="7" t="s">
        <v>103</v>
      </c>
      <c r="K162" s="8"/>
      <c r="L162" s="8"/>
      <c r="M162" s="8"/>
      <c r="N162" s="8"/>
      <c r="O162" s="8"/>
      <c r="P162" s="8"/>
      <c r="Q162" s="8"/>
      <c r="R162" s="8"/>
    </row>
    <row r="163">
      <c r="A163" s="6" t="s">
        <v>264</v>
      </c>
      <c r="B163" s="7" t="s">
        <v>111</v>
      </c>
      <c r="C163" s="7" t="s">
        <v>102</v>
      </c>
      <c r="D163" s="7" t="s">
        <v>111</v>
      </c>
      <c r="E163" s="7" t="s">
        <v>102</v>
      </c>
      <c r="F163" s="7" t="s">
        <v>102</v>
      </c>
      <c r="G163" s="7" t="s">
        <v>102</v>
      </c>
      <c r="H163" s="7" t="s">
        <v>102</v>
      </c>
      <c r="I163" s="7" t="s">
        <v>102</v>
      </c>
      <c r="J163" s="7" t="s">
        <v>111</v>
      </c>
      <c r="K163" s="8"/>
      <c r="L163" s="8"/>
      <c r="M163" s="8"/>
      <c r="N163" s="8"/>
      <c r="O163" s="8"/>
      <c r="P163" s="8"/>
      <c r="Q163" s="8"/>
      <c r="R163" s="8"/>
    </row>
    <row r="164">
      <c r="A164" s="6" t="s">
        <v>265</v>
      </c>
      <c r="B164" s="7" t="s">
        <v>103</v>
      </c>
      <c r="C164" s="7" t="s">
        <v>103</v>
      </c>
      <c r="D164" s="7" t="s">
        <v>103</v>
      </c>
      <c r="E164" s="7" t="s">
        <v>103</v>
      </c>
      <c r="F164" s="7" t="s">
        <v>103</v>
      </c>
      <c r="G164" s="7" t="s">
        <v>103</v>
      </c>
      <c r="H164" s="7" t="s">
        <v>103</v>
      </c>
      <c r="I164" s="7" t="s">
        <v>103</v>
      </c>
      <c r="J164" s="7" t="s">
        <v>103</v>
      </c>
      <c r="K164" s="8"/>
      <c r="L164" s="8"/>
      <c r="M164" s="8"/>
      <c r="N164" s="8"/>
      <c r="O164" s="8"/>
      <c r="P164" s="8"/>
      <c r="Q164" s="8"/>
      <c r="R164" s="8"/>
    </row>
    <row r="165">
      <c r="A165" s="6" t="s">
        <v>266</v>
      </c>
      <c r="B165" s="7" t="s">
        <v>102</v>
      </c>
      <c r="C165" s="7" t="s">
        <v>102</v>
      </c>
      <c r="D165" s="7" t="s">
        <v>109</v>
      </c>
      <c r="E165" s="7" t="s">
        <v>102</v>
      </c>
      <c r="F165" s="7" t="s">
        <v>102</v>
      </c>
      <c r="G165" s="7" t="s">
        <v>109</v>
      </c>
      <c r="H165" s="7" t="s">
        <v>109</v>
      </c>
      <c r="I165" s="7" t="s">
        <v>102</v>
      </c>
      <c r="J165" s="7" t="s">
        <v>102</v>
      </c>
      <c r="K165" s="8"/>
      <c r="L165" s="8"/>
      <c r="M165" s="8"/>
      <c r="N165" s="8"/>
      <c r="O165" s="8"/>
      <c r="P165" s="8"/>
      <c r="Q165" s="8"/>
      <c r="R165" s="8"/>
    </row>
    <row r="166">
      <c r="A166" s="6" t="s">
        <v>267</v>
      </c>
      <c r="B166" s="7" t="s">
        <v>103</v>
      </c>
      <c r="C166" s="7" t="s">
        <v>103</v>
      </c>
      <c r="D166" s="7" t="s">
        <v>103</v>
      </c>
      <c r="E166" s="7" t="s">
        <v>103</v>
      </c>
      <c r="F166" s="7" t="s">
        <v>103</v>
      </c>
      <c r="G166" s="7" t="s">
        <v>103</v>
      </c>
      <c r="H166" s="7" t="s">
        <v>102</v>
      </c>
      <c r="I166" s="7" t="s">
        <v>103</v>
      </c>
      <c r="J166" s="7" t="s">
        <v>103</v>
      </c>
      <c r="K166" s="8"/>
      <c r="L166" s="8"/>
      <c r="M166" s="8"/>
      <c r="N166" s="8"/>
      <c r="O166" s="8"/>
      <c r="P166" s="8"/>
      <c r="Q166" s="8"/>
      <c r="R166" s="8"/>
    </row>
    <row r="167">
      <c r="A167" s="6" t="s">
        <v>268</v>
      </c>
      <c r="B167" s="7" t="s">
        <v>102</v>
      </c>
      <c r="C167" s="7" t="s">
        <v>102</v>
      </c>
      <c r="D167" s="7" t="s">
        <v>102</v>
      </c>
      <c r="E167" s="7" t="s">
        <v>102</v>
      </c>
      <c r="F167" s="7" t="s">
        <v>102</v>
      </c>
      <c r="G167" s="7" t="s">
        <v>102</v>
      </c>
      <c r="H167" s="7" t="s">
        <v>102</v>
      </c>
      <c r="I167" s="7" t="s">
        <v>102</v>
      </c>
      <c r="J167" s="7" t="s">
        <v>102</v>
      </c>
      <c r="K167" s="8"/>
      <c r="L167" s="8"/>
      <c r="M167" s="8"/>
      <c r="N167" s="8"/>
      <c r="O167" s="8"/>
      <c r="P167" s="8"/>
      <c r="Q167" s="8"/>
      <c r="R167" s="8"/>
    </row>
    <row r="168">
      <c r="A168" s="6" t="s">
        <v>269</v>
      </c>
      <c r="B168" s="7" t="s">
        <v>111</v>
      </c>
      <c r="C168" s="7" t="s">
        <v>103</v>
      </c>
      <c r="D168" s="7" t="s">
        <v>111</v>
      </c>
      <c r="E168" s="7" t="s">
        <v>103</v>
      </c>
      <c r="F168" s="7" t="s">
        <v>111</v>
      </c>
      <c r="G168" s="7" t="s">
        <v>103</v>
      </c>
      <c r="H168" s="7" t="s">
        <v>111</v>
      </c>
      <c r="I168" s="7" t="s">
        <v>111</v>
      </c>
      <c r="J168" s="7" t="s">
        <v>111</v>
      </c>
      <c r="K168" s="8"/>
      <c r="L168" s="8"/>
      <c r="M168" s="8"/>
      <c r="N168" s="8"/>
      <c r="O168" s="8"/>
      <c r="P168" s="8"/>
      <c r="Q168" s="8"/>
      <c r="R168" s="8"/>
    </row>
    <row r="169">
      <c r="A169" s="6" t="s">
        <v>270</v>
      </c>
      <c r="B169" s="7" t="s">
        <v>103</v>
      </c>
      <c r="C169" s="7" t="s">
        <v>103</v>
      </c>
      <c r="D169" s="7" t="s">
        <v>103</v>
      </c>
      <c r="E169" s="7" t="s">
        <v>103</v>
      </c>
      <c r="F169" s="7" t="s">
        <v>103</v>
      </c>
      <c r="G169" s="7" t="s">
        <v>103</v>
      </c>
      <c r="H169" s="7" t="s">
        <v>103</v>
      </c>
      <c r="I169" s="7" t="s">
        <v>103</v>
      </c>
      <c r="J169" s="7" t="s">
        <v>103</v>
      </c>
      <c r="K169" s="8"/>
      <c r="L169" s="8"/>
      <c r="M169" s="8"/>
      <c r="N169" s="8"/>
      <c r="O169" s="8"/>
      <c r="P169" s="8"/>
      <c r="Q169" s="8"/>
      <c r="R169" s="8"/>
    </row>
    <row r="170">
      <c r="A170" s="6" t="s">
        <v>271</v>
      </c>
      <c r="B170" s="7" t="s">
        <v>102</v>
      </c>
      <c r="C170" s="7" t="s">
        <v>102</v>
      </c>
      <c r="D170" s="7" t="s">
        <v>102</v>
      </c>
      <c r="E170" s="7" t="s">
        <v>102</v>
      </c>
      <c r="F170" s="7" t="s">
        <v>102</v>
      </c>
      <c r="G170" s="7" t="s">
        <v>102</v>
      </c>
      <c r="H170" s="7" t="s">
        <v>102</v>
      </c>
      <c r="I170" s="7" t="s">
        <v>102</v>
      </c>
      <c r="J170" s="7" t="s">
        <v>102</v>
      </c>
      <c r="K170" s="8"/>
      <c r="L170" s="8"/>
      <c r="M170" s="8"/>
      <c r="N170" s="8"/>
      <c r="O170" s="8"/>
      <c r="P170" s="8"/>
      <c r="Q170" s="8"/>
      <c r="R170" s="8"/>
    </row>
    <row r="171">
      <c r="A171" s="6" t="s">
        <v>272</v>
      </c>
      <c r="B171" s="7" t="s">
        <v>103</v>
      </c>
      <c r="C171" s="7" t="s">
        <v>103</v>
      </c>
      <c r="D171" s="7" t="s">
        <v>102</v>
      </c>
      <c r="E171" s="7" t="s">
        <v>103</v>
      </c>
      <c r="F171" s="7" t="s">
        <v>103</v>
      </c>
      <c r="G171" s="7" t="s">
        <v>103</v>
      </c>
      <c r="H171" s="7" t="s">
        <v>103</v>
      </c>
      <c r="I171" s="7" t="s">
        <v>103</v>
      </c>
      <c r="J171" s="7" t="s">
        <v>103</v>
      </c>
      <c r="K171" s="8"/>
      <c r="L171" s="8"/>
      <c r="M171" s="8"/>
      <c r="N171" s="8"/>
      <c r="O171" s="8"/>
      <c r="P171" s="8"/>
      <c r="Q171" s="8"/>
      <c r="R171" s="8"/>
    </row>
    <row r="172">
      <c r="A172" s="6" t="s">
        <v>273</v>
      </c>
      <c r="B172" s="7" t="s">
        <v>103</v>
      </c>
      <c r="C172" s="7" t="s">
        <v>103</v>
      </c>
      <c r="D172" s="7" t="s">
        <v>103</v>
      </c>
      <c r="E172" s="7" t="s">
        <v>103</v>
      </c>
      <c r="F172" s="7" t="s">
        <v>103</v>
      </c>
      <c r="G172" s="7" t="s">
        <v>103</v>
      </c>
      <c r="H172" s="7" t="s">
        <v>102</v>
      </c>
      <c r="I172" s="7" t="s">
        <v>103</v>
      </c>
      <c r="J172" s="7" t="s">
        <v>103</v>
      </c>
      <c r="K172" s="8"/>
      <c r="L172" s="8"/>
      <c r="M172" s="8"/>
      <c r="N172" s="8"/>
      <c r="O172" s="8"/>
      <c r="P172" s="8"/>
      <c r="Q172" s="8"/>
      <c r="R172" s="8"/>
    </row>
    <row r="173">
      <c r="A173" s="6" t="s">
        <v>274</v>
      </c>
      <c r="B173" s="7" t="s">
        <v>102</v>
      </c>
      <c r="C173" s="7" t="s">
        <v>102</v>
      </c>
      <c r="D173" s="7" t="s">
        <v>102</v>
      </c>
      <c r="E173" s="7" t="s">
        <v>102</v>
      </c>
      <c r="F173" s="7" t="s">
        <v>102</v>
      </c>
      <c r="G173" s="7" t="s">
        <v>102</v>
      </c>
      <c r="H173" s="7" t="s">
        <v>102</v>
      </c>
      <c r="I173" s="7" t="s">
        <v>102</v>
      </c>
      <c r="J173" s="7" t="s">
        <v>102</v>
      </c>
      <c r="K173" s="8"/>
      <c r="L173" s="8"/>
      <c r="M173" s="8"/>
      <c r="N173" s="8"/>
      <c r="O173" s="8"/>
      <c r="P173" s="8"/>
      <c r="Q173" s="8"/>
      <c r="R173" s="8"/>
    </row>
    <row r="174">
      <c r="A174" s="6" t="s">
        <v>275</v>
      </c>
      <c r="B174" s="7" t="s">
        <v>102</v>
      </c>
      <c r="C174" s="7" t="s">
        <v>102</v>
      </c>
      <c r="D174" s="7" t="s">
        <v>102</v>
      </c>
      <c r="E174" s="7" t="s">
        <v>102</v>
      </c>
      <c r="F174" s="7" t="s">
        <v>102</v>
      </c>
      <c r="G174" s="7" t="s">
        <v>102</v>
      </c>
      <c r="H174" s="7" t="s">
        <v>102</v>
      </c>
      <c r="I174" s="7" t="s">
        <v>102</v>
      </c>
      <c r="J174" s="7" t="s">
        <v>102</v>
      </c>
      <c r="K174" s="8"/>
      <c r="L174" s="8"/>
      <c r="M174" s="8"/>
      <c r="N174" s="8"/>
      <c r="O174" s="8"/>
      <c r="P174" s="8"/>
      <c r="Q174" s="8"/>
      <c r="R174" s="8"/>
    </row>
    <row r="175">
      <c r="A175" s="6" t="s">
        <v>276</v>
      </c>
      <c r="B175" s="7" t="s">
        <v>103</v>
      </c>
      <c r="C175" s="7" t="s">
        <v>103</v>
      </c>
      <c r="D175" s="7" t="s">
        <v>103</v>
      </c>
      <c r="E175" s="7" t="s">
        <v>103</v>
      </c>
      <c r="F175" s="7" t="s">
        <v>103</v>
      </c>
      <c r="G175" s="7" t="s">
        <v>103</v>
      </c>
      <c r="H175" s="7" t="s">
        <v>103</v>
      </c>
      <c r="I175" s="7" t="s">
        <v>103</v>
      </c>
      <c r="J175" s="7" t="s">
        <v>103</v>
      </c>
      <c r="K175" s="8"/>
      <c r="L175" s="8"/>
      <c r="M175" s="8"/>
      <c r="N175" s="8"/>
      <c r="O175" s="8"/>
      <c r="P175" s="8"/>
      <c r="Q175" s="8"/>
      <c r="R175" s="8"/>
    </row>
    <row r="176">
      <c r="A176" s="6" t="s">
        <v>277</v>
      </c>
      <c r="B176" s="7" t="s">
        <v>103</v>
      </c>
      <c r="C176" s="7" t="s">
        <v>103</v>
      </c>
      <c r="D176" s="7" t="s">
        <v>103</v>
      </c>
      <c r="E176" s="7" t="s">
        <v>103</v>
      </c>
      <c r="F176" s="7" t="s">
        <v>103</v>
      </c>
      <c r="G176" s="7" t="s">
        <v>103</v>
      </c>
      <c r="H176" s="7" t="s">
        <v>103</v>
      </c>
      <c r="I176" s="7" t="s">
        <v>103</v>
      </c>
      <c r="J176" s="7" t="s">
        <v>103</v>
      </c>
      <c r="K176" s="8"/>
      <c r="L176" s="8"/>
      <c r="M176" s="8"/>
      <c r="N176" s="8"/>
      <c r="O176" s="8"/>
      <c r="P176" s="8"/>
      <c r="Q176" s="8"/>
      <c r="R176" s="8"/>
    </row>
    <row r="177">
      <c r="A177" s="6" t="s">
        <v>278</v>
      </c>
      <c r="B177" s="7" t="s">
        <v>103</v>
      </c>
      <c r="C177" s="7" t="s">
        <v>103</v>
      </c>
      <c r="D177" s="7" t="s">
        <v>103</v>
      </c>
      <c r="E177" s="7" t="s">
        <v>103</v>
      </c>
      <c r="F177" s="7" t="s">
        <v>103</v>
      </c>
      <c r="G177" s="7" t="s">
        <v>103</v>
      </c>
      <c r="H177" s="7" t="s">
        <v>103</v>
      </c>
      <c r="I177" s="7" t="s">
        <v>103</v>
      </c>
      <c r="J177" s="7" t="s">
        <v>103</v>
      </c>
      <c r="K177" s="8"/>
      <c r="L177" s="8"/>
      <c r="M177" s="8"/>
      <c r="N177" s="8"/>
      <c r="O177" s="8"/>
      <c r="P177" s="8"/>
      <c r="Q177" s="8"/>
      <c r="R177" s="8"/>
    </row>
    <row r="178">
      <c r="A178" s="6" t="s">
        <v>279</v>
      </c>
      <c r="B178" s="7" t="s">
        <v>103</v>
      </c>
      <c r="C178" s="7" t="s">
        <v>103</v>
      </c>
      <c r="D178" s="7" t="s">
        <v>103</v>
      </c>
      <c r="E178" s="7" t="s">
        <v>103</v>
      </c>
      <c r="F178" s="7" t="s">
        <v>103</v>
      </c>
      <c r="G178" s="7" t="s">
        <v>103</v>
      </c>
      <c r="H178" s="7" t="s">
        <v>103</v>
      </c>
      <c r="I178" s="7" t="s">
        <v>103</v>
      </c>
      <c r="J178" s="7" t="s">
        <v>103</v>
      </c>
      <c r="K178" s="8"/>
      <c r="L178" s="8"/>
      <c r="M178" s="8"/>
      <c r="N178" s="8"/>
      <c r="O178" s="8"/>
      <c r="P178" s="8"/>
      <c r="Q178" s="8"/>
      <c r="R178" s="8"/>
    </row>
    <row r="179">
      <c r="A179" s="6" t="s">
        <v>280</v>
      </c>
      <c r="B179" s="7" t="s">
        <v>102</v>
      </c>
      <c r="C179" s="7" t="s">
        <v>102</v>
      </c>
      <c r="D179" s="7" t="s">
        <v>102</v>
      </c>
      <c r="E179" s="7" t="s">
        <v>102</v>
      </c>
      <c r="F179" s="7" t="s">
        <v>102</v>
      </c>
      <c r="G179" s="7" t="s">
        <v>102</v>
      </c>
      <c r="H179" s="7" t="s">
        <v>102</v>
      </c>
      <c r="I179" s="7" t="s">
        <v>102</v>
      </c>
      <c r="J179" s="7" t="s">
        <v>102</v>
      </c>
      <c r="K179" s="8"/>
      <c r="L179" s="8"/>
      <c r="M179" s="8"/>
      <c r="N179" s="8"/>
      <c r="O179" s="8"/>
      <c r="P179" s="8"/>
      <c r="Q179" s="8"/>
      <c r="R179" s="8"/>
    </row>
    <row r="180">
      <c r="A180" s="6" t="s">
        <v>281</v>
      </c>
      <c r="B180" s="7" t="s">
        <v>102</v>
      </c>
      <c r="C180" s="7" t="s">
        <v>102</v>
      </c>
      <c r="D180" s="7" t="s">
        <v>103</v>
      </c>
      <c r="E180" s="7" t="s">
        <v>102</v>
      </c>
      <c r="F180" s="7" t="s">
        <v>102</v>
      </c>
      <c r="G180" s="7" t="s">
        <v>102</v>
      </c>
      <c r="H180" s="7" t="s">
        <v>102</v>
      </c>
      <c r="I180" s="7" t="s">
        <v>102</v>
      </c>
      <c r="J180" s="7" t="s">
        <v>102</v>
      </c>
      <c r="K180" s="8"/>
      <c r="L180" s="8"/>
      <c r="M180" s="8"/>
      <c r="N180" s="8"/>
      <c r="O180" s="8"/>
      <c r="P180" s="8"/>
      <c r="Q180" s="8"/>
      <c r="R180" s="8"/>
    </row>
    <row r="181">
      <c r="A181" s="6" t="s">
        <v>282</v>
      </c>
      <c r="B181" s="7" t="s">
        <v>103</v>
      </c>
      <c r="C181" s="7" t="s">
        <v>103</v>
      </c>
      <c r="D181" s="7" t="s">
        <v>103</v>
      </c>
      <c r="E181" s="7" t="s">
        <v>103</v>
      </c>
      <c r="F181" s="7" t="s">
        <v>103</v>
      </c>
      <c r="G181" s="7" t="s">
        <v>103</v>
      </c>
      <c r="H181" s="7" t="s">
        <v>103</v>
      </c>
      <c r="I181" s="7" t="s">
        <v>103</v>
      </c>
      <c r="J181" s="7" t="s">
        <v>103</v>
      </c>
      <c r="K181" s="8"/>
      <c r="L181" s="8"/>
      <c r="M181" s="8"/>
      <c r="N181" s="8"/>
      <c r="O181" s="8"/>
      <c r="P181" s="8"/>
      <c r="Q181" s="8"/>
      <c r="R181" s="8"/>
    </row>
    <row r="182">
      <c r="A182" s="6" t="s">
        <v>283</v>
      </c>
      <c r="B182" s="7" t="s">
        <v>102</v>
      </c>
      <c r="C182" s="7" t="s">
        <v>102</v>
      </c>
      <c r="D182" s="7" t="s">
        <v>102</v>
      </c>
      <c r="E182" s="7" t="s">
        <v>102</v>
      </c>
      <c r="F182" s="7"/>
      <c r="G182" s="7" t="s">
        <v>102</v>
      </c>
      <c r="H182" s="7" t="s">
        <v>102</v>
      </c>
      <c r="I182" s="7" t="s">
        <v>102</v>
      </c>
      <c r="J182" s="7" t="s">
        <v>102</v>
      </c>
      <c r="K182" s="8"/>
      <c r="L182" s="8"/>
      <c r="M182" s="8"/>
      <c r="N182" s="8"/>
      <c r="O182" s="8"/>
      <c r="P182" s="8"/>
      <c r="Q182" s="8"/>
      <c r="R182" s="8"/>
    </row>
    <row r="183">
      <c r="A183" s="6" t="s">
        <v>284</v>
      </c>
      <c r="B183" s="7" t="s">
        <v>103</v>
      </c>
      <c r="C183" s="7" t="s">
        <v>103</v>
      </c>
      <c r="D183" s="7" t="s">
        <v>103</v>
      </c>
      <c r="E183" s="7" t="s">
        <v>103</v>
      </c>
      <c r="F183" s="7" t="s">
        <v>103</v>
      </c>
      <c r="G183" s="7" t="s">
        <v>103</v>
      </c>
      <c r="H183" s="7" t="s">
        <v>102</v>
      </c>
      <c r="I183" s="7" t="s">
        <v>103</v>
      </c>
      <c r="J183" s="7" t="s">
        <v>103</v>
      </c>
      <c r="K183" s="8"/>
      <c r="L183" s="8"/>
      <c r="M183" s="8"/>
      <c r="N183" s="8"/>
      <c r="O183" s="8"/>
      <c r="P183" s="8"/>
      <c r="Q183" s="8"/>
      <c r="R183" s="8"/>
    </row>
    <row r="184">
      <c r="A184" s="6" t="s">
        <v>285</v>
      </c>
      <c r="B184" s="7" t="s">
        <v>111</v>
      </c>
      <c r="C184" s="7" t="s">
        <v>111</v>
      </c>
      <c r="D184" s="7" t="s">
        <v>109</v>
      </c>
      <c r="E184" s="7" t="s">
        <v>109</v>
      </c>
      <c r="F184" s="7" t="s">
        <v>109</v>
      </c>
      <c r="G184" s="7" t="s">
        <v>111</v>
      </c>
      <c r="H184" s="7" t="s">
        <v>109</v>
      </c>
      <c r="I184" s="7" t="s">
        <v>109</v>
      </c>
      <c r="J184" s="7" t="s">
        <v>111</v>
      </c>
      <c r="K184" s="8"/>
      <c r="L184" s="8"/>
      <c r="M184" s="8"/>
      <c r="N184" s="8"/>
      <c r="O184" s="8"/>
      <c r="P184" s="8"/>
      <c r="Q184" s="8"/>
      <c r="R184" s="8"/>
    </row>
    <row r="185">
      <c r="A185" s="6" t="s">
        <v>286</v>
      </c>
      <c r="B185" s="7" t="s">
        <v>103</v>
      </c>
      <c r="C185" s="7" t="s">
        <v>103</v>
      </c>
      <c r="D185" s="7" t="s">
        <v>103</v>
      </c>
      <c r="E185" s="7" t="s">
        <v>103</v>
      </c>
      <c r="F185" s="7" t="s">
        <v>103</v>
      </c>
      <c r="G185" s="7" t="s">
        <v>103</v>
      </c>
      <c r="H185" s="7" t="s">
        <v>103</v>
      </c>
      <c r="I185" s="7" t="s">
        <v>103</v>
      </c>
      <c r="J185" s="7" t="s">
        <v>103</v>
      </c>
      <c r="K185" s="8"/>
      <c r="L185" s="8"/>
      <c r="M185" s="8"/>
      <c r="N185" s="8"/>
      <c r="O185" s="8"/>
      <c r="P185" s="8"/>
      <c r="Q185" s="8"/>
      <c r="R185" s="8"/>
    </row>
    <row r="186">
      <c r="A186" s="6" t="s">
        <v>287</v>
      </c>
      <c r="B186" s="7" t="s">
        <v>102</v>
      </c>
      <c r="C186" s="7" t="s">
        <v>102</v>
      </c>
      <c r="D186" s="7" t="s">
        <v>102</v>
      </c>
      <c r="E186" s="7" t="s">
        <v>102</v>
      </c>
      <c r="F186" s="7" t="s">
        <v>102</v>
      </c>
      <c r="G186" s="7" t="s">
        <v>102</v>
      </c>
      <c r="H186" s="7" t="s">
        <v>102</v>
      </c>
      <c r="I186" s="7" t="s">
        <v>102</v>
      </c>
      <c r="J186" s="7" t="s">
        <v>102</v>
      </c>
      <c r="K186" s="8"/>
      <c r="L186" s="8"/>
      <c r="M186" s="8"/>
      <c r="N186" s="8"/>
      <c r="O186" s="8"/>
      <c r="P186" s="8"/>
      <c r="Q186" s="8"/>
      <c r="R186" s="8"/>
    </row>
    <row r="187">
      <c r="A187" s="6" t="s">
        <v>288</v>
      </c>
      <c r="B187" s="7" t="s">
        <v>111</v>
      </c>
      <c r="C187" s="7" t="s">
        <v>111</v>
      </c>
      <c r="D187" s="7" t="s">
        <v>111</v>
      </c>
      <c r="E187" s="7" t="s">
        <v>111</v>
      </c>
      <c r="F187" s="7" t="s">
        <v>111</v>
      </c>
      <c r="G187" s="7" t="s">
        <v>111</v>
      </c>
      <c r="H187" s="7" t="s">
        <v>111</v>
      </c>
      <c r="I187" s="7" t="s">
        <v>111</v>
      </c>
      <c r="J187" s="7" t="s">
        <v>111</v>
      </c>
      <c r="K187" s="8"/>
      <c r="L187" s="8"/>
      <c r="M187" s="8"/>
      <c r="N187" s="8"/>
      <c r="O187" s="8"/>
      <c r="P187" s="8"/>
      <c r="Q187" s="8"/>
      <c r="R187" s="8"/>
    </row>
    <row r="188">
      <c r="A188" s="6" t="s">
        <v>289</v>
      </c>
      <c r="B188" s="7" t="s">
        <v>102</v>
      </c>
      <c r="C188" s="7" t="s">
        <v>102</v>
      </c>
      <c r="D188" s="7" t="s">
        <v>102</v>
      </c>
      <c r="E188" s="7" t="s">
        <v>102</v>
      </c>
      <c r="F188" s="7" t="s">
        <v>102</v>
      </c>
      <c r="G188" s="7" t="s">
        <v>102</v>
      </c>
      <c r="H188" s="7" t="s">
        <v>102</v>
      </c>
      <c r="I188" s="7" t="s">
        <v>102</v>
      </c>
      <c r="J188" s="7" t="s">
        <v>102</v>
      </c>
      <c r="K188" s="8"/>
      <c r="L188" s="8"/>
      <c r="M188" s="8"/>
      <c r="N188" s="8"/>
      <c r="O188" s="8"/>
      <c r="P188" s="8"/>
      <c r="Q188" s="8"/>
      <c r="R188" s="8"/>
    </row>
    <row r="189">
      <c r="A189" s="6" t="s">
        <v>290</v>
      </c>
      <c r="B189" s="7" t="s">
        <v>103</v>
      </c>
      <c r="C189" s="7" t="s">
        <v>103</v>
      </c>
      <c r="D189" s="7" t="s">
        <v>103</v>
      </c>
      <c r="E189" s="7" t="s">
        <v>103</v>
      </c>
      <c r="F189" s="7" t="s">
        <v>103</v>
      </c>
      <c r="G189" s="7" t="s">
        <v>103</v>
      </c>
      <c r="H189" s="7" t="s">
        <v>103</v>
      </c>
      <c r="I189" s="7" t="s">
        <v>103</v>
      </c>
      <c r="J189" s="7" t="s">
        <v>103</v>
      </c>
      <c r="K189" s="8"/>
      <c r="L189" s="8"/>
      <c r="M189" s="8"/>
      <c r="N189" s="8"/>
      <c r="O189" s="8"/>
      <c r="P189" s="8"/>
      <c r="Q189" s="8"/>
      <c r="R189" s="8"/>
    </row>
    <row r="190">
      <c r="A190" s="6" t="s">
        <v>291</v>
      </c>
      <c r="B190" s="7" t="s">
        <v>102</v>
      </c>
      <c r="C190" s="7" t="s">
        <v>102</v>
      </c>
      <c r="D190" s="7" t="s">
        <v>102</v>
      </c>
      <c r="E190" s="7" t="s">
        <v>102</v>
      </c>
      <c r="F190" s="7" t="s">
        <v>102</v>
      </c>
      <c r="G190" s="7" t="s">
        <v>102</v>
      </c>
      <c r="H190" s="7" t="s">
        <v>102</v>
      </c>
      <c r="I190" s="7" t="s">
        <v>102</v>
      </c>
      <c r="J190" s="7" t="s">
        <v>102</v>
      </c>
      <c r="K190" s="8"/>
      <c r="L190" s="8"/>
      <c r="M190" s="8"/>
      <c r="N190" s="8"/>
      <c r="O190" s="8"/>
      <c r="P190" s="8"/>
      <c r="Q190" s="8"/>
      <c r="R190" s="8"/>
    </row>
    <row r="191">
      <c r="A191" s="6" t="s">
        <v>292</v>
      </c>
      <c r="B191" s="7" t="s">
        <v>102</v>
      </c>
      <c r="C191" s="7" t="s">
        <v>102</v>
      </c>
      <c r="D191" s="7" t="s">
        <v>102</v>
      </c>
      <c r="E191" s="7" t="s">
        <v>102</v>
      </c>
      <c r="F191" s="7" t="s">
        <v>102</v>
      </c>
      <c r="G191" s="7" t="s">
        <v>102</v>
      </c>
      <c r="H191" s="7" t="s">
        <v>102</v>
      </c>
      <c r="I191" s="7" t="s">
        <v>102</v>
      </c>
      <c r="J191" s="7" t="s">
        <v>102</v>
      </c>
      <c r="K191" s="8"/>
      <c r="L191" s="8"/>
      <c r="M191" s="8"/>
      <c r="N191" s="8"/>
      <c r="O191" s="8"/>
      <c r="P191" s="8"/>
      <c r="Q191" s="8"/>
      <c r="R191" s="8"/>
    </row>
    <row r="192">
      <c r="A192" s="6" t="s">
        <v>293</v>
      </c>
      <c r="B192" s="7" t="s">
        <v>102</v>
      </c>
      <c r="C192" s="7" t="s">
        <v>102</v>
      </c>
      <c r="D192" s="7" t="s">
        <v>102</v>
      </c>
      <c r="E192" s="7" t="s">
        <v>102</v>
      </c>
      <c r="F192" s="7" t="s">
        <v>102</v>
      </c>
      <c r="G192" s="7" t="s">
        <v>110</v>
      </c>
      <c r="H192" s="7" t="s">
        <v>102</v>
      </c>
      <c r="I192" s="7" t="s">
        <v>102</v>
      </c>
      <c r="J192" s="7" t="s">
        <v>102</v>
      </c>
      <c r="K192" s="8"/>
      <c r="L192" s="8"/>
      <c r="M192" s="8"/>
      <c r="N192" s="8"/>
      <c r="O192" s="8"/>
      <c r="P192" s="8"/>
      <c r="Q192" s="8"/>
      <c r="R192" s="8"/>
    </row>
    <row r="193">
      <c r="A193" s="6" t="s">
        <v>294</v>
      </c>
      <c r="B193" s="7" t="s">
        <v>102</v>
      </c>
      <c r="C193" s="7" t="s">
        <v>102</v>
      </c>
      <c r="D193" s="7" t="s">
        <v>102</v>
      </c>
      <c r="E193" s="7" t="s">
        <v>102</v>
      </c>
      <c r="F193" s="7" t="s">
        <v>102</v>
      </c>
      <c r="G193" s="7" t="s">
        <v>102</v>
      </c>
      <c r="H193" s="7" t="s">
        <v>102</v>
      </c>
      <c r="I193" s="7" t="s">
        <v>102</v>
      </c>
      <c r="J193" s="7" t="s">
        <v>102</v>
      </c>
      <c r="K193" s="8"/>
      <c r="L193" s="8"/>
      <c r="M193" s="8"/>
      <c r="N193" s="8"/>
      <c r="O193" s="8"/>
      <c r="P193" s="8"/>
      <c r="Q193" s="8"/>
      <c r="R193" s="8"/>
    </row>
    <row r="194">
      <c r="A194" s="6" t="s">
        <v>295</v>
      </c>
      <c r="B194" s="7" t="s">
        <v>102</v>
      </c>
      <c r="C194" s="7" t="s">
        <v>102</v>
      </c>
      <c r="D194" s="7" t="s">
        <v>102</v>
      </c>
      <c r="E194" s="7" t="s">
        <v>102</v>
      </c>
      <c r="F194" s="7" t="s">
        <v>102</v>
      </c>
      <c r="G194" s="7" t="s">
        <v>102</v>
      </c>
      <c r="H194" s="7" t="s">
        <v>102</v>
      </c>
      <c r="I194" s="7" t="s">
        <v>102</v>
      </c>
      <c r="J194" s="7" t="s">
        <v>102</v>
      </c>
      <c r="K194" s="8"/>
      <c r="L194" s="8"/>
      <c r="M194" s="8"/>
      <c r="N194" s="8"/>
      <c r="O194" s="8"/>
      <c r="P194" s="8"/>
      <c r="Q194" s="8"/>
      <c r="R194" s="8"/>
    </row>
    <row r="195">
      <c r="A195" s="6" t="s">
        <v>296</v>
      </c>
      <c r="B195" s="7" t="s">
        <v>102</v>
      </c>
      <c r="C195" s="7" t="s">
        <v>103</v>
      </c>
      <c r="D195" s="7" t="s">
        <v>103</v>
      </c>
      <c r="E195" s="7" t="s">
        <v>102</v>
      </c>
      <c r="F195" s="7" t="s">
        <v>102</v>
      </c>
      <c r="G195" s="7" t="s">
        <v>102</v>
      </c>
      <c r="H195" s="7" t="s">
        <v>102</v>
      </c>
      <c r="I195" s="7" t="s">
        <v>102</v>
      </c>
      <c r="J195" s="7" t="s">
        <v>102</v>
      </c>
      <c r="K195" s="8"/>
      <c r="L195" s="8"/>
      <c r="M195" s="8"/>
      <c r="N195" s="8"/>
      <c r="O195" s="8"/>
      <c r="P195" s="8"/>
      <c r="Q195" s="8"/>
      <c r="R195" s="8"/>
    </row>
    <row r="196">
      <c r="A196" s="6" t="s">
        <v>297</v>
      </c>
      <c r="B196" s="7" t="s">
        <v>103</v>
      </c>
      <c r="C196" s="7" t="s">
        <v>103</v>
      </c>
      <c r="D196" s="7" t="s">
        <v>103</v>
      </c>
      <c r="E196" s="7" t="s">
        <v>103</v>
      </c>
      <c r="F196" s="7" t="s">
        <v>103</v>
      </c>
      <c r="G196" s="7" t="s">
        <v>103</v>
      </c>
      <c r="H196" s="7" t="s">
        <v>103</v>
      </c>
      <c r="I196" s="7" t="s">
        <v>103</v>
      </c>
      <c r="J196" s="7" t="s">
        <v>103</v>
      </c>
      <c r="K196" s="8"/>
      <c r="L196" s="8"/>
      <c r="M196" s="8"/>
      <c r="N196" s="8"/>
      <c r="O196" s="8"/>
      <c r="P196" s="8"/>
      <c r="Q196" s="8"/>
      <c r="R196" s="8"/>
    </row>
    <row r="197">
      <c r="A197" s="6" t="s">
        <v>298</v>
      </c>
      <c r="B197" s="7" t="s">
        <v>103</v>
      </c>
      <c r="C197" s="7" t="s">
        <v>103</v>
      </c>
      <c r="D197" s="7" t="s">
        <v>103</v>
      </c>
      <c r="E197" s="7" t="s">
        <v>103</v>
      </c>
      <c r="F197" s="7" t="s">
        <v>103</v>
      </c>
      <c r="G197" s="7" t="s">
        <v>103</v>
      </c>
      <c r="H197" s="7" t="s">
        <v>103</v>
      </c>
      <c r="I197" s="7" t="s">
        <v>103</v>
      </c>
      <c r="J197" s="7" t="s">
        <v>103</v>
      </c>
      <c r="K197" s="8"/>
      <c r="L197" s="8"/>
      <c r="M197" s="8"/>
      <c r="N197" s="8"/>
      <c r="O197" s="8"/>
      <c r="P197" s="8"/>
      <c r="Q197" s="8"/>
      <c r="R197" s="8"/>
    </row>
    <row r="198">
      <c r="A198" s="6" t="s">
        <v>299</v>
      </c>
      <c r="B198" s="7" t="s">
        <v>103</v>
      </c>
      <c r="C198" s="7" t="s">
        <v>103</v>
      </c>
      <c r="D198" s="7" t="s">
        <v>103</v>
      </c>
      <c r="E198" s="7" t="s">
        <v>103</v>
      </c>
      <c r="F198" s="7" t="s">
        <v>103</v>
      </c>
      <c r="G198" s="7" t="s">
        <v>103</v>
      </c>
      <c r="H198" s="7" t="s">
        <v>103</v>
      </c>
      <c r="I198" s="7" t="s">
        <v>103</v>
      </c>
      <c r="J198" s="7" t="s">
        <v>103</v>
      </c>
      <c r="K198" s="8"/>
      <c r="L198" s="8"/>
      <c r="M198" s="8"/>
      <c r="N198" s="8"/>
      <c r="O198" s="8"/>
      <c r="P198" s="8"/>
      <c r="Q198" s="8"/>
      <c r="R198" s="8"/>
    </row>
    <row r="199">
      <c r="A199" s="6" t="s">
        <v>300</v>
      </c>
      <c r="B199" s="7" t="s">
        <v>103</v>
      </c>
      <c r="C199" s="7" t="s">
        <v>103</v>
      </c>
      <c r="D199" s="7" t="s">
        <v>103</v>
      </c>
      <c r="E199" s="7" t="s">
        <v>103</v>
      </c>
      <c r="F199" s="7" t="s">
        <v>103</v>
      </c>
      <c r="G199" s="7" t="s">
        <v>103</v>
      </c>
      <c r="H199" s="7" t="s">
        <v>103</v>
      </c>
      <c r="I199" s="7" t="s">
        <v>103</v>
      </c>
      <c r="J199" s="7" t="s">
        <v>103</v>
      </c>
      <c r="K199" s="8"/>
      <c r="L199" s="8"/>
      <c r="M199" s="8"/>
      <c r="N199" s="8"/>
      <c r="O199" s="8"/>
      <c r="P199" s="8"/>
      <c r="Q199" s="8"/>
      <c r="R199" s="8"/>
    </row>
    <row r="200">
      <c r="A200" s="6" t="s">
        <v>301</v>
      </c>
      <c r="B200" s="7" t="s">
        <v>103</v>
      </c>
      <c r="C200" s="7" t="s">
        <v>103</v>
      </c>
      <c r="D200" s="7" t="s">
        <v>103</v>
      </c>
      <c r="E200" s="7" t="s">
        <v>103</v>
      </c>
      <c r="F200" s="7" t="s">
        <v>103</v>
      </c>
      <c r="G200" s="7" t="s">
        <v>103</v>
      </c>
      <c r="H200" s="7" t="s">
        <v>103</v>
      </c>
      <c r="I200" s="7" t="s">
        <v>103</v>
      </c>
      <c r="J200" s="7" t="s">
        <v>103</v>
      </c>
      <c r="K200" s="8"/>
      <c r="L200" s="8"/>
      <c r="M200" s="8"/>
      <c r="N200" s="8"/>
      <c r="O200" s="8"/>
      <c r="P200" s="8"/>
      <c r="Q200" s="8"/>
      <c r="R200" s="8"/>
    </row>
    <row r="201">
      <c r="A201" s="6" t="s">
        <v>302</v>
      </c>
      <c r="B201" s="7" t="s">
        <v>102</v>
      </c>
      <c r="C201" s="7" t="s">
        <v>103</v>
      </c>
      <c r="D201" s="7" t="s">
        <v>102</v>
      </c>
      <c r="E201" s="7" t="s">
        <v>102</v>
      </c>
      <c r="F201" s="7" t="s">
        <v>102</v>
      </c>
      <c r="G201" s="7" t="s">
        <v>102</v>
      </c>
      <c r="H201" s="7" t="s">
        <v>102</v>
      </c>
      <c r="I201" s="7" t="s">
        <v>102</v>
      </c>
      <c r="J201" s="7" t="s">
        <v>102</v>
      </c>
      <c r="K201" s="8"/>
      <c r="L201" s="8"/>
      <c r="M201" s="8"/>
      <c r="N201" s="8"/>
      <c r="O201" s="8"/>
      <c r="P201" s="8"/>
      <c r="Q201" s="8"/>
      <c r="R201" s="8"/>
    </row>
    <row r="202">
      <c r="A202" s="6" t="s">
        <v>303</v>
      </c>
      <c r="B202" s="7" t="s">
        <v>103</v>
      </c>
      <c r="C202" s="7" t="s">
        <v>102</v>
      </c>
      <c r="D202" s="7" t="s">
        <v>102</v>
      </c>
      <c r="E202" s="7" t="s">
        <v>102</v>
      </c>
      <c r="F202" s="7" t="s">
        <v>102</v>
      </c>
      <c r="G202" s="7" t="s">
        <v>102</v>
      </c>
      <c r="H202" s="7" t="s">
        <v>102</v>
      </c>
      <c r="I202" s="7" t="s">
        <v>102</v>
      </c>
      <c r="J202" s="7" t="s">
        <v>102</v>
      </c>
      <c r="K202" s="8"/>
      <c r="L202" s="8"/>
      <c r="M202" s="8"/>
      <c r="N202" s="8"/>
      <c r="O202" s="8"/>
      <c r="P202" s="8"/>
      <c r="Q202" s="8"/>
      <c r="R202" s="8"/>
    </row>
    <row r="203">
      <c r="A203" s="6" t="s">
        <v>304</v>
      </c>
      <c r="B203" s="7" t="s">
        <v>102</v>
      </c>
      <c r="C203" s="7" t="s">
        <v>102</v>
      </c>
      <c r="D203" s="7" t="s">
        <v>102</v>
      </c>
      <c r="E203" s="7" t="s">
        <v>102</v>
      </c>
      <c r="F203" s="7" t="s">
        <v>102</v>
      </c>
      <c r="G203" s="7" t="s">
        <v>102</v>
      </c>
      <c r="H203" s="7" t="s">
        <v>102</v>
      </c>
      <c r="I203" s="7" t="s">
        <v>102</v>
      </c>
      <c r="J203" s="7" t="s">
        <v>102</v>
      </c>
      <c r="K203" s="8"/>
      <c r="L203" s="8"/>
      <c r="M203" s="8"/>
      <c r="N203" s="8"/>
      <c r="O203" s="8"/>
      <c r="P203" s="8"/>
      <c r="Q203" s="8"/>
      <c r="R203" s="8"/>
    </row>
    <row r="204">
      <c r="A204" s="6" t="s">
        <v>305</v>
      </c>
      <c r="B204" s="7" t="s">
        <v>111</v>
      </c>
      <c r="C204" s="7" t="s">
        <v>111</v>
      </c>
      <c r="D204" s="7" t="s">
        <v>111</v>
      </c>
      <c r="E204" s="7" t="s">
        <v>111</v>
      </c>
      <c r="F204" s="7" t="s">
        <v>111</v>
      </c>
      <c r="G204" s="7" t="s">
        <v>111</v>
      </c>
      <c r="H204" s="7" t="s">
        <v>111</v>
      </c>
      <c r="I204" s="7" t="s">
        <v>111</v>
      </c>
      <c r="J204" s="7" t="s">
        <v>111</v>
      </c>
      <c r="K204" s="8"/>
      <c r="L204" s="8"/>
      <c r="M204" s="8"/>
      <c r="N204" s="8"/>
      <c r="O204" s="8"/>
      <c r="P204" s="8"/>
      <c r="Q204" s="8"/>
      <c r="R204" s="8"/>
    </row>
    <row r="205">
      <c r="A205" s="6" t="s">
        <v>306</v>
      </c>
      <c r="B205" s="7" t="s">
        <v>102</v>
      </c>
      <c r="C205" s="7" t="s">
        <v>102</v>
      </c>
      <c r="D205" s="7" t="s">
        <v>102</v>
      </c>
      <c r="E205" s="7" t="s">
        <v>102</v>
      </c>
      <c r="F205" s="7" t="s">
        <v>102</v>
      </c>
      <c r="G205" s="7" t="s">
        <v>102</v>
      </c>
      <c r="H205" s="7" t="s">
        <v>102</v>
      </c>
      <c r="I205" s="7" t="s">
        <v>103</v>
      </c>
      <c r="J205" s="7" t="s">
        <v>102</v>
      </c>
      <c r="K205" s="8"/>
      <c r="L205" s="8"/>
      <c r="M205" s="8"/>
      <c r="N205" s="8"/>
      <c r="O205" s="8"/>
      <c r="P205" s="8"/>
      <c r="Q205" s="8"/>
      <c r="R205" s="8"/>
    </row>
    <row r="206">
      <c r="A206" s="6" t="s">
        <v>307</v>
      </c>
      <c r="B206" s="7" t="s">
        <v>103</v>
      </c>
      <c r="C206" s="7" t="s">
        <v>103</v>
      </c>
      <c r="D206" s="7" t="s">
        <v>103</v>
      </c>
      <c r="E206" s="7" t="s">
        <v>103</v>
      </c>
      <c r="F206" s="7" t="s">
        <v>102</v>
      </c>
      <c r="G206" s="7" t="s">
        <v>103</v>
      </c>
      <c r="H206" s="7" t="s">
        <v>103</v>
      </c>
      <c r="I206" s="7" t="s">
        <v>103</v>
      </c>
      <c r="J206" s="7" t="s">
        <v>103</v>
      </c>
      <c r="K206" s="8"/>
      <c r="L206" s="8"/>
      <c r="M206" s="8"/>
      <c r="N206" s="8"/>
      <c r="O206" s="8"/>
      <c r="P206" s="8"/>
      <c r="Q206" s="8"/>
      <c r="R206" s="8"/>
    </row>
    <row r="207">
      <c r="A207" s="6" t="s">
        <v>308</v>
      </c>
      <c r="B207" s="7" t="s">
        <v>103</v>
      </c>
      <c r="C207" s="7" t="s">
        <v>103</v>
      </c>
      <c r="D207" s="7" t="s">
        <v>103</v>
      </c>
      <c r="E207" s="7" t="s">
        <v>103</v>
      </c>
      <c r="F207" s="7" t="s">
        <v>103</v>
      </c>
      <c r="G207" s="7" t="s">
        <v>103</v>
      </c>
      <c r="H207" s="7" t="s">
        <v>103</v>
      </c>
      <c r="I207" s="7" t="s">
        <v>103</v>
      </c>
      <c r="J207" s="7" t="s">
        <v>103</v>
      </c>
      <c r="K207" s="8"/>
      <c r="L207" s="8"/>
      <c r="M207" s="8"/>
      <c r="N207" s="8"/>
      <c r="O207" s="8"/>
      <c r="P207" s="8"/>
      <c r="Q207" s="8"/>
      <c r="R207" s="8"/>
    </row>
    <row r="208">
      <c r="A208" s="6" t="s">
        <v>309</v>
      </c>
      <c r="B208" s="7" t="s">
        <v>102</v>
      </c>
      <c r="C208" s="7" t="s">
        <v>102</v>
      </c>
      <c r="D208" s="7" t="s">
        <v>102</v>
      </c>
      <c r="E208" s="7" t="s">
        <v>102</v>
      </c>
      <c r="F208" s="7" t="s">
        <v>102</v>
      </c>
      <c r="G208" s="7" t="s">
        <v>102</v>
      </c>
      <c r="H208" s="7" t="s">
        <v>102</v>
      </c>
      <c r="I208" s="7" t="s">
        <v>102</v>
      </c>
      <c r="J208" s="7" t="s">
        <v>102</v>
      </c>
      <c r="K208" s="8"/>
      <c r="L208" s="8"/>
      <c r="M208" s="8"/>
      <c r="N208" s="8"/>
      <c r="O208" s="8"/>
      <c r="P208" s="8"/>
      <c r="Q208" s="8"/>
      <c r="R208" s="8"/>
    </row>
    <row r="209">
      <c r="A209" s="6" t="s">
        <v>310</v>
      </c>
      <c r="B209" s="7" t="s">
        <v>102</v>
      </c>
      <c r="C209" s="7" t="s">
        <v>102</v>
      </c>
      <c r="D209" s="7" t="s">
        <v>102</v>
      </c>
      <c r="E209" s="7" t="s">
        <v>102</v>
      </c>
      <c r="F209" s="7" t="s">
        <v>102</v>
      </c>
      <c r="G209" s="7" t="s">
        <v>102</v>
      </c>
      <c r="H209" s="7" t="s">
        <v>102</v>
      </c>
      <c r="I209" s="7" t="s">
        <v>102</v>
      </c>
      <c r="J209" s="7" t="s">
        <v>102</v>
      </c>
      <c r="K209" s="8"/>
      <c r="L209" s="8"/>
      <c r="M209" s="8"/>
      <c r="N209" s="8"/>
      <c r="O209" s="8"/>
      <c r="P209" s="8"/>
      <c r="Q209" s="8"/>
      <c r="R209" s="8"/>
    </row>
    <row r="210">
      <c r="A210" s="6" t="s">
        <v>311</v>
      </c>
      <c r="B210" s="7" t="s">
        <v>103</v>
      </c>
      <c r="C210" s="7" t="s">
        <v>103</v>
      </c>
      <c r="D210" s="7" t="s">
        <v>103</v>
      </c>
      <c r="E210" s="7" t="s">
        <v>103</v>
      </c>
      <c r="F210" s="7" t="s">
        <v>103</v>
      </c>
      <c r="G210" s="7" t="s">
        <v>103</v>
      </c>
      <c r="H210" s="7" t="s">
        <v>103</v>
      </c>
      <c r="I210" s="7" t="s">
        <v>103</v>
      </c>
      <c r="J210" s="7" t="s">
        <v>103</v>
      </c>
      <c r="K210" s="8"/>
      <c r="L210" s="8"/>
      <c r="M210" s="8"/>
      <c r="N210" s="8"/>
      <c r="O210" s="8"/>
      <c r="P210" s="8"/>
      <c r="Q210" s="8"/>
      <c r="R210" s="8"/>
    </row>
    <row r="211">
      <c r="A211" s="6" t="s">
        <v>312</v>
      </c>
      <c r="B211" s="7" t="s">
        <v>102</v>
      </c>
      <c r="C211" s="7" t="s">
        <v>102</v>
      </c>
      <c r="D211" s="7" t="s">
        <v>102</v>
      </c>
      <c r="E211" s="7" t="s">
        <v>102</v>
      </c>
      <c r="F211" s="7" t="s">
        <v>102</v>
      </c>
      <c r="G211" s="7" t="s">
        <v>102</v>
      </c>
      <c r="H211" s="7" t="s">
        <v>102</v>
      </c>
      <c r="I211" s="7" t="s">
        <v>102</v>
      </c>
      <c r="J211" s="7" t="s">
        <v>103</v>
      </c>
      <c r="K211" s="8"/>
      <c r="L211" s="8"/>
      <c r="M211" s="8"/>
      <c r="N211" s="8"/>
      <c r="O211" s="8"/>
      <c r="P211" s="8"/>
      <c r="Q211" s="8"/>
      <c r="R211" s="8"/>
    </row>
    <row r="212">
      <c r="A212" s="6" t="s">
        <v>313</v>
      </c>
      <c r="B212" s="7" t="s">
        <v>102</v>
      </c>
      <c r="C212" s="7" t="s">
        <v>102</v>
      </c>
      <c r="D212" s="7" t="s">
        <v>102</v>
      </c>
      <c r="E212" s="7" t="s">
        <v>111</v>
      </c>
      <c r="F212" s="7" t="s">
        <v>102</v>
      </c>
      <c r="G212" s="7" t="s">
        <v>102</v>
      </c>
      <c r="H212" s="7" t="s">
        <v>111</v>
      </c>
      <c r="I212" s="7" t="s">
        <v>111</v>
      </c>
      <c r="J212" s="7" t="s">
        <v>102</v>
      </c>
      <c r="K212" s="8"/>
      <c r="L212" s="8"/>
      <c r="M212" s="8"/>
      <c r="N212" s="8"/>
      <c r="O212" s="8"/>
      <c r="P212" s="8"/>
      <c r="Q212" s="8"/>
      <c r="R212" s="8"/>
    </row>
    <row r="213">
      <c r="A213" s="6" t="s">
        <v>314</v>
      </c>
      <c r="B213" s="7" t="s">
        <v>103</v>
      </c>
      <c r="C213" s="7" t="s">
        <v>103</v>
      </c>
      <c r="D213" s="7" t="s">
        <v>103</v>
      </c>
      <c r="E213" s="7" t="s">
        <v>103</v>
      </c>
      <c r="F213" s="7" t="s">
        <v>103</v>
      </c>
      <c r="G213" s="7" t="s">
        <v>103</v>
      </c>
      <c r="H213" s="7" t="s">
        <v>103</v>
      </c>
      <c r="I213" s="7" t="s">
        <v>103</v>
      </c>
      <c r="J213" s="7" t="s">
        <v>103</v>
      </c>
      <c r="K213" s="8"/>
      <c r="L213" s="8"/>
      <c r="M213" s="8"/>
      <c r="N213" s="8"/>
      <c r="O213" s="8"/>
      <c r="P213" s="8"/>
      <c r="Q213" s="8"/>
      <c r="R213" s="8"/>
    </row>
    <row r="214">
      <c r="A214" s="6" t="s">
        <v>315</v>
      </c>
      <c r="B214" s="7" t="s">
        <v>102</v>
      </c>
      <c r="C214" s="7" t="s">
        <v>102</v>
      </c>
      <c r="D214" s="7" t="s">
        <v>102</v>
      </c>
      <c r="E214" s="7" t="s">
        <v>102</v>
      </c>
      <c r="F214" s="7" t="s">
        <v>103</v>
      </c>
      <c r="G214" s="7" t="s">
        <v>102</v>
      </c>
      <c r="H214" s="7" t="s">
        <v>102</v>
      </c>
      <c r="I214" s="7" t="s">
        <v>102</v>
      </c>
      <c r="J214" s="7" t="s">
        <v>102</v>
      </c>
      <c r="K214" s="8"/>
      <c r="L214" s="8"/>
      <c r="M214" s="8"/>
      <c r="N214" s="8"/>
      <c r="O214" s="8"/>
      <c r="P214" s="8"/>
      <c r="Q214" s="8"/>
      <c r="R214" s="8"/>
    </row>
    <row r="215">
      <c r="A215" s="6" t="s">
        <v>316</v>
      </c>
      <c r="B215" s="7" t="s">
        <v>103</v>
      </c>
      <c r="C215" s="7" t="s">
        <v>102</v>
      </c>
      <c r="D215" s="7" t="s">
        <v>103</v>
      </c>
      <c r="E215" s="7" t="s">
        <v>102</v>
      </c>
      <c r="F215" s="7" t="s">
        <v>103</v>
      </c>
      <c r="G215" s="7" t="s">
        <v>102</v>
      </c>
      <c r="H215" s="7" t="s">
        <v>102</v>
      </c>
      <c r="I215" s="7" t="s">
        <v>102</v>
      </c>
      <c r="J215" s="7" t="s">
        <v>102</v>
      </c>
      <c r="K215" s="8"/>
      <c r="L215" s="8"/>
      <c r="M215" s="8"/>
      <c r="N215" s="8"/>
      <c r="O215" s="8"/>
      <c r="P215" s="8"/>
      <c r="Q215" s="8"/>
      <c r="R215" s="8"/>
    </row>
    <row r="216">
      <c r="A216" s="6" t="s">
        <v>317</v>
      </c>
      <c r="B216" s="7" t="s">
        <v>102</v>
      </c>
      <c r="C216" s="7" t="s">
        <v>111</v>
      </c>
      <c r="D216" s="7" t="s">
        <v>102</v>
      </c>
      <c r="E216" s="7" t="s">
        <v>102</v>
      </c>
      <c r="F216" s="7" t="s">
        <v>102</v>
      </c>
      <c r="G216" s="7" t="s">
        <v>102</v>
      </c>
      <c r="H216" s="7" t="s">
        <v>102</v>
      </c>
      <c r="I216" s="7" t="s">
        <v>102</v>
      </c>
      <c r="J216" s="7" t="s">
        <v>102</v>
      </c>
      <c r="K216" s="8"/>
      <c r="L216" s="8"/>
      <c r="M216" s="8"/>
      <c r="N216" s="8"/>
      <c r="O216" s="8"/>
      <c r="P216" s="8"/>
      <c r="Q216" s="8"/>
      <c r="R216" s="8"/>
    </row>
    <row r="217">
      <c r="A217" s="6" t="s">
        <v>318</v>
      </c>
      <c r="B217" s="7" t="s">
        <v>109</v>
      </c>
      <c r="C217" s="7" t="s">
        <v>109</v>
      </c>
      <c r="D217" s="7" t="s">
        <v>109</v>
      </c>
      <c r="E217" s="7" t="s">
        <v>109</v>
      </c>
      <c r="F217" s="7" t="s">
        <v>109</v>
      </c>
      <c r="G217" s="7" t="s">
        <v>109</v>
      </c>
      <c r="H217" s="7" t="s">
        <v>109</v>
      </c>
      <c r="I217" s="7" t="s">
        <v>109</v>
      </c>
      <c r="J217" s="7" t="s">
        <v>109</v>
      </c>
      <c r="K217" s="8"/>
      <c r="L217" s="8"/>
      <c r="M217" s="8"/>
      <c r="N217" s="8"/>
      <c r="O217" s="8"/>
      <c r="P217" s="8"/>
      <c r="Q217" s="8"/>
      <c r="R217" s="8"/>
    </row>
    <row r="218">
      <c r="A218" s="6" t="s">
        <v>319</v>
      </c>
      <c r="B218" s="7" t="s">
        <v>103</v>
      </c>
      <c r="C218" s="7" t="s">
        <v>103</v>
      </c>
      <c r="D218" s="7" t="s">
        <v>103</v>
      </c>
      <c r="E218" s="7" t="s">
        <v>103</v>
      </c>
      <c r="F218" s="7" t="s">
        <v>102</v>
      </c>
      <c r="G218" s="7" t="s">
        <v>103</v>
      </c>
      <c r="H218" s="7" t="s">
        <v>103</v>
      </c>
      <c r="I218" s="7" t="s">
        <v>103</v>
      </c>
      <c r="J218" s="7" t="s">
        <v>102</v>
      </c>
      <c r="K218" s="8"/>
      <c r="L218" s="8"/>
      <c r="M218" s="8"/>
      <c r="N218" s="8"/>
      <c r="O218" s="8"/>
      <c r="P218" s="8"/>
      <c r="Q218" s="8"/>
      <c r="R218" s="8"/>
    </row>
    <row r="219">
      <c r="A219" s="6" t="s">
        <v>320</v>
      </c>
      <c r="B219" s="7" t="s">
        <v>102</v>
      </c>
      <c r="C219" s="7" t="s">
        <v>102</v>
      </c>
      <c r="D219" s="7" t="s">
        <v>102</v>
      </c>
      <c r="E219" s="7" t="s">
        <v>102</v>
      </c>
      <c r="F219" s="7" t="s">
        <v>102</v>
      </c>
      <c r="G219" s="7" t="s">
        <v>102</v>
      </c>
      <c r="H219" s="7" t="s">
        <v>102</v>
      </c>
      <c r="I219" s="7" t="s">
        <v>102</v>
      </c>
      <c r="J219" s="7" t="s">
        <v>102</v>
      </c>
      <c r="K219" s="8"/>
      <c r="L219" s="8"/>
      <c r="M219" s="8"/>
      <c r="N219" s="8"/>
      <c r="O219" s="8"/>
      <c r="P219" s="8"/>
      <c r="Q219" s="8"/>
      <c r="R219" s="8"/>
    </row>
    <row r="220">
      <c r="A220" s="6" t="s">
        <v>321</v>
      </c>
      <c r="B220" s="7" t="s">
        <v>102</v>
      </c>
      <c r="C220" s="7" t="s">
        <v>103</v>
      </c>
      <c r="D220" s="7" t="s">
        <v>103</v>
      </c>
      <c r="E220" s="7" t="s">
        <v>103</v>
      </c>
      <c r="F220" s="7" t="s">
        <v>103</v>
      </c>
      <c r="G220" s="7" t="s">
        <v>103</v>
      </c>
      <c r="H220" s="7" t="s">
        <v>103</v>
      </c>
      <c r="I220" s="7" t="s">
        <v>103</v>
      </c>
      <c r="J220" s="7" t="s">
        <v>103</v>
      </c>
      <c r="K220" s="8"/>
      <c r="L220" s="8"/>
      <c r="M220" s="8"/>
      <c r="N220" s="8"/>
      <c r="O220" s="8"/>
      <c r="P220" s="8"/>
      <c r="Q220" s="8"/>
      <c r="R220" s="8"/>
    </row>
    <row r="221">
      <c r="A221" s="6" t="s">
        <v>322</v>
      </c>
      <c r="B221" s="7" t="s">
        <v>111</v>
      </c>
      <c r="C221" s="7" t="s">
        <v>111</v>
      </c>
      <c r="D221" s="7" t="s">
        <v>111</v>
      </c>
      <c r="E221" s="7" t="s">
        <v>111</v>
      </c>
      <c r="F221" s="7" t="s">
        <v>111</v>
      </c>
      <c r="G221" s="7" t="s">
        <v>109</v>
      </c>
      <c r="H221" s="7" t="s">
        <v>111</v>
      </c>
      <c r="I221" s="7" t="s">
        <v>111</v>
      </c>
      <c r="J221" s="7" t="s">
        <v>102</v>
      </c>
      <c r="K221" s="8"/>
      <c r="L221" s="8"/>
      <c r="M221" s="8"/>
      <c r="N221" s="8"/>
      <c r="O221" s="8"/>
      <c r="P221" s="8"/>
      <c r="Q221" s="8"/>
      <c r="R221" s="8"/>
    </row>
    <row r="222">
      <c r="A222" s="6" t="s">
        <v>323</v>
      </c>
      <c r="B222" s="7" t="s">
        <v>102</v>
      </c>
      <c r="C222" s="7" t="s">
        <v>102</v>
      </c>
      <c r="D222" s="7" t="s">
        <v>102</v>
      </c>
      <c r="E222" s="7" t="s">
        <v>102</v>
      </c>
      <c r="F222" s="7" t="s">
        <v>102</v>
      </c>
      <c r="G222" s="7" t="s">
        <v>102</v>
      </c>
      <c r="H222" s="7" t="s">
        <v>102</v>
      </c>
      <c r="I222" s="7" t="s">
        <v>102</v>
      </c>
      <c r="J222" s="7" t="s">
        <v>102</v>
      </c>
      <c r="K222" s="8"/>
      <c r="L222" s="8"/>
      <c r="M222" s="8"/>
      <c r="N222" s="8"/>
      <c r="O222" s="8"/>
      <c r="P222" s="8"/>
      <c r="Q222" s="8"/>
      <c r="R222" s="8"/>
    </row>
    <row r="223">
      <c r="A223" s="6" t="s">
        <v>324</v>
      </c>
      <c r="B223" s="7" t="s">
        <v>102</v>
      </c>
      <c r="C223" s="7" t="s">
        <v>103</v>
      </c>
      <c r="D223" s="7" t="s">
        <v>109</v>
      </c>
      <c r="E223" s="7" t="s">
        <v>111</v>
      </c>
      <c r="F223" s="7" t="s">
        <v>103</v>
      </c>
      <c r="G223" s="7" t="s">
        <v>102</v>
      </c>
      <c r="H223" s="7" t="s">
        <v>103</v>
      </c>
      <c r="I223" s="7" t="s">
        <v>103</v>
      </c>
      <c r="J223" s="7" t="s">
        <v>103</v>
      </c>
      <c r="K223" s="8"/>
      <c r="L223" s="8"/>
      <c r="M223" s="8"/>
      <c r="N223" s="8"/>
      <c r="O223" s="8"/>
      <c r="P223" s="8"/>
      <c r="Q223" s="8"/>
      <c r="R223" s="8"/>
    </row>
    <row r="224">
      <c r="A224" s="6" t="s">
        <v>325</v>
      </c>
      <c r="B224" s="7" t="s">
        <v>103</v>
      </c>
      <c r="C224" s="7" t="s">
        <v>103</v>
      </c>
      <c r="D224" s="7" t="s">
        <v>109</v>
      </c>
      <c r="E224" s="7" t="s">
        <v>103</v>
      </c>
      <c r="F224" s="7" t="s">
        <v>103</v>
      </c>
      <c r="G224" s="7" t="s">
        <v>102</v>
      </c>
      <c r="H224" s="7" t="s">
        <v>103</v>
      </c>
      <c r="I224" s="7" t="s">
        <v>103</v>
      </c>
      <c r="J224" s="7" t="s">
        <v>103</v>
      </c>
      <c r="K224" s="8"/>
      <c r="L224" s="8"/>
      <c r="M224" s="8"/>
      <c r="N224" s="8"/>
      <c r="O224" s="8"/>
      <c r="P224" s="8"/>
      <c r="Q224" s="8"/>
      <c r="R224" s="8"/>
    </row>
    <row r="225">
      <c r="A225" s="6" t="s">
        <v>326</v>
      </c>
      <c r="B225" s="7" t="s">
        <v>103</v>
      </c>
      <c r="C225" s="7" t="s">
        <v>103</v>
      </c>
      <c r="D225" s="7" t="s">
        <v>103</v>
      </c>
      <c r="E225" s="7" t="s">
        <v>103</v>
      </c>
      <c r="F225" s="7" t="s">
        <v>103</v>
      </c>
      <c r="G225" s="7" t="s">
        <v>103</v>
      </c>
      <c r="H225" s="7" t="s">
        <v>103</v>
      </c>
      <c r="I225" s="7" t="s">
        <v>103</v>
      </c>
      <c r="J225" s="7" t="s">
        <v>103</v>
      </c>
      <c r="K225" s="8"/>
      <c r="L225" s="8"/>
      <c r="M225" s="8"/>
      <c r="N225" s="8"/>
      <c r="O225" s="8"/>
      <c r="P225" s="8"/>
      <c r="Q225" s="8"/>
      <c r="R225" s="8"/>
    </row>
    <row r="226">
      <c r="A226" s="6" t="s">
        <v>327</v>
      </c>
      <c r="B226" s="7" t="s">
        <v>111</v>
      </c>
      <c r="C226" s="7" t="s">
        <v>111</v>
      </c>
      <c r="D226" s="7" t="s">
        <v>109</v>
      </c>
      <c r="E226" s="7" t="s">
        <v>102</v>
      </c>
      <c r="F226" s="7" t="s">
        <v>111</v>
      </c>
      <c r="G226" s="7" t="s">
        <v>111</v>
      </c>
      <c r="H226" s="7" t="s">
        <v>111</v>
      </c>
      <c r="I226" s="7" t="s">
        <v>111</v>
      </c>
      <c r="J226" s="7" t="s">
        <v>111</v>
      </c>
      <c r="K226" s="8"/>
      <c r="L226" s="8"/>
      <c r="M226" s="8"/>
      <c r="N226" s="8"/>
      <c r="O226" s="8"/>
      <c r="P226" s="8"/>
      <c r="Q226" s="8"/>
      <c r="R226" s="8"/>
    </row>
    <row r="227">
      <c r="A227" s="6" t="s">
        <v>328</v>
      </c>
      <c r="B227" s="7" t="s">
        <v>109</v>
      </c>
      <c r="C227" s="7" t="s">
        <v>109</v>
      </c>
      <c r="D227" s="7" t="s">
        <v>110</v>
      </c>
      <c r="E227" s="7"/>
      <c r="F227" s="7" t="s">
        <v>109</v>
      </c>
      <c r="G227" s="7" t="s">
        <v>109</v>
      </c>
      <c r="H227" s="7" t="s">
        <v>109</v>
      </c>
      <c r="I227" s="7" t="s">
        <v>109</v>
      </c>
      <c r="J227" s="7" t="s">
        <v>109</v>
      </c>
      <c r="K227" s="8"/>
      <c r="L227" s="8"/>
      <c r="M227" s="8"/>
      <c r="N227" s="8"/>
      <c r="O227" s="8"/>
      <c r="P227" s="8"/>
      <c r="Q227" s="8"/>
      <c r="R227" s="8"/>
    </row>
    <row r="228">
      <c r="A228" s="6" t="s">
        <v>329</v>
      </c>
      <c r="B228" s="7" t="s">
        <v>102</v>
      </c>
      <c r="C228" s="7" t="s">
        <v>102</v>
      </c>
      <c r="D228" s="7" t="s">
        <v>102</v>
      </c>
      <c r="E228" s="7" t="s">
        <v>102</v>
      </c>
      <c r="F228" s="7" t="s">
        <v>102</v>
      </c>
      <c r="G228" s="7" t="s">
        <v>102</v>
      </c>
      <c r="H228" s="7" t="s">
        <v>102</v>
      </c>
      <c r="I228" s="7" t="s">
        <v>111</v>
      </c>
      <c r="J228" s="7" t="s">
        <v>111</v>
      </c>
      <c r="K228" s="8"/>
      <c r="L228" s="8"/>
      <c r="M228" s="8"/>
      <c r="N228" s="8"/>
      <c r="O228" s="8"/>
      <c r="P228" s="8"/>
      <c r="Q228" s="8"/>
      <c r="R228" s="8"/>
    </row>
    <row r="229">
      <c r="A229" s="6" t="s">
        <v>330</v>
      </c>
      <c r="B229" s="7" t="s">
        <v>103</v>
      </c>
      <c r="C229" s="7" t="s">
        <v>103</v>
      </c>
      <c r="D229" s="7" t="s">
        <v>103</v>
      </c>
      <c r="E229" s="7" t="s">
        <v>103</v>
      </c>
      <c r="F229" s="7" t="s">
        <v>103</v>
      </c>
      <c r="G229" s="7" t="s">
        <v>103</v>
      </c>
      <c r="H229" s="7" t="s">
        <v>103</v>
      </c>
      <c r="I229" s="7" t="s">
        <v>103</v>
      </c>
      <c r="J229" s="7" t="s">
        <v>103</v>
      </c>
      <c r="K229" s="8"/>
      <c r="L229" s="8"/>
      <c r="M229" s="8"/>
      <c r="N229" s="8"/>
      <c r="O229" s="8"/>
      <c r="P229" s="8"/>
      <c r="Q229" s="8"/>
      <c r="R229" s="8"/>
    </row>
    <row r="230">
      <c r="A230" s="6" t="s">
        <v>331</v>
      </c>
      <c r="B230" s="7" t="s">
        <v>111</v>
      </c>
      <c r="C230" s="7" t="s">
        <v>111</v>
      </c>
      <c r="D230" s="7" t="s">
        <v>111</v>
      </c>
      <c r="E230" s="7" t="s">
        <v>111</v>
      </c>
      <c r="F230" s="7" t="s">
        <v>111</v>
      </c>
      <c r="G230" s="7" t="s">
        <v>111</v>
      </c>
      <c r="H230" s="7" t="s">
        <v>111</v>
      </c>
      <c r="I230" s="7" t="s">
        <v>111</v>
      </c>
      <c r="J230" s="7" t="s">
        <v>111</v>
      </c>
      <c r="K230" s="8"/>
      <c r="L230" s="8"/>
      <c r="M230" s="8"/>
      <c r="N230" s="8"/>
      <c r="O230" s="8"/>
      <c r="P230" s="8"/>
      <c r="Q230" s="8"/>
      <c r="R230" s="8"/>
    </row>
    <row r="231">
      <c r="A231" s="6" t="s">
        <v>332</v>
      </c>
      <c r="B231" s="7" t="s">
        <v>102</v>
      </c>
      <c r="C231" s="7" t="s">
        <v>102</v>
      </c>
      <c r="D231" s="7" t="s">
        <v>102</v>
      </c>
      <c r="E231" s="7" t="s">
        <v>102</v>
      </c>
      <c r="F231" s="7" t="s">
        <v>102</v>
      </c>
      <c r="G231" s="7" t="s">
        <v>102</v>
      </c>
      <c r="H231" s="7" t="s">
        <v>102</v>
      </c>
      <c r="I231" s="7" t="s">
        <v>102</v>
      </c>
      <c r="J231" s="7" t="s">
        <v>102</v>
      </c>
      <c r="K231" s="8"/>
      <c r="L231" s="8"/>
      <c r="M231" s="8"/>
      <c r="N231" s="8"/>
      <c r="O231" s="8"/>
      <c r="P231" s="8"/>
      <c r="Q231" s="8"/>
      <c r="R231" s="8"/>
    </row>
    <row r="232">
      <c r="A232" s="6" t="s">
        <v>333</v>
      </c>
      <c r="B232" s="7" t="s">
        <v>103</v>
      </c>
      <c r="C232" s="7" t="s">
        <v>103</v>
      </c>
      <c r="D232" s="7" t="s">
        <v>103</v>
      </c>
      <c r="E232" s="7" t="s">
        <v>103</v>
      </c>
      <c r="F232" s="7" t="s">
        <v>103</v>
      </c>
      <c r="G232" s="7" t="s">
        <v>103</v>
      </c>
      <c r="H232" s="7" t="s">
        <v>103</v>
      </c>
      <c r="I232" s="7" t="s">
        <v>103</v>
      </c>
      <c r="J232" s="7" t="s">
        <v>103</v>
      </c>
      <c r="K232" s="8"/>
      <c r="L232" s="8"/>
      <c r="M232" s="8"/>
      <c r="N232" s="8"/>
      <c r="O232" s="8"/>
      <c r="P232" s="8"/>
      <c r="Q232" s="8"/>
      <c r="R232" s="8"/>
    </row>
    <row r="233">
      <c r="A233" s="6" t="s">
        <v>334</v>
      </c>
      <c r="B233" s="7" t="s">
        <v>103</v>
      </c>
      <c r="C233" s="7" t="s">
        <v>103</v>
      </c>
      <c r="D233" s="7" t="s">
        <v>103</v>
      </c>
      <c r="E233" s="7" t="s">
        <v>103</v>
      </c>
      <c r="F233" s="7" t="s">
        <v>103</v>
      </c>
      <c r="G233" s="7" t="s">
        <v>103</v>
      </c>
      <c r="H233" s="7" t="s">
        <v>103</v>
      </c>
      <c r="I233" s="7" t="s">
        <v>103</v>
      </c>
      <c r="J233" s="7" t="s">
        <v>103</v>
      </c>
      <c r="K233" s="8"/>
      <c r="L233" s="8"/>
      <c r="M233" s="8"/>
      <c r="N233" s="8"/>
      <c r="O233" s="8"/>
      <c r="P233" s="8"/>
      <c r="Q233" s="8"/>
      <c r="R233" s="8"/>
    </row>
    <row r="234">
      <c r="A234" s="6" t="s">
        <v>335</v>
      </c>
      <c r="B234" s="7" t="s">
        <v>103</v>
      </c>
      <c r="C234" s="7" t="s">
        <v>103</v>
      </c>
      <c r="D234" s="7" t="s">
        <v>103</v>
      </c>
      <c r="E234" s="7" t="s">
        <v>103</v>
      </c>
      <c r="F234" s="7" t="s">
        <v>103</v>
      </c>
      <c r="G234" s="7" t="s">
        <v>103</v>
      </c>
      <c r="H234" s="7" t="s">
        <v>103</v>
      </c>
      <c r="I234" s="7" t="s">
        <v>109</v>
      </c>
      <c r="J234" s="7" t="s">
        <v>103</v>
      </c>
      <c r="K234" s="8"/>
      <c r="L234" s="8"/>
      <c r="M234" s="8"/>
      <c r="N234" s="8"/>
      <c r="O234" s="8"/>
      <c r="P234" s="8"/>
      <c r="Q234" s="8"/>
      <c r="R234" s="8"/>
    </row>
    <row r="235">
      <c r="A235" s="6" t="s">
        <v>336</v>
      </c>
      <c r="B235" s="7" t="s">
        <v>103</v>
      </c>
      <c r="C235" s="7" t="s">
        <v>103</v>
      </c>
      <c r="D235" s="7" t="s">
        <v>103</v>
      </c>
      <c r="E235" s="7" t="s">
        <v>103</v>
      </c>
      <c r="F235" s="7" t="s">
        <v>103</v>
      </c>
      <c r="G235" s="7" t="s">
        <v>103</v>
      </c>
      <c r="H235" s="7" t="s">
        <v>103</v>
      </c>
      <c r="I235" s="7" t="s">
        <v>103</v>
      </c>
      <c r="J235" s="7" t="s">
        <v>103</v>
      </c>
      <c r="K235" s="8"/>
      <c r="L235" s="8"/>
      <c r="M235" s="8"/>
      <c r="N235" s="8"/>
      <c r="O235" s="8"/>
      <c r="P235" s="8"/>
      <c r="Q235" s="8"/>
      <c r="R235" s="8"/>
    </row>
    <row r="236">
      <c r="A236" s="6" t="s">
        <v>337</v>
      </c>
      <c r="B236" s="7" t="s">
        <v>102</v>
      </c>
      <c r="C236" s="7" t="s">
        <v>102</v>
      </c>
      <c r="D236" s="7" t="s">
        <v>103</v>
      </c>
      <c r="E236" s="7" t="s">
        <v>102</v>
      </c>
      <c r="F236" s="7" t="s">
        <v>103</v>
      </c>
      <c r="G236" s="7" t="s">
        <v>102</v>
      </c>
      <c r="H236" s="7" t="s">
        <v>102</v>
      </c>
      <c r="I236" s="7" t="s">
        <v>103</v>
      </c>
      <c r="J236" s="7" t="s">
        <v>103</v>
      </c>
      <c r="K236" s="8"/>
      <c r="L236" s="8"/>
      <c r="M236" s="8"/>
      <c r="N236" s="8"/>
      <c r="O236" s="8"/>
      <c r="P236" s="8"/>
      <c r="Q236" s="8"/>
      <c r="R236" s="8"/>
    </row>
    <row r="237">
      <c r="A237" s="6" t="s">
        <v>338</v>
      </c>
      <c r="B237" s="7" t="s">
        <v>103</v>
      </c>
      <c r="C237" s="7" t="s">
        <v>103</v>
      </c>
      <c r="D237" s="7" t="s">
        <v>103</v>
      </c>
      <c r="E237" s="7" t="s">
        <v>103</v>
      </c>
      <c r="F237" s="7" t="s">
        <v>103</v>
      </c>
      <c r="G237" s="7" t="s">
        <v>103</v>
      </c>
      <c r="H237" s="7" t="s">
        <v>103</v>
      </c>
      <c r="I237" s="7" t="s">
        <v>103</v>
      </c>
      <c r="J237" s="7" t="s">
        <v>103</v>
      </c>
      <c r="K237" s="8"/>
      <c r="L237" s="8"/>
      <c r="M237" s="8"/>
      <c r="N237" s="8"/>
      <c r="O237" s="8"/>
      <c r="P237" s="8"/>
      <c r="Q237" s="8"/>
      <c r="R237" s="8"/>
    </row>
    <row r="238">
      <c r="A238" s="6" t="s">
        <v>339</v>
      </c>
      <c r="B238" s="7" t="s">
        <v>102</v>
      </c>
      <c r="C238" s="7" t="s">
        <v>102</v>
      </c>
      <c r="D238" s="7" t="s">
        <v>102</v>
      </c>
      <c r="E238" s="7" t="s">
        <v>103</v>
      </c>
      <c r="F238" s="7" t="s">
        <v>102</v>
      </c>
      <c r="G238" s="7" t="s">
        <v>102</v>
      </c>
      <c r="H238" s="7" t="s">
        <v>102</v>
      </c>
      <c r="I238" s="7" t="s">
        <v>102</v>
      </c>
      <c r="J238" s="7" t="s">
        <v>102</v>
      </c>
      <c r="K238" s="8"/>
      <c r="L238" s="8"/>
      <c r="M238" s="8"/>
      <c r="N238" s="8"/>
      <c r="O238" s="8"/>
      <c r="P238" s="8"/>
      <c r="Q238" s="8"/>
      <c r="R238" s="8"/>
    </row>
    <row r="239">
      <c r="A239" s="6" t="s">
        <v>340</v>
      </c>
      <c r="B239" s="7" t="s">
        <v>103</v>
      </c>
      <c r="C239" s="7" t="s">
        <v>103</v>
      </c>
      <c r="D239" s="7" t="s">
        <v>102</v>
      </c>
      <c r="E239" s="7" t="s">
        <v>103</v>
      </c>
      <c r="F239" s="7" t="s">
        <v>103</v>
      </c>
      <c r="G239" s="7" t="s">
        <v>103</v>
      </c>
      <c r="H239" s="7" t="s">
        <v>103</v>
      </c>
      <c r="I239" s="7" t="s">
        <v>102</v>
      </c>
      <c r="J239" s="7" t="s">
        <v>103</v>
      </c>
      <c r="K239" s="8"/>
      <c r="L239" s="8"/>
      <c r="M239" s="8"/>
      <c r="N239" s="8"/>
      <c r="O239" s="8"/>
      <c r="P239" s="8"/>
      <c r="Q239" s="8"/>
      <c r="R239" s="8"/>
    </row>
    <row r="240">
      <c r="A240" s="6" t="s">
        <v>341</v>
      </c>
      <c r="B240" s="7" t="s">
        <v>102</v>
      </c>
      <c r="C240" s="7" t="s">
        <v>102</v>
      </c>
      <c r="D240" s="7" t="s">
        <v>102</v>
      </c>
      <c r="E240" s="7" t="s">
        <v>102</v>
      </c>
      <c r="F240" s="7" t="s">
        <v>102</v>
      </c>
      <c r="G240" s="7" t="s">
        <v>102</v>
      </c>
      <c r="H240" s="7" t="s">
        <v>102</v>
      </c>
      <c r="I240" s="7" t="s">
        <v>102</v>
      </c>
      <c r="J240" s="7" t="s">
        <v>102</v>
      </c>
      <c r="K240" s="8"/>
      <c r="L240" s="8"/>
      <c r="M240" s="8"/>
      <c r="N240" s="8"/>
      <c r="O240" s="8"/>
      <c r="P240" s="8"/>
      <c r="Q240" s="8"/>
      <c r="R240" s="8"/>
    </row>
    <row r="241">
      <c r="A241" s="6" t="s">
        <v>342</v>
      </c>
      <c r="B241" s="7" t="s">
        <v>103</v>
      </c>
      <c r="C241" s="7" t="s">
        <v>103</v>
      </c>
      <c r="D241" s="7" t="s">
        <v>103</v>
      </c>
      <c r="E241" s="7" t="s">
        <v>103</v>
      </c>
      <c r="F241" s="7" t="s">
        <v>103</v>
      </c>
      <c r="G241" s="7" t="s">
        <v>103</v>
      </c>
      <c r="H241" s="7" t="s">
        <v>102</v>
      </c>
      <c r="I241" s="7" t="s">
        <v>103</v>
      </c>
      <c r="J241" s="7" t="s">
        <v>103</v>
      </c>
      <c r="K241" s="8"/>
      <c r="L241" s="8"/>
      <c r="M241" s="8"/>
      <c r="N241" s="8"/>
      <c r="O241" s="8"/>
      <c r="P241" s="8"/>
      <c r="Q241" s="8"/>
      <c r="R241" s="8"/>
    </row>
    <row r="242">
      <c r="A242" s="6" t="s">
        <v>343</v>
      </c>
      <c r="B242" s="7" t="s">
        <v>102</v>
      </c>
      <c r="C242" s="7" t="s">
        <v>103</v>
      </c>
      <c r="D242" s="7" t="s">
        <v>103</v>
      </c>
      <c r="E242" s="7" t="s">
        <v>102</v>
      </c>
      <c r="F242" s="7" t="s">
        <v>102</v>
      </c>
      <c r="G242" s="7" t="s">
        <v>102</v>
      </c>
      <c r="H242" s="7" t="s">
        <v>102</v>
      </c>
      <c r="I242" s="7" t="s">
        <v>102</v>
      </c>
      <c r="J242" s="7" t="s">
        <v>102</v>
      </c>
      <c r="K242" s="8"/>
      <c r="L242" s="8"/>
      <c r="M242" s="8"/>
      <c r="N242" s="8"/>
      <c r="O242" s="8"/>
      <c r="P242" s="8"/>
      <c r="Q242" s="8"/>
      <c r="R242" s="8"/>
    </row>
    <row r="243">
      <c r="A243" s="6" t="s">
        <v>344</v>
      </c>
      <c r="B243" s="7" t="s">
        <v>103</v>
      </c>
      <c r="C243" s="7" t="s">
        <v>103</v>
      </c>
      <c r="D243" s="7" t="s">
        <v>103</v>
      </c>
      <c r="E243" s="7" t="s">
        <v>102</v>
      </c>
      <c r="F243" s="7" t="s">
        <v>103</v>
      </c>
      <c r="G243" s="7" t="s">
        <v>103</v>
      </c>
      <c r="H243" s="7" t="s">
        <v>103</v>
      </c>
      <c r="I243" s="7" t="s">
        <v>102</v>
      </c>
      <c r="J243" s="7" t="s">
        <v>103</v>
      </c>
      <c r="K243" s="8"/>
      <c r="L243" s="8"/>
      <c r="M243" s="8"/>
      <c r="N243" s="8"/>
      <c r="O243" s="8"/>
      <c r="P243" s="8"/>
      <c r="Q243" s="8"/>
      <c r="R243" s="8"/>
    </row>
    <row r="244">
      <c r="A244" s="6" t="s">
        <v>345</v>
      </c>
      <c r="B244" s="7" t="s">
        <v>103</v>
      </c>
      <c r="C244" s="7" t="s">
        <v>103</v>
      </c>
      <c r="D244" s="7" t="s">
        <v>103</v>
      </c>
      <c r="E244" s="7" t="s">
        <v>103</v>
      </c>
      <c r="F244" s="7" t="s">
        <v>103</v>
      </c>
      <c r="G244" s="7" t="s">
        <v>103</v>
      </c>
      <c r="H244" s="7" t="s">
        <v>103</v>
      </c>
      <c r="I244" s="7" t="s">
        <v>103</v>
      </c>
      <c r="J244" s="7" t="s">
        <v>103</v>
      </c>
      <c r="K244" s="8"/>
      <c r="L244" s="8"/>
      <c r="M244" s="8"/>
      <c r="N244" s="8"/>
      <c r="O244" s="8"/>
      <c r="P244" s="8"/>
      <c r="Q244" s="8"/>
      <c r="R244" s="8"/>
    </row>
    <row r="245">
      <c r="A245" s="6" t="s">
        <v>346</v>
      </c>
      <c r="B245" s="7" t="s">
        <v>102</v>
      </c>
      <c r="C245" s="7" t="s">
        <v>102</v>
      </c>
      <c r="D245" s="7" t="s">
        <v>102</v>
      </c>
      <c r="E245" s="7" t="s">
        <v>102</v>
      </c>
      <c r="F245" s="7" t="s">
        <v>102</v>
      </c>
      <c r="G245" s="7" t="s">
        <v>102</v>
      </c>
      <c r="H245" s="7" t="s">
        <v>102</v>
      </c>
      <c r="I245" s="7" t="s">
        <v>102</v>
      </c>
      <c r="J245" s="7" t="s">
        <v>102</v>
      </c>
      <c r="K245" s="8"/>
      <c r="L245" s="8"/>
      <c r="M245" s="8"/>
      <c r="N245" s="8"/>
      <c r="O245" s="8"/>
      <c r="P245" s="8"/>
      <c r="Q245" s="8"/>
      <c r="R245" s="8"/>
    </row>
    <row r="246">
      <c r="A246" s="6" t="s">
        <v>347</v>
      </c>
      <c r="B246" s="7" t="s">
        <v>103</v>
      </c>
      <c r="C246" s="7" t="s">
        <v>103</v>
      </c>
      <c r="D246" s="7" t="s">
        <v>103</v>
      </c>
      <c r="E246" s="7" t="s">
        <v>103</v>
      </c>
      <c r="F246" s="7" t="s">
        <v>103</v>
      </c>
      <c r="G246" s="7" t="s">
        <v>103</v>
      </c>
      <c r="H246" s="7" t="s">
        <v>103</v>
      </c>
      <c r="I246" s="7" t="s">
        <v>103</v>
      </c>
      <c r="J246" s="7" t="s">
        <v>103</v>
      </c>
      <c r="K246" s="8"/>
      <c r="L246" s="8"/>
      <c r="M246" s="8"/>
      <c r="N246" s="8"/>
      <c r="O246" s="8"/>
      <c r="P246" s="8"/>
      <c r="Q246" s="8"/>
      <c r="R246" s="8"/>
    </row>
    <row r="247">
      <c r="A247" s="6" t="s">
        <v>348</v>
      </c>
      <c r="B247" s="7" t="s">
        <v>111</v>
      </c>
      <c r="C247" s="7" t="s">
        <v>111</v>
      </c>
      <c r="D247" s="7" t="s">
        <v>111</v>
      </c>
      <c r="E247" s="7" t="s">
        <v>111</v>
      </c>
      <c r="F247" s="7" t="s">
        <v>103</v>
      </c>
      <c r="G247" s="7" t="s">
        <v>111</v>
      </c>
      <c r="H247" s="7" t="s">
        <v>111</v>
      </c>
      <c r="I247" s="7" t="s">
        <v>111</v>
      </c>
      <c r="J247" s="7" t="s">
        <v>111</v>
      </c>
      <c r="K247" s="8"/>
      <c r="L247" s="8"/>
      <c r="M247" s="8"/>
      <c r="N247" s="8"/>
      <c r="O247" s="8"/>
      <c r="P247" s="8"/>
      <c r="Q247" s="8"/>
      <c r="R247" s="8"/>
    </row>
    <row r="248">
      <c r="A248" s="6" t="s">
        <v>349</v>
      </c>
      <c r="B248" s="7" t="s">
        <v>103</v>
      </c>
      <c r="C248" s="7" t="s">
        <v>103</v>
      </c>
      <c r="D248" s="7" t="s">
        <v>103</v>
      </c>
      <c r="E248" s="7" t="s">
        <v>103</v>
      </c>
      <c r="F248" s="7" t="s">
        <v>103</v>
      </c>
      <c r="G248" s="7" t="s">
        <v>103</v>
      </c>
      <c r="H248" s="7" t="s">
        <v>103</v>
      </c>
      <c r="I248" s="7" t="s">
        <v>103</v>
      </c>
      <c r="J248" s="7" t="s">
        <v>103</v>
      </c>
      <c r="K248" s="8"/>
      <c r="L248" s="8"/>
      <c r="M248" s="8"/>
      <c r="N248" s="8"/>
      <c r="O248" s="8"/>
      <c r="P248" s="8"/>
      <c r="Q248" s="8"/>
      <c r="R248" s="8"/>
    </row>
    <row r="249">
      <c r="A249" s="6" t="s">
        <v>350</v>
      </c>
      <c r="B249" s="7" t="s">
        <v>103</v>
      </c>
      <c r="C249" s="7" t="s">
        <v>103</v>
      </c>
      <c r="D249" s="7" t="s">
        <v>103</v>
      </c>
      <c r="E249" s="7" t="s">
        <v>103</v>
      </c>
      <c r="F249" s="7" t="s">
        <v>103</v>
      </c>
      <c r="G249" s="7" t="s">
        <v>103</v>
      </c>
      <c r="H249" s="7" t="s">
        <v>103</v>
      </c>
      <c r="I249" s="7" t="s">
        <v>103</v>
      </c>
      <c r="J249" s="7" t="s">
        <v>103</v>
      </c>
      <c r="K249" s="8"/>
      <c r="L249" s="8"/>
      <c r="M249" s="8"/>
      <c r="N249" s="8"/>
      <c r="O249" s="8"/>
      <c r="P249" s="8"/>
      <c r="Q249" s="8"/>
      <c r="R249" s="8"/>
    </row>
    <row r="250">
      <c r="A250" s="6" t="s">
        <v>351</v>
      </c>
      <c r="B250" s="7" t="s">
        <v>102</v>
      </c>
      <c r="C250" s="7" t="s">
        <v>102</v>
      </c>
      <c r="D250" s="7" t="s">
        <v>102</v>
      </c>
      <c r="E250" s="7" t="s">
        <v>102</v>
      </c>
      <c r="F250" s="7" t="s">
        <v>102</v>
      </c>
      <c r="G250" s="7" t="s">
        <v>102</v>
      </c>
      <c r="H250" s="7" t="s">
        <v>102</v>
      </c>
      <c r="I250" s="7" t="s">
        <v>102</v>
      </c>
      <c r="J250" s="7" t="s">
        <v>102</v>
      </c>
      <c r="K250" s="8"/>
      <c r="L250" s="8"/>
      <c r="M250" s="8"/>
      <c r="N250" s="8"/>
      <c r="O250" s="8"/>
      <c r="P250" s="8"/>
      <c r="Q250" s="8"/>
      <c r="R250" s="8"/>
    </row>
    <row r="251">
      <c r="A251" s="6" t="s">
        <v>352</v>
      </c>
      <c r="B251" s="7" t="s">
        <v>103</v>
      </c>
      <c r="C251" s="7" t="s">
        <v>103</v>
      </c>
      <c r="D251" s="7" t="s">
        <v>103</v>
      </c>
      <c r="E251" s="7" t="s">
        <v>103</v>
      </c>
      <c r="F251" s="7" t="s">
        <v>103</v>
      </c>
      <c r="G251" s="7" t="s">
        <v>103</v>
      </c>
      <c r="H251" s="7" t="s">
        <v>103</v>
      </c>
      <c r="I251" s="7" t="s">
        <v>103</v>
      </c>
      <c r="J251" s="7" t="s">
        <v>103</v>
      </c>
      <c r="K251" s="8"/>
      <c r="L251" s="8"/>
      <c r="M251" s="8"/>
      <c r="N251" s="8"/>
      <c r="O251" s="8"/>
      <c r="P251" s="8"/>
      <c r="Q251" s="8"/>
      <c r="R251" s="8"/>
    </row>
    <row r="252">
      <c r="A252" s="6" t="s">
        <v>353</v>
      </c>
      <c r="B252" s="7" t="s">
        <v>103</v>
      </c>
      <c r="C252" s="7" t="s">
        <v>103</v>
      </c>
      <c r="D252" s="7" t="s">
        <v>103</v>
      </c>
      <c r="E252" s="7"/>
      <c r="F252" s="7" t="s">
        <v>103</v>
      </c>
      <c r="G252" s="7" t="s">
        <v>103</v>
      </c>
      <c r="H252" s="7" t="s">
        <v>103</v>
      </c>
      <c r="I252" s="7" t="s">
        <v>103</v>
      </c>
      <c r="J252" s="7" t="s">
        <v>103</v>
      </c>
      <c r="K252" s="8"/>
      <c r="L252" s="8"/>
      <c r="M252" s="8"/>
      <c r="N252" s="8"/>
      <c r="O252" s="8"/>
      <c r="P252" s="8"/>
      <c r="Q252" s="8"/>
      <c r="R252" s="8"/>
    </row>
    <row r="253">
      <c r="A253" s="6" t="s">
        <v>354</v>
      </c>
      <c r="B253" s="7" t="s">
        <v>109</v>
      </c>
      <c r="C253" s="7" t="s">
        <v>109</v>
      </c>
      <c r="D253" s="7" t="s">
        <v>109</v>
      </c>
      <c r="E253" s="7" t="s">
        <v>109</v>
      </c>
      <c r="F253" s="7" t="s">
        <v>109</v>
      </c>
      <c r="G253" s="7" t="s">
        <v>109</v>
      </c>
      <c r="H253" s="7" t="s">
        <v>109</v>
      </c>
      <c r="I253" s="7" t="s">
        <v>109</v>
      </c>
      <c r="J253" s="7" t="s">
        <v>109</v>
      </c>
      <c r="K253" s="8"/>
      <c r="L253" s="8"/>
      <c r="M253" s="8"/>
      <c r="N253" s="8"/>
      <c r="O253" s="8"/>
      <c r="P253" s="8"/>
      <c r="Q253" s="8"/>
      <c r="R253" s="8"/>
    </row>
    <row r="254">
      <c r="A254" s="6" t="s">
        <v>355</v>
      </c>
      <c r="B254" s="7" t="s">
        <v>111</v>
      </c>
      <c r="C254" s="7" t="s">
        <v>109</v>
      </c>
      <c r="D254" s="7" t="s">
        <v>109</v>
      </c>
      <c r="E254" s="7" t="s">
        <v>111</v>
      </c>
      <c r="F254" s="7" t="s">
        <v>102</v>
      </c>
      <c r="G254" s="7" t="s">
        <v>103</v>
      </c>
      <c r="H254" s="7" t="s">
        <v>109</v>
      </c>
      <c r="I254" s="7" t="s">
        <v>103</v>
      </c>
      <c r="J254" s="7" t="s">
        <v>102</v>
      </c>
      <c r="K254" s="8"/>
      <c r="L254" s="8"/>
      <c r="M254" s="8"/>
      <c r="N254" s="8"/>
      <c r="O254" s="8"/>
      <c r="P254" s="8"/>
      <c r="Q254" s="8"/>
      <c r="R254" s="8"/>
    </row>
    <row r="255">
      <c r="A255" s="6" t="s">
        <v>356</v>
      </c>
      <c r="B255" s="7" t="s">
        <v>103</v>
      </c>
      <c r="C255" s="7" t="s">
        <v>103</v>
      </c>
      <c r="D255" s="7" t="s">
        <v>103</v>
      </c>
      <c r="E255" s="7" t="s">
        <v>103</v>
      </c>
      <c r="F255" s="7" t="s">
        <v>103</v>
      </c>
      <c r="G255" s="7" t="s">
        <v>103</v>
      </c>
      <c r="H255" s="7" t="s">
        <v>103</v>
      </c>
      <c r="I255" s="7" t="s">
        <v>103</v>
      </c>
      <c r="J255" s="7" t="s">
        <v>103</v>
      </c>
      <c r="K255" s="8"/>
      <c r="L255" s="8"/>
      <c r="M255" s="8"/>
      <c r="N255" s="8"/>
      <c r="O255" s="8"/>
      <c r="P255" s="8"/>
      <c r="Q255" s="8"/>
      <c r="R255" s="8"/>
    </row>
    <row r="256">
      <c r="A256" s="6" t="s">
        <v>357</v>
      </c>
      <c r="B256" s="7" t="s">
        <v>103</v>
      </c>
      <c r="C256" s="7" t="s">
        <v>103</v>
      </c>
      <c r="D256" s="7" t="s">
        <v>103</v>
      </c>
      <c r="E256" s="7" t="s">
        <v>103</v>
      </c>
      <c r="F256" s="7" t="s">
        <v>103</v>
      </c>
      <c r="G256" s="7" t="s">
        <v>103</v>
      </c>
      <c r="H256" s="7" t="s">
        <v>103</v>
      </c>
      <c r="I256" s="7" t="s">
        <v>103</v>
      </c>
      <c r="J256" s="7" t="s">
        <v>103</v>
      </c>
      <c r="K256" s="8"/>
      <c r="L256" s="8"/>
      <c r="M256" s="8"/>
      <c r="N256" s="8"/>
      <c r="O256" s="8"/>
      <c r="P256" s="8"/>
      <c r="Q256" s="8"/>
      <c r="R256" s="8"/>
    </row>
    <row r="257">
      <c r="A257" s="6" t="s">
        <v>358</v>
      </c>
      <c r="B257" s="7" t="s">
        <v>109</v>
      </c>
      <c r="C257" s="7" t="s">
        <v>109</v>
      </c>
      <c r="D257" s="7" t="s">
        <v>109</v>
      </c>
      <c r="E257" s="7" t="s">
        <v>109</v>
      </c>
      <c r="F257" s="7" t="s">
        <v>109</v>
      </c>
      <c r="G257" s="7" t="s">
        <v>109</v>
      </c>
      <c r="H257" s="7" t="s">
        <v>109</v>
      </c>
      <c r="I257" s="7" t="s">
        <v>109</v>
      </c>
      <c r="J257" s="7" t="s">
        <v>111</v>
      </c>
      <c r="K257" s="8"/>
      <c r="L257" s="8"/>
      <c r="M257" s="8"/>
      <c r="N257" s="8"/>
      <c r="O257" s="8"/>
      <c r="P257" s="8"/>
      <c r="Q257" s="8"/>
      <c r="R257" s="8"/>
    </row>
    <row r="258">
      <c r="A258" s="6" t="s">
        <v>359</v>
      </c>
      <c r="B258" s="7" t="s">
        <v>111</v>
      </c>
      <c r="C258" s="7" t="s">
        <v>111</v>
      </c>
      <c r="D258" s="7" t="s">
        <v>111</v>
      </c>
      <c r="E258" s="7" t="s">
        <v>111</v>
      </c>
      <c r="F258" s="7" t="s">
        <v>111</v>
      </c>
      <c r="G258" s="7" t="s">
        <v>111</v>
      </c>
      <c r="H258" s="7" t="s">
        <v>111</v>
      </c>
      <c r="I258" s="7" t="s">
        <v>111</v>
      </c>
      <c r="J258" s="7" t="s">
        <v>111</v>
      </c>
      <c r="K258" s="8"/>
      <c r="L258" s="8"/>
      <c r="M258" s="8"/>
      <c r="N258" s="8"/>
      <c r="O258" s="8"/>
      <c r="P258" s="8"/>
      <c r="Q258" s="8"/>
      <c r="R258" s="8"/>
    </row>
    <row r="259">
      <c r="A259" s="6" t="s">
        <v>360</v>
      </c>
      <c r="B259" s="7" t="s">
        <v>103</v>
      </c>
      <c r="C259" s="7" t="s">
        <v>103</v>
      </c>
      <c r="D259" s="7" t="s">
        <v>103</v>
      </c>
      <c r="E259" s="7" t="s">
        <v>103</v>
      </c>
      <c r="F259" s="7" t="s">
        <v>103</v>
      </c>
      <c r="G259" s="7" t="s">
        <v>103</v>
      </c>
      <c r="H259" s="7" t="s">
        <v>103</v>
      </c>
      <c r="I259" s="7" t="s">
        <v>103</v>
      </c>
      <c r="J259" s="7" t="s">
        <v>103</v>
      </c>
      <c r="K259" s="8"/>
      <c r="L259" s="8"/>
      <c r="M259" s="8"/>
      <c r="N259" s="8"/>
      <c r="O259" s="8"/>
      <c r="P259" s="8"/>
      <c r="Q259" s="8"/>
      <c r="R259" s="8"/>
    </row>
    <row r="260">
      <c r="A260" s="6" t="s">
        <v>361</v>
      </c>
      <c r="B260" s="7" t="s">
        <v>111</v>
      </c>
      <c r="C260" s="7" t="s">
        <v>111</v>
      </c>
      <c r="D260" s="7" t="s">
        <v>111</v>
      </c>
      <c r="E260" s="7" t="s">
        <v>111</v>
      </c>
      <c r="F260" s="7" t="s">
        <v>111</v>
      </c>
      <c r="G260" s="7" t="s">
        <v>111</v>
      </c>
      <c r="H260" s="7" t="s">
        <v>111</v>
      </c>
      <c r="I260" s="7" t="s">
        <v>111</v>
      </c>
      <c r="J260" s="7" t="s">
        <v>111</v>
      </c>
      <c r="K260" s="8"/>
      <c r="L260" s="8"/>
      <c r="M260" s="8"/>
      <c r="N260" s="8"/>
      <c r="O260" s="8"/>
      <c r="P260" s="8"/>
      <c r="Q260" s="8"/>
      <c r="R260" s="8"/>
    </row>
    <row r="261">
      <c r="A261" s="6" t="s">
        <v>362</v>
      </c>
      <c r="B261" s="7" t="s">
        <v>102</v>
      </c>
      <c r="C261" s="7" t="s">
        <v>102</v>
      </c>
      <c r="D261" s="7" t="s">
        <v>102</v>
      </c>
      <c r="E261" s="7" t="s">
        <v>102</v>
      </c>
      <c r="F261" s="7" t="s">
        <v>102</v>
      </c>
      <c r="G261" s="7" t="s">
        <v>102</v>
      </c>
      <c r="H261" s="7" t="s">
        <v>102</v>
      </c>
      <c r="I261" s="7" t="s">
        <v>102</v>
      </c>
      <c r="J261" s="7" t="s">
        <v>103</v>
      </c>
      <c r="K261" s="8"/>
      <c r="L261" s="8"/>
      <c r="M261" s="8"/>
      <c r="N261" s="8"/>
      <c r="O261" s="8"/>
      <c r="P261" s="8"/>
      <c r="Q261" s="8"/>
      <c r="R261" s="8"/>
    </row>
    <row r="262">
      <c r="A262" s="6" t="s">
        <v>363</v>
      </c>
      <c r="B262" s="7" t="s">
        <v>102</v>
      </c>
      <c r="C262" s="7" t="s">
        <v>102</v>
      </c>
      <c r="D262" s="7" t="s">
        <v>102</v>
      </c>
      <c r="E262" s="7" t="s">
        <v>102</v>
      </c>
      <c r="F262" s="7" t="s">
        <v>109</v>
      </c>
      <c r="G262" s="7" t="s">
        <v>102</v>
      </c>
      <c r="H262" s="7" t="s">
        <v>109</v>
      </c>
      <c r="I262" s="7" t="s">
        <v>102</v>
      </c>
      <c r="J262" s="7" t="s">
        <v>102</v>
      </c>
      <c r="K262" s="8"/>
      <c r="L262" s="8"/>
      <c r="M262" s="8"/>
      <c r="N262" s="8"/>
      <c r="O262" s="8"/>
      <c r="P262" s="8"/>
      <c r="Q262" s="8"/>
      <c r="R262" s="8"/>
    </row>
    <row r="263">
      <c r="A263" s="6" t="s">
        <v>364</v>
      </c>
      <c r="B263" s="7" t="s">
        <v>102</v>
      </c>
      <c r="C263" s="7" t="s">
        <v>102</v>
      </c>
      <c r="D263" s="7" t="s">
        <v>109</v>
      </c>
      <c r="E263" s="7" t="s">
        <v>102</v>
      </c>
      <c r="F263" s="7" t="s">
        <v>102</v>
      </c>
      <c r="G263" s="7" t="s">
        <v>102</v>
      </c>
      <c r="H263" s="7" t="s">
        <v>102</v>
      </c>
      <c r="I263" s="7" t="s">
        <v>111</v>
      </c>
      <c r="J263" s="7" t="s">
        <v>102</v>
      </c>
      <c r="K263" s="8"/>
      <c r="L263" s="8"/>
      <c r="M263" s="8"/>
      <c r="N263" s="8"/>
      <c r="O263" s="8"/>
      <c r="P263" s="8"/>
      <c r="Q263" s="8"/>
      <c r="R263" s="8"/>
    </row>
    <row r="264">
      <c r="A264" s="6" t="s">
        <v>365</v>
      </c>
      <c r="B264" s="7" t="s">
        <v>109</v>
      </c>
      <c r="C264" s="7" t="s">
        <v>109</v>
      </c>
      <c r="D264" s="7" t="s">
        <v>109</v>
      </c>
      <c r="E264" s="7" t="s">
        <v>109</v>
      </c>
      <c r="F264" s="7" t="s">
        <v>109</v>
      </c>
      <c r="G264" s="7" t="s">
        <v>109</v>
      </c>
      <c r="H264" s="7" t="s">
        <v>109</v>
      </c>
      <c r="I264" s="7" t="s">
        <v>109</v>
      </c>
      <c r="J264" s="7" t="s">
        <v>109</v>
      </c>
      <c r="K264" s="8"/>
      <c r="L264" s="8"/>
      <c r="M264" s="8"/>
      <c r="N264" s="8"/>
      <c r="O264" s="8"/>
      <c r="P264" s="8"/>
      <c r="Q264" s="8"/>
      <c r="R264" s="8"/>
    </row>
    <row r="265">
      <c r="A265" s="6" t="s">
        <v>366</v>
      </c>
      <c r="B265" s="7" t="s">
        <v>102</v>
      </c>
      <c r="C265" s="7" t="s">
        <v>102</v>
      </c>
      <c r="D265" s="7" t="s">
        <v>102</v>
      </c>
      <c r="E265" s="7" t="s">
        <v>103</v>
      </c>
      <c r="F265" s="7" t="s">
        <v>102</v>
      </c>
      <c r="G265" s="7" t="s">
        <v>102</v>
      </c>
      <c r="H265" s="7" t="s">
        <v>103</v>
      </c>
      <c r="I265" s="7" t="s">
        <v>102</v>
      </c>
      <c r="J265" s="7" t="s">
        <v>102</v>
      </c>
      <c r="K265" s="8"/>
      <c r="L265" s="8"/>
      <c r="M265" s="8"/>
      <c r="N265" s="8"/>
      <c r="O265" s="8"/>
      <c r="P265" s="8"/>
      <c r="Q265" s="8"/>
      <c r="R265" s="8"/>
    </row>
    <row r="266">
      <c r="A266" s="6" t="s">
        <v>367</v>
      </c>
      <c r="B266" s="7" t="s">
        <v>102</v>
      </c>
      <c r="C266" s="7" t="s">
        <v>102</v>
      </c>
      <c r="D266" s="7" t="s">
        <v>102</v>
      </c>
      <c r="E266" s="7" t="s">
        <v>102</v>
      </c>
      <c r="F266" s="7" t="s">
        <v>102</v>
      </c>
      <c r="G266" s="7" t="s">
        <v>102</v>
      </c>
      <c r="H266" s="7" t="s">
        <v>102</v>
      </c>
      <c r="I266" s="7" t="s">
        <v>102</v>
      </c>
      <c r="J266" s="7" t="s">
        <v>102</v>
      </c>
      <c r="K266" s="8"/>
      <c r="L266" s="8"/>
      <c r="M266" s="8"/>
      <c r="N266" s="8"/>
      <c r="O266" s="8"/>
      <c r="P266" s="8"/>
      <c r="Q266" s="8"/>
      <c r="R266" s="8"/>
    </row>
    <row r="267">
      <c r="A267" s="6" t="s">
        <v>368</v>
      </c>
      <c r="B267" s="7" t="s">
        <v>103</v>
      </c>
      <c r="C267" s="7" t="s">
        <v>103</v>
      </c>
      <c r="D267" s="7" t="s">
        <v>103</v>
      </c>
      <c r="E267" s="7" t="s">
        <v>103</v>
      </c>
      <c r="F267" s="7" t="s">
        <v>103</v>
      </c>
      <c r="G267" s="7" t="s">
        <v>103</v>
      </c>
      <c r="H267" s="7" t="s">
        <v>103</v>
      </c>
      <c r="I267" s="7" t="s">
        <v>103</v>
      </c>
      <c r="J267" s="7" t="s">
        <v>103</v>
      </c>
      <c r="K267" s="8"/>
      <c r="L267" s="8"/>
      <c r="M267" s="8"/>
      <c r="N267" s="8"/>
      <c r="O267" s="8"/>
      <c r="P267" s="8"/>
      <c r="Q267" s="8"/>
      <c r="R267" s="8"/>
    </row>
    <row r="268">
      <c r="A268" s="6" t="s">
        <v>369</v>
      </c>
      <c r="B268" s="7" t="s">
        <v>103</v>
      </c>
      <c r="C268" s="7" t="s">
        <v>103</v>
      </c>
      <c r="D268" s="7" t="s">
        <v>103</v>
      </c>
      <c r="E268" s="7" t="s">
        <v>103</v>
      </c>
      <c r="F268" s="7" t="s">
        <v>103</v>
      </c>
      <c r="G268" s="7" t="s">
        <v>103</v>
      </c>
      <c r="H268" s="7" t="s">
        <v>103</v>
      </c>
      <c r="I268" s="7" t="s">
        <v>103</v>
      </c>
      <c r="J268" s="7" t="s">
        <v>103</v>
      </c>
      <c r="K268" s="8"/>
      <c r="L268" s="8"/>
      <c r="M268" s="8"/>
      <c r="N268" s="8"/>
      <c r="O268" s="8"/>
      <c r="P268" s="8"/>
      <c r="Q268" s="8"/>
      <c r="R268" s="8"/>
    </row>
    <row r="269">
      <c r="A269" s="6" t="s">
        <v>370</v>
      </c>
      <c r="B269" s="7" t="s">
        <v>103</v>
      </c>
      <c r="C269" s="7" t="s">
        <v>103</v>
      </c>
      <c r="D269" s="7" t="s">
        <v>103</v>
      </c>
      <c r="E269" s="7" t="s">
        <v>103</v>
      </c>
      <c r="F269" s="7" t="s">
        <v>103</v>
      </c>
      <c r="G269" s="7" t="s">
        <v>103</v>
      </c>
      <c r="H269" s="7" t="s">
        <v>103</v>
      </c>
      <c r="I269" s="7" t="s">
        <v>103</v>
      </c>
      <c r="J269" s="7" t="s">
        <v>103</v>
      </c>
      <c r="K269" s="8"/>
      <c r="L269" s="8"/>
      <c r="M269" s="8"/>
      <c r="N269" s="8"/>
      <c r="O269" s="8"/>
      <c r="P269" s="8"/>
      <c r="Q269" s="8"/>
      <c r="R269" s="8"/>
    </row>
    <row r="270">
      <c r="A270" s="6" t="s">
        <v>371</v>
      </c>
      <c r="B270" s="7" t="s">
        <v>103</v>
      </c>
      <c r="C270" s="7" t="s">
        <v>102</v>
      </c>
      <c r="D270" s="7" t="s">
        <v>102</v>
      </c>
      <c r="E270" s="7" t="s">
        <v>102</v>
      </c>
      <c r="F270" s="7" t="s">
        <v>103</v>
      </c>
      <c r="G270" s="7" t="s">
        <v>102</v>
      </c>
      <c r="H270" s="7" t="s">
        <v>102</v>
      </c>
      <c r="I270" s="7" t="s">
        <v>103</v>
      </c>
      <c r="J270" s="7" t="s">
        <v>102</v>
      </c>
      <c r="K270" s="8"/>
      <c r="L270" s="8"/>
      <c r="M270" s="8"/>
      <c r="N270" s="8"/>
      <c r="O270" s="8"/>
      <c r="P270" s="8"/>
      <c r="Q270" s="8"/>
      <c r="R270" s="8"/>
    </row>
    <row r="271">
      <c r="A271" s="6" t="s">
        <v>372</v>
      </c>
      <c r="B271" s="7" t="s">
        <v>102</v>
      </c>
      <c r="C271" s="7" t="s">
        <v>103</v>
      </c>
      <c r="D271" s="7" t="s">
        <v>103</v>
      </c>
      <c r="E271" s="7" t="s">
        <v>102</v>
      </c>
      <c r="F271" s="7" t="s">
        <v>103</v>
      </c>
      <c r="G271" s="7" t="s">
        <v>102</v>
      </c>
      <c r="H271" s="7" t="s">
        <v>103</v>
      </c>
      <c r="I271" s="7" t="s">
        <v>103</v>
      </c>
      <c r="J271" s="7" t="s">
        <v>102</v>
      </c>
      <c r="K271" s="8"/>
      <c r="L271" s="8"/>
      <c r="M271" s="8"/>
      <c r="N271" s="8"/>
      <c r="O271" s="8"/>
      <c r="P271" s="8"/>
      <c r="Q271" s="8"/>
      <c r="R271" s="8"/>
    </row>
    <row r="272">
      <c r="A272" s="6" t="s">
        <v>373</v>
      </c>
      <c r="B272" s="7" t="s">
        <v>111</v>
      </c>
      <c r="C272" s="7" t="s">
        <v>111</v>
      </c>
      <c r="D272" s="7" t="s">
        <v>111</v>
      </c>
      <c r="E272" s="7" t="s">
        <v>111</v>
      </c>
      <c r="F272" s="7" t="s">
        <v>111</v>
      </c>
      <c r="G272" s="7" t="s">
        <v>111</v>
      </c>
      <c r="H272" s="7" t="s">
        <v>111</v>
      </c>
      <c r="I272" s="7" t="s">
        <v>111</v>
      </c>
      <c r="J272" s="7" t="s">
        <v>111</v>
      </c>
      <c r="K272" s="8"/>
      <c r="L272" s="8"/>
      <c r="M272" s="8"/>
      <c r="N272" s="8"/>
      <c r="O272" s="8"/>
      <c r="P272" s="8"/>
      <c r="Q272" s="8"/>
      <c r="R272" s="8"/>
    </row>
    <row r="273">
      <c r="A273" s="6" t="s">
        <v>374</v>
      </c>
      <c r="B273" s="7" t="s">
        <v>109</v>
      </c>
      <c r="C273" s="7" t="s">
        <v>110</v>
      </c>
      <c r="D273" s="7" t="s">
        <v>109</v>
      </c>
      <c r="E273" s="7" t="s">
        <v>109</v>
      </c>
      <c r="F273" s="7" t="s">
        <v>109</v>
      </c>
      <c r="G273" s="7" t="s">
        <v>109</v>
      </c>
      <c r="H273" s="7" t="s">
        <v>109</v>
      </c>
      <c r="I273" s="7" t="s">
        <v>110</v>
      </c>
      <c r="J273" s="7" t="s">
        <v>109</v>
      </c>
      <c r="K273" s="8"/>
      <c r="L273" s="8"/>
      <c r="M273" s="8"/>
      <c r="N273" s="8"/>
      <c r="O273" s="8"/>
      <c r="P273" s="8"/>
      <c r="Q273" s="8"/>
      <c r="R273" s="8"/>
    </row>
    <row r="274">
      <c r="A274" s="6" t="s">
        <v>375</v>
      </c>
      <c r="B274" s="7" t="s">
        <v>103</v>
      </c>
      <c r="C274" s="7" t="s">
        <v>103</v>
      </c>
      <c r="D274" s="7" t="s">
        <v>103</v>
      </c>
      <c r="E274" s="7" t="s">
        <v>103</v>
      </c>
      <c r="F274" s="7" t="s">
        <v>103</v>
      </c>
      <c r="G274" s="7" t="s">
        <v>103</v>
      </c>
      <c r="H274" s="7" t="s">
        <v>102</v>
      </c>
      <c r="I274" s="7" t="s">
        <v>103</v>
      </c>
      <c r="J274" s="7" t="s">
        <v>103</v>
      </c>
      <c r="K274" s="8"/>
      <c r="L274" s="8"/>
      <c r="M274" s="8"/>
      <c r="N274" s="8"/>
      <c r="O274" s="8"/>
      <c r="P274" s="8"/>
      <c r="Q274" s="8"/>
      <c r="R274" s="8"/>
    </row>
    <row r="275">
      <c r="A275" s="6" t="s">
        <v>376</v>
      </c>
      <c r="B275" s="7" t="s">
        <v>103</v>
      </c>
      <c r="C275" s="7" t="s">
        <v>103</v>
      </c>
      <c r="D275" s="7" t="s">
        <v>103</v>
      </c>
      <c r="E275" s="7" t="s">
        <v>103</v>
      </c>
      <c r="F275" s="7" t="s">
        <v>103</v>
      </c>
      <c r="G275" s="7" t="s">
        <v>103</v>
      </c>
      <c r="H275" s="7" t="s">
        <v>103</v>
      </c>
      <c r="I275" s="7" t="s">
        <v>103</v>
      </c>
      <c r="J275" s="7" t="s">
        <v>103</v>
      </c>
      <c r="K275" s="8"/>
      <c r="L275" s="8"/>
      <c r="M275" s="8"/>
      <c r="N275" s="8"/>
      <c r="O275" s="8"/>
      <c r="P275" s="8"/>
      <c r="Q275" s="8"/>
      <c r="R275" s="8"/>
    </row>
    <row r="276">
      <c r="A276" s="6" t="s">
        <v>377</v>
      </c>
      <c r="B276" s="7" t="s">
        <v>103</v>
      </c>
      <c r="C276" s="7" t="s">
        <v>102</v>
      </c>
      <c r="D276" s="7" t="s">
        <v>103</v>
      </c>
      <c r="E276" s="7" t="s">
        <v>103</v>
      </c>
      <c r="F276" s="7" t="s">
        <v>103</v>
      </c>
      <c r="G276" s="7" t="s">
        <v>103</v>
      </c>
      <c r="H276" s="7" t="s">
        <v>103</v>
      </c>
      <c r="I276" s="7" t="s">
        <v>103</v>
      </c>
      <c r="J276" s="7" t="s">
        <v>103</v>
      </c>
      <c r="K276" s="8"/>
      <c r="L276" s="8"/>
      <c r="M276" s="8"/>
      <c r="N276" s="8"/>
      <c r="O276" s="8"/>
      <c r="P276" s="8"/>
      <c r="Q276" s="8"/>
      <c r="R276" s="8"/>
    </row>
    <row r="277">
      <c r="A277" s="6" t="s">
        <v>378</v>
      </c>
      <c r="B277" s="7" t="s">
        <v>103</v>
      </c>
      <c r="C277" s="7" t="s">
        <v>102</v>
      </c>
      <c r="D277" s="7" t="s">
        <v>102</v>
      </c>
      <c r="E277" s="7" t="s">
        <v>102</v>
      </c>
      <c r="F277" s="7" t="s">
        <v>103</v>
      </c>
      <c r="G277" s="7" t="s">
        <v>103</v>
      </c>
      <c r="H277" s="7" t="s">
        <v>102</v>
      </c>
      <c r="I277" s="7" t="s">
        <v>103</v>
      </c>
      <c r="J277" s="7" t="s">
        <v>102</v>
      </c>
      <c r="K277" s="8"/>
      <c r="L277" s="8"/>
      <c r="M277" s="8"/>
      <c r="N277" s="8"/>
      <c r="O277" s="8"/>
      <c r="P277" s="8"/>
      <c r="Q277" s="8"/>
      <c r="R277" s="8"/>
    </row>
    <row r="278">
      <c r="A278" s="6" t="s">
        <v>379</v>
      </c>
      <c r="B278" s="7" t="s">
        <v>102</v>
      </c>
      <c r="C278" s="7" t="s">
        <v>102</v>
      </c>
      <c r="D278" s="7" t="s">
        <v>102</v>
      </c>
      <c r="E278" s="7" t="s">
        <v>102</v>
      </c>
      <c r="F278" s="7" t="s">
        <v>102</v>
      </c>
      <c r="G278" s="7" t="s">
        <v>102</v>
      </c>
      <c r="H278" s="7" t="s">
        <v>102</v>
      </c>
      <c r="I278" s="7" t="s">
        <v>103</v>
      </c>
      <c r="J278" s="7" t="s">
        <v>102</v>
      </c>
      <c r="K278" s="8"/>
      <c r="L278" s="8"/>
      <c r="M278" s="8"/>
      <c r="N278" s="8"/>
      <c r="O278" s="8"/>
      <c r="P278" s="8"/>
      <c r="Q278" s="8"/>
      <c r="R278" s="8"/>
    </row>
    <row r="279">
      <c r="A279" s="6" t="s">
        <v>380</v>
      </c>
      <c r="B279" s="7" t="s">
        <v>102</v>
      </c>
      <c r="C279" s="7" t="s">
        <v>102</v>
      </c>
      <c r="D279" s="7" t="s">
        <v>102</v>
      </c>
      <c r="E279" s="7" t="s">
        <v>102</v>
      </c>
      <c r="F279" s="7" t="s">
        <v>102</v>
      </c>
      <c r="G279" s="7" t="s">
        <v>102</v>
      </c>
      <c r="H279" s="7" t="s">
        <v>102</v>
      </c>
      <c r="I279" s="7" t="s">
        <v>102</v>
      </c>
      <c r="J279" s="7" t="s">
        <v>102</v>
      </c>
      <c r="K279" s="8"/>
      <c r="L279" s="8"/>
      <c r="M279" s="8"/>
      <c r="N279" s="8"/>
      <c r="O279" s="8"/>
      <c r="P279" s="8"/>
      <c r="Q279" s="8"/>
      <c r="R279" s="8"/>
    </row>
    <row r="280">
      <c r="A280" s="6" t="s">
        <v>381</v>
      </c>
      <c r="B280" s="7" t="s">
        <v>111</v>
      </c>
      <c r="C280" s="7" t="s">
        <v>111</v>
      </c>
      <c r="D280" s="7" t="s">
        <v>111</v>
      </c>
      <c r="E280" s="7" t="s">
        <v>111</v>
      </c>
      <c r="F280" s="7" t="s">
        <v>111</v>
      </c>
      <c r="G280" s="7" t="s">
        <v>111</v>
      </c>
      <c r="H280" s="7" t="s">
        <v>111</v>
      </c>
      <c r="I280" s="7" t="s">
        <v>111</v>
      </c>
      <c r="J280" s="7" t="s">
        <v>111</v>
      </c>
      <c r="K280" s="8"/>
      <c r="L280" s="8"/>
      <c r="M280" s="8"/>
      <c r="N280" s="8"/>
      <c r="O280" s="8"/>
      <c r="P280" s="8"/>
      <c r="Q280" s="8"/>
      <c r="R280" s="8"/>
    </row>
    <row r="281">
      <c r="A281" s="6" t="s">
        <v>382</v>
      </c>
      <c r="B281" s="7" t="s">
        <v>103</v>
      </c>
      <c r="C281" s="7" t="s">
        <v>103</v>
      </c>
      <c r="D281" s="7" t="s">
        <v>103</v>
      </c>
      <c r="E281" s="7" t="s">
        <v>103</v>
      </c>
      <c r="F281" s="7" t="s">
        <v>103</v>
      </c>
      <c r="G281" s="7" t="s">
        <v>103</v>
      </c>
      <c r="H281" s="7" t="s">
        <v>103</v>
      </c>
      <c r="I281" s="7" t="s">
        <v>103</v>
      </c>
      <c r="J281" s="7" t="s">
        <v>103</v>
      </c>
      <c r="K281" s="8"/>
      <c r="L281" s="8"/>
      <c r="M281" s="8"/>
      <c r="N281" s="8"/>
      <c r="O281" s="8"/>
      <c r="P281" s="8"/>
      <c r="Q281" s="8"/>
      <c r="R281" s="8"/>
    </row>
    <row r="282">
      <c r="A282" s="6" t="s">
        <v>383</v>
      </c>
      <c r="B282" s="7" t="s">
        <v>103</v>
      </c>
      <c r="C282" s="7" t="s">
        <v>103</v>
      </c>
      <c r="D282" s="7" t="s">
        <v>103</v>
      </c>
      <c r="E282" s="7" t="s">
        <v>103</v>
      </c>
      <c r="F282" s="7" t="s">
        <v>103</v>
      </c>
      <c r="G282" s="7" t="s">
        <v>103</v>
      </c>
      <c r="H282" s="7" t="s">
        <v>103</v>
      </c>
      <c r="I282" s="7" t="s">
        <v>103</v>
      </c>
      <c r="J282" s="7" t="s">
        <v>103</v>
      </c>
      <c r="K282" s="8"/>
      <c r="L282" s="8"/>
      <c r="M282" s="8"/>
      <c r="N282" s="8"/>
      <c r="O282" s="8"/>
      <c r="P282" s="8"/>
      <c r="Q282" s="8"/>
      <c r="R282" s="8"/>
    </row>
    <row r="283">
      <c r="A283" s="6" t="s">
        <v>384</v>
      </c>
      <c r="B283" s="7" t="s">
        <v>103</v>
      </c>
      <c r="C283" s="7" t="s">
        <v>103</v>
      </c>
      <c r="D283" s="7" t="s">
        <v>103</v>
      </c>
      <c r="E283" s="7" t="s">
        <v>103</v>
      </c>
      <c r="F283" s="7" t="s">
        <v>103</v>
      </c>
      <c r="G283" s="7" t="s">
        <v>103</v>
      </c>
      <c r="H283" s="7" t="s">
        <v>103</v>
      </c>
      <c r="I283" s="7" t="s">
        <v>103</v>
      </c>
      <c r="J283" s="7" t="s">
        <v>103</v>
      </c>
      <c r="K283" s="8"/>
      <c r="L283" s="8"/>
      <c r="M283" s="8"/>
      <c r="N283" s="8"/>
      <c r="O283" s="8"/>
      <c r="P283" s="8"/>
      <c r="Q283" s="8"/>
      <c r="R283" s="8"/>
    </row>
    <row r="284">
      <c r="A284" s="6" t="s">
        <v>385</v>
      </c>
      <c r="B284" s="7" t="s">
        <v>109</v>
      </c>
      <c r="C284" s="7" t="s">
        <v>102</v>
      </c>
      <c r="D284" s="7" t="s">
        <v>111</v>
      </c>
      <c r="E284" s="7" t="s">
        <v>109</v>
      </c>
      <c r="F284" s="7" t="s">
        <v>109</v>
      </c>
      <c r="G284" s="7" t="s">
        <v>109</v>
      </c>
      <c r="H284" s="7" t="s">
        <v>109</v>
      </c>
      <c r="I284" s="7" t="s">
        <v>109</v>
      </c>
      <c r="J284" s="7" t="s">
        <v>102</v>
      </c>
      <c r="K284" s="8"/>
      <c r="L284" s="8"/>
      <c r="M284" s="8"/>
      <c r="N284" s="8"/>
      <c r="O284" s="8"/>
      <c r="P284" s="8"/>
      <c r="Q284" s="8"/>
      <c r="R284" s="8"/>
    </row>
    <row r="285">
      <c r="A285" s="6" t="s">
        <v>386</v>
      </c>
      <c r="B285" s="7" t="s">
        <v>103</v>
      </c>
      <c r="C285" s="7" t="s">
        <v>103</v>
      </c>
      <c r="D285" s="7" t="s">
        <v>103</v>
      </c>
      <c r="E285" s="7" t="s">
        <v>103</v>
      </c>
      <c r="F285" s="7" t="s">
        <v>103</v>
      </c>
      <c r="G285" s="7" t="s">
        <v>103</v>
      </c>
      <c r="H285" s="7" t="s">
        <v>103</v>
      </c>
      <c r="I285" s="7" t="s">
        <v>103</v>
      </c>
      <c r="J285" s="7" t="s">
        <v>103</v>
      </c>
      <c r="K285" s="8"/>
      <c r="L285" s="8"/>
      <c r="M285" s="8"/>
      <c r="N285" s="8"/>
      <c r="O285" s="8"/>
      <c r="P285" s="8"/>
      <c r="Q285" s="8"/>
      <c r="R285" s="8"/>
    </row>
    <row r="286">
      <c r="A286" s="6" t="s">
        <v>387</v>
      </c>
      <c r="B286" s="7" t="s">
        <v>102</v>
      </c>
      <c r="C286" s="7" t="s">
        <v>102</v>
      </c>
      <c r="D286" s="7" t="s">
        <v>111</v>
      </c>
      <c r="E286" s="7" t="s">
        <v>102</v>
      </c>
      <c r="F286" s="7" t="s">
        <v>102</v>
      </c>
      <c r="G286" s="7" t="s">
        <v>102</v>
      </c>
      <c r="H286" s="7" t="s">
        <v>102</v>
      </c>
      <c r="I286" s="7" t="s">
        <v>102</v>
      </c>
      <c r="J286" s="7" t="s">
        <v>102</v>
      </c>
      <c r="K286" s="8"/>
      <c r="L286" s="8"/>
      <c r="M286" s="8"/>
      <c r="N286" s="8"/>
      <c r="O286" s="8"/>
      <c r="P286" s="8"/>
      <c r="Q286" s="8"/>
      <c r="R286" s="8"/>
    </row>
    <row r="287">
      <c r="A287" s="6" t="s">
        <v>388</v>
      </c>
      <c r="B287" s="7" t="s">
        <v>103</v>
      </c>
      <c r="C287" s="7" t="s">
        <v>103</v>
      </c>
      <c r="D287" s="7" t="s">
        <v>102</v>
      </c>
      <c r="E287" s="7" t="s">
        <v>103</v>
      </c>
      <c r="F287" s="7" t="s">
        <v>103</v>
      </c>
      <c r="G287" s="7" t="s">
        <v>103</v>
      </c>
      <c r="H287" s="7" t="s">
        <v>103</v>
      </c>
      <c r="I287" s="7" t="s">
        <v>103</v>
      </c>
      <c r="J287" s="7" t="s">
        <v>103</v>
      </c>
      <c r="K287" s="8"/>
      <c r="L287" s="8"/>
      <c r="M287" s="8"/>
      <c r="N287" s="8"/>
      <c r="O287" s="8"/>
      <c r="P287" s="8"/>
      <c r="Q287" s="8"/>
      <c r="R287" s="8"/>
    </row>
    <row r="288">
      <c r="A288" s="6" t="s">
        <v>389</v>
      </c>
      <c r="B288" s="7"/>
      <c r="C288" s="7" t="s">
        <v>102</v>
      </c>
      <c r="D288" s="7" t="s">
        <v>102</v>
      </c>
      <c r="E288" s="7" t="s">
        <v>103</v>
      </c>
      <c r="F288" s="7" t="s">
        <v>103</v>
      </c>
      <c r="G288" s="7" t="s">
        <v>103</v>
      </c>
      <c r="H288" s="7" t="s">
        <v>103</v>
      </c>
      <c r="I288" s="7" t="s">
        <v>103</v>
      </c>
      <c r="J288" s="7" t="s">
        <v>103</v>
      </c>
      <c r="K288" s="8"/>
      <c r="L288" s="8"/>
      <c r="M288" s="8"/>
      <c r="N288" s="8"/>
      <c r="O288" s="8"/>
      <c r="P288" s="8"/>
      <c r="Q288" s="8"/>
      <c r="R288" s="8"/>
    </row>
    <row r="289">
      <c r="A289" s="6" t="s">
        <v>390</v>
      </c>
      <c r="B289" s="7" t="s">
        <v>102</v>
      </c>
      <c r="C289" s="7" t="s">
        <v>102</v>
      </c>
      <c r="D289" s="7" t="s">
        <v>111</v>
      </c>
      <c r="E289" s="7" t="s">
        <v>111</v>
      </c>
      <c r="F289" s="7" t="s">
        <v>111</v>
      </c>
      <c r="G289" s="7" t="s">
        <v>111</v>
      </c>
      <c r="H289" s="7" t="s">
        <v>111</v>
      </c>
      <c r="I289" s="7" t="s">
        <v>111</v>
      </c>
      <c r="J289" s="7" t="s">
        <v>110</v>
      </c>
      <c r="K289" s="8"/>
      <c r="L289" s="8"/>
      <c r="M289" s="8"/>
      <c r="N289" s="8"/>
      <c r="O289" s="8"/>
      <c r="P289" s="8"/>
      <c r="Q289" s="8"/>
      <c r="R289" s="8"/>
    </row>
    <row r="290">
      <c r="A290" s="6" t="s">
        <v>391</v>
      </c>
      <c r="B290" s="7" t="s">
        <v>111</v>
      </c>
      <c r="C290" s="7" t="s">
        <v>109</v>
      </c>
      <c r="D290" s="7" t="s">
        <v>111</v>
      </c>
      <c r="E290" s="7" t="s">
        <v>111</v>
      </c>
      <c r="F290" s="7" t="s">
        <v>111</v>
      </c>
      <c r="G290" s="7" t="s">
        <v>111</v>
      </c>
      <c r="H290" s="7" t="s">
        <v>111</v>
      </c>
      <c r="I290" s="7" t="s">
        <v>111</v>
      </c>
      <c r="J290" s="7" t="s">
        <v>111</v>
      </c>
      <c r="K290" s="8"/>
      <c r="L290" s="8"/>
      <c r="M290" s="8"/>
      <c r="N290" s="8"/>
      <c r="O290" s="8"/>
      <c r="P290" s="8"/>
      <c r="Q290" s="8"/>
      <c r="R290" s="8"/>
    </row>
    <row r="291">
      <c r="A291" s="6" t="s">
        <v>392</v>
      </c>
      <c r="B291" s="7" t="s">
        <v>102</v>
      </c>
      <c r="C291" s="7" t="s">
        <v>102</v>
      </c>
      <c r="D291" s="7" t="s">
        <v>102</v>
      </c>
      <c r="E291" s="7" t="s">
        <v>102</v>
      </c>
      <c r="F291" s="7"/>
      <c r="G291" s="7" t="s">
        <v>102</v>
      </c>
      <c r="H291" s="7" t="s">
        <v>102</v>
      </c>
      <c r="I291" s="7" t="s">
        <v>102</v>
      </c>
      <c r="J291" s="7" t="s">
        <v>102</v>
      </c>
      <c r="K291" s="8"/>
      <c r="L291" s="8"/>
      <c r="M291" s="8"/>
      <c r="N291" s="8"/>
      <c r="O291" s="8"/>
      <c r="P291" s="8"/>
      <c r="Q291" s="8"/>
      <c r="R291" s="8"/>
    </row>
    <row r="292">
      <c r="A292" s="6" t="s">
        <v>393</v>
      </c>
      <c r="B292" s="7" t="s">
        <v>103</v>
      </c>
      <c r="C292" s="7" t="s">
        <v>103</v>
      </c>
      <c r="D292" s="7" t="s">
        <v>103</v>
      </c>
      <c r="E292" s="7" t="s">
        <v>103</v>
      </c>
      <c r="F292" s="7" t="s">
        <v>103</v>
      </c>
      <c r="G292" s="7" t="s">
        <v>103</v>
      </c>
      <c r="H292" s="7" t="s">
        <v>103</v>
      </c>
      <c r="I292" s="7" t="s">
        <v>103</v>
      </c>
      <c r="J292" s="7" t="s">
        <v>103</v>
      </c>
      <c r="K292" s="8"/>
      <c r="L292" s="8"/>
      <c r="M292" s="8"/>
      <c r="N292" s="8"/>
      <c r="O292" s="8"/>
      <c r="P292" s="8"/>
      <c r="Q292" s="8"/>
      <c r="R292" s="8"/>
    </row>
    <row r="293">
      <c r="A293" s="6" t="s">
        <v>394</v>
      </c>
      <c r="B293" s="7" t="s">
        <v>102</v>
      </c>
      <c r="C293" s="7" t="s">
        <v>102</v>
      </c>
      <c r="D293" s="7" t="s">
        <v>102</v>
      </c>
      <c r="E293" s="7" t="s">
        <v>102</v>
      </c>
      <c r="F293" s="7" t="s">
        <v>102</v>
      </c>
      <c r="G293" s="7" t="s">
        <v>102</v>
      </c>
      <c r="H293" s="7" t="s">
        <v>102</v>
      </c>
      <c r="I293" s="7" t="s">
        <v>102</v>
      </c>
      <c r="J293" s="7" t="s">
        <v>102</v>
      </c>
      <c r="K293" s="8"/>
      <c r="L293" s="8"/>
      <c r="M293" s="8"/>
      <c r="N293" s="8"/>
      <c r="O293" s="8"/>
      <c r="P293" s="8"/>
      <c r="Q293" s="8"/>
      <c r="R293" s="8"/>
    </row>
    <row r="294">
      <c r="A294" s="6" t="s">
        <v>395</v>
      </c>
      <c r="B294" s="7" t="s">
        <v>102</v>
      </c>
      <c r="C294" s="7" t="s">
        <v>102</v>
      </c>
      <c r="D294" s="7" t="s">
        <v>102</v>
      </c>
      <c r="E294" s="7" t="s">
        <v>103</v>
      </c>
      <c r="F294" s="7" t="s">
        <v>103</v>
      </c>
      <c r="G294" s="7" t="s">
        <v>102</v>
      </c>
      <c r="H294" s="7" t="s">
        <v>102</v>
      </c>
      <c r="I294" s="7" t="s">
        <v>102</v>
      </c>
      <c r="J294" s="7" t="s">
        <v>103</v>
      </c>
      <c r="K294" s="8"/>
      <c r="L294" s="8"/>
      <c r="M294" s="8"/>
      <c r="N294" s="8"/>
      <c r="O294" s="8"/>
      <c r="P294" s="8"/>
      <c r="Q294" s="8"/>
      <c r="R294" s="8"/>
    </row>
    <row r="295">
      <c r="A295" s="6" t="s">
        <v>396</v>
      </c>
      <c r="B295" s="7" t="s">
        <v>103</v>
      </c>
      <c r="C295" s="7" t="s">
        <v>102</v>
      </c>
      <c r="D295" s="7" t="s">
        <v>102</v>
      </c>
      <c r="E295" s="7" t="s">
        <v>103</v>
      </c>
      <c r="F295" s="7" t="s">
        <v>102</v>
      </c>
      <c r="G295" s="7" t="s">
        <v>102</v>
      </c>
      <c r="H295" s="7" t="s">
        <v>102</v>
      </c>
      <c r="I295" s="7" t="s">
        <v>102</v>
      </c>
      <c r="J295" s="7" t="s">
        <v>102</v>
      </c>
      <c r="K295" s="8"/>
      <c r="L295" s="8"/>
      <c r="M295" s="8"/>
      <c r="N295" s="8"/>
      <c r="O295" s="8"/>
      <c r="P295" s="8"/>
      <c r="Q295" s="8"/>
      <c r="R295" s="8"/>
    </row>
    <row r="296">
      <c r="A296" s="6" t="s">
        <v>397</v>
      </c>
      <c r="B296" s="7" t="s">
        <v>102</v>
      </c>
      <c r="C296" s="7" t="s">
        <v>102</v>
      </c>
      <c r="D296" s="7" t="s">
        <v>102</v>
      </c>
      <c r="E296" s="7" t="s">
        <v>102</v>
      </c>
      <c r="F296" s="7" t="s">
        <v>102</v>
      </c>
      <c r="G296" s="7" t="s">
        <v>102</v>
      </c>
      <c r="H296" s="7" t="s">
        <v>102</v>
      </c>
      <c r="I296" s="7" t="s">
        <v>102</v>
      </c>
      <c r="J296" s="7" t="s">
        <v>102</v>
      </c>
      <c r="K296" s="8"/>
      <c r="L296" s="8"/>
      <c r="M296" s="8"/>
      <c r="N296" s="8"/>
      <c r="O296" s="8"/>
      <c r="P296" s="8"/>
      <c r="Q296" s="8"/>
      <c r="R296" s="8"/>
    </row>
    <row r="297">
      <c r="A297" s="6" t="s">
        <v>398</v>
      </c>
      <c r="B297" s="7" t="s">
        <v>103</v>
      </c>
      <c r="C297" s="7" t="s">
        <v>111</v>
      </c>
      <c r="D297" s="7" t="s">
        <v>103</v>
      </c>
      <c r="E297" s="7" t="s">
        <v>103</v>
      </c>
      <c r="F297" s="7" t="s">
        <v>103</v>
      </c>
      <c r="G297" s="7" t="s">
        <v>103</v>
      </c>
      <c r="H297" s="7" t="s">
        <v>103</v>
      </c>
      <c r="I297" s="7" t="s">
        <v>103</v>
      </c>
      <c r="J297" s="7" t="s">
        <v>103</v>
      </c>
      <c r="K297" s="8"/>
      <c r="L297" s="8"/>
      <c r="M297" s="8"/>
      <c r="N297" s="8"/>
      <c r="O297" s="8"/>
      <c r="P297" s="8"/>
      <c r="Q297" s="8"/>
      <c r="R297" s="8"/>
    </row>
    <row r="298">
      <c r="A298" s="6" t="s">
        <v>399</v>
      </c>
      <c r="B298" s="7" t="s">
        <v>111</v>
      </c>
      <c r="C298" s="7" t="s">
        <v>102</v>
      </c>
      <c r="D298" s="7" t="s">
        <v>111</v>
      </c>
      <c r="E298" s="7" t="s">
        <v>111</v>
      </c>
      <c r="F298" s="7" t="s">
        <v>102</v>
      </c>
      <c r="G298" s="7" t="s">
        <v>102</v>
      </c>
      <c r="H298" s="7" t="s">
        <v>102</v>
      </c>
      <c r="I298" s="7" t="s">
        <v>102</v>
      </c>
      <c r="J298" s="7" t="s">
        <v>102</v>
      </c>
      <c r="K298" s="8"/>
      <c r="L298" s="8"/>
      <c r="M298" s="8"/>
      <c r="N298" s="8"/>
      <c r="O298" s="8"/>
      <c r="P298" s="8"/>
      <c r="Q298" s="8"/>
      <c r="R298" s="8"/>
    </row>
    <row r="299">
      <c r="A299" s="6" t="s">
        <v>400</v>
      </c>
      <c r="B299" s="7" t="s">
        <v>103</v>
      </c>
      <c r="C299" s="7" t="s">
        <v>102</v>
      </c>
      <c r="D299" s="7" t="s">
        <v>102</v>
      </c>
      <c r="E299" s="7" t="s">
        <v>102</v>
      </c>
      <c r="F299" s="7" t="s">
        <v>102</v>
      </c>
      <c r="G299" s="7" t="s">
        <v>102</v>
      </c>
      <c r="H299" s="7" t="s">
        <v>102</v>
      </c>
      <c r="I299" s="7" t="s">
        <v>102</v>
      </c>
      <c r="J299" s="7" t="s">
        <v>102</v>
      </c>
      <c r="K299" s="8"/>
      <c r="L299" s="8"/>
      <c r="M299" s="8"/>
      <c r="N299" s="8"/>
      <c r="O299" s="8"/>
      <c r="P299" s="8"/>
      <c r="Q299" s="8"/>
      <c r="R299" s="8"/>
    </row>
    <row r="300">
      <c r="A300" s="6" t="s">
        <v>401</v>
      </c>
      <c r="B300" s="7" t="s">
        <v>103</v>
      </c>
      <c r="C300" s="7" t="s">
        <v>102</v>
      </c>
      <c r="D300" s="7" t="s">
        <v>103</v>
      </c>
      <c r="E300" s="7" t="s">
        <v>103</v>
      </c>
      <c r="F300" s="7" t="s">
        <v>103</v>
      </c>
      <c r="G300" s="7" t="s">
        <v>103</v>
      </c>
      <c r="H300" s="7" t="s">
        <v>102</v>
      </c>
      <c r="I300" s="7" t="s">
        <v>102</v>
      </c>
      <c r="J300" s="7" t="s">
        <v>102</v>
      </c>
      <c r="K300" s="8"/>
      <c r="L300" s="8"/>
      <c r="M300" s="8"/>
      <c r="N300" s="8"/>
      <c r="O300" s="8"/>
      <c r="P300" s="8"/>
      <c r="Q300" s="8"/>
      <c r="R300" s="8"/>
    </row>
    <row r="301">
      <c r="A301" s="6" t="s">
        <v>402</v>
      </c>
      <c r="B301" s="7" t="s">
        <v>102</v>
      </c>
      <c r="C301" s="7" t="s">
        <v>102</v>
      </c>
      <c r="D301" s="7" t="s">
        <v>102</v>
      </c>
      <c r="E301" s="7" t="s">
        <v>102</v>
      </c>
      <c r="F301" s="7" t="s">
        <v>102</v>
      </c>
      <c r="G301" s="7" t="s">
        <v>102</v>
      </c>
      <c r="H301" s="7" t="s">
        <v>102</v>
      </c>
      <c r="I301" s="7" t="s">
        <v>102</v>
      </c>
      <c r="J301" s="7" t="s">
        <v>102</v>
      </c>
      <c r="K301" s="8"/>
      <c r="L301" s="8"/>
      <c r="M301" s="8"/>
      <c r="N301" s="8"/>
      <c r="O301" s="8"/>
      <c r="P301" s="8"/>
      <c r="Q301" s="8"/>
      <c r="R301" s="8"/>
    </row>
    <row r="302">
      <c r="A302" s="6" t="s">
        <v>403</v>
      </c>
      <c r="B302" s="7" t="s">
        <v>103</v>
      </c>
      <c r="C302" s="7" t="s">
        <v>103</v>
      </c>
      <c r="D302" s="7" t="s">
        <v>103</v>
      </c>
      <c r="E302" s="7"/>
      <c r="F302" s="7" t="s">
        <v>103</v>
      </c>
      <c r="G302" s="7" t="s">
        <v>103</v>
      </c>
      <c r="H302" s="7" t="s">
        <v>103</v>
      </c>
      <c r="I302" s="7" t="s">
        <v>103</v>
      </c>
      <c r="J302" s="7" t="s">
        <v>103</v>
      </c>
      <c r="K302" s="8"/>
      <c r="L302" s="8"/>
      <c r="M302" s="8"/>
      <c r="N302" s="8"/>
      <c r="O302" s="8"/>
      <c r="P302" s="8"/>
      <c r="Q302" s="8"/>
      <c r="R302" s="8"/>
    </row>
    <row r="303">
      <c r="A303" s="6" t="s">
        <v>404</v>
      </c>
      <c r="B303" s="7" t="s">
        <v>109</v>
      </c>
      <c r="C303" s="7" t="s">
        <v>103</v>
      </c>
      <c r="D303" s="7" t="s">
        <v>109</v>
      </c>
      <c r="E303" s="7" t="s">
        <v>109</v>
      </c>
      <c r="F303" s="7" t="s">
        <v>103</v>
      </c>
      <c r="G303" s="7" t="s">
        <v>109</v>
      </c>
      <c r="H303" s="7" t="s">
        <v>111</v>
      </c>
      <c r="I303" s="7" t="s">
        <v>109</v>
      </c>
      <c r="J303" s="7" t="s">
        <v>103</v>
      </c>
      <c r="K303" s="8"/>
      <c r="L303" s="8"/>
      <c r="M303" s="8"/>
      <c r="N303" s="8"/>
      <c r="O303" s="8"/>
      <c r="P303" s="8"/>
      <c r="Q303" s="8"/>
      <c r="R303" s="8"/>
    </row>
    <row r="304">
      <c r="A304" s="6" t="s">
        <v>405</v>
      </c>
      <c r="B304" s="7" t="s">
        <v>111</v>
      </c>
      <c r="C304" s="7" t="s">
        <v>111</v>
      </c>
      <c r="D304" s="7" t="s">
        <v>111</v>
      </c>
      <c r="E304" s="7" t="s">
        <v>111</v>
      </c>
      <c r="F304" s="7" t="s">
        <v>111</v>
      </c>
      <c r="G304" s="7" t="s">
        <v>103</v>
      </c>
      <c r="H304" s="7" t="s">
        <v>111</v>
      </c>
      <c r="I304" s="7" t="s">
        <v>111</v>
      </c>
      <c r="J304" s="7" t="s">
        <v>111</v>
      </c>
      <c r="K304" s="8"/>
      <c r="L304" s="8"/>
      <c r="M304" s="8"/>
      <c r="N304" s="8"/>
      <c r="O304" s="8"/>
      <c r="P304" s="8"/>
      <c r="Q304" s="8"/>
      <c r="R304" s="8"/>
    </row>
    <row r="305">
      <c r="A305" s="6" t="s">
        <v>406</v>
      </c>
      <c r="B305" s="7" t="s">
        <v>109</v>
      </c>
      <c r="C305" s="7" t="s">
        <v>109</v>
      </c>
      <c r="D305" s="7" t="s">
        <v>109</v>
      </c>
      <c r="E305" s="7" t="s">
        <v>111</v>
      </c>
      <c r="F305" s="7" t="s">
        <v>109</v>
      </c>
      <c r="G305" s="7" t="s">
        <v>109</v>
      </c>
      <c r="H305" s="7" t="s">
        <v>109</v>
      </c>
      <c r="I305" s="7" t="s">
        <v>109</v>
      </c>
      <c r="J305" s="7" t="s">
        <v>109</v>
      </c>
      <c r="K305" s="8"/>
      <c r="L305" s="8"/>
      <c r="M305" s="8"/>
      <c r="N305" s="8"/>
      <c r="O305" s="8"/>
      <c r="P305" s="8"/>
      <c r="Q305" s="8"/>
      <c r="R305" s="8"/>
    </row>
    <row r="306">
      <c r="A306" s="6" t="s">
        <v>407</v>
      </c>
      <c r="B306" s="7" t="s">
        <v>111</v>
      </c>
      <c r="C306" s="7" t="s">
        <v>111</v>
      </c>
      <c r="D306" s="7" t="s">
        <v>103</v>
      </c>
      <c r="E306" s="7" t="s">
        <v>103</v>
      </c>
      <c r="F306" s="7" t="s">
        <v>103</v>
      </c>
      <c r="G306" s="7" t="s">
        <v>102</v>
      </c>
      <c r="H306" s="7" t="s">
        <v>103</v>
      </c>
      <c r="I306" s="7" t="s">
        <v>103</v>
      </c>
      <c r="J306" s="7" t="s">
        <v>103</v>
      </c>
      <c r="K306" s="8"/>
      <c r="L306" s="8"/>
      <c r="M306" s="8"/>
      <c r="N306" s="8"/>
      <c r="O306" s="8"/>
      <c r="P306" s="8"/>
      <c r="Q306" s="8"/>
      <c r="R306" s="8"/>
    </row>
    <row r="307">
      <c r="A307" s="6" t="s">
        <v>408</v>
      </c>
      <c r="B307" s="7" t="s">
        <v>102</v>
      </c>
      <c r="C307" s="7" t="s">
        <v>103</v>
      </c>
      <c r="D307" s="7" t="s">
        <v>102</v>
      </c>
      <c r="E307" s="7" t="s">
        <v>102</v>
      </c>
      <c r="F307" s="7" t="s">
        <v>102</v>
      </c>
      <c r="G307" s="7" t="s">
        <v>102</v>
      </c>
      <c r="H307" s="7" t="s">
        <v>102</v>
      </c>
      <c r="I307" s="7" t="s">
        <v>102</v>
      </c>
      <c r="J307" s="7" t="s">
        <v>103</v>
      </c>
      <c r="K307" s="8"/>
      <c r="L307" s="8"/>
      <c r="M307" s="8"/>
      <c r="N307" s="8"/>
      <c r="O307" s="8"/>
      <c r="P307" s="8"/>
      <c r="Q307" s="8"/>
      <c r="R307" s="8"/>
    </row>
    <row r="308">
      <c r="A308" s="6" t="s">
        <v>409</v>
      </c>
      <c r="B308" s="7" t="s">
        <v>103</v>
      </c>
      <c r="C308" s="7" t="s">
        <v>102</v>
      </c>
      <c r="D308" s="7" t="s">
        <v>103</v>
      </c>
      <c r="E308" s="7" t="s">
        <v>103</v>
      </c>
      <c r="F308" s="7" t="s">
        <v>103</v>
      </c>
      <c r="G308" s="7" t="s">
        <v>103</v>
      </c>
      <c r="H308" s="7" t="s">
        <v>103</v>
      </c>
      <c r="I308" s="7" t="s">
        <v>103</v>
      </c>
      <c r="J308" s="7" t="s">
        <v>103</v>
      </c>
      <c r="K308" s="8"/>
      <c r="L308" s="8"/>
      <c r="M308" s="8"/>
      <c r="N308" s="8"/>
      <c r="O308" s="8"/>
      <c r="P308" s="8"/>
      <c r="Q308" s="8"/>
      <c r="R308" s="8"/>
    </row>
    <row r="309">
      <c r="A309" s="6" t="s">
        <v>410</v>
      </c>
      <c r="B309" s="7" t="s">
        <v>103</v>
      </c>
      <c r="C309" s="7" t="s">
        <v>111</v>
      </c>
      <c r="D309" s="7" t="s">
        <v>111</v>
      </c>
      <c r="E309" s="7" t="s">
        <v>111</v>
      </c>
      <c r="F309" s="7" t="s">
        <v>111</v>
      </c>
      <c r="G309" s="7" t="s">
        <v>111</v>
      </c>
      <c r="H309" s="7" t="s">
        <v>111</v>
      </c>
      <c r="I309" s="7" t="s">
        <v>103</v>
      </c>
      <c r="J309" s="7" t="s">
        <v>111</v>
      </c>
      <c r="K309" s="8"/>
      <c r="L309" s="8"/>
      <c r="M309" s="8"/>
      <c r="N309" s="8"/>
      <c r="O309" s="8"/>
      <c r="P309" s="8"/>
      <c r="Q309" s="8"/>
      <c r="R309" s="8"/>
    </row>
    <row r="310">
      <c r="A310" s="6" t="s">
        <v>411</v>
      </c>
      <c r="B310" s="7" t="s">
        <v>102</v>
      </c>
      <c r="C310" s="7" t="s">
        <v>111</v>
      </c>
      <c r="D310" s="7" t="s">
        <v>102</v>
      </c>
      <c r="E310" s="7" t="s">
        <v>103</v>
      </c>
      <c r="F310" s="7"/>
      <c r="G310" s="7" t="s">
        <v>102</v>
      </c>
      <c r="H310" s="7" t="s">
        <v>102</v>
      </c>
      <c r="I310" s="7" t="s">
        <v>103</v>
      </c>
      <c r="J310" s="7" t="s">
        <v>103</v>
      </c>
      <c r="K310" s="8"/>
      <c r="L310" s="8"/>
      <c r="M310" s="8"/>
      <c r="N310" s="8"/>
      <c r="O310" s="8"/>
      <c r="P310" s="8"/>
      <c r="Q310" s="8"/>
      <c r="R310" s="8"/>
    </row>
    <row r="311">
      <c r="A311" s="6" t="s">
        <v>412</v>
      </c>
      <c r="B311" s="7" t="s">
        <v>102</v>
      </c>
      <c r="C311" s="7" t="s">
        <v>102</v>
      </c>
      <c r="D311" s="7" t="s">
        <v>102</v>
      </c>
      <c r="E311" s="7" t="s">
        <v>102</v>
      </c>
      <c r="F311" s="7" t="s">
        <v>102</v>
      </c>
      <c r="G311" s="7" t="s">
        <v>102</v>
      </c>
      <c r="H311" s="7" t="s">
        <v>109</v>
      </c>
      <c r="I311" s="7" t="s">
        <v>109</v>
      </c>
      <c r="J311" s="7" t="s">
        <v>111</v>
      </c>
      <c r="K311" s="8"/>
      <c r="L311" s="8"/>
      <c r="M311" s="8"/>
      <c r="N311" s="8"/>
      <c r="O311" s="8"/>
      <c r="P311" s="8"/>
      <c r="Q311" s="8"/>
      <c r="R311" s="8"/>
    </row>
    <row r="312">
      <c r="A312" s="6" t="s">
        <v>413</v>
      </c>
      <c r="B312" s="7" t="s">
        <v>103</v>
      </c>
      <c r="C312" s="7" t="s">
        <v>102</v>
      </c>
      <c r="D312" s="7" t="s">
        <v>103</v>
      </c>
      <c r="E312" s="7" t="s">
        <v>103</v>
      </c>
      <c r="F312" s="7" t="s">
        <v>103</v>
      </c>
      <c r="G312" s="7" t="s">
        <v>103</v>
      </c>
      <c r="H312" s="7" t="s">
        <v>103</v>
      </c>
      <c r="I312" s="7" t="s">
        <v>103</v>
      </c>
      <c r="J312" s="7" t="s">
        <v>103</v>
      </c>
      <c r="K312" s="8"/>
      <c r="L312" s="8"/>
      <c r="M312" s="8"/>
      <c r="N312" s="8"/>
      <c r="O312" s="8"/>
      <c r="P312" s="8"/>
      <c r="Q312" s="8"/>
      <c r="R312" s="8"/>
    </row>
    <row r="313">
      <c r="A313" s="6" t="s">
        <v>414</v>
      </c>
      <c r="B313" s="7" t="s">
        <v>102</v>
      </c>
      <c r="C313" s="7" t="s">
        <v>103</v>
      </c>
      <c r="D313" s="7" t="s">
        <v>103</v>
      </c>
      <c r="E313" s="7" t="s">
        <v>103</v>
      </c>
      <c r="F313" s="7" t="s">
        <v>103</v>
      </c>
      <c r="G313" s="7" t="s">
        <v>103</v>
      </c>
      <c r="H313" s="7" t="s">
        <v>102</v>
      </c>
      <c r="I313" s="7" t="s">
        <v>102</v>
      </c>
      <c r="J313" s="7" t="s">
        <v>103</v>
      </c>
      <c r="K313" s="8"/>
      <c r="L313" s="8"/>
      <c r="M313" s="8"/>
      <c r="N313" s="8"/>
      <c r="O313" s="8"/>
      <c r="P313" s="8"/>
      <c r="Q313" s="8"/>
      <c r="R313" s="8"/>
    </row>
    <row r="314">
      <c r="A314" s="6" t="s">
        <v>415</v>
      </c>
      <c r="B314" s="7" t="s">
        <v>103</v>
      </c>
      <c r="C314" s="7" t="s">
        <v>103</v>
      </c>
      <c r="D314" s="7" t="s">
        <v>103</v>
      </c>
      <c r="E314" s="7" t="s">
        <v>103</v>
      </c>
      <c r="F314" s="7" t="s">
        <v>103</v>
      </c>
      <c r="G314" s="7" t="s">
        <v>103</v>
      </c>
      <c r="H314" s="7" t="s">
        <v>103</v>
      </c>
      <c r="I314" s="7" t="s">
        <v>103</v>
      </c>
      <c r="J314" s="7" t="s">
        <v>103</v>
      </c>
      <c r="K314" s="8"/>
      <c r="L314" s="8"/>
      <c r="M314" s="8"/>
      <c r="N314" s="8"/>
      <c r="O314" s="8"/>
      <c r="P314" s="8"/>
      <c r="Q314" s="8"/>
      <c r="R314" s="8"/>
    </row>
    <row r="315">
      <c r="A315" s="6" t="s">
        <v>416</v>
      </c>
      <c r="B315" s="7" t="s">
        <v>103</v>
      </c>
      <c r="C315" s="7" t="s">
        <v>103</v>
      </c>
      <c r="D315" s="7" t="s">
        <v>103</v>
      </c>
      <c r="E315" s="7" t="s">
        <v>103</v>
      </c>
      <c r="F315" s="7" t="s">
        <v>103</v>
      </c>
      <c r="G315" s="7" t="s">
        <v>103</v>
      </c>
      <c r="H315" s="7" t="s">
        <v>103</v>
      </c>
      <c r="I315" s="7" t="s">
        <v>103</v>
      </c>
      <c r="J315" s="7" t="s">
        <v>103</v>
      </c>
      <c r="K315" s="8"/>
      <c r="L315" s="8"/>
      <c r="M315" s="8"/>
      <c r="N315" s="8"/>
      <c r="O315" s="8"/>
      <c r="P315" s="8"/>
      <c r="Q315" s="8"/>
      <c r="R315" s="8"/>
    </row>
    <row r="316">
      <c r="A316" s="6" t="s">
        <v>417</v>
      </c>
      <c r="B316" s="7" t="s">
        <v>110</v>
      </c>
      <c r="C316" s="7" t="s">
        <v>110</v>
      </c>
      <c r="D316" s="7" t="s">
        <v>110</v>
      </c>
      <c r="E316" s="7" t="s">
        <v>110</v>
      </c>
      <c r="F316" s="7" t="s">
        <v>110</v>
      </c>
      <c r="G316" s="7" t="s">
        <v>110</v>
      </c>
      <c r="H316" s="7" t="s">
        <v>110</v>
      </c>
      <c r="I316" s="7" t="s">
        <v>110</v>
      </c>
      <c r="J316" s="7" t="s">
        <v>110</v>
      </c>
      <c r="K316" s="8"/>
      <c r="L316" s="8"/>
      <c r="M316" s="8"/>
      <c r="N316" s="8"/>
      <c r="O316" s="8"/>
      <c r="P316" s="8"/>
      <c r="Q316" s="8"/>
      <c r="R316" s="8"/>
    </row>
    <row r="317">
      <c r="A317" s="6" t="s">
        <v>418</v>
      </c>
      <c r="B317" s="7" t="s">
        <v>102</v>
      </c>
      <c r="C317" s="7" t="s">
        <v>103</v>
      </c>
      <c r="D317" s="7" t="s">
        <v>103</v>
      </c>
      <c r="E317" s="7" t="s">
        <v>103</v>
      </c>
      <c r="F317" s="7" t="s">
        <v>103</v>
      </c>
      <c r="G317" s="7" t="s">
        <v>103</v>
      </c>
      <c r="H317" s="7" t="s">
        <v>103</v>
      </c>
      <c r="I317" s="7" t="s">
        <v>103</v>
      </c>
      <c r="J317" s="7" t="s">
        <v>103</v>
      </c>
      <c r="K317" s="8"/>
      <c r="L317" s="8"/>
      <c r="M317" s="8"/>
      <c r="N317" s="8"/>
      <c r="O317" s="8"/>
      <c r="P317" s="8"/>
      <c r="Q317" s="8"/>
      <c r="R317" s="8"/>
    </row>
    <row r="318">
      <c r="A318" s="6" t="s">
        <v>419</v>
      </c>
      <c r="B318" s="7" t="s">
        <v>111</v>
      </c>
      <c r="C318" s="7" t="s">
        <v>111</v>
      </c>
      <c r="D318" s="7" t="s">
        <v>111</v>
      </c>
      <c r="E318" s="7" t="s">
        <v>111</v>
      </c>
      <c r="F318" s="7" t="s">
        <v>111</v>
      </c>
      <c r="G318" s="7" t="s">
        <v>111</v>
      </c>
      <c r="H318" s="7" t="s">
        <v>111</v>
      </c>
      <c r="I318" s="7" t="s">
        <v>111</v>
      </c>
      <c r="J318" s="7" t="s">
        <v>111</v>
      </c>
      <c r="K318" s="8"/>
      <c r="L318" s="8"/>
      <c r="M318" s="8"/>
      <c r="N318" s="8"/>
      <c r="O318" s="8"/>
      <c r="P318" s="8"/>
      <c r="Q318" s="8"/>
      <c r="R318" s="8"/>
    </row>
    <row r="319">
      <c r="A319" s="6" t="s">
        <v>420</v>
      </c>
      <c r="B319" s="7" t="s">
        <v>103</v>
      </c>
      <c r="C319" s="7" t="s">
        <v>103</v>
      </c>
      <c r="D319" s="7" t="s">
        <v>103</v>
      </c>
      <c r="E319" s="7" t="s">
        <v>103</v>
      </c>
      <c r="F319" s="7" t="s">
        <v>103</v>
      </c>
      <c r="G319" s="7" t="s">
        <v>103</v>
      </c>
      <c r="H319" s="7" t="s">
        <v>103</v>
      </c>
      <c r="I319" s="7" t="s">
        <v>103</v>
      </c>
      <c r="J319" s="7" t="s">
        <v>103</v>
      </c>
      <c r="K319" s="8"/>
      <c r="L319" s="8"/>
      <c r="M319" s="8"/>
      <c r="N319" s="8"/>
      <c r="O319" s="8"/>
      <c r="P319" s="8"/>
      <c r="Q319" s="8"/>
      <c r="R319" s="8"/>
    </row>
    <row r="320">
      <c r="A320" s="6" t="s">
        <v>421</v>
      </c>
      <c r="B320" s="7" t="s">
        <v>111</v>
      </c>
      <c r="C320" s="7" t="s">
        <v>102</v>
      </c>
      <c r="D320" s="7" t="s">
        <v>111</v>
      </c>
      <c r="E320" s="7" t="s">
        <v>111</v>
      </c>
      <c r="F320" s="7" t="s">
        <v>111</v>
      </c>
      <c r="G320" s="7" t="s">
        <v>111</v>
      </c>
      <c r="H320" s="7" t="s">
        <v>111</v>
      </c>
      <c r="I320" s="7" t="s">
        <v>102</v>
      </c>
      <c r="J320" s="7" t="s">
        <v>111</v>
      </c>
      <c r="K320" s="8"/>
      <c r="L320" s="8"/>
      <c r="M320" s="8"/>
      <c r="N320" s="8"/>
      <c r="O320" s="8"/>
      <c r="P320" s="8"/>
      <c r="Q320" s="8"/>
      <c r="R320" s="8"/>
    </row>
    <row r="321">
      <c r="A321" s="6" t="s">
        <v>422</v>
      </c>
      <c r="B321" s="7" t="s">
        <v>111</v>
      </c>
      <c r="C321" s="7" t="s">
        <v>111</v>
      </c>
      <c r="D321" s="7" t="s">
        <v>111</v>
      </c>
      <c r="E321" s="7" t="s">
        <v>111</v>
      </c>
      <c r="F321" s="7" t="s">
        <v>111</v>
      </c>
      <c r="G321" s="7" t="s">
        <v>111</v>
      </c>
      <c r="H321" s="7" t="s">
        <v>111</v>
      </c>
      <c r="I321" s="7" t="s">
        <v>111</v>
      </c>
      <c r="J321" s="7" t="s">
        <v>111</v>
      </c>
      <c r="K321" s="8"/>
      <c r="L321" s="8"/>
      <c r="M321" s="8"/>
      <c r="N321" s="8"/>
      <c r="O321" s="8"/>
      <c r="P321" s="8"/>
      <c r="Q321" s="8"/>
      <c r="R321" s="8"/>
    </row>
    <row r="322">
      <c r="A322" s="6" t="s">
        <v>423</v>
      </c>
      <c r="B322" s="7" t="s">
        <v>111</v>
      </c>
      <c r="C322" s="7" t="s">
        <v>102</v>
      </c>
      <c r="D322" s="7" t="s">
        <v>102</v>
      </c>
      <c r="E322" s="7" t="s">
        <v>111</v>
      </c>
      <c r="F322" s="7" t="s">
        <v>111</v>
      </c>
      <c r="G322" s="7" t="s">
        <v>109</v>
      </c>
      <c r="H322" s="7" t="s">
        <v>111</v>
      </c>
      <c r="I322" s="7" t="s">
        <v>111</v>
      </c>
      <c r="J322" s="7" t="s">
        <v>111</v>
      </c>
      <c r="K322" s="8"/>
      <c r="L322" s="8"/>
      <c r="M322" s="8"/>
      <c r="N322" s="8"/>
      <c r="O322" s="8"/>
      <c r="P322" s="8"/>
      <c r="Q322" s="8"/>
      <c r="R322" s="8"/>
    </row>
    <row r="323">
      <c r="A323" s="6" t="s">
        <v>424</v>
      </c>
      <c r="B323" s="7" t="s">
        <v>109</v>
      </c>
      <c r="C323" s="7" t="s">
        <v>109</v>
      </c>
      <c r="D323" s="7" t="s">
        <v>109</v>
      </c>
      <c r="E323" s="7" t="s">
        <v>109</v>
      </c>
      <c r="F323" s="7" t="s">
        <v>109</v>
      </c>
      <c r="G323" s="7" t="s">
        <v>109</v>
      </c>
      <c r="H323" s="7" t="s">
        <v>109</v>
      </c>
      <c r="I323" s="7" t="s">
        <v>109</v>
      </c>
      <c r="J323" s="7" t="s">
        <v>109</v>
      </c>
      <c r="K323" s="8"/>
      <c r="L323" s="8"/>
      <c r="M323" s="8"/>
      <c r="N323" s="8"/>
      <c r="O323" s="8"/>
      <c r="P323" s="8"/>
      <c r="Q323" s="8"/>
      <c r="R323" s="8"/>
    </row>
    <row r="324">
      <c r="A324" s="6" t="s">
        <v>425</v>
      </c>
      <c r="B324" s="7" t="s">
        <v>109</v>
      </c>
      <c r="C324" s="7" t="s">
        <v>103</v>
      </c>
      <c r="D324" s="7" t="s">
        <v>109</v>
      </c>
      <c r="E324" s="7" t="s">
        <v>109</v>
      </c>
      <c r="F324" s="7" t="s">
        <v>109</v>
      </c>
      <c r="G324" s="7" t="s">
        <v>109</v>
      </c>
      <c r="H324" s="7" t="s">
        <v>109</v>
      </c>
      <c r="I324" s="7" t="s">
        <v>109</v>
      </c>
      <c r="J324" s="7" t="s">
        <v>109</v>
      </c>
      <c r="K324" s="8"/>
      <c r="L324" s="8"/>
      <c r="M324" s="8"/>
      <c r="N324" s="8"/>
      <c r="O324" s="8"/>
      <c r="P324" s="8"/>
      <c r="Q324" s="8"/>
      <c r="R324" s="8"/>
    </row>
    <row r="325">
      <c r="A325" s="6" t="s">
        <v>426</v>
      </c>
      <c r="B325" s="7" t="s">
        <v>103</v>
      </c>
      <c r="C325" s="7" t="s">
        <v>103</v>
      </c>
      <c r="D325" s="7" t="s">
        <v>103</v>
      </c>
      <c r="E325" s="7" t="s">
        <v>103</v>
      </c>
      <c r="F325" s="7" t="s">
        <v>103</v>
      </c>
      <c r="G325" s="7" t="s">
        <v>103</v>
      </c>
      <c r="H325" s="7" t="s">
        <v>103</v>
      </c>
      <c r="I325" s="7" t="s">
        <v>103</v>
      </c>
      <c r="J325" s="7" t="s">
        <v>103</v>
      </c>
      <c r="K325" s="8"/>
      <c r="L325" s="8"/>
      <c r="M325" s="8"/>
      <c r="N325" s="8"/>
      <c r="O325" s="8"/>
      <c r="P325" s="8"/>
      <c r="Q325" s="8"/>
      <c r="R325" s="8"/>
    </row>
    <row r="326">
      <c r="A326" s="6" t="s">
        <v>427</v>
      </c>
      <c r="B326" s="7" t="s">
        <v>110</v>
      </c>
      <c r="C326" s="7" t="s">
        <v>109</v>
      </c>
      <c r="D326" s="7" t="s">
        <v>109</v>
      </c>
      <c r="E326" s="7" t="s">
        <v>110</v>
      </c>
      <c r="F326" s="7" t="s">
        <v>109</v>
      </c>
      <c r="G326" s="7" t="s">
        <v>109</v>
      </c>
      <c r="H326" s="7" t="s">
        <v>110</v>
      </c>
      <c r="I326" s="7" t="s">
        <v>109</v>
      </c>
      <c r="J326" s="7" t="s">
        <v>110</v>
      </c>
      <c r="K326" s="8"/>
      <c r="L326" s="8"/>
      <c r="M326" s="8"/>
      <c r="N326" s="8"/>
      <c r="O326" s="8"/>
      <c r="P326" s="8"/>
      <c r="Q326" s="8"/>
      <c r="R326" s="8"/>
    </row>
    <row r="327">
      <c r="A327" s="6" t="s">
        <v>429</v>
      </c>
      <c r="B327" s="7" t="s">
        <v>103</v>
      </c>
      <c r="C327" s="7" t="s">
        <v>103</v>
      </c>
      <c r="D327" s="7" t="s">
        <v>103</v>
      </c>
      <c r="E327" s="7" t="s">
        <v>103</v>
      </c>
      <c r="F327" s="7" t="s">
        <v>103</v>
      </c>
      <c r="G327" s="7" t="s">
        <v>103</v>
      </c>
      <c r="H327" s="7" t="s">
        <v>103</v>
      </c>
      <c r="I327" s="7" t="s">
        <v>103</v>
      </c>
      <c r="J327" s="7" t="s">
        <v>103</v>
      </c>
      <c r="K327" s="8"/>
      <c r="L327" s="8"/>
      <c r="M327" s="8"/>
      <c r="N327" s="8"/>
      <c r="O327" s="8"/>
      <c r="P327" s="8"/>
      <c r="Q327" s="8"/>
      <c r="R327" s="8"/>
    </row>
    <row r="328">
      <c r="A328" s="6" t="s">
        <v>430</v>
      </c>
      <c r="B328" s="7"/>
      <c r="C328" s="7" t="s">
        <v>103</v>
      </c>
      <c r="D328" s="7" t="s">
        <v>103</v>
      </c>
      <c r="E328" s="7" t="s">
        <v>103</v>
      </c>
      <c r="F328" s="7" t="s">
        <v>103</v>
      </c>
      <c r="G328" s="7" t="s">
        <v>103</v>
      </c>
      <c r="H328" s="7" t="s">
        <v>103</v>
      </c>
      <c r="I328" s="7" t="s">
        <v>103</v>
      </c>
      <c r="J328" s="7" t="s">
        <v>103</v>
      </c>
      <c r="K328" s="8"/>
      <c r="L328" s="8"/>
      <c r="M328" s="8"/>
      <c r="N328" s="8"/>
      <c r="O328" s="8"/>
      <c r="P328" s="8"/>
      <c r="Q328" s="8"/>
      <c r="R328" s="8"/>
    </row>
    <row r="329">
      <c r="A329" s="6" t="s">
        <v>431</v>
      </c>
      <c r="B329" s="7" t="s">
        <v>109</v>
      </c>
      <c r="C329" s="7" t="s">
        <v>109</v>
      </c>
      <c r="D329" s="7" t="s">
        <v>109</v>
      </c>
      <c r="E329" s="7" t="s">
        <v>109</v>
      </c>
      <c r="F329" s="7" t="s">
        <v>109</v>
      </c>
      <c r="G329" s="7" t="s">
        <v>109</v>
      </c>
      <c r="H329" s="7" t="s">
        <v>109</v>
      </c>
      <c r="I329" s="7" t="s">
        <v>109</v>
      </c>
      <c r="J329" s="7" t="s">
        <v>109</v>
      </c>
      <c r="K329" s="8"/>
      <c r="L329" s="8"/>
      <c r="M329" s="8"/>
      <c r="N329" s="8"/>
      <c r="O329" s="8"/>
      <c r="P329" s="8"/>
      <c r="Q329" s="8"/>
      <c r="R329" s="8"/>
    </row>
    <row r="330">
      <c r="A330" s="6" t="s">
        <v>432</v>
      </c>
      <c r="B330" s="7" t="s">
        <v>103</v>
      </c>
      <c r="C330" s="7" t="s">
        <v>103</v>
      </c>
      <c r="D330" s="7" t="s">
        <v>103</v>
      </c>
      <c r="E330" s="7" t="s">
        <v>103</v>
      </c>
      <c r="F330" s="7" t="s">
        <v>103</v>
      </c>
      <c r="G330" s="7" t="s">
        <v>103</v>
      </c>
      <c r="H330" s="7" t="s">
        <v>103</v>
      </c>
      <c r="I330" s="7" t="s">
        <v>103</v>
      </c>
      <c r="J330" s="7" t="s">
        <v>103</v>
      </c>
      <c r="K330" s="8"/>
      <c r="L330" s="8"/>
      <c r="M330" s="8"/>
      <c r="N330" s="8"/>
      <c r="O330" s="8"/>
      <c r="P330" s="8"/>
      <c r="Q330" s="8"/>
      <c r="R330" s="8"/>
    </row>
    <row r="331">
      <c r="A331" s="6" t="s">
        <v>433</v>
      </c>
      <c r="B331" s="7" t="s">
        <v>102</v>
      </c>
      <c r="C331" s="7" t="s">
        <v>102</v>
      </c>
      <c r="D331" s="7" t="s">
        <v>102</v>
      </c>
      <c r="E331" s="7" t="s">
        <v>102</v>
      </c>
      <c r="F331" s="7" t="s">
        <v>102</v>
      </c>
      <c r="G331" s="7" t="s">
        <v>102</v>
      </c>
      <c r="H331" s="7" t="s">
        <v>102</v>
      </c>
      <c r="I331" s="7" t="s">
        <v>102</v>
      </c>
      <c r="J331" s="7" t="s">
        <v>102</v>
      </c>
      <c r="K331" s="8"/>
      <c r="L331" s="8"/>
      <c r="M331" s="8"/>
      <c r="N331" s="8"/>
      <c r="O331" s="8"/>
      <c r="P331" s="8"/>
      <c r="Q331" s="8"/>
      <c r="R331" s="8"/>
    </row>
    <row r="332">
      <c r="A332" s="6" t="s">
        <v>434</v>
      </c>
      <c r="B332" s="7" t="s">
        <v>102</v>
      </c>
      <c r="C332" s="7" t="s">
        <v>102</v>
      </c>
      <c r="D332" s="7" t="s">
        <v>102</v>
      </c>
      <c r="E332" s="7" t="s">
        <v>102</v>
      </c>
      <c r="F332" s="7" t="s">
        <v>102</v>
      </c>
      <c r="G332" s="7" t="s">
        <v>102</v>
      </c>
      <c r="H332" s="7" t="s">
        <v>102</v>
      </c>
      <c r="I332" s="7" t="s">
        <v>102</v>
      </c>
      <c r="J332" s="7" t="s">
        <v>103</v>
      </c>
      <c r="K332" s="8"/>
      <c r="L332" s="8"/>
      <c r="M332" s="8"/>
      <c r="N332" s="8"/>
      <c r="O332" s="8"/>
      <c r="P332" s="8"/>
      <c r="Q332" s="8"/>
      <c r="R332" s="8"/>
    </row>
    <row r="333">
      <c r="A333" s="6" t="s">
        <v>435</v>
      </c>
      <c r="B333" s="7" t="s">
        <v>103</v>
      </c>
      <c r="C333" s="7" t="s">
        <v>110</v>
      </c>
      <c r="D333" s="7" t="s">
        <v>103</v>
      </c>
      <c r="E333" s="7" t="s">
        <v>111</v>
      </c>
      <c r="F333" s="7" t="s">
        <v>111</v>
      </c>
      <c r="G333" s="7" t="s">
        <v>111</v>
      </c>
      <c r="H333" s="7" t="s">
        <v>103</v>
      </c>
      <c r="I333" s="7" t="s">
        <v>111</v>
      </c>
      <c r="J333" s="7" t="s">
        <v>110</v>
      </c>
      <c r="K333" s="8"/>
      <c r="L333" s="8"/>
      <c r="M333" s="8"/>
      <c r="N333" s="8"/>
      <c r="O333" s="8"/>
      <c r="P333" s="8"/>
      <c r="Q333" s="8"/>
      <c r="R333" s="8"/>
    </row>
    <row r="334">
      <c r="A334" s="6" t="s">
        <v>436</v>
      </c>
      <c r="B334" s="7" t="s">
        <v>102</v>
      </c>
      <c r="C334" s="7" t="s">
        <v>102</v>
      </c>
      <c r="D334" s="7" t="s">
        <v>102</v>
      </c>
      <c r="E334" s="7" t="s">
        <v>102</v>
      </c>
      <c r="F334" s="7" t="s">
        <v>102</v>
      </c>
      <c r="G334" s="7" t="s">
        <v>102</v>
      </c>
      <c r="H334" s="7" t="s">
        <v>111</v>
      </c>
      <c r="I334" s="7" t="s">
        <v>102</v>
      </c>
      <c r="J334" s="7" t="s">
        <v>103</v>
      </c>
      <c r="K334" s="8"/>
      <c r="L334" s="8"/>
      <c r="M334" s="8"/>
      <c r="N334" s="8"/>
      <c r="O334" s="8"/>
      <c r="P334" s="8"/>
      <c r="Q334" s="8"/>
      <c r="R334" s="8"/>
    </row>
    <row r="335">
      <c r="A335" s="6" t="s">
        <v>437</v>
      </c>
      <c r="B335" s="7" t="s">
        <v>102</v>
      </c>
      <c r="C335" s="7" t="s">
        <v>102</v>
      </c>
      <c r="D335" s="7" t="s">
        <v>102</v>
      </c>
      <c r="E335" s="7" t="s">
        <v>103</v>
      </c>
      <c r="F335" s="7" t="s">
        <v>102</v>
      </c>
      <c r="G335" s="7" t="s">
        <v>102</v>
      </c>
      <c r="H335" s="7" t="s">
        <v>102</v>
      </c>
      <c r="I335" s="7" t="s">
        <v>102</v>
      </c>
      <c r="J335" s="7" t="s">
        <v>102</v>
      </c>
      <c r="K335" s="8"/>
      <c r="L335" s="8"/>
      <c r="M335" s="8"/>
      <c r="N335" s="8"/>
      <c r="O335" s="8"/>
      <c r="P335" s="8"/>
      <c r="Q335" s="8"/>
      <c r="R335" s="8"/>
    </row>
    <row r="336">
      <c r="A336" s="6" t="s">
        <v>438</v>
      </c>
      <c r="B336" s="7" t="s">
        <v>109</v>
      </c>
      <c r="C336" s="7" t="s">
        <v>111</v>
      </c>
      <c r="D336" s="7" t="s">
        <v>109</v>
      </c>
      <c r="E336" s="7" t="s">
        <v>111</v>
      </c>
      <c r="F336" s="7" t="s">
        <v>109</v>
      </c>
      <c r="G336" s="7" t="s">
        <v>109</v>
      </c>
      <c r="H336" s="7" t="s">
        <v>109</v>
      </c>
      <c r="I336" s="7" t="s">
        <v>109</v>
      </c>
      <c r="J336" s="7" t="s">
        <v>109</v>
      </c>
      <c r="K336" s="8"/>
      <c r="L336" s="8"/>
      <c r="M336" s="8"/>
      <c r="N336" s="8"/>
      <c r="O336" s="8"/>
      <c r="P336" s="8"/>
      <c r="Q336" s="8"/>
      <c r="R336" s="8"/>
    </row>
    <row r="337">
      <c r="A337" s="6" t="s">
        <v>439</v>
      </c>
      <c r="B337" s="7" t="s">
        <v>103</v>
      </c>
      <c r="C337" s="7" t="s">
        <v>103</v>
      </c>
      <c r="D337" s="7" t="s">
        <v>103</v>
      </c>
      <c r="E337" s="7" t="s">
        <v>103</v>
      </c>
      <c r="F337" s="7" t="s">
        <v>103</v>
      </c>
      <c r="G337" s="7" t="s">
        <v>102</v>
      </c>
      <c r="H337" s="7" t="s">
        <v>103</v>
      </c>
      <c r="I337" s="7" t="s">
        <v>102</v>
      </c>
      <c r="J337" s="7" t="s">
        <v>103</v>
      </c>
      <c r="K337" s="8"/>
      <c r="L337" s="8"/>
      <c r="M337" s="8"/>
      <c r="N337" s="8"/>
      <c r="O337" s="8"/>
      <c r="P337" s="8"/>
      <c r="Q337" s="8"/>
      <c r="R337" s="8"/>
    </row>
    <row r="338">
      <c r="A338" s="6" t="s">
        <v>440</v>
      </c>
      <c r="B338" s="7" t="s">
        <v>102</v>
      </c>
      <c r="C338" s="7" t="s">
        <v>102</v>
      </c>
      <c r="D338" s="7" t="s">
        <v>102</v>
      </c>
      <c r="E338" s="7" t="s">
        <v>102</v>
      </c>
      <c r="F338" s="7" t="s">
        <v>102</v>
      </c>
      <c r="G338" s="7" t="s">
        <v>102</v>
      </c>
      <c r="H338" s="7" t="s">
        <v>102</v>
      </c>
      <c r="I338" s="7" t="s">
        <v>102</v>
      </c>
      <c r="J338" s="7" t="s">
        <v>103</v>
      </c>
      <c r="K338" s="8"/>
      <c r="L338" s="8"/>
      <c r="M338" s="8"/>
      <c r="N338" s="8"/>
      <c r="O338" s="8"/>
      <c r="P338" s="8"/>
      <c r="Q338" s="8"/>
      <c r="R338" s="8"/>
    </row>
    <row r="339">
      <c r="A339" s="6" t="s">
        <v>441</v>
      </c>
      <c r="B339" s="7" t="s">
        <v>102</v>
      </c>
      <c r="C339" s="7" t="s">
        <v>102</v>
      </c>
      <c r="D339" s="7" t="s">
        <v>102</v>
      </c>
      <c r="E339" s="7" t="s">
        <v>102</v>
      </c>
      <c r="F339" s="7" t="s">
        <v>102</v>
      </c>
      <c r="G339" s="7" t="s">
        <v>102</v>
      </c>
      <c r="H339" s="7" t="s">
        <v>102</v>
      </c>
      <c r="I339" s="7" t="s">
        <v>102</v>
      </c>
      <c r="J339" s="7" t="s">
        <v>102</v>
      </c>
      <c r="K339" s="8"/>
      <c r="L339" s="8"/>
      <c r="M339" s="8"/>
      <c r="N339" s="8"/>
      <c r="O339" s="8"/>
      <c r="P339" s="8"/>
      <c r="Q339" s="8"/>
      <c r="R339" s="8"/>
    </row>
    <row r="340">
      <c r="A340" s="6" t="s">
        <v>442</v>
      </c>
      <c r="B340" s="7" t="s">
        <v>102</v>
      </c>
      <c r="C340" s="7" t="s">
        <v>102</v>
      </c>
      <c r="D340" s="7" t="s">
        <v>102</v>
      </c>
      <c r="E340" s="7" t="s">
        <v>102</v>
      </c>
      <c r="F340" s="7" t="s">
        <v>102</v>
      </c>
      <c r="G340" s="7" t="s">
        <v>102</v>
      </c>
      <c r="H340" s="7" t="s">
        <v>102</v>
      </c>
      <c r="I340" s="7" t="s">
        <v>102</v>
      </c>
      <c r="J340" s="7" t="s">
        <v>102</v>
      </c>
      <c r="K340" s="8"/>
      <c r="L340" s="8"/>
      <c r="M340" s="8"/>
      <c r="N340" s="8"/>
      <c r="O340" s="8"/>
      <c r="P340" s="8"/>
      <c r="Q340" s="8"/>
      <c r="R340" s="8"/>
    </row>
    <row r="341">
      <c r="A341" s="6" t="s">
        <v>443</v>
      </c>
      <c r="B341" s="7" t="s">
        <v>102</v>
      </c>
      <c r="C341" s="7" t="s">
        <v>103</v>
      </c>
      <c r="D341" s="7" t="s">
        <v>103</v>
      </c>
      <c r="E341" s="7" t="s">
        <v>102</v>
      </c>
      <c r="F341" s="7" t="s">
        <v>102</v>
      </c>
      <c r="G341" s="7" t="s">
        <v>102</v>
      </c>
      <c r="H341" s="7" t="s">
        <v>102</v>
      </c>
      <c r="I341" s="7" t="s">
        <v>102</v>
      </c>
      <c r="J341" s="7" t="s">
        <v>102</v>
      </c>
      <c r="K341" s="8"/>
      <c r="L341" s="8"/>
      <c r="M341" s="8"/>
      <c r="N341" s="8"/>
      <c r="O341" s="8"/>
      <c r="P341" s="8"/>
      <c r="Q341" s="8"/>
      <c r="R341" s="8"/>
    </row>
    <row r="342">
      <c r="A342" s="6" t="s">
        <v>444</v>
      </c>
      <c r="B342" s="7" t="s">
        <v>111</v>
      </c>
      <c r="C342" s="7" t="s">
        <v>111</v>
      </c>
      <c r="D342" s="7" t="s">
        <v>111</v>
      </c>
      <c r="E342" s="7" t="s">
        <v>111</v>
      </c>
      <c r="F342" s="7" t="s">
        <v>111</v>
      </c>
      <c r="G342" s="7" t="s">
        <v>111</v>
      </c>
      <c r="H342" s="7" t="s">
        <v>102</v>
      </c>
      <c r="I342" s="7" t="s">
        <v>111</v>
      </c>
      <c r="J342" s="7" t="s">
        <v>111</v>
      </c>
      <c r="K342" s="8"/>
      <c r="L342" s="8"/>
      <c r="M342" s="8"/>
      <c r="N342" s="8"/>
      <c r="O342" s="8"/>
      <c r="P342" s="8"/>
      <c r="Q342" s="8"/>
      <c r="R342" s="8"/>
    </row>
    <row r="343">
      <c r="A343" s="6" t="s">
        <v>445</v>
      </c>
      <c r="B343" s="7" t="s">
        <v>103</v>
      </c>
      <c r="C343" s="7" t="s">
        <v>103</v>
      </c>
      <c r="D343" s="7" t="s">
        <v>103</v>
      </c>
      <c r="E343" s="7" t="s">
        <v>103</v>
      </c>
      <c r="F343" s="7" t="s">
        <v>103</v>
      </c>
      <c r="G343" s="7" t="s">
        <v>103</v>
      </c>
      <c r="H343" s="7" t="s">
        <v>103</v>
      </c>
      <c r="I343" s="7" t="s">
        <v>103</v>
      </c>
      <c r="J343" s="7" t="s">
        <v>103</v>
      </c>
      <c r="K343" s="8"/>
      <c r="L343" s="8"/>
      <c r="M343" s="8"/>
      <c r="N343" s="8"/>
      <c r="O343" s="8"/>
      <c r="P343" s="8"/>
      <c r="Q343" s="8"/>
      <c r="R343" s="8"/>
    </row>
    <row r="344">
      <c r="A344" s="6" t="s">
        <v>446</v>
      </c>
      <c r="B344" s="7" t="s">
        <v>103</v>
      </c>
      <c r="C344" s="7" t="s">
        <v>103</v>
      </c>
      <c r="D344" s="7" t="s">
        <v>103</v>
      </c>
      <c r="E344" s="7" t="s">
        <v>103</v>
      </c>
      <c r="F344" s="7" t="s">
        <v>103</v>
      </c>
      <c r="G344" s="7" t="s">
        <v>103</v>
      </c>
      <c r="H344" s="7" t="s">
        <v>103</v>
      </c>
      <c r="I344" s="7" t="s">
        <v>103</v>
      </c>
      <c r="J344" s="7" t="s">
        <v>103</v>
      </c>
      <c r="K344" s="8"/>
      <c r="L344" s="8"/>
      <c r="M344" s="8"/>
      <c r="N344" s="8"/>
      <c r="O344" s="8"/>
      <c r="P344" s="8"/>
      <c r="Q344" s="8"/>
      <c r="R344" s="8"/>
    </row>
    <row r="345">
      <c r="A345" s="6" t="s">
        <v>447</v>
      </c>
      <c r="B345" s="7" t="s">
        <v>109</v>
      </c>
      <c r="C345" s="7" t="s">
        <v>109</v>
      </c>
      <c r="D345" s="7" t="s">
        <v>109</v>
      </c>
      <c r="E345" s="7" t="s">
        <v>109</v>
      </c>
      <c r="F345" s="7" t="s">
        <v>109</v>
      </c>
      <c r="G345" s="7" t="s">
        <v>109</v>
      </c>
      <c r="H345" s="7" t="s">
        <v>109</v>
      </c>
      <c r="I345" s="7" t="s">
        <v>109</v>
      </c>
      <c r="J345" s="7" t="s">
        <v>109</v>
      </c>
      <c r="K345" s="8"/>
      <c r="L345" s="8"/>
      <c r="M345" s="8"/>
      <c r="N345" s="8"/>
      <c r="O345" s="8"/>
      <c r="P345" s="8"/>
      <c r="Q345" s="8"/>
      <c r="R345" s="8"/>
    </row>
    <row r="346">
      <c r="A346" s="6" t="s">
        <v>448</v>
      </c>
      <c r="B346" s="7" t="s">
        <v>102</v>
      </c>
      <c r="C346" s="7" t="s">
        <v>109</v>
      </c>
      <c r="D346" s="7" t="s">
        <v>102</v>
      </c>
      <c r="E346" s="7" t="s">
        <v>109</v>
      </c>
      <c r="F346" s="7" t="s">
        <v>102</v>
      </c>
      <c r="G346" s="7" t="s">
        <v>111</v>
      </c>
      <c r="H346" s="7" t="s">
        <v>103</v>
      </c>
      <c r="I346" s="7" t="s">
        <v>109</v>
      </c>
      <c r="J346" s="7" t="s">
        <v>102</v>
      </c>
      <c r="K346" s="8"/>
      <c r="L346" s="8"/>
      <c r="M346" s="8"/>
      <c r="N346" s="8"/>
      <c r="O346" s="8"/>
      <c r="P346" s="8"/>
      <c r="Q346" s="8"/>
      <c r="R346" s="8"/>
    </row>
    <row r="347">
      <c r="A347" s="6" t="s">
        <v>449</v>
      </c>
      <c r="B347" s="7" t="s">
        <v>111</v>
      </c>
      <c r="C347" s="7" t="s">
        <v>109</v>
      </c>
      <c r="D347" s="7" t="s">
        <v>102</v>
      </c>
      <c r="E347" s="7" t="s">
        <v>111</v>
      </c>
      <c r="F347" s="7" t="s">
        <v>102</v>
      </c>
      <c r="G347" s="7" t="s">
        <v>111</v>
      </c>
      <c r="H347" s="7" t="s">
        <v>102</v>
      </c>
      <c r="I347" s="7" t="s">
        <v>109</v>
      </c>
      <c r="J347" s="7" t="s">
        <v>103</v>
      </c>
      <c r="K347" s="8"/>
      <c r="L347" s="8"/>
      <c r="M347" s="8"/>
      <c r="N347" s="8"/>
      <c r="O347" s="8"/>
      <c r="P347" s="8"/>
      <c r="Q347" s="8"/>
      <c r="R347" s="8"/>
    </row>
    <row r="348">
      <c r="A348" s="6" t="s">
        <v>450</v>
      </c>
      <c r="B348" s="7" t="s">
        <v>102</v>
      </c>
      <c r="C348" s="7" t="s">
        <v>102</v>
      </c>
      <c r="D348" s="7" t="s">
        <v>102</v>
      </c>
      <c r="E348" s="7" t="s">
        <v>102</v>
      </c>
      <c r="F348" s="7" t="s">
        <v>102</v>
      </c>
      <c r="G348" s="7" t="s">
        <v>102</v>
      </c>
      <c r="H348" s="7" t="s">
        <v>102</v>
      </c>
      <c r="I348" s="7" t="s">
        <v>102</v>
      </c>
      <c r="J348" s="7" t="s">
        <v>102</v>
      </c>
      <c r="K348" s="8"/>
      <c r="L348" s="8"/>
      <c r="M348" s="8"/>
      <c r="N348" s="8"/>
      <c r="O348" s="8"/>
      <c r="P348" s="8"/>
      <c r="Q348" s="8"/>
      <c r="R348" s="8"/>
    </row>
    <row r="349">
      <c r="A349" s="6" t="s">
        <v>451</v>
      </c>
      <c r="B349" s="7" t="s">
        <v>103</v>
      </c>
      <c r="C349" s="7" t="s">
        <v>103</v>
      </c>
      <c r="D349" s="7" t="s">
        <v>103</v>
      </c>
      <c r="E349" s="7" t="s">
        <v>103</v>
      </c>
      <c r="F349" s="7" t="s">
        <v>103</v>
      </c>
      <c r="G349" s="7" t="s">
        <v>103</v>
      </c>
      <c r="H349" s="7" t="s">
        <v>103</v>
      </c>
      <c r="I349" s="7" t="s">
        <v>103</v>
      </c>
      <c r="J349" s="7" t="s">
        <v>102</v>
      </c>
      <c r="K349" s="8"/>
      <c r="L349" s="8"/>
      <c r="M349" s="8"/>
      <c r="N349" s="8"/>
      <c r="O349" s="8"/>
      <c r="P349" s="8"/>
      <c r="Q349" s="8"/>
      <c r="R349" s="8"/>
    </row>
    <row r="350">
      <c r="A350" s="6" t="s">
        <v>452</v>
      </c>
      <c r="B350" s="7" t="s">
        <v>102</v>
      </c>
      <c r="C350" s="7" t="s">
        <v>102</v>
      </c>
      <c r="D350" s="7" t="s">
        <v>102</v>
      </c>
      <c r="E350" s="7" t="s">
        <v>102</v>
      </c>
      <c r="F350" s="7" t="s">
        <v>102</v>
      </c>
      <c r="G350" s="7" t="s">
        <v>102</v>
      </c>
      <c r="H350" s="7" t="s">
        <v>102</v>
      </c>
      <c r="I350" s="7" t="s">
        <v>102</v>
      </c>
      <c r="J350" s="7" t="s">
        <v>102</v>
      </c>
      <c r="K350" s="8"/>
      <c r="L350" s="8"/>
      <c r="M350" s="8"/>
      <c r="N350" s="8"/>
      <c r="O350" s="8"/>
      <c r="P350" s="8"/>
      <c r="Q350" s="8"/>
      <c r="R350" s="8"/>
    </row>
    <row r="351">
      <c r="A351" s="6" t="s">
        <v>453</v>
      </c>
      <c r="B351" s="7" t="s">
        <v>103</v>
      </c>
      <c r="C351" s="7" t="s">
        <v>103</v>
      </c>
      <c r="D351" s="7" t="s">
        <v>103</v>
      </c>
      <c r="E351" s="7" t="s">
        <v>103</v>
      </c>
      <c r="F351" s="7" t="s">
        <v>103</v>
      </c>
      <c r="G351" s="7" t="s">
        <v>102</v>
      </c>
      <c r="H351" s="7" t="s">
        <v>103</v>
      </c>
      <c r="I351" s="7" t="s">
        <v>103</v>
      </c>
      <c r="J351" s="7" t="s">
        <v>102</v>
      </c>
      <c r="K351" s="8"/>
      <c r="L351" s="8"/>
      <c r="M351" s="8"/>
      <c r="N351" s="8"/>
      <c r="O351" s="8"/>
      <c r="P351" s="8"/>
      <c r="Q351" s="8"/>
      <c r="R351" s="8"/>
    </row>
    <row r="352">
      <c r="A352" s="6" t="s">
        <v>454</v>
      </c>
      <c r="B352" s="7" t="s">
        <v>103</v>
      </c>
      <c r="C352" s="7" t="s">
        <v>103</v>
      </c>
      <c r="D352" s="7" t="s">
        <v>102</v>
      </c>
      <c r="E352" s="7" t="s">
        <v>103</v>
      </c>
      <c r="F352" s="7" t="s">
        <v>103</v>
      </c>
      <c r="G352" s="7" t="s">
        <v>103</v>
      </c>
      <c r="H352" s="7" t="s">
        <v>103</v>
      </c>
      <c r="I352" s="7" t="s">
        <v>103</v>
      </c>
      <c r="J352" s="7" t="s">
        <v>103</v>
      </c>
      <c r="K352" s="8"/>
      <c r="L352" s="8"/>
      <c r="M352" s="8"/>
      <c r="N352" s="8"/>
      <c r="O352" s="8"/>
      <c r="P352" s="8"/>
      <c r="Q352" s="8"/>
      <c r="R352" s="8"/>
    </row>
    <row r="353">
      <c r="A353" s="6" t="s">
        <v>455</v>
      </c>
      <c r="B353" s="7" t="s">
        <v>102</v>
      </c>
      <c r="C353" s="7" t="s">
        <v>102</v>
      </c>
      <c r="D353" s="7" t="s">
        <v>102</v>
      </c>
      <c r="E353" s="7" t="s">
        <v>102</v>
      </c>
      <c r="F353" s="7" t="s">
        <v>102</v>
      </c>
      <c r="G353" s="7" t="s">
        <v>102</v>
      </c>
      <c r="H353" s="7" t="s">
        <v>102</v>
      </c>
      <c r="I353" s="7" t="s">
        <v>102</v>
      </c>
      <c r="J353" s="7" t="s">
        <v>102</v>
      </c>
      <c r="K353" s="8"/>
      <c r="L353" s="8"/>
      <c r="M353" s="8"/>
      <c r="N353" s="8"/>
      <c r="O353" s="8"/>
      <c r="P353" s="8"/>
      <c r="Q353" s="8"/>
      <c r="R353" s="8"/>
    </row>
    <row r="354">
      <c r="A354" s="6" t="s">
        <v>456</v>
      </c>
      <c r="B354" s="7" t="s">
        <v>103</v>
      </c>
      <c r="C354" s="7" t="s">
        <v>103</v>
      </c>
      <c r="D354" s="7" t="s">
        <v>103</v>
      </c>
      <c r="E354" s="7" t="s">
        <v>103</v>
      </c>
      <c r="F354" s="7" t="s">
        <v>103</v>
      </c>
      <c r="G354" s="7" t="s">
        <v>103</v>
      </c>
      <c r="H354" s="7" t="s">
        <v>103</v>
      </c>
      <c r="I354" s="7" t="s">
        <v>103</v>
      </c>
      <c r="J354" s="7" t="s">
        <v>103</v>
      </c>
      <c r="K354" s="8"/>
      <c r="L354" s="8"/>
      <c r="M354" s="8"/>
      <c r="N354" s="8"/>
      <c r="O354" s="8"/>
      <c r="P354" s="8"/>
      <c r="Q354" s="8"/>
      <c r="R354" s="8"/>
    </row>
    <row r="355">
      <c r="A355" s="6" t="s">
        <v>457</v>
      </c>
      <c r="B355" s="7" t="s">
        <v>103</v>
      </c>
      <c r="C355" s="7" t="s">
        <v>103</v>
      </c>
      <c r="D355" s="7" t="s">
        <v>103</v>
      </c>
      <c r="E355" s="7" t="s">
        <v>103</v>
      </c>
      <c r="F355" s="7" t="s">
        <v>103</v>
      </c>
      <c r="G355" s="7" t="s">
        <v>103</v>
      </c>
      <c r="H355" s="7" t="s">
        <v>103</v>
      </c>
      <c r="I355" s="7" t="s">
        <v>103</v>
      </c>
      <c r="J355" s="7" t="s">
        <v>103</v>
      </c>
      <c r="K355" s="8"/>
      <c r="L355" s="8"/>
      <c r="M355" s="8"/>
      <c r="N355" s="8"/>
      <c r="O355" s="8"/>
      <c r="P355" s="8"/>
      <c r="Q355" s="8"/>
      <c r="R355" s="8"/>
    </row>
    <row r="356">
      <c r="A356" s="6" t="s">
        <v>458</v>
      </c>
      <c r="B356" s="7" t="s">
        <v>102</v>
      </c>
      <c r="C356" s="7" t="s">
        <v>102</v>
      </c>
      <c r="D356" s="7" t="s">
        <v>102</v>
      </c>
      <c r="E356" s="7" t="s">
        <v>102</v>
      </c>
      <c r="F356" s="7" t="s">
        <v>102</v>
      </c>
      <c r="G356" s="7" t="s">
        <v>102</v>
      </c>
      <c r="H356" s="7" t="s">
        <v>102</v>
      </c>
      <c r="I356" s="7" t="s">
        <v>103</v>
      </c>
      <c r="J356" s="7" t="s">
        <v>103</v>
      </c>
      <c r="K356" s="8"/>
      <c r="L356" s="8"/>
      <c r="M356" s="8"/>
      <c r="N356" s="8"/>
      <c r="O356" s="8"/>
      <c r="P356" s="8"/>
      <c r="Q356" s="8"/>
      <c r="R356" s="8"/>
    </row>
    <row r="357">
      <c r="A357" s="6" t="s">
        <v>459</v>
      </c>
      <c r="B357" s="7" t="s">
        <v>109</v>
      </c>
      <c r="C357" s="7" t="s">
        <v>109</v>
      </c>
      <c r="D357" s="7" t="s">
        <v>109</v>
      </c>
      <c r="E357" s="7" t="s">
        <v>109</v>
      </c>
      <c r="F357" s="7" t="s">
        <v>109</v>
      </c>
      <c r="G357" s="7" t="s">
        <v>109</v>
      </c>
      <c r="H357" s="7" t="s">
        <v>109</v>
      </c>
      <c r="I357" s="7" t="s">
        <v>109</v>
      </c>
      <c r="J357" s="7" t="s">
        <v>109</v>
      </c>
      <c r="K357" s="8"/>
      <c r="L357" s="8"/>
      <c r="M357" s="8"/>
      <c r="N357" s="8"/>
      <c r="O357" s="8"/>
      <c r="P357" s="8"/>
      <c r="Q357" s="8"/>
      <c r="R357" s="8"/>
    </row>
    <row r="358">
      <c r="A358" s="6" t="s">
        <v>460</v>
      </c>
      <c r="B358" s="7" t="s">
        <v>102</v>
      </c>
      <c r="C358" s="7" t="s">
        <v>102</v>
      </c>
      <c r="D358" s="7" t="s">
        <v>102</v>
      </c>
      <c r="E358" s="7" t="s">
        <v>102</v>
      </c>
      <c r="F358" s="7" t="s">
        <v>102</v>
      </c>
      <c r="G358" s="7" t="s">
        <v>102</v>
      </c>
      <c r="H358" s="7" t="s">
        <v>102</v>
      </c>
      <c r="I358" s="7" t="s">
        <v>102</v>
      </c>
      <c r="J358" s="7" t="s">
        <v>102</v>
      </c>
      <c r="K358" s="8"/>
      <c r="L358" s="8"/>
      <c r="M358" s="8"/>
      <c r="N358" s="8"/>
      <c r="O358" s="8"/>
      <c r="P358" s="8"/>
      <c r="Q358" s="8"/>
      <c r="R358" s="8"/>
    </row>
    <row r="359">
      <c r="A359" s="6" t="s">
        <v>461</v>
      </c>
      <c r="B359" s="7" t="s">
        <v>111</v>
      </c>
      <c r="C359" s="7" t="s">
        <v>111</v>
      </c>
      <c r="D359" s="7" t="s">
        <v>109</v>
      </c>
      <c r="E359" s="7" t="s">
        <v>111</v>
      </c>
      <c r="F359" s="7" t="s">
        <v>111</v>
      </c>
      <c r="G359" s="7" t="s">
        <v>111</v>
      </c>
      <c r="H359" s="7" t="s">
        <v>111</v>
      </c>
      <c r="I359" s="7" t="s">
        <v>111</v>
      </c>
      <c r="J359" s="7" t="s">
        <v>111</v>
      </c>
      <c r="K359" s="8"/>
      <c r="L359" s="8"/>
      <c r="M359" s="8"/>
      <c r="N359" s="8"/>
      <c r="O359" s="8"/>
      <c r="P359" s="8"/>
      <c r="Q359" s="8"/>
      <c r="R359" s="8"/>
    </row>
    <row r="360">
      <c r="A360" s="6" t="s">
        <v>462</v>
      </c>
      <c r="B360" s="7" t="s">
        <v>103</v>
      </c>
      <c r="C360" s="7" t="s">
        <v>103</v>
      </c>
      <c r="D360" s="7" t="s">
        <v>102</v>
      </c>
      <c r="E360" s="7" t="s">
        <v>103</v>
      </c>
      <c r="F360" s="7" t="s">
        <v>103</v>
      </c>
      <c r="G360" s="7" t="s">
        <v>103</v>
      </c>
      <c r="H360" s="7" t="s">
        <v>103</v>
      </c>
      <c r="I360" s="7" t="s">
        <v>103</v>
      </c>
      <c r="J360" s="7" t="s">
        <v>103</v>
      </c>
      <c r="K360" s="8"/>
      <c r="L360" s="8"/>
      <c r="M360" s="8"/>
      <c r="N360" s="8"/>
      <c r="O360" s="8"/>
      <c r="P360" s="8"/>
      <c r="Q360" s="8"/>
      <c r="R360" s="8"/>
    </row>
    <row r="361">
      <c r="A361" s="6" t="s">
        <v>463</v>
      </c>
      <c r="B361" s="7" t="s">
        <v>103</v>
      </c>
      <c r="C361" s="7" t="s">
        <v>102</v>
      </c>
      <c r="D361" s="7" t="s">
        <v>102</v>
      </c>
      <c r="E361" s="7" t="s">
        <v>103</v>
      </c>
      <c r="F361" s="7" t="s">
        <v>103</v>
      </c>
      <c r="G361" s="7" t="s">
        <v>103</v>
      </c>
      <c r="H361" s="7" t="s">
        <v>103</v>
      </c>
      <c r="I361" s="7" t="s">
        <v>103</v>
      </c>
      <c r="J361" s="7" t="s">
        <v>103</v>
      </c>
      <c r="K361" s="8"/>
      <c r="L361" s="8"/>
      <c r="M361" s="8"/>
      <c r="N361" s="8"/>
      <c r="O361" s="8"/>
      <c r="P361" s="8"/>
      <c r="Q361" s="8"/>
      <c r="R361" s="8"/>
    </row>
    <row r="362">
      <c r="A362" s="6" t="s">
        <v>464</v>
      </c>
      <c r="B362" s="7" t="s">
        <v>103</v>
      </c>
      <c r="C362" s="7" t="s">
        <v>103</v>
      </c>
      <c r="D362" s="7" t="s">
        <v>103</v>
      </c>
      <c r="E362" s="7" t="s">
        <v>111</v>
      </c>
      <c r="F362" s="7" t="s">
        <v>103</v>
      </c>
      <c r="G362" s="7" t="s">
        <v>103</v>
      </c>
      <c r="H362" s="7" t="s">
        <v>103</v>
      </c>
      <c r="I362" s="7" t="s">
        <v>103</v>
      </c>
      <c r="J362" s="7" t="s">
        <v>103</v>
      </c>
      <c r="K362" s="8"/>
      <c r="L362" s="8"/>
      <c r="M362" s="8"/>
      <c r="N362" s="8"/>
      <c r="O362" s="8"/>
      <c r="P362" s="8"/>
      <c r="Q362" s="8"/>
      <c r="R362" s="8"/>
    </row>
    <row r="363">
      <c r="A363" s="6" t="s">
        <v>465</v>
      </c>
      <c r="B363" s="7" t="s">
        <v>102</v>
      </c>
      <c r="C363" s="7" t="s">
        <v>102</v>
      </c>
      <c r="D363" s="7" t="s">
        <v>102</v>
      </c>
      <c r="E363" s="7" t="s">
        <v>103</v>
      </c>
      <c r="F363" s="7" t="s">
        <v>102</v>
      </c>
      <c r="G363" s="7" t="s">
        <v>102</v>
      </c>
      <c r="H363" s="7" t="s">
        <v>102</v>
      </c>
      <c r="I363" s="7" t="s">
        <v>102</v>
      </c>
      <c r="J363" s="7" t="s">
        <v>102</v>
      </c>
      <c r="K363" s="8"/>
      <c r="L363" s="8"/>
      <c r="M363" s="8"/>
      <c r="N363" s="8"/>
      <c r="O363" s="8"/>
      <c r="P363" s="8"/>
      <c r="Q363" s="8"/>
      <c r="R363" s="8"/>
    </row>
    <row r="364">
      <c r="A364" s="6" t="s">
        <v>466</v>
      </c>
      <c r="B364" s="7" t="s">
        <v>102</v>
      </c>
      <c r="C364" s="7" t="s">
        <v>102</v>
      </c>
      <c r="D364" s="7" t="s">
        <v>103</v>
      </c>
      <c r="E364" s="7" t="s">
        <v>102</v>
      </c>
      <c r="F364" s="7" t="s">
        <v>102</v>
      </c>
      <c r="G364" s="7" t="s">
        <v>102</v>
      </c>
      <c r="H364" s="7" t="s">
        <v>102</v>
      </c>
      <c r="I364" s="7" t="s">
        <v>102</v>
      </c>
      <c r="J364" s="7" t="s">
        <v>102</v>
      </c>
      <c r="K364" s="8"/>
      <c r="L364" s="8"/>
      <c r="M364" s="8"/>
      <c r="N364" s="8"/>
      <c r="O364" s="8"/>
      <c r="P364" s="8"/>
      <c r="Q364" s="8"/>
      <c r="R364" s="8"/>
    </row>
    <row r="365">
      <c r="A365" s="6" t="s">
        <v>467</v>
      </c>
      <c r="B365" s="7" t="s">
        <v>103</v>
      </c>
      <c r="C365" s="7" t="s">
        <v>103</v>
      </c>
      <c r="D365" s="7" t="s">
        <v>103</v>
      </c>
      <c r="E365" s="7" t="s">
        <v>103</v>
      </c>
      <c r="F365" s="7" t="s">
        <v>103</v>
      </c>
      <c r="G365" s="7" t="s">
        <v>103</v>
      </c>
      <c r="H365" s="7" t="s">
        <v>103</v>
      </c>
      <c r="I365" s="7" t="s">
        <v>103</v>
      </c>
      <c r="J365" s="7" t="s">
        <v>103</v>
      </c>
      <c r="K365" s="8"/>
      <c r="L365" s="8"/>
      <c r="M365" s="8"/>
      <c r="N365" s="8"/>
      <c r="O365" s="8"/>
      <c r="P365" s="8"/>
      <c r="Q365" s="8"/>
      <c r="R365" s="8"/>
    </row>
    <row r="366">
      <c r="A366" s="6" t="s">
        <v>468</v>
      </c>
      <c r="B366" s="7" t="s">
        <v>102</v>
      </c>
      <c r="C366" s="7" t="s">
        <v>102</v>
      </c>
      <c r="D366" s="7" t="s">
        <v>102</v>
      </c>
      <c r="E366" s="7" t="s">
        <v>103</v>
      </c>
      <c r="F366" s="7" t="s">
        <v>102</v>
      </c>
      <c r="G366" s="7" t="s">
        <v>102</v>
      </c>
      <c r="H366" s="7" t="s">
        <v>102</v>
      </c>
      <c r="I366" s="7" t="s">
        <v>103</v>
      </c>
      <c r="J366" s="7" t="s">
        <v>102</v>
      </c>
      <c r="K366" s="8"/>
      <c r="L366" s="8"/>
      <c r="M366" s="8"/>
      <c r="N366" s="8"/>
      <c r="O366" s="8"/>
      <c r="P366" s="8"/>
      <c r="Q366" s="8"/>
      <c r="R366" s="8"/>
    </row>
    <row r="367">
      <c r="A367" s="6" t="s">
        <v>469</v>
      </c>
      <c r="B367" s="7" t="s">
        <v>102</v>
      </c>
      <c r="C367" s="7" t="s">
        <v>102</v>
      </c>
      <c r="D367" s="7" t="s">
        <v>102</v>
      </c>
      <c r="E367" s="7" t="s">
        <v>103</v>
      </c>
      <c r="F367" s="7" t="s">
        <v>102</v>
      </c>
      <c r="G367" s="7" t="s">
        <v>102</v>
      </c>
      <c r="H367" s="7" t="s">
        <v>109</v>
      </c>
      <c r="I367" s="7" t="s">
        <v>102</v>
      </c>
      <c r="J367" s="7" t="s">
        <v>102</v>
      </c>
      <c r="K367" s="8"/>
      <c r="L367" s="8"/>
      <c r="M367" s="8"/>
      <c r="N367" s="8"/>
      <c r="O367" s="8"/>
      <c r="P367" s="8"/>
      <c r="Q367" s="8"/>
      <c r="R367" s="8"/>
    </row>
    <row r="368">
      <c r="A368" s="6" t="s">
        <v>470</v>
      </c>
      <c r="B368" s="7" t="s">
        <v>103</v>
      </c>
      <c r="C368" s="7" t="s">
        <v>103</v>
      </c>
      <c r="D368" s="7" t="s">
        <v>103</v>
      </c>
      <c r="E368" s="7" t="s">
        <v>103</v>
      </c>
      <c r="F368" s="7" t="s">
        <v>103</v>
      </c>
      <c r="G368" s="7" t="s">
        <v>103</v>
      </c>
      <c r="H368" s="7" t="s">
        <v>102</v>
      </c>
      <c r="I368" s="7" t="s">
        <v>103</v>
      </c>
      <c r="J368" s="7" t="s">
        <v>103</v>
      </c>
      <c r="K368" s="8"/>
      <c r="L368" s="8"/>
      <c r="M368" s="8"/>
      <c r="N368" s="8"/>
      <c r="O368" s="8"/>
      <c r="P368" s="8"/>
      <c r="Q368" s="8"/>
      <c r="R368" s="8"/>
    </row>
    <row r="369">
      <c r="A369" s="6" t="s">
        <v>471</v>
      </c>
      <c r="B369" s="7" t="s">
        <v>103</v>
      </c>
      <c r="C369" s="7" t="s">
        <v>103</v>
      </c>
      <c r="D369" s="7" t="s">
        <v>103</v>
      </c>
      <c r="E369" s="7" t="s">
        <v>103</v>
      </c>
      <c r="F369" s="7" t="s">
        <v>103</v>
      </c>
      <c r="G369" s="7" t="s">
        <v>103</v>
      </c>
      <c r="H369" s="7" t="s">
        <v>103</v>
      </c>
      <c r="I369" s="7" t="s">
        <v>103</v>
      </c>
      <c r="J369" s="7" t="s">
        <v>103</v>
      </c>
      <c r="K369" s="8"/>
      <c r="L369" s="8"/>
      <c r="M369" s="8"/>
      <c r="N369" s="8"/>
      <c r="O369" s="8"/>
      <c r="P369" s="8"/>
      <c r="Q369" s="8"/>
      <c r="R369" s="8"/>
    </row>
    <row r="370">
      <c r="A370" s="6" t="s">
        <v>472</v>
      </c>
      <c r="B370" s="7" t="s">
        <v>103</v>
      </c>
      <c r="C370" s="7" t="s">
        <v>102</v>
      </c>
      <c r="D370" s="7" t="s">
        <v>102</v>
      </c>
      <c r="E370" s="7" t="s">
        <v>102</v>
      </c>
      <c r="F370" s="7" t="s">
        <v>102</v>
      </c>
      <c r="G370" s="7" t="s">
        <v>102</v>
      </c>
      <c r="H370" s="7" t="s">
        <v>103</v>
      </c>
      <c r="I370" s="7" t="s">
        <v>102</v>
      </c>
      <c r="J370" s="7" t="s">
        <v>103</v>
      </c>
      <c r="K370" s="8"/>
      <c r="L370" s="8"/>
      <c r="M370" s="8"/>
      <c r="N370" s="8"/>
      <c r="O370" s="8"/>
      <c r="P370" s="8"/>
      <c r="Q370" s="8"/>
      <c r="R370" s="8"/>
    </row>
    <row r="371">
      <c r="A371" s="6" t="s">
        <v>473</v>
      </c>
      <c r="B371" s="7" t="s">
        <v>102</v>
      </c>
      <c r="C371" s="7" t="s">
        <v>111</v>
      </c>
      <c r="D371" s="7" t="s">
        <v>102</v>
      </c>
      <c r="E371" s="7" t="s">
        <v>102</v>
      </c>
      <c r="F371" s="7" t="s">
        <v>103</v>
      </c>
      <c r="G371" s="7" t="s">
        <v>103</v>
      </c>
      <c r="H371" s="7" t="s">
        <v>102</v>
      </c>
      <c r="I371" s="7" t="s">
        <v>102</v>
      </c>
      <c r="J371" s="7" t="s">
        <v>103</v>
      </c>
      <c r="K371" s="8"/>
      <c r="L371" s="8"/>
      <c r="M371" s="8"/>
      <c r="N371" s="8"/>
      <c r="O371" s="8"/>
      <c r="P371" s="8"/>
      <c r="Q371" s="8"/>
      <c r="R371" s="8"/>
    </row>
    <row r="372">
      <c r="A372" s="6" t="s">
        <v>474</v>
      </c>
      <c r="B372" s="7" t="s">
        <v>111</v>
      </c>
      <c r="C372" s="7" t="s">
        <v>111</v>
      </c>
      <c r="D372" s="7" t="s">
        <v>111</v>
      </c>
      <c r="E372" s="7" t="s">
        <v>111</v>
      </c>
      <c r="F372" s="7" t="s">
        <v>111</v>
      </c>
      <c r="G372" s="7" t="s">
        <v>111</v>
      </c>
      <c r="H372" s="7" t="s">
        <v>111</v>
      </c>
      <c r="I372" s="7" t="s">
        <v>111</v>
      </c>
      <c r="J372" s="7" t="s">
        <v>111</v>
      </c>
      <c r="K372" s="8"/>
      <c r="L372" s="8"/>
      <c r="M372" s="8"/>
      <c r="N372" s="8"/>
      <c r="O372" s="8"/>
      <c r="P372" s="8"/>
      <c r="Q372" s="8"/>
      <c r="R372" s="8"/>
    </row>
    <row r="373">
      <c r="A373" s="6" t="s">
        <v>475</v>
      </c>
      <c r="B373" s="7" t="s">
        <v>103</v>
      </c>
      <c r="C373" s="7" t="s">
        <v>103</v>
      </c>
      <c r="D373" s="7" t="s">
        <v>103</v>
      </c>
      <c r="E373" s="7" t="s">
        <v>103</v>
      </c>
      <c r="F373" s="7" t="s">
        <v>103</v>
      </c>
      <c r="G373" s="7" t="s">
        <v>103</v>
      </c>
      <c r="H373" s="7" t="s">
        <v>103</v>
      </c>
      <c r="I373" s="7" t="s">
        <v>103</v>
      </c>
      <c r="J373" s="7" t="s">
        <v>103</v>
      </c>
      <c r="K373" s="8"/>
      <c r="L373" s="8"/>
      <c r="M373" s="8"/>
      <c r="N373" s="8"/>
      <c r="O373" s="8"/>
      <c r="P373" s="8"/>
      <c r="Q373" s="8"/>
      <c r="R373" s="8"/>
    </row>
    <row r="374">
      <c r="A374" s="6" t="s">
        <v>476</v>
      </c>
      <c r="B374" s="7" t="s">
        <v>103</v>
      </c>
      <c r="C374" s="7" t="s">
        <v>103</v>
      </c>
      <c r="D374" s="7" t="s">
        <v>103</v>
      </c>
      <c r="E374" s="7" t="s">
        <v>103</v>
      </c>
      <c r="F374" s="7" t="s">
        <v>103</v>
      </c>
      <c r="G374" s="7" t="s">
        <v>103</v>
      </c>
      <c r="H374" s="7" t="s">
        <v>103</v>
      </c>
      <c r="I374" s="7" t="s">
        <v>103</v>
      </c>
      <c r="J374" s="7" t="s">
        <v>103</v>
      </c>
      <c r="K374" s="8"/>
      <c r="L374" s="8"/>
      <c r="M374" s="8"/>
      <c r="N374" s="8"/>
      <c r="O374" s="8"/>
      <c r="P374" s="8"/>
      <c r="Q374" s="8"/>
      <c r="R374" s="8"/>
    </row>
    <row r="375">
      <c r="A375" s="6" t="s">
        <v>477</v>
      </c>
      <c r="B375" s="7" t="s">
        <v>103</v>
      </c>
      <c r="C375" s="7" t="s">
        <v>103</v>
      </c>
      <c r="D375" s="7" t="s">
        <v>103</v>
      </c>
      <c r="E375" s="7" t="s">
        <v>102</v>
      </c>
      <c r="F375" s="7" t="s">
        <v>103</v>
      </c>
      <c r="G375" s="7" t="s">
        <v>103</v>
      </c>
      <c r="H375" s="7" t="s">
        <v>103</v>
      </c>
      <c r="I375" s="7" t="s">
        <v>103</v>
      </c>
      <c r="J375" s="7" t="s">
        <v>103</v>
      </c>
      <c r="K375" s="8"/>
      <c r="L375" s="8"/>
      <c r="M375" s="8"/>
      <c r="N375" s="8"/>
      <c r="O375" s="8"/>
      <c r="P375" s="8"/>
      <c r="Q375" s="8"/>
      <c r="R375" s="8"/>
    </row>
    <row r="376">
      <c r="A376" s="6" t="s">
        <v>478</v>
      </c>
      <c r="B376" s="7" t="s">
        <v>111</v>
      </c>
      <c r="C376" s="7" t="s">
        <v>111</v>
      </c>
      <c r="D376" s="7" t="s">
        <v>111</v>
      </c>
      <c r="E376" s="7" t="s">
        <v>111</v>
      </c>
      <c r="F376" s="7" t="s">
        <v>111</v>
      </c>
      <c r="G376" s="7" t="s">
        <v>111</v>
      </c>
      <c r="H376" s="7" t="s">
        <v>111</v>
      </c>
      <c r="I376" s="7" t="s">
        <v>111</v>
      </c>
      <c r="J376" s="7" t="s">
        <v>111</v>
      </c>
      <c r="K376" s="8"/>
      <c r="L376" s="8"/>
      <c r="M376" s="8"/>
      <c r="N376" s="8"/>
      <c r="O376" s="8"/>
      <c r="P376" s="8"/>
      <c r="Q376" s="8"/>
      <c r="R376" s="8"/>
    </row>
    <row r="377">
      <c r="A377" s="6" t="s">
        <v>479</v>
      </c>
      <c r="B377" s="7" t="s">
        <v>111</v>
      </c>
      <c r="C377" s="7" t="s">
        <v>111</v>
      </c>
      <c r="D377" s="7" t="s">
        <v>111</v>
      </c>
      <c r="E377" s="7" t="s">
        <v>109</v>
      </c>
      <c r="F377" s="7" t="s">
        <v>111</v>
      </c>
      <c r="G377" s="7" t="s">
        <v>111</v>
      </c>
      <c r="H377" s="7" t="s">
        <v>111</v>
      </c>
      <c r="I377" s="7" t="s">
        <v>111</v>
      </c>
      <c r="J377" s="7" t="s">
        <v>111</v>
      </c>
      <c r="K377" s="8"/>
      <c r="L377" s="8"/>
      <c r="M377" s="8"/>
      <c r="N377" s="8"/>
      <c r="O377" s="8"/>
      <c r="P377" s="8"/>
      <c r="Q377" s="8"/>
      <c r="R377" s="8"/>
    </row>
    <row r="378">
      <c r="A378" s="6" t="s">
        <v>480</v>
      </c>
      <c r="B378" s="7" t="s">
        <v>103</v>
      </c>
      <c r="C378" s="7" t="s">
        <v>103</v>
      </c>
      <c r="D378" s="7" t="s">
        <v>103</v>
      </c>
      <c r="E378" s="7" t="s">
        <v>103</v>
      </c>
      <c r="F378" s="7" t="s">
        <v>103</v>
      </c>
      <c r="G378" s="7" t="s">
        <v>103</v>
      </c>
      <c r="H378" s="7" t="s">
        <v>103</v>
      </c>
      <c r="I378" s="7" t="s">
        <v>103</v>
      </c>
      <c r="J378" s="7" t="s">
        <v>103</v>
      </c>
      <c r="K378" s="8"/>
      <c r="L378" s="8"/>
      <c r="M378" s="8"/>
      <c r="N378" s="8"/>
      <c r="O378" s="8"/>
      <c r="P378" s="8"/>
      <c r="Q378" s="8"/>
      <c r="R378" s="8"/>
    </row>
    <row r="379">
      <c r="A379" s="6" t="s">
        <v>481</v>
      </c>
      <c r="B379" s="7" t="s">
        <v>103</v>
      </c>
      <c r="C379" s="7" t="s">
        <v>111</v>
      </c>
      <c r="D379" s="7" t="s">
        <v>102</v>
      </c>
      <c r="E379" s="7" t="s">
        <v>102</v>
      </c>
      <c r="F379" s="7" t="s">
        <v>102</v>
      </c>
      <c r="G379" s="7" t="s">
        <v>102</v>
      </c>
      <c r="H379" s="7" t="s">
        <v>102</v>
      </c>
      <c r="I379" s="7" t="s">
        <v>103</v>
      </c>
      <c r="J379" s="7" t="s">
        <v>102</v>
      </c>
      <c r="K379" s="8"/>
      <c r="L379" s="8"/>
      <c r="M379" s="8"/>
      <c r="N379" s="8"/>
      <c r="O379" s="8"/>
      <c r="P379" s="8"/>
      <c r="Q379" s="8"/>
      <c r="R379" s="8"/>
    </row>
    <row r="380">
      <c r="A380" s="6" t="s">
        <v>482</v>
      </c>
      <c r="B380" s="7" t="s">
        <v>103</v>
      </c>
      <c r="C380" s="7" t="s">
        <v>103</v>
      </c>
      <c r="D380" s="7" t="s">
        <v>103</v>
      </c>
      <c r="E380" s="7" t="s">
        <v>103</v>
      </c>
      <c r="F380" s="7" t="s">
        <v>103</v>
      </c>
      <c r="G380" s="7" t="s">
        <v>103</v>
      </c>
      <c r="H380" s="7" t="s">
        <v>103</v>
      </c>
      <c r="I380" s="7" t="s">
        <v>103</v>
      </c>
      <c r="J380" s="7" t="s">
        <v>103</v>
      </c>
      <c r="K380" s="8"/>
      <c r="L380" s="8"/>
      <c r="M380" s="8"/>
      <c r="N380" s="8"/>
      <c r="O380" s="8"/>
      <c r="P380" s="8"/>
      <c r="Q380" s="8"/>
      <c r="R380" s="8"/>
    </row>
    <row r="381">
      <c r="A381" s="6" t="s">
        <v>483</v>
      </c>
      <c r="B381" s="7" t="s">
        <v>102</v>
      </c>
      <c r="C381" s="7" t="s">
        <v>102</v>
      </c>
      <c r="D381" s="7" t="s">
        <v>102</v>
      </c>
      <c r="E381" s="7" t="s">
        <v>102</v>
      </c>
      <c r="F381" s="7" t="s">
        <v>102</v>
      </c>
      <c r="G381" s="7" t="s">
        <v>102</v>
      </c>
      <c r="H381" s="7" t="s">
        <v>102</v>
      </c>
      <c r="I381" s="7" t="s">
        <v>102</v>
      </c>
      <c r="J381" s="7" t="s">
        <v>102</v>
      </c>
      <c r="K381" s="8"/>
      <c r="L381" s="8"/>
      <c r="M381" s="8"/>
      <c r="N381" s="8"/>
      <c r="O381" s="8"/>
      <c r="P381" s="8"/>
      <c r="Q381" s="8"/>
      <c r="R381" s="8"/>
    </row>
    <row r="382">
      <c r="A382" s="6" t="s">
        <v>484</v>
      </c>
      <c r="B382" s="7" t="s">
        <v>102</v>
      </c>
      <c r="C382" s="7" t="s">
        <v>102</v>
      </c>
      <c r="D382" s="7" t="s">
        <v>102</v>
      </c>
      <c r="E382" s="7" t="s">
        <v>102</v>
      </c>
      <c r="F382" s="7" t="s">
        <v>102</v>
      </c>
      <c r="G382" s="7" t="s">
        <v>102</v>
      </c>
      <c r="H382" s="7" t="s">
        <v>102</v>
      </c>
      <c r="I382" s="7" t="s">
        <v>102</v>
      </c>
      <c r="J382" s="7" t="s">
        <v>111</v>
      </c>
      <c r="K382" s="8"/>
      <c r="L382" s="8"/>
      <c r="M382" s="8"/>
      <c r="N382" s="8"/>
      <c r="O382" s="8"/>
      <c r="P382" s="8"/>
      <c r="Q382" s="8"/>
      <c r="R382" s="8"/>
    </row>
    <row r="383">
      <c r="A383" s="6" t="s">
        <v>485</v>
      </c>
      <c r="B383" s="7" t="s">
        <v>103</v>
      </c>
      <c r="C383" s="7" t="s">
        <v>103</v>
      </c>
      <c r="D383" s="7" t="s">
        <v>103</v>
      </c>
      <c r="E383" s="7" t="s">
        <v>103</v>
      </c>
      <c r="F383" s="7" t="s">
        <v>103</v>
      </c>
      <c r="G383" s="7" t="s">
        <v>103</v>
      </c>
      <c r="H383" s="7" t="s">
        <v>103</v>
      </c>
      <c r="I383" s="7" t="s">
        <v>103</v>
      </c>
      <c r="J383" s="7" t="s">
        <v>103</v>
      </c>
      <c r="K383" s="8"/>
      <c r="L383" s="8"/>
      <c r="M383" s="8"/>
      <c r="N383" s="8"/>
      <c r="O383" s="8"/>
      <c r="P383" s="8"/>
      <c r="Q383" s="8"/>
      <c r="R383" s="8"/>
    </row>
    <row r="384">
      <c r="A384" s="6" t="s">
        <v>486</v>
      </c>
      <c r="B384" s="7" t="s">
        <v>103</v>
      </c>
      <c r="C384" s="7" t="s">
        <v>103</v>
      </c>
      <c r="D384" s="7" t="s">
        <v>103</v>
      </c>
      <c r="E384" s="7" t="s">
        <v>103</v>
      </c>
      <c r="F384" s="7" t="s">
        <v>103</v>
      </c>
      <c r="G384" s="7" t="s">
        <v>103</v>
      </c>
      <c r="H384" s="7" t="s">
        <v>103</v>
      </c>
      <c r="I384" s="7" t="s">
        <v>103</v>
      </c>
      <c r="J384" s="7" t="s">
        <v>103</v>
      </c>
      <c r="K384" s="8"/>
      <c r="L384" s="8"/>
      <c r="M384" s="8"/>
      <c r="N384" s="8"/>
      <c r="O384" s="8"/>
      <c r="P384" s="8"/>
      <c r="Q384" s="8"/>
      <c r="R384" s="8"/>
    </row>
    <row r="385">
      <c r="A385" s="6" t="s">
        <v>487</v>
      </c>
      <c r="B385" s="7" t="s">
        <v>103</v>
      </c>
      <c r="C385" s="7" t="s">
        <v>103</v>
      </c>
      <c r="D385" s="7" t="s">
        <v>103</v>
      </c>
      <c r="E385" s="7" t="s">
        <v>103</v>
      </c>
      <c r="F385" s="7" t="s">
        <v>103</v>
      </c>
      <c r="G385" s="7" t="s">
        <v>103</v>
      </c>
      <c r="H385" s="7" t="s">
        <v>103</v>
      </c>
      <c r="I385" s="7" t="s">
        <v>103</v>
      </c>
      <c r="J385" s="7" t="s">
        <v>103</v>
      </c>
      <c r="K385" s="8"/>
      <c r="L385" s="8"/>
      <c r="M385" s="8"/>
      <c r="N385" s="8"/>
      <c r="O385" s="8"/>
      <c r="P385" s="8"/>
      <c r="Q385" s="8"/>
      <c r="R385" s="8"/>
    </row>
    <row r="386">
      <c r="A386" s="6" t="s">
        <v>488</v>
      </c>
      <c r="B386" s="7" t="s">
        <v>103</v>
      </c>
      <c r="C386" s="7" t="s">
        <v>103</v>
      </c>
      <c r="D386" s="7" t="s">
        <v>102</v>
      </c>
      <c r="E386" s="7" t="s">
        <v>103</v>
      </c>
      <c r="F386" s="7" t="s">
        <v>103</v>
      </c>
      <c r="G386" s="7" t="s">
        <v>103</v>
      </c>
      <c r="H386" s="7" t="s">
        <v>103</v>
      </c>
      <c r="I386" s="7" t="s">
        <v>103</v>
      </c>
      <c r="J386" s="7" t="s">
        <v>103</v>
      </c>
      <c r="K386" s="8"/>
      <c r="L386" s="8"/>
      <c r="M386" s="8"/>
      <c r="N386" s="8"/>
      <c r="O386" s="8"/>
      <c r="P386" s="8"/>
      <c r="Q386" s="8"/>
      <c r="R386" s="8"/>
    </row>
    <row r="387">
      <c r="A387" s="6" t="s">
        <v>489</v>
      </c>
      <c r="B387" s="7" t="s">
        <v>103</v>
      </c>
      <c r="C387" s="7" t="s">
        <v>102</v>
      </c>
      <c r="D387" s="7" t="s">
        <v>102</v>
      </c>
      <c r="E387" s="7" t="s">
        <v>103</v>
      </c>
      <c r="F387" s="7" t="s">
        <v>102</v>
      </c>
      <c r="G387" s="7" t="s">
        <v>102</v>
      </c>
      <c r="H387" s="7" t="s">
        <v>102</v>
      </c>
      <c r="I387" s="7" t="s">
        <v>103</v>
      </c>
      <c r="J387" s="7" t="s">
        <v>103</v>
      </c>
      <c r="K387" s="8"/>
      <c r="L387" s="8"/>
      <c r="M387" s="8"/>
      <c r="N387" s="8"/>
      <c r="O387" s="8"/>
      <c r="P387" s="8"/>
      <c r="Q387" s="8"/>
      <c r="R387" s="8"/>
    </row>
    <row r="388">
      <c r="A388" s="6" t="s">
        <v>490</v>
      </c>
      <c r="B388" s="7" t="s">
        <v>103</v>
      </c>
      <c r="C388" s="7" t="s">
        <v>103</v>
      </c>
      <c r="D388" s="7" t="s">
        <v>102</v>
      </c>
      <c r="E388" s="7" t="s">
        <v>103</v>
      </c>
      <c r="F388" s="7" t="s">
        <v>103</v>
      </c>
      <c r="G388" s="7" t="s">
        <v>103</v>
      </c>
      <c r="H388" s="7" t="s">
        <v>103</v>
      </c>
      <c r="I388" s="7" t="s">
        <v>103</v>
      </c>
      <c r="J388" s="7" t="s">
        <v>103</v>
      </c>
      <c r="K388" s="8"/>
      <c r="L388" s="8"/>
      <c r="M388" s="8"/>
      <c r="N388" s="8"/>
      <c r="O388" s="8"/>
      <c r="P388" s="8"/>
      <c r="Q388" s="8"/>
      <c r="R388" s="8"/>
    </row>
    <row r="389">
      <c r="A389" s="6" t="s">
        <v>491</v>
      </c>
      <c r="B389" s="7" t="s">
        <v>103</v>
      </c>
      <c r="C389" s="7" t="s">
        <v>103</v>
      </c>
      <c r="D389" s="7" t="s">
        <v>103</v>
      </c>
      <c r="E389" s="7" t="s">
        <v>103</v>
      </c>
      <c r="F389" s="7" t="s">
        <v>103</v>
      </c>
      <c r="G389" s="7" t="s">
        <v>103</v>
      </c>
      <c r="H389" s="7" t="s">
        <v>103</v>
      </c>
      <c r="I389" s="7" t="s">
        <v>103</v>
      </c>
      <c r="J389" s="7" t="s">
        <v>102</v>
      </c>
      <c r="K389" s="8"/>
      <c r="L389" s="8"/>
      <c r="M389" s="8"/>
      <c r="N389" s="8"/>
      <c r="O389" s="8"/>
      <c r="P389" s="8"/>
      <c r="Q389" s="8"/>
      <c r="R389" s="8"/>
    </row>
    <row r="390">
      <c r="A390" s="6" t="s">
        <v>492</v>
      </c>
      <c r="B390" s="7" t="s">
        <v>103</v>
      </c>
      <c r="C390" s="7" t="s">
        <v>103</v>
      </c>
      <c r="D390" s="7" t="s">
        <v>103</v>
      </c>
      <c r="E390" s="7" t="s">
        <v>103</v>
      </c>
      <c r="F390" s="7" t="s">
        <v>102</v>
      </c>
      <c r="G390" s="7" t="s">
        <v>103</v>
      </c>
      <c r="H390" s="7" t="s">
        <v>102</v>
      </c>
      <c r="I390" s="7" t="s">
        <v>103</v>
      </c>
      <c r="J390" s="7" t="s">
        <v>103</v>
      </c>
      <c r="K390" s="8"/>
      <c r="L390" s="8"/>
      <c r="M390" s="8"/>
      <c r="N390" s="8"/>
      <c r="O390" s="8"/>
      <c r="P390" s="8"/>
      <c r="Q390" s="8"/>
      <c r="R390" s="8"/>
    </row>
    <row r="391">
      <c r="A391" s="6" t="s">
        <v>493</v>
      </c>
      <c r="B391" s="7" t="s">
        <v>103</v>
      </c>
      <c r="C391" s="7" t="s">
        <v>103</v>
      </c>
      <c r="D391" s="7" t="s">
        <v>103</v>
      </c>
      <c r="E391" s="7" t="s">
        <v>103</v>
      </c>
      <c r="F391" s="7" t="s">
        <v>103</v>
      </c>
      <c r="G391" s="7" t="s">
        <v>103</v>
      </c>
      <c r="H391" s="7" t="s">
        <v>103</v>
      </c>
      <c r="I391" s="7" t="s">
        <v>103</v>
      </c>
      <c r="J391" s="7" t="s">
        <v>103</v>
      </c>
      <c r="K391" s="8"/>
      <c r="L391" s="8"/>
      <c r="M391" s="8"/>
      <c r="N391" s="8"/>
      <c r="O391" s="8"/>
      <c r="P391" s="8"/>
      <c r="Q391" s="8"/>
      <c r="R391" s="8"/>
    </row>
    <row r="392">
      <c r="A392" s="6" t="s">
        <v>494</v>
      </c>
      <c r="B392" s="7" t="s">
        <v>103</v>
      </c>
      <c r="C392" s="7" t="s">
        <v>103</v>
      </c>
      <c r="D392" s="7" t="s">
        <v>103</v>
      </c>
      <c r="E392" s="7" t="s">
        <v>103</v>
      </c>
      <c r="F392" s="7" t="s">
        <v>103</v>
      </c>
      <c r="G392" s="7" t="s">
        <v>103</v>
      </c>
      <c r="H392" s="7" t="s">
        <v>102</v>
      </c>
      <c r="I392" s="7" t="s">
        <v>103</v>
      </c>
      <c r="J392" s="7" t="s">
        <v>103</v>
      </c>
      <c r="K392" s="8"/>
      <c r="L392" s="8"/>
      <c r="M392" s="8"/>
      <c r="N392" s="8"/>
      <c r="O392" s="8"/>
      <c r="P392" s="8"/>
      <c r="Q392" s="8"/>
      <c r="R392" s="8"/>
    </row>
    <row r="393">
      <c r="A393" s="6" t="s">
        <v>495</v>
      </c>
      <c r="B393" s="7" t="s">
        <v>102</v>
      </c>
      <c r="C393" s="7" t="s">
        <v>102</v>
      </c>
      <c r="D393" s="7" t="s">
        <v>102</v>
      </c>
      <c r="E393" s="7" t="s">
        <v>102</v>
      </c>
      <c r="F393" s="7" t="s">
        <v>102</v>
      </c>
      <c r="G393" s="7" t="s">
        <v>102</v>
      </c>
      <c r="H393" s="7" t="s">
        <v>102</v>
      </c>
      <c r="I393" s="7" t="s">
        <v>102</v>
      </c>
      <c r="J393" s="7" t="s">
        <v>102</v>
      </c>
      <c r="K393" s="8"/>
      <c r="L393" s="8"/>
      <c r="M393" s="8"/>
      <c r="N393" s="8"/>
      <c r="O393" s="8"/>
      <c r="P393" s="8"/>
      <c r="Q393" s="8"/>
      <c r="R393" s="8"/>
    </row>
    <row r="394">
      <c r="A394" s="6" t="s">
        <v>496</v>
      </c>
      <c r="B394" s="7" t="s">
        <v>103</v>
      </c>
      <c r="C394" s="7" t="s">
        <v>103</v>
      </c>
      <c r="D394" s="7" t="s">
        <v>103</v>
      </c>
      <c r="E394" s="7" t="s">
        <v>103</v>
      </c>
      <c r="F394" s="7" t="s">
        <v>103</v>
      </c>
      <c r="G394" s="7" t="s">
        <v>103</v>
      </c>
      <c r="H394" s="7" t="s">
        <v>103</v>
      </c>
      <c r="I394" s="7" t="s">
        <v>103</v>
      </c>
      <c r="J394" s="7" t="s">
        <v>103</v>
      </c>
      <c r="K394" s="8"/>
      <c r="L394" s="8"/>
      <c r="M394" s="8"/>
      <c r="N394" s="8"/>
      <c r="O394" s="8"/>
      <c r="P394" s="8"/>
      <c r="Q394" s="8"/>
      <c r="R394" s="8"/>
    </row>
    <row r="395">
      <c r="A395" s="6" t="s">
        <v>497</v>
      </c>
      <c r="B395" s="7" t="s">
        <v>103</v>
      </c>
      <c r="C395" s="7" t="s">
        <v>103</v>
      </c>
      <c r="D395" s="7" t="s">
        <v>103</v>
      </c>
      <c r="E395" s="7" t="s">
        <v>103</v>
      </c>
      <c r="F395" s="7" t="s">
        <v>103</v>
      </c>
      <c r="G395" s="7" t="s">
        <v>103</v>
      </c>
      <c r="H395" s="7" t="s">
        <v>103</v>
      </c>
      <c r="I395" s="7" t="s">
        <v>103</v>
      </c>
      <c r="J395" s="7" t="s">
        <v>103</v>
      </c>
      <c r="K395" s="8"/>
      <c r="L395" s="8"/>
      <c r="M395" s="8"/>
      <c r="N395" s="8"/>
      <c r="O395" s="8"/>
      <c r="P395" s="8"/>
      <c r="Q395" s="8"/>
      <c r="R395" s="8"/>
    </row>
    <row r="396">
      <c r="A396" s="5"/>
    </row>
    <row r="397">
      <c r="A397" s="5"/>
    </row>
    <row r="398">
      <c r="A398" s="5"/>
    </row>
    <row r="399">
      <c r="A399" s="5"/>
    </row>
    <row r="400">
      <c r="A400" s="5"/>
    </row>
    <row r="401">
      <c r="A401" s="5"/>
    </row>
    <row r="402">
      <c r="A402" s="5"/>
    </row>
    <row r="403">
      <c r="A403" s="5"/>
    </row>
    <row r="404">
      <c r="A404" s="5"/>
    </row>
    <row r="405">
      <c r="A405" s="5"/>
    </row>
    <row r="406">
      <c r="A406" s="5"/>
    </row>
    <row r="407">
      <c r="A407" s="5"/>
    </row>
    <row r="408">
      <c r="A408" s="5"/>
    </row>
    <row r="409">
      <c r="A409" s="5"/>
    </row>
    <row r="410">
      <c r="A410" s="5"/>
    </row>
    <row r="411">
      <c r="A411" s="5"/>
    </row>
    <row r="412">
      <c r="A412" s="5"/>
    </row>
    <row r="413">
      <c r="A413" s="5"/>
    </row>
    <row r="414">
      <c r="A414" s="5"/>
    </row>
    <row r="415">
      <c r="A415" s="5"/>
    </row>
    <row r="416">
      <c r="A416" s="5"/>
    </row>
    <row r="417">
      <c r="A417" s="5"/>
    </row>
    <row r="418">
      <c r="A418" s="5"/>
    </row>
    <row r="419">
      <c r="A419" s="5"/>
    </row>
    <row r="420">
      <c r="A420" s="5"/>
    </row>
    <row r="421">
      <c r="A421" s="5"/>
    </row>
    <row r="422">
      <c r="A422" s="5"/>
    </row>
    <row r="423">
      <c r="A423" s="5"/>
    </row>
    <row r="424">
      <c r="A424" s="5"/>
    </row>
    <row r="425">
      <c r="A425" s="5"/>
    </row>
    <row r="426">
      <c r="A426" s="5"/>
    </row>
    <row r="427">
      <c r="A427" s="5"/>
    </row>
    <row r="428">
      <c r="A428" s="5"/>
    </row>
    <row r="429">
      <c r="A429" s="5"/>
    </row>
    <row r="430">
      <c r="A430" s="5"/>
    </row>
    <row r="431">
      <c r="A431" s="5"/>
    </row>
    <row r="432">
      <c r="A432" s="5"/>
    </row>
    <row r="433">
      <c r="A433" s="5"/>
    </row>
    <row r="434">
      <c r="A434" s="5"/>
    </row>
    <row r="435">
      <c r="A435" s="5"/>
    </row>
    <row r="436">
      <c r="A436" s="5"/>
    </row>
    <row r="437">
      <c r="A437" s="5"/>
    </row>
    <row r="438">
      <c r="A438" s="5"/>
    </row>
    <row r="439">
      <c r="A439" s="5"/>
    </row>
    <row r="440">
      <c r="A440" s="5"/>
    </row>
    <row r="441">
      <c r="A441" s="5"/>
    </row>
    <row r="442">
      <c r="A442" s="5"/>
    </row>
    <row r="443">
      <c r="A443" s="5"/>
    </row>
    <row r="444">
      <c r="A444" s="5"/>
    </row>
    <row r="445">
      <c r="A445" s="5"/>
    </row>
    <row r="446">
      <c r="A446" s="5"/>
    </row>
    <row r="447">
      <c r="A447" s="5"/>
    </row>
    <row r="448">
      <c r="A448" s="5"/>
    </row>
    <row r="449">
      <c r="A449" s="5"/>
    </row>
    <row r="450">
      <c r="A450" s="5"/>
    </row>
    <row r="451">
      <c r="A451" s="5"/>
    </row>
    <row r="452">
      <c r="A452" s="5"/>
    </row>
    <row r="453">
      <c r="A453" s="5"/>
    </row>
    <row r="454">
      <c r="A454" s="5"/>
    </row>
    <row r="455">
      <c r="A455" s="5"/>
    </row>
    <row r="456">
      <c r="A456" s="5"/>
    </row>
    <row r="457">
      <c r="A457" s="5"/>
    </row>
    <row r="458">
      <c r="A458" s="5"/>
    </row>
    <row r="459">
      <c r="A459" s="5"/>
    </row>
    <row r="460">
      <c r="A460" s="5"/>
    </row>
    <row r="461">
      <c r="A461" s="5"/>
    </row>
    <row r="462">
      <c r="A462" s="5"/>
    </row>
    <row r="463">
      <c r="A463" s="5"/>
    </row>
    <row r="464">
      <c r="A464" s="5"/>
    </row>
    <row r="465">
      <c r="A465" s="5"/>
    </row>
    <row r="466">
      <c r="A466" s="5"/>
    </row>
    <row r="467">
      <c r="A467" s="5"/>
    </row>
    <row r="468">
      <c r="A468" s="5"/>
    </row>
    <row r="469">
      <c r="A469" s="5"/>
    </row>
    <row r="470">
      <c r="A470" s="5"/>
    </row>
    <row r="471">
      <c r="A471" s="5"/>
    </row>
    <row r="472">
      <c r="A472" s="5"/>
    </row>
    <row r="473">
      <c r="A473" s="5"/>
    </row>
    <row r="474">
      <c r="A474" s="5"/>
    </row>
    <row r="475">
      <c r="A475" s="5"/>
    </row>
    <row r="476">
      <c r="A476" s="5"/>
    </row>
    <row r="477">
      <c r="A477" s="5"/>
    </row>
    <row r="478">
      <c r="A478" s="5"/>
    </row>
    <row r="479">
      <c r="A479" s="5"/>
    </row>
    <row r="480">
      <c r="A480" s="5"/>
    </row>
    <row r="481">
      <c r="A481" s="5"/>
    </row>
    <row r="482">
      <c r="A482" s="5"/>
    </row>
    <row r="483">
      <c r="A483" s="5"/>
    </row>
    <row r="484">
      <c r="A484" s="5"/>
    </row>
    <row r="485">
      <c r="A485" s="5"/>
    </row>
    <row r="486">
      <c r="A486" s="5"/>
    </row>
    <row r="487">
      <c r="A487" s="5"/>
    </row>
    <row r="488">
      <c r="A488" s="5"/>
    </row>
    <row r="489">
      <c r="A489" s="5"/>
    </row>
    <row r="490">
      <c r="A490" s="5"/>
    </row>
    <row r="491">
      <c r="A491" s="5"/>
    </row>
    <row r="492">
      <c r="A492" s="5"/>
    </row>
    <row r="493">
      <c r="A493" s="5"/>
    </row>
    <row r="494">
      <c r="A494" s="5"/>
    </row>
    <row r="495">
      <c r="A495" s="5"/>
    </row>
    <row r="496">
      <c r="A496" s="5"/>
    </row>
    <row r="497">
      <c r="A497" s="5"/>
    </row>
    <row r="498">
      <c r="A498" s="5"/>
    </row>
    <row r="499">
      <c r="A499" s="5"/>
    </row>
    <row r="500">
      <c r="A500" s="5"/>
    </row>
    <row r="501">
      <c r="A501" s="5"/>
    </row>
    <row r="502">
      <c r="A502" s="5"/>
    </row>
    <row r="503">
      <c r="A503" s="5"/>
    </row>
    <row r="504">
      <c r="A504" s="5"/>
    </row>
    <row r="505">
      <c r="A505" s="5"/>
    </row>
    <row r="506">
      <c r="A506" s="5"/>
    </row>
    <row r="507">
      <c r="A507" s="5"/>
    </row>
    <row r="508">
      <c r="A508" s="5"/>
    </row>
    <row r="509">
      <c r="A509" s="5"/>
    </row>
    <row r="510">
      <c r="A510" s="5"/>
    </row>
    <row r="511">
      <c r="A511" s="5"/>
    </row>
    <row r="512">
      <c r="A512" s="5"/>
    </row>
    <row r="513">
      <c r="A513" s="5"/>
    </row>
    <row r="514">
      <c r="A514" s="5"/>
    </row>
    <row r="515">
      <c r="A515" s="5"/>
    </row>
    <row r="516">
      <c r="A516" s="5"/>
    </row>
    <row r="517">
      <c r="A517" s="5"/>
    </row>
    <row r="518">
      <c r="A518" s="5"/>
    </row>
    <row r="519">
      <c r="A519" s="5"/>
    </row>
    <row r="520">
      <c r="A520" s="5"/>
    </row>
    <row r="521">
      <c r="A521" s="5"/>
    </row>
    <row r="522">
      <c r="A522" s="5"/>
    </row>
    <row r="523">
      <c r="A523" s="5"/>
    </row>
    <row r="524">
      <c r="A524" s="5"/>
    </row>
    <row r="525">
      <c r="A525" s="5"/>
    </row>
    <row r="526">
      <c r="A526" s="5"/>
    </row>
    <row r="527">
      <c r="A527" s="5"/>
    </row>
    <row r="528">
      <c r="A528" s="5"/>
    </row>
    <row r="529">
      <c r="A529" s="5"/>
    </row>
    <row r="530">
      <c r="A530" s="5"/>
    </row>
    <row r="531">
      <c r="A531" s="5"/>
    </row>
    <row r="532">
      <c r="A532" s="5"/>
    </row>
    <row r="533">
      <c r="A533" s="5"/>
    </row>
    <row r="534">
      <c r="A534" s="5"/>
    </row>
    <row r="535">
      <c r="A535" s="5"/>
    </row>
    <row r="536">
      <c r="A536" s="5"/>
    </row>
    <row r="537">
      <c r="A537" s="5"/>
    </row>
    <row r="538">
      <c r="A538" s="5"/>
    </row>
    <row r="539">
      <c r="A539" s="5"/>
    </row>
    <row r="540">
      <c r="A540" s="5"/>
    </row>
    <row r="541">
      <c r="A541" s="5"/>
    </row>
    <row r="542">
      <c r="A542" s="5"/>
    </row>
    <row r="543">
      <c r="A543" s="5"/>
    </row>
    <row r="544">
      <c r="A544" s="5"/>
    </row>
    <row r="545">
      <c r="A545" s="5"/>
    </row>
    <row r="546">
      <c r="A546" s="5"/>
    </row>
    <row r="547">
      <c r="A547" s="5"/>
    </row>
    <row r="548">
      <c r="A548" s="5"/>
    </row>
    <row r="549">
      <c r="A549" s="5"/>
    </row>
    <row r="550">
      <c r="A550" s="5"/>
    </row>
    <row r="551">
      <c r="A551" s="5"/>
    </row>
    <row r="552">
      <c r="A552" s="5"/>
    </row>
    <row r="553">
      <c r="A553" s="5"/>
    </row>
    <row r="554">
      <c r="A554" s="5"/>
    </row>
    <row r="555">
      <c r="A555" s="5"/>
    </row>
    <row r="556">
      <c r="A556" s="5"/>
    </row>
    <row r="557">
      <c r="A557" s="5"/>
    </row>
    <row r="558">
      <c r="A558" s="5"/>
    </row>
    <row r="559">
      <c r="A559" s="5"/>
    </row>
    <row r="560">
      <c r="A560" s="5"/>
    </row>
    <row r="561">
      <c r="A561" s="5"/>
    </row>
    <row r="562">
      <c r="A562" s="5"/>
    </row>
    <row r="563">
      <c r="A563" s="5"/>
    </row>
    <row r="564">
      <c r="A564" s="5"/>
    </row>
    <row r="565">
      <c r="A565" s="5"/>
    </row>
    <row r="566">
      <c r="A566" s="5"/>
    </row>
    <row r="567">
      <c r="A567" s="5"/>
    </row>
    <row r="568">
      <c r="A568" s="5"/>
    </row>
    <row r="569">
      <c r="A569" s="5"/>
    </row>
    <row r="570">
      <c r="A570" s="5"/>
    </row>
    <row r="571">
      <c r="A571" s="5"/>
    </row>
    <row r="572">
      <c r="A572" s="5"/>
    </row>
    <row r="573">
      <c r="A573" s="5"/>
    </row>
    <row r="574">
      <c r="A574" s="5"/>
    </row>
    <row r="575">
      <c r="A575" s="5"/>
    </row>
    <row r="576">
      <c r="A576" s="5"/>
    </row>
    <row r="577">
      <c r="A577" s="5"/>
    </row>
    <row r="578">
      <c r="A578" s="5"/>
    </row>
    <row r="579">
      <c r="A579" s="5"/>
    </row>
    <row r="580">
      <c r="A580" s="5"/>
    </row>
    <row r="581">
      <c r="A581" s="5"/>
    </row>
    <row r="582">
      <c r="A582" s="5"/>
    </row>
    <row r="583">
      <c r="A583" s="5"/>
    </row>
    <row r="584">
      <c r="A584" s="5"/>
    </row>
    <row r="585">
      <c r="A585" s="5"/>
    </row>
    <row r="586">
      <c r="A586" s="5"/>
    </row>
    <row r="587">
      <c r="A587" s="5"/>
    </row>
    <row r="588">
      <c r="A588" s="5"/>
    </row>
    <row r="589">
      <c r="A589" s="5"/>
    </row>
    <row r="590">
      <c r="A590" s="5"/>
    </row>
    <row r="591">
      <c r="A591" s="5"/>
    </row>
    <row r="592">
      <c r="A592" s="5"/>
    </row>
    <row r="593">
      <c r="A593" s="5"/>
    </row>
    <row r="594">
      <c r="A594" s="5"/>
    </row>
    <row r="595">
      <c r="A595" s="5"/>
    </row>
    <row r="596">
      <c r="A596" s="5"/>
    </row>
    <row r="597">
      <c r="A597" s="5"/>
    </row>
    <row r="598">
      <c r="A598" s="5"/>
    </row>
    <row r="599">
      <c r="A599" s="5"/>
    </row>
    <row r="600">
      <c r="A600" s="5"/>
    </row>
    <row r="601">
      <c r="A601" s="5"/>
    </row>
    <row r="602">
      <c r="A602" s="5"/>
    </row>
    <row r="603">
      <c r="A603" s="5"/>
    </row>
    <row r="604">
      <c r="A604" s="5"/>
    </row>
    <row r="605">
      <c r="A605" s="5"/>
    </row>
    <row r="606">
      <c r="A606" s="5"/>
    </row>
    <row r="607">
      <c r="A607" s="5"/>
    </row>
    <row r="608">
      <c r="A608" s="5"/>
    </row>
    <row r="609">
      <c r="A609" s="5"/>
    </row>
    <row r="610">
      <c r="A610" s="5"/>
    </row>
    <row r="611">
      <c r="A611" s="5"/>
    </row>
    <row r="612">
      <c r="A612" s="5"/>
    </row>
    <row r="613">
      <c r="A613" s="5"/>
    </row>
    <row r="614">
      <c r="A614" s="5"/>
    </row>
    <row r="615">
      <c r="A615" s="5"/>
    </row>
    <row r="616">
      <c r="A616" s="5"/>
    </row>
    <row r="617">
      <c r="A617" s="5"/>
    </row>
    <row r="618">
      <c r="A618" s="5"/>
    </row>
    <row r="619">
      <c r="A619" s="5"/>
    </row>
    <row r="620">
      <c r="A620" s="5"/>
    </row>
    <row r="621">
      <c r="A621" s="5"/>
    </row>
    <row r="622">
      <c r="A622" s="5"/>
    </row>
    <row r="623">
      <c r="A623" s="5"/>
    </row>
    <row r="624">
      <c r="A624" s="5"/>
    </row>
    <row r="625">
      <c r="A625" s="5"/>
    </row>
    <row r="626">
      <c r="A626" s="5"/>
    </row>
    <row r="627">
      <c r="A627" s="5"/>
    </row>
    <row r="628">
      <c r="A628" s="5"/>
    </row>
    <row r="629">
      <c r="A629" s="5"/>
    </row>
    <row r="630">
      <c r="A630" s="5"/>
    </row>
    <row r="631">
      <c r="A631" s="5"/>
    </row>
    <row r="632">
      <c r="A632" s="5"/>
    </row>
    <row r="633">
      <c r="A633" s="5"/>
    </row>
    <row r="634">
      <c r="A634" s="5"/>
    </row>
    <row r="635">
      <c r="A635" s="5"/>
    </row>
    <row r="636">
      <c r="A636" s="5"/>
    </row>
    <row r="637">
      <c r="A637" s="5"/>
    </row>
    <row r="638">
      <c r="A638" s="5"/>
    </row>
    <row r="639">
      <c r="A639" s="5"/>
    </row>
    <row r="640">
      <c r="A640" s="5"/>
    </row>
    <row r="641">
      <c r="A641" s="5"/>
    </row>
    <row r="642">
      <c r="A642" s="5"/>
    </row>
    <row r="643">
      <c r="A643" s="5"/>
    </row>
    <row r="644">
      <c r="A644" s="5"/>
    </row>
    <row r="645">
      <c r="A645" s="5"/>
    </row>
    <row r="646">
      <c r="A646" s="5"/>
    </row>
    <row r="647">
      <c r="A647" s="5"/>
    </row>
    <row r="648">
      <c r="A648" s="5"/>
    </row>
    <row r="649">
      <c r="A649" s="5"/>
    </row>
    <row r="650">
      <c r="A650" s="5"/>
    </row>
    <row r="651">
      <c r="A651" s="5"/>
    </row>
    <row r="652">
      <c r="A652" s="5"/>
    </row>
    <row r="653">
      <c r="A653" s="5"/>
    </row>
    <row r="654">
      <c r="A654" s="5"/>
    </row>
    <row r="655">
      <c r="A655" s="5"/>
    </row>
    <row r="656">
      <c r="A656" s="5"/>
    </row>
    <row r="657">
      <c r="A657" s="5"/>
    </row>
    <row r="658">
      <c r="A658" s="5"/>
    </row>
    <row r="659">
      <c r="A659" s="5"/>
    </row>
    <row r="660">
      <c r="A660" s="5"/>
    </row>
    <row r="661">
      <c r="A661" s="5"/>
    </row>
    <row r="662">
      <c r="A662" s="5"/>
    </row>
    <row r="663">
      <c r="A663" s="5"/>
    </row>
    <row r="664">
      <c r="A664" s="5"/>
    </row>
    <row r="665">
      <c r="A665" s="5"/>
    </row>
    <row r="666">
      <c r="A666" s="5"/>
    </row>
    <row r="667">
      <c r="A667" s="5"/>
    </row>
    <row r="668">
      <c r="A668" s="5"/>
    </row>
    <row r="669">
      <c r="A669" s="5"/>
    </row>
    <row r="670">
      <c r="A670" s="5"/>
    </row>
    <row r="671">
      <c r="A671" s="5"/>
    </row>
    <row r="672">
      <c r="A672" s="5"/>
    </row>
    <row r="673">
      <c r="A673" s="5"/>
    </row>
    <row r="674">
      <c r="A674" s="5"/>
    </row>
    <row r="675">
      <c r="A675" s="5"/>
    </row>
    <row r="676">
      <c r="A676" s="5"/>
    </row>
    <row r="677">
      <c r="A677" s="5"/>
    </row>
    <row r="678">
      <c r="A678" s="5"/>
    </row>
    <row r="679">
      <c r="A679" s="5"/>
    </row>
    <row r="680">
      <c r="A680" s="5"/>
    </row>
    <row r="681">
      <c r="A681" s="5"/>
    </row>
    <row r="682">
      <c r="A682" s="5"/>
    </row>
    <row r="683">
      <c r="A683" s="5"/>
    </row>
    <row r="684">
      <c r="A684" s="5"/>
    </row>
    <row r="685">
      <c r="A685" s="5"/>
    </row>
    <row r="686">
      <c r="A686" s="5"/>
    </row>
    <row r="687">
      <c r="A687" s="5"/>
    </row>
    <row r="688">
      <c r="A688" s="5"/>
    </row>
    <row r="689">
      <c r="A689" s="5"/>
    </row>
    <row r="690">
      <c r="A690" s="5"/>
    </row>
    <row r="691">
      <c r="A691" s="5"/>
    </row>
    <row r="692">
      <c r="A692" s="5"/>
    </row>
    <row r="693">
      <c r="A693" s="5"/>
    </row>
    <row r="694">
      <c r="A694" s="5"/>
    </row>
    <row r="695">
      <c r="A695" s="5"/>
    </row>
    <row r="696">
      <c r="A696" s="5"/>
    </row>
    <row r="697">
      <c r="A697" s="5"/>
    </row>
    <row r="698">
      <c r="A698" s="5"/>
    </row>
    <row r="699">
      <c r="A699" s="5"/>
    </row>
    <row r="700">
      <c r="A700" s="5"/>
    </row>
    <row r="701">
      <c r="A701" s="5"/>
    </row>
    <row r="702">
      <c r="A702" s="5"/>
    </row>
    <row r="703">
      <c r="A703" s="5"/>
    </row>
    <row r="704">
      <c r="A704" s="5"/>
    </row>
    <row r="705">
      <c r="A705" s="5"/>
    </row>
    <row r="706">
      <c r="A706" s="5"/>
    </row>
    <row r="707">
      <c r="A707" s="5"/>
    </row>
    <row r="708">
      <c r="A708" s="5"/>
    </row>
    <row r="709">
      <c r="A709" s="5"/>
    </row>
    <row r="710">
      <c r="A710" s="5"/>
    </row>
    <row r="711">
      <c r="A711" s="5"/>
    </row>
    <row r="712">
      <c r="A712" s="5"/>
    </row>
    <row r="713">
      <c r="A713" s="5"/>
    </row>
    <row r="714">
      <c r="A714" s="5"/>
    </row>
    <row r="715">
      <c r="A715" s="5"/>
    </row>
    <row r="716">
      <c r="A716" s="5"/>
    </row>
    <row r="717">
      <c r="A717" s="5"/>
    </row>
    <row r="718">
      <c r="A718" s="5"/>
    </row>
    <row r="719">
      <c r="A719" s="5"/>
    </row>
    <row r="720">
      <c r="A720" s="5"/>
    </row>
    <row r="721">
      <c r="A721" s="5"/>
    </row>
    <row r="722">
      <c r="A722" s="5"/>
    </row>
    <row r="723">
      <c r="A723" s="5"/>
    </row>
    <row r="724">
      <c r="A724" s="5"/>
    </row>
    <row r="725">
      <c r="A725" s="5"/>
    </row>
    <row r="726">
      <c r="A726" s="5"/>
    </row>
    <row r="727">
      <c r="A727" s="5"/>
    </row>
    <row r="728">
      <c r="A728" s="5"/>
    </row>
    <row r="729">
      <c r="A729" s="5"/>
    </row>
    <row r="730">
      <c r="A730" s="5"/>
    </row>
    <row r="731">
      <c r="A731" s="5"/>
    </row>
    <row r="732">
      <c r="A732" s="5"/>
    </row>
    <row r="733">
      <c r="A733" s="5"/>
    </row>
    <row r="734">
      <c r="A734" s="5"/>
    </row>
    <row r="735">
      <c r="A735" s="5"/>
    </row>
    <row r="736">
      <c r="A736" s="5"/>
    </row>
    <row r="737">
      <c r="A737" s="5"/>
    </row>
    <row r="738">
      <c r="A738" s="5"/>
    </row>
    <row r="739">
      <c r="A739" s="5"/>
    </row>
    <row r="740">
      <c r="A740" s="5"/>
    </row>
    <row r="741">
      <c r="A741" s="5"/>
    </row>
    <row r="742">
      <c r="A742" s="5"/>
    </row>
    <row r="743">
      <c r="A743" s="5"/>
    </row>
    <row r="744">
      <c r="A744" s="5"/>
    </row>
    <row r="745">
      <c r="A745" s="5"/>
    </row>
    <row r="746">
      <c r="A746" s="5"/>
    </row>
    <row r="747">
      <c r="A747" s="5"/>
    </row>
    <row r="748">
      <c r="A748" s="5"/>
    </row>
    <row r="749">
      <c r="A749" s="5"/>
    </row>
    <row r="750">
      <c r="A750" s="5"/>
    </row>
    <row r="751">
      <c r="A751" s="5"/>
    </row>
    <row r="752">
      <c r="A752" s="5"/>
    </row>
    <row r="753">
      <c r="A753" s="5"/>
    </row>
    <row r="754">
      <c r="A754" s="5"/>
    </row>
    <row r="755">
      <c r="A755" s="5"/>
    </row>
    <row r="756">
      <c r="A756" s="5"/>
    </row>
    <row r="757">
      <c r="A757" s="5"/>
    </row>
    <row r="758">
      <c r="A758" s="5"/>
    </row>
    <row r="759">
      <c r="A759" s="5"/>
    </row>
    <row r="760">
      <c r="A760" s="5"/>
    </row>
    <row r="761">
      <c r="A761" s="5"/>
    </row>
    <row r="762">
      <c r="A762" s="5"/>
    </row>
    <row r="763">
      <c r="A763" s="5"/>
    </row>
    <row r="764">
      <c r="A764" s="5"/>
    </row>
    <row r="765">
      <c r="A765" s="5"/>
    </row>
    <row r="766">
      <c r="A766" s="5"/>
    </row>
    <row r="767">
      <c r="A767" s="5"/>
    </row>
    <row r="768">
      <c r="A768" s="5"/>
    </row>
    <row r="769">
      <c r="A769" s="5"/>
    </row>
    <row r="770">
      <c r="A770" s="5"/>
    </row>
    <row r="771">
      <c r="A771" s="5"/>
    </row>
    <row r="772">
      <c r="A772" s="5"/>
    </row>
    <row r="773">
      <c r="A773" s="5"/>
    </row>
    <row r="774">
      <c r="A774" s="5"/>
    </row>
    <row r="775">
      <c r="A775" s="5"/>
    </row>
    <row r="776">
      <c r="A776" s="5"/>
    </row>
    <row r="777">
      <c r="A777" s="5"/>
    </row>
    <row r="778">
      <c r="A778" s="5"/>
    </row>
    <row r="779">
      <c r="A779" s="5"/>
    </row>
    <row r="780">
      <c r="A780" s="5"/>
    </row>
    <row r="781">
      <c r="A781" s="5"/>
    </row>
    <row r="782">
      <c r="A782" s="5"/>
    </row>
    <row r="783">
      <c r="A783" s="5"/>
    </row>
    <row r="784">
      <c r="A784" s="5"/>
    </row>
    <row r="785">
      <c r="A785" s="5"/>
    </row>
    <row r="786">
      <c r="A786" s="5"/>
    </row>
    <row r="787">
      <c r="A787" s="5"/>
    </row>
    <row r="788">
      <c r="A788" s="5"/>
    </row>
    <row r="789">
      <c r="A789" s="5"/>
    </row>
    <row r="790">
      <c r="A790" s="5"/>
    </row>
    <row r="791">
      <c r="A791" s="5"/>
    </row>
    <row r="792">
      <c r="A792" s="5"/>
    </row>
    <row r="793">
      <c r="A793" s="5"/>
    </row>
    <row r="794">
      <c r="A794" s="5"/>
    </row>
    <row r="795">
      <c r="A795" s="5"/>
    </row>
    <row r="796">
      <c r="A796" s="5"/>
    </row>
    <row r="797">
      <c r="A797" s="5"/>
    </row>
    <row r="798">
      <c r="A798" s="5"/>
    </row>
    <row r="799">
      <c r="A799" s="5"/>
    </row>
    <row r="800">
      <c r="A800" s="5"/>
    </row>
    <row r="801">
      <c r="A801" s="5"/>
    </row>
    <row r="802">
      <c r="A802" s="5"/>
    </row>
    <row r="803">
      <c r="A803" s="5"/>
    </row>
    <row r="804">
      <c r="A804" s="5"/>
    </row>
    <row r="805">
      <c r="A805" s="5"/>
    </row>
    <row r="806">
      <c r="A806" s="5"/>
    </row>
    <row r="807">
      <c r="A807" s="5"/>
    </row>
    <row r="808">
      <c r="A808" s="5"/>
    </row>
    <row r="809">
      <c r="A809" s="5"/>
    </row>
    <row r="810">
      <c r="A810" s="5"/>
    </row>
    <row r="811">
      <c r="A811" s="5"/>
    </row>
    <row r="812">
      <c r="A812" s="5"/>
    </row>
    <row r="813">
      <c r="A813" s="5"/>
    </row>
    <row r="814">
      <c r="A814" s="5"/>
    </row>
    <row r="815">
      <c r="A815" s="5"/>
    </row>
    <row r="816">
      <c r="A816" s="5"/>
    </row>
    <row r="817">
      <c r="A817" s="5"/>
    </row>
    <row r="818">
      <c r="A818" s="5"/>
    </row>
    <row r="819">
      <c r="A819" s="5"/>
    </row>
    <row r="820">
      <c r="A820" s="5"/>
    </row>
    <row r="821">
      <c r="A821" s="5"/>
    </row>
    <row r="822">
      <c r="A822" s="5"/>
    </row>
    <row r="823">
      <c r="A823" s="5"/>
    </row>
    <row r="824">
      <c r="A824" s="5"/>
    </row>
    <row r="825">
      <c r="A825" s="5"/>
    </row>
    <row r="826">
      <c r="A826" s="5"/>
    </row>
    <row r="827">
      <c r="A827" s="5"/>
    </row>
    <row r="828">
      <c r="A828" s="5"/>
    </row>
    <row r="829">
      <c r="A829" s="5"/>
    </row>
    <row r="830">
      <c r="A830" s="5"/>
    </row>
    <row r="831">
      <c r="A831" s="5"/>
    </row>
    <row r="832">
      <c r="A832" s="5"/>
    </row>
    <row r="833">
      <c r="A833" s="5"/>
    </row>
    <row r="834">
      <c r="A834" s="5"/>
    </row>
    <row r="835">
      <c r="A835" s="5"/>
    </row>
    <row r="836">
      <c r="A836" s="5"/>
    </row>
    <row r="837">
      <c r="A837" s="5"/>
    </row>
    <row r="838">
      <c r="A838" s="5"/>
    </row>
    <row r="839">
      <c r="A839" s="5"/>
    </row>
    <row r="840">
      <c r="A840" s="5"/>
    </row>
    <row r="841">
      <c r="A841" s="5"/>
    </row>
    <row r="842">
      <c r="A842" s="5"/>
    </row>
    <row r="843">
      <c r="A843" s="5"/>
    </row>
    <row r="844">
      <c r="A844" s="5"/>
    </row>
    <row r="845">
      <c r="A845" s="5"/>
    </row>
    <row r="846">
      <c r="A846" s="5"/>
    </row>
    <row r="847">
      <c r="A847" s="5"/>
    </row>
    <row r="848">
      <c r="A848" s="5"/>
    </row>
    <row r="849">
      <c r="A849" s="5"/>
    </row>
    <row r="850">
      <c r="A850" s="5"/>
    </row>
    <row r="851">
      <c r="A851" s="5"/>
    </row>
    <row r="852">
      <c r="A852" s="5"/>
    </row>
    <row r="853">
      <c r="A853" s="5"/>
    </row>
    <row r="854">
      <c r="A854" s="5"/>
    </row>
    <row r="855">
      <c r="A855" s="5"/>
    </row>
    <row r="856">
      <c r="A856" s="5"/>
    </row>
    <row r="857">
      <c r="A857" s="5"/>
    </row>
    <row r="858">
      <c r="A858" s="5"/>
    </row>
    <row r="859">
      <c r="A859" s="5"/>
    </row>
    <row r="860">
      <c r="A860" s="5"/>
    </row>
    <row r="861">
      <c r="A861" s="5"/>
    </row>
    <row r="862">
      <c r="A862" s="5"/>
    </row>
    <row r="863">
      <c r="A863" s="5"/>
    </row>
    <row r="864">
      <c r="A864" s="5"/>
    </row>
    <row r="865">
      <c r="A865" s="5"/>
    </row>
    <row r="866">
      <c r="A866" s="5"/>
    </row>
    <row r="867">
      <c r="A867" s="5"/>
    </row>
    <row r="868">
      <c r="A868" s="5"/>
    </row>
    <row r="869">
      <c r="A869" s="5"/>
    </row>
    <row r="870">
      <c r="A870" s="5"/>
    </row>
    <row r="871">
      <c r="A871" s="5"/>
    </row>
    <row r="872">
      <c r="A872" s="5"/>
    </row>
    <row r="873">
      <c r="A873" s="5"/>
    </row>
    <row r="874">
      <c r="A874" s="5"/>
    </row>
    <row r="875">
      <c r="A875" s="5"/>
    </row>
    <row r="876">
      <c r="A876" s="5"/>
    </row>
    <row r="877">
      <c r="A877" s="5"/>
    </row>
    <row r="878">
      <c r="A878" s="5"/>
    </row>
    <row r="879">
      <c r="A879" s="5"/>
    </row>
    <row r="880">
      <c r="A880" s="5"/>
    </row>
    <row r="881">
      <c r="A881" s="5"/>
    </row>
    <row r="882">
      <c r="A882" s="5"/>
    </row>
    <row r="883">
      <c r="A883" s="5"/>
    </row>
    <row r="884">
      <c r="A884" s="5"/>
    </row>
    <row r="885">
      <c r="A885" s="5"/>
    </row>
    <row r="886">
      <c r="A886" s="5"/>
    </row>
    <row r="887">
      <c r="A887" s="5"/>
    </row>
    <row r="888">
      <c r="A888" s="5"/>
    </row>
    <row r="889">
      <c r="A889" s="5"/>
    </row>
    <row r="890">
      <c r="A890" s="5"/>
    </row>
    <row r="891">
      <c r="A891" s="5"/>
    </row>
    <row r="892">
      <c r="A892" s="5"/>
    </row>
    <row r="893">
      <c r="A893" s="5"/>
    </row>
    <row r="894">
      <c r="A894" s="5"/>
    </row>
    <row r="895">
      <c r="A895" s="5"/>
    </row>
    <row r="896">
      <c r="A896" s="5"/>
    </row>
    <row r="897">
      <c r="A897" s="5"/>
    </row>
    <row r="898">
      <c r="A898" s="5"/>
    </row>
    <row r="899">
      <c r="A899" s="5"/>
    </row>
    <row r="900">
      <c r="A900" s="5"/>
    </row>
    <row r="901">
      <c r="A901" s="5"/>
    </row>
    <row r="902">
      <c r="A902" s="5"/>
    </row>
    <row r="903">
      <c r="A903" s="5"/>
    </row>
    <row r="904">
      <c r="A904" s="5"/>
    </row>
    <row r="905">
      <c r="A905" s="5"/>
    </row>
    <row r="906">
      <c r="A906" s="5"/>
    </row>
    <row r="907">
      <c r="A907" s="5"/>
    </row>
    <row r="908">
      <c r="A908" s="5"/>
    </row>
    <row r="909">
      <c r="A909" s="5"/>
    </row>
    <row r="910">
      <c r="A910" s="5"/>
    </row>
    <row r="911">
      <c r="A911" s="5"/>
    </row>
    <row r="912">
      <c r="A912" s="5"/>
    </row>
    <row r="913">
      <c r="A913" s="5"/>
    </row>
    <row r="914">
      <c r="A914" s="5"/>
    </row>
    <row r="915">
      <c r="A915" s="5"/>
    </row>
    <row r="916">
      <c r="A916" s="5"/>
    </row>
    <row r="917">
      <c r="A917" s="5"/>
    </row>
    <row r="918">
      <c r="A918" s="5"/>
    </row>
    <row r="919">
      <c r="A919" s="5"/>
    </row>
    <row r="920">
      <c r="A920" s="5"/>
    </row>
    <row r="921">
      <c r="A921" s="5"/>
    </row>
    <row r="922">
      <c r="A922" s="5"/>
    </row>
    <row r="923">
      <c r="A923" s="5"/>
    </row>
    <row r="924">
      <c r="A924" s="5"/>
    </row>
    <row r="925">
      <c r="A925" s="5"/>
    </row>
    <row r="926">
      <c r="A926" s="5"/>
    </row>
    <row r="927">
      <c r="A927" s="5"/>
    </row>
    <row r="928">
      <c r="A928" s="5"/>
    </row>
    <row r="929">
      <c r="A929" s="5"/>
    </row>
    <row r="930">
      <c r="A930" s="5"/>
    </row>
    <row r="931">
      <c r="A931" s="5"/>
    </row>
    <row r="932">
      <c r="A932" s="5"/>
    </row>
    <row r="933">
      <c r="A933" s="5"/>
    </row>
    <row r="934">
      <c r="A934" s="5"/>
    </row>
    <row r="935">
      <c r="A935" s="5"/>
    </row>
    <row r="936">
      <c r="A936" s="5"/>
    </row>
    <row r="937">
      <c r="A937" s="5"/>
    </row>
    <row r="938">
      <c r="A938" s="5"/>
    </row>
    <row r="939">
      <c r="A939" s="5"/>
    </row>
    <row r="940">
      <c r="A940" s="5"/>
    </row>
    <row r="941">
      <c r="A941" s="5"/>
    </row>
    <row r="942">
      <c r="A942" s="5"/>
    </row>
    <row r="943">
      <c r="A943" s="5"/>
    </row>
    <row r="944">
      <c r="A944" s="5"/>
    </row>
    <row r="945">
      <c r="A945" s="5"/>
    </row>
    <row r="946">
      <c r="A946" s="5"/>
    </row>
    <row r="947">
      <c r="A947" s="5"/>
    </row>
    <row r="948">
      <c r="A948" s="5"/>
    </row>
    <row r="949">
      <c r="A949" s="5"/>
    </row>
    <row r="950">
      <c r="A950" s="5"/>
    </row>
    <row r="951">
      <c r="A951" s="5"/>
    </row>
    <row r="952">
      <c r="A952" s="5"/>
    </row>
    <row r="953">
      <c r="A953" s="5"/>
    </row>
    <row r="954">
      <c r="A954" s="5"/>
    </row>
    <row r="955">
      <c r="A955" s="5"/>
    </row>
    <row r="956">
      <c r="A956" s="5"/>
    </row>
    <row r="957">
      <c r="A957" s="5"/>
    </row>
    <row r="958">
      <c r="A958" s="5"/>
    </row>
    <row r="959">
      <c r="A959" s="5"/>
    </row>
    <row r="960">
      <c r="A960" s="5"/>
    </row>
    <row r="961">
      <c r="A961" s="5"/>
    </row>
    <row r="962">
      <c r="A962" s="5"/>
    </row>
    <row r="963">
      <c r="A963" s="5"/>
    </row>
    <row r="964">
      <c r="A964" s="5"/>
    </row>
    <row r="965">
      <c r="A965" s="5"/>
    </row>
    <row r="966">
      <c r="A966" s="5"/>
    </row>
    <row r="967">
      <c r="A967" s="5"/>
    </row>
    <row r="968">
      <c r="A968" s="5"/>
    </row>
    <row r="969">
      <c r="A969" s="5"/>
    </row>
    <row r="970">
      <c r="A970" s="5"/>
    </row>
    <row r="971">
      <c r="A971" s="5"/>
    </row>
    <row r="972">
      <c r="A972" s="5"/>
    </row>
    <row r="973">
      <c r="A973" s="5"/>
    </row>
    <row r="974">
      <c r="A974" s="5"/>
    </row>
    <row r="975">
      <c r="A975" s="5"/>
    </row>
    <row r="976">
      <c r="A976" s="5"/>
    </row>
    <row r="977">
      <c r="A977" s="5"/>
    </row>
    <row r="978">
      <c r="A978" s="5"/>
    </row>
    <row r="979">
      <c r="A979" s="5"/>
    </row>
    <row r="980">
      <c r="A980" s="5"/>
    </row>
    <row r="981">
      <c r="A981" s="5"/>
    </row>
    <row r="982">
      <c r="A982" s="5"/>
    </row>
    <row r="983">
      <c r="A983" s="5"/>
    </row>
    <row r="984">
      <c r="A984" s="5"/>
    </row>
    <row r="985">
      <c r="A985" s="5"/>
    </row>
    <row r="986">
      <c r="A986" s="5"/>
    </row>
    <row r="987">
      <c r="A987" s="5"/>
    </row>
    <row r="988">
      <c r="A988" s="5"/>
    </row>
    <row r="989">
      <c r="A989" s="5"/>
    </row>
    <row r="990">
      <c r="A990" s="5"/>
    </row>
    <row r="991">
      <c r="A991" s="5"/>
    </row>
    <row r="992">
      <c r="A992" s="5"/>
    </row>
    <row r="993">
      <c r="A993" s="5"/>
    </row>
    <row r="994">
      <c r="A994" s="5"/>
    </row>
    <row r="995">
      <c r="A995" s="5"/>
    </row>
    <row r="996">
      <c r="A996" s="5"/>
    </row>
    <row r="997">
      <c r="A997" s="5"/>
    </row>
    <row r="998">
      <c r="A998" s="5"/>
    </row>
    <row r="999">
      <c r="A999" s="5"/>
    </row>
    <row r="1000">
      <c r="A1000" s="5"/>
    </row>
    <row r="1001">
      <c r="A1001" s="5"/>
    </row>
    <row r="1002">
      <c r="A1002" s="5"/>
    </row>
    <row r="1003">
      <c r="A1003" s="5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4.43" defaultRowHeight="15.75"/>
  <cols>
    <col customWidth="1" min="1" max="1" width="10.43"/>
    <col customWidth="1" min="2" max="2" width="8.29"/>
    <col customWidth="1" min="3" max="3" width="7.57"/>
    <col customWidth="1" min="4" max="4" width="7.43"/>
    <col customWidth="1" min="5" max="5" width="7.86"/>
    <col customWidth="1" min="6" max="6" width="7.0"/>
    <col customWidth="1" min="7" max="9" width="7.71"/>
    <col customWidth="1" min="10" max="10" width="7.29"/>
    <col customWidth="1" min="11" max="11" width="8.43"/>
    <col customWidth="1" min="12" max="12" width="8.71"/>
    <col customWidth="1" min="13" max="53" width="4.14"/>
  </cols>
  <sheetData>
    <row r="1">
      <c r="A1" s="6" t="s">
        <v>2</v>
      </c>
      <c r="B1" s="7">
        <v>20.0</v>
      </c>
      <c r="C1" s="7">
        <v>19.0</v>
      </c>
      <c r="D1" s="7">
        <v>18.0</v>
      </c>
      <c r="E1" s="7">
        <v>20.0</v>
      </c>
      <c r="F1" s="7">
        <v>19.0</v>
      </c>
      <c r="G1" s="7">
        <v>19.0</v>
      </c>
      <c r="H1" s="7">
        <v>20.0</v>
      </c>
      <c r="I1" s="7">
        <v>20.0</v>
      </c>
      <c r="J1" s="7">
        <v>20.0</v>
      </c>
      <c r="K1" s="7">
        <v>18.0</v>
      </c>
      <c r="L1" s="7">
        <v>18.0</v>
      </c>
      <c r="M1" s="8"/>
      <c r="N1" s="8"/>
      <c r="O1" s="8"/>
      <c r="P1" s="8"/>
      <c r="Q1" s="8"/>
      <c r="R1" s="8"/>
    </row>
    <row r="2">
      <c r="A2" s="6"/>
      <c r="B2" s="7" t="s">
        <v>562</v>
      </c>
      <c r="C2" s="7" t="s">
        <v>562</v>
      </c>
      <c r="D2" s="7" t="s">
        <v>562</v>
      </c>
      <c r="E2" s="7" t="s">
        <v>562</v>
      </c>
      <c r="F2" s="7" t="s">
        <v>562</v>
      </c>
      <c r="G2" s="7" t="s">
        <v>562</v>
      </c>
      <c r="H2" s="7" t="s">
        <v>562</v>
      </c>
      <c r="I2" s="7" t="s">
        <v>562</v>
      </c>
      <c r="J2" s="7" t="s">
        <v>562</v>
      </c>
      <c r="K2" s="7" t="s">
        <v>499</v>
      </c>
      <c r="L2" s="7" t="s">
        <v>499</v>
      </c>
      <c r="M2" s="8"/>
      <c r="N2" s="8"/>
      <c r="O2" s="8"/>
      <c r="P2" s="8"/>
      <c r="Q2" s="8"/>
      <c r="R2" s="8"/>
    </row>
    <row r="3">
      <c r="A3" s="6"/>
      <c r="B3" s="7" t="s">
        <v>27</v>
      </c>
      <c r="C3" s="7" t="s">
        <v>27</v>
      </c>
      <c r="D3" s="7" t="s">
        <v>27</v>
      </c>
      <c r="E3" s="7" t="s">
        <v>27</v>
      </c>
      <c r="F3" s="7" t="s">
        <v>27</v>
      </c>
      <c r="G3" s="7" t="s">
        <v>27</v>
      </c>
      <c r="H3" s="7" t="s">
        <v>27</v>
      </c>
      <c r="I3" s="7" t="s">
        <v>27</v>
      </c>
      <c r="J3" s="7" t="s">
        <v>27</v>
      </c>
      <c r="K3" s="7" t="s">
        <v>559</v>
      </c>
      <c r="L3" s="7" t="s">
        <v>27</v>
      </c>
      <c r="M3" s="8"/>
      <c r="N3" s="8"/>
      <c r="O3" s="8"/>
      <c r="P3" s="8"/>
      <c r="Q3" s="8"/>
      <c r="R3" s="8"/>
    </row>
    <row r="4">
      <c r="A4" s="6" t="s">
        <v>66</v>
      </c>
      <c r="B4" s="7" t="s">
        <v>563</v>
      </c>
      <c r="C4" s="7" t="s">
        <v>564</v>
      </c>
      <c r="D4" s="7" t="s">
        <v>565</v>
      </c>
      <c r="E4" s="7" t="s">
        <v>566</v>
      </c>
      <c r="F4" s="7" t="s">
        <v>567</v>
      </c>
      <c r="G4" s="7" t="s">
        <v>568</v>
      </c>
      <c r="H4" s="7" t="s">
        <v>569</v>
      </c>
      <c r="I4" s="7" t="s">
        <v>570</v>
      </c>
      <c r="J4" s="7" t="s">
        <v>571</v>
      </c>
      <c r="K4" s="7" t="s">
        <v>560</v>
      </c>
      <c r="L4" s="7" t="s">
        <v>561</v>
      </c>
      <c r="M4" s="8"/>
      <c r="N4" s="8"/>
      <c r="O4" s="8"/>
      <c r="P4" s="8"/>
      <c r="Q4" s="8"/>
      <c r="R4" s="8"/>
    </row>
    <row r="5">
      <c r="A5" s="6" t="s">
        <v>101</v>
      </c>
      <c r="B5" s="7" t="s">
        <v>102</v>
      </c>
      <c r="C5" s="7" t="s">
        <v>102</v>
      </c>
      <c r="D5" s="7" t="s">
        <v>102</v>
      </c>
      <c r="E5" s="7" t="s">
        <v>102</v>
      </c>
      <c r="F5" s="7" t="s">
        <v>103</v>
      </c>
      <c r="G5" s="7" t="s">
        <v>102</v>
      </c>
      <c r="H5" s="7" t="s">
        <v>102</v>
      </c>
      <c r="I5" s="7" t="s">
        <v>102</v>
      </c>
      <c r="J5" s="7" t="s">
        <v>102</v>
      </c>
      <c r="K5" s="49" t="s">
        <v>102</v>
      </c>
      <c r="L5" s="49" t="s">
        <v>103</v>
      </c>
      <c r="M5" s="8"/>
      <c r="N5" s="8"/>
      <c r="O5" s="8"/>
      <c r="P5" s="8"/>
      <c r="Q5" s="8"/>
      <c r="R5" s="8"/>
    </row>
    <row r="6">
      <c r="A6" s="6" t="s">
        <v>104</v>
      </c>
      <c r="B6" s="7" t="s">
        <v>103</v>
      </c>
      <c r="C6" s="7" t="s">
        <v>103</v>
      </c>
      <c r="D6" s="7" t="s">
        <v>103</v>
      </c>
      <c r="E6" s="7" t="s">
        <v>103</v>
      </c>
      <c r="F6" s="7" t="s">
        <v>103</v>
      </c>
      <c r="G6" s="7" t="s">
        <v>102</v>
      </c>
      <c r="H6" s="7" t="s">
        <v>103</v>
      </c>
      <c r="I6" s="7" t="s">
        <v>103</v>
      </c>
      <c r="J6" s="7" t="s">
        <v>103</v>
      </c>
      <c r="K6" s="49" t="s">
        <v>103</v>
      </c>
      <c r="L6" s="49" t="s">
        <v>103</v>
      </c>
      <c r="M6" s="8"/>
      <c r="N6" s="8"/>
      <c r="O6" s="8"/>
      <c r="P6" s="8"/>
      <c r="Q6" s="8"/>
      <c r="R6" s="8"/>
    </row>
    <row r="7">
      <c r="A7" s="6" t="s">
        <v>105</v>
      </c>
      <c r="B7" s="7" t="s">
        <v>102</v>
      </c>
      <c r="C7" s="7" t="s">
        <v>103</v>
      </c>
      <c r="D7" s="7" t="s">
        <v>102</v>
      </c>
      <c r="E7" s="7" t="s">
        <v>103</v>
      </c>
      <c r="F7" s="7" t="s">
        <v>103</v>
      </c>
      <c r="G7" s="7" t="s">
        <v>103</v>
      </c>
      <c r="H7" s="7" t="s">
        <v>103</v>
      </c>
      <c r="I7" s="7" t="s">
        <v>103</v>
      </c>
      <c r="J7" s="7" t="s">
        <v>102</v>
      </c>
      <c r="K7" s="49" t="s">
        <v>103</v>
      </c>
      <c r="L7" s="49" t="s">
        <v>103</v>
      </c>
      <c r="M7" s="8"/>
      <c r="N7" s="8"/>
      <c r="O7" s="8"/>
      <c r="P7" s="8"/>
      <c r="Q7" s="8"/>
      <c r="R7" s="8"/>
    </row>
    <row r="8">
      <c r="A8" s="6" t="s">
        <v>106</v>
      </c>
      <c r="B8" s="7" t="s">
        <v>103</v>
      </c>
      <c r="C8" s="7" t="s">
        <v>103</v>
      </c>
      <c r="D8" s="7" t="s">
        <v>103</v>
      </c>
      <c r="E8" s="7" t="s">
        <v>102</v>
      </c>
      <c r="F8" s="7" t="s">
        <v>102</v>
      </c>
      <c r="G8" s="7" t="s">
        <v>102</v>
      </c>
      <c r="H8" s="7" t="s">
        <v>103</v>
      </c>
      <c r="I8" s="7" t="s">
        <v>102</v>
      </c>
      <c r="J8" s="7" t="s">
        <v>103</v>
      </c>
      <c r="K8" s="49" t="s">
        <v>102</v>
      </c>
      <c r="L8" s="49" t="s">
        <v>103</v>
      </c>
      <c r="M8" s="8"/>
      <c r="N8" s="8"/>
      <c r="O8" s="8"/>
      <c r="P8" s="8"/>
      <c r="Q8" s="8"/>
      <c r="R8" s="8"/>
    </row>
    <row r="9">
      <c r="A9" s="6" t="s">
        <v>107</v>
      </c>
      <c r="B9" s="7" t="s">
        <v>103</v>
      </c>
      <c r="C9" s="7" t="s">
        <v>103</v>
      </c>
      <c r="D9" s="7" t="s">
        <v>103</v>
      </c>
      <c r="E9" s="7" t="s">
        <v>103</v>
      </c>
      <c r="F9" s="7" t="s">
        <v>103</v>
      </c>
      <c r="G9" s="7" t="s">
        <v>103</v>
      </c>
      <c r="H9" s="7" t="s">
        <v>103</v>
      </c>
      <c r="I9" s="7" t="s">
        <v>102</v>
      </c>
      <c r="J9" s="7" t="s">
        <v>103</v>
      </c>
      <c r="K9" s="49" t="s">
        <v>103</v>
      </c>
      <c r="L9" s="49" t="s">
        <v>103</v>
      </c>
      <c r="M9" s="8"/>
      <c r="N9" s="8"/>
      <c r="O9" s="8"/>
      <c r="P9" s="8"/>
      <c r="Q9" s="8"/>
      <c r="R9" s="8"/>
    </row>
    <row r="10">
      <c r="A10" s="6" t="s">
        <v>108</v>
      </c>
      <c r="B10" s="7" t="s">
        <v>109</v>
      </c>
      <c r="C10" s="7" t="s">
        <v>110</v>
      </c>
      <c r="D10" s="7" t="s">
        <v>109</v>
      </c>
      <c r="E10" s="7" t="s">
        <v>109</v>
      </c>
      <c r="F10" s="7" t="s">
        <v>109</v>
      </c>
      <c r="G10" s="7" t="s">
        <v>111</v>
      </c>
      <c r="H10" s="7" t="s">
        <v>111</v>
      </c>
      <c r="I10" s="7" t="s">
        <v>110</v>
      </c>
      <c r="J10" s="7" t="s">
        <v>111</v>
      </c>
      <c r="K10" s="49" t="s">
        <v>109</v>
      </c>
      <c r="L10" s="49" t="s">
        <v>109</v>
      </c>
      <c r="M10" s="8"/>
      <c r="N10" s="8"/>
      <c r="O10" s="8"/>
      <c r="P10" s="8"/>
      <c r="Q10" s="8"/>
      <c r="R10" s="8"/>
    </row>
    <row r="11">
      <c r="A11" s="6" t="s">
        <v>112</v>
      </c>
      <c r="B11" s="7" t="s">
        <v>103</v>
      </c>
      <c r="C11" s="7" t="s">
        <v>103</v>
      </c>
      <c r="D11" s="7" t="s">
        <v>103</v>
      </c>
      <c r="E11" s="7" t="s">
        <v>103</v>
      </c>
      <c r="F11" s="7" t="s">
        <v>103</v>
      </c>
      <c r="G11" s="7" t="s">
        <v>103</v>
      </c>
      <c r="H11" s="7" t="s">
        <v>103</v>
      </c>
      <c r="I11" s="7" t="s">
        <v>103</v>
      </c>
      <c r="J11" s="7" t="s">
        <v>103</v>
      </c>
      <c r="K11" s="49" t="s">
        <v>103</v>
      </c>
      <c r="L11" s="49" t="s">
        <v>103</v>
      </c>
      <c r="M11" s="8"/>
      <c r="N11" s="8"/>
      <c r="O11" s="8"/>
      <c r="P11" s="8"/>
      <c r="Q11" s="8"/>
      <c r="R11" s="8"/>
    </row>
    <row r="12">
      <c r="A12" s="6" t="s">
        <v>113</v>
      </c>
      <c r="B12" s="7" t="s">
        <v>103</v>
      </c>
      <c r="C12" s="7" t="s">
        <v>103</v>
      </c>
      <c r="D12" s="7" t="s">
        <v>103</v>
      </c>
      <c r="E12" s="7"/>
      <c r="F12" s="7" t="s">
        <v>103</v>
      </c>
      <c r="G12" s="7" t="s">
        <v>103</v>
      </c>
      <c r="H12" s="7" t="s">
        <v>103</v>
      </c>
      <c r="I12" s="7" t="s">
        <v>103</v>
      </c>
      <c r="J12" s="7" t="s">
        <v>103</v>
      </c>
      <c r="K12" s="49" t="s">
        <v>103</v>
      </c>
      <c r="L12" s="49" t="s">
        <v>103</v>
      </c>
      <c r="M12" s="8"/>
      <c r="N12" s="8"/>
      <c r="O12" s="8"/>
      <c r="P12" s="8"/>
      <c r="Q12" s="8"/>
      <c r="R12" s="8"/>
    </row>
    <row r="13">
      <c r="A13" s="6" t="s">
        <v>114</v>
      </c>
      <c r="B13" s="7" t="s">
        <v>102</v>
      </c>
      <c r="C13" s="7" t="s">
        <v>102</v>
      </c>
      <c r="D13" s="7" t="s">
        <v>102</v>
      </c>
      <c r="E13" s="7" t="s">
        <v>102</v>
      </c>
      <c r="F13" s="7" t="s">
        <v>102</v>
      </c>
      <c r="G13" s="7" t="s">
        <v>102</v>
      </c>
      <c r="H13" s="7" t="s">
        <v>103</v>
      </c>
      <c r="I13" s="7" t="s">
        <v>102</v>
      </c>
      <c r="J13" s="7" t="s">
        <v>103</v>
      </c>
      <c r="K13" s="49" t="s">
        <v>102</v>
      </c>
      <c r="L13" s="49" t="s">
        <v>103</v>
      </c>
      <c r="M13" s="8"/>
      <c r="N13" s="8"/>
      <c r="O13" s="8"/>
      <c r="P13" s="8"/>
      <c r="Q13" s="8"/>
      <c r="R13" s="8"/>
    </row>
    <row r="14">
      <c r="A14" s="6" t="s">
        <v>115</v>
      </c>
      <c r="B14" s="7" t="s">
        <v>103</v>
      </c>
      <c r="C14" s="7" t="s">
        <v>102</v>
      </c>
      <c r="D14" s="7" t="s">
        <v>102</v>
      </c>
      <c r="E14" s="7" t="s">
        <v>103</v>
      </c>
      <c r="F14" s="7" t="s">
        <v>102</v>
      </c>
      <c r="G14" s="7" t="s">
        <v>102</v>
      </c>
      <c r="H14" s="7" t="s">
        <v>103</v>
      </c>
      <c r="I14" s="7" t="s">
        <v>102</v>
      </c>
      <c r="J14" s="7" t="s">
        <v>103</v>
      </c>
      <c r="K14" s="49" t="s">
        <v>103</v>
      </c>
      <c r="L14" s="49" t="s">
        <v>103</v>
      </c>
      <c r="M14" s="8"/>
      <c r="N14" s="8"/>
      <c r="O14" s="8"/>
      <c r="P14" s="8"/>
      <c r="Q14" s="8"/>
      <c r="R14" s="8"/>
    </row>
    <row r="15">
      <c r="A15" s="6" t="s">
        <v>116</v>
      </c>
      <c r="B15" s="7" t="s">
        <v>102</v>
      </c>
      <c r="C15" s="7" t="s">
        <v>102</v>
      </c>
      <c r="D15" s="7" t="s">
        <v>102</v>
      </c>
      <c r="E15" s="7" t="s">
        <v>102</v>
      </c>
      <c r="F15" s="7" t="s">
        <v>102</v>
      </c>
      <c r="G15" s="7" t="s">
        <v>102</v>
      </c>
      <c r="H15" s="7" t="s">
        <v>102</v>
      </c>
      <c r="I15" s="7" t="s">
        <v>102</v>
      </c>
      <c r="J15" s="7" t="s">
        <v>102</v>
      </c>
      <c r="K15" s="49" t="s">
        <v>102</v>
      </c>
      <c r="L15" s="49" t="s">
        <v>102</v>
      </c>
      <c r="M15" s="8"/>
      <c r="N15" s="8"/>
      <c r="O15" s="8"/>
      <c r="P15" s="8"/>
      <c r="Q15" s="8"/>
      <c r="R15" s="8"/>
    </row>
    <row r="16">
      <c r="A16" s="6" t="s">
        <v>117</v>
      </c>
      <c r="B16" s="7" t="s">
        <v>103</v>
      </c>
      <c r="C16" s="7" t="s">
        <v>102</v>
      </c>
      <c r="D16" s="7" t="s">
        <v>103</v>
      </c>
      <c r="E16" s="7" t="s">
        <v>103</v>
      </c>
      <c r="F16" s="7" t="s">
        <v>103</v>
      </c>
      <c r="G16" s="7" t="s">
        <v>103</v>
      </c>
      <c r="H16" s="7" t="s">
        <v>103</v>
      </c>
      <c r="I16" s="7" t="s">
        <v>103</v>
      </c>
      <c r="J16" s="7" t="s">
        <v>103</v>
      </c>
      <c r="K16" s="49" t="s">
        <v>103</v>
      </c>
      <c r="L16" s="49" t="s">
        <v>103</v>
      </c>
      <c r="M16" s="8"/>
      <c r="N16" s="8"/>
      <c r="O16" s="8"/>
      <c r="P16" s="8"/>
      <c r="Q16" s="8"/>
      <c r="R16" s="8"/>
    </row>
    <row r="17">
      <c r="A17" s="6" t="s">
        <v>118</v>
      </c>
      <c r="B17" s="7" t="s">
        <v>103</v>
      </c>
      <c r="C17" s="7" t="s">
        <v>103</v>
      </c>
      <c r="D17" s="7" t="s">
        <v>103</v>
      </c>
      <c r="E17" s="7" t="s">
        <v>103</v>
      </c>
      <c r="F17" s="7" t="s">
        <v>103</v>
      </c>
      <c r="G17" s="7" t="s">
        <v>103</v>
      </c>
      <c r="H17" s="7" t="s">
        <v>103</v>
      </c>
      <c r="I17" s="7" t="s">
        <v>103</v>
      </c>
      <c r="J17" s="7" t="s">
        <v>103</v>
      </c>
      <c r="K17" s="7" t="s">
        <v>103</v>
      </c>
      <c r="L17" s="7" t="s">
        <v>103</v>
      </c>
      <c r="M17" s="8"/>
      <c r="N17" s="8"/>
      <c r="O17" s="8"/>
      <c r="P17" s="8"/>
      <c r="Q17" s="8"/>
      <c r="R17" s="8"/>
    </row>
    <row r="18">
      <c r="A18" s="6" t="s">
        <v>119</v>
      </c>
      <c r="B18" s="7" t="s">
        <v>103</v>
      </c>
      <c r="C18" s="7" t="s">
        <v>103</v>
      </c>
      <c r="D18" s="7" t="s">
        <v>103</v>
      </c>
      <c r="E18" s="7" t="s">
        <v>103</v>
      </c>
      <c r="F18" s="7" t="s">
        <v>103</v>
      </c>
      <c r="G18" s="7" t="s">
        <v>103</v>
      </c>
      <c r="H18" s="7" t="s">
        <v>103</v>
      </c>
      <c r="I18" s="7" t="s">
        <v>103</v>
      </c>
      <c r="J18" s="7" t="s">
        <v>103</v>
      </c>
      <c r="K18" s="7" t="s">
        <v>103</v>
      </c>
      <c r="L18" s="7" t="s">
        <v>103</v>
      </c>
      <c r="M18" s="8"/>
      <c r="N18" s="8"/>
      <c r="O18" s="8"/>
      <c r="P18" s="8"/>
      <c r="Q18" s="8"/>
      <c r="R18" s="8"/>
    </row>
    <row r="19">
      <c r="A19" s="6" t="s">
        <v>120</v>
      </c>
      <c r="B19" s="7" t="s">
        <v>102</v>
      </c>
      <c r="C19" s="7" t="s">
        <v>102</v>
      </c>
      <c r="D19" s="7" t="s">
        <v>102</v>
      </c>
      <c r="E19" s="7" t="s">
        <v>102</v>
      </c>
      <c r="F19" s="7" t="s">
        <v>102</v>
      </c>
      <c r="G19" s="7" t="s">
        <v>102</v>
      </c>
      <c r="H19" s="7" t="s">
        <v>102</v>
      </c>
      <c r="I19" s="7" t="s">
        <v>102</v>
      </c>
      <c r="J19" s="7" t="s">
        <v>102</v>
      </c>
      <c r="K19" s="7" t="s">
        <v>103</v>
      </c>
      <c r="L19" s="7" t="s">
        <v>102</v>
      </c>
      <c r="M19" s="8"/>
      <c r="N19" s="8"/>
      <c r="O19" s="8"/>
      <c r="P19" s="8"/>
      <c r="Q19" s="8"/>
      <c r="R19" s="8"/>
    </row>
    <row r="20">
      <c r="A20" s="6" t="s">
        <v>121</v>
      </c>
      <c r="B20" s="7" t="s">
        <v>102</v>
      </c>
      <c r="C20" s="7" t="s">
        <v>102</v>
      </c>
      <c r="D20" s="7" t="s">
        <v>102</v>
      </c>
      <c r="E20" s="7" t="s">
        <v>102</v>
      </c>
      <c r="F20" s="7" t="s">
        <v>102</v>
      </c>
      <c r="G20" s="7" t="s">
        <v>102</v>
      </c>
      <c r="H20" s="7" t="s">
        <v>102</v>
      </c>
      <c r="I20" s="7" t="s">
        <v>102</v>
      </c>
      <c r="J20" s="7" t="s">
        <v>102</v>
      </c>
      <c r="K20" s="7" t="s">
        <v>102</v>
      </c>
      <c r="L20" s="7" t="s">
        <v>102</v>
      </c>
      <c r="M20" s="8"/>
      <c r="N20" s="8"/>
      <c r="O20" s="8"/>
      <c r="P20" s="8"/>
      <c r="Q20" s="8"/>
      <c r="R20" s="8"/>
    </row>
    <row r="21">
      <c r="A21" s="6" t="s">
        <v>122</v>
      </c>
      <c r="B21" s="7" t="s">
        <v>111</v>
      </c>
      <c r="C21" s="7" t="s">
        <v>111</v>
      </c>
      <c r="D21" s="7" t="s">
        <v>111</v>
      </c>
      <c r="E21" s="7" t="s">
        <v>111</v>
      </c>
      <c r="F21" s="7" t="s">
        <v>111</v>
      </c>
      <c r="G21" s="7" t="s">
        <v>111</v>
      </c>
      <c r="H21" s="7" t="s">
        <v>111</v>
      </c>
      <c r="I21" s="7" t="s">
        <v>111</v>
      </c>
      <c r="J21" s="7" t="s">
        <v>111</v>
      </c>
      <c r="K21" s="7" t="s">
        <v>111</v>
      </c>
      <c r="L21" s="7" t="s">
        <v>111</v>
      </c>
      <c r="M21" s="8"/>
      <c r="N21" s="8"/>
      <c r="O21" s="8"/>
      <c r="P21" s="8"/>
      <c r="Q21" s="8"/>
      <c r="R21" s="8"/>
    </row>
    <row r="22">
      <c r="A22" s="6" t="s">
        <v>123</v>
      </c>
      <c r="B22" s="7" t="s">
        <v>103</v>
      </c>
      <c r="C22" s="7" t="s">
        <v>103</v>
      </c>
      <c r="D22" s="7" t="s">
        <v>103</v>
      </c>
      <c r="E22" s="7" t="s">
        <v>103</v>
      </c>
      <c r="F22" s="7" t="s">
        <v>103</v>
      </c>
      <c r="G22" s="7" t="s">
        <v>103</v>
      </c>
      <c r="H22" s="7" t="s">
        <v>103</v>
      </c>
      <c r="I22" s="7" t="s">
        <v>103</v>
      </c>
      <c r="J22" s="7" t="s">
        <v>103</v>
      </c>
      <c r="K22" s="7" t="s">
        <v>103</v>
      </c>
      <c r="L22" s="7" t="s">
        <v>103</v>
      </c>
      <c r="M22" s="8"/>
      <c r="N22" s="8"/>
      <c r="O22" s="8"/>
      <c r="P22" s="8"/>
      <c r="Q22" s="8"/>
      <c r="R22" s="8"/>
    </row>
    <row r="23">
      <c r="A23" s="6" t="s">
        <v>124</v>
      </c>
      <c r="B23" s="7" t="s">
        <v>102</v>
      </c>
      <c r="C23" s="7" t="s">
        <v>102</v>
      </c>
      <c r="D23" s="7" t="s">
        <v>102</v>
      </c>
      <c r="E23" s="7" t="s">
        <v>102</v>
      </c>
      <c r="F23" s="7" t="s">
        <v>102</v>
      </c>
      <c r="G23" s="7" t="s">
        <v>102</v>
      </c>
      <c r="H23" s="7" t="s">
        <v>102</v>
      </c>
      <c r="I23" s="7" t="s">
        <v>102</v>
      </c>
      <c r="J23" s="7" t="s">
        <v>102</v>
      </c>
      <c r="K23" s="7" t="s">
        <v>102</v>
      </c>
      <c r="L23" s="7" t="s">
        <v>102</v>
      </c>
      <c r="M23" s="8"/>
      <c r="N23" s="8"/>
      <c r="O23" s="8"/>
      <c r="P23" s="8"/>
      <c r="Q23" s="8"/>
      <c r="R23" s="8"/>
    </row>
    <row r="24">
      <c r="A24" s="6" t="s">
        <v>125</v>
      </c>
      <c r="B24" s="7" t="s">
        <v>103</v>
      </c>
      <c r="C24" s="7" t="s">
        <v>103</v>
      </c>
      <c r="D24" s="7" t="s">
        <v>103</v>
      </c>
      <c r="E24" s="7" t="s">
        <v>103</v>
      </c>
      <c r="F24" s="7" t="s">
        <v>103</v>
      </c>
      <c r="G24" s="7" t="s">
        <v>103</v>
      </c>
      <c r="H24" s="7" t="s">
        <v>103</v>
      </c>
      <c r="I24" s="7" t="s">
        <v>103</v>
      </c>
      <c r="J24" s="7" t="s">
        <v>103</v>
      </c>
      <c r="K24" s="7" t="s">
        <v>103</v>
      </c>
      <c r="L24" s="7" t="s">
        <v>103</v>
      </c>
      <c r="M24" s="8"/>
      <c r="N24" s="8"/>
      <c r="O24" s="8"/>
      <c r="P24" s="8"/>
      <c r="Q24" s="8"/>
      <c r="R24" s="8"/>
    </row>
    <row r="25">
      <c r="A25" s="6" t="s">
        <v>126</v>
      </c>
      <c r="B25" s="7" t="s">
        <v>103</v>
      </c>
      <c r="C25" s="7" t="s">
        <v>103</v>
      </c>
      <c r="D25" s="7" t="s">
        <v>111</v>
      </c>
      <c r="E25" s="7" t="s">
        <v>103</v>
      </c>
      <c r="F25" s="7" t="s">
        <v>103</v>
      </c>
      <c r="G25" s="7" t="s">
        <v>111</v>
      </c>
      <c r="H25" s="7" t="s">
        <v>103</v>
      </c>
      <c r="I25" s="7" t="s">
        <v>103</v>
      </c>
      <c r="J25" s="7" t="s">
        <v>103</v>
      </c>
      <c r="K25" s="7" t="s">
        <v>103</v>
      </c>
      <c r="L25" s="7" t="s">
        <v>111</v>
      </c>
      <c r="M25" s="8"/>
      <c r="N25" s="8"/>
      <c r="O25" s="8"/>
      <c r="P25" s="8"/>
      <c r="Q25" s="8"/>
      <c r="R25" s="8"/>
    </row>
    <row r="26">
      <c r="A26" s="6" t="s">
        <v>127</v>
      </c>
      <c r="B26" s="7" t="s">
        <v>103</v>
      </c>
      <c r="C26" s="7" t="s">
        <v>103</v>
      </c>
      <c r="D26" s="7" t="s">
        <v>103</v>
      </c>
      <c r="E26" s="7" t="s">
        <v>103</v>
      </c>
      <c r="F26" s="7" t="s">
        <v>103</v>
      </c>
      <c r="G26" s="7" t="s">
        <v>103</v>
      </c>
      <c r="H26" s="7" t="s">
        <v>103</v>
      </c>
      <c r="I26" s="7" t="s">
        <v>103</v>
      </c>
      <c r="J26" s="7" t="s">
        <v>103</v>
      </c>
      <c r="K26" s="7" t="s">
        <v>103</v>
      </c>
      <c r="L26" s="7" t="s">
        <v>103</v>
      </c>
      <c r="M26" s="8"/>
      <c r="N26" s="8"/>
      <c r="O26" s="8"/>
      <c r="P26" s="8"/>
      <c r="Q26" s="8"/>
      <c r="R26" s="8"/>
    </row>
    <row r="27">
      <c r="A27" s="6" t="s">
        <v>128</v>
      </c>
      <c r="B27" s="7" t="s">
        <v>102</v>
      </c>
      <c r="C27" s="7" t="s">
        <v>102</v>
      </c>
      <c r="D27" s="7" t="s">
        <v>102</v>
      </c>
      <c r="E27" s="7" t="s">
        <v>103</v>
      </c>
      <c r="F27" s="7" t="s">
        <v>102</v>
      </c>
      <c r="G27" s="7" t="s">
        <v>103</v>
      </c>
      <c r="H27" s="7" t="s">
        <v>103</v>
      </c>
      <c r="I27" s="7" t="s">
        <v>102</v>
      </c>
      <c r="J27" s="7" t="s">
        <v>102</v>
      </c>
      <c r="K27" s="7" t="s">
        <v>103</v>
      </c>
      <c r="L27" s="7" t="s">
        <v>102</v>
      </c>
      <c r="M27" s="8"/>
      <c r="N27" s="8"/>
      <c r="O27" s="8"/>
      <c r="P27" s="8"/>
      <c r="Q27" s="8"/>
      <c r="R27" s="8"/>
    </row>
    <row r="28">
      <c r="A28" s="6" t="s">
        <v>129</v>
      </c>
      <c r="B28" s="7" t="s">
        <v>103</v>
      </c>
      <c r="C28" s="7" t="s">
        <v>103</v>
      </c>
      <c r="D28" s="7" t="s">
        <v>103</v>
      </c>
      <c r="E28" s="7" t="s">
        <v>102</v>
      </c>
      <c r="F28" s="7" t="s">
        <v>103</v>
      </c>
      <c r="G28" s="7" t="s">
        <v>103</v>
      </c>
      <c r="H28" s="7" t="s">
        <v>103</v>
      </c>
      <c r="I28" s="7" t="s">
        <v>103</v>
      </c>
      <c r="J28" s="7" t="s">
        <v>103</v>
      </c>
      <c r="K28" s="7" t="s">
        <v>103</v>
      </c>
      <c r="L28" s="7" t="s">
        <v>103</v>
      </c>
      <c r="M28" s="8"/>
      <c r="N28" s="8"/>
      <c r="O28" s="8"/>
      <c r="P28" s="8"/>
      <c r="Q28" s="8"/>
      <c r="R28" s="8"/>
    </row>
    <row r="29">
      <c r="A29" s="6" t="s">
        <v>130</v>
      </c>
      <c r="B29" s="7" t="s">
        <v>103</v>
      </c>
      <c r="C29" s="7" t="s">
        <v>102</v>
      </c>
      <c r="D29" s="7" t="s">
        <v>103</v>
      </c>
      <c r="E29" s="7" t="s">
        <v>103</v>
      </c>
      <c r="F29" s="7" t="s">
        <v>103</v>
      </c>
      <c r="G29" s="7" t="s">
        <v>103</v>
      </c>
      <c r="H29" s="7" t="s">
        <v>102</v>
      </c>
      <c r="I29" s="7" t="s">
        <v>103</v>
      </c>
      <c r="J29" s="7" t="s">
        <v>103</v>
      </c>
      <c r="K29" s="7" t="s">
        <v>103</v>
      </c>
      <c r="L29" s="7" t="s">
        <v>103</v>
      </c>
      <c r="M29" s="8"/>
      <c r="N29" s="8"/>
      <c r="O29" s="8"/>
      <c r="P29" s="8"/>
      <c r="Q29" s="8"/>
      <c r="R29" s="8"/>
    </row>
    <row r="30">
      <c r="A30" s="6" t="s">
        <v>131</v>
      </c>
      <c r="B30" s="7" t="s">
        <v>103</v>
      </c>
      <c r="C30" s="7" t="s">
        <v>102</v>
      </c>
      <c r="D30" s="7" t="s">
        <v>103</v>
      </c>
      <c r="E30" s="7" t="s">
        <v>103</v>
      </c>
      <c r="F30" s="7" t="s">
        <v>103</v>
      </c>
      <c r="G30" s="7" t="s">
        <v>103</v>
      </c>
      <c r="H30" s="7" t="s">
        <v>103</v>
      </c>
      <c r="I30" s="7" t="s">
        <v>103</v>
      </c>
      <c r="J30" s="7" t="s">
        <v>103</v>
      </c>
      <c r="K30" s="7" t="s">
        <v>103</v>
      </c>
      <c r="L30" s="7" t="s">
        <v>103</v>
      </c>
      <c r="M30" s="8"/>
      <c r="N30" s="8"/>
      <c r="O30" s="8"/>
      <c r="P30" s="8"/>
      <c r="Q30" s="8"/>
      <c r="R30" s="8"/>
    </row>
    <row r="31">
      <c r="A31" s="6" t="s">
        <v>132</v>
      </c>
      <c r="B31" s="7" t="s">
        <v>102</v>
      </c>
      <c r="C31" s="7" t="s">
        <v>102</v>
      </c>
      <c r="D31" s="7" t="s">
        <v>102</v>
      </c>
      <c r="E31" s="7" t="s">
        <v>102</v>
      </c>
      <c r="F31" s="7" t="s">
        <v>102</v>
      </c>
      <c r="G31" s="7" t="s">
        <v>102</v>
      </c>
      <c r="H31" s="7" t="s">
        <v>103</v>
      </c>
      <c r="I31" s="7" t="s">
        <v>102</v>
      </c>
      <c r="J31" s="7" t="s">
        <v>102</v>
      </c>
      <c r="K31" s="7" t="s">
        <v>102</v>
      </c>
      <c r="L31" s="7" t="s">
        <v>102</v>
      </c>
      <c r="M31" s="8"/>
      <c r="N31" s="8"/>
      <c r="O31" s="8"/>
      <c r="P31" s="8"/>
      <c r="Q31" s="8"/>
      <c r="R31" s="8"/>
    </row>
    <row r="32">
      <c r="A32" s="6" t="s">
        <v>133</v>
      </c>
      <c r="B32" s="7" t="s">
        <v>103</v>
      </c>
      <c r="C32" s="7" t="s">
        <v>103</v>
      </c>
      <c r="D32" s="7" t="s">
        <v>103</v>
      </c>
      <c r="E32" s="7" t="s">
        <v>103</v>
      </c>
      <c r="F32" s="7" t="s">
        <v>103</v>
      </c>
      <c r="G32" s="7" t="s">
        <v>103</v>
      </c>
      <c r="H32" s="7" t="s">
        <v>103</v>
      </c>
      <c r="I32" s="7" t="s">
        <v>102</v>
      </c>
      <c r="J32" s="7" t="s">
        <v>102</v>
      </c>
      <c r="K32" s="7" t="s">
        <v>103</v>
      </c>
      <c r="L32" s="7" t="s">
        <v>103</v>
      </c>
      <c r="M32" s="8"/>
      <c r="N32" s="8"/>
      <c r="O32" s="8"/>
      <c r="P32" s="8"/>
      <c r="Q32" s="8"/>
      <c r="R32" s="8"/>
    </row>
    <row r="33">
      <c r="A33" s="6" t="s">
        <v>134</v>
      </c>
      <c r="B33" s="7" t="s">
        <v>103</v>
      </c>
      <c r="C33" s="7" t="s">
        <v>103</v>
      </c>
      <c r="D33" s="7" t="s">
        <v>103</v>
      </c>
      <c r="E33" s="7" t="s">
        <v>103</v>
      </c>
      <c r="F33" s="7" t="s">
        <v>103</v>
      </c>
      <c r="G33" s="7" t="s">
        <v>103</v>
      </c>
      <c r="H33" s="7" t="s">
        <v>103</v>
      </c>
      <c r="I33" s="7" t="s">
        <v>102</v>
      </c>
      <c r="J33" s="7" t="s">
        <v>103</v>
      </c>
      <c r="K33" s="7" t="s">
        <v>103</v>
      </c>
      <c r="L33" s="7" t="s">
        <v>103</v>
      </c>
      <c r="M33" s="8"/>
      <c r="N33" s="8"/>
      <c r="O33" s="8"/>
      <c r="P33" s="8"/>
      <c r="Q33" s="8"/>
      <c r="R33" s="8"/>
    </row>
    <row r="34">
      <c r="A34" s="6" t="s">
        <v>135</v>
      </c>
      <c r="B34" s="7" t="s">
        <v>103</v>
      </c>
      <c r="C34" s="7" t="s">
        <v>103</v>
      </c>
      <c r="D34" s="7" t="s">
        <v>103</v>
      </c>
      <c r="E34" s="7" t="s">
        <v>103</v>
      </c>
      <c r="F34" s="7" t="s">
        <v>103</v>
      </c>
      <c r="G34" s="7" t="s">
        <v>103</v>
      </c>
      <c r="H34" s="7" t="s">
        <v>102</v>
      </c>
      <c r="I34" s="7" t="s">
        <v>103</v>
      </c>
      <c r="J34" s="7" t="s">
        <v>102</v>
      </c>
      <c r="K34" s="7" t="s">
        <v>103</v>
      </c>
      <c r="L34" s="7" t="s">
        <v>102</v>
      </c>
      <c r="M34" s="8"/>
      <c r="N34" s="8"/>
      <c r="O34" s="8"/>
      <c r="P34" s="8"/>
      <c r="Q34" s="8"/>
      <c r="R34" s="8"/>
    </row>
    <row r="35">
      <c r="A35" s="6" t="s">
        <v>136</v>
      </c>
      <c r="B35" s="7" t="s">
        <v>103</v>
      </c>
      <c r="C35" s="7" t="s">
        <v>102</v>
      </c>
      <c r="D35" s="7" t="s">
        <v>103</v>
      </c>
      <c r="E35" s="7" t="s">
        <v>103</v>
      </c>
      <c r="F35" s="7" t="s">
        <v>103</v>
      </c>
      <c r="G35" s="7" t="s">
        <v>103</v>
      </c>
      <c r="H35" s="7" t="s">
        <v>102</v>
      </c>
      <c r="I35" s="7" t="s">
        <v>111</v>
      </c>
      <c r="J35" s="7" t="s">
        <v>103</v>
      </c>
      <c r="K35" s="7" t="s">
        <v>103</v>
      </c>
      <c r="L35" s="7" t="s">
        <v>103</v>
      </c>
      <c r="M35" s="8"/>
      <c r="N35" s="8"/>
      <c r="O35" s="8"/>
      <c r="P35" s="8"/>
      <c r="Q35" s="8"/>
      <c r="R35" s="8"/>
    </row>
    <row r="36">
      <c r="A36" s="6" t="s">
        <v>137</v>
      </c>
      <c r="B36" s="7" t="s">
        <v>103</v>
      </c>
      <c r="C36" s="7" t="s">
        <v>102</v>
      </c>
      <c r="D36" s="7" t="s">
        <v>111</v>
      </c>
      <c r="E36" s="7" t="s">
        <v>111</v>
      </c>
      <c r="F36" s="7" t="s">
        <v>111</v>
      </c>
      <c r="G36" s="7" t="s">
        <v>111</v>
      </c>
      <c r="H36" s="7" t="s">
        <v>111</v>
      </c>
      <c r="I36" s="7" t="s">
        <v>103</v>
      </c>
      <c r="J36" s="7" t="s">
        <v>102</v>
      </c>
      <c r="K36" s="7" t="s">
        <v>111</v>
      </c>
      <c r="L36" s="7" t="s">
        <v>111</v>
      </c>
      <c r="M36" s="8"/>
      <c r="N36" s="8"/>
      <c r="O36" s="8"/>
      <c r="P36" s="8"/>
      <c r="Q36" s="8"/>
      <c r="R36" s="8"/>
    </row>
    <row r="37">
      <c r="A37" s="6" t="s">
        <v>138</v>
      </c>
      <c r="B37" s="7" t="s">
        <v>103</v>
      </c>
      <c r="C37" s="7" t="s">
        <v>103</v>
      </c>
      <c r="D37" s="7" t="s">
        <v>103</v>
      </c>
      <c r="E37" s="7" t="s">
        <v>103</v>
      </c>
      <c r="F37" s="7" t="s">
        <v>103</v>
      </c>
      <c r="G37" s="7" t="s">
        <v>103</v>
      </c>
      <c r="H37" s="7" t="s">
        <v>103</v>
      </c>
      <c r="I37" s="7" t="s">
        <v>103</v>
      </c>
      <c r="J37" s="7" t="s">
        <v>103</v>
      </c>
      <c r="K37" s="7" t="s">
        <v>103</v>
      </c>
      <c r="L37" s="7" t="s">
        <v>103</v>
      </c>
      <c r="M37" s="8"/>
      <c r="N37" s="8"/>
      <c r="O37" s="8"/>
      <c r="P37" s="8"/>
      <c r="Q37" s="8"/>
      <c r="R37" s="8"/>
    </row>
    <row r="38">
      <c r="A38" s="6" t="s">
        <v>139</v>
      </c>
      <c r="B38" s="7" t="s">
        <v>111</v>
      </c>
      <c r="C38" s="7" t="s">
        <v>102</v>
      </c>
      <c r="D38" s="7" t="s">
        <v>103</v>
      </c>
      <c r="E38" s="7" t="s">
        <v>111</v>
      </c>
      <c r="F38" s="7" t="s">
        <v>103</v>
      </c>
      <c r="G38" s="7" t="s">
        <v>103</v>
      </c>
      <c r="H38" s="7" t="s">
        <v>103</v>
      </c>
      <c r="I38" s="7" t="s">
        <v>111</v>
      </c>
      <c r="J38" s="7" t="s">
        <v>103</v>
      </c>
      <c r="K38" s="7" t="s">
        <v>111</v>
      </c>
      <c r="L38" s="7" t="s">
        <v>102</v>
      </c>
      <c r="M38" s="8"/>
      <c r="N38" s="8"/>
      <c r="O38" s="8"/>
      <c r="P38" s="8"/>
      <c r="Q38" s="8"/>
      <c r="R38" s="8"/>
    </row>
    <row r="39">
      <c r="A39" s="6" t="s">
        <v>140</v>
      </c>
      <c r="B39" s="7" t="s">
        <v>103</v>
      </c>
      <c r="C39" s="7" t="s">
        <v>103</v>
      </c>
      <c r="D39" s="7" t="s">
        <v>103</v>
      </c>
      <c r="E39" s="7" t="s">
        <v>103</v>
      </c>
      <c r="F39" s="7" t="s">
        <v>103</v>
      </c>
      <c r="G39" s="7" t="s">
        <v>103</v>
      </c>
      <c r="H39" s="7" t="s">
        <v>103</v>
      </c>
      <c r="I39" s="7" t="s">
        <v>103</v>
      </c>
      <c r="J39" s="7" t="s">
        <v>103</v>
      </c>
      <c r="K39" s="49" t="s">
        <v>103</v>
      </c>
      <c r="L39" s="49" t="s">
        <v>103</v>
      </c>
      <c r="M39" s="8"/>
      <c r="N39" s="8"/>
      <c r="O39" s="8"/>
      <c r="P39" s="8"/>
      <c r="Q39" s="8"/>
      <c r="R39" s="8"/>
    </row>
    <row r="40">
      <c r="A40" s="6" t="s">
        <v>141</v>
      </c>
      <c r="B40" s="7" t="s">
        <v>111</v>
      </c>
      <c r="C40" s="7" t="s">
        <v>111</v>
      </c>
      <c r="D40" s="7" t="s">
        <v>103</v>
      </c>
      <c r="E40" s="7" t="s">
        <v>103</v>
      </c>
      <c r="F40" s="7" t="s">
        <v>103</v>
      </c>
      <c r="G40" s="7" t="s">
        <v>103</v>
      </c>
      <c r="H40" s="7" t="s">
        <v>102</v>
      </c>
      <c r="I40" s="7" t="s">
        <v>111</v>
      </c>
      <c r="J40" s="7" t="s">
        <v>103</v>
      </c>
      <c r="K40" s="49" t="s">
        <v>103</v>
      </c>
      <c r="L40" s="49" t="s">
        <v>103</v>
      </c>
      <c r="M40" s="8"/>
      <c r="N40" s="8"/>
      <c r="O40" s="8"/>
      <c r="P40" s="8"/>
      <c r="Q40" s="8"/>
      <c r="R40" s="8"/>
    </row>
    <row r="41">
      <c r="A41" s="6" t="s">
        <v>142</v>
      </c>
      <c r="B41" s="7" t="s">
        <v>103</v>
      </c>
      <c r="C41" s="7" t="s">
        <v>102</v>
      </c>
      <c r="D41" s="7" t="s">
        <v>103</v>
      </c>
      <c r="E41" s="7" t="s">
        <v>103</v>
      </c>
      <c r="F41" s="7" t="s">
        <v>103</v>
      </c>
      <c r="G41" s="7" t="s">
        <v>103</v>
      </c>
      <c r="H41" s="7" t="s">
        <v>103</v>
      </c>
      <c r="I41" s="7" t="s">
        <v>103</v>
      </c>
      <c r="J41" s="7" t="s">
        <v>103</v>
      </c>
      <c r="K41" s="49" t="s">
        <v>103</v>
      </c>
      <c r="L41" s="49" t="s">
        <v>103</v>
      </c>
      <c r="M41" s="8"/>
      <c r="N41" s="8"/>
      <c r="O41" s="8"/>
      <c r="P41" s="8"/>
      <c r="Q41" s="8"/>
      <c r="R41" s="8"/>
    </row>
    <row r="42">
      <c r="A42" s="6" t="s">
        <v>143</v>
      </c>
      <c r="B42" s="7" t="s">
        <v>102</v>
      </c>
      <c r="C42" s="7" t="s">
        <v>103</v>
      </c>
      <c r="D42" s="7" t="s">
        <v>103</v>
      </c>
      <c r="E42" s="7" t="s">
        <v>103</v>
      </c>
      <c r="F42" s="7" t="s">
        <v>103</v>
      </c>
      <c r="G42" s="7" t="s">
        <v>102</v>
      </c>
      <c r="H42" s="7" t="s">
        <v>102</v>
      </c>
      <c r="I42" s="7" t="s">
        <v>102</v>
      </c>
      <c r="J42" s="7" t="s">
        <v>102</v>
      </c>
      <c r="K42" s="49" t="s">
        <v>103</v>
      </c>
      <c r="L42" s="49" t="s">
        <v>102</v>
      </c>
      <c r="M42" s="8"/>
      <c r="N42" s="8"/>
      <c r="O42" s="8"/>
      <c r="P42" s="8"/>
      <c r="Q42" s="8"/>
      <c r="R42" s="8"/>
    </row>
    <row r="43">
      <c r="A43" s="6" t="s">
        <v>144</v>
      </c>
      <c r="B43" s="7" t="s">
        <v>102</v>
      </c>
      <c r="C43" s="7" t="s">
        <v>102</v>
      </c>
      <c r="D43" s="7" t="s">
        <v>102</v>
      </c>
      <c r="E43" s="7" t="s">
        <v>102</v>
      </c>
      <c r="F43" s="7" t="s">
        <v>102</v>
      </c>
      <c r="G43" s="7" t="s">
        <v>102</v>
      </c>
      <c r="H43" s="7" t="s">
        <v>102</v>
      </c>
      <c r="I43" s="7" t="s">
        <v>102</v>
      </c>
      <c r="J43" s="7" t="s">
        <v>102</v>
      </c>
      <c r="K43" s="49" t="s">
        <v>102</v>
      </c>
      <c r="L43" s="49" t="s">
        <v>102</v>
      </c>
      <c r="M43" s="8"/>
      <c r="N43" s="8"/>
      <c r="O43" s="8"/>
      <c r="P43" s="8"/>
      <c r="Q43" s="8"/>
      <c r="R43" s="8"/>
    </row>
    <row r="44">
      <c r="A44" s="6" t="s">
        <v>145</v>
      </c>
      <c r="B44" s="7" t="s">
        <v>102</v>
      </c>
      <c r="C44" s="7" t="s">
        <v>102</v>
      </c>
      <c r="D44" s="7" t="s">
        <v>102</v>
      </c>
      <c r="E44" s="7" t="s">
        <v>102</v>
      </c>
      <c r="F44" s="7" t="s">
        <v>102</v>
      </c>
      <c r="G44" s="7" t="s">
        <v>102</v>
      </c>
      <c r="H44" s="7" t="s">
        <v>102</v>
      </c>
      <c r="I44" s="7" t="s">
        <v>102</v>
      </c>
      <c r="J44" s="7" t="s">
        <v>102</v>
      </c>
      <c r="K44" s="49" t="s">
        <v>102</v>
      </c>
      <c r="L44" s="49" t="s">
        <v>102</v>
      </c>
      <c r="M44" s="8"/>
      <c r="N44" s="8"/>
      <c r="O44" s="8"/>
      <c r="P44" s="8"/>
      <c r="Q44" s="8"/>
      <c r="R44" s="8"/>
    </row>
    <row r="45">
      <c r="A45" s="6" t="s">
        <v>146</v>
      </c>
      <c r="B45" s="7" t="s">
        <v>103</v>
      </c>
      <c r="C45" s="7" t="s">
        <v>103</v>
      </c>
      <c r="D45" s="7" t="s">
        <v>103</v>
      </c>
      <c r="E45" s="7" t="s">
        <v>103</v>
      </c>
      <c r="F45" s="7" t="s">
        <v>103</v>
      </c>
      <c r="G45" s="7" t="s">
        <v>103</v>
      </c>
      <c r="H45" s="7" t="s">
        <v>103</v>
      </c>
      <c r="I45" s="7" t="s">
        <v>103</v>
      </c>
      <c r="J45" s="7" t="s">
        <v>103</v>
      </c>
      <c r="K45" s="49" t="s">
        <v>103</v>
      </c>
      <c r="L45" s="49" t="s">
        <v>103</v>
      </c>
      <c r="M45" s="8"/>
      <c r="N45" s="8"/>
      <c r="O45" s="8"/>
      <c r="P45" s="8"/>
      <c r="Q45" s="8"/>
      <c r="R45" s="8"/>
    </row>
    <row r="46">
      <c r="A46" s="6" t="s">
        <v>147</v>
      </c>
      <c r="B46" s="7" t="s">
        <v>103</v>
      </c>
      <c r="C46" s="7" t="s">
        <v>103</v>
      </c>
      <c r="D46" s="7" t="s">
        <v>103</v>
      </c>
      <c r="E46" s="7" t="s">
        <v>103</v>
      </c>
      <c r="F46" s="7" t="s">
        <v>103</v>
      </c>
      <c r="G46" s="7" t="s">
        <v>103</v>
      </c>
      <c r="H46" s="7" t="s">
        <v>103</v>
      </c>
      <c r="I46" s="7" t="s">
        <v>103</v>
      </c>
      <c r="J46" s="7" t="s">
        <v>103</v>
      </c>
      <c r="K46" s="49" t="s">
        <v>103</v>
      </c>
      <c r="L46" s="49" t="s">
        <v>103</v>
      </c>
      <c r="M46" s="8"/>
      <c r="N46" s="8"/>
      <c r="O46" s="8"/>
      <c r="P46" s="8"/>
      <c r="Q46" s="8"/>
      <c r="R46" s="8"/>
    </row>
    <row r="47">
      <c r="A47" s="6" t="s">
        <v>148</v>
      </c>
      <c r="B47" s="7" t="s">
        <v>103</v>
      </c>
      <c r="C47" s="7" t="s">
        <v>103</v>
      </c>
      <c r="D47" s="7" t="s">
        <v>103</v>
      </c>
      <c r="E47" s="7" t="s">
        <v>103</v>
      </c>
      <c r="F47" s="7" t="s">
        <v>103</v>
      </c>
      <c r="G47" s="8"/>
      <c r="H47" s="7" t="s">
        <v>103</v>
      </c>
      <c r="I47" s="7" t="s">
        <v>103</v>
      </c>
      <c r="J47" s="7" t="s">
        <v>103</v>
      </c>
      <c r="K47" s="49" t="s">
        <v>102</v>
      </c>
      <c r="L47" s="49" t="s">
        <v>103</v>
      </c>
      <c r="M47" s="8"/>
      <c r="N47" s="8"/>
      <c r="O47" s="8"/>
      <c r="P47" s="8"/>
      <c r="Q47" s="8"/>
      <c r="R47" s="8"/>
    </row>
    <row r="48">
      <c r="A48" s="6" t="s">
        <v>149</v>
      </c>
      <c r="B48" s="7" t="s">
        <v>102</v>
      </c>
      <c r="C48" s="7" t="s">
        <v>102</v>
      </c>
      <c r="D48" s="7" t="s">
        <v>103</v>
      </c>
      <c r="E48" s="7" t="s">
        <v>102</v>
      </c>
      <c r="F48" s="7" t="s">
        <v>102</v>
      </c>
      <c r="G48" s="7" t="s">
        <v>102</v>
      </c>
      <c r="H48" s="7" t="s">
        <v>102</v>
      </c>
      <c r="I48" s="7" t="s">
        <v>102</v>
      </c>
      <c r="J48" s="7" t="s">
        <v>102</v>
      </c>
      <c r="K48" s="49" t="s">
        <v>102</v>
      </c>
      <c r="L48" s="49" t="s">
        <v>102</v>
      </c>
      <c r="M48" s="8"/>
      <c r="N48" s="8"/>
      <c r="O48" s="8"/>
      <c r="P48" s="8"/>
      <c r="Q48" s="8"/>
      <c r="R48" s="8"/>
    </row>
    <row r="49">
      <c r="A49" s="6" t="s">
        <v>150</v>
      </c>
      <c r="B49" s="7" t="s">
        <v>102</v>
      </c>
      <c r="C49" s="7" t="s">
        <v>102</v>
      </c>
      <c r="D49" s="7" t="s">
        <v>102</v>
      </c>
      <c r="E49" s="7" t="s">
        <v>102</v>
      </c>
      <c r="F49" s="7" t="s">
        <v>102</v>
      </c>
      <c r="G49" s="7" t="s">
        <v>102</v>
      </c>
      <c r="H49" s="7" t="s">
        <v>102</v>
      </c>
      <c r="I49" s="7" t="s">
        <v>102</v>
      </c>
      <c r="J49" s="7" t="s">
        <v>111</v>
      </c>
      <c r="K49" s="49" t="s">
        <v>102</v>
      </c>
      <c r="L49" s="49" t="s">
        <v>102</v>
      </c>
      <c r="M49" s="8"/>
      <c r="N49" s="8"/>
      <c r="O49" s="8"/>
      <c r="P49" s="8"/>
      <c r="Q49" s="8"/>
      <c r="R49" s="8"/>
    </row>
    <row r="50">
      <c r="A50" s="6" t="s">
        <v>151</v>
      </c>
      <c r="B50" s="7" t="s">
        <v>102</v>
      </c>
      <c r="C50" s="7" t="s">
        <v>102</v>
      </c>
      <c r="D50" s="7" t="s">
        <v>102</v>
      </c>
      <c r="E50" s="7" t="s">
        <v>102</v>
      </c>
      <c r="F50" s="7" t="s">
        <v>102</v>
      </c>
      <c r="G50" s="7" t="s">
        <v>102</v>
      </c>
      <c r="H50" s="7" t="s">
        <v>102</v>
      </c>
      <c r="I50" s="7" t="s">
        <v>102</v>
      </c>
      <c r="J50" s="7" t="s">
        <v>102</v>
      </c>
      <c r="K50" s="49" t="s">
        <v>102</v>
      </c>
      <c r="L50" s="49" t="s">
        <v>102</v>
      </c>
      <c r="M50" s="8"/>
      <c r="N50" s="8"/>
      <c r="O50" s="8"/>
      <c r="P50" s="8"/>
      <c r="Q50" s="8"/>
      <c r="R50" s="8"/>
    </row>
    <row r="51">
      <c r="A51" s="6" t="s">
        <v>152</v>
      </c>
      <c r="B51" s="7" t="s">
        <v>103</v>
      </c>
      <c r="C51" s="7" t="s">
        <v>103</v>
      </c>
      <c r="D51" s="7" t="s">
        <v>103</v>
      </c>
      <c r="E51" s="7" t="s">
        <v>103</v>
      </c>
      <c r="F51" s="7" t="s">
        <v>103</v>
      </c>
      <c r="G51" s="7" t="s">
        <v>103</v>
      </c>
      <c r="H51" s="7" t="s">
        <v>103</v>
      </c>
      <c r="I51" s="7" t="s">
        <v>103</v>
      </c>
      <c r="J51" s="7" t="s">
        <v>103</v>
      </c>
      <c r="K51" s="49" t="s">
        <v>103</v>
      </c>
      <c r="L51" s="49" t="s">
        <v>103</v>
      </c>
      <c r="M51" s="8"/>
      <c r="N51" s="8"/>
      <c r="O51" s="8"/>
      <c r="P51" s="8"/>
      <c r="Q51" s="8"/>
      <c r="R51" s="8"/>
    </row>
    <row r="52">
      <c r="A52" s="6" t="s">
        <v>153</v>
      </c>
      <c r="B52" s="7" t="s">
        <v>102</v>
      </c>
      <c r="C52" s="7" t="s">
        <v>102</v>
      </c>
      <c r="D52" s="7" t="s">
        <v>102</v>
      </c>
      <c r="E52" s="7" t="s">
        <v>102</v>
      </c>
      <c r="F52" s="7" t="s">
        <v>102</v>
      </c>
      <c r="G52" s="7" t="s">
        <v>102</v>
      </c>
      <c r="H52" s="7" t="s">
        <v>102</v>
      </c>
      <c r="I52" s="7" t="s">
        <v>102</v>
      </c>
      <c r="J52" s="7" t="s">
        <v>102</v>
      </c>
      <c r="K52" s="49" t="s">
        <v>102</v>
      </c>
      <c r="L52" s="49" t="s">
        <v>102</v>
      </c>
      <c r="M52" s="8"/>
      <c r="N52" s="8"/>
      <c r="O52" s="8"/>
      <c r="P52" s="8"/>
      <c r="Q52" s="8"/>
      <c r="R52" s="8"/>
    </row>
    <row r="53">
      <c r="A53" s="6" t="s">
        <v>154</v>
      </c>
      <c r="B53" s="7" t="s">
        <v>111</v>
      </c>
      <c r="C53" s="7" t="s">
        <v>111</v>
      </c>
      <c r="D53" s="7" t="s">
        <v>111</v>
      </c>
      <c r="E53" s="7" t="s">
        <v>111</v>
      </c>
      <c r="F53" s="7" t="s">
        <v>111</v>
      </c>
      <c r="G53" s="7" t="s">
        <v>111</v>
      </c>
      <c r="H53" s="7" t="s">
        <v>111</v>
      </c>
      <c r="I53" s="7" t="s">
        <v>111</v>
      </c>
      <c r="J53" s="7" t="s">
        <v>111</v>
      </c>
      <c r="K53" s="49" t="s">
        <v>111</v>
      </c>
      <c r="L53" s="49" t="s">
        <v>111</v>
      </c>
      <c r="M53" s="8"/>
      <c r="N53" s="8"/>
      <c r="O53" s="8"/>
      <c r="P53" s="8"/>
      <c r="Q53" s="8"/>
      <c r="R53" s="8"/>
    </row>
    <row r="54">
      <c r="A54" s="6" t="s">
        <v>155</v>
      </c>
      <c r="B54" s="7" t="s">
        <v>103</v>
      </c>
      <c r="C54" s="7" t="s">
        <v>102</v>
      </c>
      <c r="D54" s="7" t="s">
        <v>102</v>
      </c>
      <c r="E54" s="7" t="s">
        <v>102</v>
      </c>
      <c r="F54" s="7" t="s">
        <v>102</v>
      </c>
      <c r="G54" s="7" t="s">
        <v>102</v>
      </c>
      <c r="H54" s="7" t="s">
        <v>102</v>
      </c>
      <c r="I54" s="7" t="s">
        <v>102</v>
      </c>
      <c r="J54" s="7" t="s">
        <v>102</v>
      </c>
      <c r="K54" s="49" t="s">
        <v>102</v>
      </c>
      <c r="L54" s="49" t="s">
        <v>102</v>
      </c>
      <c r="M54" s="8"/>
      <c r="N54" s="8"/>
      <c r="O54" s="8"/>
      <c r="P54" s="8"/>
      <c r="Q54" s="8"/>
      <c r="R54" s="8"/>
    </row>
    <row r="55">
      <c r="A55" s="6" t="s">
        <v>156</v>
      </c>
      <c r="B55" s="7" t="s">
        <v>111</v>
      </c>
      <c r="C55" s="7" t="s">
        <v>111</v>
      </c>
      <c r="D55" s="7" t="s">
        <v>111</v>
      </c>
      <c r="E55" s="7" t="s">
        <v>111</v>
      </c>
      <c r="F55" s="7" t="s">
        <v>111</v>
      </c>
      <c r="G55" s="7" t="s">
        <v>111</v>
      </c>
      <c r="H55" s="7" t="s">
        <v>111</v>
      </c>
      <c r="I55" s="7" t="s">
        <v>111</v>
      </c>
      <c r="J55" s="7" t="s">
        <v>111</v>
      </c>
      <c r="K55" s="49" t="s">
        <v>111</v>
      </c>
      <c r="L55" s="49" t="s">
        <v>111</v>
      </c>
      <c r="M55" s="8"/>
      <c r="N55" s="8"/>
      <c r="O55" s="8"/>
      <c r="P55" s="8"/>
      <c r="Q55" s="8"/>
      <c r="R55" s="8"/>
    </row>
    <row r="56">
      <c r="A56" s="6" t="s">
        <v>157</v>
      </c>
      <c r="B56" s="7" t="s">
        <v>103</v>
      </c>
      <c r="C56" s="7" t="s">
        <v>103</v>
      </c>
      <c r="D56" s="7" t="s">
        <v>103</v>
      </c>
      <c r="E56" s="7" t="s">
        <v>103</v>
      </c>
      <c r="F56" s="7" t="s">
        <v>103</v>
      </c>
      <c r="G56" s="7" t="s">
        <v>103</v>
      </c>
      <c r="H56" s="7" t="s">
        <v>103</v>
      </c>
      <c r="I56" s="7" t="s">
        <v>103</v>
      </c>
      <c r="J56" s="7" t="s">
        <v>103</v>
      </c>
      <c r="K56" s="49" t="s">
        <v>103</v>
      </c>
      <c r="L56" s="49" t="s">
        <v>103</v>
      </c>
      <c r="M56" s="8"/>
      <c r="N56" s="8"/>
      <c r="O56" s="8"/>
      <c r="P56" s="8"/>
      <c r="Q56" s="8"/>
      <c r="R56" s="8"/>
    </row>
    <row r="57">
      <c r="A57" s="6" t="s">
        <v>158</v>
      </c>
      <c r="B57" s="7" t="s">
        <v>102</v>
      </c>
      <c r="C57" s="7" t="s">
        <v>102</v>
      </c>
      <c r="D57" s="7" t="s">
        <v>102</v>
      </c>
      <c r="E57" s="7" t="s">
        <v>102</v>
      </c>
      <c r="F57" s="7" t="s">
        <v>102</v>
      </c>
      <c r="G57" s="7" t="s">
        <v>102</v>
      </c>
      <c r="H57" s="7" t="s">
        <v>102</v>
      </c>
      <c r="I57" s="7" t="s">
        <v>102</v>
      </c>
      <c r="J57" s="7" t="s">
        <v>102</v>
      </c>
      <c r="K57" s="49" t="s">
        <v>102</v>
      </c>
      <c r="L57" s="49" t="s">
        <v>102</v>
      </c>
      <c r="M57" s="8"/>
      <c r="N57" s="8"/>
      <c r="O57" s="8"/>
      <c r="P57" s="8"/>
      <c r="Q57" s="8"/>
      <c r="R57" s="8"/>
    </row>
    <row r="58">
      <c r="A58" s="6" t="s">
        <v>159</v>
      </c>
      <c r="B58" s="7" t="s">
        <v>109</v>
      </c>
      <c r="C58" s="7" t="s">
        <v>109</v>
      </c>
      <c r="D58" s="7" t="s">
        <v>109</v>
      </c>
      <c r="E58" s="7" t="s">
        <v>109</v>
      </c>
      <c r="F58" s="7" t="s">
        <v>109</v>
      </c>
      <c r="G58" s="7" t="s">
        <v>109</v>
      </c>
      <c r="H58" s="7" t="s">
        <v>109</v>
      </c>
      <c r="I58" s="7" t="s">
        <v>109</v>
      </c>
      <c r="J58" s="7" t="s">
        <v>109</v>
      </c>
      <c r="K58" s="49" t="s">
        <v>109</v>
      </c>
      <c r="L58" s="49" t="s">
        <v>109</v>
      </c>
      <c r="M58" s="8"/>
      <c r="N58" s="8"/>
      <c r="O58" s="8"/>
      <c r="P58" s="8"/>
      <c r="Q58" s="8"/>
      <c r="R58" s="8"/>
    </row>
    <row r="59">
      <c r="A59" s="6" t="s">
        <v>160</v>
      </c>
      <c r="B59" s="7" t="s">
        <v>111</v>
      </c>
      <c r="C59" s="7" t="s">
        <v>109</v>
      </c>
      <c r="D59" s="7" t="s">
        <v>111</v>
      </c>
      <c r="E59" s="7" t="s">
        <v>111</v>
      </c>
      <c r="F59" s="7" t="s">
        <v>111</v>
      </c>
      <c r="G59" s="7" t="s">
        <v>111</v>
      </c>
      <c r="H59" s="7" t="s">
        <v>111</v>
      </c>
      <c r="I59" s="7" t="s">
        <v>111</v>
      </c>
      <c r="J59" s="7" t="s">
        <v>111</v>
      </c>
      <c r="K59" s="49" t="s">
        <v>111</v>
      </c>
      <c r="L59" s="49" t="s">
        <v>111</v>
      </c>
      <c r="M59" s="8"/>
      <c r="N59" s="8"/>
      <c r="O59" s="8"/>
      <c r="P59" s="8"/>
      <c r="Q59" s="8"/>
      <c r="R59" s="8"/>
    </row>
    <row r="60">
      <c r="A60" s="6" t="s">
        <v>161</v>
      </c>
      <c r="B60" s="7"/>
      <c r="C60" s="7" t="s">
        <v>102</v>
      </c>
      <c r="D60" s="7" t="s">
        <v>102</v>
      </c>
      <c r="E60" s="7" t="s">
        <v>102</v>
      </c>
      <c r="F60" s="7" t="s">
        <v>102</v>
      </c>
      <c r="G60" s="7" t="s">
        <v>111</v>
      </c>
      <c r="H60" s="7" t="s">
        <v>103</v>
      </c>
      <c r="I60" s="7" t="s">
        <v>102</v>
      </c>
      <c r="J60" s="7" t="s">
        <v>102</v>
      </c>
      <c r="K60" s="49" t="s">
        <v>102</v>
      </c>
      <c r="L60" s="49" t="s">
        <v>103</v>
      </c>
      <c r="M60" s="8"/>
      <c r="N60" s="8"/>
      <c r="O60" s="8"/>
      <c r="P60" s="8"/>
      <c r="Q60" s="8"/>
      <c r="R60" s="8"/>
    </row>
    <row r="61">
      <c r="A61" s="6" t="s">
        <v>162</v>
      </c>
      <c r="B61" s="7" t="s">
        <v>102</v>
      </c>
      <c r="C61" s="7" t="s">
        <v>102</v>
      </c>
      <c r="D61" s="7" t="s">
        <v>102</v>
      </c>
      <c r="E61" s="7" t="s">
        <v>102</v>
      </c>
      <c r="F61" s="7" t="s">
        <v>102</v>
      </c>
      <c r="G61" s="7" t="s">
        <v>103</v>
      </c>
      <c r="H61" s="7" t="s">
        <v>103</v>
      </c>
      <c r="I61" s="7" t="s">
        <v>102</v>
      </c>
      <c r="J61" s="7" t="s">
        <v>102</v>
      </c>
      <c r="K61" s="49" t="s">
        <v>103</v>
      </c>
      <c r="L61" s="49" t="s">
        <v>103</v>
      </c>
      <c r="M61" s="8"/>
      <c r="N61" s="8"/>
      <c r="O61" s="8"/>
      <c r="P61" s="8"/>
      <c r="Q61" s="8"/>
      <c r="R61" s="8"/>
    </row>
    <row r="62">
      <c r="A62" s="6" t="s">
        <v>163</v>
      </c>
      <c r="B62" s="7" t="s">
        <v>109</v>
      </c>
      <c r="C62" s="7" t="s">
        <v>109</v>
      </c>
      <c r="D62" s="7" t="s">
        <v>109</v>
      </c>
      <c r="E62" s="7" t="s">
        <v>109</v>
      </c>
      <c r="F62" s="7" t="s">
        <v>111</v>
      </c>
      <c r="G62" s="7" t="s">
        <v>109</v>
      </c>
      <c r="H62" s="7" t="s">
        <v>111</v>
      </c>
      <c r="I62" s="7" t="s">
        <v>109</v>
      </c>
      <c r="J62" s="7" t="s">
        <v>109</v>
      </c>
      <c r="K62" s="49" t="s">
        <v>109</v>
      </c>
      <c r="L62" s="49" t="s">
        <v>109</v>
      </c>
      <c r="M62" s="8"/>
      <c r="N62" s="8"/>
      <c r="O62" s="8"/>
      <c r="P62" s="8"/>
      <c r="Q62" s="8"/>
      <c r="R62" s="8"/>
    </row>
    <row r="63">
      <c r="A63" s="6" t="s">
        <v>164</v>
      </c>
      <c r="B63" s="7" t="s">
        <v>102</v>
      </c>
      <c r="C63" s="7" t="s">
        <v>102</v>
      </c>
      <c r="D63" s="7" t="s">
        <v>102</v>
      </c>
      <c r="E63" s="7" t="s">
        <v>102</v>
      </c>
      <c r="F63" s="7" t="s">
        <v>102</v>
      </c>
      <c r="G63" s="7" t="s">
        <v>102</v>
      </c>
      <c r="H63" s="7" t="s">
        <v>102</v>
      </c>
      <c r="I63" s="7" t="s">
        <v>102</v>
      </c>
      <c r="J63" s="7" t="s">
        <v>102</v>
      </c>
      <c r="K63" s="7" t="s">
        <v>102</v>
      </c>
      <c r="L63" s="7" t="s">
        <v>102</v>
      </c>
      <c r="M63" s="8"/>
      <c r="N63" s="8"/>
      <c r="O63" s="8"/>
      <c r="P63" s="8"/>
      <c r="Q63" s="8"/>
      <c r="R63" s="8"/>
    </row>
    <row r="64">
      <c r="A64" s="6" t="s">
        <v>165</v>
      </c>
      <c r="B64" s="7" t="s">
        <v>103</v>
      </c>
      <c r="C64" s="7" t="s">
        <v>103</v>
      </c>
      <c r="D64" s="7" t="s">
        <v>103</v>
      </c>
      <c r="E64" s="7" t="s">
        <v>102</v>
      </c>
      <c r="F64" s="7" t="s">
        <v>103</v>
      </c>
      <c r="G64" s="7" t="s">
        <v>103</v>
      </c>
      <c r="H64" s="7" t="s">
        <v>103</v>
      </c>
      <c r="I64" s="7" t="s">
        <v>103</v>
      </c>
      <c r="J64" s="7" t="s">
        <v>103</v>
      </c>
      <c r="K64" s="7" t="s">
        <v>103</v>
      </c>
      <c r="L64" s="7" t="s">
        <v>103</v>
      </c>
      <c r="M64" s="8"/>
      <c r="N64" s="8"/>
      <c r="O64" s="8"/>
      <c r="P64" s="8"/>
      <c r="Q64" s="8"/>
      <c r="R64" s="8"/>
    </row>
    <row r="65">
      <c r="A65" s="6" t="s">
        <v>166</v>
      </c>
      <c r="B65" s="7" t="s">
        <v>103</v>
      </c>
      <c r="C65" s="7" t="s">
        <v>103</v>
      </c>
      <c r="D65" s="7" t="s">
        <v>103</v>
      </c>
      <c r="E65" s="7" t="s">
        <v>102</v>
      </c>
      <c r="F65" s="7" t="s">
        <v>103</v>
      </c>
      <c r="G65" s="7" t="s">
        <v>103</v>
      </c>
      <c r="H65" s="7" t="s">
        <v>103</v>
      </c>
      <c r="I65" s="7" t="s">
        <v>103</v>
      </c>
      <c r="J65" s="7" t="s">
        <v>103</v>
      </c>
      <c r="K65" s="7" t="s">
        <v>103</v>
      </c>
      <c r="L65" s="7" t="s">
        <v>103</v>
      </c>
      <c r="M65" s="8"/>
      <c r="N65" s="8"/>
      <c r="O65" s="8"/>
      <c r="P65" s="8"/>
      <c r="Q65" s="8"/>
      <c r="R65" s="8"/>
    </row>
    <row r="66">
      <c r="A66" s="6" t="s">
        <v>167</v>
      </c>
      <c r="B66" s="7" t="s">
        <v>103</v>
      </c>
      <c r="C66" s="7" t="s">
        <v>102</v>
      </c>
      <c r="D66" s="7" t="s">
        <v>102</v>
      </c>
      <c r="E66" s="7" t="s">
        <v>102</v>
      </c>
      <c r="F66" s="7" t="s">
        <v>103</v>
      </c>
      <c r="G66" s="7" t="s">
        <v>102</v>
      </c>
      <c r="H66" s="7" t="s">
        <v>102</v>
      </c>
      <c r="I66" s="7" t="s">
        <v>102</v>
      </c>
      <c r="J66" s="7" t="s">
        <v>102</v>
      </c>
      <c r="K66" s="7" t="s">
        <v>103</v>
      </c>
      <c r="L66" s="7" t="s">
        <v>102</v>
      </c>
      <c r="M66" s="8"/>
      <c r="N66" s="8"/>
      <c r="O66" s="8"/>
      <c r="P66" s="8"/>
      <c r="Q66" s="8"/>
      <c r="R66" s="8"/>
    </row>
    <row r="67">
      <c r="A67" s="6" t="s">
        <v>168</v>
      </c>
      <c r="B67" s="7" t="s">
        <v>103</v>
      </c>
      <c r="C67" s="7" t="s">
        <v>103</v>
      </c>
      <c r="D67" s="7" t="s">
        <v>103</v>
      </c>
      <c r="E67" s="7" t="s">
        <v>103</v>
      </c>
      <c r="F67" s="7" t="s">
        <v>103</v>
      </c>
      <c r="G67" s="7" t="s">
        <v>103</v>
      </c>
      <c r="H67" s="7" t="s">
        <v>103</v>
      </c>
      <c r="I67" s="7" t="s">
        <v>103</v>
      </c>
      <c r="J67" s="7" t="s">
        <v>103</v>
      </c>
      <c r="K67" s="7" t="s">
        <v>103</v>
      </c>
      <c r="L67" s="7" t="s">
        <v>103</v>
      </c>
      <c r="M67" s="8"/>
      <c r="N67" s="8"/>
      <c r="O67" s="8"/>
      <c r="P67" s="8"/>
      <c r="Q67" s="8"/>
      <c r="R67" s="8"/>
    </row>
    <row r="68">
      <c r="A68" s="6" t="s">
        <v>169</v>
      </c>
      <c r="B68" s="7" t="s">
        <v>111</v>
      </c>
      <c r="C68" s="7" t="s">
        <v>111</v>
      </c>
      <c r="D68" s="7" t="s">
        <v>103</v>
      </c>
      <c r="E68" s="7" t="s">
        <v>103</v>
      </c>
      <c r="F68" s="7" t="s">
        <v>103</v>
      </c>
      <c r="G68" s="7" t="s">
        <v>103</v>
      </c>
      <c r="H68" s="7" t="s">
        <v>103</v>
      </c>
      <c r="I68" s="7" t="s">
        <v>111</v>
      </c>
      <c r="J68" s="7" t="s">
        <v>102</v>
      </c>
      <c r="K68" s="7" t="s">
        <v>103</v>
      </c>
      <c r="L68" s="7" t="s">
        <v>103</v>
      </c>
      <c r="M68" s="8"/>
      <c r="N68" s="8"/>
      <c r="O68" s="8"/>
      <c r="P68" s="8"/>
      <c r="Q68" s="8"/>
      <c r="R68" s="8"/>
    </row>
    <row r="69">
      <c r="A69" s="6" t="s">
        <v>170</v>
      </c>
      <c r="B69" s="7" t="s">
        <v>102</v>
      </c>
      <c r="C69" s="7" t="s">
        <v>102</v>
      </c>
      <c r="D69" s="7" t="s">
        <v>102</v>
      </c>
      <c r="E69" s="7" t="s">
        <v>102</v>
      </c>
      <c r="F69" s="7" t="s">
        <v>102</v>
      </c>
      <c r="G69" s="7" t="s">
        <v>102</v>
      </c>
      <c r="H69" s="7" t="s">
        <v>102</v>
      </c>
      <c r="I69" s="7" t="s">
        <v>102</v>
      </c>
      <c r="J69" s="7" t="s">
        <v>102</v>
      </c>
      <c r="K69" s="7" t="s">
        <v>102</v>
      </c>
      <c r="L69" s="7" t="s">
        <v>102</v>
      </c>
      <c r="M69" s="8"/>
      <c r="N69" s="8"/>
      <c r="O69" s="8"/>
      <c r="P69" s="8"/>
      <c r="Q69" s="8"/>
      <c r="R69" s="8"/>
    </row>
    <row r="70">
      <c r="A70" s="6" t="s">
        <v>171</v>
      </c>
      <c r="B70" s="7" t="s">
        <v>102</v>
      </c>
      <c r="C70" s="7" t="s">
        <v>102</v>
      </c>
      <c r="D70" s="7" t="s">
        <v>102</v>
      </c>
      <c r="E70" s="7" t="s">
        <v>102</v>
      </c>
      <c r="F70" s="7" t="s">
        <v>102</v>
      </c>
      <c r="G70" s="7" t="s">
        <v>102</v>
      </c>
      <c r="H70" s="7" t="s">
        <v>102</v>
      </c>
      <c r="I70" s="7" t="s">
        <v>102</v>
      </c>
      <c r="J70" s="7" t="s">
        <v>102</v>
      </c>
      <c r="K70" s="7" t="s">
        <v>102</v>
      </c>
      <c r="L70" s="7" t="s">
        <v>103</v>
      </c>
      <c r="M70" s="8"/>
      <c r="N70" s="8"/>
      <c r="O70" s="8"/>
      <c r="P70" s="8"/>
      <c r="Q70" s="8"/>
      <c r="R70" s="8"/>
    </row>
    <row r="71">
      <c r="A71" s="6" t="s">
        <v>172</v>
      </c>
      <c r="B71" s="7" t="s">
        <v>102</v>
      </c>
      <c r="C71" s="7" t="s">
        <v>103</v>
      </c>
      <c r="D71" s="7" t="s">
        <v>103</v>
      </c>
      <c r="E71" s="7" t="s">
        <v>103</v>
      </c>
      <c r="F71" s="7" t="s">
        <v>102</v>
      </c>
      <c r="G71" s="7" t="s">
        <v>103</v>
      </c>
      <c r="H71" s="7" t="s">
        <v>102</v>
      </c>
      <c r="I71" s="7" t="s">
        <v>102</v>
      </c>
      <c r="J71" s="7" t="s">
        <v>103</v>
      </c>
      <c r="K71" s="7" t="s">
        <v>102</v>
      </c>
      <c r="L71" s="7" t="s">
        <v>102</v>
      </c>
      <c r="M71" s="8"/>
      <c r="N71" s="8"/>
      <c r="O71" s="8"/>
      <c r="P71" s="8"/>
      <c r="Q71" s="8"/>
      <c r="R71" s="8"/>
    </row>
    <row r="72">
      <c r="A72" s="6" t="s">
        <v>173</v>
      </c>
      <c r="B72" s="7" t="s">
        <v>103</v>
      </c>
      <c r="C72" s="7" t="s">
        <v>103</v>
      </c>
      <c r="D72" s="7" t="s">
        <v>103</v>
      </c>
      <c r="E72" s="7" t="s">
        <v>103</v>
      </c>
      <c r="F72" s="7" t="s">
        <v>103</v>
      </c>
      <c r="G72" s="7" t="s">
        <v>103</v>
      </c>
      <c r="H72" s="7" t="s">
        <v>102</v>
      </c>
      <c r="I72" s="7" t="s">
        <v>103</v>
      </c>
      <c r="J72" s="7" t="s">
        <v>103</v>
      </c>
      <c r="K72" s="7" t="s">
        <v>103</v>
      </c>
      <c r="L72" s="7" t="s">
        <v>103</v>
      </c>
      <c r="M72" s="8"/>
      <c r="N72" s="8"/>
      <c r="O72" s="8"/>
      <c r="P72" s="8"/>
      <c r="Q72" s="8"/>
      <c r="R72" s="8"/>
    </row>
    <row r="73">
      <c r="A73" s="6" t="s">
        <v>174</v>
      </c>
      <c r="B73" s="7" t="s">
        <v>103</v>
      </c>
      <c r="C73" s="7" t="s">
        <v>103</v>
      </c>
      <c r="D73" s="7" t="s">
        <v>103</v>
      </c>
      <c r="E73" s="7" t="s">
        <v>103</v>
      </c>
      <c r="F73" s="7" t="s">
        <v>103</v>
      </c>
      <c r="G73" s="7" t="s">
        <v>103</v>
      </c>
      <c r="H73" s="7" t="s">
        <v>102</v>
      </c>
      <c r="I73" s="7" t="s">
        <v>102</v>
      </c>
      <c r="J73" s="7" t="s">
        <v>103</v>
      </c>
      <c r="K73" s="7" t="s">
        <v>103</v>
      </c>
      <c r="L73" s="7" t="s">
        <v>103</v>
      </c>
      <c r="M73" s="8"/>
      <c r="N73" s="8"/>
      <c r="O73" s="8"/>
      <c r="P73" s="8"/>
      <c r="Q73" s="8"/>
      <c r="R73" s="8"/>
    </row>
    <row r="74">
      <c r="A74" s="6" t="s">
        <v>175</v>
      </c>
      <c r="B74" s="7" t="s">
        <v>103</v>
      </c>
      <c r="C74" s="7" t="s">
        <v>103</v>
      </c>
      <c r="D74" s="7" t="s">
        <v>103</v>
      </c>
      <c r="E74" s="7" t="s">
        <v>103</v>
      </c>
      <c r="F74" s="7" t="s">
        <v>103</v>
      </c>
      <c r="G74" s="7" t="s">
        <v>103</v>
      </c>
      <c r="H74" s="7" t="s">
        <v>102</v>
      </c>
      <c r="I74" s="7" t="s">
        <v>102</v>
      </c>
      <c r="J74" s="7" t="s">
        <v>103</v>
      </c>
      <c r="K74" s="7" t="s">
        <v>103</v>
      </c>
      <c r="L74" s="7" t="s">
        <v>103</v>
      </c>
      <c r="M74" s="8"/>
      <c r="N74" s="8"/>
      <c r="O74" s="8"/>
      <c r="P74" s="8"/>
      <c r="Q74" s="8"/>
      <c r="R74" s="8"/>
    </row>
    <row r="75">
      <c r="A75" s="6" t="s">
        <v>176</v>
      </c>
      <c r="B75" s="7" t="s">
        <v>103</v>
      </c>
      <c r="C75" s="7" t="s">
        <v>103</v>
      </c>
      <c r="D75" s="7" t="s">
        <v>103</v>
      </c>
      <c r="E75" s="7" t="s">
        <v>103</v>
      </c>
      <c r="F75" s="7" t="s">
        <v>103</v>
      </c>
      <c r="G75" s="7" t="s">
        <v>103</v>
      </c>
      <c r="H75" s="7" t="s">
        <v>103</v>
      </c>
      <c r="I75" s="7" t="s">
        <v>103</v>
      </c>
      <c r="J75" s="7" t="s">
        <v>103</v>
      </c>
      <c r="K75" s="7" t="s">
        <v>103</v>
      </c>
      <c r="L75" s="7" t="s">
        <v>103</v>
      </c>
      <c r="M75" s="8"/>
      <c r="N75" s="8"/>
      <c r="O75" s="8"/>
      <c r="P75" s="8"/>
      <c r="Q75" s="8"/>
      <c r="R75" s="8"/>
    </row>
    <row r="76">
      <c r="A76" s="6" t="s">
        <v>177</v>
      </c>
      <c r="B76" s="7" t="s">
        <v>103</v>
      </c>
      <c r="C76" s="7" t="s">
        <v>103</v>
      </c>
      <c r="D76" s="7" t="s">
        <v>103</v>
      </c>
      <c r="E76" s="7" t="s">
        <v>103</v>
      </c>
      <c r="F76" s="7" t="s">
        <v>103</v>
      </c>
      <c r="G76" s="7" t="s">
        <v>103</v>
      </c>
      <c r="H76" s="7" t="s">
        <v>103</v>
      </c>
      <c r="I76" s="7" t="s">
        <v>102</v>
      </c>
      <c r="J76" s="7" t="s">
        <v>103</v>
      </c>
      <c r="K76" s="7"/>
      <c r="L76" s="7" t="s">
        <v>103</v>
      </c>
      <c r="M76" s="8"/>
      <c r="N76" s="8"/>
      <c r="O76" s="8"/>
      <c r="P76" s="8"/>
      <c r="Q76" s="8"/>
      <c r="R76" s="8"/>
    </row>
    <row r="77">
      <c r="A77" s="6" t="s">
        <v>178</v>
      </c>
      <c r="B77" s="7" t="s">
        <v>102</v>
      </c>
      <c r="C77" s="7" t="s">
        <v>103</v>
      </c>
      <c r="D77" s="7" t="s">
        <v>102</v>
      </c>
      <c r="E77" s="7" t="s">
        <v>102</v>
      </c>
      <c r="F77" s="7" t="s">
        <v>102</v>
      </c>
      <c r="G77" s="7" t="s">
        <v>102</v>
      </c>
      <c r="H77" s="7" t="s">
        <v>102</v>
      </c>
      <c r="I77" s="7" t="s">
        <v>102</v>
      </c>
      <c r="J77" s="7" t="s">
        <v>103</v>
      </c>
      <c r="K77" s="7" t="s">
        <v>102</v>
      </c>
      <c r="L77" s="7" t="s">
        <v>102</v>
      </c>
      <c r="M77" s="8"/>
      <c r="N77" s="8"/>
      <c r="O77" s="8"/>
      <c r="P77" s="8"/>
      <c r="Q77" s="8"/>
      <c r="R77" s="8"/>
    </row>
    <row r="78">
      <c r="A78" s="6" t="s">
        <v>179</v>
      </c>
      <c r="B78" s="7" t="s">
        <v>103</v>
      </c>
      <c r="C78" s="7" t="s">
        <v>103</v>
      </c>
      <c r="D78" s="7" t="s">
        <v>103</v>
      </c>
      <c r="E78" s="7" t="s">
        <v>103</v>
      </c>
      <c r="F78" s="7" t="s">
        <v>103</v>
      </c>
      <c r="G78" s="7" t="s">
        <v>103</v>
      </c>
      <c r="H78" s="7" t="s">
        <v>103</v>
      </c>
      <c r="I78" s="7" t="s">
        <v>103</v>
      </c>
      <c r="J78" s="7" t="s">
        <v>103</v>
      </c>
      <c r="K78" s="7" t="s">
        <v>103</v>
      </c>
      <c r="L78" s="7" t="s">
        <v>103</v>
      </c>
      <c r="M78" s="8"/>
      <c r="N78" s="8"/>
      <c r="O78" s="8"/>
      <c r="P78" s="8"/>
      <c r="Q78" s="8"/>
      <c r="R78" s="8"/>
    </row>
    <row r="79">
      <c r="A79" s="6" t="s">
        <v>180</v>
      </c>
      <c r="B79" s="7" t="s">
        <v>103</v>
      </c>
      <c r="C79" s="7" t="s">
        <v>103</v>
      </c>
      <c r="D79" s="7" t="s">
        <v>103</v>
      </c>
      <c r="E79" s="7" t="s">
        <v>103</v>
      </c>
      <c r="F79" s="7" t="s">
        <v>103</v>
      </c>
      <c r="G79" s="7" t="s">
        <v>103</v>
      </c>
      <c r="H79" s="7" t="s">
        <v>102</v>
      </c>
      <c r="I79" s="7" t="s">
        <v>103</v>
      </c>
      <c r="J79" s="7" t="s">
        <v>103</v>
      </c>
      <c r="K79" s="7" t="s">
        <v>103</v>
      </c>
      <c r="L79" s="7" t="s">
        <v>103</v>
      </c>
      <c r="M79" s="8"/>
      <c r="N79" s="8"/>
      <c r="O79" s="8"/>
      <c r="P79" s="8"/>
      <c r="Q79" s="8"/>
      <c r="R79" s="8"/>
    </row>
    <row r="80">
      <c r="A80" s="6" t="s">
        <v>181</v>
      </c>
      <c r="B80" s="7" t="s">
        <v>103</v>
      </c>
      <c r="C80" s="7" t="s">
        <v>103</v>
      </c>
      <c r="D80" s="7" t="s">
        <v>103</v>
      </c>
      <c r="E80" s="7" t="s">
        <v>103</v>
      </c>
      <c r="F80" s="7" t="s">
        <v>103</v>
      </c>
      <c r="G80" s="7" t="s">
        <v>103</v>
      </c>
      <c r="H80" s="7" t="s">
        <v>103</v>
      </c>
      <c r="I80" s="7" t="s">
        <v>103</v>
      </c>
      <c r="J80" s="7" t="s">
        <v>103</v>
      </c>
      <c r="K80" s="7" t="s">
        <v>103</v>
      </c>
      <c r="L80" s="7" t="s">
        <v>103</v>
      </c>
      <c r="M80" s="8"/>
      <c r="N80" s="8"/>
      <c r="O80" s="8"/>
      <c r="P80" s="8"/>
      <c r="Q80" s="8"/>
      <c r="R80" s="8"/>
    </row>
    <row r="81">
      <c r="A81" s="6" t="s">
        <v>182</v>
      </c>
      <c r="B81" s="7" t="s">
        <v>103</v>
      </c>
      <c r="C81" s="7" t="s">
        <v>103</v>
      </c>
      <c r="D81" s="7" t="s">
        <v>103</v>
      </c>
      <c r="E81" s="7" t="s">
        <v>103</v>
      </c>
      <c r="F81" s="7" t="s">
        <v>103</v>
      </c>
      <c r="G81" s="7" t="s">
        <v>103</v>
      </c>
      <c r="H81" s="7" t="s">
        <v>103</v>
      </c>
      <c r="I81" s="7" t="s">
        <v>103</v>
      </c>
      <c r="J81" s="7" t="s">
        <v>103</v>
      </c>
      <c r="K81" s="7" t="s">
        <v>103</v>
      </c>
      <c r="L81" s="7" t="s">
        <v>103</v>
      </c>
      <c r="M81" s="8"/>
      <c r="N81" s="8"/>
      <c r="O81" s="8"/>
      <c r="P81" s="8"/>
      <c r="Q81" s="8"/>
      <c r="R81" s="8"/>
    </row>
    <row r="82">
      <c r="A82" s="6" t="s">
        <v>183</v>
      </c>
      <c r="B82" s="7" t="s">
        <v>102</v>
      </c>
      <c r="C82" s="7" t="s">
        <v>102</v>
      </c>
      <c r="D82" s="7" t="s">
        <v>102</v>
      </c>
      <c r="E82" s="7" t="s">
        <v>102</v>
      </c>
      <c r="F82" s="7" t="s">
        <v>102</v>
      </c>
      <c r="G82" s="7" t="s">
        <v>102</v>
      </c>
      <c r="H82" s="7" t="s">
        <v>102</v>
      </c>
      <c r="I82" s="7" t="s">
        <v>102</v>
      </c>
      <c r="J82" s="7" t="s">
        <v>102</v>
      </c>
      <c r="K82" s="7" t="s">
        <v>102</v>
      </c>
      <c r="L82" s="7" t="s">
        <v>102</v>
      </c>
      <c r="M82" s="8"/>
      <c r="N82" s="8"/>
      <c r="O82" s="8"/>
      <c r="P82" s="8"/>
      <c r="Q82" s="8"/>
      <c r="R82" s="8"/>
    </row>
    <row r="83">
      <c r="A83" s="6" t="s">
        <v>184</v>
      </c>
      <c r="B83" s="7" t="s">
        <v>102</v>
      </c>
      <c r="C83" s="7" t="s">
        <v>102</v>
      </c>
      <c r="D83" s="7" t="s">
        <v>102</v>
      </c>
      <c r="E83" s="7" t="s">
        <v>102</v>
      </c>
      <c r="F83" s="7" t="s">
        <v>102</v>
      </c>
      <c r="G83" s="7" t="s">
        <v>102</v>
      </c>
      <c r="H83" s="7" t="s">
        <v>102</v>
      </c>
      <c r="I83" s="7" t="s">
        <v>102</v>
      </c>
      <c r="J83" s="7" t="s">
        <v>102</v>
      </c>
      <c r="K83" s="7" t="s">
        <v>102</v>
      </c>
      <c r="L83" s="7" t="s">
        <v>102</v>
      </c>
      <c r="M83" s="8"/>
      <c r="N83" s="8"/>
      <c r="O83" s="8"/>
      <c r="P83" s="8"/>
      <c r="Q83" s="8"/>
      <c r="R83" s="8"/>
    </row>
    <row r="84">
      <c r="A84" s="6" t="s">
        <v>185</v>
      </c>
      <c r="B84" s="7" t="s">
        <v>102</v>
      </c>
      <c r="C84" s="7" t="s">
        <v>102</v>
      </c>
      <c r="D84" s="7" t="s">
        <v>102</v>
      </c>
      <c r="E84" s="7" t="s">
        <v>102</v>
      </c>
      <c r="F84" s="7" t="s">
        <v>102</v>
      </c>
      <c r="G84" s="7" t="s">
        <v>103</v>
      </c>
      <c r="H84" s="7" t="s">
        <v>102</v>
      </c>
      <c r="I84" s="7" t="s">
        <v>102</v>
      </c>
      <c r="J84" s="7" t="s">
        <v>102</v>
      </c>
      <c r="K84" s="7" t="s">
        <v>103</v>
      </c>
      <c r="L84" s="7" t="s">
        <v>102</v>
      </c>
      <c r="M84" s="8"/>
      <c r="N84" s="8"/>
      <c r="O84" s="8"/>
      <c r="P84" s="8"/>
      <c r="Q84" s="8"/>
      <c r="R84" s="8"/>
    </row>
    <row r="85">
      <c r="A85" s="6" t="s">
        <v>186</v>
      </c>
      <c r="B85" s="7" t="s">
        <v>103</v>
      </c>
      <c r="C85" s="7" t="s">
        <v>102</v>
      </c>
      <c r="D85" s="7" t="s">
        <v>103</v>
      </c>
      <c r="E85" s="7" t="s">
        <v>103</v>
      </c>
      <c r="F85" s="7" t="s">
        <v>103</v>
      </c>
      <c r="G85" s="7" t="s">
        <v>103</v>
      </c>
      <c r="H85" s="7" t="s">
        <v>103</v>
      </c>
      <c r="I85" s="7" t="s">
        <v>103</v>
      </c>
      <c r="J85" s="7" t="s">
        <v>103</v>
      </c>
      <c r="K85" s="7" t="s">
        <v>103</v>
      </c>
      <c r="L85" s="7" t="s">
        <v>103</v>
      </c>
      <c r="M85" s="8"/>
      <c r="N85" s="8"/>
      <c r="O85" s="8"/>
      <c r="P85" s="8"/>
      <c r="Q85" s="8"/>
      <c r="R85" s="8"/>
    </row>
    <row r="86">
      <c r="A86" s="6" t="s">
        <v>187</v>
      </c>
      <c r="B86" s="7" t="s">
        <v>103</v>
      </c>
      <c r="C86" s="7" t="s">
        <v>103</v>
      </c>
      <c r="D86" s="7" t="s">
        <v>103</v>
      </c>
      <c r="E86" s="7" t="s">
        <v>103</v>
      </c>
      <c r="F86" s="7" t="s">
        <v>103</v>
      </c>
      <c r="G86" s="7" t="s">
        <v>103</v>
      </c>
      <c r="H86" s="7" t="s">
        <v>103</v>
      </c>
      <c r="I86" s="7" t="s">
        <v>103</v>
      </c>
      <c r="J86" s="7" t="s">
        <v>103</v>
      </c>
      <c r="K86" s="7" t="s">
        <v>103</v>
      </c>
      <c r="L86" s="7" t="s">
        <v>103</v>
      </c>
      <c r="M86" s="8"/>
      <c r="N86" s="8"/>
      <c r="O86" s="8"/>
      <c r="P86" s="8"/>
      <c r="Q86" s="8"/>
      <c r="R86" s="8"/>
    </row>
    <row r="87">
      <c r="A87" s="6" t="s">
        <v>188</v>
      </c>
      <c r="B87" s="7" t="s">
        <v>103</v>
      </c>
      <c r="C87" s="7" t="s">
        <v>102</v>
      </c>
      <c r="D87" s="7" t="s">
        <v>103</v>
      </c>
      <c r="E87" s="7" t="s">
        <v>103</v>
      </c>
      <c r="F87" s="7" t="s">
        <v>103</v>
      </c>
      <c r="G87" s="7" t="s">
        <v>103</v>
      </c>
      <c r="H87" s="7" t="s">
        <v>102</v>
      </c>
      <c r="I87" s="7" t="s">
        <v>103</v>
      </c>
      <c r="J87" s="7" t="s">
        <v>103</v>
      </c>
      <c r="K87" s="7" t="s">
        <v>103</v>
      </c>
      <c r="L87" s="7" t="s">
        <v>103</v>
      </c>
      <c r="M87" s="8"/>
      <c r="N87" s="8"/>
      <c r="O87" s="8"/>
      <c r="P87" s="8"/>
      <c r="Q87" s="8"/>
      <c r="R87" s="8"/>
    </row>
    <row r="88">
      <c r="A88" s="6" t="s">
        <v>189</v>
      </c>
      <c r="B88" s="7" t="s">
        <v>103</v>
      </c>
      <c r="C88" s="7" t="s">
        <v>103</v>
      </c>
      <c r="D88" s="7" t="s">
        <v>103</v>
      </c>
      <c r="E88" s="7" t="s">
        <v>103</v>
      </c>
      <c r="F88" s="7" t="s">
        <v>103</v>
      </c>
      <c r="G88" s="7" t="s">
        <v>103</v>
      </c>
      <c r="H88" s="7" t="s">
        <v>103</v>
      </c>
      <c r="I88" s="7" t="s">
        <v>103</v>
      </c>
      <c r="J88" s="7" t="s">
        <v>103</v>
      </c>
      <c r="K88" s="7" t="s">
        <v>103</v>
      </c>
      <c r="L88" s="7" t="s">
        <v>103</v>
      </c>
      <c r="M88" s="8"/>
      <c r="N88" s="8"/>
      <c r="O88" s="8"/>
      <c r="P88" s="8"/>
      <c r="Q88" s="8"/>
      <c r="R88" s="8"/>
    </row>
    <row r="89">
      <c r="A89" s="6" t="s">
        <v>190</v>
      </c>
      <c r="B89" s="7" t="s">
        <v>103</v>
      </c>
      <c r="C89" s="7" t="s">
        <v>103</v>
      </c>
      <c r="D89" s="7" t="s">
        <v>103</v>
      </c>
      <c r="E89" s="7" t="s">
        <v>103</v>
      </c>
      <c r="F89" s="7" t="s">
        <v>103</v>
      </c>
      <c r="G89" s="7" t="s">
        <v>103</v>
      </c>
      <c r="H89" s="7" t="s">
        <v>103</v>
      </c>
      <c r="I89" s="7" t="s">
        <v>103</v>
      </c>
      <c r="J89" s="7" t="s">
        <v>103</v>
      </c>
      <c r="K89" s="7" t="s">
        <v>103</v>
      </c>
      <c r="L89" s="7" t="s">
        <v>103</v>
      </c>
      <c r="M89" s="8"/>
      <c r="N89" s="8"/>
      <c r="O89" s="8"/>
      <c r="P89" s="8"/>
      <c r="Q89" s="8"/>
      <c r="R89" s="8"/>
    </row>
    <row r="90">
      <c r="A90" s="6" t="s">
        <v>191</v>
      </c>
      <c r="B90" s="7" t="s">
        <v>103</v>
      </c>
      <c r="C90" s="7" t="s">
        <v>103</v>
      </c>
      <c r="D90" s="7" t="s">
        <v>103</v>
      </c>
      <c r="E90" s="7" t="s">
        <v>103</v>
      </c>
      <c r="F90" s="7" t="s">
        <v>103</v>
      </c>
      <c r="G90" s="7" t="s">
        <v>103</v>
      </c>
      <c r="H90" s="7" t="s">
        <v>102</v>
      </c>
      <c r="I90" s="7" t="s">
        <v>103</v>
      </c>
      <c r="J90" s="7" t="s">
        <v>103</v>
      </c>
      <c r="K90" s="7" t="s">
        <v>103</v>
      </c>
      <c r="L90" s="7" t="s">
        <v>102</v>
      </c>
      <c r="M90" s="8"/>
      <c r="N90" s="8"/>
      <c r="O90" s="8"/>
      <c r="P90" s="8"/>
      <c r="Q90" s="8"/>
      <c r="R90" s="8"/>
    </row>
    <row r="91">
      <c r="A91" s="6" t="s">
        <v>192</v>
      </c>
      <c r="B91" s="7" t="s">
        <v>103</v>
      </c>
      <c r="C91" s="7" t="s">
        <v>103</v>
      </c>
      <c r="D91" s="7" t="s">
        <v>103</v>
      </c>
      <c r="E91" s="7" t="s">
        <v>103</v>
      </c>
      <c r="F91" s="7" t="s">
        <v>103</v>
      </c>
      <c r="G91" s="7" t="s">
        <v>103</v>
      </c>
      <c r="H91" s="7" t="s">
        <v>103</v>
      </c>
      <c r="I91" s="7" t="s">
        <v>103</v>
      </c>
      <c r="J91" s="7" t="s">
        <v>103</v>
      </c>
      <c r="K91" s="7" t="s">
        <v>103</v>
      </c>
      <c r="L91" s="7" t="s">
        <v>103</v>
      </c>
      <c r="M91" s="8"/>
      <c r="N91" s="8"/>
      <c r="O91" s="8"/>
      <c r="P91" s="8"/>
      <c r="Q91" s="8"/>
      <c r="R91" s="8"/>
    </row>
    <row r="92">
      <c r="A92" s="6" t="s">
        <v>193</v>
      </c>
      <c r="B92" s="7" t="s">
        <v>102</v>
      </c>
      <c r="C92" s="7" t="s">
        <v>102</v>
      </c>
      <c r="D92" s="7" t="s">
        <v>102</v>
      </c>
      <c r="E92" s="7" t="s">
        <v>102</v>
      </c>
      <c r="F92" s="7" t="s">
        <v>103</v>
      </c>
      <c r="G92" s="7" t="s">
        <v>102</v>
      </c>
      <c r="H92" s="7" t="s">
        <v>102</v>
      </c>
      <c r="I92" s="7" t="s">
        <v>111</v>
      </c>
      <c r="J92" s="7" t="s">
        <v>103</v>
      </c>
      <c r="K92" s="7" t="s">
        <v>102</v>
      </c>
      <c r="L92" s="7" t="s">
        <v>102</v>
      </c>
      <c r="M92" s="8"/>
      <c r="N92" s="8"/>
      <c r="O92" s="8"/>
      <c r="P92" s="8"/>
      <c r="Q92" s="8"/>
      <c r="R92" s="8"/>
    </row>
    <row r="93">
      <c r="A93" s="6" t="s">
        <v>194</v>
      </c>
      <c r="B93" s="7" t="s">
        <v>103</v>
      </c>
      <c r="C93" s="7" t="s">
        <v>103</v>
      </c>
      <c r="D93" s="7" t="s">
        <v>103</v>
      </c>
      <c r="E93" s="7"/>
      <c r="F93" s="7" t="s">
        <v>103</v>
      </c>
      <c r="G93" s="7" t="s">
        <v>103</v>
      </c>
      <c r="H93" s="7" t="s">
        <v>103</v>
      </c>
      <c r="I93" s="7" t="s">
        <v>103</v>
      </c>
      <c r="J93" s="7" t="s">
        <v>103</v>
      </c>
      <c r="K93" s="7" t="s">
        <v>103</v>
      </c>
      <c r="L93" s="7" t="s">
        <v>103</v>
      </c>
      <c r="M93" s="8"/>
      <c r="N93" s="8"/>
      <c r="O93" s="8"/>
      <c r="P93" s="8"/>
      <c r="Q93" s="8"/>
      <c r="R93" s="8"/>
    </row>
    <row r="94">
      <c r="A94" s="6" t="s">
        <v>195</v>
      </c>
      <c r="B94" s="7" t="s">
        <v>102</v>
      </c>
      <c r="C94" s="7" t="s">
        <v>102</v>
      </c>
      <c r="D94" s="7" t="s">
        <v>102</v>
      </c>
      <c r="E94" s="7" t="s">
        <v>102</v>
      </c>
      <c r="F94" s="7" t="s">
        <v>102</v>
      </c>
      <c r="G94" s="7" t="s">
        <v>102</v>
      </c>
      <c r="H94" s="7" t="s">
        <v>102</v>
      </c>
      <c r="I94" s="7" t="s">
        <v>102</v>
      </c>
      <c r="J94" s="7" t="s">
        <v>102</v>
      </c>
      <c r="K94" s="7" t="s">
        <v>102</v>
      </c>
      <c r="L94" s="7" t="s">
        <v>103</v>
      </c>
      <c r="M94" s="8"/>
      <c r="N94" s="8"/>
      <c r="O94" s="8"/>
      <c r="P94" s="8"/>
      <c r="Q94" s="8"/>
      <c r="R94" s="8"/>
    </row>
    <row r="95">
      <c r="A95" s="6" t="s">
        <v>196</v>
      </c>
      <c r="B95" s="7" t="s">
        <v>102</v>
      </c>
      <c r="C95" s="7" t="s">
        <v>102</v>
      </c>
      <c r="D95" s="7" t="s">
        <v>102</v>
      </c>
      <c r="E95" s="7" t="s">
        <v>102</v>
      </c>
      <c r="F95" s="7" t="s">
        <v>102</v>
      </c>
      <c r="G95" s="7" t="s">
        <v>102</v>
      </c>
      <c r="H95" s="7" t="s">
        <v>102</v>
      </c>
      <c r="I95" s="7" t="s">
        <v>102</v>
      </c>
      <c r="J95" s="7" t="s">
        <v>102</v>
      </c>
      <c r="K95" s="7" t="s">
        <v>102</v>
      </c>
      <c r="L95" s="7" t="s">
        <v>102</v>
      </c>
      <c r="M95" s="8"/>
      <c r="N95" s="8"/>
      <c r="O95" s="8"/>
      <c r="P95" s="8"/>
      <c r="Q95" s="8"/>
      <c r="R95" s="8"/>
    </row>
    <row r="96">
      <c r="A96" s="6" t="s">
        <v>197</v>
      </c>
      <c r="B96" s="7" t="s">
        <v>103</v>
      </c>
      <c r="C96" s="7" t="s">
        <v>103</v>
      </c>
      <c r="D96" s="7" t="s">
        <v>103</v>
      </c>
      <c r="E96" s="7" t="s">
        <v>103</v>
      </c>
      <c r="F96" s="7" t="s">
        <v>103</v>
      </c>
      <c r="G96" s="7" t="s">
        <v>103</v>
      </c>
      <c r="H96" s="7" t="s">
        <v>103</v>
      </c>
      <c r="I96" s="7" t="s">
        <v>103</v>
      </c>
      <c r="J96" s="7" t="s">
        <v>103</v>
      </c>
      <c r="K96" s="7" t="s">
        <v>103</v>
      </c>
      <c r="L96" s="7" t="s">
        <v>103</v>
      </c>
      <c r="M96" s="8"/>
      <c r="N96" s="8"/>
      <c r="O96" s="8"/>
      <c r="P96" s="8"/>
      <c r="Q96" s="8"/>
      <c r="R96" s="8"/>
    </row>
    <row r="97">
      <c r="A97" s="6" t="s">
        <v>198</v>
      </c>
      <c r="B97" s="7" t="s">
        <v>102</v>
      </c>
      <c r="C97" s="7" t="s">
        <v>102</v>
      </c>
      <c r="D97" s="7" t="s">
        <v>102</v>
      </c>
      <c r="E97" s="7" t="s">
        <v>102</v>
      </c>
      <c r="F97" s="7" t="s">
        <v>102</v>
      </c>
      <c r="G97" s="7" t="s">
        <v>102</v>
      </c>
      <c r="H97" s="7" t="s">
        <v>102</v>
      </c>
      <c r="I97" s="7" t="s">
        <v>102</v>
      </c>
      <c r="J97" s="7" t="s">
        <v>102</v>
      </c>
      <c r="K97" s="7" t="s">
        <v>102</v>
      </c>
      <c r="L97" s="7" t="s">
        <v>102</v>
      </c>
      <c r="M97" s="8"/>
      <c r="N97" s="8"/>
      <c r="O97" s="8"/>
      <c r="P97" s="8"/>
      <c r="Q97" s="8"/>
      <c r="R97" s="8"/>
    </row>
    <row r="98">
      <c r="A98" s="6" t="s">
        <v>199</v>
      </c>
      <c r="B98" s="7" t="s">
        <v>103</v>
      </c>
      <c r="C98" s="7" t="s">
        <v>103</v>
      </c>
      <c r="D98" s="7" t="s">
        <v>103</v>
      </c>
      <c r="E98" s="7" t="s">
        <v>103</v>
      </c>
      <c r="F98" s="7" t="s">
        <v>103</v>
      </c>
      <c r="G98" s="8"/>
      <c r="H98" s="7" t="s">
        <v>103</v>
      </c>
      <c r="I98" s="7" t="s">
        <v>103</v>
      </c>
      <c r="J98" s="7" t="s">
        <v>102</v>
      </c>
      <c r="K98" s="7" t="s">
        <v>103</v>
      </c>
      <c r="L98" s="7" t="s">
        <v>103</v>
      </c>
      <c r="M98" s="8"/>
      <c r="N98" s="8"/>
      <c r="O98" s="8"/>
      <c r="P98" s="8"/>
      <c r="Q98" s="8"/>
      <c r="R98" s="8"/>
    </row>
    <row r="99">
      <c r="A99" s="6" t="s">
        <v>200</v>
      </c>
      <c r="B99" s="7" t="s">
        <v>102</v>
      </c>
      <c r="C99" s="7" t="s">
        <v>102</v>
      </c>
      <c r="D99" s="7" t="s">
        <v>102</v>
      </c>
      <c r="E99" s="7" t="s">
        <v>102</v>
      </c>
      <c r="F99" s="7" t="s">
        <v>102</v>
      </c>
      <c r="G99" s="7" t="s">
        <v>102</v>
      </c>
      <c r="H99" s="7" t="s">
        <v>102</v>
      </c>
      <c r="I99" s="7" t="s">
        <v>102</v>
      </c>
      <c r="J99" s="7" t="s">
        <v>102</v>
      </c>
      <c r="K99" s="7" t="s">
        <v>102</v>
      </c>
      <c r="L99" s="7" t="s">
        <v>102</v>
      </c>
      <c r="M99" s="8"/>
      <c r="N99" s="8"/>
      <c r="O99" s="8"/>
      <c r="P99" s="8"/>
      <c r="Q99" s="8"/>
      <c r="R99" s="8"/>
    </row>
    <row r="100">
      <c r="A100" s="6" t="s">
        <v>201</v>
      </c>
      <c r="B100" s="7" t="s">
        <v>102</v>
      </c>
      <c r="C100" s="7" t="s">
        <v>102</v>
      </c>
      <c r="D100" s="7" t="s">
        <v>102</v>
      </c>
      <c r="E100" s="7" t="s">
        <v>102</v>
      </c>
      <c r="F100" s="7" t="s">
        <v>102</v>
      </c>
      <c r="G100" s="7" t="s">
        <v>103</v>
      </c>
      <c r="H100" s="7" t="s">
        <v>102</v>
      </c>
      <c r="I100" s="7" t="s">
        <v>102</v>
      </c>
      <c r="J100" s="7" t="s">
        <v>102</v>
      </c>
      <c r="K100" s="7" t="s">
        <v>102</v>
      </c>
      <c r="L100" s="7" t="s">
        <v>102</v>
      </c>
      <c r="M100" s="8"/>
      <c r="N100" s="8"/>
      <c r="O100" s="8"/>
      <c r="P100" s="8"/>
      <c r="Q100" s="8"/>
      <c r="R100" s="8"/>
    </row>
    <row r="101">
      <c r="A101" s="6" t="s">
        <v>202</v>
      </c>
      <c r="B101" s="7" t="s">
        <v>103</v>
      </c>
      <c r="C101" s="7" t="s">
        <v>103</v>
      </c>
      <c r="D101" s="7" t="s">
        <v>103</v>
      </c>
      <c r="E101" s="7" t="s">
        <v>103</v>
      </c>
      <c r="F101" s="7" t="s">
        <v>103</v>
      </c>
      <c r="G101" s="7" t="s">
        <v>102</v>
      </c>
      <c r="H101" s="7" t="s">
        <v>103</v>
      </c>
      <c r="I101" s="7" t="s">
        <v>103</v>
      </c>
      <c r="J101" s="7" t="s">
        <v>103</v>
      </c>
      <c r="K101" s="7" t="s">
        <v>103</v>
      </c>
      <c r="L101" s="7" t="s">
        <v>103</v>
      </c>
      <c r="M101" s="8"/>
      <c r="N101" s="8"/>
      <c r="O101" s="8"/>
      <c r="P101" s="8"/>
      <c r="Q101" s="8"/>
      <c r="R101" s="8"/>
    </row>
    <row r="102">
      <c r="A102" s="6" t="s">
        <v>203</v>
      </c>
      <c r="B102" s="7" t="s">
        <v>103</v>
      </c>
      <c r="C102" s="7" t="s">
        <v>103</v>
      </c>
      <c r="D102" s="7" t="s">
        <v>103</v>
      </c>
      <c r="E102" s="7" t="s">
        <v>103</v>
      </c>
      <c r="F102" s="7" t="s">
        <v>103</v>
      </c>
      <c r="G102" s="7" t="s">
        <v>103</v>
      </c>
      <c r="H102" s="7" t="s">
        <v>103</v>
      </c>
      <c r="I102" s="7" t="s">
        <v>103</v>
      </c>
      <c r="J102" s="7" t="s">
        <v>103</v>
      </c>
      <c r="K102" s="7" t="s">
        <v>103</v>
      </c>
      <c r="L102" s="7" t="s">
        <v>103</v>
      </c>
      <c r="M102" s="8"/>
      <c r="N102" s="8"/>
      <c r="O102" s="8"/>
      <c r="P102" s="8"/>
      <c r="Q102" s="8"/>
      <c r="R102" s="8"/>
    </row>
    <row r="103">
      <c r="A103" s="6" t="s">
        <v>204</v>
      </c>
      <c r="B103" s="7" t="s">
        <v>102</v>
      </c>
      <c r="C103" s="7" t="s">
        <v>102</v>
      </c>
      <c r="D103" s="7" t="s">
        <v>102</v>
      </c>
      <c r="E103" s="7" t="s">
        <v>102</v>
      </c>
      <c r="F103" s="7" t="s">
        <v>102</v>
      </c>
      <c r="G103" s="7" t="s">
        <v>102</v>
      </c>
      <c r="H103" s="7" t="s">
        <v>102</v>
      </c>
      <c r="I103" s="7" t="s">
        <v>103</v>
      </c>
      <c r="J103" s="7" t="s">
        <v>102</v>
      </c>
      <c r="K103" s="7" t="s">
        <v>102</v>
      </c>
      <c r="L103" s="7" t="s">
        <v>102</v>
      </c>
      <c r="M103" s="8"/>
      <c r="N103" s="8"/>
      <c r="O103" s="8"/>
      <c r="P103" s="8"/>
      <c r="Q103" s="8"/>
      <c r="R103" s="8"/>
    </row>
    <row r="104">
      <c r="A104" s="6" t="s">
        <v>205</v>
      </c>
      <c r="B104" s="7" t="s">
        <v>102</v>
      </c>
      <c r="C104" s="7" t="s">
        <v>102</v>
      </c>
      <c r="D104" s="7" t="s">
        <v>102</v>
      </c>
      <c r="E104" s="7" t="s">
        <v>102</v>
      </c>
      <c r="F104" s="7" t="s">
        <v>102</v>
      </c>
      <c r="G104" s="7" t="s">
        <v>102</v>
      </c>
      <c r="H104" s="7" t="s">
        <v>102</v>
      </c>
      <c r="I104" s="7" t="s">
        <v>102</v>
      </c>
      <c r="J104" s="7" t="s">
        <v>102</v>
      </c>
      <c r="K104" s="7" t="s">
        <v>103</v>
      </c>
      <c r="L104" s="7" t="s">
        <v>102</v>
      </c>
      <c r="M104" s="8"/>
      <c r="N104" s="8"/>
      <c r="O104" s="8"/>
      <c r="P104" s="8"/>
      <c r="Q104" s="8"/>
      <c r="R104" s="8"/>
    </row>
    <row r="105">
      <c r="A105" s="6" t="s">
        <v>206</v>
      </c>
      <c r="B105" s="7" t="s">
        <v>102</v>
      </c>
      <c r="C105" s="7" t="s">
        <v>102</v>
      </c>
      <c r="D105" s="7"/>
      <c r="E105" s="7" t="s">
        <v>102</v>
      </c>
      <c r="F105" s="7" t="s">
        <v>102</v>
      </c>
      <c r="G105" s="7" t="s">
        <v>102</v>
      </c>
      <c r="H105" s="7" t="s">
        <v>103</v>
      </c>
      <c r="I105" s="7" t="s">
        <v>102</v>
      </c>
      <c r="J105" s="7" t="s">
        <v>102</v>
      </c>
      <c r="K105" s="7" t="s">
        <v>102</v>
      </c>
      <c r="L105" s="7" t="s">
        <v>102</v>
      </c>
      <c r="M105" s="8"/>
      <c r="N105" s="8"/>
      <c r="O105" s="8"/>
      <c r="P105" s="8"/>
      <c r="Q105" s="8"/>
      <c r="R105" s="8"/>
    </row>
    <row r="106">
      <c r="A106" s="6" t="s">
        <v>207</v>
      </c>
      <c r="B106" s="7" t="s">
        <v>103</v>
      </c>
      <c r="C106" s="7" t="s">
        <v>103</v>
      </c>
      <c r="D106" s="7" t="s">
        <v>103</v>
      </c>
      <c r="E106" s="7" t="s">
        <v>103</v>
      </c>
      <c r="F106" s="7" t="s">
        <v>103</v>
      </c>
      <c r="G106" s="7" t="s">
        <v>103</v>
      </c>
      <c r="H106" s="7" t="s">
        <v>103</v>
      </c>
      <c r="I106" s="7" t="s">
        <v>103</v>
      </c>
      <c r="J106" s="7" t="s">
        <v>103</v>
      </c>
      <c r="K106" s="7" t="s">
        <v>103</v>
      </c>
      <c r="L106" s="7" t="s">
        <v>102</v>
      </c>
      <c r="M106" s="8"/>
      <c r="N106" s="8"/>
      <c r="O106" s="8"/>
      <c r="P106" s="8"/>
      <c r="Q106" s="8"/>
      <c r="R106" s="8"/>
    </row>
    <row r="107">
      <c r="A107" s="6" t="s">
        <v>208</v>
      </c>
      <c r="B107" s="7" t="s">
        <v>102</v>
      </c>
      <c r="C107" s="7" t="s">
        <v>102</v>
      </c>
      <c r="D107" s="7" t="s">
        <v>102</v>
      </c>
      <c r="E107" s="7" t="s">
        <v>102</v>
      </c>
      <c r="F107" s="7" t="s">
        <v>102</v>
      </c>
      <c r="G107" s="7" t="s">
        <v>102</v>
      </c>
      <c r="H107" s="7" t="s">
        <v>102</v>
      </c>
      <c r="I107" s="7" t="s">
        <v>102</v>
      </c>
      <c r="J107" s="7" t="s">
        <v>102</v>
      </c>
      <c r="K107" s="7" t="s">
        <v>102</v>
      </c>
      <c r="L107" s="7" t="s">
        <v>102</v>
      </c>
      <c r="M107" s="8"/>
      <c r="N107" s="8"/>
      <c r="O107" s="8"/>
      <c r="P107" s="8"/>
      <c r="Q107" s="8"/>
      <c r="R107" s="8"/>
    </row>
    <row r="108">
      <c r="A108" s="6" t="s">
        <v>209</v>
      </c>
      <c r="B108" s="7" t="s">
        <v>103</v>
      </c>
      <c r="C108" s="7" t="s">
        <v>103</v>
      </c>
      <c r="D108" s="7" t="s">
        <v>103</v>
      </c>
      <c r="E108" s="7" t="s">
        <v>103</v>
      </c>
      <c r="F108" s="7" t="s">
        <v>103</v>
      </c>
      <c r="G108" s="7" t="s">
        <v>103</v>
      </c>
      <c r="H108" s="7" t="s">
        <v>103</v>
      </c>
      <c r="I108" s="7" t="s">
        <v>103</v>
      </c>
      <c r="J108" s="7" t="s">
        <v>102</v>
      </c>
      <c r="K108" s="7" t="s">
        <v>103</v>
      </c>
      <c r="L108" s="7" t="s">
        <v>103</v>
      </c>
      <c r="M108" s="8"/>
      <c r="N108" s="8"/>
      <c r="O108" s="8"/>
      <c r="P108" s="8"/>
      <c r="Q108" s="8"/>
      <c r="R108" s="8"/>
    </row>
    <row r="109">
      <c r="A109" s="6" t="s">
        <v>210</v>
      </c>
      <c r="B109" s="7" t="s">
        <v>102</v>
      </c>
      <c r="C109" s="7" t="s">
        <v>102</v>
      </c>
      <c r="D109" s="7" t="s">
        <v>102</v>
      </c>
      <c r="E109" s="7" t="s">
        <v>102</v>
      </c>
      <c r="F109" s="7" t="s">
        <v>102</v>
      </c>
      <c r="G109" s="7" t="s">
        <v>102</v>
      </c>
      <c r="H109" s="7" t="s">
        <v>102</v>
      </c>
      <c r="I109" s="7" t="s">
        <v>102</v>
      </c>
      <c r="J109" s="7" t="s">
        <v>102</v>
      </c>
      <c r="K109" s="7" t="s">
        <v>102</v>
      </c>
      <c r="L109" s="7" t="s">
        <v>102</v>
      </c>
      <c r="M109" s="8"/>
      <c r="N109" s="8"/>
      <c r="O109" s="8"/>
      <c r="P109" s="8"/>
      <c r="Q109" s="8"/>
      <c r="R109" s="8"/>
    </row>
    <row r="110">
      <c r="A110" s="6" t="s">
        <v>211</v>
      </c>
      <c r="B110" s="7" t="s">
        <v>103</v>
      </c>
      <c r="C110" s="7" t="s">
        <v>109</v>
      </c>
      <c r="D110" s="7" t="s">
        <v>103</v>
      </c>
      <c r="E110" s="7" t="s">
        <v>103</v>
      </c>
      <c r="F110" s="7" t="s">
        <v>103</v>
      </c>
      <c r="G110" s="7" t="s">
        <v>103</v>
      </c>
      <c r="H110" s="7" t="s">
        <v>109</v>
      </c>
      <c r="I110" s="7" t="s">
        <v>103</v>
      </c>
      <c r="J110" s="7" t="s">
        <v>103</v>
      </c>
      <c r="K110" s="7" t="s">
        <v>103</v>
      </c>
      <c r="L110" s="7" t="s">
        <v>110</v>
      </c>
      <c r="M110" s="8"/>
      <c r="N110" s="8"/>
      <c r="O110" s="8"/>
      <c r="P110" s="8"/>
      <c r="Q110" s="8"/>
      <c r="R110" s="8"/>
    </row>
    <row r="111">
      <c r="A111" s="6" t="s">
        <v>212</v>
      </c>
      <c r="B111" s="7" t="s">
        <v>111</v>
      </c>
      <c r="C111" s="7" t="s">
        <v>111</v>
      </c>
      <c r="D111" s="7" t="s">
        <v>111</v>
      </c>
      <c r="E111" s="7" t="s">
        <v>111</v>
      </c>
      <c r="F111" s="7" t="s">
        <v>111</v>
      </c>
      <c r="G111" s="7" t="s">
        <v>428</v>
      </c>
      <c r="H111" s="7" t="s">
        <v>111</v>
      </c>
      <c r="I111" s="7" t="s">
        <v>111</v>
      </c>
      <c r="J111" s="7" t="s">
        <v>102</v>
      </c>
      <c r="K111" s="7" t="s">
        <v>110</v>
      </c>
      <c r="L111" s="7" t="s">
        <v>103</v>
      </c>
      <c r="M111" s="8"/>
      <c r="N111" s="8"/>
      <c r="O111" s="8"/>
      <c r="P111" s="8"/>
      <c r="Q111" s="8"/>
      <c r="R111" s="8"/>
    </row>
    <row r="112">
      <c r="A112" s="6" t="s">
        <v>213</v>
      </c>
      <c r="B112" s="7" t="s">
        <v>102</v>
      </c>
      <c r="C112" s="7" t="s">
        <v>102</v>
      </c>
      <c r="D112" s="7" t="s">
        <v>102</v>
      </c>
      <c r="E112" s="7" t="s">
        <v>102</v>
      </c>
      <c r="F112" s="7" t="s">
        <v>102</v>
      </c>
      <c r="G112" s="7" t="s">
        <v>102</v>
      </c>
      <c r="H112" s="7" t="s">
        <v>102</v>
      </c>
      <c r="I112" s="7" t="s">
        <v>102</v>
      </c>
      <c r="J112" s="7" t="s">
        <v>102</v>
      </c>
      <c r="K112" s="7" t="s">
        <v>102</v>
      </c>
      <c r="L112" s="7" t="s">
        <v>102</v>
      </c>
      <c r="M112" s="8"/>
      <c r="N112" s="8"/>
      <c r="O112" s="8"/>
      <c r="P112" s="8"/>
      <c r="Q112" s="8"/>
      <c r="R112" s="8"/>
    </row>
    <row r="113">
      <c r="A113" s="6" t="s">
        <v>214</v>
      </c>
      <c r="B113" s="7" t="s">
        <v>103</v>
      </c>
      <c r="C113" s="7" t="s">
        <v>103</v>
      </c>
      <c r="D113" s="7" t="s">
        <v>103</v>
      </c>
      <c r="E113" s="7" t="s">
        <v>103</v>
      </c>
      <c r="F113" s="7" t="s">
        <v>103</v>
      </c>
      <c r="G113" s="7" t="s">
        <v>103</v>
      </c>
      <c r="H113" s="7" t="s">
        <v>103</v>
      </c>
      <c r="I113" s="7" t="s">
        <v>103</v>
      </c>
      <c r="J113" s="7" t="s">
        <v>103</v>
      </c>
      <c r="K113" s="7" t="s">
        <v>103</v>
      </c>
      <c r="L113" s="7" t="s">
        <v>103</v>
      </c>
      <c r="M113" s="8"/>
      <c r="N113" s="8"/>
      <c r="O113" s="8"/>
      <c r="P113" s="8"/>
      <c r="Q113" s="8"/>
      <c r="R113" s="8"/>
    </row>
    <row r="114">
      <c r="A114" s="6" t="s">
        <v>215</v>
      </c>
      <c r="B114" s="7" t="s">
        <v>103</v>
      </c>
      <c r="C114" s="7" t="s">
        <v>103</v>
      </c>
      <c r="D114" s="7" t="s">
        <v>103</v>
      </c>
      <c r="E114" s="7"/>
      <c r="F114" s="7" t="s">
        <v>103</v>
      </c>
      <c r="G114" s="7" t="s">
        <v>103</v>
      </c>
      <c r="H114" s="7" t="s">
        <v>102</v>
      </c>
      <c r="I114" s="7" t="s">
        <v>103</v>
      </c>
      <c r="J114" s="7" t="s">
        <v>103</v>
      </c>
      <c r="K114" s="7" t="s">
        <v>103</v>
      </c>
      <c r="L114" s="7" t="s">
        <v>103</v>
      </c>
      <c r="M114" s="8"/>
      <c r="N114" s="8"/>
      <c r="O114" s="8"/>
      <c r="P114" s="8"/>
      <c r="Q114" s="8"/>
      <c r="R114" s="8"/>
    </row>
    <row r="115">
      <c r="A115" s="6" t="s">
        <v>216</v>
      </c>
      <c r="B115" s="7" t="s">
        <v>102</v>
      </c>
      <c r="C115" s="7" t="s">
        <v>111</v>
      </c>
      <c r="D115" s="7" t="s">
        <v>102</v>
      </c>
      <c r="E115" s="7" t="s">
        <v>103</v>
      </c>
      <c r="F115" s="7" t="s">
        <v>102</v>
      </c>
      <c r="G115" s="7" t="s">
        <v>102</v>
      </c>
      <c r="H115" s="7" t="s">
        <v>102</v>
      </c>
      <c r="I115" s="7" t="s">
        <v>102</v>
      </c>
      <c r="J115" s="7" t="s">
        <v>102</v>
      </c>
      <c r="K115" s="7" t="s">
        <v>102</v>
      </c>
      <c r="L115" s="7" t="s">
        <v>103</v>
      </c>
      <c r="M115" s="8"/>
      <c r="N115" s="8"/>
      <c r="O115" s="8"/>
      <c r="P115" s="8"/>
      <c r="Q115" s="8"/>
      <c r="R115" s="8"/>
    </row>
    <row r="116">
      <c r="A116" s="6" t="s">
        <v>217</v>
      </c>
      <c r="B116" s="7" t="s">
        <v>103</v>
      </c>
      <c r="C116" s="7" t="s">
        <v>103</v>
      </c>
      <c r="D116" s="7" t="s">
        <v>103</v>
      </c>
      <c r="E116" s="7" t="s">
        <v>103</v>
      </c>
      <c r="F116" s="7" t="s">
        <v>103</v>
      </c>
      <c r="G116" s="7" t="s">
        <v>103</v>
      </c>
      <c r="H116" s="7" t="s">
        <v>103</v>
      </c>
      <c r="I116" s="7" t="s">
        <v>103</v>
      </c>
      <c r="J116" s="7" t="s">
        <v>103</v>
      </c>
      <c r="K116" s="7" t="s">
        <v>103</v>
      </c>
      <c r="L116" s="7" t="s">
        <v>103</v>
      </c>
      <c r="M116" s="8"/>
      <c r="N116" s="8"/>
      <c r="O116" s="8"/>
      <c r="P116" s="8"/>
      <c r="Q116" s="8"/>
      <c r="R116" s="8"/>
    </row>
    <row r="117">
      <c r="A117" s="6" t="s">
        <v>218</v>
      </c>
      <c r="B117" s="7" t="s">
        <v>103</v>
      </c>
      <c r="C117" s="7" t="s">
        <v>103</v>
      </c>
      <c r="D117" s="7" t="s">
        <v>103</v>
      </c>
      <c r="E117" s="7" t="s">
        <v>103</v>
      </c>
      <c r="F117" s="7" t="s">
        <v>103</v>
      </c>
      <c r="G117" s="7" t="s">
        <v>103</v>
      </c>
      <c r="H117" s="7" t="s">
        <v>103</v>
      </c>
      <c r="I117" s="7" t="s">
        <v>103</v>
      </c>
      <c r="J117" s="7" t="s">
        <v>103</v>
      </c>
      <c r="K117" s="7" t="s">
        <v>103</v>
      </c>
      <c r="L117" s="7" t="s">
        <v>103</v>
      </c>
      <c r="M117" s="8"/>
      <c r="N117" s="8"/>
      <c r="O117" s="8"/>
      <c r="P117" s="8"/>
      <c r="Q117" s="8"/>
      <c r="R117" s="8"/>
    </row>
    <row r="118">
      <c r="A118" s="6" t="s">
        <v>219</v>
      </c>
      <c r="B118" s="7" t="s">
        <v>109</v>
      </c>
      <c r="C118" s="7" t="s">
        <v>109</v>
      </c>
      <c r="D118" s="7" t="s">
        <v>110</v>
      </c>
      <c r="E118" s="7" t="s">
        <v>109</v>
      </c>
      <c r="F118" s="7" t="s">
        <v>109</v>
      </c>
      <c r="G118" s="7" t="s">
        <v>109</v>
      </c>
      <c r="H118" s="7" t="s">
        <v>109</v>
      </c>
      <c r="I118" s="7" t="s">
        <v>109</v>
      </c>
      <c r="J118" s="7" t="s">
        <v>109</v>
      </c>
      <c r="K118" s="7" t="s">
        <v>109</v>
      </c>
      <c r="L118" s="7" t="s">
        <v>109</v>
      </c>
      <c r="M118" s="8"/>
      <c r="N118" s="8"/>
      <c r="O118" s="8"/>
      <c r="P118" s="8"/>
      <c r="Q118" s="8"/>
      <c r="R118" s="8"/>
    </row>
    <row r="119">
      <c r="A119" s="6" t="s">
        <v>220</v>
      </c>
      <c r="B119" s="7" t="s">
        <v>102</v>
      </c>
      <c r="C119" s="7" t="s">
        <v>110</v>
      </c>
      <c r="D119" s="7" t="s">
        <v>102</v>
      </c>
      <c r="E119" s="7" t="s">
        <v>102</v>
      </c>
      <c r="F119" s="7" t="s">
        <v>102</v>
      </c>
      <c r="G119" s="7" t="s">
        <v>102</v>
      </c>
      <c r="H119" s="7" t="s">
        <v>102</v>
      </c>
      <c r="I119" s="7" t="s">
        <v>102</v>
      </c>
      <c r="J119" s="7" t="s">
        <v>102</v>
      </c>
      <c r="K119" s="7" t="s">
        <v>102</v>
      </c>
      <c r="L119" s="7" t="s">
        <v>102</v>
      </c>
      <c r="M119" s="8"/>
      <c r="N119" s="8"/>
      <c r="O119" s="8"/>
      <c r="P119" s="8"/>
      <c r="Q119" s="8"/>
      <c r="R119" s="8"/>
    </row>
    <row r="120">
      <c r="A120" s="6" t="s">
        <v>221</v>
      </c>
      <c r="B120" s="7"/>
      <c r="C120" s="7" t="s">
        <v>103</v>
      </c>
      <c r="D120" s="7" t="s">
        <v>103</v>
      </c>
      <c r="E120" s="7" t="s">
        <v>102</v>
      </c>
      <c r="F120" s="7"/>
      <c r="G120" s="7" t="s">
        <v>103</v>
      </c>
      <c r="H120" s="7" t="s">
        <v>103</v>
      </c>
      <c r="I120" s="7" t="s">
        <v>103</v>
      </c>
      <c r="J120" s="7" t="s">
        <v>103</v>
      </c>
      <c r="K120" s="7" t="s">
        <v>103</v>
      </c>
      <c r="L120" s="7" t="s">
        <v>103</v>
      </c>
      <c r="M120" s="8"/>
      <c r="N120" s="8"/>
      <c r="O120" s="8"/>
      <c r="P120" s="8"/>
      <c r="Q120" s="8"/>
      <c r="R120" s="8"/>
    </row>
    <row r="121">
      <c r="A121" s="6" t="s">
        <v>222</v>
      </c>
      <c r="B121" s="7" t="s">
        <v>102</v>
      </c>
      <c r="C121" s="7" t="s">
        <v>102</v>
      </c>
      <c r="D121" s="7" t="s">
        <v>102</v>
      </c>
      <c r="E121" s="7" t="s">
        <v>102</v>
      </c>
      <c r="F121" s="7" t="s">
        <v>102</v>
      </c>
      <c r="G121" s="7" t="s">
        <v>109</v>
      </c>
      <c r="H121" s="7" t="s">
        <v>109</v>
      </c>
      <c r="I121" s="7" t="s">
        <v>109</v>
      </c>
      <c r="J121" s="7" t="s">
        <v>111</v>
      </c>
      <c r="K121" s="7" t="s">
        <v>109</v>
      </c>
      <c r="L121" s="7" t="s">
        <v>102</v>
      </c>
      <c r="M121" s="8"/>
      <c r="N121" s="8"/>
      <c r="O121" s="8"/>
      <c r="P121" s="8"/>
      <c r="Q121" s="8"/>
      <c r="R121" s="8"/>
    </row>
    <row r="122">
      <c r="A122" s="6" t="s">
        <v>223</v>
      </c>
      <c r="B122" s="7" t="s">
        <v>111</v>
      </c>
      <c r="C122" s="7" t="s">
        <v>111</v>
      </c>
      <c r="D122" s="7" t="s">
        <v>111</v>
      </c>
      <c r="E122" s="7" t="s">
        <v>111</v>
      </c>
      <c r="F122" s="7" t="s">
        <v>111</v>
      </c>
      <c r="G122" s="7" t="s">
        <v>111</v>
      </c>
      <c r="H122" s="7" t="s">
        <v>111</v>
      </c>
      <c r="I122" s="7" t="s">
        <v>111</v>
      </c>
      <c r="J122" s="7" t="s">
        <v>111</v>
      </c>
      <c r="K122" s="7" t="s">
        <v>111</v>
      </c>
      <c r="L122" s="7" t="s">
        <v>111</v>
      </c>
      <c r="M122" s="8"/>
      <c r="N122" s="8"/>
      <c r="O122" s="8"/>
      <c r="P122" s="8"/>
      <c r="Q122" s="8"/>
      <c r="R122" s="8"/>
    </row>
    <row r="123">
      <c r="A123" s="6" t="s">
        <v>224</v>
      </c>
      <c r="B123" s="7" t="s">
        <v>111</v>
      </c>
      <c r="C123" s="7" t="s">
        <v>111</v>
      </c>
      <c r="D123" s="7" t="s">
        <v>111</v>
      </c>
      <c r="E123" s="7" t="s">
        <v>111</v>
      </c>
      <c r="F123" s="7" t="s">
        <v>111</v>
      </c>
      <c r="G123" s="7" t="s">
        <v>111</v>
      </c>
      <c r="H123" s="7" t="s">
        <v>111</v>
      </c>
      <c r="I123" s="7" t="s">
        <v>111</v>
      </c>
      <c r="J123" s="7" t="s">
        <v>111</v>
      </c>
      <c r="K123" s="7" t="s">
        <v>111</v>
      </c>
      <c r="L123" s="7" t="s">
        <v>111</v>
      </c>
      <c r="M123" s="8"/>
      <c r="N123" s="8"/>
      <c r="O123" s="8"/>
      <c r="P123" s="8"/>
      <c r="Q123" s="8"/>
      <c r="R123" s="8"/>
    </row>
    <row r="124">
      <c r="A124" s="6" t="s">
        <v>225</v>
      </c>
      <c r="B124" s="7" t="s">
        <v>102</v>
      </c>
      <c r="C124" s="7" t="s">
        <v>103</v>
      </c>
      <c r="D124" s="7" t="s">
        <v>111</v>
      </c>
      <c r="E124" s="7" t="s">
        <v>102</v>
      </c>
      <c r="F124" s="7" t="s">
        <v>111</v>
      </c>
      <c r="G124" s="7" t="s">
        <v>111</v>
      </c>
      <c r="H124" s="7" t="s">
        <v>102</v>
      </c>
      <c r="I124" s="7" t="s">
        <v>111</v>
      </c>
      <c r="J124" s="7" t="s">
        <v>103</v>
      </c>
      <c r="K124" s="7" t="s">
        <v>102</v>
      </c>
      <c r="L124" s="7" t="s">
        <v>111</v>
      </c>
      <c r="M124" s="8"/>
      <c r="N124" s="8"/>
      <c r="O124" s="8"/>
      <c r="P124" s="8"/>
      <c r="Q124" s="8"/>
      <c r="R124" s="8"/>
    </row>
    <row r="125">
      <c r="A125" s="6" t="s">
        <v>226</v>
      </c>
      <c r="B125" s="7" t="s">
        <v>102</v>
      </c>
      <c r="C125" s="7" t="s">
        <v>103</v>
      </c>
      <c r="D125" s="7" t="s">
        <v>102</v>
      </c>
      <c r="E125" s="7" t="s">
        <v>102</v>
      </c>
      <c r="F125" s="7" t="s">
        <v>102</v>
      </c>
      <c r="G125" s="7" t="s">
        <v>102</v>
      </c>
      <c r="H125" s="7" t="s">
        <v>102</v>
      </c>
      <c r="I125" s="7" t="s">
        <v>102</v>
      </c>
      <c r="J125" s="7" t="s">
        <v>103</v>
      </c>
      <c r="K125" s="7" t="s">
        <v>102</v>
      </c>
      <c r="L125" s="7" t="s">
        <v>103</v>
      </c>
      <c r="M125" s="8"/>
      <c r="N125" s="8"/>
      <c r="O125" s="8"/>
      <c r="P125" s="8"/>
      <c r="Q125" s="8"/>
      <c r="R125" s="8"/>
    </row>
    <row r="126">
      <c r="A126" s="6" t="s">
        <v>227</v>
      </c>
      <c r="B126" s="7" t="s">
        <v>103</v>
      </c>
      <c r="C126" s="7" t="s">
        <v>103</v>
      </c>
      <c r="D126" s="7" t="s">
        <v>103</v>
      </c>
      <c r="E126" s="7" t="s">
        <v>103</v>
      </c>
      <c r="F126" s="7" t="s">
        <v>103</v>
      </c>
      <c r="G126" s="7" t="s">
        <v>103</v>
      </c>
      <c r="H126" s="7" t="s">
        <v>103</v>
      </c>
      <c r="I126" s="7" t="s">
        <v>103</v>
      </c>
      <c r="J126" s="7" t="s">
        <v>103</v>
      </c>
      <c r="K126" s="7" t="s">
        <v>103</v>
      </c>
      <c r="L126" s="7" t="s">
        <v>103</v>
      </c>
      <c r="M126" s="8"/>
      <c r="N126" s="8"/>
      <c r="O126" s="8"/>
      <c r="P126" s="8"/>
      <c r="Q126" s="8"/>
      <c r="R126" s="8"/>
    </row>
    <row r="127">
      <c r="A127" s="6" t="s">
        <v>228</v>
      </c>
      <c r="B127" s="7" t="s">
        <v>103</v>
      </c>
      <c r="C127" s="7" t="s">
        <v>103</v>
      </c>
      <c r="D127" s="7" t="s">
        <v>103</v>
      </c>
      <c r="E127" s="7" t="s">
        <v>103</v>
      </c>
      <c r="F127" s="7" t="s">
        <v>103</v>
      </c>
      <c r="G127" s="7" t="s">
        <v>103</v>
      </c>
      <c r="H127" s="7" t="s">
        <v>103</v>
      </c>
      <c r="I127" s="7" t="s">
        <v>103</v>
      </c>
      <c r="J127" s="7" t="s">
        <v>103</v>
      </c>
      <c r="K127" s="7" t="s">
        <v>103</v>
      </c>
      <c r="L127" s="7" t="s">
        <v>103</v>
      </c>
      <c r="M127" s="8"/>
      <c r="N127" s="8"/>
      <c r="O127" s="8"/>
      <c r="P127" s="8"/>
      <c r="Q127" s="8"/>
      <c r="R127" s="8"/>
    </row>
    <row r="128">
      <c r="A128" s="51" t="s">
        <v>229</v>
      </c>
      <c r="B128" s="49" t="s">
        <v>103</v>
      </c>
      <c r="C128" s="49" t="s">
        <v>103</v>
      </c>
      <c r="D128" s="49" t="s">
        <v>103</v>
      </c>
      <c r="E128" s="49" t="s">
        <v>103</v>
      </c>
      <c r="F128" s="49" t="s">
        <v>103</v>
      </c>
      <c r="G128" s="49" t="s">
        <v>103</v>
      </c>
      <c r="H128" s="49" t="s">
        <v>103</v>
      </c>
      <c r="I128" s="49" t="s">
        <v>103</v>
      </c>
      <c r="J128" s="49" t="s">
        <v>103</v>
      </c>
      <c r="K128" s="7" t="s">
        <v>103</v>
      </c>
      <c r="L128" s="7" t="s">
        <v>103</v>
      </c>
      <c r="M128" s="52"/>
      <c r="N128" s="52"/>
      <c r="O128" s="52"/>
      <c r="P128" s="52"/>
      <c r="Q128" s="52"/>
      <c r="R128" s="52"/>
    </row>
    <row r="129">
      <c r="A129" s="51" t="s">
        <v>230</v>
      </c>
      <c r="B129" s="49"/>
      <c r="C129" s="49" t="s">
        <v>102</v>
      </c>
      <c r="D129" s="49" t="s">
        <v>103</v>
      </c>
      <c r="E129" s="49" t="s">
        <v>103</v>
      </c>
      <c r="F129" s="49" t="s">
        <v>103</v>
      </c>
      <c r="G129" s="49" t="s">
        <v>103</v>
      </c>
      <c r="H129" s="49" t="s">
        <v>103</v>
      </c>
      <c r="I129" s="49" t="s">
        <v>103</v>
      </c>
      <c r="J129" s="49" t="s">
        <v>103</v>
      </c>
      <c r="K129" s="7" t="s">
        <v>103</v>
      </c>
      <c r="L129" s="7" t="s">
        <v>103</v>
      </c>
      <c r="M129" s="52"/>
      <c r="N129" s="52"/>
      <c r="O129" s="52"/>
      <c r="P129" s="52"/>
      <c r="Q129" s="52"/>
      <c r="R129" s="52"/>
    </row>
    <row r="130">
      <c r="A130" s="51" t="s">
        <v>231</v>
      </c>
      <c r="B130" s="49" t="s">
        <v>103</v>
      </c>
      <c r="C130" s="49" t="s">
        <v>102</v>
      </c>
      <c r="D130" s="49" t="s">
        <v>103</v>
      </c>
      <c r="E130" s="49" t="s">
        <v>102</v>
      </c>
      <c r="F130" s="49" t="s">
        <v>102</v>
      </c>
      <c r="G130" s="49" t="s">
        <v>103</v>
      </c>
      <c r="H130" s="49" t="s">
        <v>102</v>
      </c>
      <c r="I130" s="49" t="s">
        <v>103</v>
      </c>
      <c r="J130" s="49" t="s">
        <v>103</v>
      </c>
      <c r="K130" s="7" t="s">
        <v>102</v>
      </c>
      <c r="L130" s="7" t="s">
        <v>103</v>
      </c>
      <c r="M130" s="52"/>
      <c r="N130" s="52"/>
      <c r="O130" s="52"/>
      <c r="P130" s="52"/>
      <c r="Q130" s="52"/>
      <c r="R130" s="52"/>
    </row>
    <row r="131">
      <c r="A131" s="51" t="s">
        <v>232</v>
      </c>
      <c r="B131" s="49" t="s">
        <v>102</v>
      </c>
      <c r="C131" s="49" t="s">
        <v>102</v>
      </c>
      <c r="D131" s="49" t="s">
        <v>102</v>
      </c>
      <c r="E131" s="49" t="s">
        <v>102</v>
      </c>
      <c r="F131" s="49" t="s">
        <v>102</v>
      </c>
      <c r="G131" s="49" t="s">
        <v>102</v>
      </c>
      <c r="H131" s="49" t="s">
        <v>102</v>
      </c>
      <c r="I131" s="49" t="s">
        <v>102</v>
      </c>
      <c r="J131" s="49" t="s">
        <v>102</v>
      </c>
      <c r="K131" s="7" t="s">
        <v>102</v>
      </c>
      <c r="L131" s="7" t="s">
        <v>102</v>
      </c>
      <c r="M131" s="52"/>
      <c r="N131" s="52"/>
      <c r="O131" s="52"/>
      <c r="P131" s="52"/>
      <c r="Q131" s="52"/>
      <c r="R131" s="52"/>
    </row>
    <row r="132">
      <c r="A132" s="51" t="s">
        <v>233</v>
      </c>
      <c r="B132" s="49" t="s">
        <v>103</v>
      </c>
      <c r="C132" s="49" t="s">
        <v>103</v>
      </c>
      <c r="D132" s="49" t="s">
        <v>103</v>
      </c>
      <c r="E132" s="49" t="s">
        <v>103</v>
      </c>
      <c r="F132" s="49" t="s">
        <v>103</v>
      </c>
      <c r="G132" s="49" t="s">
        <v>103</v>
      </c>
      <c r="H132" s="49" t="s">
        <v>103</v>
      </c>
      <c r="I132" s="49" t="s">
        <v>103</v>
      </c>
      <c r="J132" s="49" t="s">
        <v>103</v>
      </c>
      <c r="K132" s="7" t="s">
        <v>103</v>
      </c>
      <c r="L132" s="7" t="s">
        <v>103</v>
      </c>
      <c r="M132" s="52"/>
      <c r="N132" s="52"/>
      <c r="O132" s="52"/>
      <c r="P132" s="52"/>
      <c r="Q132" s="52"/>
      <c r="R132" s="52"/>
    </row>
    <row r="133">
      <c r="A133" s="51" t="s">
        <v>234</v>
      </c>
      <c r="B133" s="49" t="s">
        <v>102</v>
      </c>
      <c r="C133" s="49" t="s">
        <v>102</v>
      </c>
      <c r="D133" s="49" t="s">
        <v>103</v>
      </c>
      <c r="E133" s="49" t="s">
        <v>102</v>
      </c>
      <c r="F133" s="49" t="s">
        <v>102</v>
      </c>
      <c r="G133" s="49" t="s">
        <v>102</v>
      </c>
      <c r="H133" s="49" t="s">
        <v>102</v>
      </c>
      <c r="I133" s="49" t="s">
        <v>102</v>
      </c>
      <c r="J133" s="49" t="s">
        <v>102</v>
      </c>
      <c r="K133" s="7" t="s">
        <v>102</v>
      </c>
      <c r="L133" s="7" t="s">
        <v>102</v>
      </c>
      <c r="M133" s="52"/>
      <c r="N133" s="52"/>
      <c r="O133" s="52"/>
      <c r="P133" s="52"/>
      <c r="Q133" s="52"/>
      <c r="R133" s="52"/>
    </row>
    <row r="134">
      <c r="A134" s="51" t="s">
        <v>235</v>
      </c>
      <c r="B134" s="49" t="s">
        <v>102</v>
      </c>
      <c r="C134" s="49" t="s">
        <v>111</v>
      </c>
      <c r="D134" s="49" t="s">
        <v>103</v>
      </c>
      <c r="E134" s="49" t="s">
        <v>103</v>
      </c>
      <c r="F134" s="49" t="s">
        <v>103</v>
      </c>
      <c r="G134" s="49" t="s">
        <v>102</v>
      </c>
      <c r="H134" s="49" t="s">
        <v>103</v>
      </c>
      <c r="I134" s="49" t="s">
        <v>102</v>
      </c>
      <c r="J134" s="49" t="s">
        <v>102</v>
      </c>
      <c r="K134" s="7" t="s">
        <v>103</v>
      </c>
      <c r="L134" s="7" t="s">
        <v>103</v>
      </c>
      <c r="M134" s="52"/>
      <c r="N134" s="52"/>
      <c r="O134" s="52"/>
      <c r="P134" s="52"/>
      <c r="Q134" s="52"/>
      <c r="R134" s="52"/>
    </row>
    <row r="135">
      <c r="A135" s="51" t="s">
        <v>236</v>
      </c>
      <c r="B135" s="49" t="s">
        <v>103</v>
      </c>
      <c r="C135" s="49" t="s">
        <v>103</v>
      </c>
      <c r="D135" s="49" t="s">
        <v>103</v>
      </c>
      <c r="E135" s="49" t="s">
        <v>103</v>
      </c>
      <c r="F135" s="49" t="s">
        <v>103</v>
      </c>
      <c r="G135" s="49" t="s">
        <v>103</v>
      </c>
      <c r="H135" s="49" t="s">
        <v>103</v>
      </c>
      <c r="I135" s="49" t="s">
        <v>103</v>
      </c>
      <c r="J135" s="49" t="s">
        <v>103</v>
      </c>
      <c r="K135" s="7" t="s">
        <v>103</v>
      </c>
      <c r="L135" s="7" t="s">
        <v>103</v>
      </c>
      <c r="M135" s="52"/>
      <c r="N135" s="52"/>
      <c r="O135" s="52"/>
      <c r="P135" s="52"/>
      <c r="Q135" s="52"/>
      <c r="R135" s="52"/>
    </row>
    <row r="136">
      <c r="A136" s="51" t="s">
        <v>237</v>
      </c>
      <c r="B136" s="49" t="s">
        <v>102</v>
      </c>
      <c r="C136" s="49" t="s">
        <v>102</v>
      </c>
      <c r="D136" s="49" t="s">
        <v>102</v>
      </c>
      <c r="E136" s="49" t="s">
        <v>102</v>
      </c>
      <c r="F136" s="49" t="s">
        <v>102</v>
      </c>
      <c r="G136" s="49" t="s">
        <v>102</v>
      </c>
      <c r="H136" s="49" t="s">
        <v>102</v>
      </c>
      <c r="I136" s="49" t="s">
        <v>102</v>
      </c>
      <c r="J136" s="49" t="s">
        <v>102</v>
      </c>
      <c r="K136" s="7" t="s">
        <v>102</v>
      </c>
      <c r="L136" s="7" t="s">
        <v>102</v>
      </c>
      <c r="M136" s="52"/>
      <c r="N136" s="52"/>
      <c r="O136" s="52"/>
      <c r="P136" s="52"/>
      <c r="Q136" s="52"/>
      <c r="R136" s="52"/>
    </row>
    <row r="137">
      <c r="A137" s="51" t="s">
        <v>238</v>
      </c>
      <c r="B137" s="49" t="s">
        <v>102</v>
      </c>
      <c r="C137" s="49" t="s">
        <v>102</v>
      </c>
      <c r="D137" s="49" t="s">
        <v>102</v>
      </c>
      <c r="E137" s="49" t="s">
        <v>102</v>
      </c>
      <c r="F137" s="49" t="s">
        <v>103</v>
      </c>
      <c r="G137" s="49" t="s">
        <v>102</v>
      </c>
      <c r="H137" s="49" t="s">
        <v>102</v>
      </c>
      <c r="I137" s="49" t="s">
        <v>102</v>
      </c>
      <c r="J137" s="49" t="s">
        <v>102</v>
      </c>
      <c r="K137" s="7" t="s">
        <v>102</v>
      </c>
      <c r="L137" s="7" t="s">
        <v>103</v>
      </c>
      <c r="M137" s="52"/>
      <c r="N137" s="52"/>
      <c r="O137" s="52"/>
      <c r="P137" s="52"/>
      <c r="Q137" s="52"/>
      <c r="R137" s="52"/>
    </row>
    <row r="138">
      <c r="A138" s="51" t="s">
        <v>239</v>
      </c>
      <c r="B138" s="49" t="s">
        <v>102</v>
      </c>
      <c r="C138" s="49" t="s">
        <v>102</v>
      </c>
      <c r="D138" s="49" t="s">
        <v>103</v>
      </c>
      <c r="E138" s="49" t="s">
        <v>102</v>
      </c>
      <c r="F138" s="49" t="s">
        <v>102</v>
      </c>
      <c r="G138" s="49" t="s">
        <v>103</v>
      </c>
      <c r="H138" s="49" t="s">
        <v>102</v>
      </c>
      <c r="I138" s="49" t="s">
        <v>102</v>
      </c>
      <c r="J138" s="49" t="s">
        <v>103</v>
      </c>
      <c r="K138" s="7" t="s">
        <v>102</v>
      </c>
      <c r="L138" s="7" t="s">
        <v>103</v>
      </c>
      <c r="M138" s="52"/>
      <c r="N138" s="52"/>
      <c r="O138" s="52"/>
      <c r="P138" s="52"/>
      <c r="Q138" s="52"/>
      <c r="R138" s="52"/>
    </row>
    <row r="139">
      <c r="A139" s="51" t="s">
        <v>240</v>
      </c>
      <c r="B139" s="49" t="s">
        <v>102</v>
      </c>
      <c r="C139" s="49" t="s">
        <v>102</v>
      </c>
      <c r="D139" s="49" t="s">
        <v>102</v>
      </c>
      <c r="E139" s="49" t="s">
        <v>102</v>
      </c>
      <c r="F139" s="49" t="s">
        <v>102</v>
      </c>
      <c r="G139" s="49" t="s">
        <v>102</v>
      </c>
      <c r="H139" s="49" t="s">
        <v>102</v>
      </c>
      <c r="I139" s="49" t="s">
        <v>102</v>
      </c>
      <c r="J139" s="49" t="s">
        <v>102</v>
      </c>
      <c r="K139" s="7" t="s">
        <v>102</v>
      </c>
      <c r="L139" s="7" t="s">
        <v>102</v>
      </c>
      <c r="M139" s="52"/>
      <c r="N139" s="52"/>
      <c r="O139" s="52"/>
      <c r="P139" s="52"/>
      <c r="Q139" s="52"/>
      <c r="R139" s="52"/>
    </row>
    <row r="140">
      <c r="A140" s="51" t="s">
        <v>241</v>
      </c>
      <c r="B140" s="49" t="s">
        <v>111</v>
      </c>
      <c r="C140" s="49" t="s">
        <v>111</v>
      </c>
      <c r="D140" s="49" t="s">
        <v>111</v>
      </c>
      <c r="E140" s="49" t="s">
        <v>111</v>
      </c>
      <c r="F140" s="49" t="s">
        <v>111</v>
      </c>
      <c r="G140" s="49" t="s">
        <v>111</v>
      </c>
      <c r="H140" s="49" t="s">
        <v>111</v>
      </c>
      <c r="I140" s="49" t="s">
        <v>111</v>
      </c>
      <c r="J140" s="49" t="s">
        <v>111</v>
      </c>
      <c r="K140" s="7" t="s">
        <v>111</v>
      </c>
      <c r="L140" s="7" t="s">
        <v>111</v>
      </c>
      <c r="M140" s="52"/>
      <c r="N140" s="52"/>
      <c r="O140" s="52"/>
      <c r="P140" s="52"/>
      <c r="Q140" s="52"/>
      <c r="R140" s="52"/>
    </row>
    <row r="141">
      <c r="A141" s="51" t="s">
        <v>242</v>
      </c>
      <c r="B141" s="49" t="s">
        <v>103</v>
      </c>
      <c r="C141" s="49" t="s">
        <v>103</v>
      </c>
      <c r="D141" s="49" t="s">
        <v>103</v>
      </c>
      <c r="E141" s="49" t="s">
        <v>103</v>
      </c>
      <c r="F141" s="49" t="s">
        <v>103</v>
      </c>
      <c r="G141" s="49" t="s">
        <v>103</v>
      </c>
      <c r="H141" s="49" t="s">
        <v>103</v>
      </c>
      <c r="I141" s="49" t="s">
        <v>103</v>
      </c>
      <c r="J141" s="49" t="s">
        <v>102</v>
      </c>
      <c r="K141" s="7" t="s">
        <v>103</v>
      </c>
      <c r="L141" s="7" t="s">
        <v>103</v>
      </c>
      <c r="M141" s="52"/>
      <c r="N141" s="52"/>
      <c r="O141" s="52"/>
      <c r="P141" s="52"/>
      <c r="Q141" s="52"/>
      <c r="R141" s="52"/>
    </row>
    <row r="142">
      <c r="A142" s="51" t="s">
        <v>243</v>
      </c>
      <c r="B142" s="49" t="s">
        <v>103</v>
      </c>
      <c r="C142" s="49" t="s">
        <v>110</v>
      </c>
      <c r="D142" s="49" t="s">
        <v>102</v>
      </c>
      <c r="E142" s="49" t="s">
        <v>110</v>
      </c>
      <c r="F142" s="49" t="s">
        <v>110</v>
      </c>
      <c r="G142" s="49" t="s">
        <v>110</v>
      </c>
      <c r="H142" s="49" t="s">
        <v>110</v>
      </c>
      <c r="I142" s="49" t="s">
        <v>110</v>
      </c>
      <c r="J142" s="49" t="s">
        <v>103</v>
      </c>
      <c r="K142" s="7" t="s">
        <v>110</v>
      </c>
      <c r="L142" s="7" t="s">
        <v>110</v>
      </c>
      <c r="M142" s="52"/>
      <c r="N142" s="52"/>
      <c r="O142" s="52"/>
      <c r="P142" s="52"/>
      <c r="Q142" s="52"/>
      <c r="R142" s="52"/>
    </row>
    <row r="143">
      <c r="A143" s="51" t="s">
        <v>244</v>
      </c>
      <c r="B143" s="49" t="s">
        <v>102</v>
      </c>
      <c r="C143" s="49" t="s">
        <v>102</v>
      </c>
      <c r="D143" s="49" t="s">
        <v>102</v>
      </c>
      <c r="E143" s="49" t="s">
        <v>102</v>
      </c>
      <c r="F143" s="49" t="s">
        <v>102</v>
      </c>
      <c r="G143" s="49" t="s">
        <v>102</v>
      </c>
      <c r="H143" s="49" t="s">
        <v>102</v>
      </c>
      <c r="I143" s="49" t="s">
        <v>109</v>
      </c>
      <c r="J143" s="49" t="s">
        <v>102</v>
      </c>
      <c r="K143" s="7" t="s">
        <v>102</v>
      </c>
      <c r="L143" s="7" t="s">
        <v>102</v>
      </c>
      <c r="M143" s="52"/>
      <c r="N143" s="52"/>
      <c r="O143" s="52"/>
      <c r="P143" s="52"/>
      <c r="Q143" s="52"/>
      <c r="R143" s="52"/>
    </row>
    <row r="144">
      <c r="A144" s="51" t="s">
        <v>245</v>
      </c>
      <c r="B144" s="49" t="s">
        <v>103</v>
      </c>
      <c r="C144" s="49" t="s">
        <v>102</v>
      </c>
      <c r="D144" s="49" t="s">
        <v>102</v>
      </c>
      <c r="E144" s="49" t="s">
        <v>102</v>
      </c>
      <c r="F144" s="49" t="s">
        <v>102</v>
      </c>
      <c r="G144" s="49" t="s">
        <v>103</v>
      </c>
      <c r="H144" s="49" t="s">
        <v>103</v>
      </c>
      <c r="I144" s="49" t="s">
        <v>103</v>
      </c>
      <c r="J144" s="49" t="s">
        <v>103</v>
      </c>
      <c r="K144" s="7" t="s">
        <v>102</v>
      </c>
      <c r="L144" s="7" t="s">
        <v>103</v>
      </c>
      <c r="M144" s="52"/>
      <c r="N144" s="52"/>
      <c r="O144" s="52"/>
      <c r="P144" s="52"/>
      <c r="Q144" s="52"/>
      <c r="R144" s="52"/>
    </row>
    <row r="145">
      <c r="A145" s="51" t="s">
        <v>246</v>
      </c>
      <c r="B145" s="49" t="s">
        <v>103</v>
      </c>
      <c r="C145" s="49" t="s">
        <v>103</v>
      </c>
      <c r="D145" s="49" t="s">
        <v>103</v>
      </c>
      <c r="E145" s="49" t="s">
        <v>103</v>
      </c>
      <c r="F145" s="49" t="s">
        <v>103</v>
      </c>
      <c r="G145" s="49" t="s">
        <v>103</v>
      </c>
      <c r="H145" s="49" t="s">
        <v>103</v>
      </c>
      <c r="I145" s="49" t="s">
        <v>103</v>
      </c>
      <c r="J145" s="49" t="s">
        <v>103</v>
      </c>
      <c r="K145" s="7" t="s">
        <v>103</v>
      </c>
      <c r="L145" s="7" t="s">
        <v>103</v>
      </c>
      <c r="M145" s="52"/>
      <c r="N145" s="52"/>
      <c r="O145" s="52"/>
      <c r="P145" s="52"/>
      <c r="Q145" s="52"/>
      <c r="R145" s="52"/>
    </row>
    <row r="146">
      <c r="A146" s="51" t="s">
        <v>247</v>
      </c>
      <c r="B146" s="49" t="s">
        <v>111</v>
      </c>
      <c r="C146" s="49" t="s">
        <v>111</v>
      </c>
      <c r="D146" s="49" t="s">
        <v>111</v>
      </c>
      <c r="E146" s="49" t="s">
        <v>111</v>
      </c>
      <c r="F146" s="49" t="s">
        <v>111</v>
      </c>
      <c r="G146" s="49" t="s">
        <v>111</v>
      </c>
      <c r="H146" s="49" t="s">
        <v>111</v>
      </c>
      <c r="I146" s="49" t="s">
        <v>109</v>
      </c>
      <c r="J146" s="49" t="s">
        <v>111</v>
      </c>
      <c r="K146" s="7" t="s">
        <v>111</v>
      </c>
      <c r="L146" s="7" t="s">
        <v>111</v>
      </c>
      <c r="M146" s="52"/>
      <c r="N146" s="52"/>
      <c r="O146" s="52"/>
      <c r="P146" s="52"/>
      <c r="Q146" s="52"/>
      <c r="R146" s="52"/>
    </row>
    <row r="147">
      <c r="A147" s="51" t="s">
        <v>248</v>
      </c>
      <c r="B147" s="49" t="s">
        <v>111</v>
      </c>
      <c r="C147" s="49" t="s">
        <v>102</v>
      </c>
      <c r="D147" s="49" t="s">
        <v>102</v>
      </c>
      <c r="E147" s="49" t="s">
        <v>102</v>
      </c>
      <c r="F147" s="49" t="s">
        <v>103</v>
      </c>
      <c r="G147" s="49" t="s">
        <v>103</v>
      </c>
      <c r="H147" s="49" t="s">
        <v>102</v>
      </c>
      <c r="I147" s="49" t="s">
        <v>102</v>
      </c>
      <c r="J147" s="49" t="s">
        <v>102</v>
      </c>
      <c r="K147" s="7" t="s">
        <v>103</v>
      </c>
      <c r="L147" s="7" t="s">
        <v>102</v>
      </c>
      <c r="M147" s="52"/>
      <c r="N147" s="52"/>
      <c r="O147" s="52"/>
      <c r="P147" s="52"/>
      <c r="Q147" s="52"/>
      <c r="R147" s="52"/>
    </row>
    <row r="148">
      <c r="A148" s="51" t="s">
        <v>249</v>
      </c>
      <c r="B148" s="49" t="s">
        <v>102</v>
      </c>
      <c r="C148" s="49" t="s">
        <v>102</v>
      </c>
      <c r="D148" s="49" t="s">
        <v>102</v>
      </c>
      <c r="E148" s="49" t="s">
        <v>102</v>
      </c>
      <c r="F148" s="49" t="s">
        <v>102</v>
      </c>
      <c r="G148" s="49" t="s">
        <v>102</v>
      </c>
      <c r="H148" s="49" t="s">
        <v>102</v>
      </c>
      <c r="I148" s="49" t="s">
        <v>102</v>
      </c>
      <c r="J148" s="49" t="s">
        <v>102</v>
      </c>
      <c r="K148" s="7" t="s">
        <v>102</v>
      </c>
      <c r="L148" s="7" t="s">
        <v>102</v>
      </c>
      <c r="M148" s="52"/>
      <c r="N148" s="52"/>
      <c r="O148" s="52"/>
      <c r="P148" s="52"/>
      <c r="Q148" s="52"/>
      <c r="R148" s="52"/>
    </row>
    <row r="149">
      <c r="A149" s="51" t="s">
        <v>250</v>
      </c>
      <c r="B149" s="49" t="s">
        <v>102</v>
      </c>
      <c r="C149" s="49" t="s">
        <v>102</v>
      </c>
      <c r="D149" s="49" t="s">
        <v>102</v>
      </c>
      <c r="E149" s="49" t="s">
        <v>102</v>
      </c>
      <c r="F149" s="49" t="s">
        <v>102</v>
      </c>
      <c r="G149" s="49" t="s">
        <v>102</v>
      </c>
      <c r="H149" s="49" t="s">
        <v>102</v>
      </c>
      <c r="I149" s="49" t="s">
        <v>102</v>
      </c>
      <c r="J149" s="49" t="s">
        <v>102</v>
      </c>
      <c r="K149" s="7" t="s">
        <v>102</v>
      </c>
      <c r="L149" s="7" t="s">
        <v>102</v>
      </c>
      <c r="M149" s="52"/>
      <c r="N149" s="52"/>
      <c r="O149" s="52"/>
      <c r="P149" s="52"/>
      <c r="Q149" s="52"/>
      <c r="R149" s="52"/>
    </row>
    <row r="150">
      <c r="A150" s="6" t="s">
        <v>251</v>
      </c>
      <c r="B150" s="7" t="s">
        <v>103</v>
      </c>
      <c r="C150" s="7" t="s">
        <v>103</v>
      </c>
      <c r="D150" s="7" t="s">
        <v>103</v>
      </c>
      <c r="E150" s="7" t="s">
        <v>103</v>
      </c>
      <c r="F150" s="7" t="s">
        <v>103</v>
      </c>
      <c r="G150" s="7" t="s">
        <v>103</v>
      </c>
      <c r="H150" s="7" t="s">
        <v>103</v>
      </c>
      <c r="I150" s="7" t="s">
        <v>103</v>
      </c>
      <c r="J150" s="7" t="s">
        <v>103</v>
      </c>
      <c r="K150" s="7" t="s">
        <v>103</v>
      </c>
      <c r="L150" s="7" t="s">
        <v>103</v>
      </c>
      <c r="M150" s="8"/>
      <c r="N150" s="8"/>
      <c r="O150" s="8"/>
      <c r="P150" s="8"/>
      <c r="Q150" s="8"/>
      <c r="R150" s="8"/>
    </row>
    <row r="151">
      <c r="A151" s="6" t="s">
        <v>252</v>
      </c>
      <c r="B151" s="7" t="s">
        <v>103</v>
      </c>
      <c r="C151" s="7" t="s">
        <v>102</v>
      </c>
      <c r="D151" s="7" t="s">
        <v>103</v>
      </c>
      <c r="E151" s="7" t="s">
        <v>102</v>
      </c>
      <c r="F151" s="7" t="s">
        <v>102</v>
      </c>
      <c r="G151" s="7" t="s">
        <v>102</v>
      </c>
      <c r="H151" s="7" t="s">
        <v>103</v>
      </c>
      <c r="I151" s="7" t="s">
        <v>102</v>
      </c>
      <c r="J151" s="7" t="s">
        <v>103</v>
      </c>
      <c r="K151" s="7" t="s">
        <v>102</v>
      </c>
      <c r="L151" s="7" t="s">
        <v>102</v>
      </c>
      <c r="M151" s="8"/>
      <c r="N151" s="8"/>
      <c r="O151" s="8"/>
      <c r="P151" s="8"/>
      <c r="Q151" s="8"/>
      <c r="R151" s="8"/>
    </row>
    <row r="152">
      <c r="A152" s="6" t="s">
        <v>253</v>
      </c>
      <c r="B152" s="7" t="s">
        <v>102</v>
      </c>
      <c r="C152" s="7" t="s">
        <v>102</v>
      </c>
      <c r="D152" s="7" t="s">
        <v>102</v>
      </c>
      <c r="E152" s="7" t="s">
        <v>102</v>
      </c>
      <c r="F152" s="7" t="s">
        <v>102</v>
      </c>
      <c r="G152" s="7" t="s">
        <v>102</v>
      </c>
      <c r="H152" s="7" t="s">
        <v>102</v>
      </c>
      <c r="I152" s="7" t="s">
        <v>102</v>
      </c>
      <c r="J152" s="7" t="s">
        <v>102</v>
      </c>
      <c r="K152" s="7" t="s">
        <v>102</v>
      </c>
      <c r="L152" s="7" t="s">
        <v>102</v>
      </c>
      <c r="M152" s="8"/>
      <c r="N152" s="8"/>
      <c r="O152" s="8"/>
      <c r="P152" s="8"/>
      <c r="Q152" s="8"/>
      <c r="R152" s="8"/>
    </row>
    <row r="153">
      <c r="A153" s="6" t="s">
        <v>254</v>
      </c>
      <c r="B153" s="7" t="s">
        <v>103</v>
      </c>
      <c r="C153" s="7" t="s">
        <v>103</v>
      </c>
      <c r="D153" s="7" t="s">
        <v>103</v>
      </c>
      <c r="E153" s="7" t="s">
        <v>103</v>
      </c>
      <c r="F153" s="7" t="s">
        <v>103</v>
      </c>
      <c r="G153" s="7" t="s">
        <v>103</v>
      </c>
      <c r="H153" s="7" t="s">
        <v>102</v>
      </c>
      <c r="I153" s="7" t="s">
        <v>103</v>
      </c>
      <c r="J153" s="7" t="s">
        <v>103</v>
      </c>
      <c r="K153" s="7" t="s">
        <v>103</v>
      </c>
      <c r="L153" s="7" t="s">
        <v>103</v>
      </c>
      <c r="M153" s="8"/>
      <c r="N153" s="8"/>
      <c r="O153" s="8"/>
      <c r="P153" s="8"/>
      <c r="Q153" s="8"/>
      <c r="R153" s="8"/>
    </row>
    <row r="154">
      <c r="A154" s="6" t="s">
        <v>255</v>
      </c>
      <c r="B154" s="7" t="s">
        <v>102</v>
      </c>
      <c r="C154" s="7" t="s">
        <v>109</v>
      </c>
      <c r="D154" s="7" t="s">
        <v>109</v>
      </c>
      <c r="E154" s="7"/>
      <c r="F154" s="7" t="s">
        <v>102</v>
      </c>
      <c r="G154" s="7" t="s">
        <v>102</v>
      </c>
      <c r="H154" s="7" t="s">
        <v>109</v>
      </c>
      <c r="I154" s="7" t="s">
        <v>102</v>
      </c>
      <c r="J154" s="7" t="s">
        <v>102</v>
      </c>
      <c r="K154" s="7" t="s">
        <v>102</v>
      </c>
      <c r="L154" s="7" t="s">
        <v>103</v>
      </c>
      <c r="M154" s="8"/>
      <c r="N154" s="8"/>
      <c r="O154" s="8"/>
      <c r="P154" s="8"/>
      <c r="Q154" s="8"/>
      <c r="R154" s="8"/>
    </row>
    <row r="155">
      <c r="A155" s="6" t="s">
        <v>256</v>
      </c>
      <c r="B155" s="7" t="s">
        <v>102</v>
      </c>
      <c r="C155" s="7" t="s">
        <v>102</v>
      </c>
      <c r="D155" s="7" t="s">
        <v>102</v>
      </c>
      <c r="E155" s="7" t="s">
        <v>102</v>
      </c>
      <c r="F155" s="7" t="s">
        <v>102</v>
      </c>
      <c r="G155" s="7" t="s">
        <v>102</v>
      </c>
      <c r="H155" s="7" t="s">
        <v>102</v>
      </c>
      <c r="I155" s="7" t="s">
        <v>102</v>
      </c>
      <c r="J155" s="7" t="s">
        <v>102</v>
      </c>
      <c r="K155" s="7" t="s">
        <v>102</v>
      </c>
      <c r="L155" s="7" t="s">
        <v>102</v>
      </c>
      <c r="M155" s="8"/>
      <c r="N155" s="8"/>
      <c r="O155" s="8"/>
      <c r="P155" s="8"/>
      <c r="Q155" s="8"/>
      <c r="R155" s="8"/>
    </row>
    <row r="156">
      <c r="A156" s="6" t="s">
        <v>257</v>
      </c>
      <c r="B156" s="7" t="s">
        <v>103</v>
      </c>
      <c r="C156" s="7" t="s">
        <v>103</v>
      </c>
      <c r="D156" s="7" t="s">
        <v>103</v>
      </c>
      <c r="E156" s="7" t="s">
        <v>103</v>
      </c>
      <c r="F156" s="7" t="s">
        <v>103</v>
      </c>
      <c r="G156" s="7" t="s">
        <v>103</v>
      </c>
      <c r="H156" s="7" t="s">
        <v>103</v>
      </c>
      <c r="I156" s="7" t="s">
        <v>103</v>
      </c>
      <c r="J156" s="7" t="s">
        <v>103</v>
      </c>
      <c r="K156" s="7" t="s">
        <v>103</v>
      </c>
      <c r="L156" s="7" t="s">
        <v>102</v>
      </c>
      <c r="M156" s="8"/>
      <c r="N156" s="8"/>
      <c r="O156" s="8"/>
      <c r="P156" s="8"/>
      <c r="Q156" s="8"/>
      <c r="R156" s="8"/>
    </row>
    <row r="157">
      <c r="A157" s="6" t="s">
        <v>258</v>
      </c>
      <c r="B157" s="7" t="s">
        <v>103</v>
      </c>
      <c r="C157" s="7" t="s">
        <v>111</v>
      </c>
      <c r="D157" s="7" t="s">
        <v>103</v>
      </c>
      <c r="E157" s="7" t="s">
        <v>103</v>
      </c>
      <c r="F157" s="7" t="s">
        <v>103</v>
      </c>
      <c r="G157" s="7" t="s">
        <v>103</v>
      </c>
      <c r="H157" s="7" t="s">
        <v>103</v>
      </c>
      <c r="I157" s="7" t="s">
        <v>102</v>
      </c>
      <c r="J157" s="7" t="s">
        <v>102</v>
      </c>
      <c r="K157" s="7" t="s">
        <v>103</v>
      </c>
      <c r="L157" s="7" t="s">
        <v>103</v>
      </c>
      <c r="M157" s="8"/>
      <c r="N157" s="8"/>
      <c r="O157" s="8"/>
      <c r="P157" s="8"/>
      <c r="Q157" s="8"/>
      <c r="R157" s="8"/>
    </row>
    <row r="158">
      <c r="A158" s="6" t="s">
        <v>259</v>
      </c>
      <c r="B158" s="7" t="s">
        <v>103</v>
      </c>
      <c r="C158" s="7" t="s">
        <v>103</v>
      </c>
      <c r="D158" s="7" t="s">
        <v>103</v>
      </c>
      <c r="E158" s="7" t="s">
        <v>111</v>
      </c>
      <c r="F158" s="7" t="s">
        <v>103</v>
      </c>
      <c r="G158" s="7" t="s">
        <v>103</v>
      </c>
      <c r="H158" s="7" t="s">
        <v>103</v>
      </c>
      <c r="I158" s="7" t="s">
        <v>102</v>
      </c>
      <c r="J158" s="7" t="s">
        <v>103</v>
      </c>
      <c r="K158" s="7" t="s">
        <v>103</v>
      </c>
      <c r="L158" s="7" t="s">
        <v>102</v>
      </c>
      <c r="M158" s="8"/>
      <c r="N158" s="8"/>
      <c r="O158" s="8"/>
      <c r="P158" s="8"/>
      <c r="Q158" s="8"/>
      <c r="R158" s="8"/>
    </row>
    <row r="159">
      <c r="A159" s="6" t="s">
        <v>260</v>
      </c>
      <c r="B159" s="7" t="s">
        <v>102</v>
      </c>
      <c r="C159" s="7" t="s">
        <v>102</v>
      </c>
      <c r="D159" s="7" t="s">
        <v>102</v>
      </c>
      <c r="E159" s="7" t="s">
        <v>102</v>
      </c>
      <c r="F159" s="7" t="s">
        <v>102</v>
      </c>
      <c r="G159" s="7" t="s">
        <v>102</v>
      </c>
      <c r="H159" s="7" t="s">
        <v>102</v>
      </c>
      <c r="I159" s="7" t="s">
        <v>102</v>
      </c>
      <c r="J159" s="7" t="s">
        <v>102</v>
      </c>
      <c r="K159" s="7" t="s">
        <v>102</v>
      </c>
      <c r="L159" s="7" t="s">
        <v>102</v>
      </c>
      <c r="M159" s="8"/>
      <c r="N159" s="8"/>
      <c r="O159" s="8"/>
      <c r="P159" s="8"/>
      <c r="Q159" s="8"/>
      <c r="R159" s="8"/>
    </row>
    <row r="160">
      <c r="A160" s="6" t="s">
        <v>261</v>
      </c>
      <c r="B160" s="7" t="s">
        <v>103</v>
      </c>
      <c r="C160" s="7" t="s">
        <v>102</v>
      </c>
      <c r="D160" s="7" t="s">
        <v>102</v>
      </c>
      <c r="E160" s="7" t="s">
        <v>102</v>
      </c>
      <c r="F160" s="7" t="s">
        <v>102</v>
      </c>
      <c r="G160" s="7" t="s">
        <v>102</v>
      </c>
      <c r="H160" s="7" t="s">
        <v>102</v>
      </c>
      <c r="I160" s="7" t="s">
        <v>102</v>
      </c>
      <c r="J160" s="7" t="s">
        <v>102</v>
      </c>
      <c r="K160" s="7" t="s">
        <v>102</v>
      </c>
      <c r="L160" s="7" t="s">
        <v>102</v>
      </c>
      <c r="M160" s="8"/>
      <c r="N160" s="8"/>
      <c r="O160" s="8"/>
      <c r="P160" s="8"/>
      <c r="Q160" s="8"/>
      <c r="R160" s="8"/>
    </row>
    <row r="161">
      <c r="A161" s="6" t="s">
        <v>262</v>
      </c>
      <c r="B161" s="7" t="s">
        <v>102</v>
      </c>
      <c r="C161" s="7" t="s">
        <v>102</v>
      </c>
      <c r="D161" s="7" t="s">
        <v>102</v>
      </c>
      <c r="E161" s="7" t="s">
        <v>102</v>
      </c>
      <c r="F161" s="7" t="s">
        <v>102</v>
      </c>
      <c r="G161" s="7" t="s">
        <v>102</v>
      </c>
      <c r="H161" s="7" t="s">
        <v>102</v>
      </c>
      <c r="I161" s="7" t="s">
        <v>102</v>
      </c>
      <c r="J161" s="7" t="s">
        <v>102</v>
      </c>
      <c r="K161" s="7" t="s">
        <v>102</v>
      </c>
      <c r="L161" s="7" t="s">
        <v>102</v>
      </c>
      <c r="M161" s="8"/>
      <c r="N161" s="8"/>
      <c r="O161" s="8"/>
      <c r="P161" s="8"/>
      <c r="Q161" s="8"/>
      <c r="R161" s="8"/>
    </row>
    <row r="162">
      <c r="A162" s="6" t="s">
        <v>263</v>
      </c>
      <c r="B162" s="7" t="s">
        <v>111</v>
      </c>
      <c r="C162" s="7" t="s">
        <v>103</v>
      </c>
      <c r="D162" s="7" t="s">
        <v>103</v>
      </c>
      <c r="E162" s="7" t="s">
        <v>103</v>
      </c>
      <c r="F162" s="7" t="s">
        <v>103</v>
      </c>
      <c r="G162" s="7" t="s">
        <v>103</v>
      </c>
      <c r="H162" s="7" t="s">
        <v>111</v>
      </c>
      <c r="I162" s="7" t="s">
        <v>103</v>
      </c>
      <c r="J162" s="7" t="s">
        <v>103</v>
      </c>
      <c r="K162" s="7" t="s">
        <v>103</v>
      </c>
      <c r="L162" s="7" t="s">
        <v>111</v>
      </c>
      <c r="M162" s="8"/>
      <c r="N162" s="8"/>
      <c r="O162" s="8"/>
      <c r="P162" s="8"/>
      <c r="Q162" s="8"/>
      <c r="R162" s="8"/>
    </row>
    <row r="163">
      <c r="A163" s="6" t="s">
        <v>264</v>
      </c>
      <c r="B163" s="7" t="s">
        <v>111</v>
      </c>
      <c r="C163" s="7" t="s">
        <v>102</v>
      </c>
      <c r="D163" s="7" t="s">
        <v>111</v>
      </c>
      <c r="E163" s="7" t="s">
        <v>102</v>
      </c>
      <c r="F163" s="7" t="s">
        <v>102</v>
      </c>
      <c r="G163" s="7" t="s">
        <v>102</v>
      </c>
      <c r="H163" s="7" t="s">
        <v>102</v>
      </c>
      <c r="I163" s="7" t="s">
        <v>102</v>
      </c>
      <c r="J163" s="7" t="s">
        <v>111</v>
      </c>
      <c r="K163" s="7" t="s">
        <v>102</v>
      </c>
      <c r="L163" s="7" t="s">
        <v>102</v>
      </c>
      <c r="M163" s="8"/>
      <c r="N163" s="8"/>
      <c r="O163" s="8"/>
      <c r="P163" s="8"/>
      <c r="Q163" s="8"/>
      <c r="R163" s="8"/>
    </row>
    <row r="164">
      <c r="A164" s="6" t="s">
        <v>265</v>
      </c>
      <c r="B164" s="7" t="s">
        <v>103</v>
      </c>
      <c r="C164" s="7" t="s">
        <v>103</v>
      </c>
      <c r="D164" s="7" t="s">
        <v>103</v>
      </c>
      <c r="E164" s="7" t="s">
        <v>103</v>
      </c>
      <c r="F164" s="7" t="s">
        <v>103</v>
      </c>
      <c r="G164" s="7" t="s">
        <v>103</v>
      </c>
      <c r="H164" s="7" t="s">
        <v>103</v>
      </c>
      <c r="I164" s="7" t="s">
        <v>103</v>
      </c>
      <c r="J164" s="7" t="s">
        <v>103</v>
      </c>
      <c r="K164" s="7" t="s">
        <v>103</v>
      </c>
      <c r="L164" s="7" t="s">
        <v>102</v>
      </c>
      <c r="M164" s="8"/>
      <c r="N164" s="8"/>
      <c r="O164" s="8"/>
      <c r="P164" s="8"/>
      <c r="Q164" s="8"/>
      <c r="R164" s="8"/>
    </row>
    <row r="165">
      <c r="A165" s="6" t="s">
        <v>266</v>
      </c>
      <c r="B165" s="7" t="s">
        <v>102</v>
      </c>
      <c r="C165" s="7" t="s">
        <v>102</v>
      </c>
      <c r="D165" s="7" t="s">
        <v>109</v>
      </c>
      <c r="E165" s="7" t="s">
        <v>102</v>
      </c>
      <c r="F165" s="7" t="s">
        <v>102</v>
      </c>
      <c r="G165" s="7" t="s">
        <v>109</v>
      </c>
      <c r="H165" s="7" t="s">
        <v>109</v>
      </c>
      <c r="I165" s="7" t="s">
        <v>102</v>
      </c>
      <c r="J165" s="7" t="s">
        <v>102</v>
      </c>
      <c r="K165" s="7" t="s">
        <v>102</v>
      </c>
      <c r="L165" s="7" t="s">
        <v>103</v>
      </c>
      <c r="M165" s="8"/>
      <c r="N165" s="8"/>
      <c r="O165" s="8"/>
      <c r="P165" s="8"/>
      <c r="Q165" s="8"/>
      <c r="R165" s="8"/>
    </row>
    <row r="166">
      <c r="A166" s="6" t="s">
        <v>267</v>
      </c>
      <c r="B166" s="7" t="s">
        <v>103</v>
      </c>
      <c r="C166" s="7" t="s">
        <v>103</v>
      </c>
      <c r="D166" s="7" t="s">
        <v>103</v>
      </c>
      <c r="E166" s="7" t="s">
        <v>103</v>
      </c>
      <c r="F166" s="7" t="s">
        <v>103</v>
      </c>
      <c r="G166" s="7" t="s">
        <v>103</v>
      </c>
      <c r="H166" s="7" t="s">
        <v>102</v>
      </c>
      <c r="I166" s="7" t="s">
        <v>103</v>
      </c>
      <c r="J166" s="7" t="s">
        <v>103</v>
      </c>
      <c r="K166" s="7" t="s">
        <v>103</v>
      </c>
      <c r="L166" s="7" t="s">
        <v>103</v>
      </c>
      <c r="M166" s="8"/>
      <c r="N166" s="8"/>
      <c r="O166" s="8"/>
      <c r="P166" s="8"/>
      <c r="Q166" s="8"/>
      <c r="R166" s="8"/>
    </row>
    <row r="167">
      <c r="A167" s="6" t="s">
        <v>268</v>
      </c>
      <c r="B167" s="7" t="s">
        <v>102</v>
      </c>
      <c r="C167" s="7" t="s">
        <v>102</v>
      </c>
      <c r="D167" s="7" t="s">
        <v>102</v>
      </c>
      <c r="E167" s="7" t="s">
        <v>102</v>
      </c>
      <c r="F167" s="7" t="s">
        <v>102</v>
      </c>
      <c r="G167" s="7" t="s">
        <v>102</v>
      </c>
      <c r="H167" s="7" t="s">
        <v>102</v>
      </c>
      <c r="I167" s="7" t="s">
        <v>102</v>
      </c>
      <c r="J167" s="7" t="s">
        <v>102</v>
      </c>
      <c r="K167" s="7" t="s">
        <v>102</v>
      </c>
      <c r="L167" s="7" t="s">
        <v>102</v>
      </c>
      <c r="M167" s="8"/>
      <c r="N167" s="8"/>
      <c r="O167" s="8"/>
      <c r="P167" s="8"/>
      <c r="Q167" s="8"/>
      <c r="R167" s="8"/>
    </row>
    <row r="168">
      <c r="A168" s="6" t="s">
        <v>269</v>
      </c>
      <c r="B168" s="7" t="s">
        <v>111</v>
      </c>
      <c r="C168" s="7" t="s">
        <v>103</v>
      </c>
      <c r="D168" s="7" t="s">
        <v>111</v>
      </c>
      <c r="E168" s="7" t="s">
        <v>103</v>
      </c>
      <c r="F168" s="7" t="s">
        <v>111</v>
      </c>
      <c r="G168" s="7" t="s">
        <v>103</v>
      </c>
      <c r="H168" s="7" t="s">
        <v>111</v>
      </c>
      <c r="I168" s="7" t="s">
        <v>111</v>
      </c>
      <c r="J168" s="7" t="s">
        <v>111</v>
      </c>
      <c r="K168" s="7" t="s">
        <v>111</v>
      </c>
      <c r="L168" s="7" t="s">
        <v>111</v>
      </c>
      <c r="M168" s="8"/>
      <c r="N168" s="8"/>
      <c r="O168" s="8"/>
      <c r="P168" s="8"/>
      <c r="Q168" s="8"/>
      <c r="R168" s="8"/>
    </row>
    <row r="169">
      <c r="A169" s="6" t="s">
        <v>270</v>
      </c>
      <c r="B169" s="7" t="s">
        <v>103</v>
      </c>
      <c r="C169" s="7" t="s">
        <v>103</v>
      </c>
      <c r="D169" s="7" t="s">
        <v>103</v>
      </c>
      <c r="E169" s="7" t="s">
        <v>103</v>
      </c>
      <c r="F169" s="7" t="s">
        <v>103</v>
      </c>
      <c r="G169" s="7" t="s">
        <v>103</v>
      </c>
      <c r="H169" s="7" t="s">
        <v>103</v>
      </c>
      <c r="I169" s="7" t="s">
        <v>103</v>
      </c>
      <c r="J169" s="7" t="s">
        <v>103</v>
      </c>
      <c r="K169" s="7" t="s">
        <v>103</v>
      </c>
      <c r="L169" s="7" t="s">
        <v>103</v>
      </c>
      <c r="M169" s="8"/>
      <c r="N169" s="8"/>
      <c r="O169" s="8"/>
      <c r="P169" s="8"/>
      <c r="Q169" s="8"/>
      <c r="R169" s="8"/>
    </row>
    <row r="170">
      <c r="A170" s="6" t="s">
        <v>271</v>
      </c>
      <c r="B170" s="7" t="s">
        <v>102</v>
      </c>
      <c r="C170" s="7" t="s">
        <v>102</v>
      </c>
      <c r="D170" s="7" t="s">
        <v>102</v>
      </c>
      <c r="E170" s="7" t="s">
        <v>102</v>
      </c>
      <c r="F170" s="7" t="s">
        <v>102</v>
      </c>
      <c r="G170" s="7" t="s">
        <v>102</v>
      </c>
      <c r="H170" s="7" t="s">
        <v>102</v>
      </c>
      <c r="I170" s="7" t="s">
        <v>102</v>
      </c>
      <c r="J170" s="7" t="s">
        <v>102</v>
      </c>
      <c r="K170" s="7" t="s">
        <v>102</v>
      </c>
      <c r="L170" s="7" t="s">
        <v>102</v>
      </c>
      <c r="M170" s="8"/>
      <c r="N170" s="8"/>
      <c r="O170" s="8"/>
      <c r="P170" s="8"/>
      <c r="Q170" s="8"/>
      <c r="R170" s="8"/>
    </row>
    <row r="171">
      <c r="A171" s="6" t="s">
        <v>272</v>
      </c>
      <c r="B171" s="7" t="s">
        <v>103</v>
      </c>
      <c r="C171" s="7" t="s">
        <v>103</v>
      </c>
      <c r="D171" s="7" t="s">
        <v>102</v>
      </c>
      <c r="E171" s="7" t="s">
        <v>103</v>
      </c>
      <c r="F171" s="7" t="s">
        <v>103</v>
      </c>
      <c r="G171" s="7" t="s">
        <v>103</v>
      </c>
      <c r="H171" s="7" t="s">
        <v>103</v>
      </c>
      <c r="I171" s="7" t="s">
        <v>103</v>
      </c>
      <c r="J171" s="7" t="s">
        <v>103</v>
      </c>
      <c r="K171" s="7" t="s">
        <v>103</v>
      </c>
      <c r="L171" s="7" t="s">
        <v>103</v>
      </c>
      <c r="M171" s="8"/>
      <c r="N171" s="8"/>
      <c r="O171" s="8"/>
      <c r="P171" s="8"/>
      <c r="Q171" s="8"/>
      <c r="R171" s="8"/>
    </row>
    <row r="172">
      <c r="A172" s="6" t="s">
        <v>273</v>
      </c>
      <c r="B172" s="7" t="s">
        <v>103</v>
      </c>
      <c r="C172" s="7" t="s">
        <v>103</v>
      </c>
      <c r="D172" s="7" t="s">
        <v>103</v>
      </c>
      <c r="E172" s="7" t="s">
        <v>103</v>
      </c>
      <c r="F172" s="7" t="s">
        <v>103</v>
      </c>
      <c r="G172" s="7" t="s">
        <v>103</v>
      </c>
      <c r="H172" s="7" t="s">
        <v>102</v>
      </c>
      <c r="I172" s="7" t="s">
        <v>103</v>
      </c>
      <c r="J172" s="7" t="s">
        <v>103</v>
      </c>
      <c r="K172" s="7" t="s">
        <v>103</v>
      </c>
      <c r="L172" s="7" t="s">
        <v>103</v>
      </c>
      <c r="M172" s="8"/>
      <c r="N172" s="8"/>
      <c r="O172" s="8"/>
      <c r="P172" s="8"/>
      <c r="Q172" s="8"/>
      <c r="R172" s="8"/>
    </row>
    <row r="173">
      <c r="A173" s="6" t="s">
        <v>274</v>
      </c>
      <c r="B173" s="7" t="s">
        <v>102</v>
      </c>
      <c r="C173" s="7" t="s">
        <v>102</v>
      </c>
      <c r="D173" s="7" t="s">
        <v>102</v>
      </c>
      <c r="E173" s="7" t="s">
        <v>102</v>
      </c>
      <c r="F173" s="7" t="s">
        <v>102</v>
      </c>
      <c r="G173" s="7" t="s">
        <v>102</v>
      </c>
      <c r="H173" s="7" t="s">
        <v>102</v>
      </c>
      <c r="I173" s="7" t="s">
        <v>102</v>
      </c>
      <c r="J173" s="7" t="s">
        <v>102</v>
      </c>
      <c r="K173" s="7" t="s">
        <v>102</v>
      </c>
      <c r="L173" s="7" t="s">
        <v>102</v>
      </c>
      <c r="M173" s="8"/>
      <c r="N173" s="8"/>
      <c r="O173" s="8"/>
      <c r="P173" s="8"/>
      <c r="Q173" s="8"/>
      <c r="R173" s="8"/>
    </row>
    <row r="174">
      <c r="A174" s="6" t="s">
        <v>275</v>
      </c>
      <c r="B174" s="7" t="s">
        <v>102</v>
      </c>
      <c r="C174" s="7" t="s">
        <v>102</v>
      </c>
      <c r="D174" s="7" t="s">
        <v>102</v>
      </c>
      <c r="E174" s="7" t="s">
        <v>102</v>
      </c>
      <c r="F174" s="7" t="s">
        <v>102</v>
      </c>
      <c r="G174" s="7" t="s">
        <v>102</v>
      </c>
      <c r="H174" s="7" t="s">
        <v>102</v>
      </c>
      <c r="I174" s="7" t="s">
        <v>102</v>
      </c>
      <c r="J174" s="7" t="s">
        <v>102</v>
      </c>
      <c r="K174" s="7" t="s">
        <v>102</v>
      </c>
      <c r="L174" s="7" t="s">
        <v>102</v>
      </c>
      <c r="M174" s="8"/>
      <c r="N174" s="8"/>
      <c r="O174" s="8"/>
      <c r="P174" s="8"/>
      <c r="Q174" s="8"/>
      <c r="R174" s="8"/>
    </row>
    <row r="175">
      <c r="A175" s="6" t="s">
        <v>276</v>
      </c>
      <c r="B175" s="7" t="s">
        <v>103</v>
      </c>
      <c r="C175" s="7" t="s">
        <v>103</v>
      </c>
      <c r="D175" s="7" t="s">
        <v>103</v>
      </c>
      <c r="E175" s="7" t="s">
        <v>103</v>
      </c>
      <c r="F175" s="7" t="s">
        <v>103</v>
      </c>
      <c r="G175" s="7" t="s">
        <v>103</v>
      </c>
      <c r="H175" s="7" t="s">
        <v>103</v>
      </c>
      <c r="I175" s="7" t="s">
        <v>103</v>
      </c>
      <c r="J175" s="7" t="s">
        <v>103</v>
      </c>
      <c r="K175" s="7" t="s">
        <v>103</v>
      </c>
      <c r="L175" s="7" t="s">
        <v>103</v>
      </c>
      <c r="M175" s="8"/>
      <c r="N175" s="8"/>
      <c r="O175" s="8"/>
      <c r="P175" s="8"/>
      <c r="Q175" s="8"/>
      <c r="R175" s="8"/>
    </row>
    <row r="176">
      <c r="A176" s="6" t="s">
        <v>277</v>
      </c>
      <c r="B176" s="7" t="s">
        <v>103</v>
      </c>
      <c r="C176" s="7" t="s">
        <v>103</v>
      </c>
      <c r="D176" s="7" t="s">
        <v>103</v>
      </c>
      <c r="E176" s="7" t="s">
        <v>103</v>
      </c>
      <c r="F176" s="7" t="s">
        <v>103</v>
      </c>
      <c r="G176" s="7" t="s">
        <v>103</v>
      </c>
      <c r="H176" s="7" t="s">
        <v>103</v>
      </c>
      <c r="I176" s="7" t="s">
        <v>103</v>
      </c>
      <c r="J176" s="7" t="s">
        <v>103</v>
      </c>
      <c r="K176" s="7" t="s">
        <v>103</v>
      </c>
      <c r="L176" s="7" t="s">
        <v>103</v>
      </c>
      <c r="M176" s="8"/>
      <c r="N176" s="8"/>
      <c r="O176" s="8"/>
      <c r="P176" s="8"/>
      <c r="Q176" s="8"/>
      <c r="R176" s="8"/>
    </row>
    <row r="177">
      <c r="A177" s="6" t="s">
        <v>278</v>
      </c>
      <c r="B177" s="7" t="s">
        <v>103</v>
      </c>
      <c r="C177" s="7" t="s">
        <v>103</v>
      </c>
      <c r="D177" s="7" t="s">
        <v>103</v>
      </c>
      <c r="E177" s="7" t="s">
        <v>103</v>
      </c>
      <c r="F177" s="7" t="s">
        <v>103</v>
      </c>
      <c r="G177" s="7" t="s">
        <v>103</v>
      </c>
      <c r="H177" s="7" t="s">
        <v>103</v>
      </c>
      <c r="I177" s="7" t="s">
        <v>103</v>
      </c>
      <c r="J177" s="7" t="s">
        <v>103</v>
      </c>
      <c r="K177" s="7" t="s">
        <v>103</v>
      </c>
      <c r="L177" s="7" t="s">
        <v>103</v>
      </c>
      <c r="M177" s="8"/>
      <c r="N177" s="8"/>
      <c r="O177" s="8"/>
      <c r="P177" s="8"/>
      <c r="Q177" s="8"/>
      <c r="R177" s="8"/>
    </row>
    <row r="178">
      <c r="A178" s="6" t="s">
        <v>279</v>
      </c>
      <c r="B178" s="7" t="s">
        <v>103</v>
      </c>
      <c r="C178" s="7" t="s">
        <v>103</v>
      </c>
      <c r="D178" s="7" t="s">
        <v>103</v>
      </c>
      <c r="E178" s="7" t="s">
        <v>103</v>
      </c>
      <c r="F178" s="7" t="s">
        <v>103</v>
      </c>
      <c r="G178" s="7" t="s">
        <v>103</v>
      </c>
      <c r="H178" s="7" t="s">
        <v>103</v>
      </c>
      <c r="I178" s="7" t="s">
        <v>103</v>
      </c>
      <c r="J178" s="7" t="s">
        <v>103</v>
      </c>
      <c r="K178" s="7" t="s">
        <v>103</v>
      </c>
      <c r="L178" s="7" t="s">
        <v>103</v>
      </c>
      <c r="M178" s="8"/>
      <c r="N178" s="8"/>
      <c r="O178" s="8"/>
      <c r="P178" s="8"/>
      <c r="Q178" s="8"/>
      <c r="R178" s="8"/>
    </row>
    <row r="179">
      <c r="A179" s="6" t="s">
        <v>280</v>
      </c>
      <c r="B179" s="7" t="s">
        <v>102</v>
      </c>
      <c r="C179" s="7" t="s">
        <v>102</v>
      </c>
      <c r="D179" s="7" t="s">
        <v>102</v>
      </c>
      <c r="E179" s="7" t="s">
        <v>102</v>
      </c>
      <c r="F179" s="7" t="s">
        <v>102</v>
      </c>
      <c r="G179" s="7" t="s">
        <v>102</v>
      </c>
      <c r="H179" s="7" t="s">
        <v>102</v>
      </c>
      <c r="I179" s="7" t="s">
        <v>102</v>
      </c>
      <c r="J179" s="7" t="s">
        <v>102</v>
      </c>
      <c r="K179" s="7" t="s">
        <v>102</v>
      </c>
      <c r="L179" s="7" t="s">
        <v>102</v>
      </c>
      <c r="M179" s="8"/>
      <c r="N179" s="8"/>
      <c r="O179" s="8"/>
      <c r="P179" s="8"/>
      <c r="Q179" s="8"/>
      <c r="R179" s="8"/>
    </row>
    <row r="180">
      <c r="A180" s="6" t="s">
        <v>281</v>
      </c>
      <c r="B180" s="7" t="s">
        <v>102</v>
      </c>
      <c r="C180" s="7" t="s">
        <v>102</v>
      </c>
      <c r="D180" s="7" t="s">
        <v>103</v>
      </c>
      <c r="E180" s="7" t="s">
        <v>102</v>
      </c>
      <c r="F180" s="7" t="s">
        <v>102</v>
      </c>
      <c r="G180" s="7" t="s">
        <v>102</v>
      </c>
      <c r="H180" s="7" t="s">
        <v>102</v>
      </c>
      <c r="I180" s="7" t="s">
        <v>102</v>
      </c>
      <c r="J180" s="7" t="s">
        <v>102</v>
      </c>
      <c r="K180" s="7" t="s">
        <v>102</v>
      </c>
      <c r="L180" s="7" t="s">
        <v>102</v>
      </c>
      <c r="M180" s="8"/>
      <c r="N180" s="8"/>
      <c r="O180" s="8"/>
      <c r="P180" s="8"/>
      <c r="Q180" s="8"/>
      <c r="R180" s="8"/>
    </row>
    <row r="181">
      <c r="A181" s="6" t="s">
        <v>282</v>
      </c>
      <c r="B181" s="7" t="s">
        <v>103</v>
      </c>
      <c r="C181" s="7" t="s">
        <v>103</v>
      </c>
      <c r="D181" s="7" t="s">
        <v>103</v>
      </c>
      <c r="E181" s="7" t="s">
        <v>103</v>
      </c>
      <c r="F181" s="7" t="s">
        <v>103</v>
      </c>
      <c r="G181" s="7" t="s">
        <v>103</v>
      </c>
      <c r="H181" s="7" t="s">
        <v>103</v>
      </c>
      <c r="I181" s="7" t="s">
        <v>103</v>
      </c>
      <c r="J181" s="7" t="s">
        <v>103</v>
      </c>
      <c r="K181" s="7" t="s">
        <v>103</v>
      </c>
      <c r="L181" s="7" t="s">
        <v>103</v>
      </c>
      <c r="M181" s="8"/>
      <c r="N181" s="8"/>
      <c r="O181" s="8"/>
      <c r="P181" s="8"/>
      <c r="Q181" s="8"/>
      <c r="R181" s="8"/>
    </row>
    <row r="182">
      <c r="A182" s="6" t="s">
        <v>283</v>
      </c>
      <c r="B182" s="7" t="s">
        <v>102</v>
      </c>
      <c r="C182" s="7" t="s">
        <v>102</v>
      </c>
      <c r="D182" s="7" t="s">
        <v>102</v>
      </c>
      <c r="E182" s="7" t="s">
        <v>102</v>
      </c>
      <c r="F182" s="7"/>
      <c r="G182" s="7" t="s">
        <v>102</v>
      </c>
      <c r="H182" s="7" t="s">
        <v>102</v>
      </c>
      <c r="I182" s="7" t="s">
        <v>102</v>
      </c>
      <c r="J182" s="7" t="s">
        <v>102</v>
      </c>
      <c r="K182" s="7" t="s">
        <v>102</v>
      </c>
      <c r="L182" s="7" t="s">
        <v>102</v>
      </c>
      <c r="M182" s="8"/>
      <c r="N182" s="8"/>
      <c r="O182" s="8"/>
      <c r="P182" s="8"/>
      <c r="Q182" s="8"/>
      <c r="R182" s="8"/>
    </row>
    <row r="183">
      <c r="A183" s="6" t="s">
        <v>284</v>
      </c>
      <c r="B183" s="7" t="s">
        <v>103</v>
      </c>
      <c r="C183" s="7" t="s">
        <v>103</v>
      </c>
      <c r="D183" s="7" t="s">
        <v>103</v>
      </c>
      <c r="E183" s="7" t="s">
        <v>103</v>
      </c>
      <c r="F183" s="7" t="s">
        <v>103</v>
      </c>
      <c r="G183" s="7" t="s">
        <v>103</v>
      </c>
      <c r="H183" s="7" t="s">
        <v>102</v>
      </c>
      <c r="I183" s="7" t="s">
        <v>103</v>
      </c>
      <c r="J183" s="7" t="s">
        <v>103</v>
      </c>
      <c r="K183" s="7" t="s">
        <v>102</v>
      </c>
      <c r="L183" s="7" t="s">
        <v>103</v>
      </c>
      <c r="M183" s="8"/>
      <c r="N183" s="8"/>
      <c r="O183" s="8"/>
      <c r="P183" s="8"/>
      <c r="Q183" s="8"/>
      <c r="R183" s="8"/>
    </row>
    <row r="184">
      <c r="A184" s="6" t="s">
        <v>285</v>
      </c>
      <c r="B184" s="7" t="s">
        <v>111</v>
      </c>
      <c r="C184" s="7" t="s">
        <v>111</v>
      </c>
      <c r="D184" s="7" t="s">
        <v>109</v>
      </c>
      <c r="E184" s="7" t="s">
        <v>109</v>
      </c>
      <c r="F184" s="7" t="s">
        <v>109</v>
      </c>
      <c r="G184" s="7" t="s">
        <v>111</v>
      </c>
      <c r="H184" s="7" t="s">
        <v>109</v>
      </c>
      <c r="I184" s="7" t="s">
        <v>109</v>
      </c>
      <c r="J184" s="7" t="s">
        <v>111</v>
      </c>
      <c r="K184" s="7" t="s">
        <v>109</v>
      </c>
      <c r="L184" s="7" t="s">
        <v>111</v>
      </c>
      <c r="M184" s="8"/>
      <c r="N184" s="8"/>
      <c r="O184" s="8"/>
      <c r="P184" s="8"/>
      <c r="Q184" s="8"/>
      <c r="R184" s="8"/>
    </row>
    <row r="185">
      <c r="A185" s="6" t="s">
        <v>286</v>
      </c>
      <c r="B185" s="7" t="s">
        <v>103</v>
      </c>
      <c r="C185" s="7" t="s">
        <v>103</v>
      </c>
      <c r="D185" s="7" t="s">
        <v>103</v>
      </c>
      <c r="E185" s="7" t="s">
        <v>103</v>
      </c>
      <c r="F185" s="7" t="s">
        <v>103</v>
      </c>
      <c r="G185" s="7" t="s">
        <v>103</v>
      </c>
      <c r="H185" s="7" t="s">
        <v>103</v>
      </c>
      <c r="I185" s="7" t="s">
        <v>103</v>
      </c>
      <c r="J185" s="7" t="s">
        <v>103</v>
      </c>
      <c r="K185" s="7" t="s">
        <v>103</v>
      </c>
      <c r="L185" s="7" t="s">
        <v>103</v>
      </c>
      <c r="M185" s="8"/>
      <c r="N185" s="8"/>
      <c r="O185" s="8"/>
      <c r="P185" s="8"/>
      <c r="Q185" s="8"/>
      <c r="R185" s="8"/>
    </row>
    <row r="186">
      <c r="A186" s="6" t="s">
        <v>287</v>
      </c>
      <c r="B186" s="7" t="s">
        <v>102</v>
      </c>
      <c r="C186" s="7" t="s">
        <v>102</v>
      </c>
      <c r="D186" s="7" t="s">
        <v>102</v>
      </c>
      <c r="E186" s="7" t="s">
        <v>102</v>
      </c>
      <c r="F186" s="7" t="s">
        <v>102</v>
      </c>
      <c r="G186" s="7" t="s">
        <v>102</v>
      </c>
      <c r="H186" s="7" t="s">
        <v>102</v>
      </c>
      <c r="I186" s="7" t="s">
        <v>102</v>
      </c>
      <c r="J186" s="7" t="s">
        <v>102</v>
      </c>
      <c r="K186" s="7" t="s">
        <v>102</v>
      </c>
      <c r="L186" s="7" t="s">
        <v>102</v>
      </c>
      <c r="M186" s="8"/>
      <c r="N186" s="8"/>
      <c r="O186" s="8"/>
      <c r="P186" s="8"/>
      <c r="Q186" s="8"/>
      <c r="R186" s="8"/>
    </row>
    <row r="187">
      <c r="A187" s="6" t="s">
        <v>288</v>
      </c>
      <c r="B187" s="7" t="s">
        <v>111</v>
      </c>
      <c r="C187" s="7" t="s">
        <v>111</v>
      </c>
      <c r="D187" s="7" t="s">
        <v>111</v>
      </c>
      <c r="E187" s="7" t="s">
        <v>111</v>
      </c>
      <c r="F187" s="7" t="s">
        <v>111</v>
      </c>
      <c r="G187" s="7" t="s">
        <v>111</v>
      </c>
      <c r="H187" s="7" t="s">
        <v>111</v>
      </c>
      <c r="I187" s="7" t="s">
        <v>111</v>
      </c>
      <c r="J187" s="7" t="s">
        <v>111</v>
      </c>
      <c r="K187" s="7" t="s">
        <v>111</v>
      </c>
      <c r="L187" s="7" t="s">
        <v>111</v>
      </c>
      <c r="M187" s="8"/>
      <c r="N187" s="8"/>
      <c r="O187" s="8"/>
      <c r="P187" s="8"/>
      <c r="Q187" s="8"/>
      <c r="R187" s="8"/>
    </row>
    <row r="188">
      <c r="A188" s="6" t="s">
        <v>289</v>
      </c>
      <c r="B188" s="7" t="s">
        <v>102</v>
      </c>
      <c r="C188" s="7" t="s">
        <v>102</v>
      </c>
      <c r="D188" s="7" t="s">
        <v>102</v>
      </c>
      <c r="E188" s="7" t="s">
        <v>102</v>
      </c>
      <c r="F188" s="7" t="s">
        <v>102</v>
      </c>
      <c r="G188" s="7" t="s">
        <v>102</v>
      </c>
      <c r="H188" s="7" t="s">
        <v>102</v>
      </c>
      <c r="I188" s="7" t="s">
        <v>102</v>
      </c>
      <c r="J188" s="7" t="s">
        <v>102</v>
      </c>
      <c r="K188" s="7" t="s">
        <v>102</v>
      </c>
      <c r="L188" s="7" t="s">
        <v>102</v>
      </c>
      <c r="M188" s="8"/>
      <c r="N188" s="8"/>
      <c r="O188" s="8"/>
      <c r="P188" s="8"/>
      <c r="Q188" s="8"/>
      <c r="R188" s="8"/>
    </row>
    <row r="189">
      <c r="A189" s="6" t="s">
        <v>290</v>
      </c>
      <c r="B189" s="7" t="s">
        <v>103</v>
      </c>
      <c r="C189" s="7" t="s">
        <v>103</v>
      </c>
      <c r="D189" s="7" t="s">
        <v>103</v>
      </c>
      <c r="E189" s="7" t="s">
        <v>103</v>
      </c>
      <c r="F189" s="7" t="s">
        <v>103</v>
      </c>
      <c r="G189" s="7" t="s">
        <v>103</v>
      </c>
      <c r="H189" s="7" t="s">
        <v>103</v>
      </c>
      <c r="I189" s="7" t="s">
        <v>103</v>
      </c>
      <c r="J189" s="7" t="s">
        <v>103</v>
      </c>
      <c r="K189" s="7" t="s">
        <v>103</v>
      </c>
      <c r="L189" s="7" t="s">
        <v>103</v>
      </c>
      <c r="M189" s="8"/>
      <c r="N189" s="8"/>
      <c r="O189" s="8"/>
      <c r="P189" s="8"/>
      <c r="Q189" s="8"/>
      <c r="R189" s="8"/>
    </row>
    <row r="190">
      <c r="A190" s="6" t="s">
        <v>291</v>
      </c>
      <c r="B190" s="7" t="s">
        <v>102</v>
      </c>
      <c r="C190" s="7" t="s">
        <v>102</v>
      </c>
      <c r="D190" s="7" t="s">
        <v>102</v>
      </c>
      <c r="E190" s="7" t="s">
        <v>102</v>
      </c>
      <c r="F190" s="7" t="s">
        <v>102</v>
      </c>
      <c r="G190" s="7" t="s">
        <v>102</v>
      </c>
      <c r="H190" s="7" t="s">
        <v>102</v>
      </c>
      <c r="I190" s="7" t="s">
        <v>102</v>
      </c>
      <c r="J190" s="7" t="s">
        <v>102</v>
      </c>
      <c r="K190" s="7" t="s">
        <v>102</v>
      </c>
      <c r="L190" s="7" t="s">
        <v>102</v>
      </c>
      <c r="M190" s="8"/>
      <c r="N190" s="8"/>
      <c r="O190" s="8"/>
      <c r="P190" s="8"/>
      <c r="Q190" s="8"/>
      <c r="R190" s="8"/>
    </row>
    <row r="191">
      <c r="A191" s="6" t="s">
        <v>292</v>
      </c>
      <c r="B191" s="7" t="s">
        <v>102</v>
      </c>
      <c r="C191" s="7" t="s">
        <v>102</v>
      </c>
      <c r="D191" s="7" t="s">
        <v>102</v>
      </c>
      <c r="E191" s="7" t="s">
        <v>102</v>
      </c>
      <c r="F191" s="7" t="s">
        <v>102</v>
      </c>
      <c r="G191" s="7" t="s">
        <v>102</v>
      </c>
      <c r="H191" s="7" t="s">
        <v>102</v>
      </c>
      <c r="I191" s="7" t="s">
        <v>102</v>
      </c>
      <c r="J191" s="7" t="s">
        <v>102</v>
      </c>
      <c r="K191" s="7" t="s">
        <v>102</v>
      </c>
      <c r="L191" s="7" t="s">
        <v>102</v>
      </c>
      <c r="M191" s="8"/>
      <c r="N191" s="8"/>
      <c r="O191" s="8"/>
      <c r="P191" s="8"/>
      <c r="Q191" s="8"/>
      <c r="R191" s="8"/>
    </row>
    <row r="192">
      <c r="A192" s="6" t="s">
        <v>293</v>
      </c>
      <c r="B192" s="7" t="s">
        <v>102</v>
      </c>
      <c r="C192" s="7" t="s">
        <v>102</v>
      </c>
      <c r="D192" s="7" t="s">
        <v>102</v>
      </c>
      <c r="E192" s="7" t="s">
        <v>102</v>
      </c>
      <c r="F192" s="7" t="s">
        <v>102</v>
      </c>
      <c r="G192" s="7" t="s">
        <v>110</v>
      </c>
      <c r="H192" s="7" t="s">
        <v>102</v>
      </c>
      <c r="I192" s="7" t="s">
        <v>102</v>
      </c>
      <c r="J192" s="7" t="s">
        <v>102</v>
      </c>
      <c r="K192" s="7" t="s">
        <v>102</v>
      </c>
      <c r="L192" s="7" t="s">
        <v>109</v>
      </c>
      <c r="M192" s="8"/>
      <c r="N192" s="8"/>
      <c r="O192" s="8"/>
      <c r="P192" s="8"/>
      <c r="Q192" s="8"/>
      <c r="R192" s="8"/>
    </row>
    <row r="193">
      <c r="A193" s="6" t="s">
        <v>294</v>
      </c>
      <c r="B193" s="7" t="s">
        <v>102</v>
      </c>
      <c r="C193" s="7" t="s">
        <v>102</v>
      </c>
      <c r="D193" s="7" t="s">
        <v>102</v>
      </c>
      <c r="E193" s="7" t="s">
        <v>102</v>
      </c>
      <c r="F193" s="7" t="s">
        <v>102</v>
      </c>
      <c r="G193" s="7" t="s">
        <v>102</v>
      </c>
      <c r="H193" s="7" t="s">
        <v>102</v>
      </c>
      <c r="I193" s="7" t="s">
        <v>102</v>
      </c>
      <c r="J193" s="7" t="s">
        <v>102</v>
      </c>
      <c r="K193" s="7" t="s">
        <v>102</v>
      </c>
      <c r="L193" s="7" t="s">
        <v>102</v>
      </c>
      <c r="M193" s="8"/>
      <c r="N193" s="8"/>
      <c r="O193" s="8"/>
      <c r="P193" s="8"/>
      <c r="Q193" s="8"/>
      <c r="R193" s="8"/>
    </row>
    <row r="194">
      <c r="A194" s="6" t="s">
        <v>295</v>
      </c>
      <c r="B194" s="7" t="s">
        <v>102</v>
      </c>
      <c r="C194" s="7" t="s">
        <v>102</v>
      </c>
      <c r="D194" s="7" t="s">
        <v>102</v>
      </c>
      <c r="E194" s="7" t="s">
        <v>102</v>
      </c>
      <c r="F194" s="7" t="s">
        <v>102</v>
      </c>
      <c r="G194" s="7" t="s">
        <v>102</v>
      </c>
      <c r="H194" s="7" t="s">
        <v>102</v>
      </c>
      <c r="I194" s="7" t="s">
        <v>102</v>
      </c>
      <c r="J194" s="7" t="s">
        <v>102</v>
      </c>
      <c r="K194" s="7" t="s">
        <v>102</v>
      </c>
      <c r="L194" s="7" t="s">
        <v>102</v>
      </c>
      <c r="M194" s="8"/>
      <c r="N194" s="8"/>
      <c r="O194" s="8"/>
      <c r="P194" s="8"/>
      <c r="Q194" s="8"/>
      <c r="R194" s="8"/>
    </row>
    <row r="195">
      <c r="A195" s="6" t="s">
        <v>296</v>
      </c>
      <c r="B195" s="7" t="s">
        <v>102</v>
      </c>
      <c r="C195" s="7" t="s">
        <v>103</v>
      </c>
      <c r="D195" s="7" t="s">
        <v>103</v>
      </c>
      <c r="E195" s="7" t="s">
        <v>102</v>
      </c>
      <c r="F195" s="7" t="s">
        <v>102</v>
      </c>
      <c r="G195" s="7" t="s">
        <v>102</v>
      </c>
      <c r="H195" s="7" t="s">
        <v>102</v>
      </c>
      <c r="I195" s="7" t="s">
        <v>102</v>
      </c>
      <c r="J195" s="7" t="s">
        <v>102</v>
      </c>
      <c r="K195" s="7" t="s">
        <v>102</v>
      </c>
      <c r="L195" s="7" t="s">
        <v>102</v>
      </c>
      <c r="M195" s="8"/>
      <c r="N195" s="8"/>
      <c r="O195" s="8"/>
      <c r="P195" s="8"/>
      <c r="Q195" s="8"/>
      <c r="R195" s="8"/>
    </row>
    <row r="196">
      <c r="A196" s="6" t="s">
        <v>297</v>
      </c>
      <c r="B196" s="7" t="s">
        <v>103</v>
      </c>
      <c r="C196" s="7" t="s">
        <v>103</v>
      </c>
      <c r="D196" s="7" t="s">
        <v>103</v>
      </c>
      <c r="E196" s="7" t="s">
        <v>103</v>
      </c>
      <c r="F196" s="7" t="s">
        <v>103</v>
      </c>
      <c r="G196" s="7" t="s">
        <v>103</v>
      </c>
      <c r="H196" s="7" t="s">
        <v>103</v>
      </c>
      <c r="I196" s="7" t="s">
        <v>103</v>
      </c>
      <c r="J196" s="7" t="s">
        <v>103</v>
      </c>
      <c r="K196" s="7" t="s">
        <v>103</v>
      </c>
      <c r="L196" s="7" t="s">
        <v>103</v>
      </c>
      <c r="M196" s="8"/>
      <c r="N196" s="8"/>
      <c r="O196" s="8"/>
      <c r="P196" s="8"/>
      <c r="Q196" s="8"/>
      <c r="R196" s="8"/>
    </row>
    <row r="197">
      <c r="A197" s="6" t="s">
        <v>298</v>
      </c>
      <c r="B197" s="7" t="s">
        <v>103</v>
      </c>
      <c r="C197" s="7" t="s">
        <v>103</v>
      </c>
      <c r="D197" s="7" t="s">
        <v>103</v>
      </c>
      <c r="E197" s="7" t="s">
        <v>103</v>
      </c>
      <c r="F197" s="7" t="s">
        <v>103</v>
      </c>
      <c r="G197" s="7" t="s">
        <v>103</v>
      </c>
      <c r="H197" s="7" t="s">
        <v>103</v>
      </c>
      <c r="I197" s="7" t="s">
        <v>103</v>
      </c>
      <c r="J197" s="7" t="s">
        <v>103</v>
      </c>
      <c r="K197" s="7" t="s">
        <v>103</v>
      </c>
      <c r="L197" s="7" t="s">
        <v>103</v>
      </c>
      <c r="M197" s="8"/>
      <c r="N197" s="8"/>
      <c r="O197" s="8"/>
      <c r="P197" s="8"/>
      <c r="Q197" s="8"/>
      <c r="R197" s="8"/>
    </row>
    <row r="198">
      <c r="A198" s="6" t="s">
        <v>299</v>
      </c>
      <c r="B198" s="7" t="s">
        <v>103</v>
      </c>
      <c r="C198" s="7" t="s">
        <v>103</v>
      </c>
      <c r="D198" s="7" t="s">
        <v>103</v>
      </c>
      <c r="E198" s="7" t="s">
        <v>103</v>
      </c>
      <c r="F198" s="7" t="s">
        <v>103</v>
      </c>
      <c r="G198" s="7" t="s">
        <v>103</v>
      </c>
      <c r="H198" s="7" t="s">
        <v>103</v>
      </c>
      <c r="I198" s="7" t="s">
        <v>103</v>
      </c>
      <c r="J198" s="7" t="s">
        <v>103</v>
      </c>
      <c r="K198" s="7" t="s">
        <v>103</v>
      </c>
      <c r="L198" s="7" t="s">
        <v>103</v>
      </c>
      <c r="M198" s="8"/>
      <c r="N198" s="8"/>
      <c r="O198" s="8"/>
      <c r="P198" s="8"/>
      <c r="Q198" s="8"/>
      <c r="R198" s="8"/>
    </row>
    <row r="199">
      <c r="A199" s="6" t="s">
        <v>300</v>
      </c>
      <c r="B199" s="7" t="s">
        <v>103</v>
      </c>
      <c r="C199" s="7" t="s">
        <v>103</v>
      </c>
      <c r="D199" s="7" t="s">
        <v>103</v>
      </c>
      <c r="E199" s="7" t="s">
        <v>103</v>
      </c>
      <c r="F199" s="7" t="s">
        <v>103</v>
      </c>
      <c r="G199" s="7" t="s">
        <v>103</v>
      </c>
      <c r="H199" s="7" t="s">
        <v>103</v>
      </c>
      <c r="I199" s="7" t="s">
        <v>103</v>
      </c>
      <c r="J199" s="7" t="s">
        <v>103</v>
      </c>
      <c r="K199" s="7" t="s">
        <v>103</v>
      </c>
      <c r="L199" s="7" t="s">
        <v>103</v>
      </c>
      <c r="M199" s="8"/>
      <c r="N199" s="8"/>
      <c r="O199" s="8"/>
      <c r="P199" s="8"/>
      <c r="Q199" s="8"/>
      <c r="R199" s="8"/>
    </row>
    <row r="200">
      <c r="A200" s="6" t="s">
        <v>301</v>
      </c>
      <c r="B200" s="7" t="s">
        <v>103</v>
      </c>
      <c r="C200" s="7" t="s">
        <v>103</v>
      </c>
      <c r="D200" s="7" t="s">
        <v>103</v>
      </c>
      <c r="E200" s="7" t="s">
        <v>103</v>
      </c>
      <c r="F200" s="7" t="s">
        <v>103</v>
      </c>
      <c r="G200" s="7" t="s">
        <v>103</v>
      </c>
      <c r="H200" s="7" t="s">
        <v>103</v>
      </c>
      <c r="I200" s="7" t="s">
        <v>103</v>
      </c>
      <c r="J200" s="7" t="s">
        <v>103</v>
      </c>
      <c r="K200" s="7" t="s">
        <v>103</v>
      </c>
      <c r="L200" s="7" t="s">
        <v>103</v>
      </c>
      <c r="M200" s="8"/>
      <c r="N200" s="8"/>
      <c r="O200" s="8"/>
      <c r="P200" s="8"/>
      <c r="Q200" s="8"/>
      <c r="R200" s="8"/>
    </row>
    <row r="201">
      <c r="A201" s="6" t="s">
        <v>302</v>
      </c>
      <c r="B201" s="7" t="s">
        <v>102</v>
      </c>
      <c r="C201" s="7" t="s">
        <v>103</v>
      </c>
      <c r="D201" s="7" t="s">
        <v>102</v>
      </c>
      <c r="E201" s="7" t="s">
        <v>102</v>
      </c>
      <c r="F201" s="7" t="s">
        <v>102</v>
      </c>
      <c r="G201" s="7" t="s">
        <v>102</v>
      </c>
      <c r="H201" s="7" t="s">
        <v>102</v>
      </c>
      <c r="I201" s="7" t="s">
        <v>102</v>
      </c>
      <c r="J201" s="7" t="s">
        <v>102</v>
      </c>
      <c r="K201" s="7" t="s">
        <v>102</v>
      </c>
      <c r="L201" s="7" t="s">
        <v>102</v>
      </c>
      <c r="M201" s="8"/>
      <c r="N201" s="8"/>
      <c r="O201" s="8"/>
      <c r="P201" s="8"/>
      <c r="Q201" s="8"/>
      <c r="R201" s="8"/>
    </row>
    <row r="202">
      <c r="A202" s="6" t="s">
        <v>303</v>
      </c>
      <c r="B202" s="7" t="s">
        <v>103</v>
      </c>
      <c r="C202" s="7" t="s">
        <v>102</v>
      </c>
      <c r="D202" s="7" t="s">
        <v>102</v>
      </c>
      <c r="E202" s="7" t="s">
        <v>102</v>
      </c>
      <c r="F202" s="7" t="s">
        <v>102</v>
      </c>
      <c r="G202" s="7" t="s">
        <v>102</v>
      </c>
      <c r="H202" s="7" t="s">
        <v>102</v>
      </c>
      <c r="I202" s="7" t="s">
        <v>102</v>
      </c>
      <c r="J202" s="7" t="s">
        <v>102</v>
      </c>
      <c r="K202" s="7" t="s">
        <v>102</v>
      </c>
      <c r="L202" s="7" t="s">
        <v>103</v>
      </c>
      <c r="M202" s="8"/>
      <c r="N202" s="8"/>
      <c r="O202" s="8"/>
      <c r="P202" s="8"/>
      <c r="Q202" s="8"/>
      <c r="R202" s="8"/>
    </row>
    <row r="203">
      <c r="A203" s="6" t="s">
        <v>304</v>
      </c>
      <c r="B203" s="7" t="s">
        <v>102</v>
      </c>
      <c r="C203" s="7" t="s">
        <v>102</v>
      </c>
      <c r="D203" s="7" t="s">
        <v>102</v>
      </c>
      <c r="E203" s="7" t="s">
        <v>102</v>
      </c>
      <c r="F203" s="7" t="s">
        <v>102</v>
      </c>
      <c r="G203" s="7" t="s">
        <v>102</v>
      </c>
      <c r="H203" s="7" t="s">
        <v>102</v>
      </c>
      <c r="I203" s="7" t="s">
        <v>102</v>
      </c>
      <c r="J203" s="7" t="s">
        <v>102</v>
      </c>
      <c r="K203" s="7" t="s">
        <v>102</v>
      </c>
      <c r="L203" s="7" t="s">
        <v>102</v>
      </c>
      <c r="M203" s="8"/>
      <c r="N203" s="8"/>
      <c r="O203" s="8"/>
      <c r="P203" s="8"/>
      <c r="Q203" s="8"/>
      <c r="R203" s="8"/>
    </row>
    <row r="204">
      <c r="A204" s="6" t="s">
        <v>305</v>
      </c>
      <c r="B204" s="7" t="s">
        <v>111</v>
      </c>
      <c r="C204" s="7" t="s">
        <v>111</v>
      </c>
      <c r="D204" s="7" t="s">
        <v>111</v>
      </c>
      <c r="E204" s="7" t="s">
        <v>111</v>
      </c>
      <c r="F204" s="7" t="s">
        <v>111</v>
      </c>
      <c r="G204" s="7" t="s">
        <v>111</v>
      </c>
      <c r="H204" s="7" t="s">
        <v>111</v>
      </c>
      <c r="I204" s="7" t="s">
        <v>111</v>
      </c>
      <c r="J204" s="7" t="s">
        <v>111</v>
      </c>
      <c r="K204" s="7" t="s">
        <v>111</v>
      </c>
      <c r="L204" s="7" t="s">
        <v>111</v>
      </c>
      <c r="M204" s="8"/>
      <c r="N204" s="8"/>
      <c r="O204" s="8"/>
      <c r="P204" s="8"/>
      <c r="Q204" s="8"/>
      <c r="R204" s="8"/>
    </row>
    <row r="205">
      <c r="A205" s="6" t="s">
        <v>306</v>
      </c>
      <c r="B205" s="7" t="s">
        <v>102</v>
      </c>
      <c r="C205" s="7" t="s">
        <v>102</v>
      </c>
      <c r="D205" s="7" t="s">
        <v>102</v>
      </c>
      <c r="E205" s="7" t="s">
        <v>102</v>
      </c>
      <c r="F205" s="7" t="s">
        <v>102</v>
      </c>
      <c r="G205" s="7" t="s">
        <v>102</v>
      </c>
      <c r="H205" s="7" t="s">
        <v>102</v>
      </c>
      <c r="I205" s="7" t="s">
        <v>103</v>
      </c>
      <c r="J205" s="7" t="s">
        <v>102</v>
      </c>
      <c r="K205" s="7" t="s">
        <v>102</v>
      </c>
      <c r="L205" s="7" t="s">
        <v>102</v>
      </c>
      <c r="M205" s="8"/>
      <c r="N205" s="8"/>
      <c r="O205" s="8"/>
      <c r="P205" s="8"/>
      <c r="Q205" s="8"/>
      <c r="R205" s="8"/>
    </row>
    <row r="206">
      <c r="A206" s="6" t="s">
        <v>307</v>
      </c>
      <c r="B206" s="7" t="s">
        <v>103</v>
      </c>
      <c r="C206" s="7" t="s">
        <v>103</v>
      </c>
      <c r="D206" s="7" t="s">
        <v>103</v>
      </c>
      <c r="E206" s="7" t="s">
        <v>103</v>
      </c>
      <c r="F206" s="7" t="s">
        <v>102</v>
      </c>
      <c r="G206" s="7" t="s">
        <v>103</v>
      </c>
      <c r="H206" s="7" t="s">
        <v>103</v>
      </c>
      <c r="I206" s="7" t="s">
        <v>103</v>
      </c>
      <c r="J206" s="7" t="s">
        <v>103</v>
      </c>
      <c r="K206" s="7" t="s">
        <v>103</v>
      </c>
      <c r="L206" s="7" t="s">
        <v>103</v>
      </c>
      <c r="M206" s="8"/>
      <c r="N206" s="8"/>
      <c r="O206" s="8"/>
      <c r="P206" s="8"/>
      <c r="Q206" s="8"/>
      <c r="R206" s="8"/>
    </row>
    <row r="207">
      <c r="A207" s="6" t="s">
        <v>308</v>
      </c>
      <c r="B207" s="7" t="s">
        <v>103</v>
      </c>
      <c r="C207" s="7" t="s">
        <v>103</v>
      </c>
      <c r="D207" s="7" t="s">
        <v>103</v>
      </c>
      <c r="E207" s="7" t="s">
        <v>103</v>
      </c>
      <c r="F207" s="7" t="s">
        <v>103</v>
      </c>
      <c r="G207" s="7" t="s">
        <v>103</v>
      </c>
      <c r="H207" s="7" t="s">
        <v>103</v>
      </c>
      <c r="I207" s="7" t="s">
        <v>103</v>
      </c>
      <c r="J207" s="7" t="s">
        <v>103</v>
      </c>
      <c r="K207" s="7" t="s">
        <v>103</v>
      </c>
      <c r="L207" s="7" t="s">
        <v>103</v>
      </c>
      <c r="M207" s="8"/>
      <c r="N207" s="8"/>
      <c r="O207" s="8"/>
      <c r="P207" s="8"/>
      <c r="Q207" s="8"/>
      <c r="R207" s="8"/>
    </row>
    <row r="208">
      <c r="A208" s="6" t="s">
        <v>309</v>
      </c>
      <c r="B208" s="7" t="s">
        <v>102</v>
      </c>
      <c r="C208" s="7" t="s">
        <v>102</v>
      </c>
      <c r="D208" s="7" t="s">
        <v>102</v>
      </c>
      <c r="E208" s="7" t="s">
        <v>102</v>
      </c>
      <c r="F208" s="7" t="s">
        <v>102</v>
      </c>
      <c r="G208" s="7" t="s">
        <v>102</v>
      </c>
      <c r="H208" s="7" t="s">
        <v>102</v>
      </c>
      <c r="I208" s="7" t="s">
        <v>102</v>
      </c>
      <c r="J208" s="7" t="s">
        <v>102</v>
      </c>
      <c r="K208" s="7"/>
      <c r="L208" s="7" t="s">
        <v>102</v>
      </c>
      <c r="M208" s="8"/>
      <c r="N208" s="8"/>
      <c r="O208" s="8"/>
      <c r="P208" s="8"/>
      <c r="Q208" s="8"/>
      <c r="R208" s="8"/>
    </row>
    <row r="209">
      <c r="A209" s="6" t="s">
        <v>310</v>
      </c>
      <c r="B209" s="7" t="s">
        <v>102</v>
      </c>
      <c r="C209" s="7" t="s">
        <v>102</v>
      </c>
      <c r="D209" s="7" t="s">
        <v>102</v>
      </c>
      <c r="E209" s="7" t="s">
        <v>102</v>
      </c>
      <c r="F209" s="7" t="s">
        <v>102</v>
      </c>
      <c r="G209" s="7" t="s">
        <v>102</v>
      </c>
      <c r="H209" s="7" t="s">
        <v>102</v>
      </c>
      <c r="I209" s="7" t="s">
        <v>102</v>
      </c>
      <c r="J209" s="7" t="s">
        <v>102</v>
      </c>
      <c r="K209" s="7" t="s">
        <v>102</v>
      </c>
      <c r="L209" s="7" t="s">
        <v>102</v>
      </c>
      <c r="M209" s="8"/>
      <c r="N209" s="8"/>
      <c r="O209" s="8"/>
      <c r="P209" s="8"/>
      <c r="Q209" s="8"/>
      <c r="R209" s="8"/>
    </row>
    <row r="210">
      <c r="A210" s="6" t="s">
        <v>311</v>
      </c>
      <c r="B210" s="7" t="s">
        <v>103</v>
      </c>
      <c r="C210" s="7" t="s">
        <v>103</v>
      </c>
      <c r="D210" s="7" t="s">
        <v>103</v>
      </c>
      <c r="E210" s="7" t="s">
        <v>103</v>
      </c>
      <c r="F210" s="7" t="s">
        <v>103</v>
      </c>
      <c r="G210" s="7" t="s">
        <v>103</v>
      </c>
      <c r="H210" s="7" t="s">
        <v>103</v>
      </c>
      <c r="I210" s="7" t="s">
        <v>103</v>
      </c>
      <c r="J210" s="7" t="s">
        <v>103</v>
      </c>
      <c r="K210" s="7" t="s">
        <v>103</v>
      </c>
      <c r="L210" s="7" t="s">
        <v>103</v>
      </c>
      <c r="M210" s="8"/>
      <c r="N210" s="8"/>
      <c r="O210" s="8"/>
      <c r="P210" s="8"/>
      <c r="Q210" s="8"/>
      <c r="R210" s="8"/>
    </row>
    <row r="211">
      <c r="A211" s="6" t="s">
        <v>312</v>
      </c>
      <c r="B211" s="7" t="s">
        <v>102</v>
      </c>
      <c r="C211" s="7" t="s">
        <v>102</v>
      </c>
      <c r="D211" s="7" t="s">
        <v>102</v>
      </c>
      <c r="E211" s="7" t="s">
        <v>102</v>
      </c>
      <c r="F211" s="7" t="s">
        <v>102</v>
      </c>
      <c r="G211" s="7" t="s">
        <v>102</v>
      </c>
      <c r="H211" s="7" t="s">
        <v>102</v>
      </c>
      <c r="I211" s="7" t="s">
        <v>102</v>
      </c>
      <c r="J211" s="7" t="s">
        <v>103</v>
      </c>
      <c r="K211" s="7" t="s">
        <v>102</v>
      </c>
      <c r="L211" s="7" t="s">
        <v>102</v>
      </c>
      <c r="M211" s="8"/>
      <c r="N211" s="8"/>
      <c r="O211" s="8"/>
      <c r="P211" s="8"/>
      <c r="Q211" s="8"/>
      <c r="R211" s="8"/>
    </row>
    <row r="212">
      <c r="A212" s="6" t="s">
        <v>313</v>
      </c>
      <c r="B212" s="7" t="s">
        <v>102</v>
      </c>
      <c r="C212" s="7" t="s">
        <v>102</v>
      </c>
      <c r="D212" s="7" t="s">
        <v>102</v>
      </c>
      <c r="E212" s="7" t="s">
        <v>111</v>
      </c>
      <c r="F212" s="7" t="s">
        <v>102</v>
      </c>
      <c r="G212" s="7" t="s">
        <v>102</v>
      </c>
      <c r="H212" s="7" t="s">
        <v>111</v>
      </c>
      <c r="I212" s="7" t="s">
        <v>111</v>
      </c>
      <c r="J212" s="7" t="s">
        <v>102</v>
      </c>
      <c r="K212" s="7" t="s">
        <v>102</v>
      </c>
      <c r="L212" s="7" t="s">
        <v>111</v>
      </c>
      <c r="M212" s="8"/>
      <c r="N212" s="8"/>
      <c r="O212" s="8"/>
      <c r="P212" s="8"/>
      <c r="Q212" s="8"/>
      <c r="R212" s="8"/>
    </row>
    <row r="213">
      <c r="A213" s="6" t="s">
        <v>314</v>
      </c>
      <c r="B213" s="7" t="s">
        <v>103</v>
      </c>
      <c r="C213" s="7" t="s">
        <v>103</v>
      </c>
      <c r="D213" s="7" t="s">
        <v>103</v>
      </c>
      <c r="E213" s="7" t="s">
        <v>103</v>
      </c>
      <c r="F213" s="7" t="s">
        <v>103</v>
      </c>
      <c r="G213" s="7" t="s">
        <v>103</v>
      </c>
      <c r="H213" s="7" t="s">
        <v>103</v>
      </c>
      <c r="I213" s="7" t="s">
        <v>103</v>
      </c>
      <c r="J213" s="7" t="s">
        <v>103</v>
      </c>
      <c r="K213" s="7" t="s">
        <v>103</v>
      </c>
      <c r="L213" s="7" t="s">
        <v>103</v>
      </c>
      <c r="M213" s="8"/>
      <c r="N213" s="8"/>
      <c r="O213" s="8"/>
      <c r="P213" s="8"/>
      <c r="Q213" s="8"/>
      <c r="R213" s="8"/>
    </row>
    <row r="214">
      <c r="A214" s="6" t="s">
        <v>315</v>
      </c>
      <c r="B214" s="7" t="s">
        <v>102</v>
      </c>
      <c r="C214" s="7" t="s">
        <v>102</v>
      </c>
      <c r="D214" s="7" t="s">
        <v>102</v>
      </c>
      <c r="E214" s="7" t="s">
        <v>102</v>
      </c>
      <c r="F214" s="7" t="s">
        <v>103</v>
      </c>
      <c r="G214" s="7" t="s">
        <v>102</v>
      </c>
      <c r="H214" s="7" t="s">
        <v>102</v>
      </c>
      <c r="I214" s="7" t="s">
        <v>102</v>
      </c>
      <c r="J214" s="7" t="s">
        <v>102</v>
      </c>
      <c r="K214" s="7" t="s">
        <v>102</v>
      </c>
      <c r="L214" s="7" t="s">
        <v>103</v>
      </c>
      <c r="M214" s="8"/>
      <c r="N214" s="8"/>
      <c r="O214" s="8"/>
      <c r="P214" s="8"/>
      <c r="Q214" s="8"/>
      <c r="R214" s="8"/>
    </row>
    <row r="215">
      <c r="A215" s="6" t="s">
        <v>316</v>
      </c>
      <c r="B215" s="7" t="s">
        <v>103</v>
      </c>
      <c r="C215" s="7" t="s">
        <v>102</v>
      </c>
      <c r="D215" s="7" t="s">
        <v>103</v>
      </c>
      <c r="E215" s="7" t="s">
        <v>102</v>
      </c>
      <c r="F215" s="7" t="s">
        <v>103</v>
      </c>
      <c r="G215" s="7" t="s">
        <v>102</v>
      </c>
      <c r="H215" s="7" t="s">
        <v>102</v>
      </c>
      <c r="I215" s="7" t="s">
        <v>102</v>
      </c>
      <c r="J215" s="7" t="s">
        <v>102</v>
      </c>
      <c r="K215" s="7" t="s">
        <v>102</v>
      </c>
      <c r="L215" s="7" t="s">
        <v>102</v>
      </c>
      <c r="M215" s="8"/>
      <c r="N215" s="8"/>
      <c r="O215" s="8"/>
      <c r="P215" s="8"/>
      <c r="Q215" s="8"/>
      <c r="R215" s="8"/>
    </row>
    <row r="216">
      <c r="A216" s="6" t="s">
        <v>317</v>
      </c>
      <c r="B216" s="7" t="s">
        <v>102</v>
      </c>
      <c r="C216" s="7" t="s">
        <v>111</v>
      </c>
      <c r="D216" s="7" t="s">
        <v>102</v>
      </c>
      <c r="E216" s="7" t="s">
        <v>102</v>
      </c>
      <c r="F216" s="7" t="s">
        <v>102</v>
      </c>
      <c r="G216" s="7" t="s">
        <v>102</v>
      </c>
      <c r="H216" s="7" t="s">
        <v>102</v>
      </c>
      <c r="I216" s="7" t="s">
        <v>102</v>
      </c>
      <c r="J216" s="7" t="s">
        <v>102</v>
      </c>
      <c r="K216" s="7" t="s">
        <v>102</v>
      </c>
      <c r="L216" s="7" t="s">
        <v>102</v>
      </c>
      <c r="M216" s="8"/>
      <c r="N216" s="8"/>
      <c r="O216" s="8"/>
      <c r="P216" s="8"/>
      <c r="Q216" s="8"/>
      <c r="R216" s="8"/>
    </row>
    <row r="217">
      <c r="A217" s="6" t="s">
        <v>318</v>
      </c>
      <c r="B217" s="7" t="s">
        <v>109</v>
      </c>
      <c r="C217" s="7" t="s">
        <v>109</v>
      </c>
      <c r="D217" s="7" t="s">
        <v>109</v>
      </c>
      <c r="E217" s="7" t="s">
        <v>109</v>
      </c>
      <c r="F217" s="7" t="s">
        <v>109</v>
      </c>
      <c r="G217" s="7" t="s">
        <v>109</v>
      </c>
      <c r="H217" s="7" t="s">
        <v>109</v>
      </c>
      <c r="I217" s="7" t="s">
        <v>109</v>
      </c>
      <c r="J217" s="7" t="s">
        <v>109</v>
      </c>
      <c r="K217" s="7" t="s">
        <v>109</v>
      </c>
      <c r="L217" s="7" t="s">
        <v>111</v>
      </c>
      <c r="M217" s="8"/>
      <c r="N217" s="8"/>
      <c r="O217" s="8"/>
      <c r="P217" s="8"/>
      <c r="Q217" s="8"/>
      <c r="R217" s="8"/>
    </row>
    <row r="218">
      <c r="A218" s="6" t="s">
        <v>319</v>
      </c>
      <c r="B218" s="7" t="s">
        <v>103</v>
      </c>
      <c r="C218" s="7" t="s">
        <v>103</v>
      </c>
      <c r="D218" s="7" t="s">
        <v>103</v>
      </c>
      <c r="E218" s="7" t="s">
        <v>103</v>
      </c>
      <c r="F218" s="7" t="s">
        <v>102</v>
      </c>
      <c r="G218" s="7" t="s">
        <v>103</v>
      </c>
      <c r="H218" s="7" t="s">
        <v>103</v>
      </c>
      <c r="I218" s="7" t="s">
        <v>103</v>
      </c>
      <c r="J218" s="7" t="s">
        <v>102</v>
      </c>
      <c r="K218" s="7" t="s">
        <v>103</v>
      </c>
      <c r="L218" s="7" t="s">
        <v>103</v>
      </c>
      <c r="M218" s="8"/>
      <c r="N218" s="8"/>
      <c r="O218" s="8"/>
      <c r="P218" s="8"/>
      <c r="Q218" s="8"/>
      <c r="R218" s="8"/>
    </row>
    <row r="219">
      <c r="A219" s="6" t="s">
        <v>320</v>
      </c>
      <c r="B219" s="7" t="s">
        <v>102</v>
      </c>
      <c r="C219" s="7" t="s">
        <v>102</v>
      </c>
      <c r="D219" s="7" t="s">
        <v>102</v>
      </c>
      <c r="E219" s="7" t="s">
        <v>102</v>
      </c>
      <c r="F219" s="7" t="s">
        <v>102</v>
      </c>
      <c r="G219" s="7" t="s">
        <v>102</v>
      </c>
      <c r="H219" s="7" t="s">
        <v>102</v>
      </c>
      <c r="I219" s="7" t="s">
        <v>102</v>
      </c>
      <c r="J219" s="7" t="s">
        <v>102</v>
      </c>
      <c r="K219" s="7" t="s">
        <v>102</v>
      </c>
      <c r="L219" s="7" t="s">
        <v>102</v>
      </c>
      <c r="M219" s="8"/>
      <c r="N219" s="8"/>
      <c r="O219" s="8"/>
      <c r="P219" s="8"/>
      <c r="Q219" s="8"/>
      <c r="R219" s="8"/>
    </row>
    <row r="220">
      <c r="A220" s="6" t="s">
        <v>321</v>
      </c>
      <c r="B220" s="7" t="s">
        <v>102</v>
      </c>
      <c r="C220" s="7" t="s">
        <v>103</v>
      </c>
      <c r="D220" s="7" t="s">
        <v>103</v>
      </c>
      <c r="E220" s="7" t="s">
        <v>103</v>
      </c>
      <c r="F220" s="7" t="s">
        <v>103</v>
      </c>
      <c r="G220" s="7" t="s">
        <v>103</v>
      </c>
      <c r="H220" s="7" t="s">
        <v>103</v>
      </c>
      <c r="I220" s="7" t="s">
        <v>103</v>
      </c>
      <c r="J220" s="7" t="s">
        <v>103</v>
      </c>
      <c r="K220" s="7" t="s">
        <v>103</v>
      </c>
      <c r="L220" s="7" t="s">
        <v>103</v>
      </c>
      <c r="M220" s="8"/>
      <c r="N220" s="8"/>
      <c r="O220" s="8"/>
      <c r="P220" s="8"/>
      <c r="Q220" s="8"/>
      <c r="R220" s="8"/>
    </row>
    <row r="221">
      <c r="A221" s="6" t="s">
        <v>322</v>
      </c>
      <c r="B221" s="7" t="s">
        <v>111</v>
      </c>
      <c r="C221" s="7" t="s">
        <v>111</v>
      </c>
      <c r="D221" s="7" t="s">
        <v>111</v>
      </c>
      <c r="E221" s="7" t="s">
        <v>111</v>
      </c>
      <c r="F221" s="7" t="s">
        <v>111</v>
      </c>
      <c r="G221" s="7" t="s">
        <v>109</v>
      </c>
      <c r="H221" s="7" t="s">
        <v>111</v>
      </c>
      <c r="I221" s="7" t="s">
        <v>111</v>
      </c>
      <c r="J221" s="7" t="s">
        <v>102</v>
      </c>
      <c r="K221" s="7" t="s">
        <v>111</v>
      </c>
      <c r="L221" s="7" t="s">
        <v>111</v>
      </c>
      <c r="M221" s="8"/>
      <c r="N221" s="8"/>
      <c r="O221" s="8"/>
      <c r="P221" s="8"/>
      <c r="Q221" s="8"/>
      <c r="R221" s="8"/>
    </row>
    <row r="222">
      <c r="A222" s="6" t="s">
        <v>323</v>
      </c>
      <c r="B222" s="7" t="s">
        <v>102</v>
      </c>
      <c r="C222" s="7" t="s">
        <v>102</v>
      </c>
      <c r="D222" s="7" t="s">
        <v>102</v>
      </c>
      <c r="E222" s="7" t="s">
        <v>102</v>
      </c>
      <c r="F222" s="7" t="s">
        <v>102</v>
      </c>
      <c r="G222" s="7" t="s">
        <v>102</v>
      </c>
      <c r="H222" s="7" t="s">
        <v>102</v>
      </c>
      <c r="I222" s="7" t="s">
        <v>102</v>
      </c>
      <c r="J222" s="7" t="s">
        <v>102</v>
      </c>
      <c r="K222" s="7" t="s">
        <v>102</v>
      </c>
      <c r="L222" s="7" t="s">
        <v>102</v>
      </c>
      <c r="M222" s="8"/>
      <c r="N222" s="8"/>
      <c r="O222" s="8"/>
      <c r="P222" s="8"/>
      <c r="Q222" s="8"/>
      <c r="R222" s="8"/>
    </row>
    <row r="223">
      <c r="A223" s="6" t="s">
        <v>324</v>
      </c>
      <c r="B223" s="7" t="s">
        <v>102</v>
      </c>
      <c r="C223" s="7" t="s">
        <v>103</v>
      </c>
      <c r="D223" s="7" t="s">
        <v>109</v>
      </c>
      <c r="E223" s="7" t="s">
        <v>111</v>
      </c>
      <c r="F223" s="7" t="s">
        <v>103</v>
      </c>
      <c r="G223" s="7" t="s">
        <v>102</v>
      </c>
      <c r="H223" s="7" t="s">
        <v>103</v>
      </c>
      <c r="I223" s="7" t="s">
        <v>103</v>
      </c>
      <c r="J223" s="7" t="s">
        <v>103</v>
      </c>
      <c r="K223" s="7" t="s">
        <v>102</v>
      </c>
      <c r="L223" s="7" t="s">
        <v>103</v>
      </c>
      <c r="M223" s="8"/>
      <c r="N223" s="8"/>
      <c r="O223" s="8"/>
      <c r="P223" s="8"/>
      <c r="Q223" s="8"/>
      <c r="R223" s="8"/>
    </row>
    <row r="224">
      <c r="A224" s="6" t="s">
        <v>325</v>
      </c>
      <c r="B224" s="7" t="s">
        <v>103</v>
      </c>
      <c r="C224" s="7" t="s">
        <v>103</v>
      </c>
      <c r="D224" s="7" t="s">
        <v>109</v>
      </c>
      <c r="E224" s="7" t="s">
        <v>103</v>
      </c>
      <c r="F224" s="7" t="s">
        <v>103</v>
      </c>
      <c r="G224" s="7" t="s">
        <v>102</v>
      </c>
      <c r="H224" s="7" t="s">
        <v>103</v>
      </c>
      <c r="I224" s="7" t="s">
        <v>103</v>
      </c>
      <c r="J224" s="7" t="s">
        <v>103</v>
      </c>
      <c r="K224" s="7" t="s">
        <v>103</v>
      </c>
      <c r="L224" s="7" t="s">
        <v>103</v>
      </c>
      <c r="M224" s="8"/>
      <c r="N224" s="8"/>
      <c r="O224" s="8"/>
      <c r="P224" s="8"/>
      <c r="Q224" s="8"/>
      <c r="R224" s="8"/>
    </row>
    <row r="225">
      <c r="A225" s="6" t="s">
        <v>326</v>
      </c>
      <c r="B225" s="7" t="s">
        <v>103</v>
      </c>
      <c r="C225" s="7" t="s">
        <v>103</v>
      </c>
      <c r="D225" s="7" t="s">
        <v>103</v>
      </c>
      <c r="E225" s="7" t="s">
        <v>103</v>
      </c>
      <c r="F225" s="7" t="s">
        <v>103</v>
      </c>
      <c r="G225" s="7" t="s">
        <v>103</v>
      </c>
      <c r="H225" s="7" t="s">
        <v>103</v>
      </c>
      <c r="I225" s="7" t="s">
        <v>103</v>
      </c>
      <c r="J225" s="7" t="s">
        <v>103</v>
      </c>
      <c r="K225" s="7" t="s">
        <v>103</v>
      </c>
      <c r="L225" s="7" t="s">
        <v>103</v>
      </c>
      <c r="M225" s="8"/>
      <c r="N225" s="8"/>
      <c r="O225" s="8"/>
      <c r="P225" s="8"/>
      <c r="Q225" s="8"/>
      <c r="R225" s="8"/>
    </row>
    <row r="226">
      <c r="A226" s="6" t="s">
        <v>327</v>
      </c>
      <c r="B226" s="7" t="s">
        <v>111</v>
      </c>
      <c r="C226" s="7" t="s">
        <v>111</v>
      </c>
      <c r="D226" s="7" t="s">
        <v>109</v>
      </c>
      <c r="E226" s="7" t="s">
        <v>102</v>
      </c>
      <c r="F226" s="7" t="s">
        <v>111</v>
      </c>
      <c r="G226" s="7" t="s">
        <v>111</v>
      </c>
      <c r="H226" s="7" t="s">
        <v>111</v>
      </c>
      <c r="I226" s="7" t="s">
        <v>111</v>
      </c>
      <c r="J226" s="7" t="s">
        <v>111</v>
      </c>
      <c r="K226" s="7" t="s">
        <v>111</v>
      </c>
      <c r="L226" s="7" t="s">
        <v>111</v>
      </c>
      <c r="M226" s="8"/>
      <c r="N226" s="8"/>
      <c r="O226" s="8"/>
      <c r="P226" s="8"/>
      <c r="Q226" s="8"/>
      <c r="R226" s="8"/>
    </row>
    <row r="227">
      <c r="A227" s="6" t="s">
        <v>328</v>
      </c>
      <c r="B227" s="7" t="s">
        <v>109</v>
      </c>
      <c r="C227" s="7" t="s">
        <v>109</v>
      </c>
      <c r="D227" s="7" t="s">
        <v>110</v>
      </c>
      <c r="E227" s="7"/>
      <c r="F227" s="7" t="s">
        <v>109</v>
      </c>
      <c r="G227" s="7" t="s">
        <v>109</v>
      </c>
      <c r="H227" s="7" t="s">
        <v>109</v>
      </c>
      <c r="I227" s="7" t="s">
        <v>109</v>
      </c>
      <c r="J227" s="7" t="s">
        <v>109</v>
      </c>
      <c r="K227" s="7" t="s">
        <v>109</v>
      </c>
      <c r="L227" s="7" t="s">
        <v>109</v>
      </c>
      <c r="M227" s="8"/>
      <c r="N227" s="8"/>
      <c r="O227" s="8"/>
      <c r="P227" s="8"/>
      <c r="Q227" s="8"/>
      <c r="R227" s="8"/>
    </row>
    <row r="228">
      <c r="A228" s="6" t="s">
        <v>329</v>
      </c>
      <c r="B228" s="7" t="s">
        <v>102</v>
      </c>
      <c r="C228" s="7" t="s">
        <v>102</v>
      </c>
      <c r="D228" s="7" t="s">
        <v>102</v>
      </c>
      <c r="E228" s="7" t="s">
        <v>102</v>
      </c>
      <c r="F228" s="7" t="s">
        <v>102</v>
      </c>
      <c r="G228" s="7" t="s">
        <v>102</v>
      </c>
      <c r="H228" s="7" t="s">
        <v>102</v>
      </c>
      <c r="I228" s="7" t="s">
        <v>111</v>
      </c>
      <c r="J228" s="7" t="s">
        <v>111</v>
      </c>
      <c r="K228" s="7" t="s">
        <v>102</v>
      </c>
      <c r="L228" s="7" t="s">
        <v>102</v>
      </c>
      <c r="M228" s="8"/>
      <c r="N228" s="8"/>
      <c r="O228" s="8"/>
      <c r="P228" s="8"/>
      <c r="Q228" s="8"/>
      <c r="R228" s="8"/>
    </row>
    <row r="229">
      <c r="A229" s="6" t="s">
        <v>330</v>
      </c>
      <c r="B229" s="7" t="s">
        <v>103</v>
      </c>
      <c r="C229" s="7" t="s">
        <v>103</v>
      </c>
      <c r="D229" s="7" t="s">
        <v>103</v>
      </c>
      <c r="E229" s="7" t="s">
        <v>103</v>
      </c>
      <c r="F229" s="7" t="s">
        <v>103</v>
      </c>
      <c r="G229" s="7" t="s">
        <v>103</v>
      </c>
      <c r="H229" s="7" t="s">
        <v>103</v>
      </c>
      <c r="I229" s="7" t="s">
        <v>103</v>
      </c>
      <c r="J229" s="7" t="s">
        <v>103</v>
      </c>
      <c r="K229" s="7" t="s">
        <v>103</v>
      </c>
      <c r="L229" s="7" t="s">
        <v>103</v>
      </c>
      <c r="M229" s="8"/>
      <c r="N229" s="8"/>
      <c r="O229" s="8"/>
      <c r="P229" s="8"/>
      <c r="Q229" s="8"/>
      <c r="R229" s="8"/>
    </row>
    <row r="230">
      <c r="A230" s="6" t="s">
        <v>331</v>
      </c>
      <c r="B230" s="7" t="s">
        <v>111</v>
      </c>
      <c r="C230" s="7" t="s">
        <v>111</v>
      </c>
      <c r="D230" s="7" t="s">
        <v>111</v>
      </c>
      <c r="E230" s="7" t="s">
        <v>111</v>
      </c>
      <c r="F230" s="7" t="s">
        <v>111</v>
      </c>
      <c r="G230" s="7" t="s">
        <v>111</v>
      </c>
      <c r="H230" s="7" t="s">
        <v>111</v>
      </c>
      <c r="I230" s="7" t="s">
        <v>111</v>
      </c>
      <c r="J230" s="7" t="s">
        <v>111</v>
      </c>
      <c r="K230" s="7" t="s">
        <v>111</v>
      </c>
      <c r="L230" s="7" t="s">
        <v>111</v>
      </c>
      <c r="M230" s="8"/>
      <c r="N230" s="8"/>
      <c r="O230" s="8"/>
      <c r="P230" s="8"/>
      <c r="Q230" s="8"/>
      <c r="R230" s="8"/>
    </row>
    <row r="231">
      <c r="A231" s="6" t="s">
        <v>332</v>
      </c>
      <c r="B231" s="7" t="s">
        <v>102</v>
      </c>
      <c r="C231" s="7" t="s">
        <v>102</v>
      </c>
      <c r="D231" s="7" t="s">
        <v>102</v>
      </c>
      <c r="E231" s="7" t="s">
        <v>102</v>
      </c>
      <c r="F231" s="7" t="s">
        <v>102</v>
      </c>
      <c r="G231" s="7" t="s">
        <v>102</v>
      </c>
      <c r="H231" s="7" t="s">
        <v>102</v>
      </c>
      <c r="I231" s="7" t="s">
        <v>102</v>
      </c>
      <c r="J231" s="7" t="s">
        <v>102</v>
      </c>
      <c r="K231" s="7" t="s">
        <v>102</v>
      </c>
      <c r="L231" s="7" t="s">
        <v>102</v>
      </c>
      <c r="M231" s="8"/>
      <c r="N231" s="8"/>
      <c r="O231" s="8"/>
      <c r="P231" s="8"/>
      <c r="Q231" s="8"/>
      <c r="R231" s="8"/>
    </row>
    <row r="232">
      <c r="A232" s="6" t="s">
        <v>333</v>
      </c>
      <c r="B232" s="7" t="s">
        <v>103</v>
      </c>
      <c r="C232" s="7" t="s">
        <v>103</v>
      </c>
      <c r="D232" s="7" t="s">
        <v>103</v>
      </c>
      <c r="E232" s="7" t="s">
        <v>103</v>
      </c>
      <c r="F232" s="7" t="s">
        <v>103</v>
      </c>
      <c r="G232" s="7" t="s">
        <v>103</v>
      </c>
      <c r="H232" s="7" t="s">
        <v>103</v>
      </c>
      <c r="I232" s="7" t="s">
        <v>103</v>
      </c>
      <c r="J232" s="7" t="s">
        <v>103</v>
      </c>
      <c r="K232" s="7" t="s">
        <v>103</v>
      </c>
      <c r="L232" s="7" t="s">
        <v>103</v>
      </c>
      <c r="M232" s="8"/>
      <c r="N232" s="8"/>
      <c r="O232" s="8"/>
      <c r="P232" s="8"/>
      <c r="Q232" s="8"/>
      <c r="R232" s="8"/>
    </row>
    <row r="233">
      <c r="A233" s="6" t="s">
        <v>334</v>
      </c>
      <c r="B233" s="7" t="s">
        <v>103</v>
      </c>
      <c r="C233" s="7" t="s">
        <v>103</v>
      </c>
      <c r="D233" s="7" t="s">
        <v>103</v>
      </c>
      <c r="E233" s="7" t="s">
        <v>103</v>
      </c>
      <c r="F233" s="7" t="s">
        <v>103</v>
      </c>
      <c r="G233" s="7" t="s">
        <v>103</v>
      </c>
      <c r="H233" s="7" t="s">
        <v>103</v>
      </c>
      <c r="I233" s="7" t="s">
        <v>103</v>
      </c>
      <c r="J233" s="7" t="s">
        <v>103</v>
      </c>
      <c r="K233" s="7" t="s">
        <v>103</v>
      </c>
      <c r="L233" s="7" t="s">
        <v>103</v>
      </c>
      <c r="M233" s="8"/>
      <c r="N233" s="8"/>
      <c r="O233" s="8"/>
      <c r="P233" s="8"/>
      <c r="Q233" s="8"/>
      <c r="R233" s="8"/>
    </row>
    <row r="234">
      <c r="A234" s="6" t="s">
        <v>335</v>
      </c>
      <c r="B234" s="7" t="s">
        <v>103</v>
      </c>
      <c r="C234" s="7" t="s">
        <v>103</v>
      </c>
      <c r="D234" s="7" t="s">
        <v>103</v>
      </c>
      <c r="E234" s="7" t="s">
        <v>103</v>
      </c>
      <c r="F234" s="7" t="s">
        <v>103</v>
      </c>
      <c r="G234" s="7" t="s">
        <v>103</v>
      </c>
      <c r="H234" s="7" t="s">
        <v>103</v>
      </c>
      <c r="I234" s="7" t="s">
        <v>109</v>
      </c>
      <c r="J234" s="7" t="s">
        <v>103</v>
      </c>
      <c r="K234" s="7" t="s">
        <v>103</v>
      </c>
      <c r="L234" s="7" t="s">
        <v>103</v>
      </c>
      <c r="M234" s="8"/>
      <c r="N234" s="8"/>
      <c r="O234" s="8"/>
      <c r="P234" s="8"/>
      <c r="Q234" s="8"/>
      <c r="R234" s="8"/>
    </row>
    <row r="235">
      <c r="A235" s="6" t="s">
        <v>336</v>
      </c>
      <c r="B235" s="7" t="s">
        <v>103</v>
      </c>
      <c r="C235" s="7" t="s">
        <v>103</v>
      </c>
      <c r="D235" s="7" t="s">
        <v>103</v>
      </c>
      <c r="E235" s="7" t="s">
        <v>103</v>
      </c>
      <c r="F235" s="7" t="s">
        <v>103</v>
      </c>
      <c r="G235" s="7" t="s">
        <v>103</v>
      </c>
      <c r="H235" s="7" t="s">
        <v>103</v>
      </c>
      <c r="I235" s="7" t="s">
        <v>103</v>
      </c>
      <c r="J235" s="7" t="s">
        <v>103</v>
      </c>
      <c r="K235" s="7" t="s">
        <v>103</v>
      </c>
      <c r="L235" s="7" t="s">
        <v>103</v>
      </c>
      <c r="M235" s="8"/>
      <c r="N235" s="8"/>
      <c r="O235" s="8"/>
      <c r="P235" s="8"/>
      <c r="Q235" s="8"/>
      <c r="R235" s="8"/>
    </row>
    <row r="236">
      <c r="A236" s="6" t="s">
        <v>337</v>
      </c>
      <c r="B236" s="7" t="s">
        <v>102</v>
      </c>
      <c r="C236" s="7" t="s">
        <v>102</v>
      </c>
      <c r="D236" s="7" t="s">
        <v>103</v>
      </c>
      <c r="E236" s="7" t="s">
        <v>102</v>
      </c>
      <c r="F236" s="7" t="s">
        <v>103</v>
      </c>
      <c r="G236" s="7" t="s">
        <v>102</v>
      </c>
      <c r="H236" s="7" t="s">
        <v>102</v>
      </c>
      <c r="I236" s="7" t="s">
        <v>103</v>
      </c>
      <c r="J236" s="7" t="s">
        <v>103</v>
      </c>
      <c r="K236" s="7" t="s">
        <v>102</v>
      </c>
      <c r="L236" s="7" t="s">
        <v>103</v>
      </c>
      <c r="M236" s="8"/>
      <c r="N236" s="8"/>
      <c r="O236" s="8"/>
      <c r="P236" s="8"/>
      <c r="Q236" s="8"/>
      <c r="R236" s="8"/>
    </row>
    <row r="237">
      <c r="A237" s="6" t="s">
        <v>338</v>
      </c>
      <c r="B237" s="7" t="s">
        <v>103</v>
      </c>
      <c r="C237" s="7" t="s">
        <v>103</v>
      </c>
      <c r="D237" s="7" t="s">
        <v>103</v>
      </c>
      <c r="E237" s="7" t="s">
        <v>103</v>
      </c>
      <c r="F237" s="7" t="s">
        <v>103</v>
      </c>
      <c r="G237" s="7" t="s">
        <v>103</v>
      </c>
      <c r="H237" s="7" t="s">
        <v>103</v>
      </c>
      <c r="I237" s="7" t="s">
        <v>103</v>
      </c>
      <c r="J237" s="7" t="s">
        <v>103</v>
      </c>
      <c r="K237" s="7" t="s">
        <v>103</v>
      </c>
      <c r="L237" s="7" t="s">
        <v>102</v>
      </c>
      <c r="M237" s="8"/>
      <c r="N237" s="8"/>
      <c r="O237" s="8"/>
      <c r="P237" s="8"/>
      <c r="Q237" s="8"/>
      <c r="R237" s="8"/>
    </row>
    <row r="238">
      <c r="A238" s="6" t="s">
        <v>339</v>
      </c>
      <c r="B238" s="7" t="s">
        <v>102</v>
      </c>
      <c r="C238" s="7" t="s">
        <v>102</v>
      </c>
      <c r="D238" s="7" t="s">
        <v>102</v>
      </c>
      <c r="E238" s="7" t="s">
        <v>103</v>
      </c>
      <c r="F238" s="7" t="s">
        <v>102</v>
      </c>
      <c r="G238" s="7" t="s">
        <v>102</v>
      </c>
      <c r="H238" s="7" t="s">
        <v>102</v>
      </c>
      <c r="I238" s="7" t="s">
        <v>102</v>
      </c>
      <c r="J238" s="7" t="s">
        <v>102</v>
      </c>
      <c r="K238" s="7" t="s">
        <v>102</v>
      </c>
      <c r="L238" s="7" t="s">
        <v>103</v>
      </c>
      <c r="M238" s="8"/>
      <c r="N238" s="8"/>
      <c r="O238" s="8"/>
      <c r="P238" s="8"/>
      <c r="Q238" s="8"/>
      <c r="R238" s="8"/>
    </row>
    <row r="239">
      <c r="A239" s="6" t="s">
        <v>340</v>
      </c>
      <c r="B239" s="7" t="s">
        <v>103</v>
      </c>
      <c r="C239" s="7" t="s">
        <v>103</v>
      </c>
      <c r="D239" s="7" t="s">
        <v>102</v>
      </c>
      <c r="E239" s="7" t="s">
        <v>103</v>
      </c>
      <c r="F239" s="7" t="s">
        <v>103</v>
      </c>
      <c r="G239" s="7" t="s">
        <v>103</v>
      </c>
      <c r="H239" s="7" t="s">
        <v>103</v>
      </c>
      <c r="I239" s="7" t="s">
        <v>102</v>
      </c>
      <c r="J239" s="7" t="s">
        <v>103</v>
      </c>
      <c r="K239" s="7" t="s">
        <v>103</v>
      </c>
      <c r="L239" s="7" t="s">
        <v>103</v>
      </c>
      <c r="M239" s="8"/>
      <c r="N239" s="8"/>
      <c r="O239" s="8"/>
      <c r="P239" s="8"/>
      <c r="Q239" s="8"/>
      <c r="R239" s="8"/>
    </row>
    <row r="240">
      <c r="A240" s="6" t="s">
        <v>341</v>
      </c>
      <c r="B240" s="7" t="s">
        <v>102</v>
      </c>
      <c r="C240" s="7" t="s">
        <v>102</v>
      </c>
      <c r="D240" s="7" t="s">
        <v>102</v>
      </c>
      <c r="E240" s="7" t="s">
        <v>102</v>
      </c>
      <c r="F240" s="7" t="s">
        <v>102</v>
      </c>
      <c r="G240" s="7" t="s">
        <v>102</v>
      </c>
      <c r="H240" s="7" t="s">
        <v>102</v>
      </c>
      <c r="I240" s="7" t="s">
        <v>102</v>
      </c>
      <c r="J240" s="7" t="s">
        <v>102</v>
      </c>
      <c r="K240" s="7" t="s">
        <v>102</v>
      </c>
      <c r="L240" s="7" t="s">
        <v>102</v>
      </c>
      <c r="M240" s="8"/>
      <c r="N240" s="8"/>
      <c r="O240" s="8"/>
      <c r="P240" s="8"/>
      <c r="Q240" s="8"/>
      <c r="R240" s="8"/>
    </row>
    <row r="241">
      <c r="A241" s="6" t="s">
        <v>342</v>
      </c>
      <c r="B241" s="7" t="s">
        <v>103</v>
      </c>
      <c r="C241" s="7" t="s">
        <v>103</v>
      </c>
      <c r="D241" s="7" t="s">
        <v>103</v>
      </c>
      <c r="E241" s="7" t="s">
        <v>103</v>
      </c>
      <c r="F241" s="7" t="s">
        <v>103</v>
      </c>
      <c r="G241" s="7" t="s">
        <v>103</v>
      </c>
      <c r="H241" s="7" t="s">
        <v>102</v>
      </c>
      <c r="I241" s="7" t="s">
        <v>103</v>
      </c>
      <c r="J241" s="7" t="s">
        <v>103</v>
      </c>
      <c r="K241" s="7" t="s">
        <v>103</v>
      </c>
      <c r="L241" s="7" t="s">
        <v>103</v>
      </c>
      <c r="M241" s="8"/>
      <c r="N241" s="8"/>
      <c r="O241" s="8"/>
      <c r="P241" s="8"/>
      <c r="Q241" s="8"/>
      <c r="R241" s="8"/>
    </row>
    <row r="242">
      <c r="A242" s="6" t="s">
        <v>343</v>
      </c>
      <c r="B242" s="7" t="s">
        <v>102</v>
      </c>
      <c r="C242" s="7" t="s">
        <v>103</v>
      </c>
      <c r="D242" s="7" t="s">
        <v>103</v>
      </c>
      <c r="E242" s="7" t="s">
        <v>102</v>
      </c>
      <c r="F242" s="7" t="s">
        <v>102</v>
      </c>
      <c r="G242" s="7" t="s">
        <v>102</v>
      </c>
      <c r="H242" s="7" t="s">
        <v>102</v>
      </c>
      <c r="I242" s="7" t="s">
        <v>102</v>
      </c>
      <c r="J242" s="7" t="s">
        <v>102</v>
      </c>
      <c r="K242" s="7" t="s">
        <v>102</v>
      </c>
      <c r="L242" s="7" t="s">
        <v>102</v>
      </c>
      <c r="M242" s="8"/>
      <c r="N242" s="8"/>
      <c r="O242" s="8"/>
      <c r="P242" s="8"/>
      <c r="Q242" s="8"/>
      <c r="R242" s="8"/>
    </row>
    <row r="243">
      <c r="A243" s="6" t="s">
        <v>344</v>
      </c>
      <c r="B243" s="7" t="s">
        <v>103</v>
      </c>
      <c r="C243" s="7" t="s">
        <v>103</v>
      </c>
      <c r="D243" s="7" t="s">
        <v>103</v>
      </c>
      <c r="E243" s="7" t="s">
        <v>102</v>
      </c>
      <c r="F243" s="7" t="s">
        <v>103</v>
      </c>
      <c r="G243" s="7" t="s">
        <v>103</v>
      </c>
      <c r="H243" s="7" t="s">
        <v>103</v>
      </c>
      <c r="I243" s="7" t="s">
        <v>102</v>
      </c>
      <c r="J243" s="7" t="s">
        <v>103</v>
      </c>
      <c r="K243" s="7" t="s">
        <v>103</v>
      </c>
      <c r="L243" s="7" t="s">
        <v>103</v>
      </c>
      <c r="M243" s="8"/>
      <c r="N243" s="8"/>
      <c r="O243" s="8"/>
      <c r="P243" s="8"/>
      <c r="Q243" s="8"/>
      <c r="R243" s="8"/>
    </row>
    <row r="244">
      <c r="A244" s="6" t="s">
        <v>345</v>
      </c>
      <c r="B244" s="7" t="s">
        <v>103</v>
      </c>
      <c r="C244" s="7" t="s">
        <v>103</v>
      </c>
      <c r="D244" s="7" t="s">
        <v>103</v>
      </c>
      <c r="E244" s="7" t="s">
        <v>103</v>
      </c>
      <c r="F244" s="7" t="s">
        <v>103</v>
      </c>
      <c r="G244" s="7" t="s">
        <v>103</v>
      </c>
      <c r="H244" s="7" t="s">
        <v>103</v>
      </c>
      <c r="I244" s="7" t="s">
        <v>103</v>
      </c>
      <c r="J244" s="7" t="s">
        <v>103</v>
      </c>
      <c r="K244" s="7" t="s">
        <v>103</v>
      </c>
      <c r="L244" s="7" t="s">
        <v>103</v>
      </c>
      <c r="M244" s="8"/>
      <c r="N244" s="8"/>
      <c r="O244" s="8"/>
      <c r="P244" s="8"/>
      <c r="Q244" s="8"/>
      <c r="R244" s="8"/>
    </row>
    <row r="245">
      <c r="A245" s="6" t="s">
        <v>346</v>
      </c>
      <c r="B245" s="7" t="s">
        <v>102</v>
      </c>
      <c r="C245" s="7" t="s">
        <v>102</v>
      </c>
      <c r="D245" s="7" t="s">
        <v>102</v>
      </c>
      <c r="E245" s="7" t="s">
        <v>102</v>
      </c>
      <c r="F245" s="7" t="s">
        <v>102</v>
      </c>
      <c r="G245" s="7" t="s">
        <v>102</v>
      </c>
      <c r="H245" s="7" t="s">
        <v>102</v>
      </c>
      <c r="I245" s="7" t="s">
        <v>102</v>
      </c>
      <c r="J245" s="7" t="s">
        <v>102</v>
      </c>
      <c r="K245" s="7" t="s">
        <v>102</v>
      </c>
      <c r="L245" s="7" t="s">
        <v>102</v>
      </c>
      <c r="M245" s="8"/>
      <c r="N245" s="8"/>
      <c r="O245" s="8"/>
      <c r="P245" s="8"/>
      <c r="Q245" s="8"/>
      <c r="R245" s="8"/>
    </row>
    <row r="246">
      <c r="A246" s="6" t="s">
        <v>347</v>
      </c>
      <c r="B246" s="7" t="s">
        <v>103</v>
      </c>
      <c r="C246" s="7" t="s">
        <v>103</v>
      </c>
      <c r="D246" s="7" t="s">
        <v>103</v>
      </c>
      <c r="E246" s="7" t="s">
        <v>103</v>
      </c>
      <c r="F246" s="7" t="s">
        <v>103</v>
      </c>
      <c r="G246" s="7" t="s">
        <v>103</v>
      </c>
      <c r="H246" s="7" t="s">
        <v>103</v>
      </c>
      <c r="I246" s="7" t="s">
        <v>103</v>
      </c>
      <c r="J246" s="7" t="s">
        <v>103</v>
      </c>
      <c r="K246" s="7" t="s">
        <v>103</v>
      </c>
      <c r="L246" s="7" t="s">
        <v>103</v>
      </c>
      <c r="M246" s="8"/>
      <c r="N246" s="8"/>
      <c r="O246" s="8"/>
      <c r="P246" s="8"/>
      <c r="Q246" s="8"/>
      <c r="R246" s="8"/>
    </row>
    <row r="247">
      <c r="A247" s="6" t="s">
        <v>348</v>
      </c>
      <c r="B247" s="7" t="s">
        <v>111</v>
      </c>
      <c r="C247" s="7" t="s">
        <v>111</v>
      </c>
      <c r="D247" s="7" t="s">
        <v>111</v>
      </c>
      <c r="E247" s="7" t="s">
        <v>111</v>
      </c>
      <c r="F247" s="7" t="s">
        <v>103</v>
      </c>
      <c r="G247" s="7" t="s">
        <v>111</v>
      </c>
      <c r="H247" s="7" t="s">
        <v>111</v>
      </c>
      <c r="I247" s="7" t="s">
        <v>111</v>
      </c>
      <c r="J247" s="7" t="s">
        <v>111</v>
      </c>
      <c r="K247" s="7" t="s">
        <v>111</v>
      </c>
      <c r="L247" s="7" t="s">
        <v>111</v>
      </c>
      <c r="M247" s="8"/>
      <c r="N247" s="8"/>
      <c r="O247" s="8"/>
      <c r="P247" s="8"/>
      <c r="Q247" s="8"/>
      <c r="R247" s="8"/>
    </row>
    <row r="248">
      <c r="A248" s="6" t="s">
        <v>349</v>
      </c>
      <c r="B248" s="7" t="s">
        <v>103</v>
      </c>
      <c r="C248" s="7" t="s">
        <v>103</v>
      </c>
      <c r="D248" s="7" t="s">
        <v>103</v>
      </c>
      <c r="E248" s="7" t="s">
        <v>103</v>
      </c>
      <c r="F248" s="7" t="s">
        <v>103</v>
      </c>
      <c r="G248" s="7" t="s">
        <v>103</v>
      </c>
      <c r="H248" s="7" t="s">
        <v>103</v>
      </c>
      <c r="I248" s="7" t="s">
        <v>103</v>
      </c>
      <c r="J248" s="7" t="s">
        <v>103</v>
      </c>
      <c r="K248" s="7" t="s">
        <v>102</v>
      </c>
      <c r="L248" s="7" t="s">
        <v>103</v>
      </c>
      <c r="M248" s="8"/>
      <c r="N248" s="8"/>
      <c r="O248" s="8"/>
      <c r="P248" s="8"/>
      <c r="Q248" s="8"/>
      <c r="R248" s="8"/>
    </row>
    <row r="249">
      <c r="A249" s="6" t="s">
        <v>350</v>
      </c>
      <c r="B249" s="7" t="s">
        <v>103</v>
      </c>
      <c r="C249" s="7" t="s">
        <v>103</v>
      </c>
      <c r="D249" s="7" t="s">
        <v>103</v>
      </c>
      <c r="E249" s="7" t="s">
        <v>103</v>
      </c>
      <c r="F249" s="7" t="s">
        <v>103</v>
      </c>
      <c r="G249" s="7" t="s">
        <v>103</v>
      </c>
      <c r="H249" s="7" t="s">
        <v>103</v>
      </c>
      <c r="I249" s="7" t="s">
        <v>103</v>
      </c>
      <c r="J249" s="7" t="s">
        <v>103</v>
      </c>
      <c r="K249" s="7" t="s">
        <v>103</v>
      </c>
      <c r="L249" s="7" t="s">
        <v>103</v>
      </c>
      <c r="M249" s="8"/>
      <c r="N249" s="8"/>
      <c r="O249" s="8"/>
      <c r="P249" s="8"/>
      <c r="Q249" s="8"/>
      <c r="R249" s="8"/>
    </row>
    <row r="250">
      <c r="A250" s="6" t="s">
        <v>351</v>
      </c>
      <c r="B250" s="7" t="s">
        <v>102</v>
      </c>
      <c r="C250" s="7" t="s">
        <v>102</v>
      </c>
      <c r="D250" s="7" t="s">
        <v>102</v>
      </c>
      <c r="E250" s="7" t="s">
        <v>102</v>
      </c>
      <c r="F250" s="7" t="s">
        <v>102</v>
      </c>
      <c r="G250" s="7" t="s">
        <v>102</v>
      </c>
      <c r="H250" s="7" t="s">
        <v>102</v>
      </c>
      <c r="I250" s="7" t="s">
        <v>102</v>
      </c>
      <c r="J250" s="7" t="s">
        <v>102</v>
      </c>
      <c r="K250" s="7" t="s">
        <v>102</v>
      </c>
      <c r="L250" s="7" t="s">
        <v>102</v>
      </c>
      <c r="M250" s="8"/>
      <c r="N250" s="8"/>
      <c r="O250" s="8"/>
      <c r="P250" s="8"/>
      <c r="Q250" s="8"/>
      <c r="R250" s="8"/>
    </row>
    <row r="251">
      <c r="A251" s="6" t="s">
        <v>352</v>
      </c>
      <c r="B251" s="7" t="s">
        <v>103</v>
      </c>
      <c r="C251" s="7" t="s">
        <v>103</v>
      </c>
      <c r="D251" s="7" t="s">
        <v>103</v>
      </c>
      <c r="E251" s="7" t="s">
        <v>103</v>
      </c>
      <c r="F251" s="7" t="s">
        <v>103</v>
      </c>
      <c r="G251" s="7" t="s">
        <v>103</v>
      </c>
      <c r="H251" s="7" t="s">
        <v>103</v>
      </c>
      <c r="I251" s="7" t="s">
        <v>103</v>
      </c>
      <c r="J251" s="7" t="s">
        <v>103</v>
      </c>
      <c r="K251" s="7" t="s">
        <v>103</v>
      </c>
      <c r="L251" s="7" t="s">
        <v>103</v>
      </c>
      <c r="M251" s="8"/>
      <c r="N251" s="8"/>
      <c r="O251" s="8"/>
      <c r="P251" s="8"/>
      <c r="Q251" s="8"/>
      <c r="R251" s="8"/>
    </row>
    <row r="252">
      <c r="A252" s="6" t="s">
        <v>353</v>
      </c>
      <c r="B252" s="7" t="s">
        <v>103</v>
      </c>
      <c r="C252" s="7" t="s">
        <v>103</v>
      </c>
      <c r="D252" s="7" t="s">
        <v>103</v>
      </c>
      <c r="E252" s="7"/>
      <c r="F252" s="7" t="s">
        <v>103</v>
      </c>
      <c r="G252" s="7" t="s">
        <v>103</v>
      </c>
      <c r="H252" s="7" t="s">
        <v>103</v>
      </c>
      <c r="I252" s="7" t="s">
        <v>103</v>
      </c>
      <c r="J252" s="7" t="s">
        <v>103</v>
      </c>
      <c r="K252" s="7" t="s">
        <v>103</v>
      </c>
      <c r="L252" s="7" t="s">
        <v>103</v>
      </c>
      <c r="M252" s="8"/>
      <c r="N252" s="8"/>
      <c r="O252" s="8"/>
      <c r="P252" s="8"/>
      <c r="Q252" s="8"/>
      <c r="R252" s="8"/>
    </row>
    <row r="253">
      <c r="A253" s="6" t="s">
        <v>354</v>
      </c>
      <c r="B253" s="7" t="s">
        <v>109</v>
      </c>
      <c r="C253" s="7" t="s">
        <v>109</v>
      </c>
      <c r="D253" s="7" t="s">
        <v>109</v>
      </c>
      <c r="E253" s="7" t="s">
        <v>109</v>
      </c>
      <c r="F253" s="7" t="s">
        <v>109</v>
      </c>
      <c r="G253" s="7" t="s">
        <v>109</v>
      </c>
      <c r="H253" s="7" t="s">
        <v>109</v>
      </c>
      <c r="I253" s="7" t="s">
        <v>109</v>
      </c>
      <c r="J253" s="7" t="s">
        <v>109</v>
      </c>
      <c r="K253" s="7" t="s">
        <v>109</v>
      </c>
      <c r="L253" s="7" t="s">
        <v>109</v>
      </c>
      <c r="M253" s="8"/>
      <c r="N253" s="8"/>
      <c r="O253" s="8"/>
      <c r="P253" s="8"/>
      <c r="Q253" s="8"/>
      <c r="R253" s="8"/>
    </row>
    <row r="254">
      <c r="A254" s="6" t="s">
        <v>355</v>
      </c>
      <c r="B254" s="7" t="s">
        <v>111</v>
      </c>
      <c r="C254" s="7" t="s">
        <v>109</v>
      </c>
      <c r="D254" s="7" t="s">
        <v>109</v>
      </c>
      <c r="E254" s="7" t="s">
        <v>111</v>
      </c>
      <c r="F254" s="7" t="s">
        <v>102</v>
      </c>
      <c r="G254" s="7" t="s">
        <v>103</v>
      </c>
      <c r="H254" s="7" t="s">
        <v>109</v>
      </c>
      <c r="I254" s="7" t="s">
        <v>103</v>
      </c>
      <c r="J254" s="7" t="s">
        <v>102</v>
      </c>
      <c r="K254" s="7" t="s">
        <v>109</v>
      </c>
      <c r="L254" s="7" t="s">
        <v>102</v>
      </c>
      <c r="M254" s="8"/>
      <c r="N254" s="8"/>
      <c r="O254" s="8"/>
      <c r="P254" s="8"/>
      <c r="Q254" s="8"/>
      <c r="R254" s="8"/>
    </row>
    <row r="255">
      <c r="A255" s="6" t="s">
        <v>356</v>
      </c>
      <c r="B255" s="7" t="s">
        <v>103</v>
      </c>
      <c r="C255" s="7" t="s">
        <v>103</v>
      </c>
      <c r="D255" s="7" t="s">
        <v>103</v>
      </c>
      <c r="E255" s="7" t="s">
        <v>103</v>
      </c>
      <c r="F255" s="7" t="s">
        <v>103</v>
      </c>
      <c r="G255" s="7" t="s">
        <v>103</v>
      </c>
      <c r="H255" s="7" t="s">
        <v>103</v>
      </c>
      <c r="I255" s="7" t="s">
        <v>103</v>
      </c>
      <c r="J255" s="7" t="s">
        <v>103</v>
      </c>
      <c r="K255" s="7" t="s">
        <v>103</v>
      </c>
      <c r="L255" s="7" t="s">
        <v>103</v>
      </c>
      <c r="M255" s="8"/>
      <c r="N255" s="8"/>
      <c r="O255" s="8"/>
      <c r="P255" s="8"/>
      <c r="Q255" s="8"/>
      <c r="R255" s="8"/>
    </row>
    <row r="256">
      <c r="A256" s="6" t="s">
        <v>357</v>
      </c>
      <c r="B256" s="7" t="s">
        <v>103</v>
      </c>
      <c r="C256" s="7" t="s">
        <v>103</v>
      </c>
      <c r="D256" s="7" t="s">
        <v>103</v>
      </c>
      <c r="E256" s="7" t="s">
        <v>103</v>
      </c>
      <c r="F256" s="7" t="s">
        <v>103</v>
      </c>
      <c r="G256" s="7" t="s">
        <v>103</v>
      </c>
      <c r="H256" s="7" t="s">
        <v>103</v>
      </c>
      <c r="I256" s="7" t="s">
        <v>103</v>
      </c>
      <c r="J256" s="7" t="s">
        <v>103</v>
      </c>
      <c r="K256" s="7" t="s">
        <v>103</v>
      </c>
      <c r="L256" s="7" t="s">
        <v>103</v>
      </c>
      <c r="M256" s="8"/>
      <c r="N256" s="8"/>
      <c r="O256" s="8"/>
      <c r="P256" s="8"/>
      <c r="Q256" s="8"/>
      <c r="R256" s="8"/>
    </row>
    <row r="257">
      <c r="A257" s="6" t="s">
        <v>358</v>
      </c>
      <c r="B257" s="7" t="s">
        <v>109</v>
      </c>
      <c r="C257" s="7" t="s">
        <v>109</v>
      </c>
      <c r="D257" s="7" t="s">
        <v>109</v>
      </c>
      <c r="E257" s="7" t="s">
        <v>109</v>
      </c>
      <c r="F257" s="7" t="s">
        <v>109</v>
      </c>
      <c r="G257" s="7" t="s">
        <v>109</v>
      </c>
      <c r="H257" s="7" t="s">
        <v>109</v>
      </c>
      <c r="I257" s="7" t="s">
        <v>109</v>
      </c>
      <c r="J257" s="7" t="s">
        <v>111</v>
      </c>
      <c r="K257" s="7" t="s">
        <v>109</v>
      </c>
      <c r="L257" s="7" t="s">
        <v>109</v>
      </c>
      <c r="M257" s="8"/>
      <c r="N257" s="8"/>
      <c r="O257" s="8"/>
      <c r="P257" s="8"/>
      <c r="Q257" s="8"/>
      <c r="R257" s="8"/>
    </row>
    <row r="258">
      <c r="A258" s="6" t="s">
        <v>359</v>
      </c>
      <c r="B258" s="7" t="s">
        <v>111</v>
      </c>
      <c r="C258" s="7" t="s">
        <v>111</v>
      </c>
      <c r="D258" s="7" t="s">
        <v>111</v>
      </c>
      <c r="E258" s="7" t="s">
        <v>111</v>
      </c>
      <c r="F258" s="7" t="s">
        <v>111</v>
      </c>
      <c r="G258" s="7" t="s">
        <v>111</v>
      </c>
      <c r="H258" s="7" t="s">
        <v>111</v>
      </c>
      <c r="I258" s="7" t="s">
        <v>111</v>
      </c>
      <c r="J258" s="7" t="s">
        <v>111</v>
      </c>
      <c r="K258" s="7" t="s">
        <v>111</v>
      </c>
      <c r="L258" s="7" t="s">
        <v>111</v>
      </c>
      <c r="M258" s="8"/>
      <c r="N258" s="8"/>
      <c r="O258" s="8"/>
      <c r="P258" s="8"/>
      <c r="Q258" s="8"/>
      <c r="R258" s="8"/>
    </row>
    <row r="259">
      <c r="A259" s="6" t="s">
        <v>360</v>
      </c>
      <c r="B259" s="7" t="s">
        <v>103</v>
      </c>
      <c r="C259" s="7" t="s">
        <v>103</v>
      </c>
      <c r="D259" s="7" t="s">
        <v>103</v>
      </c>
      <c r="E259" s="7" t="s">
        <v>103</v>
      </c>
      <c r="F259" s="7" t="s">
        <v>103</v>
      </c>
      <c r="G259" s="7" t="s">
        <v>103</v>
      </c>
      <c r="H259" s="7" t="s">
        <v>103</v>
      </c>
      <c r="I259" s="7" t="s">
        <v>103</v>
      </c>
      <c r="J259" s="7" t="s">
        <v>103</v>
      </c>
      <c r="K259" s="7" t="s">
        <v>103</v>
      </c>
      <c r="L259" s="7" t="s">
        <v>103</v>
      </c>
      <c r="M259" s="8"/>
      <c r="N259" s="8"/>
      <c r="O259" s="8"/>
      <c r="P259" s="8"/>
      <c r="Q259" s="8"/>
      <c r="R259" s="8"/>
    </row>
    <row r="260">
      <c r="A260" s="6" t="s">
        <v>361</v>
      </c>
      <c r="B260" s="7" t="s">
        <v>111</v>
      </c>
      <c r="C260" s="7" t="s">
        <v>111</v>
      </c>
      <c r="D260" s="7" t="s">
        <v>111</v>
      </c>
      <c r="E260" s="7" t="s">
        <v>111</v>
      </c>
      <c r="F260" s="7" t="s">
        <v>111</v>
      </c>
      <c r="G260" s="7" t="s">
        <v>111</v>
      </c>
      <c r="H260" s="7" t="s">
        <v>111</v>
      </c>
      <c r="I260" s="7" t="s">
        <v>111</v>
      </c>
      <c r="J260" s="7" t="s">
        <v>111</v>
      </c>
      <c r="K260" s="7" t="s">
        <v>111</v>
      </c>
      <c r="L260" s="7" t="s">
        <v>111</v>
      </c>
      <c r="M260" s="8"/>
      <c r="N260" s="8"/>
      <c r="O260" s="8"/>
      <c r="P260" s="8"/>
      <c r="Q260" s="8"/>
      <c r="R260" s="8"/>
    </row>
    <row r="261">
      <c r="A261" s="6" t="s">
        <v>362</v>
      </c>
      <c r="B261" s="7" t="s">
        <v>102</v>
      </c>
      <c r="C261" s="7" t="s">
        <v>102</v>
      </c>
      <c r="D261" s="7" t="s">
        <v>102</v>
      </c>
      <c r="E261" s="7" t="s">
        <v>102</v>
      </c>
      <c r="F261" s="7" t="s">
        <v>102</v>
      </c>
      <c r="G261" s="7" t="s">
        <v>102</v>
      </c>
      <c r="H261" s="7" t="s">
        <v>102</v>
      </c>
      <c r="I261" s="7" t="s">
        <v>102</v>
      </c>
      <c r="J261" s="7" t="s">
        <v>103</v>
      </c>
      <c r="K261" s="7" t="s">
        <v>102</v>
      </c>
      <c r="L261" s="7" t="s">
        <v>102</v>
      </c>
      <c r="M261" s="8"/>
      <c r="N261" s="8"/>
      <c r="O261" s="8"/>
      <c r="P261" s="8"/>
      <c r="Q261" s="8"/>
      <c r="R261" s="8"/>
    </row>
    <row r="262">
      <c r="A262" s="6" t="s">
        <v>363</v>
      </c>
      <c r="B262" s="7" t="s">
        <v>102</v>
      </c>
      <c r="C262" s="7" t="s">
        <v>102</v>
      </c>
      <c r="D262" s="7" t="s">
        <v>102</v>
      </c>
      <c r="E262" s="7" t="s">
        <v>102</v>
      </c>
      <c r="F262" s="7" t="s">
        <v>109</v>
      </c>
      <c r="G262" s="7" t="s">
        <v>102</v>
      </c>
      <c r="H262" s="7" t="s">
        <v>109</v>
      </c>
      <c r="I262" s="7" t="s">
        <v>102</v>
      </c>
      <c r="J262" s="7" t="s">
        <v>102</v>
      </c>
      <c r="K262" s="7" t="s">
        <v>102</v>
      </c>
      <c r="L262" s="7" t="s">
        <v>102</v>
      </c>
      <c r="M262" s="8"/>
      <c r="N262" s="8"/>
      <c r="O262" s="8"/>
      <c r="P262" s="8"/>
      <c r="Q262" s="8"/>
      <c r="R262" s="8"/>
    </row>
    <row r="263">
      <c r="A263" s="6" t="s">
        <v>364</v>
      </c>
      <c r="B263" s="7" t="s">
        <v>102</v>
      </c>
      <c r="C263" s="7" t="s">
        <v>102</v>
      </c>
      <c r="D263" s="7" t="s">
        <v>109</v>
      </c>
      <c r="E263" s="7" t="s">
        <v>102</v>
      </c>
      <c r="F263" s="7" t="s">
        <v>102</v>
      </c>
      <c r="G263" s="7" t="s">
        <v>102</v>
      </c>
      <c r="H263" s="7" t="s">
        <v>102</v>
      </c>
      <c r="I263" s="7" t="s">
        <v>111</v>
      </c>
      <c r="J263" s="7" t="s">
        <v>102</v>
      </c>
      <c r="K263" s="7" t="s">
        <v>102</v>
      </c>
      <c r="L263" s="7" t="s">
        <v>111</v>
      </c>
      <c r="M263" s="8"/>
      <c r="N263" s="8"/>
      <c r="O263" s="8"/>
      <c r="P263" s="8"/>
      <c r="Q263" s="8"/>
      <c r="R263" s="8"/>
    </row>
    <row r="264">
      <c r="A264" s="6" t="s">
        <v>365</v>
      </c>
      <c r="B264" s="7" t="s">
        <v>109</v>
      </c>
      <c r="C264" s="7" t="s">
        <v>109</v>
      </c>
      <c r="D264" s="7" t="s">
        <v>109</v>
      </c>
      <c r="E264" s="7" t="s">
        <v>109</v>
      </c>
      <c r="F264" s="7" t="s">
        <v>109</v>
      </c>
      <c r="G264" s="7" t="s">
        <v>109</v>
      </c>
      <c r="H264" s="7" t="s">
        <v>109</v>
      </c>
      <c r="I264" s="7" t="s">
        <v>109</v>
      </c>
      <c r="J264" s="7" t="s">
        <v>109</v>
      </c>
      <c r="K264" s="7" t="s">
        <v>109</v>
      </c>
      <c r="L264" s="7" t="s">
        <v>109</v>
      </c>
      <c r="M264" s="8"/>
      <c r="N264" s="8"/>
      <c r="O264" s="8"/>
      <c r="P264" s="8"/>
      <c r="Q264" s="8"/>
      <c r="R264" s="8"/>
    </row>
    <row r="265">
      <c r="A265" s="6" t="s">
        <v>366</v>
      </c>
      <c r="B265" s="7" t="s">
        <v>102</v>
      </c>
      <c r="C265" s="7" t="s">
        <v>102</v>
      </c>
      <c r="D265" s="7" t="s">
        <v>102</v>
      </c>
      <c r="E265" s="7" t="s">
        <v>103</v>
      </c>
      <c r="F265" s="7" t="s">
        <v>102</v>
      </c>
      <c r="G265" s="7" t="s">
        <v>102</v>
      </c>
      <c r="H265" s="7" t="s">
        <v>103</v>
      </c>
      <c r="I265" s="7" t="s">
        <v>102</v>
      </c>
      <c r="J265" s="7" t="s">
        <v>102</v>
      </c>
      <c r="K265" s="7" t="s">
        <v>102</v>
      </c>
      <c r="L265" s="7" t="s">
        <v>103</v>
      </c>
      <c r="M265" s="8"/>
      <c r="N265" s="8"/>
      <c r="O265" s="8"/>
      <c r="P265" s="8"/>
      <c r="Q265" s="8"/>
      <c r="R265" s="8"/>
    </row>
    <row r="266">
      <c r="A266" s="6" t="s">
        <v>367</v>
      </c>
      <c r="B266" s="7" t="s">
        <v>102</v>
      </c>
      <c r="C266" s="7" t="s">
        <v>102</v>
      </c>
      <c r="D266" s="7" t="s">
        <v>102</v>
      </c>
      <c r="E266" s="7" t="s">
        <v>102</v>
      </c>
      <c r="F266" s="7" t="s">
        <v>102</v>
      </c>
      <c r="G266" s="7" t="s">
        <v>102</v>
      </c>
      <c r="H266" s="7" t="s">
        <v>102</v>
      </c>
      <c r="I266" s="7" t="s">
        <v>102</v>
      </c>
      <c r="J266" s="7" t="s">
        <v>102</v>
      </c>
      <c r="K266" s="7" t="s">
        <v>102</v>
      </c>
      <c r="L266" s="7" t="s">
        <v>102</v>
      </c>
      <c r="M266" s="8"/>
      <c r="N266" s="8"/>
      <c r="O266" s="8"/>
      <c r="P266" s="8"/>
      <c r="Q266" s="8"/>
      <c r="R266" s="8"/>
    </row>
    <row r="267">
      <c r="A267" s="6" t="s">
        <v>368</v>
      </c>
      <c r="B267" s="7" t="s">
        <v>103</v>
      </c>
      <c r="C267" s="7" t="s">
        <v>103</v>
      </c>
      <c r="D267" s="7" t="s">
        <v>103</v>
      </c>
      <c r="E267" s="7" t="s">
        <v>103</v>
      </c>
      <c r="F267" s="7" t="s">
        <v>103</v>
      </c>
      <c r="G267" s="7" t="s">
        <v>103</v>
      </c>
      <c r="H267" s="7" t="s">
        <v>103</v>
      </c>
      <c r="I267" s="7" t="s">
        <v>103</v>
      </c>
      <c r="J267" s="7" t="s">
        <v>103</v>
      </c>
      <c r="K267" s="7" t="s">
        <v>103</v>
      </c>
      <c r="L267" s="7" t="s">
        <v>103</v>
      </c>
      <c r="M267" s="8"/>
      <c r="N267" s="8"/>
      <c r="O267" s="8"/>
      <c r="P267" s="8"/>
      <c r="Q267" s="8"/>
      <c r="R267" s="8"/>
    </row>
    <row r="268">
      <c r="A268" s="6" t="s">
        <v>369</v>
      </c>
      <c r="B268" s="7" t="s">
        <v>103</v>
      </c>
      <c r="C268" s="7" t="s">
        <v>103</v>
      </c>
      <c r="D268" s="7" t="s">
        <v>103</v>
      </c>
      <c r="E268" s="7" t="s">
        <v>103</v>
      </c>
      <c r="F268" s="7" t="s">
        <v>103</v>
      </c>
      <c r="G268" s="7" t="s">
        <v>103</v>
      </c>
      <c r="H268" s="7" t="s">
        <v>103</v>
      </c>
      <c r="I268" s="7" t="s">
        <v>103</v>
      </c>
      <c r="J268" s="7" t="s">
        <v>103</v>
      </c>
      <c r="K268" s="7" t="s">
        <v>103</v>
      </c>
      <c r="L268" s="7" t="s">
        <v>103</v>
      </c>
      <c r="M268" s="8"/>
      <c r="N268" s="8"/>
      <c r="O268" s="8"/>
      <c r="P268" s="8"/>
      <c r="Q268" s="8"/>
      <c r="R268" s="8"/>
    </row>
    <row r="269">
      <c r="A269" s="6" t="s">
        <v>370</v>
      </c>
      <c r="B269" s="7" t="s">
        <v>103</v>
      </c>
      <c r="C269" s="7" t="s">
        <v>103</v>
      </c>
      <c r="D269" s="7" t="s">
        <v>103</v>
      </c>
      <c r="E269" s="7" t="s">
        <v>103</v>
      </c>
      <c r="F269" s="7" t="s">
        <v>103</v>
      </c>
      <c r="G269" s="7" t="s">
        <v>103</v>
      </c>
      <c r="H269" s="7" t="s">
        <v>103</v>
      </c>
      <c r="I269" s="7" t="s">
        <v>103</v>
      </c>
      <c r="J269" s="7" t="s">
        <v>103</v>
      </c>
      <c r="K269" s="7" t="s">
        <v>103</v>
      </c>
      <c r="L269" s="7" t="s">
        <v>103</v>
      </c>
      <c r="M269" s="8"/>
      <c r="N269" s="8"/>
      <c r="O269" s="8"/>
      <c r="P269" s="8"/>
      <c r="Q269" s="8"/>
      <c r="R269" s="8"/>
    </row>
    <row r="270">
      <c r="A270" s="6" t="s">
        <v>371</v>
      </c>
      <c r="B270" s="7" t="s">
        <v>103</v>
      </c>
      <c r="C270" s="7" t="s">
        <v>102</v>
      </c>
      <c r="D270" s="7" t="s">
        <v>102</v>
      </c>
      <c r="E270" s="7" t="s">
        <v>102</v>
      </c>
      <c r="F270" s="7" t="s">
        <v>103</v>
      </c>
      <c r="G270" s="7" t="s">
        <v>102</v>
      </c>
      <c r="H270" s="7" t="s">
        <v>102</v>
      </c>
      <c r="I270" s="7" t="s">
        <v>103</v>
      </c>
      <c r="J270" s="7" t="s">
        <v>102</v>
      </c>
      <c r="K270" s="7" t="s">
        <v>102</v>
      </c>
      <c r="L270" s="7" t="s">
        <v>102</v>
      </c>
      <c r="M270" s="8"/>
      <c r="N270" s="8"/>
      <c r="O270" s="8"/>
      <c r="P270" s="8"/>
      <c r="Q270" s="8"/>
      <c r="R270" s="8"/>
    </row>
    <row r="271">
      <c r="A271" s="6" t="s">
        <v>372</v>
      </c>
      <c r="B271" s="7" t="s">
        <v>102</v>
      </c>
      <c r="C271" s="7" t="s">
        <v>103</v>
      </c>
      <c r="D271" s="7" t="s">
        <v>103</v>
      </c>
      <c r="E271" s="7" t="s">
        <v>102</v>
      </c>
      <c r="F271" s="7" t="s">
        <v>103</v>
      </c>
      <c r="G271" s="7" t="s">
        <v>102</v>
      </c>
      <c r="H271" s="7" t="s">
        <v>103</v>
      </c>
      <c r="I271" s="7" t="s">
        <v>103</v>
      </c>
      <c r="J271" s="7" t="s">
        <v>102</v>
      </c>
      <c r="K271" s="7" t="s">
        <v>103</v>
      </c>
      <c r="L271" s="7" t="s">
        <v>102</v>
      </c>
      <c r="M271" s="8"/>
      <c r="N271" s="8"/>
      <c r="O271" s="8"/>
      <c r="P271" s="8"/>
      <c r="Q271" s="8"/>
      <c r="R271" s="8"/>
    </row>
    <row r="272">
      <c r="A272" s="6" t="s">
        <v>373</v>
      </c>
      <c r="B272" s="7" t="s">
        <v>111</v>
      </c>
      <c r="C272" s="7" t="s">
        <v>111</v>
      </c>
      <c r="D272" s="7" t="s">
        <v>111</v>
      </c>
      <c r="E272" s="7" t="s">
        <v>111</v>
      </c>
      <c r="F272" s="7" t="s">
        <v>111</v>
      </c>
      <c r="G272" s="7" t="s">
        <v>111</v>
      </c>
      <c r="H272" s="7" t="s">
        <v>111</v>
      </c>
      <c r="I272" s="7" t="s">
        <v>111</v>
      </c>
      <c r="J272" s="7" t="s">
        <v>111</v>
      </c>
      <c r="K272" s="7" t="s">
        <v>111</v>
      </c>
      <c r="L272" s="7" t="s">
        <v>111</v>
      </c>
      <c r="M272" s="8"/>
      <c r="N272" s="8"/>
      <c r="O272" s="8"/>
      <c r="P272" s="8"/>
      <c r="Q272" s="8"/>
      <c r="R272" s="8"/>
    </row>
    <row r="273">
      <c r="A273" s="6" t="s">
        <v>374</v>
      </c>
      <c r="B273" s="7" t="s">
        <v>109</v>
      </c>
      <c r="C273" s="7" t="s">
        <v>110</v>
      </c>
      <c r="D273" s="7" t="s">
        <v>109</v>
      </c>
      <c r="E273" s="7" t="s">
        <v>109</v>
      </c>
      <c r="F273" s="7" t="s">
        <v>109</v>
      </c>
      <c r="G273" s="7" t="s">
        <v>109</v>
      </c>
      <c r="H273" s="7" t="s">
        <v>109</v>
      </c>
      <c r="I273" s="7" t="s">
        <v>110</v>
      </c>
      <c r="J273" s="7" t="s">
        <v>109</v>
      </c>
      <c r="K273" s="7" t="s">
        <v>109</v>
      </c>
      <c r="L273" s="7" t="s">
        <v>109</v>
      </c>
      <c r="M273" s="8"/>
      <c r="N273" s="8"/>
      <c r="O273" s="8"/>
      <c r="P273" s="8"/>
      <c r="Q273" s="8"/>
      <c r="R273" s="8"/>
    </row>
    <row r="274">
      <c r="A274" s="6" t="s">
        <v>375</v>
      </c>
      <c r="B274" s="7" t="s">
        <v>103</v>
      </c>
      <c r="C274" s="7" t="s">
        <v>103</v>
      </c>
      <c r="D274" s="7" t="s">
        <v>103</v>
      </c>
      <c r="E274" s="7" t="s">
        <v>103</v>
      </c>
      <c r="F274" s="7" t="s">
        <v>103</v>
      </c>
      <c r="G274" s="7" t="s">
        <v>103</v>
      </c>
      <c r="H274" s="7" t="s">
        <v>102</v>
      </c>
      <c r="I274" s="7" t="s">
        <v>103</v>
      </c>
      <c r="J274" s="7" t="s">
        <v>103</v>
      </c>
      <c r="K274" s="7" t="s">
        <v>103</v>
      </c>
      <c r="L274" s="7" t="s">
        <v>103</v>
      </c>
      <c r="M274" s="8"/>
      <c r="N274" s="8"/>
      <c r="O274" s="8"/>
      <c r="P274" s="8"/>
      <c r="Q274" s="8"/>
      <c r="R274" s="8"/>
    </row>
    <row r="275">
      <c r="A275" s="6" t="s">
        <v>376</v>
      </c>
      <c r="B275" s="7" t="s">
        <v>103</v>
      </c>
      <c r="C275" s="7" t="s">
        <v>103</v>
      </c>
      <c r="D275" s="7" t="s">
        <v>103</v>
      </c>
      <c r="E275" s="7" t="s">
        <v>103</v>
      </c>
      <c r="F275" s="7" t="s">
        <v>103</v>
      </c>
      <c r="G275" s="7" t="s">
        <v>103</v>
      </c>
      <c r="H275" s="7" t="s">
        <v>103</v>
      </c>
      <c r="I275" s="7" t="s">
        <v>103</v>
      </c>
      <c r="J275" s="7" t="s">
        <v>103</v>
      </c>
      <c r="K275" s="7" t="s">
        <v>103</v>
      </c>
      <c r="L275" s="7" t="s">
        <v>103</v>
      </c>
      <c r="M275" s="8"/>
      <c r="N275" s="8"/>
      <c r="O275" s="8"/>
      <c r="P275" s="8"/>
      <c r="Q275" s="8"/>
      <c r="R275" s="8"/>
    </row>
    <row r="276">
      <c r="A276" s="6" t="s">
        <v>377</v>
      </c>
      <c r="B276" s="7" t="s">
        <v>103</v>
      </c>
      <c r="C276" s="7" t="s">
        <v>102</v>
      </c>
      <c r="D276" s="7" t="s">
        <v>103</v>
      </c>
      <c r="E276" s="7" t="s">
        <v>103</v>
      </c>
      <c r="F276" s="7" t="s">
        <v>103</v>
      </c>
      <c r="G276" s="7" t="s">
        <v>103</v>
      </c>
      <c r="H276" s="7" t="s">
        <v>103</v>
      </c>
      <c r="I276" s="7" t="s">
        <v>103</v>
      </c>
      <c r="J276" s="7" t="s">
        <v>103</v>
      </c>
      <c r="K276" s="7" t="s">
        <v>103</v>
      </c>
      <c r="L276" s="7" t="s">
        <v>103</v>
      </c>
      <c r="M276" s="8"/>
      <c r="N276" s="8"/>
      <c r="O276" s="8"/>
      <c r="P276" s="8"/>
      <c r="Q276" s="8"/>
      <c r="R276" s="8"/>
    </row>
    <row r="277">
      <c r="A277" s="6" t="s">
        <v>378</v>
      </c>
      <c r="B277" s="7" t="s">
        <v>103</v>
      </c>
      <c r="C277" s="7" t="s">
        <v>102</v>
      </c>
      <c r="D277" s="7" t="s">
        <v>102</v>
      </c>
      <c r="E277" s="7" t="s">
        <v>102</v>
      </c>
      <c r="F277" s="7" t="s">
        <v>103</v>
      </c>
      <c r="G277" s="7" t="s">
        <v>103</v>
      </c>
      <c r="H277" s="7" t="s">
        <v>102</v>
      </c>
      <c r="I277" s="7" t="s">
        <v>103</v>
      </c>
      <c r="J277" s="7" t="s">
        <v>102</v>
      </c>
      <c r="K277" s="7" t="s">
        <v>102</v>
      </c>
      <c r="L277" s="7" t="s">
        <v>102</v>
      </c>
      <c r="M277" s="8"/>
      <c r="N277" s="8"/>
      <c r="O277" s="8"/>
      <c r="P277" s="8"/>
      <c r="Q277" s="8"/>
      <c r="R277" s="8"/>
    </row>
    <row r="278">
      <c r="A278" s="6" t="s">
        <v>379</v>
      </c>
      <c r="B278" s="7" t="s">
        <v>102</v>
      </c>
      <c r="C278" s="7" t="s">
        <v>102</v>
      </c>
      <c r="D278" s="7" t="s">
        <v>102</v>
      </c>
      <c r="E278" s="7" t="s">
        <v>102</v>
      </c>
      <c r="F278" s="7" t="s">
        <v>102</v>
      </c>
      <c r="G278" s="7" t="s">
        <v>102</v>
      </c>
      <c r="H278" s="7" t="s">
        <v>102</v>
      </c>
      <c r="I278" s="7" t="s">
        <v>103</v>
      </c>
      <c r="J278" s="7" t="s">
        <v>102</v>
      </c>
      <c r="K278" s="7" t="s">
        <v>103</v>
      </c>
      <c r="L278" s="7" t="s">
        <v>103</v>
      </c>
      <c r="M278" s="8"/>
      <c r="N278" s="8"/>
      <c r="O278" s="8"/>
      <c r="P278" s="8"/>
      <c r="Q278" s="8"/>
      <c r="R278" s="8"/>
    </row>
    <row r="279">
      <c r="A279" s="6" t="s">
        <v>380</v>
      </c>
      <c r="B279" s="7" t="s">
        <v>102</v>
      </c>
      <c r="C279" s="7" t="s">
        <v>102</v>
      </c>
      <c r="D279" s="7" t="s">
        <v>102</v>
      </c>
      <c r="E279" s="7" t="s">
        <v>102</v>
      </c>
      <c r="F279" s="7" t="s">
        <v>102</v>
      </c>
      <c r="G279" s="7" t="s">
        <v>102</v>
      </c>
      <c r="H279" s="7" t="s">
        <v>102</v>
      </c>
      <c r="I279" s="7" t="s">
        <v>102</v>
      </c>
      <c r="J279" s="7" t="s">
        <v>102</v>
      </c>
      <c r="K279" s="7" t="s">
        <v>102</v>
      </c>
      <c r="L279" s="7" t="s">
        <v>102</v>
      </c>
      <c r="M279" s="8"/>
      <c r="N279" s="8"/>
      <c r="O279" s="8"/>
      <c r="P279" s="8"/>
      <c r="Q279" s="8"/>
      <c r="R279" s="8"/>
    </row>
    <row r="280">
      <c r="A280" s="6" t="s">
        <v>381</v>
      </c>
      <c r="B280" s="7" t="s">
        <v>111</v>
      </c>
      <c r="C280" s="7" t="s">
        <v>111</v>
      </c>
      <c r="D280" s="7" t="s">
        <v>111</v>
      </c>
      <c r="E280" s="7" t="s">
        <v>111</v>
      </c>
      <c r="F280" s="7" t="s">
        <v>111</v>
      </c>
      <c r="G280" s="7" t="s">
        <v>111</v>
      </c>
      <c r="H280" s="7" t="s">
        <v>111</v>
      </c>
      <c r="I280" s="7" t="s">
        <v>111</v>
      </c>
      <c r="J280" s="7" t="s">
        <v>111</v>
      </c>
      <c r="K280" s="7" t="s">
        <v>111</v>
      </c>
      <c r="L280" s="7" t="s">
        <v>111</v>
      </c>
      <c r="M280" s="8"/>
      <c r="N280" s="8"/>
      <c r="O280" s="8"/>
      <c r="P280" s="8"/>
      <c r="Q280" s="8"/>
      <c r="R280" s="8"/>
    </row>
    <row r="281">
      <c r="A281" s="6" t="s">
        <v>382</v>
      </c>
      <c r="B281" s="7" t="s">
        <v>103</v>
      </c>
      <c r="C281" s="7" t="s">
        <v>103</v>
      </c>
      <c r="D281" s="7" t="s">
        <v>103</v>
      </c>
      <c r="E281" s="7" t="s">
        <v>103</v>
      </c>
      <c r="F281" s="7" t="s">
        <v>103</v>
      </c>
      <c r="G281" s="7" t="s">
        <v>103</v>
      </c>
      <c r="H281" s="7" t="s">
        <v>103</v>
      </c>
      <c r="I281" s="7" t="s">
        <v>103</v>
      </c>
      <c r="J281" s="7" t="s">
        <v>103</v>
      </c>
      <c r="K281" s="7" t="s">
        <v>103</v>
      </c>
      <c r="L281" s="7" t="s">
        <v>103</v>
      </c>
      <c r="M281" s="8"/>
      <c r="N281" s="8"/>
      <c r="O281" s="8"/>
      <c r="P281" s="8"/>
      <c r="Q281" s="8"/>
      <c r="R281" s="8"/>
    </row>
    <row r="282">
      <c r="A282" s="6" t="s">
        <v>383</v>
      </c>
      <c r="B282" s="7" t="s">
        <v>103</v>
      </c>
      <c r="C282" s="7" t="s">
        <v>103</v>
      </c>
      <c r="D282" s="7" t="s">
        <v>103</v>
      </c>
      <c r="E282" s="7" t="s">
        <v>103</v>
      </c>
      <c r="F282" s="7" t="s">
        <v>103</v>
      </c>
      <c r="G282" s="7" t="s">
        <v>103</v>
      </c>
      <c r="H282" s="7" t="s">
        <v>103</v>
      </c>
      <c r="I282" s="7" t="s">
        <v>103</v>
      </c>
      <c r="J282" s="7" t="s">
        <v>103</v>
      </c>
      <c r="K282" s="7" t="s">
        <v>103</v>
      </c>
      <c r="L282" s="7" t="s">
        <v>103</v>
      </c>
      <c r="M282" s="8"/>
      <c r="N282" s="8"/>
      <c r="O282" s="8"/>
      <c r="P282" s="8"/>
      <c r="Q282" s="8"/>
      <c r="R282" s="8"/>
    </row>
    <row r="283">
      <c r="A283" s="6" t="s">
        <v>384</v>
      </c>
      <c r="B283" s="7" t="s">
        <v>103</v>
      </c>
      <c r="C283" s="7" t="s">
        <v>103</v>
      </c>
      <c r="D283" s="7" t="s">
        <v>103</v>
      </c>
      <c r="E283" s="7" t="s">
        <v>103</v>
      </c>
      <c r="F283" s="7" t="s">
        <v>103</v>
      </c>
      <c r="G283" s="7" t="s">
        <v>103</v>
      </c>
      <c r="H283" s="7" t="s">
        <v>103</v>
      </c>
      <c r="I283" s="7" t="s">
        <v>103</v>
      </c>
      <c r="J283" s="7" t="s">
        <v>103</v>
      </c>
      <c r="K283" s="7" t="s">
        <v>103</v>
      </c>
      <c r="L283" s="7" t="s">
        <v>103</v>
      </c>
      <c r="M283" s="8"/>
      <c r="N283" s="8"/>
      <c r="O283" s="8"/>
      <c r="P283" s="8"/>
      <c r="Q283" s="8"/>
      <c r="R283" s="8"/>
    </row>
    <row r="284">
      <c r="A284" s="6" t="s">
        <v>385</v>
      </c>
      <c r="B284" s="7" t="s">
        <v>109</v>
      </c>
      <c r="C284" s="7" t="s">
        <v>102</v>
      </c>
      <c r="D284" s="7" t="s">
        <v>111</v>
      </c>
      <c r="E284" s="7" t="s">
        <v>109</v>
      </c>
      <c r="F284" s="7" t="s">
        <v>109</v>
      </c>
      <c r="G284" s="7" t="s">
        <v>109</v>
      </c>
      <c r="H284" s="7" t="s">
        <v>109</v>
      </c>
      <c r="I284" s="7" t="s">
        <v>109</v>
      </c>
      <c r="J284" s="7" t="s">
        <v>102</v>
      </c>
      <c r="K284" s="7" t="s">
        <v>109</v>
      </c>
      <c r="L284" s="7" t="s">
        <v>102</v>
      </c>
      <c r="M284" s="8"/>
      <c r="N284" s="8"/>
      <c r="O284" s="8"/>
      <c r="P284" s="8"/>
      <c r="Q284" s="8"/>
      <c r="R284" s="8"/>
    </row>
    <row r="285">
      <c r="A285" s="6" t="s">
        <v>386</v>
      </c>
      <c r="B285" s="7" t="s">
        <v>103</v>
      </c>
      <c r="C285" s="7" t="s">
        <v>103</v>
      </c>
      <c r="D285" s="7" t="s">
        <v>103</v>
      </c>
      <c r="E285" s="7" t="s">
        <v>103</v>
      </c>
      <c r="F285" s="7" t="s">
        <v>103</v>
      </c>
      <c r="G285" s="7" t="s">
        <v>103</v>
      </c>
      <c r="H285" s="7" t="s">
        <v>103</v>
      </c>
      <c r="I285" s="7" t="s">
        <v>103</v>
      </c>
      <c r="J285" s="7" t="s">
        <v>103</v>
      </c>
      <c r="K285" s="7" t="s">
        <v>102</v>
      </c>
      <c r="L285" s="7" t="s">
        <v>102</v>
      </c>
      <c r="M285" s="8"/>
      <c r="N285" s="8"/>
      <c r="O285" s="8"/>
      <c r="P285" s="8"/>
      <c r="Q285" s="8"/>
      <c r="R285" s="8"/>
    </row>
    <row r="286">
      <c r="A286" s="6" t="s">
        <v>387</v>
      </c>
      <c r="B286" s="7" t="s">
        <v>102</v>
      </c>
      <c r="C286" s="7" t="s">
        <v>102</v>
      </c>
      <c r="D286" s="7" t="s">
        <v>111</v>
      </c>
      <c r="E286" s="7" t="s">
        <v>102</v>
      </c>
      <c r="F286" s="7" t="s">
        <v>102</v>
      </c>
      <c r="G286" s="7" t="s">
        <v>102</v>
      </c>
      <c r="H286" s="7" t="s">
        <v>102</v>
      </c>
      <c r="I286" s="7" t="s">
        <v>102</v>
      </c>
      <c r="J286" s="7" t="s">
        <v>102</v>
      </c>
      <c r="K286" s="7" t="s">
        <v>102</v>
      </c>
      <c r="L286" s="7" t="s">
        <v>102</v>
      </c>
      <c r="M286" s="8"/>
      <c r="N286" s="8"/>
      <c r="O286" s="8"/>
      <c r="P286" s="8"/>
      <c r="Q286" s="8"/>
      <c r="R286" s="8"/>
    </row>
    <row r="287">
      <c r="A287" s="6" t="s">
        <v>388</v>
      </c>
      <c r="B287" s="7" t="s">
        <v>103</v>
      </c>
      <c r="C287" s="7" t="s">
        <v>103</v>
      </c>
      <c r="D287" s="7" t="s">
        <v>102</v>
      </c>
      <c r="E287" s="7" t="s">
        <v>103</v>
      </c>
      <c r="F287" s="7" t="s">
        <v>103</v>
      </c>
      <c r="G287" s="7" t="s">
        <v>103</v>
      </c>
      <c r="H287" s="7" t="s">
        <v>103</v>
      </c>
      <c r="I287" s="7" t="s">
        <v>103</v>
      </c>
      <c r="J287" s="7" t="s">
        <v>103</v>
      </c>
      <c r="K287" s="7" t="s">
        <v>103</v>
      </c>
      <c r="L287" s="7" t="s">
        <v>103</v>
      </c>
      <c r="M287" s="8"/>
      <c r="N287" s="8"/>
      <c r="O287" s="8"/>
      <c r="P287" s="8"/>
      <c r="Q287" s="8"/>
      <c r="R287" s="8"/>
    </row>
    <row r="288">
      <c r="A288" s="6" t="s">
        <v>389</v>
      </c>
      <c r="B288" s="7"/>
      <c r="C288" s="7" t="s">
        <v>102</v>
      </c>
      <c r="D288" s="7" t="s">
        <v>102</v>
      </c>
      <c r="E288" s="7" t="s">
        <v>103</v>
      </c>
      <c r="F288" s="7" t="s">
        <v>103</v>
      </c>
      <c r="G288" s="7" t="s">
        <v>103</v>
      </c>
      <c r="H288" s="7" t="s">
        <v>103</v>
      </c>
      <c r="I288" s="7" t="s">
        <v>103</v>
      </c>
      <c r="J288" s="7" t="s">
        <v>103</v>
      </c>
      <c r="K288" s="7" t="s">
        <v>103</v>
      </c>
      <c r="L288" s="7" t="s">
        <v>103</v>
      </c>
      <c r="M288" s="8"/>
      <c r="N288" s="8"/>
      <c r="O288" s="8"/>
      <c r="P288" s="8"/>
      <c r="Q288" s="8"/>
      <c r="R288" s="8"/>
    </row>
    <row r="289">
      <c r="A289" s="6" t="s">
        <v>390</v>
      </c>
      <c r="B289" s="7" t="s">
        <v>102</v>
      </c>
      <c r="C289" s="7" t="s">
        <v>102</v>
      </c>
      <c r="D289" s="7" t="s">
        <v>111</v>
      </c>
      <c r="E289" s="7" t="s">
        <v>111</v>
      </c>
      <c r="F289" s="7" t="s">
        <v>111</v>
      </c>
      <c r="G289" s="7" t="s">
        <v>111</v>
      </c>
      <c r="H289" s="7" t="s">
        <v>111</v>
      </c>
      <c r="I289" s="7" t="s">
        <v>111</v>
      </c>
      <c r="J289" s="7" t="s">
        <v>110</v>
      </c>
      <c r="K289" s="7" t="s">
        <v>111</v>
      </c>
      <c r="L289" s="7" t="s">
        <v>109</v>
      </c>
      <c r="M289" s="8"/>
      <c r="N289" s="8"/>
      <c r="O289" s="8"/>
      <c r="P289" s="8"/>
      <c r="Q289" s="8"/>
      <c r="R289" s="8"/>
    </row>
    <row r="290">
      <c r="A290" s="6" t="s">
        <v>391</v>
      </c>
      <c r="B290" s="7" t="s">
        <v>111</v>
      </c>
      <c r="C290" s="7" t="s">
        <v>109</v>
      </c>
      <c r="D290" s="7" t="s">
        <v>111</v>
      </c>
      <c r="E290" s="7" t="s">
        <v>111</v>
      </c>
      <c r="F290" s="7" t="s">
        <v>111</v>
      </c>
      <c r="G290" s="7" t="s">
        <v>111</v>
      </c>
      <c r="H290" s="7" t="s">
        <v>111</v>
      </c>
      <c r="I290" s="7" t="s">
        <v>111</v>
      </c>
      <c r="J290" s="7" t="s">
        <v>111</v>
      </c>
      <c r="K290" s="7" t="s">
        <v>111</v>
      </c>
      <c r="L290" s="7" t="s">
        <v>111</v>
      </c>
      <c r="M290" s="8"/>
      <c r="N290" s="8"/>
      <c r="O290" s="8"/>
      <c r="P290" s="8"/>
      <c r="Q290" s="8"/>
      <c r="R290" s="8"/>
    </row>
    <row r="291">
      <c r="A291" s="6" t="s">
        <v>392</v>
      </c>
      <c r="B291" s="7" t="s">
        <v>102</v>
      </c>
      <c r="C291" s="7" t="s">
        <v>102</v>
      </c>
      <c r="D291" s="7" t="s">
        <v>102</v>
      </c>
      <c r="E291" s="7" t="s">
        <v>102</v>
      </c>
      <c r="F291" s="7"/>
      <c r="G291" s="7" t="s">
        <v>102</v>
      </c>
      <c r="H291" s="7" t="s">
        <v>102</v>
      </c>
      <c r="I291" s="7" t="s">
        <v>102</v>
      </c>
      <c r="J291" s="7" t="s">
        <v>102</v>
      </c>
      <c r="K291" s="7" t="s">
        <v>102</v>
      </c>
      <c r="L291" s="7" t="s">
        <v>102</v>
      </c>
      <c r="M291" s="8"/>
      <c r="N291" s="8"/>
      <c r="O291" s="8"/>
      <c r="P291" s="8"/>
      <c r="Q291" s="8"/>
      <c r="R291" s="8"/>
    </row>
    <row r="292">
      <c r="A292" s="6" t="s">
        <v>393</v>
      </c>
      <c r="B292" s="7" t="s">
        <v>103</v>
      </c>
      <c r="C292" s="7" t="s">
        <v>103</v>
      </c>
      <c r="D292" s="7" t="s">
        <v>103</v>
      </c>
      <c r="E292" s="7" t="s">
        <v>103</v>
      </c>
      <c r="F292" s="7" t="s">
        <v>103</v>
      </c>
      <c r="G292" s="7" t="s">
        <v>103</v>
      </c>
      <c r="H292" s="7" t="s">
        <v>103</v>
      </c>
      <c r="I292" s="7" t="s">
        <v>103</v>
      </c>
      <c r="J292" s="7" t="s">
        <v>103</v>
      </c>
      <c r="K292" s="7" t="s">
        <v>103</v>
      </c>
      <c r="L292" s="7" t="s">
        <v>103</v>
      </c>
      <c r="M292" s="8"/>
      <c r="N292" s="8"/>
      <c r="O292" s="8"/>
      <c r="P292" s="8"/>
      <c r="Q292" s="8"/>
      <c r="R292" s="8"/>
    </row>
    <row r="293">
      <c r="A293" s="6" t="s">
        <v>394</v>
      </c>
      <c r="B293" s="7" t="s">
        <v>102</v>
      </c>
      <c r="C293" s="7" t="s">
        <v>102</v>
      </c>
      <c r="D293" s="7" t="s">
        <v>102</v>
      </c>
      <c r="E293" s="7" t="s">
        <v>102</v>
      </c>
      <c r="F293" s="7" t="s">
        <v>102</v>
      </c>
      <c r="G293" s="7" t="s">
        <v>102</v>
      </c>
      <c r="H293" s="7" t="s">
        <v>102</v>
      </c>
      <c r="I293" s="7" t="s">
        <v>102</v>
      </c>
      <c r="J293" s="7" t="s">
        <v>102</v>
      </c>
      <c r="K293" s="7" t="s">
        <v>102</v>
      </c>
      <c r="L293" s="7" t="s">
        <v>102</v>
      </c>
      <c r="M293" s="8"/>
      <c r="N293" s="8"/>
      <c r="O293" s="8"/>
      <c r="P293" s="8"/>
      <c r="Q293" s="8"/>
      <c r="R293" s="8"/>
    </row>
    <row r="294">
      <c r="A294" s="6" t="s">
        <v>395</v>
      </c>
      <c r="B294" s="7" t="s">
        <v>102</v>
      </c>
      <c r="C294" s="7" t="s">
        <v>102</v>
      </c>
      <c r="D294" s="7" t="s">
        <v>102</v>
      </c>
      <c r="E294" s="7" t="s">
        <v>103</v>
      </c>
      <c r="F294" s="7" t="s">
        <v>103</v>
      </c>
      <c r="G294" s="7" t="s">
        <v>102</v>
      </c>
      <c r="H294" s="7" t="s">
        <v>102</v>
      </c>
      <c r="I294" s="7" t="s">
        <v>102</v>
      </c>
      <c r="J294" s="7" t="s">
        <v>103</v>
      </c>
      <c r="K294" s="7" t="s">
        <v>103</v>
      </c>
      <c r="L294" s="7" t="s">
        <v>103</v>
      </c>
      <c r="M294" s="8"/>
      <c r="N294" s="8"/>
      <c r="O294" s="8"/>
      <c r="P294" s="8"/>
      <c r="Q294" s="8"/>
      <c r="R294" s="8"/>
    </row>
    <row r="295">
      <c r="A295" s="6" t="s">
        <v>396</v>
      </c>
      <c r="B295" s="7" t="s">
        <v>103</v>
      </c>
      <c r="C295" s="7" t="s">
        <v>102</v>
      </c>
      <c r="D295" s="7" t="s">
        <v>102</v>
      </c>
      <c r="E295" s="7" t="s">
        <v>103</v>
      </c>
      <c r="F295" s="7" t="s">
        <v>102</v>
      </c>
      <c r="G295" s="7" t="s">
        <v>102</v>
      </c>
      <c r="H295" s="7" t="s">
        <v>102</v>
      </c>
      <c r="I295" s="7" t="s">
        <v>102</v>
      </c>
      <c r="J295" s="7" t="s">
        <v>102</v>
      </c>
      <c r="K295" s="7" t="s">
        <v>102</v>
      </c>
      <c r="L295" s="7" t="s">
        <v>103</v>
      </c>
      <c r="M295" s="8"/>
      <c r="N295" s="8"/>
      <c r="O295" s="8"/>
      <c r="P295" s="8"/>
      <c r="Q295" s="8"/>
      <c r="R295" s="8"/>
    </row>
    <row r="296">
      <c r="A296" s="6" t="s">
        <v>397</v>
      </c>
      <c r="B296" s="7" t="s">
        <v>102</v>
      </c>
      <c r="C296" s="7" t="s">
        <v>102</v>
      </c>
      <c r="D296" s="7" t="s">
        <v>102</v>
      </c>
      <c r="E296" s="7" t="s">
        <v>102</v>
      </c>
      <c r="F296" s="7" t="s">
        <v>102</v>
      </c>
      <c r="G296" s="7" t="s">
        <v>102</v>
      </c>
      <c r="H296" s="7" t="s">
        <v>102</v>
      </c>
      <c r="I296" s="7" t="s">
        <v>102</v>
      </c>
      <c r="J296" s="7" t="s">
        <v>102</v>
      </c>
      <c r="K296" s="7" t="s">
        <v>102</v>
      </c>
      <c r="L296" s="7" t="s">
        <v>102</v>
      </c>
      <c r="M296" s="8"/>
      <c r="N296" s="8"/>
      <c r="O296" s="8"/>
      <c r="P296" s="8"/>
      <c r="Q296" s="8"/>
      <c r="R296" s="8"/>
    </row>
    <row r="297">
      <c r="A297" s="6" t="s">
        <v>398</v>
      </c>
      <c r="B297" s="7" t="s">
        <v>103</v>
      </c>
      <c r="C297" s="7" t="s">
        <v>111</v>
      </c>
      <c r="D297" s="7" t="s">
        <v>103</v>
      </c>
      <c r="E297" s="7" t="s">
        <v>103</v>
      </c>
      <c r="F297" s="7" t="s">
        <v>103</v>
      </c>
      <c r="G297" s="7" t="s">
        <v>103</v>
      </c>
      <c r="H297" s="7" t="s">
        <v>103</v>
      </c>
      <c r="I297" s="7" t="s">
        <v>103</v>
      </c>
      <c r="J297" s="7" t="s">
        <v>103</v>
      </c>
      <c r="K297" s="7" t="s">
        <v>103</v>
      </c>
      <c r="L297" s="7" t="s">
        <v>103</v>
      </c>
      <c r="M297" s="8"/>
      <c r="N297" s="8"/>
      <c r="O297" s="8"/>
      <c r="P297" s="8"/>
      <c r="Q297" s="8"/>
      <c r="R297" s="8"/>
    </row>
    <row r="298">
      <c r="A298" s="6" t="s">
        <v>399</v>
      </c>
      <c r="B298" s="7" t="s">
        <v>111</v>
      </c>
      <c r="C298" s="7" t="s">
        <v>102</v>
      </c>
      <c r="D298" s="7" t="s">
        <v>111</v>
      </c>
      <c r="E298" s="7" t="s">
        <v>111</v>
      </c>
      <c r="F298" s="7" t="s">
        <v>102</v>
      </c>
      <c r="G298" s="7" t="s">
        <v>102</v>
      </c>
      <c r="H298" s="7" t="s">
        <v>102</v>
      </c>
      <c r="I298" s="7" t="s">
        <v>102</v>
      </c>
      <c r="J298" s="7" t="s">
        <v>102</v>
      </c>
      <c r="K298" s="7" t="s">
        <v>102</v>
      </c>
      <c r="L298" s="7" t="s">
        <v>102</v>
      </c>
      <c r="M298" s="8"/>
      <c r="N298" s="8"/>
      <c r="O298" s="8"/>
      <c r="P298" s="8"/>
      <c r="Q298" s="8"/>
      <c r="R298" s="8"/>
    </row>
    <row r="299">
      <c r="A299" s="6" t="s">
        <v>400</v>
      </c>
      <c r="B299" s="7" t="s">
        <v>103</v>
      </c>
      <c r="C299" s="7" t="s">
        <v>102</v>
      </c>
      <c r="D299" s="7" t="s">
        <v>102</v>
      </c>
      <c r="E299" s="7" t="s">
        <v>102</v>
      </c>
      <c r="F299" s="7" t="s">
        <v>102</v>
      </c>
      <c r="G299" s="7" t="s">
        <v>102</v>
      </c>
      <c r="H299" s="7" t="s">
        <v>102</v>
      </c>
      <c r="I299" s="7" t="s">
        <v>102</v>
      </c>
      <c r="J299" s="7" t="s">
        <v>102</v>
      </c>
      <c r="K299" s="7" t="s">
        <v>102</v>
      </c>
      <c r="L299" s="7" t="s">
        <v>102</v>
      </c>
      <c r="M299" s="8"/>
      <c r="N299" s="8"/>
      <c r="O299" s="8"/>
      <c r="P299" s="8"/>
      <c r="Q299" s="8"/>
      <c r="R299" s="8"/>
    </row>
    <row r="300">
      <c r="A300" s="6" t="s">
        <v>401</v>
      </c>
      <c r="B300" s="7" t="s">
        <v>103</v>
      </c>
      <c r="C300" s="7" t="s">
        <v>102</v>
      </c>
      <c r="D300" s="7" t="s">
        <v>103</v>
      </c>
      <c r="E300" s="7" t="s">
        <v>103</v>
      </c>
      <c r="F300" s="7" t="s">
        <v>103</v>
      </c>
      <c r="G300" s="7" t="s">
        <v>103</v>
      </c>
      <c r="H300" s="7" t="s">
        <v>102</v>
      </c>
      <c r="I300" s="7" t="s">
        <v>102</v>
      </c>
      <c r="J300" s="7" t="s">
        <v>102</v>
      </c>
      <c r="K300" s="7" t="s">
        <v>111</v>
      </c>
      <c r="L300" s="7" t="s">
        <v>103</v>
      </c>
      <c r="M300" s="8"/>
      <c r="N300" s="8"/>
      <c r="O300" s="8"/>
      <c r="P300" s="8"/>
      <c r="Q300" s="8"/>
      <c r="R300" s="8"/>
    </row>
    <row r="301">
      <c r="A301" s="6" t="s">
        <v>402</v>
      </c>
      <c r="B301" s="7" t="s">
        <v>102</v>
      </c>
      <c r="C301" s="7" t="s">
        <v>102</v>
      </c>
      <c r="D301" s="7" t="s">
        <v>102</v>
      </c>
      <c r="E301" s="7" t="s">
        <v>102</v>
      </c>
      <c r="F301" s="7" t="s">
        <v>102</v>
      </c>
      <c r="G301" s="7" t="s">
        <v>102</v>
      </c>
      <c r="H301" s="7" t="s">
        <v>102</v>
      </c>
      <c r="I301" s="7" t="s">
        <v>102</v>
      </c>
      <c r="J301" s="7" t="s">
        <v>102</v>
      </c>
      <c r="K301" s="7" t="s">
        <v>102</v>
      </c>
      <c r="L301" s="7" t="s">
        <v>102</v>
      </c>
      <c r="M301" s="8"/>
      <c r="N301" s="8"/>
      <c r="O301" s="8"/>
      <c r="P301" s="8"/>
      <c r="Q301" s="8"/>
      <c r="R301" s="8"/>
    </row>
    <row r="302">
      <c r="A302" s="6" t="s">
        <v>403</v>
      </c>
      <c r="B302" s="7" t="s">
        <v>103</v>
      </c>
      <c r="C302" s="7" t="s">
        <v>103</v>
      </c>
      <c r="D302" s="7" t="s">
        <v>103</v>
      </c>
      <c r="E302" s="7"/>
      <c r="F302" s="7" t="s">
        <v>103</v>
      </c>
      <c r="G302" s="7" t="s">
        <v>103</v>
      </c>
      <c r="H302" s="7" t="s">
        <v>103</v>
      </c>
      <c r="I302" s="7" t="s">
        <v>103</v>
      </c>
      <c r="J302" s="7" t="s">
        <v>103</v>
      </c>
      <c r="K302" s="7" t="s">
        <v>103</v>
      </c>
      <c r="L302" s="7" t="s">
        <v>103</v>
      </c>
      <c r="M302" s="8"/>
      <c r="N302" s="8"/>
      <c r="O302" s="8"/>
      <c r="P302" s="8"/>
      <c r="Q302" s="8"/>
      <c r="R302" s="8"/>
    </row>
    <row r="303">
      <c r="A303" s="6" t="s">
        <v>404</v>
      </c>
      <c r="B303" s="7" t="s">
        <v>109</v>
      </c>
      <c r="C303" s="7" t="s">
        <v>103</v>
      </c>
      <c r="D303" s="7" t="s">
        <v>109</v>
      </c>
      <c r="E303" s="7" t="s">
        <v>109</v>
      </c>
      <c r="F303" s="7" t="s">
        <v>103</v>
      </c>
      <c r="G303" s="7" t="s">
        <v>109</v>
      </c>
      <c r="H303" s="7" t="s">
        <v>111</v>
      </c>
      <c r="I303" s="7" t="s">
        <v>109</v>
      </c>
      <c r="J303" s="7" t="s">
        <v>103</v>
      </c>
      <c r="K303" s="7" t="s">
        <v>109</v>
      </c>
      <c r="L303" s="7" t="s">
        <v>109</v>
      </c>
      <c r="M303" s="8"/>
      <c r="N303" s="8"/>
      <c r="O303" s="8"/>
      <c r="P303" s="8"/>
      <c r="Q303" s="8"/>
      <c r="R303" s="8"/>
    </row>
    <row r="304">
      <c r="A304" s="6" t="s">
        <v>405</v>
      </c>
      <c r="B304" s="7" t="s">
        <v>111</v>
      </c>
      <c r="C304" s="7" t="s">
        <v>111</v>
      </c>
      <c r="D304" s="7" t="s">
        <v>111</v>
      </c>
      <c r="E304" s="7" t="s">
        <v>111</v>
      </c>
      <c r="F304" s="7" t="s">
        <v>111</v>
      </c>
      <c r="G304" s="7" t="s">
        <v>103</v>
      </c>
      <c r="H304" s="7" t="s">
        <v>111</v>
      </c>
      <c r="I304" s="7" t="s">
        <v>111</v>
      </c>
      <c r="J304" s="7" t="s">
        <v>111</v>
      </c>
      <c r="K304" s="7" t="s">
        <v>102</v>
      </c>
      <c r="L304" s="7" t="s">
        <v>103</v>
      </c>
      <c r="M304" s="8"/>
      <c r="N304" s="8"/>
      <c r="O304" s="8"/>
      <c r="P304" s="8"/>
      <c r="Q304" s="8"/>
      <c r="R304" s="8"/>
    </row>
    <row r="305">
      <c r="A305" s="6" t="s">
        <v>406</v>
      </c>
      <c r="B305" s="7" t="s">
        <v>109</v>
      </c>
      <c r="C305" s="7" t="s">
        <v>109</v>
      </c>
      <c r="D305" s="7" t="s">
        <v>109</v>
      </c>
      <c r="E305" s="7" t="s">
        <v>111</v>
      </c>
      <c r="F305" s="7" t="s">
        <v>109</v>
      </c>
      <c r="G305" s="7" t="s">
        <v>109</v>
      </c>
      <c r="H305" s="7" t="s">
        <v>109</v>
      </c>
      <c r="I305" s="7" t="s">
        <v>109</v>
      </c>
      <c r="J305" s="7" t="s">
        <v>109</v>
      </c>
      <c r="K305" s="7" t="s">
        <v>109</v>
      </c>
      <c r="L305" s="7" t="s">
        <v>109</v>
      </c>
      <c r="M305" s="8"/>
      <c r="N305" s="8"/>
      <c r="O305" s="8"/>
      <c r="P305" s="8"/>
      <c r="Q305" s="8"/>
      <c r="R305" s="8"/>
    </row>
    <row r="306">
      <c r="A306" s="6" t="s">
        <v>407</v>
      </c>
      <c r="B306" s="7" t="s">
        <v>111</v>
      </c>
      <c r="C306" s="7" t="s">
        <v>111</v>
      </c>
      <c r="D306" s="7" t="s">
        <v>103</v>
      </c>
      <c r="E306" s="7" t="s">
        <v>103</v>
      </c>
      <c r="F306" s="7" t="s">
        <v>103</v>
      </c>
      <c r="G306" s="7" t="s">
        <v>102</v>
      </c>
      <c r="H306" s="7" t="s">
        <v>103</v>
      </c>
      <c r="I306" s="7" t="s">
        <v>103</v>
      </c>
      <c r="J306" s="7" t="s">
        <v>103</v>
      </c>
      <c r="K306" s="7" t="s">
        <v>103</v>
      </c>
      <c r="L306" s="7" t="s">
        <v>103</v>
      </c>
      <c r="M306" s="8"/>
      <c r="N306" s="8"/>
      <c r="O306" s="8"/>
      <c r="P306" s="8"/>
      <c r="Q306" s="8"/>
      <c r="R306" s="8"/>
    </row>
    <row r="307">
      <c r="A307" s="6" t="s">
        <v>408</v>
      </c>
      <c r="B307" s="7" t="s">
        <v>102</v>
      </c>
      <c r="C307" s="7" t="s">
        <v>103</v>
      </c>
      <c r="D307" s="7" t="s">
        <v>102</v>
      </c>
      <c r="E307" s="7" t="s">
        <v>102</v>
      </c>
      <c r="F307" s="7" t="s">
        <v>102</v>
      </c>
      <c r="G307" s="7" t="s">
        <v>102</v>
      </c>
      <c r="H307" s="7" t="s">
        <v>102</v>
      </c>
      <c r="I307" s="7" t="s">
        <v>102</v>
      </c>
      <c r="J307" s="7" t="s">
        <v>103</v>
      </c>
      <c r="K307" s="7" t="s">
        <v>102</v>
      </c>
      <c r="L307" s="7" t="s">
        <v>102</v>
      </c>
      <c r="M307" s="8"/>
      <c r="N307" s="8"/>
      <c r="O307" s="8"/>
      <c r="P307" s="8"/>
      <c r="Q307" s="8"/>
      <c r="R307" s="8"/>
    </row>
    <row r="308">
      <c r="A308" s="6" t="s">
        <v>409</v>
      </c>
      <c r="B308" s="7" t="s">
        <v>103</v>
      </c>
      <c r="C308" s="7" t="s">
        <v>102</v>
      </c>
      <c r="D308" s="7" t="s">
        <v>103</v>
      </c>
      <c r="E308" s="7" t="s">
        <v>103</v>
      </c>
      <c r="F308" s="7" t="s">
        <v>103</v>
      </c>
      <c r="G308" s="7" t="s">
        <v>103</v>
      </c>
      <c r="H308" s="7" t="s">
        <v>103</v>
      </c>
      <c r="I308" s="7" t="s">
        <v>103</v>
      </c>
      <c r="J308" s="7" t="s">
        <v>103</v>
      </c>
      <c r="K308" s="7" t="s">
        <v>103</v>
      </c>
      <c r="L308" s="7" t="s">
        <v>103</v>
      </c>
      <c r="M308" s="8"/>
      <c r="N308" s="8"/>
      <c r="O308" s="8"/>
      <c r="P308" s="8"/>
      <c r="Q308" s="8"/>
      <c r="R308" s="8"/>
    </row>
    <row r="309">
      <c r="A309" s="6" t="s">
        <v>410</v>
      </c>
      <c r="B309" s="7" t="s">
        <v>103</v>
      </c>
      <c r="C309" s="7" t="s">
        <v>111</v>
      </c>
      <c r="D309" s="7" t="s">
        <v>111</v>
      </c>
      <c r="E309" s="7" t="s">
        <v>111</v>
      </c>
      <c r="F309" s="7" t="s">
        <v>111</v>
      </c>
      <c r="G309" s="7" t="s">
        <v>111</v>
      </c>
      <c r="H309" s="7" t="s">
        <v>111</v>
      </c>
      <c r="I309" s="7" t="s">
        <v>103</v>
      </c>
      <c r="J309" s="7" t="s">
        <v>111</v>
      </c>
      <c r="K309" s="7" t="s">
        <v>111</v>
      </c>
      <c r="L309" s="7" t="s">
        <v>111</v>
      </c>
      <c r="M309" s="8"/>
      <c r="N309" s="8"/>
      <c r="O309" s="8"/>
      <c r="P309" s="8"/>
      <c r="Q309" s="8"/>
      <c r="R309" s="8"/>
    </row>
    <row r="310">
      <c r="A310" s="6" t="s">
        <v>411</v>
      </c>
      <c r="B310" s="7" t="s">
        <v>102</v>
      </c>
      <c r="C310" s="7" t="s">
        <v>111</v>
      </c>
      <c r="D310" s="7" t="s">
        <v>102</v>
      </c>
      <c r="E310" s="7" t="s">
        <v>103</v>
      </c>
      <c r="F310" s="7"/>
      <c r="G310" s="7" t="s">
        <v>102</v>
      </c>
      <c r="H310" s="7" t="s">
        <v>102</v>
      </c>
      <c r="I310" s="7" t="s">
        <v>103</v>
      </c>
      <c r="J310" s="7" t="s">
        <v>103</v>
      </c>
      <c r="K310" s="7" t="s">
        <v>103</v>
      </c>
      <c r="L310" s="7" t="s">
        <v>103</v>
      </c>
      <c r="M310" s="8"/>
      <c r="N310" s="8"/>
      <c r="O310" s="8"/>
      <c r="P310" s="8"/>
      <c r="Q310" s="8"/>
      <c r="R310" s="8"/>
    </row>
    <row r="311">
      <c r="A311" s="6" t="s">
        <v>412</v>
      </c>
      <c r="B311" s="7" t="s">
        <v>102</v>
      </c>
      <c r="C311" s="7" t="s">
        <v>102</v>
      </c>
      <c r="D311" s="7" t="s">
        <v>102</v>
      </c>
      <c r="E311" s="7" t="s">
        <v>102</v>
      </c>
      <c r="F311" s="7" t="s">
        <v>102</v>
      </c>
      <c r="G311" s="7" t="s">
        <v>102</v>
      </c>
      <c r="H311" s="7" t="s">
        <v>109</v>
      </c>
      <c r="I311" s="7" t="s">
        <v>109</v>
      </c>
      <c r="J311" s="7" t="s">
        <v>111</v>
      </c>
      <c r="K311" s="7" t="s">
        <v>102</v>
      </c>
      <c r="L311" s="7" t="s">
        <v>102</v>
      </c>
      <c r="M311" s="8"/>
      <c r="N311" s="8"/>
      <c r="O311" s="8"/>
      <c r="P311" s="8"/>
      <c r="Q311" s="8"/>
      <c r="R311" s="8"/>
    </row>
    <row r="312">
      <c r="A312" s="6" t="s">
        <v>413</v>
      </c>
      <c r="B312" s="7" t="s">
        <v>103</v>
      </c>
      <c r="C312" s="7" t="s">
        <v>102</v>
      </c>
      <c r="D312" s="7" t="s">
        <v>103</v>
      </c>
      <c r="E312" s="7" t="s">
        <v>103</v>
      </c>
      <c r="F312" s="7" t="s">
        <v>103</v>
      </c>
      <c r="G312" s="7" t="s">
        <v>103</v>
      </c>
      <c r="H312" s="7" t="s">
        <v>103</v>
      </c>
      <c r="I312" s="7" t="s">
        <v>103</v>
      </c>
      <c r="J312" s="7" t="s">
        <v>103</v>
      </c>
      <c r="K312" s="7" t="s">
        <v>103</v>
      </c>
      <c r="L312" s="7" t="s">
        <v>103</v>
      </c>
      <c r="M312" s="8"/>
      <c r="N312" s="8"/>
      <c r="O312" s="8"/>
      <c r="P312" s="8"/>
      <c r="Q312" s="8"/>
      <c r="R312" s="8"/>
    </row>
    <row r="313">
      <c r="A313" s="6" t="s">
        <v>414</v>
      </c>
      <c r="B313" s="7" t="s">
        <v>102</v>
      </c>
      <c r="C313" s="7" t="s">
        <v>103</v>
      </c>
      <c r="D313" s="7" t="s">
        <v>103</v>
      </c>
      <c r="E313" s="7" t="s">
        <v>103</v>
      </c>
      <c r="F313" s="7" t="s">
        <v>103</v>
      </c>
      <c r="G313" s="7" t="s">
        <v>103</v>
      </c>
      <c r="H313" s="7" t="s">
        <v>102</v>
      </c>
      <c r="I313" s="7" t="s">
        <v>102</v>
      </c>
      <c r="J313" s="7" t="s">
        <v>103</v>
      </c>
      <c r="K313" s="7" t="s">
        <v>103</v>
      </c>
      <c r="L313" s="7" t="s">
        <v>102</v>
      </c>
      <c r="M313" s="8"/>
      <c r="N313" s="8"/>
      <c r="O313" s="8"/>
      <c r="P313" s="8"/>
      <c r="Q313" s="8"/>
      <c r="R313" s="8"/>
    </row>
    <row r="314">
      <c r="A314" s="6" t="s">
        <v>415</v>
      </c>
      <c r="B314" s="7" t="s">
        <v>103</v>
      </c>
      <c r="C314" s="7" t="s">
        <v>103</v>
      </c>
      <c r="D314" s="7" t="s">
        <v>103</v>
      </c>
      <c r="E314" s="7" t="s">
        <v>103</v>
      </c>
      <c r="F314" s="7" t="s">
        <v>103</v>
      </c>
      <c r="G314" s="7" t="s">
        <v>103</v>
      </c>
      <c r="H314" s="7" t="s">
        <v>103</v>
      </c>
      <c r="I314" s="7" t="s">
        <v>103</v>
      </c>
      <c r="J314" s="7" t="s">
        <v>103</v>
      </c>
      <c r="K314" s="7" t="s">
        <v>103</v>
      </c>
      <c r="L314" s="7" t="s">
        <v>103</v>
      </c>
      <c r="M314" s="8"/>
      <c r="N314" s="8"/>
      <c r="O314" s="8"/>
      <c r="P314" s="8"/>
      <c r="Q314" s="8"/>
      <c r="R314" s="8"/>
    </row>
    <row r="315">
      <c r="A315" s="6" t="s">
        <v>416</v>
      </c>
      <c r="B315" s="7" t="s">
        <v>103</v>
      </c>
      <c r="C315" s="7" t="s">
        <v>103</v>
      </c>
      <c r="D315" s="7" t="s">
        <v>103</v>
      </c>
      <c r="E315" s="7" t="s">
        <v>103</v>
      </c>
      <c r="F315" s="7" t="s">
        <v>103</v>
      </c>
      <c r="G315" s="7" t="s">
        <v>103</v>
      </c>
      <c r="H315" s="7" t="s">
        <v>103</v>
      </c>
      <c r="I315" s="7" t="s">
        <v>103</v>
      </c>
      <c r="J315" s="7" t="s">
        <v>103</v>
      </c>
      <c r="K315" s="7" t="s">
        <v>103</v>
      </c>
      <c r="L315" s="7" t="s">
        <v>103</v>
      </c>
      <c r="M315" s="8"/>
      <c r="N315" s="8"/>
      <c r="O315" s="8"/>
      <c r="P315" s="8"/>
      <c r="Q315" s="8"/>
      <c r="R315" s="8"/>
    </row>
    <row r="316">
      <c r="A316" s="6" t="s">
        <v>417</v>
      </c>
      <c r="B316" s="7" t="s">
        <v>110</v>
      </c>
      <c r="C316" s="7" t="s">
        <v>110</v>
      </c>
      <c r="D316" s="7" t="s">
        <v>110</v>
      </c>
      <c r="E316" s="7" t="s">
        <v>110</v>
      </c>
      <c r="F316" s="7" t="s">
        <v>110</v>
      </c>
      <c r="G316" s="7" t="s">
        <v>110</v>
      </c>
      <c r="H316" s="7" t="s">
        <v>110</v>
      </c>
      <c r="I316" s="7" t="s">
        <v>110</v>
      </c>
      <c r="J316" s="7" t="s">
        <v>110</v>
      </c>
      <c r="K316" s="7" t="s">
        <v>110</v>
      </c>
      <c r="L316" s="7" t="s">
        <v>110</v>
      </c>
      <c r="M316" s="8"/>
      <c r="N316" s="8"/>
      <c r="O316" s="8"/>
      <c r="P316" s="8"/>
      <c r="Q316" s="8"/>
      <c r="R316" s="8"/>
    </row>
    <row r="317">
      <c r="A317" s="6" t="s">
        <v>418</v>
      </c>
      <c r="B317" s="7" t="s">
        <v>102</v>
      </c>
      <c r="C317" s="7" t="s">
        <v>103</v>
      </c>
      <c r="D317" s="7" t="s">
        <v>103</v>
      </c>
      <c r="E317" s="7" t="s">
        <v>103</v>
      </c>
      <c r="F317" s="7" t="s">
        <v>103</v>
      </c>
      <c r="G317" s="7" t="s">
        <v>103</v>
      </c>
      <c r="H317" s="7" t="s">
        <v>103</v>
      </c>
      <c r="I317" s="7" t="s">
        <v>103</v>
      </c>
      <c r="J317" s="7" t="s">
        <v>103</v>
      </c>
      <c r="K317" s="7" t="s">
        <v>103</v>
      </c>
      <c r="L317" s="7" t="s">
        <v>102</v>
      </c>
      <c r="M317" s="8"/>
      <c r="N317" s="8"/>
      <c r="O317" s="8"/>
      <c r="P317" s="8"/>
      <c r="Q317" s="8"/>
      <c r="R317" s="8"/>
    </row>
    <row r="318">
      <c r="A318" s="6" t="s">
        <v>419</v>
      </c>
      <c r="B318" s="7" t="s">
        <v>111</v>
      </c>
      <c r="C318" s="7" t="s">
        <v>111</v>
      </c>
      <c r="D318" s="7" t="s">
        <v>111</v>
      </c>
      <c r="E318" s="7" t="s">
        <v>111</v>
      </c>
      <c r="F318" s="7" t="s">
        <v>111</v>
      </c>
      <c r="G318" s="7" t="s">
        <v>111</v>
      </c>
      <c r="H318" s="7" t="s">
        <v>111</v>
      </c>
      <c r="I318" s="7" t="s">
        <v>111</v>
      </c>
      <c r="J318" s="7" t="s">
        <v>111</v>
      </c>
      <c r="K318" s="7" t="s">
        <v>111</v>
      </c>
      <c r="L318" s="7" t="s">
        <v>102</v>
      </c>
      <c r="M318" s="8"/>
      <c r="N318" s="8"/>
      <c r="O318" s="8"/>
      <c r="P318" s="8"/>
      <c r="Q318" s="8"/>
      <c r="R318" s="8"/>
    </row>
    <row r="319">
      <c r="A319" s="6" t="s">
        <v>420</v>
      </c>
      <c r="B319" s="7" t="s">
        <v>103</v>
      </c>
      <c r="C319" s="7" t="s">
        <v>103</v>
      </c>
      <c r="D319" s="7" t="s">
        <v>103</v>
      </c>
      <c r="E319" s="7" t="s">
        <v>103</v>
      </c>
      <c r="F319" s="7" t="s">
        <v>103</v>
      </c>
      <c r="G319" s="7" t="s">
        <v>103</v>
      </c>
      <c r="H319" s="7" t="s">
        <v>103</v>
      </c>
      <c r="I319" s="7" t="s">
        <v>103</v>
      </c>
      <c r="J319" s="7" t="s">
        <v>103</v>
      </c>
      <c r="K319" s="7" t="s">
        <v>103</v>
      </c>
      <c r="L319" s="7" t="s">
        <v>103</v>
      </c>
      <c r="M319" s="8"/>
      <c r="N319" s="8"/>
      <c r="O319" s="8"/>
      <c r="P319" s="8"/>
      <c r="Q319" s="8"/>
      <c r="R319" s="8"/>
    </row>
    <row r="320">
      <c r="A320" s="6" t="s">
        <v>421</v>
      </c>
      <c r="B320" s="7" t="s">
        <v>111</v>
      </c>
      <c r="C320" s="7" t="s">
        <v>102</v>
      </c>
      <c r="D320" s="7" t="s">
        <v>111</v>
      </c>
      <c r="E320" s="7" t="s">
        <v>111</v>
      </c>
      <c r="F320" s="7" t="s">
        <v>111</v>
      </c>
      <c r="G320" s="7" t="s">
        <v>111</v>
      </c>
      <c r="H320" s="7" t="s">
        <v>111</v>
      </c>
      <c r="I320" s="7" t="s">
        <v>102</v>
      </c>
      <c r="J320" s="7" t="s">
        <v>111</v>
      </c>
      <c r="K320" s="41" t="s">
        <v>103</v>
      </c>
      <c r="L320" s="41" t="s">
        <v>111</v>
      </c>
      <c r="M320" s="8"/>
      <c r="N320" s="8"/>
      <c r="O320" s="8"/>
      <c r="P320" s="8"/>
      <c r="Q320" s="8"/>
      <c r="R320" s="8"/>
    </row>
    <row r="321">
      <c r="A321" s="6" t="s">
        <v>422</v>
      </c>
      <c r="B321" s="7" t="s">
        <v>111</v>
      </c>
      <c r="C321" s="7" t="s">
        <v>111</v>
      </c>
      <c r="D321" s="7" t="s">
        <v>111</v>
      </c>
      <c r="E321" s="7" t="s">
        <v>111</v>
      </c>
      <c r="F321" s="7" t="s">
        <v>111</v>
      </c>
      <c r="G321" s="7" t="s">
        <v>111</v>
      </c>
      <c r="H321" s="7" t="s">
        <v>111</v>
      </c>
      <c r="I321" s="7" t="s">
        <v>111</v>
      </c>
      <c r="J321" s="7" t="s">
        <v>111</v>
      </c>
      <c r="K321" s="41" t="s">
        <v>111</v>
      </c>
      <c r="L321" s="41" t="s">
        <v>102</v>
      </c>
      <c r="M321" s="8"/>
      <c r="N321" s="8"/>
      <c r="O321" s="8"/>
      <c r="P321" s="8"/>
      <c r="Q321" s="8"/>
      <c r="R321" s="8"/>
    </row>
    <row r="322">
      <c r="A322" s="6" t="s">
        <v>423</v>
      </c>
      <c r="B322" s="7" t="s">
        <v>111</v>
      </c>
      <c r="C322" s="7" t="s">
        <v>102</v>
      </c>
      <c r="D322" s="7" t="s">
        <v>102</v>
      </c>
      <c r="E322" s="7" t="s">
        <v>111</v>
      </c>
      <c r="F322" s="7" t="s">
        <v>111</v>
      </c>
      <c r="G322" s="7" t="s">
        <v>109</v>
      </c>
      <c r="H322" s="7" t="s">
        <v>111</v>
      </c>
      <c r="I322" s="7" t="s">
        <v>111</v>
      </c>
      <c r="J322" s="7" t="s">
        <v>111</v>
      </c>
      <c r="K322" s="41" t="s">
        <v>111</v>
      </c>
      <c r="L322" s="41" t="s">
        <v>103</v>
      </c>
      <c r="M322" s="8"/>
      <c r="N322" s="8"/>
      <c r="O322" s="8"/>
      <c r="P322" s="8"/>
      <c r="Q322" s="8"/>
      <c r="R322" s="8"/>
    </row>
    <row r="323">
      <c r="A323" s="6" t="s">
        <v>424</v>
      </c>
      <c r="B323" s="7" t="s">
        <v>109</v>
      </c>
      <c r="C323" s="7" t="s">
        <v>109</v>
      </c>
      <c r="D323" s="7" t="s">
        <v>109</v>
      </c>
      <c r="E323" s="7" t="s">
        <v>109</v>
      </c>
      <c r="F323" s="7" t="s">
        <v>109</v>
      </c>
      <c r="G323" s="7" t="s">
        <v>109</v>
      </c>
      <c r="H323" s="7" t="s">
        <v>109</v>
      </c>
      <c r="I323" s="7" t="s">
        <v>109</v>
      </c>
      <c r="J323" s="7" t="s">
        <v>109</v>
      </c>
      <c r="K323" s="41" t="s">
        <v>109</v>
      </c>
      <c r="L323" s="41" t="s">
        <v>109</v>
      </c>
      <c r="M323" s="8"/>
      <c r="N323" s="8"/>
      <c r="O323" s="8"/>
      <c r="P323" s="8"/>
      <c r="Q323" s="8"/>
      <c r="R323" s="8"/>
    </row>
    <row r="324">
      <c r="A324" s="6" t="s">
        <v>425</v>
      </c>
      <c r="B324" s="7" t="s">
        <v>109</v>
      </c>
      <c r="C324" s="7" t="s">
        <v>103</v>
      </c>
      <c r="D324" s="7" t="s">
        <v>109</v>
      </c>
      <c r="E324" s="7" t="s">
        <v>109</v>
      </c>
      <c r="F324" s="7" t="s">
        <v>109</v>
      </c>
      <c r="G324" s="7" t="s">
        <v>109</v>
      </c>
      <c r="H324" s="7" t="s">
        <v>109</v>
      </c>
      <c r="I324" s="7" t="s">
        <v>109</v>
      </c>
      <c r="J324" s="7" t="s">
        <v>109</v>
      </c>
      <c r="K324" s="41" t="s">
        <v>109</v>
      </c>
      <c r="L324" s="41" t="s">
        <v>109</v>
      </c>
      <c r="M324" s="8"/>
      <c r="N324" s="8"/>
      <c r="O324" s="8"/>
      <c r="P324" s="8"/>
      <c r="Q324" s="8"/>
      <c r="R324" s="8"/>
    </row>
    <row r="325">
      <c r="A325" s="6" t="s">
        <v>426</v>
      </c>
      <c r="B325" s="7" t="s">
        <v>103</v>
      </c>
      <c r="C325" s="7" t="s">
        <v>103</v>
      </c>
      <c r="D325" s="7" t="s">
        <v>103</v>
      </c>
      <c r="E325" s="7" t="s">
        <v>103</v>
      </c>
      <c r="F325" s="7" t="s">
        <v>103</v>
      </c>
      <c r="G325" s="7" t="s">
        <v>103</v>
      </c>
      <c r="H325" s="7" t="s">
        <v>103</v>
      </c>
      <c r="I325" s="7" t="s">
        <v>103</v>
      </c>
      <c r="J325" s="7" t="s">
        <v>103</v>
      </c>
      <c r="K325" s="41" t="s">
        <v>103</v>
      </c>
      <c r="L325" s="41" t="s">
        <v>103</v>
      </c>
      <c r="M325" s="8"/>
      <c r="N325" s="8"/>
      <c r="O325" s="8"/>
      <c r="P325" s="8"/>
      <c r="Q325" s="8"/>
      <c r="R325" s="8"/>
    </row>
    <row r="326">
      <c r="A326" s="6" t="s">
        <v>427</v>
      </c>
      <c r="B326" s="7" t="s">
        <v>110</v>
      </c>
      <c r="C326" s="7" t="s">
        <v>109</v>
      </c>
      <c r="D326" s="7" t="s">
        <v>109</v>
      </c>
      <c r="E326" s="7" t="s">
        <v>110</v>
      </c>
      <c r="F326" s="7" t="s">
        <v>109</v>
      </c>
      <c r="G326" s="7" t="s">
        <v>109</v>
      </c>
      <c r="H326" s="7" t="s">
        <v>110</v>
      </c>
      <c r="I326" s="7" t="s">
        <v>109</v>
      </c>
      <c r="J326" s="7" t="s">
        <v>110</v>
      </c>
      <c r="K326" s="41" t="s">
        <v>109</v>
      </c>
      <c r="L326" s="41" t="s">
        <v>110</v>
      </c>
      <c r="M326" s="8"/>
      <c r="N326" s="8"/>
      <c r="O326" s="8"/>
      <c r="P326" s="8"/>
      <c r="Q326" s="8"/>
      <c r="R326" s="8"/>
    </row>
    <row r="327">
      <c r="A327" s="6" t="s">
        <v>429</v>
      </c>
      <c r="B327" s="7" t="s">
        <v>103</v>
      </c>
      <c r="C327" s="7" t="s">
        <v>103</v>
      </c>
      <c r="D327" s="7" t="s">
        <v>103</v>
      </c>
      <c r="E327" s="7" t="s">
        <v>103</v>
      </c>
      <c r="F327" s="7" t="s">
        <v>103</v>
      </c>
      <c r="G327" s="7" t="s">
        <v>103</v>
      </c>
      <c r="H327" s="7" t="s">
        <v>103</v>
      </c>
      <c r="I327" s="7" t="s">
        <v>103</v>
      </c>
      <c r="J327" s="7" t="s">
        <v>103</v>
      </c>
      <c r="K327" s="7" t="s">
        <v>103</v>
      </c>
      <c r="L327" s="7" t="s">
        <v>102</v>
      </c>
      <c r="M327" s="8"/>
      <c r="N327" s="8"/>
      <c r="O327" s="8"/>
      <c r="P327" s="8"/>
      <c r="Q327" s="8"/>
      <c r="R327" s="8"/>
    </row>
    <row r="328">
      <c r="A328" s="6" t="s">
        <v>430</v>
      </c>
      <c r="B328" s="7"/>
      <c r="C328" s="7" t="s">
        <v>103</v>
      </c>
      <c r="D328" s="7" t="s">
        <v>103</v>
      </c>
      <c r="E328" s="7" t="s">
        <v>103</v>
      </c>
      <c r="F328" s="7" t="s">
        <v>103</v>
      </c>
      <c r="G328" s="7" t="s">
        <v>103</v>
      </c>
      <c r="H328" s="7" t="s">
        <v>103</v>
      </c>
      <c r="I328" s="7" t="s">
        <v>103</v>
      </c>
      <c r="J328" s="7" t="s">
        <v>103</v>
      </c>
      <c r="K328" s="7" t="s">
        <v>103</v>
      </c>
      <c r="L328" s="7" t="s">
        <v>103</v>
      </c>
      <c r="M328" s="8"/>
      <c r="N328" s="8"/>
      <c r="O328" s="8"/>
      <c r="P328" s="8"/>
      <c r="Q328" s="8"/>
      <c r="R328" s="8"/>
    </row>
    <row r="329">
      <c r="A329" s="6" t="s">
        <v>431</v>
      </c>
      <c r="B329" s="7" t="s">
        <v>109</v>
      </c>
      <c r="C329" s="7" t="s">
        <v>109</v>
      </c>
      <c r="D329" s="7" t="s">
        <v>109</v>
      </c>
      <c r="E329" s="7" t="s">
        <v>109</v>
      </c>
      <c r="F329" s="7" t="s">
        <v>109</v>
      </c>
      <c r="G329" s="7" t="s">
        <v>109</v>
      </c>
      <c r="H329" s="7" t="s">
        <v>109</v>
      </c>
      <c r="I329" s="7" t="s">
        <v>109</v>
      </c>
      <c r="J329" s="7" t="s">
        <v>109</v>
      </c>
      <c r="K329" s="7" t="s">
        <v>109</v>
      </c>
      <c r="L329" s="7" t="s">
        <v>109</v>
      </c>
      <c r="M329" s="8"/>
      <c r="N329" s="8"/>
      <c r="O329" s="8"/>
      <c r="P329" s="8"/>
      <c r="Q329" s="8"/>
      <c r="R329" s="8"/>
    </row>
    <row r="330">
      <c r="A330" s="6" t="s">
        <v>432</v>
      </c>
      <c r="B330" s="7" t="s">
        <v>103</v>
      </c>
      <c r="C330" s="7" t="s">
        <v>103</v>
      </c>
      <c r="D330" s="7" t="s">
        <v>103</v>
      </c>
      <c r="E330" s="7" t="s">
        <v>103</v>
      </c>
      <c r="F330" s="7" t="s">
        <v>103</v>
      </c>
      <c r="G330" s="7" t="s">
        <v>103</v>
      </c>
      <c r="H330" s="7" t="s">
        <v>103</v>
      </c>
      <c r="I330" s="7" t="s">
        <v>103</v>
      </c>
      <c r="J330" s="7" t="s">
        <v>103</v>
      </c>
      <c r="K330" s="7" t="s">
        <v>103</v>
      </c>
      <c r="L330" s="7" t="s">
        <v>103</v>
      </c>
      <c r="M330" s="8"/>
      <c r="N330" s="8"/>
      <c r="O330" s="8"/>
      <c r="P330" s="8"/>
      <c r="Q330" s="8"/>
      <c r="R330" s="8"/>
    </row>
    <row r="331">
      <c r="A331" s="6" t="s">
        <v>433</v>
      </c>
      <c r="B331" s="7" t="s">
        <v>102</v>
      </c>
      <c r="C331" s="7" t="s">
        <v>102</v>
      </c>
      <c r="D331" s="7" t="s">
        <v>102</v>
      </c>
      <c r="E331" s="7" t="s">
        <v>102</v>
      </c>
      <c r="F331" s="7" t="s">
        <v>102</v>
      </c>
      <c r="G331" s="7" t="s">
        <v>102</v>
      </c>
      <c r="H331" s="7" t="s">
        <v>102</v>
      </c>
      <c r="I331" s="7" t="s">
        <v>102</v>
      </c>
      <c r="J331" s="7" t="s">
        <v>102</v>
      </c>
      <c r="K331" s="7" t="s">
        <v>102</v>
      </c>
      <c r="L331" s="7" t="s">
        <v>103</v>
      </c>
      <c r="M331" s="8"/>
      <c r="N331" s="8"/>
      <c r="O331" s="8"/>
      <c r="P331" s="8"/>
      <c r="Q331" s="8"/>
      <c r="R331" s="8"/>
    </row>
    <row r="332">
      <c r="A332" s="6" t="s">
        <v>434</v>
      </c>
      <c r="B332" s="7" t="s">
        <v>102</v>
      </c>
      <c r="C332" s="7" t="s">
        <v>102</v>
      </c>
      <c r="D332" s="7" t="s">
        <v>102</v>
      </c>
      <c r="E332" s="7" t="s">
        <v>102</v>
      </c>
      <c r="F332" s="7" t="s">
        <v>102</v>
      </c>
      <c r="G332" s="7" t="s">
        <v>102</v>
      </c>
      <c r="H332" s="7" t="s">
        <v>102</v>
      </c>
      <c r="I332" s="7" t="s">
        <v>102</v>
      </c>
      <c r="J332" s="7" t="s">
        <v>103</v>
      </c>
      <c r="K332" s="7" t="s">
        <v>102</v>
      </c>
      <c r="L332" s="7" t="s">
        <v>102</v>
      </c>
      <c r="M332" s="8"/>
      <c r="N332" s="8"/>
      <c r="O332" s="8"/>
      <c r="P332" s="8"/>
      <c r="Q332" s="8"/>
      <c r="R332" s="8"/>
    </row>
    <row r="333">
      <c r="A333" s="6" t="s">
        <v>435</v>
      </c>
      <c r="B333" s="7" t="s">
        <v>103</v>
      </c>
      <c r="C333" s="7" t="s">
        <v>110</v>
      </c>
      <c r="D333" s="7" t="s">
        <v>103</v>
      </c>
      <c r="E333" s="7" t="s">
        <v>111</v>
      </c>
      <c r="F333" s="7" t="s">
        <v>111</v>
      </c>
      <c r="G333" s="7" t="s">
        <v>111</v>
      </c>
      <c r="H333" s="7" t="s">
        <v>103</v>
      </c>
      <c r="I333" s="7" t="s">
        <v>111</v>
      </c>
      <c r="J333" s="7" t="s">
        <v>110</v>
      </c>
      <c r="K333" s="7" t="s">
        <v>103</v>
      </c>
      <c r="L333" s="7" t="s">
        <v>102</v>
      </c>
      <c r="M333" s="8"/>
      <c r="N333" s="8"/>
      <c r="O333" s="8"/>
      <c r="P333" s="8"/>
      <c r="Q333" s="8"/>
      <c r="R333" s="8"/>
    </row>
    <row r="334">
      <c r="A334" s="6" t="s">
        <v>436</v>
      </c>
      <c r="B334" s="7" t="s">
        <v>102</v>
      </c>
      <c r="C334" s="7" t="s">
        <v>102</v>
      </c>
      <c r="D334" s="7" t="s">
        <v>102</v>
      </c>
      <c r="E334" s="7" t="s">
        <v>102</v>
      </c>
      <c r="F334" s="7" t="s">
        <v>102</v>
      </c>
      <c r="G334" s="7" t="s">
        <v>102</v>
      </c>
      <c r="H334" s="7" t="s">
        <v>111</v>
      </c>
      <c r="I334" s="7" t="s">
        <v>102</v>
      </c>
      <c r="J334" s="7" t="s">
        <v>103</v>
      </c>
      <c r="K334" s="7" t="s">
        <v>102</v>
      </c>
      <c r="L334" s="7" t="s">
        <v>111</v>
      </c>
      <c r="M334" s="8"/>
      <c r="N334" s="8"/>
      <c r="O334" s="8"/>
      <c r="P334" s="8"/>
      <c r="Q334" s="8"/>
      <c r="R334" s="8"/>
    </row>
    <row r="335">
      <c r="A335" s="6" t="s">
        <v>437</v>
      </c>
      <c r="B335" s="7" t="s">
        <v>102</v>
      </c>
      <c r="C335" s="7" t="s">
        <v>102</v>
      </c>
      <c r="D335" s="7" t="s">
        <v>102</v>
      </c>
      <c r="E335" s="7" t="s">
        <v>103</v>
      </c>
      <c r="F335" s="7" t="s">
        <v>102</v>
      </c>
      <c r="G335" s="7" t="s">
        <v>102</v>
      </c>
      <c r="H335" s="7" t="s">
        <v>102</v>
      </c>
      <c r="I335" s="7" t="s">
        <v>102</v>
      </c>
      <c r="J335" s="7" t="s">
        <v>102</v>
      </c>
      <c r="K335" s="7" t="s">
        <v>102</v>
      </c>
      <c r="L335" s="7" t="s">
        <v>103</v>
      </c>
      <c r="M335" s="8"/>
      <c r="N335" s="8"/>
      <c r="O335" s="8"/>
      <c r="P335" s="8"/>
      <c r="Q335" s="8"/>
      <c r="R335" s="8"/>
    </row>
    <row r="336">
      <c r="A336" s="6" t="s">
        <v>438</v>
      </c>
      <c r="B336" s="7" t="s">
        <v>109</v>
      </c>
      <c r="C336" s="7" t="s">
        <v>111</v>
      </c>
      <c r="D336" s="7" t="s">
        <v>109</v>
      </c>
      <c r="E336" s="7" t="s">
        <v>111</v>
      </c>
      <c r="F336" s="7" t="s">
        <v>109</v>
      </c>
      <c r="G336" s="7" t="s">
        <v>109</v>
      </c>
      <c r="H336" s="7" t="s">
        <v>109</v>
      </c>
      <c r="I336" s="7" t="s">
        <v>109</v>
      </c>
      <c r="J336" s="7" t="s">
        <v>109</v>
      </c>
      <c r="K336" s="7" t="s">
        <v>109</v>
      </c>
      <c r="L336" s="7" t="s">
        <v>109</v>
      </c>
      <c r="M336" s="8"/>
      <c r="N336" s="8"/>
      <c r="O336" s="8"/>
      <c r="P336" s="8"/>
      <c r="Q336" s="8"/>
      <c r="R336" s="8"/>
    </row>
    <row r="337">
      <c r="A337" s="6" t="s">
        <v>439</v>
      </c>
      <c r="B337" s="7" t="s">
        <v>103</v>
      </c>
      <c r="C337" s="7" t="s">
        <v>103</v>
      </c>
      <c r="D337" s="7" t="s">
        <v>103</v>
      </c>
      <c r="E337" s="7" t="s">
        <v>103</v>
      </c>
      <c r="F337" s="7" t="s">
        <v>103</v>
      </c>
      <c r="G337" s="7" t="s">
        <v>102</v>
      </c>
      <c r="H337" s="7" t="s">
        <v>103</v>
      </c>
      <c r="I337" s="7" t="s">
        <v>102</v>
      </c>
      <c r="J337" s="7" t="s">
        <v>103</v>
      </c>
      <c r="K337" s="7" t="s">
        <v>103</v>
      </c>
      <c r="L337" s="7" t="s">
        <v>103</v>
      </c>
      <c r="M337" s="8"/>
      <c r="N337" s="8"/>
      <c r="O337" s="8"/>
      <c r="P337" s="8"/>
      <c r="Q337" s="8"/>
      <c r="R337" s="8"/>
    </row>
    <row r="338">
      <c r="A338" s="6" t="s">
        <v>440</v>
      </c>
      <c r="B338" s="7" t="s">
        <v>102</v>
      </c>
      <c r="C338" s="7" t="s">
        <v>102</v>
      </c>
      <c r="D338" s="7" t="s">
        <v>102</v>
      </c>
      <c r="E338" s="7" t="s">
        <v>102</v>
      </c>
      <c r="F338" s="7" t="s">
        <v>102</v>
      </c>
      <c r="G338" s="7" t="s">
        <v>102</v>
      </c>
      <c r="H338" s="7" t="s">
        <v>102</v>
      </c>
      <c r="I338" s="7" t="s">
        <v>102</v>
      </c>
      <c r="J338" s="7" t="s">
        <v>103</v>
      </c>
      <c r="K338" s="7" t="s">
        <v>102</v>
      </c>
      <c r="L338" s="7" t="s">
        <v>102</v>
      </c>
      <c r="M338" s="8"/>
      <c r="N338" s="8"/>
      <c r="O338" s="8"/>
      <c r="P338" s="8"/>
      <c r="Q338" s="8"/>
      <c r="R338" s="8"/>
    </row>
    <row r="339">
      <c r="A339" s="6" t="s">
        <v>441</v>
      </c>
      <c r="B339" s="7" t="s">
        <v>102</v>
      </c>
      <c r="C339" s="7" t="s">
        <v>102</v>
      </c>
      <c r="D339" s="7" t="s">
        <v>102</v>
      </c>
      <c r="E339" s="7" t="s">
        <v>102</v>
      </c>
      <c r="F339" s="7" t="s">
        <v>102</v>
      </c>
      <c r="G339" s="7" t="s">
        <v>102</v>
      </c>
      <c r="H339" s="7" t="s">
        <v>102</v>
      </c>
      <c r="I339" s="7" t="s">
        <v>102</v>
      </c>
      <c r="J339" s="7" t="s">
        <v>102</v>
      </c>
      <c r="K339" s="7" t="s">
        <v>102</v>
      </c>
      <c r="L339" s="7" t="s">
        <v>102</v>
      </c>
      <c r="M339" s="8"/>
      <c r="N339" s="8"/>
      <c r="O339" s="8"/>
      <c r="P339" s="8"/>
      <c r="Q339" s="8"/>
      <c r="R339" s="8"/>
    </row>
    <row r="340">
      <c r="A340" s="6" t="s">
        <v>442</v>
      </c>
      <c r="B340" s="7" t="s">
        <v>102</v>
      </c>
      <c r="C340" s="7" t="s">
        <v>102</v>
      </c>
      <c r="D340" s="7" t="s">
        <v>102</v>
      </c>
      <c r="E340" s="7" t="s">
        <v>102</v>
      </c>
      <c r="F340" s="7" t="s">
        <v>102</v>
      </c>
      <c r="G340" s="7" t="s">
        <v>102</v>
      </c>
      <c r="H340" s="7" t="s">
        <v>102</v>
      </c>
      <c r="I340" s="7" t="s">
        <v>102</v>
      </c>
      <c r="J340" s="7" t="s">
        <v>102</v>
      </c>
      <c r="K340" s="49" t="s">
        <v>102</v>
      </c>
      <c r="L340" s="49" t="s">
        <v>102</v>
      </c>
      <c r="M340" s="8"/>
      <c r="N340" s="8"/>
      <c r="O340" s="8"/>
      <c r="P340" s="8"/>
      <c r="Q340" s="8"/>
      <c r="R340" s="8"/>
    </row>
    <row r="341">
      <c r="A341" s="6" t="s">
        <v>443</v>
      </c>
      <c r="B341" s="7" t="s">
        <v>102</v>
      </c>
      <c r="C341" s="7" t="s">
        <v>103</v>
      </c>
      <c r="D341" s="7" t="s">
        <v>103</v>
      </c>
      <c r="E341" s="7" t="s">
        <v>102</v>
      </c>
      <c r="F341" s="7" t="s">
        <v>102</v>
      </c>
      <c r="G341" s="7" t="s">
        <v>102</v>
      </c>
      <c r="H341" s="7" t="s">
        <v>102</v>
      </c>
      <c r="I341" s="7" t="s">
        <v>102</v>
      </c>
      <c r="J341" s="7" t="s">
        <v>102</v>
      </c>
      <c r="K341" s="49" t="s">
        <v>102</v>
      </c>
      <c r="L341" s="49" t="s">
        <v>102</v>
      </c>
      <c r="M341" s="8"/>
      <c r="N341" s="8"/>
      <c r="O341" s="8"/>
      <c r="P341" s="8"/>
      <c r="Q341" s="8"/>
      <c r="R341" s="8"/>
    </row>
    <row r="342">
      <c r="A342" s="6" t="s">
        <v>444</v>
      </c>
      <c r="B342" s="7" t="s">
        <v>111</v>
      </c>
      <c r="C342" s="7" t="s">
        <v>111</v>
      </c>
      <c r="D342" s="7" t="s">
        <v>111</v>
      </c>
      <c r="E342" s="7" t="s">
        <v>111</v>
      </c>
      <c r="F342" s="7" t="s">
        <v>111</v>
      </c>
      <c r="G342" s="7" t="s">
        <v>111</v>
      </c>
      <c r="H342" s="7" t="s">
        <v>102</v>
      </c>
      <c r="I342" s="7" t="s">
        <v>111</v>
      </c>
      <c r="J342" s="7" t="s">
        <v>111</v>
      </c>
      <c r="K342" s="49" t="s">
        <v>111</v>
      </c>
      <c r="L342" s="49" t="s">
        <v>111</v>
      </c>
      <c r="M342" s="8"/>
      <c r="N342" s="8"/>
      <c r="O342" s="8"/>
      <c r="P342" s="8"/>
      <c r="Q342" s="8"/>
      <c r="R342" s="8"/>
    </row>
    <row r="343">
      <c r="A343" s="6" t="s">
        <v>445</v>
      </c>
      <c r="B343" s="7" t="s">
        <v>103</v>
      </c>
      <c r="C343" s="7" t="s">
        <v>103</v>
      </c>
      <c r="D343" s="7" t="s">
        <v>103</v>
      </c>
      <c r="E343" s="7" t="s">
        <v>103</v>
      </c>
      <c r="F343" s="7" t="s">
        <v>103</v>
      </c>
      <c r="G343" s="7" t="s">
        <v>103</v>
      </c>
      <c r="H343" s="7" t="s">
        <v>103</v>
      </c>
      <c r="I343" s="7" t="s">
        <v>103</v>
      </c>
      <c r="J343" s="7" t="s">
        <v>103</v>
      </c>
      <c r="K343" s="49" t="s">
        <v>103</v>
      </c>
      <c r="L343" s="49" t="s">
        <v>103</v>
      </c>
      <c r="M343" s="8"/>
      <c r="N343" s="8"/>
      <c r="O343" s="8"/>
      <c r="P343" s="8"/>
      <c r="Q343" s="8"/>
      <c r="R343" s="8"/>
    </row>
    <row r="344">
      <c r="A344" s="6" t="s">
        <v>446</v>
      </c>
      <c r="B344" s="7" t="s">
        <v>103</v>
      </c>
      <c r="C344" s="7" t="s">
        <v>103</v>
      </c>
      <c r="D344" s="7" t="s">
        <v>103</v>
      </c>
      <c r="E344" s="7" t="s">
        <v>103</v>
      </c>
      <c r="F344" s="7" t="s">
        <v>103</v>
      </c>
      <c r="G344" s="7" t="s">
        <v>103</v>
      </c>
      <c r="H344" s="7" t="s">
        <v>103</v>
      </c>
      <c r="I344" s="7" t="s">
        <v>103</v>
      </c>
      <c r="J344" s="7" t="s">
        <v>103</v>
      </c>
      <c r="K344" s="49" t="s">
        <v>103</v>
      </c>
      <c r="L344" s="49" t="s">
        <v>103</v>
      </c>
      <c r="M344" s="8"/>
      <c r="N344" s="8"/>
      <c r="O344" s="8"/>
      <c r="P344" s="8"/>
      <c r="Q344" s="8"/>
      <c r="R344" s="8"/>
    </row>
    <row r="345">
      <c r="A345" s="6" t="s">
        <v>447</v>
      </c>
      <c r="B345" s="7" t="s">
        <v>109</v>
      </c>
      <c r="C345" s="7" t="s">
        <v>109</v>
      </c>
      <c r="D345" s="7" t="s">
        <v>109</v>
      </c>
      <c r="E345" s="7" t="s">
        <v>109</v>
      </c>
      <c r="F345" s="7" t="s">
        <v>109</v>
      </c>
      <c r="G345" s="7" t="s">
        <v>109</v>
      </c>
      <c r="H345" s="7" t="s">
        <v>109</v>
      </c>
      <c r="I345" s="7" t="s">
        <v>109</v>
      </c>
      <c r="J345" s="7" t="s">
        <v>109</v>
      </c>
      <c r="K345" s="49" t="s">
        <v>109</v>
      </c>
      <c r="L345" s="49" t="s">
        <v>102</v>
      </c>
      <c r="M345" s="8"/>
      <c r="N345" s="8"/>
      <c r="O345" s="8"/>
      <c r="P345" s="8"/>
      <c r="Q345" s="8"/>
      <c r="R345" s="8"/>
    </row>
    <row r="346">
      <c r="A346" s="6" t="s">
        <v>448</v>
      </c>
      <c r="B346" s="7" t="s">
        <v>102</v>
      </c>
      <c r="C346" s="7" t="s">
        <v>109</v>
      </c>
      <c r="D346" s="7" t="s">
        <v>102</v>
      </c>
      <c r="E346" s="7" t="s">
        <v>109</v>
      </c>
      <c r="F346" s="7" t="s">
        <v>102</v>
      </c>
      <c r="G346" s="7" t="s">
        <v>111</v>
      </c>
      <c r="H346" s="7" t="s">
        <v>103</v>
      </c>
      <c r="I346" s="7" t="s">
        <v>109</v>
      </c>
      <c r="J346" s="7" t="s">
        <v>102</v>
      </c>
      <c r="K346" s="49" t="s">
        <v>102</v>
      </c>
      <c r="L346" s="49" t="s">
        <v>102</v>
      </c>
      <c r="M346" s="8"/>
      <c r="N346" s="8"/>
      <c r="O346" s="8"/>
      <c r="P346" s="8"/>
      <c r="Q346" s="8"/>
      <c r="R346" s="8"/>
    </row>
    <row r="347">
      <c r="A347" s="6" t="s">
        <v>449</v>
      </c>
      <c r="B347" s="7" t="s">
        <v>111</v>
      </c>
      <c r="C347" s="7" t="s">
        <v>109</v>
      </c>
      <c r="D347" s="7" t="s">
        <v>102</v>
      </c>
      <c r="E347" s="7" t="s">
        <v>111</v>
      </c>
      <c r="F347" s="7" t="s">
        <v>102</v>
      </c>
      <c r="G347" s="7" t="s">
        <v>111</v>
      </c>
      <c r="H347" s="7" t="s">
        <v>102</v>
      </c>
      <c r="I347" s="7" t="s">
        <v>109</v>
      </c>
      <c r="J347" s="7" t="s">
        <v>103</v>
      </c>
      <c r="K347" s="49" t="s">
        <v>102</v>
      </c>
      <c r="L347" s="49" t="s">
        <v>111</v>
      </c>
      <c r="M347" s="8"/>
      <c r="N347" s="8"/>
      <c r="O347" s="8"/>
      <c r="P347" s="8"/>
      <c r="Q347" s="8"/>
      <c r="R347" s="8"/>
    </row>
    <row r="348">
      <c r="A348" s="6" t="s">
        <v>450</v>
      </c>
      <c r="B348" s="7" t="s">
        <v>102</v>
      </c>
      <c r="C348" s="7" t="s">
        <v>102</v>
      </c>
      <c r="D348" s="7" t="s">
        <v>102</v>
      </c>
      <c r="E348" s="7" t="s">
        <v>102</v>
      </c>
      <c r="F348" s="7" t="s">
        <v>102</v>
      </c>
      <c r="G348" s="7" t="s">
        <v>102</v>
      </c>
      <c r="H348" s="7" t="s">
        <v>102</v>
      </c>
      <c r="I348" s="7" t="s">
        <v>102</v>
      </c>
      <c r="J348" s="7" t="s">
        <v>102</v>
      </c>
      <c r="K348" s="49" t="s">
        <v>102</v>
      </c>
      <c r="L348" s="49" t="s">
        <v>102</v>
      </c>
      <c r="M348" s="8"/>
      <c r="N348" s="8"/>
      <c r="O348" s="8"/>
      <c r="P348" s="8"/>
      <c r="Q348" s="8"/>
      <c r="R348" s="8"/>
    </row>
    <row r="349">
      <c r="A349" s="6" t="s">
        <v>451</v>
      </c>
      <c r="B349" s="7" t="s">
        <v>103</v>
      </c>
      <c r="C349" s="7" t="s">
        <v>103</v>
      </c>
      <c r="D349" s="7" t="s">
        <v>103</v>
      </c>
      <c r="E349" s="7" t="s">
        <v>103</v>
      </c>
      <c r="F349" s="7" t="s">
        <v>103</v>
      </c>
      <c r="G349" s="7" t="s">
        <v>103</v>
      </c>
      <c r="H349" s="7" t="s">
        <v>103</v>
      </c>
      <c r="I349" s="7" t="s">
        <v>103</v>
      </c>
      <c r="J349" s="7" t="s">
        <v>102</v>
      </c>
      <c r="K349" s="49" t="s">
        <v>103</v>
      </c>
      <c r="L349" s="49" t="s">
        <v>103</v>
      </c>
      <c r="M349" s="8"/>
      <c r="N349" s="8"/>
      <c r="O349" s="8"/>
      <c r="P349" s="8"/>
      <c r="Q349" s="8"/>
      <c r="R349" s="8"/>
    </row>
    <row r="350">
      <c r="A350" s="6" t="s">
        <v>452</v>
      </c>
      <c r="B350" s="7" t="s">
        <v>102</v>
      </c>
      <c r="C350" s="7" t="s">
        <v>102</v>
      </c>
      <c r="D350" s="7" t="s">
        <v>102</v>
      </c>
      <c r="E350" s="7" t="s">
        <v>102</v>
      </c>
      <c r="F350" s="7" t="s">
        <v>102</v>
      </c>
      <c r="G350" s="7" t="s">
        <v>102</v>
      </c>
      <c r="H350" s="7" t="s">
        <v>102</v>
      </c>
      <c r="I350" s="7" t="s">
        <v>102</v>
      </c>
      <c r="J350" s="7" t="s">
        <v>102</v>
      </c>
      <c r="K350" s="49" t="s">
        <v>102</v>
      </c>
      <c r="L350" s="49" t="s">
        <v>102</v>
      </c>
      <c r="M350" s="8"/>
      <c r="N350" s="8"/>
      <c r="O350" s="8"/>
      <c r="P350" s="8"/>
      <c r="Q350" s="8"/>
      <c r="R350" s="8"/>
    </row>
    <row r="351">
      <c r="A351" s="6" t="s">
        <v>453</v>
      </c>
      <c r="B351" s="7" t="s">
        <v>103</v>
      </c>
      <c r="C351" s="7" t="s">
        <v>103</v>
      </c>
      <c r="D351" s="7" t="s">
        <v>103</v>
      </c>
      <c r="E351" s="7" t="s">
        <v>103</v>
      </c>
      <c r="F351" s="7" t="s">
        <v>103</v>
      </c>
      <c r="G351" s="7" t="s">
        <v>102</v>
      </c>
      <c r="H351" s="7" t="s">
        <v>103</v>
      </c>
      <c r="I351" s="7" t="s">
        <v>103</v>
      </c>
      <c r="J351" s="7" t="s">
        <v>102</v>
      </c>
      <c r="K351" s="49" t="s">
        <v>103</v>
      </c>
      <c r="L351" s="49" t="s">
        <v>103</v>
      </c>
      <c r="M351" s="8"/>
      <c r="N351" s="8"/>
      <c r="O351" s="8"/>
      <c r="P351" s="8"/>
      <c r="Q351" s="8"/>
      <c r="R351" s="8"/>
    </row>
    <row r="352">
      <c r="A352" s="6" t="s">
        <v>454</v>
      </c>
      <c r="B352" s="7" t="s">
        <v>103</v>
      </c>
      <c r="C352" s="7" t="s">
        <v>103</v>
      </c>
      <c r="D352" s="7" t="s">
        <v>102</v>
      </c>
      <c r="E352" s="7" t="s">
        <v>103</v>
      </c>
      <c r="F352" s="7" t="s">
        <v>103</v>
      </c>
      <c r="G352" s="7" t="s">
        <v>103</v>
      </c>
      <c r="H352" s="7" t="s">
        <v>103</v>
      </c>
      <c r="I352" s="7" t="s">
        <v>103</v>
      </c>
      <c r="J352" s="7" t="s">
        <v>103</v>
      </c>
      <c r="K352" s="7" t="s">
        <v>103</v>
      </c>
      <c r="L352" s="7" t="s">
        <v>103</v>
      </c>
      <c r="M352" s="8"/>
      <c r="N352" s="8"/>
      <c r="O352" s="8"/>
      <c r="P352" s="8"/>
      <c r="Q352" s="8"/>
      <c r="R352" s="8"/>
    </row>
    <row r="353">
      <c r="A353" s="6" t="s">
        <v>455</v>
      </c>
      <c r="B353" s="7" t="s">
        <v>102</v>
      </c>
      <c r="C353" s="7" t="s">
        <v>102</v>
      </c>
      <c r="D353" s="7" t="s">
        <v>102</v>
      </c>
      <c r="E353" s="7" t="s">
        <v>102</v>
      </c>
      <c r="F353" s="7" t="s">
        <v>102</v>
      </c>
      <c r="G353" s="7" t="s">
        <v>102</v>
      </c>
      <c r="H353" s="7" t="s">
        <v>102</v>
      </c>
      <c r="I353" s="7" t="s">
        <v>102</v>
      </c>
      <c r="J353" s="7" t="s">
        <v>102</v>
      </c>
      <c r="K353" s="7" t="s">
        <v>102</v>
      </c>
      <c r="L353" s="7" t="s">
        <v>102</v>
      </c>
      <c r="M353" s="8"/>
      <c r="N353" s="8"/>
      <c r="O353" s="8"/>
      <c r="P353" s="8"/>
      <c r="Q353" s="8"/>
      <c r="R353" s="8"/>
    </row>
    <row r="354">
      <c r="A354" s="6" t="s">
        <v>456</v>
      </c>
      <c r="B354" s="7" t="s">
        <v>103</v>
      </c>
      <c r="C354" s="7" t="s">
        <v>103</v>
      </c>
      <c r="D354" s="7" t="s">
        <v>103</v>
      </c>
      <c r="E354" s="7" t="s">
        <v>103</v>
      </c>
      <c r="F354" s="7" t="s">
        <v>103</v>
      </c>
      <c r="G354" s="7" t="s">
        <v>103</v>
      </c>
      <c r="H354" s="7" t="s">
        <v>103</v>
      </c>
      <c r="I354" s="7" t="s">
        <v>103</v>
      </c>
      <c r="J354" s="7" t="s">
        <v>103</v>
      </c>
      <c r="K354" s="7" t="s">
        <v>103</v>
      </c>
      <c r="L354" s="7" t="s">
        <v>103</v>
      </c>
      <c r="M354" s="8"/>
      <c r="N354" s="8"/>
      <c r="O354" s="8"/>
      <c r="P354" s="8"/>
      <c r="Q354" s="8"/>
      <c r="R354" s="8"/>
    </row>
    <row r="355">
      <c r="A355" s="6" t="s">
        <v>457</v>
      </c>
      <c r="B355" s="7" t="s">
        <v>103</v>
      </c>
      <c r="C355" s="7" t="s">
        <v>103</v>
      </c>
      <c r="D355" s="7" t="s">
        <v>103</v>
      </c>
      <c r="E355" s="7" t="s">
        <v>103</v>
      </c>
      <c r="F355" s="7" t="s">
        <v>103</v>
      </c>
      <c r="G355" s="7" t="s">
        <v>103</v>
      </c>
      <c r="H355" s="7" t="s">
        <v>103</v>
      </c>
      <c r="I355" s="7" t="s">
        <v>103</v>
      </c>
      <c r="J355" s="7" t="s">
        <v>103</v>
      </c>
      <c r="K355" s="7" t="s">
        <v>103</v>
      </c>
      <c r="L355" s="7" t="s">
        <v>102</v>
      </c>
      <c r="M355" s="8"/>
      <c r="N355" s="8"/>
      <c r="O355" s="8"/>
      <c r="P355" s="8"/>
      <c r="Q355" s="8"/>
      <c r="R355" s="8"/>
    </row>
    <row r="356">
      <c r="A356" s="6" t="s">
        <v>458</v>
      </c>
      <c r="B356" s="7" t="s">
        <v>102</v>
      </c>
      <c r="C356" s="7" t="s">
        <v>102</v>
      </c>
      <c r="D356" s="7" t="s">
        <v>102</v>
      </c>
      <c r="E356" s="7" t="s">
        <v>102</v>
      </c>
      <c r="F356" s="7" t="s">
        <v>102</v>
      </c>
      <c r="G356" s="7" t="s">
        <v>102</v>
      </c>
      <c r="H356" s="7" t="s">
        <v>102</v>
      </c>
      <c r="I356" s="7" t="s">
        <v>103</v>
      </c>
      <c r="J356" s="7" t="s">
        <v>103</v>
      </c>
      <c r="K356" s="7" t="s">
        <v>102</v>
      </c>
      <c r="L356" s="7" t="s">
        <v>111</v>
      </c>
      <c r="M356" s="8"/>
      <c r="N356" s="8"/>
      <c r="O356" s="8"/>
      <c r="P356" s="8"/>
      <c r="Q356" s="8"/>
      <c r="R356" s="8"/>
    </row>
    <row r="357">
      <c r="A357" s="6" t="s">
        <v>459</v>
      </c>
      <c r="B357" s="7" t="s">
        <v>109</v>
      </c>
      <c r="C357" s="7" t="s">
        <v>109</v>
      </c>
      <c r="D357" s="7" t="s">
        <v>109</v>
      </c>
      <c r="E357" s="7" t="s">
        <v>109</v>
      </c>
      <c r="F357" s="7" t="s">
        <v>109</v>
      </c>
      <c r="G357" s="7" t="s">
        <v>109</v>
      </c>
      <c r="H357" s="7" t="s">
        <v>109</v>
      </c>
      <c r="I357" s="7" t="s">
        <v>109</v>
      </c>
      <c r="J357" s="7" t="s">
        <v>109</v>
      </c>
      <c r="K357" s="7" t="s">
        <v>109</v>
      </c>
      <c r="L357" s="7" t="s">
        <v>103</v>
      </c>
      <c r="M357" s="8"/>
      <c r="N357" s="8"/>
      <c r="O357" s="8"/>
      <c r="P357" s="8"/>
      <c r="Q357" s="8"/>
      <c r="R357" s="8"/>
    </row>
    <row r="358">
      <c r="A358" s="6" t="s">
        <v>460</v>
      </c>
      <c r="B358" s="7" t="s">
        <v>102</v>
      </c>
      <c r="C358" s="7" t="s">
        <v>102</v>
      </c>
      <c r="D358" s="7" t="s">
        <v>102</v>
      </c>
      <c r="E358" s="7" t="s">
        <v>102</v>
      </c>
      <c r="F358" s="7" t="s">
        <v>102</v>
      </c>
      <c r="G358" s="7" t="s">
        <v>102</v>
      </c>
      <c r="H358" s="7" t="s">
        <v>102</v>
      </c>
      <c r="I358" s="7" t="s">
        <v>102</v>
      </c>
      <c r="J358" s="7" t="s">
        <v>102</v>
      </c>
      <c r="K358" s="7" t="s">
        <v>102</v>
      </c>
      <c r="L358" s="7" t="s">
        <v>102</v>
      </c>
      <c r="M358" s="8"/>
      <c r="N358" s="8"/>
      <c r="O358" s="8"/>
      <c r="P358" s="8"/>
      <c r="Q358" s="8"/>
      <c r="R358" s="8"/>
    </row>
    <row r="359">
      <c r="A359" s="6" t="s">
        <v>461</v>
      </c>
      <c r="B359" s="7" t="s">
        <v>111</v>
      </c>
      <c r="C359" s="7" t="s">
        <v>111</v>
      </c>
      <c r="D359" s="7" t="s">
        <v>109</v>
      </c>
      <c r="E359" s="7" t="s">
        <v>111</v>
      </c>
      <c r="F359" s="7" t="s">
        <v>111</v>
      </c>
      <c r="G359" s="7" t="s">
        <v>111</v>
      </c>
      <c r="H359" s="7" t="s">
        <v>111</v>
      </c>
      <c r="I359" s="7" t="s">
        <v>111</v>
      </c>
      <c r="J359" s="7" t="s">
        <v>111</v>
      </c>
      <c r="K359" s="7" t="s">
        <v>111</v>
      </c>
      <c r="L359" s="7" t="s">
        <v>102</v>
      </c>
      <c r="M359" s="8"/>
      <c r="N359" s="8"/>
      <c r="O359" s="8"/>
      <c r="P359" s="8"/>
      <c r="Q359" s="8"/>
      <c r="R359" s="8"/>
    </row>
    <row r="360">
      <c r="A360" s="6" t="s">
        <v>462</v>
      </c>
      <c r="B360" s="7" t="s">
        <v>103</v>
      </c>
      <c r="C360" s="7" t="s">
        <v>103</v>
      </c>
      <c r="D360" s="7" t="s">
        <v>102</v>
      </c>
      <c r="E360" s="7" t="s">
        <v>103</v>
      </c>
      <c r="F360" s="7" t="s">
        <v>103</v>
      </c>
      <c r="G360" s="7" t="s">
        <v>103</v>
      </c>
      <c r="H360" s="7" t="s">
        <v>103</v>
      </c>
      <c r="I360" s="7" t="s">
        <v>103</v>
      </c>
      <c r="J360" s="7" t="s">
        <v>103</v>
      </c>
      <c r="K360" s="7" t="s">
        <v>103</v>
      </c>
      <c r="L360" s="7" t="s">
        <v>103</v>
      </c>
      <c r="M360" s="8"/>
      <c r="N360" s="8"/>
      <c r="O360" s="8"/>
      <c r="P360" s="8"/>
      <c r="Q360" s="8"/>
      <c r="R360" s="8"/>
    </row>
    <row r="361">
      <c r="A361" s="6" t="s">
        <v>463</v>
      </c>
      <c r="B361" s="7" t="s">
        <v>103</v>
      </c>
      <c r="C361" s="7" t="s">
        <v>102</v>
      </c>
      <c r="D361" s="7" t="s">
        <v>102</v>
      </c>
      <c r="E361" s="7" t="s">
        <v>103</v>
      </c>
      <c r="F361" s="7" t="s">
        <v>103</v>
      </c>
      <c r="G361" s="7" t="s">
        <v>103</v>
      </c>
      <c r="H361" s="7" t="s">
        <v>103</v>
      </c>
      <c r="I361" s="7" t="s">
        <v>103</v>
      </c>
      <c r="J361" s="7" t="s">
        <v>103</v>
      </c>
      <c r="K361" s="7" t="s">
        <v>103</v>
      </c>
      <c r="L361" s="7" t="s">
        <v>102</v>
      </c>
      <c r="M361" s="8"/>
      <c r="N361" s="8"/>
      <c r="O361" s="8"/>
      <c r="P361" s="8"/>
      <c r="Q361" s="8"/>
      <c r="R361" s="8"/>
    </row>
    <row r="362">
      <c r="A362" s="6" t="s">
        <v>464</v>
      </c>
      <c r="B362" s="7" t="s">
        <v>103</v>
      </c>
      <c r="C362" s="7" t="s">
        <v>103</v>
      </c>
      <c r="D362" s="7" t="s">
        <v>103</v>
      </c>
      <c r="E362" s="7" t="s">
        <v>111</v>
      </c>
      <c r="F362" s="7" t="s">
        <v>103</v>
      </c>
      <c r="G362" s="7" t="s">
        <v>103</v>
      </c>
      <c r="H362" s="7" t="s">
        <v>103</v>
      </c>
      <c r="I362" s="7" t="s">
        <v>103</v>
      </c>
      <c r="J362" s="7" t="s">
        <v>103</v>
      </c>
      <c r="K362" s="7" t="s">
        <v>103</v>
      </c>
      <c r="L362" s="7" t="s">
        <v>103</v>
      </c>
      <c r="M362" s="8"/>
      <c r="N362" s="8"/>
      <c r="O362" s="8"/>
      <c r="P362" s="8"/>
      <c r="Q362" s="8"/>
      <c r="R362" s="8"/>
    </row>
    <row r="363">
      <c r="A363" s="6" t="s">
        <v>465</v>
      </c>
      <c r="B363" s="7" t="s">
        <v>102</v>
      </c>
      <c r="C363" s="7" t="s">
        <v>102</v>
      </c>
      <c r="D363" s="7" t="s">
        <v>102</v>
      </c>
      <c r="E363" s="7" t="s">
        <v>103</v>
      </c>
      <c r="F363" s="7" t="s">
        <v>102</v>
      </c>
      <c r="G363" s="7" t="s">
        <v>102</v>
      </c>
      <c r="H363" s="7" t="s">
        <v>102</v>
      </c>
      <c r="I363" s="7" t="s">
        <v>102</v>
      </c>
      <c r="J363" s="7" t="s">
        <v>102</v>
      </c>
      <c r="K363" s="7" t="s">
        <v>102</v>
      </c>
      <c r="L363" s="7" t="s">
        <v>102</v>
      </c>
      <c r="M363" s="8"/>
      <c r="N363" s="8"/>
      <c r="O363" s="8"/>
      <c r="P363" s="8"/>
      <c r="Q363" s="8"/>
      <c r="R363" s="8"/>
    </row>
    <row r="364">
      <c r="A364" s="6" t="s">
        <v>466</v>
      </c>
      <c r="B364" s="7" t="s">
        <v>102</v>
      </c>
      <c r="C364" s="7" t="s">
        <v>102</v>
      </c>
      <c r="D364" s="7" t="s">
        <v>103</v>
      </c>
      <c r="E364" s="7" t="s">
        <v>102</v>
      </c>
      <c r="F364" s="7" t="s">
        <v>102</v>
      </c>
      <c r="G364" s="7" t="s">
        <v>102</v>
      </c>
      <c r="H364" s="7" t="s">
        <v>102</v>
      </c>
      <c r="I364" s="7" t="s">
        <v>102</v>
      </c>
      <c r="J364" s="7" t="s">
        <v>102</v>
      </c>
      <c r="K364" s="7" t="s">
        <v>102</v>
      </c>
      <c r="L364" s="7" t="s">
        <v>102</v>
      </c>
      <c r="M364" s="8"/>
      <c r="N364" s="8"/>
      <c r="O364" s="8"/>
      <c r="P364" s="8"/>
      <c r="Q364" s="8"/>
      <c r="R364" s="8"/>
    </row>
    <row r="365">
      <c r="A365" s="6" t="s">
        <v>467</v>
      </c>
      <c r="B365" s="7" t="s">
        <v>103</v>
      </c>
      <c r="C365" s="7" t="s">
        <v>103</v>
      </c>
      <c r="D365" s="7" t="s">
        <v>103</v>
      </c>
      <c r="E365" s="7" t="s">
        <v>103</v>
      </c>
      <c r="F365" s="7" t="s">
        <v>103</v>
      </c>
      <c r="G365" s="7" t="s">
        <v>103</v>
      </c>
      <c r="H365" s="7" t="s">
        <v>103</v>
      </c>
      <c r="I365" s="7" t="s">
        <v>103</v>
      </c>
      <c r="J365" s="7" t="s">
        <v>103</v>
      </c>
      <c r="K365" s="7" t="s">
        <v>103</v>
      </c>
      <c r="L365" s="7" t="s">
        <v>103</v>
      </c>
      <c r="M365" s="8"/>
      <c r="N365" s="8"/>
      <c r="O365" s="8"/>
      <c r="P365" s="8"/>
      <c r="Q365" s="8"/>
      <c r="R365" s="8"/>
    </row>
    <row r="366">
      <c r="A366" s="6" t="s">
        <v>468</v>
      </c>
      <c r="B366" s="7" t="s">
        <v>102</v>
      </c>
      <c r="C366" s="7" t="s">
        <v>102</v>
      </c>
      <c r="D366" s="7" t="s">
        <v>102</v>
      </c>
      <c r="E366" s="7" t="s">
        <v>103</v>
      </c>
      <c r="F366" s="7" t="s">
        <v>102</v>
      </c>
      <c r="G366" s="7" t="s">
        <v>102</v>
      </c>
      <c r="H366" s="7" t="s">
        <v>102</v>
      </c>
      <c r="I366" s="7" t="s">
        <v>103</v>
      </c>
      <c r="J366" s="7" t="s">
        <v>102</v>
      </c>
      <c r="K366" s="7" t="s">
        <v>102</v>
      </c>
      <c r="L366" s="7" t="s">
        <v>102</v>
      </c>
      <c r="M366" s="8"/>
      <c r="N366" s="8"/>
      <c r="O366" s="8"/>
      <c r="P366" s="8"/>
      <c r="Q366" s="8"/>
      <c r="R366" s="8"/>
    </row>
    <row r="367">
      <c r="A367" s="6" t="s">
        <v>469</v>
      </c>
      <c r="B367" s="7" t="s">
        <v>102</v>
      </c>
      <c r="C367" s="7" t="s">
        <v>102</v>
      </c>
      <c r="D367" s="7" t="s">
        <v>102</v>
      </c>
      <c r="E367" s="7" t="s">
        <v>103</v>
      </c>
      <c r="F367" s="7" t="s">
        <v>102</v>
      </c>
      <c r="G367" s="7" t="s">
        <v>102</v>
      </c>
      <c r="H367" s="7" t="s">
        <v>109</v>
      </c>
      <c r="I367" s="7" t="s">
        <v>102</v>
      </c>
      <c r="J367" s="7" t="s">
        <v>102</v>
      </c>
      <c r="K367" s="7" t="s">
        <v>102</v>
      </c>
      <c r="L367" s="7" t="s">
        <v>102</v>
      </c>
      <c r="M367" s="8"/>
      <c r="N367" s="8"/>
      <c r="O367" s="8"/>
      <c r="P367" s="8"/>
      <c r="Q367" s="8"/>
      <c r="R367" s="8"/>
    </row>
    <row r="368">
      <c r="A368" s="6" t="s">
        <v>470</v>
      </c>
      <c r="B368" s="7" t="s">
        <v>103</v>
      </c>
      <c r="C368" s="7" t="s">
        <v>103</v>
      </c>
      <c r="D368" s="7" t="s">
        <v>103</v>
      </c>
      <c r="E368" s="7" t="s">
        <v>103</v>
      </c>
      <c r="F368" s="7" t="s">
        <v>103</v>
      </c>
      <c r="G368" s="7" t="s">
        <v>103</v>
      </c>
      <c r="H368" s="7" t="s">
        <v>102</v>
      </c>
      <c r="I368" s="7" t="s">
        <v>103</v>
      </c>
      <c r="J368" s="7" t="s">
        <v>103</v>
      </c>
      <c r="K368" s="7" t="s">
        <v>103</v>
      </c>
      <c r="L368" s="7" t="s">
        <v>103</v>
      </c>
      <c r="M368" s="8"/>
      <c r="N368" s="8"/>
      <c r="O368" s="8"/>
      <c r="P368" s="8"/>
      <c r="Q368" s="8"/>
      <c r="R368" s="8"/>
    </row>
    <row r="369">
      <c r="A369" s="6" t="s">
        <v>471</v>
      </c>
      <c r="B369" s="7" t="s">
        <v>103</v>
      </c>
      <c r="C369" s="7" t="s">
        <v>103</v>
      </c>
      <c r="D369" s="7" t="s">
        <v>103</v>
      </c>
      <c r="E369" s="7" t="s">
        <v>103</v>
      </c>
      <c r="F369" s="7" t="s">
        <v>103</v>
      </c>
      <c r="G369" s="7" t="s">
        <v>103</v>
      </c>
      <c r="H369" s="7" t="s">
        <v>103</v>
      </c>
      <c r="I369" s="7" t="s">
        <v>103</v>
      </c>
      <c r="J369" s="7" t="s">
        <v>103</v>
      </c>
      <c r="K369" s="7" t="s">
        <v>103</v>
      </c>
      <c r="L369" s="7" t="s">
        <v>103</v>
      </c>
      <c r="M369" s="8"/>
      <c r="N369" s="8"/>
      <c r="O369" s="8"/>
      <c r="P369" s="8"/>
      <c r="Q369" s="8"/>
      <c r="R369" s="8"/>
    </row>
    <row r="370">
      <c r="A370" s="6" t="s">
        <v>472</v>
      </c>
      <c r="B370" s="7" t="s">
        <v>103</v>
      </c>
      <c r="C370" s="7" t="s">
        <v>102</v>
      </c>
      <c r="D370" s="7" t="s">
        <v>102</v>
      </c>
      <c r="E370" s="7" t="s">
        <v>102</v>
      </c>
      <c r="F370" s="7" t="s">
        <v>102</v>
      </c>
      <c r="G370" s="7" t="s">
        <v>102</v>
      </c>
      <c r="H370" s="7" t="s">
        <v>103</v>
      </c>
      <c r="I370" s="7" t="s">
        <v>102</v>
      </c>
      <c r="J370" s="7" t="s">
        <v>103</v>
      </c>
      <c r="K370" s="7" t="s">
        <v>102</v>
      </c>
      <c r="L370" s="7" t="s">
        <v>102</v>
      </c>
      <c r="M370" s="8"/>
      <c r="N370" s="8"/>
      <c r="O370" s="8"/>
      <c r="P370" s="8"/>
      <c r="Q370" s="8"/>
      <c r="R370" s="8"/>
    </row>
    <row r="371">
      <c r="A371" s="6" t="s">
        <v>473</v>
      </c>
      <c r="B371" s="7" t="s">
        <v>102</v>
      </c>
      <c r="C371" s="7" t="s">
        <v>111</v>
      </c>
      <c r="D371" s="7" t="s">
        <v>102</v>
      </c>
      <c r="E371" s="7" t="s">
        <v>102</v>
      </c>
      <c r="F371" s="7" t="s">
        <v>103</v>
      </c>
      <c r="G371" s="7" t="s">
        <v>103</v>
      </c>
      <c r="H371" s="7" t="s">
        <v>102</v>
      </c>
      <c r="I371" s="7" t="s">
        <v>102</v>
      </c>
      <c r="J371" s="7" t="s">
        <v>103</v>
      </c>
      <c r="K371" s="7" t="s">
        <v>103</v>
      </c>
      <c r="L371" s="7" t="s">
        <v>102</v>
      </c>
      <c r="M371" s="8"/>
      <c r="N371" s="8"/>
      <c r="O371" s="8"/>
      <c r="P371" s="8"/>
      <c r="Q371" s="8"/>
      <c r="R371" s="8"/>
    </row>
    <row r="372">
      <c r="A372" s="6" t="s">
        <v>474</v>
      </c>
      <c r="B372" s="7" t="s">
        <v>111</v>
      </c>
      <c r="C372" s="7" t="s">
        <v>111</v>
      </c>
      <c r="D372" s="7" t="s">
        <v>111</v>
      </c>
      <c r="E372" s="7" t="s">
        <v>111</v>
      </c>
      <c r="F372" s="7" t="s">
        <v>111</v>
      </c>
      <c r="G372" s="7" t="s">
        <v>111</v>
      </c>
      <c r="H372" s="7" t="s">
        <v>111</v>
      </c>
      <c r="I372" s="7" t="s">
        <v>111</v>
      </c>
      <c r="J372" s="7" t="s">
        <v>111</v>
      </c>
      <c r="K372" s="7" t="s">
        <v>111</v>
      </c>
      <c r="L372" s="7" t="s">
        <v>111</v>
      </c>
      <c r="M372" s="8"/>
      <c r="N372" s="8"/>
      <c r="O372" s="8"/>
      <c r="P372" s="8"/>
      <c r="Q372" s="8"/>
      <c r="R372" s="8"/>
    </row>
    <row r="373">
      <c r="A373" s="6" t="s">
        <v>475</v>
      </c>
      <c r="B373" s="7" t="s">
        <v>103</v>
      </c>
      <c r="C373" s="7" t="s">
        <v>103</v>
      </c>
      <c r="D373" s="7" t="s">
        <v>103</v>
      </c>
      <c r="E373" s="7" t="s">
        <v>103</v>
      </c>
      <c r="F373" s="7" t="s">
        <v>103</v>
      </c>
      <c r="G373" s="7" t="s">
        <v>103</v>
      </c>
      <c r="H373" s="7" t="s">
        <v>103</v>
      </c>
      <c r="I373" s="7" t="s">
        <v>103</v>
      </c>
      <c r="J373" s="7" t="s">
        <v>103</v>
      </c>
      <c r="K373" s="7" t="s">
        <v>103</v>
      </c>
      <c r="L373" s="7" t="s">
        <v>103</v>
      </c>
      <c r="M373" s="8"/>
      <c r="N373" s="8"/>
      <c r="O373" s="8"/>
      <c r="P373" s="8"/>
      <c r="Q373" s="8"/>
      <c r="R373" s="8"/>
    </row>
    <row r="374">
      <c r="A374" s="6" t="s">
        <v>476</v>
      </c>
      <c r="B374" s="7" t="s">
        <v>103</v>
      </c>
      <c r="C374" s="7" t="s">
        <v>103</v>
      </c>
      <c r="D374" s="7" t="s">
        <v>103</v>
      </c>
      <c r="E374" s="7" t="s">
        <v>103</v>
      </c>
      <c r="F374" s="7" t="s">
        <v>103</v>
      </c>
      <c r="G374" s="7" t="s">
        <v>103</v>
      </c>
      <c r="H374" s="7" t="s">
        <v>103</v>
      </c>
      <c r="I374" s="7" t="s">
        <v>103</v>
      </c>
      <c r="J374" s="7" t="s">
        <v>103</v>
      </c>
      <c r="K374" s="7" t="s">
        <v>103</v>
      </c>
      <c r="L374" s="7" t="s">
        <v>103</v>
      </c>
      <c r="M374" s="8"/>
      <c r="N374" s="8"/>
      <c r="O374" s="8"/>
      <c r="P374" s="8"/>
      <c r="Q374" s="8"/>
      <c r="R374" s="8"/>
    </row>
    <row r="375">
      <c r="A375" s="6" t="s">
        <v>477</v>
      </c>
      <c r="B375" s="7" t="s">
        <v>103</v>
      </c>
      <c r="C375" s="7" t="s">
        <v>103</v>
      </c>
      <c r="D375" s="7" t="s">
        <v>103</v>
      </c>
      <c r="E375" s="7" t="s">
        <v>102</v>
      </c>
      <c r="F375" s="7" t="s">
        <v>103</v>
      </c>
      <c r="G375" s="7" t="s">
        <v>103</v>
      </c>
      <c r="H375" s="7" t="s">
        <v>103</v>
      </c>
      <c r="I375" s="7" t="s">
        <v>103</v>
      </c>
      <c r="J375" s="7" t="s">
        <v>103</v>
      </c>
      <c r="K375" s="7" t="s">
        <v>103</v>
      </c>
      <c r="L375" s="7" t="s">
        <v>103</v>
      </c>
      <c r="M375" s="8"/>
      <c r="N375" s="8"/>
      <c r="O375" s="8"/>
      <c r="P375" s="8"/>
      <c r="Q375" s="8"/>
      <c r="R375" s="8"/>
    </row>
    <row r="376">
      <c r="A376" s="6" t="s">
        <v>478</v>
      </c>
      <c r="B376" s="7" t="s">
        <v>111</v>
      </c>
      <c r="C376" s="7" t="s">
        <v>111</v>
      </c>
      <c r="D376" s="7" t="s">
        <v>111</v>
      </c>
      <c r="E376" s="7" t="s">
        <v>111</v>
      </c>
      <c r="F376" s="7" t="s">
        <v>111</v>
      </c>
      <c r="G376" s="7" t="s">
        <v>111</v>
      </c>
      <c r="H376" s="7" t="s">
        <v>111</v>
      </c>
      <c r="I376" s="7" t="s">
        <v>111</v>
      </c>
      <c r="J376" s="7" t="s">
        <v>111</v>
      </c>
      <c r="K376" s="7" t="s">
        <v>111</v>
      </c>
      <c r="L376" s="7" t="s">
        <v>102</v>
      </c>
      <c r="M376" s="8"/>
      <c r="N376" s="8"/>
      <c r="O376" s="8"/>
      <c r="P376" s="8"/>
      <c r="Q376" s="8"/>
      <c r="R376" s="8"/>
    </row>
    <row r="377">
      <c r="A377" s="6" t="s">
        <v>479</v>
      </c>
      <c r="B377" s="7" t="s">
        <v>111</v>
      </c>
      <c r="C377" s="7" t="s">
        <v>111</v>
      </c>
      <c r="D377" s="7" t="s">
        <v>111</v>
      </c>
      <c r="E377" s="7" t="s">
        <v>109</v>
      </c>
      <c r="F377" s="7" t="s">
        <v>111</v>
      </c>
      <c r="G377" s="7" t="s">
        <v>111</v>
      </c>
      <c r="H377" s="7" t="s">
        <v>111</v>
      </c>
      <c r="I377" s="7" t="s">
        <v>111</v>
      </c>
      <c r="J377" s="7" t="s">
        <v>111</v>
      </c>
      <c r="K377" s="7" t="s">
        <v>111</v>
      </c>
      <c r="L377" s="7" t="s">
        <v>102</v>
      </c>
      <c r="M377" s="8"/>
      <c r="N377" s="8"/>
      <c r="O377" s="8"/>
      <c r="P377" s="8"/>
      <c r="Q377" s="8"/>
      <c r="R377" s="8"/>
    </row>
    <row r="378">
      <c r="A378" s="6" t="s">
        <v>480</v>
      </c>
      <c r="B378" s="7" t="s">
        <v>103</v>
      </c>
      <c r="C378" s="7" t="s">
        <v>103</v>
      </c>
      <c r="D378" s="7" t="s">
        <v>103</v>
      </c>
      <c r="E378" s="7" t="s">
        <v>103</v>
      </c>
      <c r="F378" s="7" t="s">
        <v>103</v>
      </c>
      <c r="G378" s="7" t="s">
        <v>103</v>
      </c>
      <c r="H378" s="7" t="s">
        <v>103</v>
      </c>
      <c r="I378" s="7" t="s">
        <v>103</v>
      </c>
      <c r="J378" s="7" t="s">
        <v>103</v>
      </c>
      <c r="K378" s="7" t="s">
        <v>103</v>
      </c>
      <c r="L378" s="7" t="s">
        <v>103</v>
      </c>
      <c r="M378" s="8"/>
      <c r="N378" s="8"/>
      <c r="O378" s="8"/>
      <c r="P378" s="8"/>
      <c r="Q378" s="8"/>
      <c r="R378" s="8"/>
    </row>
    <row r="379">
      <c r="A379" s="6" t="s">
        <v>481</v>
      </c>
      <c r="B379" s="7" t="s">
        <v>103</v>
      </c>
      <c r="C379" s="7" t="s">
        <v>111</v>
      </c>
      <c r="D379" s="7" t="s">
        <v>102</v>
      </c>
      <c r="E379" s="7" t="s">
        <v>102</v>
      </c>
      <c r="F379" s="7" t="s">
        <v>102</v>
      </c>
      <c r="G379" s="7" t="s">
        <v>102</v>
      </c>
      <c r="H379" s="7" t="s">
        <v>102</v>
      </c>
      <c r="I379" s="7" t="s">
        <v>103</v>
      </c>
      <c r="J379" s="7" t="s">
        <v>102</v>
      </c>
      <c r="K379" s="7" t="s">
        <v>103</v>
      </c>
      <c r="L379" s="7" t="s">
        <v>102</v>
      </c>
      <c r="M379" s="8"/>
      <c r="N379" s="8"/>
      <c r="O379" s="8"/>
      <c r="P379" s="8"/>
      <c r="Q379" s="8"/>
      <c r="R379" s="8"/>
    </row>
    <row r="380">
      <c r="A380" s="6" t="s">
        <v>482</v>
      </c>
      <c r="B380" s="7" t="s">
        <v>103</v>
      </c>
      <c r="C380" s="7" t="s">
        <v>103</v>
      </c>
      <c r="D380" s="7" t="s">
        <v>103</v>
      </c>
      <c r="E380" s="7" t="s">
        <v>103</v>
      </c>
      <c r="F380" s="7" t="s">
        <v>103</v>
      </c>
      <c r="G380" s="7" t="s">
        <v>103</v>
      </c>
      <c r="H380" s="7" t="s">
        <v>103</v>
      </c>
      <c r="I380" s="7" t="s">
        <v>103</v>
      </c>
      <c r="J380" s="7" t="s">
        <v>103</v>
      </c>
      <c r="K380" s="7" t="s">
        <v>103</v>
      </c>
      <c r="L380" s="7" t="s">
        <v>103</v>
      </c>
      <c r="M380" s="8"/>
      <c r="N380" s="8"/>
      <c r="O380" s="8"/>
      <c r="P380" s="8"/>
      <c r="Q380" s="8"/>
      <c r="R380" s="8"/>
    </row>
    <row r="381">
      <c r="A381" s="6" t="s">
        <v>483</v>
      </c>
      <c r="B381" s="7" t="s">
        <v>102</v>
      </c>
      <c r="C381" s="7" t="s">
        <v>102</v>
      </c>
      <c r="D381" s="7" t="s">
        <v>102</v>
      </c>
      <c r="E381" s="7" t="s">
        <v>102</v>
      </c>
      <c r="F381" s="7" t="s">
        <v>102</v>
      </c>
      <c r="G381" s="7" t="s">
        <v>102</v>
      </c>
      <c r="H381" s="7" t="s">
        <v>102</v>
      </c>
      <c r="I381" s="7" t="s">
        <v>102</v>
      </c>
      <c r="J381" s="7" t="s">
        <v>102</v>
      </c>
      <c r="K381" s="7" t="s">
        <v>102</v>
      </c>
      <c r="L381" s="7" t="s">
        <v>102</v>
      </c>
      <c r="M381" s="8"/>
      <c r="N381" s="8"/>
      <c r="O381" s="8"/>
      <c r="P381" s="8"/>
      <c r="Q381" s="8"/>
      <c r="R381" s="8"/>
    </row>
    <row r="382">
      <c r="A382" s="6" t="s">
        <v>484</v>
      </c>
      <c r="B382" s="7" t="s">
        <v>102</v>
      </c>
      <c r="C382" s="7" t="s">
        <v>102</v>
      </c>
      <c r="D382" s="7" t="s">
        <v>102</v>
      </c>
      <c r="E382" s="7" t="s">
        <v>102</v>
      </c>
      <c r="F382" s="7" t="s">
        <v>102</v>
      </c>
      <c r="G382" s="7" t="s">
        <v>102</v>
      </c>
      <c r="H382" s="7" t="s">
        <v>102</v>
      </c>
      <c r="I382" s="7" t="s">
        <v>102</v>
      </c>
      <c r="J382" s="7" t="s">
        <v>111</v>
      </c>
      <c r="K382" s="7" t="s">
        <v>102</v>
      </c>
      <c r="L382" s="7" t="s">
        <v>102</v>
      </c>
      <c r="M382" s="8"/>
      <c r="N382" s="8"/>
      <c r="O382" s="8"/>
      <c r="P382" s="8"/>
      <c r="Q382" s="8"/>
      <c r="R382" s="8"/>
    </row>
    <row r="383">
      <c r="A383" s="6" t="s">
        <v>485</v>
      </c>
      <c r="B383" s="7" t="s">
        <v>103</v>
      </c>
      <c r="C383" s="7" t="s">
        <v>103</v>
      </c>
      <c r="D383" s="7" t="s">
        <v>103</v>
      </c>
      <c r="E383" s="7" t="s">
        <v>103</v>
      </c>
      <c r="F383" s="7" t="s">
        <v>103</v>
      </c>
      <c r="G383" s="7" t="s">
        <v>103</v>
      </c>
      <c r="H383" s="7" t="s">
        <v>103</v>
      </c>
      <c r="I383" s="7" t="s">
        <v>103</v>
      </c>
      <c r="J383" s="7" t="s">
        <v>103</v>
      </c>
      <c r="K383" s="7" t="s">
        <v>103</v>
      </c>
      <c r="L383" s="7" t="s">
        <v>103</v>
      </c>
      <c r="M383" s="8"/>
      <c r="N383" s="8"/>
      <c r="O383" s="8"/>
      <c r="P383" s="8"/>
      <c r="Q383" s="8"/>
      <c r="R383" s="8"/>
    </row>
    <row r="384">
      <c r="A384" s="6" t="s">
        <v>486</v>
      </c>
      <c r="B384" s="7" t="s">
        <v>103</v>
      </c>
      <c r="C384" s="7" t="s">
        <v>103</v>
      </c>
      <c r="D384" s="7" t="s">
        <v>103</v>
      </c>
      <c r="E384" s="7" t="s">
        <v>103</v>
      </c>
      <c r="F384" s="7" t="s">
        <v>103</v>
      </c>
      <c r="G384" s="7" t="s">
        <v>103</v>
      </c>
      <c r="H384" s="7" t="s">
        <v>103</v>
      </c>
      <c r="I384" s="7" t="s">
        <v>103</v>
      </c>
      <c r="J384" s="7" t="s">
        <v>103</v>
      </c>
      <c r="K384" s="7" t="s">
        <v>103</v>
      </c>
      <c r="L384" s="7" t="s">
        <v>103</v>
      </c>
      <c r="M384" s="8"/>
      <c r="N384" s="8"/>
      <c r="O384" s="8"/>
      <c r="P384" s="8"/>
      <c r="Q384" s="8"/>
      <c r="R384" s="8"/>
    </row>
    <row r="385">
      <c r="A385" s="6" t="s">
        <v>487</v>
      </c>
      <c r="B385" s="7" t="s">
        <v>103</v>
      </c>
      <c r="C385" s="7" t="s">
        <v>103</v>
      </c>
      <c r="D385" s="7" t="s">
        <v>103</v>
      </c>
      <c r="E385" s="7" t="s">
        <v>103</v>
      </c>
      <c r="F385" s="7" t="s">
        <v>103</v>
      </c>
      <c r="G385" s="7" t="s">
        <v>103</v>
      </c>
      <c r="H385" s="7" t="s">
        <v>103</v>
      </c>
      <c r="I385" s="7" t="s">
        <v>103</v>
      </c>
      <c r="J385" s="7" t="s">
        <v>103</v>
      </c>
      <c r="K385" s="7" t="s">
        <v>103</v>
      </c>
      <c r="L385" s="7" t="s">
        <v>103</v>
      </c>
      <c r="M385" s="8"/>
      <c r="N385" s="8"/>
      <c r="O385" s="8"/>
      <c r="P385" s="8"/>
      <c r="Q385" s="8"/>
      <c r="R385" s="8"/>
    </row>
    <row r="386">
      <c r="A386" s="6" t="s">
        <v>488</v>
      </c>
      <c r="B386" s="7" t="s">
        <v>103</v>
      </c>
      <c r="C386" s="7" t="s">
        <v>103</v>
      </c>
      <c r="D386" s="7" t="s">
        <v>102</v>
      </c>
      <c r="E386" s="7" t="s">
        <v>103</v>
      </c>
      <c r="F386" s="7" t="s">
        <v>103</v>
      </c>
      <c r="G386" s="7" t="s">
        <v>103</v>
      </c>
      <c r="H386" s="7" t="s">
        <v>103</v>
      </c>
      <c r="I386" s="7" t="s">
        <v>103</v>
      </c>
      <c r="J386" s="7" t="s">
        <v>103</v>
      </c>
      <c r="K386" s="7" t="s">
        <v>103</v>
      </c>
      <c r="L386" s="7" t="s">
        <v>103</v>
      </c>
      <c r="M386" s="8"/>
      <c r="N386" s="8"/>
      <c r="O386" s="8"/>
      <c r="P386" s="8"/>
      <c r="Q386" s="8"/>
      <c r="R386" s="8"/>
    </row>
    <row r="387">
      <c r="A387" s="6" t="s">
        <v>489</v>
      </c>
      <c r="B387" s="7" t="s">
        <v>103</v>
      </c>
      <c r="C387" s="7" t="s">
        <v>102</v>
      </c>
      <c r="D387" s="7" t="s">
        <v>102</v>
      </c>
      <c r="E387" s="7" t="s">
        <v>103</v>
      </c>
      <c r="F387" s="7" t="s">
        <v>102</v>
      </c>
      <c r="G387" s="7" t="s">
        <v>102</v>
      </c>
      <c r="H387" s="7" t="s">
        <v>102</v>
      </c>
      <c r="I387" s="7" t="s">
        <v>103</v>
      </c>
      <c r="J387" s="7" t="s">
        <v>103</v>
      </c>
      <c r="K387" s="7" t="s">
        <v>102</v>
      </c>
      <c r="L387" s="7" t="s">
        <v>103</v>
      </c>
      <c r="M387" s="8"/>
      <c r="N387" s="8"/>
      <c r="O387" s="8"/>
      <c r="P387" s="8"/>
      <c r="Q387" s="8"/>
      <c r="R387" s="8"/>
    </row>
    <row r="388">
      <c r="A388" s="6" t="s">
        <v>490</v>
      </c>
      <c r="B388" s="7" t="s">
        <v>103</v>
      </c>
      <c r="C388" s="7" t="s">
        <v>103</v>
      </c>
      <c r="D388" s="7" t="s">
        <v>102</v>
      </c>
      <c r="E388" s="7" t="s">
        <v>103</v>
      </c>
      <c r="F388" s="7" t="s">
        <v>103</v>
      </c>
      <c r="G388" s="7" t="s">
        <v>103</v>
      </c>
      <c r="H388" s="7" t="s">
        <v>103</v>
      </c>
      <c r="I388" s="7" t="s">
        <v>103</v>
      </c>
      <c r="J388" s="7" t="s">
        <v>103</v>
      </c>
      <c r="K388" s="7" t="s">
        <v>103</v>
      </c>
      <c r="L388" s="7" t="s">
        <v>103</v>
      </c>
      <c r="M388" s="8"/>
      <c r="N388" s="8"/>
      <c r="O388" s="8"/>
      <c r="P388" s="8"/>
      <c r="Q388" s="8"/>
      <c r="R388" s="8"/>
    </row>
    <row r="389">
      <c r="A389" s="6" t="s">
        <v>491</v>
      </c>
      <c r="B389" s="7" t="s">
        <v>103</v>
      </c>
      <c r="C389" s="7" t="s">
        <v>103</v>
      </c>
      <c r="D389" s="7" t="s">
        <v>103</v>
      </c>
      <c r="E389" s="7" t="s">
        <v>103</v>
      </c>
      <c r="F389" s="7" t="s">
        <v>103</v>
      </c>
      <c r="G389" s="7" t="s">
        <v>103</v>
      </c>
      <c r="H389" s="7" t="s">
        <v>103</v>
      </c>
      <c r="I389" s="7" t="s">
        <v>103</v>
      </c>
      <c r="J389" s="7" t="s">
        <v>102</v>
      </c>
      <c r="K389" s="7" t="s">
        <v>103</v>
      </c>
      <c r="L389" s="7" t="s">
        <v>103</v>
      </c>
      <c r="M389" s="8"/>
      <c r="N389" s="8"/>
      <c r="O389" s="8"/>
      <c r="P389" s="8"/>
      <c r="Q389" s="8"/>
      <c r="R389" s="8"/>
    </row>
    <row r="390">
      <c r="A390" s="6" t="s">
        <v>492</v>
      </c>
      <c r="B390" s="7" t="s">
        <v>103</v>
      </c>
      <c r="C390" s="7" t="s">
        <v>103</v>
      </c>
      <c r="D390" s="7" t="s">
        <v>103</v>
      </c>
      <c r="E390" s="7" t="s">
        <v>103</v>
      </c>
      <c r="F390" s="7" t="s">
        <v>102</v>
      </c>
      <c r="G390" s="7" t="s">
        <v>103</v>
      </c>
      <c r="H390" s="7" t="s">
        <v>102</v>
      </c>
      <c r="I390" s="7" t="s">
        <v>103</v>
      </c>
      <c r="J390" s="7" t="s">
        <v>103</v>
      </c>
      <c r="K390" s="7" t="s">
        <v>102</v>
      </c>
      <c r="L390" s="7" t="s">
        <v>102</v>
      </c>
      <c r="M390" s="8"/>
      <c r="N390" s="8"/>
      <c r="O390" s="8"/>
      <c r="P390" s="8"/>
      <c r="Q390" s="8"/>
      <c r="R390" s="8"/>
    </row>
    <row r="391">
      <c r="A391" s="6" t="s">
        <v>493</v>
      </c>
      <c r="B391" s="7" t="s">
        <v>103</v>
      </c>
      <c r="C391" s="7" t="s">
        <v>103</v>
      </c>
      <c r="D391" s="7" t="s">
        <v>103</v>
      </c>
      <c r="E391" s="7" t="s">
        <v>103</v>
      </c>
      <c r="F391" s="7" t="s">
        <v>103</v>
      </c>
      <c r="G391" s="7" t="s">
        <v>103</v>
      </c>
      <c r="H391" s="7" t="s">
        <v>103</v>
      </c>
      <c r="I391" s="7" t="s">
        <v>103</v>
      </c>
      <c r="J391" s="7" t="s">
        <v>103</v>
      </c>
      <c r="K391" s="7" t="s">
        <v>103</v>
      </c>
      <c r="L391" s="7" t="s">
        <v>103</v>
      </c>
      <c r="M391" s="8"/>
      <c r="N391" s="8"/>
      <c r="O391" s="8"/>
      <c r="P391" s="8"/>
      <c r="Q391" s="8"/>
      <c r="R391" s="8"/>
    </row>
    <row r="392">
      <c r="A392" s="6" t="s">
        <v>494</v>
      </c>
      <c r="B392" s="7" t="s">
        <v>103</v>
      </c>
      <c r="C392" s="7" t="s">
        <v>103</v>
      </c>
      <c r="D392" s="7" t="s">
        <v>103</v>
      </c>
      <c r="E392" s="7" t="s">
        <v>103</v>
      </c>
      <c r="F392" s="7" t="s">
        <v>103</v>
      </c>
      <c r="G392" s="7" t="s">
        <v>103</v>
      </c>
      <c r="H392" s="7" t="s">
        <v>102</v>
      </c>
      <c r="I392" s="7" t="s">
        <v>103</v>
      </c>
      <c r="J392" s="7" t="s">
        <v>103</v>
      </c>
      <c r="K392" s="7" t="s">
        <v>103</v>
      </c>
      <c r="L392" s="7" t="s">
        <v>102</v>
      </c>
      <c r="M392" s="8"/>
      <c r="N392" s="8"/>
      <c r="O392" s="8"/>
      <c r="P392" s="8"/>
      <c r="Q392" s="8"/>
      <c r="R392" s="8"/>
    </row>
    <row r="393">
      <c r="A393" s="6" t="s">
        <v>495</v>
      </c>
      <c r="B393" s="7" t="s">
        <v>102</v>
      </c>
      <c r="C393" s="7" t="s">
        <v>102</v>
      </c>
      <c r="D393" s="7" t="s">
        <v>102</v>
      </c>
      <c r="E393" s="7" t="s">
        <v>102</v>
      </c>
      <c r="F393" s="7" t="s">
        <v>102</v>
      </c>
      <c r="G393" s="7" t="s">
        <v>102</v>
      </c>
      <c r="H393" s="7" t="s">
        <v>102</v>
      </c>
      <c r="I393" s="7" t="s">
        <v>102</v>
      </c>
      <c r="J393" s="7" t="s">
        <v>102</v>
      </c>
      <c r="K393" s="7" t="s">
        <v>102</v>
      </c>
      <c r="L393" s="7" t="s">
        <v>102</v>
      </c>
      <c r="M393" s="8"/>
      <c r="N393" s="8"/>
      <c r="O393" s="8"/>
      <c r="P393" s="8"/>
      <c r="Q393" s="8"/>
      <c r="R393" s="8"/>
    </row>
    <row r="394">
      <c r="A394" s="6" t="s">
        <v>496</v>
      </c>
      <c r="B394" s="7" t="s">
        <v>103</v>
      </c>
      <c r="C394" s="7" t="s">
        <v>103</v>
      </c>
      <c r="D394" s="7" t="s">
        <v>103</v>
      </c>
      <c r="E394" s="7" t="s">
        <v>103</v>
      </c>
      <c r="F394" s="7" t="s">
        <v>103</v>
      </c>
      <c r="G394" s="7" t="s">
        <v>103</v>
      </c>
      <c r="H394" s="7" t="s">
        <v>103</v>
      </c>
      <c r="I394" s="7" t="s">
        <v>103</v>
      </c>
      <c r="J394" s="7" t="s">
        <v>103</v>
      </c>
      <c r="K394" s="7" t="s">
        <v>103</v>
      </c>
      <c r="L394" s="7" t="s">
        <v>103</v>
      </c>
      <c r="M394" s="8"/>
      <c r="N394" s="8"/>
      <c r="O394" s="8"/>
      <c r="P394" s="8"/>
      <c r="Q394" s="8"/>
      <c r="R394" s="8"/>
    </row>
    <row r="395">
      <c r="A395" s="6" t="s">
        <v>497</v>
      </c>
      <c r="B395" s="7" t="s">
        <v>103</v>
      </c>
      <c r="C395" s="7" t="s">
        <v>103</v>
      </c>
      <c r="D395" s="7" t="s">
        <v>103</v>
      </c>
      <c r="E395" s="7" t="s">
        <v>103</v>
      </c>
      <c r="F395" s="7" t="s">
        <v>103</v>
      </c>
      <c r="G395" s="7" t="s">
        <v>103</v>
      </c>
      <c r="H395" s="7" t="s">
        <v>103</v>
      </c>
      <c r="I395" s="7" t="s">
        <v>103</v>
      </c>
      <c r="J395" s="7" t="s">
        <v>103</v>
      </c>
      <c r="K395" s="7" t="s">
        <v>103</v>
      </c>
      <c r="L395" s="7" t="s">
        <v>103</v>
      </c>
      <c r="M395" s="8"/>
      <c r="N395" s="8"/>
      <c r="O395" s="8"/>
      <c r="P395" s="8"/>
      <c r="Q395" s="8"/>
      <c r="R395" s="8"/>
    </row>
    <row r="396">
      <c r="A396" s="5"/>
    </row>
    <row r="397">
      <c r="A397" s="5"/>
    </row>
    <row r="398">
      <c r="A398" s="5"/>
    </row>
    <row r="399">
      <c r="A399" s="5"/>
    </row>
    <row r="400">
      <c r="A400" s="5"/>
    </row>
    <row r="401">
      <c r="A401" s="5"/>
    </row>
    <row r="402">
      <c r="A402" s="5"/>
    </row>
    <row r="403">
      <c r="A403" s="5"/>
    </row>
    <row r="404">
      <c r="A404" s="5"/>
    </row>
    <row r="405">
      <c r="A405" s="5"/>
    </row>
    <row r="406">
      <c r="A406" s="5"/>
    </row>
    <row r="407">
      <c r="A407" s="5"/>
    </row>
    <row r="408">
      <c r="A408" s="5"/>
    </row>
    <row r="409">
      <c r="A409" s="5"/>
    </row>
    <row r="410">
      <c r="A410" s="5"/>
    </row>
    <row r="411">
      <c r="A411" s="5"/>
    </row>
    <row r="412">
      <c r="A412" s="5"/>
    </row>
    <row r="413">
      <c r="A413" s="5"/>
    </row>
    <row r="414">
      <c r="A414" s="5"/>
    </row>
    <row r="415">
      <c r="A415" s="5"/>
    </row>
    <row r="416">
      <c r="A416" s="5"/>
    </row>
    <row r="417">
      <c r="A417" s="5"/>
    </row>
    <row r="418">
      <c r="A418" s="5"/>
    </row>
    <row r="419">
      <c r="A419" s="5"/>
    </row>
    <row r="420">
      <c r="A420" s="5"/>
    </row>
    <row r="421">
      <c r="A421" s="5"/>
    </row>
    <row r="422">
      <c r="A422" s="5"/>
    </row>
    <row r="423">
      <c r="A423" s="5"/>
    </row>
    <row r="424">
      <c r="A424" s="5"/>
    </row>
    <row r="425">
      <c r="A425" s="5"/>
    </row>
    <row r="426">
      <c r="A426" s="5"/>
    </row>
    <row r="427">
      <c r="A427" s="5"/>
    </row>
    <row r="428">
      <c r="A428" s="5"/>
    </row>
    <row r="429">
      <c r="A429" s="5"/>
    </row>
    <row r="430">
      <c r="A430" s="5"/>
    </row>
    <row r="431">
      <c r="A431" s="5"/>
    </row>
    <row r="432">
      <c r="A432" s="5"/>
    </row>
    <row r="433">
      <c r="A433" s="5"/>
    </row>
    <row r="434">
      <c r="A434" s="5"/>
    </row>
    <row r="435">
      <c r="A435" s="5"/>
    </row>
    <row r="436">
      <c r="A436" s="5"/>
    </row>
    <row r="437">
      <c r="A437" s="5"/>
    </row>
    <row r="438">
      <c r="A438" s="5"/>
    </row>
    <row r="439">
      <c r="A439" s="5"/>
    </row>
    <row r="440">
      <c r="A440" s="5"/>
    </row>
    <row r="441">
      <c r="A441" s="5"/>
    </row>
    <row r="442">
      <c r="A442" s="5"/>
    </row>
    <row r="443">
      <c r="A443" s="5"/>
    </row>
    <row r="444">
      <c r="A444" s="5"/>
    </row>
    <row r="445">
      <c r="A445" s="5"/>
    </row>
    <row r="446">
      <c r="A446" s="5"/>
    </row>
    <row r="447">
      <c r="A447" s="5"/>
    </row>
    <row r="448">
      <c r="A448" s="5"/>
    </row>
    <row r="449">
      <c r="A449" s="5"/>
    </row>
    <row r="450">
      <c r="A450" s="5"/>
    </row>
    <row r="451">
      <c r="A451" s="5"/>
    </row>
    <row r="452">
      <c r="A452" s="5"/>
    </row>
    <row r="453">
      <c r="A453" s="5"/>
    </row>
    <row r="454">
      <c r="A454" s="5"/>
    </row>
    <row r="455">
      <c r="A455" s="5"/>
    </row>
    <row r="456">
      <c r="A456" s="5"/>
    </row>
    <row r="457">
      <c r="A457" s="5"/>
    </row>
    <row r="458">
      <c r="A458" s="5"/>
    </row>
    <row r="459">
      <c r="A459" s="5"/>
    </row>
    <row r="460">
      <c r="A460" s="5"/>
    </row>
    <row r="461">
      <c r="A461" s="5"/>
    </row>
    <row r="462">
      <c r="A462" s="5"/>
    </row>
    <row r="463">
      <c r="A463" s="5"/>
    </row>
    <row r="464">
      <c r="A464" s="5"/>
    </row>
    <row r="465">
      <c r="A465" s="5"/>
    </row>
    <row r="466">
      <c r="A466" s="5"/>
    </row>
    <row r="467">
      <c r="A467" s="5"/>
    </row>
    <row r="468">
      <c r="A468" s="5"/>
    </row>
    <row r="469">
      <c r="A469" s="5"/>
    </row>
    <row r="470">
      <c r="A470" s="5"/>
    </row>
    <row r="471">
      <c r="A471" s="5"/>
    </row>
    <row r="472">
      <c r="A472" s="5"/>
    </row>
    <row r="473">
      <c r="A473" s="5"/>
    </row>
    <row r="474">
      <c r="A474" s="5"/>
    </row>
    <row r="475">
      <c r="A475" s="5"/>
    </row>
    <row r="476">
      <c r="A476" s="5"/>
    </row>
    <row r="477">
      <c r="A477" s="5"/>
    </row>
    <row r="478">
      <c r="A478" s="5"/>
    </row>
    <row r="479">
      <c r="A479" s="5"/>
    </row>
    <row r="480">
      <c r="A480" s="5"/>
    </row>
    <row r="481">
      <c r="A481" s="5"/>
    </row>
    <row r="482">
      <c r="A482" s="5"/>
    </row>
    <row r="483">
      <c r="A483" s="5"/>
    </row>
    <row r="484">
      <c r="A484" s="5"/>
    </row>
    <row r="485">
      <c r="A485" s="5"/>
    </row>
    <row r="486">
      <c r="A486" s="5"/>
    </row>
    <row r="487">
      <c r="A487" s="5"/>
    </row>
    <row r="488">
      <c r="A488" s="5"/>
    </row>
    <row r="489">
      <c r="A489" s="5"/>
    </row>
    <row r="490">
      <c r="A490" s="5"/>
    </row>
    <row r="491">
      <c r="A491" s="5"/>
    </row>
    <row r="492">
      <c r="A492" s="5"/>
    </row>
    <row r="493">
      <c r="A493" s="5"/>
    </row>
    <row r="494">
      <c r="A494" s="5"/>
    </row>
    <row r="495">
      <c r="A495" s="5"/>
    </row>
    <row r="496">
      <c r="A496" s="5"/>
    </row>
    <row r="497">
      <c r="A497" s="5"/>
    </row>
    <row r="498">
      <c r="A498" s="5"/>
    </row>
    <row r="499">
      <c r="A499" s="5"/>
    </row>
    <row r="500">
      <c r="A500" s="5"/>
    </row>
    <row r="501">
      <c r="A501" s="5"/>
    </row>
    <row r="502">
      <c r="A502" s="5"/>
    </row>
    <row r="503">
      <c r="A503" s="5"/>
    </row>
    <row r="504">
      <c r="A504" s="5"/>
    </row>
    <row r="505">
      <c r="A505" s="5"/>
    </row>
    <row r="506">
      <c r="A506" s="5"/>
    </row>
    <row r="507">
      <c r="A507" s="5"/>
    </row>
    <row r="508">
      <c r="A508" s="5"/>
    </row>
    <row r="509">
      <c r="A509" s="5"/>
    </row>
    <row r="510">
      <c r="A510" s="5"/>
    </row>
    <row r="511">
      <c r="A511" s="5"/>
    </row>
    <row r="512">
      <c r="A512" s="5"/>
    </row>
    <row r="513">
      <c r="A513" s="5"/>
    </row>
    <row r="514">
      <c r="A514" s="5"/>
    </row>
    <row r="515">
      <c r="A515" s="5"/>
    </row>
    <row r="516">
      <c r="A516" s="5"/>
    </row>
    <row r="517">
      <c r="A517" s="5"/>
    </row>
    <row r="518">
      <c r="A518" s="5"/>
    </row>
    <row r="519">
      <c r="A519" s="5"/>
    </row>
    <row r="520">
      <c r="A520" s="5"/>
    </row>
    <row r="521">
      <c r="A521" s="5"/>
    </row>
    <row r="522">
      <c r="A522" s="5"/>
    </row>
    <row r="523">
      <c r="A523" s="5"/>
    </row>
    <row r="524">
      <c r="A524" s="5"/>
    </row>
    <row r="525">
      <c r="A525" s="5"/>
    </row>
    <row r="526">
      <c r="A526" s="5"/>
    </row>
    <row r="527">
      <c r="A527" s="5"/>
    </row>
    <row r="528">
      <c r="A528" s="5"/>
    </row>
    <row r="529">
      <c r="A529" s="5"/>
    </row>
    <row r="530">
      <c r="A530" s="5"/>
    </row>
    <row r="531">
      <c r="A531" s="5"/>
    </row>
    <row r="532">
      <c r="A532" s="5"/>
    </row>
    <row r="533">
      <c r="A533" s="5"/>
    </row>
    <row r="534">
      <c r="A534" s="5"/>
    </row>
    <row r="535">
      <c r="A535" s="5"/>
    </row>
    <row r="536">
      <c r="A536" s="5"/>
    </row>
    <row r="537">
      <c r="A537" s="5"/>
    </row>
    <row r="538">
      <c r="A538" s="5"/>
    </row>
    <row r="539">
      <c r="A539" s="5"/>
    </row>
    <row r="540">
      <c r="A540" s="5"/>
    </row>
    <row r="541">
      <c r="A541" s="5"/>
    </row>
    <row r="542">
      <c r="A542" s="5"/>
    </row>
    <row r="543">
      <c r="A543" s="5"/>
    </row>
    <row r="544">
      <c r="A544" s="5"/>
    </row>
    <row r="545">
      <c r="A545" s="5"/>
    </row>
    <row r="546">
      <c r="A546" s="5"/>
    </row>
    <row r="547">
      <c r="A547" s="5"/>
    </row>
    <row r="548">
      <c r="A548" s="5"/>
    </row>
    <row r="549">
      <c r="A549" s="5"/>
    </row>
    <row r="550">
      <c r="A550" s="5"/>
    </row>
    <row r="551">
      <c r="A551" s="5"/>
    </row>
    <row r="552">
      <c r="A552" s="5"/>
    </row>
    <row r="553">
      <c r="A553" s="5"/>
    </row>
    <row r="554">
      <c r="A554" s="5"/>
    </row>
    <row r="555">
      <c r="A555" s="5"/>
    </row>
    <row r="556">
      <c r="A556" s="5"/>
    </row>
    <row r="557">
      <c r="A557" s="5"/>
    </row>
    <row r="558">
      <c r="A558" s="5"/>
    </row>
    <row r="559">
      <c r="A559" s="5"/>
    </row>
    <row r="560">
      <c r="A560" s="5"/>
    </row>
    <row r="561">
      <c r="A561" s="5"/>
    </row>
    <row r="562">
      <c r="A562" s="5"/>
    </row>
    <row r="563">
      <c r="A563" s="5"/>
    </row>
    <row r="564">
      <c r="A564" s="5"/>
    </row>
    <row r="565">
      <c r="A565" s="5"/>
    </row>
    <row r="566">
      <c r="A566" s="5"/>
    </row>
    <row r="567">
      <c r="A567" s="5"/>
    </row>
    <row r="568">
      <c r="A568" s="5"/>
    </row>
    <row r="569">
      <c r="A569" s="5"/>
    </row>
    <row r="570">
      <c r="A570" s="5"/>
    </row>
    <row r="571">
      <c r="A571" s="5"/>
    </row>
    <row r="572">
      <c r="A572" s="5"/>
    </row>
    <row r="573">
      <c r="A573" s="5"/>
    </row>
    <row r="574">
      <c r="A574" s="5"/>
    </row>
    <row r="575">
      <c r="A575" s="5"/>
    </row>
    <row r="576">
      <c r="A576" s="5"/>
    </row>
    <row r="577">
      <c r="A577" s="5"/>
    </row>
    <row r="578">
      <c r="A578" s="5"/>
    </row>
    <row r="579">
      <c r="A579" s="5"/>
    </row>
    <row r="580">
      <c r="A580" s="5"/>
    </row>
    <row r="581">
      <c r="A581" s="5"/>
    </row>
    <row r="582">
      <c r="A582" s="5"/>
    </row>
    <row r="583">
      <c r="A583" s="5"/>
    </row>
    <row r="584">
      <c r="A584" s="5"/>
    </row>
    <row r="585">
      <c r="A585" s="5"/>
    </row>
    <row r="586">
      <c r="A586" s="5"/>
    </row>
    <row r="587">
      <c r="A587" s="5"/>
    </row>
    <row r="588">
      <c r="A588" s="5"/>
    </row>
    <row r="589">
      <c r="A589" s="5"/>
    </row>
    <row r="590">
      <c r="A590" s="5"/>
    </row>
    <row r="591">
      <c r="A591" s="5"/>
    </row>
    <row r="592">
      <c r="A592" s="5"/>
    </row>
    <row r="593">
      <c r="A593" s="5"/>
    </row>
    <row r="594">
      <c r="A594" s="5"/>
    </row>
    <row r="595">
      <c r="A595" s="5"/>
    </row>
    <row r="596">
      <c r="A596" s="5"/>
    </row>
    <row r="597">
      <c r="A597" s="5"/>
    </row>
    <row r="598">
      <c r="A598" s="5"/>
    </row>
    <row r="599">
      <c r="A599" s="5"/>
    </row>
    <row r="600">
      <c r="A600" s="5"/>
    </row>
    <row r="601">
      <c r="A601" s="5"/>
    </row>
    <row r="602">
      <c r="A602" s="5"/>
    </row>
    <row r="603">
      <c r="A603" s="5"/>
    </row>
    <row r="604">
      <c r="A604" s="5"/>
    </row>
    <row r="605">
      <c r="A605" s="5"/>
    </row>
    <row r="606">
      <c r="A606" s="5"/>
    </row>
    <row r="607">
      <c r="A607" s="5"/>
    </row>
    <row r="608">
      <c r="A608" s="5"/>
    </row>
    <row r="609">
      <c r="A609" s="5"/>
    </row>
    <row r="610">
      <c r="A610" s="5"/>
    </row>
    <row r="611">
      <c r="A611" s="5"/>
    </row>
    <row r="612">
      <c r="A612" s="5"/>
    </row>
    <row r="613">
      <c r="A613" s="5"/>
    </row>
    <row r="614">
      <c r="A614" s="5"/>
    </row>
    <row r="615">
      <c r="A615" s="5"/>
    </row>
    <row r="616">
      <c r="A616" s="5"/>
    </row>
    <row r="617">
      <c r="A617" s="5"/>
    </row>
    <row r="618">
      <c r="A618" s="5"/>
    </row>
    <row r="619">
      <c r="A619" s="5"/>
    </row>
    <row r="620">
      <c r="A620" s="5"/>
    </row>
    <row r="621">
      <c r="A621" s="5"/>
    </row>
    <row r="622">
      <c r="A622" s="5"/>
    </row>
    <row r="623">
      <c r="A623" s="5"/>
    </row>
    <row r="624">
      <c r="A624" s="5"/>
    </row>
    <row r="625">
      <c r="A625" s="5"/>
    </row>
    <row r="626">
      <c r="A626" s="5"/>
    </row>
    <row r="627">
      <c r="A627" s="5"/>
    </row>
    <row r="628">
      <c r="A628" s="5"/>
    </row>
    <row r="629">
      <c r="A629" s="5"/>
    </row>
    <row r="630">
      <c r="A630" s="5"/>
    </row>
    <row r="631">
      <c r="A631" s="5"/>
    </row>
    <row r="632">
      <c r="A632" s="5"/>
    </row>
    <row r="633">
      <c r="A633" s="5"/>
    </row>
    <row r="634">
      <c r="A634" s="5"/>
    </row>
    <row r="635">
      <c r="A635" s="5"/>
    </row>
    <row r="636">
      <c r="A636" s="5"/>
    </row>
    <row r="637">
      <c r="A637" s="5"/>
    </row>
    <row r="638">
      <c r="A638" s="5"/>
    </row>
    <row r="639">
      <c r="A639" s="5"/>
    </row>
    <row r="640">
      <c r="A640" s="5"/>
    </row>
    <row r="641">
      <c r="A641" s="5"/>
    </row>
    <row r="642">
      <c r="A642" s="5"/>
    </row>
    <row r="643">
      <c r="A643" s="5"/>
    </row>
    <row r="644">
      <c r="A644" s="5"/>
    </row>
    <row r="645">
      <c r="A645" s="5"/>
    </row>
    <row r="646">
      <c r="A646" s="5"/>
    </row>
    <row r="647">
      <c r="A647" s="5"/>
    </row>
    <row r="648">
      <c r="A648" s="5"/>
    </row>
    <row r="649">
      <c r="A649" s="5"/>
    </row>
    <row r="650">
      <c r="A650" s="5"/>
    </row>
    <row r="651">
      <c r="A651" s="5"/>
    </row>
    <row r="652">
      <c r="A652" s="5"/>
    </row>
    <row r="653">
      <c r="A653" s="5"/>
    </row>
    <row r="654">
      <c r="A654" s="5"/>
    </row>
    <row r="655">
      <c r="A655" s="5"/>
    </row>
    <row r="656">
      <c r="A656" s="5"/>
    </row>
    <row r="657">
      <c r="A657" s="5"/>
    </row>
    <row r="658">
      <c r="A658" s="5"/>
    </row>
    <row r="659">
      <c r="A659" s="5"/>
    </row>
    <row r="660">
      <c r="A660" s="5"/>
    </row>
    <row r="661">
      <c r="A661" s="5"/>
    </row>
    <row r="662">
      <c r="A662" s="5"/>
    </row>
    <row r="663">
      <c r="A663" s="5"/>
    </row>
    <row r="664">
      <c r="A664" s="5"/>
    </row>
    <row r="665">
      <c r="A665" s="5"/>
    </row>
    <row r="666">
      <c r="A666" s="5"/>
    </row>
    <row r="667">
      <c r="A667" s="5"/>
    </row>
    <row r="668">
      <c r="A668" s="5"/>
    </row>
    <row r="669">
      <c r="A669" s="5"/>
    </row>
    <row r="670">
      <c r="A670" s="5"/>
    </row>
    <row r="671">
      <c r="A671" s="5"/>
    </row>
    <row r="672">
      <c r="A672" s="5"/>
    </row>
    <row r="673">
      <c r="A673" s="5"/>
    </row>
    <row r="674">
      <c r="A674" s="5"/>
    </row>
    <row r="675">
      <c r="A675" s="5"/>
    </row>
    <row r="676">
      <c r="A676" s="5"/>
    </row>
    <row r="677">
      <c r="A677" s="5"/>
    </row>
    <row r="678">
      <c r="A678" s="5"/>
    </row>
    <row r="679">
      <c r="A679" s="5"/>
    </row>
    <row r="680">
      <c r="A680" s="5"/>
    </row>
    <row r="681">
      <c r="A681" s="5"/>
    </row>
    <row r="682">
      <c r="A682" s="5"/>
    </row>
    <row r="683">
      <c r="A683" s="5"/>
    </row>
    <row r="684">
      <c r="A684" s="5"/>
    </row>
    <row r="685">
      <c r="A685" s="5"/>
    </row>
    <row r="686">
      <c r="A686" s="5"/>
    </row>
    <row r="687">
      <c r="A687" s="5"/>
    </row>
    <row r="688">
      <c r="A688" s="5"/>
    </row>
    <row r="689">
      <c r="A689" s="5"/>
    </row>
    <row r="690">
      <c r="A690" s="5"/>
    </row>
    <row r="691">
      <c r="A691" s="5"/>
    </row>
    <row r="692">
      <c r="A692" s="5"/>
    </row>
    <row r="693">
      <c r="A693" s="5"/>
    </row>
    <row r="694">
      <c r="A694" s="5"/>
    </row>
    <row r="695">
      <c r="A695" s="5"/>
    </row>
    <row r="696">
      <c r="A696" s="5"/>
    </row>
    <row r="697">
      <c r="A697" s="5"/>
    </row>
    <row r="698">
      <c r="A698" s="5"/>
    </row>
    <row r="699">
      <c r="A699" s="5"/>
    </row>
    <row r="700">
      <c r="A700" s="5"/>
    </row>
    <row r="701">
      <c r="A701" s="5"/>
    </row>
    <row r="702">
      <c r="A702" s="5"/>
    </row>
    <row r="703">
      <c r="A703" s="5"/>
    </row>
    <row r="704">
      <c r="A704" s="5"/>
    </row>
    <row r="705">
      <c r="A705" s="5"/>
    </row>
    <row r="706">
      <c r="A706" s="5"/>
    </row>
    <row r="707">
      <c r="A707" s="5"/>
    </row>
    <row r="708">
      <c r="A708" s="5"/>
    </row>
    <row r="709">
      <c r="A709" s="5"/>
    </row>
    <row r="710">
      <c r="A710" s="5"/>
    </row>
    <row r="711">
      <c r="A711" s="5"/>
    </row>
    <row r="712">
      <c r="A712" s="5"/>
    </row>
    <row r="713">
      <c r="A713" s="5"/>
    </row>
    <row r="714">
      <c r="A714" s="5"/>
    </row>
    <row r="715">
      <c r="A715" s="5"/>
    </row>
    <row r="716">
      <c r="A716" s="5"/>
    </row>
    <row r="717">
      <c r="A717" s="5"/>
    </row>
    <row r="718">
      <c r="A718" s="5"/>
    </row>
    <row r="719">
      <c r="A719" s="5"/>
    </row>
    <row r="720">
      <c r="A720" s="5"/>
    </row>
    <row r="721">
      <c r="A721" s="5"/>
    </row>
    <row r="722">
      <c r="A722" s="5"/>
    </row>
    <row r="723">
      <c r="A723" s="5"/>
    </row>
    <row r="724">
      <c r="A724" s="5"/>
    </row>
    <row r="725">
      <c r="A725" s="5"/>
    </row>
    <row r="726">
      <c r="A726" s="5"/>
    </row>
    <row r="727">
      <c r="A727" s="5"/>
    </row>
    <row r="728">
      <c r="A728" s="5"/>
    </row>
    <row r="729">
      <c r="A729" s="5"/>
    </row>
    <row r="730">
      <c r="A730" s="5"/>
    </row>
    <row r="731">
      <c r="A731" s="5"/>
    </row>
    <row r="732">
      <c r="A732" s="5"/>
    </row>
    <row r="733">
      <c r="A733" s="5"/>
    </row>
    <row r="734">
      <c r="A734" s="5"/>
    </row>
    <row r="735">
      <c r="A735" s="5"/>
    </row>
    <row r="736">
      <c r="A736" s="5"/>
    </row>
    <row r="737">
      <c r="A737" s="5"/>
    </row>
    <row r="738">
      <c r="A738" s="5"/>
    </row>
    <row r="739">
      <c r="A739" s="5"/>
    </row>
    <row r="740">
      <c r="A740" s="5"/>
    </row>
    <row r="741">
      <c r="A741" s="5"/>
    </row>
    <row r="742">
      <c r="A742" s="5"/>
    </row>
    <row r="743">
      <c r="A743" s="5"/>
    </row>
    <row r="744">
      <c r="A744" s="5"/>
    </row>
    <row r="745">
      <c r="A745" s="5"/>
    </row>
    <row r="746">
      <c r="A746" s="5"/>
    </row>
    <row r="747">
      <c r="A747" s="5"/>
    </row>
    <row r="748">
      <c r="A748" s="5"/>
    </row>
    <row r="749">
      <c r="A749" s="5"/>
    </row>
    <row r="750">
      <c r="A750" s="5"/>
    </row>
    <row r="751">
      <c r="A751" s="5"/>
    </row>
    <row r="752">
      <c r="A752" s="5"/>
    </row>
    <row r="753">
      <c r="A753" s="5"/>
    </row>
    <row r="754">
      <c r="A754" s="5"/>
    </row>
    <row r="755">
      <c r="A755" s="5"/>
    </row>
    <row r="756">
      <c r="A756" s="5"/>
    </row>
    <row r="757">
      <c r="A757" s="5"/>
    </row>
    <row r="758">
      <c r="A758" s="5"/>
    </row>
    <row r="759">
      <c r="A759" s="5"/>
    </row>
    <row r="760">
      <c r="A760" s="5"/>
    </row>
    <row r="761">
      <c r="A761" s="5"/>
    </row>
    <row r="762">
      <c r="A762" s="5"/>
    </row>
    <row r="763">
      <c r="A763" s="5"/>
    </row>
    <row r="764">
      <c r="A764" s="5"/>
    </row>
    <row r="765">
      <c r="A765" s="5"/>
    </row>
    <row r="766">
      <c r="A766" s="5"/>
    </row>
    <row r="767">
      <c r="A767" s="5"/>
    </row>
    <row r="768">
      <c r="A768" s="5"/>
    </row>
    <row r="769">
      <c r="A769" s="5"/>
    </row>
    <row r="770">
      <c r="A770" s="5"/>
    </row>
    <row r="771">
      <c r="A771" s="5"/>
    </row>
    <row r="772">
      <c r="A772" s="5"/>
    </row>
    <row r="773">
      <c r="A773" s="5"/>
    </row>
    <row r="774">
      <c r="A774" s="5"/>
    </row>
    <row r="775">
      <c r="A775" s="5"/>
    </row>
    <row r="776">
      <c r="A776" s="5"/>
    </row>
    <row r="777">
      <c r="A777" s="5"/>
    </row>
    <row r="778">
      <c r="A778" s="5"/>
    </row>
    <row r="779">
      <c r="A779" s="5"/>
    </row>
    <row r="780">
      <c r="A780" s="5"/>
    </row>
    <row r="781">
      <c r="A781" s="5"/>
    </row>
    <row r="782">
      <c r="A782" s="5"/>
    </row>
    <row r="783">
      <c r="A783" s="5"/>
    </row>
    <row r="784">
      <c r="A784" s="5"/>
    </row>
    <row r="785">
      <c r="A785" s="5"/>
    </row>
    <row r="786">
      <c r="A786" s="5"/>
    </row>
    <row r="787">
      <c r="A787" s="5"/>
    </row>
    <row r="788">
      <c r="A788" s="5"/>
    </row>
    <row r="789">
      <c r="A789" s="5"/>
    </row>
    <row r="790">
      <c r="A790" s="5"/>
    </row>
    <row r="791">
      <c r="A791" s="5"/>
    </row>
    <row r="792">
      <c r="A792" s="5"/>
    </row>
    <row r="793">
      <c r="A793" s="5"/>
    </row>
    <row r="794">
      <c r="A794" s="5"/>
    </row>
    <row r="795">
      <c r="A795" s="5"/>
    </row>
    <row r="796">
      <c r="A796" s="5"/>
    </row>
    <row r="797">
      <c r="A797" s="5"/>
    </row>
    <row r="798">
      <c r="A798" s="5"/>
    </row>
    <row r="799">
      <c r="A799" s="5"/>
    </row>
    <row r="800">
      <c r="A800" s="5"/>
    </row>
    <row r="801">
      <c r="A801" s="5"/>
    </row>
    <row r="802">
      <c r="A802" s="5"/>
    </row>
    <row r="803">
      <c r="A803" s="5"/>
    </row>
    <row r="804">
      <c r="A804" s="5"/>
    </row>
    <row r="805">
      <c r="A805" s="5"/>
    </row>
    <row r="806">
      <c r="A806" s="5"/>
    </row>
    <row r="807">
      <c r="A807" s="5"/>
    </row>
    <row r="808">
      <c r="A808" s="5"/>
    </row>
    <row r="809">
      <c r="A809" s="5"/>
    </row>
    <row r="810">
      <c r="A810" s="5"/>
    </row>
    <row r="811">
      <c r="A811" s="5"/>
    </row>
    <row r="812">
      <c r="A812" s="5"/>
    </row>
    <row r="813">
      <c r="A813" s="5"/>
    </row>
    <row r="814">
      <c r="A814" s="5"/>
    </row>
    <row r="815">
      <c r="A815" s="5"/>
    </row>
    <row r="816">
      <c r="A816" s="5"/>
    </row>
    <row r="817">
      <c r="A817" s="5"/>
    </row>
    <row r="818">
      <c r="A818" s="5"/>
    </row>
    <row r="819">
      <c r="A819" s="5"/>
    </row>
    <row r="820">
      <c r="A820" s="5"/>
    </row>
    <row r="821">
      <c r="A821" s="5"/>
    </row>
    <row r="822">
      <c r="A822" s="5"/>
    </row>
    <row r="823">
      <c r="A823" s="5"/>
    </row>
    <row r="824">
      <c r="A824" s="5"/>
    </row>
    <row r="825">
      <c r="A825" s="5"/>
    </row>
    <row r="826">
      <c r="A826" s="5"/>
    </row>
    <row r="827">
      <c r="A827" s="5"/>
    </row>
    <row r="828">
      <c r="A828" s="5"/>
    </row>
    <row r="829">
      <c r="A829" s="5"/>
    </row>
    <row r="830">
      <c r="A830" s="5"/>
    </row>
    <row r="831">
      <c r="A831" s="5"/>
    </row>
    <row r="832">
      <c r="A832" s="5"/>
    </row>
    <row r="833">
      <c r="A833" s="5"/>
    </row>
    <row r="834">
      <c r="A834" s="5"/>
    </row>
    <row r="835">
      <c r="A835" s="5"/>
    </row>
    <row r="836">
      <c r="A836" s="5"/>
    </row>
    <row r="837">
      <c r="A837" s="5"/>
    </row>
    <row r="838">
      <c r="A838" s="5"/>
    </row>
    <row r="839">
      <c r="A839" s="5"/>
    </row>
    <row r="840">
      <c r="A840" s="5"/>
    </row>
    <row r="841">
      <c r="A841" s="5"/>
    </row>
    <row r="842">
      <c r="A842" s="5"/>
    </row>
    <row r="843">
      <c r="A843" s="5"/>
    </row>
    <row r="844">
      <c r="A844" s="5"/>
    </row>
    <row r="845">
      <c r="A845" s="5"/>
    </row>
    <row r="846">
      <c r="A846" s="5"/>
    </row>
    <row r="847">
      <c r="A847" s="5"/>
    </row>
    <row r="848">
      <c r="A848" s="5"/>
    </row>
    <row r="849">
      <c r="A849" s="5"/>
    </row>
    <row r="850">
      <c r="A850" s="5"/>
    </row>
    <row r="851">
      <c r="A851" s="5"/>
    </row>
    <row r="852">
      <c r="A852" s="5"/>
    </row>
    <row r="853">
      <c r="A853" s="5"/>
    </row>
    <row r="854">
      <c r="A854" s="5"/>
    </row>
    <row r="855">
      <c r="A855" s="5"/>
    </row>
    <row r="856">
      <c r="A856" s="5"/>
    </row>
    <row r="857">
      <c r="A857" s="5"/>
    </row>
    <row r="858">
      <c r="A858" s="5"/>
    </row>
    <row r="859">
      <c r="A859" s="5"/>
    </row>
    <row r="860">
      <c r="A860" s="5"/>
    </row>
    <row r="861">
      <c r="A861" s="5"/>
    </row>
    <row r="862">
      <c r="A862" s="5"/>
    </row>
    <row r="863">
      <c r="A863" s="5"/>
    </row>
    <row r="864">
      <c r="A864" s="5"/>
    </row>
    <row r="865">
      <c r="A865" s="5"/>
    </row>
    <row r="866">
      <c r="A866" s="5"/>
    </row>
    <row r="867">
      <c r="A867" s="5"/>
    </row>
    <row r="868">
      <c r="A868" s="5"/>
    </row>
    <row r="869">
      <c r="A869" s="5"/>
    </row>
    <row r="870">
      <c r="A870" s="5"/>
    </row>
    <row r="871">
      <c r="A871" s="5"/>
    </row>
    <row r="872">
      <c r="A872" s="5"/>
    </row>
    <row r="873">
      <c r="A873" s="5"/>
    </row>
    <row r="874">
      <c r="A874" s="5"/>
    </row>
    <row r="875">
      <c r="A875" s="5"/>
    </row>
    <row r="876">
      <c r="A876" s="5"/>
    </row>
    <row r="877">
      <c r="A877" s="5"/>
    </row>
    <row r="878">
      <c r="A878" s="5"/>
    </row>
    <row r="879">
      <c r="A879" s="5"/>
    </row>
    <row r="880">
      <c r="A880" s="5"/>
    </row>
    <row r="881">
      <c r="A881" s="5"/>
    </row>
    <row r="882">
      <c r="A882" s="5"/>
    </row>
    <row r="883">
      <c r="A883" s="5"/>
    </row>
    <row r="884">
      <c r="A884" s="5"/>
    </row>
    <row r="885">
      <c r="A885" s="5"/>
    </row>
    <row r="886">
      <c r="A886" s="5"/>
    </row>
    <row r="887">
      <c r="A887" s="5"/>
    </row>
    <row r="888">
      <c r="A888" s="5"/>
    </row>
    <row r="889">
      <c r="A889" s="5"/>
    </row>
    <row r="890">
      <c r="A890" s="5"/>
    </row>
    <row r="891">
      <c r="A891" s="5"/>
    </row>
    <row r="892">
      <c r="A892" s="5"/>
    </row>
    <row r="893">
      <c r="A893" s="5"/>
    </row>
    <row r="894">
      <c r="A894" s="5"/>
    </row>
    <row r="895">
      <c r="A895" s="5"/>
    </row>
    <row r="896">
      <c r="A896" s="5"/>
    </row>
    <row r="897">
      <c r="A897" s="5"/>
    </row>
    <row r="898">
      <c r="A898" s="5"/>
    </row>
    <row r="899">
      <c r="A899" s="5"/>
    </row>
    <row r="900">
      <c r="A900" s="5"/>
    </row>
    <row r="901">
      <c r="A901" s="5"/>
    </row>
    <row r="902">
      <c r="A902" s="5"/>
    </row>
    <row r="903">
      <c r="A903" s="5"/>
    </row>
    <row r="904">
      <c r="A904" s="5"/>
    </row>
    <row r="905">
      <c r="A905" s="5"/>
    </row>
    <row r="906">
      <c r="A906" s="5"/>
    </row>
    <row r="907">
      <c r="A907" s="5"/>
    </row>
    <row r="908">
      <c r="A908" s="5"/>
    </row>
    <row r="909">
      <c r="A909" s="5"/>
    </row>
    <row r="910">
      <c r="A910" s="5"/>
    </row>
    <row r="911">
      <c r="A911" s="5"/>
    </row>
    <row r="912">
      <c r="A912" s="5"/>
    </row>
    <row r="913">
      <c r="A913" s="5"/>
    </row>
    <row r="914">
      <c r="A914" s="5"/>
    </row>
    <row r="915">
      <c r="A915" s="5"/>
    </row>
    <row r="916">
      <c r="A916" s="5"/>
    </row>
    <row r="917">
      <c r="A917" s="5"/>
    </row>
    <row r="918">
      <c r="A918" s="5"/>
    </row>
    <row r="919">
      <c r="A919" s="5"/>
    </row>
    <row r="920">
      <c r="A920" s="5"/>
    </row>
    <row r="921">
      <c r="A921" s="5"/>
    </row>
    <row r="922">
      <c r="A922" s="5"/>
    </row>
    <row r="923">
      <c r="A923" s="5"/>
    </row>
    <row r="924">
      <c r="A924" s="5"/>
    </row>
    <row r="925">
      <c r="A925" s="5"/>
    </row>
    <row r="926">
      <c r="A926" s="5"/>
    </row>
    <row r="927">
      <c r="A927" s="5"/>
    </row>
    <row r="928">
      <c r="A928" s="5"/>
    </row>
    <row r="929">
      <c r="A929" s="5"/>
    </row>
    <row r="930">
      <c r="A930" s="5"/>
    </row>
    <row r="931">
      <c r="A931" s="5"/>
    </row>
    <row r="932">
      <c r="A932" s="5"/>
    </row>
    <row r="933">
      <c r="A933" s="5"/>
    </row>
    <row r="934">
      <c r="A934" s="5"/>
    </row>
    <row r="935">
      <c r="A935" s="5"/>
    </row>
    <row r="936">
      <c r="A936" s="5"/>
    </row>
    <row r="937">
      <c r="A937" s="5"/>
    </row>
    <row r="938">
      <c r="A938" s="5"/>
    </row>
    <row r="939">
      <c r="A939" s="5"/>
    </row>
    <row r="940">
      <c r="A940" s="5"/>
    </row>
    <row r="941">
      <c r="A941" s="5"/>
    </row>
    <row r="942">
      <c r="A942" s="5"/>
    </row>
    <row r="943">
      <c r="A943" s="5"/>
    </row>
    <row r="944">
      <c r="A944" s="5"/>
    </row>
    <row r="945">
      <c r="A945" s="5"/>
    </row>
    <row r="946">
      <c r="A946" s="5"/>
    </row>
    <row r="947">
      <c r="A947" s="5"/>
    </row>
    <row r="948">
      <c r="A948" s="5"/>
    </row>
    <row r="949">
      <c r="A949" s="5"/>
    </row>
    <row r="950">
      <c r="A950" s="5"/>
    </row>
    <row r="951">
      <c r="A951" s="5"/>
    </row>
    <row r="952">
      <c r="A952" s="5"/>
    </row>
    <row r="953">
      <c r="A953" s="5"/>
    </row>
    <row r="954">
      <c r="A954" s="5"/>
    </row>
    <row r="955">
      <c r="A955" s="5"/>
    </row>
    <row r="956">
      <c r="A956" s="5"/>
    </row>
    <row r="957">
      <c r="A957" s="5"/>
    </row>
    <row r="958">
      <c r="A958" s="5"/>
    </row>
    <row r="959">
      <c r="A959" s="5"/>
    </row>
    <row r="960">
      <c r="A960" s="5"/>
    </row>
    <row r="961">
      <c r="A961" s="5"/>
    </row>
    <row r="962">
      <c r="A962" s="5"/>
    </row>
    <row r="963">
      <c r="A963" s="5"/>
    </row>
    <row r="964">
      <c r="A964" s="5"/>
    </row>
    <row r="965">
      <c r="A965" s="5"/>
    </row>
    <row r="966">
      <c r="A966" s="5"/>
    </row>
    <row r="967">
      <c r="A967" s="5"/>
    </row>
    <row r="968">
      <c r="A968" s="5"/>
    </row>
    <row r="969">
      <c r="A969" s="5"/>
    </row>
    <row r="970">
      <c r="A970" s="5"/>
    </row>
    <row r="971">
      <c r="A971" s="5"/>
    </row>
    <row r="972">
      <c r="A972" s="5"/>
    </row>
    <row r="973">
      <c r="A973" s="5"/>
    </row>
    <row r="974">
      <c r="A974" s="5"/>
    </row>
    <row r="975">
      <c r="A975" s="5"/>
    </row>
    <row r="976">
      <c r="A976" s="5"/>
    </row>
    <row r="977">
      <c r="A977" s="5"/>
    </row>
    <row r="978">
      <c r="A978" s="5"/>
    </row>
    <row r="979">
      <c r="A979" s="5"/>
    </row>
    <row r="980">
      <c r="A980" s="5"/>
    </row>
    <row r="981">
      <c r="A981" s="5"/>
    </row>
    <row r="982">
      <c r="A982" s="5"/>
    </row>
    <row r="983">
      <c r="A983" s="5"/>
    </row>
    <row r="984">
      <c r="A984" s="5"/>
    </row>
    <row r="985">
      <c r="A985" s="5"/>
    </row>
    <row r="986">
      <c r="A986" s="5"/>
    </row>
    <row r="987">
      <c r="A987" s="5"/>
    </row>
    <row r="988">
      <c r="A988" s="5"/>
    </row>
    <row r="989">
      <c r="A989" s="5"/>
    </row>
    <row r="990">
      <c r="A990" s="5"/>
    </row>
    <row r="991">
      <c r="A991" s="5"/>
    </row>
    <row r="992">
      <c r="A992" s="5"/>
    </row>
    <row r="993">
      <c r="A993" s="5"/>
    </row>
    <row r="994">
      <c r="A994" s="5"/>
    </row>
    <row r="995">
      <c r="A995" s="5"/>
    </row>
    <row r="996">
      <c r="A996" s="5"/>
    </row>
    <row r="997">
      <c r="A997" s="5"/>
    </row>
    <row r="998">
      <c r="A998" s="5"/>
    </row>
    <row r="999">
      <c r="A999" s="5"/>
    </row>
    <row r="1000">
      <c r="A1000" s="5"/>
    </row>
    <row r="1001">
      <c r="A1001" s="5"/>
    </row>
    <row r="1002">
      <c r="A1002" s="5"/>
    </row>
    <row r="1003">
      <c r="A1003" s="5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14"/>
    <col customWidth="1" min="2" max="2" width="6.71"/>
    <col customWidth="1" min="3" max="4" width="6.29"/>
    <col customWidth="1" min="5" max="7" width="6.71"/>
    <col customWidth="1" min="8" max="9" width="6.29"/>
    <col customWidth="1" min="10" max="10" width="6.71"/>
    <col customWidth="1" min="11" max="12" width="5.29"/>
  </cols>
  <sheetData>
    <row r="1">
      <c r="A1" s="5" t="str">
        <f t="array" ref="A1:A392">'CS-SeniorJunior'!A4:A395</f>
        <v>ID</v>
      </c>
      <c r="B1" s="5" t="str">
        <f t="array" ref="B1:L1">'CS-SeniorJunior'!B4:L4</f>
        <v>1Se-M</v>
      </c>
      <c r="C1" s="5" t="s">
        <v>564</v>
      </c>
      <c r="D1" s="5" t="s">
        <v>565</v>
      </c>
      <c r="E1" s="5" t="s">
        <v>566</v>
      </c>
      <c r="F1" s="5" t="s">
        <v>567</v>
      </c>
      <c r="G1" s="5" t="s">
        <v>568</v>
      </c>
      <c r="H1" s="5" t="s">
        <v>569</v>
      </c>
      <c r="I1" s="5" t="s">
        <v>570</v>
      </c>
      <c r="J1" s="5" t="s">
        <v>571</v>
      </c>
      <c r="K1" s="5" t="s">
        <v>560</v>
      </c>
      <c r="L1" s="5" t="s">
        <v>561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 t="s">
        <v>101</v>
      </c>
      <c r="B2" s="35">
        <f>IF('CS-SeniorJunior'!B5='Master Answer Key'!$B4, 1, 0)</f>
        <v>1</v>
      </c>
      <c r="C2" s="35">
        <f>IF('CS-SeniorJunior'!C5='Master Answer Key'!$B4, 1, 0)</f>
        <v>1</v>
      </c>
      <c r="D2" s="35">
        <f>IF('CS-SeniorJunior'!D5='Master Answer Key'!$B4, 1, 0)</f>
        <v>1</v>
      </c>
      <c r="E2" s="35">
        <f>IF('CS-SeniorJunior'!E5='Master Answer Key'!$B4, 1, 0)</f>
        <v>1</v>
      </c>
      <c r="F2" s="35">
        <f>IF('CS-SeniorJunior'!F5='Master Answer Key'!$B4, 1, 0)</f>
        <v>0</v>
      </c>
      <c r="G2" s="35">
        <f>IF('CS-SeniorJunior'!G5='Master Answer Key'!$B4, 1, 0)</f>
        <v>1</v>
      </c>
      <c r="H2" s="35">
        <f>IF('CS-SeniorJunior'!H5='Master Answer Key'!$B4, 1, 0)</f>
        <v>1</v>
      </c>
      <c r="I2" s="35">
        <f>IF('CS-SeniorJunior'!I5='Master Answer Key'!$B4, 1, 0)</f>
        <v>1</v>
      </c>
      <c r="J2" s="35">
        <f>IF('CS-SeniorJunior'!J5='Master Answer Key'!$B4, 1, 0)</f>
        <v>1</v>
      </c>
      <c r="K2" s="35">
        <f>IF('CS-SeniorJunior'!K5='Master Answer Key'!$B4, 1, 0)</f>
        <v>1</v>
      </c>
      <c r="L2" s="35">
        <f>IF('CS-SeniorJunior'!L5='Master Answer Key'!$B4, 1, 0)</f>
        <v>0</v>
      </c>
      <c r="M2" s="35"/>
    </row>
    <row r="3">
      <c r="A3" s="5" t="s">
        <v>104</v>
      </c>
      <c r="B3" s="35">
        <f>IF('CS-SeniorJunior'!B6='Master Answer Key'!$B5, 1, 0)</f>
        <v>1</v>
      </c>
      <c r="C3" s="35">
        <f>IF('CS-SeniorJunior'!C6='Master Answer Key'!$B5, 1, 0)</f>
        <v>1</v>
      </c>
      <c r="D3" s="35">
        <f>IF('CS-SeniorJunior'!D6='Master Answer Key'!$B5, 1, 0)</f>
        <v>1</v>
      </c>
      <c r="E3" s="35">
        <f>IF('CS-SeniorJunior'!E6='Master Answer Key'!$B5, 1, 0)</f>
        <v>1</v>
      </c>
      <c r="F3" s="35">
        <f>IF('CS-SeniorJunior'!F6='Master Answer Key'!$B5, 1, 0)</f>
        <v>1</v>
      </c>
      <c r="G3" s="35">
        <f>IF('CS-SeniorJunior'!G6='Master Answer Key'!$B5, 1, 0)</f>
        <v>0</v>
      </c>
      <c r="H3" s="35">
        <f>IF('CS-SeniorJunior'!H6='Master Answer Key'!$B5, 1, 0)</f>
        <v>1</v>
      </c>
      <c r="I3" s="35">
        <f>IF('CS-SeniorJunior'!I6='Master Answer Key'!$B5, 1, 0)</f>
        <v>1</v>
      </c>
      <c r="J3" s="35">
        <f>IF('CS-SeniorJunior'!J6='Master Answer Key'!$B5, 1, 0)</f>
        <v>1</v>
      </c>
      <c r="K3" s="35">
        <f>IF('CS-SeniorJunior'!K6='Master Answer Key'!$B5, 1, 0)</f>
        <v>1</v>
      </c>
      <c r="L3" s="35">
        <f>IF('CS-SeniorJunior'!L6='Master Answer Key'!$B5, 1, 0)</f>
        <v>1</v>
      </c>
      <c r="M3" s="35"/>
    </row>
    <row r="4">
      <c r="A4" s="5" t="s">
        <v>105</v>
      </c>
      <c r="B4" s="35">
        <f>IF('CS-SeniorJunior'!B7='Master Answer Key'!$B6, 1, 0)</f>
        <v>0</v>
      </c>
      <c r="C4" s="35">
        <f>IF('CS-SeniorJunior'!C7='Master Answer Key'!$B6, 1, 0)</f>
        <v>1</v>
      </c>
      <c r="D4" s="35">
        <f>IF('CS-SeniorJunior'!D7='Master Answer Key'!$B6, 1, 0)</f>
        <v>0</v>
      </c>
      <c r="E4" s="35">
        <f>IF('CS-SeniorJunior'!E7='Master Answer Key'!$B6, 1, 0)</f>
        <v>1</v>
      </c>
      <c r="F4" s="35">
        <f>IF('CS-SeniorJunior'!F7='Master Answer Key'!$B6, 1, 0)</f>
        <v>1</v>
      </c>
      <c r="G4" s="35">
        <f>IF('CS-SeniorJunior'!G7='Master Answer Key'!$B6, 1, 0)</f>
        <v>1</v>
      </c>
      <c r="H4" s="35">
        <f>IF('CS-SeniorJunior'!H7='Master Answer Key'!$B6, 1, 0)</f>
        <v>1</v>
      </c>
      <c r="I4" s="35">
        <f>IF('CS-SeniorJunior'!I7='Master Answer Key'!$B6, 1, 0)</f>
        <v>1</v>
      </c>
      <c r="J4" s="35">
        <f>IF('CS-SeniorJunior'!J7='Master Answer Key'!$B6, 1, 0)</f>
        <v>0</v>
      </c>
      <c r="K4" s="35">
        <f>IF('CS-SeniorJunior'!K7='Master Answer Key'!$B6, 1, 0)</f>
        <v>1</v>
      </c>
      <c r="L4" s="35">
        <f>IF('CS-SeniorJunior'!L7='Master Answer Key'!$B6, 1, 0)</f>
        <v>1</v>
      </c>
      <c r="M4" s="35"/>
    </row>
    <row r="5">
      <c r="A5" s="5" t="s">
        <v>106</v>
      </c>
      <c r="B5" s="35">
        <f>IF('CS-SeniorJunior'!B8='Master Answer Key'!$B7, 1, 0)</f>
        <v>1</v>
      </c>
      <c r="C5" s="35">
        <f>IF('CS-SeniorJunior'!C8='Master Answer Key'!$B7, 1, 0)</f>
        <v>1</v>
      </c>
      <c r="D5" s="35">
        <f>IF('CS-SeniorJunior'!D8='Master Answer Key'!$B7, 1, 0)</f>
        <v>1</v>
      </c>
      <c r="E5" s="35">
        <f>IF('CS-SeniorJunior'!E8='Master Answer Key'!$B7, 1, 0)</f>
        <v>0</v>
      </c>
      <c r="F5" s="35">
        <f>IF('CS-SeniorJunior'!F8='Master Answer Key'!$B7, 1, 0)</f>
        <v>0</v>
      </c>
      <c r="G5" s="35">
        <f>IF('CS-SeniorJunior'!G8='Master Answer Key'!$B7, 1, 0)</f>
        <v>0</v>
      </c>
      <c r="H5" s="35">
        <f>IF('CS-SeniorJunior'!H8='Master Answer Key'!$B7, 1, 0)</f>
        <v>1</v>
      </c>
      <c r="I5" s="35">
        <f>IF('CS-SeniorJunior'!I8='Master Answer Key'!$B7, 1, 0)</f>
        <v>0</v>
      </c>
      <c r="J5" s="35">
        <f>IF('CS-SeniorJunior'!J8='Master Answer Key'!$B7, 1, 0)</f>
        <v>1</v>
      </c>
      <c r="K5" s="35">
        <f>IF('CS-SeniorJunior'!K8='Master Answer Key'!$B7, 1, 0)</f>
        <v>0</v>
      </c>
      <c r="L5" s="35">
        <f>IF('CS-SeniorJunior'!L8='Master Answer Key'!$B7, 1, 0)</f>
        <v>1</v>
      </c>
      <c r="M5" s="35"/>
    </row>
    <row r="6">
      <c r="A6" s="5" t="s">
        <v>107</v>
      </c>
      <c r="B6" s="35">
        <f>IF('CS-SeniorJunior'!B9='Master Answer Key'!$B8, 1, 0)</f>
        <v>0</v>
      </c>
      <c r="C6" s="35">
        <f>IF('CS-SeniorJunior'!C9='Master Answer Key'!$B8, 1, 0)</f>
        <v>0</v>
      </c>
      <c r="D6" s="35">
        <f>IF('CS-SeniorJunior'!D9='Master Answer Key'!$B8, 1, 0)</f>
        <v>0</v>
      </c>
      <c r="E6" s="35">
        <f>IF('CS-SeniorJunior'!E9='Master Answer Key'!$B8, 1, 0)</f>
        <v>0</v>
      </c>
      <c r="F6" s="35">
        <f>IF('CS-SeniorJunior'!F9='Master Answer Key'!$B8, 1, 0)</f>
        <v>0</v>
      </c>
      <c r="G6" s="35">
        <f>IF('CS-SeniorJunior'!G9='Master Answer Key'!$B8, 1, 0)</f>
        <v>0</v>
      </c>
      <c r="H6" s="35">
        <f>IF('CS-SeniorJunior'!H9='Master Answer Key'!$B8, 1, 0)</f>
        <v>0</v>
      </c>
      <c r="I6" s="35">
        <f>IF('CS-SeniorJunior'!I9='Master Answer Key'!$B8, 1, 0)</f>
        <v>0</v>
      </c>
      <c r="J6" s="35">
        <f>IF('CS-SeniorJunior'!J9='Master Answer Key'!$B8, 1, 0)</f>
        <v>0</v>
      </c>
      <c r="K6" s="35">
        <f>IF('CS-SeniorJunior'!K9='Master Answer Key'!$B8, 1, 0)</f>
        <v>0</v>
      </c>
      <c r="L6" s="35">
        <f>IF('CS-SeniorJunior'!L9='Master Answer Key'!$B8, 1, 0)</f>
        <v>0</v>
      </c>
      <c r="M6" s="35"/>
    </row>
    <row r="7">
      <c r="A7" s="5" t="s">
        <v>108</v>
      </c>
      <c r="B7" s="35">
        <f>IF('CS-SeniorJunior'!B10='Master Answer Key'!$B9, 1, 0)</f>
        <v>0</v>
      </c>
      <c r="C7" s="35">
        <f>IF('CS-SeniorJunior'!C10='Master Answer Key'!$B9, 1, 0)</f>
        <v>0</v>
      </c>
      <c r="D7" s="35">
        <f>IF('CS-SeniorJunior'!D10='Master Answer Key'!$B9, 1, 0)</f>
        <v>0</v>
      </c>
      <c r="E7" s="35">
        <f>IF('CS-SeniorJunior'!E10='Master Answer Key'!$B9, 1, 0)</f>
        <v>0</v>
      </c>
      <c r="F7" s="35">
        <f>IF('CS-SeniorJunior'!F10='Master Answer Key'!$B9, 1, 0)</f>
        <v>0</v>
      </c>
      <c r="G7" s="35">
        <f>IF('CS-SeniorJunior'!G10='Master Answer Key'!$B9, 1, 0)</f>
        <v>0</v>
      </c>
      <c r="H7" s="35">
        <f>IF('CS-SeniorJunior'!H10='Master Answer Key'!$B9, 1, 0)</f>
        <v>0</v>
      </c>
      <c r="I7" s="35">
        <f>IF('CS-SeniorJunior'!I10='Master Answer Key'!$B9, 1, 0)</f>
        <v>0</v>
      </c>
      <c r="J7" s="35">
        <f>IF('CS-SeniorJunior'!J10='Master Answer Key'!$B9, 1, 0)</f>
        <v>0</v>
      </c>
      <c r="K7" s="35">
        <f>IF('CS-SeniorJunior'!K10='Master Answer Key'!$B9, 1, 0)</f>
        <v>0</v>
      </c>
      <c r="L7" s="35">
        <f>IF('CS-SeniorJunior'!L10='Master Answer Key'!$B9, 1, 0)</f>
        <v>0</v>
      </c>
      <c r="M7" s="35"/>
    </row>
    <row r="8">
      <c r="A8" s="5" t="s">
        <v>112</v>
      </c>
      <c r="B8" s="35">
        <f>IF('CS-SeniorJunior'!B11='Master Answer Key'!$B10, 1, 0)</f>
        <v>0</v>
      </c>
      <c r="C8" s="35">
        <f>IF('CS-SeniorJunior'!C11='Master Answer Key'!$B10, 1, 0)</f>
        <v>0</v>
      </c>
      <c r="D8" s="35">
        <f>IF('CS-SeniorJunior'!D11='Master Answer Key'!$B10, 1, 0)</f>
        <v>0</v>
      </c>
      <c r="E8" s="35">
        <f>IF('CS-SeniorJunior'!E11='Master Answer Key'!$B10, 1, 0)</f>
        <v>0</v>
      </c>
      <c r="F8" s="35">
        <f>IF('CS-SeniorJunior'!F11='Master Answer Key'!$B10, 1, 0)</f>
        <v>0</v>
      </c>
      <c r="G8" s="35">
        <f>IF('CS-SeniorJunior'!G11='Master Answer Key'!$B10, 1, 0)</f>
        <v>0</v>
      </c>
      <c r="H8" s="35">
        <f>IF('CS-SeniorJunior'!H11='Master Answer Key'!$B10, 1, 0)</f>
        <v>0</v>
      </c>
      <c r="I8" s="35">
        <f>IF('CS-SeniorJunior'!I11='Master Answer Key'!$B10, 1, 0)</f>
        <v>0</v>
      </c>
      <c r="J8" s="35">
        <f>IF('CS-SeniorJunior'!J11='Master Answer Key'!$B10, 1, 0)</f>
        <v>0</v>
      </c>
      <c r="K8" s="35">
        <f>IF('CS-SeniorJunior'!K11='Master Answer Key'!$B10, 1, 0)</f>
        <v>0</v>
      </c>
      <c r="L8" s="35">
        <f>IF('CS-SeniorJunior'!L11='Master Answer Key'!$B10, 1, 0)</f>
        <v>0</v>
      </c>
      <c r="M8" s="35"/>
    </row>
    <row r="9">
      <c r="A9" s="5" t="s">
        <v>113</v>
      </c>
      <c r="B9" s="35">
        <f>IF('CS-SeniorJunior'!B12='Master Answer Key'!$B11, 1, 0)</f>
        <v>1</v>
      </c>
      <c r="C9" s="35">
        <f>IF('CS-SeniorJunior'!C12='Master Answer Key'!$B11, 1, 0)</f>
        <v>1</v>
      </c>
      <c r="D9" s="35">
        <f>IF('CS-SeniorJunior'!D12='Master Answer Key'!$B11, 1, 0)</f>
        <v>1</v>
      </c>
      <c r="E9" s="35">
        <f>IF('CS-SeniorJunior'!E12='Master Answer Key'!$B11, 1, 0)</f>
        <v>0</v>
      </c>
      <c r="F9" s="35">
        <f>IF('CS-SeniorJunior'!F12='Master Answer Key'!$B11, 1, 0)</f>
        <v>1</v>
      </c>
      <c r="G9" s="35">
        <f>IF('CS-SeniorJunior'!G12='Master Answer Key'!$B11, 1, 0)</f>
        <v>1</v>
      </c>
      <c r="H9" s="35">
        <f>IF('CS-SeniorJunior'!H12='Master Answer Key'!$B11, 1, 0)</f>
        <v>1</v>
      </c>
      <c r="I9" s="35">
        <f>IF('CS-SeniorJunior'!I12='Master Answer Key'!$B11, 1, 0)</f>
        <v>1</v>
      </c>
      <c r="J9" s="35">
        <f>IF('CS-SeniorJunior'!J12='Master Answer Key'!$B11, 1, 0)</f>
        <v>1</v>
      </c>
      <c r="K9" s="35">
        <f>IF('CS-SeniorJunior'!K12='Master Answer Key'!$B11, 1, 0)</f>
        <v>1</v>
      </c>
      <c r="L9" s="35">
        <f>IF('CS-SeniorJunior'!L12='Master Answer Key'!$B11, 1, 0)</f>
        <v>1</v>
      </c>
      <c r="M9" s="35"/>
    </row>
    <row r="10">
      <c r="A10" s="5" t="s">
        <v>114</v>
      </c>
      <c r="B10" s="35">
        <f>IF('CS-SeniorJunior'!B13='Master Answer Key'!$B12, 1, 0)</f>
        <v>1</v>
      </c>
      <c r="C10" s="35">
        <f>IF('CS-SeniorJunior'!C13='Master Answer Key'!$B12, 1, 0)</f>
        <v>1</v>
      </c>
      <c r="D10" s="35">
        <f>IF('CS-SeniorJunior'!D13='Master Answer Key'!$B12, 1, 0)</f>
        <v>1</v>
      </c>
      <c r="E10" s="35">
        <f>IF('CS-SeniorJunior'!E13='Master Answer Key'!$B12, 1, 0)</f>
        <v>1</v>
      </c>
      <c r="F10" s="35">
        <f>IF('CS-SeniorJunior'!F13='Master Answer Key'!$B12, 1, 0)</f>
        <v>1</v>
      </c>
      <c r="G10" s="35">
        <f>IF('CS-SeniorJunior'!G13='Master Answer Key'!$B12, 1, 0)</f>
        <v>1</v>
      </c>
      <c r="H10" s="35">
        <f>IF('CS-SeniorJunior'!H13='Master Answer Key'!$B12, 1, 0)</f>
        <v>0</v>
      </c>
      <c r="I10" s="35">
        <f>IF('CS-SeniorJunior'!I13='Master Answer Key'!$B12, 1, 0)</f>
        <v>1</v>
      </c>
      <c r="J10" s="35">
        <f>IF('CS-SeniorJunior'!J13='Master Answer Key'!$B12, 1, 0)</f>
        <v>0</v>
      </c>
      <c r="K10" s="35">
        <f>IF('CS-SeniorJunior'!K13='Master Answer Key'!$B12, 1, 0)</f>
        <v>1</v>
      </c>
      <c r="L10" s="35">
        <f>IF('CS-SeniorJunior'!L13='Master Answer Key'!$B12, 1, 0)</f>
        <v>0</v>
      </c>
      <c r="M10" s="35"/>
    </row>
    <row r="11">
      <c r="A11" s="5" t="s">
        <v>115</v>
      </c>
      <c r="B11" s="35">
        <f>IF('CS-SeniorJunior'!B14='Master Answer Key'!$B13, 1, 0)</f>
        <v>1</v>
      </c>
      <c r="C11" s="35">
        <f>IF('CS-SeniorJunior'!C14='Master Answer Key'!$B13, 1, 0)</f>
        <v>0</v>
      </c>
      <c r="D11" s="35">
        <f>IF('CS-SeniorJunior'!D14='Master Answer Key'!$B13, 1, 0)</f>
        <v>0</v>
      </c>
      <c r="E11" s="35">
        <f>IF('CS-SeniorJunior'!E14='Master Answer Key'!$B13, 1, 0)</f>
        <v>1</v>
      </c>
      <c r="F11" s="35">
        <f>IF('CS-SeniorJunior'!F14='Master Answer Key'!$B13, 1, 0)</f>
        <v>0</v>
      </c>
      <c r="G11" s="35">
        <f>IF('CS-SeniorJunior'!G14='Master Answer Key'!$B13, 1, 0)</f>
        <v>0</v>
      </c>
      <c r="H11" s="35">
        <f>IF('CS-SeniorJunior'!H14='Master Answer Key'!$B13, 1, 0)</f>
        <v>1</v>
      </c>
      <c r="I11" s="35">
        <f>IF('CS-SeniorJunior'!I14='Master Answer Key'!$B13, 1, 0)</f>
        <v>0</v>
      </c>
      <c r="J11" s="35">
        <f>IF('CS-SeniorJunior'!J14='Master Answer Key'!$B13, 1, 0)</f>
        <v>1</v>
      </c>
      <c r="K11" s="35">
        <f>IF('CS-SeniorJunior'!K14='Master Answer Key'!$B13, 1, 0)</f>
        <v>1</v>
      </c>
      <c r="L11" s="35">
        <f>IF('CS-SeniorJunior'!L14='Master Answer Key'!$B13, 1, 0)</f>
        <v>1</v>
      </c>
      <c r="M11" s="35"/>
    </row>
    <row r="12">
      <c r="A12" s="5" t="s">
        <v>116</v>
      </c>
      <c r="B12" s="35">
        <f>IF('CS-SeniorJunior'!B15='Master Answer Key'!$B14, 1, 0)</f>
        <v>1</v>
      </c>
      <c r="C12" s="35">
        <f>IF('CS-SeniorJunior'!C15='Master Answer Key'!$B14, 1, 0)</f>
        <v>1</v>
      </c>
      <c r="D12" s="35">
        <f>IF('CS-SeniorJunior'!D15='Master Answer Key'!$B14, 1, 0)</f>
        <v>1</v>
      </c>
      <c r="E12" s="35">
        <f>IF('CS-SeniorJunior'!E15='Master Answer Key'!$B14, 1, 0)</f>
        <v>1</v>
      </c>
      <c r="F12" s="35">
        <f>IF('CS-SeniorJunior'!F15='Master Answer Key'!$B14, 1, 0)</f>
        <v>1</v>
      </c>
      <c r="G12" s="35">
        <f>IF('CS-SeniorJunior'!G15='Master Answer Key'!$B14, 1, 0)</f>
        <v>1</v>
      </c>
      <c r="H12" s="35">
        <f>IF('CS-SeniorJunior'!H15='Master Answer Key'!$B14, 1, 0)</f>
        <v>1</v>
      </c>
      <c r="I12" s="35">
        <f>IF('CS-SeniorJunior'!I15='Master Answer Key'!$B14, 1, 0)</f>
        <v>1</v>
      </c>
      <c r="J12" s="35">
        <f>IF('CS-SeniorJunior'!J15='Master Answer Key'!$B14, 1, 0)</f>
        <v>1</v>
      </c>
      <c r="K12" s="35">
        <f>IF('CS-SeniorJunior'!K15='Master Answer Key'!$B14, 1, 0)</f>
        <v>1</v>
      </c>
      <c r="L12" s="35">
        <f>IF('CS-SeniorJunior'!L15='Master Answer Key'!$B14, 1, 0)</f>
        <v>1</v>
      </c>
      <c r="M12" s="35"/>
    </row>
    <row r="13">
      <c r="A13" s="5" t="s">
        <v>117</v>
      </c>
      <c r="B13" s="35">
        <f>IF('CS-SeniorJunior'!B16='Master Answer Key'!$B15, 1, 0)</f>
        <v>0</v>
      </c>
      <c r="C13" s="35">
        <f>IF('CS-SeniorJunior'!C16='Master Answer Key'!$B15, 1, 0)</f>
        <v>0</v>
      </c>
      <c r="D13" s="35">
        <f>IF('CS-SeniorJunior'!D16='Master Answer Key'!$B15, 1, 0)</f>
        <v>0</v>
      </c>
      <c r="E13" s="35">
        <f>IF('CS-SeniorJunior'!E16='Master Answer Key'!$B15, 1, 0)</f>
        <v>0</v>
      </c>
      <c r="F13" s="35">
        <f>IF('CS-SeniorJunior'!F16='Master Answer Key'!$B15, 1, 0)</f>
        <v>0</v>
      </c>
      <c r="G13" s="35">
        <f>IF('CS-SeniorJunior'!G16='Master Answer Key'!$B15, 1, 0)</f>
        <v>0</v>
      </c>
      <c r="H13" s="35">
        <f>IF('CS-SeniorJunior'!H16='Master Answer Key'!$B15, 1, 0)</f>
        <v>0</v>
      </c>
      <c r="I13" s="35">
        <f>IF('CS-SeniorJunior'!I16='Master Answer Key'!$B15, 1, 0)</f>
        <v>0</v>
      </c>
      <c r="J13" s="35">
        <f>IF('CS-SeniorJunior'!J16='Master Answer Key'!$B15, 1, 0)</f>
        <v>0</v>
      </c>
      <c r="K13" s="35">
        <f>IF('CS-SeniorJunior'!K16='Master Answer Key'!$B15, 1, 0)</f>
        <v>0</v>
      </c>
      <c r="L13" s="35">
        <f>IF('CS-SeniorJunior'!L16='Master Answer Key'!$B15, 1, 0)</f>
        <v>0</v>
      </c>
      <c r="M13" s="35"/>
    </row>
    <row r="14">
      <c r="A14" s="5" t="s">
        <v>118</v>
      </c>
      <c r="B14" s="35">
        <f>IF('CS-SeniorJunior'!B17='Master Answer Key'!$B16, 1, 0)</f>
        <v>1</v>
      </c>
      <c r="C14" s="35">
        <f>IF('CS-SeniorJunior'!C17='Master Answer Key'!$B16, 1, 0)</f>
        <v>1</v>
      </c>
      <c r="D14" s="35">
        <f>IF('CS-SeniorJunior'!D17='Master Answer Key'!$B16, 1, 0)</f>
        <v>1</v>
      </c>
      <c r="E14" s="35">
        <f>IF('CS-SeniorJunior'!E17='Master Answer Key'!$B16, 1, 0)</f>
        <v>1</v>
      </c>
      <c r="F14" s="35">
        <f>IF('CS-SeniorJunior'!F17='Master Answer Key'!$B16, 1, 0)</f>
        <v>1</v>
      </c>
      <c r="G14" s="35">
        <f>IF('CS-SeniorJunior'!G17='Master Answer Key'!$B16, 1, 0)</f>
        <v>1</v>
      </c>
      <c r="H14" s="35">
        <f>IF('CS-SeniorJunior'!H17='Master Answer Key'!$B16, 1, 0)</f>
        <v>1</v>
      </c>
      <c r="I14" s="35">
        <f>IF('CS-SeniorJunior'!I17='Master Answer Key'!$B16, 1, 0)</f>
        <v>1</v>
      </c>
      <c r="J14" s="35">
        <f>IF('CS-SeniorJunior'!J17='Master Answer Key'!$B16, 1, 0)</f>
        <v>1</v>
      </c>
      <c r="K14" s="35">
        <f>IF('CS-SeniorJunior'!K17='Master Answer Key'!$B16, 1, 0)</f>
        <v>1</v>
      </c>
      <c r="L14" s="35">
        <f>IF('CS-SeniorJunior'!L17='Master Answer Key'!$B16, 1, 0)</f>
        <v>1</v>
      </c>
      <c r="M14" s="35"/>
    </row>
    <row r="15">
      <c r="A15" s="5" t="s">
        <v>119</v>
      </c>
      <c r="B15" s="35">
        <f>IF('CS-SeniorJunior'!B18='Master Answer Key'!$B17, 1, 0)</f>
        <v>1</v>
      </c>
      <c r="C15" s="35">
        <f>IF('CS-SeniorJunior'!C18='Master Answer Key'!$B17, 1, 0)</f>
        <v>1</v>
      </c>
      <c r="D15" s="35">
        <f>IF('CS-SeniorJunior'!D18='Master Answer Key'!$B17, 1, 0)</f>
        <v>1</v>
      </c>
      <c r="E15" s="35">
        <f>IF('CS-SeniorJunior'!E18='Master Answer Key'!$B17, 1, 0)</f>
        <v>1</v>
      </c>
      <c r="F15" s="35">
        <f>IF('CS-SeniorJunior'!F18='Master Answer Key'!$B17, 1, 0)</f>
        <v>1</v>
      </c>
      <c r="G15" s="35">
        <f>IF('CS-SeniorJunior'!G18='Master Answer Key'!$B17, 1, 0)</f>
        <v>1</v>
      </c>
      <c r="H15" s="35">
        <f>IF('CS-SeniorJunior'!H18='Master Answer Key'!$B17, 1, 0)</f>
        <v>1</v>
      </c>
      <c r="I15" s="35">
        <f>IF('CS-SeniorJunior'!I18='Master Answer Key'!$B17, 1, 0)</f>
        <v>1</v>
      </c>
      <c r="J15" s="35">
        <f>IF('CS-SeniorJunior'!J18='Master Answer Key'!$B17, 1, 0)</f>
        <v>1</v>
      </c>
      <c r="K15" s="35">
        <f>IF('CS-SeniorJunior'!K18='Master Answer Key'!$B17, 1, 0)</f>
        <v>1</v>
      </c>
      <c r="L15" s="35">
        <f>IF('CS-SeniorJunior'!L18='Master Answer Key'!$B17, 1, 0)</f>
        <v>1</v>
      </c>
      <c r="M15" s="35"/>
    </row>
    <row r="16">
      <c r="A16" s="5" t="s">
        <v>120</v>
      </c>
      <c r="B16" s="35">
        <f>IF('CS-SeniorJunior'!B19='Master Answer Key'!$B18, 1, 0)</f>
        <v>1</v>
      </c>
      <c r="C16" s="35">
        <f>IF('CS-SeniorJunior'!C19='Master Answer Key'!$B18, 1, 0)</f>
        <v>1</v>
      </c>
      <c r="D16" s="35">
        <f>IF('CS-SeniorJunior'!D19='Master Answer Key'!$B18, 1, 0)</f>
        <v>1</v>
      </c>
      <c r="E16" s="35">
        <f>IF('CS-SeniorJunior'!E19='Master Answer Key'!$B18, 1, 0)</f>
        <v>1</v>
      </c>
      <c r="F16" s="35">
        <f>IF('CS-SeniorJunior'!F19='Master Answer Key'!$B18, 1, 0)</f>
        <v>1</v>
      </c>
      <c r="G16" s="35">
        <f>IF('CS-SeniorJunior'!G19='Master Answer Key'!$B18, 1, 0)</f>
        <v>1</v>
      </c>
      <c r="H16" s="35">
        <f>IF('CS-SeniorJunior'!H19='Master Answer Key'!$B18, 1, 0)</f>
        <v>1</v>
      </c>
      <c r="I16" s="35">
        <f>IF('CS-SeniorJunior'!I19='Master Answer Key'!$B18, 1, 0)</f>
        <v>1</v>
      </c>
      <c r="J16" s="35">
        <f>IF('CS-SeniorJunior'!J19='Master Answer Key'!$B18, 1, 0)</f>
        <v>1</v>
      </c>
      <c r="K16" s="35">
        <f>IF('CS-SeniorJunior'!K19='Master Answer Key'!$B18, 1, 0)</f>
        <v>0</v>
      </c>
      <c r="L16" s="35">
        <f>IF('CS-SeniorJunior'!L19='Master Answer Key'!$B18, 1, 0)</f>
        <v>1</v>
      </c>
      <c r="M16" s="35"/>
    </row>
    <row r="17">
      <c r="A17" s="5" t="s">
        <v>121</v>
      </c>
      <c r="B17" s="35">
        <f>IF('CS-SeniorJunior'!B20='Master Answer Key'!$B19, 1, 0)</f>
        <v>1</v>
      </c>
      <c r="C17" s="35">
        <f>IF('CS-SeniorJunior'!C20='Master Answer Key'!$B19, 1, 0)</f>
        <v>1</v>
      </c>
      <c r="D17" s="35">
        <f>IF('CS-SeniorJunior'!D20='Master Answer Key'!$B19, 1, 0)</f>
        <v>1</v>
      </c>
      <c r="E17" s="35">
        <f>IF('CS-SeniorJunior'!E20='Master Answer Key'!$B19, 1, 0)</f>
        <v>1</v>
      </c>
      <c r="F17" s="35">
        <f>IF('CS-SeniorJunior'!F20='Master Answer Key'!$B19, 1, 0)</f>
        <v>1</v>
      </c>
      <c r="G17" s="35">
        <f>IF('CS-SeniorJunior'!G20='Master Answer Key'!$B19, 1, 0)</f>
        <v>1</v>
      </c>
      <c r="H17" s="35">
        <f>IF('CS-SeniorJunior'!H20='Master Answer Key'!$B19, 1, 0)</f>
        <v>1</v>
      </c>
      <c r="I17" s="35">
        <f>IF('CS-SeniorJunior'!I20='Master Answer Key'!$B19, 1, 0)</f>
        <v>1</v>
      </c>
      <c r="J17" s="35">
        <f>IF('CS-SeniorJunior'!J20='Master Answer Key'!$B19, 1, 0)</f>
        <v>1</v>
      </c>
      <c r="K17" s="35">
        <f>IF('CS-SeniorJunior'!K20='Master Answer Key'!$B19, 1, 0)</f>
        <v>1</v>
      </c>
      <c r="L17" s="35">
        <f>IF('CS-SeniorJunior'!L20='Master Answer Key'!$B19, 1, 0)</f>
        <v>1</v>
      </c>
      <c r="M17" s="35"/>
    </row>
    <row r="18">
      <c r="A18" s="5" t="s">
        <v>122</v>
      </c>
      <c r="B18" s="35">
        <f>IF('CS-SeniorJunior'!B21='Master Answer Key'!$B20, 1, 0)</f>
        <v>1</v>
      </c>
      <c r="C18" s="35">
        <f>IF('CS-SeniorJunior'!C21='Master Answer Key'!$B20, 1, 0)</f>
        <v>1</v>
      </c>
      <c r="D18" s="35">
        <f>IF('CS-SeniorJunior'!D21='Master Answer Key'!$B20, 1, 0)</f>
        <v>1</v>
      </c>
      <c r="E18" s="35">
        <f>IF('CS-SeniorJunior'!E21='Master Answer Key'!$B20, 1, 0)</f>
        <v>1</v>
      </c>
      <c r="F18" s="35">
        <f>IF('CS-SeniorJunior'!F21='Master Answer Key'!$B20, 1, 0)</f>
        <v>1</v>
      </c>
      <c r="G18" s="35">
        <f>IF('CS-SeniorJunior'!G21='Master Answer Key'!$B20, 1, 0)</f>
        <v>1</v>
      </c>
      <c r="H18" s="35">
        <f>IF('CS-SeniorJunior'!H21='Master Answer Key'!$B20, 1, 0)</f>
        <v>1</v>
      </c>
      <c r="I18" s="35">
        <f>IF('CS-SeniorJunior'!I21='Master Answer Key'!$B20, 1, 0)</f>
        <v>1</v>
      </c>
      <c r="J18" s="35">
        <f>IF('CS-SeniorJunior'!J21='Master Answer Key'!$B20, 1, 0)</f>
        <v>1</v>
      </c>
      <c r="K18" s="35">
        <f>IF('CS-SeniorJunior'!K21='Master Answer Key'!$B20, 1, 0)</f>
        <v>1</v>
      </c>
      <c r="L18" s="35">
        <f>IF('CS-SeniorJunior'!L21='Master Answer Key'!$B20, 1, 0)</f>
        <v>1</v>
      </c>
      <c r="M18" s="35"/>
    </row>
    <row r="19">
      <c r="A19" s="5" t="s">
        <v>123</v>
      </c>
      <c r="B19" s="35">
        <f>IF('CS-SeniorJunior'!B22='Master Answer Key'!$B21, 1, 0)</f>
        <v>1</v>
      </c>
      <c r="C19" s="35">
        <f>IF('CS-SeniorJunior'!C22='Master Answer Key'!$B21, 1, 0)</f>
        <v>1</v>
      </c>
      <c r="D19" s="35">
        <f>IF('CS-SeniorJunior'!D22='Master Answer Key'!$B21, 1, 0)</f>
        <v>1</v>
      </c>
      <c r="E19" s="35">
        <f>IF('CS-SeniorJunior'!E22='Master Answer Key'!$B21, 1, 0)</f>
        <v>1</v>
      </c>
      <c r="F19" s="35">
        <f>IF('CS-SeniorJunior'!F22='Master Answer Key'!$B21, 1, 0)</f>
        <v>1</v>
      </c>
      <c r="G19" s="35">
        <f>IF('CS-SeniorJunior'!G22='Master Answer Key'!$B21, 1, 0)</f>
        <v>1</v>
      </c>
      <c r="H19" s="35">
        <f>IF('CS-SeniorJunior'!H22='Master Answer Key'!$B21, 1, 0)</f>
        <v>1</v>
      </c>
      <c r="I19" s="35">
        <f>IF('CS-SeniorJunior'!I22='Master Answer Key'!$B21, 1, 0)</f>
        <v>1</v>
      </c>
      <c r="J19" s="35">
        <f>IF('CS-SeniorJunior'!J22='Master Answer Key'!$B21, 1, 0)</f>
        <v>1</v>
      </c>
      <c r="K19" s="35">
        <f>IF('CS-SeniorJunior'!K22='Master Answer Key'!$B21, 1, 0)</f>
        <v>1</v>
      </c>
      <c r="L19" s="35">
        <f>IF('CS-SeniorJunior'!L22='Master Answer Key'!$B21, 1, 0)</f>
        <v>1</v>
      </c>
      <c r="M19" s="35"/>
    </row>
    <row r="20">
      <c r="A20" s="5" t="s">
        <v>124</v>
      </c>
      <c r="B20" s="35">
        <f>IF('CS-SeniorJunior'!B23='Master Answer Key'!$B22, 1, 0)</f>
        <v>1</v>
      </c>
      <c r="C20" s="35">
        <f>IF('CS-SeniorJunior'!C23='Master Answer Key'!$B22, 1, 0)</f>
        <v>1</v>
      </c>
      <c r="D20" s="35">
        <f>IF('CS-SeniorJunior'!D23='Master Answer Key'!$B22, 1, 0)</f>
        <v>1</v>
      </c>
      <c r="E20" s="35">
        <f>IF('CS-SeniorJunior'!E23='Master Answer Key'!$B22, 1, 0)</f>
        <v>1</v>
      </c>
      <c r="F20" s="35">
        <f>IF('CS-SeniorJunior'!F23='Master Answer Key'!$B22, 1, 0)</f>
        <v>1</v>
      </c>
      <c r="G20" s="35">
        <f>IF('CS-SeniorJunior'!G23='Master Answer Key'!$B22, 1, 0)</f>
        <v>1</v>
      </c>
      <c r="H20" s="35">
        <f>IF('CS-SeniorJunior'!H23='Master Answer Key'!$B22, 1, 0)</f>
        <v>1</v>
      </c>
      <c r="I20" s="35">
        <f>IF('CS-SeniorJunior'!I23='Master Answer Key'!$B22, 1, 0)</f>
        <v>1</v>
      </c>
      <c r="J20" s="35">
        <f>IF('CS-SeniorJunior'!J23='Master Answer Key'!$B22, 1, 0)</f>
        <v>1</v>
      </c>
      <c r="K20" s="35">
        <f>IF('CS-SeniorJunior'!K23='Master Answer Key'!$B22, 1, 0)</f>
        <v>1</v>
      </c>
      <c r="L20" s="35">
        <f>IF('CS-SeniorJunior'!L23='Master Answer Key'!$B22, 1, 0)</f>
        <v>1</v>
      </c>
      <c r="M20" s="35"/>
    </row>
    <row r="21">
      <c r="A21" s="5" t="s">
        <v>125</v>
      </c>
      <c r="B21" s="35">
        <f>IF('CS-SeniorJunior'!B24='Master Answer Key'!$B23, 1, 0)</f>
        <v>1</v>
      </c>
      <c r="C21" s="35">
        <f>IF('CS-SeniorJunior'!C24='Master Answer Key'!$B23, 1, 0)</f>
        <v>1</v>
      </c>
      <c r="D21" s="35">
        <f>IF('CS-SeniorJunior'!D24='Master Answer Key'!$B23, 1, 0)</f>
        <v>1</v>
      </c>
      <c r="E21" s="35">
        <f>IF('CS-SeniorJunior'!E24='Master Answer Key'!$B23, 1, 0)</f>
        <v>1</v>
      </c>
      <c r="F21" s="35">
        <f>IF('CS-SeniorJunior'!F24='Master Answer Key'!$B23, 1, 0)</f>
        <v>1</v>
      </c>
      <c r="G21" s="35">
        <f>IF('CS-SeniorJunior'!G24='Master Answer Key'!$B23, 1, 0)</f>
        <v>1</v>
      </c>
      <c r="H21" s="35">
        <f>IF('CS-SeniorJunior'!H24='Master Answer Key'!$B23, 1, 0)</f>
        <v>1</v>
      </c>
      <c r="I21" s="35">
        <f>IF('CS-SeniorJunior'!I24='Master Answer Key'!$B23, 1, 0)</f>
        <v>1</v>
      </c>
      <c r="J21" s="35">
        <f>IF('CS-SeniorJunior'!J24='Master Answer Key'!$B23, 1, 0)</f>
        <v>1</v>
      </c>
      <c r="K21" s="35">
        <f>IF('CS-SeniorJunior'!K24='Master Answer Key'!$B23, 1, 0)</f>
        <v>1</v>
      </c>
      <c r="L21" s="35">
        <f>IF('CS-SeniorJunior'!L24='Master Answer Key'!$B23, 1, 0)</f>
        <v>1</v>
      </c>
      <c r="M21" s="35"/>
    </row>
    <row r="22">
      <c r="A22" s="5" t="s">
        <v>126</v>
      </c>
      <c r="B22" s="35">
        <f>IF('CS-SeniorJunior'!B25='Master Answer Key'!$B24, 1, 0)</f>
        <v>1</v>
      </c>
      <c r="C22" s="35">
        <f>IF('CS-SeniorJunior'!C25='Master Answer Key'!$B24, 1, 0)</f>
        <v>1</v>
      </c>
      <c r="D22" s="35">
        <f>IF('CS-SeniorJunior'!D25='Master Answer Key'!$B24, 1, 0)</f>
        <v>0</v>
      </c>
      <c r="E22" s="35">
        <f>IF('CS-SeniorJunior'!E25='Master Answer Key'!$B24, 1, 0)</f>
        <v>1</v>
      </c>
      <c r="F22" s="35">
        <f>IF('CS-SeniorJunior'!F25='Master Answer Key'!$B24, 1, 0)</f>
        <v>1</v>
      </c>
      <c r="G22" s="35">
        <f>IF('CS-SeniorJunior'!G25='Master Answer Key'!$B24, 1, 0)</f>
        <v>0</v>
      </c>
      <c r="H22" s="35">
        <f>IF('CS-SeniorJunior'!H25='Master Answer Key'!$B24, 1, 0)</f>
        <v>1</v>
      </c>
      <c r="I22" s="35">
        <f>IF('CS-SeniorJunior'!I25='Master Answer Key'!$B24, 1, 0)</f>
        <v>1</v>
      </c>
      <c r="J22" s="35">
        <f>IF('CS-SeniorJunior'!J25='Master Answer Key'!$B24, 1, 0)</f>
        <v>1</v>
      </c>
      <c r="K22" s="35">
        <f>IF('CS-SeniorJunior'!K25='Master Answer Key'!$B24, 1, 0)</f>
        <v>1</v>
      </c>
      <c r="L22" s="35">
        <f>IF('CS-SeniorJunior'!L25='Master Answer Key'!$B24, 1, 0)</f>
        <v>0</v>
      </c>
      <c r="M22" s="35"/>
    </row>
    <row r="23">
      <c r="A23" s="5" t="s">
        <v>127</v>
      </c>
      <c r="B23" s="35">
        <f>IF('CS-SeniorJunior'!B26='Master Answer Key'!$B25, 1, 0)</f>
        <v>1</v>
      </c>
      <c r="C23" s="35">
        <f>IF('CS-SeniorJunior'!C26='Master Answer Key'!$B25, 1, 0)</f>
        <v>1</v>
      </c>
      <c r="D23" s="35">
        <f>IF('CS-SeniorJunior'!D26='Master Answer Key'!$B25, 1, 0)</f>
        <v>1</v>
      </c>
      <c r="E23" s="35">
        <f>IF('CS-SeniorJunior'!E26='Master Answer Key'!$B25, 1, 0)</f>
        <v>1</v>
      </c>
      <c r="F23" s="35">
        <f>IF('CS-SeniorJunior'!F26='Master Answer Key'!$B25, 1, 0)</f>
        <v>1</v>
      </c>
      <c r="G23" s="35">
        <f>IF('CS-SeniorJunior'!G26='Master Answer Key'!$B25, 1, 0)</f>
        <v>1</v>
      </c>
      <c r="H23" s="35">
        <f>IF('CS-SeniorJunior'!H26='Master Answer Key'!$B25, 1, 0)</f>
        <v>1</v>
      </c>
      <c r="I23" s="35">
        <f>IF('CS-SeniorJunior'!I26='Master Answer Key'!$B25, 1, 0)</f>
        <v>1</v>
      </c>
      <c r="J23" s="35">
        <f>IF('CS-SeniorJunior'!J26='Master Answer Key'!$B25, 1, 0)</f>
        <v>1</v>
      </c>
      <c r="K23" s="35">
        <f>IF('CS-SeniorJunior'!K26='Master Answer Key'!$B25, 1, 0)</f>
        <v>1</v>
      </c>
      <c r="L23" s="35">
        <f>IF('CS-SeniorJunior'!L26='Master Answer Key'!$B25, 1, 0)</f>
        <v>1</v>
      </c>
      <c r="M23" s="35"/>
    </row>
    <row r="24">
      <c r="A24" s="5" t="s">
        <v>128</v>
      </c>
      <c r="B24" s="35">
        <f>IF('CS-SeniorJunior'!B27='Master Answer Key'!$B26, 1, 0)</f>
        <v>0</v>
      </c>
      <c r="C24" s="35">
        <f>IF('CS-SeniorJunior'!C27='Master Answer Key'!$B26, 1, 0)</f>
        <v>0</v>
      </c>
      <c r="D24" s="35">
        <f>IF('CS-SeniorJunior'!D27='Master Answer Key'!$B26, 1, 0)</f>
        <v>0</v>
      </c>
      <c r="E24" s="35">
        <f>IF('CS-SeniorJunior'!E27='Master Answer Key'!$B26, 1, 0)</f>
        <v>1</v>
      </c>
      <c r="F24" s="35">
        <f>IF('CS-SeniorJunior'!F27='Master Answer Key'!$B26, 1, 0)</f>
        <v>0</v>
      </c>
      <c r="G24" s="35">
        <f>IF('CS-SeniorJunior'!G27='Master Answer Key'!$B26, 1, 0)</f>
        <v>1</v>
      </c>
      <c r="H24" s="35">
        <f>IF('CS-SeniorJunior'!H27='Master Answer Key'!$B26, 1, 0)</f>
        <v>1</v>
      </c>
      <c r="I24" s="35">
        <f>IF('CS-SeniorJunior'!I27='Master Answer Key'!$B26, 1, 0)</f>
        <v>0</v>
      </c>
      <c r="J24" s="35">
        <f>IF('CS-SeniorJunior'!J27='Master Answer Key'!$B26, 1, 0)</f>
        <v>0</v>
      </c>
      <c r="K24" s="35">
        <f>IF('CS-SeniorJunior'!K27='Master Answer Key'!$B26, 1, 0)</f>
        <v>1</v>
      </c>
      <c r="L24" s="35">
        <f>IF('CS-SeniorJunior'!L27='Master Answer Key'!$B26, 1, 0)</f>
        <v>0</v>
      </c>
      <c r="M24" s="35"/>
    </row>
    <row r="25">
      <c r="A25" s="5" t="s">
        <v>129</v>
      </c>
      <c r="B25" s="35">
        <f>IF('CS-SeniorJunior'!B28='Master Answer Key'!$B27, 1, 0)</f>
        <v>1</v>
      </c>
      <c r="C25" s="35">
        <f>IF('CS-SeniorJunior'!C28='Master Answer Key'!$B27, 1, 0)</f>
        <v>1</v>
      </c>
      <c r="D25" s="35">
        <f>IF('CS-SeniorJunior'!D28='Master Answer Key'!$B27, 1, 0)</f>
        <v>1</v>
      </c>
      <c r="E25" s="35">
        <f>IF('CS-SeniorJunior'!E28='Master Answer Key'!$B27, 1, 0)</f>
        <v>0</v>
      </c>
      <c r="F25" s="35">
        <f>IF('CS-SeniorJunior'!F28='Master Answer Key'!$B27, 1, 0)</f>
        <v>1</v>
      </c>
      <c r="G25" s="35">
        <f>IF('CS-SeniorJunior'!G28='Master Answer Key'!$B27, 1, 0)</f>
        <v>1</v>
      </c>
      <c r="H25" s="35">
        <f>IF('CS-SeniorJunior'!H28='Master Answer Key'!$B27, 1, 0)</f>
        <v>1</v>
      </c>
      <c r="I25" s="35">
        <f>IF('CS-SeniorJunior'!I28='Master Answer Key'!$B27, 1, 0)</f>
        <v>1</v>
      </c>
      <c r="J25" s="35">
        <f>IF('CS-SeniorJunior'!J28='Master Answer Key'!$B27, 1, 0)</f>
        <v>1</v>
      </c>
      <c r="K25" s="35">
        <f>IF('CS-SeniorJunior'!K28='Master Answer Key'!$B27, 1, 0)</f>
        <v>1</v>
      </c>
      <c r="L25" s="35">
        <f>IF('CS-SeniorJunior'!L28='Master Answer Key'!$B27, 1, 0)</f>
        <v>1</v>
      </c>
      <c r="M25" s="35"/>
    </row>
    <row r="26">
      <c r="A26" s="5" t="s">
        <v>130</v>
      </c>
      <c r="B26" s="35">
        <f>IF('CS-SeniorJunior'!B29='Master Answer Key'!$B28, 1, 0)</f>
        <v>1</v>
      </c>
      <c r="C26" s="35">
        <f>IF('CS-SeniorJunior'!C29='Master Answer Key'!$B28, 1, 0)</f>
        <v>0</v>
      </c>
      <c r="D26" s="35">
        <f>IF('CS-SeniorJunior'!D29='Master Answer Key'!$B28, 1, 0)</f>
        <v>1</v>
      </c>
      <c r="E26" s="35">
        <f>IF('CS-SeniorJunior'!E29='Master Answer Key'!$B28, 1, 0)</f>
        <v>1</v>
      </c>
      <c r="F26" s="35">
        <f>IF('CS-SeniorJunior'!F29='Master Answer Key'!$B28, 1, 0)</f>
        <v>1</v>
      </c>
      <c r="G26" s="35">
        <f>IF('CS-SeniorJunior'!G29='Master Answer Key'!$B28, 1, 0)</f>
        <v>1</v>
      </c>
      <c r="H26" s="35">
        <f>IF('CS-SeniorJunior'!H29='Master Answer Key'!$B28, 1, 0)</f>
        <v>0</v>
      </c>
      <c r="I26" s="35">
        <f>IF('CS-SeniorJunior'!I29='Master Answer Key'!$B28, 1, 0)</f>
        <v>1</v>
      </c>
      <c r="J26" s="35">
        <f>IF('CS-SeniorJunior'!J29='Master Answer Key'!$B28, 1, 0)</f>
        <v>1</v>
      </c>
      <c r="K26" s="35">
        <f>IF('CS-SeniorJunior'!K29='Master Answer Key'!$B28, 1, 0)</f>
        <v>1</v>
      </c>
      <c r="L26" s="35">
        <f>IF('CS-SeniorJunior'!L29='Master Answer Key'!$B28, 1, 0)</f>
        <v>1</v>
      </c>
      <c r="M26" s="35"/>
    </row>
    <row r="27">
      <c r="A27" s="5" t="s">
        <v>131</v>
      </c>
      <c r="B27" s="35">
        <f>IF('CS-SeniorJunior'!B30='Master Answer Key'!$B29, 1, 0)</f>
        <v>1</v>
      </c>
      <c r="C27" s="35">
        <f>IF('CS-SeniorJunior'!C30='Master Answer Key'!$B29, 1, 0)</f>
        <v>0</v>
      </c>
      <c r="D27" s="35">
        <f>IF('CS-SeniorJunior'!D30='Master Answer Key'!$B29, 1, 0)</f>
        <v>1</v>
      </c>
      <c r="E27" s="35">
        <f>IF('CS-SeniorJunior'!E30='Master Answer Key'!$B29, 1, 0)</f>
        <v>1</v>
      </c>
      <c r="F27" s="35">
        <f>IF('CS-SeniorJunior'!F30='Master Answer Key'!$B29, 1, 0)</f>
        <v>1</v>
      </c>
      <c r="G27" s="35">
        <f>IF('CS-SeniorJunior'!G30='Master Answer Key'!$B29, 1, 0)</f>
        <v>1</v>
      </c>
      <c r="H27" s="35">
        <f>IF('CS-SeniorJunior'!H30='Master Answer Key'!$B29, 1, 0)</f>
        <v>1</v>
      </c>
      <c r="I27" s="35">
        <f>IF('CS-SeniorJunior'!I30='Master Answer Key'!$B29, 1, 0)</f>
        <v>1</v>
      </c>
      <c r="J27" s="35">
        <f>IF('CS-SeniorJunior'!J30='Master Answer Key'!$B29, 1, 0)</f>
        <v>1</v>
      </c>
      <c r="K27" s="35">
        <f>IF('CS-SeniorJunior'!K30='Master Answer Key'!$B29, 1, 0)</f>
        <v>1</v>
      </c>
      <c r="L27" s="35">
        <f>IF('CS-SeniorJunior'!L30='Master Answer Key'!$B29, 1, 0)</f>
        <v>1</v>
      </c>
      <c r="M27" s="35"/>
    </row>
    <row r="28">
      <c r="A28" s="5" t="s">
        <v>132</v>
      </c>
      <c r="B28" s="35">
        <f>IF('CS-SeniorJunior'!B31='Master Answer Key'!$B30, 1, 0)</f>
        <v>1</v>
      </c>
      <c r="C28" s="35">
        <f>IF('CS-SeniorJunior'!C31='Master Answer Key'!$B30, 1, 0)</f>
        <v>1</v>
      </c>
      <c r="D28" s="35">
        <f>IF('CS-SeniorJunior'!D31='Master Answer Key'!$B30, 1, 0)</f>
        <v>1</v>
      </c>
      <c r="E28" s="35">
        <f>IF('CS-SeniorJunior'!E31='Master Answer Key'!$B30, 1, 0)</f>
        <v>1</v>
      </c>
      <c r="F28" s="35">
        <f>IF('CS-SeniorJunior'!F31='Master Answer Key'!$B30, 1, 0)</f>
        <v>1</v>
      </c>
      <c r="G28" s="35">
        <f>IF('CS-SeniorJunior'!G31='Master Answer Key'!$B30, 1, 0)</f>
        <v>1</v>
      </c>
      <c r="H28" s="35">
        <f>IF('CS-SeniorJunior'!H31='Master Answer Key'!$B30, 1, 0)</f>
        <v>0</v>
      </c>
      <c r="I28" s="35">
        <f>IF('CS-SeniorJunior'!I31='Master Answer Key'!$B30, 1, 0)</f>
        <v>1</v>
      </c>
      <c r="J28" s="35">
        <f>IF('CS-SeniorJunior'!J31='Master Answer Key'!$B30, 1, 0)</f>
        <v>1</v>
      </c>
      <c r="K28" s="35">
        <f>IF('CS-SeniorJunior'!K31='Master Answer Key'!$B30, 1, 0)</f>
        <v>1</v>
      </c>
      <c r="L28" s="35">
        <f>IF('CS-SeniorJunior'!L31='Master Answer Key'!$B30, 1, 0)</f>
        <v>1</v>
      </c>
      <c r="M28" s="35"/>
    </row>
    <row r="29">
      <c r="A29" s="5" t="s">
        <v>133</v>
      </c>
      <c r="B29" s="35">
        <f>IF('CS-SeniorJunior'!B32='Master Answer Key'!$B31, 1, 0)</f>
        <v>1</v>
      </c>
      <c r="C29" s="35">
        <f>IF('CS-SeniorJunior'!C32='Master Answer Key'!$B31, 1, 0)</f>
        <v>1</v>
      </c>
      <c r="D29" s="35">
        <f>IF('CS-SeniorJunior'!D32='Master Answer Key'!$B31, 1, 0)</f>
        <v>1</v>
      </c>
      <c r="E29" s="35">
        <f>IF('CS-SeniorJunior'!E32='Master Answer Key'!$B31, 1, 0)</f>
        <v>1</v>
      </c>
      <c r="F29" s="35">
        <f>IF('CS-SeniorJunior'!F32='Master Answer Key'!$B31, 1, 0)</f>
        <v>1</v>
      </c>
      <c r="G29" s="35">
        <f>IF('CS-SeniorJunior'!G32='Master Answer Key'!$B31, 1, 0)</f>
        <v>1</v>
      </c>
      <c r="H29" s="35">
        <f>IF('CS-SeniorJunior'!H32='Master Answer Key'!$B31, 1, 0)</f>
        <v>1</v>
      </c>
      <c r="I29" s="35">
        <f>IF('CS-SeniorJunior'!I32='Master Answer Key'!$B31, 1, 0)</f>
        <v>0</v>
      </c>
      <c r="J29" s="35">
        <f>IF('CS-SeniorJunior'!J32='Master Answer Key'!$B31, 1, 0)</f>
        <v>0</v>
      </c>
      <c r="K29" s="35">
        <f>IF('CS-SeniorJunior'!K32='Master Answer Key'!$B31, 1, 0)</f>
        <v>1</v>
      </c>
      <c r="L29" s="35">
        <f>IF('CS-SeniorJunior'!L32='Master Answer Key'!$B31, 1, 0)</f>
        <v>1</v>
      </c>
      <c r="M29" s="35"/>
    </row>
    <row r="30">
      <c r="A30" s="5" t="s">
        <v>134</v>
      </c>
      <c r="B30" s="35">
        <f>IF('CS-SeniorJunior'!B33='Master Answer Key'!$B32, 1, 0)</f>
        <v>1</v>
      </c>
      <c r="C30" s="35">
        <f>IF('CS-SeniorJunior'!C33='Master Answer Key'!$B32, 1, 0)</f>
        <v>1</v>
      </c>
      <c r="D30" s="35">
        <f>IF('CS-SeniorJunior'!D33='Master Answer Key'!$B32, 1, 0)</f>
        <v>1</v>
      </c>
      <c r="E30" s="35">
        <f>IF('CS-SeniorJunior'!E33='Master Answer Key'!$B32, 1, 0)</f>
        <v>1</v>
      </c>
      <c r="F30" s="35">
        <f>IF('CS-SeniorJunior'!F33='Master Answer Key'!$B32, 1, 0)</f>
        <v>1</v>
      </c>
      <c r="G30" s="35">
        <f>IF('CS-SeniorJunior'!G33='Master Answer Key'!$B32, 1, 0)</f>
        <v>1</v>
      </c>
      <c r="H30" s="35">
        <f>IF('CS-SeniorJunior'!H33='Master Answer Key'!$B32, 1, 0)</f>
        <v>1</v>
      </c>
      <c r="I30" s="35">
        <f>IF('CS-SeniorJunior'!I33='Master Answer Key'!$B32, 1, 0)</f>
        <v>0</v>
      </c>
      <c r="J30" s="35">
        <f>IF('CS-SeniorJunior'!J33='Master Answer Key'!$B32, 1, 0)</f>
        <v>1</v>
      </c>
      <c r="K30" s="35">
        <f>IF('CS-SeniorJunior'!K33='Master Answer Key'!$B32, 1, 0)</f>
        <v>1</v>
      </c>
      <c r="L30" s="35">
        <f>IF('CS-SeniorJunior'!L33='Master Answer Key'!$B32, 1, 0)</f>
        <v>1</v>
      </c>
      <c r="M30" s="35"/>
    </row>
    <row r="31">
      <c r="A31" s="5" t="s">
        <v>135</v>
      </c>
      <c r="B31" s="35">
        <f>IF('CS-SeniorJunior'!B34='Master Answer Key'!$B33, 1, 0)</f>
        <v>1</v>
      </c>
      <c r="C31" s="35">
        <f>IF('CS-SeniorJunior'!C34='Master Answer Key'!$B33, 1, 0)</f>
        <v>1</v>
      </c>
      <c r="D31" s="35">
        <f>IF('CS-SeniorJunior'!D34='Master Answer Key'!$B33, 1, 0)</f>
        <v>1</v>
      </c>
      <c r="E31" s="35">
        <f>IF('CS-SeniorJunior'!E34='Master Answer Key'!$B33, 1, 0)</f>
        <v>1</v>
      </c>
      <c r="F31" s="35">
        <f>IF('CS-SeniorJunior'!F34='Master Answer Key'!$B33, 1, 0)</f>
        <v>1</v>
      </c>
      <c r="G31" s="35">
        <f>IF('CS-SeniorJunior'!G34='Master Answer Key'!$B33, 1, 0)</f>
        <v>1</v>
      </c>
      <c r="H31" s="35">
        <f>IF('CS-SeniorJunior'!H34='Master Answer Key'!$B33, 1, 0)</f>
        <v>0</v>
      </c>
      <c r="I31" s="35">
        <f>IF('CS-SeniorJunior'!I34='Master Answer Key'!$B33, 1, 0)</f>
        <v>1</v>
      </c>
      <c r="J31" s="35">
        <f>IF('CS-SeniorJunior'!J34='Master Answer Key'!$B33, 1, 0)</f>
        <v>0</v>
      </c>
      <c r="K31" s="35">
        <f>IF('CS-SeniorJunior'!K34='Master Answer Key'!$B33, 1, 0)</f>
        <v>1</v>
      </c>
      <c r="L31" s="35">
        <f>IF('CS-SeniorJunior'!L34='Master Answer Key'!$B33, 1, 0)</f>
        <v>0</v>
      </c>
      <c r="M31" s="35"/>
    </row>
    <row r="32">
      <c r="A32" s="5" t="s">
        <v>136</v>
      </c>
      <c r="B32" s="35">
        <f>IF('CS-SeniorJunior'!B35='Master Answer Key'!$B34, 1, 0)</f>
        <v>1</v>
      </c>
      <c r="C32" s="35">
        <f>IF('CS-SeniorJunior'!C35='Master Answer Key'!$B34, 1, 0)</f>
        <v>0</v>
      </c>
      <c r="D32" s="35">
        <f>IF('CS-SeniorJunior'!D35='Master Answer Key'!$B34, 1, 0)</f>
        <v>1</v>
      </c>
      <c r="E32" s="35">
        <f>IF('CS-SeniorJunior'!E35='Master Answer Key'!$B34, 1, 0)</f>
        <v>1</v>
      </c>
      <c r="F32" s="35">
        <f>IF('CS-SeniorJunior'!F35='Master Answer Key'!$B34, 1, 0)</f>
        <v>1</v>
      </c>
      <c r="G32" s="35">
        <f>IF('CS-SeniorJunior'!G35='Master Answer Key'!$B34, 1, 0)</f>
        <v>1</v>
      </c>
      <c r="H32" s="35">
        <f>IF('CS-SeniorJunior'!H35='Master Answer Key'!$B34, 1, 0)</f>
        <v>0</v>
      </c>
      <c r="I32" s="35">
        <f>IF('CS-SeniorJunior'!I35='Master Answer Key'!$B34, 1, 0)</f>
        <v>0</v>
      </c>
      <c r="J32" s="35">
        <f>IF('CS-SeniorJunior'!J35='Master Answer Key'!$B34, 1, 0)</f>
        <v>1</v>
      </c>
      <c r="K32" s="35">
        <f>IF('CS-SeniorJunior'!K35='Master Answer Key'!$B34, 1, 0)</f>
        <v>1</v>
      </c>
      <c r="L32" s="35">
        <f>IF('CS-SeniorJunior'!L35='Master Answer Key'!$B34, 1, 0)</f>
        <v>1</v>
      </c>
      <c r="M32" s="35"/>
    </row>
    <row r="33">
      <c r="A33" s="5" t="s">
        <v>137</v>
      </c>
      <c r="B33" s="35">
        <f>IF('CS-SeniorJunior'!B36='Master Answer Key'!$B35, 1, 0)</f>
        <v>0</v>
      </c>
      <c r="C33" s="35">
        <f>IF('CS-SeniorJunior'!C36='Master Answer Key'!$B35, 1, 0)</f>
        <v>0</v>
      </c>
      <c r="D33" s="35">
        <f>IF('CS-SeniorJunior'!D36='Master Answer Key'!$B35, 1, 0)</f>
        <v>1</v>
      </c>
      <c r="E33" s="35">
        <f>IF('CS-SeniorJunior'!E36='Master Answer Key'!$B35, 1, 0)</f>
        <v>1</v>
      </c>
      <c r="F33" s="35">
        <f>IF('CS-SeniorJunior'!F36='Master Answer Key'!$B35, 1, 0)</f>
        <v>1</v>
      </c>
      <c r="G33" s="35">
        <f>IF('CS-SeniorJunior'!G36='Master Answer Key'!$B35, 1, 0)</f>
        <v>1</v>
      </c>
      <c r="H33" s="35">
        <f>IF('CS-SeniorJunior'!H36='Master Answer Key'!$B35, 1, 0)</f>
        <v>1</v>
      </c>
      <c r="I33" s="35">
        <f>IF('CS-SeniorJunior'!I36='Master Answer Key'!$B35, 1, 0)</f>
        <v>0</v>
      </c>
      <c r="J33" s="35">
        <f>IF('CS-SeniorJunior'!J36='Master Answer Key'!$B35, 1, 0)</f>
        <v>0</v>
      </c>
      <c r="K33" s="35">
        <f>IF('CS-SeniorJunior'!K36='Master Answer Key'!$B35, 1, 0)</f>
        <v>1</v>
      </c>
      <c r="L33" s="35">
        <f>IF('CS-SeniorJunior'!L36='Master Answer Key'!$B35, 1, 0)</f>
        <v>1</v>
      </c>
      <c r="M33" s="35"/>
    </row>
    <row r="34">
      <c r="A34" s="5" t="s">
        <v>138</v>
      </c>
      <c r="B34" s="35">
        <f>IF('CS-SeniorJunior'!B37='Master Answer Key'!$B36, 1, 0)</f>
        <v>1</v>
      </c>
      <c r="C34" s="35">
        <f>IF('CS-SeniorJunior'!C37='Master Answer Key'!$B36, 1, 0)</f>
        <v>1</v>
      </c>
      <c r="D34" s="35">
        <f>IF('CS-SeniorJunior'!D37='Master Answer Key'!$B36, 1, 0)</f>
        <v>1</v>
      </c>
      <c r="E34" s="35">
        <f>IF('CS-SeniorJunior'!E37='Master Answer Key'!$B36, 1, 0)</f>
        <v>1</v>
      </c>
      <c r="F34" s="35">
        <f>IF('CS-SeniorJunior'!F37='Master Answer Key'!$B36, 1, 0)</f>
        <v>1</v>
      </c>
      <c r="G34" s="35">
        <f>IF('CS-SeniorJunior'!G37='Master Answer Key'!$B36, 1, 0)</f>
        <v>1</v>
      </c>
      <c r="H34" s="35">
        <f>IF('CS-SeniorJunior'!H37='Master Answer Key'!$B36, 1, 0)</f>
        <v>1</v>
      </c>
      <c r="I34" s="35">
        <f>IF('CS-SeniorJunior'!I37='Master Answer Key'!$B36, 1, 0)</f>
        <v>1</v>
      </c>
      <c r="J34" s="35">
        <f>IF('CS-SeniorJunior'!J37='Master Answer Key'!$B36, 1, 0)</f>
        <v>1</v>
      </c>
      <c r="K34" s="35">
        <f>IF('CS-SeniorJunior'!K37='Master Answer Key'!$B36, 1, 0)</f>
        <v>1</v>
      </c>
      <c r="L34" s="35">
        <f>IF('CS-SeniorJunior'!L37='Master Answer Key'!$B36, 1, 0)</f>
        <v>1</v>
      </c>
      <c r="M34" s="35"/>
    </row>
    <row r="35">
      <c r="A35" s="5" t="s">
        <v>139</v>
      </c>
      <c r="B35" s="35">
        <f>IF('CS-SeniorJunior'!B38='Master Answer Key'!$B37, 1, 0)</f>
        <v>1</v>
      </c>
      <c r="C35" s="35">
        <f>IF('CS-SeniorJunior'!C38='Master Answer Key'!$B37, 1, 0)</f>
        <v>0</v>
      </c>
      <c r="D35" s="35">
        <f>IF('CS-SeniorJunior'!D38='Master Answer Key'!$B37, 1, 0)</f>
        <v>0</v>
      </c>
      <c r="E35" s="35">
        <f>IF('CS-SeniorJunior'!E38='Master Answer Key'!$B37, 1, 0)</f>
        <v>1</v>
      </c>
      <c r="F35" s="35">
        <f>IF('CS-SeniorJunior'!F38='Master Answer Key'!$B37, 1, 0)</f>
        <v>0</v>
      </c>
      <c r="G35" s="35">
        <f>IF('CS-SeniorJunior'!G38='Master Answer Key'!$B37, 1, 0)</f>
        <v>0</v>
      </c>
      <c r="H35" s="35">
        <f>IF('CS-SeniorJunior'!H38='Master Answer Key'!$B37, 1, 0)</f>
        <v>0</v>
      </c>
      <c r="I35" s="35">
        <f>IF('CS-SeniorJunior'!I38='Master Answer Key'!$B37, 1, 0)</f>
        <v>1</v>
      </c>
      <c r="J35" s="35">
        <f>IF('CS-SeniorJunior'!J38='Master Answer Key'!$B37, 1, 0)</f>
        <v>0</v>
      </c>
      <c r="K35" s="35">
        <f>IF('CS-SeniorJunior'!K38='Master Answer Key'!$B37, 1, 0)</f>
        <v>1</v>
      </c>
      <c r="L35" s="35">
        <f>IF('CS-SeniorJunior'!L38='Master Answer Key'!$B37, 1, 0)</f>
        <v>0</v>
      </c>
      <c r="M35" s="35"/>
    </row>
    <row r="36">
      <c r="A36" s="5" t="s">
        <v>140</v>
      </c>
      <c r="B36" s="35">
        <f>IF('CS-SeniorJunior'!B39='Master Answer Key'!$B38, 1, 0)</f>
        <v>1</v>
      </c>
      <c r="C36" s="35">
        <f>IF('CS-SeniorJunior'!C39='Master Answer Key'!$B38, 1, 0)</f>
        <v>1</v>
      </c>
      <c r="D36" s="35">
        <f>IF('CS-SeniorJunior'!D39='Master Answer Key'!$B38, 1, 0)</f>
        <v>1</v>
      </c>
      <c r="E36" s="35">
        <f>IF('CS-SeniorJunior'!E39='Master Answer Key'!$B38, 1, 0)</f>
        <v>1</v>
      </c>
      <c r="F36" s="35">
        <f>IF('CS-SeniorJunior'!F39='Master Answer Key'!$B38, 1, 0)</f>
        <v>1</v>
      </c>
      <c r="G36" s="35">
        <f>IF('CS-SeniorJunior'!G39='Master Answer Key'!$B38, 1, 0)</f>
        <v>1</v>
      </c>
      <c r="H36" s="35">
        <f>IF('CS-SeniorJunior'!H39='Master Answer Key'!$B38, 1, 0)</f>
        <v>1</v>
      </c>
      <c r="I36" s="35">
        <f>IF('CS-SeniorJunior'!I39='Master Answer Key'!$B38, 1, 0)</f>
        <v>1</v>
      </c>
      <c r="J36" s="35">
        <f>IF('CS-SeniorJunior'!J39='Master Answer Key'!$B38, 1, 0)</f>
        <v>1</v>
      </c>
      <c r="K36" s="35">
        <f>IF('CS-SeniorJunior'!K39='Master Answer Key'!$B38, 1, 0)</f>
        <v>1</v>
      </c>
      <c r="L36" s="35">
        <f>IF('CS-SeniorJunior'!L39='Master Answer Key'!$B38, 1, 0)</f>
        <v>1</v>
      </c>
      <c r="M36" s="35"/>
    </row>
    <row r="37">
      <c r="A37" s="5" t="s">
        <v>141</v>
      </c>
      <c r="B37" s="35">
        <f>IF('CS-SeniorJunior'!B40='Master Answer Key'!$B39, 1, 0)</f>
        <v>0</v>
      </c>
      <c r="C37" s="35">
        <f>IF('CS-SeniorJunior'!C40='Master Answer Key'!$B39, 1, 0)</f>
        <v>0</v>
      </c>
      <c r="D37" s="35">
        <f>IF('CS-SeniorJunior'!D40='Master Answer Key'!$B39, 1, 0)</f>
        <v>1</v>
      </c>
      <c r="E37" s="35">
        <f>IF('CS-SeniorJunior'!E40='Master Answer Key'!$B39, 1, 0)</f>
        <v>1</v>
      </c>
      <c r="F37" s="35">
        <f>IF('CS-SeniorJunior'!F40='Master Answer Key'!$B39, 1, 0)</f>
        <v>1</v>
      </c>
      <c r="G37" s="35">
        <f>IF('CS-SeniorJunior'!G40='Master Answer Key'!$B39, 1, 0)</f>
        <v>1</v>
      </c>
      <c r="H37" s="35">
        <f>IF('CS-SeniorJunior'!H40='Master Answer Key'!$B39, 1, 0)</f>
        <v>0</v>
      </c>
      <c r="I37" s="35">
        <f>IF('CS-SeniorJunior'!I40='Master Answer Key'!$B39, 1, 0)</f>
        <v>0</v>
      </c>
      <c r="J37" s="35">
        <f>IF('CS-SeniorJunior'!J40='Master Answer Key'!$B39, 1, 0)</f>
        <v>1</v>
      </c>
      <c r="K37" s="35">
        <f>IF('CS-SeniorJunior'!K40='Master Answer Key'!$B39, 1, 0)</f>
        <v>1</v>
      </c>
      <c r="L37" s="35">
        <f>IF('CS-SeniorJunior'!L40='Master Answer Key'!$B39, 1, 0)</f>
        <v>1</v>
      </c>
      <c r="M37" s="35"/>
    </row>
    <row r="38">
      <c r="A38" s="5" t="s">
        <v>142</v>
      </c>
      <c r="B38" s="35">
        <f>IF('CS-SeniorJunior'!B41='Master Answer Key'!$B40, 1, 0)</f>
        <v>1</v>
      </c>
      <c r="C38" s="35">
        <f>IF('CS-SeniorJunior'!C41='Master Answer Key'!$B40, 1, 0)</f>
        <v>0</v>
      </c>
      <c r="D38" s="35">
        <f>IF('CS-SeniorJunior'!D41='Master Answer Key'!$B40, 1, 0)</f>
        <v>1</v>
      </c>
      <c r="E38" s="35">
        <f>IF('CS-SeniorJunior'!E41='Master Answer Key'!$B40, 1, 0)</f>
        <v>1</v>
      </c>
      <c r="F38" s="35">
        <f>IF('CS-SeniorJunior'!F41='Master Answer Key'!$B40, 1, 0)</f>
        <v>1</v>
      </c>
      <c r="G38" s="35">
        <f>IF('CS-SeniorJunior'!G41='Master Answer Key'!$B40, 1, 0)</f>
        <v>1</v>
      </c>
      <c r="H38" s="35">
        <f>IF('CS-SeniorJunior'!H41='Master Answer Key'!$B40, 1, 0)</f>
        <v>1</v>
      </c>
      <c r="I38" s="35">
        <f>IF('CS-SeniorJunior'!I41='Master Answer Key'!$B40, 1, 0)</f>
        <v>1</v>
      </c>
      <c r="J38" s="35">
        <f>IF('CS-SeniorJunior'!J41='Master Answer Key'!$B40, 1, 0)</f>
        <v>1</v>
      </c>
      <c r="K38" s="35">
        <f>IF('CS-SeniorJunior'!K41='Master Answer Key'!$B40, 1, 0)</f>
        <v>1</v>
      </c>
      <c r="L38" s="35">
        <f>IF('CS-SeniorJunior'!L41='Master Answer Key'!$B40, 1, 0)</f>
        <v>1</v>
      </c>
      <c r="M38" s="35"/>
    </row>
    <row r="39">
      <c r="A39" s="5" t="s">
        <v>143</v>
      </c>
      <c r="B39" s="35">
        <f>IF('CS-SeniorJunior'!B42='Master Answer Key'!$B41, 1, 0)</f>
        <v>1</v>
      </c>
      <c r="C39" s="35">
        <f>IF('CS-SeniorJunior'!C42='Master Answer Key'!$B41, 1, 0)</f>
        <v>0</v>
      </c>
      <c r="D39" s="35">
        <f>IF('CS-SeniorJunior'!D42='Master Answer Key'!$B41, 1, 0)</f>
        <v>0</v>
      </c>
      <c r="E39" s="35">
        <f>IF('CS-SeniorJunior'!E42='Master Answer Key'!$B41, 1, 0)</f>
        <v>0</v>
      </c>
      <c r="F39" s="35">
        <f>IF('CS-SeniorJunior'!F42='Master Answer Key'!$B41, 1, 0)</f>
        <v>0</v>
      </c>
      <c r="G39" s="35">
        <f>IF('CS-SeniorJunior'!G42='Master Answer Key'!$B41, 1, 0)</f>
        <v>1</v>
      </c>
      <c r="H39" s="35">
        <f>IF('CS-SeniorJunior'!H42='Master Answer Key'!$B41, 1, 0)</f>
        <v>1</v>
      </c>
      <c r="I39" s="35">
        <f>IF('CS-SeniorJunior'!I42='Master Answer Key'!$B41, 1, 0)</f>
        <v>1</v>
      </c>
      <c r="J39" s="35">
        <f>IF('CS-SeniorJunior'!J42='Master Answer Key'!$B41, 1, 0)</f>
        <v>1</v>
      </c>
      <c r="K39" s="35">
        <f>IF('CS-SeniorJunior'!K42='Master Answer Key'!$B41, 1, 0)</f>
        <v>0</v>
      </c>
      <c r="L39" s="35">
        <f>IF('CS-SeniorJunior'!L42='Master Answer Key'!$B41, 1, 0)</f>
        <v>1</v>
      </c>
      <c r="M39" s="35"/>
    </row>
    <row r="40">
      <c r="A40" s="5" t="s">
        <v>144</v>
      </c>
      <c r="B40" s="35">
        <f>IF('CS-SeniorJunior'!B43='Master Answer Key'!$B42, 1, 0)</f>
        <v>1</v>
      </c>
      <c r="C40" s="35">
        <f>IF('CS-SeniorJunior'!C43='Master Answer Key'!$B42, 1, 0)</f>
        <v>1</v>
      </c>
      <c r="D40" s="35">
        <f>IF('CS-SeniorJunior'!D43='Master Answer Key'!$B42, 1, 0)</f>
        <v>1</v>
      </c>
      <c r="E40" s="35">
        <f>IF('CS-SeniorJunior'!E43='Master Answer Key'!$B42, 1, 0)</f>
        <v>1</v>
      </c>
      <c r="F40" s="35">
        <f>IF('CS-SeniorJunior'!F43='Master Answer Key'!$B42, 1, 0)</f>
        <v>1</v>
      </c>
      <c r="G40" s="35">
        <f>IF('CS-SeniorJunior'!G43='Master Answer Key'!$B42, 1, 0)</f>
        <v>1</v>
      </c>
      <c r="H40" s="35">
        <f>IF('CS-SeniorJunior'!H43='Master Answer Key'!$B42, 1, 0)</f>
        <v>1</v>
      </c>
      <c r="I40" s="35">
        <f>IF('CS-SeniorJunior'!I43='Master Answer Key'!$B42, 1, 0)</f>
        <v>1</v>
      </c>
      <c r="J40" s="35">
        <f>IF('CS-SeniorJunior'!J43='Master Answer Key'!$B42, 1, 0)</f>
        <v>1</v>
      </c>
      <c r="K40" s="35">
        <f>IF('CS-SeniorJunior'!K43='Master Answer Key'!$B42, 1, 0)</f>
        <v>1</v>
      </c>
      <c r="L40" s="35">
        <f>IF('CS-SeniorJunior'!L43='Master Answer Key'!$B42, 1, 0)</f>
        <v>1</v>
      </c>
      <c r="M40" s="35"/>
    </row>
    <row r="41">
      <c r="A41" s="5" t="s">
        <v>145</v>
      </c>
      <c r="B41" s="35">
        <f>IF('CS-SeniorJunior'!B44='Master Answer Key'!$B43, 1, 0)</f>
        <v>1</v>
      </c>
      <c r="C41" s="35">
        <f>IF('CS-SeniorJunior'!C44='Master Answer Key'!$B43, 1, 0)</f>
        <v>1</v>
      </c>
      <c r="D41" s="35">
        <f>IF('CS-SeniorJunior'!D44='Master Answer Key'!$B43, 1, 0)</f>
        <v>1</v>
      </c>
      <c r="E41" s="35">
        <f>IF('CS-SeniorJunior'!E44='Master Answer Key'!$B43, 1, 0)</f>
        <v>1</v>
      </c>
      <c r="F41" s="35">
        <f>IF('CS-SeniorJunior'!F44='Master Answer Key'!$B43, 1, 0)</f>
        <v>1</v>
      </c>
      <c r="G41" s="35">
        <f>IF('CS-SeniorJunior'!G44='Master Answer Key'!$B43, 1, 0)</f>
        <v>1</v>
      </c>
      <c r="H41" s="35">
        <f>IF('CS-SeniorJunior'!H44='Master Answer Key'!$B43, 1, 0)</f>
        <v>1</v>
      </c>
      <c r="I41" s="35">
        <f>IF('CS-SeniorJunior'!I44='Master Answer Key'!$B43, 1, 0)</f>
        <v>1</v>
      </c>
      <c r="J41" s="35">
        <f>IF('CS-SeniorJunior'!J44='Master Answer Key'!$B43, 1, 0)</f>
        <v>1</v>
      </c>
      <c r="K41" s="35">
        <f>IF('CS-SeniorJunior'!K44='Master Answer Key'!$B43, 1, 0)</f>
        <v>1</v>
      </c>
      <c r="L41" s="35">
        <f>IF('CS-SeniorJunior'!L44='Master Answer Key'!$B43, 1, 0)</f>
        <v>1</v>
      </c>
      <c r="M41" s="35"/>
    </row>
    <row r="42">
      <c r="A42" s="5" t="s">
        <v>146</v>
      </c>
      <c r="B42" s="35">
        <f>IF('CS-SeniorJunior'!B45='Master Answer Key'!$B44, 1, 0)</f>
        <v>1</v>
      </c>
      <c r="C42" s="35">
        <f>IF('CS-SeniorJunior'!C45='Master Answer Key'!$B44, 1, 0)</f>
        <v>1</v>
      </c>
      <c r="D42" s="35">
        <f>IF('CS-SeniorJunior'!D45='Master Answer Key'!$B44, 1, 0)</f>
        <v>1</v>
      </c>
      <c r="E42" s="35">
        <f>IF('CS-SeniorJunior'!E45='Master Answer Key'!$B44, 1, 0)</f>
        <v>1</v>
      </c>
      <c r="F42" s="35">
        <f>IF('CS-SeniorJunior'!F45='Master Answer Key'!$B44, 1, 0)</f>
        <v>1</v>
      </c>
      <c r="G42" s="35">
        <f>IF('CS-SeniorJunior'!G45='Master Answer Key'!$B44, 1, 0)</f>
        <v>1</v>
      </c>
      <c r="H42" s="35">
        <f>IF('CS-SeniorJunior'!H45='Master Answer Key'!$B44, 1, 0)</f>
        <v>1</v>
      </c>
      <c r="I42" s="35">
        <f>IF('CS-SeniorJunior'!I45='Master Answer Key'!$B44, 1, 0)</f>
        <v>1</v>
      </c>
      <c r="J42" s="35">
        <f>IF('CS-SeniorJunior'!J45='Master Answer Key'!$B44, 1, 0)</f>
        <v>1</v>
      </c>
      <c r="K42" s="35">
        <f>IF('CS-SeniorJunior'!K45='Master Answer Key'!$B44, 1, 0)</f>
        <v>1</v>
      </c>
      <c r="L42" s="35">
        <f>IF('CS-SeniorJunior'!L45='Master Answer Key'!$B44, 1, 0)</f>
        <v>1</v>
      </c>
      <c r="M42" s="35"/>
    </row>
    <row r="43">
      <c r="A43" s="5" t="s">
        <v>147</v>
      </c>
      <c r="B43" s="35">
        <f>IF('CS-SeniorJunior'!B46='Master Answer Key'!$B45, 1, 0)</f>
        <v>1</v>
      </c>
      <c r="C43" s="35">
        <f>IF('CS-SeniorJunior'!C46='Master Answer Key'!$B45, 1, 0)</f>
        <v>1</v>
      </c>
      <c r="D43" s="35">
        <f>IF('CS-SeniorJunior'!D46='Master Answer Key'!$B45, 1, 0)</f>
        <v>1</v>
      </c>
      <c r="E43" s="35">
        <f>IF('CS-SeniorJunior'!E46='Master Answer Key'!$B45, 1, 0)</f>
        <v>1</v>
      </c>
      <c r="F43" s="35">
        <f>IF('CS-SeniorJunior'!F46='Master Answer Key'!$B45, 1, 0)</f>
        <v>1</v>
      </c>
      <c r="G43" s="35">
        <f>IF('CS-SeniorJunior'!G46='Master Answer Key'!$B45, 1, 0)</f>
        <v>1</v>
      </c>
      <c r="H43" s="35">
        <f>IF('CS-SeniorJunior'!H46='Master Answer Key'!$B45, 1, 0)</f>
        <v>1</v>
      </c>
      <c r="I43" s="35">
        <f>IF('CS-SeniorJunior'!I46='Master Answer Key'!$B45, 1, 0)</f>
        <v>1</v>
      </c>
      <c r="J43" s="35">
        <f>IF('CS-SeniorJunior'!J46='Master Answer Key'!$B45, 1, 0)</f>
        <v>1</v>
      </c>
      <c r="K43" s="35">
        <f>IF('CS-SeniorJunior'!K46='Master Answer Key'!$B45, 1, 0)</f>
        <v>1</v>
      </c>
      <c r="L43" s="35">
        <f>IF('CS-SeniorJunior'!L46='Master Answer Key'!$B45, 1, 0)</f>
        <v>1</v>
      </c>
      <c r="M43" s="35"/>
    </row>
    <row r="44">
      <c r="A44" s="5" t="s">
        <v>148</v>
      </c>
      <c r="B44" s="35">
        <f>IF('CS-SeniorJunior'!B47='Master Answer Key'!$B46, 1, 0)</f>
        <v>1</v>
      </c>
      <c r="C44" s="35">
        <f>IF('CS-SeniorJunior'!C47='Master Answer Key'!$B46, 1, 0)</f>
        <v>1</v>
      </c>
      <c r="D44" s="35">
        <f>IF('CS-SeniorJunior'!D47='Master Answer Key'!$B46, 1, 0)</f>
        <v>1</v>
      </c>
      <c r="E44" s="35">
        <f>IF('CS-SeniorJunior'!E47='Master Answer Key'!$B46, 1, 0)</f>
        <v>1</v>
      </c>
      <c r="F44" s="35">
        <f>IF('CS-SeniorJunior'!F47='Master Answer Key'!$B46, 1, 0)</f>
        <v>1</v>
      </c>
      <c r="G44" s="35">
        <f>IF('CS-SeniorJunior'!G47='Master Answer Key'!$B46, 1, 0)</f>
        <v>0</v>
      </c>
      <c r="H44" s="35">
        <f>IF('CS-SeniorJunior'!H47='Master Answer Key'!$B46, 1, 0)</f>
        <v>1</v>
      </c>
      <c r="I44" s="35">
        <f>IF('CS-SeniorJunior'!I47='Master Answer Key'!$B46, 1, 0)</f>
        <v>1</v>
      </c>
      <c r="J44" s="35">
        <f>IF('CS-SeniorJunior'!J47='Master Answer Key'!$B46, 1, 0)</f>
        <v>1</v>
      </c>
      <c r="K44" s="35">
        <f>IF('CS-SeniorJunior'!K47='Master Answer Key'!$B46, 1, 0)</f>
        <v>0</v>
      </c>
      <c r="L44" s="35">
        <f>IF('CS-SeniorJunior'!L47='Master Answer Key'!$B46, 1, 0)</f>
        <v>1</v>
      </c>
      <c r="M44" s="35"/>
    </row>
    <row r="45">
      <c r="A45" s="5" t="s">
        <v>149</v>
      </c>
      <c r="B45" s="35">
        <f>IF('CS-SeniorJunior'!B48='Master Answer Key'!$B47, 1, 0)</f>
        <v>1</v>
      </c>
      <c r="C45" s="35">
        <f>IF('CS-SeniorJunior'!C48='Master Answer Key'!$B47, 1, 0)</f>
        <v>1</v>
      </c>
      <c r="D45" s="35">
        <f>IF('CS-SeniorJunior'!D48='Master Answer Key'!$B47, 1, 0)</f>
        <v>0</v>
      </c>
      <c r="E45" s="35">
        <f>IF('CS-SeniorJunior'!E48='Master Answer Key'!$B47, 1, 0)</f>
        <v>1</v>
      </c>
      <c r="F45" s="35">
        <f>IF('CS-SeniorJunior'!F48='Master Answer Key'!$B47, 1, 0)</f>
        <v>1</v>
      </c>
      <c r="G45" s="35">
        <f>IF('CS-SeniorJunior'!G48='Master Answer Key'!$B47, 1, 0)</f>
        <v>1</v>
      </c>
      <c r="H45" s="35">
        <f>IF('CS-SeniorJunior'!H48='Master Answer Key'!$B47, 1, 0)</f>
        <v>1</v>
      </c>
      <c r="I45" s="35">
        <f>IF('CS-SeniorJunior'!I48='Master Answer Key'!$B47, 1, 0)</f>
        <v>1</v>
      </c>
      <c r="J45" s="35">
        <f>IF('CS-SeniorJunior'!J48='Master Answer Key'!$B47, 1, 0)</f>
        <v>1</v>
      </c>
      <c r="K45" s="35">
        <f>IF('CS-SeniorJunior'!K48='Master Answer Key'!$B47, 1, 0)</f>
        <v>1</v>
      </c>
      <c r="L45" s="35">
        <f>IF('CS-SeniorJunior'!L48='Master Answer Key'!$B47, 1, 0)</f>
        <v>1</v>
      </c>
      <c r="M45" s="35"/>
    </row>
    <row r="46">
      <c r="A46" s="5" t="s">
        <v>150</v>
      </c>
      <c r="B46" s="35">
        <f>IF('CS-SeniorJunior'!B49='Master Answer Key'!$B48, 1, 0)</f>
        <v>1</v>
      </c>
      <c r="C46" s="35">
        <f>IF('CS-SeniorJunior'!C49='Master Answer Key'!$B48, 1, 0)</f>
        <v>1</v>
      </c>
      <c r="D46" s="35">
        <f>IF('CS-SeniorJunior'!D49='Master Answer Key'!$B48, 1, 0)</f>
        <v>1</v>
      </c>
      <c r="E46" s="35">
        <f>IF('CS-SeniorJunior'!E49='Master Answer Key'!$B48, 1, 0)</f>
        <v>1</v>
      </c>
      <c r="F46" s="35">
        <f>IF('CS-SeniorJunior'!F49='Master Answer Key'!$B48, 1, 0)</f>
        <v>1</v>
      </c>
      <c r="G46" s="35">
        <f>IF('CS-SeniorJunior'!G49='Master Answer Key'!$B48, 1, 0)</f>
        <v>1</v>
      </c>
      <c r="H46" s="35">
        <f>IF('CS-SeniorJunior'!H49='Master Answer Key'!$B48, 1, 0)</f>
        <v>1</v>
      </c>
      <c r="I46" s="35">
        <f>IF('CS-SeniorJunior'!I49='Master Answer Key'!$B48, 1, 0)</f>
        <v>1</v>
      </c>
      <c r="J46" s="35">
        <f>IF('CS-SeniorJunior'!J49='Master Answer Key'!$B48, 1, 0)</f>
        <v>0</v>
      </c>
      <c r="K46" s="35">
        <f>IF('CS-SeniorJunior'!K49='Master Answer Key'!$B48, 1, 0)</f>
        <v>1</v>
      </c>
      <c r="L46" s="35">
        <f>IF('CS-SeniorJunior'!L49='Master Answer Key'!$B48, 1, 0)</f>
        <v>1</v>
      </c>
      <c r="M46" s="35"/>
    </row>
    <row r="47">
      <c r="A47" s="5" t="s">
        <v>151</v>
      </c>
      <c r="B47" s="35">
        <f>IF('CS-SeniorJunior'!B50='Master Answer Key'!$B49, 1, 0)</f>
        <v>1</v>
      </c>
      <c r="C47" s="35">
        <f>IF('CS-SeniorJunior'!C50='Master Answer Key'!$B49, 1, 0)</f>
        <v>1</v>
      </c>
      <c r="D47" s="35">
        <f>IF('CS-SeniorJunior'!D50='Master Answer Key'!$B49, 1, 0)</f>
        <v>1</v>
      </c>
      <c r="E47" s="35">
        <f>IF('CS-SeniorJunior'!E50='Master Answer Key'!$B49, 1, 0)</f>
        <v>1</v>
      </c>
      <c r="F47" s="35">
        <f>IF('CS-SeniorJunior'!F50='Master Answer Key'!$B49, 1, 0)</f>
        <v>1</v>
      </c>
      <c r="G47" s="35">
        <f>IF('CS-SeniorJunior'!G50='Master Answer Key'!$B49, 1, 0)</f>
        <v>1</v>
      </c>
      <c r="H47" s="35">
        <f>IF('CS-SeniorJunior'!H50='Master Answer Key'!$B49, 1, 0)</f>
        <v>1</v>
      </c>
      <c r="I47" s="35">
        <f>IF('CS-SeniorJunior'!I50='Master Answer Key'!$B49, 1, 0)</f>
        <v>1</v>
      </c>
      <c r="J47" s="35">
        <f>IF('CS-SeniorJunior'!J50='Master Answer Key'!$B49, 1, 0)</f>
        <v>1</v>
      </c>
      <c r="K47" s="35">
        <f>IF('CS-SeniorJunior'!K50='Master Answer Key'!$B49, 1, 0)</f>
        <v>1</v>
      </c>
      <c r="L47" s="35">
        <f>IF('CS-SeniorJunior'!L50='Master Answer Key'!$B49, 1, 0)</f>
        <v>1</v>
      </c>
      <c r="M47" s="35"/>
    </row>
    <row r="48">
      <c r="A48" s="5" t="s">
        <v>152</v>
      </c>
      <c r="B48" s="35">
        <f>IF('CS-SeniorJunior'!B51='Master Answer Key'!$B50, 1, 0)</f>
        <v>1</v>
      </c>
      <c r="C48" s="35">
        <f>IF('CS-SeniorJunior'!C51='Master Answer Key'!$B50, 1, 0)</f>
        <v>1</v>
      </c>
      <c r="D48" s="35">
        <f>IF('CS-SeniorJunior'!D51='Master Answer Key'!$B50, 1, 0)</f>
        <v>1</v>
      </c>
      <c r="E48" s="35">
        <f>IF('CS-SeniorJunior'!E51='Master Answer Key'!$B50, 1, 0)</f>
        <v>1</v>
      </c>
      <c r="F48" s="35">
        <f>IF('CS-SeniorJunior'!F51='Master Answer Key'!$B50, 1, 0)</f>
        <v>1</v>
      </c>
      <c r="G48" s="35">
        <f>IF('CS-SeniorJunior'!G51='Master Answer Key'!$B50, 1, 0)</f>
        <v>1</v>
      </c>
      <c r="H48" s="35">
        <f>IF('CS-SeniorJunior'!H51='Master Answer Key'!$B50, 1, 0)</f>
        <v>1</v>
      </c>
      <c r="I48" s="35">
        <f>IF('CS-SeniorJunior'!I51='Master Answer Key'!$B50, 1, 0)</f>
        <v>1</v>
      </c>
      <c r="J48" s="35">
        <f>IF('CS-SeniorJunior'!J51='Master Answer Key'!$B50, 1, 0)</f>
        <v>1</v>
      </c>
      <c r="K48" s="35">
        <f>IF('CS-SeniorJunior'!K51='Master Answer Key'!$B50, 1, 0)</f>
        <v>1</v>
      </c>
      <c r="L48" s="35">
        <f>IF('CS-SeniorJunior'!L51='Master Answer Key'!$B50, 1, 0)</f>
        <v>1</v>
      </c>
      <c r="M48" s="35"/>
    </row>
    <row r="49">
      <c r="A49" s="5" t="s">
        <v>153</v>
      </c>
      <c r="B49" s="35">
        <f>IF('CS-SeniorJunior'!B52='Master Answer Key'!$B51, 1, 0)</f>
        <v>1</v>
      </c>
      <c r="C49" s="35">
        <f>IF('CS-SeniorJunior'!C52='Master Answer Key'!$B51, 1, 0)</f>
        <v>1</v>
      </c>
      <c r="D49" s="35">
        <f>IF('CS-SeniorJunior'!D52='Master Answer Key'!$B51, 1, 0)</f>
        <v>1</v>
      </c>
      <c r="E49" s="35">
        <f>IF('CS-SeniorJunior'!E52='Master Answer Key'!$B51, 1, 0)</f>
        <v>1</v>
      </c>
      <c r="F49" s="35">
        <f>IF('CS-SeniorJunior'!F52='Master Answer Key'!$B51, 1, 0)</f>
        <v>1</v>
      </c>
      <c r="G49" s="35">
        <f>IF('CS-SeniorJunior'!G52='Master Answer Key'!$B51, 1, 0)</f>
        <v>1</v>
      </c>
      <c r="H49" s="35">
        <f>IF('CS-SeniorJunior'!H52='Master Answer Key'!$B51, 1, 0)</f>
        <v>1</v>
      </c>
      <c r="I49" s="35">
        <f>IF('CS-SeniorJunior'!I52='Master Answer Key'!$B51, 1, 0)</f>
        <v>1</v>
      </c>
      <c r="J49" s="35">
        <f>IF('CS-SeniorJunior'!J52='Master Answer Key'!$B51, 1, 0)</f>
        <v>1</v>
      </c>
      <c r="K49" s="35">
        <f>IF('CS-SeniorJunior'!K52='Master Answer Key'!$B51, 1, 0)</f>
        <v>1</v>
      </c>
      <c r="L49" s="35">
        <f>IF('CS-SeniorJunior'!L52='Master Answer Key'!$B51, 1, 0)</f>
        <v>1</v>
      </c>
      <c r="M49" s="35"/>
    </row>
    <row r="50">
      <c r="A50" s="5" t="s">
        <v>154</v>
      </c>
      <c r="B50" s="35">
        <f>IF('CS-SeniorJunior'!B53='Master Answer Key'!$B52, 1, 0)</f>
        <v>1</v>
      </c>
      <c r="C50" s="35">
        <f>IF('CS-SeniorJunior'!C53='Master Answer Key'!$B52, 1, 0)</f>
        <v>1</v>
      </c>
      <c r="D50" s="35">
        <f>IF('CS-SeniorJunior'!D53='Master Answer Key'!$B52, 1, 0)</f>
        <v>1</v>
      </c>
      <c r="E50" s="35">
        <f>IF('CS-SeniorJunior'!E53='Master Answer Key'!$B52, 1, 0)</f>
        <v>1</v>
      </c>
      <c r="F50" s="35">
        <f>IF('CS-SeniorJunior'!F53='Master Answer Key'!$B52, 1, 0)</f>
        <v>1</v>
      </c>
      <c r="G50" s="35">
        <f>IF('CS-SeniorJunior'!G53='Master Answer Key'!$B52, 1, 0)</f>
        <v>1</v>
      </c>
      <c r="H50" s="35">
        <f>IF('CS-SeniorJunior'!H53='Master Answer Key'!$B52, 1, 0)</f>
        <v>1</v>
      </c>
      <c r="I50" s="35">
        <f>IF('CS-SeniorJunior'!I53='Master Answer Key'!$B52, 1, 0)</f>
        <v>1</v>
      </c>
      <c r="J50" s="35">
        <f>IF('CS-SeniorJunior'!J53='Master Answer Key'!$B52, 1, 0)</f>
        <v>1</v>
      </c>
      <c r="K50" s="35">
        <f>IF('CS-SeniorJunior'!K53='Master Answer Key'!$B52, 1, 0)</f>
        <v>1</v>
      </c>
      <c r="L50" s="35">
        <f>IF('CS-SeniorJunior'!L53='Master Answer Key'!$B52, 1, 0)</f>
        <v>1</v>
      </c>
      <c r="M50" s="35"/>
    </row>
    <row r="51">
      <c r="A51" s="5" t="s">
        <v>155</v>
      </c>
      <c r="B51" s="35">
        <f>IF('CS-SeniorJunior'!B54='Master Answer Key'!$B53, 1, 0)</f>
        <v>0</v>
      </c>
      <c r="C51" s="35">
        <f>IF('CS-SeniorJunior'!C54='Master Answer Key'!$B53, 1, 0)</f>
        <v>1</v>
      </c>
      <c r="D51" s="35">
        <f>IF('CS-SeniorJunior'!D54='Master Answer Key'!$B53, 1, 0)</f>
        <v>1</v>
      </c>
      <c r="E51" s="35">
        <f>IF('CS-SeniorJunior'!E54='Master Answer Key'!$B53, 1, 0)</f>
        <v>1</v>
      </c>
      <c r="F51" s="35">
        <f>IF('CS-SeniorJunior'!F54='Master Answer Key'!$B53, 1, 0)</f>
        <v>1</v>
      </c>
      <c r="G51" s="35">
        <f>IF('CS-SeniorJunior'!G54='Master Answer Key'!$B53, 1, 0)</f>
        <v>1</v>
      </c>
      <c r="H51" s="35">
        <f>IF('CS-SeniorJunior'!H54='Master Answer Key'!$B53, 1, 0)</f>
        <v>1</v>
      </c>
      <c r="I51" s="35">
        <f>IF('CS-SeniorJunior'!I54='Master Answer Key'!$B53, 1, 0)</f>
        <v>1</v>
      </c>
      <c r="J51" s="35">
        <f>IF('CS-SeniorJunior'!J54='Master Answer Key'!$B53, 1, 0)</f>
        <v>1</v>
      </c>
      <c r="K51" s="35">
        <f>IF('CS-SeniorJunior'!K54='Master Answer Key'!$B53, 1, 0)</f>
        <v>1</v>
      </c>
      <c r="L51" s="35">
        <f>IF('CS-SeniorJunior'!L54='Master Answer Key'!$B53, 1, 0)</f>
        <v>1</v>
      </c>
      <c r="M51" s="35"/>
    </row>
    <row r="52">
      <c r="A52" s="5" t="s">
        <v>156</v>
      </c>
      <c r="B52" s="35">
        <f>IF('CS-SeniorJunior'!B55='Master Answer Key'!$B54, 1, 0)</f>
        <v>1</v>
      </c>
      <c r="C52" s="35">
        <f>IF('CS-SeniorJunior'!C55='Master Answer Key'!$B54, 1, 0)</f>
        <v>1</v>
      </c>
      <c r="D52" s="35">
        <f>IF('CS-SeniorJunior'!D55='Master Answer Key'!$B54, 1, 0)</f>
        <v>1</v>
      </c>
      <c r="E52" s="35">
        <f>IF('CS-SeniorJunior'!E55='Master Answer Key'!$B54, 1, 0)</f>
        <v>1</v>
      </c>
      <c r="F52" s="35">
        <f>IF('CS-SeniorJunior'!F55='Master Answer Key'!$B54, 1, 0)</f>
        <v>1</v>
      </c>
      <c r="G52" s="35">
        <f>IF('CS-SeniorJunior'!G55='Master Answer Key'!$B54, 1, 0)</f>
        <v>1</v>
      </c>
      <c r="H52" s="35">
        <f>IF('CS-SeniorJunior'!H55='Master Answer Key'!$B54, 1, 0)</f>
        <v>1</v>
      </c>
      <c r="I52" s="35">
        <f>IF('CS-SeniorJunior'!I55='Master Answer Key'!$B54, 1, 0)</f>
        <v>1</v>
      </c>
      <c r="J52" s="35">
        <f>IF('CS-SeniorJunior'!J55='Master Answer Key'!$B54, 1, 0)</f>
        <v>1</v>
      </c>
      <c r="K52" s="35">
        <f>IF('CS-SeniorJunior'!K55='Master Answer Key'!$B54, 1, 0)</f>
        <v>1</v>
      </c>
      <c r="L52" s="35">
        <f>IF('CS-SeniorJunior'!L55='Master Answer Key'!$B54, 1, 0)</f>
        <v>1</v>
      </c>
      <c r="M52" s="35"/>
    </row>
    <row r="53">
      <c r="A53" s="5" t="s">
        <v>157</v>
      </c>
      <c r="B53" s="35">
        <f>IF('CS-SeniorJunior'!B56='Master Answer Key'!$B55, 1, 0)</f>
        <v>1</v>
      </c>
      <c r="C53" s="35">
        <f>IF('CS-SeniorJunior'!C56='Master Answer Key'!$B55, 1, 0)</f>
        <v>1</v>
      </c>
      <c r="D53" s="35">
        <f>IF('CS-SeniorJunior'!D56='Master Answer Key'!$B55, 1, 0)</f>
        <v>1</v>
      </c>
      <c r="E53" s="35">
        <f>IF('CS-SeniorJunior'!E56='Master Answer Key'!$B55, 1, 0)</f>
        <v>1</v>
      </c>
      <c r="F53" s="35">
        <f>IF('CS-SeniorJunior'!F56='Master Answer Key'!$B55, 1, 0)</f>
        <v>1</v>
      </c>
      <c r="G53" s="35">
        <f>IF('CS-SeniorJunior'!G56='Master Answer Key'!$B55, 1, 0)</f>
        <v>1</v>
      </c>
      <c r="H53" s="35">
        <f>IF('CS-SeniorJunior'!H56='Master Answer Key'!$B55, 1, 0)</f>
        <v>1</v>
      </c>
      <c r="I53" s="35">
        <f>IF('CS-SeniorJunior'!I56='Master Answer Key'!$B55, 1, 0)</f>
        <v>1</v>
      </c>
      <c r="J53" s="35">
        <f>IF('CS-SeniorJunior'!J56='Master Answer Key'!$B55, 1, 0)</f>
        <v>1</v>
      </c>
      <c r="K53" s="35">
        <f>IF('CS-SeniorJunior'!K56='Master Answer Key'!$B55, 1, 0)</f>
        <v>1</v>
      </c>
      <c r="L53" s="35">
        <f>IF('CS-SeniorJunior'!L56='Master Answer Key'!$B55, 1, 0)</f>
        <v>1</v>
      </c>
      <c r="M53" s="35"/>
    </row>
    <row r="54">
      <c r="A54" s="5" t="s">
        <v>158</v>
      </c>
      <c r="B54" s="35">
        <f>IF('CS-SeniorJunior'!B57='Master Answer Key'!$B56, 1, 0)</f>
        <v>1</v>
      </c>
      <c r="C54" s="35">
        <f>IF('CS-SeniorJunior'!C57='Master Answer Key'!$B56, 1, 0)</f>
        <v>1</v>
      </c>
      <c r="D54" s="35">
        <f>IF('CS-SeniorJunior'!D57='Master Answer Key'!$B56, 1, 0)</f>
        <v>1</v>
      </c>
      <c r="E54" s="35">
        <f>IF('CS-SeniorJunior'!E57='Master Answer Key'!$B56, 1, 0)</f>
        <v>1</v>
      </c>
      <c r="F54" s="35">
        <f>IF('CS-SeniorJunior'!F57='Master Answer Key'!$B56, 1, 0)</f>
        <v>1</v>
      </c>
      <c r="G54" s="35">
        <f>IF('CS-SeniorJunior'!G57='Master Answer Key'!$B56, 1, 0)</f>
        <v>1</v>
      </c>
      <c r="H54" s="35">
        <f>IF('CS-SeniorJunior'!H57='Master Answer Key'!$B56, 1, 0)</f>
        <v>1</v>
      </c>
      <c r="I54" s="35">
        <f>IF('CS-SeniorJunior'!I57='Master Answer Key'!$B56, 1, 0)</f>
        <v>1</v>
      </c>
      <c r="J54" s="35">
        <f>IF('CS-SeniorJunior'!J57='Master Answer Key'!$B56, 1, 0)</f>
        <v>1</v>
      </c>
      <c r="K54" s="35">
        <f>IF('CS-SeniorJunior'!K57='Master Answer Key'!$B56, 1, 0)</f>
        <v>1</v>
      </c>
      <c r="L54" s="35">
        <f>IF('CS-SeniorJunior'!L57='Master Answer Key'!$B56, 1, 0)</f>
        <v>1</v>
      </c>
      <c r="M54" s="35"/>
    </row>
    <row r="55">
      <c r="A55" s="5" t="s">
        <v>159</v>
      </c>
      <c r="B55" s="35">
        <f>IF('CS-SeniorJunior'!B58='Master Answer Key'!$B57, 1, 0)</f>
        <v>1</v>
      </c>
      <c r="C55" s="35">
        <f>IF('CS-SeniorJunior'!C58='Master Answer Key'!$B57, 1, 0)</f>
        <v>1</v>
      </c>
      <c r="D55" s="35">
        <f>IF('CS-SeniorJunior'!D58='Master Answer Key'!$B57, 1, 0)</f>
        <v>1</v>
      </c>
      <c r="E55" s="35">
        <f>IF('CS-SeniorJunior'!E58='Master Answer Key'!$B57, 1, 0)</f>
        <v>1</v>
      </c>
      <c r="F55" s="35">
        <f>IF('CS-SeniorJunior'!F58='Master Answer Key'!$B57, 1, 0)</f>
        <v>1</v>
      </c>
      <c r="G55" s="35">
        <f>IF('CS-SeniorJunior'!G58='Master Answer Key'!$B57, 1, 0)</f>
        <v>1</v>
      </c>
      <c r="H55" s="35">
        <f>IF('CS-SeniorJunior'!H58='Master Answer Key'!$B57, 1, 0)</f>
        <v>1</v>
      </c>
      <c r="I55" s="35">
        <f>IF('CS-SeniorJunior'!I58='Master Answer Key'!$B57, 1, 0)</f>
        <v>1</v>
      </c>
      <c r="J55" s="35">
        <f>IF('CS-SeniorJunior'!J58='Master Answer Key'!$B57, 1, 0)</f>
        <v>1</v>
      </c>
      <c r="K55" s="35">
        <f>IF('CS-SeniorJunior'!K58='Master Answer Key'!$B57, 1, 0)</f>
        <v>1</v>
      </c>
      <c r="L55" s="35">
        <f>IF('CS-SeniorJunior'!L58='Master Answer Key'!$B57, 1, 0)</f>
        <v>1</v>
      </c>
      <c r="M55" s="35"/>
    </row>
    <row r="56">
      <c r="A56" s="5" t="s">
        <v>160</v>
      </c>
      <c r="B56" s="35">
        <f>IF('CS-SeniorJunior'!B59='Master Answer Key'!$B58, 1, 0)</f>
        <v>1</v>
      </c>
      <c r="C56" s="35">
        <f>IF('CS-SeniorJunior'!C59='Master Answer Key'!$B58, 1, 0)</f>
        <v>0</v>
      </c>
      <c r="D56" s="35">
        <f>IF('CS-SeniorJunior'!D59='Master Answer Key'!$B58, 1, 0)</f>
        <v>1</v>
      </c>
      <c r="E56" s="35">
        <f>IF('CS-SeniorJunior'!E59='Master Answer Key'!$B58, 1, 0)</f>
        <v>1</v>
      </c>
      <c r="F56" s="35">
        <f>IF('CS-SeniorJunior'!F59='Master Answer Key'!$B58, 1, 0)</f>
        <v>1</v>
      </c>
      <c r="G56" s="35">
        <f>IF('CS-SeniorJunior'!G59='Master Answer Key'!$B58, 1, 0)</f>
        <v>1</v>
      </c>
      <c r="H56" s="35">
        <f>IF('CS-SeniorJunior'!H59='Master Answer Key'!$B58, 1, 0)</f>
        <v>1</v>
      </c>
      <c r="I56" s="35">
        <f>IF('CS-SeniorJunior'!I59='Master Answer Key'!$B58, 1, 0)</f>
        <v>1</v>
      </c>
      <c r="J56" s="35">
        <f>IF('CS-SeniorJunior'!J59='Master Answer Key'!$B58, 1, 0)</f>
        <v>1</v>
      </c>
      <c r="K56" s="35">
        <f>IF('CS-SeniorJunior'!K59='Master Answer Key'!$B58, 1, 0)</f>
        <v>1</v>
      </c>
      <c r="L56" s="35">
        <f>IF('CS-SeniorJunior'!L59='Master Answer Key'!$B58, 1, 0)</f>
        <v>1</v>
      </c>
      <c r="M56" s="35"/>
    </row>
    <row r="57">
      <c r="A57" s="5" t="s">
        <v>161</v>
      </c>
      <c r="B57" s="35">
        <f>IF('CS-SeniorJunior'!B60='Master Answer Key'!$B59, 1, 0)</f>
        <v>0</v>
      </c>
      <c r="C57" s="35">
        <f>IF('CS-SeniorJunior'!C60='Master Answer Key'!$B59, 1, 0)</f>
        <v>1</v>
      </c>
      <c r="D57" s="35">
        <f>IF('CS-SeniorJunior'!D60='Master Answer Key'!$B59, 1, 0)</f>
        <v>1</v>
      </c>
      <c r="E57" s="35">
        <f>IF('CS-SeniorJunior'!E60='Master Answer Key'!$B59, 1, 0)</f>
        <v>1</v>
      </c>
      <c r="F57" s="35">
        <f>IF('CS-SeniorJunior'!F60='Master Answer Key'!$B59, 1, 0)</f>
        <v>1</v>
      </c>
      <c r="G57" s="35">
        <f>IF('CS-SeniorJunior'!G60='Master Answer Key'!$B59, 1, 0)</f>
        <v>0</v>
      </c>
      <c r="H57" s="35">
        <f>IF('CS-SeniorJunior'!H60='Master Answer Key'!$B59, 1, 0)</f>
        <v>0</v>
      </c>
      <c r="I57" s="35">
        <f>IF('CS-SeniorJunior'!I60='Master Answer Key'!$B59, 1, 0)</f>
        <v>1</v>
      </c>
      <c r="J57" s="35">
        <f>IF('CS-SeniorJunior'!J60='Master Answer Key'!$B59, 1, 0)</f>
        <v>1</v>
      </c>
      <c r="K57" s="35">
        <f>IF('CS-SeniorJunior'!K60='Master Answer Key'!$B59, 1, 0)</f>
        <v>1</v>
      </c>
      <c r="L57" s="35">
        <f>IF('CS-SeniorJunior'!L60='Master Answer Key'!$B59, 1, 0)</f>
        <v>0</v>
      </c>
      <c r="M57" s="35"/>
    </row>
    <row r="58">
      <c r="A58" s="5" t="s">
        <v>162</v>
      </c>
      <c r="B58" s="35">
        <f>IF('CS-SeniorJunior'!B61='Master Answer Key'!$B60, 1, 0)</f>
        <v>1</v>
      </c>
      <c r="C58" s="35">
        <f>IF('CS-SeniorJunior'!C61='Master Answer Key'!$B60, 1, 0)</f>
        <v>1</v>
      </c>
      <c r="D58" s="35">
        <f>IF('CS-SeniorJunior'!D61='Master Answer Key'!$B60, 1, 0)</f>
        <v>1</v>
      </c>
      <c r="E58" s="35">
        <f>IF('CS-SeniorJunior'!E61='Master Answer Key'!$B60, 1, 0)</f>
        <v>1</v>
      </c>
      <c r="F58" s="35">
        <f>IF('CS-SeniorJunior'!F61='Master Answer Key'!$B60, 1, 0)</f>
        <v>1</v>
      </c>
      <c r="G58" s="35">
        <f>IF('CS-SeniorJunior'!G61='Master Answer Key'!$B60, 1, 0)</f>
        <v>0</v>
      </c>
      <c r="H58" s="35">
        <f>IF('CS-SeniorJunior'!H61='Master Answer Key'!$B60, 1, 0)</f>
        <v>0</v>
      </c>
      <c r="I58" s="35">
        <f>IF('CS-SeniorJunior'!I61='Master Answer Key'!$B60, 1, 0)</f>
        <v>1</v>
      </c>
      <c r="J58" s="35">
        <f>IF('CS-SeniorJunior'!J61='Master Answer Key'!$B60, 1, 0)</f>
        <v>1</v>
      </c>
      <c r="K58" s="35">
        <f>IF('CS-SeniorJunior'!K61='Master Answer Key'!$B60, 1, 0)</f>
        <v>0</v>
      </c>
      <c r="L58" s="35">
        <f>IF('CS-SeniorJunior'!L61='Master Answer Key'!$B60, 1, 0)</f>
        <v>0</v>
      </c>
      <c r="M58" s="35"/>
    </row>
    <row r="59">
      <c r="A59" s="5" t="s">
        <v>163</v>
      </c>
      <c r="B59" s="35">
        <f>IF('CS-SeniorJunior'!B62='Master Answer Key'!$B61, 1, 0)</f>
        <v>1</v>
      </c>
      <c r="C59" s="35">
        <f>IF('CS-SeniorJunior'!C62='Master Answer Key'!$B61, 1, 0)</f>
        <v>1</v>
      </c>
      <c r="D59" s="35">
        <f>IF('CS-SeniorJunior'!D62='Master Answer Key'!$B61, 1, 0)</f>
        <v>1</v>
      </c>
      <c r="E59" s="35">
        <f>IF('CS-SeniorJunior'!E62='Master Answer Key'!$B61, 1, 0)</f>
        <v>1</v>
      </c>
      <c r="F59" s="35">
        <f>IF('CS-SeniorJunior'!F62='Master Answer Key'!$B61, 1, 0)</f>
        <v>0</v>
      </c>
      <c r="G59" s="35">
        <f>IF('CS-SeniorJunior'!G62='Master Answer Key'!$B61, 1, 0)</f>
        <v>1</v>
      </c>
      <c r="H59" s="35">
        <f>IF('CS-SeniorJunior'!H62='Master Answer Key'!$B61, 1, 0)</f>
        <v>0</v>
      </c>
      <c r="I59" s="35">
        <f>IF('CS-SeniorJunior'!I62='Master Answer Key'!$B61, 1, 0)</f>
        <v>1</v>
      </c>
      <c r="J59" s="35">
        <f>IF('CS-SeniorJunior'!J62='Master Answer Key'!$B61, 1, 0)</f>
        <v>1</v>
      </c>
      <c r="K59" s="35">
        <f>IF('CS-SeniorJunior'!K62='Master Answer Key'!$B61, 1, 0)</f>
        <v>1</v>
      </c>
      <c r="L59" s="35">
        <f>IF('CS-SeniorJunior'!L62='Master Answer Key'!$B61, 1, 0)</f>
        <v>1</v>
      </c>
      <c r="M59" s="35"/>
    </row>
    <row r="60">
      <c r="A60" s="5" t="s">
        <v>164</v>
      </c>
      <c r="B60" s="35">
        <f>IF('CS-SeniorJunior'!B63='Master Answer Key'!$B62, 1, 0)</f>
        <v>1</v>
      </c>
      <c r="C60" s="35">
        <f>IF('CS-SeniorJunior'!C63='Master Answer Key'!$B62, 1, 0)</f>
        <v>1</v>
      </c>
      <c r="D60" s="35">
        <f>IF('CS-SeniorJunior'!D63='Master Answer Key'!$B62, 1, 0)</f>
        <v>1</v>
      </c>
      <c r="E60" s="35">
        <f>IF('CS-SeniorJunior'!E63='Master Answer Key'!$B62, 1, 0)</f>
        <v>1</v>
      </c>
      <c r="F60" s="35">
        <f>IF('CS-SeniorJunior'!F63='Master Answer Key'!$B62, 1, 0)</f>
        <v>1</v>
      </c>
      <c r="G60" s="35">
        <f>IF('CS-SeniorJunior'!G63='Master Answer Key'!$B62, 1, 0)</f>
        <v>1</v>
      </c>
      <c r="H60" s="35">
        <f>IF('CS-SeniorJunior'!H63='Master Answer Key'!$B62, 1, 0)</f>
        <v>1</v>
      </c>
      <c r="I60" s="35">
        <f>IF('CS-SeniorJunior'!I63='Master Answer Key'!$B62, 1, 0)</f>
        <v>1</v>
      </c>
      <c r="J60" s="35">
        <f>IF('CS-SeniorJunior'!J63='Master Answer Key'!$B62, 1, 0)</f>
        <v>1</v>
      </c>
      <c r="K60" s="35">
        <f>IF('CS-SeniorJunior'!K63='Master Answer Key'!$B62, 1, 0)</f>
        <v>1</v>
      </c>
      <c r="L60" s="35">
        <f>IF('CS-SeniorJunior'!L63='Master Answer Key'!$B62, 1, 0)</f>
        <v>1</v>
      </c>
      <c r="M60" s="35"/>
    </row>
    <row r="61">
      <c r="A61" s="5" t="s">
        <v>165</v>
      </c>
      <c r="B61" s="35">
        <f>IF('CS-SeniorJunior'!B64='Master Answer Key'!$B63, 1, 0)</f>
        <v>1</v>
      </c>
      <c r="C61" s="35">
        <f>IF('CS-SeniorJunior'!C64='Master Answer Key'!$B63, 1, 0)</f>
        <v>1</v>
      </c>
      <c r="D61" s="35">
        <f>IF('CS-SeniorJunior'!D64='Master Answer Key'!$B63, 1, 0)</f>
        <v>1</v>
      </c>
      <c r="E61" s="35">
        <f>IF('CS-SeniorJunior'!E64='Master Answer Key'!$B63, 1, 0)</f>
        <v>0</v>
      </c>
      <c r="F61" s="35">
        <f>IF('CS-SeniorJunior'!F64='Master Answer Key'!$B63, 1, 0)</f>
        <v>1</v>
      </c>
      <c r="G61" s="35">
        <f>IF('CS-SeniorJunior'!G64='Master Answer Key'!$B63, 1, 0)</f>
        <v>1</v>
      </c>
      <c r="H61" s="35">
        <f>IF('CS-SeniorJunior'!H64='Master Answer Key'!$B63, 1, 0)</f>
        <v>1</v>
      </c>
      <c r="I61" s="35">
        <f>IF('CS-SeniorJunior'!I64='Master Answer Key'!$B63, 1, 0)</f>
        <v>1</v>
      </c>
      <c r="J61" s="35">
        <f>IF('CS-SeniorJunior'!J64='Master Answer Key'!$B63, 1, 0)</f>
        <v>1</v>
      </c>
      <c r="K61" s="35">
        <f>IF('CS-SeniorJunior'!K64='Master Answer Key'!$B63, 1, 0)</f>
        <v>1</v>
      </c>
      <c r="L61" s="35">
        <f>IF('CS-SeniorJunior'!L64='Master Answer Key'!$B63, 1, 0)</f>
        <v>1</v>
      </c>
      <c r="M61" s="35"/>
    </row>
    <row r="62">
      <c r="A62" s="5" t="s">
        <v>166</v>
      </c>
      <c r="B62" s="35">
        <f>IF('CS-SeniorJunior'!B65='Master Answer Key'!$B64, 1, 0)</f>
        <v>1</v>
      </c>
      <c r="C62" s="35">
        <f>IF('CS-SeniorJunior'!C65='Master Answer Key'!$B64, 1, 0)</f>
        <v>1</v>
      </c>
      <c r="D62" s="35">
        <f>IF('CS-SeniorJunior'!D65='Master Answer Key'!$B64, 1, 0)</f>
        <v>1</v>
      </c>
      <c r="E62" s="35">
        <f>IF('CS-SeniorJunior'!E65='Master Answer Key'!$B64, 1, 0)</f>
        <v>0</v>
      </c>
      <c r="F62" s="35">
        <f>IF('CS-SeniorJunior'!F65='Master Answer Key'!$B64, 1, 0)</f>
        <v>1</v>
      </c>
      <c r="G62" s="35">
        <f>IF('CS-SeniorJunior'!G65='Master Answer Key'!$B64, 1, 0)</f>
        <v>1</v>
      </c>
      <c r="H62" s="35">
        <f>IF('CS-SeniorJunior'!H65='Master Answer Key'!$B64, 1, 0)</f>
        <v>1</v>
      </c>
      <c r="I62" s="35">
        <f>IF('CS-SeniorJunior'!I65='Master Answer Key'!$B64, 1, 0)</f>
        <v>1</v>
      </c>
      <c r="J62" s="35">
        <f>IF('CS-SeniorJunior'!J65='Master Answer Key'!$B64, 1, 0)</f>
        <v>1</v>
      </c>
      <c r="K62" s="35">
        <f>IF('CS-SeniorJunior'!K65='Master Answer Key'!$B64, 1, 0)</f>
        <v>1</v>
      </c>
      <c r="L62" s="35">
        <f>IF('CS-SeniorJunior'!L65='Master Answer Key'!$B64, 1, 0)</f>
        <v>1</v>
      </c>
      <c r="M62" s="35"/>
    </row>
    <row r="63">
      <c r="A63" s="5" t="s">
        <v>167</v>
      </c>
      <c r="B63" s="35">
        <f>IF('CS-SeniorJunior'!B66='Master Answer Key'!$B65, 1, 0)</f>
        <v>0</v>
      </c>
      <c r="C63" s="35">
        <f>IF('CS-SeniorJunior'!C66='Master Answer Key'!$B65, 1, 0)</f>
        <v>1</v>
      </c>
      <c r="D63" s="35">
        <f>IF('CS-SeniorJunior'!D66='Master Answer Key'!$B65, 1, 0)</f>
        <v>1</v>
      </c>
      <c r="E63" s="35">
        <f>IF('CS-SeniorJunior'!E66='Master Answer Key'!$B65, 1, 0)</f>
        <v>1</v>
      </c>
      <c r="F63" s="35">
        <f>IF('CS-SeniorJunior'!F66='Master Answer Key'!$B65, 1, 0)</f>
        <v>0</v>
      </c>
      <c r="G63" s="35">
        <f>IF('CS-SeniorJunior'!G66='Master Answer Key'!$B65, 1, 0)</f>
        <v>1</v>
      </c>
      <c r="H63" s="35">
        <f>IF('CS-SeniorJunior'!H66='Master Answer Key'!$B65, 1, 0)</f>
        <v>1</v>
      </c>
      <c r="I63" s="35">
        <f>IF('CS-SeniorJunior'!I66='Master Answer Key'!$B65, 1, 0)</f>
        <v>1</v>
      </c>
      <c r="J63" s="35">
        <f>IF('CS-SeniorJunior'!J66='Master Answer Key'!$B65, 1, 0)</f>
        <v>1</v>
      </c>
      <c r="K63" s="35">
        <f>IF('CS-SeniorJunior'!K66='Master Answer Key'!$B65, 1, 0)</f>
        <v>0</v>
      </c>
      <c r="L63" s="35">
        <f>IF('CS-SeniorJunior'!L66='Master Answer Key'!$B65, 1, 0)</f>
        <v>1</v>
      </c>
      <c r="M63" s="35"/>
    </row>
    <row r="64">
      <c r="A64" s="5" t="s">
        <v>168</v>
      </c>
      <c r="B64" s="35">
        <f>IF('CS-SeniorJunior'!B67='Master Answer Key'!$B66, 1, 0)</f>
        <v>1</v>
      </c>
      <c r="C64" s="35">
        <f>IF('CS-SeniorJunior'!C67='Master Answer Key'!$B66, 1, 0)</f>
        <v>1</v>
      </c>
      <c r="D64" s="35">
        <f>IF('CS-SeniorJunior'!D67='Master Answer Key'!$B66, 1, 0)</f>
        <v>1</v>
      </c>
      <c r="E64" s="35">
        <f>IF('CS-SeniorJunior'!E67='Master Answer Key'!$B66, 1, 0)</f>
        <v>1</v>
      </c>
      <c r="F64" s="35">
        <f>IF('CS-SeniorJunior'!F67='Master Answer Key'!$B66, 1, 0)</f>
        <v>1</v>
      </c>
      <c r="G64" s="35">
        <f>IF('CS-SeniorJunior'!G67='Master Answer Key'!$B66, 1, 0)</f>
        <v>1</v>
      </c>
      <c r="H64" s="35">
        <f>IF('CS-SeniorJunior'!H67='Master Answer Key'!$B66, 1, 0)</f>
        <v>1</v>
      </c>
      <c r="I64" s="35">
        <f>IF('CS-SeniorJunior'!I67='Master Answer Key'!$B66, 1, 0)</f>
        <v>1</v>
      </c>
      <c r="J64" s="35">
        <f>IF('CS-SeniorJunior'!J67='Master Answer Key'!$B66, 1, 0)</f>
        <v>1</v>
      </c>
      <c r="K64" s="35">
        <f>IF('CS-SeniorJunior'!K67='Master Answer Key'!$B66, 1, 0)</f>
        <v>1</v>
      </c>
      <c r="L64" s="35">
        <f>IF('CS-SeniorJunior'!L67='Master Answer Key'!$B66, 1, 0)</f>
        <v>1</v>
      </c>
      <c r="M64" s="35"/>
    </row>
    <row r="65">
      <c r="A65" s="5" t="s">
        <v>169</v>
      </c>
      <c r="B65" s="35">
        <f>IF('CS-SeniorJunior'!B68='Master Answer Key'!$B67, 1, 0)</f>
        <v>0</v>
      </c>
      <c r="C65" s="35">
        <f>IF('CS-SeniorJunior'!C68='Master Answer Key'!$B67, 1, 0)</f>
        <v>0</v>
      </c>
      <c r="D65" s="35">
        <f>IF('CS-SeniorJunior'!D68='Master Answer Key'!$B67, 1, 0)</f>
        <v>0</v>
      </c>
      <c r="E65" s="35">
        <f>IF('CS-SeniorJunior'!E68='Master Answer Key'!$B67, 1, 0)</f>
        <v>0</v>
      </c>
      <c r="F65" s="35">
        <f>IF('CS-SeniorJunior'!F68='Master Answer Key'!$B67, 1, 0)</f>
        <v>0</v>
      </c>
      <c r="G65" s="35">
        <f>IF('CS-SeniorJunior'!G68='Master Answer Key'!$B67, 1, 0)</f>
        <v>0</v>
      </c>
      <c r="H65" s="35">
        <f>IF('CS-SeniorJunior'!H68='Master Answer Key'!$B67, 1, 0)</f>
        <v>0</v>
      </c>
      <c r="I65" s="35">
        <f>IF('CS-SeniorJunior'!I68='Master Answer Key'!$B67, 1, 0)</f>
        <v>0</v>
      </c>
      <c r="J65" s="35">
        <f>IF('CS-SeniorJunior'!J68='Master Answer Key'!$B67, 1, 0)</f>
        <v>0</v>
      </c>
      <c r="K65" s="35">
        <f>IF('CS-SeniorJunior'!K68='Master Answer Key'!$B67, 1, 0)</f>
        <v>0</v>
      </c>
      <c r="L65" s="35">
        <f>IF('CS-SeniorJunior'!L68='Master Answer Key'!$B67, 1, 0)</f>
        <v>0</v>
      </c>
      <c r="M65" s="35"/>
    </row>
    <row r="66">
      <c r="A66" s="5" t="s">
        <v>170</v>
      </c>
      <c r="B66" s="35">
        <f>IF('CS-SeniorJunior'!B69='Master Answer Key'!$B68, 1, 0)</f>
        <v>1</v>
      </c>
      <c r="C66" s="35">
        <f>IF('CS-SeniorJunior'!C69='Master Answer Key'!$B68, 1, 0)</f>
        <v>1</v>
      </c>
      <c r="D66" s="35">
        <f>IF('CS-SeniorJunior'!D69='Master Answer Key'!$B68, 1, 0)</f>
        <v>1</v>
      </c>
      <c r="E66" s="35">
        <f>IF('CS-SeniorJunior'!E69='Master Answer Key'!$B68, 1, 0)</f>
        <v>1</v>
      </c>
      <c r="F66" s="35">
        <f>IF('CS-SeniorJunior'!F69='Master Answer Key'!$B68, 1, 0)</f>
        <v>1</v>
      </c>
      <c r="G66" s="35">
        <f>IF('CS-SeniorJunior'!G69='Master Answer Key'!$B68, 1, 0)</f>
        <v>1</v>
      </c>
      <c r="H66" s="35">
        <f>IF('CS-SeniorJunior'!H69='Master Answer Key'!$B68, 1, 0)</f>
        <v>1</v>
      </c>
      <c r="I66" s="35">
        <f>IF('CS-SeniorJunior'!I69='Master Answer Key'!$B68, 1, 0)</f>
        <v>1</v>
      </c>
      <c r="J66" s="35">
        <f>IF('CS-SeniorJunior'!J69='Master Answer Key'!$B68, 1, 0)</f>
        <v>1</v>
      </c>
      <c r="K66" s="35">
        <f>IF('CS-SeniorJunior'!K69='Master Answer Key'!$B68, 1, 0)</f>
        <v>1</v>
      </c>
      <c r="L66" s="35">
        <f>IF('CS-SeniorJunior'!L69='Master Answer Key'!$B68, 1, 0)</f>
        <v>1</v>
      </c>
      <c r="M66" s="35"/>
    </row>
    <row r="67">
      <c r="A67" s="5" t="s">
        <v>171</v>
      </c>
      <c r="B67" s="35">
        <f>IF('CS-SeniorJunior'!B70='Master Answer Key'!$B69, 1, 0)</f>
        <v>1</v>
      </c>
      <c r="C67" s="35">
        <f>IF('CS-SeniorJunior'!C70='Master Answer Key'!$B69, 1, 0)</f>
        <v>1</v>
      </c>
      <c r="D67" s="35">
        <f>IF('CS-SeniorJunior'!D70='Master Answer Key'!$B69, 1, 0)</f>
        <v>1</v>
      </c>
      <c r="E67" s="35">
        <f>IF('CS-SeniorJunior'!E70='Master Answer Key'!$B69, 1, 0)</f>
        <v>1</v>
      </c>
      <c r="F67" s="35">
        <f>IF('CS-SeniorJunior'!F70='Master Answer Key'!$B69, 1, 0)</f>
        <v>1</v>
      </c>
      <c r="G67" s="35">
        <f>IF('CS-SeniorJunior'!G70='Master Answer Key'!$B69, 1, 0)</f>
        <v>1</v>
      </c>
      <c r="H67" s="35">
        <f>IF('CS-SeniorJunior'!H70='Master Answer Key'!$B69, 1, 0)</f>
        <v>1</v>
      </c>
      <c r="I67" s="35">
        <f>IF('CS-SeniorJunior'!I70='Master Answer Key'!$B69, 1, 0)</f>
        <v>1</v>
      </c>
      <c r="J67" s="35">
        <f>IF('CS-SeniorJunior'!J70='Master Answer Key'!$B69, 1, 0)</f>
        <v>1</v>
      </c>
      <c r="K67" s="35">
        <f>IF('CS-SeniorJunior'!K70='Master Answer Key'!$B69, 1, 0)</f>
        <v>1</v>
      </c>
      <c r="L67" s="35">
        <f>IF('CS-SeniorJunior'!L70='Master Answer Key'!$B69, 1, 0)</f>
        <v>0</v>
      </c>
      <c r="M67" s="35"/>
    </row>
    <row r="68">
      <c r="A68" s="5" t="s">
        <v>172</v>
      </c>
      <c r="B68" s="35">
        <f>IF('CS-SeniorJunior'!B71='Master Answer Key'!$B70, 1, 0)</f>
        <v>1</v>
      </c>
      <c r="C68" s="35">
        <f>IF('CS-SeniorJunior'!C71='Master Answer Key'!$B70, 1, 0)</f>
        <v>0</v>
      </c>
      <c r="D68" s="35">
        <f>IF('CS-SeniorJunior'!D71='Master Answer Key'!$B70, 1, 0)</f>
        <v>0</v>
      </c>
      <c r="E68" s="35">
        <f>IF('CS-SeniorJunior'!E71='Master Answer Key'!$B70, 1, 0)</f>
        <v>0</v>
      </c>
      <c r="F68" s="35">
        <f>IF('CS-SeniorJunior'!F71='Master Answer Key'!$B70, 1, 0)</f>
        <v>1</v>
      </c>
      <c r="G68" s="35">
        <f>IF('CS-SeniorJunior'!G71='Master Answer Key'!$B70, 1, 0)</f>
        <v>0</v>
      </c>
      <c r="H68" s="35">
        <f>IF('CS-SeniorJunior'!H71='Master Answer Key'!$B70, 1, 0)</f>
        <v>1</v>
      </c>
      <c r="I68" s="35">
        <f>IF('CS-SeniorJunior'!I71='Master Answer Key'!$B70, 1, 0)</f>
        <v>1</v>
      </c>
      <c r="J68" s="35">
        <f>IF('CS-SeniorJunior'!J71='Master Answer Key'!$B70, 1, 0)</f>
        <v>0</v>
      </c>
      <c r="K68" s="35">
        <f>IF('CS-SeniorJunior'!K71='Master Answer Key'!$B70, 1, 0)</f>
        <v>1</v>
      </c>
      <c r="L68" s="35">
        <f>IF('CS-SeniorJunior'!L71='Master Answer Key'!$B70, 1, 0)</f>
        <v>1</v>
      </c>
      <c r="M68" s="35"/>
    </row>
    <row r="69">
      <c r="A69" s="5" t="s">
        <v>173</v>
      </c>
      <c r="B69" s="35">
        <f>IF('CS-SeniorJunior'!B72='Master Answer Key'!$B71, 1, 0)</f>
        <v>1</v>
      </c>
      <c r="C69" s="35">
        <f>IF('CS-SeniorJunior'!C72='Master Answer Key'!$B71, 1, 0)</f>
        <v>1</v>
      </c>
      <c r="D69" s="35">
        <f>IF('CS-SeniorJunior'!D72='Master Answer Key'!$B71, 1, 0)</f>
        <v>1</v>
      </c>
      <c r="E69" s="35">
        <f>IF('CS-SeniorJunior'!E72='Master Answer Key'!$B71, 1, 0)</f>
        <v>1</v>
      </c>
      <c r="F69" s="35">
        <f>IF('CS-SeniorJunior'!F72='Master Answer Key'!$B71, 1, 0)</f>
        <v>1</v>
      </c>
      <c r="G69" s="35">
        <f>IF('CS-SeniorJunior'!G72='Master Answer Key'!$B71, 1, 0)</f>
        <v>1</v>
      </c>
      <c r="H69" s="35">
        <f>IF('CS-SeniorJunior'!H72='Master Answer Key'!$B71, 1, 0)</f>
        <v>0</v>
      </c>
      <c r="I69" s="35">
        <f>IF('CS-SeniorJunior'!I72='Master Answer Key'!$B71, 1, 0)</f>
        <v>1</v>
      </c>
      <c r="J69" s="35">
        <f>IF('CS-SeniorJunior'!J72='Master Answer Key'!$B71, 1, 0)</f>
        <v>1</v>
      </c>
      <c r="K69" s="35">
        <f>IF('CS-SeniorJunior'!K72='Master Answer Key'!$B71, 1, 0)</f>
        <v>1</v>
      </c>
      <c r="L69" s="35">
        <f>IF('CS-SeniorJunior'!L72='Master Answer Key'!$B71, 1, 0)</f>
        <v>1</v>
      </c>
      <c r="M69" s="35"/>
    </row>
    <row r="70">
      <c r="A70" s="5" t="s">
        <v>174</v>
      </c>
      <c r="B70" s="35">
        <f>IF('CS-SeniorJunior'!B73='Master Answer Key'!$B72, 1, 0)</f>
        <v>1</v>
      </c>
      <c r="C70" s="35">
        <f>IF('CS-SeniorJunior'!C73='Master Answer Key'!$B72, 1, 0)</f>
        <v>1</v>
      </c>
      <c r="D70" s="35">
        <f>IF('CS-SeniorJunior'!D73='Master Answer Key'!$B72, 1, 0)</f>
        <v>1</v>
      </c>
      <c r="E70" s="35">
        <f>IF('CS-SeniorJunior'!E73='Master Answer Key'!$B72, 1, 0)</f>
        <v>1</v>
      </c>
      <c r="F70" s="35">
        <f>IF('CS-SeniorJunior'!F73='Master Answer Key'!$B72, 1, 0)</f>
        <v>1</v>
      </c>
      <c r="G70" s="35">
        <f>IF('CS-SeniorJunior'!G73='Master Answer Key'!$B72, 1, 0)</f>
        <v>1</v>
      </c>
      <c r="H70" s="35">
        <f>IF('CS-SeniorJunior'!H73='Master Answer Key'!$B72, 1, 0)</f>
        <v>0</v>
      </c>
      <c r="I70" s="35">
        <f>IF('CS-SeniorJunior'!I73='Master Answer Key'!$B72, 1, 0)</f>
        <v>0</v>
      </c>
      <c r="J70" s="35">
        <f>IF('CS-SeniorJunior'!J73='Master Answer Key'!$B72, 1, 0)</f>
        <v>1</v>
      </c>
      <c r="K70" s="35">
        <f>IF('CS-SeniorJunior'!K73='Master Answer Key'!$B72, 1, 0)</f>
        <v>1</v>
      </c>
      <c r="L70" s="35">
        <f>IF('CS-SeniorJunior'!L73='Master Answer Key'!$B72, 1, 0)</f>
        <v>1</v>
      </c>
      <c r="M70" s="35"/>
    </row>
    <row r="71">
      <c r="A71" s="5" t="s">
        <v>175</v>
      </c>
      <c r="B71" s="35">
        <f>IF('CS-SeniorJunior'!B74='Master Answer Key'!$B73, 1, 0)</f>
        <v>1</v>
      </c>
      <c r="C71" s="35">
        <f>IF('CS-SeniorJunior'!C74='Master Answer Key'!$B73, 1, 0)</f>
        <v>1</v>
      </c>
      <c r="D71" s="35">
        <f>IF('CS-SeniorJunior'!D74='Master Answer Key'!$B73, 1, 0)</f>
        <v>1</v>
      </c>
      <c r="E71" s="35">
        <f>IF('CS-SeniorJunior'!E74='Master Answer Key'!$B73, 1, 0)</f>
        <v>1</v>
      </c>
      <c r="F71" s="35">
        <f>IF('CS-SeniorJunior'!F74='Master Answer Key'!$B73, 1, 0)</f>
        <v>1</v>
      </c>
      <c r="G71" s="35">
        <f>IF('CS-SeniorJunior'!G74='Master Answer Key'!$B73, 1, 0)</f>
        <v>1</v>
      </c>
      <c r="H71" s="35">
        <f>IF('CS-SeniorJunior'!H74='Master Answer Key'!$B73, 1, 0)</f>
        <v>0</v>
      </c>
      <c r="I71" s="35">
        <f>IF('CS-SeniorJunior'!I74='Master Answer Key'!$B73, 1, 0)</f>
        <v>0</v>
      </c>
      <c r="J71" s="35">
        <f>IF('CS-SeniorJunior'!J74='Master Answer Key'!$B73, 1, 0)</f>
        <v>1</v>
      </c>
      <c r="K71" s="35">
        <f>IF('CS-SeniorJunior'!K74='Master Answer Key'!$B73, 1, 0)</f>
        <v>1</v>
      </c>
      <c r="L71" s="35">
        <f>IF('CS-SeniorJunior'!L74='Master Answer Key'!$B73, 1, 0)</f>
        <v>1</v>
      </c>
      <c r="M71" s="35"/>
    </row>
    <row r="72">
      <c r="A72" s="5" t="s">
        <v>176</v>
      </c>
      <c r="B72" s="35">
        <f>IF('CS-SeniorJunior'!B75='Master Answer Key'!$B74, 1, 0)</f>
        <v>1</v>
      </c>
      <c r="C72" s="35">
        <f>IF('CS-SeniorJunior'!C75='Master Answer Key'!$B74, 1, 0)</f>
        <v>1</v>
      </c>
      <c r="D72" s="35">
        <f>IF('CS-SeniorJunior'!D75='Master Answer Key'!$B74, 1, 0)</f>
        <v>1</v>
      </c>
      <c r="E72" s="35">
        <f>IF('CS-SeniorJunior'!E75='Master Answer Key'!$B74, 1, 0)</f>
        <v>1</v>
      </c>
      <c r="F72" s="35">
        <f>IF('CS-SeniorJunior'!F75='Master Answer Key'!$B74, 1, 0)</f>
        <v>1</v>
      </c>
      <c r="G72" s="35">
        <f>IF('CS-SeniorJunior'!G75='Master Answer Key'!$B74, 1, 0)</f>
        <v>1</v>
      </c>
      <c r="H72" s="35">
        <f>IF('CS-SeniorJunior'!H75='Master Answer Key'!$B74, 1, 0)</f>
        <v>1</v>
      </c>
      <c r="I72" s="35">
        <f>IF('CS-SeniorJunior'!I75='Master Answer Key'!$B74, 1, 0)</f>
        <v>1</v>
      </c>
      <c r="J72" s="35">
        <f>IF('CS-SeniorJunior'!J75='Master Answer Key'!$B74, 1, 0)</f>
        <v>1</v>
      </c>
      <c r="K72" s="35">
        <f>IF('CS-SeniorJunior'!K75='Master Answer Key'!$B74, 1, 0)</f>
        <v>1</v>
      </c>
      <c r="L72" s="35">
        <f>IF('CS-SeniorJunior'!L75='Master Answer Key'!$B74, 1, 0)</f>
        <v>1</v>
      </c>
      <c r="M72" s="35"/>
    </row>
    <row r="73">
      <c r="A73" s="5" t="s">
        <v>177</v>
      </c>
      <c r="B73" s="35">
        <f>IF('CS-SeniorJunior'!B76='Master Answer Key'!$B75, 1, 0)</f>
        <v>1</v>
      </c>
      <c r="C73" s="35">
        <f>IF('CS-SeniorJunior'!C76='Master Answer Key'!$B75, 1, 0)</f>
        <v>1</v>
      </c>
      <c r="D73" s="35">
        <f>IF('CS-SeniorJunior'!D76='Master Answer Key'!$B75, 1, 0)</f>
        <v>1</v>
      </c>
      <c r="E73" s="35">
        <f>IF('CS-SeniorJunior'!E76='Master Answer Key'!$B75, 1, 0)</f>
        <v>1</v>
      </c>
      <c r="F73" s="35">
        <f>IF('CS-SeniorJunior'!F76='Master Answer Key'!$B75, 1, 0)</f>
        <v>1</v>
      </c>
      <c r="G73" s="35">
        <f>IF('CS-SeniorJunior'!G76='Master Answer Key'!$B75, 1, 0)</f>
        <v>1</v>
      </c>
      <c r="H73" s="35">
        <f>IF('CS-SeniorJunior'!H76='Master Answer Key'!$B75, 1, 0)</f>
        <v>1</v>
      </c>
      <c r="I73" s="35">
        <f>IF('CS-SeniorJunior'!I76='Master Answer Key'!$B75, 1, 0)</f>
        <v>0</v>
      </c>
      <c r="J73" s="35">
        <f>IF('CS-SeniorJunior'!J76='Master Answer Key'!$B75, 1, 0)</f>
        <v>1</v>
      </c>
      <c r="K73" s="35">
        <f>IF('CS-SeniorJunior'!K76='Master Answer Key'!$B75, 1, 0)</f>
        <v>0</v>
      </c>
      <c r="L73" s="35">
        <f>IF('CS-SeniorJunior'!L76='Master Answer Key'!$B75, 1, 0)</f>
        <v>1</v>
      </c>
      <c r="M73" s="35"/>
    </row>
    <row r="74">
      <c r="A74" s="5" t="s">
        <v>178</v>
      </c>
      <c r="B74" s="35">
        <f>IF('CS-SeniorJunior'!B77='Master Answer Key'!$B76, 1, 0)</f>
        <v>1</v>
      </c>
      <c r="C74" s="35">
        <f>IF('CS-SeniorJunior'!C77='Master Answer Key'!$B76, 1, 0)</f>
        <v>0</v>
      </c>
      <c r="D74" s="35">
        <f>IF('CS-SeniorJunior'!D77='Master Answer Key'!$B76, 1, 0)</f>
        <v>1</v>
      </c>
      <c r="E74" s="35">
        <f>IF('CS-SeniorJunior'!E77='Master Answer Key'!$B76, 1, 0)</f>
        <v>1</v>
      </c>
      <c r="F74" s="35">
        <f>IF('CS-SeniorJunior'!F77='Master Answer Key'!$B76, 1, 0)</f>
        <v>1</v>
      </c>
      <c r="G74" s="35">
        <f>IF('CS-SeniorJunior'!G77='Master Answer Key'!$B76, 1, 0)</f>
        <v>1</v>
      </c>
      <c r="H74" s="35">
        <f>IF('CS-SeniorJunior'!H77='Master Answer Key'!$B76, 1, 0)</f>
        <v>1</v>
      </c>
      <c r="I74" s="35">
        <f>IF('CS-SeniorJunior'!I77='Master Answer Key'!$B76, 1, 0)</f>
        <v>1</v>
      </c>
      <c r="J74" s="35">
        <f>IF('CS-SeniorJunior'!J77='Master Answer Key'!$B76, 1, 0)</f>
        <v>0</v>
      </c>
      <c r="K74" s="35">
        <f>IF('CS-SeniorJunior'!K77='Master Answer Key'!$B76, 1, 0)</f>
        <v>1</v>
      </c>
      <c r="L74" s="35">
        <f>IF('CS-SeniorJunior'!L77='Master Answer Key'!$B76, 1, 0)</f>
        <v>1</v>
      </c>
      <c r="M74" s="35"/>
    </row>
    <row r="75">
      <c r="A75" s="5" t="s">
        <v>179</v>
      </c>
      <c r="B75" s="35">
        <f>IF('CS-SeniorJunior'!B78='Master Answer Key'!$B77, 1, 0)</f>
        <v>1</v>
      </c>
      <c r="C75" s="35">
        <f>IF('CS-SeniorJunior'!C78='Master Answer Key'!$B77, 1, 0)</f>
        <v>1</v>
      </c>
      <c r="D75" s="35">
        <f>IF('CS-SeniorJunior'!D78='Master Answer Key'!$B77, 1, 0)</f>
        <v>1</v>
      </c>
      <c r="E75" s="35">
        <f>IF('CS-SeniorJunior'!E78='Master Answer Key'!$B77, 1, 0)</f>
        <v>1</v>
      </c>
      <c r="F75" s="35">
        <f>IF('CS-SeniorJunior'!F78='Master Answer Key'!$B77, 1, 0)</f>
        <v>1</v>
      </c>
      <c r="G75" s="35">
        <f>IF('CS-SeniorJunior'!G78='Master Answer Key'!$B77, 1, 0)</f>
        <v>1</v>
      </c>
      <c r="H75" s="35">
        <f>IF('CS-SeniorJunior'!H78='Master Answer Key'!$B77, 1, 0)</f>
        <v>1</v>
      </c>
      <c r="I75" s="35">
        <f>IF('CS-SeniorJunior'!I78='Master Answer Key'!$B77, 1, 0)</f>
        <v>1</v>
      </c>
      <c r="J75" s="35">
        <f>IF('CS-SeniorJunior'!J78='Master Answer Key'!$B77, 1, 0)</f>
        <v>1</v>
      </c>
      <c r="K75" s="35">
        <f>IF('CS-SeniorJunior'!K78='Master Answer Key'!$B77, 1, 0)</f>
        <v>1</v>
      </c>
      <c r="L75" s="35">
        <f>IF('CS-SeniorJunior'!L78='Master Answer Key'!$B77, 1, 0)</f>
        <v>1</v>
      </c>
      <c r="M75" s="35"/>
    </row>
    <row r="76">
      <c r="A76" s="5" t="s">
        <v>180</v>
      </c>
      <c r="B76" s="35">
        <f>IF('CS-SeniorJunior'!B79='Master Answer Key'!$B78, 1, 0)</f>
        <v>1</v>
      </c>
      <c r="C76" s="35">
        <f>IF('CS-SeniorJunior'!C79='Master Answer Key'!$B78, 1, 0)</f>
        <v>1</v>
      </c>
      <c r="D76" s="35">
        <f>IF('CS-SeniorJunior'!D79='Master Answer Key'!$B78, 1, 0)</f>
        <v>1</v>
      </c>
      <c r="E76" s="35">
        <f>IF('CS-SeniorJunior'!E79='Master Answer Key'!$B78, 1, 0)</f>
        <v>1</v>
      </c>
      <c r="F76" s="35">
        <f>IF('CS-SeniorJunior'!F79='Master Answer Key'!$B78, 1, 0)</f>
        <v>1</v>
      </c>
      <c r="G76" s="35">
        <f>IF('CS-SeniorJunior'!G79='Master Answer Key'!$B78, 1, 0)</f>
        <v>1</v>
      </c>
      <c r="H76" s="35">
        <f>IF('CS-SeniorJunior'!H79='Master Answer Key'!$B78, 1, 0)</f>
        <v>0</v>
      </c>
      <c r="I76" s="35">
        <f>IF('CS-SeniorJunior'!I79='Master Answer Key'!$B78, 1, 0)</f>
        <v>1</v>
      </c>
      <c r="J76" s="35">
        <f>IF('CS-SeniorJunior'!J79='Master Answer Key'!$B78, 1, 0)</f>
        <v>1</v>
      </c>
      <c r="K76" s="35">
        <f>IF('CS-SeniorJunior'!K79='Master Answer Key'!$B78, 1, 0)</f>
        <v>1</v>
      </c>
      <c r="L76" s="35">
        <f>IF('CS-SeniorJunior'!L79='Master Answer Key'!$B78, 1, 0)</f>
        <v>1</v>
      </c>
      <c r="M76" s="35"/>
    </row>
    <row r="77">
      <c r="A77" s="5" t="s">
        <v>181</v>
      </c>
      <c r="B77" s="35">
        <f>IF('CS-SeniorJunior'!B80='Master Answer Key'!$B79, 1, 0)</f>
        <v>1</v>
      </c>
      <c r="C77" s="35">
        <f>IF('CS-SeniorJunior'!C80='Master Answer Key'!$B79, 1, 0)</f>
        <v>1</v>
      </c>
      <c r="D77" s="35">
        <f>IF('CS-SeniorJunior'!D80='Master Answer Key'!$B79, 1, 0)</f>
        <v>1</v>
      </c>
      <c r="E77" s="35">
        <f>IF('CS-SeniorJunior'!E80='Master Answer Key'!$B79, 1, 0)</f>
        <v>1</v>
      </c>
      <c r="F77" s="35">
        <f>IF('CS-SeniorJunior'!F80='Master Answer Key'!$B79, 1, 0)</f>
        <v>1</v>
      </c>
      <c r="G77" s="35">
        <f>IF('CS-SeniorJunior'!G80='Master Answer Key'!$B79, 1, 0)</f>
        <v>1</v>
      </c>
      <c r="H77" s="35">
        <f>IF('CS-SeniorJunior'!H80='Master Answer Key'!$B79, 1, 0)</f>
        <v>1</v>
      </c>
      <c r="I77" s="35">
        <f>IF('CS-SeniorJunior'!I80='Master Answer Key'!$B79, 1, 0)</f>
        <v>1</v>
      </c>
      <c r="J77" s="35">
        <f>IF('CS-SeniorJunior'!J80='Master Answer Key'!$B79, 1, 0)</f>
        <v>1</v>
      </c>
      <c r="K77" s="35">
        <f>IF('CS-SeniorJunior'!K80='Master Answer Key'!$B79, 1, 0)</f>
        <v>1</v>
      </c>
      <c r="L77" s="35">
        <f>IF('CS-SeniorJunior'!L80='Master Answer Key'!$B79, 1, 0)</f>
        <v>1</v>
      </c>
      <c r="M77" s="35"/>
    </row>
    <row r="78">
      <c r="A78" s="5" t="s">
        <v>182</v>
      </c>
      <c r="B78" s="35">
        <f>IF('CS-SeniorJunior'!B81='Master Answer Key'!$B80, 1, 0)</f>
        <v>1</v>
      </c>
      <c r="C78" s="35">
        <f>IF('CS-SeniorJunior'!C81='Master Answer Key'!$B80, 1, 0)</f>
        <v>1</v>
      </c>
      <c r="D78" s="35">
        <f>IF('CS-SeniorJunior'!D81='Master Answer Key'!$B80, 1, 0)</f>
        <v>1</v>
      </c>
      <c r="E78" s="35">
        <f>IF('CS-SeniorJunior'!E81='Master Answer Key'!$B80, 1, 0)</f>
        <v>1</v>
      </c>
      <c r="F78" s="35">
        <f>IF('CS-SeniorJunior'!F81='Master Answer Key'!$B80, 1, 0)</f>
        <v>1</v>
      </c>
      <c r="G78" s="35">
        <f>IF('CS-SeniorJunior'!G81='Master Answer Key'!$B80, 1, 0)</f>
        <v>1</v>
      </c>
      <c r="H78" s="35">
        <f>IF('CS-SeniorJunior'!H81='Master Answer Key'!$B80, 1, 0)</f>
        <v>1</v>
      </c>
      <c r="I78" s="35">
        <f>IF('CS-SeniorJunior'!I81='Master Answer Key'!$B80, 1, 0)</f>
        <v>1</v>
      </c>
      <c r="J78" s="35">
        <f>IF('CS-SeniorJunior'!J81='Master Answer Key'!$B80, 1, 0)</f>
        <v>1</v>
      </c>
      <c r="K78" s="35">
        <f>IF('CS-SeniorJunior'!K81='Master Answer Key'!$B80, 1, 0)</f>
        <v>1</v>
      </c>
      <c r="L78" s="35">
        <f>IF('CS-SeniorJunior'!L81='Master Answer Key'!$B80, 1, 0)</f>
        <v>1</v>
      </c>
      <c r="M78" s="35"/>
    </row>
    <row r="79">
      <c r="A79" s="5" t="s">
        <v>183</v>
      </c>
      <c r="B79" s="35">
        <f>IF('CS-SeniorJunior'!B82='Master Answer Key'!$B81, 1, 0)</f>
        <v>1</v>
      </c>
      <c r="C79" s="35">
        <f>IF('CS-SeniorJunior'!C82='Master Answer Key'!$B81, 1, 0)</f>
        <v>1</v>
      </c>
      <c r="D79" s="35">
        <f>IF('CS-SeniorJunior'!D82='Master Answer Key'!$B81, 1, 0)</f>
        <v>1</v>
      </c>
      <c r="E79" s="35">
        <f>IF('CS-SeniorJunior'!E82='Master Answer Key'!$B81, 1, 0)</f>
        <v>1</v>
      </c>
      <c r="F79" s="35">
        <f>IF('CS-SeniorJunior'!F82='Master Answer Key'!$B81, 1, 0)</f>
        <v>1</v>
      </c>
      <c r="G79" s="35">
        <f>IF('CS-SeniorJunior'!G82='Master Answer Key'!$B81, 1, 0)</f>
        <v>1</v>
      </c>
      <c r="H79" s="35">
        <f>IF('CS-SeniorJunior'!H82='Master Answer Key'!$B81, 1, 0)</f>
        <v>1</v>
      </c>
      <c r="I79" s="35">
        <f>IF('CS-SeniorJunior'!I82='Master Answer Key'!$B81, 1, 0)</f>
        <v>1</v>
      </c>
      <c r="J79" s="35">
        <f>IF('CS-SeniorJunior'!J82='Master Answer Key'!$B81, 1, 0)</f>
        <v>1</v>
      </c>
      <c r="K79" s="35">
        <f>IF('CS-SeniorJunior'!K82='Master Answer Key'!$B81, 1, 0)</f>
        <v>1</v>
      </c>
      <c r="L79" s="35">
        <f>IF('CS-SeniorJunior'!L82='Master Answer Key'!$B81, 1, 0)</f>
        <v>1</v>
      </c>
      <c r="M79" s="35"/>
    </row>
    <row r="80">
      <c r="A80" s="5" t="s">
        <v>184</v>
      </c>
      <c r="B80" s="35">
        <f>IF('CS-SeniorJunior'!B83='Master Answer Key'!$B82, 1, 0)</f>
        <v>1</v>
      </c>
      <c r="C80" s="35">
        <f>IF('CS-SeniorJunior'!C83='Master Answer Key'!$B82, 1, 0)</f>
        <v>1</v>
      </c>
      <c r="D80" s="35">
        <f>IF('CS-SeniorJunior'!D83='Master Answer Key'!$B82, 1, 0)</f>
        <v>1</v>
      </c>
      <c r="E80" s="35">
        <f>IF('CS-SeniorJunior'!E83='Master Answer Key'!$B82, 1, 0)</f>
        <v>1</v>
      </c>
      <c r="F80" s="35">
        <f>IF('CS-SeniorJunior'!F83='Master Answer Key'!$B82, 1, 0)</f>
        <v>1</v>
      </c>
      <c r="G80" s="35">
        <f>IF('CS-SeniorJunior'!G83='Master Answer Key'!$B82, 1, 0)</f>
        <v>1</v>
      </c>
      <c r="H80" s="35">
        <f>IF('CS-SeniorJunior'!H83='Master Answer Key'!$B82, 1, 0)</f>
        <v>1</v>
      </c>
      <c r="I80" s="35">
        <f>IF('CS-SeniorJunior'!I83='Master Answer Key'!$B82, 1, 0)</f>
        <v>1</v>
      </c>
      <c r="J80" s="35">
        <f>IF('CS-SeniorJunior'!J83='Master Answer Key'!$B82, 1, 0)</f>
        <v>1</v>
      </c>
      <c r="K80" s="35">
        <f>IF('CS-SeniorJunior'!K83='Master Answer Key'!$B82, 1, 0)</f>
        <v>1</v>
      </c>
      <c r="L80" s="35">
        <f>IF('CS-SeniorJunior'!L83='Master Answer Key'!$B82, 1, 0)</f>
        <v>1</v>
      </c>
      <c r="M80" s="35"/>
    </row>
    <row r="81">
      <c r="A81" s="5" t="s">
        <v>185</v>
      </c>
      <c r="B81" s="35">
        <f>IF('CS-SeniorJunior'!B84='Master Answer Key'!$B83, 1, 0)</f>
        <v>1</v>
      </c>
      <c r="C81" s="35">
        <f>IF('CS-SeniorJunior'!C84='Master Answer Key'!$B83, 1, 0)</f>
        <v>1</v>
      </c>
      <c r="D81" s="35">
        <f>IF('CS-SeniorJunior'!D84='Master Answer Key'!$B83, 1, 0)</f>
        <v>1</v>
      </c>
      <c r="E81" s="35">
        <f>IF('CS-SeniorJunior'!E84='Master Answer Key'!$B83, 1, 0)</f>
        <v>1</v>
      </c>
      <c r="F81" s="35">
        <f>IF('CS-SeniorJunior'!F84='Master Answer Key'!$B83, 1, 0)</f>
        <v>1</v>
      </c>
      <c r="G81" s="35">
        <f>IF('CS-SeniorJunior'!G84='Master Answer Key'!$B83, 1, 0)</f>
        <v>0</v>
      </c>
      <c r="H81" s="35">
        <f>IF('CS-SeniorJunior'!H84='Master Answer Key'!$B83, 1, 0)</f>
        <v>1</v>
      </c>
      <c r="I81" s="35">
        <f>IF('CS-SeniorJunior'!I84='Master Answer Key'!$B83, 1, 0)</f>
        <v>1</v>
      </c>
      <c r="J81" s="35">
        <f>IF('CS-SeniorJunior'!J84='Master Answer Key'!$B83, 1, 0)</f>
        <v>1</v>
      </c>
      <c r="K81" s="35">
        <f>IF('CS-SeniorJunior'!K84='Master Answer Key'!$B83, 1, 0)</f>
        <v>0</v>
      </c>
      <c r="L81" s="35">
        <f>IF('CS-SeniorJunior'!L84='Master Answer Key'!$B83, 1, 0)</f>
        <v>1</v>
      </c>
      <c r="M81" s="35"/>
    </row>
    <row r="82">
      <c r="A82" s="5" t="s">
        <v>186</v>
      </c>
      <c r="B82" s="35">
        <f>IF('CS-SeniorJunior'!B85='Master Answer Key'!$B84, 1, 0)</f>
        <v>1</v>
      </c>
      <c r="C82" s="35">
        <f>IF('CS-SeniorJunior'!C85='Master Answer Key'!$B84, 1, 0)</f>
        <v>0</v>
      </c>
      <c r="D82" s="35">
        <f>IF('CS-SeniorJunior'!D85='Master Answer Key'!$B84, 1, 0)</f>
        <v>1</v>
      </c>
      <c r="E82" s="35">
        <f>IF('CS-SeniorJunior'!E85='Master Answer Key'!$B84, 1, 0)</f>
        <v>1</v>
      </c>
      <c r="F82" s="35">
        <f>IF('CS-SeniorJunior'!F85='Master Answer Key'!$B84, 1, 0)</f>
        <v>1</v>
      </c>
      <c r="G82" s="35">
        <f>IF('CS-SeniorJunior'!G85='Master Answer Key'!$B84, 1, 0)</f>
        <v>1</v>
      </c>
      <c r="H82" s="35">
        <f>IF('CS-SeniorJunior'!H85='Master Answer Key'!$B84, 1, 0)</f>
        <v>1</v>
      </c>
      <c r="I82" s="35">
        <f>IF('CS-SeniorJunior'!I85='Master Answer Key'!$B84, 1, 0)</f>
        <v>1</v>
      </c>
      <c r="J82" s="35">
        <f>IF('CS-SeniorJunior'!J85='Master Answer Key'!$B84, 1, 0)</f>
        <v>1</v>
      </c>
      <c r="K82" s="35">
        <f>IF('CS-SeniorJunior'!K85='Master Answer Key'!$B84, 1, 0)</f>
        <v>1</v>
      </c>
      <c r="L82" s="35">
        <f>IF('CS-SeniorJunior'!L85='Master Answer Key'!$B84, 1, 0)</f>
        <v>1</v>
      </c>
      <c r="M82" s="35"/>
    </row>
    <row r="83">
      <c r="A83" s="5" t="s">
        <v>187</v>
      </c>
      <c r="B83" s="35">
        <f>IF('CS-SeniorJunior'!B86='Master Answer Key'!$B85, 1, 0)</f>
        <v>1</v>
      </c>
      <c r="C83" s="35">
        <f>IF('CS-SeniorJunior'!C86='Master Answer Key'!$B85, 1, 0)</f>
        <v>1</v>
      </c>
      <c r="D83" s="35">
        <f>IF('CS-SeniorJunior'!D86='Master Answer Key'!$B85, 1, 0)</f>
        <v>1</v>
      </c>
      <c r="E83" s="35">
        <f>IF('CS-SeniorJunior'!E86='Master Answer Key'!$B85, 1, 0)</f>
        <v>1</v>
      </c>
      <c r="F83" s="35">
        <f>IF('CS-SeniorJunior'!F86='Master Answer Key'!$B85, 1, 0)</f>
        <v>1</v>
      </c>
      <c r="G83" s="35">
        <f>IF('CS-SeniorJunior'!G86='Master Answer Key'!$B85, 1, 0)</f>
        <v>1</v>
      </c>
      <c r="H83" s="35">
        <f>IF('CS-SeniorJunior'!H86='Master Answer Key'!$B85, 1, 0)</f>
        <v>1</v>
      </c>
      <c r="I83" s="35">
        <f>IF('CS-SeniorJunior'!I86='Master Answer Key'!$B85, 1, 0)</f>
        <v>1</v>
      </c>
      <c r="J83" s="35">
        <f>IF('CS-SeniorJunior'!J86='Master Answer Key'!$B85, 1, 0)</f>
        <v>1</v>
      </c>
      <c r="K83" s="35">
        <f>IF('CS-SeniorJunior'!K86='Master Answer Key'!$B85, 1, 0)</f>
        <v>1</v>
      </c>
      <c r="L83" s="35">
        <f>IF('CS-SeniorJunior'!L86='Master Answer Key'!$B85, 1, 0)</f>
        <v>1</v>
      </c>
      <c r="M83" s="35"/>
    </row>
    <row r="84">
      <c r="A84" s="5" t="s">
        <v>188</v>
      </c>
      <c r="B84" s="35">
        <f>IF('CS-SeniorJunior'!B87='Master Answer Key'!$B86, 1, 0)</f>
        <v>1</v>
      </c>
      <c r="C84" s="35">
        <f>IF('CS-SeniorJunior'!C87='Master Answer Key'!$B86, 1, 0)</f>
        <v>0</v>
      </c>
      <c r="D84" s="35">
        <f>IF('CS-SeniorJunior'!D87='Master Answer Key'!$B86, 1, 0)</f>
        <v>1</v>
      </c>
      <c r="E84" s="35">
        <f>IF('CS-SeniorJunior'!E87='Master Answer Key'!$B86, 1, 0)</f>
        <v>1</v>
      </c>
      <c r="F84" s="35">
        <f>IF('CS-SeniorJunior'!F87='Master Answer Key'!$B86, 1, 0)</f>
        <v>1</v>
      </c>
      <c r="G84" s="35">
        <f>IF('CS-SeniorJunior'!G87='Master Answer Key'!$B86, 1, 0)</f>
        <v>1</v>
      </c>
      <c r="H84" s="35">
        <f>IF('CS-SeniorJunior'!H87='Master Answer Key'!$B86, 1, 0)</f>
        <v>0</v>
      </c>
      <c r="I84" s="35">
        <f>IF('CS-SeniorJunior'!I87='Master Answer Key'!$B86, 1, 0)</f>
        <v>1</v>
      </c>
      <c r="J84" s="35">
        <f>IF('CS-SeniorJunior'!J87='Master Answer Key'!$B86, 1, 0)</f>
        <v>1</v>
      </c>
      <c r="K84" s="35">
        <f>IF('CS-SeniorJunior'!K87='Master Answer Key'!$B86, 1, 0)</f>
        <v>1</v>
      </c>
      <c r="L84" s="35">
        <f>IF('CS-SeniorJunior'!L87='Master Answer Key'!$B86, 1, 0)</f>
        <v>1</v>
      </c>
      <c r="M84" s="35"/>
    </row>
    <row r="85">
      <c r="A85" s="5" t="s">
        <v>189</v>
      </c>
      <c r="B85" s="35">
        <f>IF('CS-SeniorJunior'!B88='Master Answer Key'!$B87, 1, 0)</f>
        <v>1</v>
      </c>
      <c r="C85" s="35">
        <f>IF('CS-SeniorJunior'!C88='Master Answer Key'!$B87, 1, 0)</f>
        <v>1</v>
      </c>
      <c r="D85" s="35">
        <f>IF('CS-SeniorJunior'!D88='Master Answer Key'!$B87, 1, 0)</f>
        <v>1</v>
      </c>
      <c r="E85" s="35">
        <f>IF('CS-SeniorJunior'!E88='Master Answer Key'!$B87, 1, 0)</f>
        <v>1</v>
      </c>
      <c r="F85" s="35">
        <f>IF('CS-SeniorJunior'!F88='Master Answer Key'!$B87, 1, 0)</f>
        <v>1</v>
      </c>
      <c r="G85" s="35">
        <f>IF('CS-SeniorJunior'!G88='Master Answer Key'!$B87, 1, 0)</f>
        <v>1</v>
      </c>
      <c r="H85" s="35">
        <f>IF('CS-SeniorJunior'!H88='Master Answer Key'!$B87, 1, 0)</f>
        <v>1</v>
      </c>
      <c r="I85" s="35">
        <f>IF('CS-SeniorJunior'!I88='Master Answer Key'!$B87, 1, 0)</f>
        <v>1</v>
      </c>
      <c r="J85" s="35">
        <f>IF('CS-SeniorJunior'!J88='Master Answer Key'!$B87, 1, 0)</f>
        <v>1</v>
      </c>
      <c r="K85" s="35">
        <f>IF('CS-SeniorJunior'!K88='Master Answer Key'!$B87, 1, 0)</f>
        <v>1</v>
      </c>
      <c r="L85" s="35">
        <f>IF('CS-SeniorJunior'!L88='Master Answer Key'!$B87, 1, 0)</f>
        <v>1</v>
      </c>
      <c r="M85" s="35"/>
    </row>
    <row r="86">
      <c r="A86" s="5" t="s">
        <v>190</v>
      </c>
      <c r="B86" s="35">
        <f>IF('CS-SeniorJunior'!B89='Master Answer Key'!$B88, 1, 0)</f>
        <v>1</v>
      </c>
      <c r="C86" s="35">
        <f>IF('CS-SeniorJunior'!C89='Master Answer Key'!$B88, 1, 0)</f>
        <v>1</v>
      </c>
      <c r="D86" s="35">
        <f>IF('CS-SeniorJunior'!D89='Master Answer Key'!$B88, 1, 0)</f>
        <v>1</v>
      </c>
      <c r="E86" s="35">
        <f>IF('CS-SeniorJunior'!E89='Master Answer Key'!$B88, 1, 0)</f>
        <v>1</v>
      </c>
      <c r="F86" s="35">
        <f>IF('CS-SeniorJunior'!F89='Master Answer Key'!$B88, 1, 0)</f>
        <v>1</v>
      </c>
      <c r="G86" s="35">
        <f>IF('CS-SeniorJunior'!G89='Master Answer Key'!$B88, 1, 0)</f>
        <v>1</v>
      </c>
      <c r="H86" s="35">
        <f>IF('CS-SeniorJunior'!H89='Master Answer Key'!$B88, 1, 0)</f>
        <v>1</v>
      </c>
      <c r="I86" s="35">
        <f>IF('CS-SeniorJunior'!I89='Master Answer Key'!$B88, 1, 0)</f>
        <v>1</v>
      </c>
      <c r="J86" s="35">
        <f>IF('CS-SeniorJunior'!J89='Master Answer Key'!$B88, 1, 0)</f>
        <v>1</v>
      </c>
      <c r="K86" s="35">
        <f>IF('CS-SeniorJunior'!K89='Master Answer Key'!$B88, 1, 0)</f>
        <v>1</v>
      </c>
      <c r="L86" s="35">
        <f>IF('CS-SeniorJunior'!L89='Master Answer Key'!$B88, 1, 0)</f>
        <v>1</v>
      </c>
      <c r="M86" s="35"/>
    </row>
    <row r="87">
      <c r="A87" s="5" t="s">
        <v>191</v>
      </c>
      <c r="B87" s="35">
        <f>IF('CS-SeniorJunior'!B90='Master Answer Key'!$B89, 1, 0)</f>
        <v>1</v>
      </c>
      <c r="C87" s="35">
        <f>IF('CS-SeniorJunior'!C90='Master Answer Key'!$B89, 1, 0)</f>
        <v>1</v>
      </c>
      <c r="D87" s="35">
        <f>IF('CS-SeniorJunior'!D90='Master Answer Key'!$B89, 1, 0)</f>
        <v>1</v>
      </c>
      <c r="E87" s="35">
        <f>IF('CS-SeniorJunior'!E90='Master Answer Key'!$B89, 1, 0)</f>
        <v>1</v>
      </c>
      <c r="F87" s="35">
        <f>IF('CS-SeniorJunior'!F90='Master Answer Key'!$B89, 1, 0)</f>
        <v>1</v>
      </c>
      <c r="G87" s="35">
        <f>IF('CS-SeniorJunior'!G90='Master Answer Key'!$B89, 1, 0)</f>
        <v>1</v>
      </c>
      <c r="H87" s="35">
        <f>IF('CS-SeniorJunior'!H90='Master Answer Key'!$B89, 1, 0)</f>
        <v>0</v>
      </c>
      <c r="I87" s="35">
        <f>IF('CS-SeniorJunior'!I90='Master Answer Key'!$B89, 1, 0)</f>
        <v>1</v>
      </c>
      <c r="J87" s="35">
        <f>IF('CS-SeniorJunior'!J90='Master Answer Key'!$B89, 1, 0)</f>
        <v>1</v>
      </c>
      <c r="K87" s="35">
        <f>IF('CS-SeniorJunior'!K90='Master Answer Key'!$B89, 1, 0)</f>
        <v>1</v>
      </c>
      <c r="L87" s="35">
        <f>IF('CS-SeniorJunior'!L90='Master Answer Key'!$B89, 1, 0)</f>
        <v>0</v>
      </c>
      <c r="M87" s="35"/>
    </row>
    <row r="88">
      <c r="A88" s="5" t="s">
        <v>192</v>
      </c>
      <c r="B88" s="35">
        <f>IF('CS-SeniorJunior'!B91='Master Answer Key'!$B90, 1, 0)</f>
        <v>1</v>
      </c>
      <c r="C88" s="35">
        <f>IF('CS-SeniorJunior'!C91='Master Answer Key'!$B90, 1, 0)</f>
        <v>1</v>
      </c>
      <c r="D88" s="35">
        <f>IF('CS-SeniorJunior'!D91='Master Answer Key'!$B90, 1, 0)</f>
        <v>1</v>
      </c>
      <c r="E88" s="35">
        <f>IF('CS-SeniorJunior'!E91='Master Answer Key'!$B90, 1, 0)</f>
        <v>1</v>
      </c>
      <c r="F88" s="35">
        <f>IF('CS-SeniorJunior'!F91='Master Answer Key'!$B90, 1, 0)</f>
        <v>1</v>
      </c>
      <c r="G88" s="35">
        <f>IF('CS-SeniorJunior'!G91='Master Answer Key'!$B90, 1, 0)</f>
        <v>1</v>
      </c>
      <c r="H88" s="35">
        <f>IF('CS-SeniorJunior'!H91='Master Answer Key'!$B90, 1, 0)</f>
        <v>1</v>
      </c>
      <c r="I88" s="35">
        <f>IF('CS-SeniorJunior'!I91='Master Answer Key'!$B90, 1, 0)</f>
        <v>1</v>
      </c>
      <c r="J88" s="35">
        <f>IF('CS-SeniorJunior'!J91='Master Answer Key'!$B90, 1, 0)</f>
        <v>1</v>
      </c>
      <c r="K88" s="35">
        <f>IF('CS-SeniorJunior'!K91='Master Answer Key'!$B90, 1, 0)</f>
        <v>1</v>
      </c>
      <c r="L88" s="35">
        <f>IF('CS-SeniorJunior'!L91='Master Answer Key'!$B90, 1, 0)</f>
        <v>1</v>
      </c>
      <c r="M88" s="35"/>
    </row>
    <row r="89">
      <c r="A89" s="5" t="s">
        <v>193</v>
      </c>
      <c r="B89" s="35">
        <f>IF('CS-SeniorJunior'!B92='Master Answer Key'!$B91, 1, 0)</f>
        <v>1</v>
      </c>
      <c r="C89" s="35">
        <f>IF('CS-SeniorJunior'!C92='Master Answer Key'!$B91, 1, 0)</f>
        <v>1</v>
      </c>
      <c r="D89" s="35">
        <f>IF('CS-SeniorJunior'!D92='Master Answer Key'!$B91, 1, 0)</f>
        <v>1</v>
      </c>
      <c r="E89" s="35">
        <f>IF('CS-SeniorJunior'!E92='Master Answer Key'!$B91, 1, 0)</f>
        <v>1</v>
      </c>
      <c r="F89" s="35">
        <f>IF('CS-SeniorJunior'!F92='Master Answer Key'!$B91, 1, 0)</f>
        <v>0</v>
      </c>
      <c r="G89" s="35">
        <f>IF('CS-SeniorJunior'!G92='Master Answer Key'!$B91, 1, 0)</f>
        <v>1</v>
      </c>
      <c r="H89" s="35">
        <f>IF('CS-SeniorJunior'!H92='Master Answer Key'!$B91, 1, 0)</f>
        <v>1</v>
      </c>
      <c r="I89" s="35">
        <f>IF('CS-SeniorJunior'!I92='Master Answer Key'!$B91, 1, 0)</f>
        <v>0</v>
      </c>
      <c r="J89" s="35">
        <f>IF('CS-SeniorJunior'!J92='Master Answer Key'!$B91, 1, 0)</f>
        <v>0</v>
      </c>
      <c r="K89" s="35">
        <f>IF('CS-SeniorJunior'!K92='Master Answer Key'!$B91, 1, 0)</f>
        <v>1</v>
      </c>
      <c r="L89" s="35">
        <f>IF('CS-SeniorJunior'!L92='Master Answer Key'!$B91, 1, 0)</f>
        <v>1</v>
      </c>
      <c r="M89" s="35"/>
    </row>
    <row r="90">
      <c r="A90" s="5" t="s">
        <v>194</v>
      </c>
      <c r="B90" s="35">
        <f>IF('CS-SeniorJunior'!B93='Master Answer Key'!$B92, 1, 0)</f>
        <v>1</v>
      </c>
      <c r="C90" s="35">
        <f>IF('CS-SeniorJunior'!C93='Master Answer Key'!$B92, 1, 0)</f>
        <v>1</v>
      </c>
      <c r="D90" s="35">
        <f>IF('CS-SeniorJunior'!D93='Master Answer Key'!$B92, 1, 0)</f>
        <v>1</v>
      </c>
      <c r="E90" s="35">
        <f>IF('CS-SeniorJunior'!E93='Master Answer Key'!$B92, 1, 0)</f>
        <v>0</v>
      </c>
      <c r="F90" s="35">
        <f>IF('CS-SeniorJunior'!F93='Master Answer Key'!$B92, 1, 0)</f>
        <v>1</v>
      </c>
      <c r="G90" s="35">
        <f>IF('CS-SeniorJunior'!G93='Master Answer Key'!$B92, 1, 0)</f>
        <v>1</v>
      </c>
      <c r="H90" s="35">
        <f>IF('CS-SeniorJunior'!H93='Master Answer Key'!$B92, 1, 0)</f>
        <v>1</v>
      </c>
      <c r="I90" s="35">
        <f>IF('CS-SeniorJunior'!I93='Master Answer Key'!$B92, 1, 0)</f>
        <v>1</v>
      </c>
      <c r="J90" s="35">
        <f>IF('CS-SeniorJunior'!J93='Master Answer Key'!$B92, 1, 0)</f>
        <v>1</v>
      </c>
      <c r="K90" s="35">
        <f>IF('CS-SeniorJunior'!K93='Master Answer Key'!$B92, 1, 0)</f>
        <v>1</v>
      </c>
      <c r="L90" s="35">
        <f>IF('CS-SeniorJunior'!L93='Master Answer Key'!$B92, 1, 0)</f>
        <v>1</v>
      </c>
      <c r="M90" s="35"/>
    </row>
    <row r="91">
      <c r="A91" s="5" t="s">
        <v>195</v>
      </c>
      <c r="B91" s="35">
        <f>IF('CS-SeniorJunior'!B94='Master Answer Key'!$B93, 1, 0)</f>
        <v>1</v>
      </c>
      <c r="C91" s="35">
        <f>IF('CS-SeniorJunior'!C94='Master Answer Key'!$B93, 1, 0)</f>
        <v>1</v>
      </c>
      <c r="D91" s="35">
        <f>IF('CS-SeniorJunior'!D94='Master Answer Key'!$B93, 1, 0)</f>
        <v>1</v>
      </c>
      <c r="E91" s="35">
        <f>IF('CS-SeniorJunior'!E94='Master Answer Key'!$B93, 1, 0)</f>
        <v>1</v>
      </c>
      <c r="F91" s="35">
        <f>IF('CS-SeniorJunior'!F94='Master Answer Key'!$B93, 1, 0)</f>
        <v>1</v>
      </c>
      <c r="G91" s="35">
        <f>IF('CS-SeniorJunior'!G94='Master Answer Key'!$B93, 1, 0)</f>
        <v>1</v>
      </c>
      <c r="H91" s="35">
        <f>IF('CS-SeniorJunior'!H94='Master Answer Key'!$B93, 1, 0)</f>
        <v>1</v>
      </c>
      <c r="I91" s="35">
        <f>IF('CS-SeniorJunior'!I94='Master Answer Key'!$B93, 1, 0)</f>
        <v>1</v>
      </c>
      <c r="J91" s="35">
        <f>IF('CS-SeniorJunior'!J94='Master Answer Key'!$B93, 1, 0)</f>
        <v>1</v>
      </c>
      <c r="K91" s="35">
        <f>IF('CS-SeniorJunior'!K94='Master Answer Key'!$B93, 1, 0)</f>
        <v>1</v>
      </c>
      <c r="L91" s="35">
        <f>IF('CS-SeniorJunior'!L94='Master Answer Key'!$B93, 1, 0)</f>
        <v>0</v>
      </c>
      <c r="M91" s="35"/>
    </row>
    <row r="92">
      <c r="A92" s="5" t="s">
        <v>196</v>
      </c>
      <c r="B92" s="35">
        <f>IF('CS-SeniorJunior'!B95='Master Answer Key'!$B94, 1, 0)</f>
        <v>1</v>
      </c>
      <c r="C92" s="35">
        <f>IF('CS-SeniorJunior'!C95='Master Answer Key'!$B94, 1, 0)</f>
        <v>1</v>
      </c>
      <c r="D92" s="35">
        <f>IF('CS-SeniorJunior'!D95='Master Answer Key'!$B94, 1, 0)</f>
        <v>1</v>
      </c>
      <c r="E92" s="35">
        <f>IF('CS-SeniorJunior'!E95='Master Answer Key'!$B94, 1, 0)</f>
        <v>1</v>
      </c>
      <c r="F92" s="35">
        <f>IF('CS-SeniorJunior'!F95='Master Answer Key'!$B94, 1, 0)</f>
        <v>1</v>
      </c>
      <c r="G92" s="35">
        <f>IF('CS-SeniorJunior'!G95='Master Answer Key'!$B94, 1, 0)</f>
        <v>1</v>
      </c>
      <c r="H92" s="35">
        <f>IF('CS-SeniorJunior'!H95='Master Answer Key'!$B94, 1, 0)</f>
        <v>1</v>
      </c>
      <c r="I92" s="35">
        <f>IF('CS-SeniorJunior'!I95='Master Answer Key'!$B94, 1, 0)</f>
        <v>1</v>
      </c>
      <c r="J92" s="35">
        <f>IF('CS-SeniorJunior'!J95='Master Answer Key'!$B94, 1, 0)</f>
        <v>1</v>
      </c>
      <c r="K92" s="35">
        <f>IF('CS-SeniorJunior'!K95='Master Answer Key'!$B94, 1, 0)</f>
        <v>1</v>
      </c>
      <c r="L92" s="35">
        <f>IF('CS-SeniorJunior'!L95='Master Answer Key'!$B94, 1, 0)</f>
        <v>1</v>
      </c>
      <c r="M92" s="35"/>
    </row>
    <row r="93">
      <c r="A93" s="5" t="s">
        <v>197</v>
      </c>
      <c r="B93" s="35">
        <f>IF('CS-SeniorJunior'!B96='Master Answer Key'!$B95, 1, 0)</f>
        <v>1</v>
      </c>
      <c r="C93" s="35">
        <f>IF('CS-SeniorJunior'!C96='Master Answer Key'!$B95, 1, 0)</f>
        <v>1</v>
      </c>
      <c r="D93" s="35">
        <f>IF('CS-SeniorJunior'!D96='Master Answer Key'!$B95, 1, 0)</f>
        <v>1</v>
      </c>
      <c r="E93" s="35">
        <f>IF('CS-SeniorJunior'!E96='Master Answer Key'!$B95, 1, 0)</f>
        <v>1</v>
      </c>
      <c r="F93" s="35">
        <f>IF('CS-SeniorJunior'!F96='Master Answer Key'!$B95, 1, 0)</f>
        <v>1</v>
      </c>
      <c r="G93" s="35">
        <f>IF('CS-SeniorJunior'!G96='Master Answer Key'!$B95, 1, 0)</f>
        <v>1</v>
      </c>
      <c r="H93" s="35">
        <f>IF('CS-SeniorJunior'!H96='Master Answer Key'!$B95, 1, 0)</f>
        <v>1</v>
      </c>
      <c r="I93" s="35">
        <f>IF('CS-SeniorJunior'!I96='Master Answer Key'!$B95, 1, 0)</f>
        <v>1</v>
      </c>
      <c r="J93" s="35">
        <f>IF('CS-SeniorJunior'!J96='Master Answer Key'!$B95, 1, 0)</f>
        <v>1</v>
      </c>
      <c r="K93" s="35">
        <f>IF('CS-SeniorJunior'!K96='Master Answer Key'!$B95, 1, 0)</f>
        <v>1</v>
      </c>
      <c r="L93" s="35">
        <f>IF('CS-SeniorJunior'!L96='Master Answer Key'!$B95, 1, 0)</f>
        <v>1</v>
      </c>
      <c r="M93" s="35"/>
    </row>
    <row r="94">
      <c r="A94" s="5" t="s">
        <v>198</v>
      </c>
      <c r="B94" s="35">
        <f>IF('CS-SeniorJunior'!B97='Master Answer Key'!$B96, 1, 0)</f>
        <v>1</v>
      </c>
      <c r="C94" s="35">
        <f>IF('CS-SeniorJunior'!C97='Master Answer Key'!$B96, 1, 0)</f>
        <v>1</v>
      </c>
      <c r="D94" s="35">
        <f>IF('CS-SeniorJunior'!D97='Master Answer Key'!$B96, 1, 0)</f>
        <v>1</v>
      </c>
      <c r="E94" s="35">
        <f>IF('CS-SeniorJunior'!E97='Master Answer Key'!$B96, 1, 0)</f>
        <v>1</v>
      </c>
      <c r="F94" s="35">
        <f>IF('CS-SeniorJunior'!F97='Master Answer Key'!$B96, 1, 0)</f>
        <v>1</v>
      </c>
      <c r="G94" s="35">
        <f>IF('CS-SeniorJunior'!G97='Master Answer Key'!$B96, 1, 0)</f>
        <v>1</v>
      </c>
      <c r="H94" s="35">
        <f>IF('CS-SeniorJunior'!H97='Master Answer Key'!$B96, 1, 0)</f>
        <v>1</v>
      </c>
      <c r="I94" s="35">
        <f>IF('CS-SeniorJunior'!I97='Master Answer Key'!$B96, 1, 0)</f>
        <v>1</v>
      </c>
      <c r="J94" s="35">
        <f>IF('CS-SeniorJunior'!J97='Master Answer Key'!$B96, 1, 0)</f>
        <v>1</v>
      </c>
      <c r="K94" s="35">
        <f>IF('CS-SeniorJunior'!K97='Master Answer Key'!$B96, 1, 0)</f>
        <v>1</v>
      </c>
      <c r="L94" s="35">
        <f>IF('CS-SeniorJunior'!L97='Master Answer Key'!$B96, 1, 0)</f>
        <v>1</v>
      </c>
      <c r="M94" s="35"/>
    </row>
    <row r="95">
      <c r="A95" s="5" t="s">
        <v>199</v>
      </c>
      <c r="B95" s="35">
        <f>IF('CS-SeniorJunior'!B98='Master Answer Key'!$B97, 1, 0)</f>
        <v>1</v>
      </c>
      <c r="C95" s="35">
        <f>IF('CS-SeniorJunior'!C98='Master Answer Key'!$B97, 1, 0)</f>
        <v>1</v>
      </c>
      <c r="D95" s="35">
        <f>IF('CS-SeniorJunior'!D98='Master Answer Key'!$B97, 1, 0)</f>
        <v>1</v>
      </c>
      <c r="E95" s="35">
        <f>IF('CS-SeniorJunior'!E98='Master Answer Key'!$B97, 1, 0)</f>
        <v>1</v>
      </c>
      <c r="F95" s="35">
        <f>IF('CS-SeniorJunior'!F98='Master Answer Key'!$B97, 1, 0)</f>
        <v>1</v>
      </c>
      <c r="G95" s="35">
        <f>IF('CS-SeniorJunior'!G98='Master Answer Key'!$B97, 1, 0)</f>
        <v>0</v>
      </c>
      <c r="H95" s="35">
        <f>IF('CS-SeniorJunior'!H98='Master Answer Key'!$B97, 1, 0)</f>
        <v>1</v>
      </c>
      <c r="I95" s="35">
        <f>IF('CS-SeniorJunior'!I98='Master Answer Key'!$B97, 1, 0)</f>
        <v>1</v>
      </c>
      <c r="J95" s="35">
        <f>IF('CS-SeniorJunior'!J98='Master Answer Key'!$B97, 1, 0)</f>
        <v>0</v>
      </c>
      <c r="K95" s="35">
        <f>IF('CS-SeniorJunior'!K98='Master Answer Key'!$B97, 1, 0)</f>
        <v>1</v>
      </c>
      <c r="L95" s="35">
        <f>IF('CS-SeniorJunior'!L98='Master Answer Key'!$B97, 1, 0)</f>
        <v>1</v>
      </c>
      <c r="M95" s="35"/>
    </row>
    <row r="96">
      <c r="A96" s="5" t="s">
        <v>200</v>
      </c>
      <c r="B96" s="35">
        <f>IF('CS-SeniorJunior'!B99='Master Answer Key'!$B98, 1, 0)</f>
        <v>1</v>
      </c>
      <c r="C96" s="35">
        <f>IF('CS-SeniorJunior'!C99='Master Answer Key'!$B98, 1, 0)</f>
        <v>1</v>
      </c>
      <c r="D96" s="35">
        <f>IF('CS-SeniorJunior'!D99='Master Answer Key'!$B98, 1, 0)</f>
        <v>1</v>
      </c>
      <c r="E96" s="35">
        <f>IF('CS-SeniorJunior'!E99='Master Answer Key'!$B98, 1, 0)</f>
        <v>1</v>
      </c>
      <c r="F96" s="35">
        <f>IF('CS-SeniorJunior'!F99='Master Answer Key'!$B98, 1, 0)</f>
        <v>1</v>
      </c>
      <c r="G96" s="35">
        <f>IF('CS-SeniorJunior'!G99='Master Answer Key'!$B98, 1, 0)</f>
        <v>1</v>
      </c>
      <c r="H96" s="35">
        <f>IF('CS-SeniorJunior'!H99='Master Answer Key'!$B98, 1, 0)</f>
        <v>1</v>
      </c>
      <c r="I96" s="35">
        <f>IF('CS-SeniorJunior'!I99='Master Answer Key'!$B98, 1, 0)</f>
        <v>1</v>
      </c>
      <c r="J96" s="35">
        <f>IF('CS-SeniorJunior'!J99='Master Answer Key'!$B98, 1, 0)</f>
        <v>1</v>
      </c>
      <c r="K96" s="35">
        <f>IF('CS-SeniorJunior'!K99='Master Answer Key'!$B98, 1, 0)</f>
        <v>1</v>
      </c>
      <c r="L96" s="35">
        <f>IF('CS-SeniorJunior'!L99='Master Answer Key'!$B98, 1, 0)</f>
        <v>1</v>
      </c>
      <c r="M96" s="35"/>
    </row>
    <row r="97">
      <c r="A97" s="5" t="s">
        <v>201</v>
      </c>
      <c r="B97" s="35">
        <f>IF('CS-SeniorJunior'!B100='Master Answer Key'!$B99, 1, 0)</f>
        <v>1</v>
      </c>
      <c r="C97" s="35">
        <f>IF('CS-SeniorJunior'!C100='Master Answer Key'!$B99, 1, 0)</f>
        <v>1</v>
      </c>
      <c r="D97" s="35">
        <f>IF('CS-SeniorJunior'!D100='Master Answer Key'!$B99, 1, 0)</f>
        <v>1</v>
      </c>
      <c r="E97" s="35">
        <f>IF('CS-SeniorJunior'!E100='Master Answer Key'!$B99, 1, 0)</f>
        <v>1</v>
      </c>
      <c r="F97" s="35">
        <f>IF('CS-SeniorJunior'!F100='Master Answer Key'!$B99, 1, 0)</f>
        <v>1</v>
      </c>
      <c r="G97" s="35">
        <f>IF('CS-SeniorJunior'!G100='Master Answer Key'!$B99, 1, 0)</f>
        <v>0</v>
      </c>
      <c r="H97" s="35">
        <f>IF('CS-SeniorJunior'!H100='Master Answer Key'!$B99, 1, 0)</f>
        <v>1</v>
      </c>
      <c r="I97" s="35">
        <f>IF('CS-SeniorJunior'!I100='Master Answer Key'!$B99, 1, 0)</f>
        <v>1</v>
      </c>
      <c r="J97" s="35">
        <f>IF('CS-SeniorJunior'!J100='Master Answer Key'!$B99, 1, 0)</f>
        <v>1</v>
      </c>
      <c r="K97" s="35">
        <f>IF('CS-SeniorJunior'!K100='Master Answer Key'!$B99, 1, 0)</f>
        <v>1</v>
      </c>
      <c r="L97" s="35">
        <f>IF('CS-SeniorJunior'!L100='Master Answer Key'!$B99, 1, 0)</f>
        <v>1</v>
      </c>
      <c r="M97" s="35"/>
    </row>
    <row r="98">
      <c r="A98" s="5" t="s">
        <v>202</v>
      </c>
      <c r="B98" s="35">
        <f>IF('CS-SeniorJunior'!B101='Master Answer Key'!$B100, 1, 0)</f>
        <v>0</v>
      </c>
      <c r="C98" s="35">
        <f>IF('CS-SeniorJunior'!C101='Master Answer Key'!$B100, 1, 0)</f>
        <v>0</v>
      </c>
      <c r="D98" s="35">
        <f>IF('CS-SeniorJunior'!D101='Master Answer Key'!$B100, 1, 0)</f>
        <v>0</v>
      </c>
      <c r="E98" s="35">
        <f>IF('CS-SeniorJunior'!E101='Master Answer Key'!$B100, 1, 0)</f>
        <v>0</v>
      </c>
      <c r="F98" s="35">
        <f>IF('CS-SeniorJunior'!F101='Master Answer Key'!$B100, 1, 0)</f>
        <v>0</v>
      </c>
      <c r="G98" s="35">
        <f>IF('CS-SeniorJunior'!G101='Master Answer Key'!$B100, 1, 0)</f>
        <v>1</v>
      </c>
      <c r="H98" s="35">
        <f>IF('CS-SeniorJunior'!H101='Master Answer Key'!$B100, 1, 0)</f>
        <v>0</v>
      </c>
      <c r="I98" s="35">
        <f>IF('CS-SeniorJunior'!I101='Master Answer Key'!$B100, 1, 0)</f>
        <v>0</v>
      </c>
      <c r="J98" s="35">
        <f>IF('CS-SeniorJunior'!J101='Master Answer Key'!$B100, 1, 0)</f>
        <v>0</v>
      </c>
      <c r="K98" s="35">
        <f>IF('CS-SeniorJunior'!K101='Master Answer Key'!$B100, 1, 0)</f>
        <v>0</v>
      </c>
      <c r="L98" s="35">
        <f>IF('CS-SeniorJunior'!L101='Master Answer Key'!$B100, 1, 0)</f>
        <v>0</v>
      </c>
      <c r="M98" s="35"/>
    </row>
    <row r="99">
      <c r="A99" s="5" t="s">
        <v>203</v>
      </c>
      <c r="B99" s="35">
        <f>IF('CS-SeniorJunior'!B102='Master Answer Key'!$B101, 1, 0)</f>
        <v>1</v>
      </c>
      <c r="C99" s="35">
        <f>IF('CS-SeniorJunior'!C102='Master Answer Key'!$B101, 1, 0)</f>
        <v>1</v>
      </c>
      <c r="D99" s="35">
        <f>IF('CS-SeniorJunior'!D102='Master Answer Key'!$B101, 1, 0)</f>
        <v>1</v>
      </c>
      <c r="E99" s="35">
        <f>IF('CS-SeniorJunior'!E102='Master Answer Key'!$B101, 1, 0)</f>
        <v>1</v>
      </c>
      <c r="F99" s="35">
        <f>IF('CS-SeniorJunior'!F102='Master Answer Key'!$B101, 1, 0)</f>
        <v>1</v>
      </c>
      <c r="G99" s="35">
        <f>IF('CS-SeniorJunior'!G102='Master Answer Key'!$B101, 1, 0)</f>
        <v>1</v>
      </c>
      <c r="H99" s="35">
        <f>IF('CS-SeniorJunior'!H102='Master Answer Key'!$B101, 1, 0)</f>
        <v>1</v>
      </c>
      <c r="I99" s="35">
        <f>IF('CS-SeniorJunior'!I102='Master Answer Key'!$B101, 1, 0)</f>
        <v>1</v>
      </c>
      <c r="J99" s="35">
        <f>IF('CS-SeniorJunior'!J102='Master Answer Key'!$B101, 1, 0)</f>
        <v>1</v>
      </c>
      <c r="K99" s="35">
        <f>IF('CS-SeniorJunior'!K102='Master Answer Key'!$B101, 1, 0)</f>
        <v>1</v>
      </c>
      <c r="L99" s="35">
        <f>IF('CS-SeniorJunior'!L102='Master Answer Key'!$B101, 1, 0)</f>
        <v>1</v>
      </c>
      <c r="M99" s="35"/>
    </row>
    <row r="100">
      <c r="A100" s="5" t="s">
        <v>204</v>
      </c>
      <c r="B100" s="35">
        <f>IF('CS-SeniorJunior'!B103='Master Answer Key'!$B102, 1, 0)</f>
        <v>1</v>
      </c>
      <c r="C100" s="35">
        <f>IF('CS-SeniorJunior'!C103='Master Answer Key'!$B102, 1, 0)</f>
        <v>1</v>
      </c>
      <c r="D100" s="35">
        <f>IF('CS-SeniorJunior'!D103='Master Answer Key'!$B102, 1, 0)</f>
        <v>1</v>
      </c>
      <c r="E100" s="35">
        <f>IF('CS-SeniorJunior'!E103='Master Answer Key'!$B102, 1, 0)</f>
        <v>1</v>
      </c>
      <c r="F100" s="35">
        <f>IF('CS-SeniorJunior'!F103='Master Answer Key'!$B102, 1, 0)</f>
        <v>1</v>
      </c>
      <c r="G100" s="35">
        <f>IF('CS-SeniorJunior'!G103='Master Answer Key'!$B102, 1, 0)</f>
        <v>1</v>
      </c>
      <c r="H100" s="35">
        <f>IF('CS-SeniorJunior'!H103='Master Answer Key'!$B102, 1, 0)</f>
        <v>1</v>
      </c>
      <c r="I100" s="35">
        <f>IF('CS-SeniorJunior'!I103='Master Answer Key'!$B102, 1, 0)</f>
        <v>0</v>
      </c>
      <c r="J100" s="35">
        <f>IF('CS-SeniorJunior'!J103='Master Answer Key'!$B102, 1, 0)</f>
        <v>1</v>
      </c>
      <c r="K100" s="35">
        <f>IF('CS-SeniorJunior'!K103='Master Answer Key'!$B102, 1, 0)</f>
        <v>1</v>
      </c>
      <c r="L100" s="35">
        <f>IF('CS-SeniorJunior'!L103='Master Answer Key'!$B102, 1, 0)</f>
        <v>1</v>
      </c>
      <c r="M100" s="35"/>
    </row>
    <row r="101">
      <c r="A101" s="5" t="s">
        <v>205</v>
      </c>
      <c r="B101" s="35">
        <f>IF('CS-SeniorJunior'!B104='Master Answer Key'!$B103, 1, 0)</f>
        <v>1</v>
      </c>
      <c r="C101" s="35">
        <f>IF('CS-SeniorJunior'!C104='Master Answer Key'!$B103, 1, 0)</f>
        <v>1</v>
      </c>
      <c r="D101" s="35">
        <f>IF('CS-SeniorJunior'!D104='Master Answer Key'!$B103, 1, 0)</f>
        <v>1</v>
      </c>
      <c r="E101" s="35">
        <f>IF('CS-SeniorJunior'!E104='Master Answer Key'!$B103, 1, 0)</f>
        <v>1</v>
      </c>
      <c r="F101" s="35">
        <f>IF('CS-SeniorJunior'!F104='Master Answer Key'!$B103, 1, 0)</f>
        <v>1</v>
      </c>
      <c r="G101" s="35">
        <f>IF('CS-SeniorJunior'!G104='Master Answer Key'!$B103, 1, 0)</f>
        <v>1</v>
      </c>
      <c r="H101" s="35">
        <f>IF('CS-SeniorJunior'!H104='Master Answer Key'!$B103, 1, 0)</f>
        <v>1</v>
      </c>
      <c r="I101" s="35">
        <f>IF('CS-SeniorJunior'!I104='Master Answer Key'!$B103, 1, 0)</f>
        <v>1</v>
      </c>
      <c r="J101" s="35">
        <f>IF('CS-SeniorJunior'!J104='Master Answer Key'!$B103, 1, 0)</f>
        <v>1</v>
      </c>
      <c r="K101" s="35">
        <f>IF('CS-SeniorJunior'!K104='Master Answer Key'!$B103, 1, 0)</f>
        <v>0</v>
      </c>
      <c r="L101" s="35">
        <f>IF('CS-SeniorJunior'!L104='Master Answer Key'!$B103, 1, 0)</f>
        <v>1</v>
      </c>
      <c r="M101" s="35"/>
    </row>
    <row r="102">
      <c r="A102" s="5" t="s">
        <v>206</v>
      </c>
      <c r="B102" s="35">
        <f>IF('CS-SeniorJunior'!B105='Master Answer Key'!$B104, 1, 0)</f>
        <v>1</v>
      </c>
      <c r="C102" s="35">
        <f>IF('CS-SeniorJunior'!C105='Master Answer Key'!$B104, 1, 0)</f>
        <v>1</v>
      </c>
      <c r="D102" s="35">
        <f>IF('CS-SeniorJunior'!D105='Master Answer Key'!$B104, 1, 0)</f>
        <v>0</v>
      </c>
      <c r="E102" s="35">
        <f>IF('CS-SeniorJunior'!E105='Master Answer Key'!$B104, 1, 0)</f>
        <v>1</v>
      </c>
      <c r="F102" s="35">
        <f>IF('CS-SeniorJunior'!F105='Master Answer Key'!$B104, 1, 0)</f>
        <v>1</v>
      </c>
      <c r="G102" s="35">
        <f>IF('CS-SeniorJunior'!G105='Master Answer Key'!$B104, 1, 0)</f>
        <v>1</v>
      </c>
      <c r="H102" s="35">
        <f>IF('CS-SeniorJunior'!H105='Master Answer Key'!$B104, 1, 0)</f>
        <v>0</v>
      </c>
      <c r="I102" s="35">
        <f>IF('CS-SeniorJunior'!I105='Master Answer Key'!$B104, 1, 0)</f>
        <v>1</v>
      </c>
      <c r="J102" s="35">
        <f>IF('CS-SeniorJunior'!J105='Master Answer Key'!$B104, 1, 0)</f>
        <v>1</v>
      </c>
      <c r="K102" s="35">
        <f>IF('CS-SeniorJunior'!K105='Master Answer Key'!$B104, 1, 0)</f>
        <v>1</v>
      </c>
      <c r="L102" s="35">
        <f>IF('CS-SeniorJunior'!L105='Master Answer Key'!$B104, 1, 0)</f>
        <v>1</v>
      </c>
      <c r="M102" s="35"/>
    </row>
    <row r="103">
      <c r="A103" s="5" t="s">
        <v>207</v>
      </c>
      <c r="B103" s="35">
        <f>IF('CS-SeniorJunior'!B106='Master Answer Key'!$B105, 1, 0)</f>
        <v>1</v>
      </c>
      <c r="C103" s="35">
        <f>IF('CS-SeniorJunior'!C106='Master Answer Key'!$B105, 1, 0)</f>
        <v>1</v>
      </c>
      <c r="D103" s="35">
        <f>IF('CS-SeniorJunior'!D106='Master Answer Key'!$B105, 1, 0)</f>
        <v>1</v>
      </c>
      <c r="E103" s="35">
        <f>IF('CS-SeniorJunior'!E106='Master Answer Key'!$B105, 1, 0)</f>
        <v>1</v>
      </c>
      <c r="F103" s="35">
        <f>IF('CS-SeniorJunior'!F106='Master Answer Key'!$B105, 1, 0)</f>
        <v>1</v>
      </c>
      <c r="G103" s="35">
        <f>IF('CS-SeniorJunior'!G106='Master Answer Key'!$B105, 1, 0)</f>
        <v>1</v>
      </c>
      <c r="H103" s="35">
        <f>IF('CS-SeniorJunior'!H106='Master Answer Key'!$B105, 1, 0)</f>
        <v>1</v>
      </c>
      <c r="I103" s="35">
        <f>IF('CS-SeniorJunior'!I106='Master Answer Key'!$B105, 1, 0)</f>
        <v>1</v>
      </c>
      <c r="J103" s="35">
        <f>IF('CS-SeniorJunior'!J106='Master Answer Key'!$B105, 1, 0)</f>
        <v>1</v>
      </c>
      <c r="K103" s="35">
        <f>IF('CS-SeniorJunior'!K106='Master Answer Key'!$B105, 1, 0)</f>
        <v>1</v>
      </c>
      <c r="L103" s="35">
        <f>IF('CS-SeniorJunior'!L106='Master Answer Key'!$B105, 1, 0)</f>
        <v>0</v>
      </c>
      <c r="M103" s="35"/>
    </row>
    <row r="104">
      <c r="A104" s="5" t="s">
        <v>208</v>
      </c>
      <c r="B104" s="35">
        <f>IF('CS-SeniorJunior'!B107='Master Answer Key'!$B106, 1, 0)</f>
        <v>1</v>
      </c>
      <c r="C104" s="35">
        <f>IF('CS-SeniorJunior'!C107='Master Answer Key'!$B106, 1, 0)</f>
        <v>1</v>
      </c>
      <c r="D104" s="35">
        <f>IF('CS-SeniorJunior'!D107='Master Answer Key'!$B106, 1, 0)</f>
        <v>1</v>
      </c>
      <c r="E104" s="35">
        <f>IF('CS-SeniorJunior'!E107='Master Answer Key'!$B106, 1, 0)</f>
        <v>1</v>
      </c>
      <c r="F104" s="35">
        <f>IF('CS-SeniorJunior'!F107='Master Answer Key'!$B106, 1, 0)</f>
        <v>1</v>
      </c>
      <c r="G104" s="35">
        <f>IF('CS-SeniorJunior'!G107='Master Answer Key'!$B106, 1, 0)</f>
        <v>1</v>
      </c>
      <c r="H104" s="35">
        <f>IF('CS-SeniorJunior'!H107='Master Answer Key'!$B106, 1, 0)</f>
        <v>1</v>
      </c>
      <c r="I104" s="35">
        <f>IF('CS-SeniorJunior'!I107='Master Answer Key'!$B106, 1, 0)</f>
        <v>1</v>
      </c>
      <c r="J104" s="35">
        <f>IF('CS-SeniorJunior'!J107='Master Answer Key'!$B106, 1, 0)</f>
        <v>1</v>
      </c>
      <c r="K104" s="35">
        <f>IF('CS-SeniorJunior'!K107='Master Answer Key'!$B106, 1, 0)</f>
        <v>1</v>
      </c>
      <c r="L104" s="35">
        <f>IF('CS-SeniorJunior'!L107='Master Answer Key'!$B106, 1, 0)</f>
        <v>1</v>
      </c>
      <c r="M104" s="35"/>
    </row>
    <row r="105">
      <c r="A105" s="5" t="s">
        <v>209</v>
      </c>
      <c r="B105" s="35">
        <f>IF('CS-SeniorJunior'!B108='Master Answer Key'!$B107, 1, 0)</f>
        <v>1</v>
      </c>
      <c r="C105" s="35">
        <f>IF('CS-SeniorJunior'!C108='Master Answer Key'!$B107, 1, 0)</f>
        <v>1</v>
      </c>
      <c r="D105" s="35">
        <f>IF('CS-SeniorJunior'!D108='Master Answer Key'!$B107, 1, 0)</f>
        <v>1</v>
      </c>
      <c r="E105" s="35">
        <f>IF('CS-SeniorJunior'!E108='Master Answer Key'!$B107, 1, 0)</f>
        <v>1</v>
      </c>
      <c r="F105" s="35">
        <f>IF('CS-SeniorJunior'!F108='Master Answer Key'!$B107, 1, 0)</f>
        <v>1</v>
      </c>
      <c r="G105" s="35">
        <f>IF('CS-SeniorJunior'!G108='Master Answer Key'!$B107, 1, 0)</f>
        <v>1</v>
      </c>
      <c r="H105" s="35">
        <f>IF('CS-SeniorJunior'!H108='Master Answer Key'!$B107, 1, 0)</f>
        <v>1</v>
      </c>
      <c r="I105" s="35">
        <f>IF('CS-SeniorJunior'!I108='Master Answer Key'!$B107, 1, 0)</f>
        <v>1</v>
      </c>
      <c r="J105" s="35">
        <f>IF('CS-SeniorJunior'!J108='Master Answer Key'!$B107, 1, 0)</f>
        <v>0</v>
      </c>
      <c r="K105" s="35">
        <f>IF('CS-SeniorJunior'!K108='Master Answer Key'!$B107, 1, 0)</f>
        <v>1</v>
      </c>
      <c r="L105" s="35">
        <f>IF('CS-SeniorJunior'!L108='Master Answer Key'!$B107, 1, 0)</f>
        <v>1</v>
      </c>
      <c r="M105" s="35"/>
    </row>
    <row r="106">
      <c r="A106" s="5" t="s">
        <v>210</v>
      </c>
      <c r="B106" s="35">
        <f>IF('CS-SeniorJunior'!B109='Master Answer Key'!$B108, 1, 0)</f>
        <v>1</v>
      </c>
      <c r="C106" s="35">
        <f>IF('CS-SeniorJunior'!C109='Master Answer Key'!$B108, 1, 0)</f>
        <v>1</v>
      </c>
      <c r="D106" s="35">
        <f>IF('CS-SeniorJunior'!D109='Master Answer Key'!$B108, 1, 0)</f>
        <v>1</v>
      </c>
      <c r="E106" s="35">
        <f>IF('CS-SeniorJunior'!E109='Master Answer Key'!$B108, 1, 0)</f>
        <v>1</v>
      </c>
      <c r="F106" s="35">
        <f>IF('CS-SeniorJunior'!F109='Master Answer Key'!$B108, 1, 0)</f>
        <v>1</v>
      </c>
      <c r="G106" s="35">
        <f>IF('CS-SeniorJunior'!G109='Master Answer Key'!$B108, 1, 0)</f>
        <v>1</v>
      </c>
      <c r="H106" s="35">
        <f>IF('CS-SeniorJunior'!H109='Master Answer Key'!$B108, 1, 0)</f>
        <v>1</v>
      </c>
      <c r="I106" s="35">
        <f>IF('CS-SeniorJunior'!I109='Master Answer Key'!$B108, 1, 0)</f>
        <v>1</v>
      </c>
      <c r="J106" s="35">
        <f>IF('CS-SeniorJunior'!J109='Master Answer Key'!$B108, 1, 0)</f>
        <v>1</v>
      </c>
      <c r="K106" s="35">
        <f>IF('CS-SeniorJunior'!K109='Master Answer Key'!$B108, 1, 0)</f>
        <v>1</v>
      </c>
      <c r="L106" s="35">
        <f>IF('CS-SeniorJunior'!L109='Master Answer Key'!$B108, 1, 0)</f>
        <v>1</v>
      </c>
      <c r="M106" s="35"/>
    </row>
    <row r="107">
      <c r="A107" s="5" t="s">
        <v>211</v>
      </c>
      <c r="B107" s="35">
        <f>IF('CS-SeniorJunior'!B110='Master Answer Key'!$B109, 1, 0)</f>
        <v>1</v>
      </c>
      <c r="C107" s="35">
        <f>IF('CS-SeniorJunior'!C110='Master Answer Key'!$B109, 1, 0)</f>
        <v>0</v>
      </c>
      <c r="D107" s="35">
        <f>IF('CS-SeniorJunior'!D110='Master Answer Key'!$B109, 1, 0)</f>
        <v>1</v>
      </c>
      <c r="E107" s="35">
        <f>IF('CS-SeniorJunior'!E110='Master Answer Key'!$B109, 1, 0)</f>
        <v>1</v>
      </c>
      <c r="F107" s="35">
        <f>IF('CS-SeniorJunior'!F110='Master Answer Key'!$B109, 1, 0)</f>
        <v>1</v>
      </c>
      <c r="G107" s="35">
        <f>IF('CS-SeniorJunior'!G110='Master Answer Key'!$B109, 1, 0)</f>
        <v>1</v>
      </c>
      <c r="H107" s="35">
        <f>IF('CS-SeniorJunior'!H110='Master Answer Key'!$B109, 1, 0)</f>
        <v>0</v>
      </c>
      <c r="I107" s="35">
        <f>IF('CS-SeniorJunior'!I110='Master Answer Key'!$B109, 1, 0)</f>
        <v>1</v>
      </c>
      <c r="J107" s="35">
        <f>IF('CS-SeniorJunior'!J110='Master Answer Key'!$B109, 1, 0)</f>
        <v>1</v>
      </c>
      <c r="K107" s="35">
        <f>IF('CS-SeniorJunior'!K110='Master Answer Key'!$B109, 1, 0)</f>
        <v>1</v>
      </c>
      <c r="L107" s="35">
        <f>IF('CS-SeniorJunior'!L110='Master Answer Key'!$B109, 1, 0)</f>
        <v>0</v>
      </c>
      <c r="M107" s="35"/>
    </row>
    <row r="108">
      <c r="A108" s="5" t="s">
        <v>212</v>
      </c>
      <c r="B108" s="35">
        <f>IF('CS-SeniorJunior'!B111='Master Answer Key'!$B110, 1, 0)</f>
        <v>1</v>
      </c>
      <c r="C108" s="35">
        <f>IF('CS-SeniorJunior'!C111='Master Answer Key'!$B110, 1, 0)</f>
        <v>1</v>
      </c>
      <c r="D108" s="35">
        <f>IF('CS-SeniorJunior'!D111='Master Answer Key'!$B110, 1, 0)</f>
        <v>1</v>
      </c>
      <c r="E108" s="35">
        <f>IF('CS-SeniorJunior'!E111='Master Answer Key'!$B110, 1, 0)</f>
        <v>1</v>
      </c>
      <c r="F108" s="35">
        <f>IF('CS-SeniorJunior'!F111='Master Answer Key'!$B110, 1, 0)</f>
        <v>1</v>
      </c>
      <c r="G108" s="35">
        <f>IF('CS-SeniorJunior'!G111='Master Answer Key'!$B110, 1, 0)</f>
        <v>0</v>
      </c>
      <c r="H108" s="35">
        <f>IF('CS-SeniorJunior'!H111='Master Answer Key'!$B110, 1, 0)</f>
        <v>1</v>
      </c>
      <c r="I108" s="35">
        <f>IF('CS-SeniorJunior'!I111='Master Answer Key'!$B110, 1, 0)</f>
        <v>1</v>
      </c>
      <c r="J108" s="35">
        <f>IF('CS-SeniorJunior'!J111='Master Answer Key'!$B110, 1, 0)</f>
        <v>0</v>
      </c>
      <c r="K108" s="35">
        <f>IF('CS-SeniorJunior'!K111='Master Answer Key'!$B110, 1, 0)</f>
        <v>0</v>
      </c>
      <c r="L108" s="35">
        <f>IF('CS-SeniorJunior'!L111='Master Answer Key'!$B110, 1, 0)</f>
        <v>0</v>
      </c>
      <c r="M108" s="35"/>
    </row>
    <row r="109">
      <c r="A109" s="5" t="s">
        <v>213</v>
      </c>
      <c r="B109" s="35">
        <f>IF('CS-SeniorJunior'!B112='Master Answer Key'!$B111, 1, 0)</f>
        <v>0</v>
      </c>
      <c r="C109" s="35">
        <f>IF('CS-SeniorJunior'!C112='Master Answer Key'!$B111, 1, 0)</f>
        <v>0</v>
      </c>
      <c r="D109" s="35">
        <f>IF('CS-SeniorJunior'!D112='Master Answer Key'!$B111, 1, 0)</f>
        <v>0</v>
      </c>
      <c r="E109" s="35">
        <f>IF('CS-SeniorJunior'!E112='Master Answer Key'!$B111, 1, 0)</f>
        <v>0</v>
      </c>
      <c r="F109" s="35">
        <f>IF('CS-SeniorJunior'!F112='Master Answer Key'!$B111, 1, 0)</f>
        <v>0</v>
      </c>
      <c r="G109" s="35">
        <f>IF('CS-SeniorJunior'!G112='Master Answer Key'!$B111, 1, 0)</f>
        <v>0</v>
      </c>
      <c r="H109" s="35">
        <f>IF('CS-SeniorJunior'!H112='Master Answer Key'!$B111, 1, 0)</f>
        <v>0</v>
      </c>
      <c r="I109" s="35">
        <f>IF('CS-SeniorJunior'!I112='Master Answer Key'!$B111, 1, 0)</f>
        <v>0</v>
      </c>
      <c r="J109" s="35">
        <f>IF('CS-SeniorJunior'!J112='Master Answer Key'!$B111, 1, 0)</f>
        <v>0</v>
      </c>
      <c r="K109" s="35">
        <f>IF('CS-SeniorJunior'!K112='Master Answer Key'!$B111, 1, 0)</f>
        <v>0</v>
      </c>
      <c r="L109" s="35">
        <f>IF('CS-SeniorJunior'!L112='Master Answer Key'!$B111, 1, 0)</f>
        <v>0</v>
      </c>
      <c r="M109" s="35"/>
    </row>
    <row r="110">
      <c r="A110" s="5" t="s">
        <v>214</v>
      </c>
      <c r="B110" s="35">
        <f>IF('CS-SeniorJunior'!B113='Master Answer Key'!$B112, 1, 0)</f>
        <v>1</v>
      </c>
      <c r="C110" s="35">
        <f>IF('CS-SeniorJunior'!C113='Master Answer Key'!$B112, 1, 0)</f>
        <v>1</v>
      </c>
      <c r="D110" s="35">
        <f>IF('CS-SeniorJunior'!D113='Master Answer Key'!$B112, 1, 0)</f>
        <v>1</v>
      </c>
      <c r="E110" s="35">
        <f>IF('CS-SeniorJunior'!E113='Master Answer Key'!$B112, 1, 0)</f>
        <v>1</v>
      </c>
      <c r="F110" s="35">
        <f>IF('CS-SeniorJunior'!F113='Master Answer Key'!$B112, 1, 0)</f>
        <v>1</v>
      </c>
      <c r="G110" s="35">
        <f>IF('CS-SeniorJunior'!G113='Master Answer Key'!$B112, 1, 0)</f>
        <v>1</v>
      </c>
      <c r="H110" s="35">
        <f>IF('CS-SeniorJunior'!H113='Master Answer Key'!$B112, 1, 0)</f>
        <v>1</v>
      </c>
      <c r="I110" s="35">
        <f>IF('CS-SeniorJunior'!I113='Master Answer Key'!$B112, 1, 0)</f>
        <v>1</v>
      </c>
      <c r="J110" s="35">
        <f>IF('CS-SeniorJunior'!J113='Master Answer Key'!$B112, 1, 0)</f>
        <v>1</v>
      </c>
      <c r="K110" s="35">
        <f>IF('CS-SeniorJunior'!K113='Master Answer Key'!$B112, 1, 0)</f>
        <v>1</v>
      </c>
      <c r="L110" s="35">
        <f>IF('CS-SeniorJunior'!L113='Master Answer Key'!$B112, 1, 0)</f>
        <v>1</v>
      </c>
      <c r="M110" s="35"/>
    </row>
    <row r="111">
      <c r="A111" s="5" t="s">
        <v>215</v>
      </c>
      <c r="B111" s="35">
        <f>IF('CS-SeniorJunior'!B114='Master Answer Key'!$B113, 1, 0)</f>
        <v>0</v>
      </c>
      <c r="C111" s="35">
        <f>IF('CS-SeniorJunior'!C114='Master Answer Key'!$B113, 1, 0)</f>
        <v>0</v>
      </c>
      <c r="D111" s="35">
        <f>IF('CS-SeniorJunior'!D114='Master Answer Key'!$B113, 1, 0)</f>
        <v>0</v>
      </c>
      <c r="E111" s="35">
        <f>IF('CS-SeniorJunior'!E114='Master Answer Key'!$B113, 1, 0)</f>
        <v>1</v>
      </c>
      <c r="F111" s="35">
        <f>IF('CS-SeniorJunior'!F114='Master Answer Key'!$B113, 1, 0)</f>
        <v>0</v>
      </c>
      <c r="G111" s="35">
        <f>IF('CS-SeniorJunior'!G114='Master Answer Key'!$B113, 1, 0)</f>
        <v>0</v>
      </c>
      <c r="H111" s="35">
        <f>IF('CS-SeniorJunior'!H114='Master Answer Key'!$B113, 1, 0)</f>
        <v>0</v>
      </c>
      <c r="I111" s="35">
        <f>IF('CS-SeniorJunior'!I114='Master Answer Key'!$B113, 1, 0)</f>
        <v>0</v>
      </c>
      <c r="J111" s="35">
        <f>IF('CS-SeniorJunior'!J114='Master Answer Key'!$B113, 1, 0)</f>
        <v>0</v>
      </c>
      <c r="K111" s="35">
        <f>IF('CS-SeniorJunior'!K114='Master Answer Key'!$B113, 1, 0)</f>
        <v>0</v>
      </c>
      <c r="L111" s="35">
        <f>IF('CS-SeniorJunior'!L114='Master Answer Key'!$B113, 1, 0)</f>
        <v>0</v>
      </c>
      <c r="M111" s="35"/>
    </row>
    <row r="112">
      <c r="A112" s="5" t="s">
        <v>216</v>
      </c>
      <c r="B112" s="35">
        <f>IF('CS-SeniorJunior'!B115='Master Answer Key'!$B114, 1, 0)</f>
        <v>1</v>
      </c>
      <c r="C112" s="35">
        <f>IF('CS-SeniorJunior'!C115='Master Answer Key'!$B114, 1, 0)</f>
        <v>0</v>
      </c>
      <c r="D112" s="35">
        <f>IF('CS-SeniorJunior'!D115='Master Answer Key'!$B114, 1, 0)</f>
        <v>1</v>
      </c>
      <c r="E112" s="35">
        <f>IF('CS-SeniorJunior'!E115='Master Answer Key'!$B114, 1, 0)</f>
        <v>0</v>
      </c>
      <c r="F112" s="35">
        <f>IF('CS-SeniorJunior'!F115='Master Answer Key'!$B114, 1, 0)</f>
        <v>1</v>
      </c>
      <c r="G112" s="35">
        <f>IF('CS-SeniorJunior'!G115='Master Answer Key'!$B114, 1, 0)</f>
        <v>1</v>
      </c>
      <c r="H112" s="35">
        <f>IF('CS-SeniorJunior'!H115='Master Answer Key'!$B114, 1, 0)</f>
        <v>1</v>
      </c>
      <c r="I112" s="35">
        <f>IF('CS-SeniorJunior'!I115='Master Answer Key'!$B114, 1, 0)</f>
        <v>1</v>
      </c>
      <c r="J112" s="35">
        <f>IF('CS-SeniorJunior'!J115='Master Answer Key'!$B114, 1, 0)</f>
        <v>1</v>
      </c>
      <c r="K112" s="35">
        <f>IF('CS-SeniorJunior'!K115='Master Answer Key'!$B114, 1, 0)</f>
        <v>1</v>
      </c>
      <c r="L112" s="35">
        <f>IF('CS-SeniorJunior'!L115='Master Answer Key'!$B114, 1, 0)</f>
        <v>0</v>
      </c>
      <c r="M112" s="35"/>
    </row>
    <row r="113">
      <c r="A113" s="5" t="s">
        <v>217</v>
      </c>
      <c r="B113" s="35">
        <f>IF('CS-SeniorJunior'!B116='Master Answer Key'!$B115, 1, 0)</f>
        <v>1</v>
      </c>
      <c r="C113" s="35">
        <f>IF('CS-SeniorJunior'!C116='Master Answer Key'!$B115, 1, 0)</f>
        <v>1</v>
      </c>
      <c r="D113" s="35">
        <f>IF('CS-SeniorJunior'!D116='Master Answer Key'!$B115, 1, 0)</f>
        <v>1</v>
      </c>
      <c r="E113" s="35">
        <f>IF('CS-SeniorJunior'!E116='Master Answer Key'!$B115, 1, 0)</f>
        <v>1</v>
      </c>
      <c r="F113" s="35">
        <f>IF('CS-SeniorJunior'!F116='Master Answer Key'!$B115, 1, 0)</f>
        <v>1</v>
      </c>
      <c r="G113" s="35">
        <f>IF('CS-SeniorJunior'!G116='Master Answer Key'!$B115, 1, 0)</f>
        <v>1</v>
      </c>
      <c r="H113" s="35">
        <f>IF('CS-SeniorJunior'!H116='Master Answer Key'!$B115, 1, 0)</f>
        <v>1</v>
      </c>
      <c r="I113" s="35">
        <f>IF('CS-SeniorJunior'!I116='Master Answer Key'!$B115, 1, 0)</f>
        <v>1</v>
      </c>
      <c r="J113" s="35">
        <f>IF('CS-SeniorJunior'!J116='Master Answer Key'!$B115, 1, 0)</f>
        <v>1</v>
      </c>
      <c r="K113" s="35">
        <f>IF('CS-SeniorJunior'!K116='Master Answer Key'!$B115, 1, 0)</f>
        <v>1</v>
      </c>
      <c r="L113" s="35">
        <f>IF('CS-SeniorJunior'!L116='Master Answer Key'!$B115, 1, 0)</f>
        <v>1</v>
      </c>
      <c r="M113" s="35"/>
    </row>
    <row r="114">
      <c r="A114" s="5" t="s">
        <v>218</v>
      </c>
      <c r="B114" s="35">
        <f>IF('CS-SeniorJunior'!B117='Master Answer Key'!$B116, 1, 0)</f>
        <v>1</v>
      </c>
      <c r="C114" s="35">
        <f>IF('CS-SeniorJunior'!C117='Master Answer Key'!$B116, 1, 0)</f>
        <v>1</v>
      </c>
      <c r="D114" s="35">
        <f>IF('CS-SeniorJunior'!D117='Master Answer Key'!$B116, 1, 0)</f>
        <v>1</v>
      </c>
      <c r="E114" s="35">
        <f>IF('CS-SeniorJunior'!E117='Master Answer Key'!$B116, 1, 0)</f>
        <v>1</v>
      </c>
      <c r="F114" s="35">
        <f>IF('CS-SeniorJunior'!F117='Master Answer Key'!$B116, 1, 0)</f>
        <v>1</v>
      </c>
      <c r="G114" s="35">
        <f>IF('CS-SeniorJunior'!G117='Master Answer Key'!$B116, 1, 0)</f>
        <v>1</v>
      </c>
      <c r="H114" s="35">
        <f>IF('CS-SeniorJunior'!H117='Master Answer Key'!$B116, 1, 0)</f>
        <v>1</v>
      </c>
      <c r="I114" s="35">
        <f>IF('CS-SeniorJunior'!I117='Master Answer Key'!$B116, 1, 0)</f>
        <v>1</v>
      </c>
      <c r="J114" s="35">
        <f>IF('CS-SeniorJunior'!J117='Master Answer Key'!$B116, 1, 0)</f>
        <v>1</v>
      </c>
      <c r="K114" s="35">
        <f>IF('CS-SeniorJunior'!K117='Master Answer Key'!$B116, 1, 0)</f>
        <v>1</v>
      </c>
      <c r="L114" s="35">
        <f>IF('CS-SeniorJunior'!L117='Master Answer Key'!$B116, 1, 0)</f>
        <v>1</v>
      </c>
      <c r="M114" s="35"/>
    </row>
    <row r="115">
      <c r="A115" s="5" t="s">
        <v>219</v>
      </c>
      <c r="B115" s="35">
        <f>IF('CS-SeniorJunior'!B118='Master Answer Key'!$B117, 1, 0)</f>
        <v>1</v>
      </c>
      <c r="C115" s="35">
        <f>IF('CS-SeniorJunior'!C118='Master Answer Key'!$B117, 1, 0)</f>
        <v>1</v>
      </c>
      <c r="D115" s="35">
        <f>IF('CS-SeniorJunior'!D118='Master Answer Key'!$B117, 1, 0)</f>
        <v>0</v>
      </c>
      <c r="E115" s="35">
        <f>IF('CS-SeniorJunior'!E118='Master Answer Key'!$B117, 1, 0)</f>
        <v>1</v>
      </c>
      <c r="F115" s="35">
        <f>IF('CS-SeniorJunior'!F118='Master Answer Key'!$B117, 1, 0)</f>
        <v>1</v>
      </c>
      <c r="G115" s="35">
        <f>IF('CS-SeniorJunior'!G118='Master Answer Key'!$B117, 1, 0)</f>
        <v>1</v>
      </c>
      <c r="H115" s="35">
        <f>IF('CS-SeniorJunior'!H118='Master Answer Key'!$B117, 1, 0)</f>
        <v>1</v>
      </c>
      <c r="I115" s="35">
        <f>IF('CS-SeniorJunior'!I118='Master Answer Key'!$B117, 1, 0)</f>
        <v>1</v>
      </c>
      <c r="J115" s="35">
        <f>IF('CS-SeniorJunior'!J118='Master Answer Key'!$B117, 1, 0)</f>
        <v>1</v>
      </c>
      <c r="K115" s="35">
        <f>IF('CS-SeniorJunior'!K118='Master Answer Key'!$B117, 1, 0)</f>
        <v>1</v>
      </c>
      <c r="L115" s="35">
        <f>IF('CS-SeniorJunior'!L118='Master Answer Key'!$B117, 1, 0)</f>
        <v>1</v>
      </c>
      <c r="M115" s="35"/>
    </row>
    <row r="116">
      <c r="A116" s="5" t="s">
        <v>220</v>
      </c>
      <c r="B116" s="35">
        <f>IF('CS-SeniorJunior'!B119='Master Answer Key'!$B118, 1, 0)</f>
        <v>1</v>
      </c>
      <c r="C116" s="35">
        <f>IF('CS-SeniorJunior'!C119='Master Answer Key'!$B118, 1, 0)</f>
        <v>0</v>
      </c>
      <c r="D116" s="35">
        <f>IF('CS-SeniorJunior'!D119='Master Answer Key'!$B118, 1, 0)</f>
        <v>1</v>
      </c>
      <c r="E116" s="35">
        <f>IF('CS-SeniorJunior'!E119='Master Answer Key'!$B118, 1, 0)</f>
        <v>1</v>
      </c>
      <c r="F116" s="35">
        <f>IF('CS-SeniorJunior'!F119='Master Answer Key'!$B118, 1, 0)</f>
        <v>1</v>
      </c>
      <c r="G116" s="35">
        <f>IF('CS-SeniorJunior'!G119='Master Answer Key'!$B118, 1, 0)</f>
        <v>1</v>
      </c>
      <c r="H116" s="35">
        <f>IF('CS-SeniorJunior'!H119='Master Answer Key'!$B118, 1, 0)</f>
        <v>1</v>
      </c>
      <c r="I116" s="35">
        <f>IF('CS-SeniorJunior'!I119='Master Answer Key'!$B118, 1, 0)</f>
        <v>1</v>
      </c>
      <c r="J116" s="35">
        <f>IF('CS-SeniorJunior'!J119='Master Answer Key'!$B118, 1, 0)</f>
        <v>1</v>
      </c>
      <c r="K116" s="35">
        <f>IF('CS-SeniorJunior'!K119='Master Answer Key'!$B118, 1, 0)</f>
        <v>1</v>
      </c>
      <c r="L116" s="35">
        <f>IF('CS-SeniorJunior'!L119='Master Answer Key'!$B118, 1, 0)</f>
        <v>1</v>
      </c>
      <c r="M116" s="35"/>
    </row>
    <row r="117">
      <c r="A117" s="5" t="s">
        <v>221</v>
      </c>
      <c r="B117" s="35">
        <f>IF('CS-SeniorJunior'!B120='Master Answer Key'!$B119, 1, 0)</f>
        <v>0</v>
      </c>
      <c r="C117" s="35">
        <f>IF('CS-SeniorJunior'!C120='Master Answer Key'!$B119, 1, 0)</f>
        <v>1</v>
      </c>
      <c r="D117" s="35">
        <f>IF('CS-SeniorJunior'!D120='Master Answer Key'!$B119, 1, 0)</f>
        <v>1</v>
      </c>
      <c r="E117" s="35">
        <f>IF('CS-SeniorJunior'!E120='Master Answer Key'!$B119, 1, 0)</f>
        <v>0</v>
      </c>
      <c r="F117" s="35">
        <f>IF('CS-SeniorJunior'!F120='Master Answer Key'!$B119, 1, 0)</f>
        <v>0</v>
      </c>
      <c r="G117" s="35">
        <f>IF('CS-SeniorJunior'!G120='Master Answer Key'!$B119, 1, 0)</f>
        <v>1</v>
      </c>
      <c r="H117" s="35">
        <f>IF('CS-SeniorJunior'!H120='Master Answer Key'!$B119, 1, 0)</f>
        <v>1</v>
      </c>
      <c r="I117" s="35">
        <f>IF('CS-SeniorJunior'!I120='Master Answer Key'!$B119, 1, 0)</f>
        <v>1</v>
      </c>
      <c r="J117" s="35">
        <f>IF('CS-SeniorJunior'!J120='Master Answer Key'!$B119, 1, 0)</f>
        <v>1</v>
      </c>
      <c r="K117" s="35">
        <f>IF('CS-SeniorJunior'!K120='Master Answer Key'!$B119, 1, 0)</f>
        <v>1</v>
      </c>
      <c r="L117" s="35">
        <f>IF('CS-SeniorJunior'!L120='Master Answer Key'!$B119, 1, 0)</f>
        <v>1</v>
      </c>
      <c r="M117" s="35"/>
    </row>
    <row r="118">
      <c r="A118" s="5" t="s">
        <v>222</v>
      </c>
      <c r="B118" s="35">
        <f>IF('CS-SeniorJunior'!B121='Master Answer Key'!$B120, 1, 0)</f>
        <v>0</v>
      </c>
      <c r="C118" s="35">
        <f>IF('CS-SeniorJunior'!C121='Master Answer Key'!$B120, 1, 0)</f>
        <v>0</v>
      </c>
      <c r="D118" s="35">
        <f>IF('CS-SeniorJunior'!D121='Master Answer Key'!$B120, 1, 0)</f>
        <v>0</v>
      </c>
      <c r="E118" s="35">
        <f>IF('CS-SeniorJunior'!E121='Master Answer Key'!$B120, 1, 0)</f>
        <v>0</v>
      </c>
      <c r="F118" s="35">
        <f>IF('CS-SeniorJunior'!F121='Master Answer Key'!$B120, 1, 0)</f>
        <v>0</v>
      </c>
      <c r="G118" s="35">
        <f>IF('CS-SeniorJunior'!G121='Master Answer Key'!$B120, 1, 0)</f>
        <v>1</v>
      </c>
      <c r="H118" s="35">
        <f>IF('CS-SeniorJunior'!H121='Master Answer Key'!$B120, 1, 0)</f>
        <v>1</v>
      </c>
      <c r="I118" s="35">
        <f>IF('CS-SeniorJunior'!I121='Master Answer Key'!$B120, 1, 0)</f>
        <v>1</v>
      </c>
      <c r="J118" s="35">
        <f>IF('CS-SeniorJunior'!J121='Master Answer Key'!$B120, 1, 0)</f>
        <v>0</v>
      </c>
      <c r="K118" s="35">
        <f>IF('CS-SeniorJunior'!K121='Master Answer Key'!$B120, 1, 0)</f>
        <v>1</v>
      </c>
      <c r="L118" s="35">
        <f>IF('CS-SeniorJunior'!L121='Master Answer Key'!$B120, 1, 0)</f>
        <v>0</v>
      </c>
      <c r="M118" s="35"/>
    </row>
    <row r="119">
      <c r="A119" s="5" t="s">
        <v>223</v>
      </c>
      <c r="B119" s="35">
        <f>IF('CS-SeniorJunior'!B122='Master Answer Key'!$B121, 1, 0)</f>
        <v>1</v>
      </c>
      <c r="C119" s="35">
        <f>IF('CS-SeniorJunior'!C122='Master Answer Key'!$B121, 1, 0)</f>
        <v>1</v>
      </c>
      <c r="D119" s="35">
        <f>IF('CS-SeniorJunior'!D122='Master Answer Key'!$B121, 1, 0)</f>
        <v>1</v>
      </c>
      <c r="E119" s="35">
        <f>IF('CS-SeniorJunior'!E122='Master Answer Key'!$B121, 1, 0)</f>
        <v>1</v>
      </c>
      <c r="F119" s="35">
        <f>IF('CS-SeniorJunior'!F122='Master Answer Key'!$B121, 1, 0)</f>
        <v>1</v>
      </c>
      <c r="G119" s="35">
        <f>IF('CS-SeniorJunior'!G122='Master Answer Key'!$B121, 1, 0)</f>
        <v>1</v>
      </c>
      <c r="H119" s="35">
        <f>IF('CS-SeniorJunior'!H122='Master Answer Key'!$B121, 1, 0)</f>
        <v>1</v>
      </c>
      <c r="I119" s="35">
        <f>IF('CS-SeniorJunior'!I122='Master Answer Key'!$B121, 1, 0)</f>
        <v>1</v>
      </c>
      <c r="J119" s="35">
        <f>IF('CS-SeniorJunior'!J122='Master Answer Key'!$B121, 1, 0)</f>
        <v>1</v>
      </c>
      <c r="K119" s="35">
        <f>IF('CS-SeniorJunior'!K122='Master Answer Key'!$B121, 1, 0)</f>
        <v>1</v>
      </c>
      <c r="L119" s="35">
        <f>IF('CS-SeniorJunior'!L122='Master Answer Key'!$B121, 1, 0)</f>
        <v>1</v>
      </c>
      <c r="M119" s="35"/>
    </row>
    <row r="120">
      <c r="A120" s="5" t="s">
        <v>224</v>
      </c>
      <c r="B120" s="35">
        <f>IF('CS-SeniorJunior'!B123='Master Answer Key'!$B122, 1, 0)</f>
        <v>1</v>
      </c>
      <c r="C120" s="35">
        <f>IF('CS-SeniorJunior'!C123='Master Answer Key'!$B122, 1, 0)</f>
        <v>1</v>
      </c>
      <c r="D120" s="35">
        <f>IF('CS-SeniorJunior'!D123='Master Answer Key'!$B122, 1, 0)</f>
        <v>1</v>
      </c>
      <c r="E120" s="35">
        <f>IF('CS-SeniorJunior'!E123='Master Answer Key'!$B122, 1, 0)</f>
        <v>1</v>
      </c>
      <c r="F120" s="35">
        <f>IF('CS-SeniorJunior'!F123='Master Answer Key'!$B122, 1, 0)</f>
        <v>1</v>
      </c>
      <c r="G120" s="35">
        <f>IF('CS-SeniorJunior'!G123='Master Answer Key'!$B122, 1, 0)</f>
        <v>1</v>
      </c>
      <c r="H120" s="35">
        <f>IF('CS-SeniorJunior'!H123='Master Answer Key'!$B122, 1, 0)</f>
        <v>1</v>
      </c>
      <c r="I120" s="35">
        <f>IF('CS-SeniorJunior'!I123='Master Answer Key'!$B122, 1, 0)</f>
        <v>1</v>
      </c>
      <c r="J120" s="35">
        <f>IF('CS-SeniorJunior'!J123='Master Answer Key'!$B122, 1, 0)</f>
        <v>1</v>
      </c>
      <c r="K120" s="35">
        <f>IF('CS-SeniorJunior'!K123='Master Answer Key'!$B122, 1, 0)</f>
        <v>1</v>
      </c>
      <c r="L120" s="35">
        <f>IF('CS-SeniorJunior'!L123='Master Answer Key'!$B122, 1, 0)</f>
        <v>1</v>
      </c>
      <c r="M120" s="35"/>
    </row>
    <row r="121">
      <c r="A121" s="5" t="s">
        <v>225</v>
      </c>
      <c r="B121" s="35">
        <f>IF('CS-SeniorJunior'!B124='Master Answer Key'!$B123, 1, 0)</f>
        <v>0</v>
      </c>
      <c r="C121" s="35">
        <f>IF('CS-SeniorJunior'!C124='Master Answer Key'!$B123, 1, 0)</f>
        <v>0</v>
      </c>
      <c r="D121" s="35">
        <f>IF('CS-SeniorJunior'!D124='Master Answer Key'!$B123, 1, 0)</f>
        <v>1</v>
      </c>
      <c r="E121" s="35">
        <f>IF('CS-SeniorJunior'!E124='Master Answer Key'!$B123, 1, 0)</f>
        <v>0</v>
      </c>
      <c r="F121" s="35">
        <f>IF('CS-SeniorJunior'!F124='Master Answer Key'!$B123, 1, 0)</f>
        <v>1</v>
      </c>
      <c r="G121" s="35">
        <f>IF('CS-SeniorJunior'!G124='Master Answer Key'!$B123, 1, 0)</f>
        <v>1</v>
      </c>
      <c r="H121" s="35">
        <f>IF('CS-SeniorJunior'!H124='Master Answer Key'!$B123, 1, 0)</f>
        <v>0</v>
      </c>
      <c r="I121" s="35">
        <f>IF('CS-SeniorJunior'!I124='Master Answer Key'!$B123, 1, 0)</f>
        <v>1</v>
      </c>
      <c r="J121" s="35">
        <f>IF('CS-SeniorJunior'!J124='Master Answer Key'!$B123, 1, 0)</f>
        <v>0</v>
      </c>
      <c r="K121" s="35">
        <f>IF('CS-SeniorJunior'!K124='Master Answer Key'!$B123, 1, 0)</f>
        <v>0</v>
      </c>
      <c r="L121" s="35">
        <f>IF('CS-SeniorJunior'!L124='Master Answer Key'!$B123, 1, 0)</f>
        <v>1</v>
      </c>
      <c r="M121" s="35"/>
    </row>
    <row r="122">
      <c r="A122" s="5" t="s">
        <v>226</v>
      </c>
      <c r="B122" s="35">
        <f>IF('CS-SeniorJunior'!B125='Master Answer Key'!$B124, 1, 0)</f>
        <v>1</v>
      </c>
      <c r="C122" s="35">
        <f>IF('CS-SeniorJunior'!C125='Master Answer Key'!$B124, 1, 0)</f>
        <v>0</v>
      </c>
      <c r="D122" s="35">
        <f>IF('CS-SeniorJunior'!D125='Master Answer Key'!$B124, 1, 0)</f>
        <v>1</v>
      </c>
      <c r="E122" s="35">
        <f>IF('CS-SeniorJunior'!E125='Master Answer Key'!$B124, 1, 0)</f>
        <v>1</v>
      </c>
      <c r="F122" s="35">
        <f>IF('CS-SeniorJunior'!F125='Master Answer Key'!$B124, 1, 0)</f>
        <v>1</v>
      </c>
      <c r="G122" s="35">
        <f>IF('CS-SeniorJunior'!G125='Master Answer Key'!$B124, 1, 0)</f>
        <v>1</v>
      </c>
      <c r="H122" s="35">
        <f>IF('CS-SeniorJunior'!H125='Master Answer Key'!$B124, 1, 0)</f>
        <v>1</v>
      </c>
      <c r="I122" s="35">
        <f>IF('CS-SeniorJunior'!I125='Master Answer Key'!$B124, 1, 0)</f>
        <v>1</v>
      </c>
      <c r="J122" s="35">
        <f>IF('CS-SeniorJunior'!J125='Master Answer Key'!$B124, 1, 0)</f>
        <v>0</v>
      </c>
      <c r="K122" s="35">
        <f>IF('CS-SeniorJunior'!K125='Master Answer Key'!$B124, 1, 0)</f>
        <v>1</v>
      </c>
      <c r="L122" s="35">
        <f>IF('CS-SeniorJunior'!L125='Master Answer Key'!$B124, 1, 0)</f>
        <v>0</v>
      </c>
      <c r="M122" s="35"/>
    </row>
    <row r="123">
      <c r="A123" s="5" t="s">
        <v>227</v>
      </c>
      <c r="B123" s="35">
        <f>IF('CS-SeniorJunior'!B126='Master Answer Key'!$B125, 1, 0)</f>
        <v>1</v>
      </c>
      <c r="C123" s="35">
        <f>IF('CS-SeniorJunior'!C126='Master Answer Key'!$B125, 1, 0)</f>
        <v>1</v>
      </c>
      <c r="D123" s="35">
        <f>IF('CS-SeniorJunior'!D126='Master Answer Key'!$B125, 1, 0)</f>
        <v>1</v>
      </c>
      <c r="E123" s="35">
        <f>IF('CS-SeniorJunior'!E126='Master Answer Key'!$B125, 1, 0)</f>
        <v>1</v>
      </c>
      <c r="F123" s="35">
        <f>IF('CS-SeniorJunior'!F126='Master Answer Key'!$B125, 1, 0)</f>
        <v>1</v>
      </c>
      <c r="G123" s="35">
        <f>IF('CS-SeniorJunior'!G126='Master Answer Key'!$B125, 1, 0)</f>
        <v>1</v>
      </c>
      <c r="H123" s="35">
        <f>IF('CS-SeniorJunior'!H126='Master Answer Key'!$B125, 1, 0)</f>
        <v>1</v>
      </c>
      <c r="I123" s="35">
        <f>IF('CS-SeniorJunior'!I126='Master Answer Key'!$B125, 1, 0)</f>
        <v>1</v>
      </c>
      <c r="J123" s="35">
        <f>IF('CS-SeniorJunior'!J126='Master Answer Key'!$B125, 1, 0)</f>
        <v>1</v>
      </c>
      <c r="K123" s="35">
        <f>IF('CS-SeniorJunior'!K126='Master Answer Key'!$B125, 1, 0)</f>
        <v>1</v>
      </c>
      <c r="L123" s="35">
        <f>IF('CS-SeniorJunior'!L126='Master Answer Key'!$B125, 1, 0)</f>
        <v>1</v>
      </c>
      <c r="M123" s="35"/>
    </row>
    <row r="124">
      <c r="A124" s="5" t="s">
        <v>228</v>
      </c>
      <c r="B124" s="35">
        <f>IF('CS-SeniorJunior'!B127='Master Answer Key'!$B126, 1, 0)</f>
        <v>1</v>
      </c>
      <c r="C124" s="35">
        <f>IF('CS-SeniorJunior'!C127='Master Answer Key'!$B126, 1, 0)</f>
        <v>1</v>
      </c>
      <c r="D124" s="35">
        <f>IF('CS-SeniorJunior'!D127='Master Answer Key'!$B126, 1, 0)</f>
        <v>1</v>
      </c>
      <c r="E124" s="35">
        <f>IF('CS-SeniorJunior'!E127='Master Answer Key'!$B126, 1, 0)</f>
        <v>1</v>
      </c>
      <c r="F124" s="35">
        <f>IF('CS-SeniorJunior'!F127='Master Answer Key'!$B126, 1, 0)</f>
        <v>1</v>
      </c>
      <c r="G124" s="35">
        <f>IF('CS-SeniorJunior'!G127='Master Answer Key'!$B126, 1, 0)</f>
        <v>1</v>
      </c>
      <c r="H124" s="35">
        <f>IF('CS-SeniorJunior'!H127='Master Answer Key'!$B126, 1, 0)</f>
        <v>1</v>
      </c>
      <c r="I124" s="35">
        <f>IF('CS-SeniorJunior'!I127='Master Answer Key'!$B126, 1, 0)</f>
        <v>1</v>
      </c>
      <c r="J124" s="35">
        <f>IF('CS-SeniorJunior'!J127='Master Answer Key'!$B126, 1, 0)</f>
        <v>1</v>
      </c>
      <c r="K124" s="35">
        <f>IF('CS-SeniorJunior'!K127='Master Answer Key'!$B126, 1, 0)</f>
        <v>1</v>
      </c>
      <c r="L124" s="35">
        <f>IF('CS-SeniorJunior'!L127='Master Answer Key'!$B126, 1, 0)</f>
        <v>1</v>
      </c>
      <c r="M124" s="35"/>
    </row>
    <row r="125">
      <c r="A125" s="5" t="s">
        <v>229</v>
      </c>
      <c r="B125" s="35">
        <f>IF('CS-SeniorJunior'!B128='Master Answer Key'!$B127, 1, 0)</f>
        <v>1</v>
      </c>
      <c r="C125" s="35">
        <f>IF('CS-SeniorJunior'!C128='Master Answer Key'!$B127, 1, 0)</f>
        <v>1</v>
      </c>
      <c r="D125" s="35">
        <f>IF('CS-SeniorJunior'!D128='Master Answer Key'!$B127, 1, 0)</f>
        <v>1</v>
      </c>
      <c r="E125" s="35">
        <f>IF('CS-SeniorJunior'!E128='Master Answer Key'!$B127, 1, 0)</f>
        <v>1</v>
      </c>
      <c r="F125" s="35">
        <f>IF('CS-SeniorJunior'!F128='Master Answer Key'!$B127, 1, 0)</f>
        <v>1</v>
      </c>
      <c r="G125" s="35">
        <f>IF('CS-SeniorJunior'!G128='Master Answer Key'!$B127, 1, 0)</f>
        <v>1</v>
      </c>
      <c r="H125" s="35">
        <f>IF('CS-SeniorJunior'!H128='Master Answer Key'!$B127, 1, 0)</f>
        <v>1</v>
      </c>
      <c r="I125" s="35">
        <f>IF('CS-SeniorJunior'!I128='Master Answer Key'!$B127, 1, 0)</f>
        <v>1</v>
      </c>
      <c r="J125" s="35">
        <f>IF('CS-SeniorJunior'!J128='Master Answer Key'!$B127, 1, 0)</f>
        <v>1</v>
      </c>
      <c r="K125" s="35">
        <f>IF('CS-SeniorJunior'!K128='Master Answer Key'!$B127, 1, 0)</f>
        <v>1</v>
      </c>
      <c r="L125" s="35">
        <f>IF('CS-SeniorJunior'!L128='Master Answer Key'!$B127, 1, 0)</f>
        <v>1</v>
      </c>
      <c r="M125" s="35"/>
    </row>
    <row r="126">
      <c r="A126" s="5" t="s">
        <v>230</v>
      </c>
      <c r="B126" s="35">
        <f>IF('CS-SeniorJunior'!B129='Master Answer Key'!$B128, 1, 0)</f>
        <v>0</v>
      </c>
      <c r="C126" s="35">
        <f>IF('CS-SeniorJunior'!C129='Master Answer Key'!$B128, 1, 0)</f>
        <v>0</v>
      </c>
      <c r="D126" s="35">
        <f>IF('CS-SeniorJunior'!D129='Master Answer Key'!$B128, 1, 0)</f>
        <v>1</v>
      </c>
      <c r="E126" s="35">
        <f>IF('CS-SeniorJunior'!E129='Master Answer Key'!$B128, 1, 0)</f>
        <v>1</v>
      </c>
      <c r="F126" s="35">
        <f>IF('CS-SeniorJunior'!F129='Master Answer Key'!$B128, 1, 0)</f>
        <v>1</v>
      </c>
      <c r="G126" s="35">
        <f>IF('CS-SeniorJunior'!G129='Master Answer Key'!$B128, 1, 0)</f>
        <v>1</v>
      </c>
      <c r="H126" s="35">
        <f>IF('CS-SeniorJunior'!H129='Master Answer Key'!$B128, 1, 0)</f>
        <v>1</v>
      </c>
      <c r="I126" s="35">
        <f>IF('CS-SeniorJunior'!I129='Master Answer Key'!$B128, 1, 0)</f>
        <v>1</v>
      </c>
      <c r="J126" s="35">
        <f>IF('CS-SeniorJunior'!J129='Master Answer Key'!$B128, 1, 0)</f>
        <v>1</v>
      </c>
      <c r="K126" s="35">
        <f>IF('CS-SeniorJunior'!K129='Master Answer Key'!$B128, 1, 0)</f>
        <v>1</v>
      </c>
      <c r="L126" s="35">
        <f>IF('CS-SeniorJunior'!L129='Master Answer Key'!$B128, 1, 0)</f>
        <v>1</v>
      </c>
      <c r="M126" s="35"/>
    </row>
    <row r="127">
      <c r="A127" s="5" t="s">
        <v>231</v>
      </c>
      <c r="B127" s="35">
        <f>IF('CS-SeniorJunior'!B130='Master Answer Key'!$B129, 1, 0)</f>
        <v>0</v>
      </c>
      <c r="C127" s="35">
        <f>IF('CS-SeniorJunior'!C130='Master Answer Key'!$B129, 1, 0)</f>
        <v>1</v>
      </c>
      <c r="D127" s="35">
        <f>IF('CS-SeniorJunior'!D130='Master Answer Key'!$B129, 1, 0)</f>
        <v>0</v>
      </c>
      <c r="E127" s="35">
        <f>IF('CS-SeniorJunior'!E130='Master Answer Key'!$B129, 1, 0)</f>
        <v>1</v>
      </c>
      <c r="F127" s="35">
        <f>IF('CS-SeniorJunior'!F130='Master Answer Key'!$B129, 1, 0)</f>
        <v>1</v>
      </c>
      <c r="G127" s="35">
        <f>IF('CS-SeniorJunior'!G130='Master Answer Key'!$B129, 1, 0)</f>
        <v>0</v>
      </c>
      <c r="H127" s="35">
        <f>IF('CS-SeniorJunior'!H130='Master Answer Key'!$B129, 1, 0)</f>
        <v>1</v>
      </c>
      <c r="I127" s="35">
        <f>IF('CS-SeniorJunior'!I130='Master Answer Key'!$B129, 1, 0)</f>
        <v>0</v>
      </c>
      <c r="J127" s="35">
        <f>IF('CS-SeniorJunior'!J130='Master Answer Key'!$B129, 1, 0)</f>
        <v>0</v>
      </c>
      <c r="K127" s="35">
        <f>IF('CS-SeniorJunior'!K130='Master Answer Key'!$B129, 1, 0)</f>
        <v>1</v>
      </c>
      <c r="L127" s="35">
        <f>IF('CS-SeniorJunior'!L130='Master Answer Key'!$B129, 1, 0)</f>
        <v>0</v>
      </c>
      <c r="M127" s="35"/>
    </row>
    <row r="128">
      <c r="A128" s="5" t="s">
        <v>232</v>
      </c>
      <c r="B128" s="35">
        <f>IF('CS-SeniorJunior'!B131='Master Answer Key'!$B130, 1, 0)</f>
        <v>1</v>
      </c>
      <c r="C128" s="35">
        <f>IF('CS-SeniorJunior'!C131='Master Answer Key'!$B130, 1, 0)</f>
        <v>1</v>
      </c>
      <c r="D128" s="35">
        <f>IF('CS-SeniorJunior'!D131='Master Answer Key'!$B130, 1, 0)</f>
        <v>1</v>
      </c>
      <c r="E128" s="35">
        <f>IF('CS-SeniorJunior'!E131='Master Answer Key'!$B130, 1, 0)</f>
        <v>1</v>
      </c>
      <c r="F128" s="35">
        <f>IF('CS-SeniorJunior'!F131='Master Answer Key'!$B130, 1, 0)</f>
        <v>1</v>
      </c>
      <c r="G128" s="35">
        <f>IF('CS-SeniorJunior'!G131='Master Answer Key'!$B130, 1, 0)</f>
        <v>1</v>
      </c>
      <c r="H128" s="35">
        <f>IF('CS-SeniorJunior'!H131='Master Answer Key'!$B130, 1, 0)</f>
        <v>1</v>
      </c>
      <c r="I128" s="35">
        <f>IF('CS-SeniorJunior'!I131='Master Answer Key'!$B130, 1, 0)</f>
        <v>1</v>
      </c>
      <c r="J128" s="35">
        <f>IF('CS-SeniorJunior'!J131='Master Answer Key'!$B130, 1, 0)</f>
        <v>1</v>
      </c>
      <c r="K128" s="35">
        <f>IF('CS-SeniorJunior'!K131='Master Answer Key'!$B130, 1, 0)</f>
        <v>1</v>
      </c>
      <c r="L128" s="35">
        <f>IF('CS-SeniorJunior'!L131='Master Answer Key'!$B130, 1, 0)</f>
        <v>1</v>
      </c>
      <c r="M128" s="35"/>
    </row>
    <row r="129">
      <c r="A129" s="5" t="s">
        <v>233</v>
      </c>
      <c r="B129" s="35">
        <f>IF('CS-SeniorJunior'!B132='Master Answer Key'!$B131, 1, 0)</f>
        <v>1</v>
      </c>
      <c r="C129" s="35">
        <f>IF('CS-SeniorJunior'!C132='Master Answer Key'!$B131, 1, 0)</f>
        <v>1</v>
      </c>
      <c r="D129" s="35">
        <f>IF('CS-SeniorJunior'!D132='Master Answer Key'!$B131, 1, 0)</f>
        <v>1</v>
      </c>
      <c r="E129" s="35">
        <f>IF('CS-SeniorJunior'!E132='Master Answer Key'!$B131, 1, 0)</f>
        <v>1</v>
      </c>
      <c r="F129" s="35">
        <f>IF('CS-SeniorJunior'!F132='Master Answer Key'!$B131, 1, 0)</f>
        <v>1</v>
      </c>
      <c r="G129" s="35">
        <f>IF('CS-SeniorJunior'!G132='Master Answer Key'!$B131, 1, 0)</f>
        <v>1</v>
      </c>
      <c r="H129" s="35">
        <f>IF('CS-SeniorJunior'!H132='Master Answer Key'!$B131, 1, 0)</f>
        <v>1</v>
      </c>
      <c r="I129" s="35">
        <f>IF('CS-SeniorJunior'!I132='Master Answer Key'!$B131, 1, 0)</f>
        <v>1</v>
      </c>
      <c r="J129" s="35">
        <f>IF('CS-SeniorJunior'!J132='Master Answer Key'!$B131, 1, 0)</f>
        <v>1</v>
      </c>
      <c r="K129" s="35">
        <f>IF('CS-SeniorJunior'!K132='Master Answer Key'!$B131, 1, 0)</f>
        <v>1</v>
      </c>
      <c r="L129" s="35">
        <f>IF('CS-SeniorJunior'!L132='Master Answer Key'!$B131, 1, 0)</f>
        <v>1</v>
      </c>
      <c r="M129" s="35"/>
    </row>
    <row r="130">
      <c r="A130" s="5" t="s">
        <v>234</v>
      </c>
      <c r="B130" s="35">
        <f>IF('CS-SeniorJunior'!B133='Master Answer Key'!$B132, 1, 0)</f>
        <v>1</v>
      </c>
      <c r="C130" s="35">
        <f>IF('CS-SeniorJunior'!C133='Master Answer Key'!$B132, 1, 0)</f>
        <v>1</v>
      </c>
      <c r="D130" s="35">
        <f>IF('CS-SeniorJunior'!D133='Master Answer Key'!$B132, 1, 0)</f>
        <v>0</v>
      </c>
      <c r="E130" s="35">
        <f>IF('CS-SeniorJunior'!E133='Master Answer Key'!$B132, 1, 0)</f>
        <v>1</v>
      </c>
      <c r="F130" s="35">
        <f>IF('CS-SeniorJunior'!F133='Master Answer Key'!$B132, 1, 0)</f>
        <v>1</v>
      </c>
      <c r="G130" s="35">
        <f>IF('CS-SeniorJunior'!G133='Master Answer Key'!$B132, 1, 0)</f>
        <v>1</v>
      </c>
      <c r="H130" s="35">
        <f>IF('CS-SeniorJunior'!H133='Master Answer Key'!$B132, 1, 0)</f>
        <v>1</v>
      </c>
      <c r="I130" s="35">
        <f>IF('CS-SeniorJunior'!I133='Master Answer Key'!$B132, 1, 0)</f>
        <v>1</v>
      </c>
      <c r="J130" s="35">
        <f>IF('CS-SeniorJunior'!J133='Master Answer Key'!$B132, 1, 0)</f>
        <v>1</v>
      </c>
      <c r="K130" s="35">
        <f>IF('CS-SeniorJunior'!K133='Master Answer Key'!$B132, 1, 0)</f>
        <v>1</v>
      </c>
      <c r="L130" s="35">
        <f>IF('CS-SeniorJunior'!L133='Master Answer Key'!$B132, 1, 0)</f>
        <v>1</v>
      </c>
      <c r="M130" s="35"/>
    </row>
    <row r="131">
      <c r="A131" s="5" t="s">
        <v>235</v>
      </c>
      <c r="B131" s="35">
        <f>IF('CS-SeniorJunior'!B134='Master Answer Key'!$B133, 1, 0)</f>
        <v>0</v>
      </c>
      <c r="C131" s="35">
        <f>IF('CS-SeniorJunior'!C134='Master Answer Key'!$B133, 1, 0)</f>
        <v>0</v>
      </c>
      <c r="D131" s="35">
        <f>IF('CS-SeniorJunior'!D134='Master Answer Key'!$B133, 1, 0)</f>
        <v>1</v>
      </c>
      <c r="E131" s="35">
        <f>IF('CS-SeniorJunior'!E134='Master Answer Key'!$B133, 1, 0)</f>
        <v>1</v>
      </c>
      <c r="F131" s="35">
        <f>IF('CS-SeniorJunior'!F134='Master Answer Key'!$B133, 1, 0)</f>
        <v>1</v>
      </c>
      <c r="G131" s="35">
        <f>IF('CS-SeniorJunior'!G134='Master Answer Key'!$B133, 1, 0)</f>
        <v>0</v>
      </c>
      <c r="H131" s="35">
        <f>IF('CS-SeniorJunior'!H134='Master Answer Key'!$B133, 1, 0)</f>
        <v>1</v>
      </c>
      <c r="I131" s="35">
        <f>IF('CS-SeniorJunior'!I134='Master Answer Key'!$B133, 1, 0)</f>
        <v>0</v>
      </c>
      <c r="J131" s="35">
        <f>IF('CS-SeniorJunior'!J134='Master Answer Key'!$B133, 1, 0)</f>
        <v>0</v>
      </c>
      <c r="K131" s="35">
        <f>IF('CS-SeniorJunior'!K134='Master Answer Key'!$B133, 1, 0)</f>
        <v>1</v>
      </c>
      <c r="L131" s="35">
        <f>IF('CS-SeniorJunior'!L134='Master Answer Key'!$B133, 1, 0)</f>
        <v>1</v>
      </c>
      <c r="M131" s="35"/>
    </row>
    <row r="132">
      <c r="A132" s="5" t="s">
        <v>236</v>
      </c>
      <c r="B132" s="35">
        <f>IF('CS-SeniorJunior'!B135='Master Answer Key'!$B134, 1, 0)</f>
        <v>1</v>
      </c>
      <c r="C132" s="35">
        <f>IF('CS-SeniorJunior'!C135='Master Answer Key'!$B134, 1, 0)</f>
        <v>1</v>
      </c>
      <c r="D132" s="35">
        <f>IF('CS-SeniorJunior'!D135='Master Answer Key'!$B134, 1, 0)</f>
        <v>1</v>
      </c>
      <c r="E132" s="35">
        <f>IF('CS-SeniorJunior'!E135='Master Answer Key'!$B134, 1, 0)</f>
        <v>1</v>
      </c>
      <c r="F132" s="35">
        <f>IF('CS-SeniorJunior'!F135='Master Answer Key'!$B134, 1, 0)</f>
        <v>1</v>
      </c>
      <c r="G132" s="35">
        <f>IF('CS-SeniorJunior'!G135='Master Answer Key'!$B134, 1, 0)</f>
        <v>1</v>
      </c>
      <c r="H132" s="35">
        <f>IF('CS-SeniorJunior'!H135='Master Answer Key'!$B134, 1, 0)</f>
        <v>1</v>
      </c>
      <c r="I132" s="35">
        <f>IF('CS-SeniorJunior'!I135='Master Answer Key'!$B134, 1, 0)</f>
        <v>1</v>
      </c>
      <c r="J132" s="35">
        <f>IF('CS-SeniorJunior'!J135='Master Answer Key'!$B134, 1, 0)</f>
        <v>1</v>
      </c>
      <c r="K132" s="35">
        <f>IF('CS-SeniorJunior'!K135='Master Answer Key'!$B134, 1, 0)</f>
        <v>1</v>
      </c>
      <c r="L132" s="35">
        <f>IF('CS-SeniorJunior'!L135='Master Answer Key'!$B134, 1, 0)</f>
        <v>1</v>
      </c>
      <c r="M132" s="35"/>
    </row>
    <row r="133">
      <c r="A133" s="5" t="s">
        <v>237</v>
      </c>
      <c r="B133" s="35">
        <f>IF('CS-SeniorJunior'!B136='Master Answer Key'!$B135, 1, 0)</f>
        <v>1</v>
      </c>
      <c r="C133" s="35">
        <f>IF('CS-SeniorJunior'!C136='Master Answer Key'!$B135, 1, 0)</f>
        <v>1</v>
      </c>
      <c r="D133" s="35">
        <f>IF('CS-SeniorJunior'!D136='Master Answer Key'!$B135, 1, 0)</f>
        <v>1</v>
      </c>
      <c r="E133" s="35">
        <f>IF('CS-SeniorJunior'!E136='Master Answer Key'!$B135, 1, 0)</f>
        <v>1</v>
      </c>
      <c r="F133" s="35">
        <f>IF('CS-SeniorJunior'!F136='Master Answer Key'!$B135, 1, 0)</f>
        <v>1</v>
      </c>
      <c r="G133" s="35">
        <f>IF('CS-SeniorJunior'!G136='Master Answer Key'!$B135, 1, 0)</f>
        <v>1</v>
      </c>
      <c r="H133" s="35">
        <f>IF('CS-SeniorJunior'!H136='Master Answer Key'!$B135, 1, 0)</f>
        <v>1</v>
      </c>
      <c r="I133" s="35">
        <f>IF('CS-SeniorJunior'!I136='Master Answer Key'!$B135, 1, 0)</f>
        <v>1</v>
      </c>
      <c r="J133" s="35">
        <f>IF('CS-SeniorJunior'!J136='Master Answer Key'!$B135, 1, 0)</f>
        <v>1</v>
      </c>
      <c r="K133" s="35">
        <f>IF('CS-SeniorJunior'!K136='Master Answer Key'!$B135, 1, 0)</f>
        <v>1</v>
      </c>
      <c r="L133" s="35">
        <f>IF('CS-SeniorJunior'!L136='Master Answer Key'!$B135, 1, 0)</f>
        <v>1</v>
      </c>
      <c r="M133" s="35"/>
    </row>
    <row r="134">
      <c r="A134" s="5" t="s">
        <v>238</v>
      </c>
      <c r="B134" s="35">
        <f>IF('CS-SeniorJunior'!B137='Master Answer Key'!$B136, 1, 0)</f>
        <v>1</v>
      </c>
      <c r="C134" s="35">
        <f>IF('CS-SeniorJunior'!C137='Master Answer Key'!$B136, 1, 0)</f>
        <v>1</v>
      </c>
      <c r="D134" s="35">
        <f>IF('CS-SeniorJunior'!D137='Master Answer Key'!$B136, 1, 0)</f>
        <v>1</v>
      </c>
      <c r="E134" s="35">
        <f>IF('CS-SeniorJunior'!E137='Master Answer Key'!$B136, 1, 0)</f>
        <v>1</v>
      </c>
      <c r="F134" s="35">
        <f>IF('CS-SeniorJunior'!F137='Master Answer Key'!$B136, 1, 0)</f>
        <v>0</v>
      </c>
      <c r="G134" s="35">
        <f>IF('CS-SeniorJunior'!G137='Master Answer Key'!$B136, 1, 0)</f>
        <v>1</v>
      </c>
      <c r="H134" s="35">
        <f>IF('CS-SeniorJunior'!H137='Master Answer Key'!$B136, 1, 0)</f>
        <v>1</v>
      </c>
      <c r="I134" s="35">
        <f>IF('CS-SeniorJunior'!I137='Master Answer Key'!$B136, 1, 0)</f>
        <v>1</v>
      </c>
      <c r="J134" s="35">
        <f>IF('CS-SeniorJunior'!J137='Master Answer Key'!$B136, 1, 0)</f>
        <v>1</v>
      </c>
      <c r="K134" s="35">
        <f>IF('CS-SeniorJunior'!K137='Master Answer Key'!$B136, 1, 0)</f>
        <v>1</v>
      </c>
      <c r="L134" s="35">
        <f>IF('CS-SeniorJunior'!L137='Master Answer Key'!$B136, 1, 0)</f>
        <v>0</v>
      </c>
      <c r="M134" s="35"/>
    </row>
    <row r="135">
      <c r="A135" s="5" t="s">
        <v>239</v>
      </c>
      <c r="B135" s="35">
        <f>IF('CS-SeniorJunior'!B138='Master Answer Key'!$B137, 1, 0)</f>
        <v>1</v>
      </c>
      <c r="C135" s="35">
        <f>IF('CS-SeniorJunior'!C138='Master Answer Key'!$B137, 1, 0)</f>
        <v>1</v>
      </c>
      <c r="D135" s="35">
        <f>IF('CS-SeniorJunior'!D138='Master Answer Key'!$B137, 1, 0)</f>
        <v>0</v>
      </c>
      <c r="E135" s="35">
        <f>IF('CS-SeniorJunior'!E138='Master Answer Key'!$B137, 1, 0)</f>
        <v>1</v>
      </c>
      <c r="F135" s="35">
        <f>IF('CS-SeniorJunior'!F138='Master Answer Key'!$B137, 1, 0)</f>
        <v>1</v>
      </c>
      <c r="G135" s="35">
        <f>IF('CS-SeniorJunior'!G138='Master Answer Key'!$B137, 1, 0)</f>
        <v>0</v>
      </c>
      <c r="H135" s="35">
        <f>IF('CS-SeniorJunior'!H138='Master Answer Key'!$B137, 1, 0)</f>
        <v>1</v>
      </c>
      <c r="I135" s="35">
        <f>IF('CS-SeniorJunior'!I138='Master Answer Key'!$B137, 1, 0)</f>
        <v>1</v>
      </c>
      <c r="J135" s="35">
        <f>IF('CS-SeniorJunior'!J138='Master Answer Key'!$B137, 1, 0)</f>
        <v>0</v>
      </c>
      <c r="K135" s="35">
        <f>IF('CS-SeniorJunior'!K138='Master Answer Key'!$B137, 1, 0)</f>
        <v>1</v>
      </c>
      <c r="L135" s="35">
        <f>IF('CS-SeniorJunior'!L138='Master Answer Key'!$B137, 1, 0)</f>
        <v>0</v>
      </c>
      <c r="M135" s="35"/>
    </row>
    <row r="136">
      <c r="A136" s="5" t="s">
        <v>240</v>
      </c>
      <c r="B136" s="35">
        <f>IF('CS-SeniorJunior'!B139='Master Answer Key'!$B138, 1, 0)</f>
        <v>1</v>
      </c>
      <c r="C136" s="35">
        <f>IF('CS-SeniorJunior'!C139='Master Answer Key'!$B138, 1, 0)</f>
        <v>1</v>
      </c>
      <c r="D136" s="35">
        <f>IF('CS-SeniorJunior'!D139='Master Answer Key'!$B138, 1, 0)</f>
        <v>1</v>
      </c>
      <c r="E136" s="35">
        <f>IF('CS-SeniorJunior'!E139='Master Answer Key'!$B138, 1, 0)</f>
        <v>1</v>
      </c>
      <c r="F136" s="35">
        <f>IF('CS-SeniorJunior'!F139='Master Answer Key'!$B138, 1, 0)</f>
        <v>1</v>
      </c>
      <c r="G136" s="35">
        <f>IF('CS-SeniorJunior'!G139='Master Answer Key'!$B138, 1, 0)</f>
        <v>1</v>
      </c>
      <c r="H136" s="35">
        <f>IF('CS-SeniorJunior'!H139='Master Answer Key'!$B138, 1, 0)</f>
        <v>1</v>
      </c>
      <c r="I136" s="35">
        <f>IF('CS-SeniorJunior'!I139='Master Answer Key'!$B138, 1, 0)</f>
        <v>1</v>
      </c>
      <c r="J136" s="35">
        <f>IF('CS-SeniorJunior'!J139='Master Answer Key'!$B138, 1, 0)</f>
        <v>1</v>
      </c>
      <c r="K136" s="35">
        <f>IF('CS-SeniorJunior'!K139='Master Answer Key'!$B138, 1, 0)</f>
        <v>1</v>
      </c>
      <c r="L136" s="35">
        <f>IF('CS-SeniorJunior'!L139='Master Answer Key'!$B138, 1, 0)</f>
        <v>1</v>
      </c>
      <c r="M136" s="35"/>
    </row>
    <row r="137">
      <c r="A137" s="5" t="s">
        <v>241</v>
      </c>
      <c r="B137" s="35">
        <f>IF('CS-SeniorJunior'!B140='Master Answer Key'!$B139, 1, 0)</f>
        <v>1</v>
      </c>
      <c r="C137" s="35">
        <f>IF('CS-SeniorJunior'!C140='Master Answer Key'!$B139, 1, 0)</f>
        <v>1</v>
      </c>
      <c r="D137" s="35">
        <f>IF('CS-SeniorJunior'!D140='Master Answer Key'!$B139, 1, 0)</f>
        <v>1</v>
      </c>
      <c r="E137" s="35">
        <f>IF('CS-SeniorJunior'!E140='Master Answer Key'!$B139, 1, 0)</f>
        <v>1</v>
      </c>
      <c r="F137" s="35">
        <f>IF('CS-SeniorJunior'!F140='Master Answer Key'!$B139, 1, 0)</f>
        <v>1</v>
      </c>
      <c r="G137" s="35">
        <f>IF('CS-SeniorJunior'!G140='Master Answer Key'!$B139, 1, 0)</f>
        <v>1</v>
      </c>
      <c r="H137" s="35">
        <f>IF('CS-SeniorJunior'!H140='Master Answer Key'!$B139, 1, 0)</f>
        <v>1</v>
      </c>
      <c r="I137" s="35">
        <f>IF('CS-SeniorJunior'!I140='Master Answer Key'!$B139, 1, 0)</f>
        <v>1</v>
      </c>
      <c r="J137" s="35">
        <f>IF('CS-SeniorJunior'!J140='Master Answer Key'!$B139, 1, 0)</f>
        <v>1</v>
      </c>
      <c r="K137" s="35">
        <f>IF('CS-SeniorJunior'!K140='Master Answer Key'!$B139, 1, 0)</f>
        <v>1</v>
      </c>
      <c r="L137" s="35">
        <f>IF('CS-SeniorJunior'!L140='Master Answer Key'!$B139, 1, 0)</f>
        <v>1</v>
      </c>
      <c r="M137" s="35"/>
    </row>
    <row r="138">
      <c r="A138" s="5" t="s">
        <v>242</v>
      </c>
      <c r="B138" s="35">
        <f>IF('CS-SeniorJunior'!B141='Master Answer Key'!$B140, 1, 0)</f>
        <v>1</v>
      </c>
      <c r="C138" s="35">
        <f>IF('CS-SeniorJunior'!C141='Master Answer Key'!$B140, 1, 0)</f>
        <v>1</v>
      </c>
      <c r="D138" s="35">
        <f>IF('CS-SeniorJunior'!D141='Master Answer Key'!$B140, 1, 0)</f>
        <v>1</v>
      </c>
      <c r="E138" s="35">
        <f>IF('CS-SeniorJunior'!E141='Master Answer Key'!$B140, 1, 0)</f>
        <v>1</v>
      </c>
      <c r="F138" s="35">
        <f>IF('CS-SeniorJunior'!F141='Master Answer Key'!$B140, 1, 0)</f>
        <v>1</v>
      </c>
      <c r="G138" s="35">
        <f>IF('CS-SeniorJunior'!G141='Master Answer Key'!$B140, 1, 0)</f>
        <v>1</v>
      </c>
      <c r="H138" s="35">
        <f>IF('CS-SeniorJunior'!H141='Master Answer Key'!$B140, 1, 0)</f>
        <v>1</v>
      </c>
      <c r="I138" s="35">
        <f>IF('CS-SeniorJunior'!I141='Master Answer Key'!$B140, 1, 0)</f>
        <v>1</v>
      </c>
      <c r="J138" s="35">
        <f>IF('CS-SeniorJunior'!J141='Master Answer Key'!$B140, 1, 0)</f>
        <v>0</v>
      </c>
      <c r="K138" s="35">
        <f>IF('CS-SeniorJunior'!K141='Master Answer Key'!$B140, 1, 0)</f>
        <v>1</v>
      </c>
      <c r="L138" s="35">
        <f>IF('CS-SeniorJunior'!L141='Master Answer Key'!$B140, 1, 0)</f>
        <v>1</v>
      </c>
      <c r="M138" s="35"/>
    </row>
    <row r="139">
      <c r="A139" s="5" t="s">
        <v>243</v>
      </c>
      <c r="B139" s="35">
        <f>IF('CS-SeniorJunior'!B142='Master Answer Key'!$B141, 1, 0)</f>
        <v>0</v>
      </c>
      <c r="C139" s="35">
        <f>IF('CS-SeniorJunior'!C142='Master Answer Key'!$B141, 1, 0)</f>
        <v>1</v>
      </c>
      <c r="D139" s="35">
        <f>IF('CS-SeniorJunior'!D142='Master Answer Key'!$B141, 1, 0)</f>
        <v>0</v>
      </c>
      <c r="E139" s="35">
        <f>IF('CS-SeniorJunior'!E142='Master Answer Key'!$B141, 1, 0)</f>
        <v>1</v>
      </c>
      <c r="F139" s="35">
        <f>IF('CS-SeniorJunior'!F142='Master Answer Key'!$B141, 1, 0)</f>
        <v>1</v>
      </c>
      <c r="G139" s="35">
        <f>IF('CS-SeniorJunior'!G142='Master Answer Key'!$B141, 1, 0)</f>
        <v>1</v>
      </c>
      <c r="H139" s="35">
        <f>IF('CS-SeniorJunior'!H142='Master Answer Key'!$B141, 1, 0)</f>
        <v>1</v>
      </c>
      <c r="I139" s="35">
        <f>IF('CS-SeniorJunior'!I142='Master Answer Key'!$B141, 1, 0)</f>
        <v>1</v>
      </c>
      <c r="J139" s="35">
        <f>IF('CS-SeniorJunior'!J142='Master Answer Key'!$B141, 1, 0)</f>
        <v>0</v>
      </c>
      <c r="K139" s="35">
        <f>IF('CS-SeniorJunior'!K142='Master Answer Key'!$B141, 1, 0)</f>
        <v>1</v>
      </c>
      <c r="L139" s="35">
        <f>IF('CS-SeniorJunior'!L142='Master Answer Key'!$B141, 1, 0)</f>
        <v>1</v>
      </c>
      <c r="M139" s="35"/>
    </row>
    <row r="140">
      <c r="A140" s="5" t="s">
        <v>244</v>
      </c>
      <c r="B140" s="35">
        <f>IF('CS-SeniorJunior'!B143='Master Answer Key'!$B142, 1, 0)</f>
        <v>1</v>
      </c>
      <c r="C140" s="35">
        <f>IF('CS-SeniorJunior'!C143='Master Answer Key'!$B142, 1, 0)</f>
        <v>1</v>
      </c>
      <c r="D140" s="35">
        <f>IF('CS-SeniorJunior'!D143='Master Answer Key'!$B142, 1, 0)</f>
        <v>1</v>
      </c>
      <c r="E140" s="35">
        <f>IF('CS-SeniorJunior'!E143='Master Answer Key'!$B142, 1, 0)</f>
        <v>1</v>
      </c>
      <c r="F140" s="35">
        <f>IF('CS-SeniorJunior'!F143='Master Answer Key'!$B142, 1, 0)</f>
        <v>1</v>
      </c>
      <c r="G140" s="35">
        <f>IF('CS-SeniorJunior'!G143='Master Answer Key'!$B142, 1, 0)</f>
        <v>1</v>
      </c>
      <c r="H140" s="35">
        <f>IF('CS-SeniorJunior'!H143='Master Answer Key'!$B142, 1, 0)</f>
        <v>1</v>
      </c>
      <c r="I140" s="35">
        <f>IF('CS-SeniorJunior'!I143='Master Answer Key'!$B142, 1, 0)</f>
        <v>0</v>
      </c>
      <c r="J140" s="35">
        <f>IF('CS-SeniorJunior'!J143='Master Answer Key'!$B142, 1, 0)</f>
        <v>1</v>
      </c>
      <c r="K140" s="35">
        <f>IF('CS-SeniorJunior'!K143='Master Answer Key'!$B142, 1, 0)</f>
        <v>1</v>
      </c>
      <c r="L140" s="35">
        <f>IF('CS-SeniorJunior'!L143='Master Answer Key'!$B142, 1, 0)</f>
        <v>1</v>
      </c>
      <c r="M140" s="35"/>
    </row>
    <row r="141">
      <c r="A141" s="5" t="s">
        <v>245</v>
      </c>
      <c r="B141" s="35">
        <f>IF('CS-SeniorJunior'!B144='Master Answer Key'!$B143, 1, 0)</f>
        <v>0</v>
      </c>
      <c r="C141" s="35">
        <f>IF('CS-SeniorJunior'!C144='Master Answer Key'!$B143, 1, 0)</f>
        <v>1</v>
      </c>
      <c r="D141" s="35">
        <f>IF('CS-SeniorJunior'!D144='Master Answer Key'!$B143, 1, 0)</f>
        <v>1</v>
      </c>
      <c r="E141" s="35">
        <f>IF('CS-SeniorJunior'!E144='Master Answer Key'!$B143, 1, 0)</f>
        <v>1</v>
      </c>
      <c r="F141" s="35">
        <f>IF('CS-SeniorJunior'!F144='Master Answer Key'!$B143, 1, 0)</f>
        <v>1</v>
      </c>
      <c r="G141" s="35">
        <f>IF('CS-SeniorJunior'!G144='Master Answer Key'!$B143, 1, 0)</f>
        <v>0</v>
      </c>
      <c r="H141" s="35">
        <f>IF('CS-SeniorJunior'!H144='Master Answer Key'!$B143, 1, 0)</f>
        <v>0</v>
      </c>
      <c r="I141" s="35">
        <f>IF('CS-SeniorJunior'!I144='Master Answer Key'!$B143, 1, 0)</f>
        <v>0</v>
      </c>
      <c r="J141" s="35">
        <f>IF('CS-SeniorJunior'!J144='Master Answer Key'!$B143, 1, 0)</f>
        <v>0</v>
      </c>
      <c r="K141" s="35">
        <f>IF('CS-SeniorJunior'!K144='Master Answer Key'!$B143, 1, 0)</f>
        <v>1</v>
      </c>
      <c r="L141" s="35">
        <f>IF('CS-SeniorJunior'!L144='Master Answer Key'!$B143, 1, 0)</f>
        <v>0</v>
      </c>
      <c r="M141" s="35"/>
    </row>
    <row r="142">
      <c r="A142" s="5" t="s">
        <v>246</v>
      </c>
      <c r="B142" s="35">
        <f>IF('CS-SeniorJunior'!B145='Master Answer Key'!$B144, 1, 0)</f>
        <v>1</v>
      </c>
      <c r="C142" s="35">
        <f>IF('CS-SeniorJunior'!C145='Master Answer Key'!$B144, 1, 0)</f>
        <v>1</v>
      </c>
      <c r="D142" s="35">
        <f>IF('CS-SeniorJunior'!D145='Master Answer Key'!$B144, 1, 0)</f>
        <v>1</v>
      </c>
      <c r="E142" s="35">
        <f>IF('CS-SeniorJunior'!E145='Master Answer Key'!$B144, 1, 0)</f>
        <v>1</v>
      </c>
      <c r="F142" s="35">
        <f>IF('CS-SeniorJunior'!F145='Master Answer Key'!$B144, 1, 0)</f>
        <v>1</v>
      </c>
      <c r="G142" s="35">
        <f>IF('CS-SeniorJunior'!G145='Master Answer Key'!$B144, 1, 0)</f>
        <v>1</v>
      </c>
      <c r="H142" s="35">
        <f>IF('CS-SeniorJunior'!H145='Master Answer Key'!$B144, 1, 0)</f>
        <v>1</v>
      </c>
      <c r="I142" s="35">
        <f>IF('CS-SeniorJunior'!I145='Master Answer Key'!$B144, 1, 0)</f>
        <v>1</v>
      </c>
      <c r="J142" s="35">
        <f>IF('CS-SeniorJunior'!J145='Master Answer Key'!$B144, 1, 0)</f>
        <v>1</v>
      </c>
      <c r="K142" s="35">
        <f>IF('CS-SeniorJunior'!K145='Master Answer Key'!$B144, 1, 0)</f>
        <v>1</v>
      </c>
      <c r="L142" s="35">
        <f>IF('CS-SeniorJunior'!L145='Master Answer Key'!$B144, 1, 0)</f>
        <v>1</v>
      </c>
      <c r="M142" s="35"/>
    </row>
    <row r="143">
      <c r="A143" s="5" t="s">
        <v>247</v>
      </c>
      <c r="B143" s="35">
        <f>IF('CS-SeniorJunior'!B146='Master Answer Key'!$B145, 1, 0)</f>
        <v>1</v>
      </c>
      <c r="C143" s="35">
        <f>IF('CS-SeniorJunior'!C146='Master Answer Key'!$B145, 1, 0)</f>
        <v>1</v>
      </c>
      <c r="D143" s="35">
        <f>IF('CS-SeniorJunior'!D146='Master Answer Key'!$B145, 1, 0)</f>
        <v>1</v>
      </c>
      <c r="E143" s="35">
        <f>IF('CS-SeniorJunior'!E146='Master Answer Key'!$B145, 1, 0)</f>
        <v>1</v>
      </c>
      <c r="F143" s="35">
        <f>IF('CS-SeniorJunior'!F146='Master Answer Key'!$B145, 1, 0)</f>
        <v>1</v>
      </c>
      <c r="G143" s="35">
        <f>IF('CS-SeniorJunior'!G146='Master Answer Key'!$B145, 1, 0)</f>
        <v>1</v>
      </c>
      <c r="H143" s="35">
        <f>IF('CS-SeniorJunior'!H146='Master Answer Key'!$B145, 1, 0)</f>
        <v>1</v>
      </c>
      <c r="I143" s="35">
        <f>IF('CS-SeniorJunior'!I146='Master Answer Key'!$B145, 1, 0)</f>
        <v>0</v>
      </c>
      <c r="J143" s="35">
        <f>IF('CS-SeniorJunior'!J146='Master Answer Key'!$B145, 1, 0)</f>
        <v>1</v>
      </c>
      <c r="K143" s="35">
        <f>IF('CS-SeniorJunior'!K146='Master Answer Key'!$B145, 1, 0)</f>
        <v>1</v>
      </c>
      <c r="L143" s="35">
        <f>IF('CS-SeniorJunior'!L146='Master Answer Key'!$B145, 1, 0)</f>
        <v>1</v>
      </c>
      <c r="M143" s="35"/>
    </row>
    <row r="144">
      <c r="A144" s="5" t="s">
        <v>248</v>
      </c>
      <c r="B144" s="35">
        <f>IF('CS-SeniorJunior'!B147='Master Answer Key'!$B146, 1, 0)</f>
        <v>0</v>
      </c>
      <c r="C144" s="35">
        <f>IF('CS-SeniorJunior'!C147='Master Answer Key'!$B146, 1, 0)</f>
        <v>1</v>
      </c>
      <c r="D144" s="35">
        <f>IF('CS-SeniorJunior'!D147='Master Answer Key'!$B146, 1, 0)</f>
        <v>1</v>
      </c>
      <c r="E144" s="35">
        <f>IF('CS-SeniorJunior'!E147='Master Answer Key'!$B146, 1, 0)</f>
        <v>1</v>
      </c>
      <c r="F144" s="35">
        <f>IF('CS-SeniorJunior'!F147='Master Answer Key'!$B146, 1, 0)</f>
        <v>0</v>
      </c>
      <c r="G144" s="35">
        <f>IF('CS-SeniorJunior'!G147='Master Answer Key'!$B146, 1, 0)</f>
        <v>0</v>
      </c>
      <c r="H144" s="35">
        <f>IF('CS-SeniorJunior'!H147='Master Answer Key'!$B146, 1, 0)</f>
        <v>1</v>
      </c>
      <c r="I144" s="35">
        <f>IF('CS-SeniorJunior'!I147='Master Answer Key'!$B146, 1, 0)</f>
        <v>1</v>
      </c>
      <c r="J144" s="35">
        <f>IF('CS-SeniorJunior'!J147='Master Answer Key'!$B146, 1, 0)</f>
        <v>1</v>
      </c>
      <c r="K144" s="35">
        <f>IF('CS-SeniorJunior'!K147='Master Answer Key'!$B146, 1, 0)</f>
        <v>0</v>
      </c>
      <c r="L144" s="35">
        <f>IF('CS-SeniorJunior'!L147='Master Answer Key'!$B146, 1, 0)</f>
        <v>1</v>
      </c>
      <c r="M144" s="35"/>
    </row>
    <row r="145">
      <c r="A145" s="5" t="s">
        <v>249</v>
      </c>
      <c r="B145" s="35">
        <f>IF('CS-SeniorJunior'!B148='Master Answer Key'!$B147, 1, 0)</f>
        <v>1</v>
      </c>
      <c r="C145" s="35">
        <f>IF('CS-SeniorJunior'!C148='Master Answer Key'!$B147, 1, 0)</f>
        <v>1</v>
      </c>
      <c r="D145" s="35">
        <f>IF('CS-SeniorJunior'!D148='Master Answer Key'!$B147, 1, 0)</f>
        <v>1</v>
      </c>
      <c r="E145" s="35">
        <f>IF('CS-SeniorJunior'!E148='Master Answer Key'!$B147, 1, 0)</f>
        <v>1</v>
      </c>
      <c r="F145" s="35">
        <f>IF('CS-SeniorJunior'!F148='Master Answer Key'!$B147, 1, 0)</f>
        <v>1</v>
      </c>
      <c r="G145" s="35">
        <f>IF('CS-SeniorJunior'!G148='Master Answer Key'!$B147, 1, 0)</f>
        <v>1</v>
      </c>
      <c r="H145" s="35">
        <f>IF('CS-SeniorJunior'!H148='Master Answer Key'!$B147, 1, 0)</f>
        <v>1</v>
      </c>
      <c r="I145" s="35">
        <f>IF('CS-SeniorJunior'!I148='Master Answer Key'!$B147, 1, 0)</f>
        <v>1</v>
      </c>
      <c r="J145" s="35">
        <f>IF('CS-SeniorJunior'!J148='Master Answer Key'!$B147, 1, 0)</f>
        <v>1</v>
      </c>
      <c r="K145" s="35">
        <f>IF('CS-SeniorJunior'!K148='Master Answer Key'!$B147, 1, 0)</f>
        <v>1</v>
      </c>
      <c r="L145" s="35">
        <f>IF('CS-SeniorJunior'!L148='Master Answer Key'!$B147, 1, 0)</f>
        <v>1</v>
      </c>
      <c r="M145" s="35"/>
    </row>
    <row r="146">
      <c r="A146" s="5" t="s">
        <v>250</v>
      </c>
      <c r="B146" s="35">
        <f>IF('CS-SeniorJunior'!B149='Master Answer Key'!$B148, 1, 0)</f>
        <v>1</v>
      </c>
      <c r="C146" s="35">
        <f>IF('CS-SeniorJunior'!C149='Master Answer Key'!$B148, 1, 0)</f>
        <v>1</v>
      </c>
      <c r="D146" s="35">
        <f>IF('CS-SeniorJunior'!D149='Master Answer Key'!$B148, 1, 0)</f>
        <v>1</v>
      </c>
      <c r="E146" s="35">
        <f>IF('CS-SeniorJunior'!E149='Master Answer Key'!$B148, 1, 0)</f>
        <v>1</v>
      </c>
      <c r="F146" s="35">
        <f>IF('CS-SeniorJunior'!F149='Master Answer Key'!$B148, 1, 0)</f>
        <v>1</v>
      </c>
      <c r="G146" s="35">
        <f>IF('CS-SeniorJunior'!G149='Master Answer Key'!$B148, 1, 0)</f>
        <v>1</v>
      </c>
      <c r="H146" s="35">
        <f>IF('CS-SeniorJunior'!H149='Master Answer Key'!$B148, 1, 0)</f>
        <v>1</v>
      </c>
      <c r="I146" s="35">
        <f>IF('CS-SeniorJunior'!I149='Master Answer Key'!$B148, 1, 0)</f>
        <v>1</v>
      </c>
      <c r="J146" s="35">
        <f>IF('CS-SeniorJunior'!J149='Master Answer Key'!$B148, 1, 0)</f>
        <v>1</v>
      </c>
      <c r="K146" s="35">
        <f>IF('CS-SeniorJunior'!K149='Master Answer Key'!$B148, 1, 0)</f>
        <v>1</v>
      </c>
      <c r="L146" s="35">
        <f>IF('CS-SeniorJunior'!L149='Master Answer Key'!$B148, 1, 0)</f>
        <v>1</v>
      </c>
      <c r="M146" s="35"/>
    </row>
    <row r="147">
      <c r="A147" s="5" t="s">
        <v>251</v>
      </c>
      <c r="B147" s="35">
        <f>IF('CS-SeniorJunior'!B150='Master Answer Key'!$B149, 1, 0)</f>
        <v>1</v>
      </c>
      <c r="C147" s="35">
        <f>IF('CS-SeniorJunior'!C150='Master Answer Key'!$B149, 1, 0)</f>
        <v>1</v>
      </c>
      <c r="D147" s="35">
        <f>IF('CS-SeniorJunior'!D150='Master Answer Key'!$B149, 1, 0)</f>
        <v>1</v>
      </c>
      <c r="E147" s="35">
        <f>IF('CS-SeniorJunior'!E150='Master Answer Key'!$B149, 1, 0)</f>
        <v>1</v>
      </c>
      <c r="F147" s="35">
        <f>IF('CS-SeniorJunior'!F150='Master Answer Key'!$B149, 1, 0)</f>
        <v>1</v>
      </c>
      <c r="G147" s="35">
        <f>IF('CS-SeniorJunior'!G150='Master Answer Key'!$B149, 1, 0)</f>
        <v>1</v>
      </c>
      <c r="H147" s="35">
        <f>IF('CS-SeniorJunior'!H150='Master Answer Key'!$B149, 1, 0)</f>
        <v>1</v>
      </c>
      <c r="I147" s="35">
        <f>IF('CS-SeniorJunior'!I150='Master Answer Key'!$B149, 1, 0)</f>
        <v>1</v>
      </c>
      <c r="J147" s="35">
        <f>IF('CS-SeniorJunior'!J150='Master Answer Key'!$B149, 1, 0)</f>
        <v>1</v>
      </c>
      <c r="K147" s="35">
        <f>IF('CS-SeniorJunior'!K150='Master Answer Key'!$B149, 1, 0)</f>
        <v>1</v>
      </c>
      <c r="L147" s="35">
        <f>IF('CS-SeniorJunior'!L150='Master Answer Key'!$B149, 1, 0)</f>
        <v>1</v>
      </c>
      <c r="M147" s="35"/>
    </row>
    <row r="148">
      <c r="A148" s="5" t="s">
        <v>252</v>
      </c>
      <c r="B148" s="35">
        <f>IF('CS-SeniorJunior'!B151='Master Answer Key'!$B150, 1, 0)</f>
        <v>0</v>
      </c>
      <c r="C148" s="35">
        <f>IF('CS-SeniorJunior'!C151='Master Answer Key'!$B150, 1, 0)</f>
        <v>1</v>
      </c>
      <c r="D148" s="35">
        <f>IF('CS-SeniorJunior'!D151='Master Answer Key'!$B150, 1, 0)</f>
        <v>0</v>
      </c>
      <c r="E148" s="35">
        <f>IF('CS-SeniorJunior'!E151='Master Answer Key'!$B150, 1, 0)</f>
        <v>1</v>
      </c>
      <c r="F148" s="35">
        <f>IF('CS-SeniorJunior'!F151='Master Answer Key'!$B150, 1, 0)</f>
        <v>1</v>
      </c>
      <c r="G148" s="35">
        <f>IF('CS-SeniorJunior'!G151='Master Answer Key'!$B150, 1, 0)</f>
        <v>1</v>
      </c>
      <c r="H148" s="35">
        <f>IF('CS-SeniorJunior'!H151='Master Answer Key'!$B150, 1, 0)</f>
        <v>0</v>
      </c>
      <c r="I148" s="35">
        <f>IF('CS-SeniorJunior'!I151='Master Answer Key'!$B150, 1, 0)</f>
        <v>1</v>
      </c>
      <c r="J148" s="35">
        <f>IF('CS-SeniorJunior'!J151='Master Answer Key'!$B150, 1, 0)</f>
        <v>0</v>
      </c>
      <c r="K148" s="35">
        <f>IF('CS-SeniorJunior'!K151='Master Answer Key'!$B150, 1, 0)</f>
        <v>1</v>
      </c>
      <c r="L148" s="35">
        <f>IF('CS-SeniorJunior'!L151='Master Answer Key'!$B150, 1, 0)</f>
        <v>1</v>
      </c>
      <c r="M148" s="35"/>
    </row>
    <row r="149">
      <c r="A149" s="5" t="s">
        <v>253</v>
      </c>
      <c r="B149" s="35">
        <f>IF('CS-SeniorJunior'!B152='Master Answer Key'!$B151, 1, 0)</f>
        <v>1</v>
      </c>
      <c r="C149" s="35">
        <f>IF('CS-SeniorJunior'!C152='Master Answer Key'!$B151, 1, 0)</f>
        <v>1</v>
      </c>
      <c r="D149" s="35">
        <f>IF('CS-SeniorJunior'!D152='Master Answer Key'!$B151, 1, 0)</f>
        <v>1</v>
      </c>
      <c r="E149" s="35">
        <f>IF('CS-SeniorJunior'!E152='Master Answer Key'!$B151, 1, 0)</f>
        <v>1</v>
      </c>
      <c r="F149" s="35">
        <f>IF('CS-SeniorJunior'!F152='Master Answer Key'!$B151, 1, 0)</f>
        <v>1</v>
      </c>
      <c r="G149" s="35">
        <f>IF('CS-SeniorJunior'!G152='Master Answer Key'!$B151, 1, 0)</f>
        <v>1</v>
      </c>
      <c r="H149" s="35">
        <f>IF('CS-SeniorJunior'!H152='Master Answer Key'!$B151, 1, 0)</f>
        <v>1</v>
      </c>
      <c r="I149" s="35">
        <f>IF('CS-SeniorJunior'!I152='Master Answer Key'!$B151, 1, 0)</f>
        <v>1</v>
      </c>
      <c r="J149" s="35">
        <f>IF('CS-SeniorJunior'!J152='Master Answer Key'!$B151, 1, 0)</f>
        <v>1</v>
      </c>
      <c r="K149" s="35">
        <f>IF('CS-SeniorJunior'!K152='Master Answer Key'!$B151, 1, 0)</f>
        <v>1</v>
      </c>
      <c r="L149" s="35">
        <f>IF('CS-SeniorJunior'!L152='Master Answer Key'!$B151, 1, 0)</f>
        <v>1</v>
      </c>
      <c r="M149" s="35"/>
    </row>
    <row r="150">
      <c r="A150" s="5" t="s">
        <v>254</v>
      </c>
      <c r="B150" s="35">
        <f>IF('CS-SeniorJunior'!B153='Master Answer Key'!$B152, 1, 0)</f>
        <v>1</v>
      </c>
      <c r="C150" s="35">
        <f>IF('CS-SeniorJunior'!C153='Master Answer Key'!$B152, 1, 0)</f>
        <v>1</v>
      </c>
      <c r="D150" s="35">
        <f>IF('CS-SeniorJunior'!D153='Master Answer Key'!$B152, 1, 0)</f>
        <v>1</v>
      </c>
      <c r="E150" s="35">
        <f>IF('CS-SeniorJunior'!E153='Master Answer Key'!$B152, 1, 0)</f>
        <v>1</v>
      </c>
      <c r="F150" s="35">
        <f>IF('CS-SeniorJunior'!F153='Master Answer Key'!$B152, 1, 0)</f>
        <v>1</v>
      </c>
      <c r="G150" s="35">
        <f>IF('CS-SeniorJunior'!G153='Master Answer Key'!$B152, 1, 0)</f>
        <v>1</v>
      </c>
      <c r="H150" s="35">
        <f>IF('CS-SeniorJunior'!H153='Master Answer Key'!$B152, 1, 0)</f>
        <v>0</v>
      </c>
      <c r="I150" s="35">
        <f>IF('CS-SeniorJunior'!I153='Master Answer Key'!$B152, 1, 0)</f>
        <v>1</v>
      </c>
      <c r="J150" s="35">
        <f>IF('CS-SeniorJunior'!J153='Master Answer Key'!$B152, 1, 0)</f>
        <v>1</v>
      </c>
      <c r="K150" s="35">
        <f>IF('CS-SeniorJunior'!K153='Master Answer Key'!$B152, 1, 0)</f>
        <v>1</v>
      </c>
      <c r="L150" s="35">
        <f>IF('CS-SeniorJunior'!L153='Master Answer Key'!$B152, 1, 0)</f>
        <v>1</v>
      </c>
      <c r="M150" s="35"/>
    </row>
    <row r="151">
      <c r="A151" s="5" t="s">
        <v>255</v>
      </c>
      <c r="B151" s="35">
        <f>IF('CS-SeniorJunior'!B154='Master Answer Key'!$B153, 1, 0)</f>
        <v>0</v>
      </c>
      <c r="C151" s="35">
        <f>IF('CS-SeniorJunior'!C154='Master Answer Key'!$B153, 1, 0)</f>
        <v>1</v>
      </c>
      <c r="D151" s="35">
        <f>IF('CS-SeniorJunior'!D154='Master Answer Key'!$B153, 1, 0)</f>
        <v>1</v>
      </c>
      <c r="E151" s="35">
        <f>IF('CS-SeniorJunior'!E154='Master Answer Key'!$B153, 1, 0)</f>
        <v>0</v>
      </c>
      <c r="F151" s="35">
        <f>IF('CS-SeniorJunior'!F154='Master Answer Key'!$B153, 1, 0)</f>
        <v>0</v>
      </c>
      <c r="G151" s="35">
        <f>IF('CS-SeniorJunior'!G154='Master Answer Key'!$B153, 1, 0)</f>
        <v>0</v>
      </c>
      <c r="H151" s="35">
        <f>IF('CS-SeniorJunior'!H154='Master Answer Key'!$B153, 1, 0)</f>
        <v>1</v>
      </c>
      <c r="I151" s="35">
        <f>IF('CS-SeniorJunior'!I154='Master Answer Key'!$B153, 1, 0)</f>
        <v>0</v>
      </c>
      <c r="J151" s="35">
        <f>IF('CS-SeniorJunior'!J154='Master Answer Key'!$B153, 1, 0)</f>
        <v>0</v>
      </c>
      <c r="K151" s="35">
        <f>IF('CS-SeniorJunior'!K154='Master Answer Key'!$B153, 1, 0)</f>
        <v>0</v>
      </c>
      <c r="L151" s="35">
        <f>IF('CS-SeniorJunior'!L154='Master Answer Key'!$B153, 1, 0)</f>
        <v>0</v>
      </c>
      <c r="M151" s="35"/>
    </row>
    <row r="152">
      <c r="A152" s="5" t="s">
        <v>256</v>
      </c>
      <c r="B152" s="35">
        <f>IF('CS-SeniorJunior'!B155='Master Answer Key'!$B154, 1, 0)</f>
        <v>1</v>
      </c>
      <c r="C152" s="35">
        <f>IF('CS-SeniorJunior'!C155='Master Answer Key'!$B154, 1, 0)</f>
        <v>1</v>
      </c>
      <c r="D152" s="35">
        <f>IF('CS-SeniorJunior'!D155='Master Answer Key'!$B154, 1, 0)</f>
        <v>1</v>
      </c>
      <c r="E152" s="35">
        <f>IF('CS-SeniorJunior'!E155='Master Answer Key'!$B154, 1, 0)</f>
        <v>1</v>
      </c>
      <c r="F152" s="35">
        <f>IF('CS-SeniorJunior'!F155='Master Answer Key'!$B154, 1, 0)</f>
        <v>1</v>
      </c>
      <c r="G152" s="35">
        <f>IF('CS-SeniorJunior'!G155='Master Answer Key'!$B154, 1, 0)</f>
        <v>1</v>
      </c>
      <c r="H152" s="35">
        <f>IF('CS-SeniorJunior'!H155='Master Answer Key'!$B154, 1, 0)</f>
        <v>1</v>
      </c>
      <c r="I152" s="35">
        <f>IF('CS-SeniorJunior'!I155='Master Answer Key'!$B154, 1, 0)</f>
        <v>1</v>
      </c>
      <c r="J152" s="35">
        <f>IF('CS-SeniorJunior'!J155='Master Answer Key'!$B154, 1, 0)</f>
        <v>1</v>
      </c>
      <c r="K152" s="35">
        <f>IF('CS-SeniorJunior'!K155='Master Answer Key'!$B154, 1, 0)</f>
        <v>1</v>
      </c>
      <c r="L152" s="35">
        <f>IF('CS-SeniorJunior'!L155='Master Answer Key'!$B154, 1, 0)</f>
        <v>1</v>
      </c>
      <c r="M152" s="35"/>
    </row>
    <row r="153">
      <c r="A153" s="5" t="s">
        <v>257</v>
      </c>
      <c r="B153" s="35">
        <f>IF('CS-SeniorJunior'!B156='Master Answer Key'!$B155, 1, 0)</f>
        <v>1</v>
      </c>
      <c r="C153" s="35">
        <f>IF('CS-SeniorJunior'!C156='Master Answer Key'!$B155, 1, 0)</f>
        <v>1</v>
      </c>
      <c r="D153" s="35">
        <f>IF('CS-SeniorJunior'!D156='Master Answer Key'!$B155, 1, 0)</f>
        <v>1</v>
      </c>
      <c r="E153" s="35">
        <f>IF('CS-SeniorJunior'!E156='Master Answer Key'!$B155, 1, 0)</f>
        <v>1</v>
      </c>
      <c r="F153" s="35">
        <f>IF('CS-SeniorJunior'!F156='Master Answer Key'!$B155, 1, 0)</f>
        <v>1</v>
      </c>
      <c r="G153" s="35">
        <f>IF('CS-SeniorJunior'!G156='Master Answer Key'!$B155, 1, 0)</f>
        <v>1</v>
      </c>
      <c r="H153" s="35">
        <f>IF('CS-SeniorJunior'!H156='Master Answer Key'!$B155, 1, 0)</f>
        <v>1</v>
      </c>
      <c r="I153" s="35">
        <f>IF('CS-SeniorJunior'!I156='Master Answer Key'!$B155, 1, 0)</f>
        <v>1</v>
      </c>
      <c r="J153" s="35">
        <f>IF('CS-SeniorJunior'!J156='Master Answer Key'!$B155, 1, 0)</f>
        <v>1</v>
      </c>
      <c r="K153" s="35">
        <f>IF('CS-SeniorJunior'!K156='Master Answer Key'!$B155, 1, 0)</f>
        <v>1</v>
      </c>
      <c r="L153" s="35">
        <f>IF('CS-SeniorJunior'!L156='Master Answer Key'!$B155, 1, 0)</f>
        <v>0</v>
      </c>
      <c r="M153" s="35"/>
    </row>
    <row r="154">
      <c r="A154" s="5" t="s">
        <v>258</v>
      </c>
      <c r="B154" s="35">
        <f>IF('CS-SeniorJunior'!B157='Master Answer Key'!$B156, 1, 0)</f>
        <v>1</v>
      </c>
      <c r="C154" s="35">
        <f>IF('CS-SeniorJunior'!C157='Master Answer Key'!$B156, 1, 0)</f>
        <v>0</v>
      </c>
      <c r="D154" s="35">
        <f>IF('CS-SeniorJunior'!D157='Master Answer Key'!$B156, 1, 0)</f>
        <v>1</v>
      </c>
      <c r="E154" s="35">
        <f>IF('CS-SeniorJunior'!E157='Master Answer Key'!$B156, 1, 0)</f>
        <v>1</v>
      </c>
      <c r="F154" s="35">
        <f>IF('CS-SeniorJunior'!F157='Master Answer Key'!$B156, 1, 0)</f>
        <v>1</v>
      </c>
      <c r="G154" s="35">
        <f>IF('CS-SeniorJunior'!G157='Master Answer Key'!$B156, 1, 0)</f>
        <v>1</v>
      </c>
      <c r="H154" s="35">
        <f>IF('CS-SeniorJunior'!H157='Master Answer Key'!$B156, 1, 0)</f>
        <v>1</v>
      </c>
      <c r="I154" s="35">
        <f>IF('CS-SeniorJunior'!I157='Master Answer Key'!$B156, 1, 0)</f>
        <v>0</v>
      </c>
      <c r="J154" s="35">
        <f>IF('CS-SeniorJunior'!J157='Master Answer Key'!$B156, 1, 0)</f>
        <v>0</v>
      </c>
      <c r="K154" s="35">
        <f>IF('CS-SeniorJunior'!K157='Master Answer Key'!$B156, 1, 0)</f>
        <v>1</v>
      </c>
      <c r="L154" s="35">
        <f>IF('CS-SeniorJunior'!L157='Master Answer Key'!$B156, 1, 0)</f>
        <v>1</v>
      </c>
      <c r="M154" s="35"/>
    </row>
    <row r="155">
      <c r="A155" s="5" t="s">
        <v>259</v>
      </c>
      <c r="B155" s="35">
        <f>IF('CS-SeniorJunior'!B158='Master Answer Key'!$B157, 1, 0)</f>
        <v>1</v>
      </c>
      <c r="C155" s="35">
        <f>IF('CS-SeniorJunior'!C158='Master Answer Key'!$B157, 1, 0)</f>
        <v>1</v>
      </c>
      <c r="D155" s="35">
        <f>IF('CS-SeniorJunior'!D158='Master Answer Key'!$B157, 1, 0)</f>
        <v>1</v>
      </c>
      <c r="E155" s="35">
        <f>IF('CS-SeniorJunior'!E158='Master Answer Key'!$B157, 1, 0)</f>
        <v>0</v>
      </c>
      <c r="F155" s="35">
        <f>IF('CS-SeniorJunior'!F158='Master Answer Key'!$B157, 1, 0)</f>
        <v>1</v>
      </c>
      <c r="G155" s="35">
        <f>IF('CS-SeniorJunior'!G158='Master Answer Key'!$B157, 1, 0)</f>
        <v>1</v>
      </c>
      <c r="H155" s="35">
        <f>IF('CS-SeniorJunior'!H158='Master Answer Key'!$B157, 1, 0)</f>
        <v>1</v>
      </c>
      <c r="I155" s="35">
        <f>IF('CS-SeniorJunior'!I158='Master Answer Key'!$B157, 1, 0)</f>
        <v>0</v>
      </c>
      <c r="J155" s="35">
        <f>IF('CS-SeniorJunior'!J158='Master Answer Key'!$B157, 1, 0)</f>
        <v>1</v>
      </c>
      <c r="K155" s="35">
        <f>IF('CS-SeniorJunior'!K158='Master Answer Key'!$B157, 1, 0)</f>
        <v>1</v>
      </c>
      <c r="L155" s="35">
        <f>IF('CS-SeniorJunior'!L158='Master Answer Key'!$B157, 1, 0)</f>
        <v>0</v>
      </c>
      <c r="M155" s="35"/>
    </row>
    <row r="156">
      <c r="A156" s="5" t="s">
        <v>260</v>
      </c>
      <c r="B156" s="35">
        <f>IF('CS-SeniorJunior'!B159='Master Answer Key'!$B158, 1, 0)</f>
        <v>1</v>
      </c>
      <c r="C156" s="35">
        <f>IF('CS-SeniorJunior'!C159='Master Answer Key'!$B158, 1, 0)</f>
        <v>1</v>
      </c>
      <c r="D156" s="35">
        <f>IF('CS-SeniorJunior'!D159='Master Answer Key'!$B158, 1, 0)</f>
        <v>1</v>
      </c>
      <c r="E156" s="35">
        <f>IF('CS-SeniorJunior'!E159='Master Answer Key'!$B158, 1, 0)</f>
        <v>1</v>
      </c>
      <c r="F156" s="35">
        <f>IF('CS-SeniorJunior'!F159='Master Answer Key'!$B158, 1, 0)</f>
        <v>1</v>
      </c>
      <c r="G156" s="35">
        <f>IF('CS-SeniorJunior'!G159='Master Answer Key'!$B158, 1, 0)</f>
        <v>1</v>
      </c>
      <c r="H156" s="35">
        <f>IF('CS-SeniorJunior'!H159='Master Answer Key'!$B158, 1, 0)</f>
        <v>1</v>
      </c>
      <c r="I156" s="35">
        <f>IF('CS-SeniorJunior'!I159='Master Answer Key'!$B158, 1, 0)</f>
        <v>1</v>
      </c>
      <c r="J156" s="35">
        <f>IF('CS-SeniorJunior'!J159='Master Answer Key'!$B158, 1, 0)</f>
        <v>1</v>
      </c>
      <c r="K156" s="35">
        <f>IF('CS-SeniorJunior'!K159='Master Answer Key'!$B158, 1, 0)</f>
        <v>1</v>
      </c>
      <c r="L156" s="35">
        <f>IF('CS-SeniorJunior'!L159='Master Answer Key'!$B158, 1, 0)</f>
        <v>1</v>
      </c>
      <c r="M156" s="35"/>
    </row>
    <row r="157">
      <c r="A157" s="5" t="s">
        <v>261</v>
      </c>
      <c r="B157" s="35">
        <f>IF('CS-SeniorJunior'!B160='Master Answer Key'!$B159, 1, 0)</f>
        <v>0</v>
      </c>
      <c r="C157" s="35">
        <f>IF('CS-SeniorJunior'!C160='Master Answer Key'!$B159, 1, 0)</f>
        <v>1</v>
      </c>
      <c r="D157" s="35">
        <f>IF('CS-SeniorJunior'!D160='Master Answer Key'!$B159, 1, 0)</f>
        <v>1</v>
      </c>
      <c r="E157" s="35">
        <f>IF('CS-SeniorJunior'!E160='Master Answer Key'!$B159, 1, 0)</f>
        <v>1</v>
      </c>
      <c r="F157" s="35">
        <f>IF('CS-SeniorJunior'!F160='Master Answer Key'!$B159, 1, 0)</f>
        <v>1</v>
      </c>
      <c r="G157" s="35">
        <f>IF('CS-SeniorJunior'!G160='Master Answer Key'!$B159, 1, 0)</f>
        <v>1</v>
      </c>
      <c r="H157" s="35">
        <f>IF('CS-SeniorJunior'!H160='Master Answer Key'!$B159, 1, 0)</f>
        <v>1</v>
      </c>
      <c r="I157" s="35">
        <f>IF('CS-SeniorJunior'!I160='Master Answer Key'!$B159, 1, 0)</f>
        <v>1</v>
      </c>
      <c r="J157" s="35">
        <f>IF('CS-SeniorJunior'!J160='Master Answer Key'!$B159, 1, 0)</f>
        <v>1</v>
      </c>
      <c r="K157" s="35">
        <f>IF('CS-SeniorJunior'!K160='Master Answer Key'!$B159, 1, 0)</f>
        <v>1</v>
      </c>
      <c r="L157" s="35">
        <f>IF('CS-SeniorJunior'!L160='Master Answer Key'!$B159, 1, 0)</f>
        <v>1</v>
      </c>
      <c r="M157" s="35"/>
    </row>
    <row r="158">
      <c r="A158" s="5" t="s">
        <v>262</v>
      </c>
      <c r="B158" s="35">
        <f>IF('CS-SeniorJunior'!B161='Master Answer Key'!$B160, 1, 0)</f>
        <v>1</v>
      </c>
      <c r="C158" s="35">
        <f>IF('CS-SeniorJunior'!C161='Master Answer Key'!$B160, 1, 0)</f>
        <v>1</v>
      </c>
      <c r="D158" s="35">
        <f>IF('CS-SeniorJunior'!D161='Master Answer Key'!$B160, 1, 0)</f>
        <v>1</v>
      </c>
      <c r="E158" s="35">
        <f>IF('CS-SeniorJunior'!E161='Master Answer Key'!$B160, 1, 0)</f>
        <v>1</v>
      </c>
      <c r="F158" s="35">
        <f>IF('CS-SeniorJunior'!F161='Master Answer Key'!$B160, 1, 0)</f>
        <v>1</v>
      </c>
      <c r="G158" s="35">
        <f>IF('CS-SeniorJunior'!G161='Master Answer Key'!$B160, 1, 0)</f>
        <v>1</v>
      </c>
      <c r="H158" s="35">
        <f>IF('CS-SeniorJunior'!H161='Master Answer Key'!$B160, 1, 0)</f>
        <v>1</v>
      </c>
      <c r="I158" s="35">
        <f>IF('CS-SeniorJunior'!I161='Master Answer Key'!$B160, 1, 0)</f>
        <v>1</v>
      </c>
      <c r="J158" s="35">
        <f>IF('CS-SeniorJunior'!J161='Master Answer Key'!$B160, 1, 0)</f>
        <v>1</v>
      </c>
      <c r="K158" s="35">
        <f>IF('CS-SeniorJunior'!K161='Master Answer Key'!$B160, 1, 0)</f>
        <v>1</v>
      </c>
      <c r="L158" s="35">
        <f>IF('CS-SeniorJunior'!L161='Master Answer Key'!$B160, 1, 0)</f>
        <v>1</v>
      </c>
      <c r="M158" s="35"/>
    </row>
    <row r="159">
      <c r="A159" s="5" t="s">
        <v>263</v>
      </c>
      <c r="B159" s="35">
        <f>IF('CS-SeniorJunior'!B162='Master Answer Key'!$B161, 1, 0)</f>
        <v>0</v>
      </c>
      <c r="C159" s="35">
        <f>IF('CS-SeniorJunior'!C162='Master Answer Key'!$B161, 1, 0)</f>
        <v>1</v>
      </c>
      <c r="D159" s="35">
        <f>IF('CS-SeniorJunior'!D162='Master Answer Key'!$B161, 1, 0)</f>
        <v>1</v>
      </c>
      <c r="E159" s="35">
        <f>IF('CS-SeniorJunior'!E162='Master Answer Key'!$B161, 1, 0)</f>
        <v>1</v>
      </c>
      <c r="F159" s="35">
        <f>IF('CS-SeniorJunior'!F162='Master Answer Key'!$B161, 1, 0)</f>
        <v>1</v>
      </c>
      <c r="G159" s="35">
        <f>IF('CS-SeniorJunior'!G162='Master Answer Key'!$B161, 1, 0)</f>
        <v>1</v>
      </c>
      <c r="H159" s="35">
        <f>IF('CS-SeniorJunior'!H162='Master Answer Key'!$B161, 1, 0)</f>
        <v>0</v>
      </c>
      <c r="I159" s="35">
        <f>IF('CS-SeniorJunior'!I162='Master Answer Key'!$B161, 1, 0)</f>
        <v>1</v>
      </c>
      <c r="J159" s="35">
        <f>IF('CS-SeniorJunior'!J162='Master Answer Key'!$B161, 1, 0)</f>
        <v>1</v>
      </c>
      <c r="K159" s="35">
        <f>IF('CS-SeniorJunior'!K162='Master Answer Key'!$B161, 1, 0)</f>
        <v>1</v>
      </c>
      <c r="L159" s="35">
        <f>IF('CS-SeniorJunior'!L162='Master Answer Key'!$B161, 1, 0)</f>
        <v>0</v>
      </c>
      <c r="M159" s="35"/>
    </row>
    <row r="160">
      <c r="A160" s="5" t="s">
        <v>264</v>
      </c>
      <c r="B160" s="35">
        <f>IF('CS-SeniorJunior'!B163='Master Answer Key'!$B162, 1, 0)</f>
        <v>0</v>
      </c>
      <c r="C160" s="35">
        <f>IF('CS-SeniorJunior'!C163='Master Answer Key'!$B162, 1, 0)</f>
        <v>1</v>
      </c>
      <c r="D160" s="35">
        <f>IF('CS-SeniorJunior'!D163='Master Answer Key'!$B162, 1, 0)</f>
        <v>0</v>
      </c>
      <c r="E160" s="35">
        <f>IF('CS-SeniorJunior'!E163='Master Answer Key'!$B162, 1, 0)</f>
        <v>1</v>
      </c>
      <c r="F160" s="35">
        <f>IF('CS-SeniorJunior'!F163='Master Answer Key'!$B162, 1, 0)</f>
        <v>1</v>
      </c>
      <c r="G160" s="35">
        <f>IF('CS-SeniorJunior'!G163='Master Answer Key'!$B162, 1, 0)</f>
        <v>1</v>
      </c>
      <c r="H160" s="35">
        <f>IF('CS-SeniorJunior'!H163='Master Answer Key'!$B162, 1, 0)</f>
        <v>1</v>
      </c>
      <c r="I160" s="35">
        <f>IF('CS-SeniorJunior'!I163='Master Answer Key'!$B162, 1, 0)</f>
        <v>1</v>
      </c>
      <c r="J160" s="35">
        <f>IF('CS-SeniorJunior'!J163='Master Answer Key'!$B162, 1, 0)</f>
        <v>0</v>
      </c>
      <c r="K160" s="35">
        <f>IF('CS-SeniorJunior'!K163='Master Answer Key'!$B162, 1, 0)</f>
        <v>1</v>
      </c>
      <c r="L160" s="35">
        <f>IF('CS-SeniorJunior'!L163='Master Answer Key'!$B162, 1, 0)</f>
        <v>1</v>
      </c>
      <c r="M160" s="35"/>
    </row>
    <row r="161">
      <c r="A161" s="5" t="s">
        <v>265</v>
      </c>
      <c r="B161" s="35">
        <f>IF('CS-SeniorJunior'!B164='Master Answer Key'!$B163, 1, 0)</f>
        <v>1</v>
      </c>
      <c r="C161" s="35">
        <f>IF('CS-SeniorJunior'!C164='Master Answer Key'!$B163, 1, 0)</f>
        <v>1</v>
      </c>
      <c r="D161" s="35">
        <f>IF('CS-SeniorJunior'!D164='Master Answer Key'!$B163, 1, 0)</f>
        <v>1</v>
      </c>
      <c r="E161" s="35">
        <f>IF('CS-SeniorJunior'!E164='Master Answer Key'!$B163, 1, 0)</f>
        <v>1</v>
      </c>
      <c r="F161" s="35">
        <f>IF('CS-SeniorJunior'!F164='Master Answer Key'!$B163, 1, 0)</f>
        <v>1</v>
      </c>
      <c r="G161" s="35">
        <f>IF('CS-SeniorJunior'!G164='Master Answer Key'!$B163, 1, 0)</f>
        <v>1</v>
      </c>
      <c r="H161" s="35">
        <f>IF('CS-SeniorJunior'!H164='Master Answer Key'!$B163, 1, 0)</f>
        <v>1</v>
      </c>
      <c r="I161" s="35">
        <f>IF('CS-SeniorJunior'!I164='Master Answer Key'!$B163, 1, 0)</f>
        <v>1</v>
      </c>
      <c r="J161" s="35">
        <f>IF('CS-SeniorJunior'!J164='Master Answer Key'!$B163, 1, 0)</f>
        <v>1</v>
      </c>
      <c r="K161" s="35">
        <f>IF('CS-SeniorJunior'!K164='Master Answer Key'!$B163, 1, 0)</f>
        <v>1</v>
      </c>
      <c r="L161" s="35">
        <f>IF('CS-SeniorJunior'!L164='Master Answer Key'!$B163, 1, 0)</f>
        <v>0</v>
      </c>
      <c r="M161" s="35"/>
    </row>
    <row r="162">
      <c r="A162" s="5" t="s">
        <v>266</v>
      </c>
      <c r="B162" s="35">
        <f>IF('CS-SeniorJunior'!B165='Master Answer Key'!$B164, 1, 0)</f>
        <v>0</v>
      </c>
      <c r="C162" s="35">
        <f>IF('CS-SeniorJunior'!C165='Master Answer Key'!$B164, 1, 0)</f>
        <v>0</v>
      </c>
      <c r="D162" s="35">
        <f>IF('CS-SeniorJunior'!D165='Master Answer Key'!$B164, 1, 0)</f>
        <v>1</v>
      </c>
      <c r="E162" s="35">
        <f>IF('CS-SeniorJunior'!E165='Master Answer Key'!$B164, 1, 0)</f>
        <v>0</v>
      </c>
      <c r="F162" s="35">
        <f>IF('CS-SeniorJunior'!F165='Master Answer Key'!$B164, 1, 0)</f>
        <v>0</v>
      </c>
      <c r="G162" s="35">
        <f>IF('CS-SeniorJunior'!G165='Master Answer Key'!$B164, 1, 0)</f>
        <v>1</v>
      </c>
      <c r="H162" s="35">
        <f>IF('CS-SeniorJunior'!H165='Master Answer Key'!$B164, 1, 0)</f>
        <v>1</v>
      </c>
      <c r="I162" s="35">
        <f>IF('CS-SeniorJunior'!I165='Master Answer Key'!$B164, 1, 0)</f>
        <v>0</v>
      </c>
      <c r="J162" s="35">
        <f>IF('CS-SeniorJunior'!J165='Master Answer Key'!$B164, 1, 0)</f>
        <v>0</v>
      </c>
      <c r="K162" s="35">
        <f>IF('CS-SeniorJunior'!K165='Master Answer Key'!$B164, 1, 0)</f>
        <v>0</v>
      </c>
      <c r="L162" s="35">
        <f>IF('CS-SeniorJunior'!L165='Master Answer Key'!$B164, 1, 0)</f>
        <v>0</v>
      </c>
      <c r="M162" s="35"/>
    </row>
    <row r="163">
      <c r="A163" s="5" t="s">
        <v>267</v>
      </c>
      <c r="B163" s="35">
        <f>IF('CS-SeniorJunior'!B166='Master Answer Key'!$B165, 1, 0)</f>
        <v>1</v>
      </c>
      <c r="C163" s="35">
        <f>IF('CS-SeniorJunior'!C166='Master Answer Key'!$B165, 1, 0)</f>
        <v>1</v>
      </c>
      <c r="D163" s="35">
        <f>IF('CS-SeniorJunior'!D166='Master Answer Key'!$B165, 1, 0)</f>
        <v>1</v>
      </c>
      <c r="E163" s="35">
        <f>IF('CS-SeniorJunior'!E166='Master Answer Key'!$B165, 1, 0)</f>
        <v>1</v>
      </c>
      <c r="F163" s="35">
        <f>IF('CS-SeniorJunior'!F166='Master Answer Key'!$B165, 1, 0)</f>
        <v>1</v>
      </c>
      <c r="G163" s="35">
        <f>IF('CS-SeniorJunior'!G166='Master Answer Key'!$B165, 1, 0)</f>
        <v>1</v>
      </c>
      <c r="H163" s="35">
        <f>IF('CS-SeniorJunior'!H166='Master Answer Key'!$B165, 1, 0)</f>
        <v>0</v>
      </c>
      <c r="I163" s="35">
        <f>IF('CS-SeniorJunior'!I166='Master Answer Key'!$B165, 1, 0)</f>
        <v>1</v>
      </c>
      <c r="J163" s="35">
        <f>IF('CS-SeniorJunior'!J166='Master Answer Key'!$B165, 1, 0)</f>
        <v>1</v>
      </c>
      <c r="K163" s="35">
        <f>IF('CS-SeniorJunior'!K166='Master Answer Key'!$B165, 1, 0)</f>
        <v>1</v>
      </c>
      <c r="L163" s="35">
        <f>IF('CS-SeniorJunior'!L166='Master Answer Key'!$B165, 1, 0)</f>
        <v>1</v>
      </c>
      <c r="M163" s="35"/>
    </row>
    <row r="164">
      <c r="A164" s="5" t="s">
        <v>268</v>
      </c>
      <c r="B164" s="35">
        <f>IF('CS-SeniorJunior'!B167='Master Answer Key'!$B166, 1, 0)</f>
        <v>1</v>
      </c>
      <c r="C164" s="35">
        <f>IF('CS-SeniorJunior'!C167='Master Answer Key'!$B166, 1, 0)</f>
        <v>1</v>
      </c>
      <c r="D164" s="35">
        <f>IF('CS-SeniorJunior'!D167='Master Answer Key'!$B166, 1, 0)</f>
        <v>1</v>
      </c>
      <c r="E164" s="35">
        <f>IF('CS-SeniorJunior'!E167='Master Answer Key'!$B166, 1, 0)</f>
        <v>1</v>
      </c>
      <c r="F164" s="35">
        <f>IF('CS-SeniorJunior'!F167='Master Answer Key'!$B166, 1, 0)</f>
        <v>1</v>
      </c>
      <c r="G164" s="35">
        <f>IF('CS-SeniorJunior'!G167='Master Answer Key'!$B166, 1, 0)</f>
        <v>1</v>
      </c>
      <c r="H164" s="35">
        <f>IF('CS-SeniorJunior'!H167='Master Answer Key'!$B166, 1, 0)</f>
        <v>1</v>
      </c>
      <c r="I164" s="35">
        <f>IF('CS-SeniorJunior'!I167='Master Answer Key'!$B166, 1, 0)</f>
        <v>1</v>
      </c>
      <c r="J164" s="35">
        <f>IF('CS-SeniorJunior'!J167='Master Answer Key'!$B166, 1, 0)</f>
        <v>1</v>
      </c>
      <c r="K164" s="35">
        <f>IF('CS-SeniorJunior'!K167='Master Answer Key'!$B166, 1, 0)</f>
        <v>1</v>
      </c>
      <c r="L164" s="35">
        <f>IF('CS-SeniorJunior'!L167='Master Answer Key'!$B166, 1, 0)</f>
        <v>1</v>
      </c>
      <c r="M164" s="35"/>
    </row>
    <row r="165">
      <c r="A165" s="5" t="s">
        <v>269</v>
      </c>
      <c r="B165" s="35">
        <f>IF('CS-SeniorJunior'!B168='Master Answer Key'!$B167, 1, 0)</f>
        <v>1</v>
      </c>
      <c r="C165" s="35">
        <f>IF('CS-SeniorJunior'!C168='Master Answer Key'!$B167, 1, 0)</f>
        <v>0</v>
      </c>
      <c r="D165" s="35">
        <f>IF('CS-SeniorJunior'!D168='Master Answer Key'!$B167, 1, 0)</f>
        <v>1</v>
      </c>
      <c r="E165" s="35">
        <f>IF('CS-SeniorJunior'!E168='Master Answer Key'!$B167, 1, 0)</f>
        <v>0</v>
      </c>
      <c r="F165" s="35">
        <f>IF('CS-SeniorJunior'!F168='Master Answer Key'!$B167, 1, 0)</f>
        <v>1</v>
      </c>
      <c r="G165" s="35">
        <f>IF('CS-SeniorJunior'!G168='Master Answer Key'!$B167, 1, 0)</f>
        <v>0</v>
      </c>
      <c r="H165" s="35">
        <f>IF('CS-SeniorJunior'!H168='Master Answer Key'!$B167, 1, 0)</f>
        <v>1</v>
      </c>
      <c r="I165" s="35">
        <f>IF('CS-SeniorJunior'!I168='Master Answer Key'!$B167, 1, 0)</f>
        <v>1</v>
      </c>
      <c r="J165" s="35">
        <f>IF('CS-SeniorJunior'!J168='Master Answer Key'!$B167, 1, 0)</f>
        <v>1</v>
      </c>
      <c r="K165" s="35">
        <f>IF('CS-SeniorJunior'!K168='Master Answer Key'!$B167, 1, 0)</f>
        <v>1</v>
      </c>
      <c r="L165" s="35">
        <f>IF('CS-SeniorJunior'!L168='Master Answer Key'!$B167, 1, 0)</f>
        <v>1</v>
      </c>
      <c r="M165" s="35"/>
    </row>
    <row r="166">
      <c r="A166" s="5" t="s">
        <v>270</v>
      </c>
      <c r="B166" s="35">
        <f>IF('CS-SeniorJunior'!B169='Master Answer Key'!$B168, 1, 0)</f>
        <v>1</v>
      </c>
      <c r="C166" s="35">
        <f>IF('CS-SeniorJunior'!C169='Master Answer Key'!$B168, 1, 0)</f>
        <v>1</v>
      </c>
      <c r="D166" s="35">
        <f>IF('CS-SeniorJunior'!D169='Master Answer Key'!$B168, 1, 0)</f>
        <v>1</v>
      </c>
      <c r="E166" s="35">
        <f>IF('CS-SeniorJunior'!E169='Master Answer Key'!$B168, 1, 0)</f>
        <v>1</v>
      </c>
      <c r="F166" s="35">
        <f>IF('CS-SeniorJunior'!F169='Master Answer Key'!$B168, 1, 0)</f>
        <v>1</v>
      </c>
      <c r="G166" s="35">
        <f>IF('CS-SeniorJunior'!G169='Master Answer Key'!$B168, 1, 0)</f>
        <v>1</v>
      </c>
      <c r="H166" s="35">
        <f>IF('CS-SeniorJunior'!H169='Master Answer Key'!$B168, 1, 0)</f>
        <v>1</v>
      </c>
      <c r="I166" s="35">
        <f>IF('CS-SeniorJunior'!I169='Master Answer Key'!$B168, 1, 0)</f>
        <v>1</v>
      </c>
      <c r="J166" s="35">
        <f>IF('CS-SeniorJunior'!J169='Master Answer Key'!$B168, 1, 0)</f>
        <v>1</v>
      </c>
      <c r="K166" s="35">
        <f>IF('CS-SeniorJunior'!K169='Master Answer Key'!$B168, 1, 0)</f>
        <v>1</v>
      </c>
      <c r="L166" s="35">
        <f>IF('CS-SeniorJunior'!L169='Master Answer Key'!$B168, 1, 0)</f>
        <v>1</v>
      </c>
      <c r="M166" s="35"/>
    </row>
    <row r="167">
      <c r="A167" s="5" t="s">
        <v>271</v>
      </c>
      <c r="B167" s="35">
        <f>IF('CS-SeniorJunior'!B170='Master Answer Key'!$B169, 1, 0)</f>
        <v>1</v>
      </c>
      <c r="C167" s="35">
        <f>IF('CS-SeniorJunior'!C170='Master Answer Key'!$B169, 1, 0)</f>
        <v>1</v>
      </c>
      <c r="D167" s="35">
        <f>IF('CS-SeniorJunior'!D170='Master Answer Key'!$B169, 1, 0)</f>
        <v>1</v>
      </c>
      <c r="E167" s="35">
        <f>IF('CS-SeniorJunior'!E170='Master Answer Key'!$B169, 1, 0)</f>
        <v>1</v>
      </c>
      <c r="F167" s="35">
        <f>IF('CS-SeniorJunior'!F170='Master Answer Key'!$B169, 1, 0)</f>
        <v>1</v>
      </c>
      <c r="G167" s="35">
        <f>IF('CS-SeniorJunior'!G170='Master Answer Key'!$B169, 1, 0)</f>
        <v>1</v>
      </c>
      <c r="H167" s="35">
        <f>IF('CS-SeniorJunior'!H170='Master Answer Key'!$B169, 1, 0)</f>
        <v>1</v>
      </c>
      <c r="I167" s="35">
        <f>IF('CS-SeniorJunior'!I170='Master Answer Key'!$B169, 1, 0)</f>
        <v>1</v>
      </c>
      <c r="J167" s="35">
        <f>IF('CS-SeniorJunior'!J170='Master Answer Key'!$B169, 1, 0)</f>
        <v>1</v>
      </c>
      <c r="K167" s="35">
        <f>IF('CS-SeniorJunior'!K170='Master Answer Key'!$B169, 1, 0)</f>
        <v>1</v>
      </c>
      <c r="L167" s="35">
        <f>IF('CS-SeniorJunior'!L170='Master Answer Key'!$B169, 1, 0)</f>
        <v>1</v>
      </c>
      <c r="M167" s="35"/>
    </row>
    <row r="168">
      <c r="A168" s="5" t="s">
        <v>272</v>
      </c>
      <c r="B168" s="35">
        <f>IF('CS-SeniorJunior'!B171='Master Answer Key'!$B170, 1, 0)</f>
        <v>1</v>
      </c>
      <c r="C168" s="35">
        <f>IF('CS-SeniorJunior'!C171='Master Answer Key'!$B170, 1, 0)</f>
        <v>1</v>
      </c>
      <c r="D168" s="35">
        <f>IF('CS-SeniorJunior'!D171='Master Answer Key'!$B170, 1, 0)</f>
        <v>0</v>
      </c>
      <c r="E168" s="35">
        <f>IF('CS-SeniorJunior'!E171='Master Answer Key'!$B170, 1, 0)</f>
        <v>1</v>
      </c>
      <c r="F168" s="35">
        <f>IF('CS-SeniorJunior'!F171='Master Answer Key'!$B170, 1, 0)</f>
        <v>1</v>
      </c>
      <c r="G168" s="35">
        <f>IF('CS-SeniorJunior'!G171='Master Answer Key'!$B170, 1, 0)</f>
        <v>1</v>
      </c>
      <c r="H168" s="35">
        <f>IF('CS-SeniorJunior'!H171='Master Answer Key'!$B170, 1, 0)</f>
        <v>1</v>
      </c>
      <c r="I168" s="35">
        <f>IF('CS-SeniorJunior'!I171='Master Answer Key'!$B170, 1, 0)</f>
        <v>1</v>
      </c>
      <c r="J168" s="35">
        <f>IF('CS-SeniorJunior'!J171='Master Answer Key'!$B170, 1, 0)</f>
        <v>1</v>
      </c>
      <c r="K168" s="35">
        <f>IF('CS-SeniorJunior'!K171='Master Answer Key'!$B170, 1, 0)</f>
        <v>1</v>
      </c>
      <c r="L168" s="35">
        <f>IF('CS-SeniorJunior'!L171='Master Answer Key'!$B170, 1, 0)</f>
        <v>1</v>
      </c>
      <c r="M168" s="35"/>
    </row>
    <row r="169">
      <c r="A169" s="5" t="s">
        <v>273</v>
      </c>
      <c r="B169" s="35">
        <f>IF('CS-SeniorJunior'!B172='Master Answer Key'!$B171, 1, 0)</f>
        <v>1</v>
      </c>
      <c r="C169" s="35">
        <f>IF('CS-SeniorJunior'!C172='Master Answer Key'!$B171, 1, 0)</f>
        <v>1</v>
      </c>
      <c r="D169" s="35">
        <f>IF('CS-SeniorJunior'!D172='Master Answer Key'!$B171, 1, 0)</f>
        <v>1</v>
      </c>
      <c r="E169" s="35">
        <f>IF('CS-SeniorJunior'!E172='Master Answer Key'!$B171, 1, 0)</f>
        <v>1</v>
      </c>
      <c r="F169" s="35">
        <f>IF('CS-SeniorJunior'!F172='Master Answer Key'!$B171, 1, 0)</f>
        <v>1</v>
      </c>
      <c r="G169" s="35">
        <f>IF('CS-SeniorJunior'!G172='Master Answer Key'!$B171, 1, 0)</f>
        <v>1</v>
      </c>
      <c r="H169" s="35">
        <f>IF('CS-SeniorJunior'!H172='Master Answer Key'!$B171, 1, 0)</f>
        <v>0</v>
      </c>
      <c r="I169" s="35">
        <f>IF('CS-SeniorJunior'!I172='Master Answer Key'!$B171, 1, 0)</f>
        <v>1</v>
      </c>
      <c r="J169" s="35">
        <f>IF('CS-SeniorJunior'!J172='Master Answer Key'!$B171, 1, 0)</f>
        <v>1</v>
      </c>
      <c r="K169" s="35">
        <f>IF('CS-SeniorJunior'!K172='Master Answer Key'!$B171, 1, 0)</f>
        <v>1</v>
      </c>
      <c r="L169" s="35">
        <f>IF('CS-SeniorJunior'!L172='Master Answer Key'!$B171, 1, 0)</f>
        <v>1</v>
      </c>
      <c r="M169" s="35"/>
    </row>
    <row r="170">
      <c r="A170" s="5" t="s">
        <v>274</v>
      </c>
      <c r="B170" s="35">
        <f>IF('CS-SeniorJunior'!B173='Master Answer Key'!$B172, 1, 0)</f>
        <v>1</v>
      </c>
      <c r="C170" s="35">
        <f>IF('CS-SeniorJunior'!C173='Master Answer Key'!$B172, 1, 0)</f>
        <v>1</v>
      </c>
      <c r="D170" s="35">
        <f>IF('CS-SeniorJunior'!D173='Master Answer Key'!$B172, 1, 0)</f>
        <v>1</v>
      </c>
      <c r="E170" s="35">
        <f>IF('CS-SeniorJunior'!E173='Master Answer Key'!$B172, 1, 0)</f>
        <v>1</v>
      </c>
      <c r="F170" s="35">
        <f>IF('CS-SeniorJunior'!F173='Master Answer Key'!$B172, 1, 0)</f>
        <v>1</v>
      </c>
      <c r="G170" s="35">
        <f>IF('CS-SeniorJunior'!G173='Master Answer Key'!$B172, 1, 0)</f>
        <v>1</v>
      </c>
      <c r="H170" s="35">
        <f>IF('CS-SeniorJunior'!H173='Master Answer Key'!$B172, 1, 0)</f>
        <v>1</v>
      </c>
      <c r="I170" s="35">
        <f>IF('CS-SeniorJunior'!I173='Master Answer Key'!$B172, 1, 0)</f>
        <v>1</v>
      </c>
      <c r="J170" s="35">
        <f>IF('CS-SeniorJunior'!J173='Master Answer Key'!$B172, 1, 0)</f>
        <v>1</v>
      </c>
      <c r="K170" s="35">
        <f>IF('CS-SeniorJunior'!K173='Master Answer Key'!$B172, 1, 0)</f>
        <v>1</v>
      </c>
      <c r="L170" s="35">
        <f>IF('CS-SeniorJunior'!L173='Master Answer Key'!$B172, 1, 0)</f>
        <v>1</v>
      </c>
      <c r="M170" s="35"/>
    </row>
    <row r="171">
      <c r="A171" s="5" t="s">
        <v>275</v>
      </c>
      <c r="B171" s="35">
        <f>IF('CS-SeniorJunior'!B174='Master Answer Key'!$B173, 1, 0)</f>
        <v>1</v>
      </c>
      <c r="C171" s="35">
        <f>IF('CS-SeniorJunior'!C174='Master Answer Key'!$B173, 1, 0)</f>
        <v>1</v>
      </c>
      <c r="D171" s="35">
        <f>IF('CS-SeniorJunior'!D174='Master Answer Key'!$B173, 1, 0)</f>
        <v>1</v>
      </c>
      <c r="E171" s="35">
        <f>IF('CS-SeniorJunior'!E174='Master Answer Key'!$B173, 1, 0)</f>
        <v>1</v>
      </c>
      <c r="F171" s="35">
        <f>IF('CS-SeniorJunior'!F174='Master Answer Key'!$B173, 1, 0)</f>
        <v>1</v>
      </c>
      <c r="G171" s="35">
        <f>IF('CS-SeniorJunior'!G174='Master Answer Key'!$B173, 1, 0)</f>
        <v>1</v>
      </c>
      <c r="H171" s="35">
        <f>IF('CS-SeniorJunior'!H174='Master Answer Key'!$B173, 1, 0)</f>
        <v>1</v>
      </c>
      <c r="I171" s="35">
        <f>IF('CS-SeniorJunior'!I174='Master Answer Key'!$B173, 1, 0)</f>
        <v>1</v>
      </c>
      <c r="J171" s="35">
        <f>IF('CS-SeniorJunior'!J174='Master Answer Key'!$B173, 1, 0)</f>
        <v>1</v>
      </c>
      <c r="K171" s="35">
        <f>IF('CS-SeniorJunior'!K174='Master Answer Key'!$B173, 1, 0)</f>
        <v>1</v>
      </c>
      <c r="L171" s="35">
        <f>IF('CS-SeniorJunior'!L174='Master Answer Key'!$B173, 1, 0)</f>
        <v>1</v>
      </c>
      <c r="M171" s="35"/>
    </row>
    <row r="172">
      <c r="A172" s="5" t="s">
        <v>276</v>
      </c>
      <c r="B172" s="35">
        <f>IF('CS-SeniorJunior'!B175='Master Answer Key'!$B174, 1, 0)</f>
        <v>1</v>
      </c>
      <c r="C172" s="35">
        <f>IF('CS-SeniorJunior'!C175='Master Answer Key'!$B174, 1, 0)</f>
        <v>1</v>
      </c>
      <c r="D172" s="35">
        <f>IF('CS-SeniorJunior'!D175='Master Answer Key'!$B174, 1, 0)</f>
        <v>1</v>
      </c>
      <c r="E172" s="35">
        <f>IF('CS-SeniorJunior'!E175='Master Answer Key'!$B174, 1, 0)</f>
        <v>1</v>
      </c>
      <c r="F172" s="35">
        <f>IF('CS-SeniorJunior'!F175='Master Answer Key'!$B174, 1, 0)</f>
        <v>1</v>
      </c>
      <c r="G172" s="35">
        <f>IF('CS-SeniorJunior'!G175='Master Answer Key'!$B174, 1, 0)</f>
        <v>1</v>
      </c>
      <c r="H172" s="35">
        <f>IF('CS-SeniorJunior'!H175='Master Answer Key'!$B174, 1, 0)</f>
        <v>1</v>
      </c>
      <c r="I172" s="35">
        <f>IF('CS-SeniorJunior'!I175='Master Answer Key'!$B174, 1, 0)</f>
        <v>1</v>
      </c>
      <c r="J172" s="35">
        <f>IF('CS-SeniorJunior'!J175='Master Answer Key'!$B174, 1, 0)</f>
        <v>1</v>
      </c>
      <c r="K172" s="35">
        <f>IF('CS-SeniorJunior'!K175='Master Answer Key'!$B174, 1, 0)</f>
        <v>1</v>
      </c>
      <c r="L172" s="35">
        <f>IF('CS-SeniorJunior'!L175='Master Answer Key'!$B174, 1, 0)</f>
        <v>1</v>
      </c>
      <c r="M172" s="35"/>
    </row>
    <row r="173">
      <c r="A173" s="5" t="s">
        <v>277</v>
      </c>
      <c r="B173" s="35">
        <f>IF('CS-SeniorJunior'!B176='Master Answer Key'!$B175, 1, 0)</f>
        <v>1</v>
      </c>
      <c r="C173" s="35">
        <f>IF('CS-SeniorJunior'!C176='Master Answer Key'!$B175, 1, 0)</f>
        <v>1</v>
      </c>
      <c r="D173" s="35">
        <f>IF('CS-SeniorJunior'!D176='Master Answer Key'!$B175, 1, 0)</f>
        <v>1</v>
      </c>
      <c r="E173" s="35">
        <f>IF('CS-SeniorJunior'!E176='Master Answer Key'!$B175, 1, 0)</f>
        <v>1</v>
      </c>
      <c r="F173" s="35">
        <f>IF('CS-SeniorJunior'!F176='Master Answer Key'!$B175, 1, 0)</f>
        <v>1</v>
      </c>
      <c r="G173" s="35">
        <f>IF('CS-SeniorJunior'!G176='Master Answer Key'!$B175, 1, 0)</f>
        <v>1</v>
      </c>
      <c r="H173" s="35">
        <f>IF('CS-SeniorJunior'!H176='Master Answer Key'!$B175, 1, 0)</f>
        <v>1</v>
      </c>
      <c r="I173" s="35">
        <f>IF('CS-SeniorJunior'!I176='Master Answer Key'!$B175, 1, 0)</f>
        <v>1</v>
      </c>
      <c r="J173" s="35">
        <f>IF('CS-SeniorJunior'!J176='Master Answer Key'!$B175, 1, 0)</f>
        <v>1</v>
      </c>
      <c r="K173" s="35">
        <f>IF('CS-SeniorJunior'!K176='Master Answer Key'!$B175, 1, 0)</f>
        <v>1</v>
      </c>
      <c r="L173" s="35">
        <f>IF('CS-SeniorJunior'!L176='Master Answer Key'!$B175, 1, 0)</f>
        <v>1</v>
      </c>
      <c r="M173" s="35"/>
    </row>
    <row r="174">
      <c r="A174" s="5" t="s">
        <v>278</v>
      </c>
      <c r="B174" s="35">
        <f>IF('CS-SeniorJunior'!B177='Master Answer Key'!$B176, 1, 0)</f>
        <v>1</v>
      </c>
      <c r="C174" s="35">
        <f>IF('CS-SeniorJunior'!C177='Master Answer Key'!$B176, 1, 0)</f>
        <v>1</v>
      </c>
      <c r="D174" s="35">
        <f>IF('CS-SeniorJunior'!D177='Master Answer Key'!$B176, 1, 0)</f>
        <v>1</v>
      </c>
      <c r="E174" s="35">
        <f>IF('CS-SeniorJunior'!E177='Master Answer Key'!$B176, 1, 0)</f>
        <v>1</v>
      </c>
      <c r="F174" s="35">
        <f>IF('CS-SeniorJunior'!F177='Master Answer Key'!$B176, 1, 0)</f>
        <v>1</v>
      </c>
      <c r="G174" s="35">
        <f>IF('CS-SeniorJunior'!G177='Master Answer Key'!$B176, 1, 0)</f>
        <v>1</v>
      </c>
      <c r="H174" s="35">
        <f>IF('CS-SeniorJunior'!H177='Master Answer Key'!$B176, 1, 0)</f>
        <v>1</v>
      </c>
      <c r="I174" s="35">
        <f>IF('CS-SeniorJunior'!I177='Master Answer Key'!$B176, 1, 0)</f>
        <v>1</v>
      </c>
      <c r="J174" s="35">
        <f>IF('CS-SeniorJunior'!J177='Master Answer Key'!$B176, 1, 0)</f>
        <v>1</v>
      </c>
      <c r="K174" s="35">
        <f>IF('CS-SeniorJunior'!K177='Master Answer Key'!$B176, 1, 0)</f>
        <v>1</v>
      </c>
      <c r="L174" s="35">
        <f>IF('CS-SeniorJunior'!L177='Master Answer Key'!$B176, 1, 0)</f>
        <v>1</v>
      </c>
      <c r="M174" s="35"/>
    </row>
    <row r="175">
      <c r="A175" s="5" t="s">
        <v>279</v>
      </c>
      <c r="B175" s="35">
        <f>IF('CS-SeniorJunior'!B178='Master Answer Key'!$B177, 1, 0)</f>
        <v>1</v>
      </c>
      <c r="C175" s="35">
        <f>IF('CS-SeniorJunior'!C178='Master Answer Key'!$B177, 1, 0)</f>
        <v>1</v>
      </c>
      <c r="D175" s="35">
        <f>IF('CS-SeniorJunior'!D178='Master Answer Key'!$B177, 1, 0)</f>
        <v>1</v>
      </c>
      <c r="E175" s="35">
        <f>IF('CS-SeniorJunior'!E178='Master Answer Key'!$B177, 1, 0)</f>
        <v>1</v>
      </c>
      <c r="F175" s="35">
        <f>IF('CS-SeniorJunior'!F178='Master Answer Key'!$B177, 1, 0)</f>
        <v>1</v>
      </c>
      <c r="G175" s="35">
        <f>IF('CS-SeniorJunior'!G178='Master Answer Key'!$B177, 1, 0)</f>
        <v>1</v>
      </c>
      <c r="H175" s="35">
        <f>IF('CS-SeniorJunior'!H178='Master Answer Key'!$B177, 1, 0)</f>
        <v>1</v>
      </c>
      <c r="I175" s="35">
        <f>IF('CS-SeniorJunior'!I178='Master Answer Key'!$B177, 1, 0)</f>
        <v>1</v>
      </c>
      <c r="J175" s="35">
        <f>IF('CS-SeniorJunior'!J178='Master Answer Key'!$B177, 1, 0)</f>
        <v>1</v>
      </c>
      <c r="K175" s="35">
        <f>IF('CS-SeniorJunior'!K178='Master Answer Key'!$B177, 1, 0)</f>
        <v>1</v>
      </c>
      <c r="L175" s="35">
        <f>IF('CS-SeniorJunior'!L178='Master Answer Key'!$B177, 1, 0)</f>
        <v>1</v>
      </c>
      <c r="M175" s="35"/>
    </row>
    <row r="176">
      <c r="A176" s="5" t="s">
        <v>280</v>
      </c>
      <c r="B176" s="35">
        <f>IF('CS-SeniorJunior'!B179='Master Answer Key'!$B178, 1, 0)</f>
        <v>1</v>
      </c>
      <c r="C176" s="35">
        <f>IF('CS-SeniorJunior'!C179='Master Answer Key'!$B178, 1, 0)</f>
        <v>1</v>
      </c>
      <c r="D176" s="35">
        <f>IF('CS-SeniorJunior'!D179='Master Answer Key'!$B178, 1, 0)</f>
        <v>1</v>
      </c>
      <c r="E176" s="35">
        <f>IF('CS-SeniorJunior'!E179='Master Answer Key'!$B178, 1, 0)</f>
        <v>1</v>
      </c>
      <c r="F176" s="35">
        <f>IF('CS-SeniorJunior'!F179='Master Answer Key'!$B178, 1, 0)</f>
        <v>1</v>
      </c>
      <c r="G176" s="35">
        <f>IF('CS-SeniorJunior'!G179='Master Answer Key'!$B178, 1, 0)</f>
        <v>1</v>
      </c>
      <c r="H176" s="35">
        <f>IF('CS-SeniorJunior'!H179='Master Answer Key'!$B178, 1, 0)</f>
        <v>1</v>
      </c>
      <c r="I176" s="35">
        <f>IF('CS-SeniorJunior'!I179='Master Answer Key'!$B178, 1, 0)</f>
        <v>1</v>
      </c>
      <c r="J176" s="35">
        <f>IF('CS-SeniorJunior'!J179='Master Answer Key'!$B178, 1, 0)</f>
        <v>1</v>
      </c>
      <c r="K176" s="35">
        <f>IF('CS-SeniorJunior'!K179='Master Answer Key'!$B178, 1, 0)</f>
        <v>1</v>
      </c>
      <c r="L176" s="35">
        <f>IF('CS-SeniorJunior'!L179='Master Answer Key'!$B178, 1, 0)</f>
        <v>1</v>
      </c>
      <c r="M176" s="35"/>
    </row>
    <row r="177">
      <c r="A177" s="5" t="s">
        <v>281</v>
      </c>
      <c r="B177" s="35">
        <f>IF('CS-SeniorJunior'!B180='Master Answer Key'!$B179, 1, 0)</f>
        <v>1</v>
      </c>
      <c r="C177" s="35">
        <f>IF('CS-SeniorJunior'!C180='Master Answer Key'!$B179, 1, 0)</f>
        <v>1</v>
      </c>
      <c r="D177" s="35">
        <f>IF('CS-SeniorJunior'!D180='Master Answer Key'!$B179, 1, 0)</f>
        <v>0</v>
      </c>
      <c r="E177" s="35">
        <f>IF('CS-SeniorJunior'!E180='Master Answer Key'!$B179, 1, 0)</f>
        <v>1</v>
      </c>
      <c r="F177" s="35">
        <f>IF('CS-SeniorJunior'!F180='Master Answer Key'!$B179, 1, 0)</f>
        <v>1</v>
      </c>
      <c r="G177" s="35">
        <f>IF('CS-SeniorJunior'!G180='Master Answer Key'!$B179, 1, 0)</f>
        <v>1</v>
      </c>
      <c r="H177" s="35">
        <f>IF('CS-SeniorJunior'!H180='Master Answer Key'!$B179, 1, 0)</f>
        <v>1</v>
      </c>
      <c r="I177" s="35">
        <f>IF('CS-SeniorJunior'!I180='Master Answer Key'!$B179, 1, 0)</f>
        <v>1</v>
      </c>
      <c r="J177" s="35">
        <f>IF('CS-SeniorJunior'!J180='Master Answer Key'!$B179, 1, 0)</f>
        <v>1</v>
      </c>
      <c r="K177" s="35">
        <f>IF('CS-SeniorJunior'!K180='Master Answer Key'!$B179, 1, 0)</f>
        <v>1</v>
      </c>
      <c r="L177" s="35">
        <f>IF('CS-SeniorJunior'!L180='Master Answer Key'!$B179, 1, 0)</f>
        <v>1</v>
      </c>
      <c r="M177" s="35"/>
    </row>
    <row r="178">
      <c r="A178" s="5" t="s">
        <v>282</v>
      </c>
      <c r="B178" s="35">
        <f>IF('CS-SeniorJunior'!B181='Master Answer Key'!$B180, 1, 0)</f>
        <v>1</v>
      </c>
      <c r="C178" s="35">
        <f>IF('CS-SeniorJunior'!C181='Master Answer Key'!$B180, 1, 0)</f>
        <v>1</v>
      </c>
      <c r="D178" s="35">
        <f>IF('CS-SeniorJunior'!D181='Master Answer Key'!$B180, 1, 0)</f>
        <v>1</v>
      </c>
      <c r="E178" s="35">
        <f>IF('CS-SeniorJunior'!E181='Master Answer Key'!$B180, 1, 0)</f>
        <v>1</v>
      </c>
      <c r="F178" s="35">
        <f>IF('CS-SeniorJunior'!F181='Master Answer Key'!$B180, 1, 0)</f>
        <v>1</v>
      </c>
      <c r="G178" s="35">
        <f>IF('CS-SeniorJunior'!G181='Master Answer Key'!$B180, 1, 0)</f>
        <v>1</v>
      </c>
      <c r="H178" s="35">
        <f>IF('CS-SeniorJunior'!H181='Master Answer Key'!$B180, 1, 0)</f>
        <v>1</v>
      </c>
      <c r="I178" s="35">
        <f>IF('CS-SeniorJunior'!I181='Master Answer Key'!$B180, 1, 0)</f>
        <v>1</v>
      </c>
      <c r="J178" s="35">
        <f>IF('CS-SeniorJunior'!J181='Master Answer Key'!$B180, 1, 0)</f>
        <v>1</v>
      </c>
      <c r="K178" s="35">
        <f>IF('CS-SeniorJunior'!K181='Master Answer Key'!$B180, 1, 0)</f>
        <v>1</v>
      </c>
      <c r="L178" s="35">
        <f>IF('CS-SeniorJunior'!L181='Master Answer Key'!$B180, 1, 0)</f>
        <v>1</v>
      </c>
      <c r="M178" s="35"/>
    </row>
    <row r="179">
      <c r="A179" s="5" t="s">
        <v>283</v>
      </c>
      <c r="B179" s="35">
        <f>IF('CS-SeniorJunior'!B182='Master Answer Key'!$B181, 1, 0)</f>
        <v>1</v>
      </c>
      <c r="C179" s="35">
        <f>IF('CS-SeniorJunior'!C182='Master Answer Key'!$B181, 1, 0)</f>
        <v>1</v>
      </c>
      <c r="D179" s="35">
        <f>IF('CS-SeniorJunior'!D182='Master Answer Key'!$B181, 1, 0)</f>
        <v>1</v>
      </c>
      <c r="E179" s="35">
        <f>IF('CS-SeniorJunior'!E182='Master Answer Key'!$B181, 1, 0)</f>
        <v>1</v>
      </c>
      <c r="F179" s="35">
        <f>IF('CS-SeniorJunior'!F182='Master Answer Key'!$B181, 1, 0)</f>
        <v>0</v>
      </c>
      <c r="G179" s="35">
        <f>IF('CS-SeniorJunior'!G182='Master Answer Key'!$B181, 1, 0)</f>
        <v>1</v>
      </c>
      <c r="H179" s="35">
        <f>IF('CS-SeniorJunior'!H182='Master Answer Key'!$B181, 1, 0)</f>
        <v>1</v>
      </c>
      <c r="I179" s="35">
        <f>IF('CS-SeniorJunior'!I182='Master Answer Key'!$B181, 1, 0)</f>
        <v>1</v>
      </c>
      <c r="J179" s="35">
        <f>IF('CS-SeniorJunior'!J182='Master Answer Key'!$B181, 1, 0)</f>
        <v>1</v>
      </c>
      <c r="K179" s="35">
        <f>IF('CS-SeniorJunior'!K182='Master Answer Key'!$B181, 1, 0)</f>
        <v>1</v>
      </c>
      <c r="L179" s="35">
        <f>IF('CS-SeniorJunior'!L182='Master Answer Key'!$B181, 1, 0)</f>
        <v>1</v>
      </c>
      <c r="M179" s="35"/>
    </row>
    <row r="180">
      <c r="A180" s="5" t="s">
        <v>284</v>
      </c>
      <c r="B180" s="35">
        <f>IF('CS-SeniorJunior'!B183='Master Answer Key'!$B182, 1, 0)</f>
        <v>1</v>
      </c>
      <c r="C180" s="35">
        <f>IF('CS-SeniorJunior'!C183='Master Answer Key'!$B182, 1, 0)</f>
        <v>1</v>
      </c>
      <c r="D180" s="35">
        <f>IF('CS-SeniorJunior'!D183='Master Answer Key'!$B182, 1, 0)</f>
        <v>1</v>
      </c>
      <c r="E180" s="35">
        <f>IF('CS-SeniorJunior'!E183='Master Answer Key'!$B182, 1, 0)</f>
        <v>1</v>
      </c>
      <c r="F180" s="35">
        <f>IF('CS-SeniorJunior'!F183='Master Answer Key'!$B182, 1, 0)</f>
        <v>1</v>
      </c>
      <c r="G180" s="35">
        <f>IF('CS-SeniorJunior'!G183='Master Answer Key'!$B182, 1, 0)</f>
        <v>1</v>
      </c>
      <c r="H180" s="35">
        <f>IF('CS-SeniorJunior'!H183='Master Answer Key'!$B182, 1, 0)</f>
        <v>0</v>
      </c>
      <c r="I180" s="35">
        <f>IF('CS-SeniorJunior'!I183='Master Answer Key'!$B182, 1, 0)</f>
        <v>1</v>
      </c>
      <c r="J180" s="35">
        <f>IF('CS-SeniorJunior'!J183='Master Answer Key'!$B182, 1, 0)</f>
        <v>1</v>
      </c>
      <c r="K180" s="35">
        <f>IF('CS-SeniorJunior'!K183='Master Answer Key'!$B182, 1, 0)</f>
        <v>0</v>
      </c>
      <c r="L180" s="35">
        <f>IF('CS-SeniorJunior'!L183='Master Answer Key'!$B182, 1, 0)</f>
        <v>1</v>
      </c>
      <c r="M180" s="35"/>
    </row>
    <row r="181">
      <c r="A181" s="5" t="s">
        <v>285</v>
      </c>
      <c r="B181" s="35">
        <f>IF('CS-SeniorJunior'!B184='Master Answer Key'!$B183, 1, 0)</f>
        <v>0</v>
      </c>
      <c r="C181" s="35">
        <f>IF('CS-SeniorJunior'!C184='Master Answer Key'!$B183, 1, 0)</f>
        <v>0</v>
      </c>
      <c r="D181" s="35">
        <f>IF('CS-SeniorJunior'!D184='Master Answer Key'!$B183, 1, 0)</f>
        <v>1</v>
      </c>
      <c r="E181" s="35">
        <f>IF('CS-SeniorJunior'!E184='Master Answer Key'!$B183, 1, 0)</f>
        <v>1</v>
      </c>
      <c r="F181" s="35">
        <f>IF('CS-SeniorJunior'!F184='Master Answer Key'!$B183, 1, 0)</f>
        <v>1</v>
      </c>
      <c r="G181" s="35">
        <f>IF('CS-SeniorJunior'!G184='Master Answer Key'!$B183, 1, 0)</f>
        <v>0</v>
      </c>
      <c r="H181" s="35">
        <f>IF('CS-SeniorJunior'!H184='Master Answer Key'!$B183, 1, 0)</f>
        <v>1</v>
      </c>
      <c r="I181" s="35">
        <f>IF('CS-SeniorJunior'!I184='Master Answer Key'!$B183, 1, 0)</f>
        <v>1</v>
      </c>
      <c r="J181" s="35">
        <f>IF('CS-SeniorJunior'!J184='Master Answer Key'!$B183, 1, 0)</f>
        <v>0</v>
      </c>
      <c r="K181" s="35">
        <f>IF('CS-SeniorJunior'!K184='Master Answer Key'!$B183, 1, 0)</f>
        <v>1</v>
      </c>
      <c r="L181" s="35">
        <f>IF('CS-SeniorJunior'!L184='Master Answer Key'!$B183, 1, 0)</f>
        <v>0</v>
      </c>
      <c r="M181" s="35"/>
    </row>
    <row r="182">
      <c r="A182" s="5" t="s">
        <v>286</v>
      </c>
      <c r="B182" s="35">
        <f>IF('CS-SeniorJunior'!B185='Master Answer Key'!$B184, 1, 0)</f>
        <v>1</v>
      </c>
      <c r="C182" s="35">
        <f>IF('CS-SeniorJunior'!C185='Master Answer Key'!$B184, 1, 0)</f>
        <v>1</v>
      </c>
      <c r="D182" s="35">
        <f>IF('CS-SeniorJunior'!D185='Master Answer Key'!$B184, 1, 0)</f>
        <v>1</v>
      </c>
      <c r="E182" s="35">
        <f>IF('CS-SeniorJunior'!E185='Master Answer Key'!$B184, 1, 0)</f>
        <v>1</v>
      </c>
      <c r="F182" s="35">
        <f>IF('CS-SeniorJunior'!F185='Master Answer Key'!$B184, 1, 0)</f>
        <v>1</v>
      </c>
      <c r="G182" s="35">
        <f>IF('CS-SeniorJunior'!G185='Master Answer Key'!$B184, 1, 0)</f>
        <v>1</v>
      </c>
      <c r="H182" s="35">
        <f>IF('CS-SeniorJunior'!H185='Master Answer Key'!$B184, 1, 0)</f>
        <v>1</v>
      </c>
      <c r="I182" s="35">
        <f>IF('CS-SeniorJunior'!I185='Master Answer Key'!$B184, 1, 0)</f>
        <v>1</v>
      </c>
      <c r="J182" s="35">
        <f>IF('CS-SeniorJunior'!J185='Master Answer Key'!$B184, 1, 0)</f>
        <v>1</v>
      </c>
      <c r="K182" s="35">
        <f>IF('CS-SeniorJunior'!K185='Master Answer Key'!$B184, 1, 0)</f>
        <v>1</v>
      </c>
      <c r="L182" s="35">
        <f>IF('CS-SeniorJunior'!L185='Master Answer Key'!$B184, 1, 0)</f>
        <v>1</v>
      </c>
      <c r="M182" s="35"/>
    </row>
    <row r="183">
      <c r="A183" s="5" t="s">
        <v>287</v>
      </c>
      <c r="B183" s="35">
        <f>IF('CS-SeniorJunior'!B186='Master Answer Key'!$B185, 1, 0)</f>
        <v>1</v>
      </c>
      <c r="C183" s="35">
        <f>IF('CS-SeniorJunior'!C186='Master Answer Key'!$B185, 1, 0)</f>
        <v>1</v>
      </c>
      <c r="D183" s="35">
        <f>IF('CS-SeniorJunior'!D186='Master Answer Key'!$B185, 1, 0)</f>
        <v>1</v>
      </c>
      <c r="E183" s="35">
        <f>IF('CS-SeniorJunior'!E186='Master Answer Key'!$B185, 1, 0)</f>
        <v>1</v>
      </c>
      <c r="F183" s="35">
        <f>IF('CS-SeniorJunior'!F186='Master Answer Key'!$B185, 1, 0)</f>
        <v>1</v>
      </c>
      <c r="G183" s="35">
        <f>IF('CS-SeniorJunior'!G186='Master Answer Key'!$B185, 1, 0)</f>
        <v>1</v>
      </c>
      <c r="H183" s="35">
        <f>IF('CS-SeniorJunior'!H186='Master Answer Key'!$B185, 1, 0)</f>
        <v>1</v>
      </c>
      <c r="I183" s="35">
        <f>IF('CS-SeniorJunior'!I186='Master Answer Key'!$B185, 1, 0)</f>
        <v>1</v>
      </c>
      <c r="J183" s="35">
        <f>IF('CS-SeniorJunior'!J186='Master Answer Key'!$B185, 1, 0)</f>
        <v>1</v>
      </c>
      <c r="K183" s="35">
        <f>IF('CS-SeniorJunior'!K186='Master Answer Key'!$B185, 1, 0)</f>
        <v>1</v>
      </c>
      <c r="L183" s="35">
        <f>IF('CS-SeniorJunior'!L186='Master Answer Key'!$B185, 1, 0)</f>
        <v>1</v>
      </c>
      <c r="M183" s="35"/>
    </row>
    <row r="184">
      <c r="A184" s="5" t="s">
        <v>288</v>
      </c>
      <c r="B184" s="35">
        <f>IF('CS-SeniorJunior'!B187='Master Answer Key'!$B186, 1, 0)</f>
        <v>1</v>
      </c>
      <c r="C184" s="35">
        <f>IF('CS-SeniorJunior'!C187='Master Answer Key'!$B186, 1, 0)</f>
        <v>1</v>
      </c>
      <c r="D184" s="35">
        <f>IF('CS-SeniorJunior'!D187='Master Answer Key'!$B186, 1, 0)</f>
        <v>1</v>
      </c>
      <c r="E184" s="35">
        <f>IF('CS-SeniorJunior'!E187='Master Answer Key'!$B186, 1, 0)</f>
        <v>1</v>
      </c>
      <c r="F184" s="35">
        <f>IF('CS-SeniorJunior'!F187='Master Answer Key'!$B186, 1, 0)</f>
        <v>1</v>
      </c>
      <c r="G184" s="35">
        <f>IF('CS-SeniorJunior'!G187='Master Answer Key'!$B186, 1, 0)</f>
        <v>1</v>
      </c>
      <c r="H184" s="35">
        <f>IF('CS-SeniorJunior'!H187='Master Answer Key'!$B186, 1, 0)</f>
        <v>1</v>
      </c>
      <c r="I184" s="35">
        <f>IF('CS-SeniorJunior'!I187='Master Answer Key'!$B186, 1, 0)</f>
        <v>1</v>
      </c>
      <c r="J184" s="35">
        <f>IF('CS-SeniorJunior'!J187='Master Answer Key'!$B186, 1, 0)</f>
        <v>1</v>
      </c>
      <c r="K184" s="35">
        <f>IF('CS-SeniorJunior'!K187='Master Answer Key'!$B186, 1, 0)</f>
        <v>1</v>
      </c>
      <c r="L184" s="35">
        <f>IF('CS-SeniorJunior'!L187='Master Answer Key'!$B186, 1, 0)</f>
        <v>1</v>
      </c>
      <c r="M184" s="35"/>
    </row>
    <row r="185">
      <c r="A185" s="5" t="s">
        <v>289</v>
      </c>
      <c r="B185" s="35">
        <f>IF('CS-SeniorJunior'!B188='Master Answer Key'!$B187, 1, 0)</f>
        <v>1</v>
      </c>
      <c r="C185" s="35">
        <f>IF('CS-SeniorJunior'!C188='Master Answer Key'!$B187, 1, 0)</f>
        <v>1</v>
      </c>
      <c r="D185" s="35">
        <f>IF('CS-SeniorJunior'!D188='Master Answer Key'!$B187, 1, 0)</f>
        <v>1</v>
      </c>
      <c r="E185" s="35">
        <f>IF('CS-SeniorJunior'!E188='Master Answer Key'!$B187, 1, 0)</f>
        <v>1</v>
      </c>
      <c r="F185" s="35">
        <f>IF('CS-SeniorJunior'!F188='Master Answer Key'!$B187, 1, 0)</f>
        <v>1</v>
      </c>
      <c r="G185" s="35">
        <f>IF('CS-SeniorJunior'!G188='Master Answer Key'!$B187, 1, 0)</f>
        <v>1</v>
      </c>
      <c r="H185" s="35">
        <f>IF('CS-SeniorJunior'!H188='Master Answer Key'!$B187, 1, 0)</f>
        <v>1</v>
      </c>
      <c r="I185" s="35">
        <f>IF('CS-SeniorJunior'!I188='Master Answer Key'!$B187, 1, 0)</f>
        <v>1</v>
      </c>
      <c r="J185" s="35">
        <f>IF('CS-SeniorJunior'!J188='Master Answer Key'!$B187, 1, 0)</f>
        <v>1</v>
      </c>
      <c r="K185" s="35">
        <f>IF('CS-SeniorJunior'!K188='Master Answer Key'!$B187, 1, 0)</f>
        <v>1</v>
      </c>
      <c r="L185" s="35">
        <f>IF('CS-SeniorJunior'!L188='Master Answer Key'!$B187, 1, 0)</f>
        <v>1</v>
      </c>
      <c r="M185" s="35"/>
    </row>
    <row r="186">
      <c r="A186" s="5" t="s">
        <v>290</v>
      </c>
      <c r="B186" s="35">
        <f>IF('CS-SeniorJunior'!B189='Master Answer Key'!$B188, 1, 0)</f>
        <v>1</v>
      </c>
      <c r="C186" s="35">
        <f>IF('CS-SeniorJunior'!C189='Master Answer Key'!$B188, 1, 0)</f>
        <v>1</v>
      </c>
      <c r="D186" s="35">
        <f>IF('CS-SeniorJunior'!D189='Master Answer Key'!$B188, 1, 0)</f>
        <v>1</v>
      </c>
      <c r="E186" s="35">
        <f>IF('CS-SeniorJunior'!E189='Master Answer Key'!$B188, 1, 0)</f>
        <v>1</v>
      </c>
      <c r="F186" s="35">
        <f>IF('CS-SeniorJunior'!F189='Master Answer Key'!$B188, 1, 0)</f>
        <v>1</v>
      </c>
      <c r="G186" s="35">
        <f>IF('CS-SeniorJunior'!G189='Master Answer Key'!$B188, 1, 0)</f>
        <v>1</v>
      </c>
      <c r="H186" s="35">
        <f>IF('CS-SeniorJunior'!H189='Master Answer Key'!$B188, 1, 0)</f>
        <v>1</v>
      </c>
      <c r="I186" s="35">
        <f>IF('CS-SeniorJunior'!I189='Master Answer Key'!$B188, 1, 0)</f>
        <v>1</v>
      </c>
      <c r="J186" s="35">
        <f>IF('CS-SeniorJunior'!J189='Master Answer Key'!$B188, 1, 0)</f>
        <v>1</v>
      </c>
      <c r="K186" s="35">
        <f>IF('CS-SeniorJunior'!K189='Master Answer Key'!$B188, 1, 0)</f>
        <v>1</v>
      </c>
      <c r="L186" s="35">
        <f>IF('CS-SeniorJunior'!L189='Master Answer Key'!$B188, 1, 0)</f>
        <v>1</v>
      </c>
      <c r="M186" s="35"/>
    </row>
    <row r="187">
      <c r="A187" s="5" t="s">
        <v>291</v>
      </c>
      <c r="B187" s="35">
        <f>IF('CS-SeniorJunior'!B190='Master Answer Key'!$B189, 1, 0)</f>
        <v>1</v>
      </c>
      <c r="C187" s="35">
        <f>IF('CS-SeniorJunior'!C190='Master Answer Key'!$B189, 1, 0)</f>
        <v>1</v>
      </c>
      <c r="D187" s="35">
        <f>IF('CS-SeniorJunior'!D190='Master Answer Key'!$B189, 1, 0)</f>
        <v>1</v>
      </c>
      <c r="E187" s="35">
        <f>IF('CS-SeniorJunior'!E190='Master Answer Key'!$B189, 1, 0)</f>
        <v>1</v>
      </c>
      <c r="F187" s="35">
        <f>IF('CS-SeniorJunior'!F190='Master Answer Key'!$B189, 1, 0)</f>
        <v>1</v>
      </c>
      <c r="G187" s="35">
        <f>IF('CS-SeniorJunior'!G190='Master Answer Key'!$B189, 1, 0)</f>
        <v>1</v>
      </c>
      <c r="H187" s="35">
        <f>IF('CS-SeniorJunior'!H190='Master Answer Key'!$B189, 1, 0)</f>
        <v>1</v>
      </c>
      <c r="I187" s="35">
        <f>IF('CS-SeniorJunior'!I190='Master Answer Key'!$B189, 1, 0)</f>
        <v>1</v>
      </c>
      <c r="J187" s="35">
        <f>IF('CS-SeniorJunior'!J190='Master Answer Key'!$B189, 1, 0)</f>
        <v>1</v>
      </c>
      <c r="K187" s="35">
        <f>IF('CS-SeniorJunior'!K190='Master Answer Key'!$B189, 1, 0)</f>
        <v>1</v>
      </c>
      <c r="L187" s="35">
        <f>IF('CS-SeniorJunior'!L190='Master Answer Key'!$B189, 1, 0)</f>
        <v>1</v>
      </c>
      <c r="M187" s="35"/>
    </row>
    <row r="188">
      <c r="A188" s="5" t="s">
        <v>292</v>
      </c>
      <c r="B188" s="35">
        <f>IF('CS-SeniorJunior'!B191='Master Answer Key'!$B190, 1, 0)</f>
        <v>1</v>
      </c>
      <c r="C188" s="35">
        <f>IF('CS-SeniorJunior'!C191='Master Answer Key'!$B190, 1, 0)</f>
        <v>1</v>
      </c>
      <c r="D188" s="35">
        <f>IF('CS-SeniorJunior'!D191='Master Answer Key'!$B190, 1, 0)</f>
        <v>1</v>
      </c>
      <c r="E188" s="35">
        <f>IF('CS-SeniorJunior'!E191='Master Answer Key'!$B190, 1, 0)</f>
        <v>1</v>
      </c>
      <c r="F188" s="35">
        <f>IF('CS-SeniorJunior'!F191='Master Answer Key'!$B190, 1, 0)</f>
        <v>1</v>
      </c>
      <c r="G188" s="35">
        <f>IF('CS-SeniorJunior'!G191='Master Answer Key'!$B190, 1, 0)</f>
        <v>1</v>
      </c>
      <c r="H188" s="35">
        <f>IF('CS-SeniorJunior'!H191='Master Answer Key'!$B190, 1, 0)</f>
        <v>1</v>
      </c>
      <c r="I188" s="35">
        <f>IF('CS-SeniorJunior'!I191='Master Answer Key'!$B190, 1, 0)</f>
        <v>1</v>
      </c>
      <c r="J188" s="35">
        <f>IF('CS-SeniorJunior'!J191='Master Answer Key'!$B190, 1, 0)</f>
        <v>1</v>
      </c>
      <c r="K188" s="35">
        <f>IF('CS-SeniorJunior'!K191='Master Answer Key'!$B190, 1, 0)</f>
        <v>1</v>
      </c>
      <c r="L188" s="35">
        <f>IF('CS-SeniorJunior'!L191='Master Answer Key'!$B190, 1, 0)</f>
        <v>1</v>
      </c>
      <c r="M188" s="35"/>
    </row>
    <row r="189">
      <c r="A189" s="5" t="s">
        <v>293</v>
      </c>
      <c r="B189" s="35">
        <f>IF('CS-SeniorJunior'!B192='Master Answer Key'!$B191, 1, 0)</f>
        <v>0</v>
      </c>
      <c r="C189" s="35">
        <f>IF('CS-SeniorJunior'!C192='Master Answer Key'!$B191, 1, 0)</f>
        <v>0</v>
      </c>
      <c r="D189" s="35">
        <f>IF('CS-SeniorJunior'!D192='Master Answer Key'!$B191, 1, 0)</f>
        <v>0</v>
      </c>
      <c r="E189" s="35">
        <f>IF('CS-SeniorJunior'!E192='Master Answer Key'!$B191, 1, 0)</f>
        <v>0</v>
      </c>
      <c r="F189" s="35">
        <f>IF('CS-SeniorJunior'!F192='Master Answer Key'!$B191, 1, 0)</f>
        <v>0</v>
      </c>
      <c r="G189" s="35">
        <f>IF('CS-SeniorJunior'!G192='Master Answer Key'!$B191, 1, 0)</f>
        <v>0</v>
      </c>
      <c r="H189" s="35">
        <f>IF('CS-SeniorJunior'!H192='Master Answer Key'!$B191, 1, 0)</f>
        <v>0</v>
      </c>
      <c r="I189" s="35">
        <f>IF('CS-SeniorJunior'!I192='Master Answer Key'!$B191, 1, 0)</f>
        <v>0</v>
      </c>
      <c r="J189" s="35">
        <f>IF('CS-SeniorJunior'!J192='Master Answer Key'!$B191, 1, 0)</f>
        <v>0</v>
      </c>
      <c r="K189" s="35">
        <f>IF('CS-SeniorJunior'!K192='Master Answer Key'!$B191, 1, 0)</f>
        <v>0</v>
      </c>
      <c r="L189" s="35">
        <f>IF('CS-SeniorJunior'!L192='Master Answer Key'!$B191, 1, 0)</f>
        <v>1</v>
      </c>
      <c r="M189" s="35"/>
    </row>
    <row r="190">
      <c r="A190" s="5" t="s">
        <v>294</v>
      </c>
      <c r="B190" s="35">
        <f>IF('CS-SeniorJunior'!B193='Master Answer Key'!$B192, 1, 0)</f>
        <v>1</v>
      </c>
      <c r="C190" s="35">
        <f>IF('CS-SeniorJunior'!C193='Master Answer Key'!$B192, 1, 0)</f>
        <v>1</v>
      </c>
      <c r="D190" s="35">
        <f>IF('CS-SeniorJunior'!D193='Master Answer Key'!$B192, 1, 0)</f>
        <v>1</v>
      </c>
      <c r="E190" s="35">
        <f>IF('CS-SeniorJunior'!E193='Master Answer Key'!$B192, 1, 0)</f>
        <v>1</v>
      </c>
      <c r="F190" s="35">
        <f>IF('CS-SeniorJunior'!F193='Master Answer Key'!$B192, 1, 0)</f>
        <v>1</v>
      </c>
      <c r="G190" s="35">
        <f>IF('CS-SeniorJunior'!G193='Master Answer Key'!$B192, 1, 0)</f>
        <v>1</v>
      </c>
      <c r="H190" s="35">
        <f>IF('CS-SeniorJunior'!H193='Master Answer Key'!$B192, 1, 0)</f>
        <v>1</v>
      </c>
      <c r="I190" s="35">
        <f>IF('CS-SeniorJunior'!I193='Master Answer Key'!$B192, 1, 0)</f>
        <v>1</v>
      </c>
      <c r="J190" s="35">
        <f>IF('CS-SeniorJunior'!J193='Master Answer Key'!$B192, 1, 0)</f>
        <v>1</v>
      </c>
      <c r="K190" s="35">
        <f>IF('CS-SeniorJunior'!K193='Master Answer Key'!$B192, 1, 0)</f>
        <v>1</v>
      </c>
      <c r="L190" s="35">
        <f>IF('CS-SeniorJunior'!L193='Master Answer Key'!$B192, 1, 0)</f>
        <v>1</v>
      </c>
      <c r="M190" s="35"/>
    </row>
    <row r="191">
      <c r="A191" s="5" t="s">
        <v>295</v>
      </c>
      <c r="B191" s="35">
        <f>IF('CS-SeniorJunior'!B194='Master Answer Key'!$B193, 1, 0)</f>
        <v>1</v>
      </c>
      <c r="C191" s="35">
        <f>IF('CS-SeniorJunior'!C194='Master Answer Key'!$B193, 1, 0)</f>
        <v>1</v>
      </c>
      <c r="D191" s="35">
        <f>IF('CS-SeniorJunior'!D194='Master Answer Key'!$B193, 1, 0)</f>
        <v>1</v>
      </c>
      <c r="E191" s="35">
        <f>IF('CS-SeniorJunior'!E194='Master Answer Key'!$B193, 1, 0)</f>
        <v>1</v>
      </c>
      <c r="F191" s="35">
        <f>IF('CS-SeniorJunior'!F194='Master Answer Key'!$B193, 1, 0)</f>
        <v>1</v>
      </c>
      <c r="G191" s="35">
        <f>IF('CS-SeniorJunior'!G194='Master Answer Key'!$B193, 1, 0)</f>
        <v>1</v>
      </c>
      <c r="H191" s="35">
        <f>IF('CS-SeniorJunior'!H194='Master Answer Key'!$B193, 1, 0)</f>
        <v>1</v>
      </c>
      <c r="I191" s="35">
        <f>IF('CS-SeniorJunior'!I194='Master Answer Key'!$B193, 1, 0)</f>
        <v>1</v>
      </c>
      <c r="J191" s="35">
        <f>IF('CS-SeniorJunior'!J194='Master Answer Key'!$B193, 1, 0)</f>
        <v>1</v>
      </c>
      <c r="K191" s="35">
        <f>IF('CS-SeniorJunior'!K194='Master Answer Key'!$B193, 1, 0)</f>
        <v>1</v>
      </c>
      <c r="L191" s="35">
        <f>IF('CS-SeniorJunior'!L194='Master Answer Key'!$B193, 1, 0)</f>
        <v>1</v>
      </c>
      <c r="M191" s="35"/>
    </row>
    <row r="192">
      <c r="A192" s="5" t="s">
        <v>296</v>
      </c>
      <c r="B192" s="35">
        <f>IF('CS-SeniorJunior'!B195='Master Answer Key'!$B194, 1, 0)</f>
        <v>1</v>
      </c>
      <c r="C192" s="35">
        <f>IF('CS-SeniorJunior'!C195='Master Answer Key'!$B194, 1, 0)</f>
        <v>0</v>
      </c>
      <c r="D192" s="35">
        <f>IF('CS-SeniorJunior'!D195='Master Answer Key'!$B194, 1, 0)</f>
        <v>0</v>
      </c>
      <c r="E192" s="35">
        <f>IF('CS-SeniorJunior'!E195='Master Answer Key'!$B194, 1, 0)</f>
        <v>1</v>
      </c>
      <c r="F192" s="35">
        <f>IF('CS-SeniorJunior'!F195='Master Answer Key'!$B194, 1, 0)</f>
        <v>1</v>
      </c>
      <c r="G192" s="35">
        <f>IF('CS-SeniorJunior'!G195='Master Answer Key'!$B194, 1, 0)</f>
        <v>1</v>
      </c>
      <c r="H192" s="35">
        <f>IF('CS-SeniorJunior'!H195='Master Answer Key'!$B194, 1, 0)</f>
        <v>1</v>
      </c>
      <c r="I192" s="35">
        <f>IF('CS-SeniorJunior'!I195='Master Answer Key'!$B194, 1, 0)</f>
        <v>1</v>
      </c>
      <c r="J192" s="35">
        <f>IF('CS-SeniorJunior'!J195='Master Answer Key'!$B194, 1, 0)</f>
        <v>1</v>
      </c>
      <c r="K192" s="35">
        <f>IF('CS-SeniorJunior'!K195='Master Answer Key'!$B194, 1, 0)</f>
        <v>1</v>
      </c>
      <c r="L192" s="35">
        <f>IF('CS-SeniorJunior'!L195='Master Answer Key'!$B194, 1, 0)</f>
        <v>1</v>
      </c>
      <c r="M192" s="35"/>
    </row>
    <row r="193">
      <c r="A193" s="5" t="s">
        <v>297</v>
      </c>
      <c r="B193" s="35">
        <f>IF('CS-SeniorJunior'!B196='Master Answer Key'!$B195, 1, 0)</f>
        <v>1</v>
      </c>
      <c r="C193" s="35">
        <f>IF('CS-SeniorJunior'!C196='Master Answer Key'!$B195, 1, 0)</f>
        <v>1</v>
      </c>
      <c r="D193" s="35">
        <f>IF('CS-SeniorJunior'!D196='Master Answer Key'!$B195, 1, 0)</f>
        <v>1</v>
      </c>
      <c r="E193" s="35">
        <f>IF('CS-SeniorJunior'!E196='Master Answer Key'!$B195, 1, 0)</f>
        <v>1</v>
      </c>
      <c r="F193" s="35">
        <f>IF('CS-SeniorJunior'!F196='Master Answer Key'!$B195, 1, 0)</f>
        <v>1</v>
      </c>
      <c r="G193" s="35">
        <f>IF('CS-SeniorJunior'!G196='Master Answer Key'!$B195, 1, 0)</f>
        <v>1</v>
      </c>
      <c r="H193" s="35">
        <f>IF('CS-SeniorJunior'!H196='Master Answer Key'!$B195, 1, 0)</f>
        <v>1</v>
      </c>
      <c r="I193" s="35">
        <f>IF('CS-SeniorJunior'!I196='Master Answer Key'!$B195, 1, 0)</f>
        <v>1</v>
      </c>
      <c r="J193" s="35">
        <f>IF('CS-SeniorJunior'!J196='Master Answer Key'!$B195, 1, 0)</f>
        <v>1</v>
      </c>
      <c r="K193" s="35">
        <f>IF('CS-SeniorJunior'!K196='Master Answer Key'!$B195, 1, 0)</f>
        <v>1</v>
      </c>
      <c r="L193" s="35">
        <f>IF('CS-SeniorJunior'!L196='Master Answer Key'!$B195, 1, 0)</f>
        <v>1</v>
      </c>
      <c r="M193" s="35"/>
    </row>
    <row r="194">
      <c r="A194" s="5" t="s">
        <v>298</v>
      </c>
      <c r="B194" s="35">
        <f>IF('CS-SeniorJunior'!B197='Master Answer Key'!$B196, 1, 0)</f>
        <v>1</v>
      </c>
      <c r="C194" s="35">
        <f>IF('CS-SeniorJunior'!C197='Master Answer Key'!$B196, 1, 0)</f>
        <v>1</v>
      </c>
      <c r="D194" s="35">
        <f>IF('CS-SeniorJunior'!D197='Master Answer Key'!$B196, 1, 0)</f>
        <v>1</v>
      </c>
      <c r="E194" s="35">
        <f>IF('CS-SeniorJunior'!E197='Master Answer Key'!$B196, 1, 0)</f>
        <v>1</v>
      </c>
      <c r="F194" s="35">
        <f>IF('CS-SeniorJunior'!F197='Master Answer Key'!$B196, 1, 0)</f>
        <v>1</v>
      </c>
      <c r="G194" s="35">
        <f>IF('CS-SeniorJunior'!G197='Master Answer Key'!$B196, 1, 0)</f>
        <v>1</v>
      </c>
      <c r="H194" s="35">
        <f>IF('CS-SeniorJunior'!H197='Master Answer Key'!$B196, 1, 0)</f>
        <v>1</v>
      </c>
      <c r="I194" s="35">
        <f>IF('CS-SeniorJunior'!I197='Master Answer Key'!$B196, 1, 0)</f>
        <v>1</v>
      </c>
      <c r="J194" s="35">
        <f>IF('CS-SeniorJunior'!J197='Master Answer Key'!$B196, 1, 0)</f>
        <v>1</v>
      </c>
      <c r="K194" s="35">
        <f>IF('CS-SeniorJunior'!K197='Master Answer Key'!$B196, 1, 0)</f>
        <v>1</v>
      </c>
      <c r="L194" s="35">
        <f>IF('CS-SeniorJunior'!L197='Master Answer Key'!$B196, 1, 0)</f>
        <v>1</v>
      </c>
      <c r="M194" s="35"/>
    </row>
    <row r="195">
      <c r="A195" s="5" t="s">
        <v>299</v>
      </c>
      <c r="B195" s="35">
        <f>IF('CS-SeniorJunior'!B198='Master Answer Key'!$B197, 1, 0)</f>
        <v>1</v>
      </c>
      <c r="C195" s="35">
        <f>IF('CS-SeniorJunior'!C198='Master Answer Key'!$B197, 1, 0)</f>
        <v>1</v>
      </c>
      <c r="D195" s="35">
        <f>IF('CS-SeniorJunior'!D198='Master Answer Key'!$B197, 1, 0)</f>
        <v>1</v>
      </c>
      <c r="E195" s="35">
        <f>IF('CS-SeniorJunior'!E198='Master Answer Key'!$B197, 1, 0)</f>
        <v>1</v>
      </c>
      <c r="F195" s="35">
        <f>IF('CS-SeniorJunior'!F198='Master Answer Key'!$B197, 1, 0)</f>
        <v>1</v>
      </c>
      <c r="G195" s="35">
        <f>IF('CS-SeniorJunior'!G198='Master Answer Key'!$B197, 1, 0)</f>
        <v>1</v>
      </c>
      <c r="H195" s="35">
        <f>IF('CS-SeniorJunior'!H198='Master Answer Key'!$B197, 1, 0)</f>
        <v>1</v>
      </c>
      <c r="I195" s="35">
        <f>IF('CS-SeniorJunior'!I198='Master Answer Key'!$B197, 1, 0)</f>
        <v>1</v>
      </c>
      <c r="J195" s="35">
        <f>IF('CS-SeniorJunior'!J198='Master Answer Key'!$B197, 1, 0)</f>
        <v>1</v>
      </c>
      <c r="K195" s="35">
        <f>IF('CS-SeniorJunior'!K198='Master Answer Key'!$B197, 1, 0)</f>
        <v>1</v>
      </c>
      <c r="L195" s="35">
        <f>IF('CS-SeniorJunior'!L198='Master Answer Key'!$B197, 1, 0)</f>
        <v>1</v>
      </c>
      <c r="M195" s="35"/>
    </row>
    <row r="196">
      <c r="A196" s="5" t="s">
        <v>300</v>
      </c>
      <c r="B196" s="35">
        <f>IF('CS-SeniorJunior'!B199='Master Answer Key'!$B198, 1, 0)</f>
        <v>1</v>
      </c>
      <c r="C196" s="35">
        <f>IF('CS-SeniorJunior'!C199='Master Answer Key'!$B198, 1, 0)</f>
        <v>1</v>
      </c>
      <c r="D196" s="35">
        <f>IF('CS-SeniorJunior'!D199='Master Answer Key'!$B198, 1, 0)</f>
        <v>1</v>
      </c>
      <c r="E196" s="35">
        <f>IF('CS-SeniorJunior'!E199='Master Answer Key'!$B198, 1, 0)</f>
        <v>1</v>
      </c>
      <c r="F196" s="35">
        <f>IF('CS-SeniorJunior'!F199='Master Answer Key'!$B198, 1, 0)</f>
        <v>1</v>
      </c>
      <c r="G196" s="35">
        <f>IF('CS-SeniorJunior'!G199='Master Answer Key'!$B198, 1, 0)</f>
        <v>1</v>
      </c>
      <c r="H196" s="35">
        <f>IF('CS-SeniorJunior'!H199='Master Answer Key'!$B198, 1, 0)</f>
        <v>1</v>
      </c>
      <c r="I196" s="35">
        <f>IF('CS-SeniorJunior'!I199='Master Answer Key'!$B198, 1, 0)</f>
        <v>1</v>
      </c>
      <c r="J196" s="35">
        <f>IF('CS-SeniorJunior'!J199='Master Answer Key'!$B198, 1, 0)</f>
        <v>1</v>
      </c>
      <c r="K196" s="35">
        <f>IF('CS-SeniorJunior'!K199='Master Answer Key'!$B198, 1, 0)</f>
        <v>1</v>
      </c>
      <c r="L196" s="35">
        <f>IF('CS-SeniorJunior'!L199='Master Answer Key'!$B198, 1, 0)</f>
        <v>1</v>
      </c>
      <c r="M196" s="35"/>
    </row>
    <row r="197">
      <c r="A197" s="5" t="s">
        <v>301</v>
      </c>
      <c r="B197" s="35">
        <f>IF('CS-SeniorJunior'!B200='Master Answer Key'!$B199, 1, 0)</f>
        <v>1</v>
      </c>
      <c r="C197" s="35">
        <f>IF('CS-SeniorJunior'!C200='Master Answer Key'!$B199, 1, 0)</f>
        <v>1</v>
      </c>
      <c r="D197" s="35">
        <f>IF('CS-SeniorJunior'!D200='Master Answer Key'!$B199, 1, 0)</f>
        <v>1</v>
      </c>
      <c r="E197" s="35">
        <f>IF('CS-SeniorJunior'!E200='Master Answer Key'!$B199, 1, 0)</f>
        <v>1</v>
      </c>
      <c r="F197" s="35">
        <f>IF('CS-SeniorJunior'!F200='Master Answer Key'!$B199, 1, 0)</f>
        <v>1</v>
      </c>
      <c r="G197" s="35">
        <f>IF('CS-SeniorJunior'!G200='Master Answer Key'!$B199, 1, 0)</f>
        <v>1</v>
      </c>
      <c r="H197" s="35">
        <f>IF('CS-SeniorJunior'!H200='Master Answer Key'!$B199, 1, 0)</f>
        <v>1</v>
      </c>
      <c r="I197" s="35">
        <f>IF('CS-SeniorJunior'!I200='Master Answer Key'!$B199, 1, 0)</f>
        <v>1</v>
      </c>
      <c r="J197" s="35">
        <f>IF('CS-SeniorJunior'!J200='Master Answer Key'!$B199, 1, 0)</f>
        <v>1</v>
      </c>
      <c r="K197" s="35">
        <f>IF('CS-SeniorJunior'!K200='Master Answer Key'!$B199, 1, 0)</f>
        <v>1</v>
      </c>
      <c r="L197" s="35">
        <f>IF('CS-SeniorJunior'!L200='Master Answer Key'!$B199, 1, 0)</f>
        <v>1</v>
      </c>
      <c r="M197" s="35"/>
    </row>
    <row r="198">
      <c r="A198" s="5" t="s">
        <v>302</v>
      </c>
      <c r="B198" s="35">
        <f>IF('CS-SeniorJunior'!B201='Master Answer Key'!$B200, 1, 0)</f>
        <v>1</v>
      </c>
      <c r="C198" s="35">
        <f>IF('CS-SeniorJunior'!C201='Master Answer Key'!$B200, 1, 0)</f>
        <v>0</v>
      </c>
      <c r="D198" s="35">
        <f>IF('CS-SeniorJunior'!D201='Master Answer Key'!$B200, 1, 0)</f>
        <v>1</v>
      </c>
      <c r="E198" s="35">
        <f>IF('CS-SeniorJunior'!E201='Master Answer Key'!$B200, 1, 0)</f>
        <v>1</v>
      </c>
      <c r="F198" s="35">
        <f>IF('CS-SeniorJunior'!F201='Master Answer Key'!$B200, 1, 0)</f>
        <v>1</v>
      </c>
      <c r="G198" s="35">
        <f>IF('CS-SeniorJunior'!G201='Master Answer Key'!$B200, 1, 0)</f>
        <v>1</v>
      </c>
      <c r="H198" s="35">
        <f>IF('CS-SeniorJunior'!H201='Master Answer Key'!$B200, 1, 0)</f>
        <v>1</v>
      </c>
      <c r="I198" s="35">
        <f>IF('CS-SeniorJunior'!I201='Master Answer Key'!$B200, 1, 0)</f>
        <v>1</v>
      </c>
      <c r="J198" s="35">
        <f>IF('CS-SeniorJunior'!J201='Master Answer Key'!$B200, 1, 0)</f>
        <v>1</v>
      </c>
      <c r="K198" s="35">
        <f>IF('CS-SeniorJunior'!K201='Master Answer Key'!$B200, 1, 0)</f>
        <v>1</v>
      </c>
      <c r="L198" s="35">
        <f>IF('CS-SeniorJunior'!L201='Master Answer Key'!$B200, 1, 0)</f>
        <v>1</v>
      </c>
      <c r="M198" s="35"/>
    </row>
    <row r="199">
      <c r="A199" s="5" t="s">
        <v>303</v>
      </c>
      <c r="B199" s="35">
        <f>IF('CS-SeniorJunior'!B202='Master Answer Key'!$B201, 1, 0)</f>
        <v>0</v>
      </c>
      <c r="C199" s="35">
        <f>IF('CS-SeniorJunior'!C202='Master Answer Key'!$B201, 1, 0)</f>
        <v>1</v>
      </c>
      <c r="D199" s="35">
        <f>IF('CS-SeniorJunior'!D202='Master Answer Key'!$B201, 1, 0)</f>
        <v>1</v>
      </c>
      <c r="E199" s="35">
        <f>IF('CS-SeniorJunior'!E202='Master Answer Key'!$B201, 1, 0)</f>
        <v>1</v>
      </c>
      <c r="F199" s="35">
        <f>IF('CS-SeniorJunior'!F202='Master Answer Key'!$B201, 1, 0)</f>
        <v>1</v>
      </c>
      <c r="G199" s="35">
        <f>IF('CS-SeniorJunior'!G202='Master Answer Key'!$B201, 1, 0)</f>
        <v>1</v>
      </c>
      <c r="H199" s="35">
        <f>IF('CS-SeniorJunior'!H202='Master Answer Key'!$B201, 1, 0)</f>
        <v>1</v>
      </c>
      <c r="I199" s="35">
        <f>IF('CS-SeniorJunior'!I202='Master Answer Key'!$B201, 1, 0)</f>
        <v>1</v>
      </c>
      <c r="J199" s="35">
        <f>IF('CS-SeniorJunior'!J202='Master Answer Key'!$B201, 1, 0)</f>
        <v>1</v>
      </c>
      <c r="K199" s="35">
        <f>IF('CS-SeniorJunior'!K202='Master Answer Key'!$B201, 1, 0)</f>
        <v>1</v>
      </c>
      <c r="L199" s="35">
        <f>IF('CS-SeniorJunior'!L202='Master Answer Key'!$B201, 1, 0)</f>
        <v>0</v>
      </c>
      <c r="M199" s="35"/>
    </row>
    <row r="200">
      <c r="A200" s="5" t="s">
        <v>304</v>
      </c>
      <c r="B200" s="35">
        <f>IF('CS-SeniorJunior'!B203='Master Answer Key'!$B202, 1, 0)</f>
        <v>1</v>
      </c>
      <c r="C200" s="35">
        <f>IF('CS-SeniorJunior'!C203='Master Answer Key'!$B202, 1, 0)</f>
        <v>1</v>
      </c>
      <c r="D200" s="35">
        <f>IF('CS-SeniorJunior'!D203='Master Answer Key'!$B202, 1, 0)</f>
        <v>1</v>
      </c>
      <c r="E200" s="35">
        <f>IF('CS-SeniorJunior'!E203='Master Answer Key'!$B202, 1, 0)</f>
        <v>1</v>
      </c>
      <c r="F200" s="35">
        <f>IF('CS-SeniorJunior'!F203='Master Answer Key'!$B202, 1, 0)</f>
        <v>1</v>
      </c>
      <c r="G200" s="35">
        <f>IF('CS-SeniorJunior'!G203='Master Answer Key'!$B202, 1, 0)</f>
        <v>1</v>
      </c>
      <c r="H200" s="35">
        <f>IF('CS-SeniorJunior'!H203='Master Answer Key'!$B202, 1, 0)</f>
        <v>1</v>
      </c>
      <c r="I200" s="35">
        <f>IF('CS-SeniorJunior'!I203='Master Answer Key'!$B202, 1, 0)</f>
        <v>1</v>
      </c>
      <c r="J200" s="35">
        <f>IF('CS-SeniorJunior'!J203='Master Answer Key'!$B202, 1, 0)</f>
        <v>1</v>
      </c>
      <c r="K200" s="35">
        <f>IF('CS-SeniorJunior'!K203='Master Answer Key'!$B202, 1, 0)</f>
        <v>1</v>
      </c>
      <c r="L200" s="35">
        <f>IF('CS-SeniorJunior'!L203='Master Answer Key'!$B202, 1, 0)</f>
        <v>1</v>
      </c>
      <c r="M200" s="35"/>
    </row>
    <row r="201">
      <c r="A201" s="5" t="s">
        <v>305</v>
      </c>
      <c r="B201" s="35">
        <f>IF('CS-SeniorJunior'!B204='Master Answer Key'!$B203, 1, 0)</f>
        <v>1</v>
      </c>
      <c r="C201" s="35">
        <f>IF('CS-SeniorJunior'!C204='Master Answer Key'!$B203, 1, 0)</f>
        <v>1</v>
      </c>
      <c r="D201" s="35">
        <f>IF('CS-SeniorJunior'!D204='Master Answer Key'!$B203, 1, 0)</f>
        <v>1</v>
      </c>
      <c r="E201" s="35">
        <f>IF('CS-SeniorJunior'!E204='Master Answer Key'!$B203, 1, 0)</f>
        <v>1</v>
      </c>
      <c r="F201" s="35">
        <f>IF('CS-SeniorJunior'!F204='Master Answer Key'!$B203, 1, 0)</f>
        <v>1</v>
      </c>
      <c r="G201" s="35">
        <f>IF('CS-SeniorJunior'!G204='Master Answer Key'!$B203, 1, 0)</f>
        <v>1</v>
      </c>
      <c r="H201" s="35">
        <f>IF('CS-SeniorJunior'!H204='Master Answer Key'!$B203, 1, 0)</f>
        <v>1</v>
      </c>
      <c r="I201" s="35">
        <f>IF('CS-SeniorJunior'!I204='Master Answer Key'!$B203, 1, 0)</f>
        <v>1</v>
      </c>
      <c r="J201" s="35">
        <f>IF('CS-SeniorJunior'!J204='Master Answer Key'!$B203, 1, 0)</f>
        <v>1</v>
      </c>
      <c r="K201" s="35">
        <f>IF('CS-SeniorJunior'!K204='Master Answer Key'!$B203, 1, 0)</f>
        <v>1</v>
      </c>
      <c r="L201" s="35">
        <f>IF('CS-SeniorJunior'!L204='Master Answer Key'!$B203, 1, 0)</f>
        <v>1</v>
      </c>
      <c r="M201" s="35"/>
    </row>
    <row r="202">
      <c r="A202" s="5" t="s">
        <v>306</v>
      </c>
      <c r="B202" s="35">
        <f>IF('CS-SeniorJunior'!B205='Master Answer Key'!$B204, 1, 0)</f>
        <v>1</v>
      </c>
      <c r="C202" s="35">
        <f>IF('CS-SeniorJunior'!C205='Master Answer Key'!$B204, 1, 0)</f>
        <v>1</v>
      </c>
      <c r="D202" s="35">
        <f>IF('CS-SeniorJunior'!D205='Master Answer Key'!$B204, 1, 0)</f>
        <v>1</v>
      </c>
      <c r="E202" s="35">
        <f>IF('CS-SeniorJunior'!E205='Master Answer Key'!$B204, 1, 0)</f>
        <v>1</v>
      </c>
      <c r="F202" s="35">
        <f>IF('CS-SeniorJunior'!F205='Master Answer Key'!$B204, 1, 0)</f>
        <v>1</v>
      </c>
      <c r="G202" s="35">
        <f>IF('CS-SeniorJunior'!G205='Master Answer Key'!$B204, 1, 0)</f>
        <v>1</v>
      </c>
      <c r="H202" s="35">
        <f>IF('CS-SeniorJunior'!H205='Master Answer Key'!$B204, 1, 0)</f>
        <v>1</v>
      </c>
      <c r="I202" s="35">
        <f>IF('CS-SeniorJunior'!I205='Master Answer Key'!$B204, 1, 0)</f>
        <v>0</v>
      </c>
      <c r="J202" s="35">
        <f>IF('CS-SeniorJunior'!J205='Master Answer Key'!$B204, 1, 0)</f>
        <v>1</v>
      </c>
      <c r="K202" s="35">
        <f>IF('CS-SeniorJunior'!K205='Master Answer Key'!$B204, 1, 0)</f>
        <v>1</v>
      </c>
      <c r="L202" s="35">
        <f>IF('CS-SeniorJunior'!L205='Master Answer Key'!$B204, 1, 0)</f>
        <v>1</v>
      </c>
      <c r="M202" s="35"/>
    </row>
    <row r="203">
      <c r="A203" s="5" t="s">
        <v>307</v>
      </c>
      <c r="B203" s="35">
        <f>IF('CS-SeniorJunior'!B206='Master Answer Key'!$B205, 1, 0)</f>
        <v>0</v>
      </c>
      <c r="C203" s="35">
        <f>IF('CS-SeniorJunior'!C206='Master Answer Key'!$B205, 1, 0)</f>
        <v>0</v>
      </c>
      <c r="D203" s="35">
        <f>IF('CS-SeniorJunior'!D206='Master Answer Key'!$B205, 1, 0)</f>
        <v>0</v>
      </c>
      <c r="E203" s="35">
        <f>IF('CS-SeniorJunior'!E206='Master Answer Key'!$B205, 1, 0)</f>
        <v>0</v>
      </c>
      <c r="F203" s="35">
        <f>IF('CS-SeniorJunior'!F206='Master Answer Key'!$B205, 1, 0)</f>
        <v>0</v>
      </c>
      <c r="G203" s="35">
        <f>IF('CS-SeniorJunior'!G206='Master Answer Key'!$B205, 1, 0)</f>
        <v>0</v>
      </c>
      <c r="H203" s="35">
        <f>IF('CS-SeniorJunior'!H206='Master Answer Key'!$B205, 1, 0)</f>
        <v>0</v>
      </c>
      <c r="I203" s="35">
        <f>IF('CS-SeniorJunior'!I206='Master Answer Key'!$B205, 1, 0)</f>
        <v>0</v>
      </c>
      <c r="J203" s="35">
        <f>IF('CS-SeniorJunior'!J206='Master Answer Key'!$B205, 1, 0)</f>
        <v>0</v>
      </c>
      <c r="K203" s="35">
        <f>IF('CS-SeniorJunior'!K206='Master Answer Key'!$B205, 1, 0)</f>
        <v>0</v>
      </c>
      <c r="L203" s="35">
        <f>IF('CS-SeniorJunior'!L206='Master Answer Key'!$B205, 1, 0)</f>
        <v>0</v>
      </c>
      <c r="M203" s="35"/>
    </row>
    <row r="204">
      <c r="A204" s="5" t="s">
        <v>308</v>
      </c>
      <c r="B204" s="35">
        <f>IF('CS-SeniorJunior'!B207='Master Answer Key'!$B206, 1, 0)</f>
        <v>1</v>
      </c>
      <c r="C204" s="35">
        <f>IF('CS-SeniorJunior'!C207='Master Answer Key'!$B206, 1, 0)</f>
        <v>1</v>
      </c>
      <c r="D204" s="35">
        <f>IF('CS-SeniorJunior'!D207='Master Answer Key'!$B206, 1, 0)</f>
        <v>1</v>
      </c>
      <c r="E204" s="35">
        <f>IF('CS-SeniorJunior'!E207='Master Answer Key'!$B206, 1, 0)</f>
        <v>1</v>
      </c>
      <c r="F204" s="35">
        <f>IF('CS-SeniorJunior'!F207='Master Answer Key'!$B206, 1, 0)</f>
        <v>1</v>
      </c>
      <c r="G204" s="35">
        <f>IF('CS-SeniorJunior'!G207='Master Answer Key'!$B206, 1, 0)</f>
        <v>1</v>
      </c>
      <c r="H204" s="35">
        <f>IF('CS-SeniorJunior'!H207='Master Answer Key'!$B206, 1, 0)</f>
        <v>1</v>
      </c>
      <c r="I204" s="35">
        <f>IF('CS-SeniorJunior'!I207='Master Answer Key'!$B206, 1, 0)</f>
        <v>1</v>
      </c>
      <c r="J204" s="35">
        <f>IF('CS-SeniorJunior'!J207='Master Answer Key'!$B206, 1, 0)</f>
        <v>1</v>
      </c>
      <c r="K204" s="35">
        <f>IF('CS-SeniorJunior'!K207='Master Answer Key'!$B206, 1, 0)</f>
        <v>1</v>
      </c>
      <c r="L204" s="35">
        <f>IF('CS-SeniorJunior'!L207='Master Answer Key'!$B206, 1, 0)</f>
        <v>1</v>
      </c>
      <c r="M204" s="35"/>
    </row>
    <row r="205">
      <c r="A205" s="5" t="s">
        <v>309</v>
      </c>
      <c r="B205" s="35">
        <f>IF('CS-SeniorJunior'!B208='Master Answer Key'!$B207, 1, 0)</f>
        <v>1</v>
      </c>
      <c r="C205" s="35">
        <f>IF('CS-SeniorJunior'!C208='Master Answer Key'!$B207, 1, 0)</f>
        <v>1</v>
      </c>
      <c r="D205" s="35">
        <f>IF('CS-SeniorJunior'!D208='Master Answer Key'!$B207, 1, 0)</f>
        <v>1</v>
      </c>
      <c r="E205" s="35">
        <f>IF('CS-SeniorJunior'!E208='Master Answer Key'!$B207, 1, 0)</f>
        <v>1</v>
      </c>
      <c r="F205" s="35">
        <f>IF('CS-SeniorJunior'!F208='Master Answer Key'!$B207, 1, 0)</f>
        <v>1</v>
      </c>
      <c r="G205" s="35">
        <f>IF('CS-SeniorJunior'!G208='Master Answer Key'!$B207, 1, 0)</f>
        <v>1</v>
      </c>
      <c r="H205" s="35">
        <f>IF('CS-SeniorJunior'!H208='Master Answer Key'!$B207, 1, 0)</f>
        <v>1</v>
      </c>
      <c r="I205" s="35">
        <f>IF('CS-SeniorJunior'!I208='Master Answer Key'!$B207, 1, 0)</f>
        <v>1</v>
      </c>
      <c r="J205" s="35">
        <f>IF('CS-SeniorJunior'!J208='Master Answer Key'!$B207, 1, 0)</f>
        <v>1</v>
      </c>
      <c r="K205" s="35">
        <f>IF('CS-SeniorJunior'!K208='Master Answer Key'!$B207, 1, 0)</f>
        <v>0</v>
      </c>
      <c r="L205" s="35">
        <f>IF('CS-SeniorJunior'!L208='Master Answer Key'!$B207, 1, 0)</f>
        <v>1</v>
      </c>
      <c r="M205" s="35"/>
    </row>
    <row r="206">
      <c r="A206" s="5" t="s">
        <v>310</v>
      </c>
      <c r="B206" s="35">
        <f>IF('CS-SeniorJunior'!B209='Master Answer Key'!$B208, 1, 0)</f>
        <v>1</v>
      </c>
      <c r="C206" s="35">
        <f>IF('CS-SeniorJunior'!C209='Master Answer Key'!$B208, 1, 0)</f>
        <v>1</v>
      </c>
      <c r="D206" s="35">
        <f>IF('CS-SeniorJunior'!D209='Master Answer Key'!$B208, 1, 0)</f>
        <v>1</v>
      </c>
      <c r="E206" s="35">
        <f>IF('CS-SeniorJunior'!E209='Master Answer Key'!$B208, 1, 0)</f>
        <v>1</v>
      </c>
      <c r="F206" s="35">
        <f>IF('CS-SeniorJunior'!F209='Master Answer Key'!$B208, 1, 0)</f>
        <v>1</v>
      </c>
      <c r="G206" s="35">
        <f>IF('CS-SeniorJunior'!G209='Master Answer Key'!$B208, 1, 0)</f>
        <v>1</v>
      </c>
      <c r="H206" s="35">
        <f>IF('CS-SeniorJunior'!H209='Master Answer Key'!$B208, 1, 0)</f>
        <v>1</v>
      </c>
      <c r="I206" s="35">
        <f>IF('CS-SeniorJunior'!I209='Master Answer Key'!$B208, 1, 0)</f>
        <v>1</v>
      </c>
      <c r="J206" s="35">
        <f>IF('CS-SeniorJunior'!J209='Master Answer Key'!$B208, 1, 0)</f>
        <v>1</v>
      </c>
      <c r="K206" s="35">
        <f>IF('CS-SeniorJunior'!K209='Master Answer Key'!$B208, 1, 0)</f>
        <v>1</v>
      </c>
      <c r="L206" s="35">
        <f>IF('CS-SeniorJunior'!L209='Master Answer Key'!$B208, 1, 0)</f>
        <v>1</v>
      </c>
      <c r="M206" s="35"/>
    </row>
    <row r="207">
      <c r="A207" s="5" t="s">
        <v>311</v>
      </c>
      <c r="B207" s="35">
        <f>IF('CS-SeniorJunior'!B210='Master Answer Key'!$B209, 1, 0)</f>
        <v>1</v>
      </c>
      <c r="C207" s="35">
        <f>IF('CS-SeniorJunior'!C210='Master Answer Key'!$B209, 1, 0)</f>
        <v>1</v>
      </c>
      <c r="D207" s="35">
        <f>IF('CS-SeniorJunior'!D210='Master Answer Key'!$B209, 1, 0)</f>
        <v>1</v>
      </c>
      <c r="E207" s="35">
        <f>IF('CS-SeniorJunior'!E210='Master Answer Key'!$B209, 1, 0)</f>
        <v>1</v>
      </c>
      <c r="F207" s="35">
        <f>IF('CS-SeniorJunior'!F210='Master Answer Key'!$B209, 1, 0)</f>
        <v>1</v>
      </c>
      <c r="G207" s="35">
        <f>IF('CS-SeniorJunior'!G210='Master Answer Key'!$B209, 1, 0)</f>
        <v>1</v>
      </c>
      <c r="H207" s="35">
        <f>IF('CS-SeniorJunior'!H210='Master Answer Key'!$B209, 1, 0)</f>
        <v>1</v>
      </c>
      <c r="I207" s="35">
        <f>IF('CS-SeniorJunior'!I210='Master Answer Key'!$B209, 1, 0)</f>
        <v>1</v>
      </c>
      <c r="J207" s="35">
        <f>IF('CS-SeniorJunior'!J210='Master Answer Key'!$B209, 1, 0)</f>
        <v>1</v>
      </c>
      <c r="K207" s="35">
        <f>IF('CS-SeniorJunior'!K210='Master Answer Key'!$B209, 1, 0)</f>
        <v>1</v>
      </c>
      <c r="L207" s="35">
        <f>IF('CS-SeniorJunior'!L210='Master Answer Key'!$B209, 1, 0)</f>
        <v>1</v>
      </c>
      <c r="M207" s="35"/>
    </row>
    <row r="208">
      <c r="A208" s="5" t="s">
        <v>312</v>
      </c>
      <c r="B208" s="35">
        <f>IF('CS-SeniorJunior'!B211='Master Answer Key'!$B210, 1, 0)</f>
        <v>1</v>
      </c>
      <c r="C208" s="35">
        <f>IF('CS-SeniorJunior'!C211='Master Answer Key'!$B210, 1, 0)</f>
        <v>1</v>
      </c>
      <c r="D208" s="35">
        <f>IF('CS-SeniorJunior'!D211='Master Answer Key'!$B210, 1, 0)</f>
        <v>1</v>
      </c>
      <c r="E208" s="35">
        <f>IF('CS-SeniorJunior'!E211='Master Answer Key'!$B210, 1, 0)</f>
        <v>1</v>
      </c>
      <c r="F208" s="35">
        <f>IF('CS-SeniorJunior'!F211='Master Answer Key'!$B210, 1, 0)</f>
        <v>1</v>
      </c>
      <c r="G208" s="35">
        <f>IF('CS-SeniorJunior'!G211='Master Answer Key'!$B210, 1, 0)</f>
        <v>1</v>
      </c>
      <c r="H208" s="35">
        <f>IF('CS-SeniorJunior'!H211='Master Answer Key'!$B210, 1, 0)</f>
        <v>1</v>
      </c>
      <c r="I208" s="35">
        <f>IF('CS-SeniorJunior'!I211='Master Answer Key'!$B210, 1, 0)</f>
        <v>1</v>
      </c>
      <c r="J208" s="35">
        <f>IF('CS-SeniorJunior'!J211='Master Answer Key'!$B210, 1, 0)</f>
        <v>0</v>
      </c>
      <c r="K208" s="35">
        <f>IF('CS-SeniorJunior'!K211='Master Answer Key'!$B210, 1, 0)</f>
        <v>1</v>
      </c>
      <c r="L208" s="35">
        <f>IF('CS-SeniorJunior'!L211='Master Answer Key'!$B210, 1, 0)</f>
        <v>1</v>
      </c>
      <c r="M208" s="35"/>
    </row>
    <row r="209">
      <c r="A209" s="5" t="s">
        <v>313</v>
      </c>
      <c r="B209" s="35">
        <f>IF('CS-SeniorJunior'!B212='Master Answer Key'!$B211, 1, 0)</f>
        <v>1</v>
      </c>
      <c r="C209" s="35">
        <f>IF('CS-SeniorJunior'!C212='Master Answer Key'!$B211, 1, 0)</f>
        <v>1</v>
      </c>
      <c r="D209" s="35">
        <f>IF('CS-SeniorJunior'!D212='Master Answer Key'!$B211, 1, 0)</f>
        <v>1</v>
      </c>
      <c r="E209" s="35">
        <f>IF('CS-SeniorJunior'!E212='Master Answer Key'!$B211, 1, 0)</f>
        <v>0</v>
      </c>
      <c r="F209" s="35">
        <f>IF('CS-SeniorJunior'!F212='Master Answer Key'!$B211, 1, 0)</f>
        <v>1</v>
      </c>
      <c r="G209" s="35">
        <f>IF('CS-SeniorJunior'!G212='Master Answer Key'!$B211, 1, 0)</f>
        <v>1</v>
      </c>
      <c r="H209" s="35">
        <f>IF('CS-SeniorJunior'!H212='Master Answer Key'!$B211, 1, 0)</f>
        <v>0</v>
      </c>
      <c r="I209" s="35">
        <f>IF('CS-SeniorJunior'!I212='Master Answer Key'!$B211, 1, 0)</f>
        <v>0</v>
      </c>
      <c r="J209" s="35">
        <f>IF('CS-SeniorJunior'!J212='Master Answer Key'!$B211, 1, 0)</f>
        <v>1</v>
      </c>
      <c r="K209" s="35">
        <f>IF('CS-SeniorJunior'!K212='Master Answer Key'!$B211, 1, 0)</f>
        <v>1</v>
      </c>
      <c r="L209" s="35">
        <f>IF('CS-SeniorJunior'!L212='Master Answer Key'!$B211, 1, 0)</f>
        <v>0</v>
      </c>
      <c r="M209" s="35"/>
    </row>
    <row r="210">
      <c r="A210" s="5" t="s">
        <v>314</v>
      </c>
      <c r="B210" s="35">
        <f>IF('CS-SeniorJunior'!B213='Master Answer Key'!$B212, 1, 0)</f>
        <v>1</v>
      </c>
      <c r="C210" s="35">
        <f>IF('CS-SeniorJunior'!C213='Master Answer Key'!$B212, 1, 0)</f>
        <v>1</v>
      </c>
      <c r="D210" s="35">
        <f>IF('CS-SeniorJunior'!D213='Master Answer Key'!$B212, 1, 0)</f>
        <v>1</v>
      </c>
      <c r="E210" s="35">
        <f>IF('CS-SeniorJunior'!E213='Master Answer Key'!$B212, 1, 0)</f>
        <v>1</v>
      </c>
      <c r="F210" s="35">
        <f>IF('CS-SeniorJunior'!F213='Master Answer Key'!$B212, 1, 0)</f>
        <v>1</v>
      </c>
      <c r="G210" s="35">
        <f>IF('CS-SeniorJunior'!G213='Master Answer Key'!$B212, 1, 0)</f>
        <v>1</v>
      </c>
      <c r="H210" s="35">
        <f>IF('CS-SeniorJunior'!H213='Master Answer Key'!$B212, 1, 0)</f>
        <v>1</v>
      </c>
      <c r="I210" s="35">
        <f>IF('CS-SeniorJunior'!I213='Master Answer Key'!$B212, 1, 0)</f>
        <v>1</v>
      </c>
      <c r="J210" s="35">
        <f>IF('CS-SeniorJunior'!J213='Master Answer Key'!$B212, 1, 0)</f>
        <v>1</v>
      </c>
      <c r="K210" s="35">
        <f>IF('CS-SeniorJunior'!K213='Master Answer Key'!$B212, 1, 0)</f>
        <v>1</v>
      </c>
      <c r="L210" s="35">
        <f>IF('CS-SeniorJunior'!L213='Master Answer Key'!$B212, 1, 0)</f>
        <v>1</v>
      </c>
      <c r="M210" s="35"/>
    </row>
    <row r="211">
      <c r="A211" s="5" t="s">
        <v>315</v>
      </c>
      <c r="B211" s="35">
        <f>IF('CS-SeniorJunior'!B214='Master Answer Key'!$B213, 1, 0)</f>
        <v>1</v>
      </c>
      <c r="C211" s="35">
        <f>IF('CS-SeniorJunior'!C214='Master Answer Key'!$B213, 1, 0)</f>
        <v>1</v>
      </c>
      <c r="D211" s="35">
        <f>IF('CS-SeniorJunior'!D214='Master Answer Key'!$B213, 1, 0)</f>
        <v>1</v>
      </c>
      <c r="E211" s="35">
        <f>IF('CS-SeniorJunior'!E214='Master Answer Key'!$B213, 1, 0)</f>
        <v>1</v>
      </c>
      <c r="F211" s="35">
        <f>IF('CS-SeniorJunior'!F214='Master Answer Key'!$B213, 1, 0)</f>
        <v>0</v>
      </c>
      <c r="G211" s="35">
        <f>IF('CS-SeniorJunior'!G214='Master Answer Key'!$B213, 1, 0)</f>
        <v>1</v>
      </c>
      <c r="H211" s="35">
        <f>IF('CS-SeniorJunior'!H214='Master Answer Key'!$B213, 1, 0)</f>
        <v>1</v>
      </c>
      <c r="I211" s="35">
        <f>IF('CS-SeniorJunior'!I214='Master Answer Key'!$B213, 1, 0)</f>
        <v>1</v>
      </c>
      <c r="J211" s="35">
        <f>IF('CS-SeniorJunior'!J214='Master Answer Key'!$B213, 1, 0)</f>
        <v>1</v>
      </c>
      <c r="K211" s="35">
        <f>IF('CS-SeniorJunior'!K214='Master Answer Key'!$B213, 1, 0)</f>
        <v>1</v>
      </c>
      <c r="L211" s="35">
        <f>IF('CS-SeniorJunior'!L214='Master Answer Key'!$B213, 1, 0)</f>
        <v>0</v>
      </c>
      <c r="M211" s="35"/>
    </row>
    <row r="212">
      <c r="A212" s="5" t="s">
        <v>316</v>
      </c>
      <c r="B212" s="35">
        <f>IF('CS-SeniorJunior'!B215='Master Answer Key'!$B214, 1, 0)</f>
        <v>0</v>
      </c>
      <c r="C212" s="35">
        <f>IF('CS-SeniorJunior'!C215='Master Answer Key'!$B214, 1, 0)</f>
        <v>1</v>
      </c>
      <c r="D212" s="35">
        <f>IF('CS-SeniorJunior'!D215='Master Answer Key'!$B214, 1, 0)</f>
        <v>0</v>
      </c>
      <c r="E212" s="35">
        <f>IF('CS-SeniorJunior'!E215='Master Answer Key'!$B214, 1, 0)</f>
        <v>1</v>
      </c>
      <c r="F212" s="35">
        <f>IF('CS-SeniorJunior'!F215='Master Answer Key'!$B214, 1, 0)</f>
        <v>0</v>
      </c>
      <c r="G212" s="35">
        <f>IF('CS-SeniorJunior'!G215='Master Answer Key'!$B214, 1, 0)</f>
        <v>1</v>
      </c>
      <c r="H212" s="35">
        <f>IF('CS-SeniorJunior'!H215='Master Answer Key'!$B214, 1, 0)</f>
        <v>1</v>
      </c>
      <c r="I212" s="35">
        <f>IF('CS-SeniorJunior'!I215='Master Answer Key'!$B214, 1, 0)</f>
        <v>1</v>
      </c>
      <c r="J212" s="35">
        <f>IF('CS-SeniorJunior'!J215='Master Answer Key'!$B214, 1, 0)</f>
        <v>1</v>
      </c>
      <c r="K212" s="35">
        <f>IF('CS-SeniorJunior'!K215='Master Answer Key'!$B214, 1, 0)</f>
        <v>1</v>
      </c>
      <c r="L212" s="35">
        <f>IF('CS-SeniorJunior'!L215='Master Answer Key'!$B214, 1, 0)</f>
        <v>1</v>
      </c>
      <c r="M212" s="35"/>
    </row>
    <row r="213">
      <c r="A213" s="5" t="s">
        <v>317</v>
      </c>
      <c r="B213" s="35">
        <f>IF('CS-SeniorJunior'!B216='Master Answer Key'!$B215, 1, 0)</f>
        <v>1</v>
      </c>
      <c r="C213" s="35">
        <f>IF('CS-SeniorJunior'!C216='Master Answer Key'!$B215, 1, 0)</f>
        <v>0</v>
      </c>
      <c r="D213" s="35">
        <f>IF('CS-SeniorJunior'!D216='Master Answer Key'!$B215, 1, 0)</f>
        <v>1</v>
      </c>
      <c r="E213" s="35">
        <f>IF('CS-SeniorJunior'!E216='Master Answer Key'!$B215, 1, 0)</f>
        <v>1</v>
      </c>
      <c r="F213" s="35">
        <f>IF('CS-SeniorJunior'!F216='Master Answer Key'!$B215, 1, 0)</f>
        <v>1</v>
      </c>
      <c r="G213" s="35">
        <f>IF('CS-SeniorJunior'!G216='Master Answer Key'!$B215, 1, 0)</f>
        <v>1</v>
      </c>
      <c r="H213" s="35">
        <f>IF('CS-SeniorJunior'!H216='Master Answer Key'!$B215, 1, 0)</f>
        <v>1</v>
      </c>
      <c r="I213" s="35">
        <f>IF('CS-SeniorJunior'!I216='Master Answer Key'!$B215, 1, 0)</f>
        <v>1</v>
      </c>
      <c r="J213" s="35">
        <f>IF('CS-SeniorJunior'!J216='Master Answer Key'!$B215, 1, 0)</f>
        <v>1</v>
      </c>
      <c r="K213" s="35">
        <f>IF('CS-SeniorJunior'!K216='Master Answer Key'!$B215, 1, 0)</f>
        <v>1</v>
      </c>
      <c r="L213" s="35">
        <f>IF('CS-SeniorJunior'!L216='Master Answer Key'!$B215, 1, 0)</f>
        <v>1</v>
      </c>
      <c r="M213" s="35"/>
    </row>
    <row r="214">
      <c r="A214" s="5" t="s">
        <v>318</v>
      </c>
      <c r="B214" s="35">
        <f>IF('CS-SeniorJunior'!B217='Master Answer Key'!$B216, 1, 0)</f>
        <v>1</v>
      </c>
      <c r="C214" s="35">
        <f>IF('CS-SeniorJunior'!C217='Master Answer Key'!$B216, 1, 0)</f>
        <v>1</v>
      </c>
      <c r="D214" s="35">
        <f>IF('CS-SeniorJunior'!D217='Master Answer Key'!$B216, 1, 0)</f>
        <v>1</v>
      </c>
      <c r="E214" s="35">
        <f>IF('CS-SeniorJunior'!E217='Master Answer Key'!$B216, 1, 0)</f>
        <v>1</v>
      </c>
      <c r="F214" s="35">
        <f>IF('CS-SeniorJunior'!F217='Master Answer Key'!$B216, 1, 0)</f>
        <v>1</v>
      </c>
      <c r="G214" s="35">
        <f>IF('CS-SeniorJunior'!G217='Master Answer Key'!$B216, 1, 0)</f>
        <v>1</v>
      </c>
      <c r="H214" s="35">
        <f>IF('CS-SeniorJunior'!H217='Master Answer Key'!$B216, 1, 0)</f>
        <v>1</v>
      </c>
      <c r="I214" s="35">
        <f>IF('CS-SeniorJunior'!I217='Master Answer Key'!$B216, 1, 0)</f>
        <v>1</v>
      </c>
      <c r="J214" s="35">
        <f>IF('CS-SeniorJunior'!J217='Master Answer Key'!$B216, 1, 0)</f>
        <v>1</v>
      </c>
      <c r="K214" s="35">
        <f>IF('CS-SeniorJunior'!K217='Master Answer Key'!$B216, 1, 0)</f>
        <v>1</v>
      </c>
      <c r="L214" s="35">
        <f>IF('CS-SeniorJunior'!L217='Master Answer Key'!$B216, 1, 0)</f>
        <v>0</v>
      </c>
      <c r="M214" s="35"/>
    </row>
    <row r="215">
      <c r="A215" s="5" t="s">
        <v>319</v>
      </c>
      <c r="B215" s="35">
        <f>IF('CS-SeniorJunior'!B218='Master Answer Key'!$B217, 1, 0)</f>
        <v>1</v>
      </c>
      <c r="C215" s="35">
        <f>IF('CS-SeniorJunior'!C218='Master Answer Key'!$B217, 1, 0)</f>
        <v>1</v>
      </c>
      <c r="D215" s="35">
        <f>IF('CS-SeniorJunior'!D218='Master Answer Key'!$B217, 1, 0)</f>
        <v>1</v>
      </c>
      <c r="E215" s="35">
        <f>IF('CS-SeniorJunior'!E218='Master Answer Key'!$B217, 1, 0)</f>
        <v>1</v>
      </c>
      <c r="F215" s="35">
        <f>IF('CS-SeniorJunior'!F218='Master Answer Key'!$B217, 1, 0)</f>
        <v>0</v>
      </c>
      <c r="G215" s="35">
        <f>IF('CS-SeniorJunior'!G218='Master Answer Key'!$B217, 1, 0)</f>
        <v>1</v>
      </c>
      <c r="H215" s="35">
        <f>IF('CS-SeniorJunior'!H218='Master Answer Key'!$B217, 1, 0)</f>
        <v>1</v>
      </c>
      <c r="I215" s="35">
        <f>IF('CS-SeniorJunior'!I218='Master Answer Key'!$B217, 1, 0)</f>
        <v>1</v>
      </c>
      <c r="J215" s="35">
        <f>IF('CS-SeniorJunior'!J218='Master Answer Key'!$B217, 1, 0)</f>
        <v>0</v>
      </c>
      <c r="K215" s="35">
        <f>IF('CS-SeniorJunior'!K218='Master Answer Key'!$B217, 1, 0)</f>
        <v>1</v>
      </c>
      <c r="L215" s="35">
        <f>IF('CS-SeniorJunior'!L218='Master Answer Key'!$B217, 1, 0)</f>
        <v>1</v>
      </c>
      <c r="M215" s="35"/>
    </row>
    <row r="216">
      <c r="A216" s="5" t="s">
        <v>320</v>
      </c>
      <c r="B216" s="35">
        <f>IF('CS-SeniorJunior'!B219='Master Answer Key'!$B218, 1, 0)</f>
        <v>1</v>
      </c>
      <c r="C216" s="35">
        <f>IF('CS-SeniorJunior'!C219='Master Answer Key'!$B218, 1, 0)</f>
        <v>1</v>
      </c>
      <c r="D216" s="35">
        <f>IF('CS-SeniorJunior'!D219='Master Answer Key'!$B218, 1, 0)</f>
        <v>1</v>
      </c>
      <c r="E216" s="35">
        <f>IF('CS-SeniorJunior'!E219='Master Answer Key'!$B218, 1, 0)</f>
        <v>1</v>
      </c>
      <c r="F216" s="35">
        <f>IF('CS-SeniorJunior'!F219='Master Answer Key'!$B218, 1, 0)</f>
        <v>1</v>
      </c>
      <c r="G216" s="35">
        <f>IF('CS-SeniorJunior'!G219='Master Answer Key'!$B218, 1, 0)</f>
        <v>1</v>
      </c>
      <c r="H216" s="35">
        <f>IF('CS-SeniorJunior'!H219='Master Answer Key'!$B218, 1, 0)</f>
        <v>1</v>
      </c>
      <c r="I216" s="35">
        <f>IF('CS-SeniorJunior'!I219='Master Answer Key'!$B218, 1, 0)</f>
        <v>1</v>
      </c>
      <c r="J216" s="35">
        <f>IF('CS-SeniorJunior'!J219='Master Answer Key'!$B218, 1, 0)</f>
        <v>1</v>
      </c>
      <c r="K216" s="35">
        <f>IF('CS-SeniorJunior'!K219='Master Answer Key'!$B218, 1, 0)</f>
        <v>1</v>
      </c>
      <c r="L216" s="35">
        <f>IF('CS-SeniorJunior'!L219='Master Answer Key'!$B218, 1, 0)</f>
        <v>1</v>
      </c>
      <c r="M216" s="35"/>
    </row>
    <row r="217">
      <c r="A217" s="5" t="s">
        <v>321</v>
      </c>
      <c r="B217" s="35">
        <f>IF('CS-SeniorJunior'!B220='Master Answer Key'!$B219, 1, 0)</f>
        <v>0</v>
      </c>
      <c r="C217" s="35">
        <f>IF('CS-SeniorJunior'!C220='Master Answer Key'!$B219, 1, 0)</f>
        <v>1</v>
      </c>
      <c r="D217" s="35">
        <f>IF('CS-SeniorJunior'!D220='Master Answer Key'!$B219, 1, 0)</f>
        <v>1</v>
      </c>
      <c r="E217" s="35">
        <f>IF('CS-SeniorJunior'!E220='Master Answer Key'!$B219, 1, 0)</f>
        <v>1</v>
      </c>
      <c r="F217" s="35">
        <f>IF('CS-SeniorJunior'!F220='Master Answer Key'!$B219, 1, 0)</f>
        <v>1</v>
      </c>
      <c r="G217" s="35">
        <f>IF('CS-SeniorJunior'!G220='Master Answer Key'!$B219, 1, 0)</f>
        <v>1</v>
      </c>
      <c r="H217" s="35">
        <f>IF('CS-SeniorJunior'!H220='Master Answer Key'!$B219, 1, 0)</f>
        <v>1</v>
      </c>
      <c r="I217" s="35">
        <f>IF('CS-SeniorJunior'!I220='Master Answer Key'!$B219, 1, 0)</f>
        <v>1</v>
      </c>
      <c r="J217" s="35">
        <f>IF('CS-SeniorJunior'!J220='Master Answer Key'!$B219, 1, 0)</f>
        <v>1</v>
      </c>
      <c r="K217" s="35">
        <f>IF('CS-SeniorJunior'!K220='Master Answer Key'!$B219, 1, 0)</f>
        <v>1</v>
      </c>
      <c r="L217" s="35">
        <f>IF('CS-SeniorJunior'!L220='Master Answer Key'!$B219, 1, 0)</f>
        <v>1</v>
      </c>
      <c r="M217" s="35"/>
    </row>
    <row r="218">
      <c r="A218" s="5" t="s">
        <v>322</v>
      </c>
      <c r="B218" s="35">
        <f>IF('CS-SeniorJunior'!B221='Master Answer Key'!$B220, 1, 0)</f>
        <v>1</v>
      </c>
      <c r="C218" s="35">
        <f>IF('CS-SeniorJunior'!C221='Master Answer Key'!$B220, 1, 0)</f>
        <v>1</v>
      </c>
      <c r="D218" s="35">
        <f>IF('CS-SeniorJunior'!D221='Master Answer Key'!$B220, 1, 0)</f>
        <v>1</v>
      </c>
      <c r="E218" s="35">
        <f>IF('CS-SeniorJunior'!E221='Master Answer Key'!$B220, 1, 0)</f>
        <v>1</v>
      </c>
      <c r="F218" s="35">
        <f>IF('CS-SeniorJunior'!F221='Master Answer Key'!$B220, 1, 0)</f>
        <v>1</v>
      </c>
      <c r="G218" s="35">
        <f>IF('CS-SeniorJunior'!G221='Master Answer Key'!$B220, 1, 0)</f>
        <v>0</v>
      </c>
      <c r="H218" s="35">
        <f>IF('CS-SeniorJunior'!H221='Master Answer Key'!$B220, 1, 0)</f>
        <v>1</v>
      </c>
      <c r="I218" s="35">
        <f>IF('CS-SeniorJunior'!I221='Master Answer Key'!$B220, 1, 0)</f>
        <v>1</v>
      </c>
      <c r="J218" s="35">
        <f>IF('CS-SeniorJunior'!J221='Master Answer Key'!$B220, 1, 0)</f>
        <v>0</v>
      </c>
      <c r="K218" s="35">
        <f>IF('CS-SeniorJunior'!K221='Master Answer Key'!$B220, 1, 0)</f>
        <v>1</v>
      </c>
      <c r="L218" s="35">
        <f>IF('CS-SeniorJunior'!L221='Master Answer Key'!$B220, 1, 0)</f>
        <v>1</v>
      </c>
      <c r="M218" s="35"/>
    </row>
    <row r="219">
      <c r="A219" s="5" t="s">
        <v>323</v>
      </c>
      <c r="B219" s="35">
        <f>IF('CS-SeniorJunior'!B222='Master Answer Key'!$B221, 1, 0)</f>
        <v>1</v>
      </c>
      <c r="C219" s="35">
        <f>IF('CS-SeniorJunior'!C222='Master Answer Key'!$B221, 1, 0)</f>
        <v>1</v>
      </c>
      <c r="D219" s="35">
        <f>IF('CS-SeniorJunior'!D222='Master Answer Key'!$B221, 1, 0)</f>
        <v>1</v>
      </c>
      <c r="E219" s="35">
        <f>IF('CS-SeniorJunior'!E222='Master Answer Key'!$B221, 1, 0)</f>
        <v>1</v>
      </c>
      <c r="F219" s="35">
        <f>IF('CS-SeniorJunior'!F222='Master Answer Key'!$B221, 1, 0)</f>
        <v>1</v>
      </c>
      <c r="G219" s="35">
        <f>IF('CS-SeniorJunior'!G222='Master Answer Key'!$B221, 1, 0)</f>
        <v>1</v>
      </c>
      <c r="H219" s="35">
        <f>IF('CS-SeniorJunior'!H222='Master Answer Key'!$B221, 1, 0)</f>
        <v>1</v>
      </c>
      <c r="I219" s="35">
        <f>IF('CS-SeniorJunior'!I222='Master Answer Key'!$B221, 1, 0)</f>
        <v>1</v>
      </c>
      <c r="J219" s="35">
        <f>IF('CS-SeniorJunior'!J222='Master Answer Key'!$B221, 1, 0)</f>
        <v>1</v>
      </c>
      <c r="K219" s="35">
        <f>IF('CS-SeniorJunior'!K222='Master Answer Key'!$B221, 1, 0)</f>
        <v>1</v>
      </c>
      <c r="L219" s="35">
        <f>IF('CS-SeniorJunior'!L222='Master Answer Key'!$B221, 1, 0)</f>
        <v>1</v>
      </c>
      <c r="M219" s="35"/>
    </row>
    <row r="220">
      <c r="A220" s="5" t="s">
        <v>324</v>
      </c>
      <c r="B220" s="35">
        <f>IF('CS-SeniorJunior'!B223='Master Answer Key'!$B222, 1, 0)</f>
        <v>1</v>
      </c>
      <c r="C220" s="35">
        <f>IF('CS-SeniorJunior'!C223='Master Answer Key'!$B222, 1, 0)</f>
        <v>0</v>
      </c>
      <c r="D220" s="35">
        <f>IF('CS-SeniorJunior'!D223='Master Answer Key'!$B222, 1, 0)</f>
        <v>0</v>
      </c>
      <c r="E220" s="35">
        <f>IF('CS-SeniorJunior'!E223='Master Answer Key'!$B222, 1, 0)</f>
        <v>0</v>
      </c>
      <c r="F220" s="35">
        <f>IF('CS-SeniorJunior'!F223='Master Answer Key'!$B222, 1, 0)</f>
        <v>0</v>
      </c>
      <c r="G220" s="35">
        <f>IF('CS-SeniorJunior'!G223='Master Answer Key'!$B222, 1, 0)</f>
        <v>1</v>
      </c>
      <c r="H220" s="35">
        <f>IF('CS-SeniorJunior'!H223='Master Answer Key'!$B222, 1, 0)</f>
        <v>0</v>
      </c>
      <c r="I220" s="35">
        <f>IF('CS-SeniorJunior'!I223='Master Answer Key'!$B222, 1, 0)</f>
        <v>0</v>
      </c>
      <c r="J220" s="35">
        <f>IF('CS-SeniorJunior'!J223='Master Answer Key'!$B222, 1, 0)</f>
        <v>0</v>
      </c>
      <c r="K220" s="35">
        <f>IF('CS-SeniorJunior'!K223='Master Answer Key'!$B222, 1, 0)</f>
        <v>1</v>
      </c>
      <c r="L220" s="35">
        <f>IF('CS-SeniorJunior'!L223='Master Answer Key'!$B222, 1, 0)</f>
        <v>0</v>
      </c>
      <c r="M220" s="35"/>
    </row>
    <row r="221">
      <c r="A221" s="5" t="s">
        <v>325</v>
      </c>
      <c r="B221" s="35">
        <f>IF('CS-SeniorJunior'!B224='Master Answer Key'!$B223, 1, 0)</f>
        <v>1</v>
      </c>
      <c r="C221" s="35">
        <f>IF('CS-SeniorJunior'!C224='Master Answer Key'!$B223, 1, 0)</f>
        <v>1</v>
      </c>
      <c r="D221" s="35">
        <f>IF('CS-SeniorJunior'!D224='Master Answer Key'!$B223, 1, 0)</f>
        <v>0</v>
      </c>
      <c r="E221" s="35">
        <f>IF('CS-SeniorJunior'!E224='Master Answer Key'!$B223, 1, 0)</f>
        <v>1</v>
      </c>
      <c r="F221" s="35">
        <f>IF('CS-SeniorJunior'!F224='Master Answer Key'!$B223, 1, 0)</f>
        <v>1</v>
      </c>
      <c r="G221" s="35">
        <f>IF('CS-SeniorJunior'!G224='Master Answer Key'!$B223, 1, 0)</f>
        <v>0</v>
      </c>
      <c r="H221" s="35">
        <f>IF('CS-SeniorJunior'!H224='Master Answer Key'!$B223, 1, 0)</f>
        <v>1</v>
      </c>
      <c r="I221" s="35">
        <f>IF('CS-SeniorJunior'!I224='Master Answer Key'!$B223, 1, 0)</f>
        <v>1</v>
      </c>
      <c r="J221" s="35">
        <f>IF('CS-SeniorJunior'!J224='Master Answer Key'!$B223, 1, 0)</f>
        <v>1</v>
      </c>
      <c r="K221" s="35">
        <f>IF('CS-SeniorJunior'!K224='Master Answer Key'!$B223, 1, 0)</f>
        <v>1</v>
      </c>
      <c r="L221" s="35">
        <f>IF('CS-SeniorJunior'!L224='Master Answer Key'!$B223, 1, 0)</f>
        <v>1</v>
      </c>
      <c r="M221" s="35"/>
    </row>
    <row r="222">
      <c r="A222" s="5" t="s">
        <v>326</v>
      </c>
      <c r="B222" s="35">
        <f>IF('CS-SeniorJunior'!B225='Master Answer Key'!$B224, 1, 0)</f>
        <v>1</v>
      </c>
      <c r="C222" s="35">
        <f>IF('CS-SeniorJunior'!C225='Master Answer Key'!$B224, 1, 0)</f>
        <v>1</v>
      </c>
      <c r="D222" s="35">
        <f>IF('CS-SeniorJunior'!D225='Master Answer Key'!$B224, 1, 0)</f>
        <v>1</v>
      </c>
      <c r="E222" s="35">
        <f>IF('CS-SeniorJunior'!E225='Master Answer Key'!$B224, 1, 0)</f>
        <v>1</v>
      </c>
      <c r="F222" s="35">
        <f>IF('CS-SeniorJunior'!F225='Master Answer Key'!$B224, 1, 0)</f>
        <v>1</v>
      </c>
      <c r="G222" s="35">
        <f>IF('CS-SeniorJunior'!G225='Master Answer Key'!$B224, 1, 0)</f>
        <v>1</v>
      </c>
      <c r="H222" s="35">
        <f>IF('CS-SeniorJunior'!H225='Master Answer Key'!$B224, 1, 0)</f>
        <v>1</v>
      </c>
      <c r="I222" s="35">
        <f>IF('CS-SeniorJunior'!I225='Master Answer Key'!$B224, 1, 0)</f>
        <v>1</v>
      </c>
      <c r="J222" s="35">
        <f>IF('CS-SeniorJunior'!J225='Master Answer Key'!$B224, 1, 0)</f>
        <v>1</v>
      </c>
      <c r="K222" s="35">
        <f>IF('CS-SeniorJunior'!K225='Master Answer Key'!$B224, 1, 0)</f>
        <v>1</v>
      </c>
      <c r="L222" s="35">
        <f>IF('CS-SeniorJunior'!L225='Master Answer Key'!$B224, 1, 0)</f>
        <v>1</v>
      </c>
      <c r="M222" s="35"/>
    </row>
    <row r="223">
      <c r="A223" s="5" t="s">
        <v>327</v>
      </c>
      <c r="B223" s="35">
        <f>IF('CS-SeniorJunior'!B226='Master Answer Key'!$B225, 1, 0)</f>
        <v>1</v>
      </c>
      <c r="C223" s="35">
        <f>IF('CS-SeniorJunior'!C226='Master Answer Key'!$B225, 1, 0)</f>
        <v>1</v>
      </c>
      <c r="D223" s="35">
        <f>IF('CS-SeniorJunior'!D226='Master Answer Key'!$B225, 1, 0)</f>
        <v>0</v>
      </c>
      <c r="E223" s="35">
        <f>IF('CS-SeniorJunior'!E226='Master Answer Key'!$B225, 1, 0)</f>
        <v>0</v>
      </c>
      <c r="F223" s="35">
        <f>IF('CS-SeniorJunior'!F226='Master Answer Key'!$B225, 1, 0)</f>
        <v>1</v>
      </c>
      <c r="G223" s="35">
        <f>IF('CS-SeniorJunior'!G226='Master Answer Key'!$B225, 1, 0)</f>
        <v>1</v>
      </c>
      <c r="H223" s="35">
        <f>IF('CS-SeniorJunior'!H226='Master Answer Key'!$B225, 1, 0)</f>
        <v>1</v>
      </c>
      <c r="I223" s="35">
        <f>IF('CS-SeniorJunior'!I226='Master Answer Key'!$B225, 1, 0)</f>
        <v>1</v>
      </c>
      <c r="J223" s="35">
        <f>IF('CS-SeniorJunior'!J226='Master Answer Key'!$B225, 1, 0)</f>
        <v>1</v>
      </c>
      <c r="K223" s="35">
        <f>IF('CS-SeniorJunior'!K226='Master Answer Key'!$B225, 1, 0)</f>
        <v>1</v>
      </c>
      <c r="L223" s="35">
        <f>IF('CS-SeniorJunior'!L226='Master Answer Key'!$B225, 1, 0)</f>
        <v>1</v>
      </c>
      <c r="M223" s="35"/>
    </row>
    <row r="224">
      <c r="A224" s="5" t="s">
        <v>328</v>
      </c>
      <c r="B224" s="35">
        <f>IF('CS-SeniorJunior'!B227='Master Answer Key'!$B226, 1, 0)</f>
        <v>1</v>
      </c>
      <c r="C224" s="35">
        <f>IF('CS-SeniorJunior'!C227='Master Answer Key'!$B226, 1, 0)</f>
        <v>1</v>
      </c>
      <c r="D224" s="35">
        <f>IF('CS-SeniorJunior'!D227='Master Answer Key'!$B226, 1, 0)</f>
        <v>0</v>
      </c>
      <c r="E224" s="35">
        <f>IF('CS-SeniorJunior'!E227='Master Answer Key'!$B226, 1, 0)</f>
        <v>0</v>
      </c>
      <c r="F224" s="35">
        <f>IF('CS-SeniorJunior'!F227='Master Answer Key'!$B226, 1, 0)</f>
        <v>1</v>
      </c>
      <c r="G224" s="35">
        <f>IF('CS-SeniorJunior'!G227='Master Answer Key'!$B226, 1, 0)</f>
        <v>1</v>
      </c>
      <c r="H224" s="35">
        <f>IF('CS-SeniorJunior'!H227='Master Answer Key'!$B226, 1, 0)</f>
        <v>1</v>
      </c>
      <c r="I224" s="35">
        <f>IF('CS-SeniorJunior'!I227='Master Answer Key'!$B226, 1, 0)</f>
        <v>1</v>
      </c>
      <c r="J224" s="35">
        <f>IF('CS-SeniorJunior'!J227='Master Answer Key'!$B226, 1, 0)</f>
        <v>1</v>
      </c>
      <c r="K224" s="35">
        <f>IF('CS-SeniorJunior'!K227='Master Answer Key'!$B226, 1, 0)</f>
        <v>1</v>
      </c>
      <c r="L224" s="35">
        <f>IF('CS-SeniorJunior'!L227='Master Answer Key'!$B226, 1, 0)</f>
        <v>1</v>
      </c>
      <c r="M224" s="35"/>
    </row>
    <row r="225">
      <c r="A225" s="5" t="s">
        <v>329</v>
      </c>
      <c r="B225" s="35">
        <f>IF('CS-SeniorJunior'!B228='Master Answer Key'!$B227, 1, 0)</f>
        <v>1</v>
      </c>
      <c r="C225" s="35">
        <f>IF('CS-SeniorJunior'!C228='Master Answer Key'!$B227, 1, 0)</f>
        <v>1</v>
      </c>
      <c r="D225" s="35">
        <f>IF('CS-SeniorJunior'!D228='Master Answer Key'!$B227, 1, 0)</f>
        <v>1</v>
      </c>
      <c r="E225" s="35">
        <f>IF('CS-SeniorJunior'!E228='Master Answer Key'!$B227, 1, 0)</f>
        <v>1</v>
      </c>
      <c r="F225" s="35">
        <f>IF('CS-SeniorJunior'!F228='Master Answer Key'!$B227, 1, 0)</f>
        <v>1</v>
      </c>
      <c r="G225" s="35">
        <f>IF('CS-SeniorJunior'!G228='Master Answer Key'!$B227, 1, 0)</f>
        <v>1</v>
      </c>
      <c r="H225" s="35">
        <f>IF('CS-SeniorJunior'!H228='Master Answer Key'!$B227, 1, 0)</f>
        <v>1</v>
      </c>
      <c r="I225" s="35">
        <f>IF('CS-SeniorJunior'!I228='Master Answer Key'!$B227, 1, 0)</f>
        <v>0</v>
      </c>
      <c r="J225" s="35">
        <f>IF('CS-SeniorJunior'!J228='Master Answer Key'!$B227, 1, 0)</f>
        <v>0</v>
      </c>
      <c r="K225" s="35">
        <f>IF('CS-SeniorJunior'!K228='Master Answer Key'!$B227, 1, 0)</f>
        <v>1</v>
      </c>
      <c r="L225" s="35">
        <f>IF('CS-SeniorJunior'!L228='Master Answer Key'!$B227, 1, 0)</f>
        <v>1</v>
      </c>
      <c r="M225" s="35"/>
    </row>
    <row r="226">
      <c r="A226" s="5" t="s">
        <v>330</v>
      </c>
      <c r="B226" s="35">
        <f>IF('CS-SeniorJunior'!B229='Master Answer Key'!$B228, 1, 0)</f>
        <v>1</v>
      </c>
      <c r="C226" s="35">
        <f>IF('CS-SeniorJunior'!C229='Master Answer Key'!$B228, 1, 0)</f>
        <v>1</v>
      </c>
      <c r="D226" s="35">
        <f>IF('CS-SeniorJunior'!D229='Master Answer Key'!$B228, 1, 0)</f>
        <v>1</v>
      </c>
      <c r="E226" s="35">
        <f>IF('CS-SeniorJunior'!E229='Master Answer Key'!$B228, 1, 0)</f>
        <v>1</v>
      </c>
      <c r="F226" s="35">
        <f>IF('CS-SeniorJunior'!F229='Master Answer Key'!$B228, 1, 0)</f>
        <v>1</v>
      </c>
      <c r="G226" s="35">
        <f>IF('CS-SeniorJunior'!G229='Master Answer Key'!$B228, 1, 0)</f>
        <v>1</v>
      </c>
      <c r="H226" s="35">
        <f>IF('CS-SeniorJunior'!H229='Master Answer Key'!$B228, 1, 0)</f>
        <v>1</v>
      </c>
      <c r="I226" s="35">
        <f>IF('CS-SeniorJunior'!I229='Master Answer Key'!$B228, 1, 0)</f>
        <v>1</v>
      </c>
      <c r="J226" s="35">
        <f>IF('CS-SeniorJunior'!J229='Master Answer Key'!$B228, 1, 0)</f>
        <v>1</v>
      </c>
      <c r="K226" s="35">
        <f>IF('CS-SeniorJunior'!K229='Master Answer Key'!$B228, 1, 0)</f>
        <v>1</v>
      </c>
      <c r="L226" s="35">
        <f>IF('CS-SeniorJunior'!L229='Master Answer Key'!$B228, 1, 0)</f>
        <v>1</v>
      </c>
      <c r="M226" s="35"/>
    </row>
    <row r="227">
      <c r="A227" s="5" t="s">
        <v>331</v>
      </c>
      <c r="B227" s="35">
        <f>IF('CS-SeniorJunior'!B230='Master Answer Key'!$B229, 1, 0)</f>
        <v>1</v>
      </c>
      <c r="C227" s="35">
        <f>IF('CS-SeniorJunior'!C230='Master Answer Key'!$B229, 1, 0)</f>
        <v>1</v>
      </c>
      <c r="D227" s="35">
        <f>IF('CS-SeniorJunior'!D230='Master Answer Key'!$B229, 1, 0)</f>
        <v>1</v>
      </c>
      <c r="E227" s="35">
        <f>IF('CS-SeniorJunior'!E230='Master Answer Key'!$B229, 1, 0)</f>
        <v>1</v>
      </c>
      <c r="F227" s="35">
        <f>IF('CS-SeniorJunior'!F230='Master Answer Key'!$B229, 1, 0)</f>
        <v>1</v>
      </c>
      <c r="G227" s="35">
        <f>IF('CS-SeniorJunior'!G230='Master Answer Key'!$B229, 1, 0)</f>
        <v>1</v>
      </c>
      <c r="H227" s="35">
        <f>IF('CS-SeniorJunior'!H230='Master Answer Key'!$B229, 1, 0)</f>
        <v>1</v>
      </c>
      <c r="I227" s="35">
        <f>IF('CS-SeniorJunior'!I230='Master Answer Key'!$B229, 1, 0)</f>
        <v>1</v>
      </c>
      <c r="J227" s="35">
        <f>IF('CS-SeniorJunior'!J230='Master Answer Key'!$B229, 1, 0)</f>
        <v>1</v>
      </c>
      <c r="K227" s="35">
        <f>IF('CS-SeniorJunior'!K230='Master Answer Key'!$B229, 1, 0)</f>
        <v>1</v>
      </c>
      <c r="L227" s="35">
        <f>IF('CS-SeniorJunior'!L230='Master Answer Key'!$B229, 1, 0)</f>
        <v>1</v>
      </c>
      <c r="M227" s="35"/>
    </row>
    <row r="228">
      <c r="A228" s="5" t="s">
        <v>332</v>
      </c>
      <c r="B228" s="35">
        <f>IF('CS-SeniorJunior'!B231='Master Answer Key'!$B230, 1, 0)</f>
        <v>1</v>
      </c>
      <c r="C228" s="35">
        <f>IF('CS-SeniorJunior'!C231='Master Answer Key'!$B230, 1, 0)</f>
        <v>1</v>
      </c>
      <c r="D228" s="35">
        <f>IF('CS-SeniorJunior'!D231='Master Answer Key'!$B230, 1, 0)</f>
        <v>1</v>
      </c>
      <c r="E228" s="35">
        <f>IF('CS-SeniorJunior'!E231='Master Answer Key'!$B230, 1, 0)</f>
        <v>1</v>
      </c>
      <c r="F228" s="35">
        <f>IF('CS-SeniorJunior'!F231='Master Answer Key'!$B230, 1, 0)</f>
        <v>1</v>
      </c>
      <c r="G228" s="35">
        <f>IF('CS-SeniorJunior'!G231='Master Answer Key'!$B230, 1, 0)</f>
        <v>1</v>
      </c>
      <c r="H228" s="35">
        <f>IF('CS-SeniorJunior'!H231='Master Answer Key'!$B230, 1, 0)</f>
        <v>1</v>
      </c>
      <c r="I228" s="35">
        <f>IF('CS-SeniorJunior'!I231='Master Answer Key'!$B230, 1, 0)</f>
        <v>1</v>
      </c>
      <c r="J228" s="35">
        <f>IF('CS-SeniorJunior'!J231='Master Answer Key'!$B230, 1, 0)</f>
        <v>1</v>
      </c>
      <c r="K228" s="35">
        <f>IF('CS-SeniorJunior'!K231='Master Answer Key'!$B230, 1, 0)</f>
        <v>1</v>
      </c>
      <c r="L228" s="35">
        <f>IF('CS-SeniorJunior'!L231='Master Answer Key'!$B230, 1, 0)</f>
        <v>1</v>
      </c>
      <c r="M228" s="35"/>
    </row>
    <row r="229">
      <c r="A229" s="5" t="s">
        <v>333</v>
      </c>
      <c r="B229" s="35">
        <f>IF('CS-SeniorJunior'!B232='Master Answer Key'!$B231, 1, 0)</f>
        <v>1</v>
      </c>
      <c r="C229" s="35">
        <f>IF('CS-SeniorJunior'!C232='Master Answer Key'!$B231, 1, 0)</f>
        <v>1</v>
      </c>
      <c r="D229" s="35">
        <f>IF('CS-SeniorJunior'!D232='Master Answer Key'!$B231, 1, 0)</f>
        <v>1</v>
      </c>
      <c r="E229" s="35">
        <f>IF('CS-SeniorJunior'!E232='Master Answer Key'!$B231, 1, 0)</f>
        <v>1</v>
      </c>
      <c r="F229" s="35">
        <f>IF('CS-SeniorJunior'!F232='Master Answer Key'!$B231, 1, 0)</f>
        <v>1</v>
      </c>
      <c r="G229" s="35">
        <f>IF('CS-SeniorJunior'!G232='Master Answer Key'!$B231, 1, 0)</f>
        <v>1</v>
      </c>
      <c r="H229" s="35">
        <f>IF('CS-SeniorJunior'!H232='Master Answer Key'!$B231, 1, 0)</f>
        <v>1</v>
      </c>
      <c r="I229" s="35">
        <f>IF('CS-SeniorJunior'!I232='Master Answer Key'!$B231, 1, 0)</f>
        <v>1</v>
      </c>
      <c r="J229" s="35">
        <f>IF('CS-SeniorJunior'!J232='Master Answer Key'!$B231, 1, 0)</f>
        <v>1</v>
      </c>
      <c r="K229" s="35">
        <f>IF('CS-SeniorJunior'!K232='Master Answer Key'!$B231, 1, 0)</f>
        <v>1</v>
      </c>
      <c r="L229" s="35">
        <f>IF('CS-SeniorJunior'!L232='Master Answer Key'!$B231, 1, 0)</f>
        <v>1</v>
      </c>
      <c r="M229" s="35"/>
    </row>
    <row r="230">
      <c r="A230" s="5" t="s">
        <v>334</v>
      </c>
      <c r="B230" s="35">
        <f>IF('CS-SeniorJunior'!B233='Master Answer Key'!$B232, 1, 0)</f>
        <v>1</v>
      </c>
      <c r="C230" s="35">
        <f>IF('CS-SeniorJunior'!C233='Master Answer Key'!$B232, 1, 0)</f>
        <v>1</v>
      </c>
      <c r="D230" s="35">
        <f>IF('CS-SeniorJunior'!D233='Master Answer Key'!$B232, 1, 0)</f>
        <v>1</v>
      </c>
      <c r="E230" s="35">
        <f>IF('CS-SeniorJunior'!E233='Master Answer Key'!$B232, 1, 0)</f>
        <v>1</v>
      </c>
      <c r="F230" s="35">
        <f>IF('CS-SeniorJunior'!F233='Master Answer Key'!$B232, 1, 0)</f>
        <v>1</v>
      </c>
      <c r="G230" s="35">
        <f>IF('CS-SeniorJunior'!G233='Master Answer Key'!$B232, 1, 0)</f>
        <v>1</v>
      </c>
      <c r="H230" s="35">
        <f>IF('CS-SeniorJunior'!H233='Master Answer Key'!$B232, 1, 0)</f>
        <v>1</v>
      </c>
      <c r="I230" s="35">
        <f>IF('CS-SeniorJunior'!I233='Master Answer Key'!$B232, 1, 0)</f>
        <v>1</v>
      </c>
      <c r="J230" s="35">
        <f>IF('CS-SeniorJunior'!J233='Master Answer Key'!$B232, 1, 0)</f>
        <v>1</v>
      </c>
      <c r="K230" s="35">
        <f>IF('CS-SeniorJunior'!K233='Master Answer Key'!$B232, 1, 0)</f>
        <v>1</v>
      </c>
      <c r="L230" s="35">
        <f>IF('CS-SeniorJunior'!L233='Master Answer Key'!$B232, 1, 0)</f>
        <v>1</v>
      </c>
      <c r="M230" s="35"/>
    </row>
    <row r="231">
      <c r="A231" s="5" t="s">
        <v>335</v>
      </c>
      <c r="B231" s="35">
        <f>IF('CS-SeniorJunior'!B234='Master Answer Key'!$B233, 1, 0)</f>
        <v>1</v>
      </c>
      <c r="C231" s="35">
        <f>IF('CS-SeniorJunior'!C234='Master Answer Key'!$B233, 1, 0)</f>
        <v>1</v>
      </c>
      <c r="D231" s="35">
        <f>IF('CS-SeniorJunior'!D234='Master Answer Key'!$B233, 1, 0)</f>
        <v>1</v>
      </c>
      <c r="E231" s="35">
        <f>IF('CS-SeniorJunior'!E234='Master Answer Key'!$B233, 1, 0)</f>
        <v>1</v>
      </c>
      <c r="F231" s="35">
        <f>IF('CS-SeniorJunior'!F234='Master Answer Key'!$B233, 1, 0)</f>
        <v>1</v>
      </c>
      <c r="G231" s="35">
        <f>IF('CS-SeniorJunior'!G234='Master Answer Key'!$B233, 1, 0)</f>
        <v>1</v>
      </c>
      <c r="H231" s="35">
        <f>IF('CS-SeniorJunior'!H234='Master Answer Key'!$B233, 1, 0)</f>
        <v>1</v>
      </c>
      <c r="I231" s="35">
        <f>IF('CS-SeniorJunior'!I234='Master Answer Key'!$B233, 1, 0)</f>
        <v>0</v>
      </c>
      <c r="J231" s="35">
        <f>IF('CS-SeniorJunior'!J234='Master Answer Key'!$B233, 1, 0)</f>
        <v>1</v>
      </c>
      <c r="K231" s="35">
        <f>IF('CS-SeniorJunior'!K234='Master Answer Key'!$B233, 1, 0)</f>
        <v>1</v>
      </c>
      <c r="L231" s="35">
        <f>IF('CS-SeniorJunior'!L234='Master Answer Key'!$B233, 1, 0)</f>
        <v>1</v>
      </c>
      <c r="M231" s="35"/>
    </row>
    <row r="232">
      <c r="A232" s="5" t="s">
        <v>336</v>
      </c>
      <c r="B232" s="35">
        <f>IF('CS-SeniorJunior'!B235='Master Answer Key'!$B234, 1, 0)</f>
        <v>1</v>
      </c>
      <c r="C232" s="35">
        <f>IF('CS-SeniorJunior'!C235='Master Answer Key'!$B234, 1, 0)</f>
        <v>1</v>
      </c>
      <c r="D232" s="35">
        <f>IF('CS-SeniorJunior'!D235='Master Answer Key'!$B234, 1, 0)</f>
        <v>1</v>
      </c>
      <c r="E232" s="35">
        <f>IF('CS-SeniorJunior'!E235='Master Answer Key'!$B234, 1, 0)</f>
        <v>1</v>
      </c>
      <c r="F232" s="35">
        <f>IF('CS-SeniorJunior'!F235='Master Answer Key'!$B234, 1, 0)</f>
        <v>1</v>
      </c>
      <c r="G232" s="35">
        <f>IF('CS-SeniorJunior'!G235='Master Answer Key'!$B234, 1, 0)</f>
        <v>1</v>
      </c>
      <c r="H232" s="35">
        <f>IF('CS-SeniorJunior'!H235='Master Answer Key'!$B234, 1, 0)</f>
        <v>1</v>
      </c>
      <c r="I232" s="35">
        <f>IF('CS-SeniorJunior'!I235='Master Answer Key'!$B234, 1, 0)</f>
        <v>1</v>
      </c>
      <c r="J232" s="35">
        <f>IF('CS-SeniorJunior'!J235='Master Answer Key'!$B234, 1, 0)</f>
        <v>1</v>
      </c>
      <c r="K232" s="35">
        <f>IF('CS-SeniorJunior'!K235='Master Answer Key'!$B234, 1, 0)</f>
        <v>1</v>
      </c>
      <c r="L232" s="35">
        <f>IF('CS-SeniorJunior'!L235='Master Answer Key'!$B234, 1, 0)</f>
        <v>1</v>
      </c>
      <c r="M232" s="35"/>
    </row>
    <row r="233">
      <c r="A233" s="5" t="s">
        <v>337</v>
      </c>
      <c r="B233" s="35">
        <f>IF('CS-SeniorJunior'!B236='Master Answer Key'!$B235, 1, 0)</f>
        <v>1</v>
      </c>
      <c r="C233" s="35">
        <f>IF('CS-SeniorJunior'!C236='Master Answer Key'!$B235, 1, 0)</f>
        <v>1</v>
      </c>
      <c r="D233" s="35">
        <f>IF('CS-SeniorJunior'!D236='Master Answer Key'!$B235, 1, 0)</f>
        <v>0</v>
      </c>
      <c r="E233" s="35">
        <f>IF('CS-SeniorJunior'!E236='Master Answer Key'!$B235, 1, 0)</f>
        <v>1</v>
      </c>
      <c r="F233" s="35">
        <f>IF('CS-SeniorJunior'!F236='Master Answer Key'!$B235, 1, 0)</f>
        <v>0</v>
      </c>
      <c r="G233" s="35">
        <f>IF('CS-SeniorJunior'!G236='Master Answer Key'!$B235, 1, 0)</f>
        <v>1</v>
      </c>
      <c r="H233" s="35">
        <f>IF('CS-SeniorJunior'!H236='Master Answer Key'!$B235, 1, 0)</f>
        <v>1</v>
      </c>
      <c r="I233" s="35">
        <f>IF('CS-SeniorJunior'!I236='Master Answer Key'!$B235, 1, 0)</f>
        <v>0</v>
      </c>
      <c r="J233" s="35">
        <f>IF('CS-SeniorJunior'!J236='Master Answer Key'!$B235, 1, 0)</f>
        <v>0</v>
      </c>
      <c r="K233" s="35">
        <f>IF('CS-SeniorJunior'!K236='Master Answer Key'!$B235, 1, 0)</f>
        <v>1</v>
      </c>
      <c r="L233" s="35">
        <f>IF('CS-SeniorJunior'!L236='Master Answer Key'!$B235, 1, 0)</f>
        <v>0</v>
      </c>
      <c r="M233" s="35"/>
    </row>
    <row r="234">
      <c r="A234" s="5" t="s">
        <v>338</v>
      </c>
      <c r="B234" s="35">
        <f>IF('CS-SeniorJunior'!B237='Master Answer Key'!$B236, 1, 0)</f>
        <v>1</v>
      </c>
      <c r="C234" s="35">
        <f>IF('CS-SeniorJunior'!C237='Master Answer Key'!$B236, 1, 0)</f>
        <v>1</v>
      </c>
      <c r="D234" s="35">
        <f>IF('CS-SeniorJunior'!D237='Master Answer Key'!$B236, 1, 0)</f>
        <v>1</v>
      </c>
      <c r="E234" s="35">
        <f>IF('CS-SeniorJunior'!E237='Master Answer Key'!$B236, 1, 0)</f>
        <v>1</v>
      </c>
      <c r="F234" s="35">
        <f>IF('CS-SeniorJunior'!F237='Master Answer Key'!$B236, 1, 0)</f>
        <v>1</v>
      </c>
      <c r="G234" s="35">
        <f>IF('CS-SeniorJunior'!G237='Master Answer Key'!$B236, 1, 0)</f>
        <v>1</v>
      </c>
      <c r="H234" s="35">
        <f>IF('CS-SeniorJunior'!H237='Master Answer Key'!$B236, 1, 0)</f>
        <v>1</v>
      </c>
      <c r="I234" s="35">
        <f>IF('CS-SeniorJunior'!I237='Master Answer Key'!$B236, 1, 0)</f>
        <v>1</v>
      </c>
      <c r="J234" s="35">
        <f>IF('CS-SeniorJunior'!J237='Master Answer Key'!$B236, 1, 0)</f>
        <v>1</v>
      </c>
      <c r="K234" s="35">
        <f>IF('CS-SeniorJunior'!K237='Master Answer Key'!$B236, 1, 0)</f>
        <v>1</v>
      </c>
      <c r="L234" s="35">
        <f>IF('CS-SeniorJunior'!L237='Master Answer Key'!$B236, 1, 0)</f>
        <v>0</v>
      </c>
      <c r="M234" s="35"/>
    </row>
    <row r="235">
      <c r="A235" s="5" t="s">
        <v>339</v>
      </c>
      <c r="B235" s="35">
        <f>IF('CS-SeniorJunior'!B238='Master Answer Key'!$B237, 1, 0)</f>
        <v>1</v>
      </c>
      <c r="C235" s="35">
        <f>IF('CS-SeniorJunior'!C238='Master Answer Key'!$B237, 1, 0)</f>
        <v>1</v>
      </c>
      <c r="D235" s="35">
        <f>IF('CS-SeniorJunior'!D238='Master Answer Key'!$B237, 1, 0)</f>
        <v>1</v>
      </c>
      <c r="E235" s="35">
        <f>IF('CS-SeniorJunior'!E238='Master Answer Key'!$B237, 1, 0)</f>
        <v>0</v>
      </c>
      <c r="F235" s="35">
        <f>IF('CS-SeniorJunior'!F238='Master Answer Key'!$B237, 1, 0)</f>
        <v>1</v>
      </c>
      <c r="G235" s="35">
        <f>IF('CS-SeniorJunior'!G238='Master Answer Key'!$B237, 1, 0)</f>
        <v>1</v>
      </c>
      <c r="H235" s="35">
        <f>IF('CS-SeniorJunior'!H238='Master Answer Key'!$B237, 1, 0)</f>
        <v>1</v>
      </c>
      <c r="I235" s="35">
        <f>IF('CS-SeniorJunior'!I238='Master Answer Key'!$B237, 1, 0)</f>
        <v>1</v>
      </c>
      <c r="J235" s="35">
        <f>IF('CS-SeniorJunior'!J238='Master Answer Key'!$B237, 1, 0)</f>
        <v>1</v>
      </c>
      <c r="K235" s="35">
        <f>IF('CS-SeniorJunior'!K238='Master Answer Key'!$B237, 1, 0)</f>
        <v>1</v>
      </c>
      <c r="L235" s="35">
        <f>IF('CS-SeniorJunior'!L238='Master Answer Key'!$B237, 1, 0)</f>
        <v>0</v>
      </c>
      <c r="M235" s="35"/>
    </row>
    <row r="236">
      <c r="A236" s="5" t="s">
        <v>340</v>
      </c>
      <c r="B236" s="35">
        <f>IF('CS-SeniorJunior'!B239='Master Answer Key'!$B238, 1, 0)</f>
        <v>1</v>
      </c>
      <c r="C236" s="35">
        <f>IF('CS-SeniorJunior'!C239='Master Answer Key'!$B238, 1, 0)</f>
        <v>1</v>
      </c>
      <c r="D236" s="35">
        <f>IF('CS-SeniorJunior'!D239='Master Answer Key'!$B238, 1, 0)</f>
        <v>0</v>
      </c>
      <c r="E236" s="35">
        <f>IF('CS-SeniorJunior'!E239='Master Answer Key'!$B238, 1, 0)</f>
        <v>1</v>
      </c>
      <c r="F236" s="35">
        <f>IF('CS-SeniorJunior'!F239='Master Answer Key'!$B238, 1, 0)</f>
        <v>1</v>
      </c>
      <c r="G236" s="35">
        <f>IF('CS-SeniorJunior'!G239='Master Answer Key'!$B238, 1, 0)</f>
        <v>1</v>
      </c>
      <c r="H236" s="35">
        <f>IF('CS-SeniorJunior'!H239='Master Answer Key'!$B238, 1, 0)</f>
        <v>1</v>
      </c>
      <c r="I236" s="35">
        <f>IF('CS-SeniorJunior'!I239='Master Answer Key'!$B238, 1, 0)</f>
        <v>0</v>
      </c>
      <c r="J236" s="35">
        <f>IF('CS-SeniorJunior'!J239='Master Answer Key'!$B238, 1, 0)</f>
        <v>1</v>
      </c>
      <c r="K236" s="35">
        <f>IF('CS-SeniorJunior'!K239='Master Answer Key'!$B238, 1, 0)</f>
        <v>1</v>
      </c>
      <c r="L236" s="35">
        <f>IF('CS-SeniorJunior'!L239='Master Answer Key'!$B238, 1, 0)</f>
        <v>1</v>
      </c>
      <c r="M236" s="35"/>
    </row>
    <row r="237">
      <c r="A237" s="5" t="s">
        <v>341</v>
      </c>
      <c r="B237" s="35">
        <f>IF('CS-SeniorJunior'!B240='Master Answer Key'!$B239, 1, 0)</f>
        <v>1</v>
      </c>
      <c r="C237" s="35">
        <f>IF('CS-SeniorJunior'!C240='Master Answer Key'!$B239, 1, 0)</f>
        <v>1</v>
      </c>
      <c r="D237" s="35">
        <f>IF('CS-SeniorJunior'!D240='Master Answer Key'!$B239, 1, 0)</f>
        <v>1</v>
      </c>
      <c r="E237" s="35">
        <f>IF('CS-SeniorJunior'!E240='Master Answer Key'!$B239, 1, 0)</f>
        <v>1</v>
      </c>
      <c r="F237" s="35">
        <f>IF('CS-SeniorJunior'!F240='Master Answer Key'!$B239, 1, 0)</f>
        <v>1</v>
      </c>
      <c r="G237" s="35">
        <f>IF('CS-SeniorJunior'!G240='Master Answer Key'!$B239, 1, 0)</f>
        <v>1</v>
      </c>
      <c r="H237" s="35">
        <f>IF('CS-SeniorJunior'!H240='Master Answer Key'!$B239, 1, 0)</f>
        <v>1</v>
      </c>
      <c r="I237" s="35">
        <f>IF('CS-SeniorJunior'!I240='Master Answer Key'!$B239, 1, 0)</f>
        <v>1</v>
      </c>
      <c r="J237" s="35">
        <f>IF('CS-SeniorJunior'!J240='Master Answer Key'!$B239, 1, 0)</f>
        <v>1</v>
      </c>
      <c r="K237" s="35">
        <f>IF('CS-SeniorJunior'!K240='Master Answer Key'!$B239, 1, 0)</f>
        <v>1</v>
      </c>
      <c r="L237" s="35">
        <f>IF('CS-SeniorJunior'!L240='Master Answer Key'!$B239, 1, 0)</f>
        <v>1</v>
      </c>
      <c r="M237" s="35"/>
    </row>
    <row r="238">
      <c r="A238" s="5" t="s">
        <v>342</v>
      </c>
      <c r="B238" s="35">
        <f>IF('CS-SeniorJunior'!B241='Master Answer Key'!$B240, 1, 0)</f>
        <v>1</v>
      </c>
      <c r="C238" s="35">
        <f>IF('CS-SeniorJunior'!C241='Master Answer Key'!$B240, 1, 0)</f>
        <v>1</v>
      </c>
      <c r="D238" s="35">
        <f>IF('CS-SeniorJunior'!D241='Master Answer Key'!$B240, 1, 0)</f>
        <v>1</v>
      </c>
      <c r="E238" s="35">
        <f>IF('CS-SeniorJunior'!E241='Master Answer Key'!$B240, 1, 0)</f>
        <v>1</v>
      </c>
      <c r="F238" s="35">
        <f>IF('CS-SeniorJunior'!F241='Master Answer Key'!$B240, 1, 0)</f>
        <v>1</v>
      </c>
      <c r="G238" s="35">
        <f>IF('CS-SeniorJunior'!G241='Master Answer Key'!$B240, 1, 0)</f>
        <v>1</v>
      </c>
      <c r="H238" s="35">
        <f>IF('CS-SeniorJunior'!H241='Master Answer Key'!$B240, 1, 0)</f>
        <v>0</v>
      </c>
      <c r="I238" s="35">
        <f>IF('CS-SeniorJunior'!I241='Master Answer Key'!$B240, 1, 0)</f>
        <v>1</v>
      </c>
      <c r="J238" s="35">
        <f>IF('CS-SeniorJunior'!J241='Master Answer Key'!$B240, 1, 0)</f>
        <v>1</v>
      </c>
      <c r="K238" s="35">
        <f>IF('CS-SeniorJunior'!K241='Master Answer Key'!$B240, 1, 0)</f>
        <v>1</v>
      </c>
      <c r="L238" s="35">
        <f>IF('CS-SeniorJunior'!L241='Master Answer Key'!$B240, 1, 0)</f>
        <v>1</v>
      </c>
      <c r="M238" s="35"/>
    </row>
    <row r="239">
      <c r="A239" s="5" t="s">
        <v>343</v>
      </c>
      <c r="B239" s="35">
        <f>IF('CS-SeniorJunior'!B242='Master Answer Key'!$B241, 1, 0)</f>
        <v>1</v>
      </c>
      <c r="C239" s="35">
        <f>IF('CS-SeniorJunior'!C242='Master Answer Key'!$B241, 1, 0)</f>
        <v>0</v>
      </c>
      <c r="D239" s="35">
        <f>IF('CS-SeniorJunior'!D242='Master Answer Key'!$B241, 1, 0)</f>
        <v>0</v>
      </c>
      <c r="E239" s="35">
        <f>IF('CS-SeniorJunior'!E242='Master Answer Key'!$B241, 1, 0)</f>
        <v>1</v>
      </c>
      <c r="F239" s="35">
        <f>IF('CS-SeniorJunior'!F242='Master Answer Key'!$B241, 1, 0)</f>
        <v>1</v>
      </c>
      <c r="G239" s="35">
        <f>IF('CS-SeniorJunior'!G242='Master Answer Key'!$B241, 1, 0)</f>
        <v>1</v>
      </c>
      <c r="H239" s="35">
        <f>IF('CS-SeniorJunior'!H242='Master Answer Key'!$B241, 1, 0)</f>
        <v>1</v>
      </c>
      <c r="I239" s="35">
        <f>IF('CS-SeniorJunior'!I242='Master Answer Key'!$B241, 1, 0)</f>
        <v>1</v>
      </c>
      <c r="J239" s="35">
        <f>IF('CS-SeniorJunior'!J242='Master Answer Key'!$B241, 1, 0)</f>
        <v>1</v>
      </c>
      <c r="K239" s="35">
        <f>IF('CS-SeniorJunior'!K242='Master Answer Key'!$B241, 1, 0)</f>
        <v>1</v>
      </c>
      <c r="L239" s="35">
        <f>IF('CS-SeniorJunior'!L242='Master Answer Key'!$B241, 1, 0)</f>
        <v>1</v>
      </c>
      <c r="M239" s="35"/>
    </row>
    <row r="240">
      <c r="A240" s="5" t="s">
        <v>344</v>
      </c>
      <c r="B240" s="35">
        <f>IF('CS-SeniorJunior'!B243='Master Answer Key'!$B242, 1, 0)</f>
        <v>1</v>
      </c>
      <c r="C240" s="35">
        <f>IF('CS-SeniorJunior'!C243='Master Answer Key'!$B242, 1, 0)</f>
        <v>1</v>
      </c>
      <c r="D240" s="35">
        <f>IF('CS-SeniorJunior'!D243='Master Answer Key'!$B242, 1, 0)</f>
        <v>1</v>
      </c>
      <c r="E240" s="35">
        <f>IF('CS-SeniorJunior'!E243='Master Answer Key'!$B242, 1, 0)</f>
        <v>0</v>
      </c>
      <c r="F240" s="35">
        <f>IF('CS-SeniorJunior'!F243='Master Answer Key'!$B242, 1, 0)</f>
        <v>1</v>
      </c>
      <c r="G240" s="35">
        <f>IF('CS-SeniorJunior'!G243='Master Answer Key'!$B242, 1, 0)</f>
        <v>1</v>
      </c>
      <c r="H240" s="35">
        <f>IF('CS-SeniorJunior'!H243='Master Answer Key'!$B242, 1, 0)</f>
        <v>1</v>
      </c>
      <c r="I240" s="35">
        <f>IF('CS-SeniorJunior'!I243='Master Answer Key'!$B242, 1, 0)</f>
        <v>0</v>
      </c>
      <c r="J240" s="35">
        <f>IF('CS-SeniorJunior'!J243='Master Answer Key'!$B242, 1, 0)</f>
        <v>1</v>
      </c>
      <c r="K240" s="35">
        <f>IF('CS-SeniorJunior'!K243='Master Answer Key'!$B242, 1, 0)</f>
        <v>1</v>
      </c>
      <c r="L240" s="35">
        <f>IF('CS-SeniorJunior'!L243='Master Answer Key'!$B242, 1, 0)</f>
        <v>1</v>
      </c>
      <c r="M240" s="35"/>
    </row>
    <row r="241">
      <c r="A241" s="5" t="s">
        <v>345</v>
      </c>
      <c r="B241" s="35">
        <f>IF('CS-SeniorJunior'!B244='Master Answer Key'!$B243, 1, 0)</f>
        <v>1</v>
      </c>
      <c r="C241" s="35">
        <f>IF('CS-SeniorJunior'!C244='Master Answer Key'!$B243, 1, 0)</f>
        <v>1</v>
      </c>
      <c r="D241" s="35">
        <f>IF('CS-SeniorJunior'!D244='Master Answer Key'!$B243, 1, 0)</f>
        <v>1</v>
      </c>
      <c r="E241" s="35">
        <f>IF('CS-SeniorJunior'!E244='Master Answer Key'!$B243, 1, 0)</f>
        <v>1</v>
      </c>
      <c r="F241" s="35">
        <f>IF('CS-SeniorJunior'!F244='Master Answer Key'!$B243, 1, 0)</f>
        <v>1</v>
      </c>
      <c r="G241" s="35">
        <f>IF('CS-SeniorJunior'!G244='Master Answer Key'!$B243, 1, 0)</f>
        <v>1</v>
      </c>
      <c r="H241" s="35">
        <f>IF('CS-SeniorJunior'!H244='Master Answer Key'!$B243, 1, 0)</f>
        <v>1</v>
      </c>
      <c r="I241" s="35">
        <f>IF('CS-SeniorJunior'!I244='Master Answer Key'!$B243, 1, 0)</f>
        <v>1</v>
      </c>
      <c r="J241" s="35">
        <f>IF('CS-SeniorJunior'!J244='Master Answer Key'!$B243, 1, 0)</f>
        <v>1</v>
      </c>
      <c r="K241" s="35">
        <f>IF('CS-SeniorJunior'!K244='Master Answer Key'!$B243, 1, 0)</f>
        <v>1</v>
      </c>
      <c r="L241" s="35">
        <f>IF('CS-SeniorJunior'!L244='Master Answer Key'!$B243, 1, 0)</f>
        <v>1</v>
      </c>
      <c r="M241" s="35"/>
    </row>
    <row r="242">
      <c r="A242" s="5" t="s">
        <v>346</v>
      </c>
      <c r="B242" s="35">
        <f>IF('CS-SeniorJunior'!B245='Master Answer Key'!$B244, 1, 0)</f>
        <v>1</v>
      </c>
      <c r="C242" s="35">
        <f>IF('CS-SeniorJunior'!C245='Master Answer Key'!$B244, 1, 0)</f>
        <v>1</v>
      </c>
      <c r="D242" s="35">
        <f>IF('CS-SeniorJunior'!D245='Master Answer Key'!$B244, 1, 0)</f>
        <v>1</v>
      </c>
      <c r="E242" s="35">
        <f>IF('CS-SeniorJunior'!E245='Master Answer Key'!$B244, 1, 0)</f>
        <v>1</v>
      </c>
      <c r="F242" s="35">
        <f>IF('CS-SeniorJunior'!F245='Master Answer Key'!$B244, 1, 0)</f>
        <v>1</v>
      </c>
      <c r="G242" s="35">
        <f>IF('CS-SeniorJunior'!G245='Master Answer Key'!$B244, 1, 0)</f>
        <v>1</v>
      </c>
      <c r="H242" s="35">
        <f>IF('CS-SeniorJunior'!H245='Master Answer Key'!$B244, 1, 0)</f>
        <v>1</v>
      </c>
      <c r="I242" s="35">
        <f>IF('CS-SeniorJunior'!I245='Master Answer Key'!$B244, 1, 0)</f>
        <v>1</v>
      </c>
      <c r="J242" s="35">
        <f>IF('CS-SeniorJunior'!J245='Master Answer Key'!$B244, 1, 0)</f>
        <v>1</v>
      </c>
      <c r="K242" s="35">
        <f>IF('CS-SeniorJunior'!K245='Master Answer Key'!$B244, 1, 0)</f>
        <v>1</v>
      </c>
      <c r="L242" s="35">
        <f>IF('CS-SeniorJunior'!L245='Master Answer Key'!$B244, 1, 0)</f>
        <v>1</v>
      </c>
      <c r="M242" s="35"/>
    </row>
    <row r="243">
      <c r="A243" s="5" t="s">
        <v>347</v>
      </c>
      <c r="B243" s="35">
        <f>IF('CS-SeniorJunior'!B246='Master Answer Key'!$B245, 1, 0)</f>
        <v>1</v>
      </c>
      <c r="C243" s="35">
        <f>IF('CS-SeniorJunior'!C246='Master Answer Key'!$B245, 1, 0)</f>
        <v>1</v>
      </c>
      <c r="D243" s="35">
        <f>IF('CS-SeniorJunior'!D246='Master Answer Key'!$B245, 1, 0)</f>
        <v>1</v>
      </c>
      <c r="E243" s="35">
        <f>IF('CS-SeniorJunior'!E246='Master Answer Key'!$B245, 1, 0)</f>
        <v>1</v>
      </c>
      <c r="F243" s="35">
        <f>IF('CS-SeniorJunior'!F246='Master Answer Key'!$B245, 1, 0)</f>
        <v>1</v>
      </c>
      <c r="G243" s="35">
        <f>IF('CS-SeniorJunior'!G246='Master Answer Key'!$B245, 1, 0)</f>
        <v>1</v>
      </c>
      <c r="H243" s="35">
        <f>IF('CS-SeniorJunior'!H246='Master Answer Key'!$B245, 1, 0)</f>
        <v>1</v>
      </c>
      <c r="I243" s="35">
        <f>IF('CS-SeniorJunior'!I246='Master Answer Key'!$B245, 1, 0)</f>
        <v>1</v>
      </c>
      <c r="J243" s="35">
        <f>IF('CS-SeniorJunior'!J246='Master Answer Key'!$B245, 1, 0)</f>
        <v>1</v>
      </c>
      <c r="K243" s="35">
        <f>IF('CS-SeniorJunior'!K246='Master Answer Key'!$B245, 1, 0)</f>
        <v>1</v>
      </c>
      <c r="L243" s="35">
        <f>IF('CS-SeniorJunior'!L246='Master Answer Key'!$B245, 1, 0)</f>
        <v>1</v>
      </c>
      <c r="M243" s="35"/>
    </row>
    <row r="244">
      <c r="A244" s="5" t="s">
        <v>348</v>
      </c>
      <c r="B244" s="35">
        <f>IF('CS-SeniorJunior'!B247='Master Answer Key'!$B246, 1, 0)</f>
        <v>1</v>
      </c>
      <c r="C244" s="35">
        <f>IF('CS-SeniorJunior'!C247='Master Answer Key'!$B246, 1, 0)</f>
        <v>1</v>
      </c>
      <c r="D244" s="35">
        <f>IF('CS-SeniorJunior'!D247='Master Answer Key'!$B246, 1, 0)</f>
        <v>1</v>
      </c>
      <c r="E244" s="35">
        <f>IF('CS-SeniorJunior'!E247='Master Answer Key'!$B246, 1, 0)</f>
        <v>1</v>
      </c>
      <c r="F244" s="35">
        <f>IF('CS-SeniorJunior'!F247='Master Answer Key'!$B246, 1, 0)</f>
        <v>0</v>
      </c>
      <c r="G244" s="35">
        <f>IF('CS-SeniorJunior'!G247='Master Answer Key'!$B246, 1, 0)</f>
        <v>1</v>
      </c>
      <c r="H244" s="35">
        <f>IF('CS-SeniorJunior'!H247='Master Answer Key'!$B246, 1, 0)</f>
        <v>1</v>
      </c>
      <c r="I244" s="35">
        <f>IF('CS-SeniorJunior'!I247='Master Answer Key'!$B246, 1, 0)</f>
        <v>1</v>
      </c>
      <c r="J244" s="35">
        <f>IF('CS-SeniorJunior'!J247='Master Answer Key'!$B246, 1, 0)</f>
        <v>1</v>
      </c>
      <c r="K244" s="35">
        <f>IF('CS-SeniorJunior'!K247='Master Answer Key'!$B246, 1, 0)</f>
        <v>1</v>
      </c>
      <c r="L244" s="35">
        <f>IF('CS-SeniorJunior'!L247='Master Answer Key'!$B246, 1, 0)</f>
        <v>1</v>
      </c>
      <c r="M244" s="35"/>
    </row>
    <row r="245">
      <c r="A245" s="5" t="s">
        <v>349</v>
      </c>
      <c r="B245" s="35">
        <f>IF('CS-SeniorJunior'!B248='Master Answer Key'!$B247, 1, 0)</f>
        <v>1</v>
      </c>
      <c r="C245" s="35">
        <f>IF('CS-SeniorJunior'!C248='Master Answer Key'!$B247, 1, 0)</f>
        <v>1</v>
      </c>
      <c r="D245" s="35">
        <f>IF('CS-SeniorJunior'!D248='Master Answer Key'!$B247, 1, 0)</f>
        <v>1</v>
      </c>
      <c r="E245" s="35">
        <f>IF('CS-SeniorJunior'!E248='Master Answer Key'!$B247, 1, 0)</f>
        <v>1</v>
      </c>
      <c r="F245" s="35">
        <f>IF('CS-SeniorJunior'!F248='Master Answer Key'!$B247, 1, 0)</f>
        <v>1</v>
      </c>
      <c r="G245" s="35">
        <f>IF('CS-SeniorJunior'!G248='Master Answer Key'!$B247, 1, 0)</f>
        <v>1</v>
      </c>
      <c r="H245" s="35">
        <f>IF('CS-SeniorJunior'!H248='Master Answer Key'!$B247, 1, 0)</f>
        <v>1</v>
      </c>
      <c r="I245" s="35">
        <f>IF('CS-SeniorJunior'!I248='Master Answer Key'!$B247, 1, 0)</f>
        <v>1</v>
      </c>
      <c r="J245" s="35">
        <f>IF('CS-SeniorJunior'!J248='Master Answer Key'!$B247, 1, 0)</f>
        <v>1</v>
      </c>
      <c r="K245" s="35">
        <f>IF('CS-SeniorJunior'!K248='Master Answer Key'!$B247, 1, 0)</f>
        <v>0</v>
      </c>
      <c r="L245" s="35">
        <f>IF('CS-SeniorJunior'!L248='Master Answer Key'!$B247, 1, 0)</f>
        <v>1</v>
      </c>
      <c r="M245" s="35"/>
    </row>
    <row r="246">
      <c r="A246" s="5" t="s">
        <v>350</v>
      </c>
      <c r="B246" s="35">
        <f>IF('CS-SeniorJunior'!B249='Master Answer Key'!$B248, 1, 0)</f>
        <v>1</v>
      </c>
      <c r="C246" s="35">
        <f>IF('CS-SeniorJunior'!C249='Master Answer Key'!$B248, 1, 0)</f>
        <v>1</v>
      </c>
      <c r="D246" s="35">
        <f>IF('CS-SeniorJunior'!D249='Master Answer Key'!$B248, 1, 0)</f>
        <v>1</v>
      </c>
      <c r="E246" s="35">
        <f>IF('CS-SeniorJunior'!E249='Master Answer Key'!$B248, 1, 0)</f>
        <v>1</v>
      </c>
      <c r="F246" s="35">
        <f>IF('CS-SeniorJunior'!F249='Master Answer Key'!$B248, 1, 0)</f>
        <v>1</v>
      </c>
      <c r="G246" s="35">
        <f>IF('CS-SeniorJunior'!G249='Master Answer Key'!$B248, 1, 0)</f>
        <v>1</v>
      </c>
      <c r="H246" s="35">
        <f>IF('CS-SeniorJunior'!H249='Master Answer Key'!$B248, 1, 0)</f>
        <v>1</v>
      </c>
      <c r="I246" s="35">
        <f>IF('CS-SeniorJunior'!I249='Master Answer Key'!$B248, 1, 0)</f>
        <v>1</v>
      </c>
      <c r="J246" s="35">
        <f>IF('CS-SeniorJunior'!J249='Master Answer Key'!$B248, 1, 0)</f>
        <v>1</v>
      </c>
      <c r="K246" s="35">
        <f>IF('CS-SeniorJunior'!K249='Master Answer Key'!$B248, 1, 0)</f>
        <v>1</v>
      </c>
      <c r="L246" s="35">
        <f>IF('CS-SeniorJunior'!L249='Master Answer Key'!$B248, 1, 0)</f>
        <v>1</v>
      </c>
      <c r="M246" s="35"/>
    </row>
    <row r="247">
      <c r="A247" s="5" t="s">
        <v>351</v>
      </c>
      <c r="B247" s="35">
        <f>IF('CS-SeniorJunior'!B250='Master Answer Key'!$B249, 1, 0)</f>
        <v>1</v>
      </c>
      <c r="C247" s="35">
        <f>IF('CS-SeniorJunior'!C250='Master Answer Key'!$B249, 1, 0)</f>
        <v>1</v>
      </c>
      <c r="D247" s="35">
        <f>IF('CS-SeniorJunior'!D250='Master Answer Key'!$B249, 1, 0)</f>
        <v>1</v>
      </c>
      <c r="E247" s="35">
        <f>IF('CS-SeniorJunior'!E250='Master Answer Key'!$B249, 1, 0)</f>
        <v>1</v>
      </c>
      <c r="F247" s="35">
        <f>IF('CS-SeniorJunior'!F250='Master Answer Key'!$B249, 1, 0)</f>
        <v>1</v>
      </c>
      <c r="G247" s="35">
        <f>IF('CS-SeniorJunior'!G250='Master Answer Key'!$B249, 1, 0)</f>
        <v>1</v>
      </c>
      <c r="H247" s="35">
        <f>IF('CS-SeniorJunior'!H250='Master Answer Key'!$B249, 1, 0)</f>
        <v>1</v>
      </c>
      <c r="I247" s="35">
        <f>IF('CS-SeniorJunior'!I250='Master Answer Key'!$B249, 1, 0)</f>
        <v>1</v>
      </c>
      <c r="J247" s="35">
        <f>IF('CS-SeniorJunior'!J250='Master Answer Key'!$B249, 1, 0)</f>
        <v>1</v>
      </c>
      <c r="K247" s="35">
        <f>IF('CS-SeniorJunior'!K250='Master Answer Key'!$B249, 1, 0)</f>
        <v>1</v>
      </c>
      <c r="L247" s="35">
        <f>IF('CS-SeniorJunior'!L250='Master Answer Key'!$B249, 1, 0)</f>
        <v>1</v>
      </c>
      <c r="M247" s="35"/>
    </row>
    <row r="248">
      <c r="A248" s="5" t="s">
        <v>352</v>
      </c>
      <c r="B248" s="35">
        <f>IF('CS-SeniorJunior'!B251='Master Answer Key'!$B250, 1, 0)</f>
        <v>1</v>
      </c>
      <c r="C248" s="35">
        <f>IF('CS-SeniorJunior'!C251='Master Answer Key'!$B250, 1, 0)</f>
        <v>1</v>
      </c>
      <c r="D248" s="35">
        <f>IF('CS-SeniorJunior'!D251='Master Answer Key'!$B250, 1, 0)</f>
        <v>1</v>
      </c>
      <c r="E248" s="35">
        <f>IF('CS-SeniorJunior'!E251='Master Answer Key'!$B250, 1, 0)</f>
        <v>1</v>
      </c>
      <c r="F248" s="35">
        <f>IF('CS-SeniorJunior'!F251='Master Answer Key'!$B250, 1, 0)</f>
        <v>1</v>
      </c>
      <c r="G248" s="35">
        <f>IF('CS-SeniorJunior'!G251='Master Answer Key'!$B250, 1, 0)</f>
        <v>1</v>
      </c>
      <c r="H248" s="35">
        <f>IF('CS-SeniorJunior'!H251='Master Answer Key'!$B250, 1, 0)</f>
        <v>1</v>
      </c>
      <c r="I248" s="35">
        <f>IF('CS-SeniorJunior'!I251='Master Answer Key'!$B250, 1, 0)</f>
        <v>1</v>
      </c>
      <c r="J248" s="35">
        <f>IF('CS-SeniorJunior'!J251='Master Answer Key'!$B250, 1, 0)</f>
        <v>1</v>
      </c>
      <c r="K248" s="35">
        <f>IF('CS-SeniorJunior'!K251='Master Answer Key'!$B250, 1, 0)</f>
        <v>1</v>
      </c>
      <c r="L248" s="35">
        <f>IF('CS-SeniorJunior'!L251='Master Answer Key'!$B250, 1, 0)</f>
        <v>1</v>
      </c>
      <c r="M248" s="35"/>
    </row>
    <row r="249">
      <c r="A249" s="5" t="s">
        <v>353</v>
      </c>
      <c r="B249" s="35">
        <f>IF('CS-SeniorJunior'!B252='Master Answer Key'!$B251, 1, 0)</f>
        <v>1</v>
      </c>
      <c r="C249" s="35">
        <f>IF('CS-SeniorJunior'!C252='Master Answer Key'!$B251, 1, 0)</f>
        <v>1</v>
      </c>
      <c r="D249" s="35">
        <f>IF('CS-SeniorJunior'!D252='Master Answer Key'!$B251, 1, 0)</f>
        <v>1</v>
      </c>
      <c r="E249" s="35">
        <f>IF('CS-SeniorJunior'!E252='Master Answer Key'!$B251, 1, 0)</f>
        <v>0</v>
      </c>
      <c r="F249" s="35">
        <f>IF('CS-SeniorJunior'!F252='Master Answer Key'!$B251, 1, 0)</f>
        <v>1</v>
      </c>
      <c r="G249" s="35">
        <f>IF('CS-SeniorJunior'!G252='Master Answer Key'!$B251, 1, 0)</f>
        <v>1</v>
      </c>
      <c r="H249" s="35">
        <f>IF('CS-SeniorJunior'!H252='Master Answer Key'!$B251, 1, 0)</f>
        <v>1</v>
      </c>
      <c r="I249" s="35">
        <f>IF('CS-SeniorJunior'!I252='Master Answer Key'!$B251, 1, 0)</f>
        <v>1</v>
      </c>
      <c r="J249" s="35">
        <f>IF('CS-SeniorJunior'!J252='Master Answer Key'!$B251, 1, 0)</f>
        <v>1</v>
      </c>
      <c r="K249" s="35">
        <f>IF('CS-SeniorJunior'!K252='Master Answer Key'!$B251, 1, 0)</f>
        <v>1</v>
      </c>
      <c r="L249" s="35">
        <f>IF('CS-SeniorJunior'!L252='Master Answer Key'!$B251, 1, 0)</f>
        <v>1</v>
      </c>
      <c r="M249" s="35"/>
    </row>
    <row r="250">
      <c r="A250" s="5" t="s">
        <v>354</v>
      </c>
      <c r="B250" s="35">
        <f>IF('CS-SeniorJunior'!B253='Master Answer Key'!$B252, 1, 0)</f>
        <v>1</v>
      </c>
      <c r="C250" s="35">
        <f>IF('CS-SeniorJunior'!C253='Master Answer Key'!$B252, 1, 0)</f>
        <v>1</v>
      </c>
      <c r="D250" s="35">
        <f>IF('CS-SeniorJunior'!D253='Master Answer Key'!$B252, 1, 0)</f>
        <v>1</v>
      </c>
      <c r="E250" s="35">
        <f>IF('CS-SeniorJunior'!E253='Master Answer Key'!$B252, 1, 0)</f>
        <v>1</v>
      </c>
      <c r="F250" s="35">
        <f>IF('CS-SeniorJunior'!F253='Master Answer Key'!$B252, 1, 0)</f>
        <v>1</v>
      </c>
      <c r="G250" s="35">
        <f>IF('CS-SeniorJunior'!G253='Master Answer Key'!$B252, 1, 0)</f>
        <v>1</v>
      </c>
      <c r="H250" s="35">
        <f>IF('CS-SeniorJunior'!H253='Master Answer Key'!$B252, 1, 0)</f>
        <v>1</v>
      </c>
      <c r="I250" s="35">
        <f>IF('CS-SeniorJunior'!I253='Master Answer Key'!$B252, 1, 0)</f>
        <v>1</v>
      </c>
      <c r="J250" s="35">
        <f>IF('CS-SeniorJunior'!J253='Master Answer Key'!$B252, 1, 0)</f>
        <v>1</v>
      </c>
      <c r="K250" s="35">
        <f>IF('CS-SeniorJunior'!K253='Master Answer Key'!$B252, 1, 0)</f>
        <v>1</v>
      </c>
      <c r="L250" s="35">
        <f>IF('CS-SeniorJunior'!L253='Master Answer Key'!$B252, 1, 0)</f>
        <v>1</v>
      </c>
      <c r="M250" s="35"/>
    </row>
    <row r="251">
      <c r="A251" s="5" t="s">
        <v>355</v>
      </c>
      <c r="B251" s="35">
        <f>IF('CS-SeniorJunior'!B254='Master Answer Key'!$B253, 1, 0)</f>
        <v>0</v>
      </c>
      <c r="C251" s="35">
        <f>IF('CS-SeniorJunior'!C254='Master Answer Key'!$B253, 1, 0)</f>
        <v>1</v>
      </c>
      <c r="D251" s="35">
        <f>IF('CS-SeniorJunior'!D254='Master Answer Key'!$B253, 1, 0)</f>
        <v>1</v>
      </c>
      <c r="E251" s="35">
        <f>IF('CS-SeniorJunior'!E254='Master Answer Key'!$B253, 1, 0)</f>
        <v>0</v>
      </c>
      <c r="F251" s="35">
        <f>IF('CS-SeniorJunior'!F254='Master Answer Key'!$B253, 1, 0)</f>
        <v>0</v>
      </c>
      <c r="G251" s="35">
        <f>IF('CS-SeniorJunior'!G254='Master Answer Key'!$B253, 1, 0)</f>
        <v>0</v>
      </c>
      <c r="H251" s="35">
        <f>IF('CS-SeniorJunior'!H254='Master Answer Key'!$B253, 1, 0)</f>
        <v>1</v>
      </c>
      <c r="I251" s="35">
        <f>IF('CS-SeniorJunior'!I254='Master Answer Key'!$B253, 1, 0)</f>
        <v>0</v>
      </c>
      <c r="J251" s="35">
        <f>IF('CS-SeniorJunior'!J254='Master Answer Key'!$B253, 1, 0)</f>
        <v>0</v>
      </c>
      <c r="K251" s="35">
        <f>IF('CS-SeniorJunior'!K254='Master Answer Key'!$B253, 1, 0)</f>
        <v>1</v>
      </c>
      <c r="L251" s="35">
        <f>IF('CS-SeniorJunior'!L254='Master Answer Key'!$B253, 1, 0)</f>
        <v>0</v>
      </c>
      <c r="M251" s="35"/>
    </row>
    <row r="252">
      <c r="A252" s="5" t="s">
        <v>356</v>
      </c>
      <c r="B252" s="35">
        <f>IF('CS-SeniorJunior'!B255='Master Answer Key'!$B254, 1, 0)</f>
        <v>1</v>
      </c>
      <c r="C252" s="35">
        <f>IF('CS-SeniorJunior'!C255='Master Answer Key'!$B254, 1, 0)</f>
        <v>1</v>
      </c>
      <c r="D252" s="35">
        <f>IF('CS-SeniorJunior'!D255='Master Answer Key'!$B254, 1, 0)</f>
        <v>1</v>
      </c>
      <c r="E252" s="35">
        <f>IF('CS-SeniorJunior'!E255='Master Answer Key'!$B254, 1, 0)</f>
        <v>1</v>
      </c>
      <c r="F252" s="35">
        <f>IF('CS-SeniorJunior'!F255='Master Answer Key'!$B254, 1, 0)</f>
        <v>1</v>
      </c>
      <c r="G252" s="35">
        <f>IF('CS-SeniorJunior'!G255='Master Answer Key'!$B254, 1, 0)</f>
        <v>1</v>
      </c>
      <c r="H252" s="35">
        <f>IF('CS-SeniorJunior'!H255='Master Answer Key'!$B254, 1, 0)</f>
        <v>1</v>
      </c>
      <c r="I252" s="35">
        <f>IF('CS-SeniorJunior'!I255='Master Answer Key'!$B254, 1, 0)</f>
        <v>1</v>
      </c>
      <c r="J252" s="35">
        <f>IF('CS-SeniorJunior'!J255='Master Answer Key'!$B254, 1, 0)</f>
        <v>1</v>
      </c>
      <c r="K252" s="35">
        <f>IF('CS-SeniorJunior'!K255='Master Answer Key'!$B254, 1, 0)</f>
        <v>1</v>
      </c>
      <c r="L252" s="35">
        <f>IF('CS-SeniorJunior'!L255='Master Answer Key'!$B254, 1, 0)</f>
        <v>1</v>
      </c>
      <c r="M252" s="35"/>
    </row>
    <row r="253">
      <c r="A253" s="5" t="s">
        <v>357</v>
      </c>
      <c r="B253" s="35">
        <f>IF('CS-SeniorJunior'!B256='Master Answer Key'!$B255, 1, 0)</f>
        <v>1</v>
      </c>
      <c r="C253" s="35">
        <f>IF('CS-SeniorJunior'!C256='Master Answer Key'!$B255, 1, 0)</f>
        <v>1</v>
      </c>
      <c r="D253" s="35">
        <f>IF('CS-SeniorJunior'!D256='Master Answer Key'!$B255, 1, 0)</f>
        <v>1</v>
      </c>
      <c r="E253" s="35">
        <f>IF('CS-SeniorJunior'!E256='Master Answer Key'!$B255, 1, 0)</f>
        <v>1</v>
      </c>
      <c r="F253" s="35">
        <f>IF('CS-SeniorJunior'!F256='Master Answer Key'!$B255, 1, 0)</f>
        <v>1</v>
      </c>
      <c r="G253" s="35">
        <f>IF('CS-SeniorJunior'!G256='Master Answer Key'!$B255, 1, 0)</f>
        <v>1</v>
      </c>
      <c r="H253" s="35">
        <f>IF('CS-SeniorJunior'!H256='Master Answer Key'!$B255, 1, 0)</f>
        <v>1</v>
      </c>
      <c r="I253" s="35">
        <f>IF('CS-SeniorJunior'!I256='Master Answer Key'!$B255, 1, 0)</f>
        <v>1</v>
      </c>
      <c r="J253" s="35">
        <f>IF('CS-SeniorJunior'!J256='Master Answer Key'!$B255, 1, 0)</f>
        <v>1</v>
      </c>
      <c r="K253" s="35">
        <f>IF('CS-SeniorJunior'!K256='Master Answer Key'!$B255, 1, 0)</f>
        <v>1</v>
      </c>
      <c r="L253" s="35">
        <f>IF('CS-SeniorJunior'!L256='Master Answer Key'!$B255, 1, 0)</f>
        <v>1</v>
      </c>
      <c r="M253" s="35"/>
    </row>
    <row r="254">
      <c r="A254" s="5" t="s">
        <v>358</v>
      </c>
      <c r="B254" s="35">
        <f>IF('CS-SeniorJunior'!B257='Master Answer Key'!$B256, 1, 0)</f>
        <v>1</v>
      </c>
      <c r="C254" s="35">
        <f>IF('CS-SeniorJunior'!C257='Master Answer Key'!$B256, 1, 0)</f>
        <v>1</v>
      </c>
      <c r="D254" s="35">
        <f>IF('CS-SeniorJunior'!D257='Master Answer Key'!$B256, 1, 0)</f>
        <v>1</v>
      </c>
      <c r="E254" s="35">
        <f>IF('CS-SeniorJunior'!E257='Master Answer Key'!$B256, 1, 0)</f>
        <v>1</v>
      </c>
      <c r="F254" s="35">
        <f>IF('CS-SeniorJunior'!F257='Master Answer Key'!$B256, 1, 0)</f>
        <v>1</v>
      </c>
      <c r="G254" s="35">
        <f>IF('CS-SeniorJunior'!G257='Master Answer Key'!$B256, 1, 0)</f>
        <v>1</v>
      </c>
      <c r="H254" s="35">
        <f>IF('CS-SeniorJunior'!H257='Master Answer Key'!$B256, 1, 0)</f>
        <v>1</v>
      </c>
      <c r="I254" s="35">
        <f>IF('CS-SeniorJunior'!I257='Master Answer Key'!$B256, 1, 0)</f>
        <v>1</v>
      </c>
      <c r="J254" s="35">
        <f>IF('CS-SeniorJunior'!J257='Master Answer Key'!$B256, 1, 0)</f>
        <v>0</v>
      </c>
      <c r="K254" s="35">
        <f>IF('CS-SeniorJunior'!K257='Master Answer Key'!$B256, 1, 0)</f>
        <v>1</v>
      </c>
      <c r="L254" s="35">
        <f>IF('CS-SeniorJunior'!L257='Master Answer Key'!$B256, 1, 0)</f>
        <v>1</v>
      </c>
      <c r="M254" s="35"/>
    </row>
    <row r="255">
      <c r="A255" s="5" t="s">
        <v>359</v>
      </c>
      <c r="B255" s="35">
        <f>IF('CS-SeniorJunior'!B258='Master Answer Key'!$B257, 1, 0)</f>
        <v>1</v>
      </c>
      <c r="C255" s="35">
        <f>IF('CS-SeniorJunior'!C258='Master Answer Key'!$B257, 1, 0)</f>
        <v>1</v>
      </c>
      <c r="D255" s="35">
        <f>IF('CS-SeniorJunior'!D258='Master Answer Key'!$B257, 1, 0)</f>
        <v>1</v>
      </c>
      <c r="E255" s="35">
        <f>IF('CS-SeniorJunior'!E258='Master Answer Key'!$B257, 1, 0)</f>
        <v>1</v>
      </c>
      <c r="F255" s="35">
        <f>IF('CS-SeniorJunior'!F258='Master Answer Key'!$B257, 1, 0)</f>
        <v>1</v>
      </c>
      <c r="G255" s="35">
        <f>IF('CS-SeniorJunior'!G258='Master Answer Key'!$B257, 1, 0)</f>
        <v>1</v>
      </c>
      <c r="H255" s="35">
        <f>IF('CS-SeniorJunior'!H258='Master Answer Key'!$B257, 1, 0)</f>
        <v>1</v>
      </c>
      <c r="I255" s="35">
        <f>IF('CS-SeniorJunior'!I258='Master Answer Key'!$B257, 1, 0)</f>
        <v>1</v>
      </c>
      <c r="J255" s="35">
        <f>IF('CS-SeniorJunior'!J258='Master Answer Key'!$B257, 1, 0)</f>
        <v>1</v>
      </c>
      <c r="K255" s="35">
        <f>IF('CS-SeniorJunior'!K258='Master Answer Key'!$B257, 1, 0)</f>
        <v>1</v>
      </c>
      <c r="L255" s="35">
        <f>IF('CS-SeniorJunior'!L258='Master Answer Key'!$B257, 1, 0)</f>
        <v>1</v>
      </c>
      <c r="M255" s="35"/>
    </row>
    <row r="256">
      <c r="A256" s="5" t="s">
        <v>360</v>
      </c>
      <c r="B256" s="35">
        <f>IF('CS-SeniorJunior'!B259='Master Answer Key'!$B258, 1, 0)</f>
        <v>1</v>
      </c>
      <c r="C256" s="35">
        <f>IF('CS-SeniorJunior'!C259='Master Answer Key'!$B258, 1, 0)</f>
        <v>1</v>
      </c>
      <c r="D256" s="35">
        <f>IF('CS-SeniorJunior'!D259='Master Answer Key'!$B258, 1, 0)</f>
        <v>1</v>
      </c>
      <c r="E256" s="35">
        <f>IF('CS-SeniorJunior'!E259='Master Answer Key'!$B258, 1, 0)</f>
        <v>1</v>
      </c>
      <c r="F256" s="35">
        <f>IF('CS-SeniorJunior'!F259='Master Answer Key'!$B258, 1, 0)</f>
        <v>1</v>
      </c>
      <c r="G256" s="35">
        <f>IF('CS-SeniorJunior'!G259='Master Answer Key'!$B258, 1, 0)</f>
        <v>1</v>
      </c>
      <c r="H256" s="35">
        <f>IF('CS-SeniorJunior'!H259='Master Answer Key'!$B258, 1, 0)</f>
        <v>1</v>
      </c>
      <c r="I256" s="35">
        <f>IF('CS-SeniorJunior'!I259='Master Answer Key'!$B258, 1, 0)</f>
        <v>1</v>
      </c>
      <c r="J256" s="35">
        <f>IF('CS-SeniorJunior'!J259='Master Answer Key'!$B258, 1, 0)</f>
        <v>1</v>
      </c>
      <c r="K256" s="35">
        <f>IF('CS-SeniorJunior'!K259='Master Answer Key'!$B258, 1, 0)</f>
        <v>1</v>
      </c>
      <c r="L256" s="35">
        <f>IF('CS-SeniorJunior'!L259='Master Answer Key'!$B258, 1, 0)</f>
        <v>1</v>
      </c>
      <c r="M256" s="35"/>
    </row>
    <row r="257">
      <c r="A257" s="5" t="s">
        <v>361</v>
      </c>
      <c r="B257" s="35">
        <f>IF('CS-SeniorJunior'!B260='Master Answer Key'!$B259, 1, 0)</f>
        <v>1</v>
      </c>
      <c r="C257" s="35">
        <f>IF('CS-SeniorJunior'!C260='Master Answer Key'!$B259, 1, 0)</f>
        <v>1</v>
      </c>
      <c r="D257" s="35">
        <f>IF('CS-SeniorJunior'!D260='Master Answer Key'!$B259, 1, 0)</f>
        <v>1</v>
      </c>
      <c r="E257" s="35">
        <f>IF('CS-SeniorJunior'!E260='Master Answer Key'!$B259, 1, 0)</f>
        <v>1</v>
      </c>
      <c r="F257" s="35">
        <f>IF('CS-SeniorJunior'!F260='Master Answer Key'!$B259, 1, 0)</f>
        <v>1</v>
      </c>
      <c r="G257" s="35">
        <f>IF('CS-SeniorJunior'!G260='Master Answer Key'!$B259, 1, 0)</f>
        <v>1</v>
      </c>
      <c r="H257" s="35">
        <f>IF('CS-SeniorJunior'!H260='Master Answer Key'!$B259, 1, 0)</f>
        <v>1</v>
      </c>
      <c r="I257" s="35">
        <f>IF('CS-SeniorJunior'!I260='Master Answer Key'!$B259, 1, 0)</f>
        <v>1</v>
      </c>
      <c r="J257" s="35">
        <f>IF('CS-SeniorJunior'!J260='Master Answer Key'!$B259, 1, 0)</f>
        <v>1</v>
      </c>
      <c r="K257" s="35">
        <f>IF('CS-SeniorJunior'!K260='Master Answer Key'!$B259, 1, 0)</f>
        <v>1</v>
      </c>
      <c r="L257" s="35">
        <f>IF('CS-SeniorJunior'!L260='Master Answer Key'!$B259, 1, 0)</f>
        <v>1</v>
      </c>
      <c r="M257" s="35"/>
    </row>
    <row r="258">
      <c r="A258" s="5" t="s">
        <v>362</v>
      </c>
      <c r="B258" s="35">
        <f>IF('CS-SeniorJunior'!B261='Master Answer Key'!$B260, 1, 0)</f>
        <v>1</v>
      </c>
      <c r="C258" s="35">
        <f>IF('CS-SeniorJunior'!C261='Master Answer Key'!$B260, 1, 0)</f>
        <v>1</v>
      </c>
      <c r="D258" s="35">
        <f>IF('CS-SeniorJunior'!D261='Master Answer Key'!$B260, 1, 0)</f>
        <v>1</v>
      </c>
      <c r="E258" s="35">
        <f>IF('CS-SeniorJunior'!E261='Master Answer Key'!$B260, 1, 0)</f>
        <v>1</v>
      </c>
      <c r="F258" s="35">
        <f>IF('CS-SeniorJunior'!F261='Master Answer Key'!$B260, 1, 0)</f>
        <v>1</v>
      </c>
      <c r="G258" s="35">
        <f>IF('CS-SeniorJunior'!G261='Master Answer Key'!$B260, 1, 0)</f>
        <v>1</v>
      </c>
      <c r="H258" s="35">
        <f>IF('CS-SeniorJunior'!H261='Master Answer Key'!$B260, 1, 0)</f>
        <v>1</v>
      </c>
      <c r="I258" s="35">
        <f>IF('CS-SeniorJunior'!I261='Master Answer Key'!$B260, 1, 0)</f>
        <v>1</v>
      </c>
      <c r="J258" s="35">
        <f>IF('CS-SeniorJunior'!J261='Master Answer Key'!$B260, 1, 0)</f>
        <v>0</v>
      </c>
      <c r="K258" s="35">
        <f>IF('CS-SeniorJunior'!K261='Master Answer Key'!$B260, 1, 0)</f>
        <v>1</v>
      </c>
      <c r="L258" s="35">
        <f>IF('CS-SeniorJunior'!L261='Master Answer Key'!$B260, 1, 0)</f>
        <v>1</v>
      </c>
      <c r="M258" s="35"/>
    </row>
    <row r="259">
      <c r="A259" s="5" t="s">
        <v>363</v>
      </c>
      <c r="B259" s="35">
        <f>IF('CS-SeniorJunior'!B262='Master Answer Key'!$B261, 1, 0)</f>
        <v>0</v>
      </c>
      <c r="C259" s="35">
        <f>IF('CS-SeniorJunior'!C262='Master Answer Key'!$B261, 1, 0)</f>
        <v>0</v>
      </c>
      <c r="D259" s="35">
        <f>IF('CS-SeniorJunior'!D262='Master Answer Key'!$B261, 1, 0)</f>
        <v>0</v>
      </c>
      <c r="E259" s="35">
        <f>IF('CS-SeniorJunior'!E262='Master Answer Key'!$B261, 1, 0)</f>
        <v>0</v>
      </c>
      <c r="F259" s="35">
        <f>IF('CS-SeniorJunior'!F262='Master Answer Key'!$B261, 1, 0)</f>
        <v>1</v>
      </c>
      <c r="G259" s="35">
        <f>IF('CS-SeniorJunior'!G262='Master Answer Key'!$B261, 1, 0)</f>
        <v>0</v>
      </c>
      <c r="H259" s="35">
        <f>IF('CS-SeniorJunior'!H262='Master Answer Key'!$B261, 1, 0)</f>
        <v>1</v>
      </c>
      <c r="I259" s="35">
        <f>IF('CS-SeniorJunior'!I262='Master Answer Key'!$B261, 1, 0)</f>
        <v>0</v>
      </c>
      <c r="J259" s="35">
        <f>IF('CS-SeniorJunior'!J262='Master Answer Key'!$B261, 1, 0)</f>
        <v>0</v>
      </c>
      <c r="K259" s="35">
        <f>IF('CS-SeniorJunior'!K262='Master Answer Key'!$B261, 1, 0)</f>
        <v>0</v>
      </c>
      <c r="L259" s="35">
        <f>IF('CS-SeniorJunior'!L262='Master Answer Key'!$B261, 1, 0)</f>
        <v>0</v>
      </c>
      <c r="M259" s="35"/>
    </row>
    <row r="260">
      <c r="A260" s="5" t="s">
        <v>364</v>
      </c>
      <c r="B260" s="35">
        <f>IF('CS-SeniorJunior'!B263='Master Answer Key'!$B262, 1, 0)</f>
        <v>1</v>
      </c>
      <c r="C260" s="35">
        <f>IF('CS-SeniorJunior'!C263='Master Answer Key'!$B262, 1, 0)</f>
        <v>1</v>
      </c>
      <c r="D260" s="35">
        <f>IF('CS-SeniorJunior'!D263='Master Answer Key'!$B262, 1, 0)</f>
        <v>0</v>
      </c>
      <c r="E260" s="35">
        <f>IF('CS-SeniorJunior'!E263='Master Answer Key'!$B262, 1, 0)</f>
        <v>1</v>
      </c>
      <c r="F260" s="35">
        <f>IF('CS-SeniorJunior'!F263='Master Answer Key'!$B262, 1, 0)</f>
        <v>1</v>
      </c>
      <c r="G260" s="35">
        <f>IF('CS-SeniorJunior'!G263='Master Answer Key'!$B262, 1, 0)</f>
        <v>1</v>
      </c>
      <c r="H260" s="35">
        <f>IF('CS-SeniorJunior'!H263='Master Answer Key'!$B262, 1, 0)</f>
        <v>1</v>
      </c>
      <c r="I260" s="35">
        <f>IF('CS-SeniorJunior'!I263='Master Answer Key'!$B262, 1, 0)</f>
        <v>0</v>
      </c>
      <c r="J260" s="35">
        <f>IF('CS-SeniorJunior'!J263='Master Answer Key'!$B262, 1, 0)</f>
        <v>1</v>
      </c>
      <c r="K260" s="35">
        <f>IF('CS-SeniorJunior'!K263='Master Answer Key'!$B262, 1, 0)</f>
        <v>1</v>
      </c>
      <c r="L260" s="35">
        <f>IF('CS-SeniorJunior'!L263='Master Answer Key'!$B262, 1, 0)</f>
        <v>0</v>
      </c>
      <c r="M260" s="35"/>
    </row>
    <row r="261">
      <c r="A261" s="5" t="s">
        <v>365</v>
      </c>
      <c r="B261" s="35">
        <f>IF('CS-SeniorJunior'!B264='Master Answer Key'!$B263, 1, 0)</f>
        <v>1</v>
      </c>
      <c r="C261" s="35">
        <f>IF('CS-SeniorJunior'!C264='Master Answer Key'!$B263, 1, 0)</f>
        <v>1</v>
      </c>
      <c r="D261" s="35">
        <f>IF('CS-SeniorJunior'!D264='Master Answer Key'!$B263, 1, 0)</f>
        <v>1</v>
      </c>
      <c r="E261" s="35">
        <f>IF('CS-SeniorJunior'!E264='Master Answer Key'!$B263, 1, 0)</f>
        <v>1</v>
      </c>
      <c r="F261" s="35">
        <f>IF('CS-SeniorJunior'!F264='Master Answer Key'!$B263, 1, 0)</f>
        <v>1</v>
      </c>
      <c r="G261" s="35">
        <f>IF('CS-SeniorJunior'!G264='Master Answer Key'!$B263, 1, 0)</f>
        <v>1</v>
      </c>
      <c r="H261" s="35">
        <f>IF('CS-SeniorJunior'!H264='Master Answer Key'!$B263, 1, 0)</f>
        <v>1</v>
      </c>
      <c r="I261" s="35">
        <f>IF('CS-SeniorJunior'!I264='Master Answer Key'!$B263, 1, 0)</f>
        <v>1</v>
      </c>
      <c r="J261" s="35">
        <f>IF('CS-SeniorJunior'!J264='Master Answer Key'!$B263, 1, 0)</f>
        <v>1</v>
      </c>
      <c r="K261" s="35">
        <f>IF('CS-SeniorJunior'!K264='Master Answer Key'!$B263, 1, 0)</f>
        <v>1</v>
      </c>
      <c r="L261" s="35">
        <f>IF('CS-SeniorJunior'!L264='Master Answer Key'!$B263, 1, 0)</f>
        <v>1</v>
      </c>
      <c r="M261" s="35"/>
    </row>
    <row r="262">
      <c r="A262" s="5" t="s">
        <v>366</v>
      </c>
      <c r="B262" s="35">
        <f>IF('CS-SeniorJunior'!B265='Master Answer Key'!$B264, 1, 0)</f>
        <v>1</v>
      </c>
      <c r="C262" s="35">
        <f>IF('CS-SeniorJunior'!C265='Master Answer Key'!$B264, 1, 0)</f>
        <v>1</v>
      </c>
      <c r="D262" s="35">
        <f>IF('CS-SeniorJunior'!D265='Master Answer Key'!$B264, 1, 0)</f>
        <v>1</v>
      </c>
      <c r="E262" s="35">
        <f>IF('CS-SeniorJunior'!E265='Master Answer Key'!$B264, 1, 0)</f>
        <v>0</v>
      </c>
      <c r="F262" s="35">
        <f>IF('CS-SeniorJunior'!F265='Master Answer Key'!$B264, 1, 0)</f>
        <v>1</v>
      </c>
      <c r="G262" s="35">
        <f>IF('CS-SeniorJunior'!G265='Master Answer Key'!$B264, 1, 0)</f>
        <v>1</v>
      </c>
      <c r="H262" s="35">
        <f>IF('CS-SeniorJunior'!H265='Master Answer Key'!$B264, 1, 0)</f>
        <v>0</v>
      </c>
      <c r="I262" s="35">
        <f>IF('CS-SeniorJunior'!I265='Master Answer Key'!$B264, 1, 0)</f>
        <v>1</v>
      </c>
      <c r="J262" s="35">
        <f>IF('CS-SeniorJunior'!J265='Master Answer Key'!$B264, 1, 0)</f>
        <v>1</v>
      </c>
      <c r="K262" s="35">
        <f>IF('CS-SeniorJunior'!K265='Master Answer Key'!$B264, 1, 0)</f>
        <v>1</v>
      </c>
      <c r="L262" s="35">
        <f>IF('CS-SeniorJunior'!L265='Master Answer Key'!$B264, 1, 0)</f>
        <v>0</v>
      </c>
      <c r="M262" s="35"/>
    </row>
    <row r="263">
      <c r="A263" s="5" t="s">
        <v>367</v>
      </c>
      <c r="B263" s="35">
        <f>IF('CS-SeniorJunior'!B266='Master Answer Key'!$B265, 1, 0)</f>
        <v>1</v>
      </c>
      <c r="C263" s="35">
        <f>IF('CS-SeniorJunior'!C266='Master Answer Key'!$B265, 1, 0)</f>
        <v>1</v>
      </c>
      <c r="D263" s="35">
        <f>IF('CS-SeniorJunior'!D266='Master Answer Key'!$B265, 1, 0)</f>
        <v>1</v>
      </c>
      <c r="E263" s="35">
        <f>IF('CS-SeniorJunior'!E266='Master Answer Key'!$B265, 1, 0)</f>
        <v>1</v>
      </c>
      <c r="F263" s="35">
        <f>IF('CS-SeniorJunior'!F266='Master Answer Key'!$B265, 1, 0)</f>
        <v>1</v>
      </c>
      <c r="G263" s="35">
        <f>IF('CS-SeniorJunior'!G266='Master Answer Key'!$B265, 1, 0)</f>
        <v>1</v>
      </c>
      <c r="H263" s="35">
        <f>IF('CS-SeniorJunior'!H266='Master Answer Key'!$B265, 1, 0)</f>
        <v>1</v>
      </c>
      <c r="I263" s="35">
        <f>IF('CS-SeniorJunior'!I266='Master Answer Key'!$B265, 1, 0)</f>
        <v>1</v>
      </c>
      <c r="J263" s="35">
        <f>IF('CS-SeniorJunior'!J266='Master Answer Key'!$B265, 1, 0)</f>
        <v>1</v>
      </c>
      <c r="K263" s="35">
        <f>IF('CS-SeniorJunior'!K266='Master Answer Key'!$B265, 1, 0)</f>
        <v>1</v>
      </c>
      <c r="L263" s="35">
        <f>IF('CS-SeniorJunior'!L266='Master Answer Key'!$B265, 1, 0)</f>
        <v>1</v>
      </c>
      <c r="M263" s="35"/>
    </row>
    <row r="264">
      <c r="A264" s="5" t="s">
        <v>368</v>
      </c>
      <c r="B264" s="35">
        <f>IF('CS-SeniorJunior'!B267='Master Answer Key'!$B266, 1, 0)</f>
        <v>1</v>
      </c>
      <c r="C264" s="35">
        <f>IF('CS-SeniorJunior'!C267='Master Answer Key'!$B266, 1, 0)</f>
        <v>1</v>
      </c>
      <c r="D264" s="35">
        <f>IF('CS-SeniorJunior'!D267='Master Answer Key'!$B266, 1, 0)</f>
        <v>1</v>
      </c>
      <c r="E264" s="35">
        <f>IF('CS-SeniorJunior'!E267='Master Answer Key'!$B266, 1, 0)</f>
        <v>1</v>
      </c>
      <c r="F264" s="35">
        <f>IF('CS-SeniorJunior'!F267='Master Answer Key'!$B266, 1, 0)</f>
        <v>1</v>
      </c>
      <c r="G264" s="35">
        <f>IF('CS-SeniorJunior'!G267='Master Answer Key'!$B266, 1, 0)</f>
        <v>1</v>
      </c>
      <c r="H264" s="35">
        <f>IF('CS-SeniorJunior'!H267='Master Answer Key'!$B266, 1, 0)</f>
        <v>1</v>
      </c>
      <c r="I264" s="35">
        <f>IF('CS-SeniorJunior'!I267='Master Answer Key'!$B266, 1, 0)</f>
        <v>1</v>
      </c>
      <c r="J264" s="35">
        <f>IF('CS-SeniorJunior'!J267='Master Answer Key'!$B266, 1, 0)</f>
        <v>1</v>
      </c>
      <c r="K264" s="35">
        <f>IF('CS-SeniorJunior'!K267='Master Answer Key'!$B266, 1, 0)</f>
        <v>1</v>
      </c>
      <c r="L264" s="35">
        <f>IF('CS-SeniorJunior'!L267='Master Answer Key'!$B266, 1, 0)</f>
        <v>1</v>
      </c>
      <c r="M264" s="35"/>
    </row>
    <row r="265">
      <c r="A265" s="5" t="s">
        <v>369</v>
      </c>
      <c r="B265" s="35">
        <f>IF('CS-SeniorJunior'!B268='Master Answer Key'!$B267, 1, 0)</f>
        <v>1</v>
      </c>
      <c r="C265" s="35">
        <f>IF('CS-SeniorJunior'!C268='Master Answer Key'!$B267, 1, 0)</f>
        <v>1</v>
      </c>
      <c r="D265" s="35">
        <f>IF('CS-SeniorJunior'!D268='Master Answer Key'!$B267, 1, 0)</f>
        <v>1</v>
      </c>
      <c r="E265" s="35">
        <f>IF('CS-SeniorJunior'!E268='Master Answer Key'!$B267, 1, 0)</f>
        <v>1</v>
      </c>
      <c r="F265" s="35">
        <f>IF('CS-SeniorJunior'!F268='Master Answer Key'!$B267, 1, 0)</f>
        <v>1</v>
      </c>
      <c r="G265" s="35">
        <f>IF('CS-SeniorJunior'!G268='Master Answer Key'!$B267, 1, 0)</f>
        <v>1</v>
      </c>
      <c r="H265" s="35">
        <f>IF('CS-SeniorJunior'!H268='Master Answer Key'!$B267, 1, 0)</f>
        <v>1</v>
      </c>
      <c r="I265" s="35">
        <f>IF('CS-SeniorJunior'!I268='Master Answer Key'!$B267, 1, 0)</f>
        <v>1</v>
      </c>
      <c r="J265" s="35">
        <f>IF('CS-SeniorJunior'!J268='Master Answer Key'!$B267, 1, 0)</f>
        <v>1</v>
      </c>
      <c r="K265" s="35">
        <f>IF('CS-SeniorJunior'!K268='Master Answer Key'!$B267, 1, 0)</f>
        <v>1</v>
      </c>
      <c r="L265" s="35">
        <f>IF('CS-SeniorJunior'!L268='Master Answer Key'!$B267, 1, 0)</f>
        <v>1</v>
      </c>
      <c r="M265" s="35"/>
    </row>
    <row r="266">
      <c r="A266" s="5" t="s">
        <v>370</v>
      </c>
      <c r="B266" s="35">
        <f>IF('CS-SeniorJunior'!B269='Master Answer Key'!$B268, 1, 0)</f>
        <v>1</v>
      </c>
      <c r="C266" s="35">
        <f>IF('CS-SeniorJunior'!C269='Master Answer Key'!$B268, 1, 0)</f>
        <v>1</v>
      </c>
      <c r="D266" s="35">
        <f>IF('CS-SeniorJunior'!D269='Master Answer Key'!$B268, 1, 0)</f>
        <v>1</v>
      </c>
      <c r="E266" s="35">
        <f>IF('CS-SeniorJunior'!E269='Master Answer Key'!$B268, 1, 0)</f>
        <v>1</v>
      </c>
      <c r="F266" s="35">
        <f>IF('CS-SeniorJunior'!F269='Master Answer Key'!$B268, 1, 0)</f>
        <v>1</v>
      </c>
      <c r="G266" s="35">
        <f>IF('CS-SeniorJunior'!G269='Master Answer Key'!$B268, 1, 0)</f>
        <v>1</v>
      </c>
      <c r="H266" s="35">
        <f>IF('CS-SeniorJunior'!H269='Master Answer Key'!$B268, 1, 0)</f>
        <v>1</v>
      </c>
      <c r="I266" s="35">
        <f>IF('CS-SeniorJunior'!I269='Master Answer Key'!$B268, 1, 0)</f>
        <v>1</v>
      </c>
      <c r="J266" s="35">
        <f>IF('CS-SeniorJunior'!J269='Master Answer Key'!$B268, 1, 0)</f>
        <v>1</v>
      </c>
      <c r="K266" s="35">
        <f>IF('CS-SeniorJunior'!K269='Master Answer Key'!$B268, 1, 0)</f>
        <v>1</v>
      </c>
      <c r="L266" s="35">
        <f>IF('CS-SeniorJunior'!L269='Master Answer Key'!$B268, 1, 0)</f>
        <v>1</v>
      </c>
      <c r="M266" s="35"/>
    </row>
    <row r="267">
      <c r="A267" s="5" t="s">
        <v>371</v>
      </c>
      <c r="B267" s="35">
        <f>IF('CS-SeniorJunior'!B270='Master Answer Key'!$B269, 1, 0)</f>
        <v>0</v>
      </c>
      <c r="C267" s="35">
        <f>IF('CS-SeniorJunior'!C270='Master Answer Key'!$B269, 1, 0)</f>
        <v>1</v>
      </c>
      <c r="D267" s="35">
        <f>IF('CS-SeniorJunior'!D270='Master Answer Key'!$B269, 1, 0)</f>
        <v>1</v>
      </c>
      <c r="E267" s="35">
        <f>IF('CS-SeniorJunior'!E270='Master Answer Key'!$B269, 1, 0)</f>
        <v>1</v>
      </c>
      <c r="F267" s="35">
        <f>IF('CS-SeniorJunior'!F270='Master Answer Key'!$B269, 1, 0)</f>
        <v>0</v>
      </c>
      <c r="G267" s="35">
        <f>IF('CS-SeniorJunior'!G270='Master Answer Key'!$B269, 1, 0)</f>
        <v>1</v>
      </c>
      <c r="H267" s="35">
        <f>IF('CS-SeniorJunior'!H270='Master Answer Key'!$B269, 1, 0)</f>
        <v>1</v>
      </c>
      <c r="I267" s="35">
        <f>IF('CS-SeniorJunior'!I270='Master Answer Key'!$B269, 1, 0)</f>
        <v>0</v>
      </c>
      <c r="J267" s="35">
        <f>IF('CS-SeniorJunior'!J270='Master Answer Key'!$B269, 1, 0)</f>
        <v>1</v>
      </c>
      <c r="K267" s="35">
        <f>IF('CS-SeniorJunior'!K270='Master Answer Key'!$B269, 1, 0)</f>
        <v>1</v>
      </c>
      <c r="L267" s="35">
        <f>IF('CS-SeniorJunior'!L270='Master Answer Key'!$B269, 1, 0)</f>
        <v>1</v>
      </c>
      <c r="M267" s="35"/>
    </row>
    <row r="268">
      <c r="A268" s="5" t="s">
        <v>372</v>
      </c>
      <c r="B268" s="35">
        <f>IF('CS-SeniorJunior'!B271='Master Answer Key'!$B270, 1, 0)</f>
        <v>1</v>
      </c>
      <c r="C268" s="35">
        <f>IF('CS-SeniorJunior'!C271='Master Answer Key'!$B270, 1, 0)</f>
        <v>0</v>
      </c>
      <c r="D268" s="35">
        <f>IF('CS-SeniorJunior'!D271='Master Answer Key'!$B270, 1, 0)</f>
        <v>0</v>
      </c>
      <c r="E268" s="35">
        <f>IF('CS-SeniorJunior'!E271='Master Answer Key'!$B270, 1, 0)</f>
        <v>1</v>
      </c>
      <c r="F268" s="35">
        <f>IF('CS-SeniorJunior'!F271='Master Answer Key'!$B270, 1, 0)</f>
        <v>0</v>
      </c>
      <c r="G268" s="35">
        <f>IF('CS-SeniorJunior'!G271='Master Answer Key'!$B270, 1, 0)</f>
        <v>1</v>
      </c>
      <c r="H268" s="35">
        <f>IF('CS-SeniorJunior'!H271='Master Answer Key'!$B270, 1, 0)</f>
        <v>0</v>
      </c>
      <c r="I268" s="35">
        <f>IF('CS-SeniorJunior'!I271='Master Answer Key'!$B270, 1, 0)</f>
        <v>0</v>
      </c>
      <c r="J268" s="35">
        <f>IF('CS-SeniorJunior'!J271='Master Answer Key'!$B270, 1, 0)</f>
        <v>1</v>
      </c>
      <c r="K268" s="35">
        <f>IF('CS-SeniorJunior'!K271='Master Answer Key'!$B270, 1, 0)</f>
        <v>0</v>
      </c>
      <c r="L268" s="35">
        <f>IF('CS-SeniorJunior'!L271='Master Answer Key'!$B270, 1, 0)</f>
        <v>1</v>
      </c>
      <c r="M268" s="35"/>
    </row>
    <row r="269">
      <c r="A269" s="5" t="s">
        <v>373</v>
      </c>
      <c r="B269" s="35">
        <f>IF('CS-SeniorJunior'!B272='Master Answer Key'!$B271, 1, 0)</f>
        <v>1</v>
      </c>
      <c r="C269" s="35">
        <f>IF('CS-SeniorJunior'!C272='Master Answer Key'!$B271, 1, 0)</f>
        <v>1</v>
      </c>
      <c r="D269" s="35">
        <f>IF('CS-SeniorJunior'!D272='Master Answer Key'!$B271, 1, 0)</f>
        <v>1</v>
      </c>
      <c r="E269" s="35">
        <f>IF('CS-SeniorJunior'!E272='Master Answer Key'!$B271, 1, 0)</f>
        <v>1</v>
      </c>
      <c r="F269" s="35">
        <f>IF('CS-SeniorJunior'!F272='Master Answer Key'!$B271, 1, 0)</f>
        <v>1</v>
      </c>
      <c r="G269" s="35">
        <f>IF('CS-SeniorJunior'!G272='Master Answer Key'!$B271, 1, 0)</f>
        <v>1</v>
      </c>
      <c r="H269" s="35">
        <f>IF('CS-SeniorJunior'!H272='Master Answer Key'!$B271, 1, 0)</f>
        <v>1</v>
      </c>
      <c r="I269" s="35">
        <f>IF('CS-SeniorJunior'!I272='Master Answer Key'!$B271, 1, 0)</f>
        <v>1</v>
      </c>
      <c r="J269" s="35">
        <f>IF('CS-SeniorJunior'!J272='Master Answer Key'!$B271, 1, 0)</f>
        <v>1</v>
      </c>
      <c r="K269" s="35">
        <f>IF('CS-SeniorJunior'!K272='Master Answer Key'!$B271, 1, 0)</f>
        <v>1</v>
      </c>
      <c r="L269" s="35">
        <f>IF('CS-SeniorJunior'!L272='Master Answer Key'!$B271, 1, 0)</f>
        <v>1</v>
      </c>
      <c r="M269" s="35"/>
    </row>
    <row r="270">
      <c r="A270" s="5" t="s">
        <v>374</v>
      </c>
      <c r="B270" s="35">
        <f>IF('CS-SeniorJunior'!B273='Master Answer Key'!$B272, 1, 0)</f>
        <v>1</v>
      </c>
      <c r="C270" s="35">
        <f>IF('CS-SeniorJunior'!C273='Master Answer Key'!$B272, 1, 0)</f>
        <v>0</v>
      </c>
      <c r="D270" s="35">
        <f>IF('CS-SeniorJunior'!D273='Master Answer Key'!$B272, 1, 0)</f>
        <v>1</v>
      </c>
      <c r="E270" s="35">
        <f>IF('CS-SeniorJunior'!E273='Master Answer Key'!$B272, 1, 0)</f>
        <v>1</v>
      </c>
      <c r="F270" s="35">
        <f>IF('CS-SeniorJunior'!F273='Master Answer Key'!$B272, 1, 0)</f>
        <v>1</v>
      </c>
      <c r="G270" s="35">
        <f>IF('CS-SeniorJunior'!G273='Master Answer Key'!$B272, 1, 0)</f>
        <v>1</v>
      </c>
      <c r="H270" s="35">
        <f>IF('CS-SeniorJunior'!H273='Master Answer Key'!$B272, 1, 0)</f>
        <v>1</v>
      </c>
      <c r="I270" s="35">
        <f>IF('CS-SeniorJunior'!I273='Master Answer Key'!$B272, 1, 0)</f>
        <v>0</v>
      </c>
      <c r="J270" s="35">
        <f>IF('CS-SeniorJunior'!J273='Master Answer Key'!$B272, 1, 0)</f>
        <v>1</v>
      </c>
      <c r="K270" s="35">
        <f>IF('CS-SeniorJunior'!K273='Master Answer Key'!$B272, 1, 0)</f>
        <v>1</v>
      </c>
      <c r="L270" s="35">
        <f>IF('CS-SeniorJunior'!L273='Master Answer Key'!$B272, 1, 0)</f>
        <v>1</v>
      </c>
      <c r="M270" s="35"/>
    </row>
    <row r="271">
      <c r="A271" s="5" t="s">
        <v>375</v>
      </c>
      <c r="B271" s="35">
        <f>IF('CS-SeniorJunior'!B274='Master Answer Key'!$B273, 1, 0)</f>
        <v>1</v>
      </c>
      <c r="C271" s="35">
        <f>IF('CS-SeniorJunior'!C274='Master Answer Key'!$B273, 1, 0)</f>
        <v>1</v>
      </c>
      <c r="D271" s="35">
        <f>IF('CS-SeniorJunior'!D274='Master Answer Key'!$B273, 1, 0)</f>
        <v>1</v>
      </c>
      <c r="E271" s="35">
        <f>IF('CS-SeniorJunior'!E274='Master Answer Key'!$B273, 1, 0)</f>
        <v>1</v>
      </c>
      <c r="F271" s="35">
        <f>IF('CS-SeniorJunior'!F274='Master Answer Key'!$B273, 1, 0)</f>
        <v>1</v>
      </c>
      <c r="G271" s="35">
        <f>IF('CS-SeniorJunior'!G274='Master Answer Key'!$B273, 1, 0)</f>
        <v>1</v>
      </c>
      <c r="H271" s="35">
        <f>IF('CS-SeniorJunior'!H274='Master Answer Key'!$B273, 1, 0)</f>
        <v>0</v>
      </c>
      <c r="I271" s="35">
        <f>IF('CS-SeniorJunior'!I274='Master Answer Key'!$B273, 1, 0)</f>
        <v>1</v>
      </c>
      <c r="J271" s="35">
        <f>IF('CS-SeniorJunior'!J274='Master Answer Key'!$B273, 1, 0)</f>
        <v>1</v>
      </c>
      <c r="K271" s="35">
        <f>IF('CS-SeniorJunior'!K274='Master Answer Key'!$B273, 1, 0)</f>
        <v>1</v>
      </c>
      <c r="L271" s="35">
        <f>IF('CS-SeniorJunior'!L274='Master Answer Key'!$B273, 1, 0)</f>
        <v>1</v>
      </c>
      <c r="M271" s="35"/>
    </row>
    <row r="272">
      <c r="A272" s="5" t="s">
        <v>376</v>
      </c>
      <c r="B272" s="35">
        <f>IF('CS-SeniorJunior'!B275='Master Answer Key'!$B274, 1, 0)</f>
        <v>1</v>
      </c>
      <c r="C272" s="35">
        <f>IF('CS-SeniorJunior'!C275='Master Answer Key'!$B274, 1, 0)</f>
        <v>1</v>
      </c>
      <c r="D272" s="35">
        <f>IF('CS-SeniorJunior'!D275='Master Answer Key'!$B274, 1, 0)</f>
        <v>1</v>
      </c>
      <c r="E272" s="35">
        <f>IF('CS-SeniorJunior'!E275='Master Answer Key'!$B274, 1, 0)</f>
        <v>1</v>
      </c>
      <c r="F272" s="35">
        <f>IF('CS-SeniorJunior'!F275='Master Answer Key'!$B274, 1, 0)</f>
        <v>1</v>
      </c>
      <c r="G272" s="35">
        <f>IF('CS-SeniorJunior'!G275='Master Answer Key'!$B274, 1, 0)</f>
        <v>1</v>
      </c>
      <c r="H272" s="35">
        <f>IF('CS-SeniorJunior'!H275='Master Answer Key'!$B274, 1, 0)</f>
        <v>1</v>
      </c>
      <c r="I272" s="35">
        <f>IF('CS-SeniorJunior'!I275='Master Answer Key'!$B274, 1, 0)</f>
        <v>1</v>
      </c>
      <c r="J272" s="35">
        <f>IF('CS-SeniorJunior'!J275='Master Answer Key'!$B274, 1, 0)</f>
        <v>1</v>
      </c>
      <c r="K272" s="35">
        <f>IF('CS-SeniorJunior'!K275='Master Answer Key'!$B274, 1, 0)</f>
        <v>1</v>
      </c>
      <c r="L272" s="35">
        <f>IF('CS-SeniorJunior'!L275='Master Answer Key'!$B274, 1, 0)</f>
        <v>1</v>
      </c>
      <c r="M272" s="35"/>
    </row>
    <row r="273">
      <c r="A273" s="5" t="s">
        <v>377</v>
      </c>
      <c r="B273" s="35">
        <f>IF('CS-SeniorJunior'!B276='Master Answer Key'!$B275, 1, 0)</f>
        <v>1</v>
      </c>
      <c r="C273" s="35">
        <f>IF('CS-SeniorJunior'!C276='Master Answer Key'!$B275, 1, 0)</f>
        <v>0</v>
      </c>
      <c r="D273" s="35">
        <f>IF('CS-SeniorJunior'!D276='Master Answer Key'!$B275, 1, 0)</f>
        <v>1</v>
      </c>
      <c r="E273" s="35">
        <f>IF('CS-SeniorJunior'!E276='Master Answer Key'!$B275, 1, 0)</f>
        <v>1</v>
      </c>
      <c r="F273" s="35">
        <f>IF('CS-SeniorJunior'!F276='Master Answer Key'!$B275, 1, 0)</f>
        <v>1</v>
      </c>
      <c r="G273" s="35">
        <f>IF('CS-SeniorJunior'!G276='Master Answer Key'!$B275, 1, 0)</f>
        <v>1</v>
      </c>
      <c r="H273" s="35">
        <f>IF('CS-SeniorJunior'!H276='Master Answer Key'!$B275, 1, 0)</f>
        <v>1</v>
      </c>
      <c r="I273" s="35">
        <f>IF('CS-SeniorJunior'!I276='Master Answer Key'!$B275, 1, 0)</f>
        <v>1</v>
      </c>
      <c r="J273" s="35">
        <f>IF('CS-SeniorJunior'!J276='Master Answer Key'!$B275, 1, 0)</f>
        <v>1</v>
      </c>
      <c r="K273" s="35">
        <f>IF('CS-SeniorJunior'!K276='Master Answer Key'!$B275, 1, 0)</f>
        <v>1</v>
      </c>
      <c r="L273" s="35">
        <f>IF('CS-SeniorJunior'!L276='Master Answer Key'!$B275, 1, 0)</f>
        <v>1</v>
      </c>
      <c r="M273" s="35"/>
    </row>
    <row r="274">
      <c r="A274" s="5" t="s">
        <v>378</v>
      </c>
      <c r="B274" s="35">
        <f>IF('CS-SeniorJunior'!B277='Master Answer Key'!$B276, 1, 0)</f>
        <v>0</v>
      </c>
      <c r="C274" s="35">
        <f>IF('CS-SeniorJunior'!C277='Master Answer Key'!$B276, 1, 0)</f>
        <v>1</v>
      </c>
      <c r="D274" s="35">
        <f>IF('CS-SeniorJunior'!D277='Master Answer Key'!$B276, 1, 0)</f>
        <v>1</v>
      </c>
      <c r="E274" s="35">
        <f>IF('CS-SeniorJunior'!E277='Master Answer Key'!$B276, 1, 0)</f>
        <v>1</v>
      </c>
      <c r="F274" s="35">
        <f>IF('CS-SeniorJunior'!F277='Master Answer Key'!$B276, 1, 0)</f>
        <v>0</v>
      </c>
      <c r="G274" s="35">
        <f>IF('CS-SeniorJunior'!G277='Master Answer Key'!$B276, 1, 0)</f>
        <v>0</v>
      </c>
      <c r="H274" s="35">
        <f>IF('CS-SeniorJunior'!H277='Master Answer Key'!$B276, 1, 0)</f>
        <v>1</v>
      </c>
      <c r="I274" s="35">
        <f>IF('CS-SeniorJunior'!I277='Master Answer Key'!$B276, 1, 0)</f>
        <v>0</v>
      </c>
      <c r="J274" s="35">
        <f>IF('CS-SeniorJunior'!J277='Master Answer Key'!$B276, 1, 0)</f>
        <v>1</v>
      </c>
      <c r="K274" s="35">
        <f>IF('CS-SeniorJunior'!K277='Master Answer Key'!$B276, 1, 0)</f>
        <v>1</v>
      </c>
      <c r="L274" s="35">
        <f>IF('CS-SeniorJunior'!L277='Master Answer Key'!$B276, 1, 0)</f>
        <v>1</v>
      </c>
      <c r="M274" s="35"/>
    </row>
    <row r="275">
      <c r="A275" s="5" t="s">
        <v>379</v>
      </c>
      <c r="B275" s="35">
        <f>IF('CS-SeniorJunior'!B278='Master Answer Key'!$B277, 1, 0)</f>
        <v>0</v>
      </c>
      <c r="C275" s="35">
        <f>IF('CS-SeniorJunior'!C278='Master Answer Key'!$B277, 1, 0)</f>
        <v>0</v>
      </c>
      <c r="D275" s="35">
        <f>IF('CS-SeniorJunior'!D278='Master Answer Key'!$B277, 1, 0)</f>
        <v>0</v>
      </c>
      <c r="E275" s="35">
        <f>IF('CS-SeniorJunior'!E278='Master Answer Key'!$B277, 1, 0)</f>
        <v>0</v>
      </c>
      <c r="F275" s="35">
        <f>IF('CS-SeniorJunior'!F278='Master Answer Key'!$B277, 1, 0)</f>
        <v>0</v>
      </c>
      <c r="G275" s="35">
        <f>IF('CS-SeniorJunior'!G278='Master Answer Key'!$B277, 1, 0)</f>
        <v>0</v>
      </c>
      <c r="H275" s="35">
        <f>IF('CS-SeniorJunior'!H278='Master Answer Key'!$B277, 1, 0)</f>
        <v>0</v>
      </c>
      <c r="I275" s="35">
        <f>IF('CS-SeniorJunior'!I278='Master Answer Key'!$B277, 1, 0)</f>
        <v>0</v>
      </c>
      <c r="J275" s="35">
        <f>IF('CS-SeniorJunior'!J278='Master Answer Key'!$B277, 1, 0)</f>
        <v>0</v>
      </c>
      <c r="K275" s="35">
        <f>IF('CS-SeniorJunior'!K278='Master Answer Key'!$B277, 1, 0)</f>
        <v>0</v>
      </c>
      <c r="L275" s="35">
        <f>IF('CS-SeniorJunior'!L278='Master Answer Key'!$B277, 1, 0)</f>
        <v>0</v>
      </c>
      <c r="M275" s="35"/>
    </row>
    <row r="276">
      <c r="A276" s="5" t="s">
        <v>380</v>
      </c>
      <c r="B276" s="35">
        <f>IF('CS-SeniorJunior'!B279='Master Answer Key'!$B278, 1, 0)</f>
        <v>1</v>
      </c>
      <c r="C276" s="35">
        <f>IF('CS-SeniorJunior'!C279='Master Answer Key'!$B278, 1, 0)</f>
        <v>1</v>
      </c>
      <c r="D276" s="35">
        <f>IF('CS-SeniorJunior'!D279='Master Answer Key'!$B278, 1, 0)</f>
        <v>1</v>
      </c>
      <c r="E276" s="35">
        <f>IF('CS-SeniorJunior'!E279='Master Answer Key'!$B278, 1, 0)</f>
        <v>1</v>
      </c>
      <c r="F276" s="35">
        <f>IF('CS-SeniorJunior'!F279='Master Answer Key'!$B278, 1, 0)</f>
        <v>1</v>
      </c>
      <c r="G276" s="35">
        <f>IF('CS-SeniorJunior'!G279='Master Answer Key'!$B278, 1, 0)</f>
        <v>1</v>
      </c>
      <c r="H276" s="35">
        <f>IF('CS-SeniorJunior'!H279='Master Answer Key'!$B278, 1, 0)</f>
        <v>1</v>
      </c>
      <c r="I276" s="35">
        <f>IF('CS-SeniorJunior'!I279='Master Answer Key'!$B278, 1, 0)</f>
        <v>1</v>
      </c>
      <c r="J276" s="35">
        <f>IF('CS-SeniorJunior'!J279='Master Answer Key'!$B278, 1, 0)</f>
        <v>1</v>
      </c>
      <c r="K276" s="35">
        <f>IF('CS-SeniorJunior'!K279='Master Answer Key'!$B278, 1, 0)</f>
        <v>1</v>
      </c>
      <c r="L276" s="35">
        <f>IF('CS-SeniorJunior'!L279='Master Answer Key'!$B278, 1, 0)</f>
        <v>1</v>
      </c>
      <c r="M276" s="35"/>
    </row>
    <row r="277">
      <c r="A277" s="5" t="s">
        <v>381</v>
      </c>
      <c r="B277" s="35">
        <f>IF('CS-SeniorJunior'!B280='Master Answer Key'!$B279, 1, 0)</f>
        <v>1</v>
      </c>
      <c r="C277" s="35">
        <f>IF('CS-SeniorJunior'!C280='Master Answer Key'!$B279, 1, 0)</f>
        <v>1</v>
      </c>
      <c r="D277" s="35">
        <f>IF('CS-SeniorJunior'!D280='Master Answer Key'!$B279, 1, 0)</f>
        <v>1</v>
      </c>
      <c r="E277" s="35">
        <f>IF('CS-SeniorJunior'!E280='Master Answer Key'!$B279, 1, 0)</f>
        <v>1</v>
      </c>
      <c r="F277" s="35">
        <f>IF('CS-SeniorJunior'!F280='Master Answer Key'!$B279, 1, 0)</f>
        <v>1</v>
      </c>
      <c r="G277" s="35">
        <f>IF('CS-SeniorJunior'!G280='Master Answer Key'!$B279, 1, 0)</f>
        <v>1</v>
      </c>
      <c r="H277" s="35">
        <f>IF('CS-SeniorJunior'!H280='Master Answer Key'!$B279, 1, 0)</f>
        <v>1</v>
      </c>
      <c r="I277" s="35">
        <f>IF('CS-SeniorJunior'!I280='Master Answer Key'!$B279, 1, 0)</f>
        <v>1</v>
      </c>
      <c r="J277" s="35">
        <f>IF('CS-SeniorJunior'!J280='Master Answer Key'!$B279, 1, 0)</f>
        <v>1</v>
      </c>
      <c r="K277" s="35">
        <f>IF('CS-SeniorJunior'!K280='Master Answer Key'!$B279, 1, 0)</f>
        <v>1</v>
      </c>
      <c r="L277" s="35">
        <f>IF('CS-SeniorJunior'!L280='Master Answer Key'!$B279, 1, 0)</f>
        <v>1</v>
      </c>
      <c r="M277" s="35"/>
    </row>
    <row r="278">
      <c r="A278" s="5" t="s">
        <v>382</v>
      </c>
      <c r="B278" s="35">
        <f>IF('CS-SeniorJunior'!B281='Master Answer Key'!$B280, 1, 0)</f>
        <v>1</v>
      </c>
      <c r="C278" s="35">
        <f>IF('CS-SeniorJunior'!C281='Master Answer Key'!$B280, 1, 0)</f>
        <v>1</v>
      </c>
      <c r="D278" s="35">
        <f>IF('CS-SeniorJunior'!D281='Master Answer Key'!$B280, 1, 0)</f>
        <v>1</v>
      </c>
      <c r="E278" s="35">
        <f>IF('CS-SeniorJunior'!E281='Master Answer Key'!$B280, 1, 0)</f>
        <v>1</v>
      </c>
      <c r="F278" s="35">
        <f>IF('CS-SeniorJunior'!F281='Master Answer Key'!$B280, 1, 0)</f>
        <v>1</v>
      </c>
      <c r="G278" s="35">
        <f>IF('CS-SeniorJunior'!G281='Master Answer Key'!$B280, 1, 0)</f>
        <v>1</v>
      </c>
      <c r="H278" s="35">
        <f>IF('CS-SeniorJunior'!H281='Master Answer Key'!$B280, 1, 0)</f>
        <v>1</v>
      </c>
      <c r="I278" s="35">
        <f>IF('CS-SeniorJunior'!I281='Master Answer Key'!$B280, 1, 0)</f>
        <v>1</v>
      </c>
      <c r="J278" s="35">
        <f>IF('CS-SeniorJunior'!J281='Master Answer Key'!$B280, 1, 0)</f>
        <v>1</v>
      </c>
      <c r="K278" s="35">
        <f>IF('CS-SeniorJunior'!K281='Master Answer Key'!$B280, 1, 0)</f>
        <v>1</v>
      </c>
      <c r="L278" s="35">
        <f>IF('CS-SeniorJunior'!L281='Master Answer Key'!$B280, 1, 0)</f>
        <v>1</v>
      </c>
      <c r="M278" s="35"/>
    </row>
    <row r="279">
      <c r="A279" s="5" t="s">
        <v>383</v>
      </c>
      <c r="B279" s="35">
        <f>IF('CS-SeniorJunior'!B282='Master Answer Key'!$B281, 1, 0)</f>
        <v>1</v>
      </c>
      <c r="C279" s="35">
        <f>IF('CS-SeniorJunior'!C282='Master Answer Key'!$B281, 1, 0)</f>
        <v>1</v>
      </c>
      <c r="D279" s="35">
        <f>IF('CS-SeniorJunior'!D282='Master Answer Key'!$B281, 1, 0)</f>
        <v>1</v>
      </c>
      <c r="E279" s="35">
        <f>IF('CS-SeniorJunior'!E282='Master Answer Key'!$B281, 1, 0)</f>
        <v>1</v>
      </c>
      <c r="F279" s="35">
        <f>IF('CS-SeniorJunior'!F282='Master Answer Key'!$B281, 1, 0)</f>
        <v>1</v>
      </c>
      <c r="G279" s="35">
        <f>IF('CS-SeniorJunior'!G282='Master Answer Key'!$B281, 1, 0)</f>
        <v>1</v>
      </c>
      <c r="H279" s="35">
        <f>IF('CS-SeniorJunior'!H282='Master Answer Key'!$B281, 1, 0)</f>
        <v>1</v>
      </c>
      <c r="I279" s="35">
        <f>IF('CS-SeniorJunior'!I282='Master Answer Key'!$B281, 1, 0)</f>
        <v>1</v>
      </c>
      <c r="J279" s="35">
        <f>IF('CS-SeniorJunior'!J282='Master Answer Key'!$B281, 1, 0)</f>
        <v>1</v>
      </c>
      <c r="K279" s="35">
        <f>IF('CS-SeniorJunior'!K282='Master Answer Key'!$B281, 1, 0)</f>
        <v>1</v>
      </c>
      <c r="L279" s="35">
        <f>IF('CS-SeniorJunior'!L282='Master Answer Key'!$B281, 1, 0)</f>
        <v>1</v>
      </c>
      <c r="M279" s="35"/>
    </row>
    <row r="280">
      <c r="A280" s="5" t="s">
        <v>384</v>
      </c>
      <c r="B280" s="35">
        <f>IF('CS-SeniorJunior'!B283='Master Answer Key'!$B282, 1, 0)</f>
        <v>1</v>
      </c>
      <c r="C280" s="35">
        <f>IF('CS-SeniorJunior'!C283='Master Answer Key'!$B282, 1, 0)</f>
        <v>1</v>
      </c>
      <c r="D280" s="35">
        <f>IF('CS-SeniorJunior'!D283='Master Answer Key'!$B282, 1, 0)</f>
        <v>1</v>
      </c>
      <c r="E280" s="35">
        <f>IF('CS-SeniorJunior'!E283='Master Answer Key'!$B282, 1, 0)</f>
        <v>1</v>
      </c>
      <c r="F280" s="35">
        <f>IF('CS-SeniorJunior'!F283='Master Answer Key'!$B282, 1, 0)</f>
        <v>1</v>
      </c>
      <c r="G280" s="35">
        <f>IF('CS-SeniorJunior'!G283='Master Answer Key'!$B282, 1, 0)</f>
        <v>1</v>
      </c>
      <c r="H280" s="35">
        <f>IF('CS-SeniorJunior'!H283='Master Answer Key'!$B282, 1, 0)</f>
        <v>1</v>
      </c>
      <c r="I280" s="35">
        <f>IF('CS-SeniorJunior'!I283='Master Answer Key'!$B282, 1, 0)</f>
        <v>1</v>
      </c>
      <c r="J280" s="35">
        <f>IF('CS-SeniorJunior'!J283='Master Answer Key'!$B282, 1, 0)</f>
        <v>1</v>
      </c>
      <c r="K280" s="35">
        <f>IF('CS-SeniorJunior'!K283='Master Answer Key'!$B282, 1, 0)</f>
        <v>1</v>
      </c>
      <c r="L280" s="35">
        <f>IF('CS-SeniorJunior'!L283='Master Answer Key'!$B282, 1, 0)</f>
        <v>1</v>
      </c>
      <c r="M280" s="35"/>
    </row>
    <row r="281">
      <c r="A281" s="5" t="s">
        <v>385</v>
      </c>
      <c r="B281" s="35">
        <f>IF('CS-SeniorJunior'!B284='Master Answer Key'!$B283, 1, 0)</f>
        <v>1</v>
      </c>
      <c r="C281" s="35">
        <f>IF('CS-SeniorJunior'!C284='Master Answer Key'!$B283, 1, 0)</f>
        <v>0</v>
      </c>
      <c r="D281" s="35">
        <f>IF('CS-SeniorJunior'!D284='Master Answer Key'!$B283, 1, 0)</f>
        <v>0</v>
      </c>
      <c r="E281" s="35">
        <f>IF('CS-SeniorJunior'!E284='Master Answer Key'!$B283, 1, 0)</f>
        <v>1</v>
      </c>
      <c r="F281" s="35">
        <f>IF('CS-SeniorJunior'!F284='Master Answer Key'!$B283, 1, 0)</f>
        <v>1</v>
      </c>
      <c r="G281" s="35">
        <f>IF('CS-SeniorJunior'!G284='Master Answer Key'!$B283, 1, 0)</f>
        <v>1</v>
      </c>
      <c r="H281" s="35">
        <f>IF('CS-SeniorJunior'!H284='Master Answer Key'!$B283, 1, 0)</f>
        <v>1</v>
      </c>
      <c r="I281" s="35">
        <f>IF('CS-SeniorJunior'!I284='Master Answer Key'!$B283, 1, 0)</f>
        <v>1</v>
      </c>
      <c r="J281" s="35">
        <f>IF('CS-SeniorJunior'!J284='Master Answer Key'!$B283, 1, 0)</f>
        <v>0</v>
      </c>
      <c r="K281" s="35">
        <f>IF('CS-SeniorJunior'!K284='Master Answer Key'!$B283, 1, 0)</f>
        <v>1</v>
      </c>
      <c r="L281" s="35">
        <f>IF('CS-SeniorJunior'!L284='Master Answer Key'!$B283, 1, 0)</f>
        <v>0</v>
      </c>
      <c r="M281" s="35"/>
    </row>
    <row r="282">
      <c r="A282" s="5" t="s">
        <v>386</v>
      </c>
      <c r="B282" s="35">
        <f>IF('CS-SeniorJunior'!B285='Master Answer Key'!$B284, 1, 0)</f>
        <v>1</v>
      </c>
      <c r="C282" s="35">
        <f>IF('CS-SeniorJunior'!C285='Master Answer Key'!$B284, 1, 0)</f>
        <v>1</v>
      </c>
      <c r="D282" s="35">
        <f>IF('CS-SeniorJunior'!D285='Master Answer Key'!$B284, 1, 0)</f>
        <v>1</v>
      </c>
      <c r="E282" s="35">
        <f>IF('CS-SeniorJunior'!E285='Master Answer Key'!$B284, 1, 0)</f>
        <v>1</v>
      </c>
      <c r="F282" s="35">
        <f>IF('CS-SeniorJunior'!F285='Master Answer Key'!$B284, 1, 0)</f>
        <v>1</v>
      </c>
      <c r="G282" s="35">
        <f>IF('CS-SeniorJunior'!G285='Master Answer Key'!$B284, 1, 0)</f>
        <v>1</v>
      </c>
      <c r="H282" s="35">
        <f>IF('CS-SeniorJunior'!H285='Master Answer Key'!$B284, 1, 0)</f>
        <v>1</v>
      </c>
      <c r="I282" s="35">
        <f>IF('CS-SeniorJunior'!I285='Master Answer Key'!$B284, 1, 0)</f>
        <v>1</v>
      </c>
      <c r="J282" s="35">
        <f>IF('CS-SeniorJunior'!J285='Master Answer Key'!$B284, 1, 0)</f>
        <v>1</v>
      </c>
      <c r="K282" s="35">
        <f>IF('CS-SeniorJunior'!K285='Master Answer Key'!$B284, 1, 0)</f>
        <v>0</v>
      </c>
      <c r="L282" s="35">
        <f>IF('CS-SeniorJunior'!L285='Master Answer Key'!$B284, 1, 0)</f>
        <v>0</v>
      </c>
      <c r="M282" s="35"/>
    </row>
    <row r="283">
      <c r="A283" s="5" t="s">
        <v>387</v>
      </c>
      <c r="B283" s="35">
        <f>IF('CS-SeniorJunior'!B286='Master Answer Key'!$B285, 1, 0)</f>
        <v>1</v>
      </c>
      <c r="C283" s="35">
        <f>IF('CS-SeniorJunior'!C286='Master Answer Key'!$B285, 1, 0)</f>
        <v>1</v>
      </c>
      <c r="D283" s="35">
        <f>IF('CS-SeniorJunior'!D286='Master Answer Key'!$B285, 1, 0)</f>
        <v>0</v>
      </c>
      <c r="E283" s="35">
        <f>IF('CS-SeniorJunior'!E286='Master Answer Key'!$B285, 1, 0)</f>
        <v>1</v>
      </c>
      <c r="F283" s="35">
        <f>IF('CS-SeniorJunior'!F286='Master Answer Key'!$B285, 1, 0)</f>
        <v>1</v>
      </c>
      <c r="G283" s="35">
        <f>IF('CS-SeniorJunior'!G286='Master Answer Key'!$B285, 1, 0)</f>
        <v>1</v>
      </c>
      <c r="H283" s="35">
        <f>IF('CS-SeniorJunior'!H286='Master Answer Key'!$B285, 1, 0)</f>
        <v>1</v>
      </c>
      <c r="I283" s="35">
        <f>IF('CS-SeniorJunior'!I286='Master Answer Key'!$B285, 1, 0)</f>
        <v>1</v>
      </c>
      <c r="J283" s="35">
        <f>IF('CS-SeniorJunior'!J286='Master Answer Key'!$B285, 1, 0)</f>
        <v>1</v>
      </c>
      <c r="K283" s="35">
        <f>IF('CS-SeniorJunior'!K286='Master Answer Key'!$B285, 1, 0)</f>
        <v>1</v>
      </c>
      <c r="L283" s="35">
        <f>IF('CS-SeniorJunior'!L286='Master Answer Key'!$B285, 1, 0)</f>
        <v>1</v>
      </c>
      <c r="M283" s="35"/>
    </row>
    <row r="284">
      <c r="A284" s="5" t="s">
        <v>388</v>
      </c>
      <c r="B284" s="35">
        <f>IF('CS-SeniorJunior'!B287='Master Answer Key'!$B286, 1, 0)</f>
        <v>1</v>
      </c>
      <c r="C284" s="35">
        <f>IF('CS-SeniorJunior'!C287='Master Answer Key'!$B286, 1, 0)</f>
        <v>1</v>
      </c>
      <c r="D284" s="35">
        <f>IF('CS-SeniorJunior'!D287='Master Answer Key'!$B286, 1, 0)</f>
        <v>0</v>
      </c>
      <c r="E284" s="35">
        <f>IF('CS-SeniorJunior'!E287='Master Answer Key'!$B286, 1, 0)</f>
        <v>1</v>
      </c>
      <c r="F284" s="35">
        <f>IF('CS-SeniorJunior'!F287='Master Answer Key'!$B286, 1, 0)</f>
        <v>1</v>
      </c>
      <c r="G284" s="35">
        <f>IF('CS-SeniorJunior'!G287='Master Answer Key'!$B286, 1, 0)</f>
        <v>1</v>
      </c>
      <c r="H284" s="35">
        <f>IF('CS-SeniorJunior'!H287='Master Answer Key'!$B286, 1, 0)</f>
        <v>1</v>
      </c>
      <c r="I284" s="35">
        <f>IF('CS-SeniorJunior'!I287='Master Answer Key'!$B286, 1, 0)</f>
        <v>1</v>
      </c>
      <c r="J284" s="35">
        <f>IF('CS-SeniorJunior'!J287='Master Answer Key'!$B286, 1, 0)</f>
        <v>1</v>
      </c>
      <c r="K284" s="35">
        <f>IF('CS-SeniorJunior'!K287='Master Answer Key'!$B286, 1, 0)</f>
        <v>1</v>
      </c>
      <c r="L284" s="35">
        <f>IF('CS-SeniorJunior'!L287='Master Answer Key'!$B286, 1, 0)</f>
        <v>1</v>
      </c>
      <c r="M284" s="35"/>
    </row>
    <row r="285">
      <c r="A285" s="5" t="s">
        <v>389</v>
      </c>
      <c r="B285" s="35">
        <f>IF('CS-SeniorJunior'!B288='Master Answer Key'!$B287, 1, 0)</f>
        <v>0</v>
      </c>
      <c r="C285" s="35">
        <f>IF('CS-SeniorJunior'!C288='Master Answer Key'!$B287, 1, 0)</f>
        <v>0</v>
      </c>
      <c r="D285" s="35">
        <f>IF('CS-SeniorJunior'!D288='Master Answer Key'!$B287, 1, 0)</f>
        <v>0</v>
      </c>
      <c r="E285" s="35">
        <f>IF('CS-SeniorJunior'!E288='Master Answer Key'!$B287, 1, 0)</f>
        <v>1</v>
      </c>
      <c r="F285" s="35">
        <f>IF('CS-SeniorJunior'!F288='Master Answer Key'!$B287, 1, 0)</f>
        <v>1</v>
      </c>
      <c r="G285" s="35">
        <f>IF('CS-SeniorJunior'!G288='Master Answer Key'!$B287, 1, 0)</f>
        <v>1</v>
      </c>
      <c r="H285" s="35">
        <f>IF('CS-SeniorJunior'!H288='Master Answer Key'!$B287, 1, 0)</f>
        <v>1</v>
      </c>
      <c r="I285" s="35">
        <f>IF('CS-SeniorJunior'!I288='Master Answer Key'!$B287, 1, 0)</f>
        <v>1</v>
      </c>
      <c r="J285" s="35">
        <f>IF('CS-SeniorJunior'!J288='Master Answer Key'!$B287, 1, 0)</f>
        <v>1</v>
      </c>
      <c r="K285" s="35">
        <f>IF('CS-SeniorJunior'!K288='Master Answer Key'!$B287, 1, 0)</f>
        <v>1</v>
      </c>
      <c r="L285" s="35">
        <f>IF('CS-SeniorJunior'!L288='Master Answer Key'!$B287, 1, 0)</f>
        <v>1</v>
      </c>
      <c r="M285" s="35"/>
    </row>
    <row r="286">
      <c r="A286" s="5" t="s">
        <v>390</v>
      </c>
      <c r="B286" s="35">
        <f>IF('CS-SeniorJunior'!B289='Master Answer Key'!$B288, 1, 0)</f>
        <v>0</v>
      </c>
      <c r="C286" s="35">
        <f>IF('CS-SeniorJunior'!C289='Master Answer Key'!$B288, 1, 0)</f>
        <v>0</v>
      </c>
      <c r="D286" s="35">
        <f>IF('CS-SeniorJunior'!D289='Master Answer Key'!$B288, 1, 0)</f>
        <v>1</v>
      </c>
      <c r="E286" s="35">
        <f>IF('CS-SeniorJunior'!E289='Master Answer Key'!$B288, 1, 0)</f>
        <v>1</v>
      </c>
      <c r="F286" s="35">
        <f>IF('CS-SeniorJunior'!F289='Master Answer Key'!$B288, 1, 0)</f>
        <v>1</v>
      </c>
      <c r="G286" s="35">
        <f>IF('CS-SeniorJunior'!G289='Master Answer Key'!$B288, 1, 0)</f>
        <v>1</v>
      </c>
      <c r="H286" s="35">
        <f>IF('CS-SeniorJunior'!H289='Master Answer Key'!$B288, 1, 0)</f>
        <v>1</v>
      </c>
      <c r="I286" s="35">
        <f>IF('CS-SeniorJunior'!I289='Master Answer Key'!$B288, 1, 0)</f>
        <v>1</v>
      </c>
      <c r="J286" s="35">
        <f>IF('CS-SeniorJunior'!J289='Master Answer Key'!$B288, 1, 0)</f>
        <v>0</v>
      </c>
      <c r="K286" s="35">
        <f>IF('CS-SeniorJunior'!K289='Master Answer Key'!$B288, 1, 0)</f>
        <v>1</v>
      </c>
      <c r="L286" s="35">
        <f>IF('CS-SeniorJunior'!L289='Master Answer Key'!$B288, 1, 0)</f>
        <v>0</v>
      </c>
      <c r="M286" s="35"/>
    </row>
    <row r="287">
      <c r="A287" s="5" t="s">
        <v>391</v>
      </c>
      <c r="B287" s="35">
        <f>IF('CS-SeniorJunior'!B290='Master Answer Key'!$B289, 1, 0)</f>
        <v>1</v>
      </c>
      <c r="C287" s="35">
        <f>IF('CS-SeniorJunior'!C290='Master Answer Key'!$B289, 1, 0)</f>
        <v>0</v>
      </c>
      <c r="D287" s="35">
        <f>IF('CS-SeniorJunior'!D290='Master Answer Key'!$B289, 1, 0)</f>
        <v>1</v>
      </c>
      <c r="E287" s="35">
        <f>IF('CS-SeniorJunior'!E290='Master Answer Key'!$B289, 1, 0)</f>
        <v>1</v>
      </c>
      <c r="F287" s="35">
        <f>IF('CS-SeniorJunior'!F290='Master Answer Key'!$B289, 1, 0)</f>
        <v>1</v>
      </c>
      <c r="G287" s="35">
        <f>IF('CS-SeniorJunior'!G290='Master Answer Key'!$B289, 1, 0)</f>
        <v>1</v>
      </c>
      <c r="H287" s="35">
        <f>IF('CS-SeniorJunior'!H290='Master Answer Key'!$B289, 1, 0)</f>
        <v>1</v>
      </c>
      <c r="I287" s="35">
        <f>IF('CS-SeniorJunior'!I290='Master Answer Key'!$B289, 1, 0)</f>
        <v>1</v>
      </c>
      <c r="J287" s="35">
        <f>IF('CS-SeniorJunior'!J290='Master Answer Key'!$B289, 1, 0)</f>
        <v>1</v>
      </c>
      <c r="K287" s="35">
        <f>IF('CS-SeniorJunior'!K290='Master Answer Key'!$B289, 1, 0)</f>
        <v>1</v>
      </c>
      <c r="L287" s="35">
        <f>IF('CS-SeniorJunior'!L290='Master Answer Key'!$B289, 1, 0)</f>
        <v>1</v>
      </c>
      <c r="M287" s="35"/>
    </row>
    <row r="288">
      <c r="A288" s="5" t="s">
        <v>392</v>
      </c>
      <c r="B288" s="35">
        <f>IF('CS-SeniorJunior'!B291='Master Answer Key'!$B290, 1, 0)</f>
        <v>1</v>
      </c>
      <c r="C288" s="35">
        <f>IF('CS-SeniorJunior'!C291='Master Answer Key'!$B290, 1, 0)</f>
        <v>1</v>
      </c>
      <c r="D288" s="35">
        <f>IF('CS-SeniorJunior'!D291='Master Answer Key'!$B290, 1, 0)</f>
        <v>1</v>
      </c>
      <c r="E288" s="35">
        <f>IF('CS-SeniorJunior'!E291='Master Answer Key'!$B290, 1, 0)</f>
        <v>1</v>
      </c>
      <c r="F288" s="35">
        <f>IF('CS-SeniorJunior'!F291='Master Answer Key'!$B290, 1, 0)</f>
        <v>0</v>
      </c>
      <c r="G288" s="35">
        <f>IF('CS-SeniorJunior'!G291='Master Answer Key'!$B290, 1, 0)</f>
        <v>1</v>
      </c>
      <c r="H288" s="35">
        <f>IF('CS-SeniorJunior'!H291='Master Answer Key'!$B290, 1, 0)</f>
        <v>1</v>
      </c>
      <c r="I288" s="35">
        <f>IF('CS-SeniorJunior'!I291='Master Answer Key'!$B290, 1, 0)</f>
        <v>1</v>
      </c>
      <c r="J288" s="35">
        <f>IF('CS-SeniorJunior'!J291='Master Answer Key'!$B290, 1, 0)</f>
        <v>1</v>
      </c>
      <c r="K288" s="35">
        <f>IF('CS-SeniorJunior'!K291='Master Answer Key'!$B290, 1, 0)</f>
        <v>1</v>
      </c>
      <c r="L288" s="35">
        <f>IF('CS-SeniorJunior'!L291='Master Answer Key'!$B290, 1, 0)</f>
        <v>1</v>
      </c>
      <c r="M288" s="35"/>
    </row>
    <row r="289">
      <c r="A289" s="5" t="s">
        <v>393</v>
      </c>
      <c r="B289" s="35">
        <f>IF('CS-SeniorJunior'!B292='Master Answer Key'!$B291, 1, 0)</f>
        <v>1</v>
      </c>
      <c r="C289" s="35">
        <f>IF('CS-SeniorJunior'!C292='Master Answer Key'!$B291, 1, 0)</f>
        <v>1</v>
      </c>
      <c r="D289" s="35">
        <f>IF('CS-SeniorJunior'!D292='Master Answer Key'!$B291, 1, 0)</f>
        <v>1</v>
      </c>
      <c r="E289" s="35">
        <f>IF('CS-SeniorJunior'!E292='Master Answer Key'!$B291, 1, 0)</f>
        <v>1</v>
      </c>
      <c r="F289" s="35">
        <f>IF('CS-SeniorJunior'!F292='Master Answer Key'!$B291, 1, 0)</f>
        <v>1</v>
      </c>
      <c r="G289" s="35">
        <f>IF('CS-SeniorJunior'!G292='Master Answer Key'!$B291, 1, 0)</f>
        <v>1</v>
      </c>
      <c r="H289" s="35">
        <f>IF('CS-SeniorJunior'!H292='Master Answer Key'!$B291, 1, 0)</f>
        <v>1</v>
      </c>
      <c r="I289" s="35">
        <f>IF('CS-SeniorJunior'!I292='Master Answer Key'!$B291, 1, 0)</f>
        <v>1</v>
      </c>
      <c r="J289" s="35">
        <f>IF('CS-SeniorJunior'!J292='Master Answer Key'!$B291, 1, 0)</f>
        <v>1</v>
      </c>
      <c r="K289" s="35">
        <f>IF('CS-SeniorJunior'!K292='Master Answer Key'!$B291, 1, 0)</f>
        <v>1</v>
      </c>
      <c r="L289" s="35">
        <f>IF('CS-SeniorJunior'!L292='Master Answer Key'!$B291, 1, 0)</f>
        <v>1</v>
      </c>
      <c r="M289" s="35"/>
    </row>
    <row r="290">
      <c r="A290" s="5" t="s">
        <v>394</v>
      </c>
      <c r="B290" s="35">
        <f>IF('CS-SeniorJunior'!B293='Master Answer Key'!$B292, 1, 0)</f>
        <v>1</v>
      </c>
      <c r="C290" s="35">
        <f>IF('CS-SeniorJunior'!C293='Master Answer Key'!$B292, 1, 0)</f>
        <v>1</v>
      </c>
      <c r="D290" s="35">
        <f>IF('CS-SeniorJunior'!D293='Master Answer Key'!$B292, 1, 0)</f>
        <v>1</v>
      </c>
      <c r="E290" s="35">
        <f>IF('CS-SeniorJunior'!E293='Master Answer Key'!$B292, 1, 0)</f>
        <v>1</v>
      </c>
      <c r="F290" s="35">
        <f>IF('CS-SeniorJunior'!F293='Master Answer Key'!$B292, 1, 0)</f>
        <v>1</v>
      </c>
      <c r="G290" s="35">
        <f>IF('CS-SeniorJunior'!G293='Master Answer Key'!$B292, 1, 0)</f>
        <v>1</v>
      </c>
      <c r="H290" s="35">
        <f>IF('CS-SeniorJunior'!H293='Master Answer Key'!$B292, 1, 0)</f>
        <v>1</v>
      </c>
      <c r="I290" s="35">
        <f>IF('CS-SeniorJunior'!I293='Master Answer Key'!$B292, 1, 0)</f>
        <v>1</v>
      </c>
      <c r="J290" s="35">
        <f>IF('CS-SeniorJunior'!J293='Master Answer Key'!$B292, 1, 0)</f>
        <v>1</v>
      </c>
      <c r="K290" s="35">
        <f>IF('CS-SeniorJunior'!K293='Master Answer Key'!$B292, 1, 0)</f>
        <v>1</v>
      </c>
      <c r="L290" s="35">
        <f>IF('CS-SeniorJunior'!L293='Master Answer Key'!$B292, 1, 0)</f>
        <v>1</v>
      </c>
      <c r="M290" s="35"/>
    </row>
    <row r="291">
      <c r="A291" s="5" t="s">
        <v>395</v>
      </c>
      <c r="B291" s="35">
        <f>IF('CS-SeniorJunior'!B294='Master Answer Key'!$B293, 1, 0)</f>
        <v>0</v>
      </c>
      <c r="C291" s="35">
        <f>IF('CS-SeniorJunior'!C294='Master Answer Key'!$B293, 1, 0)</f>
        <v>0</v>
      </c>
      <c r="D291" s="35">
        <f>IF('CS-SeniorJunior'!D294='Master Answer Key'!$B293, 1, 0)</f>
        <v>0</v>
      </c>
      <c r="E291" s="35">
        <f>IF('CS-SeniorJunior'!E294='Master Answer Key'!$B293, 1, 0)</f>
        <v>1</v>
      </c>
      <c r="F291" s="35">
        <f>IF('CS-SeniorJunior'!F294='Master Answer Key'!$B293, 1, 0)</f>
        <v>1</v>
      </c>
      <c r="G291" s="35">
        <f>IF('CS-SeniorJunior'!G294='Master Answer Key'!$B293, 1, 0)</f>
        <v>0</v>
      </c>
      <c r="H291" s="35">
        <f>IF('CS-SeniorJunior'!H294='Master Answer Key'!$B293, 1, 0)</f>
        <v>0</v>
      </c>
      <c r="I291" s="35">
        <f>IF('CS-SeniorJunior'!I294='Master Answer Key'!$B293, 1, 0)</f>
        <v>0</v>
      </c>
      <c r="J291" s="35">
        <f>IF('CS-SeniorJunior'!J294='Master Answer Key'!$B293, 1, 0)</f>
        <v>1</v>
      </c>
      <c r="K291" s="35">
        <f>IF('CS-SeniorJunior'!K294='Master Answer Key'!$B293, 1, 0)</f>
        <v>1</v>
      </c>
      <c r="L291" s="35">
        <f>IF('CS-SeniorJunior'!L294='Master Answer Key'!$B293, 1, 0)</f>
        <v>1</v>
      </c>
      <c r="M291" s="35"/>
    </row>
    <row r="292">
      <c r="A292" s="5" t="s">
        <v>396</v>
      </c>
      <c r="B292" s="35">
        <f>IF('CS-SeniorJunior'!B295='Master Answer Key'!$B294, 1, 0)</f>
        <v>0</v>
      </c>
      <c r="C292" s="35">
        <f>IF('CS-SeniorJunior'!C295='Master Answer Key'!$B294, 1, 0)</f>
        <v>1</v>
      </c>
      <c r="D292" s="35">
        <f>IF('CS-SeniorJunior'!D295='Master Answer Key'!$B294, 1, 0)</f>
        <v>1</v>
      </c>
      <c r="E292" s="35">
        <f>IF('CS-SeniorJunior'!E295='Master Answer Key'!$B294, 1, 0)</f>
        <v>0</v>
      </c>
      <c r="F292" s="35">
        <f>IF('CS-SeniorJunior'!F295='Master Answer Key'!$B294, 1, 0)</f>
        <v>1</v>
      </c>
      <c r="G292" s="35">
        <f>IF('CS-SeniorJunior'!G295='Master Answer Key'!$B294, 1, 0)</f>
        <v>1</v>
      </c>
      <c r="H292" s="35">
        <f>IF('CS-SeniorJunior'!H295='Master Answer Key'!$B294, 1, 0)</f>
        <v>1</v>
      </c>
      <c r="I292" s="35">
        <f>IF('CS-SeniorJunior'!I295='Master Answer Key'!$B294, 1, 0)</f>
        <v>1</v>
      </c>
      <c r="J292" s="35">
        <f>IF('CS-SeniorJunior'!J295='Master Answer Key'!$B294, 1, 0)</f>
        <v>1</v>
      </c>
      <c r="K292" s="35">
        <f>IF('CS-SeniorJunior'!K295='Master Answer Key'!$B294, 1, 0)</f>
        <v>1</v>
      </c>
      <c r="L292" s="35">
        <f>IF('CS-SeniorJunior'!L295='Master Answer Key'!$B294, 1, 0)</f>
        <v>0</v>
      </c>
      <c r="M292" s="35"/>
    </row>
    <row r="293">
      <c r="A293" s="5" t="s">
        <v>397</v>
      </c>
      <c r="B293" s="35">
        <f>IF('CS-SeniorJunior'!B296='Master Answer Key'!$B295, 1, 0)</f>
        <v>1</v>
      </c>
      <c r="C293" s="35">
        <f>IF('CS-SeniorJunior'!C296='Master Answer Key'!$B295, 1, 0)</f>
        <v>1</v>
      </c>
      <c r="D293" s="35">
        <f>IF('CS-SeniorJunior'!D296='Master Answer Key'!$B295, 1, 0)</f>
        <v>1</v>
      </c>
      <c r="E293" s="35">
        <f>IF('CS-SeniorJunior'!E296='Master Answer Key'!$B295, 1, 0)</f>
        <v>1</v>
      </c>
      <c r="F293" s="35">
        <f>IF('CS-SeniorJunior'!F296='Master Answer Key'!$B295, 1, 0)</f>
        <v>1</v>
      </c>
      <c r="G293" s="35">
        <f>IF('CS-SeniorJunior'!G296='Master Answer Key'!$B295, 1, 0)</f>
        <v>1</v>
      </c>
      <c r="H293" s="35">
        <f>IF('CS-SeniorJunior'!H296='Master Answer Key'!$B295, 1, 0)</f>
        <v>1</v>
      </c>
      <c r="I293" s="35">
        <f>IF('CS-SeniorJunior'!I296='Master Answer Key'!$B295, 1, 0)</f>
        <v>1</v>
      </c>
      <c r="J293" s="35">
        <f>IF('CS-SeniorJunior'!J296='Master Answer Key'!$B295, 1, 0)</f>
        <v>1</v>
      </c>
      <c r="K293" s="35">
        <f>IF('CS-SeniorJunior'!K296='Master Answer Key'!$B295, 1, 0)</f>
        <v>1</v>
      </c>
      <c r="L293" s="35">
        <f>IF('CS-SeniorJunior'!L296='Master Answer Key'!$B295, 1, 0)</f>
        <v>1</v>
      </c>
      <c r="M293" s="35"/>
    </row>
    <row r="294">
      <c r="A294" s="5" t="s">
        <v>398</v>
      </c>
      <c r="B294" s="35">
        <f>IF('CS-SeniorJunior'!B297='Master Answer Key'!$B296, 1, 0)</f>
        <v>1</v>
      </c>
      <c r="C294" s="35">
        <f>IF('CS-SeniorJunior'!C297='Master Answer Key'!$B296, 1, 0)</f>
        <v>0</v>
      </c>
      <c r="D294" s="35">
        <f>IF('CS-SeniorJunior'!D297='Master Answer Key'!$B296, 1, 0)</f>
        <v>1</v>
      </c>
      <c r="E294" s="35">
        <f>IF('CS-SeniorJunior'!E297='Master Answer Key'!$B296, 1, 0)</f>
        <v>1</v>
      </c>
      <c r="F294" s="35">
        <f>IF('CS-SeniorJunior'!F297='Master Answer Key'!$B296, 1, 0)</f>
        <v>1</v>
      </c>
      <c r="G294" s="35">
        <f>IF('CS-SeniorJunior'!G297='Master Answer Key'!$B296, 1, 0)</f>
        <v>1</v>
      </c>
      <c r="H294" s="35">
        <f>IF('CS-SeniorJunior'!H297='Master Answer Key'!$B296, 1, 0)</f>
        <v>1</v>
      </c>
      <c r="I294" s="35">
        <f>IF('CS-SeniorJunior'!I297='Master Answer Key'!$B296, 1, 0)</f>
        <v>1</v>
      </c>
      <c r="J294" s="35">
        <f>IF('CS-SeniorJunior'!J297='Master Answer Key'!$B296, 1, 0)</f>
        <v>1</v>
      </c>
      <c r="K294" s="35">
        <f>IF('CS-SeniorJunior'!K297='Master Answer Key'!$B296, 1, 0)</f>
        <v>1</v>
      </c>
      <c r="L294" s="35">
        <f>IF('CS-SeniorJunior'!L297='Master Answer Key'!$B296, 1, 0)</f>
        <v>1</v>
      </c>
      <c r="M294" s="35"/>
    </row>
    <row r="295">
      <c r="A295" s="5" t="s">
        <v>399</v>
      </c>
      <c r="B295" s="35">
        <f>IF('CS-SeniorJunior'!B298='Master Answer Key'!$B297, 1, 0)</f>
        <v>0</v>
      </c>
      <c r="C295" s="35">
        <f>IF('CS-SeniorJunior'!C298='Master Answer Key'!$B297, 1, 0)</f>
        <v>1</v>
      </c>
      <c r="D295" s="35">
        <f>IF('CS-SeniorJunior'!D298='Master Answer Key'!$B297, 1, 0)</f>
        <v>0</v>
      </c>
      <c r="E295" s="35">
        <f>IF('CS-SeniorJunior'!E298='Master Answer Key'!$B297, 1, 0)</f>
        <v>0</v>
      </c>
      <c r="F295" s="35">
        <f>IF('CS-SeniorJunior'!F298='Master Answer Key'!$B297, 1, 0)</f>
        <v>1</v>
      </c>
      <c r="G295" s="35">
        <f>IF('CS-SeniorJunior'!G298='Master Answer Key'!$B297, 1, 0)</f>
        <v>1</v>
      </c>
      <c r="H295" s="35">
        <f>IF('CS-SeniorJunior'!H298='Master Answer Key'!$B297, 1, 0)</f>
        <v>1</v>
      </c>
      <c r="I295" s="35">
        <f>IF('CS-SeniorJunior'!I298='Master Answer Key'!$B297, 1, 0)</f>
        <v>1</v>
      </c>
      <c r="J295" s="35">
        <f>IF('CS-SeniorJunior'!J298='Master Answer Key'!$B297, 1, 0)</f>
        <v>1</v>
      </c>
      <c r="K295" s="35">
        <f>IF('CS-SeniorJunior'!K298='Master Answer Key'!$B297, 1, 0)</f>
        <v>1</v>
      </c>
      <c r="L295" s="35">
        <f>IF('CS-SeniorJunior'!L298='Master Answer Key'!$B297, 1, 0)</f>
        <v>1</v>
      </c>
      <c r="M295" s="35"/>
    </row>
    <row r="296">
      <c r="A296" s="5" t="s">
        <v>400</v>
      </c>
      <c r="B296" s="35">
        <f>IF('CS-SeniorJunior'!B299='Master Answer Key'!$B298, 1, 0)</f>
        <v>0</v>
      </c>
      <c r="C296" s="35">
        <f>IF('CS-SeniorJunior'!C299='Master Answer Key'!$B298, 1, 0)</f>
        <v>1</v>
      </c>
      <c r="D296" s="35">
        <f>IF('CS-SeniorJunior'!D299='Master Answer Key'!$B298, 1, 0)</f>
        <v>1</v>
      </c>
      <c r="E296" s="35">
        <f>IF('CS-SeniorJunior'!E299='Master Answer Key'!$B298, 1, 0)</f>
        <v>1</v>
      </c>
      <c r="F296" s="35">
        <f>IF('CS-SeniorJunior'!F299='Master Answer Key'!$B298, 1, 0)</f>
        <v>1</v>
      </c>
      <c r="G296" s="35">
        <f>IF('CS-SeniorJunior'!G299='Master Answer Key'!$B298, 1, 0)</f>
        <v>1</v>
      </c>
      <c r="H296" s="35">
        <f>IF('CS-SeniorJunior'!H299='Master Answer Key'!$B298, 1, 0)</f>
        <v>1</v>
      </c>
      <c r="I296" s="35">
        <f>IF('CS-SeniorJunior'!I299='Master Answer Key'!$B298, 1, 0)</f>
        <v>1</v>
      </c>
      <c r="J296" s="35">
        <f>IF('CS-SeniorJunior'!J299='Master Answer Key'!$B298, 1, 0)</f>
        <v>1</v>
      </c>
      <c r="K296" s="35">
        <f>IF('CS-SeniorJunior'!K299='Master Answer Key'!$B298, 1, 0)</f>
        <v>1</v>
      </c>
      <c r="L296" s="35">
        <f>IF('CS-SeniorJunior'!L299='Master Answer Key'!$B298, 1, 0)</f>
        <v>1</v>
      </c>
      <c r="M296" s="35"/>
    </row>
    <row r="297">
      <c r="A297" s="5" t="s">
        <v>401</v>
      </c>
      <c r="B297" s="35">
        <f>IF('CS-SeniorJunior'!B300='Master Answer Key'!$B299, 1, 0)</f>
        <v>1</v>
      </c>
      <c r="C297" s="35">
        <f>IF('CS-SeniorJunior'!C300='Master Answer Key'!$B299, 1, 0)</f>
        <v>0</v>
      </c>
      <c r="D297" s="35">
        <f>IF('CS-SeniorJunior'!D300='Master Answer Key'!$B299, 1, 0)</f>
        <v>1</v>
      </c>
      <c r="E297" s="35">
        <f>IF('CS-SeniorJunior'!E300='Master Answer Key'!$B299, 1, 0)</f>
        <v>1</v>
      </c>
      <c r="F297" s="35">
        <f>IF('CS-SeniorJunior'!F300='Master Answer Key'!$B299, 1, 0)</f>
        <v>1</v>
      </c>
      <c r="G297" s="35">
        <f>IF('CS-SeniorJunior'!G300='Master Answer Key'!$B299, 1, 0)</f>
        <v>1</v>
      </c>
      <c r="H297" s="35">
        <f>IF('CS-SeniorJunior'!H300='Master Answer Key'!$B299, 1, 0)</f>
        <v>0</v>
      </c>
      <c r="I297" s="35">
        <f>IF('CS-SeniorJunior'!I300='Master Answer Key'!$B299, 1, 0)</f>
        <v>0</v>
      </c>
      <c r="J297" s="35">
        <f>IF('CS-SeniorJunior'!J300='Master Answer Key'!$B299, 1, 0)</f>
        <v>0</v>
      </c>
      <c r="K297" s="35">
        <f>IF('CS-SeniorJunior'!K300='Master Answer Key'!$B299, 1, 0)</f>
        <v>0</v>
      </c>
      <c r="L297" s="35">
        <f>IF('CS-SeniorJunior'!L300='Master Answer Key'!$B299, 1, 0)</f>
        <v>1</v>
      </c>
      <c r="M297" s="35"/>
    </row>
    <row r="298">
      <c r="A298" s="5" t="s">
        <v>402</v>
      </c>
      <c r="B298" s="35">
        <f>IF('CS-SeniorJunior'!B301='Master Answer Key'!$B300, 1, 0)</f>
        <v>1</v>
      </c>
      <c r="C298" s="35">
        <f>IF('CS-SeniorJunior'!C301='Master Answer Key'!$B300, 1, 0)</f>
        <v>1</v>
      </c>
      <c r="D298" s="35">
        <f>IF('CS-SeniorJunior'!D301='Master Answer Key'!$B300, 1, 0)</f>
        <v>1</v>
      </c>
      <c r="E298" s="35">
        <f>IF('CS-SeniorJunior'!E301='Master Answer Key'!$B300, 1, 0)</f>
        <v>1</v>
      </c>
      <c r="F298" s="35">
        <f>IF('CS-SeniorJunior'!F301='Master Answer Key'!$B300, 1, 0)</f>
        <v>1</v>
      </c>
      <c r="G298" s="35">
        <f>IF('CS-SeniorJunior'!G301='Master Answer Key'!$B300, 1, 0)</f>
        <v>1</v>
      </c>
      <c r="H298" s="35">
        <f>IF('CS-SeniorJunior'!H301='Master Answer Key'!$B300, 1, 0)</f>
        <v>1</v>
      </c>
      <c r="I298" s="35">
        <f>IF('CS-SeniorJunior'!I301='Master Answer Key'!$B300, 1, 0)</f>
        <v>1</v>
      </c>
      <c r="J298" s="35">
        <f>IF('CS-SeniorJunior'!J301='Master Answer Key'!$B300, 1, 0)</f>
        <v>1</v>
      </c>
      <c r="K298" s="35">
        <f>IF('CS-SeniorJunior'!K301='Master Answer Key'!$B300, 1, 0)</f>
        <v>1</v>
      </c>
      <c r="L298" s="35">
        <f>IF('CS-SeniorJunior'!L301='Master Answer Key'!$B300, 1, 0)</f>
        <v>1</v>
      </c>
      <c r="M298" s="35"/>
    </row>
    <row r="299">
      <c r="A299" s="5" t="s">
        <v>403</v>
      </c>
      <c r="B299" s="35">
        <f>IF('CS-SeniorJunior'!B302='Master Answer Key'!$B301, 1, 0)</f>
        <v>1</v>
      </c>
      <c r="C299" s="35">
        <f>IF('CS-SeniorJunior'!C302='Master Answer Key'!$B301, 1, 0)</f>
        <v>1</v>
      </c>
      <c r="D299" s="35">
        <f>IF('CS-SeniorJunior'!D302='Master Answer Key'!$B301, 1, 0)</f>
        <v>1</v>
      </c>
      <c r="E299" s="35">
        <f>IF('CS-SeniorJunior'!E302='Master Answer Key'!$B301, 1, 0)</f>
        <v>0</v>
      </c>
      <c r="F299" s="35">
        <f>IF('CS-SeniorJunior'!F302='Master Answer Key'!$B301, 1, 0)</f>
        <v>1</v>
      </c>
      <c r="G299" s="35">
        <f>IF('CS-SeniorJunior'!G302='Master Answer Key'!$B301, 1, 0)</f>
        <v>1</v>
      </c>
      <c r="H299" s="35">
        <f>IF('CS-SeniorJunior'!H302='Master Answer Key'!$B301, 1, 0)</f>
        <v>1</v>
      </c>
      <c r="I299" s="35">
        <f>IF('CS-SeniorJunior'!I302='Master Answer Key'!$B301, 1, 0)</f>
        <v>1</v>
      </c>
      <c r="J299" s="35">
        <f>IF('CS-SeniorJunior'!J302='Master Answer Key'!$B301, 1, 0)</f>
        <v>1</v>
      </c>
      <c r="K299" s="35">
        <f>IF('CS-SeniorJunior'!K302='Master Answer Key'!$B301, 1, 0)</f>
        <v>1</v>
      </c>
      <c r="L299" s="35">
        <f>IF('CS-SeniorJunior'!L302='Master Answer Key'!$B301, 1, 0)</f>
        <v>1</v>
      </c>
      <c r="M299" s="35"/>
    </row>
    <row r="300">
      <c r="A300" s="5" t="s">
        <v>404</v>
      </c>
      <c r="B300" s="35">
        <f>IF('CS-SeniorJunior'!B303='Master Answer Key'!$B302, 1, 0)</f>
        <v>1</v>
      </c>
      <c r="C300" s="35">
        <f>IF('CS-SeniorJunior'!C303='Master Answer Key'!$B302, 1, 0)</f>
        <v>0</v>
      </c>
      <c r="D300" s="35">
        <f>IF('CS-SeniorJunior'!D303='Master Answer Key'!$B302, 1, 0)</f>
        <v>1</v>
      </c>
      <c r="E300" s="35">
        <f>IF('CS-SeniorJunior'!E303='Master Answer Key'!$B302, 1, 0)</f>
        <v>1</v>
      </c>
      <c r="F300" s="35">
        <f>IF('CS-SeniorJunior'!F303='Master Answer Key'!$B302, 1, 0)</f>
        <v>0</v>
      </c>
      <c r="G300" s="35">
        <f>IF('CS-SeniorJunior'!G303='Master Answer Key'!$B302, 1, 0)</f>
        <v>1</v>
      </c>
      <c r="H300" s="35">
        <f>IF('CS-SeniorJunior'!H303='Master Answer Key'!$B302, 1, 0)</f>
        <v>0</v>
      </c>
      <c r="I300" s="35">
        <f>IF('CS-SeniorJunior'!I303='Master Answer Key'!$B302, 1, 0)</f>
        <v>1</v>
      </c>
      <c r="J300" s="35">
        <f>IF('CS-SeniorJunior'!J303='Master Answer Key'!$B302, 1, 0)</f>
        <v>0</v>
      </c>
      <c r="K300" s="35">
        <f>IF('CS-SeniorJunior'!K303='Master Answer Key'!$B302, 1, 0)</f>
        <v>1</v>
      </c>
      <c r="L300" s="35">
        <f>IF('CS-SeniorJunior'!L303='Master Answer Key'!$B302, 1, 0)</f>
        <v>1</v>
      </c>
      <c r="M300" s="35"/>
    </row>
    <row r="301">
      <c r="A301" s="5" t="s">
        <v>405</v>
      </c>
      <c r="B301" s="35">
        <f>IF('CS-SeniorJunior'!B304='Master Answer Key'!$B303, 1, 0)</f>
        <v>0</v>
      </c>
      <c r="C301" s="35">
        <f>IF('CS-SeniorJunior'!C304='Master Answer Key'!$B303, 1, 0)</f>
        <v>0</v>
      </c>
      <c r="D301" s="35">
        <f>IF('CS-SeniorJunior'!D304='Master Answer Key'!$B303, 1, 0)</f>
        <v>0</v>
      </c>
      <c r="E301" s="35">
        <f>IF('CS-SeniorJunior'!E304='Master Answer Key'!$B303, 1, 0)</f>
        <v>0</v>
      </c>
      <c r="F301" s="35">
        <f>IF('CS-SeniorJunior'!F304='Master Answer Key'!$B303, 1, 0)</f>
        <v>0</v>
      </c>
      <c r="G301" s="35">
        <f>IF('CS-SeniorJunior'!G304='Master Answer Key'!$B303, 1, 0)</f>
        <v>1</v>
      </c>
      <c r="H301" s="35">
        <f>IF('CS-SeniorJunior'!H304='Master Answer Key'!$B303, 1, 0)</f>
        <v>0</v>
      </c>
      <c r="I301" s="35">
        <f>IF('CS-SeniorJunior'!I304='Master Answer Key'!$B303, 1, 0)</f>
        <v>0</v>
      </c>
      <c r="J301" s="35">
        <f>IF('CS-SeniorJunior'!J304='Master Answer Key'!$B303, 1, 0)</f>
        <v>0</v>
      </c>
      <c r="K301" s="35">
        <f>IF('CS-SeniorJunior'!K304='Master Answer Key'!$B303, 1, 0)</f>
        <v>0</v>
      </c>
      <c r="L301" s="35">
        <f>IF('CS-SeniorJunior'!L304='Master Answer Key'!$B303, 1, 0)</f>
        <v>1</v>
      </c>
      <c r="M301" s="35"/>
    </row>
    <row r="302">
      <c r="A302" s="5" t="s">
        <v>406</v>
      </c>
      <c r="B302" s="35">
        <f>IF('CS-SeniorJunior'!B305='Master Answer Key'!$B304, 1, 0)</f>
        <v>1</v>
      </c>
      <c r="C302" s="35">
        <f>IF('CS-SeniorJunior'!C305='Master Answer Key'!$B304, 1, 0)</f>
        <v>1</v>
      </c>
      <c r="D302" s="35">
        <f>IF('CS-SeniorJunior'!D305='Master Answer Key'!$B304, 1, 0)</f>
        <v>1</v>
      </c>
      <c r="E302" s="35">
        <f>IF('CS-SeniorJunior'!E305='Master Answer Key'!$B304, 1, 0)</f>
        <v>0</v>
      </c>
      <c r="F302" s="35">
        <f>IF('CS-SeniorJunior'!F305='Master Answer Key'!$B304, 1, 0)</f>
        <v>1</v>
      </c>
      <c r="G302" s="35">
        <f>IF('CS-SeniorJunior'!G305='Master Answer Key'!$B304, 1, 0)</f>
        <v>1</v>
      </c>
      <c r="H302" s="35">
        <f>IF('CS-SeniorJunior'!H305='Master Answer Key'!$B304, 1, 0)</f>
        <v>1</v>
      </c>
      <c r="I302" s="35">
        <f>IF('CS-SeniorJunior'!I305='Master Answer Key'!$B304, 1, 0)</f>
        <v>1</v>
      </c>
      <c r="J302" s="35">
        <f>IF('CS-SeniorJunior'!J305='Master Answer Key'!$B304, 1, 0)</f>
        <v>1</v>
      </c>
      <c r="K302" s="35">
        <f>IF('CS-SeniorJunior'!K305='Master Answer Key'!$B304, 1, 0)</f>
        <v>1</v>
      </c>
      <c r="L302" s="35">
        <f>IF('CS-SeniorJunior'!L305='Master Answer Key'!$B304, 1, 0)</f>
        <v>1</v>
      </c>
      <c r="M302" s="35"/>
    </row>
    <row r="303">
      <c r="A303" s="5" t="s">
        <v>407</v>
      </c>
      <c r="B303" s="35">
        <f>IF('CS-SeniorJunior'!B306='Master Answer Key'!$B305, 1, 0)</f>
        <v>0</v>
      </c>
      <c r="C303" s="35">
        <f>IF('CS-SeniorJunior'!C306='Master Answer Key'!$B305, 1, 0)</f>
        <v>0</v>
      </c>
      <c r="D303" s="35">
        <f>IF('CS-SeniorJunior'!D306='Master Answer Key'!$B305, 1, 0)</f>
        <v>1</v>
      </c>
      <c r="E303" s="35">
        <f>IF('CS-SeniorJunior'!E306='Master Answer Key'!$B305, 1, 0)</f>
        <v>1</v>
      </c>
      <c r="F303" s="35">
        <f>IF('CS-SeniorJunior'!F306='Master Answer Key'!$B305, 1, 0)</f>
        <v>1</v>
      </c>
      <c r="G303" s="35">
        <f>IF('CS-SeniorJunior'!G306='Master Answer Key'!$B305, 1, 0)</f>
        <v>0</v>
      </c>
      <c r="H303" s="35">
        <f>IF('CS-SeniorJunior'!H306='Master Answer Key'!$B305, 1, 0)</f>
        <v>1</v>
      </c>
      <c r="I303" s="35">
        <f>IF('CS-SeniorJunior'!I306='Master Answer Key'!$B305, 1, 0)</f>
        <v>1</v>
      </c>
      <c r="J303" s="35">
        <f>IF('CS-SeniorJunior'!J306='Master Answer Key'!$B305, 1, 0)</f>
        <v>1</v>
      </c>
      <c r="K303" s="35">
        <f>IF('CS-SeniorJunior'!K306='Master Answer Key'!$B305, 1, 0)</f>
        <v>1</v>
      </c>
      <c r="L303" s="35">
        <f>IF('CS-SeniorJunior'!L306='Master Answer Key'!$B305, 1, 0)</f>
        <v>1</v>
      </c>
      <c r="M303" s="35"/>
    </row>
    <row r="304">
      <c r="A304" s="5" t="s">
        <v>408</v>
      </c>
      <c r="B304" s="35">
        <f>IF('CS-SeniorJunior'!B307='Master Answer Key'!$B306, 1, 0)</f>
        <v>1</v>
      </c>
      <c r="C304" s="35">
        <f>IF('CS-SeniorJunior'!C307='Master Answer Key'!$B306, 1, 0)</f>
        <v>0</v>
      </c>
      <c r="D304" s="35">
        <f>IF('CS-SeniorJunior'!D307='Master Answer Key'!$B306, 1, 0)</f>
        <v>1</v>
      </c>
      <c r="E304" s="35">
        <f>IF('CS-SeniorJunior'!E307='Master Answer Key'!$B306, 1, 0)</f>
        <v>1</v>
      </c>
      <c r="F304" s="35">
        <f>IF('CS-SeniorJunior'!F307='Master Answer Key'!$B306, 1, 0)</f>
        <v>1</v>
      </c>
      <c r="G304" s="35">
        <f>IF('CS-SeniorJunior'!G307='Master Answer Key'!$B306, 1, 0)</f>
        <v>1</v>
      </c>
      <c r="H304" s="35">
        <f>IF('CS-SeniorJunior'!H307='Master Answer Key'!$B306, 1, 0)</f>
        <v>1</v>
      </c>
      <c r="I304" s="35">
        <f>IF('CS-SeniorJunior'!I307='Master Answer Key'!$B306, 1, 0)</f>
        <v>1</v>
      </c>
      <c r="J304" s="35">
        <f>IF('CS-SeniorJunior'!J307='Master Answer Key'!$B306, 1, 0)</f>
        <v>0</v>
      </c>
      <c r="K304" s="35">
        <f>IF('CS-SeniorJunior'!K307='Master Answer Key'!$B306, 1, 0)</f>
        <v>1</v>
      </c>
      <c r="L304" s="35">
        <f>IF('CS-SeniorJunior'!L307='Master Answer Key'!$B306, 1, 0)</f>
        <v>1</v>
      </c>
      <c r="M304" s="35"/>
    </row>
    <row r="305">
      <c r="A305" s="5" t="s">
        <v>409</v>
      </c>
      <c r="B305" s="35">
        <f>IF('CS-SeniorJunior'!B308='Master Answer Key'!$B307, 1, 0)</f>
        <v>1</v>
      </c>
      <c r="C305" s="35">
        <f>IF('CS-SeniorJunior'!C308='Master Answer Key'!$B307, 1, 0)</f>
        <v>0</v>
      </c>
      <c r="D305" s="35">
        <f>IF('CS-SeniorJunior'!D308='Master Answer Key'!$B307, 1, 0)</f>
        <v>1</v>
      </c>
      <c r="E305" s="35">
        <f>IF('CS-SeniorJunior'!E308='Master Answer Key'!$B307, 1, 0)</f>
        <v>1</v>
      </c>
      <c r="F305" s="35">
        <f>IF('CS-SeniorJunior'!F308='Master Answer Key'!$B307, 1, 0)</f>
        <v>1</v>
      </c>
      <c r="G305" s="35">
        <f>IF('CS-SeniorJunior'!G308='Master Answer Key'!$B307, 1, 0)</f>
        <v>1</v>
      </c>
      <c r="H305" s="35">
        <f>IF('CS-SeniorJunior'!H308='Master Answer Key'!$B307, 1, 0)</f>
        <v>1</v>
      </c>
      <c r="I305" s="35">
        <f>IF('CS-SeniorJunior'!I308='Master Answer Key'!$B307, 1, 0)</f>
        <v>1</v>
      </c>
      <c r="J305" s="35">
        <f>IF('CS-SeniorJunior'!J308='Master Answer Key'!$B307, 1, 0)</f>
        <v>1</v>
      </c>
      <c r="K305" s="35">
        <f>IF('CS-SeniorJunior'!K308='Master Answer Key'!$B307, 1, 0)</f>
        <v>1</v>
      </c>
      <c r="L305" s="35">
        <f>IF('CS-SeniorJunior'!L308='Master Answer Key'!$B307, 1, 0)</f>
        <v>1</v>
      </c>
      <c r="M305" s="35"/>
    </row>
    <row r="306">
      <c r="A306" s="5" t="s">
        <v>410</v>
      </c>
      <c r="B306" s="35">
        <f>IF('CS-SeniorJunior'!B309='Master Answer Key'!$B308, 1, 0)</f>
        <v>0</v>
      </c>
      <c r="C306" s="35">
        <f>IF('CS-SeniorJunior'!C309='Master Answer Key'!$B308, 1, 0)</f>
        <v>1</v>
      </c>
      <c r="D306" s="35">
        <f>IF('CS-SeniorJunior'!D309='Master Answer Key'!$B308, 1, 0)</f>
        <v>1</v>
      </c>
      <c r="E306" s="35">
        <f>IF('CS-SeniorJunior'!E309='Master Answer Key'!$B308, 1, 0)</f>
        <v>1</v>
      </c>
      <c r="F306" s="35">
        <f>IF('CS-SeniorJunior'!F309='Master Answer Key'!$B308, 1, 0)</f>
        <v>1</v>
      </c>
      <c r="G306" s="35">
        <f>IF('CS-SeniorJunior'!G309='Master Answer Key'!$B308, 1, 0)</f>
        <v>1</v>
      </c>
      <c r="H306" s="35">
        <f>IF('CS-SeniorJunior'!H309='Master Answer Key'!$B308, 1, 0)</f>
        <v>1</v>
      </c>
      <c r="I306" s="35">
        <f>IF('CS-SeniorJunior'!I309='Master Answer Key'!$B308, 1, 0)</f>
        <v>0</v>
      </c>
      <c r="J306" s="35">
        <f>IF('CS-SeniorJunior'!J309='Master Answer Key'!$B308, 1, 0)</f>
        <v>1</v>
      </c>
      <c r="K306" s="35">
        <f>IF('CS-SeniorJunior'!K309='Master Answer Key'!$B308, 1, 0)</f>
        <v>1</v>
      </c>
      <c r="L306" s="35">
        <f>IF('CS-SeniorJunior'!L309='Master Answer Key'!$B308, 1, 0)</f>
        <v>1</v>
      </c>
      <c r="M306" s="35"/>
    </row>
    <row r="307">
      <c r="A307" s="5" t="s">
        <v>411</v>
      </c>
      <c r="B307" s="35">
        <f>IF('CS-SeniorJunior'!B310='Master Answer Key'!$B309, 1, 0)</f>
        <v>0</v>
      </c>
      <c r="C307" s="35">
        <f>IF('CS-SeniorJunior'!C310='Master Answer Key'!$B309, 1, 0)</f>
        <v>0</v>
      </c>
      <c r="D307" s="35">
        <f>IF('CS-SeniorJunior'!D310='Master Answer Key'!$B309, 1, 0)</f>
        <v>0</v>
      </c>
      <c r="E307" s="35">
        <f>IF('CS-SeniorJunior'!E310='Master Answer Key'!$B309, 1, 0)</f>
        <v>1</v>
      </c>
      <c r="F307" s="35">
        <f>IF('CS-SeniorJunior'!F310='Master Answer Key'!$B309, 1, 0)</f>
        <v>0</v>
      </c>
      <c r="G307" s="35">
        <f>IF('CS-SeniorJunior'!G310='Master Answer Key'!$B309, 1, 0)</f>
        <v>0</v>
      </c>
      <c r="H307" s="35">
        <f>IF('CS-SeniorJunior'!H310='Master Answer Key'!$B309, 1, 0)</f>
        <v>0</v>
      </c>
      <c r="I307" s="35">
        <f>IF('CS-SeniorJunior'!I310='Master Answer Key'!$B309, 1, 0)</f>
        <v>1</v>
      </c>
      <c r="J307" s="35">
        <f>IF('CS-SeniorJunior'!J310='Master Answer Key'!$B309, 1, 0)</f>
        <v>1</v>
      </c>
      <c r="K307" s="35">
        <f>IF('CS-SeniorJunior'!K310='Master Answer Key'!$B309, 1, 0)</f>
        <v>1</v>
      </c>
      <c r="L307" s="35">
        <f>IF('CS-SeniorJunior'!L310='Master Answer Key'!$B309, 1, 0)</f>
        <v>1</v>
      </c>
      <c r="M307" s="35"/>
    </row>
    <row r="308">
      <c r="A308" s="5" t="s">
        <v>412</v>
      </c>
      <c r="B308" s="35">
        <f>IF('CS-SeniorJunior'!B311='Master Answer Key'!$B310, 1, 0)</f>
        <v>1</v>
      </c>
      <c r="C308" s="35">
        <f>IF('CS-SeniorJunior'!C311='Master Answer Key'!$B310, 1, 0)</f>
        <v>1</v>
      </c>
      <c r="D308" s="35">
        <f>IF('CS-SeniorJunior'!D311='Master Answer Key'!$B310, 1, 0)</f>
        <v>1</v>
      </c>
      <c r="E308" s="35">
        <f>IF('CS-SeniorJunior'!E311='Master Answer Key'!$B310, 1, 0)</f>
        <v>1</v>
      </c>
      <c r="F308" s="35">
        <f>IF('CS-SeniorJunior'!F311='Master Answer Key'!$B310, 1, 0)</f>
        <v>1</v>
      </c>
      <c r="G308" s="35">
        <f>IF('CS-SeniorJunior'!G311='Master Answer Key'!$B310, 1, 0)</f>
        <v>1</v>
      </c>
      <c r="H308" s="35">
        <f>IF('CS-SeniorJunior'!H311='Master Answer Key'!$B310, 1, 0)</f>
        <v>0</v>
      </c>
      <c r="I308" s="35">
        <f>IF('CS-SeniorJunior'!I311='Master Answer Key'!$B310, 1, 0)</f>
        <v>0</v>
      </c>
      <c r="J308" s="35">
        <f>IF('CS-SeniorJunior'!J311='Master Answer Key'!$B310, 1, 0)</f>
        <v>0</v>
      </c>
      <c r="K308" s="35">
        <f>IF('CS-SeniorJunior'!K311='Master Answer Key'!$B310, 1, 0)</f>
        <v>1</v>
      </c>
      <c r="L308" s="35">
        <f>IF('CS-SeniorJunior'!L311='Master Answer Key'!$B310, 1, 0)</f>
        <v>1</v>
      </c>
      <c r="M308" s="35"/>
    </row>
    <row r="309">
      <c r="A309" s="5" t="s">
        <v>413</v>
      </c>
      <c r="B309" s="35">
        <f>IF('CS-SeniorJunior'!B312='Master Answer Key'!$B311, 1, 0)</f>
        <v>1</v>
      </c>
      <c r="C309" s="35">
        <f>IF('CS-SeniorJunior'!C312='Master Answer Key'!$B311, 1, 0)</f>
        <v>0</v>
      </c>
      <c r="D309" s="35">
        <f>IF('CS-SeniorJunior'!D312='Master Answer Key'!$B311, 1, 0)</f>
        <v>1</v>
      </c>
      <c r="E309" s="35">
        <f>IF('CS-SeniorJunior'!E312='Master Answer Key'!$B311, 1, 0)</f>
        <v>1</v>
      </c>
      <c r="F309" s="35">
        <f>IF('CS-SeniorJunior'!F312='Master Answer Key'!$B311, 1, 0)</f>
        <v>1</v>
      </c>
      <c r="G309" s="35">
        <f>IF('CS-SeniorJunior'!G312='Master Answer Key'!$B311, 1, 0)</f>
        <v>1</v>
      </c>
      <c r="H309" s="35">
        <f>IF('CS-SeniorJunior'!H312='Master Answer Key'!$B311, 1, 0)</f>
        <v>1</v>
      </c>
      <c r="I309" s="35">
        <f>IF('CS-SeniorJunior'!I312='Master Answer Key'!$B311, 1, 0)</f>
        <v>1</v>
      </c>
      <c r="J309" s="35">
        <f>IF('CS-SeniorJunior'!J312='Master Answer Key'!$B311, 1, 0)</f>
        <v>1</v>
      </c>
      <c r="K309" s="35">
        <f>IF('CS-SeniorJunior'!K312='Master Answer Key'!$B311, 1, 0)</f>
        <v>1</v>
      </c>
      <c r="L309" s="35">
        <f>IF('CS-SeniorJunior'!L312='Master Answer Key'!$B311, 1, 0)</f>
        <v>1</v>
      </c>
      <c r="M309" s="35"/>
    </row>
    <row r="310">
      <c r="A310" s="5" t="s">
        <v>414</v>
      </c>
      <c r="B310" s="35">
        <f>IF('CS-SeniorJunior'!B313='Master Answer Key'!$B312, 1, 0)</f>
        <v>0</v>
      </c>
      <c r="C310" s="35">
        <f>IF('CS-SeniorJunior'!C313='Master Answer Key'!$B312, 1, 0)</f>
        <v>1</v>
      </c>
      <c r="D310" s="35">
        <f>IF('CS-SeniorJunior'!D313='Master Answer Key'!$B312, 1, 0)</f>
        <v>1</v>
      </c>
      <c r="E310" s="35">
        <f>IF('CS-SeniorJunior'!E313='Master Answer Key'!$B312, 1, 0)</f>
        <v>1</v>
      </c>
      <c r="F310" s="35">
        <f>IF('CS-SeniorJunior'!F313='Master Answer Key'!$B312, 1, 0)</f>
        <v>1</v>
      </c>
      <c r="G310" s="35">
        <f>IF('CS-SeniorJunior'!G313='Master Answer Key'!$B312, 1, 0)</f>
        <v>1</v>
      </c>
      <c r="H310" s="35">
        <f>IF('CS-SeniorJunior'!H313='Master Answer Key'!$B312, 1, 0)</f>
        <v>0</v>
      </c>
      <c r="I310" s="35">
        <f>IF('CS-SeniorJunior'!I313='Master Answer Key'!$B312, 1, 0)</f>
        <v>0</v>
      </c>
      <c r="J310" s="35">
        <f>IF('CS-SeniorJunior'!J313='Master Answer Key'!$B312, 1, 0)</f>
        <v>1</v>
      </c>
      <c r="K310" s="35">
        <f>IF('CS-SeniorJunior'!K313='Master Answer Key'!$B312, 1, 0)</f>
        <v>1</v>
      </c>
      <c r="L310" s="35">
        <f>IF('CS-SeniorJunior'!L313='Master Answer Key'!$B312, 1, 0)</f>
        <v>0</v>
      </c>
      <c r="M310" s="35"/>
    </row>
    <row r="311">
      <c r="A311" s="5" t="s">
        <v>415</v>
      </c>
      <c r="B311" s="35">
        <f>IF('CS-SeniorJunior'!B314='Master Answer Key'!$B313, 1, 0)</f>
        <v>1</v>
      </c>
      <c r="C311" s="35">
        <f>IF('CS-SeniorJunior'!C314='Master Answer Key'!$B313, 1, 0)</f>
        <v>1</v>
      </c>
      <c r="D311" s="35">
        <f>IF('CS-SeniorJunior'!D314='Master Answer Key'!$B313, 1, 0)</f>
        <v>1</v>
      </c>
      <c r="E311" s="35">
        <f>IF('CS-SeniorJunior'!E314='Master Answer Key'!$B313, 1, 0)</f>
        <v>1</v>
      </c>
      <c r="F311" s="35">
        <f>IF('CS-SeniorJunior'!F314='Master Answer Key'!$B313, 1, 0)</f>
        <v>1</v>
      </c>
      <c r="G311" s="35">
        <f>IF('CS-SeniorJunior'!G314='Master Answer Key'!$B313, 1, 0)</f>
        <v>1</v>
      </c>
      <c r="H311" s="35">
        <f>IF('CS-SeniorJunior'!H314='Master Answer Key'!$B313, 1, 0)</f>
        <v>1</v>
      </c>
      <c r="I311" s="35">
        <f>IF('CS-SeniorJunior'!I314='Master Answer Key'!$B313, 1, 0)</f>
        <v>1</v>
      </c>
      <c r="J311" s="35">
        <f>IF('CS-SeniorJunior'!J314='Master Answer Key'!$B313, 1, 0)</f>
        <v>1</v>
      </c>
      <c r="K311" s="35">
        <f>IF('CS-SeniorJunior'!K314='Master Answer Key'!$B313, 1, 0)</f>
        <v>1</v>
      </c>
      <c r="L311" s="35">
        <f>IF('CS-SeniorJunior'!L314='Master Answer Key'!$B313, 1, 0)</f>
        <v>1</v>
      </c>
      <c r="M311" s="35"/>
    </row>
    <row r="312">
      <c r="A312" s="5" t="s">
        <v>416</v>
      </c>
      <c r="B312" s="35">
        <f>IF('CS-SeniorJunior'!B315='Master Answer Key'!$B314, 1, 0)</f>
        <v>1</v>
      </c>
      <c r="C312" s="35">
        <f>IF('CS-SeniorJunior'!C315='Master Answer Key'!$B314, 1, 0)</f>
        <v>1</v>
      </c>
      <c r="D312" s="35">
        <f>IF('CS-SeniorJunior'!D315='Master Answer Key'!$B314, 1, 0)</f>
        <v>1</v>
      </c>
      <c r="E312" s="35">
        <f>IF('CS-SeniorJunior'!E315='Master Answer Key'!$B314, 1, 0)</f>
        <v>1</v>
      </c>
      <c r="F312" s="35">
        <f>IF('CS-SeniorJunior'!F315='Master Answer Key'!$B314, 1, 0)</f>
        <v>1</v>
      </c>
      <c r="G312" s="35">
        <f>IF('CS-SeniorJunior'!G315='Master Answer Key'!$B314, 1, 0)</f>
        <v>1</v>
      </c>
      <c r="H312" s="35">
        <f>IF('CS-SeniorJunior'!H315='Master Answer Key'!$B314, 1, 0)</f>
        <v>1</v>
      </c>
      <c r="I312" s="35">
        <f>IF('CS-SeniorJunior'!I315='Master Answer Key'!$B314, 1, 0)</f>
        <v>1</v>
      </c>
      <c r="J312" s="35">
        <f>IF('CS-SeniorJunior'!J315='Master Answer Key'!$B314, 1, 0)</f>
        <v>1</v>
      </c>
      <c r="K312" s="35">
        <f>IF('CS-SeniorJunior'!K315='Master Answer Key'!$B314, 1, 0)</f>
        <v>1</v>
      </c>
      <c r="L312" s="35">
        <f>IF('CS-SeniorJunior'!L315='Master Answer Key'!$B314, 1, 0)</f>
        <v>1</v>
      </c>
      <c r="M312" s="35"/>
    </row>
    <row r="313">
      <c r="A313" s="5" t="s">
        <v>417</v>
      </c>
      <c r="B313" s="35">
        <f>IF('CS-SeniorJunior'!B316='Master Answer Key'!$B315, 1, 0)</f>
        <v>1</v>
      </c>
      <c r="C313" s="35">
        <f>IF('CS-SeniorJunior'!C316='Master Answer Key'!$B315, 1, 0)</f>
        <v>1</v>
      </c>
      <c r="D313" s="35">
        <f>IF('CS-SeniorJunior'!D316='Master Answer Key'!$B315, 1, 0)</f>
        <v>1</v>
      </c>
      <c r="E313" s="35">
        <f>IF('CS-SeniorJunior'!E316='Master Answer Key'!$B315, 1, 0)</f>
        <v>1</v>
      </c>
      <c r="F313" s="35">
        <f>IF('CS-SeniorJunior'!F316='Master Answer Key'!$B315, 1, 0)</f>
        <v>1</v>
      </c>
      <c r="G313" s="35">
        <f>IF('CS-SeniorJunior'!G316='Master Answer Key'!$B315, 1, 0)</f>
        <v>1</v>
      </c>
      <c r="H313" s="35">
        <f>IF('CS-SeniorJunior'!H316='Master Answer Key'!$B315, 1, 0)</f>
        <v>1</v>
      </c>
      <c r="I313" s="35">
        <f>IF('CS-SeniorJunior'!I316='Master Answer Key'!$B315, 1, 0)</f>
        <v>1</v>
      </c>
      <c r="J313" s="35">
        <f>IF('CS-SeniorJunior'!J316='Master Answer Key'!$B315, 1, 0)</f>
        <v>1</v>
      </c>
      <c r="K313" s="35">
        <f>IF('CS-SeniorJunior'!K316='Master Answer Key'!$B315, 1, 0)</f>
        <v>1</v>
      </c>
      <c r="L313" s="35">
        <f>IF('CS-SeniorJunior'!L316='Master Answer Key'!$B315, 1, 0)</f>
        <v>1</v>
      </c>
      <c r="M313" s="35"/>
    </row>
    <row r="314">
      <c r="A314" s="5" t="s">
        <v>418</v>
      </c>
      <c r="B314" s="35">
        <f>IF('CS-SeniorJunior'!B317='Master Answer Key'!$B316, 1, 0)</f>
        <v>0</v>
      </c>
      <c r="C314" s="35">
        <f>IF('CS-SeniorJunior'!C317='Master Answer Key'!$B316, 1, 0)</f>
        <v>1</v>
      </c>
      <c r="D314" s="35">
        <f>IF('CS-SeniorJunior'!D317='Master Answer Key'!$B316, 1, 0)</f>
        <v>1</v>
      </c>
      <c r="E314" s="35">
        <f>IF('CS-SeniorJunior'!E317='Master Answer Key'!$B316, 1, 0)</f>
        <v>1</v>
      </c>
      <c r="F314" s="35">
        <f>IF('CS-SeniorJunior'!F317='Master Answer Key'!$B316, 1, 0)</f>
        <v>1</v>
      </c>
      <c r="G314" s="35">
        <f>IF('CS-SeniorJunior'!G317='Master Answer Key'!$B316, 1, 0)</f>
        <v>1</v>
      </c>
      <c r="H314" s="35">
        <f>IF('CS-SeniorJunior'!H317='Master Answer Key'!$B316, 1, 0)</f>
        <v>1</v>
      </c>
      <c r="I314" s="35">
        <f>IF('CS-SeniorJunior'!I317='Master Answer Key'!$B316, 1, 0)</f>
        <v>1</v>
      </c>
      <c r="J314" s="35">
        <f>IF('CS-SeniorJunior'!J317='Master Answer Key'!$B316, 1, 0)</f>
        <v>1</v>
      </c>
      <c r="K314" s="35">
        <f>IF('CS-SeniorJunior'!K317='Master Answer Key'!$B316, 1, 0)</f>
        <v>1</v>
      </c>
      <c r="L314" s="35">
        <f>IF('CS-SeniorJunior'!L317='Master Answer Key'!$B316, 1, 0)</f>
        <v>0</v>
      </c>
      <c r="M314" s="35"/>
    </row>
    <row r="315">
      <c r="A315" s="5" t="s">
        <v>419</v>
      </c>
      <c r="B315" s="35">
        <f>IF('CS-SeniorJunior'!B318='Master Answer Key'!$B317, 1, 0)</f>
        <v>1</v>
      </c>
      <c r="C315" s="35">
        <f>IF('CS-SeniorJunior'!C318='Master Answer Key'!$B317, 1, 0)</f>
        <v>1</v>
      </c>
      <c r="D315" s="35">
        <f>IF('CS-SeniorJunior'!D318='Master Answer Key'!$B317, 1, 0)</f>
        <v>1</v>
      </c>
      <c r="E315" s="35">
        <f>IF('CS-SeniorJunior'!E318='Master Answer Key'!$B317, 1, 0)</f>
        <v>1</v>
      </c>
      <c r="F315" s="35">
        <f>IF('CS-SeniorJunior'!F318='Master Answer Key'!$B317, 1, 0)</f>
        <v>1</v>
      </c>
      <c r="G315" s="35">
        <f>IF('CS-SeniorJunior'!G318='Master Answer Key'!$B317, 1, 0)</f>
        <v>1</v>
      </c>
      <c r="H315" s="35">
        <f>IF('CS-SeniorJunior'!H318='Master Answer Key'!$B317, 1, 0)</f>
        <v>1</v>
      </c>
      <c r="I315" s="35">
        <f>IF('CS-SeniorJunior'!I318='Master Answer Key'!$B317, 1, 0)</f>
        <v>1</v>
      </c>
      <c r="J315" s="35">
        <f>IF('CS-SeniorJunior'!J318='Master Answer Key'!$B317, 1, 0)</f>
        <v>1</v>
      </c>
      <c r="K315" s="35">
        <f>IF('CS-SeniorJunior'!K318='Master Answer Key'!$B317, 1, 0)</f>
        <v>1</v>
      </c>
      <c r="L315" s="35">
        <f>IF('CS-SeniorJunior'!L318='Master Answer Key'!$B317, 1, 0)</f>
        <v>0</v>
      </c>
      <c r="M315" s="35"/>
    </row>
    <row r="316">
      <c r="A316" s="5" t="s">
        <v>420</v>
      </c>
      <c r="B316" s="35">
        <f>IF('CS-SeniorJunior'!B319='Master Answer Key'!$B318, 1, 0)</f>
        <v>1</v>
      </c>
      <c r="C316" s="35">
        <f>IF('CS-SeniorJunior'!C319='Master Answer Key'!$B318, 1, 0)</f>
        <v>1</v>
      </c>
      <c r="D316" s="35">
        <f>IF('CS-SeniorJunior'!D319='Master Answer Key'!$B318, 1, 0)</f>
        <v>1</v>
      </c>
      <c r="E316" s="35">
        <f>IF('CS-SeniorJunior'!E319='Master Answer Key'!$B318, 1, 0)</f>
        <v>1</v>
      </c>
      <c r="F316" s="35">
        <f>IF('CS-SeniorJunior'!F319='Master Answer Key'!$B318, 1, 0)</f>
        <v>1</v>
      </c>
      <c r="G316" s="35">
        <f>IF('CS-SeniorJunior'!G319='Master Answer Key'!$B318, 1, 0)</f>
        <v>1</v>
      </c>
      <c r="H316" s="35">
        <f>IF('CS-SeniorJunior'!H319='Master Answer Key'!$B318, 1, 0)</f>
        <v>1</v>
      </c>
      <c r="I316" s="35">
        <f>IF('CS-SeniorJunior'!I319='Master Answer Key'!$B318, 1, 0)</f>
        <v>1</v>
      </c>
      <c r="J316" s="35">
        <f>IF('CS-SeniorJunior'!J319='Master Answer Key'!$B318, 1, 0)</f>
        <v>1</v>
      </c>
      <c r="K316" s="35">
        <f>IF('CS-SeniorJunior'!K319='Master Answer Key'!$B318, 1, 0)</f>
        <v>1</v>
      </c>
      <c r="L316" s="35">
        <f>IF('CS-SeniorJunior'!L319='Master Answer Key'!$B318, 1, 0)</f>
        <v>1</v>
      </c>
      <c r="M316" s="35"/>
    </row>
    <row r="317">
      <c r="A317" s="5" t="s">
        <v>421</v>
      </c>
      <c r="B317" s="35">
        <f>IF('CS-SeniorJunior'!B320='Master Answer Key'!$B319, 1, 0)</f>
        <v>1</v>
      </c>
      <c r="C317" s="35">
        <f>IF('CS-SeniorJunior'!C320='Master Answer Key'!$B319, 1, 0)</f>
        <v>0</v>
      </c>
      <c r="D317" s="35">
        <f>IF('CS-SeniorJunior'!D320='Master Answer Key'!$B319, 1, 0)</f>
        <v>1</v>
      </c>
      <c r="E317" s="35">
        <f>IF('CS-SeniorJunior'!E320='Master Answer Key'!$B319, 1, 0)</f>
        <v>1</v>
      </c>
      <c r="F317" s="35">
        <f>IF('CS-SeniorJunior'!F320='Master Answer Key'!$B319, 1, 0)</f>
        <v>1</v>
      </c>
      <c r="G317" s="35">
        <f>IF('CS-SeniorJunior'!G320='Master Answer Key'!$B319, 1, 0)</f>
        <v>1</v>
      </c>
      <c r="H317" s="35">
        <f>IF('CS-SeniorJunior'!H320='Master Answer Key'!$B319, 1, 0)</f>
        <v>1</v>
      </c>
      <c r="I317" s="35">
        <f>IF('CS-SeniorJunior'!I320='Master Answer Key'!$B319, 1, 0)</f>
        <v>0</v>
      </c>
      <c r="J317" s="35">
        <f>IF('CS-SeniorJunior'!J320='Master Answer Key'!$B319, 1, 0)</f>
        <v>1</v>
      </c>
      <c r="K317" s="35">
        <f>IF('CS-SeniorJunior'!K320='Master Answer Key'!$B319, 1, 0)</f>
        <v>0</v>
      </c>
      <c r="L317" s="35">
        <f>IF('CS-SeniorJunior'!L320='Master Answer Key'!$B319, 1, 0)</f>
        <v>1</v>
      </c>
      <c r="M317" s="35"/>
    </row>
    <row r="318">
      <c r="A318" s="5" t="s">
        <v>422</v>
      </c>
      <c r="B318" s="35">
        <f>IF('CS-SeniorJunior'!B321='Master Answer Key'!$B320, 1, 0)</f>
        <v>1</v>
      </c>
      <c r="C318" s="35">
        <f>IF('CS-SeniorJunior'!C321='Master Answer Key'!$B320, 1, 0)</f>
        <v>1</v>
      </c>
      <c r="D318" s="35">
        <f>IF('CS-SeniorJunior'!D321='Master Answer Key'!$B320, 1, 0)</f>
        <v>1</v>
      </c>
      <c r="E318" s="35">
        <f>IF('CS-SeniorJunior'!E321='Master Answer Key'!$B320, 1, 0)</f>
        <v>1</v>
      </c>
      <c r="F318" s="35">
        <f>IF('CS-SeniorJunior'!F321='Master Answer Key'!$B320, 1, 0)</f>
        <v>1</v>
      </c>
      <c r="G318" s="35">
        <f>IF('CS-SeniorJunior'!G321='Master Answer Key'!$B320, 1, 0)</f>
        <v>1</v>
      </c>
      <c r="H318" s="35">
        <f>IF('CS-SeniorJunior'!H321='Master Answer Key'!$B320, 1, 0)</f>
        <v>1</v>
      </c>
      <c r="I318" s="35">
        <f>IF('CS-SeniorJunior'!I321='Master Answer Key'!$B320, 1, 0)</f>
        <v>1</v>
      </c>
      <c r="J318" s="35">
        <f>IF('CS-SeniorJunior'!J321='Master Answer Key'!$B320, 1, 0)</f>
        <v>1</v>
      </c>
      <c r="K318" s="35">
        <f>IF('CS-SeniorJunior'!K321='Master Answer Key'!$B320, 1, 0)</f>
        <v>1</v>
      </c>
      <c r="L318" s="35">
        <f>IF('CS-SeniorJunior'!L321='Master Answer Key'!$B320, 1, 0)</f>
        <v>0</v>
      </c>
      <c r="M318" s="35"/>
    </row>
    <row r="319">
      <c r="A319" s="5" t="s">
        <v>423</v>
      </c>
      <c r="B319" s="35">
        <f>IF('CS-SeniorJunior'!B322='Master Answer Key'!$B321, 1, 0)</f>
        <v>1</v>
      </c>
      <c r="C319" s="35">
        <f>IF('CS-SeniorJunior'!C322='Master Answer Key'!$B321, 1, 0)</f>
        <v>0</v>
      </c>
      <c r="D319" s="35">
        <f>IF('CS-SeniorJunior'!D322='Master Answer Key'!$B321, 1, 0)</f>
        <v>0</v>
      </c>
      <c r="E319" s="35">
        <f>IF('CS-SeniorJunior'!E322='Master Answer Key'!$B321, 1, 0)</f>
        <v>1</v>
      </c>
      <c r="F319" s="35">
        <f>IF('CS-SeniorJunior'!F322='Master Answer Key'!$B321, 1, 0)</f>
        <v>1</v>
      </c>
      <c r="G319" s="35">
        <f>IF('CS-SeniorJunior'!G322='Master Answer Key'!$B321, 1, 0)</f>
        <v>0</v>
      </c>
      <c r="H319" s="35">
        <f>IF('CS-SeniorJunior'!H322='Master Answer Key'!$B321, 1, 0)</f>
        <v>1</v>
      </c>
      <c r="I319" s="35">
        <f>IF('CS-SeniorJunior'!I322='Master Answer Key'!$B321, 1, 0)</f>
        <v>1</v>
      </c>
      <c r="J319" s="35">
        <f>IF('CS-SeniorJunior'!J322='Master Answer Key'!$B321, 1, 0)</f>
        <v>1</v>
      </c>
      <c r="K319" s="35">
        <f>IF('CS-SeniorJunior'!K322='Master Answer Key'!$B321, 1, 0)</f>
        <v>1</v>
      </c>
      <c r="L319" s="35">
        <f>IF('CS-SeniorJunior'!L322='Master Answer Key'!$B321, 1, 0)</f>
        <v>0</v>
      </c>
      <c r="M319" s="35"/>
    </row>
    <row r="320">
      <c r="A320" s="5" t="s">
        <v>424</v>
      </c>
      <c r="B320" s="35">
        <f>IF('CS-SeniorJunior'!B323='Master Answer Key'!$B322, 1, 0)</f>
        <v>1</v>
      </c>
      <c r="C320" s="35">
        <f>IF('CS-SeniorJunior'!C323='Master Answer Key'!$B322, 1, 0)</f>
        <v>1</v>
      </c>
      <c r="D320" s="35">
        <f>IF('CS-SeniorJunior'!D323='Master Answer Key'!$B322, 1, 0)</f>
        <v>1</v>
      </c>
      <c r="E320" s="35">
        <f>IF('CS-SeniorJunior'!E323='Master Answer Key'!$B322, 1, 0)</f>
        <v>1</v>
      </c>
      <c r="F320" s="35">
        <f>IF('CS-SeniorJunior'!F323='Master Answer Key'!$B322, 1, 0)</f>
        <v>1</v>
      </c>
      <c r="G320" s="35">
        <f>IF('CS-SeniorJunior'!G323='Master Answer Key'!$B322, 1, 0)</f>
        <v>1</v>
      </c>
      <c r="H320" s="35">
        <f>IF('CS-SeniorJunior'!H323='Master Answer Key'!$B322, 1, 0)</f>
        <v>1</v>
      </c>
      <c r="I320" s="35">
        <f>IF('CS-SeniorJunior'!I323='Master Answer Key'!$B322, 1, 0)</f>
        <v>1</v>
      </c>
      <c r="J320" s="35">
        <f>IF('CS-SeniorJunior'!J323='Master Answer Key'!$B322, 1, 0)</f>
        <v>1</v>
      </c>
      <c r="K320" s="35">
        <f>IF('CS-SeniorJunior'!K323='Master Answer Key'!$B322, 1, 0)</f>
        <v>1</v>
      </c>
      <c r="L320" s="35">
        <f>IF('CS-SeniorJunior'!L323='Master Answer Key'!$B322, 1, 0)</f>
        <v>1</v>
      </c>
      <c r="M320" s="35"/>
    </row>
    <row r="321">
      <c r="A321" s="5" t="s">
        <v>425</v>
      </c>
      <c r="B321" s="35">
        <f>IF('CS-SeniorJunior'!B324='Master Answer Key'!$B323, 1, 0)</f>
        <v>1</v>
      </c>
      <c r="C321" s="35">
        <f>IF('CS-SeniorJunior'!C324='Master Answer Key'!$B323, 1, 0)</f>
        <v>0</v>
      </c>
      <c r="D321" s="35">
        <f>IF('CS-SeniorJunior'!D324='Master Answer Key'!$B323, 1, 0)</f>
        <v>1</v>
      </c>
      <c r="E321" s="35">
        <f>IF('CS-SeniorJunior'!E324='Master Answer Key'!$B323, 1, 0)</f>
        <v>1</v>
      </c>
      <c r="F321" s="35">
        <f>IF('CS-SeniorJunior'!F324='Master Answer Key'!$B323, 1, 0)</f>
        <v>1</v>
      </c>
      <c r="G321" s="35">
        <f>IF('CS-SeniorJunior'!G324='Master Answer Key'!$B323, 1, 0)</f>
        <v>1</v>
      </c>
      <c r="H321" s="35">
        <f>IF('CS-SeniorJunior'!H324='Master Answer Key'!$B323, 1, 0)</f>
        <v>1</v>
      </c>
      <c r="I321" s="35">
        <f>IF('CS-SeniorJunior'!I324='Master Answer Key'!$B323, 1, 0)</f>
        <v>1</v>
      </c>
      <c r="J321" s="35">
        <f>IF('CS-SeniorJunior'!J324='Master Answer Key'!$B323, 1, 0)</f>
        <v>1</v>
      </c>
      <c r="K321" s="35">
        <f>IF('CS-SeniorJunior'!K324='Master Answer Key'!$B323, 1, 0)</f>
        <v>1</v>
      </c>
      <c r="L321" s="35">
        <f>IF('CS-SeniorJunior'!L324='Master Answer Key'!$B323, 1, 0)</f>
        <v>1</v>
      </c>
      <c r="M321" s="35"/>
    </row>
    <row r="322">
      <c r="A322" s="5" t="s">
        <v>426</v>
      </c>
      <c r="B322" s="35">
        <f>IF('CS-SeniorJunior'!B325='Master Answer Key'!$B324, 1, 0)</f>
        <v>1</v>
      </c>
      <c r="C322" s="35">
        <f>IF('CS-SeniorJunior'!C325='Master Answer Key'!$B324, 1, 0)</f>
        <v>1</v>
      </c>
      <c r="D322" s="35">
        <f>IF('CS-SeniorJunior'!D325='Master Answer Key'!$B324, 1, 0)</f>
        <v>1</v>
      </c>
      <c r="E322" s="35">
        <f>IF('CS-SeniorJunior'!E325='Master Answer Key'!$B324, 1, 0)</f>
        <v>1</v>
      </c>
      <c r="F322" s="35">
        <f>IF('CS-SeniorJunior'!F325='Master Answer Key'!$B324, 1, 0)</f>
        <v>1</v>
      </c>
      <c r="G322" s="35">
        <f>IF('CS-SeniorJunior'!G325='Master Answer Key'!$B324, 1, 0)</f>
        <v>1</v>
      </c>
      <c r="H322" s="35">
        <f>IF('CS-SeniorJunior'!H325='Master Answer Key'!$B324, 1, 0)</f>
        <v>1</v>
      </c>
      <c r="I322" s="35">
        <f>IF('CS-SeniorJunior'!I325='Master Answer Key'!$B324, 1, 0)</f>
        <v>1</v>
      </c>
      <c r="J322" s="35">
        <f>IF('CS-SeniorJunior'!J325='Master Answer Key'!$B324, 1, 0)</f>
        <v>1</v>
      </c>
      <c r="K322" s="35">
        <f>IF('CS-SeniorJunior'!K325='Master Answer Key'!$B324, 1, 0)</f>
        <v>1</v>
      </c>
      <c r="L322" s="35">
        <f>IF('CS-SeniorJunior'!L325='Master Answer Key'!$B324, 1, 0)</f>
        <v>1</v>
      </c>
      <c r="M322" s="35"/>
    </row>
    <row r="323">
      <c r="A323" s="5" t="s">
        <v>427</v>
      </c>
      <c r="B323" s="35">
        <f>IF('CS-SeniorJunior'!B326='Master Answer Key'!$B325, 1, 0)</f>
        <v>0</v>
      </c>
      <c r="C323" s="35">
        <f>IF('CS-SeniorJunior'!C326='Master Answer Key'!$B325, 1, 0)</f>
        <v>1</v>
      </c>
      <c r="D323" s="35">
        <f>IF('CS-SeniorJunior'!D326='Master Answer Key'!$B325, 1, 0)</f>
        <v>1</v>
      </c>
      <c r="E323" s="35">
        <f>IF('CS-SeniorJunior'!E326='Master Answer Key'!$B325, 1, 0)</f>
        <v>0</v>
      </c>
      <c r="F323" s="35">
        <f>IF('CS-SeniorJunior'!F326='Master Answer Key'!$B325, 1, 0)</f>
        <v>1</v>
      </c>
      <c r="G323" s="35">
        <f>IF('CS-SeniorJunior'!G326='Master Answer Key'!$B325, 1, 0)</f>
        <v>1</v>
      </c>
      <c r="H323" s="35">
        <f>IF('CS-SeniorJunior'!H326='Master Answer Key'!$B325, 1, 0)</f>
        <v>0</v>
      </c>
      <c r="I323" s="35">
        <f>IF('CS-SeniorJunior'!I326='Master Answer Key'!$B325, 1, 0)</f>
        <v>1</v>
      </c>
      <c r="J323" s="35">
        <f>IF('CS-SeniorJunior'!J326='Master Answer Key'!$B325, 1, 0)</f>
        <v>0</v>
      </c>
      <c r="K323" s="35">
        <f>IF('CS-SeniorJunior'!K326='Master Answer Key'!$B325, 1, 0)</f>
        <v>1</v>
      </c>
      <c r="L323" s="35">
        <f>IF('CS-SeniorJunior'!L326='Master Answer Key'!$B325, 1, 0)</f>
        <v>0</v>
      </c>
      <c r="M323" s="35"/>
    </row>
    <row r="324">
      <c r="A324" s="5" t="s">
        <v>429</v>
      </c>
      <c r="B324" s="35">
        <f>IF('CS-SeniorJunior'!B327='Master Answer Key'!$B326, 1, 0)</f>
        <v>1</v>
      </c>
      <c r="C324" s="35">
        <f>IF('CS-SeniorJunior'!C327='Master Answer Key'!$B326, 1, 0)</f>
        <v>1</v>
      </c>
      <c r="D324" s="35">
        <f>IF('CS-SeniorJunior'!D327='Master Answer Key'!$B326, 1, 0)</f>
        <v>1</v>
      </c>
      <c r="E324" s="35">
        <f>IF('CS-SeniorJunior'!E327='Master Answer Key'!$B326, 1, 0)</f>
        <v>1</v>
      </c>
      <c r="F324" s="35">
        <f>IF('CS-SeniorJunior'!F327='Master Answer Key'!$B326, 1, 0)</f>
        <v>1</v>
      </c>
      <c r="G324" s="35">
        <f>IF('CS-SeniorJunior'!G327='Master Answer Key'!$B326, 1, 0)</f>
        <v>1</v>
      </c>
      <c r="H324" s="35">
        <f>IF('CS-SeniorJunior'!H327='Master Answer Key'!$B326, 1, 0)</f>
        <v>1</v>
      </c>
      <c r="I324" s="35">
        <f>IF('CS-SeniorJunior'!I327='Master Answer Key'!$B326, 1, 0)</f>
        <v>1</v>
      </c>
      <c r="J324" s="35">
        <f>IF('CS-SeniorJunior'!J327='Master Answer Key'!$B326, 1, 0)</f>
        <v>1</v>
      </c>
      <c r="K324" s="35">
        <f>IF('CS-SeniorJunior'!K327='Master Answer Key'!$B326, 1, 0)</f>
        <v>1</v>
      </c>
      <c r="L324" s="35">
        <f>IF('CS-SeniorJunior'!L327='Master Answer Key'!$B326, 1, 0)</f>
        <v>0</v>
      </c>
      <c r="M324" s="35"/>
    </row>
    <row r="325">
      <c r="A325" s="5" t="s">
        <v>430</v>
      </c>
      <c r="B325" s="35">
        <f>IF('CS-SeniorJunior'!B328='Master Answer Key'!$B327, 1, 0)</f>
        <v>0</v>
      </c>
      <c r="C325" s="35">
        <f>IF('CS-SeniorJunior'!C328='Master Answer Key'!$B327, 1, 0)</f>
        <v>1</v>
      </c>
      <c r="D325" s="35">
        <f>IF('CS-SeniorJunior'!D328='Master Answer Key'!$B327, 1, 0)</f>
        <v>1</v>
      </c>
      <c r="E325" s="35">
        <f>IF('CS-SeniorJunior'!E328='Master Answer Key'!$B327, 1, 0)</f>
        <v>1</v>
      </c>
      <c r="F325" s="35">
        <f>IF('CS-SeniorJunior'!F328='Master Answer Key'!$B327, 1, 0)</f>
        <v>1</v>
      </c>
      <c r="G325" s="35">
        <f>IF('CS-SeniorJunior'!G328='Master Answer Key'!$B327, 1, 0)</f>
        <v>1</v>
      </c>
      <c r="H325" s="35">
        <f>IF('CS-SeniorJunior'!H328='Master Answer Key'!$B327, 1, 0)</f>
        <v>1</v>
      </c>
      <c r="I325" s="35">
        <f>IF('CS-SeniorJunior'!I328='Master Answer Key'!$B327, 1, 0)</f>
        <v>1</v>
      </c>
      <c r="J325" s="35">
        <f>IF('CS-SeniorJunior'!J328='Master Answer Key'!$B327, 1, 0)</f>
        <v>1</v>
      </c>
      <c r="K325" s="35">
        <f>IF('CS-SeniorJunior'!K328='Master Answer Key'!$B327, 1, 0)</f>
        <v>1</v>
      </c>
      <c r="L325" s="35">
        <f>IF('CS-SeniorJunior'!L328='Master Answer Key'!$B327, 1, 0)</f>
        <v>1</v>
      </c>
      <c r="M325" s="35"/>
    </row>
    <row r="326">
      <c r="A326" s="5" t="s">
        <v>431</v>
      </c>
      <c r="B326" s="35">
        <f>IF('CS-SeniorJunior'!B329='Master Answer Key'!$B328, 1, 0)</f>
        <v>1</v>
      </c>
      <c r="C326" s="35">
        <f>IF('CS-SeniorJunior'!C329='Master Answer Key'!$B328, 1, 0)</f>
        <v>1</v>
      </c>
      <c r="D326" s="35">
        <f>IF('CS-SeniorJunior'!D329='Master Answer Key'!$B328, 1, 0)</f>
        <v>1</v>
      </c>
      <c r="E326" s="35">
        <f>IF('CS-SeniorJunior'!E329='Master Answer Key'!$B328, 1, 0)</f>
        <v>1</v>
      </c>
      <c r="F326" s="35">
        <f>IF('CS-SeniorJunior'!F329='Master Answer Key'!$B328, 1, 0)</f>
        <v>1</v>
      </c>
      <c r="G326" s="35">
        <f>IF('CS-SeniorJunior'!G329='Master Answer Key'!$B328, 1, 0)</f>
        <v>1</v>
      </c>
      <c r="H326" s="35">
        <f>IF('CS-SeniorJunior'!H329='Master Answer Key'!$B328, 1, 0)</f>
        <v>1</v>
      </c>
      <c r="I326" s="35">
        <f>IF('CS-SeniorJunior'!I329='Master Answer Key'!$B328, 1, 0)</f>
        <v>1</v>
      </c>
      <c r="J326" s="35">
        <f>IF('CS-SeniorJunior'!J329='Master Answer Key'!$B328, 1, 0)</f>
        <v>1</v>
      </c>
      <c r="K326" s="35">
        <f>IF('CS-SeniorJunior'!K329='Master Answer Key'!$B328, 1, 0)</f>
        <v>1</v>
      </c>
      <c r="L326" s="35">
        <f>IF('CS-SeniorJunior'!L329='Master Answer Key'!$B328, 1, 0)</f>
        <v>1</v>
      </c>
      <c r="M326" s="35"/>
    </row>
    <row r="327">
      <c r="A327" s="5" t="s">
        <v>432</v>
      </c>
      <c r="B327" s="35">
        <f>IF('CS-SeniorJunior'!B330='Master Answer Key'!$B329, 1, 0)</f>
        <v>1</v>
      </c>
      <c r="C327" s="35">
        <f>IF('CS-SeniorJunior'!C330='Master Answer Key'!$B329, 1, 0)</f>
        <v>1</v>
      </c>
      <c r="D327" s="35">
        <f>IF('CS-SeniorJunior'!D330='Master Answer Key'!$B329, 1, 0)</f>
        <v>1</v>
      </c>
      <c r="E327" s="35">
        <f>IF('CS-SeniorJunior'!E330='Master Answer Key'!$B329, 1, 0)</f>
        <v>1</v>
      </c>
      <c r="F327" s="35">
        <f>IF('CS-SeniorJunior'!F330='Master Answer Key'!$B329, 1, 0)</f>
        <v>1</v>
      </c>
      <c r="G327" s="35">
        <f>IF('CS-SeniorJunior'!G330='Master Answer Key'!$B329, 1, 0)</f>
        <v>1</v>
      </c>
      <c r="H327" s="35">
        <f>IF('CS-SeniorJunior'!H330='Master Answer Key'!$B329, 1, 0)</f>
        <v>1</v>
      </c>
      <c r="I327" s="35">
        <f>IF('CS-SeniorJunior'!I330='Master Answer Key'!$B329, 1, 0)</f>
        <v>1</v>
      </c>
      <c r="J327" s="35">
        <f>IF('CS-SeniorJunior'!J330='Master Answer Key'!$B329, 1, 0)</f>
        <v>1</v>
      </c>
      <c r="K327" s="35">
        <f>IF('CS-SeniorJunior'!K330='Master Answer Key'!$B329, 1, 0)</f>
        <v>1</v>
      </c>
      <c r="L327" s="35">
        <f>IF('CS-SeniorJunior'!L330='Master Answer Key'!$B329, 1, 0)</f>
        <v>1</v>
      </c>
      <c r="M327" s="35"/>
    </row>
    <row r="328">
      <c r="A328" s="5" t="s">
        <v>433</v>
      </c>
      <c r="B328" s="35">
        <f>IF('CS-SeniorJunior'!B331='Master Answer Key'!$B330, 1, 0)</f>
        <v>1</v>
      </c>
      <c r="C328" s="35">
        <f>IF('CS-SeniorJunior'!C331='Master Answer Key'!$B330, 1, 0)</f>
        <v>1</v>
      </c>
      <c r="D328" s="35">
        <f>IF('CS-SeniorJunior'!D331='Master Answer Key'!$B330, 1, 0)</f>
        <v>1</v>
      </c>
      <c r="E328" s="35">
        <f>IF('CS-SeniorJunior'!E331='Master Answer Key'!$B330, 1, 0)</f>
        <v>1</v>
      </c>
      <c r="F328" s="35">
        <f>IF('CS-SeniorJunior'!F331='Master Answer Key'!$B330, 1, 0)</f>
        <v>1</v>
      </c>
      <c r="G328" s="35">
        <f>IF('CS-SeniorJunior'!G331='Master Answer Key'!$B330, 1, 0)</f>
        <v>1</v>
      </c>
      <c r="H328" s="35">
        <f>IF('CS-SeniorJunior'!H331='Master Answer Key'!$B330, 1, 0)</f>
        <v>1</v>
      </c>
      <c r="I328" s="35">
        <f>IF('CS-SeniorJunior'!I331='Master Answer Key'!$B330, 1, 0)</f>
        <v>1</v>
      </c>
      <c r="J328" s="35">
        <f>IF('CS-SeniorJunior'!J331='Master Answer Key'!$B330, 1, 0)</f>
        <v>1</v>
      </c>
      <c r="K328" s="35">
        <f>IF('CS-SeniorJunior'!K331='Master Answer Key'!$B330, 1, 0)</f>
        <v>1</v>
      </c>
      <c r="L328" s="35">
        <f>IF('CS-SeniorJunior'!L331='Master Answer Key'!$B330, 1, 0)</f>
        <v>0</v>
      </c>
      <c r="M328" s="35"/>
    </row>
    <row r="329">
      <c r="A329" s="5" t="s">
        <v>434</v>
      </c>
      <c r="B329" s="35">
        <f>IF('CS-SeniorJunior'!B332='Master Answer Key'!$B331, 1, 0)</f>
        <v>1</v>
      </c>
      <c r="C329" s="35">
        <f>IF('CS-SeniorJunior'!C332='Master Answer Key'!$B331, 1, 0)</f>
        <v>1</v>
      </c>
      <c r="D329" s="35">
        <f>IF('CS-SeniorJunior'!D332='Master Answer Key'!$B331, 1, 0)</f>
        <v>1</v>
      </c>
      <c r="E329" s="35">
        <f>IF('CS-SeniorJunior'!E332='Master Answer Key'!$B331, 1, 0)</f>
        <v>1</v>
      </c>
      <c r="F329" s="35">
        <f>IF('CS-SeniorJunior'!F332='Master Answer Key'!$B331, 1, 0)</f>
        <v>1</v>
      </c>
      <c r="G329" s="35">
        <f>IF('CS-SeniorJunior'!G332='Master Answer Key'!$B331, 1, 0)</f>
        <v>1</v>
      </c>
      <c r="H329" s="35">
        <f>IF('CS-SeniorJunior'!H332='Master Answer Key'!$B331, 1, 0)</f>
        <v>1</v>
      </c>
      <c r="I329" s="35">
        <f>IF('CS-SeniorJunior'!I332='Master Answer Key'!$B331, 1, 0)</f>
        <v>1</v>
      </c>
      <c r="J329" s="35">
        <f>IF('CS-SeniorJunior'!J332='Master Answer Key'!$B331, 1, 0)</f>
        <v>0</v>
      </c>
      <c r="K329" s="35">
        <f>IF('CS-SeniorJunior'!K332='Master Answer Key'!$B331, 1, 0)</f>
        <v>1</v>
      </c>
      <c r="L329" s="35">
        <f>IF('CS-SeniorJunior'!L332='Master Answer Key'!$B331, 1, 0)</f>
        <v>1</v>
      </c>
      <c r="M329" s="35"/>
    </row>
    <row r="330">
      <c r="A330" s="5" t="s">
        <v>435</v>
      </c>
      <c r="B330" s="35">
        <f>IF('CS-SeniorJunior'!B333='Master Answer Key'!$B332, 1, 0)</f>
        <v>0</v>
      </c>
      <c r="C330" s="35">
        <f>IF('CS-SeniorJunior'!C333='Master Answer Key'!$B332, 1, 0)</f>
        <v>0</v>
      </c>
      <c r="D330" s="35">
        <f>IF('CS-SeniorJunior'!D333='Master Answer Key'!$B332, 1, 0)</f>
        <v>0</v>
      </c>
      <c r="E330" s="35">
        <f>IF('CS-SeniorJunior'!E333='Master Answer Key'!$B332, 1, 0)</f>
        <v>1</v>
      </c>
      <c r="F330" s="35">
        <f>IF('CS-SeniorJunior'!F333='Master Answer Key'!$B332, 1, 0)</f>
        <v>1</v>
      </c>
      <c r="G330" s="35">
        <f>IF('CS-SeniorJunior'!G333='Master Answer Key'!$B332, 1, 0)</f>
        <v>1</v>
      </c>
      <c r="H330" s="35">
        <f>IF('CS-SeniorJunior'!H333='Master Answer Key'!$B332, 1, 0)</f>
        <v>0</v>
      </c>
      <c r="I330" s="35">
        <f>IF('CS-SeniorJunior'!I333='Master Answer Key'!$B332, 1, 0)</f>
        <v>1</v>
      </c>
      <c r="J330" s="35">
        <f>IF('CS-SeniorJunior'!J333='Master Answer Key'!$B332, 1, 0)</f>
        <v>0</v>
      </c>
      <c r="K330" s="35">
        <f>IF('CS-SeniorJunior'!K333='Master Answer Key'!$B332, 1, 0)</f>
        <v>0</v>
      </c>
      <c r="L330" s="35">
        <f>IF('CS-SeniorJunior'!L333='Master Answer Key'!$B332, 1, 0)</f>
        <v>0</v>
      </c>
      <c r="M330" s="35"/>
    </row>
    <row r="331">
      <c r="A331" s="5" t="s">
        <v>436</v>
      </c>
      <c r="B331" s="35">
        <f>IF('CS-SeniorJunior'!B334='Master Answer Key'!$B333, 1, 0)</f>
        <v>1</v>
      </c>
      <c r="C331" s="35">
        <f>IF('CS-SeniorJunior'!C334='Master Answer Key'!$B333, 1, 0)</f>
        <v>1</v>
      </c>
      <c r="D331" s="35">
        <f>IF('CS-SeniorJunior'!D334='Master Answer Key'!$B333, 1, 0)</f>
        <v>1</v>
      </c>
      <c r="E331" s="35">
        <f>IF('CS-SeniorJunior'!E334='Master Answer Key'!$B333, 1, 0)</f>
        <v>1</v>
      </c>
      <c r="F331" s="35">
        <f>IF('CS-SeniorJunior'!F334='Master Answer Key'!$B333, 1, 0)</f>
        <v>1</v>
      </c>
      <c r="G331" s="35">
        <f>IF('CS-SeniorJunior'!G334='Master Answer Key'!$B333, 1, 0)</f>
        <v>1</v>
      </c>
      <c r="H331" s="35">
        <f>IF('CS-SeniorJunior'!H334='Master Answer Key'!$B333, 1, 0)</f>
        <v>0</v>
      </c>
      <c r="I331" s="35">
        <f>IF('CS-SeniorJunior'!I334='Master Answer Key'!$B333, 1, 0)</f>
        <v>1</v>
      </c>
      <c r="J331" s="35">
        <f>IF('CS-SeniorJunior'!J334='Master Answer Key'!$B333, 1, 0)</f>
        <v>0</v>
      </c>
      <c r="K331" s="35">
        <f>IF('CS-SeniorJunior'!K334='Master Answer Key'!$B333, 1, 0)</f>
        <v>1</v>
      </c>
      <c r="L331" s="35">
        <f>IF('CS-SeniorJunior'!L334='Master Answer Key'!$B333, 1, 0)</f>
        <v>0</v>
      </c>
      <c r="M331" s="35"/>
    </row>
    <row r="332">
      <c r="A332" s="5" t="s">
        <v>437</v>
      </c>
      <c r="B332" s="35">
        <f>IF('CS-SeniorJunior'!B335='Master Answer Key'!$B334, 1, 0)</f>
        <v>1</v>
      </c>
      <c r="C332" s="35">
        <f>IF('CS-SeniorJunior'!C335='Master Answer Key'!$B334, 1, 0)</f>
        <v>1</v>
      </c>
      <c r="D332" s="35">
        <f>IF('CS-SeniorJunior'!D335='Master Answer Key'!$B334, 1, 0)</f>
        <v>1</v>
      </c>
      <c r="E332" s="35">
        <f>IF('CS-SeniorJunior'!E335='Master Answer Key'!$B334, 1, 0)</f>
        <v>0</v>
      </c>
      <c r="F332" s="35">
        <f>IF('CS-SeniorJunior'!F335='Master Answer Key'!$B334, 1, 0)</f>
        <v>1</v>
      </c>
      <c r="G332" s="35">
        <f>IF('CS-SeniorJunior'!G335='Master Answer Key'!$B334, 1, 0)</f>
        <v>1</v>
      </c>
      <c r="H332" s="35">
        <f>IF('CS-SeniorJunior'!H335='Master Answer Key'!$B334, 1, 0)</f>
        <v>1</v>
      </c>
      <c r="I332" s="35">
        <f>IF('CS-SeniorJunior'!I335='Master Answer Key'!$B334, 1, 0)</f>
        <v>1</v>
      </c>
      <c r="J332" s="35">
        <f>IF('CS-SeniorJunior'!J335='Master Answer Key'!$B334, 1, 0)</f>
        <v>1</v>
      </c>
      <c r="K332" s="35">
        <f>IF('CS-SeniorJunior'!K335='Master Answer Key'!$B334, 1, 0)</f>
        <v>1</v>
      </c>
      <c r="L332" s="35">
        <f>IF('CS-SeniorJunior'!L335='Master Answer Key'!$B334, 1, 0)</f>
        <v>0</v>
      </c>
      <c r="M332" s="35"/>
    </row>
    <row r="333">
      <c r="A333" s="5" t="s">
        <v>438</v>
      </c>
      <c r="B333" s="35">
        <f>IF('CS-SeniorJunior'!B336='Master Answer Key'!$B335, 1, 0)</f>
        <v>1</v>
      </c>
      <c r="C333" s="35">
        <f>IF('CS-SeniorJunior'!C336='Master Answer Key'!$B335, 1, 0)</f>
        <v>0</v>
      </c>
      <c r="D333" s="35">
        <f>IF('CS-SeniorJunior'!D336='Master Answer Key'!$B335, 1, 0)</f>
        <v>1</v>
      </c>
      <c r="E333" s="35">
        <f>IF('CS-SeniorJunior'!E336='Master Answer Key'!$B335, 1, 0)</f>
        <v>0</v>
      </c>
      <c r="F333" s="35">
        <f>IF('CS-SeniorJunior'!F336='Master Answer Key'!$B335, 1, 0)</f>
        <v>1</v>
      </c>
      <c r="G333" s="35">
        <f>IF('CS-SeniorJunior'!G336='Master Answer Key'!$B335, 1, 0)</f>
        <v>1</v>
      </c>
      <c r="H333" s="35">
        <f>IF('CS-SeniorJunior'!H336='Master Answer Key'!$B335, 1, 0)</f>
        <v>1</v>
      </c>
      <c r="I333" s="35">
        <f>IF('CS-SeniorJunior'!I336='Master Answer Key'!$B335, 1, 0)</f>
        <v>1</v>
      </c>
      <c r="J333" s="35">
        <f>IF('CS-SeniorJunior'!J336='Master Answer Key'!$B335, 1, 0)</f>
        <v>1</v>
      </c>
      <c r="K333" s="35">
        <f>IF('CS-SeniorJunior'!K336='Master Answer Key'!$B335, 1, 0)</f>
        <v>1</v>
      </c>
      <c r="L333" s="35">
        <f>IF('CS-SeniorJunior'!L336='Master Answer Key'!$B335, 1, 0)</f>
        <v>1</v>
      </c>
      <c r="M333" s="35"/>
    </row>
    <row r="334">
      <c r="A334" s="5" t="s">
        <v>439</v>
      </c>
      <c r="B334" s="35">
        <f>IF('CS-SeniorJunior'!B337='Master Answer Key'!$B336, 1, 0)</f>
        <v>1</v>
      </c>
      <c r="C334" s="35">
        <f>IF('CS-SeniorJunior'!C337='Master Answer Key'!$B336, 1, 0)</f>
        <v>1</v>
      </c>
      <c r="D334" s="35">
        <f>IF('CS-SeniorJunior'!D337='Master Answer Key'!$B336, 1, 0)</f>
        <v>1</v>
      </c>
      <c r="E334" s="35">
        <f>IF('CS-SeniorJunior'!E337='Master Answer Key'!$B336, 1, 0)</f>
        <v>1</v>
      </c>
      <c r="F334" s="35">
        <f>IF('CS-SeniorJunior'!F337='Master Answer Key'!$B336, 1, 0)</f>
        <v>1</v>
      </c>
      <c r="G334" s="35">
        <f>IF('CS-SeniorJunior'!G337='Master Answer Key'!$B336, 1, 0)</f>
        <v>0</v>
      </c>
      <c r="H334" s="35">
        <f>IF('CS-SeniorJunior'!H337='Master Answer Key'!$B336, 1, 0)</f>
        <v>1</v>
      </c>
      <c r="I334" s="35">
        <f>IF('CS-SeniorJunior'!I337='Master Answer Key'!$B336, 1, 0)</f>
        <v>0</v>
      </c>
      <c r="J334" s="35">
        <f>IF('CS-SeniorJunior'!J337='Master Answer Key'!$B336, 1, 0)</f>
        <v>1</v>
      </c>
      <c r="K334" s="35">
        <f>IF('CS-SeniorJunior'!K337='Master Answer Key'!$B336, 1, 0)</f>
        <v>1</v>
      </c>
      <c r="L334" s="35">
        <f>IF('CS-SeniorJunior'!L337='Master Answer Key'!$B336, 1, 0)</f>
        <v>1</v>
      </c>
      <c r="M334" s="35"/>
    </row>
    <row r="335">
      <c r="A335" s="5" t="s">
        <v>440</v>
      </c>
      <c r="B335" s="35">
        <f>IF('CS-SeniorJunior'!B338='Master Answer Key'!$B337, 1, 0)</f>
        <v>1</v>
      </c>
      <c r="C335" s="35">
        <f>IF('CS-SeniorJunior'!C338='Master Answer Key'!$B337, 1, 0)</f>
        <v>1</v>
      </c>
      <c r="D335" s="35">
        <f>IF('CS-SeniorJunior'!D338='Master Answer Key'!$B337, 1, 0)</f>
        <v>1</v>
      </c>
      <c r="E335" s="35">
        <f>IF('CS-SeniorJunior'!E338='Master Answer Key'!$B337, 1, 0)</f>
        <v>1</v>
      </c>
      <c r="F335" s="35">
        <f>IF('CS-SeniorJunior'!F338='Master Answer Key'!$B337, 1, 0)</f>
        <v>1</v>
      </c>
      <c r="G335" s="35">
        <f>IF('CS-SeniorJunior'!G338='Master Answer Key'!$B337, 1, 0)</f>
        <v>1</v>
      </c>
      <c r="H335" s="35">
        <f>IF('CS-SeniorJunior'!H338='Master Answer Key'!$B337, 1, 0)</f>
        <v>1</v>
      </c>
      <c r="I335" s="35">
        <f>IF('CS-SeniorJunior'!I338='Master Answer Key'!$B337, 1, 0)</f>
        <v>1</v>
      </c>
      <c r="J335" s="35">
        <f>IF('CS-SeniorJunior'!J338='Master Answer Key'!$B337, 1, 0)</f>
        <v>0</v>
      </c>
      <c r="K335" s="35">
        <f>IF('CS-SeniorJunior'!K338='Master Answer Key'!$B337, 1, 0)</f>
        <v>1</v>
      </c>
      <c r="L335" s="35">
        <f>IF('CS-SeniorJunior'!L338='Master Answer Key'!$B337, 1, 0)</f>
        <v>1</v>
      </c>
      <c r="M335" s="35"/>
    </row>
    <row r="336">
      <c r="A336" s="5" t="s">
        <v>441</v>
      </c>
      <c r="B336" s="35">
        <f>IF('CS-SeniorJunior'!B339='Master Answer Key'!$B338, 1, 0)</f>
        <v>1</v>
      </c>
      <c r="C336" s="35">
        <f>IF('CS-SeniorJunior'!C339='Master Answer Key'!$B338, 1, 0)</f>
        <v>1</v>
      </c>
      <c r="D336" s="35">
        <f>IF('CS-SeniorJunior'!D339='Master Answer Key'!$B338, 1, 0)</f>
        <v>1</v>
      </c>
      <c r="E336" s="35">
        <f>IF('CS-SeniorJunior'!E339='Master Answer Key'!$B338, 1, 0)</f>
        <v>1</v>
      </c>
      <c r="F336" s="35">
        <f>IF('CS-SeniorJunior'!F339='Master Answer Key'!$B338, 1, 0)</f>
        <v>1</v>
      </c>
      <c r="G336" s="35">
        <f>IF('CS-SeniorJunior'!G339='Master Answer Key'!$B338, 1, 0)</f>
        <v>1</v>
      </c>
      <c r="H336" s="35">
        <f>IF('CS-SeniorJunior'!H339='Master Answer Key'!$B338, 1, 0)</f>
        <v>1</v>
      </c>
      <c r="I336" s="35">
        <f>IF('CS-SeniorJunior'!I339='Master Answer Key'!$B338, 1, 0)</f>
        <v>1</v>
      </c>
      <c r="J336" s="35">
        <f>IF('CS-SeniorJunior'!J339='Master Answer Key'!$B338, 1, 0)</f>
        <v>1</v>
      </c>
      <c r="K336" s="35">
        <f>IF('CS-SeniorJunior'!K339='Master Answer Key'!$B338, 1, 0)</f>
        <v>1</v>
      </c>
      <c r="L336" s="35">
        <f>IF('CS-SeniorJunior'!L339='Master Answer Key'!$B338, 1, 0)</f>
        <v>1</v>
      </c>
      <c r="M336" s="35"/>
    </row>
    <row r="337">
      <c r="A337" s="5" t="s">
        <v>442</v>
      </c>
      <c r="B337" s="35">
        <f>IF('CS-SeniorJunior'!B340='Master Answer Key'!$B339, 1, 0)</f>
        <v>1</v>
      </c>
      <c r="C337" s="35">
        <f>IF('CS-SeniorJunior'!C340='Master Answer Key'!$B339, 1, 0)</f>
        <v>1</v>
      </c>
      <c r="D337" s="35">
        <f>IF('CS-SeniorJunior'!D340='Master Answer Key'!$B339, 1, 0)</f>
        <v>1</v>
      </c>
      <c r="E337" s="35">
        <f>IF('CS-SeniorJunior'!E340='Master Answer Key'!$B339, 1, 0)</f>
        <v>1</v>
      </c>
      <c r="F337" s="35">
        <f>IF('CS-SeniorJunior'!F340='Master Answer Key'!$B339, 1, 0)</f>
        <v>1</v>
      </c>
      <c r="G337" s="35">
        <f>IF('CS-SeniorJunior'!G340='Master Answer Key'!$B339, 1, 0)</f>
        <v>1</v>
      </c>
      <c r="H337" s="35">
        <f>IF('CS-SeniorJunior'!H340='Master Answer Key'!$B339, 1, 0)</f>
        <v>1</v>
      </c>
      <c r="I337" s="35">
        <f>IF('CS-SeniorJunior'!I340='Master Answer Key'!$B339, 1, 0)</f>
        <v>1</v>
      </c>
      <c r="J337" s="35">
        <f>IF('CS-SeniorJunior'!J340='Master Answer Key'!$B339, 1, 0)</f>
        <v>1</v>
      </c>
      <c r="K337" s="35">
        <f>IF('CS-SeniorJunior'!K340='Master Answer Key'!$B339, 1, 0)</f>
        <v>1</v>
      </c>
      <c r="L337" s="35">
        <f>IF('CS-SeniorJunior'!L340='Master Answer Key'!$B339, 1, 0)</f>
        <v>1</v>
      </c>
      <c r="M337" s="35"/>
    </row>
    <row r="338">
      <c r="A338" s="5" t="s">
        <v>443</v>
      </c>
      <c r="B338" s="35">
        <f>IF('CS-SeniorJunior'!B341='Master Answer Key'!$B340, 1, 0)</f>
        <v>1</v>
      </c>
      <c r="C338" s="35">
        <f>IF('CS-SeniorJunior'!C341='Master Answer Key'!$B340, 1, 0)</f>
        <v>0</v>
      </c>
      <c r="D338" s="35">
        <f>IF('CS-SeniorJunior'!D341='Master Answer Key'!$B340, 1, 0)</f>
        <v>0</v>
      </c>
      <c r="E338" s="35">
        <f>IF('CS-SeniorJunior'!E341='Master Answer Key'!$B340, 1, 0)</f>
        <v>1</v>
      </c>
      <c r="F338" s="35">
        <f>IF('CS-SeniorJunior'!F341='Master Answer Key'!$B340, 1, 0)</f>
        <v>1</v>
      </c>
      <c r="G338" s="35">
        <f>IF('CS-SeniorJunior'!G341='Master Answer Key'!$B340, 1, 0)</f>
        <v>1</v>
      </c>
      <c r="H338" s="35">
        <f>IF('CS-SeniorJunior'!H341='Master Answer Key'!$B340, 1, 0)</f>
        <v>1</v>
      </c>
      <c r="I338" s="35">
        <f>IF('CS-SeniorJunior'!I341='Master Answer Key'!$B340, 1, 0)</f>
        <v>1</v>
      </c>
      <c r="J338" s="35">
        <f>IF('CS-SeniorJunior'!J341='Master Answer Key'!$B340, 1, 0)</f>
        <v>1</v>
      </c>
      <c r="K338" s="35">
        <f>IF('CS-SeniorJunior'!K341='Master Answer Key'!$B340, 1, 0)</f>
        <v>1</v>
      </c>
      <c r="L338" s="35">
        <f>IF('CS-SeniorJunior'!L341='Master Answer Key'!$B340, 1, 0)</f>
        <v>1</v>
      </c>
      <c r="M338" s="35"/>
    </row>
    <row r="339">
      <c r="A339" s="5" t="s">
        <v>444</v>
      </c>
      <c r="B339" s="35">
        <f>IF('CS-SeniorJunior'!B342='Master Answer Key'!$B341, 1, 0)</f>
        <v>1</v>
      </c>
      <c r="C339" s="35">
        <f>IF('CS-SeniorJunior'!C342='Master Answer Key'!$B341, 1, 0)</f>
        <v>1</v>
      </c>
      <c r="D339" s="35">
        <f>IF('CS-SeniorJunior'!D342='Master Answer Key'!$B341, 1, 0)</f>
        <v>1</v>
      </c>
      <c r="E339" s="35">
        <f>IF('CS-SeniorJunior'!E342='Master Answer Key'!$B341, 1, 0)</f>
        <v>1</v>
      </c>
      <c r="F339" s="35">
        <f>IF('CS-SeniorJunior'!F342='Master Answer Key'!$B341, 1, 0)</f>
        <v>1</v>
      </c>
      <c r="G339" s="35">
        <f>IF('CS-SeniorJunior'!G342='Master Answer Key'!$B341, 1, 0)</f>
        <v>1</v>
      </c>
      <c r="H339" s="35">
        <f>IF('CS-SeniorJunior'!H342='Master Answer Key'!$B341, 1, 0)</f>
        <v>0</v>
      </c>
      <c r="I339" s="35">
        <f>IF('CS-SeniorJunior'!I342='Master Answer Key'!$B341, 1, 0)</f>
        <v>1</v>
      </c>
      <c r="J339" s="35">
        <f>IF('CS-SeniorJunior'!J342='Master Answer Key'!$B341, 1, 0)</f>
        <v>1</v>
      </c>
      <c r="K339" s="35">
        <f>IF('CS-SeniorJunior'!K342='Master Answer Key'!$B341, 1, 0)</f>
        <v>1</v>
      </c>
      <c r="L339" s="35">
        <f>IF('CS-SeniorJunior'!L342='Master Answer Key'!$B341, 1, 0)</f>
        <v>1</v>
      </c>
      <c r="M339" s="35"/>
    </row>
    <row r="340">
      <c r="A340" s="5" t="s">
        <v>445</v>
      </c>
      <c r="B340" s="35">
        <f>IF('CS-SeniorJunior'!B343='Master Answer Key'!$B342, 1, 0)</f>
        <v>1</v>
      </c>
      <c r="C340" s="35">
        <f>IF('CS-SeniorJunior'!C343='Master Answer Key'!$B342, 1, 0)</f>
        <v>1</v>
      </c>
      <c r="D340" s="35">
        <f>IF('CS-SeniorJunior'!D343='Master Answer Key'!$B342, 1, 0)</f>
        <v>1</v>
      </c>
      <c r="E340" s="35">
        <f>IF('CS-SeniorJunior'!E343='Master Answer Key'!$B342, 1, 0)</f>
        <v>1</v>
      </c>
      <c r="F340" s="35">
        <f>IF('CS-SeniorJunior'!F343='Master Answer Key'!$B342, 1, 0)</f>
        <v>1</v>
      </c>
      <c r="G340" s="35">
        <f>IF('CS-SeniorJunior'!G343='Master Answer Key'!$B342, 1, 0)</f>
        <v>1</v>
      </c>
      <c r="H340" s="35">
        <f>IF('CS-SeniorJunior'!H343='Master Answer Key'!$B342, 1, 0)</f>
        <v>1</v>
      </c>
      <c r="I340" s="35">
        <f>IF('CS-SeniorJunior'!I343='Master Answer Key'!$B342, 1, 0)</f>
        <v>1</v>
      </c>
      <c r="J340" s="35">
        <f>IF('CS-SeniorJunior'!J343='Master Answer Key'!$B342, 1, 0)</f>
        <v>1</v>
      </c>
      <c r="K340" s="35">
        <f>IF('CS-SeniorJunior'!K343='Master Answer Key'!$B342, 1, 0)</f>
        <v>1</v>
      </c>
      <c r="L340" s="35">
        <f>IF('CS-SeniorJunior'!L343='Master Answer Key'!$B342, 1, 0)</f>
        <v>1</v>
      </c>
      <c r="M340" s="35"/>
    </row>
    <row r="341">
      <c r="A341" s="5" t="s">
        <v>446</v>
      </c>
      <c r="B341" s="35">
        <f>IF('CS-SeniorJunior'!B344='Master Answer Key'!$B343, 1, 0)</f>
        <v>1</v>
      </c>
      <c r="C341" s="35">
        <f>IF('CS-SeniorJunior'!C344='Master Answer Key'!$B343, 1, 0)</f>
        <v>1</v>
      </c>
      <c r="D341" s="35">
        <f>IF('CS-SeniorJunior'!D344='Master Answer Key'!$B343, 1, 0)</f>
        <v>1</v>
      </c>
      <c r="E341" s="35">
        <f>IF('CS-SeniorJunior'!E344='Master Answer Key'!$B343, 1, 0)</f>
        <v>1</v>
      </c>
      <c r="F341" s="35">
        <f>IF('CS-SeniorJunior'!F344='Master Answer Key'!$B343, 1, 0)</f>
        <v>1</v>
      </c>
      <c r="G341" s="35">
        <f>IF('CS-SeniorJunior'!G344='Master Answer Key'!$B343, 1, 0)</f>
        <v>1</v>
      </c>
      <c r="H341" s="35">
        <f>IF('CS-SeniorJunior'!H344='Master Answer Key'!$B343, 1, 0)</f>
        <v>1</v>
      </c>
      <c r="I341" s="35">
        <f>IF('CS-SeniorJunior'!I344='Master Answer Key'!$B343, 1, 0)</f>
        <v>1</v>
      </c>
      <c r="J341" s="35">
        <f>IF('CS-SeniorJunior'!J344='Master Answer Key'!$B343, 1, 0)</f>
        <v>1</v>
      </c>
      <c r="K341" s="35">
        <f>IF('CS-SeniorJunior'!K344='Master Answer Key'!$B343, 1, 0)</f>
        <v>1</v>
      </c>
      <c r="L341" s="35">
        <f>IF('CS-SeniorJunior'!L344='Master Answer Key'!$B343, 1, 0)</f>
        <v>1</v>
      </c>
      <c r="M341" s="35"/>
    </row>
    <row r="342">
      <c r="A342" s="5" t="s">
        <v>447</v>
      </c>
      <c r="B342" s="35">
        <f>IF('CS-SeniorJunior'!B345='Master Answer Key'!$B344, 1, 0)</f>
        <v>1</v>
      </c>
      <c r="C342" s="35">
        <f>IF('CS-SeniorJunior'!C345='Master Answer Key'!$B344, 1, 0)</f>
        <v>1</v>
      </c>
      <c r="D342" s="35">
        <f>IF('CS-SeniorJunior'!D345='Master Answer Key'!$B344, 1, 0)</f>
        <v>1</v>
      </c>
      <c r="E342" s="35">
        <f>IF('CS-SeniorJunior'!E345='Master Answer Key'!$B344, 1, 0)</f>
        <v>1</v>
      </c>
      <c r="F342" s="35">
        <f>IF('CS-SeniorJunior'!F345='Master Answer Key'!$B344, 1, 0)</f>
        <v>1</v>
      </c>
      <c r="G342" s="35">
        <f>IF('CS-SeniorJunior'!G345='Master Answer Key'!$B344, 1, 0)</f>
        <v>1</v>
      </c>
      <c r="H342" s="35">
        <f>IF('CS-SeniorJunior'!H345='Master Answer Key'!$B344, 1, 0)</f>
        <v>1</v>
      </c>
      <c r="I342" s="35">
        <f>IF('CS-SeniorJunior'!I345='Master Answer Key'!$B344, 1, 0)</f>
        <v>1</v>
      </c>
      <c r="J342" s="35">
        <f>IF('CS-SeniorJunior'!J345='Master Answer Key'!$B344, 1, 0)</f>
        <v>1</v>
      </c>
      <c r="K342" s="35">
        <f>IF('CS-SeniorJunior'!K345='Master Answer Key'!$B344, 1, 0)</f>
        <v>1</v>
      </c>
      <c r="L342" s="35">
        <f>IF('CS-SeniorJunior'!L345='Master Answer Key'!$B344, 1, 0)</f>
        <v>0</v>
      </c>
      <c r="M342" s="35"/>
    </row>
    <row r="343">
      <c r="A343" s="5" t="s">
        <v>448</v>
      </c>
      <c r="B343" s="35">
        <f>IF('CS-SeniorJunior'!B346='Master Answer Key'!$B345, 1, 0)</f>
        <v>1</v>
      </c>
      <c r="C343" s="35">
        <f>IF('CS-SeniorJunior'!C346='Master Answer Key'!$B345, 1, 0)</f>
        <v>0</v>
      </c>
      <c r="D343" s="35">
        <f>IF('CS-SeniorJunior'!D346='Master Answer Key'!$B345, 1, 0)</f>
        <v>1</v>
      </c>
      <c r="E343" s="35">
        <f>IF('CS-SeniorJunior'!E346='Master Answer Key'!$B345, 1, 0)</f>
        <v>0</v>
      </c>
      <c r="F343" s="35">
        <f>IF('CS-SeniorJunior'!F346='Master Answer Key'!$B345, 1, 0)</f>
        <v>1</v>
      </c>
      <c r="G343" s="35">
        <f>IF('CS-SeniorJunior'!G346='Master Answer Key'!$B345, 1, 0)</f>
        <v>0</v>
      </c>
      <c r="H343" s="35">
        <f>IF('CS-SeniorJunior'!H346='Master Answer Key'!$B345, 1, 0)</f>
        <v>0</v>
      </c>
      <c r="I343" s="35">
        <f>IF('CS-SeniorJunior'!I346='Master Answer Key'!$B345, 1, 0)</f>
        <v>0</v>
      </c>
      <c r="J343" s="35">
        <f>IF('CS-SeniorJunior'!J346='Master Answer Key'!$B345, 1, 0)</f>
        <v>1</v>
      </c>
      <c r="K343" s="35">
        <f>IF('CS-SeniorJunior'!K346='Master Answer Key'!$B345, 1, 0)</f>
        <v>1</v>
      </c>
      <c r="L343" s="35">
        <f>IF('CS-SeniorJunior'!L346='Master Answer Key'!$B345, 1, 0)</f>
        <v>1</v>
      </c>
      <c r="M343" s="35"/>
    </row>
    <row r="344">
      <c r="A344" s="5" t="s">
        <v>449</v>
      </c>
      <c r="B344" s="35">
        <f>IF('CS-SeniorJunior'!B347='Master Answer Key'!$B346, 1, 0)</f>
        <v>0</v>
      </c>
      <c r="C344" s="35">
        <f>IF('CS-SeniorJunior'!C347='Master Answer Key'!$B346, 1, 0)</f>
        <v>0</v>
      </c>
      <c r="D344" s="35">
        <f>IF('CS-SeniorJunior'!D347='Master Answer Key'!$B346, 1, 0)</f>
        <v>1</v>
      </c>
      <c r="E344" s="35">
        <f>IF('CS-SeniorJunior'!E347='Master Answer Key'!$B346, 1, 0)</f>
        <v>0</v>
      </c>
      <c r="F344" s="35">
        <f>IF('CS-SeniorJunior'!F347='Master Answer Key'!$B346, 1, 0)</f>
        <v>1</v>
      </c>
      <c r="G344" s="35">
        <f>IF('CS-SeniorJunior'!G347='Master Answer Key'!$B346, 1, 0)</f>
        <v>0</v>
      </c>
      <c r="H344" s="35">
        <f>IF('CS-SeniorJunior'!H347='Master Answer Key'!$B346, 1, 0)</f>
        <v>1</v>
      </c>
      <c r="I344" s="35">
        <f>IF('CS-SeniorJunior'!I347='Master Answer Key'!$B346, 1, 0)</f>
        <v>0</v>
      </c>
      <c r="J344" s="35">
        <f>IF('CS-SeniorJunior'!J347='Master Answer Key'!$B346, 1, 0)</f>
        <v>0</v>
      </c>
      <c r="K344" s="35">
        <f>IF('CS-SeniorJunior'!K347='Master Answer Key'!$B346, 1, 0)</f>
        <v>1</v>
      </c>
      <c r="L344" s="35">
        <f>IF('CS-SeniorJunior'!L347='Master Answer Key'!$B346, 1, 0)</f>
        <v>0</v>
      </c>
      <c r="M344" s="35"/>
    </row>
    <row r="345">
      <c r="A345" s="5" t="s">
        <v>450</v>
      </c>
      <c r="B345" s="35">
        <f>IF('CS-SeniorJunior'!B348='Master Answer Key'!$B347, 1, 0)</f>
        <v>1</v>
      </c>
      <c r="C345" s="35">
        <f>IF('CS-SeniorJunior'!C348='Master Answer Key'!$B347, 1, 0)</f>
        <v>1</v>
      </c>
      <c r="D345" s="35">
        <f>IF('CS-SeniorJunior'!D348='Master Answer Key'!$B347, 1, 0)</f>
        <v>1</v>
      </c>
      <c r="E345" s="35">
        <f>IF('CS-SeniorJunior'!E348='Master Answer Key'!$B347, 1, 0)</f>
        <v>1</v>
      </c>
      <c r="F345" s="35">
        <f>IF('CS-SeniorJunior'!F348='Master Answer Key'!$B347, 1, 0)</f>
        <v>1</v>
      </c>
      <c r="G345" s="35">
        <f>IF('CS-SeniorJunior'!G348='Master Answer Key'!$B347, 1, 0)</f>
        <v>1</v>
      </c>
      <c r="H345" s="35">
        <f>IF('CS-SeniorJunior'!H348='Master Answer Key'!$B347, 1, 0)</f>
        <v>1</v>
      </c>
      <c r="I345" s="35">
        <f>IF('CS-SeniorJunior'!I348='Master Answer Key'!$B347, 1, 0)</f>
        <v>1</v>
      </c>
      <c r="J345" s="35">
        <f>IF('CS-SeniorJunior'!J348='Master Answer Key'!$B347, 1, 0)</f>
        <v>1</v>
      </c>
      <c r="K345" s="35">
        <f>IF('CS-SeniorJunior'!K348='Master Answer Key'!$B347, 1, 0)</f>
        <v>1</v>
      </c>
      <c r="L345" s="35">
        <f>IF('CS-SeniorJunior'!L348='Master Answer Key'!$B347, 1, 0)</f>
        <v>1</v>
      </c>
      <c r="M345" s="35"/>
    </row>
    <row r="346">
      <c r="A346" s="5" t="s">
        <v>451</v>
      </c>
      <c r="B346" s="35">
        <f>IF('CS-SeniorJunior'!B349='Master Answer Key'!$B348, 1, 0)</f>
        <v>1</v>
      </c>
      <c r="C346" s="35">
        <f>IF('CS-SeniorJunior'!C349='Master Answer Key'!$B348, 1, 0)</f>
        <v>1</v>
      </c>
      <c r="D346" s="35">
        <f>IF('CS-SeniorJunior'!D349='Master Answer Key'!$B348, 1, 0)</f>
        <v>1</v>
      </c>
      <c r="E346" s="35">
        <f>IF('CS-SeniorJunior'!E349='Master Answer Key'!$B348, 1, 0)</f>
        <v>1</v>
      </c>
      <c r="F346" s="35">
        <f>IF('CS-SeniorJunior'!F349='Master Answer Key'!$B348, 1, 0)</f>
        <v>1</v>
      </c>
      <c r="G346" s="35">
        <f>IF('CS-SeniorJunior'!G349='Master Answer Key'!$B348, 1, 0)</f>
        <v>1</v>
      </c>
      <c r="H346" s="35">
        <f>IF('CS-SeniorJunior'!H349='Master Answer Key'!$B348, 1, 0)</f>
        <v>1</v>
      </c>
      <c r="I346" s="35">
        <f>IF('CS-SeniorJunior'!I349='Master Answer Key'!$B348, 1, 0)</f>
        <v>1</v>
      </c>
      <c r="J346" s="35">
        <f>IF('CS-SeniorJunior'!J349='Master Answer Key'!$B348, 1, 0)</f>
        <v>0</v>
      </c>
      <c r="K346" s="35">
        <f>IF('CS-SeniorJunior'!K349='Master Answer Key'!$B348, 1, 0)</f>
        <v>1</v>
      </c>
      <c r="L346" s="35">
        <f>IF('CS-SeniorJunior'!L349='Master Answer Key'!$B348, 1, 0)</f>
        <v>1</v>
      </c>
      <c r="M346" s="35"/>
    </row>
    <row r="347">
      <c r="A347" s="5" t="s">
        <v>452</v>
      </c>
      <c r="B347" s="35">
        <f>IF('CS-SeniorJunior'!B350='Master Answer Key'!$B349, 1, 0)</f>
        <v>1</v>
      </c>
      <c r="C347" s="35">
        <f>IF('CS-SeniorJunior'!C350='Master Answer Key'!$B349, 1, 0)</f>
        <v>1</v>
      </c>
      <c r="D347" s="35">
        <f>IF('CS-SeniorJunior'!D350='Master Answer Key'!$B349, 1, 0)</f>
        <v>1</v>
      </c>
      <c r="E347" s="35">
        <f>IF('CS-SeniorJunior'!E350='Master Answer Key'!$B349, 1, 0)</f>
        <v>1</v>
      </c>
      <c r="F347" s="35">
        <f>IF('CS-SeniorJunior'!F350='Master Answer Key'!$B349, 1, 0)</f>
        <v>1</v>
      </c>
      <c r="G347" s="35">
        <f>IF('CS-SeniorJunior'!G350='Master Answer Key'!$B349, 1, 0)</f>
        <v>1</v>
      </c>
      <c r="H347" s="35">
        <f>IF('CS-SeniorJunior'!H350='Master Answer Key'!$B349, 1, 0)</f>
        <v>1</v>
      </c>
      <c r="I347" s="35">
        <f>IF('CS-SeniorJunior'!I350='Master Answer Key'!$B349, 1, 0)</f>
        <v>1</v>
      </c>
      <c r="J347" s="35">
        <f>IF('CS-SeniorJunior'!J350='Master Answer Key'!$B349, 1, 0)</f>
        <v>1</v>
      </c>
      <c r="K347" s="35">
        <f>IF('CS-SeniorJunior'!K350='Master Answer Key'!$B349, 1, 0)</f>
        <v>1</v>
      </c>
      <c r="L347" s="35">
        <f>IF('CS-SeniorJunior'!L350='Master Answer Key'!$B349, 1, 0)</f>
        <v>1</v>
      </c>
      <c r="M347" s="35"/>
    </row>
    <row r="348">
      <c r="A348" s="5" t="s">
        <v>453</v>
      </c>
      <c r="B348" s="35">
        <f>IF('CS-SeniorJunior'!B351='Master Answer Key'!$B350, 1, 0)</f>
        <v>1</v>
      </c>
      <c r="C348" s="35">
        <f>IF('CS-SeniorJunior'!C351='Master Answer Key'!$B350, 1, 0)</f>
        <v>1</v>
      </c>
      <c r="D348" s="35">
        <f>IF('CS-SeniorJunior'!D351='Master Answer Key'!$B350, 1, 0)</f>
        <v>1</v>
      </c>
      <c r="E348" s="35">
        <f>IF('CS-SeniorJunior'!E351='Master Answer Key'!$B350, 1, 0)</f>
        <v>1</v>
      </c>
      <c r="F348" s="35">
        <f>IF('CS-SeniorJunior'!F351='Master Answer Key'!$B350, 1, 0)</f>
        <v>1</v>
      </c>
      <c r="G348" s="35">
        <f>IF('CS-SeniorJunior'!G351='Master Answer Key'!$B350, 1, 0)</f>
        <v>0</v>
      </c>
      <c r="H348" s="35">
        <f>IF('CS-SeniorJunior'!H351='Master Answer Key'!$B350, 1, 0)</f>
        <v>1</v>
      </c>
      <c r="I348" s="35">
        <f>IF('CS-SeniorJunior'!I351='Master Answer Key'!$B350, 1, 0)</f>
        <v>1</v>
      </c>
      <c r="J348" s="35">
        <f>IF('CS-SeniorJunior'!J351='Master Answer Key'!$B350, 1, 0)</f>
        <v>0</v>
      </c>
      <c r="K348" s="35">
        <f>IF('CS-SeniorJunior'!K351='Master Answer Key'!$B350, 1, 0)</f>
        <v>1</v>
      </c>
      <c r="L348" s="35">
        <f>IF('CS-SeniorJunior'!L351='Master Answer Key'!$B350, 1, 0)</f>
        <v>1</v>
      </c>
      <c r="M348" s="35"/>
    </row>
    <row r="349">
      <c r="A349" s="5" t="s">
        <v>454</v>
      </c>
      <c r="B349" s="35">
        <f>IF('CS-SeniorJunior'!B352='Master Answer Key'!$B351, 1, 0)</f>
        <v>1</v>
      </c>
      <c r="C349" s="35">
        <f>IF('CS-SeniorJunior'!C352='Master Answer Key'!$B351, 1, 0)</f>
        <v>1</v>
      </c>
      <c r="D349" s="35">
        <f>IF('CS-SeniorJunior'!D352='Master Answer Key'!$B351, 1, 0)</f>
        <v>0</v>
      </c>
      <c r="E349" s="35">
        <f>IF('CS-SeniorJunior'!E352='Master Answer Key'!$B351, 1, 0)</f>
        <v>1</v>
      </c>
      <c r="F349" s="35">
        <f>IF('CS-SeniorJunior'!F352='Master Answer Key'!$B351, 1, 0)</f>
        <v>1</v>
      </c>
      <c r="G349" s="35">
        <f>IF('CS-SeniorJunior'!G352='Master Answer Key'!$B351, 1, 0)</f>
        <v>1</v>
      </c>
      <c r="H349" s="35">
        <f>IF('CS-SeniorJunior'!H352='Master Answer Key'!$B351, 1, 0)</f>
        <v>1</v>
      </c>
      <c r="I349" s="35">
        <f>IF('CS-SeniorJunior'!I352='Master Answer Key'!$B351, 1, 0)</f>
        <v>1</v>
      </c>
      <c r="J349" s="35">
        <f>IF('CS-SeniorJunior'!J352='Master Answer Key'!$B351, 1, 0)</f>
        <v>1</v>
      </c>
      <c r="K349" s="35">
        <f>IF('CS-SeniorJunior'!K352='Master Answer Key'!$B351, 1, 0)</f>
        <v>1</v>
      </c>
      <c r="L349" s="35">
        <f>IF('CS-SeniorJunior'!L352='Master Answer Key'!$B351, 1, 0)</f>
        <v>1</v>
      </c>
      <c r="M349" s="35"/>
    </row>
    <row r="350">
      <c r="A350" s="5" t="s">
        <v>455</v>
      </c>
      <c r="B350" s="35">
        <f>IF('CS-SeniorJunior'!B353='Master Answer Key'!$B352, 1, 0)</f>
        <v>1</v>
      </c>
      <c r="C350" s="35">
        <f>IF('CS-SeniorJunior'!C353='Master Answer Key'!$B352, 1, 0)</f>
        <v>1</v>
      </c>
      <c r="D350" s="35">
        <f>IF('CS-SeniorJunior'!D353='Master Answer Key'!$B352, 1, 0)</f>
        <v>1</v>
      </c>
      <c r="E350" s="35">
        <f>IF('CS-SeniorJunior'!E353='Master Answer Key'!$B352, 1, 0)</f>
        <v>1</v>
      </c>
      <c r="F350" s="35">
        <f>IF('CS-SeniorJunior'!F353='Master Answer Key'!$B352, 1, 0)</f>
        <v>1</v>
      </c>
      <c r="G350" s="35">
        <f>IF('CS-SeniorJunior'!G353='Master Answer Key'!$B352, 1, 0)</f>
        <v>1</v>
      </c>
      <c r="H350" s="35">
        <f>IF('CS-SeniorJunior'!H353='Master Answer Key'!$B352, 1, 0)</f>
        <v>1</v>
      </c>
      <c r="I350" s="35">
        <f>IF('CS-SeniorJunior'!I353='Master Answer Key'!$B352, 1, 0)</f>
        <v>1</v>
      </c>
      <c r="J350" s="35">
        <f>IF('CS-SeniorJunior'!J353='Master Answer Key'!$B352, 1, 0)</f>
        <v>1</v>
      </c>
      <c r="K350" s="35">
        <f>IF('CS-SeniorJunior'!K353='Master Answer Key'!$B352, 1, 0)</f>
        <v>1</v>
      </c>
      <c r="L350" s="35">
        <f>IF('CS-SeniorJunior'!L353='Master Answer Key'!$B352, 1, 0)</f>
        <v>1</v>
      </c>
      <c r="M350" s="35"/>
    </row>
    <row r="351">
      <c r="A351" s="5" t="s">
        <v>456</v>
      </c>
      <c r="B351" s="35">
        <f>IF('CS-SeniorJunior'!B354='Master Answer Key'!$B353, 1, 0)</f>
        <v>1</v>
      </c>
      <c r="C351" s="35">
        <f>IF('CS-SeniorJunior'!C354='Master Answer Key'!$B353, 1, 0)</f>
        <v>1</v>
      </c>
      <c r="D351" s="35">
        <f>IF('CS-SeniorJunior'!D354='Master Answer Key'!$B353, 1, 0)</f>
        <v>1</v>
      </c>
      <c r="E351" s="35">
        <f>IF('CS-SeniorJunior'!E354='Master Answer Key'!$B353, 1, 0)</f>
        <v>1</v>
      </c>
      <c r="F351" s="35">
        <f>IF('CS-SeniorJunior'!F354='Master Answer Key'!$B353, 1, 0)</f>
        <v>1</v>
      </c>
      <c r="G351" s="35">
        <f>IF('CS-SeniorJunior'!G354='Master Answer Key'!$B353, 1, 0)</f>
        <v>1</v>
      </c>
      <c r="H351" s="35">
        <f>IF('CS-SeniorJunior'!H354='Master Answer Key'!$B353, 1, 0)</f>
        <v>1</v>
      </c>
      <c r="I351" s="35">
        <f>IF('CS-SeniorJunior'!I354='Master Answer Key'!$B353, 1, 0)</f>
        <v>1</v>
      </c>
      <c r="J351" s="35">
        <f>IF('CS-SeniorJunior'!J354='Master Answer Key'!$B353, 1, 0)</f>
        <v>1</v>
      </c>
      <c r="K351" s="35">
        <f>IF('CS-SeniorJunior'!K354='Master Answer Key'!$B353, 1, 0)</f>
        <v>1</v>
      </c>
      <c r="L351" s="35">
        <f>IF('CS-SeniorJunior'!L354='Master Answer Key'!$B353, 1, 0)</f>
        <v>1</v>
      </c>
      <c r="M351" s="35"/>
    </row>
    <row r="352">
      <c r="A352" s="5" t="s">
        <v>457</v>
      </c>
      <c r="B352" s="35">
        <f>IF('CS-SeniorJunior'!B355='Master Answer Key'!$B354, 1, 0)</f>
        <v>1</v>
      </c>
      <c r="C352" s="35">
        <f>IF('CS-SeniorJunior'!C355='Master Answer Key'!$B354, 1, 0)</f>
        <v>1</v>
      </c>
      <c r="D352" s="35">
        <f>IF('CS-SeniorJunior'!D355='Master Answer Key'!$B354, 1, 0)</f>
        <v>1</v>
      </c>
      <c r="E352" s="35">
        <f>IF('CS-SeniorJunior'!E355='Master Answer Key'!$B354, 1, 0)</f>
        <v>1</v>
      </c>
      <c r="F352" s="35">
        <f>IF('CS-SeniorJunior'!F355='Master Answer Key'!$B354, 1, 0)</f>
        <v>1</v>
      </c>
      <c r="G352" s="35">
        <f>IF('CS-SeniorJunior'!G355='Master Answer Key'!$B354, 1, 0)</f>
        <v>1</v>
      </c>
      <c r="H352" s="35">
        <f>IF('CS-SeniorJunior'!H355='Master Answer Key'!$B354, 1, 0)</f>
        <v>1</v>
      </c>
      <c r="I352" s="35">
        <f>IF('CS-SeniorJunior'!I355='Master Answer Key'!$B354, 1, 0)</f>
        <v>1</v>
      </c>
      <c r="J352" s="35">
        <f>IF('CS-SeniorJunior'!J355='Master Answer Key'!$B354, 1, 0)</f>
        <v>1</v>
      </c>
      <c r="K352" s="35">
        <f>IF('CS-SeniorJunior'!K355='Master Answer Key'!$B354, 1, 0)</f>
        <v>1</v>
      </c>
      <c r="L352" s="35">
        <f>IF('CS-SeniorJunior'!L355='Master Answer Key'!$B354, 1, 0)</f>
        <v>0</v>
      </c>
      <c r="M352" s="35"/>
    </row>
    <row r="353">
      <c r="A353" s="5" t="s">
        <v>458</v>
      </c>
      <c r="B353" s="35">
        <f>IF('CS-SeniorJunior'!B356='Master Answer Key'!$B355, 1, 0)</f>
        <v>1</v>
      </c>
      <c r="C353" s="35">
        <f>IF('CS-SeniorJunior'!C356='Master Answer Key'!$B355, 1, 0)</f>
        <v>1</v>
      </c>
      <c r="D353" s="35">
        <f>IF('CS-SeniorJunior'!D356='Master Answer Key'!$B355, 1, 0)</f>
        <v>1</v>
      </c>
      <c r="E353" s="35">
        <f>IF('CS-SeniorJunior'!E356='Master Answer Key'!$B355, 1, 0)</f>
        <v>1</v>
      </c>
      <c r="F353" s="35">
        <f>IF('CS-SeniorJunior'!F356='Master Answer Key'!$B355, 1, 0)</f>
        <v>1</v>
      </c>
      <c r="G353" s="35">
        <f>IF('CS-SeniorJunior'!G356='Master Answer Key'!$B355, 1, 0)</f>
        <v>1</v>
      </c>
      <c r="H353" s="35">
        <f>IF('CS-SeniorJunior'!H356='Master Answer Key'!$B355, 1, 0)</f>
        <v>1</v>
      </c>
      <c r="I353" s="35">
        <f>IF('CS-SeniorJunior'!I356='Master Answer Key'!$B355, 1, 0)</f>
        <v>0</v>
      </c>
      <c r="J353" s="35">
        <f>IF('CS-SeniorJunior'!J356='Master Answer Key'!$B355, 1, 0)</f>
        <v>0</v>
      </c>
      <c r="K353" s="35">
        <f>IF('CS-SeniorJunior'!K356='Master Answer Key'!$B355, 1, 0)</f>
        <v>1</v>
      </c>
      <c r="L353" s="35">
        <f>IF('CS-SeniorJunior'!L356='Master Answer Key'!$B355, 1, 0)</f>
        <v>0</v>
      </c>
      <c r="M353" s="35"/>
    </row>
    <row r="354">
      <c r="A354" s="5" t="s">
        <v>459</v>
      </c>
      <c r="B354" s="35">
        <f>IF('CS-SeniorJunior'!B357='Master Answer Key'!$B356, 1, 0)</f>
        <v>1</v>
      </c>
      <c r="C354" s="35">
        <f>IF('CS-SeniorJunior'!C357='Master Answer Key'!$B356, 1, 0)</f>
        <v>1</v>
      </c>
      <c r="D354" s="35">
        <f>IF('CS-SeniorJunior'!D357='Master Answer Key'!$B356, 1, 0)</f>
        <v>1</v>
      </c>
      <c r="E354" s="35">
        <f>IF('CS-SeniorJunior'!E357='Master Answer Key'!$B356, 1, 0)</f>
        <v>1</v>
      </c>
      <c r="F354" s="35">
        <f>IF('CS-SeniorJunior'!F357='Master Answer Key'!$B356, 1, 0)</f>
        <v>1</v>
      </c>
      <c r="G354" s="35">
        <f>IF('CS-SeniorJunior'!G357='Master Answer Key'!$B356, 1, 0)</f>
        <v>1</v>
      </c>
      <c r="H354" s="35">
        <f>IF('CS-SeniorJunior'!H357='Master Answer Key'!$B356, 1, 0)</f>
        <v>1</v>
      </c>
      <c r="I354" s="35">
        <f>IF('CS-SeniorJunior'!I357='Master Answer Key'!$B356, 1, 0)</f>
        <v>1</v>
      </c>
      <c r="J354" s="35">
        <f>IF('CS-SeniorJunior'!J357='Master Answer Key'!$B356, 1, 0)</f>
        <v>1</v>
      </c>
      <c r="K354" s="35">
        <f>IF('CS-SeniorJunior'!K357='Master Answer Key'!$B356, 1, 0)</f>
        <v>1</v>
      </c>
      <c r="L354" s="35">
        <f>IF('CS-SeniorJunior'!L357='Master Answer Key'!$B356, 1, 0)</f>
        <v>0</v>
      </c>
      <c r="M354" s="35"/>
    </row>
    <row r="355">
      <c r="A355" s="5" t="s">
        <v>460</v>
      </c>
      <c r="B355" s="35">
        <f>IF('CS-SeniorJunior'!B358='Master Answer Key'!$B357, 1, 0)</f>
        <v>1</v>
      </c>
      <c r="C355" s="35">
        <f>IF('CS-SeniorJunior'!C358='Master Answer Key'!$B357, 1, 0)</f>
        <v>1</v>
      </c>
      <c r="D355" s="35">
        <f>IF('CS-SeniorJunior'!D358='Master Answer Key'!$B357, 1, 0)</f>
        <v>1</v>
      </c>
      <c r="E355" s="35">
        <f>IF('CS-SeniorJunior'!E358='Master Answer Key'!$B357, 1, 0)</f>
        <v>1</v>
      </c>
      <c r="F355" s="35">
        <f>IF('CS-SeniorJunior'!F358='Master Answer Key'!$B357, 1, 0)</f>
        <v>1</v>
      </c>
      <c r="G355" s="35">
        <f>IF('CS-SeniorJunior'!G358='Master Answer Key'!$B357, 1, 0)</f>
        <v>1</v>
      </c>
      <c r="H355" s="35">
        <f>IF('CS-SeniorJunior'!H358='Master Answer Key'!$B357, 1, 0)</f>
        <v>1</v>
      </c>
      <c r="I355" s="35">
        <f>IF('CS-SeniorJunior'!I358='Master Answer Key'!$B357, 1, 0)</f>
        <v>1</v>
      </c>
      <c r="J355" s="35">
        <f>IF('CS-SeniorJunior'!J358='Master Answer Key'!$B357, 1, 0)</f>
        <v>1</v>
      </c>
      <c r="K355" s="35">
        <f>IF('CS-SeniorJunior'!K358='Master Answer Key'!$B357, 1, 0)</f>
        <v>1</v>
      </c>
      <c r="L355" s="35">
        <f>IF('CS-SeniorJunior'!L358='Master Answer Key'!$B357, 1, 0)</f>
        <v>1</v>
      </c>
      <c r="M355" s="35"/>
    </row>
    <row r="356">
      <c r="A356" s="5" t="s">
        <v>461</v>
      </c>
      <c r="B356" s="35">
        <f>IF('CS-SeniorJunior'!B359='Master Answer Key'!$B358, 1, 0)</f>
        <v>1</v>
      </c>
      <c r="C356" s="35">
        <f>IF('CS-SeniorJunior'!C359='Master Answer Key'!$B358, 1, 0)</f>
        <v>1</v>
      </c>
      <c r="D356" s="35">
        <f>IF('CS-SeniorJunior'!D359='Master Answer Key'!$B358, 1, 0)</f>
        <v>0</v>
      </c>
      <c r="E356" s="35">
        <f>IF('CS-SeniorJunior'!E359='Master Answer Key'!$B358, 1, 0)</f>
        <v>1</v>
      </c>
      <c r="F356" s="35">
        <f>IF('CS-SeniorJunior'!F359='Master Answer Key'!$B358, 1, 0)</f>
        <v>1</v>
      </c>
      <c r="G356" s="35">
        <f>IF('CS-SeniorJunior'!G359='Master Answer Key'!$B358, 1, 0)</f>
        <v>1</v>
      </c>
      <c r="H356" s="35">
        <f>IF('CS-SeniorJunior'!H359='Master Answer Key'!$B358, 1, 0)</f>
        <v>1</v>
      </c>
      <c r="I356" s="35">
        <f>IF('CS-SeniorJunior'!I359='Master Answer Key'!$B358, 1, 0)</f>
        <v>1</v>
      </c>
      <c r="J356" s="35">
        <f>IF('CS-SeniorJunior'!J359='Master Answer Key'!$B358, 1, 0)</f>
        <v>1</v>
      </c>
      <c r="K356" s="35">
        <f>IF('CS-SeniorJunior'!K359='Master Answer Key'!$B358, 1, 0)</f>
        <v>1</v>
      </c>
      <c r="L356" s="35">
        <f>IF('CS-SeniorJunior'!L359='Master Answer Key'!$B358, 1, 0)</f>
        <v>0</v>
      </c>
      <c r="M356" s="35"/>
    </row>
    <row r="357">
      <c r="A357" s="5" t="s">
        <v>462</v>
      </c>
      <c r="B357" s="35">
        <f>IF('CS-SeniorJunior'!B360='Master Answer Key'!$B359, 1, 0)</f>
        <v>1</v>
      </c>
      <c r="C357" s="35">
        <f>IF('CS-SeniorJunior'!C360='Master Answer Key'!$B359, 1, 0)</f>
        <v>1</v>
      </c>
      <c r="D357" s="35">
        <f>IF('CS-SeniorJunior'!D360='Master Answer Key'!$B359, 1, 0)</f>
        <v>0</v>
      </c>
      <c r="E357" s="35">
        <f>IF('CS-SeniorJunior'!E360='Master Answer Key'!$B359, 1, 0)</f>
        <v>1</v>
      </c>
      <c r="F357" s="35">
        <f>IF('CS-SeniorJunior'!F360='Master Answer Key'!$B359, 1, 0)</f>
        <v>1</v>
      </c>
      <c r="G357" s="35">
        <f>IF('CS-SeniorJunior'!G360='Master Answer Key'!$B359, 1, 0)</f>
        <v>1</v>
      </c>
      <c r="H357" s="35">
        <f>IF('CS-SeniorJunior'!H360='Master Answer Key'!$B359, 1, 0)</f>
        <v>1</v>
      </c>
      <c r="I357" s="35">
        <f>IF('CS-SeniorJunior'!I360='Master Answer Key'!$B359, 1, 0)</f>
        <v>1</v>
      </c>
      <c r="J357" s="35">
        <f>IF('CS-SeniorJunior'!J360='Master Answer Key'!$B359, 1, 0)</f>
        <v>1</v>
      </c>
      <c r="K357" s="35">
        <f>IF('CS-SeniorJunior'!K360='Master Answer Key'!$B359, 1, 0)</f>
        <v>1</v>
      </c>
      <c r="L357" s="35">
        <f>IF('CS-SeniorJunior'!L360='Master Answer Key'!$B359, 1, 0)</f>
        <v>1</v>
      </c>
      <c r="M357" s="35"/>
    </row>
    <row r="358">
      <c r="A358" s="5" t="s">
        <v>463</v>
      </c>
      <c r="B358" s="35">
        <f>IF('CS-SeniorJunior'!B361='Master Answer Key'!$B360, 1, 0)</f>
        <v>0</v>
      </c>
      <c r="C358" s="35">
        <f>IF('CS-SeniorJunior'!C361='Master Answer Key'!$B360, 1, 0)</f>
        <v>1</v>
      </c>
      <c r="D358" s="35">
        <f>IF('CS-SeniorJunior'!D361='Master Answer Key'!$B360, 1, 0)</f>
        <v>1</v>
      </c>
      <c r="E358" s="35">
        <f>IF('CS-SeniorJunior'!E361='Master Answer Key'!$B360, 1, 0)</f>
        <v>0</v>
      </c>
      <c r="F358" s="35">
        <f>IF('CS-SeniorJunior'!F361='Master Answer Key'!$B360, 1, 0)</f>
        <v>0</v>
      </c>
      <c r="G358" s="35">
        <f>IF('CS-SeniorJunior'!G361='Master Answer Key'!$B360, 1, 0)</f>
        <v>0</v>
      </c>
      <c r="H358" s="35">
        <f>IF('CS-SeniorJunior'!H361='Master Answer Key'!$B360, 1, 0)</f>
        <v>0</v>
      </c>
      <c r="I358" s="35">
        <f>IF('CS-SeniorJunior'!I361='Master Answer Key'!$B360, 1, 0)</f>
        <v>0</v>
      </c>
      <c r="J358" s="35">
        <f>IF('CS-SeniorJunior'!J361='Master Answer Key'!$B360, 1, 0)</f>
        <v>0</v>
      </c>
      <c r="K358" s="35">
        <f>IF('CS-SeniorJunior'!K361='Master Answer Key'!$B360, 1, 0)</f>
        <v>0</v>
      </c>
      <c r="L358" s="35">
        <f>IF('CS-SeniorJunior'!L361='Master Answer Key'!$B360, 1, 0)</f>
        <v>1</v>
      </c>
      <c r="M358" s="35"/>
    </row>
    <row r="359">
      <c r="A359" s="5" t="s">
        <v>464</v>
      </c>
      <c r="B359" s="35">
        <f>IF('CS-SeniorJunior'!B362='Master Answer Key'!$B361, 1, 0)</f>
        <v>1</v>
      </c>
      <c r="C359" s="35">
        <f>IF('CS-SeniorJunior'!C362='Master Answer Key'!$B361, 1, 0)</f>
        <v>1</v>
      </c>
      <c r="D359" s="35">
        <f>IF('CS-SeniorJunior'!D362='Master Answer Key'!$B361, 1, 0)</f>
        <v>1</v>
      </c>
      <c r="E359" s="35">
        <f>IF('CS-SeniorJunior'!E362='Master Answer Key'!$B361, 1, 0)</f>
        <v>0</v>
      </c>
      <c r="F359" s="35">
        <f>IF('CS-SeniorJunior'!F362='Master Answer Key'!$B361, 1, 0)</f>
        <v>1</v>
      </c>
      <c r="G359" s="35">
        <f>IF('CS-SeniorJunior'!G362='Master Answer Key'!$B361, 1, 0)</f>
        <v>1</v>
      </c>
      <c r="H359" s="35">
        <f>IF('CS-SeniorJunior'!H362='Master Answer Key'!$B361, 1, 0)</f>
        <v>1</v>
      </c>
      <c r="I359" s="35">
        <f>IF('CS-SeniorJunior'!I362='Master Answer Key'!$B361, 1, 0)</f>
        <v>1</v>
      </c>
      <c r="J359" s="35">
        <f>IF('CS-SeniorJunior'!J362='Master Answer Key'!$B361, 1, 0)</f>
        <v>1</v>
      </c>
      <c r="K359" s="35">
        <f>IF('CS-SeniorJunior'!K362='Master Answer Key'!$B361, 1, 0)</f>
        <v>1</v>
      </c>
      <c r="L359" s="35">
        <f>IF('CS-SeniorJunior'!L362='Master Answer Key'!$B361, 1, 0)</f>
        <v>1</v>
      </c>
      <c r="M359" s="35"/>
    </row>
    <row r="360">
      <c r="A360" s="5" t="s">
        <v>465</v>
      </c>
      <c r="B360" s="35">
        <f>IF('CS-SeniorJunior'!B363='Master Answer Key'!$B362, 1, 0)</f>
        <v>1</v>
      </c>
      <c r="C360" s="35">
        <f>IF('CS-SeniorJunior'!C363='Master Answer Key'!$B362, 1, 0)</f>
        <v>1</v>
      </c>
      <c r="D360" s="35">
        <f>IF('CS-SeniorJunior'!D363='Master Answer Key'!$B362, 1, 0)</f>
        <v>1</v>
      </c>
      <c r="E360" s="35">
        <f>IF('CS-SeniorJunior'!E363='Master Answer Key'!$B362, 1, 0)</f>
        <v>0</v>
      </c>
      <c r="F360" s="35">
        <f>IF('CS-SeniorJunior'!F363='Master Answer Key'!$B362, 1, 0)</f>
        <v>1</v>
      </c>
      <c r="G360" s="35">
        <f>IF('CS-SeniorJunior'!G363='Master Answer Key'!$B362, 1, 0)</f>
        <v>1</v>
      </c>
      <c r="H360" s="35">
        <f>IF('CS-SeniorJunior'!H363='Master Answer Key'!$B362, 1, 0)</f>
        <v>1</v>
      </c>
      <c r="I360" s="35">
        <f>IF('CS-SeniorJunior'!I363='Master Answer Key'!$B362, 1, 0)</f>
        <v>1</v>
      </c>
      <c r="J360" s="35">
        <f>IF('CS-SeniorJunior'!J363='Master Answer Key'!$B362, 1, 0)</f>
        <v>1</v>
      </c>
      <c r="K360" s="35">
        <f>IF('CS-SeniorJunior'!K363='Master Answer Key'!$B362, 1, 0)</f>
        <v>1</v>
      </c>
      <c r="L360" s="35">
        <f>IF('CS-SeniorJunior'!L363='Master Answer Key'!$B362, 1, 0)</f>
        <v>1</v>
      </c>
      <c r="M360" s="35"/>
    </row>
    <row r="361">
      <c r="A361" s="5" t="s">
        <v>466</v>
      </c>
      <c r="B361" s="35">
        <f>IF('CS-SeniorJunior'!B364='Master Answer Key'!$B363, 1, 0)</f>
        <v>1</v>
      </c>
      <c r="C361" s="35">
        <f>IF('CS-SeniorJunior'!C364='Master Answer Key'!$B363, 1, 0)</f>
        <v>1</v>
      </c>
      <c r="D361" s="35">
        <f>IF('CS-SeniorJunior'!D364='Master Answer Key'!$B363, 1, 0)</f>
        <v>0</v>
      </c>
      <c r="E361" s="35">
        <f>IF('CS-SeniorJunior'!E364='Master Answer Key'!$B363, 1, 0)</f>
        <v>1</v>
      </c>
      <c r="F361" s="35">
        <f>IF('CS-SeniorJunior'!F364='Master Answer Key'!$B363, 1, 0)</f>
        <v>1</v>
      </c>
      <c r="G361" s="35">
        <f>IF('CS-SeniorJunior'!G364='Master Answer Key'!$B363, 1, 0)</f>
        <v>1</v>
      </c>
      <c r="H361" s="35">
        <f>IF('CS-SeniorJunior'!H364='Master Answer Key'!$B363, 1, 0)</f>
        <v>1</v>
      </c>
      <c r="I361" s="35">
        <f>IF('CS-SeniorJunior'!I364='Master Answer Key'!$B363, 1, 0)</f>
        <v>1</v>
      </c>
      <c r="J361" s="35">
        <f>IF('CS-SeniorJunior'!J364='Master Answer Key'!$B363, 1, 0)</f>
        <v>1</v>
      </c>
      <c r="K361" s="35">
        <f>IF('CS-SeniorJunior'!K364='Master Answer Key'!$B363, 1, 0)</f>
        <v>1</v>
      </c>
      <c r="L361" s="35">
        <f>IF('CS-SeniorJunior'!L364='Master Answer Key'!$B363, 1, 0)</f>
        <v>1</v>
      </c>
      <c r="M361" s="35"/>
    </row>
    <row r="362">
      <c r="A362" s="5" t="s">
        <v>467</v>
      </c>
      <c r="B362" s="35">
        <f>IF('CS-SeniorJunior'!B365='Master Answer Key'!$B364, 1, 0)</f>
        <v>1</v>
      </c>
      <c r="C362" s="35">
        <f>IF('CS-SeniorJunior'!C365='Master Answer Key'!$B364, 1, 0)</f>
        <v>1</v>
      </c>
      <c r="D362" s="35">
        <f>IF('CS-SeniorJunior'!D365='Master Answer Key'!$B364, 1, 0)</f>
        <v>1</v>
      </c>
      <c r="E362" s="35">
        <f>IF('CS-SeniorJunior'!E365='Master Answer Key'!$B364, 1, 0)</f>
        <v>1</v>
      </c>
      <c r="F362" s="35">
        <f>IF('CS-SeniorJunior'!F365='Master Answer Key'!$B364, 1, 0)</f>
        <v>1</v>
      </c>
      <c r="G362" s="35">
        <f>IF('CS-SeniorJunior'!G365='Master Answer Key'!$B364, 1, 0)</f>
        <v>1</v>
      </c>
      <c r="H362" s="35">
        <f>IF('CS-SeniorJunior'!H365='Master Answer Key'!$B364, 1, 0)</f>
        <v>1</v>
      </c>
      <c r="I362" s="35">
        <f>IF('CS-SeniorJunior'!I365='Master Answer Key'!$B364, 1, 0)</f>
        <v>1</v>
      </c>
      <c r="J362" s="35">
        <f>IF('CS-SeniorJunior'!J365='Master Answer Key'!$B364, 1, 0)</f>
        <v>1</v>
      </c>
      <c r="K362" s="35">
        <f>IF('CS-SeniorJunior'!K365='Master Answer Key'!$B364, 1, 0)</f>
        <v>1</v>
      </c>
      <c r="L362" s="35">
        <f>IF('CS-SeniorJunior'!L365='Master Answer Key'!$B364, 1, 0)</f>
        <v>1</v>
      </c>
      <c r="M362" s="35"/>
    </row>
    <row r="363">
      <c r="A363" s="5" t="s">
        <v>468</v>
      </c>
      <c r="B363" s="35">
        <f>IF('CS-SeniorJunior'!B366='Master Answer Key'!$B365, 1, 0)</f>
        <v>1</v>
      </c>
      <c r="C363" s="35">
        <f>IF('CS-SeniorJunior'!C366='Master Answer Key'!$B365, 1, 0)</f>
        <v>1</v>
      </c>
      <c r="D363" s="35">
        <f>IF('CS-SeniorJunior'!D366='Master Answer Key'!$B365, 1, 0)</f>
        <v>1</v>
      </c>
      <c r="E363" s="35">
        <f>IF('CS-SeniorJunior'!E366='Master Answer Key'!$B365, 1, 0)</f>
        <v>0</v>
      </c>
      <c r="F363" s="35">
        <f>IF('CS-SeniorJunior'!F366='Master Answer Key'!$B365, 1, 0)</f>
        <v>1</v>
      </c>
      <c r="G363" s="35">
        <f>IF('CS-SeniorJunior'!G366='Master Answer Key'!$B365, 1, 0)</f>
        <v>1</v>
      </c>
      <c r="H363" s="35">
        <f>IF('CS-SeniorJunior'!H366='Master Answer Key'!$B365, 1, 0)</f>
        <v>1</v>
      </c>
      <c r="I363" s="35">
        <f>IF('CS-SeniorJunior'!I366='Master Answer Key'!$B365, 1, 0)</f>
        <v>0</v>
      </c>
      <c r="J363" s="35">
        <f>IF('CS-SeniorJunior'!J366='Master Answer Key'!$B365, 1, 0)</f>
        <v>1</v>
      </c>
      <c r="K363" s="35">
        <f>IF('CS-SeniorJunior'!K366='Master Answer Key'!$B365, 1, 0)</f>
        <v>1</v>
      </c>
      <c r="L363" s="35">
        <f>IF('CS-SeniorJunior'!L366='Master Answer Key'!$B365, 1, 0)</f>
        <v>1</v>
      </c>
      <c r="M363" s="35"/>
    </row>
    <row r="364">
      <c r="A364" s="5" t="s">
        <v>469</v>
      </c>
      <c r="B364" s="35">
        <f>IF('CS-SeniorJunior'!B367='Master Answer Key'!$B366, 1, 0)</f>
        <v>1</v>
      </c>
      <c r="C364" s="35">
        <f>IF('CS-SeniorJunior'!C367='Master Answer Key'!$B366, 1, 0)</f>
        <v>1</v>
      </c>
      <c r="D364" s="35">
        <f>IF('CS-SeniorJunior'!D367='Master Answer Key'!$B366, 1, 0)</f>
        <v>1</v>
      </c>
      <c r="E364" s="35">
        <f>IF('CS-SeniorJunior'!E367='Master Answer Key'!$B366, 1, 0)</f>
        <v>0</v>
      </c>
      <c r="F364" s="35">
        <f>IF('CS-SeniorJunior'!F367='Master Answer Key'!$B366, 1, 0)</f>
        <v>1</v>
      </c>
      <c r="G364" s="35">
        <f>IF('CS-SeniorJunior'!G367='Master Answer Key'!$B366, 1, 0)</f>
        <v>1</v>
      </c>
      <c r="H364" s="35">
        <f>IF('CS-SeniorJunior'!H367='Master Answer Key'!$B366, 1, 0)</f>
        <v>0</v>
      </c>
      <c r="I364" s="35">
        <f>IF('CS-SeniorJunior'!I367='Master Answer Key'!$B366, 1, 0)</f>
        <v>1</v>
      </c>
      <c r="J364" s="35">
        <f>IF('CS-SeniorJunior'!J367='Master Answer Key'!$B366, 1, 0)</f>
        <v>1</v>
      </c>
      <c r="K364" s="35">
        <f>IF('CS-SeniorJunior'!K367='Master Answer Key'!$B366, 1, 0)</f>
        <v>1</v>
      </c>
      <c r="L364" s="35">
        <f>IF('CS-SeniorJunior'!L367='Master Answer Key'!$B366, 1, 0)</f>
        <v>1</v>
      </c>
      <c r="M364" s="35"/>
    </row>
    <row r="365">
      <c r="A365" s="5" t="s">
        <v>470</v>
      </c>
      <c r="B365" s="35">
        <f>IF('CS-SeniorJunior'!B368='Master Answer Key'!$B367, 1, 0)</f>
        <v>1</v>
      </c>
      <c r="C365" s="35">
        <f>IF('CS-SeniorJunior'!C368='Master Answer Key'!$B367, 1, 0)</f>
        <v>1</v>
      </c>
      <c r="D365" s="35">
        <f>IF('CS-SeniorJunior'!D368='Master Answer Key'!$B367, 1, 0)</f>
        <v>1</v>
      </c>
      <c r="E365" s="35">
        <f>IF('CS-SeniorJunior'!E368='Master Answer Key'!$B367, 1, 0)</f>
        <v>1</v>
      </c>
      <c r="F365" s="35">
        <f>IF('CS-SeniorJunior'!F368='Master Answer Key'!$B367, 1, 0)</f>
        <v>1</v>
      </c>
      <c r="G365" s="35">
        <f>IF('CS-SeniorJunior'!G368='Master Answer Key'!$B367, 1, 0)</f>
        <v>1</v>
      </c>
      <c r="H365" s="35">
        <f>IF('CS-SeniorJunior'!H368='Master Answer Key'!$B367, 1, 0)</f>
        <v>0</v>
      </c>
      <c r="I365" s="35">
        <f>IF('CS-SeniorJunior'!I368='Master Answer Key'!$B367, 1, 0)</f>
        <v>1</v>
      </c>
      <c r="J365" s="35">
        <f>IF('CS-SeniorJunior'!J368='Master Answer Key'!$B367, 1, 0)</f>
        <v>1</v>
      </c>
      <c r="K365" s="35">
        <f>IF('CS-SeniorJunior'!K368='Master Answer Key'!$B367, 1, 0)</f>
        <v>1</v>
      </c>
      <c r="L365" s="35">
        <f>IF('CS-SeniorJunior'!L368='Master Answer Key'!$B367, 1, 0)</f>
        <v>1</v>
      </c>
      <c r="M365" s="35"/>
    </row>
    <row r="366">
      <c r="A366" s="5" t="s">
        <v>471</v>
      </c>
      <c r="B366" s="35">
        <f>IF('CS-SeniorJunior'!B369='Master Answer Key'!$B368, 1, 0)</f>
        <v>1</v>
      </c>
      <c r="C366" s="35">
        <f>IF('CS-SeniorJunior'!C369='Master Answer Key'!$B368, 1, 0)</f>
        <v>1</v>
      </c>
      <c r="D366" s="35">
        <f>IF('CS-SeniorJunior'!D369='Master Answer Key'!$B368, 1, 0)</f>
        <v>1</v>
      </c>
      <c r="E366" s="35">
        <f>IF('CS-SeniorJunior'!E369='Master Answer Key'!$B368, 1, 0)</f>
        <v>1</v>
      </c>
      <c r="F366" s="35">
        <f>IF('CS-SeniorJunior'!F369='Master Answer Key'!$B368, 1, 0)</f>
        <v>1</v>
      </c>
      <c r="G366" s="35">
        <f>IF('CS-SeniorJunior'!G369='Master Answer Key'!$B368, 1, 0)</f>
        <v>1</v>
      </c>
      <c r="H366" s="35">
        <f>IF('CS-SeniorJunior'!H369='Master Answer Key'!$B368, 1, 0)</f>
        <v>1</v>
      </c>
      <c r="I366" s="35">
        <f>IF('CS-SeniorJunior'!I369='Master Answer Key'!$B368, 1, 0)</f>
        <v>1</v>
      </c>
      <c r="J366" s="35">
        <f>IF('CS-SeniorJunior'!J369='Master Answer Key'!$B368, 1, 0)</f>
        <v>1</v>
      </c>
      <c r="K366" s="35">
        <f>IF('CS-SeniorJunior'!K369='Master Answer Key'!$B368, 1, 0)</f>
        <v>1</v>
      </c>
      <c r="L366" s="35">
        <f>IF('CS-SeniorJunior'!L369='Master Answer Key'!$B368, 1, 0)</f>
        <v>1</v>
      </c>
      <c r="M366" s="35"/>
    </row>
    <row r="367">
      <c r="A367" s="5" t="s">
        <v>472</v>
      </c>
      <c r="B367" s="35">
        <f>IF('CS-SeniorJunior'!B370='Master Answer Key'!$B369, 1, 0)</f>
        <v>0</v>
      </c>
      <c r="C367" s="35">
        <f>IF('CS-SeniorJunior'!C370='Master Answer Key'!$B369, 1, 0)</f>
        <v>1</v>
      </c>
      <c r="D367" s="35">
        <f>IF('CS-SeniorJunior'!D370='Master Answer Key'!$B369, 1, 0)</f>
        <v>1</v>
      </c>
      <c r="E367" s="35">
        <f>IF('CS-SeniorJunior'!E370='Master Answer Key'!$B369, 1, 0)</f>
        <v>1</v>
      </c>
      <c r="F367" s="35">
        <f>IF('CS-SeniorJunior'!F370='Master Answer Key'!$B369, 1, 0)</f>
        <v>1</v>
      </c>
      <c r="G367" s="35">
        <f>IF('CS-SeniorJunior'!G370='Master Answer Key'!$B369, 1, 0)</f>
        <v>1</v>
      </c>
      <c r="H367" s="35">
        <f>IF('CS-SeniorJunior'!H370='Master Answer Key'!$B369, 1, 0)</f>
        <v>0</v>
      </c>
      <c r="I367" s="35">
        <f>IF('CS-SeniorJunior'!I370='Master Answer Key'!$B369, 1, 0)</f>
        <v>1</v>
      </c>
      <c r="J367" s="35">
        <f>IF('CS-SeniorJunior'!J370='Master Answer Key'!$B369, 1, 0)</f>
        <v>0</v>
      </c>
      <c r="K367" s="35">
        <f>IF('CS-SeniorJunior'!K370='Master Answer Key'!$B369, 1, 0)</f>
        <v>1</v>
      </c>
      <c r="L367" s="35">
        <f>IF('CS-SeniorJunior'!L370='Master Answer Key'!$B369, 1, 0)</f>
        <v>1</v>
      </c>
      <c r="M367" s="35"/>
    </row>
    <row r="368">
      <c r="A368" s="5" t="s">
        <v>473</v>
      </c>
      <c r="B368" s="35">
        <f>IF('CS-SeniorJunior'!B371='Master Answer Key'!$B370, 1, 0)</f>
        <v>0</v>
      </c>
      <c r="C368" s="35">
        <f>IF('CS-SeniorJunior'!C371='Master Answer Key'!$B370, 1, 0)</f>
        <v>0</v>
      </c>
      <c r="D368" s="35">
        <f>IF('CS-SeniorJunior'!D371='Master Answer Key'!$B370, 1, 0)</f>
        <v>0</v>
      </c>
      <c r="E368" s="35">
        <f>IF('CS-SeniorJunior'!E371='Master Answer Key'!$B370, 1, 0)</f>
        <v>0</v>
      </c>
      <c r="F368" s="35">
        <f>IF('CS-SeniorJunior'!F371='Master Answer Key'!$B370, 1, 0)</f>
        <v>1</v>
      </c>
      <c r="G368" s="35">
        <f>IF('CS-SeniorJunior'!G371='Master Answer Key'!$B370, 1, 0)</f>
        <v>1</v>
      </c>
      <c r="H368" s="35">
        <f>IF('CS-SeniorJunior'!H371='Master Answer Key'!$B370, 1, 0)</f>
        <v>0</v>
      </c>
      <c r="I368" s="35">
        <f>IF('CS-SeniorJunior'!I371='Master Answer Key'!$B370, 1, 0)</f>
        <v>0</v>
      </c>
      <c r="J368" s="35">
        <f>IF('CS-SeniorJunior'!J371='Master Answer Key'!$B370, 1, 0)</f>
        <v>1</v>
      </c>
      <c r="K368" s="35">
        <f>IF('CS-SeniorJunior'!K371='Master Answer Key'!$B370, 1, 0)</f>
        <v>1</v>
      </c>
      <c r="L368" s="35">
        <f>IF('CS-SeniorJunior'!L371='Master Answer Key'!$B370, 1, 0)</f>
        <v>0</v>
      </c>
      <c r="M368" s="35"/>
    </row>
    <row r="369">
      <c r="A369" s="5" t="s">
        <v>474</v>
      </c>
      <c r="B369" s="35">
        <f>IF('CS-SeniorJunior'!B372='Master Answer Key'!$B371, 1, 0)</f>
        <v>1</v>
      </c>
      <c r="C369" s="35">
        <f>IF('CS-SeniorJunior'!C372='Master Answer Key'!$B371, 1, 0)</f>
        <v>1</v>
      </c>
      <c r="D369" s="35">
        <f>IF('CS-SeniorJunior'!D372='Master Answer Key'!$B371, 1, 0)</f>
        <v>1</v>
      </c>
      <c r="E369" s="35">
        <f>IF('CS-SeniorJunior'!E372='Master Answer Key'!$B371, 1, 0)</f>
        <v>1</v>
      </c>
      <c r="F369" s="35">
        <f>IF('CS-SeniorJunior'!F372='Master Answer Key'!$B371, 1, 0)</f>
        <v>1</v>
      </c>
      <c r="G369" s="35">
        <f>IF('CS-SeniorJunior'!G372='Master Answer Key'!$B371, 1, 0)</f>
        <v>1</v>
      </c>
      <c r="H369" s="35">
        <f>IF('CS-SeniorJunior'!H372='Master Answer Key'!$B371, 1, 0)</f>
        <v>1</v>
      </c>
      <c r="I369" s="35">
        <f>IF('CS-SeniorJunior'!I372='Master Answer Key'!$B371, 1, 0)</f>
        <v>1</v>
      </c>
      <c r="J369" s="35">
        <f>IF('CS-SeniorJunior'!J372='Master Answer Key'!$B371, 1, 0)</f>
        <v>1</v>
      </c>
      <c r="K369" s="35">
        <f>IF('CS-SeniorJunior'!K372='Master Answer Key'!$B371, 1, 0)</f>
        <v>1</v>
      </c>
      <c r="L369" s="35">
        <f>IF('CS-SeniorJunior'!L372='Master Answer Key'!$B371, 1, 0)</f>
        <v>1</v>
      </c>
      <c r="M369" s="35"/>
    </row>
    <row r="370">
      <c r="A370" s="5" t="s">
        <v>475</v>
      </c>
      <c r="B370" s="35">
        <f>IF('CS-SeniorJunior'!B373='Master Answer Key'!$B372, 1, 0)</f>
        <v>1</v>
      </c>
      <c r="C370" s="35">
        <f>IF('CS-SeniorJunior'!C373='Master Answer Key'!$B372, 1, 0)</f>
        <v>1</v>
      </c>
      <c r="D370" s="35">
        <f>IF('CS-SeniorJunior'!D373='Master Answer Key'!$B372, 1, 0)</f>
        <v>1</v>
      </c>
      <c r="E370" s="35">
        <f>IF('CS-SeniorJunior'!E373='Master Answer Key'!$B372, 1, 0)</f>
        <v>1</v>
      </c>
      <c r="F370" s="35">
        <f>IF('CS-SeniorJunior'!F373='Master Answer Key'!$B372, 1, 0)</f>
        <v>1</v>
      </c>
      <c r="G370" s="35">
        <f>IF('CS-SeniorJunior'!G373='Master Answer Key'!$B372, 1, 0)</f>
        <v>1</v>
      </c>
      <c r="H370" s="35">
        <f>IF('CS-SeniorJunior'!H373='Master Answer Key'!$B372, 1, 0)</f>
        <v>1</v>
      </c>
      <c r="I370" s="35">
        <f>IF('CS-SeniorJunior'!I373='Master Answer Key'!$B372, 1, 0)</f>
        <v>1</v>
      </c>
      <c r="J370" s="35">
        <f>IF('CS-SeniorJunior'!J373='Master Answer Key'!$B372, 1, 0)</f>
        <v>1</v>
      </c>
      <c r="K370" s="35">
        <f>IF('CS-SeniorJunior'!K373='Master Answer Key'!$B372, 1, 0)</f>
        <v>1</v>
      </c>
      <c r="L370" s="35">
        <f>IF('CS-SeniorJunior'!L373='Master Answer Key'!$B372, 1, 0)</f>
        <v>1</v>
      </c>
      <c r="M370" s="35"/>
    </row>
    <row r="371">
      <c r="A371" s="5" t="s">
        <v>476</v>
      </c>
      <c r="B371" s="35">
        <f>IF('CS-SeniorJunior'!B374='Master Answer Key'!$B373, 1, 0)</f>
        <v>1</v>
      </c>
      <c r="C371" s="35">
        <f>IF('CS-SeniorJunior'!C374='Master Answer Key'!$B373, 1, 0)</f>
        <v>1</v>
      </c>
      <c r="D371" s="35">
        <f>IF('CS-SeniorJunior'!D374='Master Answer Key'!$B373, 1, 0)</f>
        <v>1</v>
      </c>
      <c r="E371" s="35">
        <f>IF('CS-SeniorJunior'!E374='Master Answer Key'!$B373, 1, 0)</f>
        <v>1</v>
      </c>
      <c r="F371" s="35">
        <f>IF('CS-SeniorJunior'!F374='Master Answer Key'!$B373, 1, 0)</f>
        <v>1</v>
      </c>
      <c r="G371" s="35">
        <f>IF('CS-SeniorJunior'!G374='Master Answer Key'!$B373, 1, 0)</f>
        <v>1</v>
      </c>
      <c r="H371" s="35">
        <f>IF('CS-SeniorJunior'!H374='Master Answer Key'!$B373, 1, 0)</f>
        <v>1</v>
      </c>
      <c r="I371" s="35">
        <f>IF('CS-SeniorJunior'!I374='Master Answer Key'!$B373, 1, 0)</f>
        <v>1</v>
      </c>
      <c r="J371" s="35">
        <f>IF('CS-SeniorJunior'!J374='Master Answer Key'!$B373, 1, 0)</f>
        <v>1</v>
      </c>
      <c r="K371" s="35">
        <f>IF('CS-SeniorJunior'!K374='Master Answer Key'!$B373, 1, 0)</f>
        <v>1</v>
      </c>
      <c r="L371" s="35">
        <f>IF('CS-SeniorJunior'!L374='Master Answer Key'!$B373, 1, 0)</f>
        <v>1</v>
      </c>
      <c r="M371" s="35"/>
    </row>
    <row r="372">
      <c r="A372" s="5" t="s">
        <v>477</v>
      </c>
      <c r="B372" s="35">
        <f>IF('CS-SeniorJunior'!B375='Master Answer Key'!$B374, 1, 0)</f>
        <v>1</v>
      </c>
      <c r="C372" s="35">
        <f>IF('CS-SeniorJunior'!C375='Master Answer Key'!$B374, 1, 0)</f>
        <v>1</v>
      </c>
      <c r="D372" s="35">
        <f>IF('CS-SeniorJunior'!D375='Master Answer Key'!$B374, 1, 0)</f>
        <v>1</v>
      </c>
      <c r="E372" s="35">
        <f>IF('CS-SeniorJunior'!E375='Master Answer Key'!$B374, 1, 0)</f>
        <v>0</v>
      </c>
      <c r="F372" s="35">
        <f>IF('CS-SeniorJunior'!F375='Master Answer Key'!$B374, 1, 0)</f>
        <v>1</v>
      </c>
      <c r="G372" s="35">
        <f>IF('CS-SeniorJunior'!G375='Master Answer Key'!$B374, 1, 0)</f>
        <v>1</v>
      </c>
      <c r="H372" s="35">
        <f>IF('CS-SeniorJunior'!H375='Master Answer Key'!$B374, 1, 0)</f>
        <v>1</v>
      </c>
      <c r="I372" s="35">
        <f>IF('CS-SeniorJunior'!I375='Master Answer Key'!$B374, 1, 0)</f>
        <v>1</v>
      </c>
      <c r="J372" s="35">
        <f>IF('CS-SeniorJunior'!J375='Master Answer Key'!$B374, 1, 0)</f>
        <v>1</v>
      </c>
      <c r="K372" s="35">
        <f>IF('CS-SeniorJunior'!K375='Master Answer Key'!$B374, 1, 0)</f>
        <v>1</v>
      </c>
      <c r="L372" s="35">
        <f>IF('CS-SeniorJunior'!L375='Master Answer Key'!$B374, 1, 0)</f>
        <v>1</v>
      </c>
      <c r="M372" s="35"/>
    </row>
    <row r="373">
      <c r="A373" s="5" t="s">
        <v>478</v>
      </c>
      <c r="B373" s="35">
        <f>IF('CS-SeniorJunior'!B376='Master Answer Key'!$B375, 1, 0)</f>
        <v>1</v>
      </c>
      <c r="C373" s="35">
        <f>IF('CS-SeniorJunior'!C376='Master Answer Key'!$B375, 1, 0)</f>
        <v>1</v>
      </c>
      <c r="D373" s="35">
        <f>IF('CS-SeniorJunior'!D376='Master Answer Key'!$B375, 1, 0)</f>
        <v>1</v>
      </c>
      <c r="E373" s="35">
        <f>IF('CS-SeniorJunior'!E376='Master Answer Key'!$B375, 1, 0)</f>
        <v>1</v>
      </c>
      <c r="F373" s="35">
        <f>IF('CS-SeniorJunior'!F376='Master Answer Key'!$B375, 1, 0)</f>
        <v>1</v>
      </c>
      <c r="G373" s="35">
        <f>IF('CS-SeniorJunior'!G376='Master Answer Key'!$B375, 1, 0)</f>
        <v>1</v>
      </c>
      <c r="H373" s="35">
        <f>IF('CS-SeniorJunior'!H376='Master Answer Key'!$B375, 1, 0)</f>
        <v>1</v>
      </c>
      <c r="I373" s="35">
        <f>IF('CS-SeniorJunior'!I376='Master Answer Key'!$B375, 1, 0)</f>
        <v>1</v>
      </c>
      <c r="J373" s="35">
        <f>IF('CS-SeniorJunior'!J376='Master Answer Key'!$B375, 1, 0)</f>
        <v>1</v>
      </c>
      <c r="K373" s="35">
        <f>IF('CS-SeniorJunior'!K376='Master Answer Key'!$B375, 1, 0)</f>
        <v>1</v>
      </c>
      <c r="L373" s="35">
        <f>IF('CS-SeniorJunior'!L376='Master Answer Key'!$B375, 1, 0)</f>
        <v>0</v>
      </c>
      <c r="M373" s="35"/>
    </row>
    <row r="374">
      <c r="A374" s="5" t="s">
        <v>479</v>
      </c>
      <c r="B374" s="35">
        <f>IF('CS-SeniorJunior'!B377='Master Answer Key'!$B376, 1, 0)</f>
        <v>1</v>
      </c>
      <c r="C374" s="35">
        <f>IF('CS-SeniorJunior'!C377='Master Answer Key'!$B376, 1, 0)</f>
        <v>1</v>
      </c>
      <c r="D374" s="35">
        <f>IF('CS-SeniorJunior'!D377='Master Answer Key'!$B376, 1, 0)</f>
        <v>1</v>
      </c>
      <c r="E374" s="35">
        <f>IF('CS-SeniorJunior'!E377='Master Answer Key'!$B376, 1, 0)</f>
        <v>0</v>
      </c>
      <c r="F374" s="35">
        <f>IF('CS-SeniorJunior'!F377='Master Answer Key'!$B376, 1, 0)</f>
        <v>1</v>
      </c>
      <c r="G374" s="35">
        <f>IF('CS-SeniorJunior'!G377='Master Answer Key'!$B376, 1, 0)</f>
        <v>1</v>
      </c>
      <c r="H374" s="35">
        <f>IF('CS-SeniorJunior'!H377='Master Answer Key'!$B376, 1, 0)</f>
        <v>1</v>
      </c>
      <c r="I374" s="35">
        <f>IF('CS-SeniorJunior'!I377='Master Answer Key'!$B376, 1, 0)</f>
        <v>1</v>
      </c>
      <c r="J374" s="35">
        <f>IF('CS-SeniorJunior'!J377='Master Answer Key'!$B376, 1, 0)</f>
        <v>1</v>
      </c>
      <c r="K374" s="35">
        <f>IF('CS-SeniorJunior'!K377='Master Answer Key'!$B376, 1, 0)</f>
        <v>1</v>
      </c>
      <c r="L374" s="35">
        <f>IF('CS-SeniorJunior'!L377='Master Answer Key'!$B376, 1, 0)</f>
        <v>0</v>
      </c>
      <c r="M374" s="35"/>
    </row>
    <row r="375">
      <c r="A375" s="5" t="s">
        <v>480</v>
      </c>
      <c r="B375" s="35">
        <f>IF('CS-SeniorJunior'!B378='Master Answer Key'!$B377, 1, 0)</f>
        <v>1</v>
      </c>
      <c r="C375" s="35">
        <f>IF('CS-SeniorJunior'!C378='Master Answer Key'!$B377, 1, 0)</f>
        <v>1</v>
      </c>
      <c r="D375" s="35">
        <f>IF('CS-SeniorJunior'!D378='Master Answer Key'!$B377, 1, 0)</f>
        <v>1</v>
      </c>
      <c r="E375" s="35">
        <f>IF('CS-SeniorJunior'!E378='Master Answer Key'!$B377, 1, 0)</f>
        <v>1</v>
      </c>
      <c r="F375" s="35">
        <f>IF('CS-SeniorJunior'!F378='Master Answer Key'!$B377, 1, 0)</f>
        <v>1</v>
      </c>
      <c r="G375" s="35">
        <f>IF('CS-SeniorJunior'!G378='Master Answer Key'!$B377, 1, 0)</f>
        <v>1</v>
      </c>
      <c r="H375" s="35">
        <f>IF('CS-SeniorJunior'!H378='Master Answer Key'!$B377, 1, 0)</f>
        <v>1</v>
      </c>
      <c r="I375" s="35">
        <f>IF('CS-SeniorJunior'!I378='Master Answer Key'!$B377, 1, 0)</f>
        <v>1</v>
      </c>
      <c r="J375" s="35">
        <f>IF('CS-SeniorJunior'!J378='Master Answer Key'!$B377, 1, 0)</f>
        <v>1</v>
      </c>
      <c r="K375" s="35">
        <f>IF('CS-SeniorJunior'!K378='Master Answer Key'!$B377, 1, 0)</f>
        <v>1</v>
      </c>
      <c r="L375" s="35">
        <f>IF('CS-SeniorJunior'!L378='Master Answer Key'!$B377, 1, 0)</f>
        <v>1</v>
      </c>
      <c r="M375" s="35"/>
    </row>
    <row r="376">
      <c r="A376" s="5" t="s">
        <v>481</v>
      </c>
      <c r="B376" s="35">
        <f>IF('CS-SeniorJunior'!B379='Master Answer Key'!$B378, 1, 0)</f>
        <v>0</v>
      </c>
      <c r="C376" s="35">
        <f>IF('CS-SeniorJunior'!C379='Master Answer Key'!$B378, 1, 0)</f>
        <v>0</v>
      </c>
      <c r="D376" s="35">
        <f>IF('CS-SeniorJunior'!D379='Master Answer Key'!$B378, 1, 0)</f>
        <v>0</v>
      </c>
      <c r="E376" s="35">
        <f>IF('CS-SeniorJunior'!E379='Master Answer Key'!$B378, 1, 0)</f>
        <v>0</v>
      </c>
      <c r="F376" s="35">
        <f>IF('CS-SeniorJunior'!F379='Master Answer Key'!$B378, 1, 0)</f>
        <v>0</v>
      </c>
      <c r="G376" s="35">
        <f>IF('CS-SeniorJunior'!G379='Master Answer Key'!$B378, 1, 0)</f>
        <v>0</v>
      </c>
      <c r="H376" s="35">
        <f>IF('CS-SeniorJunior'!H379='Master Answer Key'!$B378, 1, 0)</f>
        <v>0</v>
      </c>
      <c r="I376" s="35">
        <f>IF('CS-SeniorJunior'!I379='Master Answer Key'!$B378, 1, 0)</f>
        <v>0</v>
      </c>
      <c r="J376" s="35">
        <f>IF('CS-SeniorJunior'!J379='Master Answer Key'!$B378, 1, 0)</f>
        <v>0</v>
      </c>
      <c r="K376" s="35">
        <f>IF('CS-SeniorJunior'!K379='Master Answer Key'!$B378, 1, 0)</f>
        <v>0</v>
      </c>
      <c r="L376" s="35">
        <f>IF('CS-SeniorJunior'!L379='Master Answer Key'!$B378, 1, 0)</f>
        <v>0</v>
      </c>
      <c r="M376" s="35"/>
    </row>
    <row r="377">
      <c r="A377" s="5" t="s">
        <v>482</v>
      </c>
      <c r="B377" s="35">
        <f>IF('CS-SeniorJunior'!B380='Master Answer Key'!$B379, 1, 0)</f>
        <v>1</v>
      </c>
      <c r="C377" s="35">
        <f>IF('CS-SeniorJunior'!C380='Master Answer Key'!$B379, 1, 0)</f>
        <v>1</v>
      </c>
      <c r="D377" s="35">
        <f>IF('CS-SeniorJunior'!D380='Master Answer Key'!$B379, 1, 0)</f>
        <v>1</v>
      </c>
      <c r="E377" s="35">
        <f>IF('CS-SeniorJunior'!E380='Master Answer Key'!$B379, 1, 0)</f>
        <v>1</v>
      </c>
      <c r="F377" s="35">
        <f>IF('CS-SeniorJunior'!F380='Master Answer Key'!$B379, 1, 0)</f>
        <v>1</v>
      </c>
      <c r="G377" s="35">
        <f>IF('CS-SeniorJunior'!G380='Master Answer Key'!$B379, 1, 0)</f>
        <v>1</v>
      </c>
      <c r="H377" s="35">
        <f>IF('CS-SeniorJunior'!H380='Master Answer Key'!$B379, 1, 0)</f>
        <v>1</v>
      </c>
      <c r="I377" s="35">
        <f>IF('CS-SeniorJunior'!I380='Master Answer Key'!$B379, 1, 0)</f>
        <v>1</v>
      </c>
      <c r="J377" s="35">
        <f>IF('CS-SeniorJunior'!J380='Master Answer Key'!$B379, 1, 0)</f>
        <v>1</v>
      </c>
      <c r="K377" s="35">
        <f>IF('CS-SeniorJunior'!K380='Master Answer Key'!$B379, 1, 0)</f>
        <v>1</v>
      </c>
      <c r="L377" s="35">
        <f>IF('CS-SeniorJunior'!L380='Master Answer Key'!$B379, 1, 0)</f>
        <v>1</v>
      </c>
      <c r="M377" s="35"/>
    </row>
    <row r="378">
      <c r="A378" s="5" t="s">
        <v>483</v>
      </c>
      <c r="B378" s="35">
        <f>IF('CS-SeniorJunior'!B381='Master Answer Key'!$B380, 1, 0)</f>
        <v>1</v>
      </c>
      <c r="C378" s="35">
        <f>IF('CS-SeniorJunior'!C381='Master Answer Key'!$B380, 1, 0)</f>
        <v>1</v>
      </c>
      <c r="D378" s="35">
        <f>IF('CS-SeniorJunior'!D381='Master Answer Key'!$B380, 1, 0)</f>
        <v>1</v>
      </c>
      <c r="E378" s="35">
        <f>IF('CS-SeniorJunior'!E381='Master Answer Key'!$B380, 1, 0)</f>
        <v>1</v>
      </c>
      <c r="F378" s="35">
        <f>IF('CS-SeniorJunior'!F381='Master Answer Key'!$B380, 1, 0)</f>
        <v>1</v>
      </c>
      <c r="G378" s="35">
        <f>IF('CS-SeniorJunior'!G381='Master Answer Key'!$B380, 1, 0)</f>
        <v>1</v>
      </c>
      <c r="H378" s="35">
        <f>IF('CS-SeniorJunior'!H381='Master Answer Key'!$B380, 1, 0)</f>
        <v>1</v>
      </c>
      <c r="I378" s="35">
        <f>IF('CS-SeniorJunior'!I381='Master Answer Key'!$B380, 1, 0)</f>
        <v>1</v>
      </c>
      <c r="J378" s="35">
        <f>IF('CS-SeniorJunior'!J381='Master Answer Key'!$B380, 1, 0)</f>
        <v>1</v>
      </c>
      <c r="K378" s="35">
        <f>IF('CS-SeniorJunior'!K381='Master Answer Key'!$B380, 1, 0)</f>
        <v>1</v>
      </c>
      <c r="L378" s="35">
        <f>IF('CS-SeniorJunior'!L381='Master Answer Key'!$B380, 1, 0)</f>
        <v>1</v>
      </c>
      <c r="M378" s="35"/>
    </row>
    <row r="379">
      <c r="A379" s="5" t="s">
        <v>484</v>
      </c>
      <c r="B379" s="35">
        <f>IF('CS-SeniorJunior'!B382='Master Answer Key'!$B381, 1, 0)</f>
        <v>1</v>
      </c>
      <c r="C379" s="35">
        <f>IF('CS-SeniorJunior'!C382='Master Answer Key'!$B381, 1, 0)</f>
        <v>1</v>
      </c>
      <c r="D379" s="35">
        <f>IF('CS-SeniorJunior'!D382='Master Answer Key'!$B381, 1, 0)</f>
        <v>1</v>
      </c>
      <c r="E379" s="35">
        <f>IF('CS-SeniorJunior'!E382='Master Answer Key'!$B381, 1, 0)</f>
        <v>1</v>
      </c>
      <c r="F379" s="35">
        <f>IF('CS-SeniorJunior'!F382='Master Answer Key'!$B381, 1, 0)</f>
        <v>1</v>
      </c>
      <c r="G379" s="35">
        <f>IF('CS-SeniorJunior'!G382='Master Answer Key'!$B381, 1, 0)</f>
        <v>1</v>
      </c>
      <c r="H379" s="35">
        <f>IF('CS-SeniorJunior'!H382='Master Answer Key'!$B381, 1, 0)</f>
        <v>1</v>
      </c>
      <c r="I379" s="35">
        <f>IF('CS-SeniorJunior'!I382='Master Answer Key'!$B381, 1, 0)</f>
        <v>1</v>
      </c>
      <c r="J379" s="35">
        <f>IF('CS-SeniorJunior'!J382='Master Answer Key'!$B381, 1, 0)</f>
        <v>0</v>
      </c>
      <c r="K379" s="35">
        <f>IF('CS-SeniorJunior'!K382='Master Answer Key'!$B381, 1, 0)</f>
        <v>1</v>
      </c>
      <c r="L379" s="35">
        <f>IF('CS-SeniorJunior'!L382='Master Answer Key'!$B381, 1, 0)</f>
        <v>1</v>
      </c>
      <c r="M379" s="35"/>
    </row>
    <row r="380">
      <c r="A380" s="5" t="s">
        <v>485</v>
      </c>
      <c r="B380" s="35">
        <f>IF('CS-SeniorJunior'!B383='Master Answer Key'!$B382, 1, 0)</f>
        <v>1</v>
      </c>
      <c r="C380" s="35">
        <f>IF('CS-SeniorJunior'!C383='Master Answer Key'!$B382, 1, 0)</f>
        <v>1</v>
      </c>
      <c r="D380" s="35">
        <f>IF('CS-SeniorJunior'!D383='Master Answer Key'!$B382, 1, 0)</f>
        <v>1</v>
      </c>
      <c r="E380" s="35">
        <f>IF('CS-SeniorJunior'!E383='Master Answer Key'!$B382, 1, 0)</f>
        <v>1</v>
      </c>
      <c r="F380" s="35">
        <f>IF('CS-SeniorJunior'!F383='Master Answer Key'!$B382, 1, 0)</f>
        <v>1</v>
      </c>
      <c r="G380" s="35">
        <f>IF('CS-SeniorJunior'!G383='Master Answer Key'!$B382, 1, 0)</f>
        <v>1</v>
      </c>
      <c r="H380" s="35">
        <f>IF('CS-SeniorJunior'!H383='Master Answer Key'!$B382, 1, 0)</f>
        <v>1</v>
      </c>
      <c r="I380" s="35">
        <f>IF('CS-SeniorJunior'!I383='Master Answer Key'!$B382, 1, 0)</f>
        <v>1</v>
      </c>
      <c r="J380" s="35">
        <f>IF('CS-SeniorJunior'!J383='Master Answer Key'!$B382, 1, 0)</f>
        <v>1</v>
      </c>
      <c r="K380" s="35">
        <f>IF('CS-SeniorJunior'!K383='Master Answer Key'!$B382, 1, 0)</f>
        <v>1</v>
      </c>
      <c r="L380" s="35">
        <f>IF('CS-SeniorJunior'!L383='Master Answer Key'!$B382, 1, 0)</f>
        <v>1</v>
      </c>
      <c r="M380" s="35"/>
    </row>
    <row r="381">
      <c r="A381" s="5" t="s">
        <v>486</v>
      </c>
      <c r="B381" s="35">
        <f>IF('CS-SeniorJunior'!B384='Master Answer Key'!$B383, 1, 0)</f>
        <v>0</v>
      </c>
      <c r="C381" s="35">
        <f>IF('CS-SeniorJunior'!C384='Master Answer Key'!$B383, 1, 0)</f>
        <v>0</v>
      </c>
      <c r="D381" s="35">
        <f>IF('CS-SeniorJunior'!D384='Master Answer Key'!$B383, 1, 0)</f>
        <v>0</v>
      </c>
      <c r="E381" s="35">
        <f>IF('CS-SeniorJunior'!E384='Master Answer Key'!$B383, 1, 0)</f>
        <v>0</v>
      </c>
      <c r="F381" s="35">
        <f>IF('CS-SeniorJunior'!F384='Master Answer Key'!$B383, 1, 0)</f>
        <v>0</v>
      </c>
      <c r="G381" s="35">
        <f>IF('CS-SeniorJunior'!G384='Master Answer Key'!$B383, 1, 0)</f>
        <v>0</v>
      </c>
      <c r="H381" s="35">
        <f>IF('CS-SeniorJunior'!H384='Master Answer Key'!$B383, 1, 0)</f>
        <v>0</v>
      </c>
      <c r="I381" s="35">
        <f>IF('CS-SeniorJunior'!I384='Master Answer Key'!$B383, 1, 0)</f>
        <v>0</v>
      </c>
      <c r="J381" s="35">
        <f>IF('CS-SeniorJunior'!J384='Master Answer Key'!$B383, 1, 0)</f>
        <v>0</v>
      </c>
      <c r="K381" s="35">
        <f>IF('CS-SeniorJunior'!K384='Master Answer Key'!$B383, 1, 0)</f>
        <v>0</v>
      </c>
      <c r="L381" s="35">
        <f>IF('CS-SeniorJunior'!L384='Master Answer Key'!$B383, 1, 0)</f>
        <v>0</v>
      </c>
      <c r="M381" s="35"/>
    </row>
    <row r="382">
      <c r="A382" s="5" t="s">
        <v>487</v>
      </c>
      <c r="B382" s="35">
        <f>IF('CS-SeniorJunior'!B385='Master Answer Key'!$B384, 1, 0)</f>
        <v>1</v>
      </c>
      <c r="C382" s="35">
        <f>IF('CS-SeniorJunior'!C385='Master Answer Key'!$B384, 1, 0)</f>
        <v>1</v>
      </c>
      <c r="D382" s="35">
        <f>IF('CS-SeniorJunior'!D385='Master Answer Key'!$B384, 1, 0)</f>
        <v>1</v>
      </c>
      <c r="E382" s="35">
        <f>IF('CS-SeniorJunior'!E385='Master Answer Key'!$B384, 1, 0)</f>
        <v>1</v>
      </c>
      <c r="F382" s="35">
        <f>IF('CS-SeniorJunior'!F385='Master Answer Key'!$B384, 1, 0)</f>
        <v>1</v>
      </c>
      <c r="G382" s="35">
        <f>IF('CS-SeniorJunior'!G385='Master Answer Key'!$B384, 1, 0)</f>
        <v>1</v>
      </c>
      <c r="H382" s="35">
        <f>IF('CS-SeniorJunior'!H385='Master Answer Key'!$B384, 1, 0)</f>
        <v>1</v>
      </c>
      <c r="I382" s="35">
        <f>IF('CS-SeniorJunior'!I385='Master Answer Key'!$B384, 1, 0)</f>
        <v>1</v>
      </c>
      <c r="J382" s="35">
        <f>IF('CS-SeniorJunior'!J385='Master Answer Key'!$B384, 1, 0)</f>
        <v>1</v>
      </c>
      <c r="K382" s="35">
        <f>IF('CS-SeniorJunior'!K385='Master Answer Key'!$B384, 1, 0)</f>
        <v>1</v>
      </c>
      <c r="L382" s="35">
        <f>IF('CS-SeniorJunior'!L385='Master Answer Key'!$B384, 1, 0)</f>
        <v>1</v>
      </c>
      <c r="M382" s="35"/>
    </row>
    <row r="383">
      <c r="A383" s="5" t="s">
        <v>488</v>
      </c>
      <c r="B383" s="35">
        <f>IF('CS-SeniorJunior'!B386='Master Answer Key'!$B385, 1, 0)</f>
        <v>1</v>
      </c>
      <c r="C383" s="35">
        <f>IF('CS-SeniorJunior'!C386='Master Answer Key'!$B385, 1, 0)</f>
        <v>1</v>
      </c>
      <c r="D383" s="35">
        <f>IF('CS-SeniorJunior'!D386='Master Answer Key'!$B385, 1, 0)</f>
        <v>0</v>
      </c>
      <c r="E383" s="35">
        <f>IF('CS-SeniorJunior'!E386='Master Answer Key'!$B385, 1, 0)</f>
        <v>1</v>
      </c>
      <c r="F383" s="35">
        <f>IF('CS-SeniorJunior'!F386='Master Answer Key'!$B385, 1, 0)</f>
        <v>1</v>
      </c>
      <c r="G383" s="35">
        <f>IF('CS-SeniorJunior'!G386='Master Answer Key'!$B385, 1, 0)</f>
        <v>1</v>
      </c>
      <c r="H383" s="35">
        <f>IF('CS-SeniorJunior'!H386='Master Answer Key'!$B385, 1, 0)</f>
        <v>1</v>
      </c>
      <c r="I383" s="35">
        <f>IF('CS-SeniorJunior'!I386='Master Answer Key'!$B385, 1, 0)</f>
        <v>1</v>
      </c>
      <c r="J383" s="35">
        <f>IF('CS-SeniorJunior'!J386='Master Answer Key'!$B385, 1, 0)</f>
        <v>1</v>
      </c>
      <c r="K383" s="35">
        <f>IF('CS-SeniorJunior'!K386='Master Answer Key'!$B385, 1, 0)</f>
        <v>1</v>
      </c>
      <c r="L383" s="35">
        <f>IF('CS-SeniorJunior'!L386='Master Answer Key'!$B385, 1, 0)</f>
        <v>1</v>
      </c>
      <c r="M383" s="35"/>
    </row>
    <row r="384">
      <c r="A384" s="5" t="s">
        <v>489</v>
      </c>
      <c r="B384" s="35">
        <f>IF('CS-SeniorJunior'!B387='Master Answer Key'!$B386, 1, 0)</f>
        <v>0</v>
      </c>
      <c r="C384" s="35">
        <f>IF('CS-SeniorJunior'!C387='Master Answer Key'!$B386, 1, 0)</f>
        <v>1</v>
      </c>
      <c r="D384" s="35">
        <f>IF('CS-SeniorJunior'!D387='Master Answer Key'!$B386, 1, 0)</f>
        <v>1</v>
      </c>
      <c r="E384" s="35">
        <f>IF('CS-SeniorJunior'!E387='Master Answer Key'!$B386, 1, 0)</f>
        <v>0</v>
      </c>
      <c r="F384" s="35">
        <f>IF('CS-SeniorJunior'!F387='Master Answer Key'!$B386, 1, 0)</f>
        <v>1</v>
      </c>
      <c r="G384" s="35">
        <f>IF('CS-SeniorJunior'!G387='Master Answer Key'!$B386, 1, 0)</f>
        <v>1</v>
      </c>
      <c r="H384" s="35">
        <f>IF('CS-SeniorJunior'!H387='Master Answer Key'!$B386, 1, 0)</f>
        <v>1</v>
      </c>
      <c r="I384" s="35">
        <f>IF('CS-SeniorJunior'!I387='Master Answer Key'!$B386, 1, 0)</f>
        <v>0</v>
      </c>
      <c r="J384" s="35">
        <f>IF('CS-SeniorJunior'!J387='Master Answer Key'!$B386, 1, 0)</f>
        <v>0</v>
      </c>
      <c r="K384" s="35">
        <f>IF('CS-SeniorJunior'!K387='Master Answer Key'!$B386, 1, 0)</f>
        <v>1</v>
      </c>
      <c r="L384" s="35">
        <f>IF('CS-SeniorJunior'!L387='Master Answer Key'!$B386, 1, 0)</f>
        <v>0</v>
      </c>
      <c r="M384" s="35"/>
    </row>
    <row r="385">
      <c r="A385" s="5" t="s">
        <v>490</v>
      </c>
      <c r="B385" s="35">
        <f>IF('CS-SeniorJunior'!B388='Master Answer Key'!$B387, 1, 0)</f>
        <v>1</v>
      </c>
      <c r="C385" s="35">
        <f>IF('CS-SeniorJunior'!C388='Master Answer Key'!$B387, 1, 0)</f>
        <v>1</v>
      </c>
      <c r="D385" s="35">
        <f>IF('CS-SeniorJunior'!D388='Master Answer Key'!$B387, 1, 0)</f>
        <v>0</v>
      </c>
      <c r="E385" s="35">
        <f>IF('CS-SeniorJunior'!E388='Master Answer Key'!$B387, 1, 0)</f>
        <v>1</v>
      </c>
      <c r="F385" s="35">
        <f>IF('CS-SeniorJunior'!F388='Master Answer Key'!$B387, 1, 0)</f>
        <v>1</v>
      </c>
      <c r="G385" s="35">
        <f>IF('CS-SeniorJunior'!G388='Master Answer Key'!$B387, 1, 0)</f>
        <v>1</v>
      </c>
      <c r="H385" s="35">
        <f>IF('CS-SeniorJunior'!H388='Master Answer Key'!$B387, 1, 0)</f>
        <v>1</v>
      </c>
      <c r="I385" s="35">
        <f>IF('CS-SeniorJunior'!I388='Master Answer Key'!$B387, 1, 0)</f>
        <v>1</v>
      </c>
      <c r="J385" s="35">
        <f>IF('CS-SeniorJunior'!J388='Master Answer Key'!$B387, 1, 0)</f>
        <v>1</v>
      </c>
      <c r="K385" s="35">
        <f>IF('CS-SeniorJunior'!K388='Master Answer Key'!$B387, 1, 0)</f>
        <v>1</v>
      </c>
      <c r="L385" s="35">
        <f>IF('CS-SeniorJunior'!L388='Master Answer Key'!$B387, 1, 0)</f>
        <v>1</v>
      </c>
      <c r="M385" s="35"/>
    </row>
    <row r="386">
      <c r="A386" s="5" t="s">
        <v>491</v>
      </c>
      <c r="B386" s="35">
        <f>IF('CS-SeniorJunior'!B389='Master Answer Key'!$B388, 1, 0)</f>
        <v>0</v>
      </c>
      <c r="C386" s="35">
        <f>IF('CS-SeniorJunior'!C389='Master Answer Key'!$B388, 1, 0)</f>
        <v>0</v>
      </c>
      <c r="D386" s="35">
        <f>IF('CS-SeniorJunior'!D389='Master Answer Key'!$B388, 1, 0)</f>
        <v>0</v>
      </c>
      <c r="E386" s="35">
        <f>IF('CS-SeniorJunior'!E389='Master Answer Key'!$B388, 1, 0)</f>
        <v>0</v>
      </c>
      <c r="F386" s="35">
        <f>IF('CS-SeniorJunior'!F389='Master Answer Key'!$B388, 1, 0)</f>
        <v>0</v>
      </c>
      <c r="G386" s="35">
        <f>IF('CS-SeniorJunior'!G389='Master Answer Key'!$B388, 1, 0)</f>
        <v>0</v>
      </c>
      <c r="H386" s="35">
        <f>IF('CS-SeniorJunior'!H389='Master Answer Key'!$B388, 1, 0)</f>
        <v>0</v>
      </c>
      <c r="I386" s="35">
        <f>IF('CS-SeniorJunior'!I389='Master Answer Key'!$B388, 1, 0)</f>
        <v>0</v>
      </c>
      <c r="J386" s="35">
        <f>IF('CS-SeniorJunior'!J389='Master Answer Key'!$B388, 1, 0)</f>
        <v>0</v>
      </c>
      <c r="K386" s="35">
        <f>IF('CS-SeniorJunior'!K389='Master Answer Key'!$B388, 1, 0)</f>
        <v>0</v>
      </c>
      <c r="L386" s="35">
        <f>IF('CS-SeniorJunior'!L389='Master Answer Key'!$B388, 1, 0)</f>
        <v>0</v>
      </c>
      <c r="M386" s="35"/>
    </row>
    <row r="387">
      <c r="A387" s="5" t="s">
        <v>492</v>
      </c>
      <c r="B387" s="35">
        <f>IF('CS-SeniorJunior'!B390='Master Answer Key'!$B389, 1, 0)</f>
        <v>1</v>
      </c>
      <c r="C387" s="35">
        <f>IF('CS-SeniorJunior'!C390='Master Answer Key'!$B389, 1, 0)</f>
        <v>1</v>
      </c>
      <c r="D387" s="35">
        <f>IF('CS-SeniorJunior'!D390='Master Answer Key'!$B389, 1, 0)</f>
        <v>1</v>
      </c>
      <c r="E387" s="35">
        <f>IF('CS-SeniorJunior'!E390='Master Answer Key'!$B389, 1, 0)</f>
        <v>1</v>
      </c>
      <c r="F387" s="35">
        <f>IF('CS-SeniorJunior'!F390='Master Answer Key'!$B389, 1, 0)</f>
        <v>0</v>
      </c>
      <c r="G387" s="35">
        <f>IF('CS-SeniorJunior'!G390='Master Answer Key'!$B389, 1, 0)</f>
        <v>1</v>
      </c>
      <c r="H387" s="35">
        <f>IF('CS-SeniorJunior'!H390='Master Answer Key'!$B389, 1, 0)</f>
        <v>0</v>
      </c>
      <c r="I387" s="35">
        <f>IF('CS-SeniorJunior'!I390='Master Answer Key'!$B389, 1, 0)</f>
        <v>1</v>
      </c>
      <c r="J387" s="35">
        <f>IF('CS-SeniorJunior'!J390='Master Answer Key'!$B389, 1, 0)</f>
        <v>1</v>
      </c>
      <c r="K387" s="35">
        <f>IF('CS-SeniorJunior'!K390='Master Answer Key'!$B389, 1, 0)</f>
        <v>0</v>
      </c>
      <c r="L387" s="35">
        <f>IF('CS-SeniorJunior'!L390='Master Answer Key'!$B389, 1, 0)</f>
        <v>0</v>
      </c>
      <c r="M387" s="35"/>
    </row>
    <row r="388">
      <c r="A388" s="5" t="s">
        <v>493</v>
      </c>
      <c r="B388" s="35">
        <f>IF('CS-SeniorJunior'!B391='Master Answer Key'!$B390, 1, 0)</f>
        <v>1</v>
      </c>
      <c r="C388" s="35">
        <f>IF('CS-SeniorJunior'!C391='Master Answer Key'!$B390, 1, 0)</f>
        <v>1</v>
      </c>
      <c r="D388" s="35">
        <f>IF('CS-SeniorJunior'!D391='Master Answer Key'!$B390, 1, 0)</f>
        <v>1</v>
      </c>
      <c r="E388" s="35">
        <f>IF('CS-SeniorJunior'!E391='Master Answer Key'!$B390, 1, 0)</f>
        <v>1</v>
      </c>
      <c r="F388" s="35">
        <f>IF('CS-SeniorJunior'!F391='Master Answer Key'!$B390, 1, 0)</f>
        <v>1</v>
      </c>
      <c r="G388" s="35">
        <f>IF('CS-SeniorJunior'!G391='Master Answer Key'!$B390, 1, 0)</f>
        <v>1</v>
      </c>
      <c r="H388" s="35">
        <f>IF('CS-SeniorJunior'!H391='Master Answer Key'!$B390, 1, 0)</f>
        <v>1</v>
      </c>
      <c r="I388" s="35">
        <f>IF('CS-SeniorJunior'!I391='Master Answer Key'!$B390, 1, 0)</f>
        <v>1</v>
      </c>
      <c r="J388" s="35">
        <f>IF('CS-SeniorJunior'!J391='Master Answer Key'!$B390, 1, 0)</f>
        <v>1</v>
      </c>
      <c r="K388" s="35">
        <f>IF('CS-SeniorJunior'!K391='Master Answer Key'!$B390, 1, 0)</f>
        <v>1</v>
      </c>
      <c r="L388" s="35">
        <f>IF('CS-SeniorJunior'!L391='Master Answer Key'!$B390, 1, 0)</f>
        <v>1</v>
      </c>
      <c r="M388" s="35"/>
    </row>
    <row r="389">
      <c r="A389" s="5" t="s">
        <v>494</v>
      </c>
      <c r="B389" s="35">
        <f>IF('CS-SeniorJunior'!B392='Master Answer Key'!$B391, 1, 0)</f>
        <v>1</v>
      </c>
      <c r="C389" s="35">
        <f>IF('CS-SeniorJunior'!C392='Master Answer Key'!$B391, 1, 0)</f>
        <v>1</v>
      </c>
      <c r="D389" s="35">
        <f>IF('CS-SeniorJunior'!D392='Master Answer Key'!$B391, 1, 0)</f>
        <v>1</v>
      </c>
      <c r="E389" s="35">
        <f>IF('CS-SeniorJunior'!E392='Master Answer Key'!$B391, 1, 0)</f>
        <v>1</v>
      </c>
      <c r="F389" s="35">
        <f>IF('CS-SeniorJunior'!F392='Master Answer Key'!$B391, 1, 0)</f>
        <v>1</v>
      </c>
      <c r="G389" s="35">
        <f>IF('CS-SeniorJunior'!G392='Master Answer Key'!$B391, 1, 0)</f>
        <v>1</v>
      </c>
      <c r="H389" s="35">
        <f>IF('CS-SeniorJunior'!H392='Master Answer Key'!$B391, 1, 0)</f>
        <v>0</v>
      </c>
      <c r="I389" s="35">
        <f>IF('CS-SeniorJunior'!I392='Master Answer Key'!$B391, 1, 0)</f>
        <v>1</v>
      </c>
      <c r="J389" s="35">
        <f>IF('CS-SeniorJunior'!J392='Master Answer Key'!$B391, 1, 0)</f>
        <v>1</v>
      </c>
      <c r="K389" s="35">
        <f>IF('CS-SeniorJunior'!K392='Master Answer Key'!$B391, 1, 0)</f>
        <v>1</v>
      </c>
      <c r="L389" s="35">
        <f>IF('CS-SeniorJunior'!L392='Master Answer Key'!$B391, 1, 0)</f>
        <v>0</v>
      </c>
      <c r="M389" s="35"/>
    </row>
    <row r="390">
      <c r="A390" s="5" t="s">
        <v>495</v>
      </c>
      <c r="B390" s="35">
        <f>IF('CS-SeniorJunior'!B393='Master Answer Key'!$B392, 1, 0)</f>
        <v>0</v>
      </c>
      <c r="C390" s="35">
        <f>IF('CS-SeniorJunior'!C393='Master Answer Key'!$B392, 1, 0)</f>
        <v>0</v>
      </c>
      <c r="D390" s="35">
        <f>IF('CS-SeniorJunior'!D393='Master Answer Key'!$B392, 1, 0)</f>
        <v>0</v>
      </c>
      <c r="E390" s="35">
        <f>IF('CS-SeniorJunior'!E393='Master Answer Key'!$B392, 1, 0)</f>
        <v>0</v>
      </c>
      <c r="F390" s="35">
        <f>IF('CS-SeniorJunior'!F393='Master Answer Key'!$B392, 1, 0)</f>
        <v>0</v>
      </c>
      <c r="G390" s="35">
        <f>IF('CS-SeniorJunior'!G393='Master Answer Key'!$B392, 1, 0)</f>
        <v>0</v>
      </c>
      <c r="H390" s="35">
        <f>IF('CS-SeniorJunior'!H393='Master Answer Key'!$B392, 1, 0)</f>
        <v>0</v>
      </c>
      <c r="I390" s="35">
        <f>IF('CS-SeniorJunior'!I393='Master Answer Key'!$B392, 1, 0)</f>
        <v>0</v>
      </c>
      <c r="J390" s="35">
        <f>IF('CS-SeniorJunior'!J393='Master Answer Key'!$B392, 1, 0)</f>
        <v>0</v>
      </c>
      <c r="K390" s="35">
        <f>IF('CS-SeniorJunior'!K393='Master Answer Key'!$B392, 1, 0)</f>
        <v>0</v>
      </c>
      <c r="L390" s="35">
        <f>IF('CS-SeniorJunior'!L393='Master Answer Key'!$B392, 1, 0)</f>
        <v>0</v>
      </c>
      <c r="M390" s="35"/>
    </row>
    <row r="391">
      <c r="A391" s="5" t="s">
        <v>496</v>
      </c>
      <c r="B391" s="35">
        <f>IF('CS-SeniorJunior'!B394='Master Answer Key'!$B393, 1, 0)</f>
        <v>1</v>
      </c>
      <c r="C391" s="35">
        <f>IF('CS-SeniorJunior'!C394='Master Answer Key'!$B393, 1, 0)</f>
        <v>1</v>
      </c>
      <c r="D391" s="35">
        <f>IF('CS-SeniorJunior'!D394='Master Answer Key'!$B393, 1, 0)</f>
        <v>1</v>
      </c>
      <c r="E391" s="35">
        <f>IF('CS-SeniorJunior'!E394='Master Answer Key'!$B393, 1, 0)</f>
        <v>1</v>
      </c>
      <c r="F391" s="35">
        <f>IF('CS-SeniorJunior'!F394='Master Answer Key'!$B393, 1, 0)</f>
        <v>1</v>
      </c>
      <c r="G391" s="35">
        <f>IF('CS-SeniorJunior'!G394='Master Answer Key'!$B393, 1, 0)</f>
        <v>1</v>
      </c>
      <c r="H391" s="35">
        <f>IF('CS-SeniorJunior'!H394='Master Answer Key'!$B393, 1, 0)</f>
        <v>1</v>
      </c>
      <c r="I391" s="35">
        <f>IF('CS-SeniorJunior'!I394='Master Answer Key'!$B393, 1, 0)</f>
        <v>1</v>
      </c>
      <c r="J391" s="35">
        <f>IF('CS-SeniorJunior'!J394='Master Answer Key'!$B393, 1, 0)</f>
        <v>1</v>
      </c>
      <c r="K391" s="35">
        <f>IF('CS-SeniorJunior'!K394='Master Answer Key'!$B393, 1, 0)</f>
        <v>1</v>
      </c>
      <c r="L391" s="35">
        <f>IF('CS-SeniorJunior'!L394='Master Answer Key'!$B393, 1, 0)</f>
        <v>1</v>
      </c>
      <c r="M391" s="35"/>
    </row>
    <row r="392">
      <c r="A392" s="5" t="s">
        <v>497</v>
      </c>
      <c r="B392" s="35">
        <f>IF('CS-SeniorJunior'!B395='Master Answer Key'!$B394, 1, 0)</f>
        <v>1</v>
      </c>
      <c r="C392" s="35">
        <f>IF('CS-SeniorJunior'!C395='Master Answer Key'!$B394, 1, 0)</f>
        <v>1</v>
      </c>
      <c r="D392" s="35">
        <f>IF('CS-SeniorJunior'!D395='Master Answer Key'!$B394, 1, 0)</f>
        <v>1</v>
      </c>
      <c r="E392" s="35">
        <f>IF('CS-SeniorJunior'!E395='Master Answer Key'!$B394, 1, 0)</f>
        <v>1</v>
      </c>
      <c r="F392" s="35">
        <f>IF('CS-SeniorJunior'!F395='Master Answer Key'!$B394, 1, 0)</f>
        <v>1</v>
      </c>
      <c r="G392" s="35">
        <f>IF('CS-SeniorJunior'!G395='Master Answer Key'!$B394, 1, 0)</f>
        <v>1</v>
      </c>
      <c r="H392" s="35">
        <f>IF('CS-SeniorJunior'!H395='Master Answer Key'!$B394, 1, 0)</f>
        <v>1</v>
      </c>
      <c r="I392" s="35">
        <f>IF('CS-SeniorJunior'!I395='Master Answer Key'!$B394, 1, 0)</f>
        <v>1</v>
      </c>
      <c r="J392" s="35">
        <f>IF('CS-SeniorJunior'!J395='Master Answer Key'!$B394, 1, 0)</f>
        <v>1</v>
      </c>
      <c r="K392" s="35">
        <f>IF('CS-SeniorJunior'!K395='Master Answer Key'!$B394, 1, 0)</f>
        <v>1</v>
      </c>
      <c r="L392" s="35">
        <f>IF('CS-SeniorJunior'!L395='Master Answer Key'!$B394, 1, 0)</f>
        <v>1</v>
      </c>
      <c r="M392" s="35"/>
    </row>
    <row r="393">
      <c r="A393" s="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</row>
    <row r="394">
      <c r="A394" s="5"/>
    </row>
    <row r="395">
      <c r="A395" s="5"/>
    </row>
    <row r="396">
      <c r="A396" s="5"/>
    </row>
    <row r="397">
      <c r="A397" s="5"/>
    </row>
    <row r="398">
      <c r="A398" s="5"/>
    </row>
    <row r="399">
      <c r="A399" s="5"/>
    </row>
    <row r="400">
      <c r="A400" s="5"/>
    </row>
    <row r="401">
      <c r="A401" s="5"/>
    </row>
    <row r="402">
      <c r="A402" s="5"/>
    </row>
    <row r="403">
      <c r="A403" s="5"/>
    </row>
    <row r="404">
      <c r="A404" s="5"/>
    </row>
    <row r="405">
      <c r="A405" s="5"/>
    </row>
    <row r="406">
      <c r="A406" s="5"/>
    </row>
    <row r="407">
      <c r="A407" s="5"/>
    </row>
    <row r="408">
      <c r="A408" s="5"/>
    </row>
    <row r="409">
      <c r="A409" s="5"/>
    </row>
    <row r="410">
      <c r="A410" s="5"/>
    </row>
    <row r="411">
      <c r="A411" s="5"/>
    </row>
    <row r="412">
      <c r="A412" s="5"/>
    </row>
    <row r="413">
      <c r="A413" s="5"/>
    </row>
    <row r="414">
      <c r="A414" s="5"/>
    </row>
    <row r="415">
      <c r="A415" s="5"/>
    </row>
    <row r="416">
      <c r="A416" s="5"/>
    </row>
    <row r="417">
      <c r="A417" s="5"/>
    </row>
    <row r="418">
      <c r="A418" s="5"/>
    </row>
    <row r="419">
      <c r="A419" s="5"/>
    </row>
    <row r="420">
      <c r="A420" s="5"/>
    </row>
    <row r="421">
      <c r="A421" s="5"/>
    </row>
    <row r="422">
      <c r="A422" s="5"/>
    </row>
    <row r="423">
      <c r="A423" s="5"/>
    </row>
    <row r="424">
      <c r="A424" s="5"/>
    </row>
    <row r="425">
      <c r="A425" s="5"/>
    </row>
    <row r="426">
      <c r="A426" s="5"/>
    </row>
    <row r="427">
      <c r="A427" s="5"/>
    </row>
    <row r="428">
      <c r="A428" s="5"/>
    </row>
    <row r="429">
      <c r="A429" s="5"/>
    </row>
    <row r="430">
      <c r="A430" s="5"/>
    </row>
    <row r="431">
      <c r="A431" s="5"/>
    </row>
    <row r="432">
      <c r="A432" s="5"/>
    </row>
    <row r="433">
      <c r="A433" s="5"/>
    </row>
    <row r="434">
      <c r="A434" s="5"/>
    </row>
    <row r="435">
      <c r="A435" s="5"/>
    </row>
    <row r="436">
      <c r="A436" s="5"/>
    </row>
    <row r="437">
      <c r="A437" s="5"/>
    </row>
    <row r="438">
      <c r="A438" s="5"/>
    </row>
    <row r="439">
      <c r="A439" s="5"/>
    </row>
    <row r="440">
      <c r="A440" s="5"/>
    </row>
    <row r="441">
      <c r="A441" s="5"/>
    </row>
    <row r="442">
      <c r="A442" s="5"/>
    </row>
    <row r="443">
      <c r="A443" s="5"/>
    </row>
    <row r="444">
      <c r="A444" s="5"/>
    </row>
    <row r="445">
      <c r="A445" s="5"/>
    </row>
    <row r="446">
      <c r="A446" s="5"/>
    </row>
    <row r="447">
      <c r="A447" s="5"/>
    </row>
    <row r="448">
      <c r="A448" s="5"/>
    </row>
    <row r="449">
      <c r="A449" s="5"/>
    </row>
    <row r="450">
      <c r="A450" s="5"/>
    </row>
    <row r="451">
      <c r="A451" s="5"/>
    </row>
    <row r="452">
      <c r="A452" s="5"/>
    </row>
    <row r="453">
      <c r="A453" s="5"/>
    </row>
    <row r="454">
      <c r="A454" s="5"/>
    </row>
    <row r="455">
      <c r="A455" s="5"/>
    </row>
    <row r="456">
      <c r="A456" s="5"/>
    </row>
    <row r="457">
      <c r="A457" s="5"/>
    </row>
    <row r="458">
      <c r="A458" s="5"/>
    </row>
    <row r="459">
      <c r="A459" s="5"/>
    </row>
    <row r="460">
      <c r="A460" s="5"/>
    </row>
    <row r="461">
      <c r="A461" s="5"/>
    </row>
    <row r="462">
      <c r="A462" s="5"/>
    </row>
    <row r="463">
      <c r="A463" s="5"/>
    </row>
    <row r="464">
      <c r="A464" s="5"/>
    </row>
    <row r="465">
      <c r="A465" s="5"/>
    </row>
    <row r="466">
      <c r="A466" s="5"/>
    </row>
    <row r="467">
      <c r="A467" s="5"/>
    </row>
    <row r="468">
      <c r="A468" s="5"/>
    </row>
    <row r="469">
      <c r="A469" s="5"/>
    </row>
    <row r="470">
      <c r="A470" s="5"/>
    </row>
    <row r="471">
      <c r="A471" s="5"/>
    </row>
    <row r="472">
      <c r="A472" s="5"/>
    </row>
    <row r="473">
      <c r="A473" s="5"/>
    </row>
    <row r="474">
      <c r="A474" s="5"/>
    </row>
    <row r="475">
      <c r="A475" s="5"/>
    </row>
    <row r="476">
      <c r="A476" s="5"/>
    </row>
    <row r="477">
      <c r="A477" s="5"/>
    </row>
    <row r="478">
      <c r="A478" s="5"/>
    </row>
    <row r="479">
      <c r="A479" s="5"/>
    </row>
    <row r="480">
      <c r="A480" s="5"/>
    </row>
    <row r="481">
      <c r="A481" s="5"/>
    </row>
    <row r="482">
      <c r="A482" s="5"/>
    </row>
    <row r="483">
      <c r="A483" s="5"/>
    </row>
    <row r="484">
      <c r="A484" s="5"/>
    </row>
    <row r="485">
      <c r="A485" s="5"/>
    </row>
    <row r="486">
      <c r="A486" s="5"/>
    </row>
    <row r="487">
      <c r="A487" s="5"/>
    </row>
    <row r="488">
      <c r="A488" s="5"/>
    </row>
    <row r="489">
      <c r="A489" s="5"/>
    </row>
    <row r="490">
      <c r="A490" s="5"/>
    </row>
    <row r="491">
      <c r="A491" s="5"/>
    </row>
    <row r="492">
      <c r="A492" s="5"/>
    </row>
    <row r="493">
      <c r="A493" s="5"/>
    </row>
    <row r="494">
      <c r="A494" s="5"/>
    </row>
    <row r="495">
      <c r="A495" s="5"/>
    </row>
    <row r="496">
      <c r="A496" s="5"/>
    </row>
    <row r="497">
      <c r="A497" s="5"/>
    </row>
    <row r="498">
      <c r="A498" s="5"/>
    </row>
    <row r="499">
      <c r="A499" s="5"/>
    </row>
    <row r="500">
      <c r="A500" s="5"/>
    </row>
    <row r="501">
      <c r="A501" s="5"/>
    </row>
    <row r="502">
      <c r="A502" s="5"/>
    </row>
    <row r="503">
      <c r="A503" s="5"/>
    </row>
    <row r="504">
      <c r="A504" s="5"/>
    </row>
    <row r="505">
      <c r="A505" s="5"/>
    </row>
    <row r="506">
      <c r="A506" s="5"/>
    </row>
    <row r="507">
      <c r="A507" s="5"/>
    </row>
    <row r="508">
      <c r="A508" s="5"/>
    </row>
    <row r="509">
      <c r="A509" s="5"/>
    </row>
    <row r="510">
      <c r="A510" s="5"/>
    </row>
    <row r="511">
      <c r="A511" s="5"/>
    </row>
    <row r="512">
      <c r="A512" s="5"/>
    </row>
    <row r="513">
      <c r="A513" s="5"/>
    </row>
    <row r="514">
      <c r="A514" s="5"/>
    </row>
    <row r="515">
      <c r="A515" s="5"/>
    </row>
    <row r="516">
      <c r="A516" s="5"/>
    </row>
    <row r="517">
      <c r="A517" s="5"/>
    </row>
    <row r="518">
      <c r="A518" s="5"/>
    </row>
    <row r="519">
      <c r="A519" s="5"/>
    </row>
    <row r="520">
      <c r="A520" s="5"/>
    </row>
    <row r="521">
      <c r="A521" s="5"/>
    </row>
    <row r="522">
      <c r="A522" s="5"/>
    </row>
    <row r="523">
      <c r="A523" s="5"/>
    </row>
    <row r="524">
      <c r="A524" s="5"/>
    </row>
    <row r="525">
      <c r="A525" s="5"/>
    </row>
    <row r="526">
      <c r="A526" s="5"/>
    </row>
    <row r="527">
      <c r="A527" s="5"/>
    </row>
    <row r="528">
      <c r="A528" s="5"/>
    </row>
    <row r="529">
      <c r="A529" s="5"/>
    </row>
    <row r="530">
      <c r="A530" s="5"/>
    </row>
    <row r="531">
      <c r="A531" s="5"/>
    </row>
    <row r="532">
      <c r="A532" s="5"/>
    </row>
    <row r="533">
      <c r="A533" s="5"/>
    </row>
    <row r="534">
      <c r="A534" s="5"/>
    </row>
    <row r="535">
      <c r="A535" s="5"/>
    </row>
    <row r="536">
      <c r="A536" s="5"/>
    </row>
    <row r="537">
      <c r="A537" s="5"/>
    </row>
    <row r="538">
      <c r="A538" s="5"/>
    </row>
    <row r="539">
      <c r="A539" s="5"/>
    </row>
    <row r="540">
      <c r="A540" s="5"/>
    </row>
    <row r="541">
      <c r="A541" s="5"/>
    </row>
    <row r="542">
      <c r="A542" s="5"/>
    </row>
    <row r="543">
      <c r="A543" s="5"/>
    </row>
    <row r="544">
      <c r="A544" s="5"/>
    </row>
    <row r="545">
      <c r="A545" s="5"/>
    </row>
    <row r="546">
      <c r="A546" s="5"/>
    </row>
    <row r="547">
      <c r="A547" s="5"/>
    </row>
    <row r="548">
      <c r="A548" s="5"/>
    </row>
    <row r="549">
      <c r="A549" s="5"/>
    </row>
    <row r="550">
      <c r="A550" s="5"/>
    </row>
    <row r="551">
      <c r="A551" s="5"/>
    </row>
    <row r="552">
      <c r="A552" s="5"/>
    </row>
    <row r="553">
      <c r="A553" s="5"/>
    </row>
    <row r="554">
      <c r="A554" s="5"/>
    </row>
    <row r="555">
      <c r="A555" s="5"/>
    </row>
    <row r="556">
      <c r="A556" s="5"/>
    </row>
    <row r="557">
      <c r="A557" s="5"/>
    </row>
    <row r="558">
      <c r="A558" s="5"/>
    </row>
    <row r="559">
      <c r="A559" s="5"/>
    </row>
    <row r="560">
      <c r="A560" s="5"/>
    </row>
    <row r="561">
      <c r="A561" s="5"/>
    </row>
    <row r="562">
      <c r="A562" s="5"/>
    </row>
    <row r="563">
      <c r="A563" s="5"/>
    </row>
    <row r="564">
      <c r="A564" s="5"/>
    </row>
    <row r="565">
      <c r="A565" s="5"/>
    </row>
    <row r="566">
      <c r="A566" s="5"/>
    </row>
    <row r="567">
      <c r="A567" s="5"/>
    </row>
    <row r="568">
      <c r="A568" s="5"/>
    </row>
    <row r="569">
      <c r="A569" s="5"/>
    </row>
    <row r="570">
      <c r="A570" s="5"/>
    </row>
    <row r="571">
      <c r="A571" s="5"/>
    </row>
    <row r="572">
      <c r="A572" s="5"/>
    </row>
    <row r="573">
      <c r="A573" s="5"/>
    </row>
    <row r="574">
      <c r="A574" s="5"/>
    </row>
    <row r="575">
      <c r="A575" s="5"/>
    </row>
    <row r="576">
      <c r="A576" s="5"/>
    </row>
    <row r="577">
      <c r="A577" s="5"/>
    </row>
    <row r="578">
      <c r="A578" s="5"/>
    </row>
    <row r="579">
      <c r="A579" s="5"/>
    </row>
    <row r="580">
      <c r="A580" s="5"/>
    </row>
    <row r="581">
      <c r="A581" s="5"/>
    </row>
    <row r="582">
      <c r="A582" s="5"/>
    </row>
    <row r="583">
      <c r="A583" s="5"/>
    </row>
    <row r="584">
      <c r="A584" s="5"/>
    </row>
    <row r="585">
      <c r="A585" s="5"/>
    </row>
    <row r="586">
      <c r="A586" s="5"/>
    </row>
    <row r="587">
      <c r="A587" s="5"/>
    </row>
    <row r="588">
      <c r="A588" s="5"/>
    </row>
    <row r="589">
      <c r="A589" s="5"/>
    </row>
    <row r="590">
      <c r="A590" s="5"/>
    </row>
    <row r="591">
      <c r="A591" s="5"/>
    </row>
    <row r="592">
      <c r="A592" s="5"/>
    </row>
    <row r="593">
      <c r="A593" s="5"/>
    </row>
    <row r="594">
      <c r="A594" s="5"/>
    </row>
    <row r="595">
      <c r="A595" s="5"/>
    </row>
    <row r="596">
      <c r="A596" s="5"/>
    </row>
    <row r="597">
      <c r="A597" s="5"/>
    </row>
    <row r="598">
      <c r="A598" s="5"/>
    </row>
    <row r="599">
      <c r="A599" s="5"/>
    </row>
    <row r="600">
      <c r="A600" s="5"/>
    </row>
    <row r="601">
      <c r="A601" s="5"/>
    </row>
    <row r="602">
      <c r="A602" s="5"/>
    </row>
    <row r="603">
      <c r="A603" s="5"/>
    </row>
    <row r="604">
      <c r="A604" s="5"/>
    </row>
    <row r="605">
      <c r="A605" s="5"/>
    </row>
    <row r="606">
      <c r="A606" s="5"/>
    </row>
    <row r="607">
      <c r="A607" s="5"/>
    </row>
    <row r="608">
      <c r="A608" s="5"/>
    </row>
    <row r="609">
      <c r="A609" s="5"/>
    </row>
    <row r="610">
      <c r="A610" s="5"/>
    </row>
    <row r="611">
      <c r="A611" s="5"/>
    </row>
    <row r="612">
      <c r="A612" s="5"/>
    </row>
    <row r="613">
      <c r="A613" s="5"/>
    </row>
    <row r="614">
      <c r="A614" s="5"/>
    </row>
    <row r="615">
      <c r="A615" s="5"/>
    </row>
    <row r="616">
      <c r="A616" s="5"/>
    </row>
    <row r="617">
      <c r="A617" s="5"/>
    </row>
    <row r="618">
      <c r="A618" s="5"/>
    </row>
    <row r="619">
      <c r="A619" s="5"/>
    </row>
    <row r="620">
      <c r="A620" s="5"/>
    </row>
    <row r="621">
      <c r="A621" s="5"/>
    </row>
    <row r="622">
      <c r="A622" s="5"/>
    </row>
    <row r="623">
      <c r="A623" s="5"/>
    </row>
    <row r="624">
      <c r="A624" s="5"/>
    </row>
    <row r="625">
      <c r="A625" s="5"/>
    </row>
    <row r="626">
      <c r="A626" s="5"/>
    </row>
    <row r="627">
      <c r="A627" s="5"/>
    </row>
    <row r="628">
      <c r="A628" s="5"/>
    </row>
    <row r="629">
      <c r="A629" s="5"/>
    </row>
    <row r="630">
      <c r="A630" s="5"/>
    </row>
    <row r="631">
      <c r="A631" s="5"/>
    </row>
    <row r="632">
      <c r="A632" s="5"/>
    </row>
    <row r="633">
      <c r="A633" s="5"/>
    </row>
    <row r="634">
      <c r="A634" s="5"/>
    </row>
    <row r="635">
      <c r="A635" s="5"/>
    </row>
    <row r="636">
      <c r="A636" s="5"/>
    </row>
    <row r="637">
      <c r="A637" s="5"/>
    </row>
    <row r="638">
      <c r="A638" s="5"/>
    </row>
    <row r="639">
      <c r="A639" s="5"/>
    </row>
    <row r="640">
      <c r="A640" s="5"/>
    </row>
    <row r="641">
      <c r="A641" s="5"/>
    </row>
    <row r="642">
      <c r="A642" s="5"/>
    </row>
    <row r="643">
      <c r="A643" s="5"/>
    </row>
    <row r="644">
      <c r="A644" s="5"/>
    </row>
    <row r="645">
      <c r="A645" s="5"/>
    </row>
    <row r="646">
      <c r="A646" s="5"/>
    </row>
    <row r="647">
      <c r="A647" s="5"/>
    </row>
    <row r="648">
      <c r="A648" s="5"/>
    </row>
    <row r="649">
      <c r="A649" s="5"/>
    </row>
    <row r="650">
      <c r="A650" s="5"/>
    </row>
    <row r="651">
      <c r="A651" s="5"/>
    </row>
    <row r="652">
      <c r="A652" s="5"/>
    </row>
    <row r="653">
      <c r="A653" s="5"/>
    </row>
    <row r="654">
      <c r="A654" s="5"/>
    </row>
    <row r="655">
      <c r="A655" s="5"/>
    </row>
    <row r="656">
      <c r="A656" s="5"/>
    </row>
    <row r="657">
      <c r="A657" s="5"/>
    </row>
    <row r="658">
      <c r="A658" s="5"/>
    </row>
    <row r="659">
      <c r="A659" s="5"/>
    </row>
    <row r="660">
      <c r="A660" s="5"/>
    </row>
    <row r="661">
      <c r="A661" s="5"/>
    </row>
    <row r="662">
      <c r="A662" s="5"/>
    </row>
    <row r="663">
      <c r="A663" s="5"/>
    </row>
    <row r="664">
      <c r="A664" s="5"/>
    </row>
    <row r="665">
      <c r="A665" s="5"/>
    </row>
    <row r="666">
      <c r="A666" s="5"/>
    </row>
    <row r="667">
      <c r="A667" s="5"/>
    </row>
    <row r="668">
      <c r="A668" s="5"/>
    </row>
    <row r="669">
      <c r="A669" s="5"/>
    </row>
    <row r="670">
      <c r="A670" s="5"/>
    </row>
    <row r="671">
      <c r="A671" s="5"/>
    </row>
    <row r="672">
      <c r="A672" s="5"/>
    </row>
    <row r="673">
      <c r="A673" s="5"/>
    </row>
    <row r="674">
      <c r="A674" s="5"/>
    </row>
    <row r="675">
      <c r="A675" s="5"/>
    </row>
    <row r="676">
      <c r="A676" s="5"/>
    </row>
    <row r="677">
      <c r="A677" s="5"/>
    </row>
    <row r="678">
      <c r="A678" s="5"/>
    </row>
    <row r="679">
      <c r="A679" s="5"/>
    </row>
    <row r="680">
      <c r="A680" s="5"/>
    </row>
    <row r="681">
      <c r="A681" s="5"/>
    </row>
    <row r="682">
      <c r="A682" s="5"/>
    </row>
    <row r="683">
      <c r="A683" s="5"/>
    </row>
    <row r="684">
      <c r="A684" s="5"/>
    </row>
    <row r="685">
      <c r="A685" s="5"/>
    </row>
    <row r="686">
      <c r="A686" s="5"/>
    </row>
    <row r="687">
      <c r="A687" s="5"/>
    </row>
    <row r="688">
      <c r="A688" s="5"/>
    </row>
    <row r="689">
      <c r="A689" s="5"/>
    </row>
    <row r="690">
      <c r="A690" s="5"/>
    </row>
    <row r="691">
      <c r="A691" s="5"/>
    </row>
    <row r="692">
      <c r="A692" s="5"/>
    </row>
    <row r="693">
      <c r="A693" s="5"/>
    </row>
    <row r="694">
      <c r="A694" s="5"/>
    </row>
    <row r="695">
      <c r="A695" s="5"/>
    </row>
    <row r="696">
      <c r="A696" s="5"/>
    </row>
    <row r="697">
      <c r="A697" s="5"/>
    </row>
    <row r="698">
      <c r="A698" s="5"/>
    </row>
    <row r="699">
      <c r="A699" s="5"/>
    </row>
    <row r="700">
      <c r="A700" s="5"/>
    </row>
    <row r="701">
      <c r="A701" s="5"/>
    </row>
    <row r="702">
      <c r="A702" s="5"/>
    </row>
    <row r="703">
      <c r="A703" s="5"/>
    </row>
    <row r="704">
      <c r="A704" s="5"/>
    </row>
    <row r="705">
      <c r="A705" s="5"/>
    </row>
    <row r="706">
      <c r="A706" s="5"/>
    </row>
    <row r="707">
      <c r="A707" s="5"/>
    </row>
    <row r="708">
      <c r="A708" s="5"/>
    </row>
    <row r="709">
      <c r="A709" s="5"/>
    </row>
    <row r="710">
      <c r="A710" s="5"/>
    </row>
    <row r="711">
      <c r="A711" s="5"/>
    </row>
    <row r="712">
      <c r="A712" s="5"/>
    </row>
    <row r="713">
      <c r="A713" s="5"/>
    </row>
    <row r="714">
      <c r="A714" s="5"/>
    </row>
    <row r="715">
      <c r="A715" s="5"/>
    </row>
    <row r="716">
      <c r="A716" s="5"/>
    </row>
    <row r="717">
      <c r="A717" s="5"/>
    </row>
    <row r="718">
      <c r="A718" s="5"/>
    </row>
    <row r="719">
      <c r="A719" s="5"/>
    </row>
    <row r="720">
      <c r="A720" s="5"/>
    </row>
    <row r="721">
      <c r="A721" s="5"/>
    </row>
    <row r="722">
      <c r="A722" s="5"/>
    </row>
    <row r="723">
      <c r="A723" s="5"/>
    </row>
    <row r="724">
      <c r="A724" s="5"/>
    </row>
    <row r="725">
      <c r="A725" s="5"/>
    </row>
    <row r="726">
      <c r="A726" s="5"/>
    </row>
    <row r="727">
      <c r="A727" s="5"/>
    </row>
    <row r="728">
      <c r="A728" s="5"/>
    </row>
    <row r="729">
      <c r="A729" s="5"/>
    </row>
    <row r="730">
      <c r="A730" s="5"/>
    </row>
    <row r="731">
      <c r="A731" s="5"/>
    </row>
    <row r="732">
      <c r="A732" s="5"/>
    </row>
    <row r="733">
      <c r="A733" s="5"/>
    </row>
    <row r="734">
      <c r="A734" s="5"/>
    </row>
    <row r="735">
      <c r="A735" s="5"/>
    </row>
    <row r="736">
      <c r="A736" s="5"/>
    </row>
    <row r="737">
      <c r="A737" s="5"/>
    </row>
    <row r="738">
      <c r="A738" s="5"/>
    </row>
    <row r="739">
      <c r="A739" s="5"/>
    </row>
    <row r="740">
      <c r="A740" s="5"/>
    </row>
    <row r="741">
      <c r="A741" s="5"/>
    </row>
    <row r="742">
      <c r="A742" s="5"/>
    </row>
    <row r="743">
      <c r="A743" s="5"/>
    </row>
    <row r="744">
      <c r="A744" s="5"/>
    </row>
    <row r="745">
      <c r="A745" s="5"/>
    </row>
    <row r="746">
      <c r="A746" s="5"/>
    </row>
    <row r="747">
      <c r="A747" s="5"/>
    </row>
    <row r="748">
      <c r="A748" s="5"/>
    </row>
    <row r="749">
      <c r="A749" s="5"/>
    </row>
    <row r="750">
      <c r="A750" s="5"/>
    </row>
    <row r="751">
      <c r="A751" s="5"/>
    </row>
    <row r="752">
      <c r="A752" s="5"/>
    </row>
    <row r="753">
      <c r="A753" s="5"/>
    </row>
    <row r="754">
      <c r="A754" s="5"/>
    </row>
    <row r="755">
      <c r="A755" s="5"/>
    </row>
    <row r="756">
      <c r="A756" s="5"/>
    </row>
    <row r="757">
      <c r="A757" s="5"/>
    </row>
    <row r="758">
      <c r="A758" s="5"/>
    </row>
    <row r="759">
      <c r="A759" s="5"/>
    </row>
    <row r="760">
      <c r="A760" s="5"/>
    </row>
    <row r="761">
      <c r="A761" s="5"/>
    </row>
    <row r="762">
      <c r="A762" s="5"/>
    </row>
    <row r="763">
      <c r="A763" s="5"/>
    </row>
    <row r="764">
      <c r="A764" s="5"/>
    </row>
    <row r="765">
      <c r="A765" s="5"/>
    </row>
    <row r="766">
      <c r="A766" s="5"/>
    </row>
    <row r="767">
      <c r="A767" s="5"/>
    </row>
    <row r="768">
      <c r="A768" s="5"/>
    </row>
    <row r="769">
      <c r="A769" s="5"/>
    </row>
    <row r="770">
      <c r="A770" s="5"/>
    </row>
    <row r="771">
      <c r="A771" s="5"/>
    </row>
    <row r="772">
      <c r="A772" s="5"/>
    </row>
    <row r="773">
      <c r="A773" s="5"/>
    </row>
    <row r="774">
      <c r="A774" s="5"/>
    </row>
    <row r="775">
      <c r="A775" s="5"/>
    </row>
    <row r="776">
      <c r="A776" s="5"/>
    </row>
    <row r="777">
      <c r="A777" s="5"/>
    </row>
    <row r="778">
      <c r="A778" s="5"/>
    </row>
    <row r="779">
      <c r="A779" s="5"/>
    </row>
    <row r="780">
      <c r="A780" s="5"/>
    </row>
    <row r="781">
      <c r="A781" s="5"/>
    </row>
    <row r="782">
      <c r="A782" s="5"/>
    </row>
    <row r="783">
      <c r="A783" s="5"/>
    </row>
    <row r="784">
      <c r="A784" s="5"/>
    </row>
    <row r="785">
      <c r="A785" s="5"/>
    </row>
    <row r="786">
      <c r="A786" s="5"/>
    </row>
    <row r="787">
      <c r="A787" s="5"/>
    </row>
    <row r="788">
      <c r="A788" s="5"/>
    </row>
    <row r="789">
      <c r="A789" s="5"/>
    </row>
    <row r="790">
      <c r="A790" s="5"/>
    </row>
    <row r="791">
      <c r="A791" s="5"/>
    </row>
    <row r="792">
      <c r="A792" s="5"/>
    </row>
    <row r="793">
      <c r="A793" s="5"/>
    </row>
    <row r="794">
      <c r="A794" s="5"/>
    </row>
    <row r="795">
      <c r="A795" s="5"/>
    </row>
    <row r="796">
      <c r="A796" s="5"/>
    </row>
    <row r="797">
      <c r="A797" s="5"/>
    </row>
    <row r="798">
      <c r="A798" s="5"/>
    </row>
    <row r="799">
      <c r="A799" s="5"/>
    </row>
    <row r="800">
      <c r="A800" s="5"/>
    </row>
    <row r="801">
      <c r="A801" s="5"/>
    </row>
    <row r="802">
      <c r="A802" s="5"/>
    </row>
    <row r="803">
      <c r="A803" s="5"/>
    </row>
    <row r="804">
      <c r="A804" s="5"/>
    </row>
    <row r="805">
      <c r="A805" s="5"/>
    </row>
    <row r="806">
      <c r="A806" s="5"/>
    </row>
    <row r="807">
      <c r="A807" s="5"/>
    </row>
    <row r="808">
      <c r="A808" s="5"/>
    </row>
    <row r="809">
      <c r="A809" s="5"/>
    </row>
    <row r="810">
      <c r="A810" s="5"/>
    </row>
    <row r="811">
      <c r="A811" s="5"/>
    </row>
    <row r="812">
      <c r="A812" s="5"/>
    </row>
    <row r="813">
      <c r="A813" s="5"/>
    </row>
    <row r="814">
      <c r="A814" s="5"/>
    </row>
    <row r="815">
      <c r="A815" s="5"/>
    </row>
    <row r="816">
      <c r="A816" s="5"/>
    </row>
    <row r="817">
      <c r="A817" s="5"/>
    </row>
    <row r="818">
      <c r="A818" s="5"/>
    </row>
    <row r="819">
      <c r="A819" s="5"/>
    </row>
    <row r="820">
      <c r="A820" s="5"/>
    </row>
    <row r="821">
      <c r="A821" s="5"/>
    </row>
    <row r="822">
      <c r="A822" s="5"/>
    </row>
    <row r="823">
      <c r="A823" s="5"/>
    </row>
    <row r="824">
      <c r="A824" s="5"/>
    </row>
    <row r="825">
      <c r="A825" s="5"/>
    </row>
    <row r="826">
      <c r="A826" s="5"/>
    </row>
    <row r="827">
      <c r="A827" s="5"/>
    </row>
    <row r="828">
      <c r="A828" s="5"/>
    </row>
    <row r="829">
      <c r="A829" s="5"/>
    </row>
    <row r="830">
      <c r="A830" s="5"/>
    </row>
    <row r="831">
      <c r="A831" s="5"/>
    </row>
    <row r="832">
      <c r="A832" s="5"/>
    </row>
    <row r="833">
      <c r="A833" s="5"/>
    </row>
    <row r="834">
      <c r="A834" s="5"/>
    </row>
    <row r="835">
      <c r="A835" s="5"/>
    </row>
    <row r="836">
      <c r="A836" s="5"/>
    </row>
    <row r="837">
      <c r="A837" s="5"/>
    </row>
    <row r="838">
      <c r="A838" s="5"/>
    </row>
    <row r="839">
      <c r="A839" s="5"/>
    </row>
    <row r="840">
      <c r="A840" s="5"/>
    </row>
    <row r="841">
      <c r="A841" s="5"/>
    </row>
    <row r="842">
      <c r="A842" s="5"/>
    </row>
    <row r="843">
      <c r="A843" s="5"/>
    </row>
    <row r="844">
      <c r="A844" s="5"/>
    </row>
    <row r="845">
      <c r="A845" s="5"/>
    </row>
    <row r="846">
      <c r="A846" s="5"/>
    </row>
    <row r="847">
      <c r="A847" s="5"/>
    </row>
    <row r="848">
      <c r="A848" s="5"/>
    </row>
    <row r="849">
      <c r="A849" s="5"/>
    </row>
    <row r="850">
      <c r="A850" s="5"/>
    </row>
    <row r="851">
      <c r="A851" s="5"/>
    </row>
    <row r="852">
      <c r="A852" s="5"/>
    </row>
    <row r="853">
      <c r="A853" s="5"/>
    </row>
    <row r="854">
      <c r="A854" s="5"/>
    </row>
    <row r="855">
      <c r="A855" s="5"/>
    </row>
    <row r="856">
      <c r="A856" s="5"/>
    </row>
    <row r="857">
      <c r="A857" s="5"/>
    </row>
    <row r="858">
      <c r="A858" s="5"/>
    </row>
    <row r="859">
      <c r="A859" s="5"/>
    </row>
    <row r="860">
      <c r="A860" s="5"/>
    </row>
    <row r="861">
      <c r="A861" s="5"/>
    </row>
    <row r="862">
      <c r="A862" s="5"/>
    </row>
    <row r="863">
      <c r="A863" s="5"/>
    </row>
    <row r="864">
      <c r="A864" s="5"/>
    </row>
    <row r="865">
      <c r="A865" s="5"/>
    </row>
    <row r="866">
      <c r="A866" s="5"/>
    </row>
    <row r="867">
      <c r="A867" s="5"/>
    </row>
    <row r="868">
      <c r="A868" s="5"/>
    </row>
    <row r="869">
      <c r="A869" s="5"/>
    </row>
    <row r="870">
      <c r="A870" s="5"/>
    </row>
    <row r="871">
      <c r="A871" s="5"/>
    </row>
    <row r="872">
      <c r="A872" s="5"/>
    </row>
    <row r="873">
      <c r="A873" s="5"/>
    </row>
    <row r="874">
      <c r="A874" s="5"/>
    </row>
    <row r="875">
      <c r="A875" s="5"/>
    </row>
    <row r="876">
      <c r="A876" s="5"/>
    </row>
    <row r="877">
      <c r="A877" s="5"/>
    </row>
    <row r="878">
      <c r="A878" s="5"/>
    </row>
    <row r="879">
      <c r="A879" s="5"/>
    </row>
    <row r="880">
      <c r="A880" s="5"/>
    </row>
    <row r="881">
      <c r="A881" s="5"/>
    </row>
    <row r="882">
      <c r="A882" s="5"/>
    </row>
    <row r="883">
      <c r="A883" s="5"/>
    </row>
    <row r="884">
      <c r="A884" s="5"/>
    </row>
    <row r="885">
      <c r="A885" s="5"/>
    </row>
    <row r="886">
      <c r="A886" s="5"/>
    </row>
    <row r="887">
      <c r="A887" s="5"/>
    </row>
    <row r="888">
      <c r="A888" s="5"/>
    </row>
    <row r="889">
      <c r="A889" s="5"/>
    </row>
    <row r="890">
      <c r="A890" s="5"/>
    </row>
    <row r="891">
      <c r="A891" s="5"/>
    </row>
    <row r="892">
      <c r="A892" s="5"/>
    </row>
    <row r="893">
      <c r="A893" s="5"/>
    </row>
    <row r="894">
      <c r="A894" s="5"/>
    </row>
    <row r="895">
      <c r="A895" s="5"/>
    </row>
    <row r="896">
      <c r="A896" s="5"/>
    </row>
    <row r="897">
      <c r="A897" s="5"/>
    </row>
    <row r="898">
      <c r="A898" s="5"/>
    </row>
    <row r="899">
      <c r="A899" s="5"/>
    </row>
    <row r="900">
      <c r="A900" s="5"/>
    </row>
    <row r="901">
      <c r="A901" s="5"/>
    </row>
    <row r="902">
      <c r="A902" s="5"/>
    </row>
    <row r="903">
      <c r="A903" s="5"/>
    </row>
    <row r="904">
      <c r="A904" s="5"/>
    </row>
    <row r="905">
      <c r="A905" s="5"/>
    </row>
    <row r="906">
      <c r="A906" s="5"/>
    </row>
    <row r="907">
      <c r="A907" s="5"/>
    </row>
    <row r="908">
      <c r="A908" s="5"/>
    </row>
    <row r="909">
      <c r="A909" s="5"/>
    </row>
    <row r="910">
      <c r="A910" s="5"/>
    </row>
    <row r="911">
      <c r="A911" s="5"/>
    </row>
    <row r="912">
      <c r="A912" s="5"/>
    </row>
    <row r="913">
      <c r="A913" s="5"/>
    </row>
    <row r="914">
      <c r="A914" s="5"/>
    </row>
    <row r="915">
      <c r="A915" s="5"/>
    </row>
    <row r="916">
      <c r="A916" s="5"/>
    </row>
    <row r="917">
      <c r="A917" s="5"/>
    </row>
    <row r="918">
      <c r="A918" s="5"/>
    </row>
    <row r="919">
      <c r="A919" s="5"/>
    </row>
    <row r="920">
      <c r="A920" s="5"/>
    </row>
    <row r="921">
      <c r="A921" s="5"/>
    </row>
    <row r="922">
      <c r="A922" s="5"/>
    </row>
    <row r="923">
      <c r="A923" s="5"/>
    </row>
    <row r="924">
      <c r="A924" s="5"/>
    </row>
    <row r="925">
      <c r="A925" s="5"/>
    </row>
    <row r="926">
      <c r="A926" s="5"/>
    </row>
    <row r="927">
      <c r="A927" s="5"/>
    </row>
    <row r="928">
      <c r="A928" s="5"/>
    </row>
    <row r="929">
      <c r="A929" s="5"/>
    </row>
    <row r="930">
      <c r="A930" s="5"/>
    </row>
    <row r="931">
      <c r="A931" s="5"/>
    </row>
    <row r="932">
      <c r="A932" s="5"/>
    </row>
    <row r="933">
      <c r="A933" s="5"/>
    </row>
    <row r="934">
      <c r="A934" s="5"/>
    </row>
    <row r="935">
      <c r="A935" s="5"/>
    </row>
    <row r="936">
      <c r="A936" s="5"/>
    </row>
    <row r="937">
      <c r="A937" s="5"/>
    </row>
    <row r="938">
      <c r="A938" s="5"/>
    </row>
    <row r="939">
      <c r="A939" s="5"/>
    </row>
    <row r="940">
      <c r="A940" s="5"/>
    </row>
    <row r="941">
      <c r="A941" s="5"/>
    </row>
    <row r="942">
      <c r="A942" s="5"/>
    </row>
    <row r="943">
      <c r="A943" s="5"/>
    </row>
    <row r="944">
      <c r="A944" s="5"/>
    </row>
    <row r="945">
      <c r="A945" s="5"/>
    </row>
    <row r="946">
      <c r="A946" s="5"/>
    </row>
    <row r="947">
      <c r="A947" s="5"/>
    </row>
    <row r="948">
      <c r="A948" s="5"/>
    </row>
    <row r="949">
      <c r="A949" s="5"/>
    </row>
    <row r="950">
      <c r="A950" s="5"/>
    </row>
    <row r="951">
      <c r="A951" s="5"/>
    </row>
    <row r="952">
      <c r="A952" s="5"/>
    </row>
    <row r="953">
      <c r="A953" s="5"/>
    </row>
    <row r="954">
      <c r="A954" s="5"/>
    </row>
    <row r="955">
      <c r="A955" s="5"/>
    </row>
    <row r="956">
      <c r="A956" s="5"/>
    </row>
    <row r="957">
      <c r="A957" s="5"/>
    </row>
    <row r="958">
      <c r="A958" s="5"/>
    </row>
    <row r="959">
      <c r="A959" s="5"/>
    </row>
    <row r="960">
      <c r="A960" s="5"/>
    </row>
    <row r="961">
      <c r="A961" s="5"/>
    </row>
    <row r="962">
      <c r="A962" s="5"/>
    </row>
    <row r="963">
      <c r="A963" s="5"/>
    </row>
    <row r="964">
      <c r="A964" s="5"/>
    </row>
    <row r="965">
      <c r="A965" s="5"/>
    </row>
    <row r="966">
      <c r="A966" s="5"/>
    </row>
    <row r="967">
      <c r="A967" s="5"/>
    </row>
    <row r="968">
      <c r="A968" s="5"/>
    </row>
    <row r="969">
      <c r="A969" s="5"/>
    </row>
    <row r="970">
      <c r="A970" s="5"/>
    </row>
    <row r="971">
      <c r="A971" s="5"/>
    </row>
    <row r="972">
      <c r="A972" s="5"/>
    </row>
    <row r="973">
      <c r="A973" s="5"/>
    </row>
    <row r="974">
      <c r="A974" s="5"/>
    </row>
    <row r="975">
      <c r="A975" s="5"/>
    </row>
    <row r="976">
      <c r="A976" s="5"/>
    </row>
    <row r="977">
      <c r="A977" s="5"/>
    </row>
    <row r="978">
      <c r="A978" s="5"/>
    </row>
    <row r="979">
      <c r="A979" s="5"/>
    </row>
    <row r="980">
      <c r="A980" s="5"/>
    </row>
    <row r="981">
      <c r="A981" s="5"/>
    </row>
    <row r="982">
      <c r="A982" s="5"/>
    </row>
    <row r="983">
      <c r="A983" s="5"/>
    </row>
    <row r="984">
      <c r="A984" s="5"/>
    </row>
    <row r="985">
      <c r="A985" s="5"/>
    </row>
    <row r="986">
      <c r="A986" s="5"/>
    </row>
    <row r="987">
      <c r="A987" s="5"/>
    </row>
    <row r="988">
      <c r="A988" s="5"/>
    </row>
    <row r="989">
      <c r="A989" s="5"/>
    </row>
    <row r="990">
      <c r="A990" s="5"/>
    </row>
    <row r="991">
      <c r="A991" s="5"/>
    </row>
    <row r="992">
      <c r="A992" s="5"/>
    </row>
    <row r="993">
      <c r="A993" s="5"/>
    </row>
    <row r="994">
      <c r="A994" s="5"/>
    </row>
    <row r="995">
      <c r="A995" s="5"/>
    </row>
    <row r="996">
      <c r="A996" s="5"/>
    </row>
    <row r="997">
      <c r="A997" s="5"/>
    </row>
    <row r="998">
      <c r="A998" s="5"/>
    </row>
    <row r="999">
      <c r="A999" s="5"/>
    </row>
    <row r="1000">
      <c r="A1000" s="5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29"/>
    <col customWidth="1" min="2" max="2" width="6.71"/>
    <col customWidth="1" min="3" max="4" width="6.29"/>
    <col customWidth="1" min="5" max="7" width="6.71"/>
    <col customWidth="1" min="8" max="9" width="6.29"/>
    <col customWidth="1" min="10" max="10" width="6.71"/>
    <col customWidth="1" min="11" max="12" width="5.29"/>
    <col customWidth="1" min="13" max="26" width="14.71"/>
  </cols>
  <sheetData>
    <row r="1">
      <c r="A1" s="23" t="s">
        <v>66</v>
      </c>
      <c r="B1" s="5" t="str">
        <f t="array" ref="B1:L1">'CS-SeniorJunior'!B4:L4</f>
        <v>1Se-M</v>
      </c>
      <c r="C1" s="5" t="s">
        <v>564</v>
      </c>
      <c r="D1" s="5" t="s">
        <v>565</v>
      </c>
      <c r="E1" s="5" t="s">
        <v>566</v>
      </c>
      <c r="F1" s="5" t="s">
        <v>567</v>
      </c>
      <c r="G1" s="5" t="s">
        <v>568</v>
      </c>
      <c r="H1" s="5" t="s">
        <v>569</v>
      </c>
      <c r="I1" s="5" t="s">
        <v>570</v>
      </c>
      <c r="J1" s="5" t="s">
        <v>571</v>
      </c>
      <c r="K1" s="5" t="s">
        <v>560</v>
      </c>
      <c r="L1" s="5" t="s">
        <v>561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1" t="str">
        <f t="array" ref="A2:A46">TRANSPOSE('Master Answer Key'!C3:AU3)</f>
        <v>keyid</v>
      </c>
      <c r="B2">
        <f t="array" ref="B2">SUMPRODUCT(
    INDEX('Master Answer Key'!$B$4:$AU$394,0,ROW(B2)), 
    INDEX('CS-SeniorJunior-Correct-Items'!$A$2:$L$392,0,COLUMN(B3))
)</f>
        <v>23</v>
      </c>
      <c r="C2">
        <f t="array" ref="C2">SUMPRODUCT(
    INDEX('Master Answer Key'!$B$4:$AU$394,0,ROW(C2)), 
    INDEX('CS-SeniorJunior-Correct-Items'!$A$2:$L$392,0,COLUMN(C3))
)</f>
        <v>20</v>
      </c>
      <c r="D2">
        <f t="array" ref="D2">SUMPRODUCT(
    INDEX('Master Answer Key'!$B$4:$AU$394,0,ROW(D2)), 
    INDEX('CS-SeniorJunior-Correct-Items'!$A$2:$L$392,0,COLUMN(D3))
)</f>
        <v>22</v>
      </c>
      <c r="E2">
        <f t="array" ref="E2">SUMPRODUCT(
    INDEX('Master Answer Key'!$B$4:$AU$394,0,ROW(E2)), 
    INDEX('CS-SeniorJunior-Correct-Items'!$A$2:$L$392,0,COLUMN(E3))
)</f>
        <v>24</v>
      </c>
      <c r="F2">
        <f t="array" ref="F2">SUMPRODUCT(
    INDEX('Master Answer Key'!$B$4:$AU$394,0,ROW(F2)), 
    INDEX('CS-SeniorJunior-Correct-Items'!$A$2:$L$392,0,COLUMN(F3))
)</f>
        <v>23</v>
      </c>
      <c r="G2">
        <f t="array" ref="G2">SUMPRODUCT(
    INDEX('Master Answer Key'!$B$4:$AU$394,0,ROW(G2)), 
    INDEX('CS-SeniorJunior-Correct-Items'!$A$2:$L$392,0,COLUMN(G3))
)</f>
        <v>22</v>
      </c>
      <c r="H2">
        <f t="array" ref="H2">SUMPRODUCT(
    INDEX('Master Answer Key'!$B$4:$AU$394,0,ROW(H2)), 
    INDEX('CS-SeniorJunior-Correct-Items'!$A$2:$L$392,0,COLUMN(H3))
)</f>
        <v>22</v>
      </c>
      <c r="I2">
        <f t="array" ref="I2">SUMPRODUCT(
    INDEX('Master Answer Key'!$B$4:$AU$394,0,ROW(I2)), 
    INDEX('CS-SeniorJunior-Correct-Items'!$A$2:$L$392,0,COLUMN(I3))
)</f>
        <v>22</v>
      </c>
      <c r="J2">
        <f t="array" ref="J2">SUMPRODUCT(
    INDEX('Master Answer Key'!$B$4:$AU$394,0,ROW(J2)), 
    INDEX('CS-SeniorJunior-Correct-Items'!$A$2:$L$392,0,COLUMN(J3))
)</f>
        <v>20</v>
      </c>
      <c r="K2">
        <f t="array" ref="K2">SUMPRODUCT(
    INDEX('Master Answer Key'!$B$4:$AU$394,0,ROW(K2)), 
    INDEX('CS-SeniorJunior-Correct-Items'!$A$2:$L$392,0,COLUMN(K3))
)</f>
        <v>22</v>
      </c>
      <c r="L2">
        <f t="array" ref="L2">SUMPRODUCT(
    INDEX('Master Answer Key'!$B$4:$AU$394,0,ROW(L2)), 
    INDEX('CS-SeniorJunior-Correct-Items'!$A$2:$L$392,0,COLUMN(L3))
)</f>
        <v>22</v>
      </c>
    </row>
    <row r="3">
      <c r="A3" s="5" t="s">
        <v>37</v>
      </c>
      <c r="B3">
        <f t="array" ref="B3">SUMPRODUCT(
    INDEX('Master Answer Key'!$B$4:$AU$394,0,ROW(B3)), 
    INDEX('CS-SeniorJunior-Correct-Items'!$A$2:$L$392,0,COLUMN(B4))
)</f>
        <v>14</v>
      </c>
      <c r="C3">
        <f t="array" ref="C3">SUMPRODUCT(
    INDEX('Master Answer Key'!$B$4:$AU$394,0,ROW(C3)), 
    INDEX('CS-SeniorJunior-Correct-Items'!$A$2:$L$392,0,COLUMN(C4))
)</f>
        <v>13</v>
      </c>
      <c r="D3">
        <f t="array" ref="D3">SUMPRODUCT(
    INDEX('Master Answer Key'!$B$4:$AU$394,0,ROW(D3)), 
    INDEX('CS-SeniorJunior-Correct-Items'!$A$2:$L$392,0,COLUMN(D4))
)</f>
        <v>13</v>
      </c>
      <c r="E3">
        <f t="array" ref="E3">SUMPRODUCT(
    INDEX('Master Answer Key'!$B$4:$AU$394,0,ROW(E3)), 
    INDEX('CS-SeniorJunior-Correct-Items'!$A$2:$L$392,0,COLUMN(E4))
)</f>
        <v>14</v>
      </c>
      <c r="F3">
        <f t="array" ref="F3">SUMPRODUCT(
    INDEX('Master Answer Key'!$B$4:$AU$394,0,ROW(F3)), 
    INDEX('CS-SeniorJunior-Correct-Items'!$A$2:$L$392,0,COLUMN(F4))
)</f>
        <v>14</v>
      </c>
      <c r="G3">
        <f t="array" ref="G3">SUMPRODUCT(
    INDEX('Master Answer Key'!$B$4:$AU$394,0,ROW(G3)), 
    INDEX('CS-SeniorJunior-Correct-Items'!$A$2:$L$392,0,COLUMN(G4))
)</f>
        <v>13</v>
      </c>
      <c r="H3">
        <f t="array" ref="H3">SUMPRODUCT(
    INDEX('Master Answer Key'!$B$4:$AU$394,0,ROW(H3)), 
    INDEX('CS-SeniorJunior-Correct-Items'!$A$2:$L$392,0,COLUMN(H4))
)</f>
        <v>12</v>
      </c>
      <c r="I3">
        <f t="array" ref="I3">SUMPRODUCT(
    INDEX('Master Answer Key'!$B$4:$AU$394,0,ROW(I3)), 
    INDEX('CS-SeniorJunior-Correct-Items'!$A$2:$L$392,0,COLUMN(I4))
)</f>
        <v>13</v>
      </c>
      <c r="J3">
        <f t="array" ref="J3">SUMPRODUCT(
    INDEX('Master Answer Key'!$B$4:$AU$394,0,ROW(J3)), 
    INDEX('CS-SeniorJunior-Correct-Items'!$A$2:$L$392,0,COLUMN(J4))
)</f>
        <v>12</v>
      </c>
      <c r="K3">
        <f t="array" ref="K3">SUMPRODUCT(
    INDEX('Master Answer Key'!$B$4:$AU$394,0,ROW(K3)), 
    INDEX('CS-SeniorJunior-Correct-Items'!$A$2:$L$392,0,COLUMN(K4))
)</f>
        <v>12</v>
      </c>
      <c r="L3">
        <f t="array" ref="L3">SUMPRODUCT(
    INDEX('Master Answer Key'!$B$4:$AU$394,0,ROW(L3)), 
    INDEX('CS-SeniorJunior-Correct-Items'!$A$2:$L$392,0,COLUMN(L4))
)</f>
        <v>13</v>
      </c>
    </row>
    <row r="4">
      <c r="A4" s="5" t="s">
        <v>38</v>
      </c>
      <c r="B4">
        <f t="array" ref="B4">SUMPRODUCT(
    INDEX('Master Answer Key'!$B$4:$AU$394,0,ROW(B4)), 
    INDEX('CS-SeniorJunior-Correct-Items'!$A$2:$L$392,0,COLUMN(B5))
)</f>
        <v>24</v>
      </c>
      <c r="C4">
        <f t="array" ref="C4">SUMPRODUCT(
    INDEX('Master Answer Key'!$B$4:$AU$394,0,ROW(C4)), 
    INDEX('CS-SeniorJunior-Correct-Items'!$A$2:$L$392,0,COLUMN(C5))
)</f>
        <v>22</v>
      </c>
      <c r="D4">
        <f t="array" ref="D4">SUMPRODUCT(
    INDEX('Master Answer Key'!$B$4:$AU$394,0,ROW(D4)), 
    INDEX('CS-SeniorJunior-Correct-Items'!$A$2:$L$392,0,COLUMN(D5))
)</f>
        <v>21</v>
      </c>
      <c r="E4">
        <f t="array" ref="E4">SUMPRODUCT(
    INDEX('Master Answer Key'!$B$4:$AU$394,0,ROW(E4)), 
    INDEX('CS-SeniorJunior-Correct-Items'!$A$2:$L$392,0,COLUMN(E5))
)</f>
        <v>23</v>
      </c>
      <c r="F4">
        <f t="array" ref="F4">SUMPRODUCT(
    INDEX('Master Answer Key'!$B$4:$AU$394,0,ROW(F4)), 
    INDEX('CS-SeniorJunior-Correct-Items'!$A$2:$L$392,0,COLUMN(F5))
)</f>
        <v>23</v>
      </c>
      <c r="G4">
        <f t="array" ref="G4">SUMPRODUCT(
    INDEX('Master Answer Key'!$B$4:$AU$394,0,ROW(G4)), 
    INDEX('CS-SeniorJunior-Correct-Items'!$A$2:$L$392,0,COLUMN(G5))
)</f>
        <v>21</v>
      </c>
      <c r="H4">
        <f t="array" ref="H4">SUMPRODUCT(
    INDEX('Master Answer Key'!$B$4:$AU$394,0,ROW(H4)), 
    INDEX('CS-SeniorJunior-Correct-Items'!$A$2:$L$392,0,COLUMN(H5))
)</f>
        <v>20</v>
      </c>
      <c r="I4">
        <f t="array" ref="I4">SUMPRODUCT(
    INDEX('Master Answer Key'!$B$4:$AU$394,0,ROW(I4)), 
    INDEX('CS-SeniorJunior-Correct-Items'!$A$2:$L$392,0,COLUMN(I5))
)</f>
        <v>21</v>
      </c>
      <c r="J4">
        <f t="array" ref="J4">SUMPRODUCT(
    INDEX('Master Answer Key'!$B$4:$AU$394,0,ROW(J4)), 
    INDEX('CS-SeniorJunior-Correct-Items'!$A$2:$L$392,0,COLUMN(J5))
)</f>
        <v>22</v>
      </c>
      <c r="K4">
        <f t="array" ref="K4">SUMPRODUCT(
    INDEX('Master Answer Key'!$B$4:$AU$394,0,ROW(K4)), 
    INDEX('CS-SeniorJunior-Correct-Items'!$A$2:$L$392,0,COLUMN(K5))
)</f>
        <v>21</v>
      </c>
      <c r="L4">
        <f t="array" ref="L4">SUMPRODUCT(
    INDEX('Master Answer Key'!$B$4:$AU$394,0,ROW(L4)), 
    INDEX('CS-SeniorJunior-Correct-Items'!$A$2:$L$392,0,COLUMN(L5))
)</f>
        <v>21</v>
      </c>
    </row>
    <row r="5">
      <c r="A5" s="5" t="s">
        <v>39</v>
      </c>
      <c r="B5">
        <f t="array" ref="B5">SUMPRODUCT(
    INDEX('Master Answer Key'!$B$4:$AU$394,0,ROW(B5)), 
    INDEX('CS-SeniorJunior-Correct-Items'!$A$2:$L$392,0,COLUMN(B6))
)</f>
        <v>37</v>
      </c>
      <c r="C5">
        <f t="array" ref="C5">SUMPRODUCT(
    INDEX('Master Answer Key'!$B$4:$AU$394,0,ROW(C5)), 
    INDEX('CS-SeniorJunior-Correct-Items'!$A$2:$L$392,0,COLUMN(C6))
)</f>
        <v>38</v>
      </c>
      <c r="D5">
        <f t="array" ref="D5">SUMPRODUCT(
    INDEX('Master Answer Key'!$B$4:$AU$394,0,ROW(D5)), 
    INDEX('CS-SeniorJunior-Correct-Items'!$A$2:$L$392,0,COLUMN(D6))
)</f>
        <v>41</v>
      </c>
      <c r="E5">
        <f t="array" ref="E5">SUMPRODUCT(
    INDEX('Master Answer Key'!$B$4:$AU$394,0,ROW(E5)), 
    INDEX('CS-SeniorJunior-Correct-Items'!$A$2:$L$392,0,COLUMN(E6))
)</f>
        <v>46</v>
      </c>
      <c r="F5">
        <f t="array" ref="F5">SUMPRODUCT(
    INDEX('Master Answer Key'!$B$4:$AU$394,0,ROW(F5)), 
    INDEX('CS-SeniorJunior-Correct-Items'!$A$2:$L$392,0,COLUMN(F6))
)</f>
        <v>46</v>
      </c>
      <c r="G5">
        <f t="array" ref="G5">SUMPRODUCT(
    INDEX('Master Answer Key'!$B$4:$AU$394,0,ROW(G5)), 
    INDEX('CS-SeniorJunior-Correct-Items'!$A$2:$L$392,0,COLUMN(G6))
)</f>
        <v>40</v>
      </c>
      <c r="H5">
        <f t="array" ref="H5">SUMPRODUCT(
    INDEX('Master Answer Key'!$B$4:$AU$394,0,ROW(H5)), 
    INDEX('CS-SeniorJunior-Correct-Items'!$A$2:$L$392,0,COLUMN(H6))
)</f>
        <v>39</v>
      </c>
      <c r="I5">
        <f t="array" ref="I5">SUMPRODUCT(
    INDEX('Master Answer Key'!$B$4:$AU$394,0,ROW(I5)), 
    INDEX('CS-SeniorJunior-Correct-Items'!$A$2:$L$392,0,COLUMN(I6))
)</f>
        <v>42</v>
      </c>
      <c r="J5">
        <f t="array" ref="J5">SUMPRODUCT(
    INDEX('Master Answer Key'!$B$4:$AU$394,0,ROW(J5)), 
    INDEX('CS-SeniorJunior-Correct-Items'!$A$2:$L$392,0,COLUMN(J6))
)</f>
        <v>35</v>
      </c>
      <c r="K5">
        <f t="array" ref="K5">SUMPRODUCT(
    INDEX('Master Answer Key'!$B$4:$AU$394,0,ROW(K5)), 
    INDEX('CS-SeniorJunior-Correct-Items'!$A$2:$L$392,0,COLUMN(K6))
)</f>
        <v>44</v>
      </c>
      <c r="L5">
        <f t="array" ref="L5">SUMPRODUCT(
    INDEX('Master Answer Key'!$B$4:$AU$394,0,ROW(L5)), 
    INDEX('CS-SeniorJunior-Correct-Items'!$A$2:$L$392,0,COLUMN(L6))
)</f>
        <v>38</v>
      </c>
    </row>
    <row r="6">
      <c r="A6" s="5" t="s">
        <v>40</v>
      </c>
      <c r="B6">
        <f t="array" ref="B6">SUMPRODUCT(
    INDEX('Master Answer Key'!$B$4:$AU$394,0,ROW(B6)), 
    INDEX('CS-SeniorJunior-Correct-Items'!$A$2:$L$392,0,COLUMN(B7))
)</f>
        <v>32</v>
      </c>
      <c r="C6">
        <f t="array" ref="C6">SUMPRODUCT(
    INDEX('Master Answer Key'!$B$4:$AU$394,0,ROW(C6)), 
    INDEX('CS-SeniorJunior-Correct-Items'!$A$2:$L$392,0,COLUMN(C7))
)</f>
        <v>35</v>
      </c>
      <c r="D6">
        <f t="array" ref="D6">SUMPRODUCT(
    INDEX('Master Answer Key'!$B$4:$AU$394,0,ROW(D6)), 
    INDEX('CS-SeniorJunior-Correct-Items'!$A$2:$L$392,0,COLUMN(D7))
)</f>
        <v>37</v>
      </c>
      <c r="E6">
        <f t="array" ref="E6">SUMPRODUCT(
    INDEX('Master Answer Key'!$B$4:$AU$394,0,ROW(E6)), 
    INDEX('CS-SeniorJunior-Correct-Items'!$A$2:$L$392,0,COLUMN(E7))
)</f>
        <v>36</v>
      </c>
      <c r="F6">
        <f t="array" ref="F6">SUMPRODUCT(
    INDEX('Master Answer Key'!$B$4:$AU$394,0,ROW(F6)), 
    INDEX('CS-SeniorJunior-Correct-Items'!$A$2:$L$392,0,COLUMN(F7))
)</f>
        <v>34</v>
      </c>
      <c r="G6">
        <f t="array" ref="G6">SUMPRODUCT(
    INDEX('Master Answer Key'!$B$4:$AU$394,0,ROW(G6)), 
    INDEX('CS-SeniorJunior-Correct-Items'!$A$2:$L$392,0,COLUMN(G7))
)</f>
        <v>33</v>
      </c>
      <c r="H6">
        <f t="array" ref="H6">SUMPRODUCT(
    INDEX('Master Answer Key'!$B$4:$AU$394,0,ROW(H6)), 
    INDEX('CS-SeniorJunior-Correct-Items'!$A$2:$L$392,0,COLUMN(H7))
)</f>
        <v>31</v>
      </c>
      <c r="I6">
        <f t="array" ref="I6">SUMPRODUCT(
    INDEX('Master Answer Key'!$B$4:$AU$394,0,ROW(I6)), 
    INDEX('CS-SeniorJunior-Correct-Items'!$A$2:$L$392,0,COLUMN(I7))
)</f>
        <v>34</v>
      </c>
      <c r="J6">
        <f t="array" ref="J6">SUMPRODUCT(
    INDEX('Master Answer Key'!$B$4:$AU$394,0,ROW(J6)), 
    INDEX('CS-SeniorJunior-Correct-Items'!$A$2:$L$392,0,COLUMN(J7))
)</f>
        <v>36</v>
      </c>
      <c r="K6">
        <f t="array" ref="K6">SUMPRODUCT(
    INDEX('Master Answer Key'!$B$4:$AU$394,0,ROW(K6)), 
    INDEX('CS-SeniorJunior-Correct-Items'!$A$2:$L$392,0,COLUMN(K7))
)</f>
        <v>35</v>
      </c>
      <c r="L6">
        <f t="array" ref="L6">SUMPRODUCT(
    INDEX('Master Answer Key'!$B$4:$AU$394,0,ROW(L6)), 
    INDEX('CS-SeniorJunior-Correct-Items'!$A$2:$L$392,0,COLUMN(L7))
)</f>
        <v>31</v>
      </c>
    </row>
    <row r="7">
      <c r="A7" s="5" t="s">
        <v>41</v>
      </c>
      <c r="B7">
        <f t="array" ref="B7">SUMPRODUCT(
    INDEX('Master Answer Key'!$B$4:$AU$394,0,ROW(B7)), 
    INDEX('CS-SeniorJunior-Correct-Items'!$A$2:$L$392,0,COLUMN(B8))
)</f>
        <v>4</v>
      </c>
      <c r="C7">
        <f t="array" ref="C7">SUMPRODUCT(
    INDEX('Master Answer Key'!$B$4:$AU$394,0,ROW(C7)), 
    INDEX('CS-SeniorJunior-Correct-Items'!$A$2:$L$392,0,COLUMN(C8))
)</f>
        <v>4</v>
      </c>
      <c r="D7">
        <f t="array" ref="D7">SUMPRODUCT(
    INDEX('Master Answer Key'!$B$4:$AU$394,0,ROW(D7)), 
    INDEX('CS-SeniorJunior-Correct-Items'!$A$2:$L$392,0,COLUMN(D8))
)</f>
        <v>4</v>
      </c>
      <c r="E7">
        <f t="array" ref="E7">SUMPRODUCT(
    INDEX('Master Answer Key'!$B$4:$AU$394,0,ROW(E7)), 
    INDEX('CS-SeniorJunior-Correct-Items'!$A$2:$L$392,0,COLUMN(E8))
)</f>
        <v>4</v>
      </c>
      <c r="F7">
        <f t="array" ref="F7">SUMPRODUCT(
    INDEX('Master Answer Key'!$B$4:$AU$394,0,ROW(F7)), 
    INDEX('CS-SeniorJunior-Correct-Items'!$A$2:$L$392,0,COLUMN(F8))
)</f>
        <v>4</v>
      </c>
      <c r="G7">
        <f t="array" ref="G7">SUMPRODUCT(
    INDEX('Master Answer Key'!$B$4:$AU$394,0,ROW(G7)), 
    INDEX('CS-SeniorJunior-Correct-Items'!$A$2:$L$392,0,COLUMN(G8))
)</f>
        <v>4</v>
      </c>
      <c r="H7">
        <f t="array" ref="H7">SUMPRODUCT(
    INDEX('Master Answer Key'!$B$4:$AU$394,0,ROW(H7)), 
    INDEX('CS-SeniorJunior-Correct-Items'!$A$2:$L$392,0,COLUMN(H8))
)</f>
        <v>4</v>
      </c>
      <c r="I7">
        <f t="array" ref="I7">SUMPRODUCT(
    INDEX('Master Answer Key'!$B$4:$AU$394,0,ROW(I7)), 
    INDEX('CS-SeniorJunior-Correct-Items'!$A$2:$L$392,0,COLUMN(I8))
)</f>
        <v>4</v>
      </c>
      <c r="J7">
        <f t="array" ref="J7">SUMPRODUCT(
    INDEX('Master Answer Key'!$B$4:$AU$394,0,ROW(J7)), 
    INDEX('CS-SeniorJunior-Correct-Items'!$A$2:$L$392,0,COLUMN(J8))
)</f>
        <v>3</v>
      </c>
      <c r="K7">
        <f t="array" ref="K7">SUMPRODUCT(
    INDEX('Master Answer Key'!$B$4:$AU$394,0,ROW(K7)), 
    INDEX('CS-SeniorJunior-Correct-Items'!$A$2:$L$392,0,COLUMN(K8))
)</f>
        <v>3</v>
      </c>
      <c r="L7">
        <f t="array" ref="L7">SUMPRODUCT(
    INDEX('Master Answer Key'!$B$4:$AU$394,0,ROW(L7)), 
    INDEX('CS-SeniorJunior-Correct-Items'!$A$2:$L$392,0,COLUMN(L8))
)</f>
        <v>4</v>
      </c>
    </row>
    <row r="8">
      <c r="A8" s="5" t="s">
        <v>42</v>
      </c>
      <c r="B8">
        <f t="array" ref="B8">SUMPRODUCT(
    INDEX('Master Answer Key'!$B$4:$AU$394,0,ROW(B8)), 
    INDEX('CS-SeniorJunior-Correct-Items'!$A$2:$L$392,0,COLUMN(B9))
)</f>
        <v>25</v>
      </c>
      <c r="C8">
        <f t="array" ref="C8">SUMPRODUCT(
    INDEX('Master Answer Key'!$B$4:$AU$394,0,ROW(C8)), 
    INDEX('CS-SeniorJunior-Correct-Items'!$A$2:$L$392,0,COLUMN(C9))
)</f>
        <v>24</v>
      </c>
      <c r="D8">
        <f t="array" ref="D8">SUMPRODUCT(
    INDEX('Master Answer Key'!$B$4:$AU$394,0,ROW(D8)), 
    INDEX('CS-SeniorJunior-Correct-Items'!$A$2:$L$392,0,COLUMN(D9))
)</f>
        <v>23</v>
      </c>
      <c r="E8">
        <f t="array" ref="E8">SUMPRODUCT(
    INDEX('Master Answer Key'!$B$4:$AU$394,0,ROW(E8)), 
    INDEX('CS-SeniorJunior-Correct-Items'!$A$2:$L$392,0,COLUMN(E9))
)</f>
        <v>26</v>
      </c>
      <c r="F8">
        <f t="array" ref="F8">SUMPRODUCT(
    INDEX('Master Answer Key'!$B$4:$AU$394,0,ROW(F8)), 
    INDEX('CS-SeniorJunior-Correct-Items'!$A$2:$L$392,0,COLUMN(F9))
)</f>
        <v>24</v>
      </c>
      <c r="G8">
        <f t="array" ref="G8">SUMPRODUCT(
    INDEX('Master Answer Key'!$B$4:$AU$394,0,ROW(G8)), 
    INDEX('CS-SeniorJunior-Correct-Items'!$A$2:$L$392,0,COLUMN(G9))
)</f>
        <v>26</v>
      </c>
      <c r="H8">
        <f t="array" ref="H8">SUMPRODUCT(
    INDEX('Master Answer Key'!$B$4:$AU$394,0,ROW(H8)), 
    INDEX('CS-SeniorJunior-Correct-Items'!$A$2:$L$392,0,COLUMN(H9))
)</f>
        <v>22</v>
      </c>
      <c r="I8">
        <f t="array" ref="I8">SUMPRODUCT(
    INDEX('Master Answer Key'!$B$4:$AU$394,0,ROW(I8)), 
    INDEX('CS-SeniorJunior-Correct-Items'!$A$2:$L$392,0,COLUMN(I9))
)</f>
        <v>26</v>
      </c>
      <c r="J8">
        <f t="array" ref="J8">SUMPRODUCT(
    INDEX('Master Answer Key'!$B$4:$AU$394,0,ROW(J8)), 
    INDEX('CS-SeniorJunior-Correct-Items'!$A$2:$L$392,0,COLUMN(J9))
)</f>
        <v>22</v>
      </c>
      <c r="K8">
        <f t="array" ref="K8">SUMPRODUCT(
    INDEX('Master Answer Key'!$B$4:$AU$394,0,ROW(K8)), 
    INDEX('CS-SeniorJunior-Correct-Items'!$A$2:$L$392,0,COLUMN(K9))
)</f>
        <v>25</v>
      </c>
      <c r="L8">
        <f t="array" ref="L8">SUMPRODUCT(
    INDEX('Master Answer Key'!$B$4:$AU$394,0,ROW(L8)), 
    INDEX('CS-SeniorJunior-Correct-Items'!$A$2:$L$392,0,COLUMN(L9))
)</f>
        <v>24</v>
      </c>
    </row>
    <row r="9">
      <c r="A9" s="5" t="s">
        <v>43</v>
      </c>
      <c r="B9">
        <f t="array" ref="B9">SUMPRODUCT(
    INDEX('Master Answer Key'!$B$4:$AU$394,0,ROW(B9)), 
    INDEX('CS-SeniorJunior-Correct-Items'!$A$2:$L$392,0,COLUMN(B10))
)</f>
        <v>17</v>
      </c>
      <c r="C9">
        <f t="array" ref="C9">SUMPRODUCT(
    INDEX('Master Answer Key'!$B$4:$AU$394,0,ROW(C9)), 
    INDEX('CS-SeniorJunior-Correct-Items'!$A$2:$L$392,0,COLUMN(C10))
)</f>
        <v>16</v>
      </c>
      <c r="D9">
        <f t="array" ref="D9">SUMPRODUCT(
    INDEX('Master Answer Key'!$B$4:$AU$394,0,ROW(D9)), 
    INDEX('CS-SeniorJunior-Correct-Items'!$A$2:$L$392,0,COLUMN(D10))
)</f>
        <v>19</v>
      </c>
      <c r="E9">
        <f t="array" ref="E9">SUMPRODUCT(
    INDEX('Master Answer Key'!$B$4:$AU$394,0,ROW(E9)), 
    INDEX('CS-SeniorJunior-Correct-Items'!$A$2:$L$392,0,COLUMN(E10))
)</f>
        <v>22</v>
      </c>
      <c r="F9">
        <f t="array" ref="F9">SUMPRODUCT(
    INDEX('Master Answer Key'!$B$4:$AU$394,0,ROW(F9)), 
    INDEX('CS-SeniorJunior-Correct-Items'!$A$2:$L$392,0,COLUMN(F10))
)</f>
        <v>20</v>
      </c>
      <c r="G9">
        <f t="array" ref="G9">SUMPRODUCT(
    INDEX('Master Answer Key'!$B$4:$AU$394,0,ROW(G9)), 
    INDEX('CS-SeniorJunior-Correct-Items'!$A$2:$L$392,0,COLUMN(G10))
)</f>
        <v>19</v>
      </c>
      <c r="H9">
        <f t="array" ref="H9">SUMPRODUCT(
    INDEX('Master Answer Key'!$B$4:$AU$394,0,ROW(H9)), 
    INDEX('CS-SeniorJunior-Correct-Items'!$A$2:$L$392,0,COLUMN(H10))
)</f>
        <v>20</v>
      </c>
      <c r="I9">
        <f t="array" ref="I9">SUMPRODUCT(
    INDEX('Master Answer Key'!$B$4:$AU$394,0,ROW(I9)), 
    INDEX('CS-SeniorJunior-Correct-Items'!$A$2:$L$392,0,COLUMN(I10))
)</f>
        <v>19</v>
      </c>
      <c r="J9">
        <f t="array" ref="J9">SUMPRODUCT(
    INDEX('Master Answer Key'!$B$4:$AU$394,0,ROW(J9)), 
    INDEX('CS-SeniorJunior-Correct-Items'!$A$2:$L$392,0,COLUMN(J10))
)</f>
        <v>15</v>
      </c>
      <c r="K9">
        <f t="array" ref="K9">SUMPRODUCT(
    INDEX('Master Answer Key'!$B$4:$AU$394,0,ROW(K9)), 
    INDEX('CS-SeniorJunior-Correct-Items'!$A$2:$L$392,0,COLUMN(K10))
)</f>
        <v>21</v>
      </c>
      <c r="L9">
        <f t="array" ref="L9">SUMPRODUCT(
    INDEX('Master Answer Key'!$B$4:$AU$394,0,ROW(L9)), 
    INDEX('CS-SeniorJunior-Correct-Items'!$A$2:$L$392,0,COLUMN(L10))
)</f>
        <v>18</v>
      </c>
    </row>
    <row r="10">
      <c r="A10" s="5" t="s">
        <v>44</v>
      </c>
      <c r="B10">
        <f t="array" ref="B10">SUMPRODUCT(
    INDEX('Master Answer Key'!$B$4:$AU$394,0,ROW(B10)), 
    INDEX('CS-SeniorJunior-Correct-Items'!$A$2:$L$392,0,COLUMN(B11))
)</f>
        <v>25</v>
      </c>
      <c r="C10">
        <f t="array" ref="C10">SUMPRODUCT(
    INDEX('Master Answer Key'!$B$4:$AU$394,0,ROW(C10)), 
    INDEX('CS-SeniorJunior-Correct-Items'!$A$2:$L$392,0,COLUMN(C11))
)</f>
        <v>28</v>
      </c>
      <c r="D10">
        <f t="array" ref="D10">SUMPRODUCT(
    INDEX('Master Answer Key'!$B$4:$AU$394,0,ROW(D10)), 
    INDEX('CS-SeniorJunior-Correct-Items'!$A$2:$L$392,0,COLUMN(D11))
)</f>
        <v>31</v>
      </c>
      <c r="E10">
        <f t="array" ref="E10">SUMPRODUCT(
    INDEX('Master Answer Key'!$B$4:$AU$394,0,ROW(E10)), 
    INDEX('CS-SeniorJunior-Correct-Items'!$A$2:$L$392,0,COLUMN(E11))
)</f>
        <v>27</v>
      </c>
      <c r="F10">
        <f t="array" ref="F10">SUMPRODUCT(
    INDEX('Master Answer Key'!$B$4:$AU$394,0,ROW(F10)), 
    INDEX('CS-SeniorJunior-Correct-Items'!$A$2:$L$392,0,COLUMN(F11))
)</f>
        <v>30</v>
      </c>
      <c r="G10">
        <f t="array" ref="G10">SUMPRODUCT(
    INDEX('Master Answer Key'!$B$4:$AU$394,0,ROW(G10)), 
    INDEX('CS-SeniorJunior-Correct-Items'!$A$2:$L$392,0,COLUMN(G11))
)</f>
        <v>32</v>
      </c>
      <c r="H10">
        <f t="array" ref="H10">SUMPRODUCT(
    INDEX('Master Answer Key'!$B$4:$AU$394,0,ROW(H10)), 
    INDEX('CS-SeniorJunior-Correct-Items'!$A$2:$L$392,0,COLUMN(H11))
)</f>
        <v>30</v>
      </c>
      <c r="I10">
        <f t="array" ref="I10">SUMPRODUCT(
    INDEX('Master Answer Key'!$B$4:$AU$394,0,ROW(I10)), 
    INDEX('CS-SeniorJunior-Correct-Items'!$A$2:$L$392,0,COLUMN(I11))
)</f>
        <v>30</v>
      </c>
      <c r="J10">
        <f t="array" ref="J10">SUMPRODUCT(
    INDEX('Master Answer Key'!$B$4:$AU$394,0,ROW(J10)), 
    INDEX('CS-SeniorJunior-Correct-Items'!$A$2:$L$392,0,COLUMN(J11))
)</f>
        <v>27</v>
      </c>
      <c r="K10">
        <f t="array" ref="K10">SUMPRODUCT(
    INDEX('Master Answer Key'!$B$4:$AU$394,0,ROW(K10)), 
    INDEX('CS-SeniorJunior-Correct-Items'!$A$2:$L$392,0,COLUMN(K11))
)</f>
        <v>32</v>
      </c>
      <c r="L10">
        <f t="array" ref="L10">SUMPRODUCT(
    INDEX('Master Answer Key'!$B$4:$AU$394,0,ROW(L10)), 
    INDEX('CS-SeniorJunior-Correct-Items'!$A$2:$L$392,0,COLUMN(L11))
)</f>
        <v>26</v>
      </c>
    </row>
    <row r="11">
      <c r="A11" s="5" t="s">
        <v>45</v>
      </c>
      <c r="B11">
        <f t="array" ref="B11">SUMPRODUCT(
    INDEX('Master Answer Key'!$B$4:$AU$394,0,ROW(B11)), 
    INDEX('CS-SeniorJunior-Correct-Items'!$A$2:$L$392,0,COLUMN(B12))
)</f>
        <v>24</v>
      </c>
      <c r="C11">
        <f t="array" ref="C11">SUMPRODUCT(
    INDEX('Master Answer Key'!$B$4:$AU$394,0,ROW(C11)), 
    INDEX('CS-SeniorJunior-Correct-Items'!$A$2:$L$392,0,COLUMN(C12))
)</f>
        <v>21</v>
      </c>
      <c r="D11">
        <f t="array" ref="D11">SUMPRODUCT(
    INDEX('Master Answer Key'!$B$4:$AU$394,0,ROW(D11)), 
    INDEX('CS-SeniorJunior-Correct-Items'!$A$2:$L$392,0,COLUMN(D12))
)</f>
        <v>22</v>
      </c>
      <c r="E11">
        <f t="array" ref="E11">SUMPRODUCT(
    INDEX('Master Answer Key'!$B$4:$AU$394,0,ROW(E11)), 
    INDEX('CS-SeniorJunior-Correct-Items'!$A$2:$L$392,0,COLUMN(E12))
)</f>
        <v>26</v>
      </c>
      <c r="F11">
        <f t="array" ref="F11">SUMPRODUCT(
    INDEX('Master Answer Key'!$B$4:$AU$394,0,ROW(F11)), 
    INDEX('CS-SeniorJunior-Correct-Items'!$A$2:$L$392,0,COLUMN(F12))
)</f>
        <v>30</v>
      </c>
      <c r="G11">
        <f t="array" ref="G11">SUMPRODUCT(
    INDEX('Master Answer Key'!$B$4:$AU$394,0,ROW(G11)), 
    INDEX('CS-SeniorJunior-Correct-Items'!$A$2:$L$392,0,COLUMN(G12))
)</f>
        <v>26</v>
      </c>
      <c r="H11">
        <f t="array" ref="H11">SUMPRODUCT(
    INDEX('Master Answer Key'!$B$4:$AU$394,0,ROW(H11)), 
    INDEX('CS-SeniorJunior-Correct-Items'!$A$2:$L$392,0,COLUMN(H12))
)</f>
        <v>28</v>
      </c>
      <c r="I11">
        <f t="array" ref="I11">SUMPRODUCT(
    INDEX('Master Answer Key'!$B$4:$AU$394,0,ROW(I11)), 
    INDEX('CS-SeniorJunior-Correct-Items'!$A$2:$L$392,0,COLUMN(I12))
)</f>
        <v>25</v>
      </c>
      <c r="J11">
        <f t="array" ref="J11">SUMPRODUCT(
    INDEX('Master Answer Key'!$B$4:$AU$394,0,ROW(J11)), 
    INDEX('CS-SeniorJunior-Correct-Items'!$A$2:$L$392,0,COLUMN(J12))
)</f>
        <v>24</v>
      </c>
      <c r="K11">
        <f t="array" ref="K11">SUMPRODUCT(
    INDEX('Master Answer Key'!$B$4:$AU$394,0,ROW(K11)), 
    INDEX('CS-SeniorJunior-Correct-Items'!$A$2:$L$392,0,COLUMN(K12))
)</f>
        <v>28</v>
      </c>
      <c r="L11">
        <f t="array" ref="L11">SUMPRODUCT(
    INDEX('Master Answer Key'!$B$4:$AU$394,0,ROW(L11)), 
    INDEX('CS-SeniorJunior-Correct-Items'!$A$2:$L$392,0,COLUMN(L12))
)</f>
        <v>20</v>
      </c>
    </row>
    <row r="12">
      <c r="A12" s="5" t="s">
        <v>46</v>
      </c>
      <c r="B12">
        <f t="array" ref="B12">SUMPRODUCT(
    INDEX('Master Answer Key'!$B$4:$AU$394,0,ROW(B12)), 
    INDEX('CS-SeniorJunior-Correct-Items'!$A$2:$L$392,0,COLUMN(B13))
)</f>
        <v>14</v>
      </c>
      <c r="C12">
        <f t="array" ref="C12">SUMPRODUCT(
    INDEX('Master Answer Key'!$B$4:$AU$394,0,ROW(C12)), 
    INDEX('CS-SeniorJunior-Correct-Items'!$A$2:$L$392,0,COLUMN(C13))
)</f>
        <v>14</v>
      </c>
      <c r="D12">
        <f t="array" ref="D12">SUMPRODUCT(
    INDEX('Master Answer Key'!$B$4:$AU$394,0,ROW(D12)), 
    INDEX('CS-SeniorJunior-Correct-Items'!$A$2:$L$392,0,COLUMN(D13))
)</f>
        <v>14</v>
      </c>
      <c r="E12">
        <f t="array" ref="E12">SUMPRODUCT(
    INDEX('Master Answer Key'!$B$4:$AU$394,0,ROW(E12)), 
    INDEX('CS-SeniorJunior-Correct-Items'!$A$2:$L$392,0,COLUMN(E13))
)</f>
        <v>13</v>
      </c>
      <c r="F12">
        <f t="array" ref="F12">SUMPRODUCT(
    INDEX('Master Answer Key'!$B$4:$AU$394,0,ROW(F12)), 
    INDEX('CS-SeniorJunior-Correct-Items'!$A$2:$L$392,0,COLUMN(F13))
)</f>
        <v>12</v>
      </c>
      <c r="G12">
        <f t="array" ref="G12">SUMPRODUCT(
    INDEX('Master Answer Key'!$B$4:$AU$394,0,ROW(G12)), 
    INDEX('CS-SeniorJunior-Correct-Items'!$A$2:$L$392,0,COLUMN(G13))
)</f>
        <v>14</v>
      </c>
      <c r="H12">
        <f t="array" ref="H12">SUMPRODUCT(
    INDEX('Master Answer Key'!$B$4:$AU$394,0,ROW(H12)), 
    INDEX('CS-SeniorJunior-Correct-Items'!$A$2:$L$392,0,COLUMN(H13))
)</f>
        <v>12</v>
      </c>
      <c r="I12">
        <f t="array" ref="I12">SUMPRODUCT(
    INDEX('Master Answer Key'!$B$4:$AU$394,0,ROW(I12)), 
    INDEX('CS-SeniorJunior-Correct-Items'!$A$2:$L$392,0,COLUMN(I13))
)</f>
        <v>11</v>
      </c>
      <c r="J12">
        <f t="array" ref="J12">SUMPRODUCT(
    INDEX('Master Answer Key'!$B$4:$AU$394,0,ROW(J12)), 
    INDEX('CS-SeniorJunior-Correct-Items'!$A$2:$L$392,0,COLUMN(J13))
)</f>
        <v>13</v>
      </c>
      <c r="K12">
        <f t="array" ref="K12">SUMPRODUCT(
    INDEX('Master Answer Key'!$B$4:$AU$394,0,ROW(K12)), 
    INDEX('CS-SeniorJunior-Correct-Items'!$A$2:$L$392,0,COLUMN(K13))
)</f>
        <v>14</v>
      </c>
      <c r="L12">
        <f t="array" ref="L12">SUMPRODUCT(
    INDEX('Master Answer Key'!$B$4:$AU$394,0,ROW(L12)), 
    INDEX('CS-SeniorJunior-Correct-Items'!$A$2:$L$392,0,COLUMN(L13))
)</f>
        <v>12</v>
      </c>
    </row>
    <row r="13">
      <c r="A13" s="5" t="s">
        <v>47</v>
      </c>
      <c r="B13">
        <f t="array" ref="B13">SUMPRODUCT(
    INDEX('Master Answer Key'!$B$4:$AU$394,0,ROW(B13)), 
    INDEX('CS-SeniorJunior-Correct-Items'!$A$2:$L$392,0,COLUMN(B14))
)</f>
        <v>71</v>
      </c>
      <c r="C13">
        <f t="array" ref="C13">SUMPRODUCT(
    INDEX('Master Answer Key'!$B$4:$AU$394,0,ROW(C13)), 
    INDEX('CS-SeniorJunior-Correct-Items'!$A$2:$L$392,0,COLUMN(C14))
)</f>
        <v>68</v>
      </c>
      <c r="D13">
        <f t="array" ref="D13">SUMPRODUCT(
    INDEX('Master Answer Key'!$B$4:$AU$394,0,ROW(D13)), 
    INDEX('CS-SeniorJunior-Correct-Items'!$A$2:$L$392,0,COLUMN(D14))
)</f>
        <v>75</v>
      </c>
      <c r="E13">
        <f t="array" ref="E13">SUMPRODUCT(
    INDEX('Master Answer Key'!$B$4:$AU$394,0,ROW(E13)), 
    INDEX('CS-SeniorJunior-Correct-Items'!$A$2:$L$392,0,COLUMN(E14))
)</f>
        <v>73</v>
      </c>
      <c r="F13">
        <f t="array" ref="F13">SUMPRODUCT(
    INDEX('Master Answer Key'!$B$4:$AU$394,0,ROW(F13)), 
    INDEX('CS-SeniorJunior-Correct-Items'!$A$2:$L$392,0,COLUMN(F14))
)</f>
        <v>77</v>
      </c>
      <c r="G13">
        <f t="array" ref="G13">SUMPRODUCT(
    INDEX('Master Answer Key'!$B$4:$AU$394,0,ROW(G13)), 
    INDEX('CS-SeniorJunior-Correct-Items'!$A$2:$L$392,0,COLUMN(G14))
)</f>
        <v>76</v>
      </c>
      <c r="H13">
        <f t="array" ref="H13">SUMPRODUCT(
    INDEX('Master Answer Key'!$B$4:$AU$394,0,ROW(H13)), 
    INDEX('CS-SeniorJunior-Correct-Items'!$A$2:$L$392,0,COLUMN(H14))
)</f>
        <v>73</v>
      </c>
      <c r="I13">
        <f t="array" ref="I13">SUMPRODUCT(
    INDEX('Master Answer Key'!$B$4:$AU$394,0,ROW(I13)), 
    INDEX('CS-SeniorJunior-Correct-Items'!$A$2:$L$392,0,COLUMN(I14))
)</f>
        <v>72</v>
      </c>
      <c r="J13">
        <f t="array" ref="J13">SUMPRODUCT(
    INDEX('Master Answer Key'!$B$4:$AU$394,0,ROW(J13)), 
    INDEX('CS-SeniorJunior-Correct-Items'!$A$2:$L$392,0,COLUMN(J14))
)</f>
        <v>66</v>
      </c>
      <c r="K13">
        <f t="array" ref="K13">SUMPRODUCT(
    INDEX('Master Answer Key'!$B$4:$AU$394,0,ROW(K13)), 
    INDEX('CS-SeniorJunior-Correct-Items'!$A$2:$L$392,0,COLUMN(K14))
)</f>
        <v>77</v>
      </c>
      <c r="L13">
        <f t="array" ref="L13">SUMPRODUCT(
    INDEX('Master Answer Key'!$B$4:$AU$394,0,ROW(L13)), 
    INDEX('CS-SeniorJunior-Correct-Items'!$A$2:$L$392,0,COLUMN(L14))
)</f>
        <v>69</v>
      </c>
    </row>
    <row r="14">
      <c r="A14" s="5" t="s">
        <v>48</v>
      </c>
      <c r="B14">
        <f t="array" ref="B14">SUMPRODUCT(
    INDEX('Master Answer Key'!$B$4:$AU$394,0,ROW(B14)), 
    INDEX('CS-SeniorJunior-Correct-Items'!$A$2:$L$392,0,COLUMN(B15))
)</f>
        <v>12</v>
      </c>
      <c r="C14">
        <f t="array" ref="C14">SUMPRODUCT(
    INDEX('Master Answer Key'!$B$4:$AU$394,0,ROW(C14)), 
    INDEX('CS-SeniorJunior-Correct-Items'!$A$2:$L$392,0,COLUMN(C15))
)</f>
        <v>12</v>
      </c>
      <c r="D14">
        <f t="array" ref="D14">SUMPRODUCT(
    INDEX('Master Answer Key'!$B$4:$AU$394,0,ROW(D14)), 
    INDEX('CS-SeniorJunior-Correct-Items'!$A$2:$L$392,0,COLUMN(D15))
)</f>
        <v>11</v>
      </c>
      <c r="E14">
        <f t="array" ref="E14">SUMPRODUCT(
    INDEX('Master Answer Key'!$B$4:$AU$394,0,ROW(E14)), 
    INDEX('CS-SeniorJunior-Correct-Items'!$A$2:$L$392,0,COLUMN(E15))
)</f>
        <v>12</v>
      </c>
      <c r="F14">
        <f t="array" ref="F14">SUMPRODUCT(
    INDEX('Master Answer Key'!$B$4:$AU$394,0,ROW(F14)), 
    INDEX('CS-SeniorJunior-Correct-Items'!$A$2:$L$392,0,COLUMN(F15))
)</f>
        <v>11</v>
      </c>
      <c r="G14">
        <f t="array" ref="G14">SUMPRODUCT(
    INDEX('Master Answer Key'!$B$4:$AU$394,0,ROW(G14)), 
    INDEX('CS-SeniorJunior-Correct-Items'!$A$2:$L$392,0,COLUMN(G15))
)</f>
        <v>11</v>
      </c>
      <c r="H14">
        <f t="array" ref="H14">SUMPRODUCT(
    INDEX('Master Answer Key'!$B$4:$AU$394,0,ROW(H14)), 
    INDEX('CS-SeniorJunior-Correct-Items'!$A$2:$L$392,0,COLUMN(H15))
)</f>
        <v>10</v>
      </c>
      <c r="I14">
        <f t="array" ref="I14">SUMPRODUCT(
    INDEX('Master Answer Key'!$B$4:$AU$394,0,ROW(I14)), 
    INDEX('CS-SeniorJunior-Correct-Items'!$A$2:$L$392,0,COLUMN(I15))
)</f>
        <v>12</v>
      </c>
      <c r="J14">
        <f t="array" ref="J14">SUMPRODUCT(
    INDEX('Master Answer Key'!$B$4:$AU$394,0,ROW(J14)), 
    INDEX('CS-SeniorJunior-Correct-Items'!$A$2:$L$392,0,COLUMN(J15))
)</f>
        <v>10</v>
      </c>
      <c r="K14">
        <f t="array" ref="K14">SUMPRODUCT(
    INDEX('Master Answer Key'!$B$4:$AU$394,0,ROW(K14)), 
    INDEX('CS-SeniorJunior-Correct-Items'!$A$2:$L$392,0,COLUMN(K15))
)</f>
        <v>11</v>
      </c>
      <c r="L14">
        <f t="array" ref="L14">SUMPRODUCT(
    INDEX('Master Answer Key'!$B$4:$AU$394,0,ROW(L14)), 
    INDEX('CS-SeniorJunior-Correct-Items'!$A$2:$L$392,0,COLUMN(L15))
)</f>
        <v>10</v>
      </c>
    </row>
    <row r="15">
      <c r="A15" s="5" t="s">
        <v>49</v>
      </c>
      <c r="B15">
        <f t="array" ref="B15">SUMPRODUCT(
    INDEX('Master Answer Key'!$B$4:$AU$394,0,ROW(B15)), 
    INDEX('CS-SeniorJunior-Correct-Items'!$A$2:$L$392,0,COLUMN(B16))
)</f>
        <v>7</v>
      </c>
      <c r="C15">
        <f t="array" ref="C15">SUMPRODUCT(
    INDEX('Master Answer Key'!$B$4:$AU$394,0,ROW(C15)), 
    INDEX('CS-SeniorJunior-Correct-Items'!$A$2:$L$392,0,COLUMN(C16))
)</f>
        <v>6</v>
      </c>
      <c r="D15">
        <f t="array" ref="D15">SUMPRODUCT(
    INDEX('Master Answer Key'!$B$4:$AU$394,0,ROW(D15)), 
    INDEX('CS-SeniorJunior-Correct-Items'!$A$2:$L$392,0,COLUMN(D16))
)</f>
        <v>8</v>
      </c>
      <c r="E15">
        <f t="array" ref="E15">SUMPRODUCT(
    INDEX('Master Answer Key'!$B$4:$AU$394,0,ROW(E15)), 
    INDEX('CS-SeniorJunior-Correct-Items'!$A$2:$L$392,0,COLUMN(E16))
)</f>
        <v>9</v>
      </c>
      <c r="F15">
        <f t="array" ref="F15">SUMPRODUCT(
    INDEX('Master Answer Key'!$B$4:$AU$394,0,ROW(F15)), 
    INDEX('CS-SeniorJunior-Correct-Items'!$A$2:$L$392,0,COLUMN(F16))
)</f>
        <v>10</v>
      </c>
      <c r="G15">
        <f t="array" ref="G15">SUMPRODUCT(
    INDEX('Master Answer Key'!$B$4:$AU$394,0,ROW(G15)), 
    INDEX('CS-SeniorJunior-Correct-Items'!$A$2:$L$392,0,COLUMN(G16))
)</f>
        <v>9</v>
      </c>
      <c r="H15">
        <f t="array" ref="H15">SUMPRODUCT(
    INDEX('Master Answer Key'!$B$4:$AU$394,0,ROW(H15)), 
    INDEX('CS-SeniorJunior-Correct-Items'!$A$2:$L$392,0,COLUMN(H16))
)</f>
        <v>8</v>
      </c>
      <c r="I15">
        <f t="array" ref="I15">SUMPRODUCT(
    INDEX('Master Answer Key'!$B$4:$AU$394,0,ROW(I15)), 
    INDEX('CS-SeniorJunior-Correct-Items'!$A$2:$L$392,0,COLUMN(I16))
)</f>
        <v>9</v>
      </c>
      <c r="J15">
        <f t="array" ref="J15">SUMPRODUCT(
    INDEX('Master Answer Key'!$B$4:$AU$394,0,ROW(J15)), 
    INDEX('CS-SeniorJunior-Correct-Items'!$A$2:$L$392,0,COLUMN(J16))
)</f>
        <v>6</v>
      </c>
      <c r="K15">
        <f t="array" ref="K15">SUMPRODUCT(
    INDEX('Master Answer Key'!$B$4:$AU$394,0,ROW(K15)), 
    INDEX('CS-SeniorJunior-Correct-Items'!$A$2:$L$392,0,COLUMN(K16))
)</f>
        <v>9</v>
      </c>
      <c r="L15">
        <f t="array" ref="L15">SUMPRODUCT(
    INDEX('Master Answer Key'!$B$4:$AU$394,0,ROW(L15)), 
    INDEX('CS-SeniorJunior-Correct-Items'!$A$2:$L$392,0,COLUMN(L16))
)</f>
        <v>9</v>
      </c>
    </row>
    <row r="16">
      <c r="A16" s="5" t="s">
        <v>50</v>
      </c>
      <c r="B16">
        <f t="array" ref="B16">SUMPRODUCT(
    INDEX('Master Answer Key'!$B$4:$AU$394,0,ROW(B16)), 
    INDEX('CS-SeniorJunior-Correct-Items'!$A$2:$L$392,0,COLUMN(B17))
)</f>
        <v>5</v>
      </c>
      <c r="C16">
        <f t="array" ref="C16">SUMPRODUCT(
    INDEX('Master Answer Key'!$B$4:$AU$394,0,ROW(C16)), 
    INDEX('CS-SeniorJunior-Correct-Items'!$A$2:$L$392,0,COLUMN(C17))
)</f>
        <v>4</v>
      </c>
      <c r="D16">
        <f t="array" ref="D16">SUMPRODUCT(
    INDEX('Master Answer Key'!$B$4:$AU$394,0,ROW(D16)), 
    INDEX('CS-SeniorJunior-Correct-Items'!$A$2:$L$392,0,COLUMN(D17))
)</f>
        <v>4</v>
      </c>
      <c r="E16">
        <f t="array" ref="E16">SUMPRODUCT(
    INDEX('Master Answer Key'!$B$4:$AU$394,0,ROW(E16)), 
    INDEX('CS-SeniorJunior-Correct-Items'!$A$2:$L$392,0,COLUMN(E17))
)</f>
        <v>5</v>
      </c>
      <c r="F16">
        <f t="array" ref="F16">SUMPRODUCT(
    INDEX('Master Answer Key'!$B$4:$AU$394,0,ROW(F16)), 
    INDEX('CS-SeniorJunior-Correct-Items'!$A$2:$L$392,0,COLUMN(F17))
)</f>
        <v>4</v>
      </c>
      <c r="G16">
        <f t="array" ref="G16">SUMPRODUCT(
    INDEX('Master Answer Key'!$B$4:$AU$394,0,ROW(G16)), 
    INDEX('CS-SeniorJunior-Correct-Items'!$A$2:$L$392,0,COLUMN(G17))
)</f>
        <v>4</v>
      </c>
      <c r="H16">
        <f t="array" ref="H16">SUMPRODUCT(
    INDEX('Master Answer Key'!$B$4:$AU$394,0,ROW(H16)), 
    INDEX('CS-SeniorJunior-Correct-Items'!$A$2:$L$392,0,COLUMN(H17))
)</f>
        <v>5</v>
      </c>
      <c r="I16">
        <f t="array" ref="I16">SUMPRODUCT(
    INDEX('Master Answer Key'!$B$4:$AU$394,0,ROW(I16)), 
    INDEX('CS-SeniorJunior-Correct-Items'!$A$2:$L$392,0,COLUMN(I17))
)</f>
        <v>4</v>
      </c>
      <c r="J16">
        <f t="array" ref="J16">SUMPRODUCT(
    INDEX('Master Answer Key'!$B$4:$AU$394,0,ROW(J16)), 
    INDEX('CS-SeniorJunior-Correct-Items'!$A$2:$L$392,0,COLUMN(J17))
)</f>
        <v>5</v>
      </c>
      <c r="K16">
        <f t="array" ref="K16">SUMPRODUCT(
    INDEX('Master Answer Key'!$B$4:$AU$394,0,ROW(K16)), 
    INDEX('CS-SeniorJunior-Correct-Items'!$A$2:$L$392,0,COLUMN(K17))
)</f>
        <v>5</v>
      </c>
      <c r="L16">
        <f t="array" ref="L16">SUMPRODUCT(
    INDEX('Master Answer Key'!$B$4:$AU$394,0,ROW(L16)), 
    INDEX('CS-SeniorJunior-Correct-Items'!$A$2:$L$392,0,COLUMN(L17))
)</f>
        <v>5</v>
      </c>
    </row>
    <row r="17">
      <c r="A17" s="5" t="s">
        <v>51</v>
      </c>
      <c r="B17">
        <f t="array" ref="B17">SUMPRODUCT(
    INDEX('Master Answer Key'!$B$4:$AU$394,0,ROW(B17)), 
    INDEX('CS-SeniorJunior-Correct-Items'!$A$2:$L$392,0,COLUMN(B18))
)</f>
        <v>13</v>
      </c>
      <c r="C17">
        <f t="array" ref="C17">SUMPRODUCT(
    INDEX('Master Answer Key'!$B$4:$AU$394,0,ROW(C17)), 
    INDEX('CS-SeniorJunior-Correct-Items'!$A$2:$L$392,0,COLUMN(C18))
)</f>
        <v>12</v>
      </c>
      <c r="D17">
        <f t="array" ref="D17">SUMPRODUCT(
    INDEX('Master Answer Key'!$B$4:$AU$394,0,ROW(D17)), 
    INDEX('CS-SeniorJunior-Correct-Items'!$A$2:$L$392,0,COLUMN(D18))
)</f>
        <v>12</v>
      </c>
      <c r="E17">
        <f t="array" ref="E17">SUMPRODUCT(
    INDEX('Master Answer Key'!$B$4:$AU$394,0,ROW(E17)), 
    INDEX('CS-SeniorJunior-Correct-Items'!$A$2:$L$392,0,COLUMN(E18))
)</f>
        <v>11</v>
      </c>
      <c r="F17">
        <f t="array" ref="F17">SUMPRODUCT(
    INDEX('Master Answer Key'!$B$4:$AU$394,0,ROW(F17)), 
    INDEX('CS-SeniorJunior-Correct-Items'!$A$2:$L$392,0,COLUMN(F18))
)</f>
        <v>14</v>
      </c>
      <c r="G17">
        <f t="array" ref="G17">SUMPRODUCT(
    INDEX('Master Answer Key'!$B$4:$AU$394,0,ROW(G17)), 
    INDEX('CS-SeniorJunior-Correct-Items'!$A$2:$L$392,0,COLUMN(G18))
)</f>
        <v>13</v>
      </c>
      <c r="H17">
        <f t="array" ref="H17">SUMPRODUCT(
    INDEX('Master Answer Key'!$B$4:$AU$394,0,ROW(H17)), 
    INDEX('CS-SeniorJunior-Correct-Items'!$A$2:$L$392,0,COLUMN(H18))
)</f>
        <v>11</v>
      </c>
      <c r="I17">
        <f t="array" ref="I17">SUMPRODUCT(
    INDEX('Master Answer Key'!$B$4:$AU$394,0,ROW(I17)), 
    INDEX('CS-SeniorJunior-Correct-Items'!$A$2:$L$392,0,COLUMN(I18))
)</f>
        <v>13</v>
      </c>
      <c r="J17">
        <f t="array" ref="J17">SUMPRODUCT(
    INDEX('Master Answer Key'!$B$4:$AU$394,0,ROW(J17)), 
    INDEX('CS-SeniorJunior-Correct-Items'!$A$2:$L$392,0,COLUMN(J18))
)</f>
        <v>13</v>
      </c>
      <c r="K17">
        <f t="array" ref="K17">SUMPRODUCT(
    INDEX('Master Answer Key'!$B$4:$AU$394,0,ROW(K17)), 
    INDEX('CS-SeniorJunior-Correct-Items'!$A$2:$L$392,0,COLUMN(K18))
)</f>
        <v>14</v>
      </c>
      <c r="L17">
        <f t="array" ref="L17">SUMPRODUCT(
    INDEX('Master Answer Key'!$B$4:$AU$394,0,ROW(L17)), 
    INDEX('CS-SeniorJunior-Correct-Items'!$A$2:$L$392,0,COLUMN(L18))
)</f>
        <v>9</v>
      </c>
    </row>
    <row r="18">
      <c r="A18" s="5" t="s">
        <v>52</v>
      </c>
      <c r="B18">
        <f t="array" ref="B18">SUMPRODUCT(
    INDEX('Master Answer Key'!$B$4:$AU$394,0,ROW(B18)), 
    INDEX('CS-SeniorJunior-Correct-Items'!$A$2:$L$392,0,COLUMN(B19))
)</f>
        <v>8</v>
      </c>
      <c r="C18">
        <f t="array" ref="C18">SUMPRODUCT(
    INDEX('Master Answer Key'!$B$4:$AU$394,0,ROW(C18)), 
    INDEX('CS-SeniorJunior-Correct-Items'!$A$2:$L$392,0,COLUMN(C19))
)</f>
        <v>8</v>
      </c>
      <c r="D18">
        <f t="array" ref="D18">SUMPRODUCT(
    INDEX('Master Answer Key'!$B$4:$AU$394,0,ROW(D18)), 
    INDEX('CS-SeniorJunior-Correct-Items'!$A$2:$L$392,0,COLUMN(D19))
)</f>
        <v>10</v>
      </c>
      <c r="E18">
        <f t="array" ref="E18">SUMPRODUCT(
    INDEX('Master Answer Key'!$B$4:$AU$394,0,ROW(E18)), 
    INDEX('CS-SeniorJunior-Correct-Items'!$A$2:$L$392,0,COLUMN(E19))
)</f>
        <v>10</v>
      </c>
      <c r="F18">
        <f t="array" ref="F18">SUMPRODUCT(
    INDEX('Master Answer Key'!$B$4:$AU$394,0,ROW(F18)), 
    INDEX('CS-SeniorJunior-Correct-Items'!$A$2:$L$392,0,COLUMN(F19))
)</f>
        <v>10</v>
      </c>
      <c r="G18">
        <f t="array" ref="G18">SUMPRODUCT(
    INDEX('Master Answer Key'!$B$4:$AU$394,0,ROW(G18)), 
    INDEX('CS-SeniorJunior-Correct-Items'!$A$2:$L$392,0,COLUMN(G19))
)</f>
        <v>9</v>
      </c>
      <c r="H18">
        <f t="array" ref="H18">SUMPRODUCT(
    INDEX('Master Answer Key'!$B$4:$AU$394,0,ROW(H18)), 
    INDEX('CS-SeniorJunior-Correct-Items'!$A$2:$L$392,0,COLUMN(H19))
)</f>
        <v>10</v>
      </c>
      <c r="I18">
        <f t="array" ref="I18">SUMPRODUCT(
    INDEX('Master Answer Key'!$B$4:$AU$394,0,ROW(I18)), 
    INDEX('CS-SeniorJunior-Correct-Items'!$A$2:$L$392,0,COLUMN(I19))
)</f>
        <v>8</v>
      </c>
      <c r="J18">
        <f t="array" ref="J18">SUMPRODUCT(
    INDEX('Master Answer Key'!$B$4:$AU$394,0,ROW(J18)), 
    INDEX('CS-SeniorJunior-Correct-Items'!$A$2:$L$392,0,COLUMN(J19))
)</f>
        <v>9</v>
      </c>
      <c r="K18">
        <f t="array" ref="K18">SUMPRODUCT(
    INDEX('Master Answer Key'!$B$4:$AU$394,0,ROW(K18)), 
    INDEX('CS-SeniorJunior-Correct-Items'!$A$2:$L$392,0,COLUMN(K19))
)</f>
        <v>10</v>
      </c>
      <c r="L18">
        <f t="array" ref="L18">SUMPRODUCT(
    INDEX('Master Answer Key'!$B$4:$AU$394,0,ROW(L18)), 
    INDEX('CS-SeniorJunior-Correct-Items'!$A$2:$L$392,0,COLUMN(L19))
)</f>
        <v>9</v>
      </c>
    </row>
    <row r="19">
      <c r="A19" s="5" t="s">
        <v>53</v>
      </c>
      <c r="B19">
        <f t="array" ref="B19">SUMPRODUCT(
    INDEX('Master Answer Key'!$B$4:$AU$394,0,ROW(B19)), 
    INDEX('CS-SeniorJunior-Correct-Items'!$A$2:$L$392,0,COLUMN(B20))
)</f>
        <v>25</v>
      </c>
      <c r="C19">
        <f t="array" ref="C19">SUMPRODUCT(
    INDEX('Master Answer Key'!$B$4:$AU$394,0,ROW(C19)), 
    INDEX('CS-SeniorJunior-Correct-Items'!$A$2:$L$392,0,COLUMN(C20))
)</f>
        <v>21</v>
      </c>
      <c r="D19">
        <f t="array" ref="D19">SUMPRODUCT(
    INDEX('Master Answer Key'!$B$4:$AU$394,0,ROW(D19)), 
    INDEX('CS-SeniorJunior-Correct-Items'!$A$2:$L$392,0,COLUMN(D20))
)</f>
        <v>21</v>
      </c>
      <c r="E19">
        <f t="array" ref="E19">SUMPRODUCT(
    INDEX('Master Answer Key'!$B$4:$AU$394,0,ROW(E19)), 
    INDEX('CS-SeniorJunior-Correct-Items'!$A$2:$L$392,0,COLUMN(E20))
)</f>
        <v>25</v>
      </c>
      <c r="F19">
        <f t="array" ref="F19">SUMPRODUCT(
    INDEX('Master Answer Key'!$B$4:$AU$394,0,ROW(F19)), 
    INDEX('CS-SeniorJunior-Correct-Items'!$A$2:$L$392,0,COLUMN(F20))
)</f>
        <v>25</v>
      </c>
      <c r="G19">
        <f t="array" ref="G19">SUMPRODUCT(
    INDEX('Master Answer Key'!$B$4:$AU$394,0,ROW(G19)), 
    INDEX('CS-SeniorJunior-Correct-Items'!$A$2:$L$392,0,COLUMN(G20))
)</f>
        <v>28</v>
      </c>
      <c r="H19">
        <f t="array" ref="H19">SUMPRODUCT(
    INDEX('Master Answer Key'!$B$4:$AU$394,0,ROW(H19)), 
    INDEX('CS-SeniorJunior-Correct-Items'!$A$2:$L$392,0,COLUMN(H20))
)</f>
        <v>25</v>
      </c>
      <c r="I19">
        <f t="array" ref="I19">SUMPRODUCT(
    INDEX('Master Answer Key'!$B$4:$AU$394,0,ROW(I19)), 
    INDEX('CS-SeniorJunior-Correct-Items'!$A$2:$L$392,0,COLUMN(I20))
)</f>
        <v>25</v>
      </c>
      <c r="J19">
        <f t="array" ref="J19">SUMPRODUCT(
    INDEX('Master Answer Key'!$B$4:$AU$394,0,ROW(J19)), 
    INDEX('CS-SeniorJunior-Correct-Items'!$A$2:$L$392,0,COLUMN(J20))
)</f>
        <v>26</v>
      </c>
      <c r="K19">
        <f t="array" ref="K19">SUMPRODUCT(
    INDEX('Master Answer Key'!$B$4:$AU$394,0,ROW(K19)), 
    INDEX('CS-SeniorJunior-Correct-Items'!$A$2:$L$392,0,COLUMN(K20))
)</f>
        <v>28</v>
      </c>
      <c r="L19">
        <f t="array" ref="L19">SUMPRODUCT(
    INDEX('Master Answer Key'!$B$4:$AU$394,0,ROW(L19)), 
    INDEX('CS-SeniorJunior-Correct-Items'!$A$2:$L$392,0,COLUMN(L20))
)</f>
        <v>25</v>
      </c>
    </row>
    <row r="20">
      <c r="A20" s="5" t="s">
        <v>54</v>
      </c>
      <c r="B20">
        <f t="array" ref="B20">SUMPRODUCT(
    INDEX('Master Answer Key'!$B$4:$AU$394,0,ROW(B20)), 
    INDEX('CS-SeniorJunior-Correct-Items'!$A$2:$L$392,0,COLUMN(B21))
)</f>
        <v>25</v>
      </c>
      <c r="C20">
        <f t="array" ref="C20">SUMPRODUCT(
    INDEX('Master Answer Key'!$B$4:$AU$394,0,ROW(C20)), 
    INDEX('CS-SeniorJunior-Correct-Items'!$A$2:$L$392,0,COLUMN(C21))
)</f>
        <v>22</v>
      </c>
      <c r="D20">
        <f t="array" ref="D20">SUMPRODUCT(
    INDEX('Master Answer Key'!$B$4:$AU$394,0,ROW(D20)), 
    INDEX('CS-SeniorJunior-Correct-Items'!$A$2:$L$392,0,COLUMN(D21))
)</f>
        <v>18</v>
      </c>
      <c r="E20">
        <f t="array" ref="E20">SUMPRODUCT(
    INDEX('Master Answer Key'!$B$4:$AU$394,0,ROW(E20)), 
    INDEX('CS-SeniorJunior-Correct-Items'!$A$2:$L$392,0,COLUMN(E21))
)</f>
        <v>21</v>
      </c>
      <c r="F20">
        <f t="array" ref="F20">SUMPRODUCT(
    INDEX('Master Answer Key'!$B$4:$AU$394,0,ROW(F20)), 
    INDEX('CS-SeniorJunior-Correct-Items'!$A$2:$L$392,0,COLUMN(F21))
)</f>
        <v>22</v>
      </c>
      <c r="G20">
        <f t="array" ref="G20">SUMPRODUCT(
    INDEX('Master Answer Key'!$B$4:$AU$394,0,ROW(G20)), 
    INDEX('CS-SeniorJunior-Correct-Items'!$A$2:$L$392,0,COLUMN(G21))
)</f>
        <v>23</v>
      </c>
      <c r="H20">
        <f t="array" ref="H20">SUMPRODUCT(
    INDEX('Master Answer Key'!$B$4:$AU$394,0,ROW(H20)), 
    INDEX('CS-SeniorJunior-Correct-Items'!$A$2:$L$392,0,COLUMN(H21))
)</f>
        <v>23</v>
      </c>
      <c r="I20">
        <f t="array" ref="I20">SUMPRODUCT(
    INDEX('Master Answer Key'!$B$4:$AU$394,0,ROW(I20)), 
    INDEX('CS-SeniorJunior-Correct-Items'!$A$2:$L$392,0,COLUMN(I21))
)</f>
        <v>20</v>
      </c>
      <c r="J20">
        <f t="array" ref="J20">SUMPRODUCT(
    INDEX('Master Answer Key'!$B$4:$AU$394,0,ROW(J20)), 
    INDEX('CS-SeniorJunior-Correct-Items'!$A$2:$L$392,0,COLUMN(J21))
)</f>
        <v>21</v>
      </c>
      <c r="K20">
        <f t="array" ref="K20">SUMPRODUCT(
    INDEX('Master Answer Key'!$B$4:$AU$394,0,ROW(K20)), 
    INDEX('CS-SeniorJunior-Correct-Items'!$A$2:$L$392,0,COLUMN(K21))
)</f>
        <v>25</v>
      </c>
      <c r="L20">
        <f t="array" ref="L20">SUMPRODUCT(
    INDEX('Master Answer Key'!$B$4:$AU$394,0,ROW(L20)), 
    INDEX('CS-SeniorJunior-Correct-Items'!$A$2:$L$392,0,COLUMN(L21))
)</f>
        <v>21</v>
      </c>
    </row>
    <row r="21">
      <c r="A21" s="5" t="s">
        <v>55</v>
      </c>
      <c r="B21">
        <f t="array" ref="B21">SUMPRODUCT(
    INDEX('Master Answer Key'!$B$4:$AU$394,0,ROW(B21)), 
    INDEX('CS-SeniorJunior-Correct-Items'!$A$2:$L$392,0,COLUMN(B22))
)</f>
        <v>34</v>
      </c>
      <c r="C21">
        <f t="array" ref="C21">SUMPRODUCT(
    INDEX('Master Answer Key'!$B$4:$AU$394,0,ROW(C21)), 
    INDEX('CS-SeniorJunior-Correct-Items'!$A$2:$L$392,0,COLUMN(C22))
)</f>
        <v>33</v>
      </c>
      <c r="D21">
        <f t="array" ref="D21">SUMPRODUCT(
    INDEX('Master Answer Key'!$B$4:$AU$394,0,ROW(D21)), 
    INDEX('CS-SeniorJunior-Correct-Items'!$A$2:$L$392,0,COLUMN(D22))
)</f>
        <v>30</v>
      </c>
      <c r="E21">
        <f t="array" ref="E21">SUMPRODUCT(
    INDEX('Master Answer Key'!$B$4:$AU$394,0,ROW(E21)), 
    INDEX('CS-SeniorJunior-Correct-Items'!$A$2:$L$392,0,COLUMN(E22))
)</f>
        <v>30</v>
      </c>
      <c r="F21">
        <f t="array" ref="F21">SUMPRODUCT(
    INDEX('Master Answer Key'!$B$4:$AU$394,0,ROW(F21)), 
    INDEX('CS-SeniorJunior-Correct-Items'!$A$2:$L$392,0,COLUMN(F22))
)</f>
        <v>35</v>
      </c>
      <c r="G21">
        <f t="array" ref="G21">SUMPRODUCT(
    INDEX('Master Answer Key'!$B$4:$AU$394,0,ROW(G21)), 
    INDEX('CS-SeniorJunior-Correct-Items'!$A$2:$L$392,0,COLUMN(G22))
)</f>
        <v>33</v>
      </c>
      <c r="H21">
        <f t="array" ref="H21">SUMPRODUCT(
    INDEX('Master Answer Key'!$B$4:$AU$394,0,ROW(H21)), 
    INDEX('CS-SeniorJunior-Correct-Items'!$A$2:$L$392,0,COLUMN(H22))
)</f>
        <v>32</v>
      </c>
      <c r="I21">
        <f t="array" ref="I21">SUMPRODUCT(
    INDEX('Master Answer Key'!$B$4:$AU$394,0,ROW(I21)), 
    INDEX('CS-SeniorJunior-Correct-Items'!$A$2:$L$392,0,COLUMN(I22))
)</f>
        <v>32</v>
      </c>
      <c r="J21">
        <f t="array" ref="J21">SUMPRODUCT(
    INDEX('Master Answer Key'!$B$4:$AU$394,0,ROW(J21)), 
    INDEX('CS-SeniorJunior-Correct-Items'!$A$2:$L$392,0,COLUMN(J22))
)</f>
        <v>29</v>
      </c>
      <c r="K21">
        <f t="array" ref="K21">SUMPRODUCT(
    INDEX('Master Answer Key'!$B$4:$AU$394,0,ROW(K21)), 
    INDEX('CS-SeniorJunior-Correct-Items'!$A$2:$L$392,0,COLUMN(K22))
)</f>
        <v>35</v>
      </c>
      <c r="L21">
        <f t="array" ref="L21">SUMPRODUCT(
    INDEX('Master Answer Key'!$B$4:$AU$394,0,ROW(L21)), 
    INDEX('CS-SeniorJunior-Correct-Items'!$A$2:$L$392,0,COLUMN(L22))
)</f>
        <v>26</v>
      </c>
    </row>
    <row r="22">
      <c r="A22" s="5" t="s">
        <v>56</v>
      </c>
      <c r="B22">
        <f t="array" ref="B22">SUMPRODUCT(
    INDEX('Master Answer Key'!$B$4:$AU$394,0,ROW(B22)), 
    INDEX('CS-SeniorJunior-Correct-Items'!$A$2:$L$392,0,COLUMN(B23))
)</f>
        <v>15</v>
      </c>
      <c r="C22">
        <f t="array" ref="C22">SUMPRODUCT(
    INDEX('Master Answer Key'!$B$4:$AU$394,0,ROW(C22)), 
    INDEX('CS-SeniorJunior-Correct-Items'!$A$2:$L$392,0,COLUMN(C23))
)</f>
        <v>15</v>
      </c>
      <c r="D22">
        <f t="array" ref="D22">SUMPRODUCT(
    INDEX('Master Answer Key'!$B$4:$AU$394,0,ROW(D22)), 
    INDEX('CS-SeniorJunior-Correct-Items'!$A$2:$L$392,0,COLUMN(D23))
)</f>
        <v>18</v>
      </c>
      <c r="E22">
        <f t="array" ref="E22">SUMPRODUCT(
    INDEX('Master Answer Key'!$B$4:$AU$394,0,ROW(E22)), 
    INDEX('CS-SeniorJunior-Correct-Items'!$A$2:$L$392,0,COLUMN(E23))
)</f>
        <v>17</v>
      </c>
      <c r="F22">
        <f t="array" ref="F22">SUMPRODUCT(
    INDEX('Master Answer Key'!$B$4:$AU$394,0,ROW(F22)), 
    INDEX('CS-SeniorJunior-Correct-Items'!$A$2:$L$392,0,COLUMN(F23))
)</f>
        <v>17</v>
      </c>
      <c r="G22">
        <f t="array" ref="G22">SUMPRODUCT(
    INDEX('Master Answer Key'!$B$4:$AU$394,0,ROW(G22)), 
    INDEX('CS-SeniorJunior-Correct-Items'!$A$2:$L$392,0,COLUMN(G23))
)</f>
        <v>17</v>
      </c>
      <c r="H22">
        <f t="array" ref="H22">SUMPRODUCT(
    INDEX('Master Answer Key'!$B$4:$AU$394,0,ROW(H22)), 
    INDEX('CS-SeniorJunior-Correct-Items'!$A$2:$L$392,0,COLUMN(H23))
)</f>
        <v>17</v>
      </c>
      <c r="I22">
        <f t="array" ref="I22">SUMPRODUCT(
    INDEX('Master Answer Key'!$B$4:$AU$394,0,ROW(I22)), 
    INDEX('CS-SeniorJunior-Correct-Items'!$A$2:$L$392,0,COLUMN(I23))
)</f>
        <v>15</v>
      </c>
      <c r="J22">
        <f t="array" ref="J22">SUMPRODUCT(
    INDEX('Master Answer Key'!$B$4:$AU$394,0,ROW(J22)), 
    INDEX('CS-SeniorJunior-Correct-Items'!$A$2:$L$392,0,COLUMN(J23))
)</f>
        <v>16</v>
      </c>
      <c r="K22">
        <f t="array" ref="K22">SUMPRODUCT(
    INDEX('Master Answer Key'!$B$4:$AU$394,0,ROW(K22)), 
    INDEX('CS-SeniorJunior-Correct-Items'!$A$2:$L$392,0,COLUMN(K23))
)</f>
        <v>18</v>
      </c>
      <c r="L22">
        <f t="array" ref="L22">SUMPRODUCT(
    INDEX('Master Answer Key'!$B$4:$AU$394,0,ROW(L22)), 
    INDEX('CS-SeniorJunior-Correct-Items'!$A$2:$L$392,0,COLUMN(L23))
)</f>
        <v>16</v>
      </c>
    </row>
    <row r="23">
      <c r="A23" s="5" t="s">
        <v>57</v>
      </c>
      <c r="B23">
        <f t="array" ref="B23">SUMPRODUCT(
    INDEX('Master Answer Key'!$B$4:$AU$394,0,ROW(B23)), 
    INDEX('CS-SeniorJunior-Correct-Items'!$A$2:$L$392,0,COLUMN(B24))
)</f>
        <v>21</v>
      </c>
      <c r="C23">
        <f t="array" ref="C23">SUMPRODUCT(
    INDEX('Master Answer Key'!$B$4:$AU$394,0,ROW(C23)), 
    INDEX('CS-SeniorJunior-Correct-Items'!$A$2:$L$392,0,COLUMN(C24))
)</f>
        <v>21</v>
      </c>
      <c r="D23">
        <f t="array" ref="D23">SUMPRODUCT(
    INDEX('Master Answer Key'!$B$4:$AU$394,0,ROW(D23)), 
    INDEX('CS-SeniorJunior-Correct-Items'!$A$2:$L$392,0,COLUMN(D24))
)</f>
        <v>23</v>
      </c>
      <c r="E23">
        <f t="array" ref="E23">SUMPRODUCT(
    INDEX('Master Answer Key'!$B$4:$AU$394,0,ROW(E23)), 
    INDEX('CS-SeniorJunior-Correct-Items'!$A$2:$L$392,0,COLUMN(E24))
)</f>
        <v>26</v>
      </c>
      <c r="F23">
        <f t="array" ref="F23">SUMPRODUCT(
    INDEX('Master Answer Key'!$B$4:$AU$394,0,ROW(F23)), 
    INDEX('CS-SeniorJunior-Correct-Items'!$A$2:$L$392,0,COLUMN(F24))
)</f>
        <v>26</v>
      </c>
      <c r="G23">
        <f t="array" ref="G23">SUMPRODUCT(
    INDEX('Master Answer Key'!$B$4:$AU$394,0,ROW(G23)), 
    INDEX('CS-SeniorJunior-Correct-Items'!$A$2:$L$392,0,COLUMN(G24))
)</f>
        <v>29</v>
      </c>
      <c r="H23">
        <f t="array" ref="H23">SUMPRODUCT(
    INDEX('Master Answer Key'!$B$4:$AU$394,0,ROW(H23)), 
    INDEX('CS-SeniorJunior-Correct-Items'!$A$2:$L$392,0,COLUMN(H24))
)</f>
        <v>25</v>
      </c>
      <c r="I23">
        <f t="array" ref="I23">SUMPRODUCT(
    INDEX('Master Answer Key'!$B$4:$AU$394,0,ROW(I23)), 
    INDEX('CS-SeniorJunior-Correct-Items'!$A$2:$L$392,0,COLUMN(I24))
)</f>
        <v>26</v>
      </c>
      <c r="J23">
        <f t="array" ref="J23">SUMPRODUCT(
    INDEX('Master Answer Key'!$B$4:$AU$394,0,ROW(J23)), 
    INDEX('CS-SeniorJunior-Correct-Items'!$A$2:$L$392,0,COLUMN(J24))
)</f>
        <v>25</v>
      </c>
      <c r="K23">
        <f t="array" ref="K23">SUMPRODUCT(
    INDEX('Master Answer Key'!$B$4:$AU$394,0,ROW(K23)), 
    INDEX('CS-SeniorJunior-Correct-Items'!$A$2:$L$392,0,COLUMN(K24))
)</f>
        <v>28</v>
      </c>
      <c r="L23">
        <f t="array" ref="L23">SUMPRODUCT(
    INDEX('Master Answer Key'!$B$4:$AU$394,0,ROW(L23)), 
    INDEX('CS-SeniorJunior-Correct-Items'!$A$2:$L$392,0,COLUMN(L24))
)</f>
        <v>26</v>
      </c>
    </row>
    <row r="24">
      <c r="A24" s="5" t="s">
        <v>58</v>
      </c>
      <c r="B24">
        <f t="array" ref="B24">SUMPRODUCT(
    INDEX('Master Answer Key'!$B$4:$AU$394,0,ROW(B24)), 
    INDEX('CS-SeniorJunior-Correct-Items'!$A$2:$L$392,0,COLUMN(B25))
)</f>
        <v>14</v>
      </c>
      <c r="C24">
        <f t="array" ref="C24">SUMPRODUCT(
    INDEX('Master Answer Key'!$B$4:$AU$394,0,ROW(C24)), 
    INDEX('CS-SeniorJunior-Correct-Items'!$A$2:$L$392,0,COLUMN(C25))
)</f>
        <v>15</v>
      </c>
      <c r="D24">
        <f t="array" ref="D24">SUMPRODUCT(
    INDEX('Master Answer Key'!$B$4:$AU$394,0,ROW(D24)), 
    INDEX('CS-SeniorJunior-Correct-Items'!$A$2:$L$392,0,COLUMN(D25))
)</f>
        <v>12</v>
      </c>
      <c r="E24">
        <f t="array" ref="E24">SUMPRODUCT(
    INDEX('Master Answer Key'!$B$4:$AU$394,0,ROW(E24)), 
    INDEX('CS-SeniorJunior-Correct-Items'!$A$2:$L$392,0,COLUMN(E25))
)</f>
        <v>13</v>
      </c>
      <c r="F24">
        <f t="array" ref="F24">SUMPRODUCT(
    INDEX('Master Answer Key'!$B$4:$AU$394,0,ROW(F24)), 
    INDEX('CS-SeniorJunior-Correct-Items'!$A$2:$L$392,0,COLUMN(F25))
)</f>
        <v>15</v>
      </c>
      <c r="G24">
        <f t="array" ref="G24">SUMPRODUCT(
    INDEX('Master Answer Key'!$B$4:$AU$394,0,ROW(G24)), 
    INDEX('CS-SeniorJunior-Correct-Items'!$A$2:$L$392,0,COLUMN(G25))
)</f>
        <v>16</v>
      </c>
      <c r="H24">
        <f t="array" ref="H24">SUMPRODUCT(
    INDEX('Master Answer Key'!$B$4:$AU$394,0,ROW(H24)), 
    INDEX('CS-SeniorJunior-Correct-Items'!$A$2:$L$392,0,COLUMN(H25))
)</f>
        <v>15</v>
      </c>
      <c r="I24">
        <f t="array" ref="I24">SUMPRODUCT(
    INDEX('Master Answer Key'!$B$4:$AU$394,0,ROW(I24)), 
    INDEX('CS-SeniorJunior-Correct-Items'!$A$2:$L$392,0,COLUMN(I25))
)</f>
        <v>12</v>
      </c>
      <c r="J24">
        <f t="array" ref="J24">SUMPRODUCT(
    INDEX('Master Answer Key'!$B$4:$AU$394,0,ROW(J24)), 
    INDEX('CS-SeniorJunior-Correct-Items'!$A$2:$L$392,0,COLUMN(J25))
)</f>
        <v>15</v>
      </c>
      <c r="K24">
        <f t="array" ref="K24">SUMPRODUCT(
    INDEX('Master Answer Key'!$B$4:$AU$394,0,ROW(K24)), 
    INDEX('CS-SeniorJunior-Correct-Items'!$A$2:$L$392,0,COLUMN(K25))
)</f>
        <v>16</v>
      </c>
      <c r="L24">
        <f t="array" ref="L24">SUMPRODUCT(
    INDEX('Master Answer Key'!$B$4:$AU$394,0,ROW(L24)), 
    INDEX('CS-SeniorJunior-Correct-Items'!$A$2:$L$392,0,COLUMN(L25))
)</f>
        <v>9</v>
      </c>
    </row>
    <row r="25">
      <c r="A25" s="5" t="s">
        <v>59</v>
      </c>
      <c r="B25">
        <f t="array" ref="B25">SUMPRODUCT(
    INDEX('Master Answer Key'!$B$4:$AU$394,0,ROW(B25)), 
    INDEX('CS-SeniorJunior-Correct-Items'!$A$2:$L$392,0,COLUMN(B26))
)</f>
        <v>6</v>
      </c>
      <c r="C25">
        <f t="array" ref="C25">SUMPRODUCT(
    INDEX('Master Answer Key'!$B$4:$AU$394,0,ROW(C25)), 
    INDEX('CS-SeniorJunior-Correct-Items'!$A$2:$L$392,0,COLUMN(C26))
)</f>
        <v>5</v>
      </c>
      <c r="D25">
        <f t="array" ref="D25">SUMPRODUCT(
    INDEX('Master Answer Key'!$B$4:$AU$394,0,ROW(D25)), 
    INDEX('CS-SeniorJunior-Correct-Items'!$A$2:$L$392,0,COLUMN(D26))
)</f>
        <v>5</v>
      </c>
      <c r="E25">
        <f t="array" ref="E25">SUMPRODUCT(
    INDEX('Master Answer Key'!$B$4:$AU$394,0,ROW(E25)), 
    INDEX('CS-SeniorJunior-Correct-Items'!$A$2:$L$392,0,COLUMN(E26))
)</f>
        <v>6</v>
      </c>
      <c r="F25">
        <f t="array" ref="F25">SUMPRODUCT(
    INDEX('Master Answer Key'!$B$4:$AU$394,0,ROW(F25)), 
    INDEX('CS-SeniorJunior-Correct-Items'!$A$2:$L$392,0,COLUMN(F26))
)</f>
        <v>6</v>
      </c>
      <c r="G25">
        <f t="array" ref="G25">SUMPRODUCT(
    INDEX('Master Answer Key'!$B$4:$AU$394,0,ROW(G25)), 
    INDEX('CS-SeniorJunior-Correct-Items'!$A$2:$L$392,0,COLUMN(G26))
)</f>
        <v>7</v>
      </c>
      <c r="H25">
        <f t="array" ref="H25">SUMPRODUCT(
    INDEX('Master Answer Key'!$B$4:$AU$394,0,ROW(H25)), 
    INDEX('CS-SeniorJunior-Correct-Items'!$A$2:$L$392,0,COLUMN(H26))
)</f>
        <v>5</v>
      </c>
      <c r="I25">
        <f t="array" ref="I25">SUMPRODUCT(
    INDEX('Master Answer Key'!$B$4:$AU$394,0,ROW(I25)), 
    INDEX('CS-SeniorJunior-Correct-Items'!$A$2:$L$392,0,COLUMN(I26))
)</f>
        <v>5</v>
      </c>
      <c r="J25">
        <f t="array" ref="J25">SUMPRODUCT(
    INDEX('Master Answer Key'!$B$4:$AU$394,0,ROW(J25)), 
    INDEX('CS-SeniorJunior-Correct-Items'!$A$2:$L$392,0,COLUMN(J26))
)</f>
        <v>4</v>
      </c>
      <c r="K25">
        <f t="array" ref="K25">SUMPRODUCT(
    INDEX('Master Answer Key'!$B$4:$AU$394,0,ROW(K25)), 
    INDEX('CS-SeniorJunior-Correct-Items'!$A$2:$L$392,0,COLUMN(K26))
)</f>
        <v>5</v>
      </c>
      <c r="L25">
        <f t="array" ref="L25">SUMPRODUCT(
    INDEX('Master Answer Key'!$B$4:$AU$394,0,ROW(L25)), 
    INDEX('CS-SeniorJunior-Correct-Items'!$A$2:$L$392,0,COLUMN(L26))
)</f>
        <v>5</v>
      </c>
    </row>
    <row r="26">
      <c r="A26" s="5" t="s">
        <v>60</v>
      </c>
      <c r="B26">
        <f t="array" ref="B26">SUMPRODUCT(
    INDEX('Master Answer Key'!$B$4:$AU$394,0,ROW(B26)), 
    INDEX('CS-SeniorJunior-Correct-Items'!$A$2:$L$392,0,COLUMN(B27))
)</f>
        <v>22</v>
      </c>
      <c r="C26">
        <f t="array" ref="C26">SUMPRODUCT(
    INDEX('Master Answer Key'!$B$4:$AU$394,0,ROW(C26)), 
    INDEX('CS-SeniorJunior-Correct-Items'!$A$2:$L$392,0,COLUMN(C27))
)</f>
        <v>21</v>
      </c>
      <c r="D26">
        <f t="array" ref="D26">SUMPRODUCT(
    INDEX('Master Answer Key'!$B$4:$AU$394,0,ROW(D26)), 
    INDEX('CS-SeniorJunior-Correct-Items'!$A$2:$L$392,0,COLUMN(D27))
)</f>
        <v>21</v>
      </c>
      <c r="E26">
        <f t="array" ref="E26">SUMPRODUCT(
    INDEX('Master Answer Key'!$B$4:$AU$394,0,ROW(E26)), 
    INDEX('CS-SeniorJunior-Correct-Items'!$A$2:$L$392,0,COLUMN(E27))
)</f>
        <v>20</v>
      </c>
      <c r="F26">
        <f t="array" ref="F26">SUMPRODUCT(
    INDEX('Master Answer Key'!$B$4:$AU$394,0,ROW(F26)), 
    INDEX('CS-SeniorJunior-Correct-Items'!$A$2:$L$392,0,COLUMN(F27))
)</f>
        <v>23</v>
      </c>
      <c r="G26">
        <f t="array" ref="G26">SUMPRODUCT(
    INDEX('Master Answer Key'!$B$4:$AU$394,0,ROW(G26)), 
    INDEX('CS-SeniorJunior-Correct-Items'!$A$2:$L$392,0,COLUMN(G27))
)</f>
        <v>22</v>
      </c>
      <c r="H26">
        <f t="array" ref="H26">SUMPRODUCT(
    INDEX('Master Answer Key'!$B$4:$AU$394,0,ROW(H26)), 
    INDEX('CS-SeniorJunior-Correct-Items'!$A$2:$L$392,0,COLUMN(H27))
)</f>
        <v>21</v>
      </c>
      <c r="I26">
        <f t="array" ref="I26">SUMPRODUCT(
    INDEX('Master Answer Key'!$B$4:$AU$394,0,ROW(I26)), 
    INDEX('CS-SeniorJunior-Correct-Items'!$A$2:$L$392,0,COLUMN(I27))
)</f>
        <v>21</v>
      </c>
      <c r="J26">
        <f t="array" ref="J26">SUMPRODUCT(
    INDEX('Master Answer Key'!$B$4:$AU$394,0,ROW(J26)), 
    INDEX('CS-SeniorJunior-Correct-Items'!$A$2:$L$392,0,COLUMN(J27))
)</f>
        <v>20</v>
      </c>
      <c r="K26">
        <f t="array" ref="K26">SUMPRODUCT(
    INDEX('Master Answer Key'!$B$4:$AU$394,0,ROW(K26)), 
    INDEX('CS-SeniorJunior-Correct-Items'!$A$2:$L$392,0,COLUMN(K27))
)</f>
        <v>23</v>
      </c>
      <c r="L26">
        <f t="array" ref="L26">SUMPRODUCT(
    INDEX('Master Answer Key'!$B$4:$AU$394,0,ROW(L26)), 
    INDEX('CS-SeniorJunior-Correct-Items'!$A$2:$L$392,0,COLUMN(L27))
)</f>
        <v>19</v>
      </c>
    </row>
    <row r="27">
      <c r="A27" s="5" t="s">
        <v>61</v>
      </c>
      <c r="B27">
        <f t="array" ref="B27">SUMPRODUCT(
    INDEX('Master Answer Key'!$B$4:$AU$394,0,ROW(B27)), 
    INDEX('CS-SeniorJunior-Correct-Items'!$A$2:$L$392,0,COLUMN(B28))
)</f>
        <v>30</v>
      </c>
      <c r="C27">
        <f t="array" ref="C27">SUMPRODUCT(
    INDEX('Master Answer Key'!$B$4:$AU$394,0,ROW(C27)), 
    INDEX('CS-SeniorJunior-Correct-Items'!$A$2:$L$392,0,COLUMN(C28))
)</f>
        <v>30</v>
      </c>
      <c r="D27">
        <f t="array" ref="D27">SUMPRODUCT(
    INDEX('Master Answer Key'!$B$4:$AU$394,0,ROW(D27)), 
    INDEX('CS-SeniorJunior-Correct-Items'!$A$2:$L$392,0,COLUMN(D28))
)</f>
        <v>28</v>
      </c>
      <c r="E27">
        <f t="array" ref="E27">SUMPRODUCT(
    INDEX('Master Answer Key'!$B$4:$AU$394,0,ROW(E27)), 
    INDEX('CS-SeniorJunior-Correct-Items'!$A$2:$L$392,0,COLUMN(E28))
)</f>
        <v>26</v>
      </c>
      <c r="F27">
        <f t="array" ref="F27">SUMPRODUCT(
    INDEX('Master Answer Key'!$B$4:$AU$394,0,ROW(F27)), 
    INDEX('CS-SeniorJunior-Correct-Items'!$A$2:$L$392,0,COLUMN(F28))
)</f>
        <v>34</v>
      </c>
      <c r="G27">
        <f t="array" ref="G27">SUMPRODUCT(
    INDEX('Master Answer Key'!$B$4:$AU$394,0,ROW(G27)), 
    INDEX('CS-SeniorJunior-Correct-Items'!$A$2:$L$392,0,COLUMN(G28))
)</f>
        <v>32</v>
      </c>
      <c r="H27">
        <f t="array" ref="H27">SUMPRODUCT(
    INDEX('Master Answer Key'!$B$4:$AU$394,0,ROW(H27)), 
    INDEX('CS-SeniorJunior-Correct-Items'!$A$2:$L$392,0,COLUMN(H28))
)</f>
        <v>30</v>
      </c>
      <c r="I27">
        <f t="array" ref="I27">SUMPRODUCT(
    INDEX('Master Answer Key'!$B$4:$AU$394,0,ROW(I27)), 
    INDEX('CS-SeniorJunior-Correct-Items'!$A$2:$L$392,0,COLUMN(I28))
)</f>
        <v>29</v>
      </c>
      <c r="J27">
        <f t="array" ref="J27">SUMPRODUCT(
    INDEX('Master Answer Key'!$B$4:$AU$394,0,ROW(J27)), 
    INDEX('CS-SeniorJunior-Correct-Items'!$A$2:$L$392,0,COLUMN(J28))
)</f>
        <v>28</v>
      </c>
      <c r="K27">
        <f t="array" ref="K27">SUMPRODUCT(
    INDEX('Master Answer Key'!$B$4:$AU$394,0,ROW(K27)), 
    INDEX('CS-SeniorJunior-Correct-Items'!$A$2:$L$392,0,COLUMN(K28))
)</f>
        <v>34</v>
      </c>
      <c r="L27">
        <f t="array" ref="L27">SUMPRODUCT(
    INDEX('Master Answer Key'!$B$4:$AU$394,0,ROW(L27)), 
    INDEX('CS-SeniorJunior-Correct-Items'!$A$2:$L$392,0,COLUMN(L28))
)</f>
        <v>26</v>
      </c>
    </row>
    <row r="28">
      <c r="A28" s="5" t="s">
        <v>62</v>
      </c>
      <c r="B28">
        <f t="array" ref="B28">SUMPRODUCT(
    INDEX('Master Answer Key'!$B$4:$AU$394,0,ROW(B28)), 
    INDEX('CS-SeniorJunior-Correct-Items'!$A$2:$L$392,0,COLUMN(B29))
)</f>
        <v>5</v>
      </c>
      <c r="C28">
        <f t="array" ref="C28">SUMPRODUCT(
    INDEX('Master Answer Key'!$B$4:$AU$394,0,ROW(C28)), 
    INDEX('CS-SeniorJunior-Correct-Items'!$A$2:$L$392,0,COLUMN(C29))
)</f>
        <v>4</v>
      </c>
      <c r="D28">
        <f t="array" ref="D28">SUMPRODUCT(
    INDEX('Master Answer Key'!$B$4:$AU$394,0,ROW(D28)), 
    INDEX('CS-SeniorJunior-Correct-Items'!$A$2:$L$392,0,COLUMN(D29))
)</f>
        <v>6</v>
      </c>
      <c r="E28">
        <f t="array" ref="E28">SUMPRODUCT(
    INDEX('Master Answer Key'!$B$4:$AU$394,0,ROW(E28)), 
    INDEX('CS-SeniorJunior-Correct-Items'!$A$2:$L$392,0,COLUMN(E29))
)</f>
        <v>4</v>
      </c>
      <c r="F28">
        <f t="array" ref="F28">SUMPRODUCT(
    INDEX('Master Answer Key'!$B$4:$AU$394,0,ROW(F28)), 
    INDEX('CS-SeniorJunior-Correct-Items'!$A$2:$L$392,0,COLUMN(F29))
)</f>
        <v>6</v>
      </c>
      <c r="G28">
        <f t="array" ref="G28">SUMPRODUCT(
    INDEX('Master Answer Key'!$B$4:$AU$394,0,ROW(G28)), 
    INDEX('CS-SeniorJunior-Correct-Items'!$A$2:$L$392,0,COLUMN(G29))
)</f>
        <v>4</v>
      </c>
      <c r="H28">
        <f t="array" ref="H28">SUMPRODUCT(
    INDEX('Master Answer Key'!$B$4:$AU$394,0,ROW(H28)), 
    INDEX('CS-SeniorJunior-Correct-Items'!$A$2:$L$392,0,COLUMN(H29))
)</f>
        <v>4</v>
      </c>
      <c r="I28">
        <f t="array" ref="I28">SUMPRODUCT(
    INDEX('Master Answer Key'!$B$4:$AU$394,0,ROW(I28)), 
    INDEX('CS-SeniorJunior-Correct-Items'!$A$2:$L$392,0,COLUMN(I29))
)</f>
        <v>3</v>
      </c>
      <c r="J28">
        <f t="array" ref="J28">SUMPRODUCT(
    INDEX('Master Answer Key'!$B$4:$AU$394,0,ROW(J28)), 
    INDEX('CS-SeniorJunior-Correct-Items'!$A$2:$L$392,0,COLUMN(J29))
)</f>
        <v>3</v>
      </c>
      <c r="K28">
        <f t="array" ref="K28">SUMPRODUCT(
    INDEX('Master Answer Key'!$B$4:$AU$394,0,ROW(K28)), 
    INDEX('CS-SeniorJunior-Correct-Items'!$A$2:$L$392,0,COLUMN(K29))
)</f>
        <v>6</v>
      </c>
      <c r="L28">
        <f t="array" ref="L28">SUMPRODUCT(
    INDEX('Master Answer Key'!$B$4:$AU$394,0,ROW(L28)), 
    INDEX('CS-SeniorJunior-Correct-Items'!$A$2:$L$392,0,COLUMN(L29))
)</f>
        <v>2</v>
      </c>
    </row>
    <row r="29">
      <c r="A29" s="5" t="s">
        <v>63</v>
      </c>
      <c r="B29">
        <f t="array" ref="B29">SUMPRODUCT(
    INDEX('Master Answer Key'!$B$4:$AU$394,0,ROW(B29)), 
    INDEX('CS-SeniorJunior-Correct-Items'!$A$2:$L$392,0,COLUMN(B30))
)</f>
        <v>25</v>
      </c>
      <c r="C29">
        <f t="array" ref="C29">SUMPRODUCT(
    INDEX('Master Answer Key'!$B$4:$AU$394,0,ROW(C29)), 
    INDEX('CS-SeniorJunior-Correct-Items'!$A$2:$L$392,0,COLUMN(C30))
)</f>
        <v>19</v>
      </c>
      <c r="D29">
        <f t="array" ref="D29">SUMPRODUCT(
    INDEX('Master Answer Key'!$B$4:$AU$394,0,ROW(D29)), 
    INDEX('CS-SeniorJunior-Correct-Items'!$A$2:$L$392,0,COLUMN(D30))
)</f>
        <v>25</v>
      </c>
      <c r="E29">
        <f t="array" ref="E29">SUMPRODUCT(
    INDEX('Master Answer Key'!$B$4:$AU$394,0,ROW(E29)), 
    INDEX('CS-SeniorJunior-Correct-Items'!$A$2:$L$392,0,COLUMN(E30))
)</f>
        <v>25</v>
      </c>
      <c r="F29">
        <f t="array" ref="F29">SUMPRODUCT(
    INDEX('Master Answer Key'!$B$4:$AU$394,0,ROW(F29)), 
    INDEX('CS-SeniorJunior-Correct-Items'!$A$2:$L$392,0,COLUMN(F30))
)</f>
        <v>25</v>
      </c>
      <c r="G29">
        <f t="array" ref="G29">SUMPRODUCT(
    INDEX('Master Answer Key'!$B$4:$AU$394,0,ROW(G29)), 
    INDEX('CS-SeniorJunior-Correct-Items'!$A$2:$L$392,0,COLUMN(G30))
)</f>
        <v>27</v>
      </c>
      <c r="H29">
        <f t="array" ref="H29">SUMPRODUCT(
    INDEX('Master Answer Key'!$B$4:$AU$394,0,ROW(H29)), 
    INDEX('CS-SeniorJunior-Correct-Items'!$A$2:$L$392,0,COLUMN(H30))
)</f>
        <v>21</v>
      </c>
      <c r="I29">
        <f t="array" ref="I29">SUMPRODUCT(
    INDEX('Master Answer Key'!$B$4:$AU$394,0,ROW(I29)), 
    INDEX('CS-SeniorJunior-Correct-Items'!$A$2:$L$392,0,COLUMN(I30))
)</f>
        <v>23</v>
      </c>
      <c r="J29">
        <f t="array" ref="J29">SUMPRODUCT(
    INDEX('Master Answer Key'!$B$4:$AU$394,0,ROW(J29)), 
    INDEX('CS-SeniorJunior-Correct-Items'!$A$2:$L$392,0,COLUMN(J30))
)</f>
        <v>23</v>
      </c>
      <c r="K29">
        <f t="array" ref="K29">SUMPRODUCT(
    INDEX('Master Answer Key'!$B$4:$AU$394,0,ROW(K29)), 
    INDEX('CS-SeniorJunior-Correct-Items'!$A$2:$L$392,0,COLUMN(K30))
)</f>
        <v>25</v>
      </c>
      <c r="L29">
        <f t="array" ref="L29">SUMPRODUCT(
    INDEX('Master Answer Key'!$B$4:$AU$394,0,ROW(L29)), 
    INDEX('CS-SeniorJunior-Correct-Items'!$A$2:$L$392,0,COLUMN(L30))
)</f>
        <v>25</v>
      </c>
    </row>
    <row r="30">
      <c r="A30" s="5" t="s">
        <v>64</v>
      </c>
      <c r="B30">
        <f t="array" ref="B30">SUMPRODUCT(
    INDEX('Master Answer Key'!$B$4:$AU$394,0,ROW(B30)), 
    INDEX('CS-SeniorJunior-Correct-Items'!$A$2:$L$392,0,COLUMN(B31))
)</f>
        <v>0</v>
      </c>
      <c r="C30">
        <f t="array" ref="C30">SUMPRODUCT(
    INDEX('Master Answer Key'!$B$4:$AU$394,0,ROW(C30)), 
    INDEX('CS-SeniorJunior-Correct-Items'!$A$2:$L$392,0,COLUMN(C31))
)</f>
        <v>0</v>
      </c>
      <c r="D30">
        <f t="array" ref="D30">SUMPRODUCT(
    INDEX('Master Answer Key'!$B$4:$AU$394,0,ROW(D30)), 
    INDEX('CS-SeniorJunior-Correct-Items'!$A$2:$L$392,0,COLUMN(D31))
)</f>
        <v>0</v>
      </c>
      <c r="E30">
        <f t="array" ref="E30">SUMPRODUCT(
    INDEX('Master Answer Key'!$B$4:$AU$394,0,ROW(E30)), 
    INDEX('CS-SeniorJunior-Correct-Items'!$A$2:$L$392,0,COLUMN(E31))
)</f>
        <v>0</v>
      </c>
      <c r="F30">
        <f t="array" ref="F30">SUMPRODUCT(
    INDEX('Master Answer Key'!$B$4:$AU$394,0,ROW(F30)), 
    INDEX('CS-SeniorJunior-Correct-Items'!$A$2:$L$392,0,COLUMN(F31))
)</f>
        <v>0</v>
      </c>
      <c r="G30">
        <f t="array" ref="G30">SUMPRODUCT(
    INDEX('Master Answer Key'!$B$4:$AU$394,0,ROW(G30)), 
    INDEX('CS-SeniorJunior-Correct-Items'!$A$2:$L$392,0,COLUMN(G31))
)</f>
        <v>0</v>
      </c>
      <c r="H30">
        <f t="array" ref="H30">SUMPRODUCT(
    INDEX('Master Answer Key'!$B$4:$AU$394,0,ROW(H30)), 
    INDEX('CS-SeniorJunior-Correct-Items'!$A$2:$L$392,0,COLUMN(H31))
)</f>
        <v>0</v>
      </c>
      <c r="I30">
        <f t="array" ref="I30">SUMPRODUCT(
    INDEX('Master Answer Key'!$B$4:$AU$394,0,ROW(I30)), 
    INDEX('CS-SeniorJunior-Correct-Items'!$A$2:$L$392,0,COLUMN(I31))
)</f>
        <v>0</v>
      </c>
      <c r="J30">
        <f t="array" ref="J30">SUMPRODUCT(
    INDEX('Master Answer Key'!$B$4:$AU$394,0,ROW(J30)), 
    INDEX('CS-SeniorJunior-Correct-Items'!$A$2:$L$392,0,COLUMN(J31))
)</f>
        <v>0</v>
      </c>
      <c r="K30">
        <f t="array" ref="K30">SUMPRODUCT(
    INDEX('Master Answer Key'!$B$4:$AU$394,0,ROW(K30)), 
    INDEX('CS-SeniorJunior-Correct-Items'!$A$2:$L$392,0,COLUMN(K31))
)</f>
        <v>0</v>
      </c>
      <c r="L30">
        <f t="array" ref="L30">SUMPRODUCT(
    INDEX('Master Answer Key'!$B$4:$AU$394,0,ROW(L30)), 
    INDEX('CS-SeniorJunior-Correct-Items'!$A$2:$L$392,0,COLUMN(L31))
)</f>
        <v>0</v>
      </c>
    </row>
    <row r="31">
      <c r="A31" s="5" t="s">
        <v>65</v>
      </c>
      <c r="B31">
        <f t="array" ref="B31">SUMPRODUCT(
    INDEX('Master Answer Key'!$B$4:$AU$394,0,ROW(B31)), 
    INDEX('CS-SeniorJunior-Correct-Items'!$A$2:$L$392,0,COLUMN(B32))
)</f>
        <v>1</v>
      </c>
      <c r="C31">
        <f t="array" ref="C31">SUMPRODUCT(
    INDEX('Master Answer Key'!$B$4:$AU$394,0,ROW(C31)), 
    INDEX('CS-SeniorJunior-Correct-Items'!$A$2:$L$392,0,COLUMN(C32))
)</f>
        <v>1</v>
      </c>
      <c r="D31">
        <f t="array" ref="D31">SUMPRODUCT(
    INDEX('Master Answer Key'!$B$4:$AU$394,0,ROW(D31)), 
    INDEX('CS-SeniorJunior-Correct-Items'!$A$2:$L$392,0,COLUMN(D32))
)</f>
        <v>1</v>
      </c>
      <c r="E31">
        <f t="array" ref="E31">SUMPRODUCT(
    INDEX('Master Answer Key'!$B$4:$AU$394,0,ROW(E31)), 
    INDEX('CS-SeniorJunior-Correct-Items'!$A$2:$L$392,0,COLUMN(E32))
)</f>
        <v>1</v>
      </c>
      <c r="F31">
        <f t="array" ref="F31">SUMPRODUCT(
    INDEX('Master Answer Key'!$B$4:$AU$394,0,ROW(F31)), 
    INDEX('CS-SeniorJunior-Correct-Items'!$A$2:$L$392,0,COLUMN(F32))
)</f>
        <v>1</v>
      </c>
      <c r="G31">
        <f t="array" ref="G31">SUMPRODUCT(
    INDEX('Master Answer Key'!$B$4:$AU$394,0,ROW(G31)), 
    INDEX('CS-SeniorJunior-Correct-Items'!$A$2:$L$392,0,COLUMN(G32))
)</f>
        <v>1</v>
      </c>
      <c r="H31">
        <f t="array" ref="H31">SUMPRODUCT(
    INDEX('Master Answer Key'!$B$4:$AU$394,0,ROW(H31)), 
    INDEX('CS-SeniorJunior-Correct-Items'!$A$2:$L$392,0,COLUMN(H32))
)</f>
        <v>0</v>
      </c>
      <c r="I31">
        <f t="array" ref="I31">SUMPRODUCT(
    INDEX('Master Answer Key'!$B$4:$AU$394,0,ROW(I31)), 
    INDEX('CS-SeniorJunior-Correct-Items'!$A$2:$L$392,0,COLUMN(I32))
)</f>
        <v>1</v>
      </c>
      <c r="J31">
        <f t="array" ref="J31">SUMPRODUCT(
    INDEX('Master Answer Key'!$B$4:$AU$394,0,ROW(J31)), 
    INDEX('CS-SeniorJunior-Correct-Items'!$A$2:$L$392,0,COLUMN(J32))
)</f>
        <v>1</v>
      </c>
      <c r="K31">
        <f t="array" ref="K31">SUMPRODUCT(
    INDEX('Master Answer Key'!$B$4:$AU$394,0,ROW(K31)), 
    INDEX('CS-SeniorJunior-Correct-Items'!$A$2:$L$392,0,COLUMN(K32))
)</f>
        <v>1</v>
      </c>
      <c r="L31">
        <f t="array" ref="L31">SUMPRODUCT(
    INDEX('Master Answer Key'!$B$4:$AU$394,0,ROW(L31)), 
    INDEX('CS-SeniorJunior-Correct-Items'!$A$2:$L$392,0,COLUMN(L32))
)</f>
        <v>1</v>
      </c>
    </row>
    <row r="32">
      <c r="A32" s="5" t="s">
        <v>67</v>
      </c>
      <c r="B32">
        <f t="array" ref="B32">SUMPRODUCT(
    INDEX('Master Answer Key'!$B$4:$AU$394,0,ROW(B32)), 
    INDEX('CS-SeniorJunior-Correct-Items'!$A$2:$L$392,0,COLUMN(B33))
)</f>
        <v>9</v>
      </c>
      <c r="C32">
        <f t="array" ref="C32">SUMPRODUCT(
    INDEX('Master Answer Key'!$B$4:$AU$394,0,ROW(C32)), 
    INDEX('CS-SeniorJunior-Correct-Items'!$A$2:$L$392,0,COLUMN(C33))
)</f>
        <v>7</v>
      </c>
      <c r="D32">
        <f t="array" ref="D32">SUMPRODUCT(
    INDEX('Master Answer Key'!$B$4:$AU$394,0,ROW(D32)), 
    INDEX('CS-SeniorJunior-Correct-Items'!$A$2:$L$392,0,COLUMN(D33))
)</f>
        <v>9</v>
      </c>
      <c r="E32">
        <f t="array" ref="E32">SUMPRODUCT(
    INDEX('Master Answer Key'!$B$4:$AU$394,0,ROW(E32)), 
    INDEX('CS-SeniorJunior-Correct-Items'!$A$2:$L$392,0,COLUMN(E33))
)</f>
        <v>9</v>
      </c>
      <c r="F32">
        <f t="array" ref="F32">SUMPRODUCT(
    INDEX('Master Answer Key'!$B$4:$AU$394,0,ROW(F32)), 
    INDEX('CS-SeniorJunior-Correct-Items'!$A$2:$L$392,0,COLUMN(F33))
)</f>
        <v>10</v>
      </c>
      <c r="G32">
        <f t="array" ref="G32">SUMPRODUCT(
    INDEX('Master Answer Key'!$B$4:$AU$394,0,ROW(G32)), 
    INDEX('CS-SeniorJunior-Correct-Items'!$A$2:$L$392,0,COLUMN(G33))
)</f>
        <v>12</v>
      </c>
      <c r="H32">
        <f t="array" ref="H32">SUMPRODUCT(
    INDEX('Master Answer Key'!$B$4:$AU$394,0,ROW(H32)), 
    INDEX('CS-SeniorJunior-Correct-Items'!$A$2:$L$392,0,COLUMN(H33))
)</f>
        <v>8</v>
      </c>
      <c r="I32">
        <f t="array" ref="I32">SUMPRODUCT(
    INDEX('Master Answer Key'!$B$4:$AU$394,0,ROW(I32)), 
    INDEX('CS-SeniorJunior-Correct-Items'!$A$2:$L$392,0,COLUMN(I33))
)</f>
        <v>10</v>
      </c>
      <c r="J32">
        <f t="array" ref="J32">SUMPRODUCT(
    INDEX('Master Answer Key'!$B$4:$AU$394,0,ROW(J32)), 
    INDEX('CS-SeniorJunior-Correct-Items'!$A$2:$L$392,0,COLUMN(J33))
)</f>
        <v>8</v>
      </c>
      <c r="K32">
        <f t="array" ref="K32">SUMPRODUCT(
    INDEX('Master Answer Key'!$B$4:$AU$394,0,ROW(K32)), 
    INDEX('CS-SeniorJunior-Correct-Items'!$A$2:$L$392,0,COLUMN(K33))
)</f>
        <v>10</v>
      </c>
      <c r="L32">
        <f t="array" ref="L32">SUMPRODUCT(
    INDEX('Master Answer Key'!$B$4:$AU$394,0,ROW(L32)), 
    INDEX('CS-SeniorJunior-Correct-Items'!$A$2:$L$392,0,COLUMN(L33))
)</f>
        <v>11</v>
      </c>
    </row>
    <row r="33">
      <c r="A33" s="5" t="s">
        <v>68</v>
      </c>
      <c r="B33">
        <f t="array" ref="B33">SUMPRODUCT(
    INDEX('Master Answer Key'!$B$4:$AU$394,0,ROW(B33)), 
    INDEX('CS-SeniorJunior-Correct-Items'!$A$2:$L$392,0,COLUMN(B34))
)</f>
        <v>20</v>
      </c>
      <c r="C33">
        <f t="array" ref="C33">SUMPRODUCT(
    INDEX('Master Answer Key'!$B$4:$AU$394,0,ROW(C33)), 
    INDEX('CS-SeniorJunior-Correct-Items'!$A$2:$L$392,0,COLUMN(C34))
)</f>
        <v>20</v>
      </c>
      <c r="D33">
        <f t="array" ref="D33">SUMPRODUCT(
    INDEX('Master Answer Key'!$B$4:$AU$394,0,ROW(D33)), 
    INDEX('CS-SeniorJunior-Correct-Items'!$A$2:$L$392,0,COLUMN(D34))
)</f>
        <v>23</v>
      </c>
      <c r="E33">
        <f t="array" ref="E33">SUMPRODUCT(
    INDEX('Master Answer Key'!$B$4:$AU$394,0,ROW(E33)), 
    INDEX('CS-SeniorJunior-Correct-Items'!$A$2:$L$392,0,COLUMN(E34))
)</f>
        <v>26</v>
      </c>
      <c r="F33">
        <f t="array" ref="F33">SUMPRODUCT(
    INDEX('Master Answer Key'!$B$4:$AU$394,0,ROW(F33)), 
    INDEX('CS-SeniorJunior-Correct-Items'!$A$2:$L$392,0,COLUMN(F34))
)</f>
        <v>26</v>
      </c>
      <c r="G33">
        <f t="array" ref="G33">SUMPRODUCT(
    INDEX('Master Answer Key'!$B$4:$AU$394,0,ROW(G33)), 
    INDEX('CS-SeniorJunior-Correct-Items'!$A$2:$L$392,0,COLUMN(G34))
)</f>
        <v>27</v>
      </c>
      <c r="H33">
        <f t="array" ref="H33">SUMPRODUCT(
    INDEX('Master Answer Key'!$B$4:$AU$394,0,ROW(H33)), 
    INDEX('CS-SeniorJunior-Correct-Items'!$A$2:$L$392,0,COLUMN(H34))
)</f>
        <v>25</v>
      </c>
      <c r="I33">
        <f t="array" ref="I33">SUMPRODUCT(
    INDEX('Master Answer Key'!$B$4:$AU$394,0,ROW(I33)), 
    INDEX('CS-SeniorJunior-Correct-Items'!$A$2:$L$392,0,COLUMN(I34))
)</f>
        <v>25</v>
      </c>
      <c r="J33">
        <f t="array" ref="J33">SUMPRODUCT(
    INDEX('Master Answer Key'!$B$4:$AU$394,0,ROW(J33)), 
    INDEX('CS-SeniorJunior-Correct-Items'!$A$2:$L$392,0,COLUMN(J34))
)</f>
        <v>25</v>
      </c>
      <c r="K33">
        <f t="array" ref="K33">SUMPRODUCT(
    INDEX('Master Answer Key'!$B$4:$AU$394,0,ROW(K33)), 
    INDEX('CS-SeniorJunior-Correct-Items'!$A$2:$L$392,0,COLUMN(K34))
)</f>
        <v>27</v>
      </c>
      <c r="L33">
        <f t="array" ref="L33">SUMPRODUCT(
    INDEX('Master Answer Key'!$B$4:$AU$394,0,ROW(L33)), 
    INDEX('CS-SeniorJunior-Correct-Items'!$A$2:$L$392,0,COLUMN(L34))
)</f>
        <v>24</v>
      </c>
    </row>
    <row r="34">
      <c r="A34" s="5" t="s">
        <v>70</v>
      </c>
      <c r="B34">
        <f t="array" ref="B34">SUMPRODUCT(
    INDEX('Master Answer Key'!$B$4:$AU$394,0,ROW(B34)), 
    INDEX('CS-SeniorJunior-Correct-Items'!$A$2:$L$392,0,COLUMN(B35))
)</f>
        <v>20</v>
      </c>
      <c r="C34">
        <f t="array" ref="C34">SUMPRODUCT(
    INDEX('Master Answer Key'!$B$4:$AU$394,0,ROW(C34)), 
    INDEX('CS-SeniorJunior-Correct-Items'!$A$2:$L$392,0,COLUMN(C35))
)</f>
        <v>21</v>
      </c>
      <c r="D34">
        <f t="array" ref="D34">SUMPRODUCT(
    INDEX('Master Answer Key'!$B$4:$AU$394,0,ROW(D34)), 
    INDEX('CS-SeniorJunior-Correct-Items'!$A$2:$L$392,0,COLUMN(D35))
)</f>
        <v>18</v>
      </c>
      <c r="E34">
        <f t="array" ref="E34">SUMPRODUCT(
    INDEX('Master Answer Key'!$B$4:$AU$394,0,ROW(E34)), 
    INDEX('CS-SeniorJunior-Correct-Items'!$A$2:$L$392,0,COLUMN(E35))
)</f>
        <v>17</v>
      </c>
      <c r="F34">
        <f t="array" ref="F34">SUMPRODUCT(
    INDEX('Master Answer Key'!$B$4:$AU$394,0,ROW(F34)), 
    INDEX('CS-SeniorJunior-Correct-Items'!$A$2:$L$392,0,COLUMN(F35))
)</f>
        <v>22</v>
      </c>
      <c r="G34">
        <f t="array" ref="G34">SUMPRODUCT(
    INDEX('Master Answer Key'!$B$4:$AU$394,0,ROW(G34)), 
    INDEX('CS-SeniorJunior-Correct-Items'!$A$2:$L$392,0,COLUMN(G35))
)</f>
        <v>20</v>
      </c>
      <c r="H34">
        <f t="array" ref="H34">SUMPRODUCT(
    INDEX('Master Answer Key'!$B$4:$AU$394,0,ROW(H34)), 
    INDEX('CS-SeniorJunior-Correct-Items'!$A$2:$L$392,0,COLUMN(H35))
)</f>
        <v>21</v>
      </c>
      <c r="I34">
        <f t="array" ref="I34">SUMPRODUCT(
    INDEX('Master Answer Key'!$B$4:$AU$394,0,ROW(I34)), 
    INDEX('CS-SeniorJunior-Correct-Items'!$A$2:$L$392,0,COLUMN(I35))
)</f>
        <v>19</v>
      </c>
      <c r="J34">
        <f t="array" ref="J34">SUMPRODUCT(
    INDEX('Master Answer Key'!$B$4:$AU$394,0,ROW(J34)), 
    INDEX('CS-SeniorJunior-Correct-Items'!$A$2:$L$392,0,COLUMN(J35))
)</f>
        <v>18</v>
      </c>
      <c r="K34">
        <f t="array" ref="K34">SUMPRODUCT(
    INDEX('Master Answer Key'!$B$4:$AU$394,0,ROW(K34)), 
    INDEX('CS-SeniorJunior-Correct-Items'!$A$2:$L$392,0,COLUMN(K35))
)</f>
        <v>21</v>
      </c>
      <c r="L34">
        <f t="array" ref="L34">SUMPRODUCT(
    INDEX('Master Answer Key'!$B$4:$AU$394,0,ROW(L34)), 
    INDEX('CS-SeniorJunior-Correct-Items'!$A$2:$L$392,0,COLUMN(L35))
)</f>
        <v>17</v>
      </c>
    </row>
    <row r="35">
      <c r="A35" s="5" t="s">
        <v>72</v>
      </c>
      <c r="B35">
        <f t="array" ref="B35">SUMPRODUCT(
    INDEX('Master Answer Key'!$B$4:$AU$394,0,ROW(B35)), 
    INDEX('CS-SeniorJunior-Correct-Items'!$A$2:$L$392,0,COLUMN(B36))
)</f>
        <v>7</v>
      </c>
      <c r="C35">
        <f t="array" ref="C35">SUMPRODUCT(
    INDEX('Master Answer Key'!$B$4:$AU$394,0,ROW(C35)), 
    INDEX('CS-SeniorJunior-Correct-Items'!$A$2:$L$392,0,COLUMN(C36))
)</f>
        <v>7</v>
      </c>
      <c r="D35">
        <f t="array" ref="D35">SUMPRODUCT(
    INDEX('Master Answer Key'!$B$4:$AU$394,0,ROW(D35)), 
    INDEX('CS-SeniorJunior-Correct-Items'!$A$2:$L$392,0,COLUMN(D36))
)</f>
        <v>5</v>
      </c>
      <c r="E35">
        <f t="array" ref="E35">SUMPRODUCT(
    INDEX('Master Answer Key'!$B$4:$AU$394,0,ROW(E35)), 
    INDEX('CS-SeniorJunior-Correct-Items'!$A$2:$L$392,0,COLUMN(E36))
)</f>
        <v>4</v>
      </c>
      <c r="F35">
        <f t="array" ref="F35">SUMPRODUCT(
    INDEX('Master Answer Key'!$B$4:$AU$394,0,ROW(F35)), 
    INDEX('CS-SeniorJunior-Correct-Items'!$A$2:$L$392,0,COLUMN(F36))
)</f>
        <v>6</v>
      </c>
      <c r="G35">
        <f t="array" ref="G35">SUMPRODUCT(
    INDEX('Master Answer Key'!$B$4:$AU$394,0,ROW(G35)), 
    INDEX('CS-SeniorJunior-Correct-Items'!$A$2:$L$392,0,COLUMN(G36))
)</f>
        <v>7</v>
      </c>
      <c r="H35">
        <f t="array" ref="H35">SUMPRODUCT(
    INDEX('Master Answer Key'!$B$4:$AU$394,0,ROW(H35)), 
    INDEX('CS-SeniorJunior-Correct-Items'!$A$2:$L$392,0,COLUMN(H36))
)</f>
        <v>8</v>
      </c>
      <c r="I35">
        <f t="array" ref="I35">SUMPRODUCT(
    INDEX('Master Answer Key'!$B$4:$AU$394,0,ROW(I35)), 
    INDEX('CS-SeniorJunior-Correct-Items'!$A$2:$L$392,0,COLUMN(I36))
)</f>
        <v>6</v>
      </c>
      <c r="J35">
        <f t="array" ref="J35">SUMPRODUCT(
    INDEX('Master Answer Key'!$B$4:$AU$394,0,ROW(J35)), 
    INDEX('CS-SeniorJunior-Correct-Items'!$A$2:$L$392,0,COLUMN(J36))
)</f>
        <v>7</v>
      </c>
      <c r="K35">
        <f t="array" ref="K35">SUMPRODUCT(
    INDEX('Master Answer Key'!$B$4:$AU$394,0,ROW(K35)), 
    INDEX('CS-SeniorJunior-Correct-Items'!$A$2:$L$392,0,COLUMN(K36))
)</f>
        <v>8</v>
      </c>
      <c r="L35">
        <f t="array" ref="L35">SUMPRODUCT(
    INDEX('Master Answer Key'!$B$4:$AU$394,0,ROW(L35)), 
    INDEX('CS-SeniorJunior-Correct-Items'!$A$2:$L$392,0,COLUMN(L36))
)</f>
        <v>7</v>
      </c>
    </row>
    <row r="36">
      <c r="A36" s="5" t="s">
        <v>74</v>
      </c>
      <c r="B36">
        <f t="array" ref="B36">SUMPRODUCT(
    INDEX('Master Answer Key'!$B$4:$AU$394,0,ROW(B36)), 
    INDEX('CS-SeniorJunior-Correct-Items'!$A$2:$L$392,0,COLUMN(B37))
)</f>
        <v>23</v>
      </c>
      <c r="C36">
        <f t="array" ref="C36">SUMPRODUCT(
    INDEX('Master Answer Key'!$B$4:$AU$394,0,ROW(C36)), 
    INDEX('CS-SeniorJunior-Correct-Items'!$A$2:$L$392,0,COLUMN(C37))
)</f>
        <v>23</v>
      </c>
      <c r="D36">
        <f t="array" ref="D36">SUMPRODUCT(
    INDEX('Master Answer Key'!$B$4:$AU$394,0,ROW(D36)), 
    INDEX('CS-SeniorJunior-Correct-Items'!$A$2:$L$392,0,COLUMN(D37))
)</f>
        <v>23</v>
      </c>
      <c r="E36">
        <f t="array" ref="E36">SUMPRODUCT(
    INDEX('Master Answer Key'!$B$4:$AU$394,0,ROW(E36)), 
    INDEX('CS-SeniorJunior-Correct-Items'!$A$2:$L$392,0,COLUMN(E37))
)</f>
        <v>24</v>
      </c>
      <c r="F36">
        <f t="array" ref="F36">SUMPRODUCT(
    INDEX('Master Answer Key'!$B$4:$AU$394,0,ROW(F36)), 
    INDEX('CS-SeniorJunior-Correct-Items'!$A$2:$L$392,0,COLUMN(F37))
)</f>
        <v>28</v>
      </c>
      <c r="G36">
        <f t="array" ref="G36">SUMPRODUCT(
    INDEX('Master Answer Key'!$B$4:$AU$394,0,ROW(G36)), 
    INDEX('CS-SeniorJunior-Correct-Items'!$A$2:$L$392,0,COLUMN(G37))
)</f>
        <v>27</v>
      </c>
      <c r="H36">
        <f t="array" ref="H36">SUMPRODUCT(
    INDEX('Master Answer Key'!$B$4:$AU$394,0,ROW(H36)), 
    INDEX('CS-SeniorJunior-Correct-Items'!$A$2:$L$392,0,COLUMN(H37))
)</f>
        <v>25</v>
      </c>
      <c r="I36">
        <f t="array" ref="I36">SUMPRODUCT(
    INDEX('Master Answer Key'!$B$4:$AU$394,0,ROW(I36)), 
    INDEX('CS-SeniorJunior-Correct-Items'!$A$2:$L$392,0,COLUMN(I37))
)</f>
        <v>24</v>
      </c>
      <c r="J36">
        <f t="array" ref="J36">SUMPRODUCT(
    INDEX('Master Answer Key'!$B$4:$AU$394,0,ROW(J36)), 
    INDEX('CS-SeniorJunior-Correct-Items'!$A$2:$L$392,0,COLUMN(J37))
)</f>
        <v>25</v>
      </c>
      <c r="K36">
        <f t="array" ref="K36">SUMPRODUCT(
    INDEX('Master Answer Key'!$B$4:$AU$394,0,ROW(K36)), 
    INDEX('CS-SeniorJunior-Correct-Items'!$A$2:$L$392,0,COLUMN(K37))
)</f>
        <v>26</v>
      </c>
      <c r="L36">
        <f t="array" ref="L36">SUMPRODUCT(
    INDEX('Master Answer Key'!$B$4:$AU$394,0,ROW(L36)), 
    INDEX('CS-SeniorJunior-Correct-Items'!$A$2:$L$392,0,COLUMN(L37))
)</f>
        <v>18</v>
      </c>
    </row>
    <row r="37">
      <c r="A37" s="5" t="s">
        <v>76</v>
      </c>
      <c r="B37">
        <f t="array" ref="B37">SUMPRODUCT(
    INDEX('Master Answer Key'!$B$4:$AU$394,0,ROW(B37)), 
    INDEX('CS-SeniorJunior-Correct-Items'!$A$2:$L$392,0,COLUMN(B38))
)</f>
        <v>11</v>
      </c>
      <c r="C37">
        <f t="array" ref="C37">SUMPRODUCT(
    INDEX('Master Answer Key'!$B$4:$AU$394,0,ROW(C37)), 
    INDEX('CS-SeniorJunior-Correct-Items'!$A$2:$L$392,0,COLUMN(C38))
)</f>
        <v>9</v>
      </c>
      <c r="D37">
        <f t="array" ref="D37">SUMPRODUCT(
    INDEX('Master Answer Key'!$B$4:$AU$394,0,ROW(D37)), 
    INDEX('CS-SeniorJunior-Correct-Items'!$A$2:$L$392,0,COLUMN(D38))
)</f>
        <v>11</v>
      </c>
      <c r="E37">
        <f t="array" ref="E37">SUMPRODUCT(
    INDEX('Master Answer Key'!$B$4:$AU$394,0,ROW(E37)), 
    INDEX('CS-SeniorJunior-Correct-Items'!$A$2:$L$392,0,COLUMN(E38))
)</f>
        <v>11</v>
      </c>
      <c r="F37">
        <f t="array" ref="F37">SUMPRODUCT(
    INDEX('Master Answer Key'!$B$4:$AU$394,0,ROW(F37)), 
    INDEX('CS-SeniorJunior-Correct-Items'!$A$2:$L$392,0,COLUMN(F38))
)</f>
        <v>11</v>
      </c>
      <c r="G37">
        <f t="array" ref="G37">SUMPRODUCT(
    INDEX('Master Answer Key'!$B$4:$AU$394,0,ROW(G37)), 
    INDEX('CS-SeniorJunior-Correct-Items'!$A$2:$L$392,0,COLUMN(G38))
)</f>
        <v>11</v>
      </c>
      <c r="H37">
        <f t="array" ref="H37">SUMPRODUCT(
    INDEX('Master Answer Key'!$B$4:$AU$394,0,ROW(H37)), 
    INDEX('CS-SeniorJunior-Correct-Items'!$A$2:$L$392,0,COLUMN(H38))
)</f>
        <v>10</v>
      </c>
      <c r="I37">
        <f t="array" ref="I37">SUMPRODUCT(
    INDEX('Master Answer Key'!$B$4:$AU$394,0,ROW(I37)), 
    INDEX('CS-SeniorJunior-Correct-Items'!$A$2:$L$392,0,COLUMN(I38))
)</f>
        <v>10</v>
      </c>
      <c r="J37">
        <f t="array" ref="J37">SUMPRODUCT(
    INDEX('Master Answer Key'!$B$4:$AU$394,0,ROW(J37)), 
    INDEX('CS-SeniorJunior-Correct-Items'!$A$2:$L$392,0,COLUMN(J38))
)</f>
        <v>10</v>
      </c>
      <c r="K37">
        <f t="array" ref="K37">SUMPRODUCT(
    INDEX('Master Answer Key'!$B$4:$AU$394,0,ROW(K37)), 
    INDEX('CS-SeniorJunior-Correct-Items'!$A$2:$L$392,0,COLUMN(K38))
)</f>
        <v>10</v>
      </c>
      <c r="L37">
        <f t="array" ref="L37">SUMPRODUCT(
    INDEX('Master Answer Key'!$B$4:$AU$394,0,ROW(L37)), 
    INDEX('CS-SeniorJunior-Correct-Items'!$A$2:$L$392,0,COLUMN(L38))
)</f>
        <v>11</v>
      </c>
    </row>
    <row r="38">
      <c r="A38" s="5" t="s">
        <v>78</v>
      </c>
      <c r="B38">
        <f t="array" ref="B38">SUMPRODUCT(
    INDEX('Master Answer Key'!$B$4:$AU$394,0,ROW(B38)), 
    INDEX('CS-SeniorJunior-Correct-Items'!$A$2:$L$392,0,COLUMN(B39))
)</f>
        <v>13</v>
      </c>
      <c r="C38">
        <f t="array" ref="C38">SUMPRODUCT(
    INDEX('Master Answer Key'!$B$4:$AU$394,0,ROW(C38)), 
    INDEX('CS-SeniorJunior-Correct-Items'!$A$2:$L$392,0,COLUMN(C39))
)</f>
        <v>13</v>
      </c>
      <c r="D38">
        <f t="array" ref="D38">SUMPRODUCT(
    INDEX('Master Answer Key'!$B$4:$AU$394,0,ROW(D38)), 
    INDEX('CS-SeniorJunior-Correct-Items'!$A$2:$L$392,0,COLUMN(D39))
)</f>
        <v>14</v>
      </c>
      <c r="E38">
        <f t="array" ref="E38">SUMPRODUCT(
    INDEX('Master Answer Key'!$B$4:$AU$394,0,ROW(E38)), 
    INDEX('CS-SeniorJunior-Correct-Items'!$A$2:$L$392,0,COLUMN(E39))
)</f>
        <v>13</v>
      </c>
      <c r="F38">
        <f t="array" ref="F38">SUMPRODUCT(
    INDEX('Master Answer Key'!$B$4:$AU$394,0,ROW(F38)), 
    INDEX('CS-SeniorJunior-Correct-Items'!$A$2:$L$392,0,COLUMN(F39))
)</f>
        <v>13</v>
      </c>
      <c r="G38">
        <f t="array" ref="G38">SUMPRODUCT(
    INDEX('Master Answer Key'!$B$4:$AU$394,0,ROW(G38)), 
    INDEX('CS-SeniorJunior-Correct-Items'!$A$2:$L$392,0,COLUMN(G39))
)</f>
        <v>14</v>
      </c>
      <c r="H38">
        <f t="array" ref="H38">SUMPRODUCT(
    INDEX('Master Answer Key'!$B$4:$AU$394,0,ROW(H38)), 
    INDEX('CS-SeniorJunior-Correct-Items'!$A$2:$L$392,0,COLUMN(H39))
)</f>
        <v>13</v>
      </c>
      <c r="I38">
        <f t="array" ref="I38">SUMPRODUCT(
    INDEX('Master Answer Key'!$B$4:$AU$394,0,ROW(I38)), 
    INDEX('CS-SeniorJunior-Correct-Items'!$A$2:$L$392,0,COLUMN(I39))
)</f>
        <v>13</v>
      </c>
      <c r="J38">
        <f t="array" ref="J38">SUMPRODUCT(
    INDEX('Master Answer Key'!$B$4:$AU$394,0,ROW(J38)), 
    INDEX('CS-SeniorJunior-Correct-Items'!$A$2:$L$392,0,COLUMN(J39))
)</f>
        <v>13</v>
      </c>
      <c r="K38">
        <f t="array" ref="K38">SUMPRODUCT(
    INDEX('Master Answer Key'!$B$4:$AU$394,0,ROW(K38)), 
    INDEX('CS-SeniorJunior-Correct-Items'!$A$2:$L$392,0,COLUMN(K39))
)</f>
        <v>14</v>
      </c>
      <c r="L38">
        <f t="array" ref="L38">SUMPRODUCT(
    INDEX('Master Answer Key'!$B$4:$AU$394,0,ROW(L38)), 
    INDEX('CS-SeniorJunior-Correct-Items'!$A$2:$L$392,0,COLUMN(L39))
)</f>
        <v>11</v>
      </c>
    </row>
    <row r="39">
      <c r="A39" s="5" t="s">
        <v>79</v>
      </c>
      <c r="B39">
        <f t="array" ref="B39">SUMPRODUCT(
    INDEX('Master Answer Key'!$B$4:$AU$394,0,ROW(B39)), 
    INDEX('CS-SeniorJunior-Correct-Items'!$A$2:$L$392,0,COLUMN(B40))
)</f>
        <v>11</v>
      </c>
      <c r="C39">
        <f t="array" ref="C39">SUMPRODUCT(
    INDEX('Master Answer Key'!$B$4:$AU$394,0,ROW(C39)), 
    INDEX('CS-SeniorJunior-Correct-Items'!$A$2:$L$392,0,COLUMN(C40))
)</f>
        <v>9</v>
      </c>
      <c r="D39">
        <f t="array" ref="D39">SUMPRODUCT(
    INDEX('Master Answer Key'!$B$4:$AU$394,0,ROW(D39)), 
    INDEX('CS-SeniorJunior-Correct-Items'!$A$2:$L$392,0,COLUMN(D40))
)</f>
        <v>12</v>
      </c>
      <c r="E39">
        <f t="array" ref="E39">SUMPRODUCT(
    INDEX('Master Answer Key'!$B$4:$AU$394,0,ROW(E39)), 
    INDEX('CS-SeniorJunior-Correct-Items'!$A$2:$L$392,0,COLUMN(E40))
)</f>
        <v>13</v>
      </c>
      <c r="F39">
        <f t="array" ref="F39">SUMPRODUCT(
    INDEX('Master Answer Key'!$B$4:$AU$394,0,ROW(F39)), 
    INDEX('CS-SeniorJunior-Correct-Items'!$A$2:$L$392,0,COLUMN(F40))
)</f>
        <v>14</v>
      </c>
      <c r="G39">
        <f t="array" ref="G39">SUMPRODUCT(
    INDEX('Master Answer Key'!$B$4:$AU$394,0,ROW(G39)), 
    INDEX('CS-SeniorJunior-Correct-Items'!$A$2:$L$392,0,COLUMN(G40))
)</f>
        <v>13</v>
      </c>
      <c r="H39">
        <f t="array" ref="H39">SUMPRODUCT(
    INDEX('Master Answer Key'!$B$4:$AU$394,0,ROW(H39)), 
    INDEX('CS-SeniorJunior-Correct-Items'!$A$2:$L$392,0,COLUMN(H40))
)</f>
        <v>12</v>
      </c>
      <c r="I39">
        <f t="array" ref="I39">SUMPRODUCT(
    INDEX('Master Answer Key'!$B$4:$AU$394,0,ROW(I39)), 
    INDEX('CS-SeniorJunior-Correct-Items'!$A$2:$L$392,0,COLUMN(I40))
)</f>
        <v>13</v>
      </c>
      <c r="J39">
        <f t="array" ref="J39">SUMPRODUCT(
    INDEX('Master Answer Key'!$B$4:$AU$394,0,ROW(J39)), 
    INDEX('CS-SeniorJunior-Correct-Items'!$A$2:$L$392,0,COLUMN(J40))
)</f>
        <v>11</v>
      </c>
      <c r="K39">
        <f t="array" ref="K39">SUMPRODUCT(
    INDEX('Master Answer Key'!$B$4:$AU$394,0,ROW(K39)), 
    INDEX('CS-SeniorJunior-Correct-Items'!$A$2:$L$392,0,COLUMN(K40))
)</f>
        <v>12</v>
      </c>
      <c r="L39">
        <f t="array" ref="L39">SUMPRODUCT(
    INDEX('Master Answer Key'!$B$4:$AU$394,0,ROW(L39)), 
    INDEX('CS-SeniorJunior-Correct-Items'!$A$2:$L$392,0,COLUMN(L40))
)</f>
        <v>10</v>
      </c>
    </row>
    <row r="40">
      <c r="A40" s="5" t="s">
        <v>82</v>
      </c>
      <c r="B40">
        <f t="array" ref="B40">SUMPRODUCT(
    INDEX('Master Answer Key'!$B$4:$AU$394,0,ROW(B40)), 
    INDEX('CS-SeniorJunior-Correct-Items'!$A$2:$L$392,0,COLUMN(B41))
)</f>
        <v>4</v>
      </c>
      <c r="C40">
        <f t="array" ref="C40">SUMPRODUCT(
    INDEX('Master Answer Key'!$B$4:$AU$394,0,ROW(C40)), 
    INDEX('CS-SeniorJunior-Correct-Items'!$A$2:$L$392,0,COLUMN(C41))
)</f>
        <v>2</v>
      </c>
      <c r="D40">
        <f t="array" ref="D40">SUMPRODUCT(
    INDEX('Master Answer Key'!$B$4:$AU$394,0,ROW(D40)), 
    INDEX('CS-SeniorJunior-Correct-Items'!$A$2:$L$392,0,COLUMN(D41))
)</f>
        <v>5</v>
      </c>
      <c r="E40">
        <f t="array" ref="E40">SUMPRODUCT(
    INDEX('Master Answer Key'!$B$4:$AU$394,0,ROW(E40)), 
    INDEX('CS-SeniorJunior-Correct-Items'!$A$2:$L$392,0,COLUMN(E41))
)</f>
        <v>6</v>
      </c>
      <c r="F40">
        <f t="array" ref="F40">SUMPRODUCT(
    INDEX('Master Answer Key'!$B$4:$AU$394,0,ROW(F40)), 
    INDEX('CS-SeniorJunior-Correct-Items'!$A$2:$L$392,0,COLUMN(F41))
)</f>
        <v>7</v>
      </c>
      <c r="G40">
        <f t="array" ref="G40">SUMPRODUCT(
    INDEX('Master Answer Key'!$B$4:$AU$394,0,ROW(G40)), 
    INDEX('CS-SeniorJunior-Correct-Items'!$A$2:$L$392,0,COLUMN(G41))
)</f>
        <v>6</v>
      </c>
      <c r="H40">
        <f t="array" ref="H40">SUMPRODUCT(
    INDEX('Master Answer Key'!$B$4:$AU$394,0,ROW(H40)), 
    INDEX('CS-SeniorJunior-Correct-Items'!$A$2:$L$392,0,COLUMN(H41))
)</f>
        <v>7</v>
      </c>
      <c r="I40">
        <f t="array" ref="I40">SUMPRODUCT(
    INDEX('Master Answer Key'!$B$4:$AU$394,0,ROW(I40)), 
    INDEX('CS-SeniorJunior-Correct-Items'!$A$2:$L$392,0,COLUMN(I41))
)</f>
        <v>7</v>
      </c>
      <c r="J40">
        <f t="array" ref="J40">SUMPRODUCT(
    INDEX('Master Answer Key'!$B$4:$AU$394,0,ROW(J40)), 
    INDEX('CS-SeniorJunior-Correct-Items'!$A$2:$L$392,0,COLUMN(J41))
)</f>
        <v>5</v>
      </c>
      <c r="K40">
        <f t="array" ref="K40">SUMPRODUCT(
    INDEX('Master Answer Key'!$B$4:$AU$394,0,ROW(K40)), 
    INDEX('CS-SeniorJunior-Correct-Items'!$A$2:$L$392,0,COLUMN(K41))
)</f>
        <v>7</v>
      </c>
      <c r="L40">
        <f t="array" ref="L40">SUMPRODUCT(
    INDEX('Master Answer Key'!$B$4:$AU$394,0,ROW(L40)), 
    INDEX('CS-SeniorJunior-Correct-Items'!$A$2:$L$392,0,COLUMN(L41))
)</f>
        <v>6</v>
      </c>
    </row>
    <row r="41">
      <c r="A41" s="5" t="s">
        <v>84</v>
      </c>
      <c r="B41">
        <f t="array" ref="B41">SUMPRODUCT(
    INDEX('Master Answer Key'!$B$4:$AU$394,0,ROW(B41)), 
    INDEX('CS-SeniorJunior-Correct-Items'!$A$2:$L$392,0,COLUMN(B42))
)</f>
        <v>11</v>
      </c>
      <c r="C41">
        <f t="array" ref="C41">SUMPRODUCT(
    INDEX('Master Answer Key'!$B$4:$AU$394,0,ROW(C41)), 
    INDEX('CS-SeniorJunior-Correct-Items'!$A$2:$L$392,0,COLUMN(C42))
)</f>
        <v>10</v>
      </c>
      <c r="D41">
        <f t="array" ref="D41">SUMPRODUCT(
    INDEX('Master Answer Key'!$B$4:$AU$394,0,ROW(D41)), 
    INDEX('CS-SeniorJunior-Correct-Items'!$A$2:$L$392,0,COLUMN(D42))
)</f>
        <v>8</v>
      </c>
      <c r="E41">
        <f t="array" ref="E41">SUMPRODUCT(
    INDEX('Master Answer Key'!$B$4:$AU$394,0,ROW(E41)), 
    INDEX('CS-SeniorJunior-Correct-Items'!$A$2:$L$392,0,COLUMN(E42))
)</f>
        <v>9</v>
      </c>
      <c r="F41">
        <f t="array" ref="F41">SUMPRODUCT(
    INDEX('Master Answer Key'!$B$4:$AU$394,0,ROW(F41)), 
    INDEX('CS-SeniorJunior-Correct-Items'!$A$2:$L$392,0,COLUMN(F42))
)</f>
        <v>12</v>
      </c>
      <c r="G41">
        <f t="array" ref="G41">SUMPRODUCT(
    INDEX('Master Answer Key'!$B$4:$AU$394,0,ROW(G41)), 
    INDEX('CS-SeniorJunior-Correct-Items'!$A$2:$L$392,0,COLUMN(G42))
)</f>
        <v>11</v>
      </c>
      <c r="H41">
        <f t="array" ref="H41">SUMPRODUCT(
    INDEX('Master Answer Key'!$B$4:$AU$394,0,ROW(H41)), 
    INDEX('CS-SeniorJunior-Correct-Items'!$A$2:$L$392,0,COLUMN(H42))
)</f>
        <v>12</v>
      </c>
      <c r="I41">
        <f t="array" ref="I41">SUMPRODUCT(
    INDEX('Master Answer Key'!$B$4:$AU$394,0,ROW(I41)), 
    INDEX('CS-SeniorJunior-Correct-Items'!$A$2:$L$392,0,COLUMN(I42))
)</f>
        <v>9</v>
      </c>
      <c r="J41">
        <f t="array" ref="J41">SUMPRODUCT(
    INDEX('Master Answer Key'!$B$4:$AU$394,0,ROW(J41)), 
    INDEX('CS-SeniorJunior-Correct-Items'!$A$2:$L$392,0,COLUMN(J42))
)</f>
        <v>10</v>
      </c>
      <c r="K41">
        <f t="array" ref="K41">SUMPRODUCT(
    INDEX('Master Answer Key'!$B$4:$AU$394,0,ROW(K41)), 
    INDEX('CS-SeniorJunior-Correct-Items'!$A$2:$L$392,0,COLUMN(K42))
)</f>
        <v>10</v>
      </c>
      <c r="L41">
        <f t="array" ref="L41">SUMPRODUCT(
    INDEX('Master Answer Key'!$B$4:$AU$394,0,ROW(L41)), 
    INDEX('CS-SeniorJunior-Correct-Items'!$A$2:$L$392,0,COLUMN(L42))
)</f>
        <v>10</v>
      </c>
    </row>
    <row r="42">
      <c r="A42" s="5" t="s">
        <v>85</v>
      </c>
      <c r="B42">
        <f t="array" ref="B42">SUMPRODUCT(
    INDEX('Master Answer Key'!$B$4:$AU$394,0,ROW(B42)), 
    INDEX('CS-SeniorJunior-Correct-Items'!$A$2:$L$392,0,COLUMN(B43))
)</f>
        <v>7</v>
      </c>
      <c r="C42">
        <f t="array" ref="C42">SUMPRODUCT(
    INDEX('Master Answer Key'!$B$4:$AU$394,0,ROW(C42)), 
    INDEX('CS-SeniorJunior-Correct-Items'!$A$2:$L$392,0,COLUMN(C43))
)</f>
        <v>7</v>
      </c>
      <c r="D42">
        <f t="array" ref="D42">SUMPRODUCT(
    INDEX('Master Answer Key'!$B$4:$AU$394,0,ROW(D42)), 
    INDEX('CS-SeniorJunior-Correct-Items'!$A$2:$L$392,0,COLUMN(D43))
)</f>
        <v>8</v>
      </c>
      <c r="E42">
        <f t="array" ref="E42">SUMPRODUCT(
    INDEX('Master Answer Key'!$B$4:$AU$394,0,ROW(E42)), 
    INDEX('CS-SeniorJunior-Correct-Items'!$A$2:$L$392,0,COLUMN(E43))
)</f>
        <v>3</v>
      </c>
      <c r="F42">
        <f t="array" ref="F42">SUMPRODUCT(
    INDEX('Master Answer Key'!$B$4:$AU$394,0,ROW(F42)), 
    INDEX('CS-SeniorJunior-Correct-Items'!$A$2:$L$392,0,COLUMN(F43))
)</f>
        <v>8</v>
      </c>
      <c r="G42">
        <f t="array" ref="G42">SUMPRODUCT(
    INDEX('Master Answer Key'!$B$4:$AU$394,0,ROW(G42)), 
    INDEX('CS-SeniorJunior-Correct-Items'!$A$2:$L$392,0,COLUMN(G43))
)</f>
        <v>7</v>
      </c>
      <c r="H42">
        <f t="array" ref="H42">SUMPRODUCT(
    INDEX('Master Answer Key'!$B$4:$AU$394,0,ROW(H42)), 
    INDEX('CS-SeniorJunior-Correct-Items'!$A$2:$L$392,0,COLUMN(H43))
)</f>
        <v>8</v>
      </c>
      <c r="I42">
        <f t="array" ref="I42">SUMPRODUCT(
    INDEX('Master Answer Key'!$B$4:$AU$394,0,ROW(I42)), 
    INDEX('CS-SeniorJunior-Correct-Items'!$A$2:$L$392,0,COLUMN(I43))
)</f>
        <v>7</v>
      </c>
      <c r="J42">
        <f t="array" ref="J42">SUMPRODUCT(
    INDEX('Master Answer Key'!$B$4:$AU$394,0,ROW(J42)), 
    INDEX('CS-SeniorJunior-Correct-Items'!$A$2:$L$392,0,COLUMN(J43))
)</f>
        <v>7</v>
      </c>
      <c r="K42">
        <f t="array" ref="K42">SUMPRODUCT(
    INDEX('Master Answer Key'!$B$4:$AU$394,0,ROW(K42)), 
    INDEX('CS-SeniorJunior-Correct-Items'!$A$2:$L$392,0,COLUMN(K43))
)</f>
        <v>8</v>
      </c>
      <c r="L42">
        <f t="array" ref="L42">SUMPRODUCT(
    INDEX('Master Answer Key'!$B$4:$AU$394,0,ROW(L42)), 
    INDEX('CS-SeniorJunior-Correct-Items'!$A$2:$L$392,0,COLUMN(L43))
)</f>
        <v>6</v>
      </c>
    </row>
    <row r="43">
      <c r="A43" s="5" t="s">
        <v>88</v>
      </c>
      <c r="B43">
        <f t="array" ref="B43">SUMPRODUCT(
    INDEX('Master Answer Key'!$B$4:$AU$394,0,ROW(B43)), 
    INDEX('CS-SeniorJunior-Correct-Items'!$A$2:$L$392,0,COLUMN(B44))
)</f>
        <v>12</v>
      </c>
      <c r="C43">
        <f t="array" ref="C43">SUMPRODUCT(
    INDEX('Master Answer Key'!$B$4:$AU$394,0,ROW(C43)), 
    INDEX('CS-SeniorJunior-Correct-Items'!$A$2:$L$392,0,COLUMN(C44))
)</f>
        <v>9</v>
      </c>
      <c r="D43">
        <f t="array" ref="D43">SUMPRODUCT(
    INDEX('Master Answer Key'!$B$4:$AU$394,0,ROW(D43)), 
    INDEX('CS-SeniorJunior-Correct-Items'!$A$2:$L$392,0,COLUMN(D44))
)</f>
        <v>12</v>
      </c>
      <c r="E43">
        <f t="array" ref="E43">SUMPRODUCT(
    INDEX('Master Answer Key'!$B$4:$AU$394,0,ROW(E43)), 
    INDEX('CS-SeniorJunior-Correct-Items'!$A$2:$L$392,0,COLUMN(E44))
)</f>
        <v>11</v>
      </c>
      <c r="F43">
        <f t="array" ref="F43">SUMPRODUCT(
    INDEX('Master Answer Key'!$B$4:$AU$394,0,ROW(F43)), 
    INDEX('CS-SeniorJunior-Correct-Items'!$A$2:$L$392,0,COLUMN(F44))
)</f>
        <v>13</v>
      </c>
      <c r="G43">
        <f t="array" ref="G43">SUMPRODUCT(
    INDEX('Master Answer Key'!$B$4:$AU$394,0,ROW(G43)), 
    INDEX('CS-SeniorJunior-Correct-Items'!$A$2:$L$392,0,COLUMN(G44))
)</f>
        <v>12</v>
      </c>
      <c r="H43">
        <f t="array" ref="H43">SUMPRODUCT(
    INDEX('Master Answer Key'!$B$4:$AU$394,0,ROW(H43)), 
    INDEX('CS-SeniorJunior-Correct-Items'!$A$2:$L$392,0,COLUMN(H44))
)</f>
        <v>12</v>
      </c>
      <c r="I43">
        <f t="array" ref="I43">SUMPRODUCT(
    INDEX('Master Answer Key'!$B$4:$AU$394,0,ROW(I43)), 
    INDEX('CS-SeniorJunior-Correct-Items'!$A$2:$L$392,0,COLUMN(I44))
)</f>
        <v>12</v>
      </c>
      <c r="J43">
        <f t="array" ref="J43">SUMPRODUCT(
    INDEX('Master Answer Key'!$B$4:$AU$394,0,ROW(J43)), 
    INDEX('CS-SeniorJunior-Correct-Items'!$A$2:$L$392,0,COLUMN(J44))
)</f>
        <v>11</v>
      </c>
      <c r="K43">
        <f t="array" ref="K43">SUMPRODUCT(
    INDEX('Master Answer Key'!$B$4:$AU$394,0,ROW(K43)), 
    INDEX('CS-SeniorJunior-Correct-Items'!$A$2:$L$392,0,COLUMN(K44))
)</f>
        <v>12</v>
      </c>
      <c r="L43">
        <f t="array" ref="L43">SUMPRODUCT(
    INDEX('Master Answer Key'!$B$4:$AU$394,0,ROW(L43)), 
    INDEX('CS-SeniorJunior-Correct-Items'!$A$2:$L$392,0,COLUMN(L44))
)</f>
        <v>9</v>
      </c>
    </row>
    <row r="44">
      <c r="A44" s="5" t="s">
        <v>90</v>
      </c>
      <c r="B44">
        <f t="array" ref="B44">SUMPRODUCT(
    INDEX('Master Answer Key'!$B$4:$AU$394,0,ROW(B44)), 
    INDEX('CS-SeniorJunior-Correct-Items'!$A$2:$L$392,0,COLUMN(B45))
)</f>
        <v>6</v>
      </c>
      <c r="C44">
        <f t="array" ref="C44">SUMPRODUCT(
    INDEX('Master Answer Key'!$B$4:$AU$394,0,ROW(C44)), 
    INDEX('CS-SeniorJunior-Correct-Items'!$A$2:$L$392,0,COLUMN(C45))
)</f>
        <v>4</v>
      </c>
      <c r="D44">
        <f t="array" ref="D44">SUMPRODUCT(
    INDEX('Master Answer Key'!$B$4:$AU$394,0,ROW(D44)), 
    INDEX('CS-SeniorJunior-Correct-Items'!$A$2:$L$392,0,COLUMN(D45))
)</f>
        <v>4</v>
      </c>
      <c r="E44">
        <f t="array" ref="E44">SUMPRODUCT(
    INDEX('Master Answer Key'!$B$4:$AU$394,0,ROW(E44)), 
    INDEX('CS-SeniorJunior-Correct-Items'!$A$2:$L$392,0,COLUMN(E45))
)</f>
        <v>5</v>
      </c>
      <c r="F44">
        <f t="array" ref="F44">SUMPRODUCT(
    INDEX('Master Answer Key'!$B$4:$AU$394,0,ROW(F44)), 
    INDEX('CS-SeniorJunior-Correct-Items'!$A$2:$L$392,0,COLUMN(F45))
)</f>
        <v>5</v>
      </c>
      <c r="G44">
        <f t="array" ref="G44">SUMPRODUCT(
    INDEX('Master Answer Key'!$B$4:$AU$394,0,ROW(G44)), 
    INDEX('CS-SeniorJunior-Correct-Items'!$A$2:$L$392,0,COLUMN(G45))
)</f>
        <v>5</v>
      </c>
      <c r="H44">
        <f t="array" ref="H44">SUMPRODUCT(
    INDEX('Master Answer Key'!$B$4:$AU$394,0,ROW(H44)), 
    INDEX('CS-SeniorJunior-Correct-Items'!$A$2:$L$392,0,COLUMN(H45))
)</f>
        <v>5</v>
      </c>
      <c r="I44">
        <f t="array" ref="I44">SUMPRODUCT(
    INDEX('Master Answer Key'!$B$4:$AU$394,0,ROW(I44)), 
    INDEX('CS-SeniorJunior-Correct-Items'!$A$2:$L$392,0,COLUMN(I45))
)</f>
        <v>3</v>
      </c>
      <c r="J44">
        <f t="array" ref="J44">SUMPRODUCT(
    INDEX('Master Answer Key'!$B$4:$AU$394,0,ROW(J44)), 
    INDEX('CS-SeniorJunior-Correct-Items'!$A$2:$L$392,0,COLUMN(J45))
)</f>
        <v>4</v>
      </c>
      <c r="K44">
        <f t="array" ref="K44">SUMPRODUCT(
    INDEX('Master Answer Key'!$B$4:$AU$394,0,ROW(K44)), 
    INDEX('CS-SeniorJunior-Correct-Items'!$A$2:$L$392,0,COLUMN(K45))
)</f>
        <v>6</v>
      </c>
      <c r="L44">
        <f t="array" ref="L44">SUMPRODUCT(
    INDEX('Master Answer Key'!$B$4:$AU$394,0,ROW(L44)), 
    INDEX('CS-SeniorJunior-Correct-Items'!$A$2:$L$392,0,COLUMN(L45))
)</f>
        <v>5</v>
      </c>
    </row>
    <row r="45">
      <c r="A45" s="5" t="s">
        <v>92</v>
      </c>
      <c r="B45">
        <f t="array" ref="B45">SUMPRODUCT(
    INDEX('Master Answer Key'!$B$4:$AU$394,0,ROW(B45)), 
    INDEX('CS-SeniorJunior-Correct-Items'!$A$2:$L$392,0,COLUMN(B46))
)</f>
        <v>28</v>
      </c>
      <c r="C45">
        <f t="array" ref="C45">SUMPRODUCT(
    INDEX('Master Answer Key'!$B$4:$AU$394,0,ROW(C45)), 
    INDEX('CS-SeniorJunior-Correct-Items'!$A$2:$L$392,0,COLUMN(C46))
)</f>
        <v>28</v>
      </c>
      <c r="D45">
        <f t="array" ref="D45">SUMPRODUCT(
    INDEX('Master Answer Key'!$B$4:$AU$394,0,ROW(D45)), 
    INDEX('CS-SeniorJunior-Correct-Items'!$A$2:$L$392,0,COLUMN(D46))
)</f>
        <v>27</v>
      </c>
      <c r="E45">
        <f t="array" ref="E45">SUMPRODUCT(
    INDEX('Master Answer Key'!$B$4:$AU$394,0,ROW(E45)), 
    INDEX('CS-SeniorJunior-Correct-Items'!$A$2:$L$392,0,COLUMN(E46))
)</f>
        <v>24</v>
      </c>
      <c r="F45">
        <f t="array" ref="F45">SUMPRODUCT(
    INDEX('Master Answer Key'!$B$4:$AU$394,0,ROW(F45)), 
    INDEX('CS-SeniorJunior-Correct-Items'!$A$2:$L$392,0,COLUMN(F46))
)</f>
        <v>29</v>
      </c>
      <c r="G45">
        <f t="array" ref="G45">SUMPRODUCT(
    INDEX('Master Answer Key'!$B$4:$AU$394,0,ROW(G45)), 
    INDEX('CS-SeniorJunior-Correct-Items'!$A$2:$L$392,0,COLUMN(G46))
)</f>
        <v>28</v>
      </c>
      <c r="H45">
        <f t="array" ref="H45">SUMPRODUCT(
    INDEX('Master Answer Key'!$B$4:$AU$394,0,ROW(H45)), 
    INDEX('CS-SeniorJunior-Correct-Items'!$A$2:$L$392,0,COLUMN(H46))
)</f>
        <v>27</v>
      </c>
      <c r="I45">
        <f t="array" ref="I45">SUMPRODUCT(
    INDEX('Master Answer Key'!$B$4:$AU$394,0,ROW(I45)), 
    INDEX('CS-SeniorJunior-Correct-Items'!$A$2:$L$392,0,COLUMN(I46))
)</f>
        <v>27</v>
      </c>
      <c r="J45">
        <f t="array" ref="J45">SUMPRODUCT(
    INDEX('Master Answer Key'!$B$4:$AU$394,0,ROW(J45)), 
    INDEX('CS-SeniorJunior-Correct-Items'!$A$2:$L$392,0,COLUMN(J46))
)</f>
        <v>27</v>
      </c>
      <c r="K45">
        <f t="array" ref="K45">SUMPRODUCT(
    INDEX('Master Answer Key'!$B$4:$AU$394,0,ROW(K45)), 
    INDEX('CS-SeniorJunior-Correct-Items'!$A$2:$L$392,0,COLUMN(K46))
)</f>
        <v>29</v>
      </c>
      <c r="L45">
        <f t="array" ref="L45">SUMPRODUCT(
    INDEX('Master Answer Key'!$B$4:$AU$394,0,ROW(L45)), 
    INDEX('CS-SeniorJunior-Correct-Items'!$A$2:$L$392,0,COLUMN(L46))
)</f>
        <v>29</v>
      </c>
    </row>
    <row r="46">
      <c r="A46" s="5" t="s">
        <v>93</v>
      </c>
      <c r="B46">
        <f t="array" ref="B46">SUMPRODUCT(
    INDEX('Master Answer Key'!$B$4:$AU$394,0,ROW(B46)), 
    INDEX('CS-SeniorJunior-Correct-Items'!$A$2:$L$392,0,COLUMN(B47))
)</f>
        <v>43</v>
      </c>
      <c r="C46">
        <f t="array" ref="C46">SUMPRODUCT(
    INDEX('Master Answer Key'!$B$4:$AU$394,0,ROW(C46)), 
    INDEX('CS-SeniorJunior-Correct-Items'!$A$2:$L$392,0,COLUMN(C47))
)</f>
        <v>36</v>
      </c>
      <c r="D46">
        <f t="array" ref="D46">SUMPRODUCT(
    INDEX('Master Answer Key'!$B$4:$AU$394,0,ROW(D46)), 
    INDEX('CS-SeniorJunior-Correct-Items'!$A$2:$L$392,0,COLUMN(D47))
)</f>
        <v>42</v>
      </c>
      <c r="E46">
        <f t="array" ref="E46">SUMPRODUCT(
    INDEX('Master Answer Key'!$B$4:$AU$394,0,ROW(E46)), 
    INDEX('CS-SeniorJunior-Correct-Items'!$A$2:$L$392,0,COLUMN(E47))
)</f>
        <v>42</v>
      </c>
      <c r="F46">
        <f t="array" ref="F46">SUMPRODUCT(
    INDEX('Master Answer Key'!$B$4:$AU$394,0,ROW(F46)), 
    INDEX('CS-SeniorJunior-Correct-Items'!$A$2:$L$392,0,COLUMN(F47))
)</f>
        <v>48</v>
      </c>
      <c r="G46">
        <f t="array" ref="G46">SUMPRODUCT(
    INDEX('Master Answer Key'!$B$4:$AU$394,0,ROW(G46)), 
    INDEX('CS-SeniorJunior-Correct-Items'!$A$2:$L$392,0,COLUMN(G47))
)</f>
        <v>47</v>
      </c>
      <c r="H46">
        <f t="array" ref="H46">SUMPRODUCT(
    INDEX('Master Answer Key'!$B$4:$AU$394,0,ROW(H46)), 
    INDEX('CS-SeniorJunior-Correct-Items'!$A$2:$L$392,0,COLUMN(H47))
)</f>
        <v>45</v>
      </c>
      <c r="I46">
        <f t="array" ref="I46">SUMPRODUCT(
    INDEX('Master Answer Key'!$B$4:$AU$394,0,ROW(I46)), 
    INDEX('CS-SeniorJunior-Correct-Items'!$A$2:$L$392,0,COLUMN(I47))
)</f>
        <v>43</v>
      </c>
      <c r="J46">
        <f t="array" ref="J46">SUMPRODUCT(
    INDEX('Master Answer Key'!$B$4:$AU$394,0,ROW(J46)), 
    INDEX('CS-SeniorJunior-Correct-Items'!$A$2:$L$392,0,COLUMN(J47))
)</f>
        <v>40</v>
      </c>
      <c r="K46">
        <f t="array" ref="K46">SUMPRODUCT(
    INDEX('Master Answer Key'!$B$4:$AU$394,0,ROW(K46)), 
    INDEX('CS-SeniorJunior-Correct-Items'!$A$2:$L$392,0,COLUMN(K47))
)</f>
        <v>47</v>
      </c>
      <c r="L46">
        <f t="array" ref="L46">SUMPRODUCT(
    INDEX('Master Answer Key'!$B$4:$AU$394,0,ROW(L46)), 
    INDEX('CS-SeniorJunior-Correct-Items'!$A$2:$L$392,0,COLUMN(L47))
)</f>
        <v>39</v>
      </c>
    </row>
    <row r="47">
      <c r="A47" s="5"/>
    </row>
    <row r="48">
      <c r="A48" s="5"/>
    </row>
    <row r="49">
      <c r="A49" s="5"/>
    </row>
    <row r="50">
      <c r="A50" s="5"/>
    </row>
    <row r="51">
      <c r="A51" s="5"/>
    </row>
    <row r="52">
      <c r="A52" s="5"/>
    </row>
    <row r="53">
      <c r="A53" s="5"/>
    </row>
    <row r="54">
      <c r="A54" s="5"/>
    </row>
    <row r="55">
      <c r="A55" s="5"/>
    </row>
    <row r="56">
      <c r="A56" s="5"/>
    </row>
    <row r="57">
      <c r="A57" s="5"/>
    </row>
    <row r="58">
      <c r="A58" s="5"/>
    </row>
    <row r="59">
      <c r="A59" s="5"/>
    </row>
    <row r="60">
      <c r="A60" s="5"/>
    </row>
    <row r="61">
      <c r="A61" s="5"/>
    </row>
    <row r="62">
      <c r="A62" s="5"/>
    </row>
    <row r="63">
      <c r="A63" s="5"/>
    </row>
    <row r="64">
      <c r="A64" s="5"/>
    </row>
    <row r="65">
      <c r="A65" s="5"/>
    </row>
    <row r="66">
      <c r="A66" s="5"/>
    </row>
    <row r="67">
      <c r="A67" s="5"/>
    </row>
    <row r="68">
      <c r="A68" s="5"/>
    </row>
    <row r="69">
      <c r="A69" s="5"/>
    </row>
    <row r="70">
      <c r="A70" s="5"/>
    </row>
    <row r="71">
      <c r="A71" s="5"/>
    </row>
    <row r="72">
      <c r="A72" s="5"/>
    </row>
    <row r="73">
      <c r="A73" s="5"/>
    </row>
    <row r="74">
      <c r="A74" s="5"/>
    </row>
    <row r="75">
      <c r="A75" s="5"/>
    </row>
    <row r="76">
      <c r="A76" s="5"/>
    </row>
    <row r="77">
      <c r="A77" s="5"/>
    </row>
    <row r="78">
      <c r="A78" s="5"/>
    </row>
    <row r="79">
      <c r="A79" s="5"/>
    </row>
    <row r="80">
      <c r="A80" s="5"/>
    </row>
    <row r="81">
      <c r="A81" s="5"/>
    </row>
    <row r="82">
      <c r="A82" s="5"/>
    </row>
    <row r="83">
      <c r="A83" s="5"/>
    </row>
    <row r="84">
      <c r="A84" s="5"/>
    </row>
    <row r="85">
      <c r="A85" s="5"/>
    </row>
    <row r="86">
      <c r="A86" s="5"/>
    </row>
    <row r="87">
      <c r="A87" s="5"/>
    </row>
    <row r="88">
      <c r="A88" s="5"/>
    </row>
    <row r="89">
      <c r="A89" s="5"/>
    </row>
    <row r="90">
      <c r="A90" s="5"/>
    </row>
    <row r="91">
      <c r="A91" s="5"/>
    </row>
    <row r="92">
      <c r="A92" s="5"/>
    </row>
    <row r="93">
      <c r="A93" s="5"/>
    </row>
    <row r="94">
      <c r="A94" s="5"/>
    </row>
    <row r="95">
      <c r="A95" s="5"/>
    </row>
    <row r="96">
      <c r="A96" s="5"/>
    </row>
    <row r="97">
      <c r="A97" s="5"/>
    </row>
    <row r="98">
      <c r="A98" s="5"/>
    </row>
    <row r="99">
      <c r="A99" s="5"/>
    </row>
    <row r="100">
      <c r="A100" s="5"/>
    </row>
    <row r="101">
      <c r="A101" s="5"/>
    </row>
    <row r="102">
      <c r="A102" s="5"/>
    </row>
    <row r="103">
      <c r="A103" s="5"/>
    </row>
    <row r="104">
      <c r="A104" s="5"/>
    </row>
    <row r="105">
      <c r="A105" s="5"/>
    </row>
    <row r="106">
      <c r="A106" s="5"/>
    </row>
    <row r="107">
      <c r="A107" s="5"/>
    </row>
    <row r="108">
      <c r="A108" s="5"/>
    </row>
    <row r="109">
      <c r="A109" s="5"/>
    </row>
    <row r="110">
      <c r="A110" s="5"/>
    </row>
    <row r="111">
      <c r="A111" s="5"/>
    </row>
    <row r="112">
      <c r="A112" s="5"/>
    </row>
    <row r="113">
      <c r="A113" s="5"/>
    </row>
    <row r="114">
      <c r="A114" s="5"/>
    </row>
    <row r="115">
      <c r="A115" s="5"/>
    </row>
    <row r="116">
      <c r="A116" s="5"/>
    </row>
    <row r="117">
      <c r="A117" s="5"/>
    </row>
    <row r="118">
      <c r="A118" s="5"/>
    </row>
    <row r="119">
      <c r="A119" s="5"/>
    </row>
    <row r="120">
      <c r="A120" s="5"/>
    </row>
    <row r="121">
      <c r="A121" s="5"/>
    </row>
    <row r="122">
      <c r="A122" s="5"/>
    </row>
    <row r="123">
      <c r="A123" s="5"/>
    </row>
    <row r="124">
      <c r="A124" s="5"/>
    </row>
    <row r="125">
      <c r="A125" s="5"/>
    </row>
    <row r="126">
      <c r="A126" s="5"/>
    </row>
    <row r="127">
      <c r="A127" s="5"/>
    </row>
    <row r="128">
      <c r="A128" s="5"/>
    </row>
    <row r="129">
      <c r="A129" s="5"/>
    </row>
    <row r="130">
      <c r="A130" s="5"/>
    </row>
    <row r="131">
      <c r="A131" s="5"/>
    </row>
    <row r="132">
      <c r="A132" s="5"/>
    </row>
    <row r="133">
      <c r="A133" s="5"/>
    </row>
    <row r="134">
      <c r="A134" s="5"/>
    </row>
    <row r="135">
      <c r="A135" s="5"/>
    </row>
    <row r="136">
      <c r="A136" s="5"/>
    </row>
    <row r="137">
      <c r="A137" s="5"/>
    </row>
    <row r="138">
      <c r="A138" s="5"/>
    </row>
    <row r="139">
      <c r="A139" s="5"/>
    </row>
    <row r="140">
      <c r="A140" s="5"/>
    </row>
    <row r="141">
      <c r="A141" s="5"/>
    </row>
    <row r="142">
      <c r="A142" s="5"/>
    </row>
    <row r="143">
      <c r="A143" s="5"/>
    </row>
    <row r="144">
      <c r="A144" s="5"/>
    </row>
    <row r="145">
      <c r="A145" s="5"/>
    </row>
    <row r="146">
      <c r="A146" s="5"/>
    </row>
    <row r="147">
      <c r="A147" s="5"/>
    </row>
    <row r="148">
      <c r="A148" s="5"/>
    </row>
    <row r="149">
      <c r="A149" s="5"/>
    </row>
    <row r="150">
      <c r="A150" s="5"/>
    </row>
    <row r="151">
      <c r="A151" s="5"/>
    </row>
    <row r="152">
      <c r="A152" s="5"/>
    </row>
    <row r="153">
      <c r="A153" s="5"/>
    </row>
    <row r="154">
      <c r="A154" s="5"/>
    </row>
    <row r="155">
      <c r="A155" s="5"/>
    </row>
    <row r="156">
      <c r="A156" s="5"/>
    </row>
    <row r="157">
      <c r="A157" s="5"/>
    </row>
    <row r="158">
      <c r="A158" s="5"/>
    </row>
    <row r="159">
      <c r="A159" s="5"/>
    </row>
    <row r="160">
      <c r="A160" s="5"/>
    </row>
    <row r="161">
      <c r="A161" s="5"/>
    </row>
    <row r="162">
      <c r="A162" s="5"/>
    </row>
    <row r="163">
      <c r="A163" s="5"/>
    </row>
    <row r="164">
      <c r="A164" s="5"/>
    </row>
    <row r="165">
      <c r="A165" s="5"/>
    </row>
    <row r="166">
      <c r="A166" s="5"/>
    </row>
    <row r="167">
      <c r="A167" s="5"/>
    </row>
    <row r="168">
      <c r="A168" s="5"/>
    </row>
    <row r="169">
      <c r="A169" s="5"/>
    </row>
    <row r="170">
      <c r="A170" s="5"/>
    </row>
    <row r="171">
      <c r="A171" s="5"/>
    </row>
    <row r="172">
      <c r="A172" s="5"/>
    </row>
    <row r="173">
      <c r="A173" s="5"/>
    </row>
    <row r="174">
      <c r="A174" s="5"/>
    </row>
    <row r="175">
      <c r="A175" s="5"/>
    </row>
    <row r="176">
      <c r="A176" s="5"/>
    </row>
    <row r="177">
      <c r="A177" s="5"/>
    </row>
    <row r="178">
      <c r="A178" s="5"/>
    </row>
    <row r="179">
      <c r="A179" s="5"/>
    </row>
    <row r="180">
      <c r="A180" s="5"/>
    </row>
    <row r="181">
      <c r="A181" s="5"/>
    </row>
    <row r="182">
      <c r="A182" s="5"/>
    </row>
    <row r="183">
      <c r="A183" s="5"/>
    </row>
    <row r="184">
      <c r="A184" s="5"/>
    </row>
    <row r="185">
      <c r="A185" s="5"/>
    </row>
    <row r="186">
      <c r="A186" s="5"/>
    </row>
    <row r="187">
      <c r="A187" s="5"/>
    </row>
    <row r="188">
      <c r="A188" s="5"/>
    </row>
    <row r="189">
      <c r="A189" s="5"/>
    </row>
    <row r="190">
      <c r="A190" s="5"/>
    </row>
    <row r="191">
      <c r="A191" s="5"/>
    </row>
    <row r="192">
      <c r="A192" s="5"/>
    </row>
    <row r="193">
      <c r="A193" s="5"/>
    </row>
    <row r="194">
      <c r="A194" s="5"/>
    </row>
    <row r="195">
      <c r="A195" s="5"/>
    </row>
    <row r="196">
      <c r="A196" s="5"/>
    </row>
    <row r="197">
      <c r="A197" s="5"/>
    </row>
    <row r="198">
      <c r="A198" s="5"/>
    </row>
    <row r="199">
      <c r="A199" s="5"/>
    </row>
    <row r="200">
      <c r="A200" s="5"/>
    </row>
    <row r="201">
      <c r="A201" s="5"/>
    </row>
    <row r="202">
      <c r="A202" s="5"/>
    </row>
    <row r="203">
      <c r="A203" s="5"/>
    </row>
    <row r="204">
      <c r="A204" s="5"/>
    </row>
    <row r="205">
      <c r="A205" s="5"/>
    </row>
    <row r="206">
      <c r="A206" s="5"/>
    </row>
    <row r="207">
      <c r="A207" s="5"/>
    </row>
    <row r="208">
      <c r="A208" s="5"/>
    </row>
    <row r="209">
      <c r="A209" s="5"/>
    </row>
    <row r="210">
      <c r="A210" s="5"/>
    </row>
    <row r="211">
      <c r="A211" s="5"/>
    </row>
    <row r="212">
      <c r="A212" s="5"/>
    </row>
    <row r="213">
      <c r="A213" s="5"/>
    </row>
    <row r="214">
      <c r="A214" s="5"/>
    </row>
    <row r="215">
      <c r="A215" s="5"/>
    </row>
    <row r="216">
      <c r="A216" s="5"/>
    </row>
    <row r="217">
      <c r="A217" s="5"/>
    </row>
    <row r="218">
      <c r="A218" s="5"/>
    </row>
    <row r="219">
      <c r="A219" s="5"/>
    </row>
    <row r="220">
      <c r="A220" s="5"/>
    </row>
    <row r="221">
      <c r="A221" s="5"/>
    </row>
    <row r="222">
      <c r="A222" s="5"/>
    </row>
    <row r="223">
      <c r="A223" s="5"/>
    </row>
    <row r="224">
      <c r="A224" s="5"/>
    </row>
    <row r="225">
      <c r="A225" s="5"/>
    </row>
    <row r="226">
      <c r="A226" s="5"/>
    </row>
    <row r="227">
      <c r="A227" s="5"/>
    </row>
    <row r="228">
      <c r="A228" s="5"/>
    </row>
    <row r="229">
      <c r="A229" s="5"/>
    </row>
    <row r="230">
      <c r="A230" s="5"/>
    </row>
    <row r="231">
      <c r="A231" s="5"/>
    </row>
    <row r="232">
      <c r="A232" s="5"/>
    </row>
    <row r="233">
      <c r="A233" s="5"/>
    </row>
    <row r="234">
      <c r="A234" s="5"/>
    </row>
    <row r="235">
      <c r="A235" s="5"/>
    </row>
    <row r="236">
      <c r="A236" s="5"/>
    </row>
    <row r="237">
      <c r="A237" s="5"/>
    </row>
    <row r="238">
      <c r="A238" s="5"/>
    </row>
    <row r="239">
      <c r="A239" s="5"/>
    </row>
    <row r="240">
      <c r="A240" s="5"/>
    </row>
    <row r="241">
      <c r="A241" s="5"/>
    </row>
    <row r="242">
      <c r="A242" s="5"/>
    </row>
    <row r="243">
      <c r="A243" s="5"/>
    </row>
    <row r="244">
      <c r="A244" s="5"/>
    </row>
    <row r="245">
      <c r="A245" s="5"/>
    </row>
    <row r="246">
      <c r="A246" s="5"/>
    </row>
    <row r="247">
      <c r="A247" s="5"/>
    </row>
    <row r="248">
      <c r="A248" s="5"/>
    </row>
    <row r="249">
      <c r="A249" s="5"/>
    </row>
    <row r="250">
      <c r="A250" s="5"/>
    </row>
    <row r="251">
      <c r="A251" s="5"/>
    </row>
    <row r="252">
      <c r="A252" s="5"/>
    </row>
    <row r="253">
      <c r="A253" s="5"/>
    </row>
    <row r="254">
      <c r="A254" s="5"/>
    </row>
    <row r="255">
      <c r="A255" s="5"/>
    </row>
    <row r="256">
      <c r="A256" s="5"/>
    </row>
    <row r="257">
      <c r="A257" s="5"/>
    </row>
    <row r="258">
      <c r="A258" s="5"/>
    </row>
    <row r="259">
      <c r="A259" s="5"/>
    </row>
    <row r="260">
      <c r="A260" s="5"/>
    </row>
    <row r="261">
      <c r="A261" s="5"/>
    </row>
    <row r="262">
      <c r="A262" s="5"/>
    </row>
    <row r="263">
      <c r="A263" s="5"/>
    </row>
    <row r="264">
      <c r="A264" s="5"/>
    </row>
    <row r="265">
      <c r="A265" s="5"/>
    </row>
    <row r="266">
      <c r="A266" s="5"/>
    </row>
    <row r="267">
      <c r="A267" s="5"/>
    </row>
    <row r="268">
      <c r="A268" s="5"/>
    </row>
    <row r="269">
      <c r="A269" s="5"/>
    </row>
    <row r="270">
      <c r="A270" s="5"/>
    </row>
    <row r="271">
      <c r="A271" s="5"/>
    </row>
    <row r="272">
      <c r="A272" s="5"/>
    </row>
    <row r="273">
      <c r="A273" s="5"/>
    </row>
    <row r="274">
      <c r="A274" s="5"/>
    </row>
    <row r="275">
      <c r="A275" s="5"/>
    </row>
    <row r="276">
      <c r="A276" s="5"/>
    </row>
    <row r="277">
      <c r="A277" s="5"/>
    </row>
    <row r="278">
      <c r="A278" s="5"/>
    </row>
    <row r="279">
      <c r="A279" s="5"/>
    </row>
    <row r="280">
      <c r="A280" s="5"/>
    </row>
    <row r="281">
      <c r="A281" s="5"/>
    </row>
    <row r="282">
      <c r="A282" s="5"/>
    </row>
    <row r="283">
      <c r="A283" s="5"/>
    </row>
    <row r="284">
      <c r="A284" s="5"/>
    </row>
    <row r="285">
      <c r="A285" s="5"/>
    </row>
    <row r="286">
      <c r="A286" s="5"/>
    </row>
    <row r="287">
      <c r="A287" s="5"/>
    </row>
    <row r="288">
      <c r="A288" s="5"/>
    </row>
    <row r="289">
      <c r="A289" s="5"/>
    </row>
    <row r="290">
      <c r="A290" s="5"/>
    </row>
    <row r="291">
      <c r="A291" s="5"/>
    </row>
    <row r="292">
      <c r="A292" s="5"/>
    </row>
    <row r="293">
      <c r="A293" s="5"/>
    </row>
    <row r="294">
      <c r="A294" s="5"/>
    </row>
    <row r="295">
      <c r="A295" s="5"/>
    </row>
    <row r="296">
      <c r="A296" s="5"/>
    </row>
    <row r="297">
      <c r="A297" s="5"/>
    </row>
    <row r="298">
      <c r="A298" s="5"/>
    </row>
    <row r="299">
      <c r="A299" s="5"/>
    </row>
    <row r="300">
      <c r="A300" s="5"/>
    </row>
    <row r="301">
      <c r="A301" s="5"/>
    </row>
    <row r="302">
      <c r="A302" s="5"/>
    </row>
    <row r="303">
      <c r="A303" s="5"/>
    </row>
    <row r="304">
      <c r="A304" s="5"/>
    </row>
    <row r="305">
      <c r="A305" s="5"/>
    </row>
    <row r="306">
      <c r="A306" s="5"/>
    </row>
    <row r="307">
      <c r="A307" s="5"/>
    </row>
    <row r="308">
      <c r="A308" s="5"/>
    </row>
    <row r="309">
      <c r="A309" s="5"/>
    </row>
    <row r="310">
      <c r="A310" s="5"/>
    </row>
    <row r="311">
      <c r="A311" s="5"/>
    </row>
    <row r="312">
      <c r="A312" s="5"/>
    </row>
    <row r="313">
      <c r="A313" s="5"/>
    </row>
    <row r="314">
      <c r="A314" s="5"/>
    </row>
    <row r="315">
      <c r="A315" s="5"/>
    </row>
    <row r="316">
      <c r="A316" s="5"/>
    </row>
    <row r="317">
      <c r="A317" s="5"/>
    </row>
    <row r="318">
      <c r="A318" s="5"/>
    </row>
    <row r="319">
      <c r="A319" s="5"/>
    </row>
    <row r="320">
      <c r="A320" s="5"/>
    </row>
    <row r="321">
      <c r="A321" s="5"/>
    </row>
    <row r="322">
      <c r="A322" s="5"/>
    </row>
    <row r="323">
      <c r="A323" s="5"/>
    </row>
    <row r="324">
      <c r="A324" s="5"/>
    </row>
    <row r="325">
      <c r="A325" s="5"/>
    </row>
    <row r="326">
      <c r="A326" s="5"/>
    </row>
    <row r="327">
      <c r="A327" s="5"/>
    </row>
    <row r="328">
      <c r="A328" s="5"/>
    </row>
    <row r="329">
      <c r="A329" s="5"/>
    </row>
    <row r="330">
      <c r="A330" s="5"/>
    </row>
    <row r="331">
      <c r="A331" s="5"/>
    </row>
    <row r="332">
      <c r="A332" s="5"/>
    </row>
    <row r="333">
      <c r="A333" s="5"/>
    </row>
    <row r="334">
      <c r="A334" s="5"/>
    </row>
    <row r="335">
      <c r="A335" s="5"/>
    </row>
    <row r="336">
      <c r="A336" s="5"/>
    </row>
    <row r="337">
      <c r="A337" s="5"/>
    </row>
    <row r="338">
      <c r="A338" s="5"/>
    </row>
    <row r="339">
      <c r="A339" s="5"/>
    </row>
    <row r="340">
      <c r="A340" s="5"/>
    </row>
    <row r="341">
      <c r="A341" s="5"/>
    </row>
    <row r="342">
      <c r="A342" s="5"/>
    </row>
    <row r="343">
      <c r="A343" s="5"/>
    </row>
    <row r="344">
      <c r="A344" s="5"/>
    </row>
    <row r="345">
      <c r="A345" s="5"/>
    </row>
    <row r="346">
      <c r="A346" s="5"/>
    </row>
    <row r="347">
      <c r="A347" s="5"/>
    </row>
    <row r="348">
      <c r="A348" s="5"/>
    </row>
    <row r="349">
      <c r="A349" s="5"/>
    </row>
    <row r="350">
      <c r="A350" s="5"/>
    </row>
    <row r="351">
      <c r="A351" s="5"/>
    </row>
    <row r="352">
      <c r="A352" s="5"/>
    </row>
    <row r="353">
      <c r="A353" s="5"/>
    </row>
    <row r="354">
      <c r="A354" s="5"/>
    </row>
    <row r="355">
      <c r="A355" s="5"/>
    </row>
    <row r="356">
      <c r="A356" s="5"/>
    </row>
    <row r="357">
      <c r="A357" s="5"/>
    </row>
    <row r="358">
      <c r="A358" s="5"/>
    </row>
    <row r="359">
      <c r="A359" s="5"/>
    </row>
    <row r="360">
      <c r="A360" s="5"/>
    </row>
    <row r="361">
      <c r="A361" s="5"/>
    </row>
    <row r="362">
      <c r="A362" s="5"/>
    </row>
    <row r="363">
      <c r="A363" s="5"/>
    </row>
    <row r="364">
      <c r="A364" s="5"/>
    </row>
    <row r="365">
      <c r="A365" s="5"/>
    </row>
    <row r="366">
      <c r="A366" s="5"/>
    </row>
    <row r="367">
      <c r="A367" s="5"/>
    </row>
    <row r="368">
      <c r="A368" s="5"/>
    </row>
    <row r="369">
      <c r="A369" s="5"/>
    </row>
    <row r="370">
      <c r="A370" s="5"/>
    </row>
    <row r="371">
      <c r="A371" s="5"/>
    </row>
    <row r="372">
      <c r="A372" s="5"/>
    </row>
    <row r="373">
      <c r="A373" s="5"/>
    </row>
    <row r="374">
      <c r="A374" s="5"/>
    </row>
    <row r="375">
      <c r="A375" s="5"/>
    </row>
    <row r="376">
      <c r="A376" s="5"/>
    </row>
    <row r="377">
      <c r="A377" s="5"/>
    </row>
    <row r="378">
      <c r="A378" s="5"/>
    </row>
    <row r="379">
      <c r="A379" s="5"/>
    </row>
    <row r="380">
      <c r="A380" s="5"/>
    </row>
    <row r="381">
      <c r="A381" s="5"/>
    </row>
    <row r="382">
      <c r="A382" s="5"/>
    </row>
    <row r="383">
      <c r="A383" s="5"/>
    </row>
    <row r="384">
      <c r="A384" s="5"/>
    </row>
    <row r="385">
      <c r="A385" s="5"/>
    </row>
    <row r="386">
      <c r="A386" s="5"/>
    </row>
    <row r="387">
      <c r="A387" s="5"/>
    </row>
    <row r="388">
      <c r="A388" s="5"/>
    </row>
    <row r="389">
      <c r="A389" s="5"/>
    </row>
    <row r="390">
      <c r="A390" s="5"/>
    </row>
    <row r="391">
      <c r="A391" s="5"/>
    </row>
    <row r="392">
      <c r="A392" s="5"/>
    </row>
    <row r="393">
      <c r="A393" s="5"/>
    </row>
    <row r="394">
      <c r="A394" s="5"/>
    </row>
    <row r="395">
      <c r="A395" s="5"/>
    </row>
    <row r="396">
      <c r="A396" s="5"/>
    </row>
    <row r="397">
      <c r="A397" s="5"/>
    </row>
    <row r="398">
      <c r="A398" s="5"/>
    </row>
    <row r="399">
      <c r="A399" s="5"/>
    </row>
    <row r="400">
      <c r="A400" s="5"/>
    </row>
    <row r="401">
      <c r="A401" s="5"/>
    </row>
    <row r="402">
      <c r="A402" s="5"/>
    </row>
    <row r="403">
      <c r="A403" s="5"/>
    </row>
    <row r="404">
      <c r="A404" s="5"/>
    </row>
    <row r="405">
      <c r="A405" s="5"/>
    </row>
    <row r="406">
      <c r="A406" s="5"/>
    </row>
    <row r="407">
      <c r="A407" s="5"/>
    </row>
    <row r="408">
      <c r="A408" s="5"/>
    </row>
    <row r="409">
      <c r="A409" s="5"/>
    </row>
    <row r="410">
      <c r="A410" s="5"/>
    </row>
    <row r="411">
      <c r="A411" s="5"/>
    </row>
    <row r="412">
      <c r="A412" s="5"/>
    </row>
    <row r="413">
      <c r="A413" s="5"/>
    </row>
    <row r="414">
      <c r="A414" s="5"/>
    </row>
    <row r="415">
      <c r="A415" s="5"/>
    </row>
    <row r="416">
      <c r="A416" s="5"/>
    </row>
    <row r="417">
      <c r="A417" s="5"/>
    </row>
    <row r="418">
      <c r="A418" s="5"/>
    </row>
    <row r="419">
      <c r="A419" s="5"/>
    </row>
    <row r="420">
      <c r="A420" s="5"/>
    </row>
    <row r="421">
      <c r="A421" s="5"/>
    </row>
    <row r="422">
      <c r="A422" s="5"/>
    </row>
    <row r="423">
      <c r="A423" s="5"/>
    </row>
    <row r="424">
      <c r="A424" s="5"/>
    </row>
    <row r="425">
      <c r="A425" s="5"/>
    </row>
    <row r="426">
      <c r="A426" s="5"/>
    </row>
    <row r="427">
      <c r="A427" s="5"/>
    </row>
    <row r="428">
      <c r="A428" s="5"/>
    </row>
    <row r="429">
      <c r="A429" s="5"/>
    </row>
    <row r="430">
      <c r="A430" s="5"/>
    </row>
    <row r="431">
      <c r="A431" s="5"/>
    </row>
    <row r="432">
      <c r="A432" s="5"/>
    </row>
    <row r="433">
      <c r="A433" s="5"/>
    </row>
    <row r="434">
      <c r="A434" s="5"/>
    </row>
    <row r="435">
      <c r="A435" s="5"/>
    </row>
    <row r="436">
      <c r="A436" s="5"/>
    </row>
    <row r="437">
      <c r="A437" s="5"/>
    </row>
    <row r="438">
      <c r="A438" s="5"/>
    </row>
    <row r="439">
      <c r="A439" s="5"/>
    </row>
    <row r="440">
      <c r="A440" s="5"/>
    </row>
    <row r="441">
      <c r="A441" s="5"/>
    </row>
    <row r="442">
      <c r="A442" s="5"/>
    </row>
    <row r="443">
      <c r="A443" s="5"/>
    </row>
    <row r="444">
      <c r="A444" s="5"/>
    </row>
    <row r="445">
      <c r="A445" s="5"/>
    </row>
    <row r="446">
      <c r="A446" s="5"/>
    </row>
    <row r="447">
      <c r="A447" s="5"/>
    </row>
    <row r="448">
      <c r="A448" s="5"/>
    </row>
    <row r="449">
      <c r="A449" s="5"/>
    </row>
    <row r="450">
      <c r="A450" s="5"/>
    </row>
    <row r="451">
      <c r="A451" s="5"/>
    </row>
    <row r="452">
      <c r="A452" s="5"/>
    </row>
    <row r="453">
      <c r="A453" s="5"/>
    </row>
    <row r="454">
      <c r="A454" s="5"/>
    </row>
    <row r="455">
      <c r="A455" s="5"/>
    </row>
    <row r="456">
      <c r="A456" s="5"/>
    </row>
    <row r="457">
      <c r="A457" s="5"/>
    </row>
    <row r="458">
      <c r="A458" s="5"/>
    </row>
    <row r="459">
      <c r="A459" s="5"/>
    </row>
    <row r="460">
      <c r="A460" s="5"/>
    </row>
    <row r="461">
      <c r="A461" s="5"/>
    </row>
    <row r="462">
      <c r="A462" s="5"/>
    </row>
    <row r="463">
      <c r="A463" s="5"/>
    </row>
    <row r="464">
      <c r="A464" s="5"/>
    </row>
    <row r="465">
      <c r="A465" s="5"/>
    </row>
    <row r="466">
      <c r="A466" s="5"/>
    </row>
    <row r="467">
      <c r="A467" s="5"/>
    </row>
    <row r="468">
      <c r="A468" s="5"/>
    </row>
    <row r="469">
      <c r="A469" s="5"/>
    </row>
    <row r="470">
      <c r="A470" s="5"/>
    </row>
    <row r="471">
      <c r="A471" s="5"/>
    </row>
    <row r="472">
      <c r="A472" s="5"/>
    </row>
    <row r="473">
      <c r="A473" s="5"/>
    </row>
    <row r="474">
      <c r="A474" s="5"/>
    </row>
    <row r="475">
      <c r="A475" s="5"/>
    </row>
    <row r="476">
      <c r="A476" s="5"/>
    </row>
    <row r="477">
      <c r="A477" s="5"/>
    </row>
    <row r="478">
      <c r="A478" s="5"/>
    </row>
    <row r="479">
      <c r="A479" s="5"/>
    </row>
    <row r="480">
      <c r="A480" s="5"/>
    </row>
    <row r="481">
      <c r="A481" s="5"/>
    </row>
    <row r="482">
      <c r="A482" s="5"/>
    </row>
    <row r="483">
      <c r="A483" s="5"/>
    </row>
    <row r="484">
      <c r="A484" s="5"/>
    </row>
    <row r="485">
      <c r="A485" s="5"/>
    </row>
    <row r="486">
      <c r="A486" s="5"/>
    </row>
    <row r="487">
      <c r="A487" s="5"/>
    </row>
    <row r="488">
      <c r="A488" s="5"/>
    </row>
    <row r="489">
      <c r="A489" s="5"/>
    </row>
    <row r="490">
      <c r="A490" s="5"/>
    </row>
    <row r="491">
      <c r="A491" s="5"/>
    </row>
    <row r="492">
      <c r="A492" s="5"/>
    </row>
    <row r="493">
      <c r="A493" s="5"/>
    </row>
    <row r="494">
      <c r="A494" s="5"/>
    </row>
    <row r="495">
      <c r="A495" s="5"/>
    </row>
    <row r="496">
      <c r="A496" s="5"/>
    </row>
    <row r="497">
      <c r="A497" s="5"/>
    </row>
    <row r="498">
      <c r="A498" s="5"/>
    </row>
    <row r="499">
      <c r="A499" s="5"/>
    </row>
    <row r="500">
      <c r="A500" s="5"/>
    </row>
    <row r="501">
      <c r="A501" s="5"/>
    </row>
    <row r="502">
      <c r="A502" s="5"/>
    </row>
    <row r="503">
      <c r="A503" s="5"/>
    </row>
    <row r="504">
      <c r="A504" s="5"/>
    </row>
    <row r="505">
      <c r="A505" s="5"/>
    </row>
    <row r="506">
      <c r="A506" s="5"/>
    </row>
    <row r="507">
      <c r="A507" s="5"/>
    </row>
    <row r="508">
      <c r="A508" s="5"/>
    </row>
    <row r="509">
      <c r="A509" s="5"/>
    </row>
    <row r="510">
      <c r="A510" s="5"/>
    </row>
    <row r="511">
      <c r="A511" s="5"/>
    </row>
    <row r="512">
      <c r="A512" s="5"/>
    </row>
    <row r="513">
      <c r="A513" s="5"/>
    </row>
    <row r="514">
      <c r="A514" s="5"/>
    </row>
    <row r="515">
      <c r="A515" s="5"/>
    </row>
    <row r="516">
      <c r="A516" s="5"/>
    </row>
    <row r="517">
      <c r="A517" s="5"/>
    </row>
    <row r="518">
      <c r="A518" s="5"/>
    </row>
    <row r="519">
      <c r="A519" s="5"/>
    </row>
    <row r="520">
      <c r="A520" s="5"/>
    </row>
    <row r="521">
      <c r="A521" s="5"/>
    </row>
    <row r="522">
      <c r="A522" s="5"/>
    </row>
    <row r="523">
      <c r="A523" s="5"/>
    </row>
    <row r="524">
      <c r="A524" s="5"/>
    </row>
    <row r="525">
      <c r="A525" s="5"/>
    </row>
    <row r="526">
      <c r="A526" s="5"/>
    </row>
    <row r="527">
      <c r="A527" s="5"/>
    </row>
    <row r="528">
      <c r="A528" s="5"/>
    </row>
    <row r="529">
      <c r="A529" s="5"/>
    </row>
    <row r="530">
      <c r="A530" s="5"/>
    </row>
    <row r="531">
      <c r="A531" s="5"/>
    </row>
    <row r="532">
      <c r="A532" s="5"/>
    </row>
    <row r="533">
      <c r="A533" s="5"/>
    </row>
    <row r="534">
      <c r="A534" s="5"/>
    </row>
    <row r="535">
      <c r="A535" s="5"/>
    </row>
    <row r="536">
      <c r="A536" s="5"/>
    </row>
    <row r="537">
      <c r="A537" s="5"/>
    </row>
    <row r="538">
      <c r="A538" s="5"/>
    </row>
    <row r="539">
      <c r="A539" s="5"/>
    </row>
    <row r="540">
      <c r="A540" s="5"/>
    </row>
    <row r="541">
      <c r="A541" s="5"/>
    </row>
    <row r="542">
      <c r="A542" s="5"/>
    </row>
    <row r="543">
      <c r="A543" s="5"/>
    </row>
    <row r="544">
      <c r="A544" s="5"/>
    </row>
    <row r="545">
      <c r="A545" s="5"/>
    </row>
    <row r="546">
      <c r="A546" s="5"/>
    </row>
    <row r="547">
      <c r="A547" s="5"/>
    </row>
    <row r="548">
      <c r="A548" s="5"/>
    </row>
    <row r="549">
      <c r="A549" s="5"/>
    </row>
    <row r="550">
      <c r="A550" s="5"/>
    </row>
    <row r="551">
      <c r="A551" s="5"/>
    </row>
    <row r="552">
      <c r="A552" s="5"/>
    </row>
    <row r="553">
      <c r="A553" s="5"/>
    </row>
    <row r="554">
      <c r="A554" s="5"/>
    </row>
    <row r="555">
      <c r="A555" s="5"/>
    </row>
    <row r="556">
      <c r="A556" s="5"/>
    </row>
    <row r="557">
      <c r="A557" s="5"/>
    </row>
    <row r="558">
      <c r="A558" s="5"/>
    </row>
    <row r="559">
      <c r="A559" s="5"/>
    </row>
    <row r="560">
      <c r="A560" s="5"/>
    </row>
    <row r="561">
      <c r="A561" s="5"/>
    </row>
    <row r="562">
      <c r="A562" s="5"/>
    </row>
    <row r="563">
      <c r="A563" s="5"/>
    </row>
    <row r="564">
      <c r="A564" s="5"/>
    </row>
    <row r="565">
      <c r="A565" s="5"/>
    </row>
    <row r="566">
      <c r="A566" s="5"/>
    </row>
    <row r="567">
      <c r="A567" s="5"/>
    </row>
    <row r="568">
      <c r="A568" s="5"/>
    </row>
    <row r="569">
      <c r="A569" s="5"/>
    </row>
    <row r="570">
      <c r="A570" s="5"/>
    </row>
    <row r="571">
      <c r="A571" s="5"/>
    </row>
    <row r="572">
      <c r="A572" s="5"/>
    </row>
    <row r="573">
      <c r="A573" s="5"/>
    </row>
    <row r="574">
      <c r="A574" s="5"/>
    </row>
    <row r="575">
      <c r="A575" s="5"/>
    </row>
    <row r="576">
      <c r="A576" s="5"/>
    </row>
    <row r="577">
      <c r="A577" s="5"/>
    </row>
    <row r="578">
      <c r="A578" s="5"/>
    </row>
    <row r="579">
      <c r="A579" s="5"/>
    </row>
    <row r="580">
      <c r="A580" s="5"/>
    </row>
    <row r="581">
      <c r="A581" s="5"/>
    </row>
    <row r="582">
      <c r="A582" s="5"/>
    </row>
    <row r="583">
      <c r="A583" s="5"/>
    </row>
    <row r="584">
      <c r="A584" s="5"/>
    </row>
    <row r="585">
      <c r="A585" s="5"/>
    </row>
    <row r="586">
      <c r="A586" s="5"/>
    </row>
    <row r="587">
      <c r="A587" s="5"/>
    </row>
    <row r="588">
      <c r="A588" s="5"/>
    </row>
    <row r="589">
      <c r="A589" s="5"/>
    </row>
    <row r="590">
      <c r="A590" s="5"/>
    </row>
    <row r="591">
      <c r="A591" s="5"/>
    </row>
    <row r="592">
      <c r="A592" s="5"/>
    </row>
    <row r="593">
      <c r="A593" s="5"/>
    </row>
    <row r="594">
      <c r="A594" s="5"/>
    </row>
    <row r="595">
      <c r="A595" s="5"/>
    </row>
    <row r="596">
      <c r="A596" s="5"/>
    </row>
    <row r="597">
      <c r="A597" s="5"/>
    </row>
    <row r="598">
      <c r="A598" s="5"/>
    </row>
    <row r="599">
      <c r="A599" s="5"/>
    </row>
    <row r="600">
      <c r="A600" s="5"/>
    </row>
    <row r="601">
      <c r="A601" s="5"/>
    </row>
    <row r="602">
      <c r="A602" s="5"/>
    </row>
    <row r="603">
      <c r="A603" s="5"/>
    </row>
    <row r="604">
      <c r="A604" s="5"/>
    </row>
    <row r="605">
      <c r="A605" s="5"/>
    </row>
    <row r="606">
      <c r="A606" s="5"/>
    </row>
    <row r="607">
      <c r="A607" s="5"/>
    </row>
    <row r="608">
      <c r="A608" s="5"/>
    </row>
    <row r="609">
      <c r="A609" s="5"/>
    </row>
    <row r="610">
      <c r="A610" s="5"/>
    </row>
    <row r="611">
      <c r="A611" s="5"/>
    </row>
    <row r="612">
      <c r="A612" s="5"/>
    </row>
    <row r="613">
      <c r="A613" s="5"/>
    </row>
    <row r="614">
      <c r="A614" s="5"/>
    </row>
    <row r="615">
      <c r="A615" s="5"/>
    </row>
    <row r="616">
      <c r="A616" s="5"/>
    </row>
    <row r="617">
      <c r="A617" s="5"/>
    </row>
    <row r="618">
      <c r="A618" s="5"/>
    </row>
    <row r="619">
      <c r="A619" s="5"/>
    </row>
    <row r="620">
      <c r="A620" s="5"/>
    </row>
    <row r="621">
      <c r="A621" s="5"/>
    </row>
    <row r="622">
      <c r="A622" s="5"/>
    </row>
    <row r="623">
      <c r="A623" s="5"/>
    </row>
    <row r="624">
      <c r="A624" s="5"/>
    </row>
    <row r="625">
      <c r="A625" s="5"/>
    </row>
    <row r="626">
      <c r="A626" s="5"/>
    </row>
    <row r="627">
      <c r="A627" s="5"/>
    </row>
    <row r="628">
      <c r="A628" s="5"/>
    </row>
    <row r="629">
      <c r="A629" s="5"/>
    </row>
    <row r="630">
      <c r="A630" s="5"/>
    </row>
    <row r="631">
      <c r="A631" s="5"/>
    </row>
    <row r="632">
      <c r="A632" s="5"/>
    </row>
    <row r="633">
      <c r="A633" s="5"/>
    </row>
    <row r="634">
      <c r="A634" s="5"/>
    </row>
    <row r="635">
      <c r="A635" s="5"/>
    </row>
    <row r="636">
      <c r="A636" s="5"/>
    </row>
    <row r="637">
      <c r="A637" s="5"/>
    </row>
    <row r="638">
      <c r="A638" s="5"/>
    </row>
    <row r="639">
      <c r="A639" s="5"/>
    </row>
    <row r="640">
      <c r="A640" s="5"/>
    </row>
    <row r="641">
      <c r="A641" s="5"/>
    </row>
    <row r="642">
      <c r="A642" s="5"/>
    </row>
    <row r="643">
      <c r="A643" s="5"/>
    </row>
    <row r="644">
      <c r="A644" s="5"/>
    </row>
    <row r="645">
      <c r="A645" s="5"/>
    </row>
    <row r="646">
      <c r="A646" s="5"/>
    </row>
    <row r="647">
      <c r="A647" s="5"/>
    </row>
    <row r="648">
      <c r="A648" s="5"/>
    </row>
    <row r="649">
      <c r="A649" s="5"/>
    </row>
    <row r="650">
      <c r="A650" s="5"/>
    </row>
    <row r="651">
      <c r="A651" s="5"/>
    </row>
    <row r="652">
      <c r="A652" s="5"/>
    </row>
    <row r="653">
      <c r="A653" s="5"/>
    </row>
    <row r="654">
      <c r="A654" s="5"/>
    </row>
    <row r="655">
      <c r="A655" s="5"/>
    </row>
    <row r="656">
      <c r="A656" s="5"/>
    </row>
    <row r="657">
      <c r="A657" s="5"/>
    </row>
    <row r="658">
      <c r="A658" s="5"/>
    </row>
    <row r="659">
      <c r="A659" s="5"/>
    </row>
    <row r="660">
      <c r="A660" s="5"/>
    </row>
    <row r="661">
      <c r="A661" s="5"/>
    </row>
    <row r="662">
      <c r="A662" s="5"/>
    </row>
    <row r="663">
      <c r="A663" s="5"/>
    </row>
    <row r="664">
      <c r="A664" s="5"/>
    </row>
    <row r="665">
      <c r="A665" s="5"/>
    </row>
    <row r="666">
      <c r="A666" s="5"/>
    </row>
    <row r="667">
      <c r="A667" s="5"/>
    </row>
    <row r="668">
      <c r="A668" s="5"/>
    </row>
    <row r="669">
      <c r="A669" s="5"/>
    </row>
    <row r="670">
      <c r="A670" s="5"/>
    </row>
    <row r="671">
      <c r="A671" s="5"/>
    </row>
    <row r="672">
      <c r="A672" s="5"/>
    </row>
    <row r="673">
      <c r="A673" s="5"/>
    </row>
    <row r="674">
      <c r="A674" s="5"/>
    </row>
    <row r="675">
      <c r="A675" s="5"/>
    </row>
    <row r="676">
      <c r="A676" s="5"/>
    </row>
    <row r="677">
      <c r="A677" s="5"/>
    </row>
    <row r="678">
      <c r="A678" s="5"/>
    </row>
    <row r="679">
      <c r="A679" s="5"/>
    </row>
    <row r="680">
      <c r="A680" s="5"/>
    </row>
    <row r="681">
      <c r="A681" s="5"/>
    </row>
    <row r="682">
      <c r="A682" s="5"/>
    </row>
    <row r="683">
      <c r="A683" s="5"/>
    </row>
    <row r="684">
      <c r="A684" s="5"/>
    </row>
    <row r="685">
      <c r="A685" s="5"/>
    </row>
    <row r="686">
      <c r="A686" s="5"/>
    </row>
    <row r="687">
      <c r="A687" s="5"/>
    </row>
    <row r="688">
      <c r="A688" s="5"/>
    </row>
    <row r="689">
      <c r="A689" s="5"/>
    </row>
    <row r="690">
      <c r="A690" s="5"/>
    </row>
    <row r="691">
      <c r="A691" s="5"/>
    </row>
    <row r="692">
      <c r="A692" s="5"/>
    </row>
    <row r="693">
      <c r="A693" s="5"/>
    </row>
    <row r="694">
      <c r="A694" s="5"/>
    </row>
    <row r="695">
      <c r="A695" s="5"/>
    </row>
    <row r="696">
      <c r="A696" s="5"/>
    </row>
    <row r="697">
      <c r="A697" s="5"/>
    </row>
    <row r="698">
      <c r="A698" s="5"/>
    </row>
    <row r="699">
      <c r="A699" s="5"/>
    </row>
    <row r="700">
      <c r="A700" s="5"/>
    </row>
    <row r="701">
      <c r="A701" s="5"/>
    </row>
    <row r="702">
      <c r="A702" s="5"/>
    </row>
    <row r="703">
      <c r="A703" s="5"/>
    </row>
    <row r="704">
      <c r="A704" s="5"/>
    </row>
    <row r="705">
      <c r="A705" s="5"/>
    </row>
    <row r="706">
      <c r="A706" s="5"/>
    </row>
    <row r="707">
      <c r="A707" s="5"/>
    </row>
    <row r="708">
      <c r="A708" s="5"/>
    </row>
    <row r="709">
      <c r="A709" s="5"/>
    </row>
    <row r="710">
      <c r="A710" s="5"/>
    </row>
    <row r="711">
      <c r="A711" s="5"/>
    </row>
    <row r="712">
      <c r="A712" s="5"/>
    </row>
    <row r="713">
      <c r="A713" s="5"/>
    </row>
    <row r="714">
      <c r="A714" s="5"/>
    </row>
    <row r="715">
      <c r="A715" s="5"/>
    </row>
    <row r="716">
      <c r="A716" s="5"/>
    </row>
    <row r="717">
      <c r="A717" s="5"/>
    </row>
    <row r="718">
      <c r="A718" s="5"/>
    </row>
    <row r="719">
      <c r="A719" s="5"/>
    </row>
    <row r="720">
      <c r="A720" s="5"/>
    </row>
    <row r="721">
      <c r="A721" s="5"/>
    </row>
    <row r="722">
      <c r="A722" s="5"/>
    </row>
    <row r="723">
      <c r="A723" s="5"/>
    </row>
    <row r="724">
      <c r="A724" s="5"/>
    </row>
    <row r="725">
      <c r="A725" s="5"/>
    </row>
    <row r="726">
      <c r="A726" s="5"/>
    </row>
    <row r="727">
      <c r="A727" s="5"/>
    </row>
    <row r="728">
      <c r="A728" s="5"/>
    </row>
    <row r="729">
      <c r="A729" s="5"/>
    </row>
    <row r="730">
      <c r="A730" s="5"/>
    </row>
    <row r="731">
      <c r="A731" s="5"/>
    </row>
    <row r="732">
      <c r="A732" s="5"/>
    </row>
    <row r="733">
      <c r="A733" s="5"/>
    </row>
    <row r="734">
      <c r="A734" s="5"/>
    </row>
    <row r="735">
      <c r="A735" s="5"/>
    </row>
    <row r="736">
      <c r="A736" s="5"/>
    </row>
    <row r="737">
      <c r="A737" s="5"/>
    </row>
    <row r="738">
      <c r="A738" s="5"/>
    </row>
    <row r="739">
      <c r="A739" s="5"/>
    </row>
    <row r="740">
      <c r="A740" s="5"/>
    </row>
    <row r="741">
      <c r="A741" s="5"/>
    </row>
    <row r="742">
      <c r="A742" s="5"/>
    </row>
    <row r="743">
      <c r="A743" s="5"/>
    </row>
    <row r="744">
      <c r="A744" s="5"/>
    </row>
    <row r="745">
      <c r="A745" s="5"/>
    </row>
    <row r="746">
      <c r="A746" s="5"/>
    </row>
    <row r="747">
      <c r="A747" s="5"/>
    </row>
    <row r="748">
      <c r="A748" s="5"/>
    </row>
    <row r="749">
      <c r="A749" s="5"/>
    </row>
    <row r="750">
      <c r="A750" s="5"/>
    </row>
    <row r="751">
      <c r="A751" s="5"/>
    </row>
    <row r="752">
      <c r="A752" s="5"/>
    </row>
    <row r="753">
      <c r="A753" s="5"/>
    </row>
    <row r="754">
      <c r="A754" s="5"/>
    </row>
    <row r="755">
      <c r="A755" s="5"/>
    </row>
    <row r="756">
      <c r="A756" s="5"/>
    </row>
    <row r="757">
      <c r="A757" s="5"/>
    </row>
    <row r="758">
      <c r="A758" s="5"/>
    </row>
    <row r="759">
      <c r="A759" s="5"/>
    </row>
    <row r="760">
      <c r="A760" s="5"/>
    </row>
    <row r="761">
      <c r="A761" s="5"/>
    </row>
    <row r="762">
      <c r="A762" s="5"/>
    </row>
    <row r="763">
      <c r="A763" s="5"/>
    </row>
    <row r="764">
      <c r="A764" s="5"/>
    </row>
    <row r="765">
      <c r="A765" s="5"/>
    </row>
    <row r="766">
      <c r="A766" s="5"/>
    </row>
    <row r="767">
      <c r="A767" s="5"/>
    </row>
    <row r="768">
      <c r="A768" s="5"/>
    </row>
    <row r="769">
      <c r="A769" s="5"/>
    </row>
    <row r="770">
      <c r="A770" s="5"/>
    </row>
    <row r="771">
      <c r="A771" s="5"/>
    </row>
    <row r="772">
      <c r="A772" s="5"/>
    </row>
    <row r="773">
      <c r="A773" s="5"/>
    </row>
    <row r="774">
      <c r="A774" s="5"/>
    </row>
    <row r="775">
      <c r="A775" s="5"/>
    </row>
    <row r="776">
      <c r="A776" s="5"/>
    </row>
    <row r="777">
      <c r="A777" s="5"/>
    </row>
    <row r="778">
      <c r="A778" s="5"/>
    </row>
    <row r="779">
      <c r="A779" s="5"/>
    </row>
    <row r="780">
      <c r="A780" s="5"/>
    </row>
    <row r="781">
      <c r="A781" s="5"/>
    </row>
    <row r="782">
      <c r="A782" s="5"/>
    </row>
    <row r="783">
      <c r="A783" s="5"/>
    </row>
    <row r="784">
      <c r="A784" s="5"/>
    </row>
    <row r="785">
      <c r="A785" s="5"/>
    </row>
    <row r="786">
      <c r="A786" s="5"/>
    </row>
    <row r="787">
      <c r="A787" s="5"/>
    </row>
    <row r="788">
      <c r="A788" s="5"/>
    </row>
    <row r="789">
      <c r="A789" s="5"/>
    </row>
    <row r="790">
      <c r="A790" s="5"/>
    </row>
    <row r="791">
      <c r="A791" s="5"/>
    </row>
    <row r="792">
      <c r="A792" s="5"/>
    </row>
    <row r="793">
      <c r="A793" s="5"/>
    </row>
    <row r="794">
      <c r="A794" s="5"/>
    </row>
    <row r="795">
      <c r="A795" s="5"/>
    </row>
    <row r="796">
      <c r="A796" s="5"/>
    </row>
    <row r="797">
      <c r="A797" s="5"/>
    </row>
    <row r="798">
      <c r="A798" s="5"/>
    </row>
    <row r="799">
      <c r="A799" s="5"/>
    </row>
    <row r="800">
      <c r="A800" s="5"/>
    </row>
    <row r="801">
      <c r="A801" s="5"/>
    </row>
    <row r="802">
      <c r="A802" s="5"/>
    </row>
    <row r="803">
      <c r="A803" s="5"/>
    </row>
    <row r="804">
      <c r="A804" s="5"/>
    </row>
    <row r="805">
      <c r="A805" s="5"/>
    </row>
    <row r="806">
      <c r="A806" s="5"/>
    </row>
    <row r="807">
      <c r="A807" s="5"/>
    </row>
    <row r="808">
      <c r="A808" s="5"/>
    </row>
    <row r="809">
      <c r="A809" s="5"/>
    </row>
    <row r="810">
      <c r="A810" s="5"/>
    </row>
    <row r="811">
      <c r="A811" s="5"/>
    </row>
    <row r="812">
      <c r="A812" s="5"/>
    </row>
    <row r="813">
      <c r="A813" s="5"/>
    </row>
    <row r="814">
      <c r="A814" s="5"/>
    </row>
    <row r="815">
      <c r="A815" s="5"/>
    </row>
    <row r="816">
      <c r="A816" s="5"/>
    </row>
    <row r="817">
      <c r="A817" s="5"/>
    </row>
    <row r="818">
      <c r="A818" s="5"/>
    </row>
    <row r="819">
      <c r="A819" s="5"/>
    </row>
    <row r="820">
      <c r="A820" s="5"/>
    </row>
    <row r="821">
      <c r="A821" s="5"/>
    </row>
    <row r="822">
      <c r="A822" s="5"/>
    </row>
    <row r="823">
      <c r="A823" s="5"/>
    </row>
    <row r="824">
      <c r="A824" s="5"/>
    </row>
    <row r="825">
      <c r="A825" s="5"/>
    </row>
    <row r="826">
      <c r="A826" s="5"/>
    </row>
    <row r="827">
      <c r="A827" s="5"/>
    </row>
    <row r="828">
      <c r="A828" s="5"/>
    </row>
    <row r="829">
      <c r="A829" s="5"/>
    </row>
    <row r="830">
      <c r="A830" s="5"/>
    </row>
    <row r="831">
      <c r="A831" s="5"/>
    </row>
    <row r="832">
      <c r="A832" s="5"/>
    </row>
    <row r="833">
      <c r="A833" s="5"/>
    </row>
    <row r="834">
      <c r="A834" s="5"/>
    </row>
    <row r="835">
      <c r="A835" s="5"/>
    </row>
    <row r="836">
      <c r="A836" s="5"/>
    </row>
    <row r="837">
      <c r="A837" s="5"/>
    </row>
    <row r="838">
      <c r="A838" s="5"/>
    </row>
    <row r="839">
      <c r="A839" s="5"/>
    </row>
    <row r="840">
      <c r="A840" s="5"/>
    </row>
    <row r="841">
      <c r="A841" s="5"/>
    </row>
    <row r="842">
      <c r="A842" s="5"/>
    </row>
    <row r="843">
      <c r="A843" s="5"/>
    </row>
    <row r="844">
      <c r="A844" s="5"/>
    </row>
    <row r="845">
      <c r="A845" s="5"/>
    </row>
    <row r="846">
      <c r="A846" s="5"/>
    </row>
    <row r="847">
      <c r="A847" s="5"/>
    </row>
    <row r="848">
      <c r="A848" s="5"/>
    </row>
    <row r="849">
      <c r="A849" s="5"/>
    </row>
    <row r="850">
      <c r="A850" s="5"/>
    </row>
    <row r="851">
      <c r="A851" s="5"/>
    </row>
    <row r="852">
      <c r="A852" s="5"/>
    </row>
    <row r="853">
      <c r="A853" s="5"/>
    </row>
    <row r="854">
      <c r="A854" s="5"/>
    </row>
    <row r="855">
      <c r="A855" s="5"/>
    </row>
    <row r="856">
      <c r="A856" s="5"/>
    </row>
    <row r="857">
      <c r="A857" s="5"/>
    </row>
    <row r="858">
      <c r="A858" s="5"/>
    </row>
    <row r="859">
      <c r="A859" s="5"/>
    </row>
    <row r="860">
      <c r="A860" s="5"/>
    </row>
    <row r="861">
      <c r="A861" s="5"/>
    </row>
    <row r="862">
      <c r="A862" s="5"/>
    </row>
    <row r="863">
      <c r="A863" s="5"/>
    </row>
    <row r="864">
      <c r="A864" s="5"/>
    </row>
    <row r="865">
      <c r="A865" s="5"/>
    </row>
    <row r="866">
      <c r="A866" s="5"/>
    </row>
    <row r="867">
      <c r="A867" s="5"/>
    </row>
    <row r="868">
      <c r="A868" s="5"/>
    </row>
    <row r="869">
      <c r="A869" s="5"/>
    </row>
    <row r="870">
      <c r="A870" s="5"/>
    </row>
    <row r="871">
      <c r="A871" s="5"/>
    </row>
    <row r="872">
      <c r="A872" s="5"/>
    </row>
    <row r="873">
      <c r="A873" s="5"/>
    </row>
    <row r="874">
      <c r="A874" s="5"/>
    </row>
    <row r="875">
      <c r="A875" s="5"/>
    </row>
    <row r="876">
      <c r="A876" s="5"/>
    </row>
    <row r="877">
      <c r="A877" s="5"/>
    </row>
    <row r="878">
      <c r="A878" s="5"/>
    </row>
    <row r="879">
      <c r="A879" s="5"/>
    </row>
    <row r="880">
      <c r="A880" s="5"/>
    </row>
    <row r="881">
      <c r="A881" s="5"/>
    </row>
    <row r="882">
      <c r="A882" s="5"/>
    </row>
    <row r="883">
      <c r="A883" s="5"/>
    </row>
    <row r="884">
      <c r="A884" s="5"/>
    </row>
    <row r="885">
      <c r="A885" s="5"/>
    </row>
    <row r="886">
      <c r="A886" s="5"/>
    </row>
    <row r="887">
      <c r="A887" s="5"/>
    </row>
    <row r="888">
      <c r="A888" s="5"/>
    </row>
    <row r="889">
      <c r="A889" s="5"/>
    </row>
    <row r="890">
      <c r="A890" s="5"/>
    </row>
    <row r="891">
      <c r="A891" s="5"/>
    </row>
    <row r="892">
      <c r="A892" s="5"/>
    </row>
    <row r="893">
      <c r="A893" s="5"/>
    </row>
    <row r="894">
      <c r="A894" s="5"/>
    </row>
    <row r="895">
      <c r="A895" s="5"/>
    </row>
    <row r="896">
      <c r="A896" s="5"/>
    </row>
    <row r="897">
      <c r="A897" s="5"/>
    </row>
    <row r="898">
      <c r="A898" s="5"/>
    </row>
    <row r="899">
      <c r="A899" s="5"/>
    </row>
    <row r="900">
      <c r="A900" s="5"/>
    </row>
    <row r="901">
      <c r="A901" s="5"/>
    </row>
    <row r="902">
      <c r="A902" s="5"/>
    </row>
    <row r="903">
      <c r="A903" s="5"/>
    </row>
    <row r="904">
      <c r="A904" s="5"/>
    </row>
    <row r="905">
      <c r="A905" s="5"/>
    </row>
    <row r="906">
      <c r="A906" s="5"/>
    </row>
    <row r="907">
      <c r="A907" s="5"/>
    </row>
    <row r="908">
      <c r="A908" s="5"/>
    </row>
    <row r="909">
      <c r="A909" s="5"/>
    </row>
    <row r="910">
      <c r="A910" s="5"/>
    </row>
    <row r="911">
      <c r="A911" s="5"/>
    </row>
    <row r="912">
      <c r="A912" s="5"/>
    </row>
    <row r="913">
      <c r="A913" s="5"/>
    </row>
    <row r="914">
      <c r="A914" s="5"/>
    </row>
    <row r="915">
      <c r="A915" s="5"/>
    </row>
    <row r="916">
      <c r="A916" s="5"/>
    </row>
    <row r="917">
      <c r="A917" s="5"/>
    </row>
    <row r="918">
      <c r="A918" s="5"/>
    </row>
    <row r="919">
      <c r="A919" s="5"/>
    </row>
    <row r="920">
      <c r="A920" s="5"/>
    </row>
    <row r="921">
      <c r="A921" s="5"/>
    </row>
    <row r="922">
      <c r="A922" s="5"/>
    </row>
    <row r="923">
      <c r="A923" s="5"/>
    </row>
    <row r="924">
      <c r="A924" s="5"/>
    </row>
    <row r="925">
      <c r="A925" s="5"/>
    </row>
    <row r="926">
      <c r="A926" s="5"/>
    </row>
    <row r="927">
      <c r="A927" s="5"/>
    </row>
    <row r="928">
      <c r="A928" s="5"/>
    </row>
    <row r="929">
      <c r="A929" s="5"/>
    </row>
    <row r="930">
      <c r="A930" s="5"/>
    </row>
    <row r="931">
      <c r="A931" s="5"/>
    </row>
    <row r="932">
      <c r="A932" s="5"/>
    </row>
    <row r="933">
      <c r="A933" s="5"/>
    </row>
    <row r="934">
      <c r="A934" s="5"/>
    </row>
    <row r="935">
      <c r="A935" s="5"/>
    </row>
    <row r="936">
      <c r="A936" s="5"/>
    </row>
    <row r="937">
      <c r="A937" s="5"/>
    </row>
    <row r="938">
      <c r="A938" s="5"/>
    </row>
    <row r="939">
      <c r="A939" s="5"/>
    </row>
    <row r="940">
      <c r="A940" s="5"/>
    </row>
    <row r="941">
      <c r="A941" s="5"/>
    </row>
    <row r="942">
      <c r="A942" s="5"/>
    </row>
    <row r="943">
      <c r="A943" s="5"/>
    </row>
    <row r="944">
      <c r="A944" s="5"/>
    </row>
    <row r="945">
      <c r="A945" s="5"/>
    </row>
    <row r="946">
      <c r="A946" s="5"/>
    </row>
    <row r="947">
      <c r="A947" s="5"/>
    </row>
    <row r="948">
      <c r="A948" s="5"/>
    </row>
    <row r="949">
      <c r="A949" s="5"/>
    </row>
    <row r="950">
      <c r="A950" s="5"/>
    </row>
    <row r="951">
      <c r="A951" s="5"/>
    </row>
    <row r="952">
      <c r="A952" s="5"/>
    </row>
    <row r="953">
      <c r="A953" s="5"/>
    </row>
    <row r="954">
      <c r="A954" s="5"/>
    </row>
    <row r="955">
      <c r="A955" s="5"/>
    </row>
    <row r="956">
      <c r="A956" s="5"/>
    </row>
    <row r="957">
      <c r="A957" s="5"/>
    </row>
    <row r="958">
      <c r="A958" s="5"/>
    </row>
    <row r="959">
      <c r="A959" s="5"/>
    </row>
    <row r="960">
      <c r="A960" s="5"/>
    </row>
    <row r="961">
      <c r="A961" s="5"/>
    </row>
    <row r="962">
      <c r="A962" s="5"/>
    </row>
    <row r="963">
      <c r="A963" s="5"/>
    </row>
    <row r="964">
      <c r="A964" s="5"/>
    </row>
    <row r="965">
      <c r="A965" s="5"/>
    </row>
    <row r="966">
      <c r="A966" s="5"/>
    </row>
    <row r="967">
      <c r="A967" s="5"/>
    </row>
    <row r="968">
      <c r="A968" s="5"/>
    </row>
    <row r="969">
      <c r="A969" s="5"/>
    </row>
    <row r="970">
      <c r="A970" s="5"/>
    </row>
    <row r="971">
      <c r="A971" s="5"/>
    </row>
    <row r="972">
      <c r="A972" s="5"/>
    </row>
    <row r="973">
      <c r="A973" s="5"/>
    </row>
    <row r="974">
      <c r="A974" s="5"/>
    </row>
    <row r="975">
      <c r="A975" s="5"/>
    </row>
    <row r="976">
      <c r="A976" s="5"/>
    </row>
    <row r="977">
      <c r="A977" s="5"/>
    </row>
    <row r="978">
      <c r="A978" s="5"/>
    </row>
    <row r="979">
      <c r="A979" s="5"/>
    </row>
    <row r="980">
      <c r="A980" s="5"/>
    </row>
    <row r="981">
      <c r="A981" s="5"/>
    </row>
    <row r="982">
      <c r="A982" s="5"/>
    </row>
    <row r="983">
      <c r="A983" s="5"/>
    </row>
    <row r="984">
      <c r="A984" s="5"/>
    </row>
    <row r="985">
      <c r="A985" s="5"/>
    </row>
    <row r="986">
      <c r="A986" s="5"/>
    </row>
    <row r="987">
      <c r="A987" s="5"/>
    </row>
    <row r="988">
      <c r="A988" s="5"/>
    </row>
    <row r="989">
      <c r="A989" s="5"/>
    </row>
    <row r="990">
      <c r="A990" s="5"/>
    </row>
    <row r="991">
      <c r="A991" s="5"/>
    </row>
    <row r="992">
      <c r="A992" s="5"/>
    </row>
    <row r="993">
      <c r="A993" s="5"/>
    </row>
    <row r="994">
      <c r="A994" s="5"/>
    </row>
    <row r="995">
      <c r="A995" s="5"/>
    </row>
    <row r="996">
      <c r="A996" s="5"/>
    </row>
    <row r="997">
      <c r="A997" s="5"/>
    </row>
    <row r="998">
      <c r="A998" s="5"/>
    </row>
    <row r="999">
      <c r="A999" s="5"/>
    </row>
    <row r="1000">
      <c r="A1000" s="5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71"/>
    <col customWidth="1" min="2" max="2" width="6.14"/>
    <col customWidth="1" min="3" max="3" width="4.86"/>
    <col customWidth="1" min="4" max="4" width="6.43"/>
    <col customWidth="1" min="5" max="5" width="7.29"/>
    <col customWidth="1" min="6" max="6" width="6.14"/>
    <col customWidth="1" min="7" max="7" width="7.14"/>
    <col customWidth="1" min="8" max="8" width="6.29"/>
    <col customWidth="1" min="9" max="9" width="5.29"/>
    <col customWidth="1" min="10" max="10" width="6.43"/>
    <col customWidth="1" min="11" max="11" width="6.0"/>
    <col customWidth="1" min="12" max="12" width="5.0"/>
    <col customWidth="1" min="13" max="13" width="6.43"/>
    <col customWidth="1" min="14" max="14" width="7.43"/>
    <col customWidth="1" min="15" max="15" width="6.71"/>
    <col customWidth="1" min="16" max="16" width="8.14"/>
    <col customWidth="1" min="17" max="17" width="6.86"/>
    <col customWidth="1" min="18" max="18" width="4.71"/>
    <col customWidth="1" min="19" max="19" width="5.0"/>
    <col customWidth="1" min="20" max="20" width="6.43"/>
    <col customWidth="1" min="21" max="21" width="6.86"/>
    <col customWidth="1" min="22" max="23" width="7.29"/>
    <col customWidth="1" min="24" max="24" width="5.71"/>
    <col customWidth="1" min="25" max="25" width="6.0"/>
    <col customWidth="1" min="26" max="26" width="6.71"/>
    <col customWidth="1" min="27" max="27" width="7.14"/>
    <col customWidth="1" min="28" max="28" width="9.29"/>
    <col customWidth="1" min="29" max="29" width="5.43"/>
    <col customWidth="1" min="30" max="30" width="7.14"/>
    <col customWidth="1" min="31" max="32" width="6.29"/>
    <col customWidth="1" min="33" max="33" width="5.71"/>
    <col customWidth="1" min="34" max="34" width="6.0"/>
    <col customWidth="1" min="35" max="35" width="5.57"/>
    <col customWidth="1" min="36" max="36" width="6.86"/>
    <col customWidth="1" min="37" max="38" width="5.86"/>
    <col customWidth="1" min="39" max="39" width="6.29"/>
    <col customWidth="1" min="40" max="40" width="7.86"/>
    <col customWidth="1" min="41" max="42" width="6.57"/>
    <col customWidth="1" min="43" max="43" width="7.43"/>
    <col customWidth="1" min="44" max="44" width="6.57"/>
    <col customWidth="1" min="45" max="45" width="4.71"/>
    <col customWidth="1" min="46" max="46" width="7.71"/>
    <col customWidth="1" min="47" max="55" width="6.71"/>
  </cols>
  <sheetData>
    <row r="1">
      <c r="A1" s="53" t="s">
        <v>66</v>
      </c>
      <c r="B1" s="47" t="str">
        <f t="array" ref="B1:AT1">'Master Answer Key'!C3:AU3</f>
        <v>keyid</v>
      </c>
      <c r="C1" s="48" t="s">
        <v>37</v>
      </c>
      <c r="D1" s="48" t="s">
        <v>38</v>
      </c>
      <c r="E1" s="48" t="s">
        <v>39</v>
      </c>
      <c r="F1" s="48" t="s">
        <v>40</v>
      </c>
      <c r="G1" s="48" t="s">
        <v>41</v>
      </c>
      <c r="H1" s="48" t="s">
        <v>42</v>
      </c>
      <c r="I1" s="48" t="s">
        <v>43</v>
      </c>
      <c r="J1" s="48" t="s">
        <v>44</v>
      </c>
      <c r="K1" s="48" t="s">
        <v>45</v>
      </c>
      <c r="L1" s="48" t="s">
        <v>46</v>
      </c>
      <c r="M1" s="48" t="s">
        <v>47</v>
      </c>
      <c r="N1" s="48" t="s">
        <v>48</v>
      </c>
      <c r="O1" s="48" t="s">
        <v>49</v>
      </c>
      <c r="P1" s="48" t="s">
        <v>50</v>
      </c>
      <c r="Q1" s="48" t="s">
        <v>51</v>
      </c>
      <c r="R1" s="48" t="s">
        <v>52</v>
      </c>
      <c r="S1" s="48" t="s">
        <v>53</v>
      </c>
      <c r="T1" s="48" t="s">
        <v>54</v>
      </c>
      <c r="U1" s="48" t="s">
        <v>55</v>
      </c>
      <c r="V1" s="48" t="s">
        <v>56</v>
      </c>
      <c r="W1" s="48" t="s">
        <v>57</v>
      </c>
      <c r="X1" s="48" t="s">
        <v>58</v>
      </c>
      <c r="Y1" s="48" t="s">
        <v>59</v>
      </c>
      <c r="Z1" s="48" t="s">
        <v>60</v>
      </c>
      <c r="AA1" s="48" t="s">
        <v>61</v>
      </c>
      <c r="AB1" s="48" t="s">
        <v>62</v>
      </c>
      <c r="AC1" s="48" t="s">
        <v>63</v>
      </c>
      <c r="AD1" s="48" t="s">
        <v>64</v>
      </c>
      <c r="AE1" s="48" t="s">
        <v>65</v>
      </c>
      <c r="AF1" s="48" t="s">
        <v>67</v>
      </c>
      <c r="AG1" s="48" t="s">
        <v>68</v>
      </c>
      <c r="AH1" s="48" t="s">
        <v>70</v>
      </c>
      <c r="AI1" s="48" t="s">
        <v>72</v>
      </c>
      <c r="AJ1" s="48" t="s">
        <v>74</v>
      </c>
      <c r="AK1" s="48" t="s">
        <v>76</v>
      </c>
      <c r="AL1" s="48" t="s">
        <v>78</v>
      </c>
      <c r="AM1" s="48" t="s">
        <v>79</v>
      </c>
      <c r="AN1" s="48" t="s">
        <v>82</v>
      </c>
      <c r="AO1" s="48" t="s">
        <v>84</v>
      </c>
      <c r="AP1" s="48" t="s">
        <v>85</v>
      </c>
      <c r="AQ1" s="48" t="s">
        <v>88</v>
      </c>
      <c r="AR1" s="48" t="s">
        <v>90</v>
      </c>
      <c r="AS1" s="48" t="s">
        <v>92</v>
      </c>
      <c r="AT1" s="48" t="s">
        <v>93</v>
      </c>
      <c r="AU1" s="48"/>
      <c r="AV1" s="48"/>
      <c r="AW1" s="48"/>
      <c r="AX1" s="48"/>
      <c r="AY1" s="48"/>
      <c r="AZ1" s="48"/>
      <c r="BA1" s="48"/>
      <c r="BB1" s="48"/>
      <c r="BC1" s="48"/>
    </row>
    <row r="2">
      <c r="A2" s="48" t="str">
        <f t="array" ref="A2:A12">TRANSPOSE('CS-SeniorJunior'!B4:L4)</f>
        <v>1Se-M</v>
      </c>
      <c r="B2" s="26">
        <f t="array" ref="B2">INDEX(TRANSPOSE('CS-SeniorJunior-Tally'!$A$2:$L$46),ROW(B2),COLUMN(A2))/'Master Answer Key'!C$396</f>
        <v>0.92</v>
      </c>
      <c r="C2" s="26">
        <f t="array" ref="C2">INDEX(TRANSPOSE('CS-SeniorJunior-Tally'!$A$2:$L$46),ROW(C2),COLUMN(B2))/'Master Answer Key'!D$396</f>
        <v>1</v>
      </c>
      <c r="D2" s="26">
        <f t="array" ref="D2">INDEX(TRANSPOSE('CS-SeniorJunior-Tally'!$A$2:$L$46),ROW(D2),COLUMN(C2))/'Master Answer Key'!E$396</f>
        <v>1</v>
      </c>
      <c r="E2" s="26">
        <f t="array" ref="E2">INDEX(TRANSPOSE('CS-SeniorJunior-Tally'!$A$2:$L$46),ROW(E2),COLUMN(D2))/'Master Answer Key'!F$396</f>
        <v>0.74</v>
      </c>
      <c r="F2" s="26">
        <f t="array" ref="F2">INDEX(TRANSPOSE('CS-SeniorJunior-Tally'!$A$2:$L$46),ROW(F2),COLUMN(E2))/'Master Answer Key'!G$396</f>
        <v>0.8205128205</v>
      </c>
      <c r="G2" s="26">
        <f t="array" ref="G2">INDEX(TRANSPOSE('CS-SeniorJunior-Tally'!$A$2:$L$46),ROW(G2),COLUMN(F2))/'Master Answer Key'!H$396</f>
        <v>1</v>
      </c>
      <c r="H2" s="26">
        <f t="array" ref="H2">INDEX(TRANSPOSE('CS-SeniorJunior-Tally'!$A$2:$L$46),ROW(H2),COLUMN(G2))/'Master Answer Key'!I$396</f>
        <v>0.9259259259</v>
      </c>
      <c r="I2" s="26">
        <f t="array" ref="I2">INDEX(TRANSPOSE('CS-SeniorJunior-Tally'!$A$2:$L$46),ROW(I2),COLUMN(H2))/'Master Answer Key'!J$396</f>
        <v>0.7083333333</v>
      </c>
      <c r="J2" s="26">
        <f t="array" ref="J2">INDEX(TRANSPOSE('CS-SeniorJunior-Tally'!$A$2:$L$46),ROW(J2),COLUMN(I2))/'Master Answer Key'!K$396</f>
        <v>0.7142857143</v>
      </c>
      <c r="K2" s="26">
        <f t="array" ref="K2">INDEX(TRANSPOSE('CS-SeniorJunior-Tally'!$A$2:$L$46),ROW(K2),COLUMN(J2))/'Master Answer Key'!L$396</f>
        <v>0.7741935484</v>
      </c>
      <c r="L2" s="26">
        <f t="array" ref="L2">INDEX(TRANSPOSE('CS-SeniorJunior-Tally'!$A$2:$L$46),ROW(L2),COLUMN(K2))/'Master Answer Key'!M$396</f>
        <v>1</v>
      </c>
      <c r="M2" s="26">
        <f t="array" ref="M2">INDEX(TRANSPOSE('CS-SeniorJunior-Tally'!$A$2:$L$46),ROW(M2),COLUMN(L2))/'Master Answer Key'!N$396</f>
        <v>0.8554216867</v>
      </c>
      <c r="N2" s="26">
        <f t="array" ref="N2">INDEX(TRANSPOSE('CS-SeniorJunior-Tally'!$A$2:$L$46),ROW(N2),COLUMN(M2))/'Master Answer Key'!O$396</f>
        <v>1</v>
      </c>
      <c r="O2" s="26">
        <f t="array" ref="O2">INDEX(TRANSPOSE('CS-SeniorJunior-Tally'!$A$2:$L$46),ROW(O2),COLUMN(N2))/'Master Answer Key'!P$396</f>
        <v>0.7</v>
      </c>
      <c r="P2" s="26">
        <f t="array" ref="P2">INDEX(TRANSPOSE('CS-SeniorJunior-Tally'!$A$2:$L$46),ROW(P2),COLUMN(O2))/'Master Answer Key'!Q$396</f>
        <v>1</v>
      </c>
      <c r="Q2" s="26">
        <f t="array" ref="Q2">INDEX(TRANSPOSE('CS-SeniorJunior-Tally'!$A$2:$L$46),ROW(Q2),COLUMN(P2))/'Master Answer Key'!R$396</f>
        <v>0.9285714286</v>
      </c>
      <c r="R2" s="26">
        <f t="array" ref="R2">INDEX(TRANSPOSE('CS-SeniorJunior-Tally'!$A$2:$L$46),ROW(R2),COLUMN(Q2))/'Master Answer Key'!S$396</f>
        <v>0.7272727273</v>
      </c>
      <c r="S2" s="26">
        <f t="array" ref="S2">INDEX(TRANSPOSE('CS-SeniorJunior-Tally'!$A$2:$L$46),ROW(S2),COLUMN(R2))/'Master Answer Key'!T$396</f>
        <v>0.8333333333</v>
      </c>
      <c r="T2" s="26">
        <f t="array" ref="T2">INDEX(TRANSPOSE('CS-SeniorJunior-Tally'!$A$2:$L$46),ROW(T2),COLUMN(S2))/'Master Answer Key'!U$396</f>
        <v>1</v>
      </c>
      <c r="U2" s="26">
        <f t="array" ref="U2">INDEX(TRANSPOSE('CS-SeniorJunior-Tally'!$A$2:$L$46),ROW(U2),COLUMN(T2))/'Master Answer Key'!V$396</f>
        <v>0.9714285714</v>
      </c>
      <c r="V2" s="26">
        <f t="array" ref="V2">INDEX(TRANSPOSE('CS-SeniorJunior-Tally'!$A$2:$L$46),ROW(V2),COLUMN(U2))/'Master Answer Key'!W$396</f>
        <v>0.75</v>
      </c>
      <c r="W2" s="26">
        <f t="array" ref="W2">INDEX(TRANSPOSE('CS-SeniorJunior-Tally'!$A$2:$L$46),ROW(W2),COLUMN(V2))/'Master Answer Key'!X$396</f>
        <v>0.6774193548</v>
      </c>
      <c r="X2" s="26">
        <f t="array" ref="X2">INDEX(TRANSPOSE('CS-SeniorJunior-Tally'!$A$2:$L$46),ROW(X2),COLUMN(W2))/'Master Answer Key'!Y$396</f>
        <v>0.875</v>
      </c>
      <c r="Y2" s="26">
        <f t="array" ref="Y2">INDEX(TRANSPOSE('CS-SeniorJunior-Tally'!$A$2:$L$46),ROW(Y2),COLUMN(X2))/'Master Answer Key'!Z$396</f>
        <v>0.8571428571</v>
      </c>
      <c r="Z2" s="26">
        <f t="array" ref="Z2">INDEX(TRANSPOSE('CS-SeniorJunior-Tally'!$A$2:$L$46),ROW(Z2),COLUMN(Y2))/'Master Answer Key'!AA$396</f>
        <v>0.9166666667</v>
      </c>
      <c r="AA2" s="26">
        <f t="array" ref="AA2">INDEX(TRANSPOSE('CS-SeniorJunior-Tally'!$A$2:$L$46),ROW(AA2),COLUMN(Z2))/'Master Answer Key'!AB$396</f>
        <v>0.8823529412</v>
      </c>
      <c r="AB2" s="26">
        <f t="array" ref="AB2">INDEX(TRANSPOSE('CS-SeniorJunior-Tally'!$A$2:$L$46),ROW(AB2),COLUMN(AA2))/'Master Answer Key'!AC$396</f>
        <v>0.8333333333</v>
      </c>
      <c r="AC2" s="26">
        <f t="array" ref="AC2">INDEX(TRANSPOSE('CS-SeniorJunior-Tally'!$A$2:$L$46),ROW(AC2),COLUMN(AB2))/'Master Answer Key'!AD$396</f>
        <v>0.8928571429</v>
      </c>
      <c r="AD2" s="26" t="str">
        <f t="array" ref="AD2">INDEX(TRANSPOSE('CS-SeniorJunior-Tally'!$A$2:$L$46),ROW(AD2),COLUMN(AC2))/'Master Answer Key'!AE$396</f>
        <v>#DIV/0!</v>
      </c>
      <c r="AE2" s="26">
        <f t="array" ref="AE2">INDEX(TRANSPOSE('CS-SeniorJunior-Tally'!$A$2:$L$46),ROW(AE2),COLUMN(AD2))/'Master Answer Key'!AF$396</f>
        <v>1</v>
      </c>
      <c r="AF2" s="26">
        <f t="array" ref="AF2">INDEX(TRANSPOSE('CS-SeniorJunior-Tally'!$A$2:$L$46),ROW(AF2),COLUMN(AE2))/'Master Answer Key'!AG$396</f>
        <v>0.75</v>
      </c>
      <c r="AG2" s="26">
        <f t="array" ref="AG2">INDEX(TRANSPOSE('CS-SeniorJunior-Tally'!$A$2:$L$46),ROW(AG2),COLUMN(AF2))/'Master Answer Key'!AH$396</f>
        <v>0.6451612903</v>
      </c>
      <c r="AH2" s="26">
        <f t="array" ref="AH2">INDEX(TRANSPOSE('CS-SeniorJunior-Tally'!$A$2:$L$46),ROW(AH2),COLUMN(AG2))/'Master Answer Key'!AI$396</f>
        <v>0.8695652174</v>
      </c>
      <c r="AI2" s="26">
        <f t="array" ref="AI2">INDEX(TRANSPOSE('CS-SeniorJunior-Tally'!$A$2:$L$46),ROW(AI2),COLUMN(AH2))/'Master Answer Key'!AJ$396</f>
        <v>0.875</v>
      </c>
      <c r="AJ2" s="26">
        <f t="array" ref="AJ2">INDEX(TRANSPOSE('CS-SeniorJunior-Tally'!$A$2:$L$46),ROW(AJ2),COLUMN(AI2))/'Master Answer Key'!AK$396</f>
        <v>0.8214285714</v>
      </c>
      <c r="AK2" s="26">
        <f t="array" ref="AK2">INDEX(TRANSPOSE('CS-SeniorJunior-Tally'!$A$2:$L$46),ROW(AK2),COLUMN(AJ2))/'Master Answer Key'!AL$396</f>
        <v>1</v>
      </c>
      <c r="AL2" s="26">
        <f t="array" ref="AL2">INDEX(TRANSPOSE('CS-SeniorJunior-Tally'!$A$2:$L$46),ROW(AL2),COLUMN(AK2))/'Master Answer Key'!AM$396</f>
        <v>0.8125</v>
      </c>
      <c r="AM2" s="26">
        <f t="array" ref="AM2">INDEX(TRANSPOSE('CS-SeniorJunior-Tally'!$A$2:$L$46),ROW(AM2),COLUMN(AL2))/'Master Answer Key'!AN$396</f>
        <v>0.7857142857</v>
      </c>
      <c r="AN2" s="26">
        <f t="array" ref="AN2">INDEX(TRANSPOSE('CS-SeniorJunior-Tally'!$A$2:$L$46),ROW(AN2),COLUMN(AM2))/'Master Answer Key'!AO$396</f>
        <v>0.5714285714</v>
      </c>
      <c r="AO2" s="26">
        <f t="array" ref="AO2">INDEX(TRANSPOSE('CS-SeniorJunior-Tally'!$A$2:$L$46),ROW(AO2),COLUMN(AN2))/'Master Answer Key'!AP$396</f>
        <v>0.9166666667</v>
      </c>
      <c r="AP2" s="26">
        <f t="array" ref="AP2">INDEX(TRANSPOSE('CS-SeniorJunior-Tally'!$A$2:$L$46),ROW(AP2),COLUMN(AO2))/'Master Answer Key'!AQ$396</f>
        <v>0.7777777778</v>
      </c>
      <c r="AQ2" s="26">
        <f t="array" ref="AQ2">INDEX(TRANSPOSE('CS-SeniorJunior-Tally'!$A$2:$L$46),ROW(AQ2),COLUMN(AP2))/'Master Answer Key'!AR$396</f>
        <v>0.9230769231</v>
      </c>
      <c r="AR2" s="26">
        <f t="array" ref="AR2">INDEX(TRANSPOSE('CS-SeniorJunior-Tally'!$A$2:$L$46),ROW(AR2),COLUMN(AQ2))/'Master Answer Key'!AS$396</f>
        <v>1</v>
      </c>
      <c r="AS2" s="26">
        <f t="array" ref="AS2">INDEX(TRANSPOSE('CS-SeniorJunior-Tally'!$A$2:$L$46),ROW(AS2),COLUMN(AR2))/'Master Answer Key'!AT$396</f>
        <v>0.9032258065</v>
      </c>
      <c r="AT2" s="26">
        <f t="array" ref="AT2">INDEX(TRANSPOSE('CS-SeniorJunior-Tally'!$A$2:$L$46),ROW(AT2),COLUMN(AS2))/'Master Answer Key'!AU$396</f>
        <v>0.8113207547</v>
      </c>
      <c r="AU2" s="26"/>
      <c r="AV2" s="26"/>
      <c r="AW2" s="26"/>
      <c r="AX2" s="26"/>
      <c r="AY2" s="26"/>
      <c r="AZ2" s="26"/>
      <c r="BA2" s="26"/>
      <c r="BB2" s="26"/>
      <c r="BC2" s="26"/>
    </row>
    <row r="3">
      <c r="A3" s="48" t="s">
        <v>564</v>
      </c>
      <c r="B3" s="26">
        <f t="array" ref="B3">INDEX(TRANSPOSE('CS-SeniorJunior-Tally'!$A$2:$L$46),ROW(B3),COLUMN(A3))/'Master Answer Key'!C$396</f>
        <v>0.8</v>
      </c>
      <c r="C3" s="26">
        <f t="array" ref="C3">INDEX(TRANSPOSE('CS-SeniorJunior-Tally'!$A$2:$L$46),ROW(C3),COLUMN(B3))/'Master Answer Key'!D$396</f>
        <v>0.9285714286</v>
      </c>
      <c r="D3" s="26">
        <f t="array" ref="D3">INDEX(TRANSPOSE('CS-SeniorJunior-Tally'!$A$2:$L$46),ROW(D3),COLUMN(C3))/'Master Answer Key'!E$396</f>
        <v>0.9166666667</v>
      </c>
      <c r="E3" s="26">
        <f t="array" ref="E3">INDEX(TRANSPOSE('CS-SeniorJunior-Tally'!$A$2:$L$46),ROW(E3),COLUMN(D3))/'Master Answer Key'!F$396</f>
        <v>0.76</v>
      </c>
      <c r="F3" s="26">
        <f t="array" ref="F3">INDEX(TRANSPOSE('CS-SeniorJunior-Tally'!$A$2:$L$46),ROW(F3),COLUMN(E3))/'Master Answer Key'!G$396</f>
        <v>0.8974358974</v>
      </c>
      <c r="G3" s="26">
        <f t="array" ref="G3">INDEX(TRANSPOSE('CS-SeniorJunior-Tally'!$A$2:$L$46),ROW(G3),COLUMN(F3))/'Master Answer Key'!H$396</f>
        <v>1</v>
      </c>
      <c r="H3" s="26">
        <f t="array" ref="H3">INDEX(TRANSPOSE('CS-SeniorJunior-Tally'!$A$2:$L$46),ROW(H3),COLUMN(G3))/'Master Answer Key'!I$396</f>
        <v>0.8888888889</v>
      </c>
      <c r="I3" s="26">
        <f t="array" ref="I3">INDEX(TRANSPOSE('CS-SeniorJunior-Tally'!$A$2:$L$46),ROW(I3),COLUMN(H3))/'Master Answer Key'!J$396</f>
        <v>0.6666666667</v>
      </c>
      <c r="J3" s="26">
        <f t="array" ref="J3">INDEX(TRANSPOSE('CS-SeniorJunior-Tally'!$A$2:$L$46),ROW(J3),COLUMN(I3))/'Master Answer Key'!K$396</f>
        <v>0.8</v>
      </c>
      <c r="K3" s="26">
        <f t="array" ref="K3">INDEX(TRANSPOSE('CS-SeniorJunior-Tally'!$A$2:$L$46),ROW(K3),COLUMN(J3))/'Master Answer Key'!L$396</f>
        <v>0.6774193548</v>
      </c>
      <c r="L3" s="26">
        <f t="array" ref="L3">INDEX(TRANSPOSE('CS-SeniorJunior-Tally'!$A$2:$L$46),ROW(L3),COLUMN(K3))/'Master Answer Key'!M$396</f>
        <v>1</v>
      </c>
      <c r="M3" s="26">
        <f t="array" ref="M3">INDEX(TRANSPOSE('CS-SeniorJunior-Tally'!$A$2:$L$46),ROW(M3),COLUMN(L3))/'Master Answer Key'!N$396</f>
        <v>0.8192771084</v>
      </c>
      <c r="N3" s="26">
        <f t="array" ref="N3">INDEX(TRANSPOSE('CS-SeniorJunior-Tally'!$A$2:$L$46),ROW(N3),COLUMN(M3))/'Master Answer Key'!O$396</f>
        <v>1</v>
      </c>
      <c r="O3" s="26">
        <f t="array" ref="O3">INDEX(TRANSPOSE('CS-SeniorJunior-Tally'!$A$2:$L$46),ROW(O3),COLUMN(N3))/'Master Answer Key'!P$396</f>
        <v>0.6</v>
      </c>
      <c r="P3" s="26">
        <f t="array" ref="P3">INDEX(TRANSPOSE('CS-SeniorJunior-Tally'!$A$2:$L$46),ROW(P3),COLUMN(O3))/'Master Answer Key'!Q$396</f>
        <v>0.8</v>
      </c>
      <c r="Q3" s="26">
        <f t="array" ref="Q3">INDEX(TRANSPOSE('CS-SeniorJunior-Tally'!$A$2:$L$46),ROW(Q3),COLUMN(P3))/'Master Answer Key'!R$396</f>
        <v>0.8571428571</v>
      </c>
      <c r="R3" s="26">
        <f t="array" ref="R3">INDEX(TRANSPOSE('CS-SeniorJunior-Tally'!$A$2:$L$46),ROW(R3),COLUMN(Q3))/'Master Answer Key'!S$396</f>
        <v>0.7272727273</v>
      </c>
      <c r="S3" s="26">
        <f t="array" ref="S3">INDEX(TRANSPOSE('CS-SeniorJunior-Tally'!$A$2:$L$46),ROW(S3),COLUMN(R3))/'Master Answer Key'!T$396</f>
        <v>0.7</v>
      </c>
      <c r="T3" s="26">
        <f t="array" ref="T3">INDEX(TRANSPOSE('CS-SeniorJunior-Tally'!$A$2:$L$46),ROW(T3),COLUMN(S3))/'Master Answer Key'!U$396</f>
        <v>0.88</v>
      </c>
      <c r="U3" s="26">
        <f t="array" ref="U3">INDEX(TRANSPOSE('CS-SeniorJunior-Tally'!$A$2:$L$46),ROW(U3),COLUMN(T3))/'Master Answer Key'!V$396</f>
        <v>0.9428571429</v>
      </c>
      <c r="V3" s="26">
        <f t="array" ref="V3">INDEX(TRANSPOSE('CS-SeniorJunior-Tally'!$A$2:$L$46),ROW(V3),COLUMN(U3))/'Master Answer Key'!W$396</f>
        <v>0.75</v>
      </c>
      <c r="W3" s="26">
        <f t="array" ref="W3">INDEX(TRANSPOSE('CS-SeniorJunior-Tally'!$A$2:$L$46),ROW(W3),COLUMN(V3))/'Master Answer Key'!X$396</f>
        <v>0.6774193548</v>
      </c>
      <c r="X3" s="26">
        <f t="array" ref="X3">INDEX(TRANSPOSE('CS-SeniorJunior-Tally'!$A$2:$L$46),ROW(X3),COLUMN(W3))/'Master Answer Key'!Y$396</f>
        <v>0.9375</v>
      </c>
      <c r="Y3" s="26">
        <f t="array" ref="Y3">INDEX(TRANSPOSE('CS-SeniorJunior-Tally'!$A$2:$L$46),ROW(Y3),COLUMN(X3))/'Master Answer Key'!Z$396</f>
        <v>0.7142857143</v>
      </c>
      <c r="Z3" s="26">
        <f t="array" ref="Z3">INDEX(TRANSPOSE('CS-SeniorJunior-Tally'!$A$2:$L$46),ROW(Z3),COLUMN(Y3))/'Master Answer Key'!AA$396</f>
        <v>0.875</v>
      </c>
      <c r="AA3" s="26">
        <f t="array" ref="AA3">INDEX(TRANSPOSE('CS-SeniorJunior-Tally'!$A$2:$L$46),ROW(AA3),COLUMN(Z3))/'Master Answer Key'!AB$396</f>
        <v>0.8823529412</v>
      </c>
      <c r="AB3" s="26">
        <f t="array" ref="AB3">INDEX(TRANSPOSE('CS-SeniorJunior-Tally'!$A$2:$L$46),ROW(AB3),COLUMN(AA3))/'Master Answer Key'!AC$396</f>
        <v>0.6666666667</v>
      </c>
      <c r="AC3" s="26">
        <f t="array" ref="AC3">INDEX(TRANSPOSE('CS-SeniorJunior-Tally'!$A$2:$L$46),ROW(AC3),COLUMN(AB3))/'Master Answer Key'!AD$396</f>
        <v>0.6785714286</v>
      </c>
      <c r="AD3" s="26" t="str">
        <f t="array" ref="AD3">INDEX(TRANSPOSE('CS-SeniorJunior-Tally'!$A$2:$L$46),ROW(AD3),COLUMN(AC3))/'Master Answer Key'!AE$396</f>
        <v>#DIV/0!</v>
      </c>
      <c r="AE3" s="26">
        <f t="array" ref="AE3">INDEX(TRANSPOSE('CS-SeniorJunior-Tally'!$A$2:$L$46),ROW(AE3),COLUMN(AD3))/'Master Answer Key'!AF$396</f>
        <v>1</v>
      </c>
      <c r="AF3" s="26">
        <f t="array" ref="AF3">INDEX(TRANSPOSE('CS-SeniorJunior-Tally'!$A$2:$L$46),ROW(AF3),COLUMN(AE3))/'Master Answer Key'!AG$396</f>
        <v>0.5833333333</v>
      </c>
      <c r="AG3" s="26">
        <f t="array" ref="AG3">INDEX(TRANSPOSE('CS-SeniorJunior-Tally'!$A$2:$L$46),ROW(AG3),COLUMN(AF3))/'Master Answer Key'!AH$396</f>
        <v>0.6451612903</v>
      </c>
      <c r="AH3" s="26">
        <f t="array" ref="AH3">INDEX(TRANSPOSE('CS-SeniorJunior-Tally'!$A$2:$L$46),ROW(AH3),COLUMN(AG3))/'Master Answer Key'!AI$396</f>
        <v>0.9130434783</v>
      </c>
      <c r="AI3" s="26">
        <f t="array" ref="AI3">INDEX(TRANSPOSE('CS-SeniorJunior-Tally'!$A$2:$L$46),ROW(AI3),COLUMN(AH3))/'Master Answer Key'!AJ$396</f>
        <v>0.875</v>
      </c>
      <c r="AJ3" s="26">
        <f t="array" ref="AJ3">INDEX(TRANSPOSE('CS-SeniorJunior-Tally'!$A$2:$L$46),ROW(AJ3),COLUMN(AI3))/'Master Answer Key'!AK$396</f>
        <v>0.8214285714</v>
      </c>
      <c r="AK3" s="26">
        <f t="array" ref="AK3">INDEX(TRANSPOSE('CS-SeniorJunior-Tally'!$A$2:$L$46),ROW(AK3),COLUMN(AJ3))/'Master Answer Key'!AL$396</f>
        <v>0.8181818182</v>
      </c>
      <c r="AL3" s="26">
        <f t="array" ref="AL3">INDEX(TRANSPOSE('CS-SeniorJunior-Tally'!$A$2:$L$46),ROW(AL3),COLUMN(AK3))/'Master Answer Key'!AM$396</f>
        <v>0.8125</v>
      </c>
      <c r="AM3" s="26">
        <f t="array" ref="AM3">INDEX(TRANSPOSE('CS-SeniorJunior-Tally'!$A$2:$L$46),ROW(AM3),COLUMN(AL3))/'Master Answer Key'!AN$396</f>
        <v>0.6428571429</v>
      </c>
      <c r="AN3" s="26">
        <f t="array" ref="AN3">INDEX(TRANSPOSE('CS-SeniorJunior-Tally'!$A$2:$L$46),ROW(AN3),COLUMN(AM3))/'Master Answer Key'!AO$396</f>
        <v>0.2857142857</v>
      </c>
      <c r="AO3" s="26">
        <f t="array" ref="AO3">INDEX(TRANSPOSE('CS-SeniorJunior-Tally'!$A$2:$L$46),ROW(AO3),COLUMN(AN3))/'Master Answer Key'!AP$396</f>
        <v>0.8333333333</v>
      </c>
      <c r="AP3" s="26">
        <f t="array" ref="AP3">INDEX(TRANSPOSE('CS-SeniorJunior-Tally'!$A$2:$L$46),ROW(AP3),COLUMN(AO3))/'Master Answer Key'!AQ$396</f>
        <v>0.7777777778</v>
      </c>
      <c r="AQ3" s="26">
        <f t="array" ref="AQ3">INDEX(TRANSPOSE('CS-SeniorJunior-Tally'!$A$2:$L$46),ROW(AQ3),COLUMN(AP3))/'Master Answer Key'!AR$396</f>
        <v>0.6923076923</v>
      </c>
      <c r="AR3" s="26">
        <f t="array" ref="AR3">INDEX(TRANSPOSE('CS-SeniorJunior-Tally'!$A$2:$L$46),ROW(AR3),COLUMN(AQ3))/'Master Answer Key'!AS$396</f>
        <v>0.6666666667</v>
      </c>
      <c r="AS3" s="26">
        <f t="array" ref="AS3">INDEX(TRANSPOSE('CS-SeniorJunior-Tally'!$A$2:$L$46),ROW(AS3),COLUMN(AR3))/'Master Answer Key'!AT$396</f>
        <v>0.9032258065</v>
      </c>
      <c r="AT3" s="26">
        <f t="array" ref="AT3">INDEX(TRANSPOSE('CS-SeniorJunior-Tally'!$A$2:$L$46),ROW(AT3),COLUMN(AS3))/'Master Answer Key'!AU$396</f>
        <v>0.679245283</v>
      </c>
      <c r="AU3" s="26"/>
      <c r="AV3" s="26"/>
      <c r="AW3" s="26"/>
      <c r="AX3" s="26"/>
      <c r="AY3" s="26"/>
      <c r="AZ3" s="26"/>
      <c r="BA3" s="26"/>
      <c r="BB3" s="26"/>
      <c r="BC3" s="26"/>
    </row>
    <row r="4">
      <c r="A4" s="48" t="s">
        <v>565</v>
      </c>
      <c r="B4" s="26">
        <f t="array" ref="B4">INDEX(TRANSPOSE('CS-SeniorJunior-Tally'!$A$2:$L$46),ROW(B4),COLUMN(A4))/'Master Answer Key'!C$396</f>
        <v>0.88</v>
      </c>
      <c r="C4" s="26">
        <f t="array" ref="C4">INDEX(TRANSPOSE('CS-SeniorJunior-Tally'!$A$2:$L$46),ROW(C4),COLUMN(B4))/'Master Answer Key'!D$396</f>
        <v>0.9285714286</v>
      </c>
      <c r="D4" s="26">
        <f t="array" ref="D4">INDEX(TRANSPOSE('CS-SeniorJunior-Tally'!$A$2:$L$46),ROW(D4),COLUMN(C4))/'Master Answer Key'!E$396</f>
        <v>0.875</v>
      </c>
      <c r="E4" s="26">
        <f t="array" ref="E4">INDEX(TRANSPOSE('CS-SeniorJunior-Tally'!$A$2:$L$46),ROW(E4),COLUMN(D4))/'Master Answer Key'!F$396</f>
        <v>0.82</v>
      </c>
      <c r="F4" s="26">
        <f t="array" ref="F4">INDEX(TRANSPOSE('CS-SeniorJunior-Tally'!$A$2:$L$46),ROW(F4),COLUMN(E4))/'Master Answer Key'!G$396</f>
        <v>0.9487179487</v>
      </c>
      <c r="G4" s="26">
        <f t="array" ref="G4">INDEX(TRANSPOSE('CS-SeniorJunior-Tally'!$A$2:$L$46),ROW(G4),COLUMN(F4))/'Master Answer Key'!H$396</f>
        <v>1</v>
      </c>
      <c r="H4" s="26">
        <f t="array" ref="H4">INDEX(TRANSPOSE('CS-SeniorJunior-Tally'!$A$2:$L$46),ROW(H4),COLUMN(G4))/'Master Answer Key'!I$396</f>
        <v>0.8518518519</v>
      </c>
      <c r="I4" s="26">
        <f t="array" ref="I4">INDEX(TRANSPOSE('CS-SeniorJunior-Tally'!$A$2:$L$46),ROW(I4),COLUMN(H4))/'Master Answer Key'!J$396</f>
        <v>0.7916666667</v>
      </c>
      <c r="J4" s="26">
        <f t="array" ref="J4">INDEX(TRANSPOSE('CS-SeniorJunior-Tally'!$A$2:$L$46),ROW(J4),COLUMN(I4))/'Master Answer Key'!K$396</f>
        <v>0.8857142857</v>
      </c>
      <c r="K4" s="26">
        <f t="array" ref="K4">INDEX(TRANSPOSE('CS-SeniorJunior-Tally'!$A$2:$L$46),ROW(K4),COLUMN(J4))/'Master Answer Key'!L$396</f>
        <v>0.7096774194</v>
      </c>
      <c r="L4" s="26">
        <f t="array" ref="L4">INDEX(TRANSPOSE('CS-SeniorJunior-Tally'!$A$2:$L$46),ROW(L4),COLUMN(K4))/'Master Answer Key'!M$396</f>
        <v>1</v>
      </c>
      <c r="M4" s="26">
        <f t="array" ref="M4">INDEX(TRANSPOSE('CS-SeniorJunior-Tally'!$A$2:$L$46),ROW(M4),COLUMN(L4))/'Master Answer Key'!N$396</f>
        <v>0.9036144578</v>
      </c>
      <c r="N4" s="26">
        <f t="array" ref="N4">INDEX(TRANSPOSE('CS-SeniorJunior-Tally'!$A$2:$L$46),ROW(N4),COLUMN(M4))/'Master Answer Key'!O$396</f>
        <v>0.9166666667</v>
      </c>
      <c r="O4" s="26">
        <f t="array" ref="O4">INDEX(TRANSPOSE('CS-SeniorJunior-Tally'!$A$2:$L$46),ROW(O4),COLUMN(N4))/'Master Answer Key'!P$396</f>
        <v>0.8</v>
      </c>
      <c r="P4" s="26">
        <f t="array" ref="P4">INDEX(TRANSPOSE('CS-SeniorJunior-Tally'!$A$2:$L$46),ROW(P4),COLUMN(O4))/'Master Answer Key'!Q$396</f>
        <v>0.8</v>
      </c>
      <c r="Q4" s="26">
        <f t="array" ref="Q4">INDEX(TRANSPOSE('CS-SeniorJunior-Tally'!$A$2:$L$46),ROW(Q4),COLUMN(P4))/'Master Answer Key'!R$396</f>
        <v>0.8571428571</v>
      </c>
      <c r="R4" s="26">
        <f t="array" ref="R4">INDEX(TRANSPOSE('CS-SeniorJunior-Tally'!$A$2:$L$46),ROW(R4),COLUMN(Q4))/'Master Answer Key'!S$396</f>
        <v>0.9090909091</v>
      </c>
      <c r="S4" s="26">
        <f t="array" ref="S4">INDEX(TRANSPOSE('CS-SeniorJunior-Tally'!$A$2:$L$46),ROW(S4),COLUMN(R4))/'Master Answer Key'!T$396</f>
        <v>0.7</v>
      </c>
      <c r="T4" s="26">
        <f t="array" ref="T4">INDEX(TRANSPOSE('CS-SeniorJunior-Tally'!$A$2:$L$46),ROW(T4),COLUMN(S4))/'Master Answer Key'!U$396</f>
        <v>0.72</v>
      </c>
      <c r="U4" s="26">
        <f t="array" ref="U4">INDEX(TRANSPOSE('CS-SeniorJunior-Tally'!$A$2:$L$46),ROW(U4),COLUMN(T4))/'Master Answer Key'!V$396</f>
        <v>0.8571428571</v>
      </c>
      <c r="V4" s="26">
        <f t="array" ref="V4">INDEX(TRANSPOSE('CS-SeniorJunior-Tally'!$A$2:$L$46),ROW(V4),COLUMN(U4))/'Master Answer Key'!W$396</f>
        <v>0.9</v>
      </c>
      <c r="W4" s="26">
        <f t="array" ref="W4">INDEX(TRANSPOSE('CS-SeniorJunior-Tally'!$A$2:$L$46),ROW(W4),COLUMN(V4))/'Master Answer Key'!X$396</f>
        <v>0.7419354839</v>
      </c>
      <c r="X4" s="26">
        <f t="array" ref="X4">INDEX(TRANSPOSE('CS-SeniorJunior-Tally'!$A$2:$L$46),ROW(X4),COLUMN(W4))/'Master Answer Key'!Y$396</f>
        <v>0.75</v>
      </c>
      <c r="Y4" s="26">
        <f t="array" ref="Y4">INDEX(TRANSPOSE('CS-SeniorJunior-Tally'!$A$2:$L$46),ROW(Y4),COLUMN(X4))/'Master Answer Key'!Z$396</f>
        <v>0.7142857143</v>
      </c>
      <c r="Z4" s="26">
        <f t="array" ref="Z4">INDEX(TRANSPOSE('CS-SeniorJunior-Tally'!$A$2:$L$46),ROW(Z4),COLUMN(Y4))/'Master Answer Key'!AA$396</f>
        <v>0.875</v>
      </c>
      <c r="AA4" s="26">
        <f t="array" ref="AA4">INDEX(TRANSPOSE('CS-SeniorJunior-Tally'!$A$2:$L$46),ROW(AA4),COLUMN(Z4))/'Master Answer Key'!AB$396</f>
        <v>0.8235294118</v>
      </c>
      <c r="AB4" s="26">
        <f t="array" ref="AB4">INDEX(TRANSPOSE('CS-SeniorJunior-Tally'!$A$2:$L$46),ROW(AB4),COLUMN(AA4))/'Master Answer Key'!AC$396</f>
        <v>1</v>
      </c>
      <c r="AC4" s="26">
        <f t="array" ref="AC4">INDEX(TRANSPOSE('CS-SeniorJunior-Tally'!$A$2:$L$46),ROW(AC4),COLUMN(AB4))/'Master Answer Key'!AD$396</f>
        <v>0.8928571429</v>
      </c>
      <c r="AD4" s="26" t="str">
        <f t="array" ref="AD4">INDEX(TRANSPOSE('CS-SeniorJunior-Tally'!$A$2:$L$46),ROW(AD4),COLUMN(AC4))/'Master Answer Key'!AE$396</f>
        <v>#DIV/0!</v>
      </c>
      <c r="AE4" s="26">
        <f t="array" ref="AE4">INDEX(TRANSPOSE('CS-SeniorJunior-Tally'!$A$2:$L$46),ROW(AE4),COLUMN(AD4))/'Master Answer Key'!AF$396</f>
        <v>1</v>
      </c>
      <c r="AF4" s="26">
        <f t="array" ref="AF4">INDEX(TRANSPOSE('CS-SeniorJunior-Tally'!$A$2:$L$46),ROW(AF4),COLUMN(AE4))/'Master Answer Key'!AG$396</f>
        <v>0.75</v>
      </c>
      <c r="AG4" s="26">
        <f t="array" ref="AG4">INDEX(TRANSPOSE('CS-SeniorJunior-Tally'!$A$2:$L$46),ROW(AG4),COLUMN(AF4))/'Master Answer Key'!AH$396</f>
        <v>0.7419354839</v>
      </c>
      <c r="AH4" s="26">
        <f t="array" ref="AH4">INDEX(TRANSPOSE('CS-SeniorJunior-Tally'!$A$2:$L$46),ROW(AH4),COLUMN(AG4))/'Master Answer Key'!AI$396</f>
        <v>0.7826086957</v>
      </c>
      <c r="AI4" s="26">
        <f t="array" ref="AI4">INDEX(TRANSPOSE('CS-SeniorJunior-Tally'!$A$2:$L$46),ROW(AI4),COLUMN(AH4))/'Master Answer Key'!AJ$396</f>
        <v>0.625</v>
      </c>
      <c r="AJ4" s="26">
        <f t="array" ref="AJ4">INDEX(TRANSPOSE('CS-SeniorJunior-Tally'!$A$2:$L$46),ROW(AJ4),COLUMN(AI4))/'Master Answer Key'!AK$396</f>
        <v>0.8214285714</v>
      </c>
      <c r="AK4" s="26">
        <f t="array" ref="AK4">INDEX(TRANSPOSE('CS-SeniorJunior-Tally'!$A$2:$L$46),ROW(AK4),COLUMN(AJ4))/'Master Answer Key'!AL$396</f>
        <v>1</v>
      </c>
      <c r="AL4" s="26">
        <f t="array" ref="AL4">INDEX(TRANSPOSE('CS-SeniorJunior-Tally'!$A$2:$L$46),ROW(AL4),COLUMN(AK4))/'Master Answer Key'!AM$396</f>
        <v>0.875</v>
      </c>
      <c r="AM4" s="26">
        <f t="array" ref="AM4">INDEX(TRANSPOSE('CS-SeniorJunior-Tally'!$A$2:$L$46),ROW(AM4),COLUMN(AL4))/'Master Answer Key'!AN$396</f>
        <v>0.8571428571</v>
      </c>
      <c r="AN4" s="26">
        <f t="array" ref="AN4">INDEX(TRANSPOSE('CS-SeniorJunior-Tally'!$A$2:$L$46),ROW(AN4),COLUMN(AM4))/'Master Answer Key'!AO$396</f>
        <v>0.7142857143</v>
      </c>
      <c r="AO4" s="26">
        <f t="array" ref="AO4">INDEX(TRANSPOSE('CS-SeniorJunior-Tally'!$A$2:$L$46),ROW(AO4),COLUMN(AN4))/'Master Answer Key'!AP$396</f>
        <v>0.6666666667</v>
      </c>
      <c r="AP4" s="26">
        <f t="array" ref="AP4">INDEX(TRANSPOSE('CS-SeniorJunior-Tally'!$A$2:$L$46),ROW(AP4),COLUMN(AO4))/'Master Answer Key'!AQ$396</f>
        <v>0.8888888889</v>
      </c>
      <c r="AQ4" s="26">
        <f t="array" ref="AQ4">INDEX(TRANSPOSE('CS-SeniorJunior-Tally'!$A$2:$L$46),ROW(AQ4),COLUMN(AP4))/'Master Answer Key'!AR$396</f>
        <v>0.9230769231</v>
      </c>
      <c r="AR4" s="26">
        <f t="array" ref="AR4">INDEX(TRANSPOSE('CS-SeniorJunior-Tally'!$A$2:$L$46),ROW(AR4),COLUMN(AQ4))/'Master Answer Key'!AS$396</f>
        <v>0.6666666667</v>
      </c>
      <c r="AS4" s="26">
        <f t="array" ref="AS4">INDEX(TRANSPOSE('CS-SeniorJunior-Tally'!$A$2:$L$46),ROW(AS4),COLUMN(AR4))/'Master Answer Key'!AT$396</f>
        <v>0.8709677419</v>
      </c>
      <c r="AT4" s="26">
        <f t="array" ref="AT4">INDEX(TRANSPOSE('CS-SeniorJunior-Tally'!$A$2:$L$46),ROW(AT4),COLUMN(AS4))/'Master Answer Key'!AU$396</f>
        <v>0.7924528302</v>
      </c>
      <c r="AU4" s="26"/>
      <c r="AV4" s="26"/>
      <c r="AW4" s="26"/>
      <c r="AX4" s="26"/>
      <c r="AY4" s="26"/>
      <c r="AZ4" s="26"/>
      <c r="BA4" s="26"/>
      <c r="BB4" s="26"/>
      <c r="BC4" s="26"/>
    </row>
    <row r="5">
      <c r="A5" s="48" t="s">
        <v>566</v>
      </c>
      <c r="B5" s="26">
        <f t="array" ref="B5">INDEX(TRANSPOSE('CS-SeniorJunior-Tally'!$A$2:$L$46),ROW(B5),COLUMN(A5))/'Master Answer Key'!C$396</f>
        <v>0.96</v>
      </c>
      <c r="C5" s="26">
        <f t="array" ref="C5">INDEX(TRANSPOSE('CS-SeniorJunior-Tally'!$A$2:$L$46),ROW(C5),COLUMN(B5))/'Master Answer Key'!D$396</f>
        <v>1</v>
      </c>
      <c r="D5" s="26">
        <f t="array" ref="D5">INDEX(TRANSPOSE('CS-SeniorJunior-Tally'!$A$2:$L$46),ROW(D5),COLUMN(C5))/'Master Answer Key'!E$396</f>
        <v>0.9583333333</v>
      </c>
      <c r="E5" s="26">
        <f t="array" ref="E5">INDEX(TRANSPOSE('CS-SeniorJunior-Tally'!$A$2:$L$46),ROW(E5),COLUMN(D5))/'Master Answer Key'!F$396</f>
        <v>0.92</v>
      </c>
      <c r="F5" s="26">
        <f t="array" ref="F5">INDEX(TRANSPOSE('CS-SeniorJunior-Tally'!$A$2:$L$46),ROW(F5),COLUMN(E5))/'Master Answer Key'!G$396</f>
        <v>0.9230769231</v>
      </c>
      <c r="G5" s="26">
        <f t="array" ref="G5">INDEX(TRANSPOSE('CS-SeniorJunior-Tally'!$A$2:$L$46),ROW(G5),COLUMN(F5))/'Master Answer Key'!H$396</f>
        <v>1</v>
      </c>
      <c r="H5" s="26">
        <f t="array" ref="H5">INDEX(TRANSPOSE('CS-SeniorJunior-Tally'!$A$2:$L$46),ROW(H5),COLUMN(G5))/'Master Answer Key'!I$396</f>
        <v>0.962962963</v>
      </c>
      <c r="I5" s="26">
        <f t="array" ref="I5">INDEX(TRANSPOSE('CS-SeniorJunior-Tally'!$A$2:$L$46),ROW(I5),COLUMN(H5))/'Master Answer Key'!J$396</f>
        <v>0.9166666667</v>
      </c>
      <c r="J5" s="26">
        <f t="array" ref="J5">INDEX(TRANSPOSE('CS-SeniorJunior-Tally'!$A$2:$L$46),ROW(J5),COLUMN(I5))/'Master Answer Key'!K$396</f>
        <v>0.7714285714</v>
      </c>
      <c r="K5" s="26">
        <f t="array" ref="K5">INDEX(TRANSPOSE('CS-SeniorJunior-Tally'!$A$2:$L$46),ROW(K5),COLUMN(J5))/'Master Answer Key'!L$396</f>
        <v>0.8387096774</v>
      </c>
      <c r="L5" s="26">
        <f t="array" ref="L5">INDEX(TRANSPOSE('CS-SeniorJunior-Tally'!$A$2:$L$46),ROW(L5),COLUMN(K5))/'Master Answer Key'!M$396</f>
        <v>0.9285714286</v>
      </c>
      <c r="M5" s="26">
        <f t="array" ref="M5">INDEX(TRANSPOSE('CS-SeniorJunior-Tally'!$A$2:$L$46),ROW(M5),COLUMN(L5))/'Master Answer Key'!N$396</f>
        <v>0.8795180723</v>
      </c>
      <c r="N5" s="26">
        <f t="array" ref="N5">INDEX(TRANSPOSE('CS-SeniorJunior-Tally'!$A$2:$L$46),ROW(N5),COLUMN(M5))/'Master Answer Key'!O$396</f>
        <v>1</v>
      </c>
      <c r="O5" s="26">
        <f t="array" ref="O5">INDEX(TRANSPOSE('CS-SeniorJunior-Tally'!$A$2:$L$46),ROW(O5),COLUMN(N5))/'Master Answer Key'!P$396</f>
        <v>0.9</v>
      </c>
      <c r="P5" s="26">
        <f t="array" ref="P5">INDEX(TRANSPOSE('CS-SeniorJunior-Tally'!$A$2:$L$46),ROW(P5),COLUMN(O5))/'Master Answer Key'!Q$396</f>
        <v>1</v>
      </c>
      <c r="Q5" s="26">
        <f t="array" ref="Q5">INDEX(TRANSPOSE('CS-SeniorJunior-Tally'!$A$2:$L$46),ROW(Q5),COLUMN(P5))/'Master Answer Key'!R$396</f>
        <v>0.7857142857</v>
      </c>
      <c r="R5" s="26">
        <f t="array" ref="R5">INDEX(TRANSPOSE('CS-SeniorJunior-Tally'!$A$2:$L$46),ROW(R5),COLUMN(Q5))/'Master Answer Key'!S$396</f>
        <v>0.9090909091</v>
      </c>
      <c r="S5" s="26">
        <f t="array" ref="S5">INDEX(TRANSPOSE('CS-SeniorJunior-Tally'!$A$2:$L$46),ROW(S5),COLUMN(R5))/'Master Answer Key'!T$396</f>
        <v>0.8333333333</v>
      </c>
      <c r="T5" s="26">
        <f t="array" ref="T5">INDEX(TRANSPOSE('CS-SeniorJunior-Tally'!$A$2:$L$46),ROW(T5),COLUMN(S5))/'Master Answer Key'!U$396</f>
        <v>0.84</v>
      </c>
      <c r="U5" s="26">
        <f t="array" ref="U5">INDEX(TRANSPOSE('CS-SeniorJunior-Tally'!$A$2:$L$46),ROW(U5),COLUMN(T5))/'Master Answer Key'!V$396</f>
        <v>0.8571428571</v>
      </c>
      <c r="V5" s="26">
        <f t="array" ref="V5">INDEX(TRANSPOSE('CS-SeniorJunior-Tally'!$A$2:$L$46),ROW(V5),COLUMN(U5))/'Master Answer Key'!W$396</f>
        <v>0.85</v>
      </c>
      <c r="W5" s="26">
        <f t="array" ref="W5">INDEX(TRANSPOSE('CS-SeniorJunior-Tally'!$A$2:$L$46),ROW(W5),COLUMN(V5))/'Master Answer Key'!X$396</f>
        <v>0.8387096774</v>
      </c>
      <c r="X5" s="26">
        <f t="array" ref="X5">INDEX(TRANSPOSE('CS-SeniorJunior-Tally'!$A$2:$L$46),ROW(X5),COLUMN(W5))/'Master Answer Key'!Y$396</f>
        <v>0.8125</v>
      </c>
      <c r="Y5" s="26">
        <f t="array" ref="Y5">INDEX(TRANSPOSE('CS-SeniorJunior-Tally'!$A$2:$L$46),ROW(Y5),COLUMN(X5))/'Master Answer Key'!Z$396</f>
        <v>0.8571428571</v>
      </c>
      <c r="Z5" s="26">
        <f t="array" ref="Z5">INDEX(TRANSPOSE('CS-SeniorJunior-Tally'!$A$2:$L$46),ROW(Z5),COLUMN(Y5))/'Master Answer Key'!AA$396</f>
        <v>0.8333333333</v>
      </c>
      <c r="AA5" s="26">
        <f t="array" ref="AA5">INDEX(TRANSPOSE('CS-SeniorJunior-Tally'!$A$2:$L$46),ROW(AA5),COLUMN(Z5))/'Master Answer Key'!AB$396</f>
        <v>0.7647058824</v>
      </c>
      <c r="AB5" s="26">
        <f t="array" ref="AB5">INDEX(TRANSPOSE('CS-SeniorJunior-Tally'!$A$2:$L$46),ROW(AB5),COLUMN(AA5))/'Master Answer Key'!AC$396</f>
        <v>0.6666666667</v>
      </c>
      <c r="AC5" s="26">
        <f t="array" ref="AC5">INDEX(TRANSPOSE('CS-SeniorJunior-Tally'!$A$2:$L$46),ROW(AC5),COLUMN(AB5))/'Master Answer Key'!AD$396</f>
        <v>0.8928571429</v>
      </c>
      <c r="AD5" s="26" t="str">
        <f t="array" ref="AD5">INDEX(TRANSPOSE('CS-SeniorJunior-Tally'!$A$2:$L$46),ROW(AD5),COLUMN(AC5))/'Master Answer Key'!AE$396</f>
        <v>#DIV/0!</v>
      </c>
      <c r="AE5" s="26">
        <f t="array" ref="AE5">INDEX(TRANSPOSE('CS-SeniorJunior-Tally'!$A$2:$L$46),ROW(AE5),COLUMN(AD5))/'Master Answer Key'!AF$396</f>
        <v>1</v>
      </c>
      <c r="AF5" s="26">
        <f t="array" ref="AF5">INDEX(TRANSPOSE('CS-SeniorJunior-Tally'!$A$2:$L$46),ROW(AF5),COLUMN(AE5))/'Master Answer Key'!AG$396</f>
        <v>0.75</v>
      </c>
      <c r="AG5" s="26">
        <f t="array" ref="AG5">INDEX(TRANSPOSE('CS-SeniorJunior-Tally'!$A$2:$L$46),ROW(AG5),COLUMN(AF5))/'Master Answer Key'!AH$396</f>
        <v>0.8387096774</v>
      </c>
      <c r="AH5" s="26">
        <f t="array" ref="AH5">INDEX(TRANSPOSE('CS-SeniorJunior-Tally'!$A$2:$L$46),ROW(AH5),COLUMN(AG5))/'Master Answer Key'!AI$396</f>
        <v>0.7391304348</v>
      </c>
      <c r="AI5" s="26">
        <f t="array" ref="AI5">INDEX(TRANSPOSE('CS-SeniorJunior-Tally'!$A$2:$L$46),ROW(AI5),COLUMN(AH5))/'Master Answer Key'!AJ$396</f>
        <v>0.5</v>
      </c>
      <c r="AJ5" s="26">
        <f t="array" ref="AJ5">INDEX(TRANSPOSE('CS-SeniorJunior-Tally'!$A$2:$L$46),ROW(AJ5),COLUMN(AI5))/'Master Answer Key'!AK$396</f>
        <v>0.8571428571</v>
      </c>
      <c r="AK5" s="26">
        <f t="array" ref="AK5">INDEX(TRANSPOSE('CS-SeniorJunior-Tally'!$A$2:$L$46),ROW(AK5),COLUMN(AJ5))/'Master Answer Key'!AL$396</f>
        <v>1</v>
      </c>
      <c r="AL5" s="26">
        <f t="array" ref="AL5">INDEX(TRANSPOSE('CS-SeniorJunior-Tally'!$A$2:$L$46),ROW(AL5),COLUMN(AK5))/'Master Answer Key'!AM$396</f>
        <v>0.8125</v>
      </c>
      <c r="AM5" s="26">
        <f t="array" ref="AM5">INDEX(TRANSPOSE('CS-SeniorJunior-Tally'!$A$2:$L$46),ROW(AM5),COLUMN(AL5))/'Master Answer Key'!AN$396</f>
        <v>0.9285714286</v>
      </c>
      <c r="AN5" s="26">
        <f t="array" ref="AN5">INDEX(TRANSPOSE('CS-SeniorJunior-Tally'!$A$2:$L$46),ROW(AN5),COLUMN(AM5))/'Master Answer Key'!AO$396</f>
        <v>0.8571428571</v>
      </c>
      <c r="AO5" s="26">
        <f t="array" ref="AO5">INDEX(TRANSPOSE('CS-SeniorJunior-Tally'!$A$2:$L$46),ROW(AO5),COLUMN(AN5))/'Master Answer Key'!AP$396</f>
        <v>0.75</v>
      </c>
      <c r="AP5" s="26">
        <f t="array" ref="AP5">INDEX(TRANSPOSE('CS-SeniorJunior-Tally'!$A$2:$L$46),ROW(AP5),COLUMN(AO5))/'Master Answer Key'!AQ$396</f>
        <v>0.3333333333</v>
      </c>
      <c r="AQ5" s="26">
        <f t="array" ref="AQ5">INDEX(TRANSPOSE('CS-SeniorJunior-Tally'!$A$2:$L$46),ROW(AQ5),COLUMN(AP5))/'Master Answer Key'!AR$396</f>
        <v>0.8461538462</v>
      </c>
      <c r="AR5" s="26">
        <f t="array" ref="AR5">INDEX(TRANSPOSE('CS-SeniorJunior-Tally'!$A$2:$L$46),ROW(AR5),COLUMN(AQ5))/'Master Answer Key'!AS$396</f>
        <v>0.8333333333</v>
      </c>
      <c r="AS5" s="26">
        <f t="array" ref="AS5">INDEX(TRANSPOSE('CS-SeniorJunior-Tally'!$A$2:$L$46),ROW(AS5),COLUMN(AR5))/'Master Answer Key'!AT$396</f>
        <v>0.7741935484</v>
      </c>
      <c r="AT5" s="26">
        <f t="array" ref="AT5">INDEX(TRANSPOSE('CS-SeniorJunior-Tally'!$A$2:$L$46),ROW(AT5),COLUMN(AS5))/'Master Answer Key'!AU$396</f>
        <v>0.7924528302</v>
      </c>
      <c r="AU5" s="26"/>
      <c r="AV5" s="26"/>
      <c r="AW5" s="26"/>
      <c r="AX5" s="26"/>
      <c r="AY5" s="26"/>
      <c r="AZ5" s="26"/>
      <c r="BA5" s="26"/>
      <c r="BB5" s="26"/>
      <c r="BC5" s="26"/>
    </row>
    <row r="6">
      <c r="A6" s="48" t="s">
        <v>567</v>
      </c>
      <c r="B6" s="26">
        <f t="array" ref="B6">INDEX(TRANSPOSE('CS-SeniorJunior-Tally'!$A$2:$L$46),ROW(B6),COLUMN(A6))/'Master Answer Key'!C$396</f>
        <v>0.92</v>
      </c>
      <c r="C6" s="26">
        <f t="array" ref="C6">INDEX(TRANSPOSE('CS-SeniorJunior-Tally'!$A$2:$L$46),ROW(C6),COLUMN(B6))/'Master Answer Key'!D$396</f>
        <v>1</v>
      </c>
      <c r="D6" s="26">
        <f t="array" ref="D6">INDEX(TRANSPOSE('CS-SeniorJunior-Tally'!$A$2:$L$46),ROW(D6),COLUMN(C6))/'Master Answer Key'!E$396</f>
        <v>0.9583333333</v>
      </c>
      <c r="E6" s="26">
        <f t="array" ref="E6">INDEX(TRANSPOSE('CS-SeniorJunior-Tally'!$A$2:$L$46),ROW(E6),COLUMN(D6))/'Master Answer Key'!F$396</f>
        <v>0.92</v>
      </c>
      <c r="F6" s="26">
        <f t="array" ref="F6">INDEX(TRANSPOSE('CS-SeniorJunior-Tally'!$A$2:$L$46),ROW(F6),COLUMN(E6))/'Master Answer Key'!G$396</f>
        <v>0.8717948718</v>
      </c>
      <c r="G6" s="26">
        <f t="array" ref="G6">INDEX(TRANSPOSE('CS-SeniorJunior-Tally'!$A$2:$L$46),ROW(G6),COLUMN(F6))/'Master Answer Key'!H$396</f>
        <v>1</v>
      </c>
      <c r="H6" s="26">
        <f t="array" ref="H6">INDEX(TRANSPOSE('CS-SeniorJunior-Tally'!$A$2:$L$46),ROW(H6),COLUMN(G6))/'Master Answer Key'!I$396</f>
        <v>0.8888888889</v>
      </c>
      <c r="I6" s="26">
        <f t="array" ref="I6">INDEX(TRANSPOSE('CS-SeniorJunior-Tally'!$A$2:$L$46),ROW(I6),COLUMN(H6))/'Master Answer Key'!J$396</f>
        <v>0.8333333333</v>
      </c>
      <c r="J6" s="26">
        <f t="array" ref="J6">INDEX(TRANSPOSE('CS-SeniorJunior-Tally'!$A$2:$L$46),ROW(J6),COLUMN(I6))/'Master Answer Key'!K$396</f>
        <v>0.8571428571</v>
      </c>
      <c r="K6" s="26">
        <f t="array" ref="K6">INDEX(TRANSPOSE('CS-SeniorJunior-Tally'!$A$2:$L$46),ROW(K6),COLUMN(J6))/'Master Answer Key'!L$396</f>
        <v>0.9677419355</v>
      </c>
      <c r="L6" s="26">
        <f t="array" ref="L6">INDEX(TRANSPOSE('CS-SeniorJunior-Tally'!$A$2:$L$46),ROW(L6),COLUMN(K6))/'Master Answer Key'!M$396</f>
        <v>0.8571428571</v>
      </c>
      <c r="M6" s="26">
        <f t="array" ref="M6">INDEX(TRANSPOSE('CS-SeniorJunior-Tally'!$A$2:$L$46),ROW(M6),COLUMN(L6))/'Master Answer Key'!N$396</f>
        <v>0.9277108434</v>
      </c>
      <c r="N6" s="26">
        <f t="array" ref="N6">INDEX(TRANSPOSE('CS-SeniorJunior-Tally'!$A$2:$L$46),ROW(N6),COLUMN(M6))/'Master Answer Key'!O$396</f>
        <v>0.9166666667</v>
      </c>
      <c r="O6" s="26">
        <f t="array" ref="O6">INDEX(TRANSPOSE('CS-SeniorJunior-Tally'!$A$2:$L$46),ROW(O6),COLUMN(N6))/'Master Answer Key'!P$396</f>
        <v>1</v>
      </c>
      <c r="P6" s="26">
        <f t="array" ref="P6">INDEX(TRANSPOSE('CS-SeniorJunior-Tally'!$A$2:$L$46),ROW(P6),COLUMN(O6))/'Master Answer Key'!Q$396</f>
        <v>0.8</v>
      </c>
      <c r="Q6" s="26">
        <f t="array" ref="Q6">INDEX(TRANSPOSE('CS-SeniorJunior-Tally'!$A$2:$L$46),ROW(Q6),COLUMN(P6))/'Master Answer Key'!R$396</f>
        <v>1</v>
      </c>
      <c r="R6" s="26">
        <f t="array" ref="R6">INDEX(TRANSPOSE('CS-SeniorJunior-Tally'!$A$2:$L$46),ROW(R6),COLUMN(Q6))/'Master Answer Key'!S$396</f>
        <v>0.9090909091</v>
      </c>
      <c r="S6" s="26">
        <f t="array" ref="S6">INDEX(TRANSPOSE('CS-SeniorJunior-Tally'!$A$2:$L$46),ROW(S6),COLUMN(R6))/'Master Answer Key'!T$396</f>
        <v>0.8333333333</v>
      </c>
      <c r="T6" s="26">
        <f t="array" ref="T6">INDEX(TRANSPOSE('CS-SeniorJunior-Tally'!$A$2:$L$46),ROW(T6),COLUMN(S6))/'Master Answer Key'!U$396</f>
        <v>0.88</v>
      </c>
      <c r="U6" s="26">
        <f t="array" ref="U6">INDEX(TRANSPOSE('CS-SeniorJunior-Tally'!$A$2:$L$46),ROW(U6),COLUMN(T6))/'Master Answer Key'!V$396</f>
        <v>1</v>
      </c>
      <c r="V6" s="26">
        <f t="array" ref="V6">INDEX(TRANSPOSE('CS-SeniorJunior-Tally'!$A$2:$L$46),ROW(V6),COLUMN(U6))/'Master Answer Key'!W$396</f>
        <v>0.85</v>
      </c>
      <c r="W6" s="26">
        <f t="array" ref="W6">INDEX(TRANSPOSE('CS-SeniorJunior-Tally'!$A$2:$L$46),ROW(W6),COLUMN(V6))/'Master Answer Key'!X$396</f>
        <v>0.8387096774</v>
      </c>
      <c r="X6" s="26">
        <f t="array" ref="X6">INDEX(TRANSPOSE('CS-SeniorJunior-Tally'!$A$2:$L$46),ROW(X6),COLUMN(W6))/'Master Answer Key'!Y$396</f>
        <v>0.9375</v>
      </c>
      <c r="Y6" s="26">
        <f t="array" ref="Y6">INDEX(TRANSPOSE('CS-SeniorJunior-Tally'!$A$2:$L$46),ROW(Y6),COLUMN(X6))/'Master Answer Key'!Z$396</f>
        <v>0.8571428571</v>
      </c>
      <c r="Z6" s="26">
        <f t="array" ref="Z6">INDEX(TRANSPOSE('CS-SeniorJunior-Tally'!$A$2:$L$46),ROW(Z6),COLUMN(Y6))/'Master Answer Key'!AA$396</f>
        <v>0.9583333333</v>
      </c>
      <c r="AA6" s="26">
        <f t="array" ref="AA6">INDEX(TRANSPOSE('CS-SeniorJunior-Tally'!$A$2:$L$46),ROW(AA6),COLUMN(Z6))/'Master Answer Key'!AB$396</f>
        <v>1</v>
      </c>
      <c r="AB6" s="26">
        <f t="array" ref="AB6">INDEX(TRANSPOSE('CS-SeniorJunior-Tally'!$A$2:$L$46),ROW(AB6),COLUMN(AA6))/'Master Answer Key'!AC$396</f>
        <v>1</v>
      </c>
      <c r="AC6" s="26">
        <f t="array" ref="AC6">INDEX(TRANSPOSE('CS-SeniorJunior-Tally'!$A$2:$L$46),ROW(AC6),COLUMN(AB6))/'Master Answer Key'!AD$396</f>
        <v>0.8928571429</v>
      </c>
      <c r="AD6" s="26" t="str">
        <f t="array" ref="AD6">INDEX(TRANSPOSE('CS-SeniorJunior-Tally'!$A$2:$L$46),ROW(AD6),COLUMN(AC6))/'Master Answer Key'!AE$396</f>
        <v>#DIV/0!</v>
      </c>
      <c r="AE6" s="26">
        <f t="array" ref="AE6">INDEX(TRANSPOSE('CS-SeniorJunior-Tally'!$A$2:$L$46),ROW(AE6),COLUMN(AD6))/'Master Answer Key'!AF$396</f>
        <v>1</v>
      </c>
      <c r="AF6" s="26">
        <f t="array" ref="AF6">INDEX(TRANSPOSE('CS-SeniorJunior-Tally'!$A$2:$L$46),ROW(AF6),COLUMN(AE6))/'Master Answer Key'!AG$396</f>
        <v>0.8333333333</v>
      </c>
      <c r="AG6" s="26">
        <f t="array" ref="AG6">INDEX(TRANSPOSE('CS-SeniorJunior-Tally'!$A$2:$L$46),ROW(AG6),COLUMN(AF6))/'Master Answer Key'!AH$396</f>
        <v>0.8387096774</v>
      </c>
      <c r="AH6" s="26">
        <f t="array" ref="AH6">INDEX(TRANSPOSE('CS-SeniorJunior-Tally'!$A$2:$L$46),ROW(AH6),COLUMN(AG6))/'Master Answer Key'!AI$396</f>
        <v>0.9565217391</v>
      </c>
      <c r="AI6" s="26">
        <f t="array" ref="AI6">INDEX(TRANSPOSE('CS-SeniorJunior-Tally'!$A$2:$L$46),ROW(AI6),COLUMN(AH6))/'Master Answer Key'!AJ$396</f>
        <v>0.75</v>
      </c>
      <c r="AJ6" s="26">
        <f t="array" ref="AJ6">INDEX(TRANSPOSE('CS-SeniorJunior-Tally'!$A$2:$L$46),ROW(AJ6),COLUMN(AI6))/'Master Answer Key'!AK$396</f>
        <v>1</v>
      </c>
      <c r="AK6" s="26">
        <f t="array" ref="AK6">INDEX(TRANSPOSE('CS-SeniorJunior-Tally'!$A$2:$L$46),ROW(AK6),COLUMN(AJ6))/'Master Answer Key'!AL$396</f>
        <v>1</v>
      </c>
      <c r="AL6" s="26">
        <f t="array" ref="AL6">INDEX(TRANSPOSE('CS-SeniorJunior-Tally'!$A$2:$L$46),ROW(AL6),COLUMN(AK6))/'Master Answer Key'!AM$396</f>
        <v>0.8125</v>
      </c>
      <c r="AM6" s="26">
        <f t="array" ref="AM6">INDEX(TRANSPOSE('CS-SeniorJunior-Tally'!$A$2:$L$46),ROW(AM6),COLUMN(AL6))/'Master Answer Key'!AN$396</f>
        <v>1</v>
      </c>
      <c r="AN6" s="26">
        <f t="array" ref="AN6">INDEX(TRANSPOSE('CS-SeniorJunior-Tally'!$A$2:$L$46),ROW(AN6),COLUMN(AM6))/'Master Answer Key'!AO$396</f>
        <v>1</v>
      </c>
      <c r="AO6" s="26">
        <f t="array" ref="AO6">INDEX(TRANSPOSE('CS-SeniorJunior-Tally'!$A$2:$L$46),ROW(AO6),COLUMN(AN6))/'Master Answer Key'!AP$396</f>
        <v>1</v>
      </c>
      <c r="AP6" s="26">
        <f t="array" ref="AP6">INDEX(TRANSPOSE('CS-SeniorJunior-Tally'!$A$2:$L$46),ROW(AP6),COLUMN(AO6))/'Master Answer Key'!AQ$396</f>
        <v>0.8888888889</v>
      </c>
      <c r="AQ6" s="26">
        <f t="array" ref="AQ6">INDEX(TRANSPOSE('CS-SeniorJunior-Tally'!$A$2:$L$46),ROW(AQ6),COLUMN(AP6))/'Master Answer Key'!AR$396</f>
        <v>1</v>
      </c>
      <c r="AR6" s="26">
        <f t="array" ref="AR6">INDEX(TRANSPOSE('CS-SeniorJunior-Tally'!$A$2:$L$46),ROW(AR6),COLUMN(AQ6))/'Master Answer Key'!AS$396</f>
        <v>0.8333333333</v>
      </c>
      <c r="AS6" s="26">
        <f t="array" ref="AS6">INDEX(TRANSPOSE('CS-SeniorJunior-Tally'!$A$2:$L$46),ROW(AS6),COLUMN(AR6))/'Master Answer Key'!AT$396</f>
        <v>0.935483871</v>
      </c>
      <c r="AT6" s="26">
        <f t="array" ref="AT6">INDEX(TRANSPOSE('CS-SeniorJunior-Tally'!$A$2:$L$46),ROW(AT6),COLUMN(AS6))/'Master Answer Key'!AU$396</f>
        <v>0.9056603774</v>
      </c>
      <c r="AU6" s="26"/>
      <c r="AV6" s="26"/>
      <c r="AW6" s="26"/>
      <c r="AX6" s="26"/>
      <c r="AY6" s="26"/>
      <c r="AZ6" s="26"/>
      <c r="BA6" s="26"/>
      <c r="BB6" s="26"/>
      <c r="BC6" s="26"/>
    </row>
    <row r="7">
      <c r="A7" s="48" t="s">
        <v>568</v>
      </c>
      <c r="B7" s="26">
        <f t="array" ref="B7">INDEX(TRANSPOSE('CS-SeniorJunior-Tally'!$A$2:$L$46),ROW(B7),COLUMN(A7))/'Master Answer Key'!C$396</f>
        <v>0.88</v>
      </c>
      <c r="C7" s="26">
        <f t="array" ref="C7">INDEX(TRANSPOSE('CS-SeniorJunior-Tally'!$A$2:$L$46),ROW(C7),COLUMN(B7))/'Master Answer Key'!D$396</f>
        <v>0.9285714286</v>
      </c>
      <c r="D7" s="26">
        <f t="array" ref="D7">INDEX(TRANSPOSE('CS-SeniorJunior-Tally'!$A$2:$L$46),ROW(D7),COLUMN(C7))/'Master Answer Key'!E$396</f>
        <v>0.875</v>
      </c>
      <c r="E7" s="26">
        <f t="array" ref="E7">INDEX(TRANSPOSE('CS-SeniorJunior-Tally'!$A$2:$L$46),ROW(E7),COLUMN(D7))/'Master Answer Key'!F$396</f>
        <v>0.8</v>
      </c>
      <c r="F7" s="26">
        <f t="array" ref="F7">INDEX(TRANSPOSE('CS-SeniorJunior-Tally'!$A$2:$L$46),ROW(F7),COLUMN(E7))/'Master Answer Key'!G$396</f>
        <v>0.8461538462</v>
      </c>
      <c r="G7" s="26">
        <f t="array" ref="G7">INDEX(TRANSPOSE('CS-SeniorJunior-Tally'!$A$2:$L$46),ROW(G7),COLUMN(F7))/'Master Answer Key'!H$396</f>
        <v>1</v>
      </c>
      <c r="H7" s="26">
        <f t="array" ref="H7">INDEX(TRANSPOSE('CS-SeniorJunior-Tally'!$A$2:$L$46),ROW(H7),COLUMN(G7))/'Master Answer Key'!I$396</f>
        <v>0.962962963</v>
      </c>
      <c r="I7" s="26">
        <f t="array" ref="I7">INDEX(TRANSPOSE('CS-SeniorJunior-Tally'!$A$2:$L$46),ROW(I7),COLUMN(H7))/'Master Answer Key'!J$396</f>
        <v>0.7916666667</v>
      </c>
      <c r="J7" s="26">
        <f t="array" ref="J7">INDEX(TRANSPOSE('CS-SeniorJunior-Tally'!$A$2:$L$46),ROW(J7),COLUMN(I7))/'Master Answer Key'!K$396</f>
        <v>0.9142857143</v>
      </c>
      <c r="K7" s="26">
        <f t="array" ref="K7">INDEX(TRANSPOSE('CS-SeniorJunior-Tally'!$A$2:$L$46),ROW(K7),COLUMN(J7))/'Master Answer Key'!L$396</f>
        <v>0.8387096774</v>
      </c>
      <c r="L7" s="26">
        <f t="array" ref="L7">INDEX(TRANSPOSE('CS-SeniorJunior-Tally'!$A$2:$L$46),ROW(L7),COLUMN(K7))/'Master Answer Key'!M$396</f>
        <v>1</v>
      </c>
      <c r="M7" s="26">
        <f t="array" ref="M7">INDEX(TRANSPOSE('CS-SeniorJunior-Tally'!$A$2:$L$46),ROW(M7),COLUMN(L7))/'Master Answer Key'!N$396</f>
        <v>0.9156626506</v>
      </c>
      <c r="N7" s="26">
        <f t="array" ref="N7">INDEX(TRANSPOSE('CS-SeniorJunior-Tally'!$A$2:$L$46),ROW(N7),COLUMN(M7))/'Master Answer Key'!O$396</f>
        <v>0.9166666667</v>
      </c>
      <c r="O7" s="26">
        <f t="array" ref="O7">INDEX(TRANSPOSE('CS-SeniorJunior-Tally'!$A$2:$L$46),ROW(O7),COLUMN(N7))/'Master Answer Key'!P$396</f>
        <v>0.9</v>
      </c>
      <c r="P7" s="26">
        <f t="array" ref="P7">INDEX(TRANSPOSE('CS-SeniorJunior-Tally'!$A$2:$L$46),ROW(P7),COLUMN(O7))/'Master Answer Key'!Q$396</f>
        <v>0.8</v>
      </c>
      <c r="Q7" s="26">
        <f t="array" ref="Q7">INDEX(TRANSPOSE('CS-SeniorJunior-Tally'!$A$2:$L$46),ROW(Q7),COLUMN(P7))/'Master Answer Key'!R$396</f>
        <v>0.9285714286</v>
      </c>
      <c r="R7" s="26">
        <f t="array" ref="R7">INDEX(TRANSPOSE('CS-SeniorJunior-Tally'!$A$2:$L$46),ROW(R7),COLUMN(Q7))/'Master Answer Key'!S$396</f>
        <v>0.8181818182</v>
      </c>
      <c r="S7" s="26">
        <f t="array" ref="S7">INDEX(TRANSPOSE('CS-SeniorJunior-Tally'!$A$2:$L$46),ROW(S7),COLUMN(R7))/'Master Answer Key'!T$396</f>
        <v>0.9333333333</v>
      </c>
      <c r="T7" s="26">
        <f t="array" ref="T7">INDEX(TRANSPOSE('CS-SeniorJunior-Tally'!$A$2:$L$46),ROW(T7),COLUMN(S7))/'Master Answer Key'!U$396</f>
        <v>0.92</v>
      </c>
      <c r="U7" s="26">
        <f t="array" ref="U7">INDEX(TRANSPOSE('CS-SeniorJunior-Tally'!$A$2:$L$46),ROW(U7),COLUMN(T7))/'Master Answer Key'!V$396</f>
        <v>0.9428571429</v>
      </c>
      <c r="V7" s="26">
        <f t="array" ref="V7">INDEX(TRANSPOSE('CS-SeniorJunior-Tally'!$A$2:$L$46),ROW(V7),COLUMN(U7))/'Master Answer Key'!W$396</f>
        <v>0.85</v>
      </c>
      <c r="W7" s="26">
        <f t="array" ref="W7">INDEX(TRANSPOSE('CS-SeniorJunior-Tally'!$A$2:$L$46),ROW(W7),COLUMN(V7))/'Master Answer Key'!X$396</f>
        <v>0.935483871</v>
      </c>
      <c r="X7" s="26">
        <f t="array" ref="X7">INDEX(TRANSPOSE('CS-SeniorJunior-Tally'!$A$2:$L$46),ROW(X7),COLUMN(W7))/'Master Answer Key'!Y$396</f>
        <v>1</v>
      </c>
      <c r="Y7" s="26">
        <f t="array" ref="Y7">INDEX(TRANSPOSE('CS-SeniorJunior-Tally'!$A$2:$L$46),ROW(Y7),COLUMN(X7))/'Master Answer Key'!Z$396</f>
        <v>1</v>
      </c>
      <c r="Z7" s="26">
        <f t="array" ref="Z7">INDEX(TRANSPOSE('CS-SeniorJunior-Tally'!$A$2:$L$46),ROW(Z7),COLUMN(Y7))/'Master Answer Key'!AA$396</f>
        <v>0.9166666667</v>
      </c>
      <c r="AA7" s="26">
        <f t="array" ref="AA7">INDEX(TRANSPOSE('CS-SeniorJunior-Tally'!$A$2:$L$46),ROW(AA7),COLUMN(Z7))/'Master Answer Key'!AB$396</f>
        <v>0.9411764706</v>
      </c>
      <c r="AB7" s="26">
        <f t="array" ref="AB7">INDEX(TRANSPOSE('CS-SeniorJunior-Tally'!$A$2:$L$46),ROW(AB7),COLUMN(AA7))/'Master Answer Key'!AC$396</f>
        <v>0.6666666667</v>
      </c>
      <c r="AC7" s="26">
        <f t="array" ref="AC7">INDEX(TRANSPOSE('CS-SeniorJunior-Tally'!$A$2:$L$46),ROW(AC7),COLUMN(AB7))/'Master Answer Key'!AD$396</f>
        <v>0.9642857143</v>
      </c>
      <c r="AD7" s="26" t="str">
        <f t="array" ref="AD7">INDEX(TRANSPOSE('CS-SeniorJunior-Tally'!$A$2:$L$46),ROW(AD7),COLUMN(AC7))/'Master Answer Key'!AE$396</f>
        <v>#DIV/0!</v>
      </c>
      <c r="AE7" s="26">
        <f t="array" ref="AE7">INDEX(TRANSPOSE('CS-SeniorJunior-Tally'!$A$2:$L$46),ROW(AE7),COLUMN(AD7))/'Master Answer Key'!AF$396</f>
        <v>1</v>
      </c>
      <c r="AF7" s="26">
        <f t="array" ref="AF7">INDEX(TRANSPOSE('CS-SeniorJunior-Tally'!$A$2:$L$46),ROW(AF7),COLUMN(AE7))/'Master Answer Key'!AG$396</f>
        <v>1</v>
      </c>
      <c r="AG7" s="26">
        <f t="array" ref="AG7">INDEX(TRANSPOSE('CS-SeniorJunior-Tally'!$A$2:$L$46),ROW(AG7),COLUMN(AF7))/'Master Answer Key'!AH$396</f>
        <v>0.8709677419</v>
      </c>
      <c r="AH7" s="26">
        <f t="array" ref="AH7">INDEX(TRANSPOSE('CS-SeniorJunior-Tally'!$A$2:$L$46),ROW(AH7),COLUMN(AG7))/'Master Answer Key'!AI$396</f>
        <v>0.8695652174</v>
      </c>
      <c r="AI7" s="26">
        <f t="array" ref="AI7">INDEX(TRANSPOSE('CS-SeniorJunior-Tally'!$A$2:$L$46),ROW(AI7),COLUMN(AH7))/'Master Answer Key'!AJ$396</f>
        <v>0.875</v>
      </c>
      <c r="AJ7" s="26">
        <f t="array" ref="AJ7">INDEX(TRANSPOSE('CS-SeniorJunior-Tally'!$A$2:$L$46),ROW(AJ7),COLUMN(AI7))/'Master Answer Key'!AK$396</f>
        <v>0.9642857143</v>
      </c>
      <c r="AK7" s="26">
        <f t="array" ref="AK7">INDEX(TRANSPOSE('CS-SeniorJunior-Tally'!$A$2:$L$46),ROW(AK7),COLUMN(AJ7))/'Master Answer Key'!AL$396</f>
        <v>1</v>
      </c>
      <c r="AL7" s="26">
        <f t="array" ref="AL7">INDEX(TRANSPOSE('CS-SeniorJunior-Tally'!$A$2:$L$46),ROW(AL7),COLUMN(AK7))/'Master Answer Key'!AM$396</f>
        <v>0.875</v>
      </c>
      <c r="AM7" s="26">
        <f t="array" ref="AM7">INDEX(TRANSPOSE('CS-SeniorJunior-Tally'!$A$2:$L$46),ROW(AM7),COLUMN(AL7))/'Master Answer Key'!AN$396</f>
        <v>0.9285714286</v>
      </c>
      <c r="AN7" s="26">
        <f t="array" ref="AN7">INDEX(TRANSPOSE('CS-SeniorJunior-Tally'!$A$2:$L$46),ROW(AN7),COLUMN(AM7))/'Master Answer Key'!AO$396</f>
        <v>0.8571428571</v>
      </c>
      <c r="AO7" s="26">
        <f t="array" ref="AO7">INDEX(TRANSPOSE('CS-SeniorJunior-Tally'!$A$2:$L$46),ROW(AO7),COLUMN(AN7))/'Master Answer Key'!AP$396</f>
        <v>0.9166666667</v>
      </c>
      <c r="AP7" s="26">
        <f t="array" ref="AP7">INDEX(TRANSPOSE('CS-SeniorJunior-Tally'!$A$2:$L$46),ROW(AP7),COLUMN(AO7))/'Master Answer Key'!AQ$396</f>
        <v>0.7777777778</v>
      </c>
      <c r="AQ7" s="26">
        <f t="array" ref="AQ7">INDEX(TRANSPOSE('CS-SeniorJunior-Tally'!$A$2:$L$46),ROW(AQ7),COLUMN(AP7))/'Master Answer Key'!AR$396</f>
        <v>0.9230769231</v>
      </c>
      <c r="AR7" s="26">
        <f t="array" ref="AR7">INDEX(TRANSPOSE('CS-SeniorJunior-Tally'!$A$2:$L$46),ROW(AR7),COLUMN(AQ7))/'Master Answer Key'!AS$396</f>
        <v>0.8333333333</v>
      </c>
      <c r="AS7" s="26">
        <f t="array" ref="AS7">INDEX(TRANSPOSE('CS-SeniorJunior-Tally'!$A$2:$L$46),ROW(AS7),COLUMN(AR7))/'Master Answer Key'!AT$396</f>
        <v>0.9032258065</v>
      </c>
      <c r="AT7" s="26">
        <f t="array" ref="AT7">INDEX(TRANSPOSE('CS-SeniorJunior-Tally'!$A$2:$L$46),ROW(AT7),COLUMN(AS7))/'Master Answer Key'!AU$396</f>
        <v>0.8867924528</v>
      </c>
      <c r="AU7" s="26"/>
      <c r="AV7" s="26"/>
      <c r="AW7" s="26"/>
      <c r="AX7" s="26"/>
      <c r="AY7" s="26"/>
      <c r="AZ7" s="26"/>
      <c r="BA7" s="26"/>
      <c r="BB7" s="26"/>
      <c r="BC7" s="26"/>
    </row>
    <row r="8">
      <c r="A8" s="48" t="s">
        <v>569</v>
      </c>
      <c r="B8" s="26">
        <f t="array" ref="B8">INDEX(TRANSPOSE('CS-SeniorJunior-Tally'!$A$2:$L$46),ROW(B8),COLUMN(A8))/'Master Answer Key'!C$396</f>
        <v>0.88</v>
      </c>
      <c r="C8" s="26">
        <f t="array" ref="C8">INDEX(TRANSPOSE('CS-SeniorJunior-Tally'!$A$2:$L$46),ROW(C8),COLUMN(B8))/'Master Answer Key'!D$396</f>
        <v>0.8571428571</v>
      </c>
      <c r="D8" s="26">
        <f t="array" ref="D8">INDEX(TRANSPOSE('CS-SeniorJunior-Tally'!$A$2:$L$46),ROW(D8),COLUMN(C8))/'Master Answer Key'!E$396</f>
        <v>0.8333333333</v>
      </c>
      <c r="E8" s="26">
        <f t="array" ref="E8">INDEX(TRANSPOSE('CS-SeniorJunior-Tally'!$A$2:$L$46),ROW(E8),COLUMN(D8))/'Master Answer Key'!F$396</f>
        <v>0.78</v>
      </c>
      <c r="F8" s="26">
        <f t="array" ref="F8">INDEX(TRANSPOSE('CS-SeniorJunior-Tally'!$A$2:$L$46),ROW(F8),COLUMN(E8))/'Master Answer Key'!G$396</f>
        <v>0.7948717949</v>
      </c>
      <c r="G8" s="26">
        <f t="array" ref="G8">INDEX(TRANSPOSE('CS-SeniorJunior-Tally'!$A$2:$L$46),ROW(G8),COLUMN(F8))/'Master Answer Key'!H$396</f>
        <v>1</v>
      </c>
      <c r="H8" s="26">
        <f t="array" ref="H8">INDEX(TRANSPOSE('CS-SeniorJunior-Tally'!$A$2:$L$46),ROW(H8),COLUMN(G8))/'Master Answer Key'!I$396</f>
        <v>0.8148148148</v>
      </c>
      <c r="I8" s="26">
        <f t="array" ref="I8">INDEX(TRANSPOSE('CS-SeniorJunior-Tally'!$A$2:$L$46),ROW(I8),COLUMN(H8))/'Master Answer Key'!J$396</f>
        <v>0.8333333333</v>
      </c>
      <c r="J8" s="26">
        <f t="array" ref="J8">INDEX(TRANSPOSE('CS-SeniorJunior-Tally'!$A$2:$L$46),ROW(J8),COLUMN(I8))/'Master Answer Key'!K$396</f>
        <v>0.8571428571</v>
      </c>
      <c r="K8" s="26">
        <f t="array" ref="K8">INDEX(TRANSPOSE('CS-SeniorJunior-Tally'!$A$2:$L$46),ROW(K8),COLUMN(J8))/'Master Answer Key'!L$396</f>
        <v>0.9032258065</v>
      </c>
      <c r="L8" s="26">
        <f t="array" ref="L8">INDEX(TRANSPOSE('CS-SeniorJunior-Tally'!$A$2:$L$46),ROW(L8),COLUMN(K8))/'Master Answer Key'!M$396</f>
        <v>0.8571428571</v>
      </c>
      <c r="M8" s="26">
        <f t="array" ref="M8">INDEX(TRANSPOSE('CS-SeniorJunior-Tally'!$A$2:$L$46),ROW(M8),COLUMN(L8))/'Master Answer Key'!N$396</f>
        <v>0.8795180723</v>
      </c>
      <c r="N8" s="26">
        <f t="array" ref="N8">INDEX(TRANSPOSE('CS-SeniorJunior-Tally'!$A$2:$L$46),ROW(N8),COLUMN(M8))/'Master Answer Key'!O$396</f>
        <v>0.8333333333</v>
      </c>
      <c r="O8" s="26">
        <f t="array" ref="O8">INDEX(TRANSPOSE('CS-SeniorJunior-Tally'!$A$2:$L$46),ROW(O8),COLUMN(N8))/'Master Answer Key'!P$396</f>
        <v>0.8</v>
      </c>
      <c r="P8" s="26">
        <f t="array" ref="P8">INDEX(TRANSPOSE('CS-SeniorJunior-Tally'!$A$2:$L$46),ROW(P8),COLUMN(O8))/'Master Answer Key'!Q$396</f>
        <v>1</v>
      </c>
      <c r="Q8" s="26">
        <f t="array" ref="Q8">INDEX(TRANSPOSE('CS-SeniorJunior-Tally'!$A$2:$L$46),ROW(Q8),COLUMN(P8))/'Master Answer Key'!R$396</f>
        <v>0.7857142857</v>
      </c>
      <c r="R8" s="26">
        <f t="array" ref="R8">INDEX(TRANSPOSE('CS-SeniorJunior-Tally'!$A$2:$L$46),ROW(R8),COLUMN(Q8))/'Master Answer Key'!S$396</f>
        <v>0.9090909091</v>
      </c>
      <c r="S8" s="26">
        <f t="array" ref="S8">INDEX(TRANSPOSE('CS-SeniorJunior-Tally'!$A$2:$L$46),ROW(S8),COLUMN(R8))/'Master Answer Key'!T$396</f>
        <v>0.8333333333</v>
      </c>
      <c r="T8" s="26">
        <f t="array" ref="T8">INDEX(TRANSPOSE('CS-SeniorJunior-Tally'!$A$2:$L$46),ROW(T8),COLUMN(S8))/'Master Answer Key'!U$396</f>
        <v>0.92</v>
      </c>
      <c r="U8" s="26">
        <f t="array" ref="U8">INDEX(TRANSPOSE('CS-SeniorJunior-Tally'!$A$2:$L$46),ROW(U8),COLUMN(T8))/'Master Answer Key'!V$396</f>
        <v>0.9142857143</v>
      </c>
      <c r="V8" s="26">
        <f t="array" ref="V8">INDEX(TRANSPOSE('CS-SeniorJunior-Tally'!$A$2:$L$46),ROW(V8),COLUMN(U8))/'Master Answer Key'!W$396</f>
        <v>0.85</v>
      </c>
      <c r="W8" s="26">
        <f t="array" ref="W8">INDEX(TRANSPOSE('CS-SeniorJunior-Tally'!$A$2:$L$46),ROW(W8),COLUMN(V8))/'Master Answer Key'!X$396</f>
        <v>0.8064516129</v>
      </c>
      <c r="X8" s="26">
        <f t="array" ref="X8">INDEX(TRANSPOSE('CS-SeniorJunior-Tally'!$A$2:$L$46),ROW(X8),COLUMN(W8))/'Master Answer Key'!Y$396</f>
        <v>0.9375</v>
      </c>
      <c r="Y8" s="26">
        <f t="array" ref="Y8">INDEX(TRANSPOSE('CS-SeniorJunior-Tally'!$A$2:$L$46),ROW(Y8),COLUMN(X8))/'Master Answer Key'!Z$396</f>
        <v>0.7142857143</v>
      </c>
      <c r="Z8" s="26">
        <f t="array" ref="Z8">INDEX(TRANSPOSE('CS-SeniorJunior-Tally'!$A$2:$L$46),ROW(Z8),COLUMN(Y8))/'Master Answer Key'!AA$396</f>
        <v>0.875</v>
      </c>
      <c r="AA8" s="26">
        <f t="array" ref="AA8">INDEX(TRANSPOSE('CS-SeniorJunior-Tally'!$A$2:$L$46),ROW(AA8),COLUMN(Z8))/'Master Answer Key'!AB$396</f>
        <v>0.8823529412</v>
      </c>
      <c r="AB8" s="26">
        <f t="array" ref="AB8">INDEX(TRANSPOSE('CS-SeniorJunior-Tally'!$A$2:$L$46),ROW(AB8),COLUMN(AA8))/'Master Answer Key'!AC$396</f>
        <v>0.6666666667</v>
      </c>
      <c r="AC8" s="26">
        <f t="array" ref="AC8">INDEX(TRANSPOSE('CS-SeniorJunior-Tally'!$A$2:$L$46),ROW(AC8),COLUMN(AB8))/'Master Answer Key'!AD$396</f>
        <v>0.75</v>
      </c>
      <c r="AD8" s="26" t="str">
        <f t="array" ref="AD8">INDEX(TRANSPOSE('CS-SeniorJunior-Tally'!$A$2:$L$46),ROW(AD8),COLUMN(AC8))/'Master Answer Key'!AE$396</f>
        <v>#DIV/0!</v>
      </c>
      <c r="AE8" s="26">
        <f t="array" ref="AE8">INDEX(TRANSPOSE('CS-SeniorJunior-Tally'!$A$2:$L$46),ROW(AE8),COLUMN(AD8))/'Master Answer Key'!AF$396</f>
        <v>0</v>
      </c>
      <c r="AF8" s="26">
        <f t="array" ref="AF8">INDEX(TRANSPOSE('CS-SeniorJunior-Tally'!$A$2:$L$46),ROW(AF8),COLUMN(AE8))/'Master Answer Key'!AG$396</f>
        <v>0.6666666667</v>
      </c>
      <c r="AG8" s="26">
        <f t="array" ref="AG8">INDEX(TRANSPOSE('CS-SeniorJunior-Tally'!$A$2:$L$46),ROW(AG8),COLUMN(AF8))/'Master Answer Key'!AH$396</f>
        <v>0.8064516129</v>
      </c>
      <c r="AH8" s="26">
        <f t="array" ref="AH8">INDEX(TRANSPOSE('CS-SeniorJunior-Tally'!$A$2:$L$46),ROW(AH8),COLUMN(AG8))/'Master Answer Key'!AI$396</f>
        <v>0.9130434783</v>
      </c>
      <c r="AI8" s="26">
        <f t="array" ref="AI8">INDEX(TRANSPOSE('CS-SeniorJunior-Tally'!$A$2:$L$46),ROW(AI8),COLUMN(AH8))/'Master Answer Key'!AJ$396</f>
        <v>1</v>
      </c>
      <c r="AJ8" s="26">
        <f t="array" ref="AJ8">INDEX(TRANSPOSE('CS-SeniorJunior-Tally'!$A$2:$L$46),ROW(AJ8),COLUMN(AI8))/'Master Answer Key'!AK$396</f>
        <v>0.8928571429</v>
      </c>
      <c r="AK8" s="26">
        <f t="array" ref="AK8">INDEX(TRANSPOSE('CS-SeniorJunior-Tally'!$A$2:$L$46),ROW(AK8),COLUMN(AJ8))/'Master Answer Key'!AL$396</f>
        <v>0.9090909091</v>
      </c>
      <c r="AL8" s="26">
        <f t="array" ref="AL8">INDEX(TRANSPOSE('CS-SeniorJunior-Tally'!$A$2:$L$46),ROW(AL8),COLUMN(AK8))/'Master Answer Key'!AM$396</f>
        <v>0.8125</v>
      </c>
      <c r="AM8" s="26">
        <f t="array" ref="AM8">INDEX(TRANSPOSE('CS-SeniorJunior-Tally'!$A$2:$L$46),ROW(AM8),COLUMN(AL8))/'Master Answer Key'!AN$396</f>
        <v>0.8571428571</v>
      </c>
      <c r="AN8" s="26">
        <f t="array" ref="AN8">INDEX(TRANSPOSE('CS-SeniorJunior-Tally'!$A$2:$L$46),ROW(AN8),COLUMN(AM8))/'Master Answer Key'!AO$396</f>
        <v>1</v>
      </c>
      <c r="AO8" s="26">
        <f t="array" ref="AO8">INDEX(TRANSPOSE('CS-SeniorJunior-Tally'!$A$2:$L$46),ROW(AO8),COLUMN(AN8))/'Master Answer Key'!AP$396</f>
        <v>1</v>
      </c>
      <c r="AP8" s="26">
        <f t="array" ref="AP8">INDEX(TRANSPOSE('CS-SeniorJunior-Tally'!$A$2:$L$46),ROW(AP8),COLUMN(AO8))/'Master Answer Key'!AQ$396</f>
        <v>0.8888888889</v>
      </c>
      <c r="AQ8" s="26">
        <f t="array" ref="AQ8">INDEX(TRANSPOSE('CS-SeniorJunior-Tally'!$A$2:$L$46),ROW(AQ8),COLUMN(AP8))/'Master Answer Key'!AR$396</f>
        <v>0.9230769231</v>
      </c>
      <c r="AR8" s="26">
        <f t="array" ref="AR8">INDEX(TRANSPOSE('CS-SeniorJunior-Tally'!$A$2:$L$46),ROW(AR8),COLUMN(AQ8))/'Master Answer Key'!AS$396</f>
        <v>0.8333333333</v>
      </c>
      <c r="AS8" s="26">
        <f t="array" ref="AS8">INDEX(TRANSPOSE('CS-SeniorJunior-Tally'!$A$2:$L$46),ROW(AS8),COLUMN(AR8))/'Master Answer Key'!AT$396</f>
        <v>0.8709677419</v>
      </c>
      <c r="AT8" s="26">
        <f t="array" ref="AT8">INDEX(TRANSPOSE('CS-SeniorJunior-Tally'!$A$2:$L$46),ROW(AT8),COLUMN(AS8))/'Master Answer Key'!AU$396</f>
        <v>0.8490566038</v>
      </c>
      <c r="AU8" s="26"/>
      <c r="AV8" s="26"/>
      <c r="AW8" s="26"/>
      <c r="AX8" s="26"/>
      <c r="AY8" s="26"/>
      <c r="AZ8" s="26"/>
      <c r="BA8" s="26"/>
      <c r="BB8" s="26"/>
      <c r="BC8" s="26"/>
    </row>
    <row r="9">
      <c r="A9" s="48" t="s">
        <v>570</v>
      </c>
      <c r="B9" s="26">
        <f t="array" ref="B9">INDEX(TRANSPOSE('CS-SeniorJunior-Tally'!$A$2:$L$46),ROW(B9),COLUMN(A9))/'Master Answer Key'!C$396</f>
        <v>0.88</v>
      </c>
      <c r="C9" s="26">
        <f t="array" ref="C9">INDEX(TRANSPOSE('CS-SeniorJunior-Tally'!$A$2:$L$46),ROW(C9),COLUMN(B9))/'Master Answer Key'!D$396</f>
        <v>0.9285714286</v>
      </c>
      <c r="D9" s="26">
        <f t="array" ref="D9">INDEX(TRANSPOSE('CS-SeniorJunior-Tally'!$A$2:$L$46),ROW(D9),COLUMN(C9))/'Master Answer Key'!E$396</f>
        <v>0.875</v>
      </c>
      <c r="E9" s="26">
        <f t="array" ref="E9">INDEX(TRANSPOSE('CS-SeniorJunior-Tally'!$A$2:$L$46),ROW(E9),COLUMN(D9))/'Master Answer Key'!F$396</f>
        <v>0.84</v>
      </c>
      <c r="F9" s="26">
        <f t="array" ref="F9">INDEX(TRANSPOSE('CS-SeniorJunior-Tally'!$A$2:$L$46),ROW(F9),COLUMN(E9))/'Master Answer Key'!G$396</f>
        <v>0.8717948718</v>
      </c>
      <c r="G9" s="26">
        <f t="array" ref="G9">INDEX(TRANSPOSE('CS-SeniorJunior-Tally'!$A$2:$L$46),ROW(G9),COLUMN(F9))/'Master Answer Key'!H$396</f>
        <v>1</v>
      </c>
      <c r="H9" s="26">
        <f t="array" ref="H9">INDEX(TRANSPOSE('CS-SeniorJunior-Tally'!$A$2:$L$46),ROW(H9),COLUMN(G9))/'Master Answer Key'!I$396</f>
        <v>0.962962963</v>
      </c>
      <c r="I9" s="26">
        <f t="array" ref="I9">INDEX(TRANSPOSE('CS-SeniorJunior-Tally'!$A$2:$L$46),ROW(I9),COLUMN(H9))/'Master Answer Key'!J$396</f>
        <v>0.7916666667</v>
      </c>
      <c r="J9" s="26">
        <f t="array" ref="J9">INDEX(TRANSPOSE('CS-SeniorJunior-Tally'!$A$2:$L$46),ROW(J9),COLUMN(I9))/'Master Answer Key'!K$396</f>
        <v>0.8571428571</v>
      </c>
      <c r="K9" s="26">
        <f t="array" ref="K9">INDEX(TRANSPOSE('CS-SeniorJunior-Tally'!$A$2:$L$46),ROW(K9),COLUMN(J9))/'Master Answer Key'!L$396</f>
        <v>0.8064516129</v>
      </c>
      <c r="L9" s="26">
        <f t="array" ref="L9">INDEX(TRANSPOSE('CS-SeniorJunior-Tally'!$A$2:$L$46),ROW(L9),COLUMN(K9))/'Master Answer Key'!M$396</f>
        <v>0.7857142857</v>
      </c>
      <c r="M9" s="26">
        <f t="array" ref="M9">INDEX(TRANSPOSE('CS-SeniorJunior-Tally'!$A$2:$L$46),ROW(M9),COLUMN(L9))/'Master Answer Key'!N$396</f>
        <v>0.8674698795</v>
      </c>
      <c r="N9" s="26">
        <f t="array" ref="N9">INDEX(TRANSPOSE('CS-SeniorJunior-Tally'!$A$2:$L$46),ROW(N9),COLUMN(M9))/'Master Answer Key'!O$396</f>
        <v>1</v>
      </c>
      <c r="O9" s="26">
        <f t="array" ref="O9">INDEX(TRANSPOSE('CS-SeniorJunior-Tally'!$A$2:$L$46),ROW(O9),COLUMN(N9))/'Master Answer Key'!P$396</f>
        <v>0.9</v>
      </c>
      <c r="P9" s="26">
        <f t="array" ref="P9">INDEX(TRANSPOSE('CS-SeniorJunior-Tally'!$A$2:$L$46),ROW(P9),COLUMN(O9))/'Master Answer Key'!Q$396</f>
        <v>0.8</v>
      </c>
      <c r="Q9" s="26">
        <f t="array" ref="Q9">INDEX(TRANSPOSE('CS-SeniorJunior-Tally'!$A$2:$L$46),ROW(Q9),COLUMN(P9))/'Master Answer Key'!R$396</f>
        <v>0.9285714286</v>
      </c>
      <c r="R9" s="26">
        <f t="array" ref="R9">INDEX(TRANSPOSE('CS-SeniorJunior-Tally'!$A$2:$L$46),ROW(R9),COLUMN(Q9))/'Master Answer Key'!S$396</f>
        <v>0.7272727273</v>
      </c>
      <c r="S9" s="26">
        <f t="array" ref="S9">INDEX(TRANSPOSE('CS-SeniorJunior-Tally'!$A$2:$L$46),ROW(S9),COLUMN(R9))/'Master Answer Key'!T$396</f>
        <v>0.8333333333</v>
      </c>
      <c r="T9" s="26">
        <f t="array" ref="T9">INDEX(TRANSPOSE('CS-SeniorJunior-Tally'!$A$2:$L$46),ROW(T9),COLUMN(S9))/'Master Answer Key'!U$396</f>
        <v>0.8</v>
      </c>
      <c r="U9" s="26">
        <f t="array" ref="U9">INDEX(TRANSPOSE('CS-SeniorJunior-Tally'!$A$2:$L$46),ROW(U9),COLUMN(T9))/'Master Answer Key'!V$396</f>
        <v>0.9142857143</v>
      </c>
      <c r="V9" s="26">
        <f t="array" ref="V9">INDEX(TRANSPOSE('CS-SeniorJunior-Tally'!$A$2:$L$46),ROW(V9),COLUMN(U9))/'Master Answer Key'!W$396</f>
        <v>0.75</v>
      </c>
      <c r="W9" s="26">
        <f t="array" ref="W9">INDEX(TRANSPOSE('CS-SeniorJunior-Tally'!$A$2:$L$46),ROW(W9),COLUMN(V9))/'Master Answer Key'!X$396</f>
        <v>0.8387096774</v>
      </c>
      <c r="X9" s="26">
        <f t="array" ref="X9">INDEX(TRANSPOSE('CS-SeniorJunior-Tally'!$A$2:$L$46),ROW(X9),COLUMN(W9))/'Master Answer Key'!Y$396</f>
        <v>0.75</v>
      </c>
      <c r="Y9" s="26">
        <f t="array" ref="Y9">INDEX(TRANSPOSE('CS-SeniorJunior-Tally'!$A$2:$L$46),ROW(Y9),COLUMN(X9))/'Master Answer Key'!Z$396</f>
        <v>0.7142857143</v>
      </c>
      <c r="Z9" s="26">
        <f t="array" ref="Z9">INDEX(TRANSPOSE('CS-SeniorJunior-Tally'!$A$2:$L$46),ROW(Z9),COLUMN(Y9))/'Master Answer Key'!AA$396</f>
        <v>0.875</v>
      </c>
      <c r="AA9" s="26">
        <f t="array" ref="AA9">INDEX(TRANSPOSE('CS-SeniorJunior-Tally'!$A$2:$L$46),ROW(AA9),COLUMN(Z9))/'Master Answer Key'!AB$396</f>
        <v>0.8529411765</v>
      </c>
      <c r="AB9" s="26">
        <f t="array" ref="AB9">INDEX(TRANSPOSE('CS-SeniorJunior-Tally'!$A$2:$L$46),ROW(AB9),COLUMN(AA9))/'Master Answer Key'!AC$396</f>
        <v>0.5</v>
      </c>
      <c r="AC9" s="26">
        <f t="array" ref="AC9">INDEX(TRANSPOSE('CS-SeniorJunior-Tally'!$A$2:$L$46),ROW(AC9),COLUMN(AB9))/'Master Answer Key'!AD$396</f>
        <v>0.8214285714</v>
      </c>
      <c r="AD9" s="26" t="str">
        <f t="array" ref="AD9">INDEX(TRANSPOSE('CS-SeniorJunior-Tally'!$A$2:$L$46),ROW(AD9),COLUMN(AC9))/'Master Answer Key'!AE$396</f>
        <v>#DIV/0!</v>
      </c>
      <c r="AE9" s="26">
        <f t="array" ref="AE9">INDEX(TRANSPOSE('CS-SeniorJunior-Tally'!$A$2:$L$46),ROW(AE9),COLUMN(AD9))/'Master Answer Key'!AF$396</f>
        <v>1</v>
      </c>
      <c r="AF9" s="26">
        <f t="array" ref="AF9">INDEX(TRANSPOSE('CS-SeniorJunior-Tally'!$A$2:$L$46),ROW(AF9),COLUMN(AE9))/'Master Answer Key'!AG$396</f>
        <v>0.8333333333</v>
      </c>
      <c r="AG9" s="26">
        <f t="array" ref="AG9">INDEX(TRANSPOSE('CS-SeniorJunior-Tally'!$A$2:$L$46),ROW(AG9),COLUMN(AF9))/'Master Answer Key'!AH$396</f>
        <v>0.8064516129</v>
      </c>
      <c r="AH9" s="26">
        <f t="array" ref="AH9">INDEX(TRANSPOSE('CS-SeniorJunior-Tally'!$A$2:$L$46),ROW(AH9),COLUMN(AG9))/'Master Answer Key'!AI$396</f>
        <v>0.8260869565</v>
      </c>
      <c r="AI9" s="26">
        <f t="array" ref="AI9">INDEX(TRANSPOSE('CS-SeniorJunior-Tally'!$A$2:$L$46),ROW(AI9),COLUMN(AH9))/'Master Answer Key'!AJ$396</f>
        <v>0.75</v>
      </c>
      <c r="AJ9" s="26">
        <f t="array" ref="AJ9">INDEX(TRANSPOSE('CS-SeniorJunior-Tally'!$A$2:$L$46),ROW(AJ9),COLUMN(AI9))/'Master Answer Key'!AK$396</f>
        <v>0.8571428571</v>
      </c>
      <c r="AK9" s="26">
        <f t="array" ref="AK9">INDEX(TRANSPOSE('CS-SeniorJunior-Tally'!$A$2:$L$46),ROW(AK9),COLUMN(AJ9))/'Master Answer Key'!AL$396</f>
        <v>0.9090909091</v>
      </c>
      <c r="AL9" s="26">
        <f t="array" ref="AL9">INDEX(TRANSPOSE('CS-SeniorJunior-Tally'!$A$2:$L$46),ROW(AL9),COLUMN(AK9))/'Master Answer Key'!AM$396</f>
        <v>0.8125</v>
      </c>
      <c r="AM9" s="26">
        <f t="array" ref="AM9">INDEX(TRANSPOSE('CS-SeniorJunior-Tally'!$A$2:$L$46),ROW(AM9),COLUMN(AL9))/'Master Answer Key'!AN$396</f>
        <v>0.9285714286</v>
      </c>
      <c r="AN9" s="26">
        <f t="array" ref="AN9">INDEX(TRANSPOSE('CS-SeniorJunior-Tally'!$A$2:$L$46),ROW(AN9),COLUMN(AM9))/'Master Answer Key'!AO$396</f>
        <v>1</v>
      </c>
      <c r="AO9" s="26">
        <f t="array" ref="AO9">INDEX(TRANSPOSE('CS-SeniorJunior-Tally'!$A$2:$L$46),ROW(AO9),COLUMN(AN9))/'Master Answer Key'!AP$396</f>
        <v>0.75</v>
      </c>
      <c r="AP9" s="26">
        <f t="array" ref="AP9">INDEX(TRANSPOSE('CS-SeniorJunior-Tally'!$A$2:$L$46),ROW(AP9),COLUMN(AO9))/'Master Answer Key'!AQ$396</f>
        <v>0.7777777778</v>
      </c>
      <c r="AQ9" s="26">
        <f t="array" ref="AQ9">INDEX(TRANSPOSE('CS-SeniorJunior-Tally'!$A$2:$L$46),ROW(AQ9),COLUMN(AP9))/'Master Answer Key'!AR$396</f>
        <v>0.9230769231</v>
      </c>
      <c r="AR9" s="26">
        <f t="array" ref="AR9">INDEX(TRANSPOSE('CS-SeniorJunior-Tally'!$A$2:$L$46),ROW(AR9),COLUMN(AQ9))/'Master Answer Key'!AS$396</f>
        <v>0.5</v>
      </c>
      <c r="AS9" s="26">
        <f t="array" ref="AS9">INDEX(TRANSPOSE('CS-SeniorJunior-Tally'!$A$2:$L$46),ROW(AS9),COLUMN(AR9))/'Master Answer Key'!AT$396</f>
        <v>0.8709677419</v>
      </c>
      <c r="AT9" s="26">
        <f t="array" ref="AT9">INDEX(TRANSPOSE('CS-SeniorJunior-Tally'!$A$2:$L$46),ROW(AT9),COLUMN(AS9))/'Master Answer Key'!AU$396</f>
        <v>0.8113207547</v>
      </c>
      <c r="AU9" s="26"/>
      <c r="AV9" s="26"/>
      <c r="AW9" s="26"/>
      <c r="AX9" s="26"/>
      <c r="AY9" s="26"/>
      <c r="AZ9" s="26"/>
      <c r="BA9" s="26"/>
      <c r="BB9" s="26"/>
      <c r="BC9" s="26"/>
    </row>
    <row r="10">
      <c r="A10" s="48" t="s">
        <v>571</v>
      </c>
      <c r="B10" s="26">
        <f t="array" ref="B10">INDEX(TRANSPOSE('CS-SeniorJunior-Tally'!$A$2:$L$46),ROW(B10),COLUMN(A10))/'Master Answer Key'!C$396</f>
        <v>0.8</v>
      </c>
      <c r="C10" s="26">
        <f t="array" ref="C10">INDEX(TRANSPOSE('CS-SeniorJunior-Tally'!$A$2:$L$46),ROW(C10),COLUMN(B10))/'Master Answer Key'!D$396</f>
        <v>0.8571428571</v>
      </c>
      <c r="D10" s="26">
        <f t="array" ref="D10">INDEX(TRANSPOSE('CS-SeniorJunior-Tally'!$A$2:$L$46),ROW(D10),COLUMN(C10))/'Master Answer Key'!E$396</f>
        <v>0.9166666667</v>
      </c>
      <c r="E10" s="26">
        <f t="array" ref="E10">INDEX(TRANSPOSE('CS-SeniorJunior-Tally'!$A$2:$L$46),ROW(E10),COLUMN(D10))/'Master Answer Key'!F$396</f>
        <v>0.7</v>
      </c>
      <c r="F10" s="26">
        <f t="array" ref="F10">INDEX(TRANSPOSE('CS-SeniorJunior-Tally'!$A$2:$L$46),ROW(F10),COLUMN(E10))/'Master Answer Key'!G$396</f>
        <v>0.9230769231</v>
      </c>
      <c r="G10" s="26">
        <f t="array" ref="G10">INDEX(TRANSPOSE('CS-SeniorJunior-Tally'!$A$2:$L$46),ROW(G10),COLUMN(F10))/'Master Answer Key'!H$396</f>
        <v>0.75</v>
      </c>
      <c r="H10" s="26">
        <f t="array" ref="H10">INDEX(TRANSPOSE('CS-SeniorJunior-Tally'!$A$2:$L$46),ROW(H10),COLUMN(G10))/'Master Answer Key'!I$396</f>
        <v>0.8148148148</v>
      </c>
      <c r="I10" s="26">
        <f t="array" ref="I10">INDEX(TRANSPOSE('CS-SeniorJunior-Tally'!$A$2:$L$46),ROW(I10),COLUMN(H10))/'Master Answer Key'!J$396</f>
        <v>0.625</v>
      </c>
      <c r="J10" s="26">
        <f t="array" ref="J10">INDEX(TRANSPOSE('CS-SeniorJunior-Tally'!$A$2:$L$46),ROW(J10),COLUMN(I10))/'Master Answer Key'!K$396</f>
        <v>0.7714285714</v>
      </c>
      <c r="K10" s="26">
        <f t="array" ref="K10">INDEX(TRANSPOSE('CS-SeniorJunior-Tally'!$A$2:$L$46),ROW(K10),COLUMN(J10))/'Master Answer Key'!L$396</f>
        <v>0.7741935484</v>
      </c>
      <c r="L10" s="26">
        <f t="array" ref="L10">INDEX(TRANSPOSE('CS-SeniorJunior-Tally'!$A$2:$L$46),ROW(L10),COLUMN(K10))/'Master Answer Key'!M$396</f>
        <v>0.9285714286</v>
      </c>
      <c r="M10" s="26">
        <f t="array" ref="M10">INDEX(TRANSPOSE('CS-SeniorJunior-Tally'!$A$2:$L$46),ROW(M10),COLUMN(L10))/'Master Answer Key'!N$396</f>
        <v>0.7951807229</v>
      </c>
      <c r="N10" s="26">
        <f t="array" ref="N10">INDEX(TRANSPOSE('CS-SeniorJunior-Tally'!$A$2:$L$46),ROW(N10),COLUMN(M10))/'Master Answer Key'!O$396</f>
        <v>0.8333333333</v>
      </c>
      <c r="O10" s="26">
        <f t="array" ref="O10">INDEX(TRANSPOSE('CS-SeniorJunior-Tally'!$A$2:$L$46),ROW(O10),COLUMN(N10))/'Master Answer Key'!P$396</f>
        <v>0.6</v>
      </c>
      <c r="P10" s="26">
        <f t="array" ref="P10">INDEX(TRANSPOSE('CS-SeniorJunior-Tally'!$A$2:$L$46),ROW(P10),COLUMN(O10))/'Master Answer Key'!Q$396</f>
        <v>1</v>
      </c>
      <c r="Q10" s="26">
        <f t="array" ref="Q10">INDEX(TRANSPOSE('CS-SeniorJunior-Tally'!$A$2:$L$46),ROW(Q10),COLUMN(P10))/'Master Answer Key'!R$396</f>
        <v>0.9285714286</v>
      </c>
      <c r="R10" s="26">
        <f t="array" ref="R10">INDEX(TRANSPOSE('CS-SeniorJunior-Tally'!$A$2:$L$46),ROW(R10),COLUMN(Q10))/'Master Answer Key'!S$396</f>
        <v>0.8181818182</v>
      </c>
      <c r="S10" s="26">
        <f t="array" ref="S10">INDEX(TRANSPOSE('CS-SeniorJunior-Tally'!$A$2:$L$46),ROW(S10),COLUMN(R10))/'Master Answer Key'!T$396</f>
        <v>0.8666666667</v>
      </c>
      <c r="T10" s="26">
        <f t="array" ref="T10">INDEX(TRANSPOSE('CS-SeniorJunior-Tally'!$A$2:$L$46),ROW(T10),COLUMN(S10))/'Master Answer Key'!U$396</f>
        <v>0.84</v>
      </c>
      <c r="U10" s="26">
        <f t="array" ref="U10">INDEX(TRANSPOSE('CS-SeniorJunior-Tally'!$A$2:$L$46),ROW(U10),COLUMN(T10))/'Master Answer Key'!V$396</f>
        <v>0.8285714286</v>
      </c>
      <c r="V10" s="26">
        <f t="array" ref="V10">INDEX(TRANSPOSE('CS-SeniorJunior-Tally'!$A$2:$L$46),ROW(V10),COLUMN(U10))/'Master Answer Key'!W$396</f>
        <v>0.8</v>
      </c>
      <c r="W10" s="26">
        <f t="array" ref="W10">INDEX(TRANSPOSE('CS-SeniorJunior-Tally'!$A$2:$L$46),ROW(W10),COLUMN(V10))/'Master Answer Key'!X$396</f>
        <v>0.8064516129</v>
      </c>
      <c r="X10" s="26">
        <f t="array" ref="X10">INDEX(TRANSPOSE('CS-SeniorJunior-Tally'!$A$2:$L$46),ROW(X10),COLUMN(W10))/'Master Answer Key'!Y$396</f>
        <v>0.9375</v>
      </c>
      <c r="Y10" s="26">
        <f t="array" ref="Y10">INDEX(TRANSPOSE('CS-SeniorJunior-Tally'!$A$2:$L$46),ROW(Y10),COLUMN(X10))/'Master Answer Key'!Z$396</f>
        <v>0.5714285714</v>
      </c>
      <c r="Z10" s="26">
        <f t="array" ref="Z10">INDEX(TRANSPOSE('CS-SeniorJunior-Tally'!$A$2:$L$46),ROW(Z10),COLUMN(Y10))/'Master Answer Key'!AA$396</f>
        <v>0.8333333333</v>
      </c>
      <c r="AA10" s="26">
        <f t="array" ref="AA10">INDEX(TRANSPOSE('CS-SeniorJunior-Tally'!$A$2:$L$46),ROW(AA10),COLUMN(Z10))/'Master Answer Key'!AB$396</f>
        <v>0.8235294118</v>
      </c>
      <c r="AB10" s="26">
        <f t="array" ref="AB10">INDEX(TRANSPOSE('CS-SeniorJunior-Tally'!$A$2:$L$46),ROW(AB10),COLUMN(AA10))/'Master Answer Key'!AC$396</f>
        <v>0.5</v>
      </c>
      <c r="AC10" s="26">
        <f t="array" ref="AC10">INDEX(TRANSPOSE('CS-SeniorJunior-Tally'!$A$2:$L$46),ROW(AC10),COLUMN(AB10))/'Master Answer Key'!AD$396</f>
        <v>0.8214285714</v>
      </c>
      <c r="AD10" s="26" t="str">
        <f t="array" ref="AD10">INDEX(TRANSPOSE('CS-SeniorJunior-Tally'!$A$2:$L$46),ROW(AD10),COLUMN(AC10))/'Master Answer Key'!AE$396</f>
        <v>#DIV/0!</v>
      </c>
      <c r="AE10" s="26">
        <f t="array" ref="AE10">INDEX(TRANSPOSE('CS-SeniorJunior-Tally'!$A$2:$L$46),ROW(AE10),COLUMN(AD10))/'Master Answer Key'!AF$396</f>
        <v>1</v>
      </c>
      <c r="AF10" s="26">
        <f t="array" ref="AF10">INDEX(TRANSPOSE('CS-SeniorJunior-Tally'!$A$2:$L$46),ROW(AF10),COLUMN(AE10))/'Master Answer Key'!AG$396</f>
        <v>0.6666666667</v>
      </c>
      <c r="AG10" s="26">
        <f t="array" ref="AG10">INDEX(TRANSPOSE('CS-SeniorJunior-Tally'!$A$2:$L$46),ROW(AG10),COLUMN(AF10))/'Master Answer Key'!AH$396</f>
        <v>0.8064516129</v>
      </c>
      <c r="AH10" s="26">
        <f t="array" ref="AH10">INDEX(TRANSPOSE('CS-SeniorJunior-Tally'!$A$2:$L$46),ROW(AH10),COLUMN(AG10))/'Master Answer Key'!AI$396</f>
        <v>0.7826086957</v>
      </c>
      <c r="AI10" s="26">
        <f t="array" ref="AI10">INDEX(TRANSPOSE('CS-SeniorJunior-Tally'!$A$2:$L$46),ROW(AI10),COLUMN(AH10))/'Master Answer Key'!AJ$396</f>
        <v>0.875</v>
      </c>
      <c r="AJ10" s="26">
        <f t="array" ref="AJ10">INDEX(TRANSPOSE('CS-SeniorJunior-Tally'!$A$2:$L$46),ROW(AJ10),COLUMN(AI10))/'Master Answer Key'!AK$396</f>
        <v>0.8928571429</v>
      </c>
      <c r="AK10" s="26">
        <f t="array" ref="AK10">INDEX(TRANSPOSE('CS-SeniorJunior-Tally'!$A$2:$L$46),ROW(AK10),COLUMN(AJ10))/'Master Answer Key'!AL$396</f>
        <v>0.9090909091</v>
      </c>
      <c r="AL10" s="26">
        <f t="array" ref="AL10">INDEX(TRANSPOSE('CS-SeniorJunior-Tally'!$A$2:$L$46),ROW(AL10),COLUMN(AK10))/'Master Answer Key'!AM$396</f>
        <v>0.8125</v>
      </c>
      <c r="AM10" s="26">
        <f t="array" ref="AM10">INDEX(TRANSPOSE('CS-SeniorJunior-Tally'!$A$2:$L$46),ROW(AM10),COLUMN(AL10))/'Master Answer Key'!AN$396</f>
        <v>0.7857142857</v>
      </c>
      <c r="AN10" s="26">
        <f t="array" ref="AN10">INDEX(TRANSPOSE('CS-SeniorJunior-Tally'!$A$2:$L$46),ROW(AN10),COLUMN(AM10))/'Master Answer Key'!AO$396</f>
        <v>0.7142857143</v>
      </c>
      <c r="AO10" s="26">
        <f t="array" ref="AO10">INDEX(TRANSPOSE('CS-SeniorJunior-Tally'!$A$2:$L$46),ROW(AO10),COLUMN(AN10))/'Master Answer Key'!AP$396</f>
        <v>0.8333333333</v>
      </c>
      <c r="AP10" s="26">
        <f t="array" ref="AP10">INDEX(TRANSPOSE('CS-SeniorJunior-Tally'!$A$2:$L$46),ROW(AP10),COLUMN(AO10))/'Master Answer Key'!AQ$396</f>
        <v>0.7777777778</v>
      </c>
      <c r="AQ10" s="26">
        <f t="array" ref="AQ10">INDEX(TRANSPOSE('CS-SeniorJunior-Tally'!$A$2:$L$46),ROW(AQ10),COLUMN(AP10))/'Master Answer Key'!AR$396</f>
        <v>0.8461538462</v>
      </c>
      <c r="AR10" s="26">
        <f t="array" ref="AR10">INDEX(TRANSPOSE('CS-SeniorJunior-Tally'!$A$2:$L$46),ROW(AR10),COLUMN(AQ10))/'Master Answer Key'!AS$396</f>
        <v>0.6666666667</v>
      </c>
      <c r="AS10" s="26">
        <f t="array" ref="AS10">INDEX(TRANSPOSE('CS-SeniorJunior-Tally'!$A$2:$L$46),ROW(AS10),COLUMN(AR10))/'Master Answer Key'!AT$396</f>
        <v>0.8709677419</v>
      </c>
      <c r="AT10" s="26">
        <f t="array" ref="AT10">INDEX(TRANSPOSE('CS-SeniorJunior-Tally'!$A$2:$L$46),ROW(AT10),COLUMN(AS10))/'Master Answer Key'!AU$396</f>
        <v>0.7547169811</v>
      </c>
      <c r="AU10" s="26"/>
      <c r="AV10" s="26"/>
      <c r="AW10" s="26"/>
      <c r="AX10" s="26"/>
      <c r="AY10" s="26"/>
      <c r="AZ10" s="26"/>
      <c r="BA10" s="26"/>
      <c r="BB10" s="26"/>
      <c r="BC10" s="26"/>
    </row>
    <row r="11">
      <c r="A11" s="48" t="s">
        <v>560</v>
      </c>
      <c r="B11" s="26">
        <f t="array" ref="B11">INDEX(TRANSPOSE('CS-SeniorJunior-Tally'!$A$2:$L$46),ROW(B11),COLUMN(A11))/'Master Answer Key'!C$396</f>
        <v>0.88</v>
      </c>
      <c r="C11" s="26">
        <f t="array" ref="C11">INDEX(TRANSPOSE('CS-SeniorJunior-Tally'!$A$2:$L$46),ROW(C11),COLUMN(B11))/'Master Answer Key'!D$396</f>
        <v>0.8571428571</v>
      </c>
      <c r="D11" s="26">
        <f t="array" ref="D11">INDEX(TRANSPOSE('CS-SeniorJunior-Tally'!$A$2:$L$46),ROW(D11),COLUMN(C11))/'Master Answer Key'!E$396</f>
        <v>0.875</v>
      </c>
      <c r="E11" s="26">
        <f t="array" ref="E11">INDEX(TRANSPOSE('CS-SeniorJunior-Tally'!$A$2:$L$46),ROW(E11),COLUMN(D11))/'Master Answer Key'!F$396</f>
        <v>0.88</v>
      </c>
      <c r="F11" s="26">
        <f t="array" ref="F11">INDEX(TRANSPOSE('CS-SeniorJunior-Tally'!$A$2:$L$46),ROW(F11),COLUMN(E11))/'Master Answer Key'!G$396</f>
        <v>0.8974358974</v>
      </c>
      <c r="G11" s="26">
        <f t="array" ref="G11">INDEX(TRANSPOSE('CS-SeniorJunior-Tally'!$A$2:$L$46),ROW(G11),COLUMN(F11))/'Master Answer Key'!H$396</f>
        <v>0.75</v>
      </c>
      <c r="H11" s="26">
        <f t="array" ref="H11">INDEX(TRANSPOSE('CS-SeniorJunior-Tally'!$A$2:$L$46),ROW(H11),COLUMN(G11))/'Master Answer Key'!I$396</f>
        <v>0.9259259259</v>
      </c>
      <c r="I11" s="26">
        <f t="array" ref="I11">INDEX(TRANSPOSE('CS-SeniorJunior-Tally'!$A$2:$L$46),ROW(I11),COLUMN(H11))/'Master Answer Key'!J$396</f>
        <v>0.875</v>
      </c>
      <c r="J11" s="26">
        <f t="array" ref="J11">INDEX(TRANSPOSE('CS-SeniorJunior-Tally'!$A$2:$L$46),ROW(J11),COLUMN(I11))/'Master Answer Key'!K$396</f>
        <v>0.9142857143</v>
      </c>
      <c r="K11" s="26">
        <f t="array" ref="K11">INDEX(TRANSPOSE('CS-SeniorJunior-Tally'!$A$2:$L$46),ROW(K11),COLUMN(J11))/'Master Answer Key'!L$396</f>
        <v>0.9032258065</v>
      </c>
      <c r="L11" s="26">
        <f t="array" ref="L11">INDEX(TRANSPOSE('CS-SeniorJunior-Tally'!$A$2:$L$46),ROW(L11),COLUMN(K11))/'Master Answer Key'!M$396</f>
        <v>1</v>
      </c>
      <c r="M11" s="26">
        <f t="array" ref="M11">INDEX(TRANSPOSE('CS-SeniorJunior-Tally'!$A$2:$L$46),ROW(M11),COLUMN(L11))/'Master Answer Key'!N$396</f>
        <v>0.9277108434</v>
      </c>
      <c r="N11" s="26">
        <f t="array" ref="N11">INDEX(TRANSPOSE('CS-SeniorJunior-Tally'!$A$2:$L$46),ROW(N11),COLUMN(M11))/'Master Answer Key'!O$396</f>
        <v>0.9166666667</v>
      </c>
      <c r="O11" s="26">
        <f t="array" ref="O11">INDEX(TRANSPOSE('CS-SeniorJunior-Tally'!$A$2:$L$46),ROW(O11),COLUMN(N11))/'Master Answer Key'!P$396</f>
        <v>0.9</v>
      </c>
      <c r="P11" s="26">
        <f t="array" ref="P11">INDEX(TRANSPOSE('CS-SeniorJunior-Tally'!$A$2:$L$46),ROW(P11),COLUMN(O11))/'Master Answer Key'!Q$396</f>
        <v>1</v>
      </c>
      <c r="Q11" s="26">
        <f t="array" ref="Q11">INDEX(TRANSPOSE('CS-SeniorJunior-Tally'!$A$2:$L$46),ROW(Q11),COLUMN(P11))/'Master Answer Key'!R$396</f>
        <v>1</v>
      </c>
      <c r="R11" s="26">
        <f t="array" ref="R11">INDEX(TRANSPOSE('CS-SeniorJunior-Tally'!$A$2:$L$46),ROW(R11),COLUMN(Q11))/'Master Answer Key'!S$396</f>
        <v>0.9090909091</v>
      </c>
      <c r="S11" s="26">
        <f t="array" ref="S11">INDEX(TRANSPOSE('CS-SeniorJunior-Tally'!$A$2:$L$46),ROW(S11),COLUMN(R11))/'Master Answer Key'!T$396</f>
        <v>0.9333333333</v>
      </c>
      <c r="T11" s="26">
        <f t="array" ref="T11">INDEX(TRANSPOSE('CS-SeniorJunior-Tally'!$A$2:$L$46),ROW(T11),COLUMN(S11))/'Master Answer Key'!U$396</f>
        <v>1</v>
      </c>
      <c r="U11" s="26">
        <f t="array" ref="U11">INDEX(TRANSPOSE('CS-SeniorJunior-Tally'!$A$2:$L$46),ROW(U11),COLUMN(T11))/'Master Answer Key'!V$396</f>
        <v>1</v>
      </c>
      <c r="V11" s="26">
        <f t="array" ref="V11">INDEX(TRANSPOSE('CS-SeniorJunior-Tally'!$A$2:$L$46),ROW(V11),COLUMN(U11))/'Master Answer Key'!W$396</f>
        <v>0.9</v>
      </c>
      <c r="W11" s="26">
        <f t="array" ref="W11">INDEX(TRANSPOSE('CS-SeniorJunior-Tally'!$A$2:$L$46),ROW(W11),COLUMN(V11))/'Master Answer Key'!X$396</f>
        <v>0.9032258065</v>
      </c>
      <c r="X11" s="26">
        <f t="array" ref="X11">INDEX(TRANSPOSE('CS-SeniorJunior-Tally'!$A$2:$L$46),ROW(X11),COLUMN(W11))/'Master Answer Key'!Y$396</f>
        <v>1</v>
      </c>
      <c r="Y11" s="26">
        <f t="array" ref="Y11">INDEX(TRANSPOSE('CS-SeniorJunior-Tally'!$A$2:$L$46),ROW(Y11),COLUMN(X11))/'Master Answer Key'!Z$396</f>
        <v>0.7142857143</v>
      </c>
      <c r="Z11" s="26">
        <f t="array" ref="Z11">INDEX(TRANSPOSE('CS-SeniorJunior-Tally'!$A$2:$L$46),ROW(Z11),COLUMN(Y11))/'Master Answer Key'!AA$396</f>
        <v>0.9583333333</v>
      </c>
      <c r="AA11" s="26">
        <f t="array" ref="AA11">INDEX(TRANSPOSE('CS-SeniorJunior-Tally'!$A$2:$L$46),ROW(AA11),COLUMN(Z11))/'Master Answer Key'!AB$396</f>
        <v>1</v>
      </c>
      <c r="AB11" s="26">
        <f t="array" ref="AB11">INDEX(TRANSPOSE('CS-SeniorJunior-Tally'!$A$2:$L$46),ROW(AB11),COLUMN(AA11))/'Master Answer Key'!AC$396</f>
        <v>1</v>
      </c>
      <c r="AC11" s="26">
        <f t="array" ref="AC11">INDEX(TRANSPOSE('CS-SeniorJunior-Tally'!$A$2:$L$46),ROW(AC11),COLUMN(AB11))/'Master Answer Key'!AD$396</f>
        <v>0.8928571429</v>
      </c>
      <c r="AD11" s="26" t="str">
        <f t="array" ref="AD11">INDEX(TRANSPOSE('CS-SeniorJunior-Tally'!$A$2:$L$46),ROW(AD11),COLUMN(AC11))/'Master Answer Key'!AE$396</f>
        <v>#DIV/0!</v>
      </c>
      <c r="AE11" s="26">
        <f t="array" ref="AE11">INDEX(TRANSPOSE('CS-SeniorJunior-Tally'!$A$2:$L$46),ROW(AE11),COLUMN(AD11))/'Master Answer Key'!AF$396</f>
        <v>1</v>
      </c>
      <c r="AF11" s="26">
        <f t="array" ref="AF11">INDEX(TRANSPOSE('CS-SeniorJunior-Tally'!$A$2:$L$46),ROW(AF11),COLUMN(AE11))/'Master Answer Key'!AG$396</f>
        <v>0.8333333333</v>
      </c>
      <c r="AG11" s="26">
        <f t="array" ref="AG11">INDEX(TRANSPOSE('CS-SeniorJunior-Tally'!$A$2:$L$46),ROW(AG11),COLUMN(AF11))/'Master Answer Key'!AH$396</f>
        <v>0.8709677419</v>
      </c>
      <c r="AH11" s="26">
        <f t="array" ref="AH11">INDEX(TRANSPOSE('CS-SeniorJunior-Tally'!$A$2:$L$46),ROW(AH11),COLUMN(AG11))/'Master Answer Key'!AI$396</f>
        <v>0.9130434783</v>
      </c>
      <c r="AI11" s="26">
        <f t="array" ref="AI11">INDEX(TRANSPOSE('CS-SeniorJunior-Tally'!$A$2:$L$46),ROW(AI11),COLUMN(AH11))/'Master Answer Key'!AJ$396</f>
        <v>1</v>
      </c>
      <c r="AJ11" s="26">
        <f t="array" ref="AJ11">INDEX(TRANSPOSE('CS-SeniorJunior-Tally'!$A$2:$L$46),ROW(AJ11),COLUMN(AI11))/'Master Answer Key'!AK$396</f>
        <v>0.9285714286</v>
      </c>
      <c r="AK11" s="26">
        <f t="array" ref="AK11">INDEX(TRANSPOSE('CS-SeniorJunior-Tally'!$A$2:$L$46),ROW(AK11),COLUMN(AJ11))/'Master Answer Key'!AL$396</f>
        <v>0.9090909091</v>
      </c>
      <c r="AL11" s="26">
        <f t="array" ref="AL11">INDEX(TRANSPOSE('CS-SeniorJunior-Tally'!$A$2:$L$46),ROW(AL11),COLUMN(AK11))/'Master Answer Key'!AM$396</f>
        <v>0.875</v>
      </c>
      <c r="AM11" s="26">
        <f t="array" ref="AM11">INDEX(TRANSPOSE('CS-SeniorJunior-Tally'!$A$2:$L$46),ROW(AM11),COLUMN(AL11))/'Master Answer Key'!AN$396</f>
        <v>0.8571428571</v>
      </c>
      <c r="AN11" s="26">
        <f t="array" ref="AN11">INDEX(TRANSPOSE('CS-SeniorJunior-Tally'!$A$2:$L$46),ROW(AN11),COLUMN(AM11))/'Master Answer Key'!AO$396</f>
        <v>1</v>
      </c>
      <c r="AO11" s="26">
        <f t="array" ref="AO11">INDEX(TRANSPOSE('CS-SeniorJunior-Tally'!$A$2:$L$46),ROW(AO11),COLUMN(AN11))/'Master Answer Key'!AP$396</f>
        <v>0.8333333333</v>
      </c>
      <c r="AP11" s="26">
        <f t="array" ref="AP11">INDEX(TRANSPOSE('CS-SeniorJunior-Tally'!$A$2:$L$46),ROW(AP11),COLUMN(AO11))/'Master Answer Key'!AQ$396</f>
        <v>0.8888888889</v>
      </c>
      <c r="AQ11" s="26">
        <f t="array" ref="AQ11">INDEX(TRANSPOSE('CS-SeniorJunior-Tally'!$A$2:$L$46),ROW(AQ11),COLUMN(AP11))/'Master Answer Key'!AR$396</f>
        <v>0.9230769231</v>
      </c>
      <c r="AR11" s="26">
        <f t="array" ref="AR11">INDEX(TRANSPOSE('CS-SeniorJunior-Tally'!$A$2:$L$46),ROW(AR11),COLUMN(AQ11))/'Master Answer Key'!AS$396</f>
        <v>1</v>
      </c>
      <c r="AS11" s="26">
        <f t="array" ref="AS11">INDEX(TRANSPOSE('CS-SeniorJunior-Tally'!$A$2:$L$46),ROW(AS11),COLUMN(AR11))/'Master Answer Key'!AT$396</f>
        <v>0.935483871</v>
      </c>
      <c r="AT11" s="26">
        <f t="array" ref="AT11">INDEX(TRANSPOSE('CS-SeniorJunior-Tally'!$A$2:$L$46),ROW(AT11),COLUMN(AS11))/'Master Answer Key'!AU$396</f>
        <v>0.8867924528</v>
      </c>
      <c r="AU11" s="26"/>
      <c r="AV11" s="26"/>
      <c r="AW11" s="26"/>
      <c r="AX11" s="26"/>
      <c r="AY11" s="26"/>
      <c r="AZ11" s="26"/>
      <c r="BA11" s="26"/>
      <c r="BB11" s="26"/>
      <c r="BC11" s="26"/>
    </row>
    <row r="12">
      <c r="A12" s="48" t="s">
        <v>561</v>
      </c>
      <c r="B12" s="26">
        <f t="array" ref="B12">INDEX(TRANSPOSE('CS-SeniorJunior-Tally'!$A$2:$L$46),ROW(B12),COLUMN(A12))/'Master Answer Key'!C$396</f>
        <v>0.88</v>
      </c>
      <c r="C12" s="26">
        <f t="array" ref="C12">INDEX(TRANSPOSE('CS-SeniorJunior-Tally'!$A$2:$L$46),ROW(C12),COLUMN(B12))/'Master Answer Key'!D$396</f>
        <v>0.9285714286</v>
      </c>
      <c r="D12" s="26">
        <f t="array" ref="D12">INDEX(TRANSPOSE('CS-SeniorJunior-Tally'!$A$2:$L$46),ROW(D12),COLUMN(C12))/'Master Answer Key'!E$396</f>
        <v>0.875</v>
      </c>
      <c r="E12" s="26">
        <f t="array" ref="E12">INDEX(TRANSPOSE('CS-SeniorJunior-Tally'!$A$2:$L$46),ROW(E12),COLUMN(D12))/'Master Answer Key'!F$396</f>
        <v>0.76</v>
      </c>
      <c r="F12" s="26">
        <f t="array" ref="F12">INDEX(TRANSPOSE('CS-SeniorJunior-Tally'!$A$2:$L$46),ROW(F12),COLUMN(E12))/'Master Answer Key'!G$396</f>
        <v>0.7948717949</v>
      </c>
      <c r="G12" s="26">
        <f t="array" ref="G12">INDEX(TRANSPOSE('CS-SeniorJunior-Tally'!$A$2:$L$46),ROW(G12),COLUMN(F12))/'Master Answer Key'!H$396</f>
        <v>1</v>
      </c>
      <c r="H12" s="26">
        <f t="array" ref="H12">INDEX(TRANSPOSE('CS-SeniorJunior-Tally'!$A$2:$L$46),ROW(H12),COLUMN(G12))/'Master Answer Key'!I$396</f>
        <v>0.8888888889</v>
      </c>
      <c r="I12" s="26">
        <f t="array" ref="I12">INDEX(TRANSPOSE('CS-SeniorJunior-Tally'!$A$2:$L$46),ROW(I12),COLUMN(H12))/'Master Answer Key'!J$396</f>
        <v>0.75</v>
      </c>
      <c r="J12" s="26">
        <f t="array" ref="J12">INDEX(TRANSPOSE('CS-SeniorJunior-Tally'!$A$2:$L$46),ROW(J12),COLUMN(I12))/'Master Answer Key'!K$396</f>
        <v>0.7428571429</v>
      </c>
      <c r="K12" s="26">
        <f t="array" ref="K12">INDEX(TRANSPOSE('CS-SeniorJunior-Tally'!$A$2:$L$46),ROW(K12),COLUMN(J12))/'Master Answer Key'!L$396</f>
        <v>0.6451612903</v>
      </c>
      <c r="L12" s="26">
        <f t="array" ref="L12">INDEX(TRANSPOSE('CS-SeniorJunior-Tally'!$A$2:$L$46),ROW(L12),COLUMN(K12))/'Master Answer Key'!M$396</f>
        <v>0.8571428571</v>
      </c>
      <c r="M12" s="26">
        <f t="array" ref="M12">INDEX(TRANSPOSE('CS-SeniorJunior-Tally'!$A$2:$L$46),ROW(M12),COLUMN(L12))/'Master Answer Key'!N$396</f>
        <v>0.8313253012</v>
      </c>
      <c r="N12" s="26">
        <f t="array" ref="N12">INDEX(TRANSPOSE('CS-SeniorJunior-Tally'!$A$2:$L$46),ROW(N12),COLUMN(M12))/'Master Answer Key'!O$396</f>
        <v>0.8333333333</v>
      </c>
      <c r="O12" s="26">
        <f t="array" ref="O12">INDEX(TRANSPOSE('CS-SeniorJunior-Tally'!$A$2:$L$46),ROW(O12),COLUMN(N12))/'Master Answer Key'!P$396</f>
        <v>0.9</v>
      </c>
      <c r="P12" s="26">
        <f t="array" ref="P12">INDEX(TRANSPOSE('CS-SeniorJunior-Tally'!$A$2:$L$46),ROW(P12),COLUMN(O12))/'Master Answer Key'!Q$396</f>
        <v>1</v>
      </c>
      <c r="Q12" s="26">
        <f t="array" ref="Q12">INDEX(TRANSPOSE('CS-SeniorJunior-Tally'!$A$2:$L$46),ROW(Q12),COLUMN(P12))/'Master Answer Key'!R$396</f>
        <v>0.6428571429</v>
      </c>
      <c r="R12" s="26">
        <f t="array" ref="R12">INDEX(TRANSPOSE('CS-SeniorJunior-Tally'!$A$2:$L$46),ROW(R12),COLUMN(Q12))/'Master Answer Key'!S$396</f>
        <v>0.8181818182</v>
      </c>
      <c r="S12" s="26">
        <f t="array" ref="S12">INDEX(TRANSPOSE('CS-SeniorJunior-Tally'!$A$2:$L$46),ROW(S12),COLUMN(R12))/'Master Answer Key'!T$396</f>
        <v>0.8333333333</v>
      </c>
      <c r="T12" s="26">
        <f t="array" ref="T12">INDEX(TRANSPOSE('CS-SeniorJunior-Tally'!$A$2:$L$46),ROW(T12),COLUMN(S12))/'Master Answer Key'!U$396</f>
        <v>0.84</v>
      </c>
      <c r="U12" s="26">
        <f t="array" ref="U12">INDEX(TRANSPOSE('CS-SeniorJunior-Tally'!$A$2:$L$46),ROW(U12),COLUMN(T12))/'Master Answer Key'!V$396</f>
        <v>0.7428571429</v>
      </c>
      <c r="V12" s="26">
        <f t="array" ref="V12">INDEX(TRANSPOSE('CS-SeniorJunior-Tally'!$A$2:$L$46),ROW(V12),COLUMN(U12))/'Master Answer Key'!W$396</f>
        <v>0.8</v>
      </c>
      <c r="W12" s="26">
        <f t="array" ref="W12">INDEX(TRANSPOSE('CS-SeniorJunior-Tally'!$A$2:$L$46),ROW(W12),COLUMN(V12))/'Master Answer Key'!X$396</f>
        <v>0.8387096774</v>
      </c>
      <c r="X12" s="26">
        <f t="array" ref="X12">INDEX(TRANSPOSE('CS-SeniorJunior-Tally'!$A$2:$L$46),ROW(X12),COLUMN(W12))/'Master Answer Key'!Y$396</f>
        <v>0.5625</v>
      </c>
      <c r="Y12" s="26">
        <f t="array" ref="Y12">INDEX(TRANSPOSE('CS-SeniorJunior-Tally'!$A$2:$L$46),ROW(Y12),COLUMN(X12))/'Master Answer Key'!Z$396</f>
        <v>0.7142857143</v>
      </c>
      <c r="Z12" s="26">
        <f t="array" ref="Z12">INDEX(TRANSPOSE('CS-SeniorJunior-Tally'!$A$2:$L$46),ROW(Z12),COLUMN(Y12))/'Master Answer Key'!AA$396</f>
        <v>0.7916666667</v>
      </c>
      <c r="AA12" s="26">
        <f t="array" ref="AA12">INDEX(TRANSPOSE('CS-SeniorJunior-Tally'!$A$2:$L$46),ROW(AA12),COLUMN(Z12))/'Master Answer Key'!AB$396</f>
        <v>0.7647058824</v>
      </c>
      <c r="AB12" s="26">
        <f t="array" ref="AB12">INDEX(TRANSPOSE('CS-SeniorJunior-Tally'!$A$2:$L$46),ROW(AB12),COLUMN(AA12))/'Master Answer Key'!AC$396</f>
        <v>0.3333333333</v>
      </c>
      <c r="AC12" s="26">
        <f t="array" ref="AC12">INDEX(TRANSPOSE('CS-SeniorJunior-Tally'!$A$2:$L$46),ROW(AC12),COLUMN(AB12))/'Master Answer Key'!AD$396</f>
        <v>0.8928571429</v>
      </c>
      <c r="AD12" s="26" t="str">
        <f t="array" ref="AD12">INDEX(TRANSPOSE('CS-SeniorJunior-Tally'!$A$2:$L$46),ROW(AD12),COLUMN(AC12))/'Master Answer Key'!AE$396</f>
        <v>#DIV/0!</v>
      </c>
      <c r="AE12" s="26">
        <f t="array" ref="AE12">INDEX(TRANSPOSE('CS-SeniorJunior-Tally'!$A$2:$L$46),ROW(AE12),COLUMN(AD12))/'Master Answer Key'!AF$396</f>
        <v>1</v>
      </c>
      <c r="AF12" s="26">
        <f t="array" ref="AF12">INDEX(TRANSPOSE('CS-SeniorJunior-Tally'!$A$2:$L$46),ROW(AF12),COLUMN(AE12))/'Master Answer Key'!AG$396</f>
        <v>0.9166666667</v>
      </c>
      <c r="AG12" s="26">
        <f t="array" ref="AG12">INDEX(TRANSPOSE('CS-SeniorJunior-Tally'!$A$2:$L$46),ROW(AG12),COLUMN(AF12))/'Master Answer Key'!AH$396</f>
        <v>0.7741935484</v>
      </c>
      <c r="AH12" s="26">
        <f t="array" ref="AH12">INDEX(TRANSPOSE('CS-SeniorJunior-Tally'!$A$2:$L$46),ROW(AH12),COLUMN(AG12))/'Master Answer Key'!AI$396</f>
        <v>0.7391304348</v>
      </c>
      <c r="AI12" s="26">
        <f t="array" ref="AI12">INDEX(TRANSPOSE('CS-SeniorJunior-Tally'!$A$2:$L$46),ROW(AI12),COLUMN(AH12))/'Master Answer Key'!AJ$396</f>
        <v>0.875</v>
      </c>
      <c r="AJ12" s="26">
        <f t="array" ref="AJ12">INDEX(TRANSPOSE('CS-SeniorJunior-Tally'!$A$2:$L$46),ROW(AJ12),COLUMN(AI12))/'Master Answer Key'!AK$396</f>
        <v>0.6428571429</v>
      </c>
      <c r="AK12" s="26">
        <f t="array" ref="AK12">INDEX(TRANSPOSE('CS-SeniorJunior-Tally'!$A$2:$L$46),ROW(AK12),COLUMN(AJ12))/'Master Answer Key'!AL$396</f>
        <v>1</v>
      </c>
      <c r="AL12" s="26">
        <f t="array" ref="AL12">INDEX(TRANSPOSE('CS-SeniorJunior-Tally'!$A$2:$L$46),ROW(AL12),COLUMN(AK12))/'Master Answer Key'!AM$396</f>
        <v>0.6875</v>
      </c>
      <c r="AM12" s="26">
        <f t="array" ref="AM12">INDEX(TRANSPOSE('CS-SeniorJunior-Tally'!$A$2:$L$46),ROW(AM12),COLUMN(AL12))/'Master Answer Key'!AN$396</f>
        <v>0.7142857143</v>
      </c>
      <c r="AN12" s="26">
        <f t="array" ref="AN12">INDEX(TRANSPOSE('CS-SeniorJunior-Tally'!$A$2:$L$46),ROW(AN12),COLUMN(AM12))/'Master Answer Key'!AO$396</f>
        <v>0.8571428571</v>
      </c>
      <c r="AO12" s="26">
        <f t="array" ref="AO12">INDEX(TRANSPOSE('CS-SeniorJunior-Tally'!$A$2:$L$46),ROW(AO12),COLUMN(AN12))/'Master Answer Key'!AP$396</f>
        <v>0.8333333333</v>
      </c>
      <c r="AP12" s="26">
        <f t="array" ref="AP12">INDEX(TRANSPOSE('CS-SeniorJunior-Tally'!$A$2:$L$46),ROW(AP12),COLUMN(AO12))/'Master Answer Key'!AQ$396</f>
        <v>0.6666666667</v>
      </c>
      <c r="AQ12" s="26">
        <f t="array" ref="AQ12">INDEX(TRANSPOSE('CS-SeniorJunior-Tally'!$A$2:$L$46),ROW(AQ12),COLUMN(AP12))/'Master Answer Key'!AR$396</f>
        <v>0.6923076923</v>
      </c>
      <c r="AR12" s="26">
        <f t="array" ref="AR12">INDEX(TRANSPOSE('CS-SeniorJunior-Tally'!$A$2:$L$46),ROW(AR12),COLUMN(AQ12))/'Master Answer Key'!AS$396</f>
        <v>0.8333333333</v>
      </c>
      <c r="AS12" s="26">
        <f t="array" ref="AS12">INDEX(TRANSPOSE('CS-SeniorJunior-Tally'!$A$2:$L$46),ROW(AS12),COLUMN(AR12))/'Master Answer Key'!AT$396</f>
        <v>0.935483871</v>
      </c>
      <c r="AT12" s="26">
        <f t="array" ref="AT12">INDEX(TRANSPOSE('CS-SeniorJunior-Tally'!$A$2:$L$46),ROW(AT12),COLUMN(AS12))/'Master Answer Key'!AU$396</f>
        <v>0.7358490566</v>
      </c>
      <c r="AU12" s="26"/>
      <c r="AV12" s="26"/>
      <c r="AW12" s="26"/>
      <c r="AX12" s="26"/>
      <c r="AY12" s="26"/>
      <c r="AZ12" s="26"/>
      <c r="BA12" s="26"/>
      <c r="BB12" s="26"/>
      <c r="BC12" s="26"/>
    </row>
    <row r="13">
      <c r="A13" s="48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</row>
    <row r="14">
      <c r="A14" s="48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</row>
    <row r="15">
      <c r="A15" s="48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</row>
    <row r="16">
      <c r="A16" s="48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</row>
    <row r="17">
      <c r="A17" s="48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</row>
    <row r="18">
      <c r="A18" s="48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</row>
    <row r="19">
      <c r="A19" s="48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</row>
    <row r="20">
      <c r="A20" s="48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</row>
    <row r="21">
      <c r="A21" s="48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</row>
    <row r="22">
      <c r="A22" s="48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</row>
    <row r="23">
      <c r="A23" s="48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</row>
    <row r="24">
      <c r="A24" s="48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</row>
    <row r="25">
      <c r="A25" s="48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</row>
    <row r="26">
      <c r="A26" s="48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</row>
    <row r="27">
      <c r="A27" s="48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</row>
    <row r="28">
      <c r="A28" s="48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</row>
    <row r="29">
      <c r="A29" s="48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</row>
    <row r="30">
      <c r="A30" s="48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</row>
    <row r="31">
      <c r="A31" s="48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</row>
    <row r="32">
      <c r="A32" s="48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</row>
    <row r="33">
      <c r="A33" s="48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</row>
    <row r="34">
      <c r="A34" s="48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</row>
    <row r="35">
      <c r="A35" s="48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</row>
    <row r="36">
      <c r="A36" s="48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</row>
    <row r="37">
      <c r="A37" s="48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</row>
    <row r="38">
      <c r="A38" s="48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</row>
    <row r="39">
      <c r="A39" s="48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</row>
    <row r="40">
      <c r="A40" s="48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</row>
    <row r="41">
      <c r="A41" s="48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</row>
    <row r="42">
      <c r="A42" s="48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</row>
    <row r="43">
      <c r="A43" s="48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</row>
    <row r="44">
      <c r="A44" s="48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</row>
    <row r="45">
      <c r="A45" s="48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</row>
    <row r="46">
      <c r="A46" s="48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</row>
    <row r="47">
      <c r="A47" s="48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</row>
    <row r="48">
      <c r="A48" s="48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</row>
    <row r="49">
      <c r="A49" s="48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</row>
    <row r="50">
      <c r="A50" s="48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</row>
    <row r="51">
      <c r="A51" s="48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</row>
    <row r="52">
      <c r="A52" s="48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</row>
    <row r="53">
      <c r="A53" s="48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</row>
    <row r="54">
      <c r="A54" s="48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</row>
    <row r="55">
      <c r="A55" s="48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</row>
    <row r="56">
      <c r="A56" s="48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</row>
    <row r="57">
      <c r="A57" s="48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</row>
    <row r="58">
      <c r="A58" s="48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</row>
    <row r="59">
      <c r="A59" s="48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</row>
    <row r="60">
      <c r="A60" s="48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</row>
    <row r="61">
      <c r="A61" s="48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</row>
    <row r="62">
      <c r="A62" s="48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</row>
    <row r="63">
      <c r="A63" s="48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</row>
    <row r="64">
      <c r="A64" s="48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</row>
    <row r="65">
      <c r="A65" s="48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</row>
    <row r="66">
      <c r="A66" s="48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</row>
    <row r="67">
      <c r="A67" s="48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</row>
    <row r="68">
      <c r="A68" s="48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</row>
    <row r="69">
      <c r="A69" s="48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</row>
    <row r="70">
      <c r="A70" s="48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</row>
    <row r="71">
      <c r="A71" s="48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</row>
    <row r="72">
      <c r="A72" s="48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</row>
    <row r="73">
      <c r="A73" s="48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</row>
    <row r="74">
      <c r="A74" s="48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</row>
    <row r="75">
      <c r="A75" s="48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</row>
    <row r="76">
      <c r="A76" s="48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</row>
    <row r="77">
      <c r="A77" s="48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</row>
    <row r="78">
      <c r="A78" s="48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</row>
    <row r="79">
      <c r="A79" s="48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</row>
    <row r="80">
      <c r="A80" s="48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</row>
    <row r="81">
      <c r="A81" s="48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</row>
    <row r="82">
      <c r="A82" s="48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</row>
    <row r="83">
      <c r="A83" s="48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</row>
    <row r="84">
      <c r="A84" s="48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</row>
    <row r="85">
      <c r="A85" s="48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</row>
    <row r="86">
      <c r="A86" s="48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</row>
    <row r="87">
      <c r="A87" s="48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</row>
    <row r="88">
      <c r="A88" s="48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</row>
    <row r="89">
      <c r="A89" s="48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</row>
    <row r="90">
      <c r="A90" s="48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</row>
    <row r="91">
      <c r="A91" s="48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</row>
    <row r="92">
      <c r="A92" s="48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</row>
    <row r="93">
      <c r="A93" s="48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</row>
    <row r="94">
      <c r="A94" s="48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</row>
    <row r="95">
      <c r="A95" s="48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</row>
    <row r="96">
      <c r="A96" s="48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</row>
    <row r="97">
      <c r="A97" s="48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</row>
    <row r="98">
      <c r="A98" s="48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</row>
    <row r="99">
      <c r="A99" s="48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</row>
    <row r="100">
      <c r="A100" s="48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</row>
    <row r="101">
      <c r="A101" s="48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</row>
    <row r="102">
      <c r="A102" s="48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</row>
    <row r="103">
      <c r="A103" s="48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</row>
    <row r="104">
      <c r="A104" s="48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</row>
    <row r="105">
      <c r="A105" s="48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</row>
    <row r="106">
      <c r="A106" s="48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</row>
    <row r="107">
      <c r="A107" s="48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</row>
    <row r="108">
      <c r="A108" s="48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</row>
    <row r="109">
      <c r="A109" s="48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</row>
    <row r="110">
      <c r="A110" s="48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</row>
    <row r="111">
      <c r="A111" s="48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</row>
    <row r="112">
      <c r="A112" s="48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</row>
    <row r="113">
      <c r="A113" s="48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</row>
    <row r="114">
      <c r="A114" s="48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</row>
    <row r="115">
      <c r="A115" s="48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</row>
    <row r="116">
      <c r="A116" s="48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</row>
    <row r="117">
      <c r="A117" s="48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</row>
    <row r="118">
      <c r="A118" s="48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</row>
    <row r="119">
      <c r="A119" s="48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</row>
    <row r="120">
      <c r="A120" s="48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</row>
    <row r="121">
      <c r="A121" s="48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</row>
    <row r="122">
      <c r="A122" s="48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</row>
    <row r="123">
      <c r="A123" s="48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</row>
    <row r="124">
      <c r="A124" s="48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</row>
    <row r="125">
      <c r="A125" s="48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</row>
    <row r="126">
      <c r="A126" s="48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</row>
    <row r="127">
      <c r="A127" s="48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</row>
    <row r="128">
      <c r="A128" s="48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</row>
    <row r="129">
      <c r="A129" s="48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</row>
    <row r="130">
      <c r="A130" s="48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</row>
    <row r="131">
      <c r="A131" s="48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</row>
    <row r="132">
      <c r="A132" s="48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</row>
    <row r="133">
      <c r="A133" s="48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</row>
    <row r="134">
      <c r="A134" s="48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</row>
    <row r="135">
      <c r="A135" s="48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</row>
    <row r="136">
      <c r="A136" s="48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</row>
    <row r="137">
      <c r="A137" s="48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</row>
    <row r="138">
      <c r="A138" s="48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</row>
    <row r="139">
      <c r="A139" s="48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</row>
    <row r="140">
      <c r="A140" s="48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</row>
    <row r="141">
      <c r="A141" s="48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</row>
    <row r="142">
      <c r="A142" s="48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</row>
    <row r="143">
      <c r="A143" s="48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</row>
    <row r="144">
      <c r="A144" s="48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</row>
    <row r="145">
      <c r="A145" s="48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</row>
    <row r="146">
      <c r="A146" s="48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</row>
    <row r="147">
      <c r="A147" s="48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</row>
    <row r="148">
      <c r="A148" s="48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</row>
    <row r="149">
      <c r="A149" s="48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</row>
    <row r="150">
      <c r="A150" s="48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</row>
    <row r="151">
      <c r="A151" s="48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</row>
    <row r="152">
      <c r="A152" s="48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</row>
    <row r="153">
      <c r="A153" s="48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</row>
    <row r="154">
      <c r="A154" s="48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</row>
    <row r="155">
      <c r="A155" s="48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</row>
    <row r="156">
      <c r="A156" s="48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</row>
    <row r="157">
      <c r="A157" s="48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</row>
    <row r="158">
      <c r="A158" s="48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</row>
    <row r="159">
      <c r="A159" s="48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</row>
    <row r="160">
      <c r="A160" s="48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</row>
    <row r="161">
      <c r="A161" s="48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</row>
    <row r="162">
      <c r="A162" s="48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</row>
    <row r="163">
      <c r="A163" s="48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</row>
    <row r="164">
      <c r="A164" s="48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</row>
    <row r="165">
      <c r="A165" s="48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</row>
    <row r="166">
      <c r="A166" s="48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</row>
    <row r="167">
      <c r="A167" s="48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</row>
    <row r="168">
      <c r="A168" s="48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</row>
    <row r="169">
      <c r="A169" s="48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</row>
    <row r="170">
      <c r="A170" s="48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</row>
    <row r="171">
      <c r="A171" s="48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</row>
    <row r="172">
      <c r="A172" s="48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</row>
    <row r="173">
      <c r="A173" s="48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</row>
    <row r="174">
      <c r="A174" s="48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</row>
    <row r="175">
      <c r="A175" s="48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</row>
    <row r="176">
      <c r="A176" s="48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</row>
    <row r="177">
      <c r="A177" s="48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</row>
    <row r="178">
      <c r="A178" s="48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</row>
    <row r="179">
      <c r="A179" s="48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</row>
    <row r="180">
      <c r="A180" s="48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</row>
    <row r="181">
      <c r="A181" s="48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</row>
    <row r="182">
      <c r="A182" s="48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</row>
    <row r="183">
      <c r="A183" s="48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</row>
    <row r="184">
      <c r="A184" s="48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</row>
    <row r="185">
      <c r="A185" s="48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</row>
    <row r="186">
      <c r="A186" s="48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</row>
    <row r="187">
      <c r="A187" s="48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</row>
    <row r="188">
      <c r="A188" s="48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</row>
    <row r="189">
      <c r="A189" s="48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</row>
    <row r="190">
      <c r="A190" s="48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</row>
    <row r="191">
      <c r="A191" s="48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</row>
    <row r="192">
      <c r="A192" s="48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</row>
    <row r="193">
      <c r="A193" s="48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</row>
    <row r="194">
      <c r="A194" s="48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</row>
    <row r="195">
      <c r="A195" s="48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</row>
    <row r="196">
      <c r="A196" s="48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</row>
    <row r="197">
      <c r="A197" s="48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</row>
    <row r="198">
      <c r="A198" s="48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</row>
    <row r="199">
      <c r="A199" s="48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</row>
    <row r="200">
      <c r="A200" s="48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</row>
    <row r="201">
      <c r="A201" s="48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</row>
    <row r="202">
      <c r="A202" s="48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</row>
    <row r="203">
      <c r="A203" s="48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</row>
    <row r="204">
      <c r="A204" s="48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</row>
    <row r="205">
      <c r="A205" s="48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</row>
    <row r="206">
      <c r="A206" s="48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</row>
    <row r="207">
      <c r="A207" s="48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</row>
    <row r="208">
      <c r="A208" s="48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</row>
    <row r="209">
      <c r="A209" s="48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</row>
    <row r="210">
      <c r="A210" s="48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</row>
    <row r="211">
      <c r="A211" s="48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</row>
    <row r="212">
      <c r="A212" s="48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</row>
    <row r="213">
      <c r="A213" s="48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</row>
    <row r="214">
      <c r="A214" s="48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</row>
    <row r="215">
      <c r="A215" s="48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</row>
    <row r="216">
      <c r="A216" s="48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</row>
    <row r="217">
      <c r="A217" s="48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</row>
    <row r="218">
      <c r="A218" s="48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</row>
    <row r="219">
      <c r="A219" s="48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</row>
    <row r="220">
      <c r="A220" s="48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</row>
    <row r="221">
      <c r="A221" s="48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</row>
    <row r="222">
      <c r="A222" s="48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</row>
    <row r="223">
      <c r="A223" s="48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</row>
    <row r="224">
      <c r="A224" s="48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</row>
    <row r="225">
      <c r="A225" s="48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</row>
    <row r="226">
      <c r="A226" s="48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</row>
    <row r="227">
      <c r="A227" s="48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</row>
    <row r="228">
      <c r="A228" s="48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</row>
    <row r="229">
      <c r="A229" s="48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</row>
    <row r="230">
      <c r="A230" s="48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</row>
    <row r="231">
      <c r="A231" s="48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</row>
    <row r="232">
      <c r="A232" s="48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</row>
    <row r="233">
      <c r="A233" s="48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</row>
    <row r="234">
      <c r="A234" s="48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</row>
    <row r="235">
      <c r="A235" s="48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</row>
    <row r="236">
      <c r="A236" s="48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</row>
    <row r="237">
      <c r="A237" s="48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</row>
    <row r="238">
      <c r="A238" s="48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</row>
    <row r="239">
      <c r="A239" s="48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</row>
    <row r="240">
      <c r="A240" s="48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</row>
    <row r="241">
      <c r="A241" s="48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</row>
    <row r="242">
      <c r="A242" s="48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</row>
    <row r="243">
      <c r="A243" s="48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</row>
    <row r="244">
      <c r="A244" s="48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</row>
    <row r="245">
      <c r="A245" s="48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</row>
    <row r="246">
      <c r="A246" s="48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</row>
    <row r="247">
      <c r="A247" s="48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</row>
    <row r="248">
      <c r="A248" s="48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</row>
    <row r="249">
      <c r="A249" s="48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</row>
    <row r="250">
      <c r="A250" s="48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</row>
    <row r="251">
      <c r="A251" s="48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</row>
    <row r="252">
      <c r="A252" s="48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</row>
    <row r="253">
      <c r="A253" s="48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</row>
    <row r="254">
      <c r="A254" s="48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</row>
    <row r="255">
      <c r="A255" s="48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</row>
    <row r="256">
      <c r="A256" s="48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</row>
    <row r="257">
      <c r="A257" s="48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</row>
    <row r="258">
      <c r="A258" s="48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</row>
    <row r="259">
      <c r="A259" s="48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</row>
    <row r="260">
      <c r="A260" s="48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</row>
    <row r="261">
      <c r="A261" s="48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</row>
    <row r="262">
      <c r="A262" s="48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</row>
    <row r="263">
      <c r="A263" s="48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</row>
    <row r="264">
      <c r="A264" s="48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</row>
    <row r="265">
      <c r="A265" s="48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</row>
    <row r="266">
      <c r="A266" s="48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</row>
    <row r="267">
      <c r="A267" s="48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</row>
    <row r="268">
      <c r="A268" s="48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</row>
    <row r="269">
      <c r="A269" s="48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</row>
    <row r="270">
      <c r="A270" s="48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</row>
    <row r="271">
      <c r="A271" s="48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</row>
    <row r="272">
      <c r="A272" s="48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</row>
    <row r="273">
      <c r="A273" s="48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</row>
    <row r="274">
      <c r="A274" s="48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</row>
    <row r="275">
      <c r="A275" s="48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</row>
    <row r="276">
      <c r="A276" s="48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</row>
    <row r="277">
      <c r="A277" s="48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</row>
    <row r="278">
      <c r="A278" s="48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</row>
    <row r="279">
      <c r="A279" s="48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</row>
    <row r="280">
      <c r="A280" s="48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</row>
    <row r="281">
      <c r="A281" s="48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</row>
    <row r="282">
      <c r="A282" s="48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</row>
    <row r="283">
      <c r="A283" s="48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</row>
    <row r="284">
      <c r="A284" s="48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</row>
    <row r="285">
      <c r="A285" s="48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</row>
    <row r="286">
      <c r="A286" s="48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</row>
    <row r="287">
      <c r="A287" s="48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</row>
    <row r="288">
      <c r="A288" s="48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</row>
    <row r="289">
      <c r="A289" s="48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</row>
    <row r="290">
      <c r="A290" s="48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</row>
    <row r="291">
      <c r="A291" s="48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</row>
    <row r="292">
      <c r="A292" s="48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</row>
    <row r="293">
      <c r="A293" s="48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</row>
    <row r="294">
      <c r="A294" s="48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</row>
    <row r="295">
      <c r="A295" s="48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</row>
    <row r="296">
      <c r="A296" s="48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</row>
    <row r="297">
      <c r="A297" s="48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</row>
    <row r="298">
      <c r="A298" s="48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</row>
    <row r="299">
      <c r="A299" s="48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</row>
    <row r="300">
      <c r="A300" s="48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</row>
    <row r="301">
      <c r="A301" s="48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</row>
    <row r="302">
      <c r="A302" s="48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</row>
    <row r="303">
      <c r="A303" s="48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</row>
    <row r="304">
      <c r="A304" s="48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</row>
    <row r="305">
      <c r="A305" s="48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</row>
    <row r="306">
      <c r="A306" s="48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</row>
    <row r="307">
      <c r="A307" s="48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</row>
    <row r="308">
      <c r="A308" s="48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</row>
    <row r="309">
      <c r="A309" s="48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</row>
    <row r="310">
      <c r="A310" s="48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</row>
    <row r="311">
      <c r="A311" s="48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</row>
    <row r="312">
      <c r="A312" s="48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</row>
    <row r="313">
      <c r="A313" s="48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</row>
    <row r="314">
      <c r="A314" s="48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</row>
    <row r="315">
      <c r="A315" s="48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</row>
    <row r="316">
      <c r="A316" s="48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</row>
    <row r="317">
      <c r="A317" s="48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</row>
    <row r="318">
      <c r="A318" s="48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</row>
    <row r="319">
      <c r="A319" s="48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</row>
    <row r="320">
      <c r="A320" s="48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</row>
    <row r="321">
      <c r="A321" s="48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</row>
    <row r="322">
      <c r="A322" s="48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</row>
    <row r="323">
      <c r="A323" s="48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</row>
    <row r="324">
      <c r="A324" s="48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</row>
    <row r="325">
      <c r="A325" s="48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</row>
    <row r="326">
      <c r="A326" s="48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</row>
    <row r="327">
      <c r="A327" s="48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</row>
    <row r="328">
      <c r="A328" s="48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</row>
    <row r="329">
      <c r="A329" s="48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</row>
    <row r="330">
      <c r="A330" s="48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</row>
    <row r="331">
      <c r="A331" s="48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</row>
    <row r="332">
      <c r="A332" s="48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</row>
    <row r="333">
      <c r="A333" s="48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</row>
    <row r="334">
      <c r="A334" s="48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</row>
    <row r="335">
      <c r="A335" s="48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</row>
    <row r="336">
      <c r="A336" s="48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</row>
    <row r="337">
      <c r="A337" s="48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</row>
    <row r="338">
      <c r="A338" s="48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</row>
    <row r="339">
      <c r="A339" s="48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</row>
    <row r="340">
      <c r="A340" s="48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</row>
    <row r="341">
      <c r="A341" s="48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</row>
    <row r="342">
      <c r="A342" s="48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</row>
    <row r="343">
      <c r="A343" s="48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</row>
    <row r="344">
      <c r="A344" s="48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</row>
    <row r="345">
      <c r="A345" s="48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</row>
    <row r="346">
      <c r="A346" s="48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</row>
    <row r="347">
      <c r="A347" s="48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</row>
    <row r="348">
      <c r="A348" s="48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</row>
    <row r="349">
      <c r="A349" s="48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</row>
    <row r="350">
      <c r="A350" s="48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</row>
    <row r="351">
      <c r="A351" s="48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</row>
    <row r="352">
      <c r="A352" s="48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</row>
    <row r="353">
      <c r="A353" s="48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</row>
    <row r="354">
      <c r="A354" s="48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</row>
    <row r="355">
      <c r="A355" s="48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</row>
    <row r="356">
      <c r="A356" s="48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</row>
    <row r="357">
      <c r="A357" s="48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</row>
    <row r="358">
      <c r="A358" s="48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</row>
    <row r="359">
      <c r="A359" s="48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</row>
    <row r="360">
      <c r="A360" s="48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</row>
    <row r="361">
      <c r="A361" s="48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</row>
    <row r="362">
      <c r="A362" s="48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</row>
    <row r="363">
      <c r="A363" s="48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</row>
    <row r="364">
      <c r="A364" s="48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</row>
    <row r="365">
      <c r="A365" s="48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</row>
    <row r="366">
      <c r="A366" s="48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</row>
    <row r="367">
      <c r="A367" s="48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</row>
    <row r="368">
      <c r="A368" s="48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</row>
    <row r="369">
      <c r="A369" s="48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</row>
    <row r="370">
      <c r="A370" s="48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</row>
    <row r="371">
      <c r="A371" s="48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</row>
    <row r="372">
      <c r="A372" s="48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</row>
    <row r="373">
      <c r="A373" s="48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</row>
    <row r="374">
      <c r="A374" s="48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</row>
    <row r="375">
      <c r="A375" s="48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</row>
    <row r="376">
      <c r="A376" s="48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</row>
    <row r="377">
      <c r="A377" s="48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</row>
    <row r="378">
      <c r="A378" s="48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</row>
    <row r="379">
      <c r="A379" s="48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</row>
    <row r="380">
      <c r="A380" s="48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</row>
    <row r="381">
      <c r="A381" s="48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</row>
    <row r="382">
      <c r="A382" s="48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</row>
    <row r="383">
      <c r="A383" s="48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</row>
    <row r="384">
      <c r="A384" s="48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</row>
    <row r="385">
      <c r="A385" s="48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</row>
    <row r="386">
      <c r="A386" s="48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</row>
    <row r="387">
      <c r="A387" s="48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</row>
    <row r="388">
      <c r="A388" s="48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</row>
    <row r="389">
      <c r="A389" s="48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</row>
    <row r="390">
      <c r="A390" s="48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</row>
    <row r="391">
      <c r="A391" s="48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</row>
    <row r="392">
      <c r="A392" s="48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</row>
    <row r="393">
      <c r="A393" s="48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</row>
    <row r="394">
      <c r="A394" s="48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</row>
    <row r="395">
      <c r="A395" s="48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</row>
    <row r="396">
      <c r="A396" s="48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</row>
    <row r="397">
      <c r="A397" s="48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</row>
    <row r="398">
      <c r="A398" s="48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</row>
    <row r="399">
      <c r="A399" s="48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</row>
    <row r="400">
      <c r="A400" s="48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</row>
    <row r="401">
      <c r="A401" s="48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</row>
    <row r="402">
      <c r="A402" s="48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</row>
    <row r="403">
      <c r="A403" s="48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</row>
    <row r="404">
      <c r="A404" s="48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</row>
    <row r="405">
      <c r="A405" s="48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</row>
    <row r="406">
      <c r="A406" s="48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</row>
    <row r="407">
      <c r="A407" s="48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</row>
    <row r="408">
      <c r="A408" s="48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</row>
    <row r="409">
      <c r="A409" s="48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</row>
    <row r="410">
      <c r="A410" s="48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</row>
    <row r="411">
      <c r="A411" s="48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</row>
    <row r="412">
      <c r="A412" s="48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</row>
    <row r="413">
      <c r="A413" s="48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</row>
    <row r="414">
      <c r="A414" s="48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</row>
    <row r="415">
      <c r="A415" s="48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</row>
    <row r="416">
      <c r="A416" s="48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</row>
    <row r="417">
      <c r="A417" s="48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</row>
    <row r="418">
      <c r="A418" s="48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</row>
    <row r="419">
      <c r="A419" s="48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</row>
    <row r="420">
      <c r="A420" s="48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</row>
    <row r="421">
      <c r="A421" s="48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</row>
    <row r="422">
      <c r="A422" s="48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</row>
    <row r="423">
      <c r="A423" s="48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</row>
    <row r="424">
      <c r="A424" s="48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</row>
    <row r="425">
      <c r="A425" s="48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</row>
    <row r="426">
      <c r="A426" s="48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</row>
    <row r="427">
      <c r="A427" s="48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</row>
    <row r="428">
      <c r="A428" s="48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</row>
    <row r="429">
      <c r="A429" s="48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</row>
    <row r="430">
      <c r="A430" s="48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</row>
    <row r="431">
      <c r="A431" s="48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</row>
    <row r="432">
      <c r="A432" s="48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</row>
    <row r="433">
      <c r="A433" s="48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</row>
    <row r="434">
      <c r="A434" s="48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</row>
    <row r="435">
      <c r="A435" s="48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</row>
    <row r="436">
      <c r="A436" s="48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</row>
    <row r="437">
      <c r="A437" s="48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</row>
    <row r="438">
      <c r="A438" s="48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</row>
    <row r="439">
      <c r="A439" s="48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</row>
    <row r="440">
      <c r="A440" s="48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</row>
    <row r="441">
      <c r="A441" s="48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</row>
    <row r="442">
      <c r="A442" s="48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</row>
    <row r="443">
      <c r="A443" s="48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</row>
    <row r="444">
      <c r="A444" s="48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</row>
    <row r="445">
      <c r="A445" s="48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</row>
    <row r="446">
      <c r="A446" s="48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</row>
    <row r="447">
      <c r="A447" s="48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</row>
    <row r="448">
      <c r="A448" s="48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</row>
    <row r="449">
      <c r="A449" s="48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</row>
    <row r="450">
      <c r="A450" s="48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</row>
    <row r="451">
      <c r="A451" s="48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</row>
    <row r="452">
      <c r="A452" s="48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</row>
    <row r="453">
      <c r="A453" s="48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</row>
    <row r="454">
      <c r="A454" s="48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</row>
    <row r="455">
      <c r="A455" s="48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</row>
    <row r="456">
      <c r="A456" s="48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</row>
    <row r="457">
      <c r="A457" s="48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</row>
    <row r="458">
      <c r="A458" s="48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</row>
    <row r="459">
      <c r="A459" s="48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</row>
    <row r="460">
      <c r="A460" s="48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</row>
    <row r="461">
      <c r="A461" s="48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</row>
    <row r="462">
      <c r="A462" s="48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</row>
    <row r="463">
      <c r="A463" s="48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</row>
    <row r="464">
      <c r="A464" s="48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</row>
    <row r="465">
      <c r="A465" s="48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</row>
    <row r="466">
      <c r="A466" s="48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</row>
    <row r="467">
      <c r="A467" s="48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</row>
    <row r="468">
      <c r="A468" s="48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</row>
    <row r="469">
      <c r="A469" s="48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</row>
    <row r="470">
      <c r="A470" s="48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</row>
    <row r="471">
      <c r="A471" s="48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</row>
    <row r="472">
      <c r="A472" s="48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</row>
    <row r="473">
      <c r="A473" s="48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</row>
    <row r="474">
      <c r="A474" s="48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</row>
    <row r="475">
      <c r="A475" s="48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</row>
    <row r="476">
      <c r="A476" s="48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</row>
    <row r="477">
      <c r="A477" s="48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</row>
    <row r="478">
      <c r="A478" s="48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</row>
    <row r="479">
      <c r="A479" s="48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</row>
    <row r="480">
      <c r="A480" s="48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</row>
    <row r="481">
      <c r="A481" s="48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</row>
    <row r="482">
      <c r="A482" s="48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</row>
    <row r="483">
      <c r="A483" s="48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</row>
    <row r="484">
      <c r="A484" s="48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</row>
    <row r="485">
      <c r="A485" s="48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</row>
    <row r="486">
      <c r="A486" s="48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</row>
    <row r="487">
      <c r="A487" s="48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</row>
    <row r="488">
      <c r="A488" s="48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</row>
    <row r="489">
      <c r="A489" s="48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</row>
    <row r="490">
      <c r="A490" s="48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</row>
    <row r="491">
      <c r="A491" s="48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</row>
    <row r="492">
      <c r="A492" s="48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</row>
    <row r="493">
      <c r="A493" s="48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</row>
    <row r="494">
      <c r="A494" s="48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</row>
    <row r="495">
      <c r="A495" s="48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</row>
    <row r="496">
      <c r="A496" s="48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</row>
    <row r="497">
      <c r="A497" s="48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</row>
    <row r="498">
      <c r="A498" s="48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</row>
    <row r="499">
      <c r="A499" s="48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</row>
    <row r="500">
      <c r="A500" s="48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</row>
    <row r="501">
      <c r="A501" s="48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</row>
    <row r="502">
      <c r="A502" s="48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</row>
    <row r="503">
      <c r="A503" s="48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</row>
    <row r="504">
      <c r="A504" s="48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</row>
    <row r="505">
      <c r="A505" s="48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</row>
    <row r="506">
      <c r="A506" s="48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</row>
    <row r="507">
      <c r="A507" s="48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</row>
    <row r="508">
      <c r="A508" s="48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</row>
    <row r="509">
      <c r="A509" s="48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</row>
    <row r="510">
      <c r="A510" s="48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</row>
    <row r="511">
      <c r="A511" s="48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</row>
    <row r="512">
      <c r="A512" s="48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</row>
    <row r="513">
      <c r="A513" s="48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</row>
    <row r="514">
      <c r="A514" s="48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</row>
    <row r="515">
      <c r="A515" s="48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</row>
    <row r="516">
      <c r="A516" s="48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</row>
    <row r="517">
      <c r="A517" s="48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</row>
    <row r="518">
      <c r="A518" s="48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</row>
    <row r="519">
      <c r="A519" s="48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</row>
    <row r="520">
      <c r="A520" s="48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</row>
    <row r="521">
      <c r="A521" s="48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</row>
    <row r="522">
      <c r="A522" s="48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</row>
    <row r="523">
      <c r="A523" s="48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</row>
    <row r="524">
      <c r="A524" s="48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</row>
    <row r="525">
      <c r="A525" s="48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</row>
    <row r="526">
      <c r="A526" s="48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</row>
    <row r="527">
      <c r="A527" s="48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</row>
    <row r="528">
      <c r="A528" s="48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</row>
    <row r="529">
      <c r="A529" s="48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</row>
    <row r="530">
      <c r="A530" s="48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</row>
    <row r="531">
      <c r="A531" s="48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</row>
    <row r="532">
      <c r="A532" s="48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</row>
    <row r="533">
      <c r="A533" s="48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</row>
    <row r="534">
      <c r="A534" s="48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</row>
    <row r="535">
      <c r="A535" s="48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</row>
    <row r="536">
      <c r="A536" s="48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</row>
    <row r="537">
      <c r="A537" s="48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</row>
    <row r="538">
      <c r="A538" s="48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</row>
    <row r="539">
      <c r="A539" s="48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</row>
    <row r="540">
      <c r="A540" s="48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</row>
    <row r="541">
      <c r="A541" s="48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</row>
    <row r="542">
      <c r="A542" s="48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</row>
    <row r="543">
      <c r="A543" s="48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</row>
    <row r="544">
      <c r="A544" s="48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</row>
    <row r="545">
      <c r="A545" s="48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</row>
    <row r="546">
      <c r="A546" s="48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</row>
    <row r="547">
      <c r="A547" s="48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</row>
    <row r="548">
      <c r="A548" s="48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</row>
    <row r="549">
      <c r="A549" s="48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</row>
    <row r="550">
      <c r="A550" s="48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</row>
    <row r="551">
      <c r="A551" s="48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</row>
    <row r="552">
      <c r="A552" s="48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</row>
    <row r="553">
      <c r="A553" s="48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</row>
    <row r="554">
      <c r="A554" s="48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</row>
    <row r="555">
      <c r="A555" s="48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</row>
    <row r="556">
      <c r="A556" s="48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</row>
    <row r="557">
      <c r="A557" s="48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</row>
    <row r="558">
      <c r="A558" s="48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</row>
    <row r="559">
      <c r="A559" s="48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</row>
    <row r="560">
      <c r="A560" s="48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</row>
    <row r="561">
      <c r="A561" s="48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</row>
    <row r="562">
      <c r="A562" s="48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</row>
    <row r="563">
      <c r="A563" s="48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</row>
    <row r="564">
      <c r="A564" s="48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</row>
    <row r="565">
      <c r="A565" s="48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</row>
    <row r="566">
      <c r="A566" s="48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</row>
    <row r="567">
      <c r="A567" s="48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</row>
    <row r="568">
      <c r="A568" s="48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</row>
    <row r="569">
      <c r="A569" s="48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</row>
    <row r="570">
      <c r="A570" s="48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</row>
    <row r="571">
      <c r="A571" s="48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</row>
    <row r="572">
      <c r="A572" s="48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</row>
    <row r="573">
      <c r="A573" s="48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</row>
    <row r="574">
      <c r="A574" s="48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</row>
    <row r="575">
      <c r="A575" s="48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</row>
    <row r="576">
      <c r="A576" s="48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</row>
    <row r="577">
      <c r="A577" s="48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</row>
    <row r="578">
      <c r="A578" s="48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</row>
    <row r="579">
      <c r="A579" s="48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</row>
    <row r="580">
      <c r="A580" s="48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</row>
    <row r="581">
      <c r="A581" s="48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</row>
    <row r="582">
      <c r="A582" s="48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</row>
    <row r="583">
      <c r="A583" s="48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</row>
    <row r="584">
      <c r="A584" s="48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</row>
    <row r="585">
      <c r="A585" s="48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</row>
    <row r="586">
      <c r="A586" s="48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</row>
    <row r="587">
      <c r="A587" s="48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</row>
    <row r="588">
      <c r="A588" s="48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</row>
    <row r="589">
      <c r="A589" s="48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</row>
    <row r="590">
      <c r="A590" s="48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</row>
    <row r="591">
      <c r="A591" s="48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</row>
    <row r="592">
      <c r="A592" s="48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</row>
    <row r="593">
      <c r="A593" s="48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</row>
    <row r="594">
      <c r="A594" s="48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</row>
    <row r="595">
      <c r="A595" s="48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</row>
    <row r="596">
      <c r="A596" s="48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</row>
    <row r="597">
      <c r="A597" s="48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</row>
    <row r="598">
      <c r="A598" s="48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</row>
    <row r="599">
      <c r="A599" s="48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</row>
    <row r="600">
      <c r="A600" s="48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</row>
    <row r="601">
      <c r="A601" s="48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</row>
    <row r="602">
      <c r="A602" s="48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</row>
    <row r="603">
      <c r="A603" s="48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</row>
    <row r="604">
      <c r="A604" s="48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</row>
    <row r="605">
      <c r="A605" s="48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</row>
    <row r="606">
      <c r="A606" s="48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</row>
    <row r="607">
      <c r="A607" s="48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</row>
    <row r="608">
      <c r="A608" s="48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</row>
    <row r="609">
      <c r="A609" s="48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</row>
    <row r="610">
      <c r="A610" s="48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</row>
    <row r="611">
      <c r="A611" s="48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</row>
    <row r="612">
      <c r="A612" s="48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</row>
    <row r="613">
      <c r="A613" s="48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</row>
    <row r="614">
      <c r="A614" s="48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</row>
    <row r="615">
      <c r="A615" s="48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</row>
    <row r="616">
      <c r="A616" s="48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</row>
    <row r="617">
      <c r="A617" s="48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</row>
    <row r="618">
      <c r="A618" s="48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</row>
    <row r="619">
      <c r="A619" s="48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</row>
    <row r="620">
      <c r="A620" s="48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</row>
    <row r="621">
      <c r="A621" s="48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</row>
    <row r="622">
      <c r="A622" s="48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</row>
    <row r="623">
      <c r="A623" s="48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</row>
    <row r="624">
      <c r="A624" s="48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</row>
    <row r="625">
      <c r="A625" s="48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</row>
    <row r="626">
      <c r="A626" s="48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</row>
    <row r="627">
      <c r="A627" s="48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</row>
    <row r="628">
      <c r="A628" s="48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</row>
    <row r="629">
      <c r="A629" s="48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</row>
    <row r="630">
      <c r="A630" s="48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</row>
    <row r="631">
      <c r="A631" s="48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</row>
    <row r="632">
      <c r="A632" s="48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</row>
    <row r="633">
      <c r="A633" s="48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</row>
    <row r="634">
      <c r="A634" s="48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</row>
    <row r="635">
      <c r="A635" s="48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</row>
    <row r="636">
      <c r="A636" s="48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</row>
    <row r="637">
      <c r="A637" s="48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</row>
    <row r="638">
      <c r="A638" s="48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</row>
    <row r="639">
      <c r="A639" s="48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</row>
    <row r="640">
      <c r="A640" s="48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</row>
    <row r="641">
      <c r="A641" s="48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</row>
    <row r="642">
      <c r="A642" s="48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</row>
    <row r="643">
      <c r="A643" s="48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</row>
    <row r="644">
      <c r="A644" s="48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</row>
    <row r="645">
      <c r="A645" s="48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</row>
    <row r="646">
      <c r="A646" s="48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</row>
    <row r="647">
      <c r="A647" s="48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</row>
    <row r="648">
      <c r="A648" s="48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</row>
    <row r="649">
      <c r="A649" s="48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</row>
    <row r="650">
      <c r="A650" s="48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</row>
    <row r="651">
      <c r="A651" s="48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</row>
    <row r="652">
      <c r="A652" s="48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</row>
    <row r="653">
      <c r="A653" s="48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</row>
    <row r="654">
      <c r="A654" s="48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</row>
    <row r="655">
      <c r="A655" s="48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</row>
    <row r="656">
      <c r="A656" s="48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</row>
    <row r="657">
      <c r="A657" s="48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</row>
    <row r="658">
      <c r="A658" s="48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</row>
    <row r="659">
      <c r="A659" s="48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</row>
    <row r="660">
      <c r="A660" s="48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</row>
    <row r="661">
      <c r="A661" s="48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</row>
    <row r="662">
      <c r="A662" s="48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</row>
    <row r="663">
      <c r="A663" s="48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</row>
    <row r="664">
      <c r="A664" s="48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</row>
    <row r="665">
      <c r="A665" s="48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</row>
    <row r="666">
      <c r="A666" s="48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</row>
    <row r="667">
      <c r="A667" s="48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</row>
    <row r="668">
      <c r="A668" s="48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</row>
    <row r="669">
      <c r="A669" s="48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</row>
    <row r="670">
      <c r="A670" s="48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</row>
    <row r="671">
      <c r="A671" s="48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</row>
    <row r="672">
      <c r="A672" s="48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</row>
    <row r="673">
      <c r="A673" s="48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</row>
    <row r="674">
      <c r="A674" s="48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</row>
    <row r="675">
      <c r="A675" s="48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</row>
    <row r="676">
      <c r="A676" s="48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</row>
    <row r="677">
      <c r="A677" s="48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</row>
    <row r="678">
      <c r="A678" s="48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</row>
    <row r="679">
      <c r="A679" s="48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</row>
    <row r="680">
      <c r="A680" s="48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</row>
    <row r="681">
      <c r="A681" s="48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</row>
    <row r="682">
      <c r="A682" s="48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</row>
    <row r="683">
      <c r="A683" s="48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</row>
    <row r="684">
      <c r="A684" s="48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</row>
    <row r="685">
      <c r="A685" s="48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</row>
    <row r="686">
      <c r="A686" s="48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</row>
    <row r="687">
      <c r="A687" s="48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</row>
    <row r="688">
      <c r="A688" s="48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</row>
    <row r="689">
      <c r="A689" s="48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</row>
    <row r="690">
      <c r="A690" s="48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</row>
    <row r="691">
      <c r="A691" s="48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</row>
    <row r="692">
      <c r="A692" s="48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</row>
    <row r="693">
      <c r="A693" s="48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</row>
    <row r="694">
      <c r="A694" s="48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</row>
    <row r="695">
      <c r="A695" s="48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</row>
    <row r="696">
      <c r="A696" s="48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</row>
    <row r="697">
      <c r="A697" s="48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</row>
    <row r="698">
      <c r="A698" s="48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</row>
    <row r="699">
      <c r="A699" s="48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</row>
    <row r="700">
      <c r="A700" s="48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</row>
    <row r="701">
      <c r="A701" s="48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</row>
    <row r="702">
      <c r="A702" s="48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</row>
    <row r="703">
      <c r="A703" s="48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</row>
    <row r="704">
      <c r="A704" s="48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</row>
    <row r="705">
      <c r="A705" s="48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</row>
    <row r="706">
      <c r="A706" s="48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</row>
    <row r="707">
      <c r="A707" s="48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</row>
    <row r="708">
      <c r="A708" s="48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</row>
    <row r="709">
      <c r="A709" s="48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</row>
    <row r="710">
      <c r="A710" s="48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</row>
    <row r="711">
      <c r="A711" s="48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</row>
    <row r="712">
      <c r="A712" s="48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</row>
    <row r="713">
      <c r="A713" s="48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</row>
    <row r="714">
      <c r="A714" s="48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</row>
    <row r="715">
      <c r="A715" s="48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</row>
    <row r="716">
      <c r="A716" s="48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</row>
    <row r="717">
      <c r="A717" s="48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</row>
    <row r="718">
      <c r="A718" s="48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</row>
    <row r="719">
      <c r="A719" s="48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</row>
    <row r="720">
      <c r="A720" s="48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</row>
    <row r="721">
      <c r="A721" s="48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</row>
    <row r="722">
      <c r="A722" s="48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</row>
    <row r="723">
      <c r="A723" s="48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</row>
    <row r="724">
      <c r="A724" s="48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</row>
    <row r="725">
      <c r="A725" s="48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</row>
    <row r="726">
      <c r="A726" s="48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</row>
    <row r="727">
      <c r="A727" s="48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</row>
    <row r="728">
      <c r="A728" s="48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</row>
    <row r="729">
      <c r="A729" s="48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</row>
    <row r="730">
      <c r="A730" s="48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</row>
    <row r="731">
      <c r="A731" s="48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</row>
    <row r="732">
      <c r="A732" s="48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</row>
    <row r="733">
      <c r="A733" s="48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</row>
    <row r="734">
      <c r="A734" s="48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</row>
    <row r="735">
      <c r="A735" s="48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</row>
    <row r="736">
      <c r="A736" s="48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</row>
    <row r="737">
      <c r="A737" s="48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</row>
    <row r="738">
      <c r="A738" s="48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</row>
    <row r="739">
      <c r="A739" s="48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</row>
    <row r="740">
      <c r="A740" s="48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</row>
    <row r="741">
      <c r="A741" s="48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</row>
    <row r="742">
      <c r="A742" s="48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</row>
    <row r="743">
      <c r="A743" s="48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</row>
    <row r="744">
      <c r="A744" s="48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</row>
    <row r="745">
      <c r="A745" s="48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</row>
    <row r="746">
      <c r="A746" s="48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</row>
    <row r="747">
      <c r="A747" s="48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</row>
    <row r="748">
      <c r="A748" s="48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</row>
    <row r="749">
      <c r="A749" s="48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</row>
    <row r="750">
      <c r="A750" s="48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</row>
    <row r="751">
      <c r="A751" s="48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</row>
    <row r="752">
      <c r="A752" s="48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</row>
    <row r="753">
      <c r="A753" s="48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</row>
    <row r="754">
      <c r="A754" s="48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</row>
    <row r="755">
      <c r="A755" s="48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</row>
    <row r="756">
      <c r="A756" s="48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</row>
    <row r="757">
      <c r="A757" s="48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</row>
    <row r="758">
      <c r="A758" s="48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</row>
    <row r="759">
      <c r="A759" s="48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</row>
    <row r="760">
      <c r="A760" s="48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</row>
    <row r="761">
      <c r="A761" s="48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</row>
    <row r="762">
      <c r="A762" s="48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</row>
    <row r="763">
      <c r="A763" s="48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</row>
    <row r="764">
      <c r="A764" s="48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</row>
    <row r="765">
      <c r="A765" s="48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</row>
    <row r="766">
      <c r="A766" s="48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</row>
    <row r="767">
      <c r="A767" s="48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</row>
    <row r="768">
      <c r="A768" s="48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</row>
    <row r="769">
      <c r="A769" s="48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</row>
    <row r="770">
      <c r="A770" s="48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</row>
    <row r="771">
      <c r="A771" s="48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</row>
    <row r="772">
      <c r="A772" s="48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</row>
    <row r="773">
      <c r="A773" s="48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</row>
    <row r="774">
      <c r="A774" s="48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</row>
    <row r="775">
      <c r="A775" s="48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</row>
    <row r="776">
      <c r="A776" s="48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</row>
    <row r="777">
      <c r="A777" s="48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</row>
    <row r="778">
      <c r="A778" s="48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</row>
    <row r="779">
      <c r="A779" s="48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</row>
    <row r="780">
      <c r="A780" s="48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</row>
    <row r="781">
      <c r="A781" s="48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</row>
    <row r="782">
      <c r="A782" s="48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</row>
    <row r="783">
      <c r="A783" s="48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</row>
    <row r="784">
      <c r="A784" s="48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</row>
    <row r="785">
      <c r="A785" s="48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</row>
    <row r="786">
      <c r="A786" s="48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</row>
    <row r="787">
      <c r="A787" s="48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</row>
    <row r="788">
      <c r="A788" s="48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</row>
    <row r="789">
      <c r="A789" s="48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</row>
    <row r="790">
      <c r="A790" s="48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</row>
    <row r="791">
      <c r="A791" s="48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</row>
    <row r="792">
      <c r="A792" s="48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</row>
    <row r="793">
      <c r="A793" s="48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</row>
    <row r="794">
      <c r="A794" s="48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</row>
    <row r="795">
      <c r="A795" s="48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</row>
    <row r="796">
      <c r="A796" s="48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</row>
    <row r="797">
      <c r="A797" s="48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</row>
    <row r="798">
      <c r="A798" s="48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</row>
    <row r="799">
      <c r="A799" s="48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</row>
    <row r="800">
      <c r="A800" s="48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</row>
    <row r="801">
      <c r="A801" s="48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</row>
    <row r="802">
      <c r="A802" s="48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</row>
    <row r="803">
      <c r="A803" s="48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</row>
    <row r="804">
      <c r="A804" s="48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</row>
    <row r="805">
      <c r="A805" s="48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</row>
    <row r="806">
      <c r="A806" s="48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</row>
    <row r="807">
      <c r="A807" s="48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</row>
    <row r="808">
      <c r="A808" s="48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</row>
    <row r="809">
      <c r="A809" s="48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</row>
    <row r="810">
      <c r="A810" s="48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</row>
    <row r="811">
      <c r="A811" s="48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</row>
    <row r="812">
      <c r="A812" s="48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</row>
    <row r="813">
      <c r="A813" s="48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</row>
    <row r="814">
      <c r="A814" s="48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</row>
    <row r="815">
      <c r="A815" s="48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</row>
    <row r="816">
      <c r="A816" s="48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</row>
    <row r="817">
      <c r="A817" s="48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</row>
    <row r="818">
      <c r="A818" s="48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</row>
    <row r="819">
      <c r="A819" s="48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</row>
    <row r="820">
      <c r="A820" s="48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</row>
    <row r="821">
      <c r="A821" s="48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</row>
    <row r="822">
      <c r="A822" s="48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</row>
    <row r="823">
      <c r="A823" s="48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</row>
    <row r="824">
      <c r="A824" s="48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</row>
    <row r="825">
      <c r="A825" s="48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</row>
    <row r="826">
      <c r="A826" s="48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</row>
    <row r="827">
      <c r="A827" s="48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</row>
    <row r="828">
      <c r="A828" s="48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</row>
    <row r="829">
      <c r="A829" s="48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</row>
    <row r="830">
      <c r="A830" s="48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</row>
    <row r="831">
      <c r="A831" s="48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</row>
    <row r="832">
      <c r="A832" s="48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</row>
    <row r="833">
      <c r="A833" s="48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</row>
    <row r="834">
      <c r="A834" s="48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</row>
    <row r="835">
      <c r="A835" s="48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</row>
    <row r="836">
      <c r="A836" s="48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</row>
    <row r="837">
      <c r="A837" s="48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</row>
    <row r="838">
      <c r="A838" s="48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</row>
    <row r="839">
      <c r="A839" s="48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</row>
    <row r="840">
      <c r="A840" s="48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</row>
    <row r="841">
      <c r="A841" s="48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</row>
    <row r="842">
      <c r="A842" s="48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</row>
    <row r="843">
      <c r="A843" s="48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</row>
    <row r="844">
      <c r="A844" s="48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</row>
    <row r="845">
      <c r="A845" s="48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</row>
    <row r="846">
      <c r="A846" s="48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</row>
    <row r="847">
      <c r="A847" s="48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</row>
    <row r="848">
      <c r="A848" s="48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</row>
    <row r="849">
      <c r="A849" s="48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</row>
    <row r="850">
      <c r="A850" s="48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</row>
    <row r="851">
      <c r="A851" s="48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</row>
    <row r="852">
      <c r="A852" s="48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</row>
    <row r="853">
      <c r="A853" s="48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</row>
    <row r="854">
      <c r="A854" s="48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</row>
    <row r="855">
      <c r="A855" s="48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</row>
    <row r="856">
      <c r="A856" s="48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</row>
    <row r="857">
      <c r="A857" s="48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</row>
    <row r="858">
      <c r="A858" s="48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</row>
    <row r="859">
      <c r="A859" s="48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</row>
    <row r="860">
      <c r="A860" s="48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</row>
    <row r="861">
      <c r="A861" s="48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</row>
    <row r="862">
      <c r="A862" s="48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</row>
    <row r="863">
      <c r="A863" s="48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</row>
    <row r="864">
      <c r="A864" s="48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</row>
    <row r="865">
      <c r="A865" s="48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</row>
    <row r="866">
      <c r="A866" s="48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</row>
    <row r="867">
      <c r="A867" s="48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</row>
    <row r="868">
      <c r="A868" s="48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</row>
    <row r="869">
      <c r="A869" s="48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</row>
    <row r="870">
      <c r="A870" s="48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</row>
    <row r="871">
      <c r="A871" s="48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</row>
    <row r="872">
      <c r="A872" s="48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</row>
    <row r="873">
      <c r="A873" s="48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</row>
    <row r="874">
      <c r="A874" s="48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</row>
    <row r="875">
      <c r="A875" s="48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</row>
    <row r="876">
      <c r="A876" s="48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</row>
    <row r="877">
      <c r="A877" s="48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</row>
    <row r="878">
      <c r="A878" s="48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</row>
    <row r="879">
      <c r="A879" s="48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</row>
    <row r="880">
      <c r="A880" s="48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</row>
    <row r="881">
      <c r="A881" s="48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</row>
    <row r="882">
      <c r="A882" s="48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</row>
    <row r="883">
      <c r="A883" s="48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</row>
    <row r="884">
      <c r="A884" s="48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</row>
    <row r="885">
      <c r="A885" s="48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</row>
    <row r="886">
      <c r="A886" s="48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</row>
    <row r="887">
      <c r="A887" s="48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</row>
    <row r="888">
      <c r="A888" s="48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</row>
    <row r="889">
      <c r="A889" s="48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</row>
    <row r="890">
      <c r="A890" s="48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</row>
    <row r="891">
      <c r="A891" s="48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</row>
    <row r="892">
      <c r="A892" s="48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</row>
    <row r="893">
      <c r="A893" s="48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</row>
    <row r="894">
      <c r="A894" s="48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</row>
    <row r="895">
      <c r="A895" s="48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</row>
    <row r="896">
      <c r="A896" s="48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</row>
    <row r="897">
      <c r="A897" s="48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</row>
    <row r="898">
      <c r="A898" s="48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</row>
    <row r="899">
      <c r="A899" s="48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</row>
    <row r="900">
      <c r="A900" s="48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</row>
    <row r="901">
      <c r="A901" s="48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</row>
    <row r="902">
      <c r="A902" s="48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</row>
    <row r="903">
      <c r="A903" s="48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</row>
    <row r="904">
      <c r="A904" s="48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</row>
    <row r="905">
      <c r="A905" s="48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</row>
    <row r="906">
      <c r="A906" s="48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</row>
    <row r="907">
      <c r="A907" s="48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</row>
    <row r="908">
      <c r="A908" s="48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</row>
    <row r="909">
      <c r="A909" s="48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</row>
    <row r="910">
      <c r="A910" s="48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</row>
    <row r="911">
      <c r="A911" s="48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</row>
    <row r="912">
      <c r="A912" s="48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</row>
    <row r="913">
      <c r="A913" s="48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</row>
    <row r="914">
      <c r="A914" s="48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</row>
    <row r="915">
      <c r="A915" s="48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</row>
    <row r="916">
      <c r="A916" s="48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</row>
    <row r="917">
      <c r="A917" s="48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</row>
    <row r="918">
      <c r="A918" s="48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</row>
    <row r="919">
      <c r="A919" s="48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</row>
    <row r="920">
      <c r="A920" s="48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</row>
    <row r="921">
      <c r="A921" s="48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</row>
    <row r="922">
      <c r="A922" s="48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</row>
    <row r="923">
      <c r="A923" s="48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</row>
    <row r="924">
      <c r="A924" s="48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</row>
    <row r="925">
      <c r="A925" s="48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</row>
    <row r="926">
      <c r="A926" s="48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</row>
    <row r="927">
      <c r="A927" s="48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</row>
    <row r="928">
      <c r="A928" s="48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</row>
    <row r="929">
      <c r="A929" s="48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</row>
    <row r="930">
      <c r="A930" s="48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</row>
    <row r="931">
      <c r="A931" s="48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</row>
    <row r="932">
      <c r="A932" s="48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</row>
    <row r="933">
      <c r="A933" s="48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</row>
    <row r="934">
      <c r="A934" s="48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</row>
    <row r="935">
      <c r="A935" s="48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</row>
    <row r="936">
      <c r="A936" s="48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</row>
    <row r="937">
      <c r="A937" s="48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</row>
    <row r="938">
      <c r="A938" s="48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</row>
    <row r="939">
      <c r="A939" s="48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</row>
    <row r="940">
      <c r="A940" s="48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</row>
    <row r="941">
      <c r="A941" s="48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</row>
    <row r="942">
      <c r="A942" s="48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</row>
    <row r="943">
      <c r="A943" s="48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</row>
    <row r="944">
      <c r="A944" s="48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</row>
    <row r="945">
      <c r="A945" s="48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</row>
    <row r="946">
      <c r="A946" s="48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</row>
    <row r="947">
      <c r="A947" s="48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</row>
    <row r="948">
      <c r="A948" s="48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</row>
    <row r="949">
      <c r="A949" s="48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</row>
    <row r="950">
      <c r="A950" s="48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</row>
    <row r="951">
      <c r="A951" s="48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</row>
    <row r="952">
      <c r="A952" s="48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</row>
    <row r="953">
      <c r="A953" s="48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</row>
    <row r="954">
      <c r="A954" s="48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</row>
    <row r="955">
      <c r="A955" s="48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</row>
    <row r="956">
      <c r="A956" s="48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</row>
    <row r="957">
      <c r="A957" s="48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</row>
    <row r="958">
      <c r="A958" s="48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</row>
    <row r="959">
      <c r="A959" s="48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</row>
    <row r="960">
      <c r="A960" s="48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</row>
    <row r="961">
      <c r="A961" s="48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</row>
    <row r="962">
      <c r="A962" s="48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</row>
    <row r="963">
      <c r="A963" s="48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</row>
    <row r="964">
      <c r="A964" s="48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</row>
    <row r="965">
      <c r="A965" s="48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</row>
    <row r="966">
      <c r="A966" s="48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</row>
    <row r="967">
      <c r="A967" s="48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</row>
    <row r="968">
      <c r="A968" s="48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</row>
    <row r="969">
      <c r="A969" s="48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</row>
    <row r="970">
      <c r="A970" s="48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</row>
    <row r="971">
      <c r="A971" s="48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</row>
    <row r="972">
      <c r="A972" s="48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</row>
    <row r="973">
      <c r="A973" s="48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</row>
    <row r="974">
      <c r="A974" s="48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</row>
    <row r="975">
      <c r="A975" s="48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</row>
    <row r="976">
      <c r="A976" s="48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</row>
    <row r="977">
      <c r="A977" s="48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</row>
    <row r="978">
      <c r="A978" s="48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</row>
    <row r="979">
      <c r="A979" s="48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</row>
    <row r="980">
      <c r="A980" s="48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</row>
    <row r="981">
      <c r="A981" s="48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</row>
    <row r="982">
      <c r="A982" s="48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</row>
    <row r="983">
      <c r="A983" s="48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</row>
    <row r="984">
      <c r="A984" s="48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</row>
    <row r="985">
      <c r="A985" s="48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</row>
    <row r="986">
      <c r="A986" s="48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</row>
    <row r="987">
      <c r="A987" s="48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</row>
    <row r="988">
      <c r="A988" s="48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</row>
    <row r="989">
      <c r="A989" s="48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</row>
    <row r="990">
      <c r="A990" s="48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</row>
    <row r="991">
      <c r="A991" s="48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</row>
    <row r="992">
      <c r="A992" s="48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</row>
    <row r="993">
      <c r="A993" s="48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</row>
    <row r="994">
      <c r="A994" s="48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</row>
    <row r="995">
      <c r="A995" s="48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</row>
    <row r="996">
      <c r="A996" s="48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</row>
    <row r="997">
      <c r="A997" s="48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</row>
    <row r="998">
      <c r="A998" s="48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</row>
    <row r="999">
      <c r="A999" s="48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</row>
    <row r="1000">
      <c r="A1000" s="48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4" width="6.71"/>
    <col customWidth="1" min="5" max="5" width="7.29"/>
    <col customWidth="1" min="6" max="6" width="6.71"/>
    <col customWidth="1" min="7" max="7" width="7.14"/>
    <col customWidth="1" min="8" max="13" width="6.71"/>
    <col customWidth="1" min="14" max="14" width="7.43"/>
    <col customWidth="1" min="15" max="15" width="6.71"/>
    <col customWidth="1" min="16" max="16" width="8.14"/>
    <col customWidth="1" min="17" max="17" width="6.86"/>
    <col customWidth="1" min="18" max="20" width="6.71"/>
    <col customWidth="1" min="21" max="21" width="6.86"/>
    <col customWidth="1" min="22" max="23" width="7.29"/>
    <col customWidth="1" min="24" max="25" width="9.57"/>
    <col customWidth="1" min="26" max="26" width="6.71"/>
    <col customWidth="1" min="27" max="27" width="7.14"/>
    <col customWidth="1" min="28" max="28" width="9.57"/>
    <col customWidth="1" min="29" max="29" width="6.71"/>
    <col customWidth="1" min="30" max="32" width="9.57"/>
    <col customWidth="1" min="33" max="34" width="6.71"/>
    <col customWidth="1" min="35" max="35" width="9.57"/>
    <col customWidth="1" min="36" max="36" width="6.86"/>
    <col customWidth="1" min="37" max="39" width="6.71"/>
    <col customWidth="1" min="40" max="40" width="9.57"/>
    <col customWidth="1" min="41" max="41" width="6.71"/>
    <col customWidth="1" min="42" max="42" width="9.57"/>
    <col customWidth="1" min="43" max="43" width="7.43"/>
    <col customWidth="1" min="44" max="44" width="9.57"/>
    <col customWidth="1" min="45" max="45" width="6.71"/>
    <col customWidth="1" min="46" max="55" width="7.71"/>
  </cols>
  <sheetData>
    <row r="1">
      <c r="A1" s="46" t="str">
        <f>IF(
    ISERROR('CS-SeniorJunior-Percentages'!A1),
    CHOOSE(RANDBETWEEN(1, 2), "NotKnown", "Known"),
    IF(
        ISNUMBER('CS-SeniorJunior-Percentages'!A1),
        IF(
            'CS-SeniorJunior-Percentages'!A1 &lt; 0.6,
            "NotKnown",
            "Known"
        ),
        'CS-SeniorJunior-Percentages'!A1
    )
)</f>
        <v>ID</v>
      </c>
      <c r="B1" s="46" t="str">
        <f>IF(
    ISERROR('CS-SeniorJunior-Percentages'!B1),
    CHOOSE(RANDBETWEEN(1, 2), "NotKnown", "Known"),
    IF(
        ISNUMBER('CS-SeniorJunior-Percentages'!B1),
        IF(
            'CS-SeniorJunior-Percentages'!B1 &lt; 0.6,
            "NotKnown",
            "Known"
        ),
        'CS-SeniorJunior-Percentages'!B1
    )
)</f>
        <v>keyid</v>
      </c>
      <c r="C1" s="46" t="str">
        <f>IF(
    ISERROR('CS-SeniorJunior-Percentages'!C1),
    CHOOSE(RANDBETWEEN(1, 2), "NotKnown", "Known"),
    IF(
        ISNUMBER('CS-SeniorJunior-Percentages'!C1),
        IF(
            'CS-SeniorJunior-Percentages'!C1 &lt; 0.6,
            "NotKnown",
            "Known"
        ),
        'CS-SeniorJunior-Percentages'!C1
    )
)</f>
        <v>vars</v>
      </c>
      <c r="D1" s="46" t="str">
        <f>IF(
    ISERROR('CS-SeniorJunior-Percentages'!D1),
    CHOOSE(RANDBETWEEN(1, 2), "NotKnown", "Known"),
    IF(
        ISNUMBER('CS-SeniorJunior-Percentages'!D1),
        IF(
            'CS-SeniorJunior-Percentages'!D1 &lt; 0.6,
            "NotKnown",
            "Known"
        ),
        'CS-SeniorJunior-Percentages'!D1
    )
)</f>
        <v>constl</v>
      </c>
      <c r="E1" s="46" t="str">
        <f>IF(
    ISERROR('CS-SeniorJunior-Percentages'!E1),
    CHOOSE(RANDBETWEEN(1, 2), "NotKnown", "Known"),
    IF(
        ISNUMBER('CS-SeniorJunior-Percentages'!E1),
        IF(
            'CS-SeniorJunior-Percentages'!E1 &lt; 0.6,
            "NotKnown",
            "Known"
        ),
        'CS-SeniorJunior-Percentages'!E1
    )
)</f>
        <v>opaspr</v>
      </c>
      <c r="F1" s="46" t="str">
        <f>IF(
    ISERROR('CS-SeniorJunior-Percentages'!F1),
    CHOOSE(RANDBETWEEN(1, 2), "NotKnown", "Known"),
    IF(
        ISNUMBER('CS-SeniorJunior-Percentages'!F1),
        IF(
            'CS-SeniorJunior-Percentages'!F1 &lt; 0.6,
            "NotKnown",
            "Known"
        ),
        'CS-SeniorJunior-Percentages'!F1
    )
)</f>
        <v>dtype</v>
      </c>
      <c r="G1" s="46" t="str">
        <f>IF(
    ISERROR('CS-SeniorJunior-Percentages'!G1),
    CHOOSE(RANDBETWEEN(1, 2), "NotKnown", "Known"),
    IF(
        ISNUMBER('CS-SeniorJunior-Percentages'!G1),
        IF(
            'CS-SeniorJunior-Percentages'!G1 &lt; 0.6,
            "NotKnown",
            "Known"
        ),
        'CS-SeniorJunior-Percentages'!G1
    )
)</f>
        <v>ampas</v>
      </c>
      <c r="H1" s="46" t="str">
        <f>IF(
    ISERROR('CS-SeniorJunior-Percentages'!H1),
    CHOOSE(RANDBETWEEN(1, 2), "NotKnown", "Known"),
    IF(
        ISNUMBER('CS-SeniorJunior-Percentages'!H1),
        IF(
            'CS-SeniorJunior-Percentages'!H1 &lt; 0.6,
            "NotKnown",
            "Known"
        ),
        'CS-SeniorJunior-Percentages'!H1
    )
)</f>
        <v>assgn</v>
      </c>
      <c r="I1" s="46" t="str">
        <f>IF(
    ISERROR('CS-SeniorJunior-Percentages'!I1),
    CHOOSE(RANDBETWEEN(1, 2), "NotKnown", "Known"),
    IF(
        ISNUMBER('CS-SeniorJunior-Percentages'!I1),
        IF(
            'CS-SeniorJunior-Percentages'!I1 &lt; 0.6,
            "NotKnown",
            "Known"
        ),
        'CS-SeniorJunior-Percentages'!I1
    )
)</f>
        <v>arith</v>
      </c>
      <c r="J1" s="46" t="str">
        <f>IF(
    ISERROR('CS-SeniorJunior-Percentages'!J1),
    CHOOSE(RANDBETWEEN(1, 2), "NotKnown", "Known"),
    IF(
        ISNUMBER('CS-SeniorJunior-Percentages'!J1),
        IF(
            'CS-SeniorJunior-Percentages'!J1 &lt; 0.6,
            "NotKnown",
            "Known"
        ),
        'CS-SeniorJunior-Percentages'!J1
    )
)</f>
        <v>logrel</v>
      </c>
      <c r="K1" s="46" t="str">
        <f>IF(
    ISERROR('CS-SeniorJunior-Percentages'!K1),
    CHOOSE(RANDBETWEEN(1, 2), "NotKnown", "Known"),
    IF(
        ISNUMBER('CS-SeniorJunior-Percentages'!K1),
        IF(
            'CS-SeniorJunior-Percentages'!K1 &lt; 0.6,
            "NotKnown",
            "Known"
        ),
        'CS-SeniorJunior-Percentages'!K1
    )
)</f>
        <v>block</v>
      </c>
      <c r="L1" s="46" t="str">
        <f>IF(
    ISERROR('CS-SeniorJunior-Percentages'!L1),
    CHOOSE(RANDBETWEEN(1, 2), "NotKnown", "Known"),
    IF(
        ISNUMBER('CS-SeniorJunior-Percentages'!L1),
        IF(
            'CS-SeniorJunior-Percentages'!L1 &lt; 0.6,
            "NotKnown",
            "Known"
        ),
        'CS-SeniorJunior-Percentages'!L1
    )
)</f>
        <v>decl</v>
      </c>
      <c r="M1" s="46" t="str">
        <f>IF(
    ISERROR('CS-SeniorJunior-Percentages'!M1),
    CHOOSE(RANDBETWEEN(1, 2), "NotKnown", "Known"),
    IF(
        ISNUMBER('CS-SeniorJunior-Percentages'!M1),
        IF(
            'CS-SeniorJunior-Percentages'!M1 &lt; 0.6,
            "NotKnown",
            "Known"
        ),
        'CS-SeniorJunior-Percentages'!M1
    )
)</f>
        <v>exprn</v>
      </c>
      <c r="N1" s="46" t="str">
        <f>IF(
    ISERROR('CS-SeniorJunior-Percentages'!N1),
    CHOOSE(RANDBETWEEN(1, 2), "NotKnown", "Known"),
    IF(
        ISNUMBER('CS-SeniorJunior-Percentages'!N1),
        IF(
            'CS-SeniorJunior-Percentages'!N1 &lt; 0.6,
            "NotKnown",
            "Known"
        ),
        'CS-SeniorJunior-Percentages'!N1
    )
)</f>
        <v>lrvalue</v>
      </c>
      <c r="O1" s="46" t="str">
        <f>IF(
    ISERROR('CS-SeniorJunior-Percentages'!O1),
    CHOOSE(RANDBETWEEN(1, 2), "NotKnown", "Known"),
    IF(
        ISNUMBER('CS-SeniorJunior-Percentages'!O1),
        IF(
            'CS-SeniorJunior-Percentages'!O1 &lt; 0.6,
            "NotKnown",
            "Known"
        ),
        'CS-SeniorJunior-Percentages'!O1
    )
)</f>
        <v>incdcr</v>
      </c>
      <c r="P1" s="46" t="str">
        <f>IF(
    ISERROR('CS-SeniorJunior-Percentages'!P1),
    CHOOSE(RANDBETWEEN(1, 2), "NotKnown", "Known"),
    IF(
        ISNUMBER('CS-SeniorJunior-Percentages'!P1),
        IF(
            'CS-SeniorJunior-Percentages'!P1 &lt; 0.6,
            "NotKnown",
            "Known"
        ),
        'CS-SeniorJunior-Percentages'!P1
    )
)</f>
        <v>varscop</v>
      </c>
      <c r="Q1" s="46" t="str">
        <f>IF(
    ISERROR('CS-SeniorJunior-Percentages'!Q1),
    CHOOSE(RANDBETWEEN(1, 2), "NotKnown", "Known"),
    IF(
        ISNUMBER('CS-SeniorJunior-Percentages'!Q1),
        IF(
            'CS-SeniorJunior-Percentages'!Q1 &lt; 0.6,
            "NotKnown",
            "Known"
        ),
        'CS-SeniorJunior-Percentages'!Q1
    )
)</f>
        <v>fncpro</v>
      </c>
      <c r="R1" s="46" t="str">
        <f>IF(
    ISERROR('CS-SeniorJunior-Percentages'!R1),
    CHOOSE(RANDBETWEEN(1, 2), "NotKnown", "Known"),
    IF(
        ISNUMBER('CS-SeniorJunior-Percentages'!R1),
        IF(
            'CS-SeniorJunior-Percentages'!R1 &lt; 0.6,
            "NotKnown",
            "Known"
        ),
        'CS-SeniorJunior-Percentages'!R1
    )
)</f>
        <v>init</v>
      </c>
      <c r="S1" s="46" t="str">
        <f>IF(
    ISERROR('CS-SeniorJunior-Percentages'!S1),
    CHOOSE(RANDBETWEEN(1, 2), "NotKnown", "Known"),
    IF(
        ISNUMBER('CS-SeniorJunior-Percentages'!S1),
        IF(
            'CS-SeniorJunior-Percentages'!S1 &lt; 0.6,
            "NotKnown",
            "Known"
        ),
        'CS-SeniorJunior-Percentages'!S1
    )
)</f>
        <v>itcpt</v>
      </c>
      <c r="T1" s="46" t="str">
        <f>IF(
    ISERROR('CS-SeniorJunior-Percentages'!T1),
    CHOOSE(RANDBETWEEN(1, 2), "NotKnown", "Known"),
    IF(
        ISNUMBER('CS-SeniorJunior-Percentages'!T1),
        IF(
            'CS-SeniorJunior-Percentages'!T1 &lt; 0.6,
            "NotKnown",
            "Known"
        ),
        'CS-SeniorJunior-Percentages'!T1
    )
)</f>
        <v>selcpt</v>
      </c>
      <c r="U1" s="46" t="str">
        <f>IF(
    ISERROR('CS-SeniorJunior-Percentages'!U1),
    CHOOSE(RANDBETWEEN(1, 2), "NotKnown", "Known"),
    IF(
        ISNUMBER('CS-SeniorJunior-Percentages'!U1),
        IF(
            'CS-SeniorJunior-Percentages'!U1 &lt; 0.6,
            "NotKnown",
            "Known"
        ),
        'CS-SeniorJunior-Percentages'!U1
    )
)</f>
        <v>fncpar</v>
      </c>
      <c r="V1" s="46" t="str">
        <f>IF(
    ISERROR('CS-SeniorJunior-Percentages'!V1),
    CHOOSE(RANDBETWEEN(1, 2), "NotKnown", "Known"),
    IF(
        ISNUMBER('CS-SeniorJunior-Percentages'!V1),
        IF(
            'CS-SeniorJunior-Percentages'!V1 &lt; 0.6,
            "NotKnown",
            "Known"
        ),
        'CS-SeniorJunior-Percentages'!V1
    )
)</f>
        <v>countit</v>
      </c>
      <c r="W1" s="46" t="str">
        <f>IF(
    ISERROR('CS-SeniorJunior-Percentages'!W1),
    CHOOSE(RANDBETWEEN(1, 2), "NotKnown", "Known"),
    IF(
        ISNUMBER('CS-SeniorJunior-Percentages'!W1),
        IF(
            'CS-SeniorJunior-Percentages'!W1 &lt; 0.6,
            "NotKnown",
            "Known"
        ),
        'CS-SeniorJunior-Percentages'!W1
    )
)</f>
        <v>eventit</v>
      </c>
      <c r="X1" s="46" t="str">
        <f>IF(
    ISERROR('CS-SeniorJunior-Percentages'!X1),
    CHOOSE(RANDBETWEEN(1, 2), "NotKnown", "Known"),
    IF(
        ISNUMBER('CS-SeniorJunior-Percentages'!X1),
        IF(
            'CS-SeniorJunior-Percentages'!X1 &lt; 0.6,
            "NotKnown",
            "Known"
        ),
        'CS-SeniorJunior-Percentages'!X1
    )
)</f>
        <v>multi</v>
      </c>
      <c r="Y1" s="46" t="str">
        <f>IF(
    ISERROR('CS-SeniorJunior-Percentages'!Y1),
    CHOOSE(RANDBETWEEN(1, 2), "NotKnown", "Known"),
    IF(
        ISNUMBER('CS-SeniorJunior-Percentages'!Y1),
        IF(
            'CS-SeniorJunior-Percentages'!Y1 &lt; 0.6,
            "NotKnown",
            "Known"
        ),
        'CS-SeniorJunior-Percentages'!Y1
    )
)</f>
        <v>nestit</v>
      </c>
      <c r="Z1" s="46" t="str">
        <f>IF(
    ISERROR('CS-SeniorJunior-Percentages'!Z1),
    CHOOSE(RANDBETWEEN(1, 2), "NotKnown", "Known"),
    IF(
        ISNUMBER('CS-SeniorJunior-Percentages'!Z1),
        IF(
            'CS-SeniorJunior-Percentages'!Z1 &lt; 0.6,
            "NotKnown",
            "Known"
        ),
        'CS-SeniorJunior-Percentages'!Z1
    )
)</f>
        <v>fncdef</v>
      </c>
      <c r="AA1" s="46" t="str">
        <f>IF(
    ISERROR('CS-SeniorJunior-Percentages'!AA1),
    CHOOSE(RANDBETWEEN(1, 2), "NotKnown", "Known"),
    IF(
        ISNUMBER('CS-SeniorJunior-Percentages'!AA1),
        IF(
            'CS-SeniorJunior-Percentages'!AA1 &lt; 0.6,
            "NotKnown",
            "Known"
        ),
        'CS-SeniorJunior-Percentages'!AA1
    )
)</f>
        <v>callfnc</v>
      </c>
      <c r="AB1" s="46" t="str">
        <f>IF(
    ISERROR('CS-SeniorJunior-Percentages'!AB1),
    CHOOSE(RANDBETWEEN(1, 2), "NotKnown", "Known"),
    IF(
        ISNUMBER('CS-SeniorJunior-Percentages'!AB1),
        IF(
            'CS-SeniorJunior-Percentages'!AB1 &lt; 0.6,
            "NotKnown",
            "Known"
        ),
        'CS-SeniorJunior-Percentages'!AB1
    )
)</f>
        <v>pasaddr</v>
      </c>
      <c r="AC1" s="46" t="str">
        <f>IF(
    ISERROR('CS-SeniorJunior-Percentages'!AC1),
    CHOOSE(RANDBETWEEN(1, 2), "NotKnown", "Known"),
    IF(
        ISNUMBER('CS-SeniorJunior-Percentages'!AC1),
        IF(
            'CS-SeniorJunior-Percentages'!AC1 &lt; 0.6,
            "NotKnown",
            "Known"
        ),
        'CS-SeniorJunior-Percentages'!AC1
    )
)</f>
        <v>stdio</v>
      </c>
      <c r="AD1" s="46" t="str">
        <f>IF(
    ISERROR('CS-SeniorJunior-Percentages'!AD1),
    CHOOSE(RANDBETWEEN(1, 2), "NotKnown", "Known"),
    IF(
        ISNUMBER('CS-SeniorJunior-Percentages'!AD1),
        IF(
            'CS-SeniorJunior-Percentages'!AD1 &lt; 0.6,
            "NotKnown",
            "Known"
        ),
        'CS-SeniorJunior-Percentages'!AD1
    )
)</f>
        <v>conti</v>
      </c>
      <c r="AE1" s="46" t="str">
        <f>IF(
    ISERROR('CS-SeniorJunior-Percentages'!AE1),
    CHOOSE(RANDBETWEEN(1, 2), "NotKnown", "Known"),
    IF(
        ISNUMBER('CS-SeniorJunior-Percentages'!AE1),
        IF(
            'CS-SeniorJunior-Percentages'!AE1 &lt; 0.6,
            "NotKnown",
            "Known"
        ),
        'CS-SeniorJunior-Percentages'!AE1
    )
)</f>
        <v>exitlp</v>
      </c>
      <c r="AF1" s="46" t="str">
        <f>IF(
    ISERROR('CS-SeniorJunior-Percentages'!AF1),
    CHOOSE(RANDBETWEEN(1, 2), "NotKnown", "Known"),
    IF(
        ISNUMBER('CS-SeniorJunior-Percentages'!AF1),
        IF(
            'CS-SeniorJunior-Percentages'!AF1 &lt; 0.6,
            "NotKnown",
            "Known"
        ),
        'CS-SeniorJunior-Percentages'!AF1
    )
)</f>
        <v>endlp</v>
      </c>
      <c r="AG1" s="46" t="str">
        <f>IF(
    ISERROR('CS-SeniorJunior-Percentages'!AG1),
    CHOOSE(RANDBETWEEN(1, 2), "NotKnown", "Known"),
    IF(
        ISNUMBER('CS-SeniorJunior-Percentages'!AG1),
        IF(
            'CS-SeniorJunior-Percentages'!AG1 &lt; 0.6,
            "NotKnown",
            "Known"
        ),
        'CS-SeniorJunior-Percentages'!AG1
    )
)</f>
        <v>beflp</v>
      </c>
      <c r="AH1" s="46" t="str">
        <f>IF(
    ISERROR('CS-SeniorJunior-Percentages'!AH1),
    CHOOSE(RANDBETWEEN(1, 2), "NotKnown", "Known"),
    IF(
        ISNUMBER('CS-SeniorJunior-Percentages'!AH1),
        IF(
            'CS-SeniorJunior-Percentages'!AH1 &lt; 0.6,
            "NotKnown",
            "Known"
        ),
        'CS-SeniorJunior-Percentages'!AH1
    )
)</f>
        <v>ifelse</v>
      </c>
      <c r="AI1" s="46" t="str">
        <f>IF(
    ISERROR('CS-SeniorJunior-Percentages'!AI1),
    CHOOSE(RANDBETWEEN(1, 2), "NotKnown", "Known"),
    IF(
        ISNUMBER('CS-SeniorJunior-Percentages'!AI1),
        IF(
            'CS-SeniorJunior-Percentages'!AI1 &lt; 0.6,
            "NotKnown",
            "Known"
        ),
        'CS-SeniorJunior-Percentages'!AI1
    )
)</f>
        <v>ifseri</v>
      </c>
      <c r="AJ1" s="46" t="str">
        <f>IF(
    ISERROR('CS-SeniorJunior-Percentages'!AJ1),
    CHOOSE(RANDBETWEEN(1, 2), "NotKnown", "Known"),
    IF(
        ISNUMBER('CS-SeniorJunior-Percentages'!AJ1),
        IF(
            'CS-SeniorJunior-Percentages'!AJ1 &lt; 0.6,
            "NotKnown",
            "Known"
        ),
        'CS-SeniorJunior-Percentages'!AJ1
    )
)</f>
        <v>switch</v>
      </c>
      <c r="AK1" s="46" t="str">
        <f>IF(
    ISERROR('CS-SeniorJunior-Percentages'!AK1),
    CHOOSE(RANDBETWEEN(1, 2), "NotKnown", "Known"),
    IF(
        ISNUMBER('CS-SeniorJunior-Percentages'!AK1),
        IF(
            'CS-SeniorJunior-Percentages'!AK1 &lt; 0.6,
            "NotKnown",
            "Known"
        ),
        'CS-SeniorJunior-Percentages'!AK1
    )
)</f>
        <v>scanf</v>
      </c>
      <c r="AL1" s="46" t="str">
        <f>IF(
    ISERROR('CS-SeniorJunior-Percentages'!AL1),
    CHOOSE(RANDBETWEEN(1, 2), "NotKnown", "Known"),
    IF(
        ISNUMBER('CS-SeniorJunior-Percentages'!AL1),
        IF(
            'CS-SeniorJunior-Percentages'!AL1 &lt; 0.6,
            "NotKnown",
            "Known"
        ),
        'CS-SeniorJunior-Percentages'!AL1
    )
)</f>
        <v>printf</v>
      </c>
      <c r="AM1" s="46" t="str">
        <f>IF(
    ISERROR('CS-SeniorJunior-Percentages'!AM1),
    CHOOSE(RANDBETWEEN(1, 2), "NotKnown", "Known"),
    IF(
        ISNUMBER('CS-SeniorJunior-Percentages'!AM1),
        IF(
            'CS-SeniorJunior-Percentages'!AM1 &lt; 0.6,
            "NotKnown",
            "Known"
        ),
        'CS-SeniorJunior-Percentages'!AM1
    )
)</f>
        <v>break</v>
      </c>
      <c r="AN1" s="46" t="str">
        <f>IF(
    ISERROR('CS-SeniorJunior-Percentages'!AN1),
    CHOOSE(RANDBETWEEN(1, 2), "NotKnown", "Known"),
    IF(
        ISNUMBER('CS-SeniorJunior-Percentages'!AN1),
        IF(
            'CS-SeniorJunior-Percentages'!AN1 &lt; 0.6,
            "NotKnown",
            "Known"
        ),
        'CS-SeniorJunior-Percentages'!AN1
    )
)</f>
        <v>prepost</v>
      </c>
      <c r="AO1" s="46" t="str">
        <f>IF(
    ISERROR('CS-SeniorJunior-Percentages'!AO1),
    CHOOSE(RANDBETWEEN(1, 2), "NotKnown", "Known"),
    IF(
        ISNUMBER('CS-SeniorJunior-Percentages'!AO1),
        IF(
            'CS-SeniorJunior-Percentages'!AO1 &lt; 0.6,
            "NotKnown",
            "Known"
        ),
        'CS-SeniorJunior-Percentages'!AO1
    )
)</f>
        <v>elseif</v>
      </c>
      <c r="AP1" s="46" t="str">
        <f>IF(
    ISERROR('CS-SeniorJunior-Percentages'!AP1),
    CHOOSE(RANDBETWEEN(1, 2), "NotKnown", "Known"),
    IF(
        ISNUMBER('CS-SeniorJunior-Percentages'!AP1),
        IF(
            'CS-SeniorJunior-Percentages'!AP1 &lt; 0.6,
            "NotKnown",
            "Known"
        ),
        'CS-SeniorJunior-Percentages'!AP1
    )
)</f>
        <v>return</v>
      </c>
      <c r="AQ1" s="46" t="str">
        <f>IF(
    ISERROR('CS-SeniorJunior-Percentages'!AQ1),
    CHOOSE(RANDBETWEEN(1, 2), "NotKnown", "Known"),
    IF(
        ISNUMBER('CS-SeniorJunior-Percentages'!AQ1),
        IF(
            'CS-SeniorJunior-Percentages'!AQ1 &lt; 0.6,
            "NotKnown",
            "Known"
        ),
        'CS-SeniorJunior-Percentages'!AQ1
    )
)</f>
        <v>default</v>
      </c>
      <c r="AR1" s="46" t="str">
        <f>IF(
    ISERROR('CS-SeniorJunior-Percentages'!AR1),
    CHOOSE(RANDBETWEEN(1, 2), "NotKnown", "Known"),
    IF(
        ISNUMBER('CS-SeniorJunior-Percentages'!AR1),
        IF(
            'CS-SeniorJunior-Percentages'!AR1 &lt; 0.6,
            "NotKnown",
            "Known"
        ),
        'CS-SeniorJunior-Percentages'!AR1
    )
)</f>
        <v>constr</v>
      </c>
      <c r="AS1" s="46" t="str">
        <f>IF(
    ISERROR('CS-SeniorJunior-Percentages'!AS1),
    CHOOSE(RANDBETWEEN(1, 2), "NotKnown", "Known"),
    IF(
        ISNUMBER('CS-SeniorJunior-Percentages'!AS1),
        IF(
            'CS-SeniorJunior-Percentages'!AS1 &lt; 0.6,
            "NotKnown",
            "Known"
        ),
        'CS-SeniorJunior-Percentages'!AS1
    )
)</f>
        <v>fncs</v>
      </c>
      <c r="AT1" s="46" t="str">
        <f>IF(
    ISERROR('CS-SeniorJunior-Percentages'!AT1),
    CHOOSE(RANDBETWEEN(1, 2), "NotKnown", "Known"),
    IF(
        ISNUMBER('CS-SeniorJunior-Percentages'!AT1),
        IF(
            'CS-SeniorJunior-Percentages'!AT1 &lt; 0.6,
            "NotKnown",
            "Known"
        ),
        'CS-SeniorJunior-Percentages'!AT1
    )
)</f>
        <v>sequen</v>
      </c>
      <c r="AU1" s="23"/>
      <c r="AV1" s="5"/>
      <c r="AW1" s="5"/>
      <c r="AX1" s="5"/>
      <c r="AY1" s="5"/>
      <c r="AZ1" s="5"/>
      <c r="BA1" s="5"/>
      <c r="BB1" s="5"/>
      <c r="BC1" s="5"/>
    </row>
    <row r="2">
      <c r="A2" s="46" t="str">
        <f>IF(
    ISERROR('CS-SeniorJunior-Percentages'!A2),
    CHOOSE(RANDBETWEEN(1, 2), "NotKnown", "Known"),
    IF(
        ISNUMBER('CS-SeniorJunior-Percentages'!A2),
        IF(
            'CS-SeniorJunior-Percentages'!A2 &lt; 0.6,
            "NotKnown",
            "Known"
        ),
        'CS-SeniorJunior-Percentages'!A2
    )
)</f>
        <v>1Se-M</v>
      </c>
      <c r="B2" s="31" t="str">
        <f>IF(
    ISERROR('CS-SeniorJunior-Percentages'!B2),
    CHOOSE(RANDBETWEEN(1, 2), "NotKnown", "Known"),
    IF(
        ISNUMBER('CS-SeniorJunior-Percentages'!B2),
        IF(
            'CS-SeniorJunior-Percentages'!B2 &lt; 0.6,
            "NotKnown",
            "Known"
        ),
        'CS-SeniorJunior-Percentages'!B2
    )
)</f>
        <v>Known</v>
      </c>
      <c r="C2" s="31" t="str">
        <f>IF(
    ISERROR('CS-SeniorJunior-Percentages'!C2),
    CHOOSE(RANDBETWEEN(1, 2), "NotKnown", "Known"),
    IF(
        ISNUMBER('CS-SeniorJunior-Percentages'!C2),
        IF(
            'CS-SeniorJunior-Percentages'!C2 &lt; 0.6,
            "NotKnown",
            "Known"
        ),
        'CS-SeniorJunior-Percentages'!C2
    )
)</f>
        <v>Known</v>
      </c>
      <c r="D2" s="31" t="str">
        <f>IF(
    ISERROR('CS-SeniorJunior-Percentages'!D2),
    CHOOSE(RANDBETWEEN(1, 2), "NotKnown", "Known"),
    IF(
        ISNUMBER('CS-SeniorJunior-Percentages'!D2),
        IF(
            'CS-SeniorJunior-Percentages'!D2 &lt; 0.6,
            "NotKnown",
            "Known"
        ),
        'CS-SeniorJunior-Percentages'!D2
    )
)</f>
        <v>Known</v>
      </c>
      <c r="E2" s="31" t="str">
        <f>IF(
    ISERROR('CS-SeniorJunior-Percentages'!E2),
    CHOOSE(RANDBETWEEN(1, 2), "NotKnown", "Known"),
    IF(
        ISNUMBER('CS-SeniorJunior-Percentages'!E2),
        IF(
            'CS-SeniorJunior-Percentages'!E2 &lt; 0.6,
            "NotKnown",
            "Known"
        ),
        'CS-SeniorJunior-Percentages'!E2
    )
)</f>
        <v>Known</v>
      </c>
      <c r="F2" s="31" t="str">
        <f>IF(
    ISERROR('CS-SeniorJunior-Percentages'!F2),
    CHOOSE(RANDBETWEEN(1, 2), "NotKnown", "Known"),
    IF(
        ISNUMBER('CS-SeniorJunior-Percentages'!F2),
        IF(
            'CS-SeniorJunior-Percentages'!F2 &lt; 0.6,
            "NotKnown",
            "Known"
        ),
        'CS-SeniorJunior-Percentages'!F2
    )
)</f>
        <v>Known</v>
      </c>
      <c r="G2" s="31" t="str">
        <f>IF(
    ISERROR('CS-SeniorJunior-Percentages'!G2),
    CHOOSE(RANDBETWEEN(1, 2), "NotKnown", "Known"),
    IF(
        ISNUMBER('CS-SeniorJunior-Percentages'!G2),
        IF(
            'CS-SeniorJunior-Percentages'!G2 &lt; 0.6,
            "NotKnown",
            "Known"
        ),
        'CS-SeniorJunior-Percentages'!G2
    )
)</f>
        <v>Known</v>
      </c>
      <c r="H2" s="31" t="str">
        <f>IF(
    ISERROR('CS-SeniorJunior-Percentages'!H2),
    CHOOSE(RANDBETWEEN(1, 2), "NotKnown", "Known"),
    IF(
        ISNUMBER('CS-SeniorJunior-Percentages'!H2),
        IF(
            'CS-SeniorJunior-Percentages'!H2 &lt; 0.6,
            "NotKnown",
            "Known"
        ),
        'CS-SeniorJunior-Percentages'!H2
    )
)</f>
        <v>Known</v>
      </c>
      <c r="I2" s="31" t="str">
        <f>IF(
    ISERROR('CS-SeniorJunior-Percentages'!I2),
    CHOOSE(RANDBETWEEN(1, 2), "NotKnown", "Known"),
    IF(
        ISNUMBER('CS-SeniorJunior-Percentages'!I2),
        IF(
            'CS-SeniorJunior-Percentages'!I2 &lt; 0.6,
            "NotKnown",
            "Known"
        ),
        'CS-SeniorJunior-Percentages'!I2
    )
)</f>
        <v>Known</v>
      </c>
      <c r="J2" s="31" t="str">
        <f>IF(
    ISERROR('CS-SeniorJunior-Percentages'!J2),
    CHOOSE(RANDBETWEEN(1, 2), "NotKnown", "Known"),
    IF(
        ISNUMBER('CS-SeniorJunior-Percentages'!J2),
        IF(
            'CS-SeniorJunior-Percentages'!J2 &lt; 0.6,
            "NotKnown",
            "Known"
        ),
        'CS-SeniorJunior-Percentages'!J2
    )
)</f>
        <v>Known</v>
      </c>
      <c r="K2" s="31" t="str">
        <f>IF(
    ISERROR('CS-SeniorJunior-Percentages'!K2),
    CHOOSE(RANDBETWEEN(1, 2), "NotKnown", "Known"),
    IF(
        ISNUMBER('CS-SeniorJunior-Percentages'!K2),
        IF(
            'CS-SeniorJunior-Percentages'!K2 &lt; 0.6,
            "NotKnown",
            "Known"
        ),
        'CS-SeniorJunior-Percentages'!K2
    )
)</f>
        <v>Known</v>
      </c>
      <c r="L2" s="31" t="str">
        <f>IF(
    ISERROR('CS-SeniorJunior-Percentages'!L2),
    CHOOSE(RANDBETWEEN(1, 2), "NotKnown", "Known"),
    IF(
        ISNUMBER('CS-SeniorJunior-Percentages'!L2),
        IF(
            'CS-SeniorJunior-Percentages'!L2 &lt; 0.6,
            "NotKnown",
            "Known"
        ),
        'CS-SeniorJunior-Percentages'!L2
    )
)</f>
        <v>Known</v>
      </c>
      <c r="M2" s="31" t="str">
        <f>IF(
    ISERROR('CS-SeniorJunior-Percentages'!M2),
    CHOOSE(RANDBETWEEN(1, 2), "NotKnown", "Known"),
    IF(
        ISNUMBER('CS-SeniorJunior-Percentages'!M2),
        IF(
            'CS-SeniorJunior-Percentages'!M2 &lt; 0.6,
            "NotKnown",
            "Known"
        ),
        'CS-SeniorJunior-Percentages'!M2
    )
)</f>
        <v>Known</v>
      </c>
      <c r="N2" s="31" t="str">
        <f>IF(
    ISERROR('CS-SeniorJunior-Percentages'!N2),
    CHOOSE(RANDBETWEEN(1, 2), "NotKnown", "Known"),
    IF(
        ISNUMBER('CS-SeniorJunior-Percentages'!N2),
        IF(
            'CS-SeniorJunior-Percentages'!N2 &lt; 0.6,
            "NotKnown",
            "Known"
        ),
        'CS-SeniorJunior-Percentages'!N2
    )
)</f>
        <v>Known</v>
      </c>
      <c r="O2" s="31" t="str">
        <f>IF(
    ISERROR('CS-SeniorJunior-Percentages'!O2),
    CHOOSE(RANDBETWEEN(1, 2), "NotKnown", "Known"),
    IF(
        ISNUMBER('CS-SeniorJunior-Percentages'!O2),
        IF(
            'CS-SeniorJunior-Percentages'!O2 &lt; 0.6,
            "NotKnown",
            "Known"
        ),
        'CS-SeniorJunior-Percentages'!O2
    )
)</f>
        <v>Known</v>
      </c>
      <c r="P2" s="31" t="str">
        <f>IF(
    ISERROR('CS-SeniorJunior-Percentages'!P2),
    CHOOSE(RANDBETWEEN(1, 2), "NotKnown", "Known"),
    IF(
        ISNUMBER('CS-SeniorJunior-Percentages'!P2),
        IF(
            'CS-SeniorJunior-Percentages'!P2 &lt; 0.6,
            "NotKnown",
            "Known"
        ),
        'CS-SeniorJunior-Percentages'!P2
    )
)</f>
        <v>Known</v>
      </c>
      <c r="Q2" s="31" t="str">
        <f>IF(
    ISERROR('CS-SeniorJunior-Percentages'!Q2),
    CHOOSE(RANDBETWEEN(1, 2), "NotKnown", "Known"),
    IF(
        ISNUMBER('CS-SeniorJunior-Percentages'!Q2),
        IF(
            'CS-SeniorJunior-Percentages'!Q2 &lt; 0.6,
            "NotKnown",
            "Known"
        ),
        'CS-SeniorJunior-Percentages'!Q2
    )
)</f>
        <v>Known</v>
      </c>
      <c r="R2" s="31" t="str">
        <f>IF(
    ISERROR('CS-SeniorJunior-Percentages'!R2),
    CHOOSE(RANDBETWEEN(1, 2), "NotKnown", "Known"),
    IF(
        ISNUMBER('CS-SeniorJunior-Percentages'!R2),
        IF(
            'CS-SeniorJunior-Percentages'!R2 &lt; 0.6,
            "NotKnown",
            "Known"
        ),
        'CS-SeniorJunior-Percentages'!R2
    )
)</f>
        <v>Known</v>
      </c>
      <c r="S2" s="31" t="str">
        <f>IF(
    ISERROR('CS-SeniorJunior-Percentages'!S2),
    CHOOSE(RANDBETWEEN(1, 2), "NotKnown", "Known"),
    IF(
        ISNUMBER('CS-SeniorJunior-Percentages'!S2),
        IF(
            'CS-SeniorJunior-Percentages'!S2 &lt; 0.6,
            "NotKnown",
            "Known"
        ),
        'CS-SeniorJunior-Percentages'!S2
    )
)</f>
        <v>Known</v>
      </c>
      <c r="T2" s="31" t="str">
        <f>IF(
    ISERROR('CS-SeniorJunior-Percentages'!T2),
    CHOOSE(RANDBETWEEN(1, 2), "NotKnown", "Known"),
    IF(
        ISNUMBER('CS-SeniorJunior-Percentages'!T2),
        IF(
            'CS-SeniorJunior-Percentages'!T2 &lt; 0.6,
            "NotKnown",
            "Known"
        ),
        'CS-SeniorJunior-Percentages'!T2
    )
)</f>
        <v>Known</v>
      </c>
      <c r="U2" s="31" t="str">
        <f>IF(
    ISERROR('CS-SeniorJunior-Percentages'!U2),
    CHOOSE(RANDBETWEEN(1, 2), "NotKnown", "Known"),
    IF(
        ISNUMBER('CS-SeniorJunior-Percentages'!U2),
        IF(
            'CS-SeniorJunior-Percentages'!U2 &lt; 0.6,
            "NotKnown",
            "Known"
        ),
        'CS-SeniorJunior-Percentages'!U2
    )
)</f>
        <v>Known</v>
      </c>
      <c r="V2" s="31" t="str">
        <f>IF(
    ISERROR('CS-SeniorJunior-Percentages'!V2),
    CHOOSE(RANDBETWEEN(1, 2), "NotKnown", "Known"),
    IF(
        ISNUMBER('CS-SeniorJunior-Percentages'!V2),
        IF(
            'CS-SeniorJunior-Percentages'!V2 &lt; 0.6,
            "NotKnown",
            "Known"
        ),
        'CS-SeniorJunior-Percentages'!V2
    )
)</f>
        <v>Known</v>
      </c>
      <c r="W2" s="31" t="str">
        <f>IF(
    ISERROR('CS-SeniorJunior-Percentages'!W2),
    CHOOSE(RANDBETWEEN(1, 2), "NotKnown", "Known"),
    IF(
        ISNUMBER('CS-SeniorJunior-Percentages'!W2),
        IF(
            'CS-SeniorJunior-Percentages'!W2 &lt; 0.6,
            "NotKnown",
            "Known"
        ),
        'CS-SeniorJunior-Percentages'!W2
    )
)</f>
        <v>Known</v>
      </c>
      <c r="X2" s="31" t="str">
        <f>IF(
    ISERROR('CS-SeniorJunior-Percentages'!X2),
    CHOOSE(RANDBETWEEN(1, 2), "NotKnown", "Known"),
    IF(
        ISNUMBER('CS-SeniorJunior-Percentages'!X2),
        IF(
            'CS-SeniorJunior-Percentages'!X2 &lt; 0.6,
            "NotKnown",
            "Known"
        ),
        'CS-SeniorJunior-Percentages'!X2
    )
)</f>
        <v>Known</v>
      </c>
      <c r="Y2" s="31" t="str">
        <f>IF(
    ISERROR('CS-SeniorJunior-Percentages'!Y2),
    CHOOSE(RANDBETWEEN(1, 2), "NotKnown", "Known"),
    IF(
        ISNUMBER('CS-SeniorJunior-Percentages'!Y2),
        IF(
            'CS-SeniorJunior-Percentages'!Y2 &lt; 0.6,
            "NotKnown",
            "Known"
        ),
        'CS-SeniorJunior-Percentages'!Y2
    )
)</f>
        <v>Known</v>
      </c>
      <c r="Z2" s="31" t="str">
        <f>IF(
    ISERROR('CS-SeniorJunior-Percentages'!Z2),
    CHOOSE(RANDBETWEEN(1, 2), "NotKnown", "Known"),
    IF(
        ISNUMBER('CS-SeniorJunior-Percentages'!Z2),
        IF(
            'CS-SeniorJunior-Percentages'!Z2 &lt; 0.6,
            "NotKnown",
            "Known"
        ),
        'CS-SeniorJunior-Percentages'!Z2
    )
)</f>
        <v>Known</v>
      </c>
      <c r="AA2" s="31" t="str">
        <f>IF(
    ISERROR('CS-SeniorJunior-Percentages'!AA2),
    CHOOSE(RANDBETWEEN(1, 2), "NotKnown", "Known"),
    IF(
        ISNUMBER('CS-SeniorJunior-Percentages'!AA2),
        IF(
            'CS-SeniorJunior-Percentages'!AA2 &lt; 0.6,
            "NotKnown",
            "Known"
        ),
        'CS-SeniorJunior-Percentages'!AA2
    )
)</f>
        <v>Known</v>
      </c>
      <c r="AB2" s="31" t="str">
        <f>IF(
    ISERROR('CS-SeniorJunior-Percentages'!AB2),
    CHOOSE(RANDBETWEEN(1, 2), "NotKnown", "Known"),
    IF(
        ISNUMBER('CS-SeniorJunior-Percentages'!AB2),
        IF(
            'CS-SeniorJunior-Percentages'!AB2 &lt; 0.6,
            "NotKnown",
            "Known"
        ),
        'CS-SeniorJunior-Percentages'!AB2
    )
)</f>
        <v>Known</v>
      </c>
      <c r="AC2" s="31" t="str">
        <f>IF(
    ISERROR('CS-SeniorJunior-Percentages'!AC2),
    CHOOSE(RANDBETWEEN(1, 2), "NotKnown", "Known"),
    IF(
        ISNUMBER('CS-SeniorJunior-Percentages'!AC2),
        IF(
            'CS-SeniorJunior-Percentages'!AC2 &lt; 0.6,
            "NotKnown",
            "Known"
        ),
        'CS-SeniorJunior-Percentages'!AC2
    )
)</f>
        <v>Known</v>
      </c>
      <c r="AD2" s="31" t="str">
        <f>IF(
    ISERROR('CS-SeniorJunior-Percentages'!AD2),
    CHOOSE(RANDBETWEEN(1, 2), "NotKnown", "Known"),
    IF(
        ISNUMBER('CS-SeniorJunior-Percentages'!AD2),
        IF(
            'CS-SeniorJunior-Percentages'!AD2 &lt; 0.6,
            "NotKnown",
            "Known"
        ),
        'CS-SeniorJunior-Percentages'!AD2
    )
)</f>
        <v>NotKnown</v>
      </c>
      <c r="AE2" s="31" t="str">
        <f>IF(
    ISERROR('CS-SeniorJunior-Percentages'!AE2),
    CHOOSE(RANDBETWEEN(1, 2), "NotKnown", "Known"),
    IF(
        ISNUMBER('CS-SeniorJunior-Percentages'!AE2),
        IF(
            'CS-SeniorJunior-Percentages'!AE2 &lt; 0.6,
            "NotKnown",
            "Known"
        ),
        'CS-SeniorJunior-Percentages'!AE2
    )
)</f>
        <v>Known</v>
      </c>
      <c r="AF2" s="31" t="str">
        <f>IF(
    ISERROR('CS-SeniorJunior-Percentages'!AF2),
    CHOOSE(RANDBETWEEN(1, 2), "NotKnown", "Known"),
    IF(
        ISNUMBER('CS-SeniorJunior-Percentages'!AF2),
        IF(
            'CS-SeniorJunior-Percentages'!AF2 &lt; 0.6,
            "NotKnown",
            "Known"
        ),
        'CS-SeniorJunior-Percentages'!AF2
    )
)</f>
        <v>Known</v>
      </c>
      <c r="AG2" s="31" t="str">
        <f>IF(
    ISERROR('CS-SeniorJunior-Percentages'!AG2),
    CHOOSE(RANDBETWEEN(1, 2), "NotKnown", "Known"),
    IF(
        ISNUMBER('CS-SeniorJunior-Percentages'!AG2),
        IF(
            'CS-SeniorJunior-Percentages'!AG2 &lt; 0.6,
            "NotKnown",
            "Known"
        ),
        'CS-SeniorJunior-Percentages'!AG2
    )
)</f>
        <v>Known</v>
      </c>
      <c r="AH2" s="31" t="str">
        <f>IF(
    ISERROR('CS-SeniorJunior-Percentages'!AH2),
    CHOOSE(RANDBETWEEN(1, 2), "NotKnown", "Known"),
    IF(
        ISNUMBER('CS-SeniorJunior-Percentages'!AH2),
        IF(
            'CS-SeniorJunior-Percentages'!AH2 &lt; 0.6,
            "NotKnown",
            "Known"
        ),
        'CS-SeniorJunior-Percentages'!AH2
    )
)</f>
        <v>Known</v>
      </c>
      <c r="AI2" s="31" t="str">
        <f>IF(
    ISERROR('CS-SeniorJunior-Percentages'!AI2),
    CHOOSE(RANDBETWEEN(1, 2), "NotKnown", "Known"),
    IF(
        ISNUMBER('CS-SeniorJunior-Percentages'!AI2),
        IF(
            'CS-SeniorJunior-Percentages'!AI2 &lt; 0.6,
            "NotKnown",
            "Known"
        ),
        'CS-SeniorJunior-Percentages'!AI2
    )
)</f>
        <v>Known</v>
      </c>
      <c r="AJ2" s="31" t="str">
        <f>IF(
    ISERROR('CS-SeniorJunior-Percentages'!AJ2),
    CHOOSE(RANDBETWEEN(1, 2), "NotKnown", "Known"),
    IF(
        ISNUMBER('CS-SeniorJunior-Percentages'!AJ2),
        IF(
            'CS-SeniorJunior-Percentages'!AJ2 &lt; 0.6,
            "NotKnown",
            "Known"
        ),
        'CS-SeniorJunior-Percentages'!AJ2
    )
)</f>
        <v>Known</v>
      </c>
      <c r="AK2" s="31" t="str">
        <f>IF(
    ISERROR('CS-SeniorJunior-Percentages'!AK2),
    CHOOSE(RANDBETWEEN(1, 2), "NotKnown", "Known"),
    IF(
        ISNUMBER('CS-SeniorJunior-Percentages'!AK2),
        IF(
            'CS-SeniorJunior-Percentages'!AK2 &lt; 0.6,
            "NotKnown",
            "Known"
        ),
        'CS-SeniorJunior-Percentages'!AK2
    )
)</f>
        <v>Known</v>
      </c>
      <c r="AL2" s="31" t="str">
        <f>IF(
    ISERROR('CS-SeniorJunior-Percentages'!AL2),
    CHOOSE(RANDBETWEEN(1, 2), "NotKnown", "Known"),
    IF(
        ISNUMBER('CS-SeniorJunior-Percentages'!AL2),
        IF(
            'CS-SeniorJunior-Percentages'!AL2 &lt; 0.6,
            "NotKnown",
            "Known"
        ),
        'CS-SeniorJunior-Percentages'!AL2
    )
)</f>
        <v>Known</v>
      </c>
      <c r="AM2" s="31" t="str">
        <f>IF(
    ISERROR('CS-SeniorJunior-Percentages'!AM2),
    CHOOSE(RANDBETWEEN(1, 2), "NotKnown", "Known"),
    IF(
        ISNUMBER('CS-SeniorJunior-Percentages'!AM2),
        IF(
            'CS-SeniorJunior-Percentages'!AM2 &lt; 0.6,
            "NotKnown",
            "Known"
        ),
        'CS-SeniorJunior-Percentages'!AM2
    )
)</f>
        <v>Known</v>
      </c>
      <c r="AN2" s="31" t="str">
        <f>IF(
    ISERROR('CS-SeniorJunior-Percentages'!AN2),
    CHOOSE(RANDBETWEEN(1, 2), "NotKnown", "Known"),
    IF(
        ISNUMBER('CS-SeniorJunior-Percentages'!AN2),
        IF(
            'CS-SeniorJunior-Percentages'!AN2 &lt; 0.6,
            "NotKnown",
            "Known"
        ),
        'CS-SeniorJunior-Percentages'!AN2
    )
)</f>
        <v>NotKnown</v>
      </c>
      <c r="AO2" s="31" t="str">
        <f>IF(
    ISERROR('CS-SeniorJunior-Percentages'!AO2),
    CHOOSE(RANDBETWEEN(1, 2), "NotKnown", "Known"),
    IF(
        ISNUMBER('CS-SeniorJunior-Percentages'!AO2),
        IF(
            'CS-SeniorJunior-Percentages'!AO2 &lt; 0.6,
            "NotKnown",
            "Known"
        ),
        'CS-SeniorJunior-Percentages'!AO2
    )
)</f>
        <v>Known</v>
      </c>
      <c r="AP2" s="31" t="str">
        <f>IF(
    ISERROR('CS-SeniorJunior-Percentages'!AP2),
    CHOOSE(RANDBETWEEN(1, 2), "NotKnown", "Known"),
    IF(
        ISNUMBER('CS-SeniorJunior-Percentages'!AP2),
        IF(
            'CS-SeniorJunior-Percentages'!AP2 &lt; 0.6,
            "NotKnown",
            "Known"
        ),
        'CS-SeniorJunior-Percentages'!AP2
    )
)</f>
        <v>Known</v>
      </c>
      <c r="AQ2" s="31" t="str">
        <f>IF(
    ISERROR('CS-SeniorJunior-Percentages'!AQ2),
    CHOOSE(RANDBETWEEN(1, 2), "NotKnown", "Known"),
    IF(
        ISNUMBER('CS-SeniorJunior-Percentages'!AQ2),
        IF(
            'CS-SeniorJunior-Percentages'!AQ2 &lt; 0.6,
            "NotKnown",
            "Known"
        ),
        'CS-SeniorJunior-Percentages'!AQ2
    )
)</f>
        <v>Known</v>
      </c>
      <c r="AR2" s="31" t="str">
        <f>IF(
    ISERROR('CS-SeniorJunior-Percentages'!AR2),
    CHOOSE(RANDBETWEEN(1, 2), "NotKnown", "Known"),
    IF(
        ISNUMBER('CS-SeniorJunior-Percentages'!AR2),
        IF(
            'CS-SeniorJunior-Percentages'!AR2 &lt; 0.6,
            "NotKnown",
            "Known"
        ),
        'CS-SeniorJunior-Percentages'!AR2
    )
)</f>
        <v>Known</v>
      </c>
      <c r="AS2" s="31" t="str">
        <f>IF(
    ISERROR('CS-SeniorJunior-Percentages'!AS2),
    CHOOSE(RANDBETWEEN(1, 2), "NotKnown", "Known"),
    IF(
        ISNUMBER('CS-SeniorJunior-Percentages'!AS2),
        IF(
            'CS-SeniorJunior-Percentages'!AS2 &lt; 0.6,
            "NotKnown",
            "Known"
        ),
        'CS-SeniorJunior-Percentages'!AS2
    )
)</f>
        <v>Known</v>
      </c>
      <c r="AT2" s="31" t="str">
        <f>IF(
    ISERROR('CS-SeniorJunior-Percentages'!AT2),
    CHOOSE(RANDBETWEEN(1, 2), "NotKnown", "Known"),
    IF(
        ISNUMBER('CS-SeniorJunior-Percentages'!AT2),
        IF(
            'CS-SeniorJunior-Percentages'!AT2 &lt; 0.6,
            "NotKnown",
            "Known"
        ),
        'CS-SeniorJunior-Percentages'!AT2
    )
)</f>
        <v>Known</v>
      </c>
      <c r="AU2" s="23"/>
    </row>
    <row r="3">
      <c r="A3" s="46" t="str">
        <f>IF(
    ISERROR('CS-SeniorJunior-Percentages'!A3),
    CHOOSE(RANDBETWEEN(1, 2), "NotKnown", "Known"),
    IF(
        ISNUMBER('CS-SeniorJunior-Percentages'!A3),
        IF(
            'CS-SeniorJunior-Percentages'!A3 &lt; 0.6,
            "NotKnown",
            "Known"
        ),
        'CS-SeniorJunior-Percentages'!A3
    )
)</f>
        <v>2Se-F</v>
      </c>
      <c r="B3" s="31" t="str">
        <f>IF(
    ISERROR('CS-SeniorJunior-Percentages'!B3),
    CHOOSE(RANDBETWEEN(1, 2), "NotKnown", "Known"),
    IF(
        ISNUMBER('CS-SeniorJunior-Percentages'!B3),
        IF(
            'CS-SeniorJunior-Percentages'!B3 &lt; 0.6,
            "NotKnown",
            "Known"
        ),
        'CS-SeniorJunior-Percentages'!B3
    )
)</f>
        <v>Known</v>
      </c>
      <c r="C3" s="31" t="str">
        <f>IF(
    ISERROR('CS-SeniorJunior-Percentages'!C3),
    CHOOSE(RANDBETWEEN(1, 2), "NotKnown", "Known"),
    IF(
        ISNUMBER('CS-SeniorJunior-Percentages'!C3),
        IF(
            'CS-SeniorJunior-Percentages'!C3 &lt; 0.6,
            "NotKnown",
            "Known"
        ),
        'CS-SeniorJunior-Percentages'!C3
    )
)</f>
        <v>Known</v>
      </c>
      <c r="D3" s="31" t="str">
        <f>IF(
    ISERROR('CS-SeniorJunior-Percentages'!D3),
    CHOOSE(RANDBETWEEN(1, 2), "NotKnown", "Known"),
    IF(
        ISNUMBER('CS-SeniorJunior-Percentages'!D3),
        IF(
            'CS-SeniorJunior-Percentages'!D3 &lt; 0.6,
            "NotKnown",
            "Known"
        ),
        'CS-SeniorJunior-Percentages'!D3
    )
)</f>
        <v>Known</v>
      </c>
      <c r="E3" s="31" t="str">
        <f>IF(
    ISERROR('CS-SeniorJunior-Percentages'!E3),
    CHOOSE(RANDBETWEEN(1, 2), "NotKnown", "Known"),
    IF(
        ISNUMBER('CS-SeniorJunior-Percentages'!E3),
        IF(
            'CS-SeniorJunior-Percentages'!E3 &lt; 0.6,
            "NotKnown",
            "Known"
        ),
        'CS-SeniorJunior-Percentages'!E3
    )
)</f>
        <v>Known</v>
      </c>
      <c r="F3" s="31" t="str">
        <f>IF(
    ISERROR('CS-SeniorJunior-Percentages'!F3),
    CHOOSE(RANDBETWEEN(1, 2), "NotKnown", "Known"),
    IF(
        ISNUMBER('CS-SeniorJunior-Percentages'!F3),
        IF(
            'CS-SeniorJunior-Percentages'!F3 &lt; 0.6,
            "NotKnown",
            "Known"
        ),
        'CS-SeniorJunior-Percentages'!F3
    )
)</f>
        <v>Known</v>
      </c>
      <c r="G3" s="31" t="str">
        <f>IF(
    ISERROR('CS-SeniorJunior-Percentages'!G3),
    CHOOSE(RANDBETWEEN(1, 2), "NotKnown", "Known"),
    IF(
        ISNUMBER('CS-SeniorJunior-Percentages'!G3),
        IF(
            'CS-SeniorJunior-Percentages'!G3 &lt; 0.6,
            "NotKnown",
            "Known"
        ),
        'CS-SeniorJunior-Percentages'!G3
    )
)</f>
        <v>Known</v>
      </c>
      <c r="H3" s="31" t="str">
        <f>IF(
    ISERROR('CS-SeniorJunior-Percentages'!H3),
    CHOOSE(RANDBETWEEN(1, 2), "NotKnown", "Known"),
    IF(
        ISNUMBER('CS-SeniorJunior-Percentages'!H3),
        IF(
            'CS-SeniorJunior-Percentages'!H3 &lt; 0.6,
            "NotKnown",
            "Known"
        ),
        'CS-SeniorJunior-Percentages'!H3
    )
)</f>
        <v>Known</v>
      </c>
      <c r="I3" s="31" t="str">
        <f>IF(
    ISERROR('CS-SeniorJunior-Percentages'!I3),
    CHOOSE(RANDBETWEEN(1, 2), "NotKnown", "Known"),
    IF(
        ISNUMBER('CS-SeniorJunior-Percentages'!I3),
        IF(
            'CS-SeniorJunior-Percentages'!I3 &lt; 0.6,
            "NotKnown",
            "Known"
        ),
        'CS-SeniorJunior-Percentages'!I3
    )
)</f>
        <v>Known</v>
      </c>
      <c r="J3" s="31" t="str">
        <f>IF(
    ISERROR('CS-SeniorJunior-Percentages'!J3),
    CHOOSE(RANDBETWEEN(1, 2), "NotKnown", "Known"),
    IF(
        ISNUMBER('CS-SeniorJunior-Percentages'!J3),
        IF(
            'CS-SeniorJunior-Percentages'!J3 &lt; 0.6,
            "NotKnown",
            "Known"
        ),
        'CS-SeniorJunior-Percentages'!J3
    )
)</f>
        <v>Known</v>
      </c>
      <c r="K3" s="31" t="str">
        <f>IF(
    ISERROR('CS-SeniorJunior-Percentages'!K3),
    CHOOSE(RANDBETWEEN(1, 2), "NotKnown", "Known"),
    IF(
        ISNUMBER('CS-SeniorJunior-Percentages'!K3),
        IF(
            'CS-SeniorJunior-Percentages'!K3 &lt; 0.6,
            "NotKnown",
            "Known"
        ),
        'CS-SeniorJunior-Percentages'!K3
    )
)</f>
        <v>Known</v>
      </c>
      <c r="L3" s="31" t="str">
        <f>IF(
    ISERROR('CS-SeniorJunior-Percentages'!L3),
    CHOOSE(RANDBETWEEN(1, 2), "NotKnown", "Known"),
    IF(
        ISNUMBER('CS-SeniorJunior-Percentages'!L3),
        IF(
            'CS-SeniorJunior-Percentages'!L3 &lt; 0.6,
            "NotKnown",
            "Known"
        ),
        'CS-SeniorJunior-Percentages'!L3
    )
)</f>
        <v>Known</v>
      </c>
      <c r="M3" s="31" t="str">
        <f>IF(
    ISERROR('CS-SeniorJunior-Percentages'!M3),
    CHOOSE(RANDBETWEEN(1, 2), "NotKnown", "Known"),
    IF(
        ISNUMBER('CS-SeniorJunior-Percentages'!M3),
        IF(
            'CS-SeniorJunior-Percentages'!M3 &lt; 0.6,
            "NotKnown",
            "Known"
        ),
        'CS-SeniorJunior-Percentages'!M3
    )
)</f>
        <v>Known</v>
      </c>
      <c r="N3" s="31" t="str">
        <f>IF(
    ISERROR('CS-SeniorJunior-Percentages'!N3),
    CHOOSE(RANDBETWEEN(1, 2), "NotKnown", "Known"),
    IF(
        ISNUMBER('CS-SeniorJunior-Percentages'!N3),
        IF(
            'CS-SeniorJunior-Percentages'!N3 &lt; 0.6,
            "NotKnown",
            "Known"
        ),
        'CS-SeniorJunior-Percentages'!N3
    )
)</f>
        <v>Known</v>
      </c>
      <c r="O3" s="31" t="str">
        <f>IF(
    ISERROR('CS-SeniorJunior-Percentages'!O3),
    CHOOSE(RANDBETWEEN(1, 2), "NotKnown", "Known"),
    IF(
        ISNUMBER('CS-SeniorJunior-Percentages'!O3),
        IF(
            'CS-SeniorJunior-Percentages'!O3 &lt; 0.6,
            "NotKnown",
            "Known"
        ),
        'CS-SeniorJunior-Percentages'!O3
    )
)</f>
        <v>Known</v>
      </c>
      <c r="P3" s="31" t="str">
        <f>IF(
    ISERROR('CS-SeniorJunior-Percentages'!P3),
    CHOOSE(RANDBETWEEN(1, 2), "NotKnown", "Known"),
    IF(
        ISNUMBER('CS-SeniorJunior-Percentages'!P3),
        IF(
            'CS-SeniorJunior-Percentages'!P3 &lt; 0.6,
            "NotKnown",
            "Known"
        ),
        'CS-SeniorJunior-Percentages'!P3
    )
)</f>
        <v>Known</v>
      </c>
      <c r="Q3" s="31" t="str">
        <f>IF(
    ISERROR('CS-SeniorJunior-Percentages'!Q3),
    CHOOSE(RANDBETWEEN(1, 2), "NotKnown", "Known"),
    IF(
        ISNUMBER('CS-SeniorJunior-Percentages'!Q3),
        IF(
            'CS-SeniorJunior-Percentages'!Q3 &lt; 0.6,
            "NotKnown",
            "Known"
        ),
        'CS-SeniorJunior-Percentages'!Q3
    )
)</f>
        <v>Known</v>
      </c>
      <c r="R3" s="31" t="str">
        <f>IF(
    ISERROR('CS-SeniorJunior-Percentages'!R3),
    CHOOSE(RANDBETWEEN(1, 2), "NotKnown", "Known"),
    IF(
        ISNUMBER('CS-SeniorJunior-Percentages'!R3),
        IF(
            'CS-SeniorJunior-Percentages'!R3 &lt; 0.6,
            "NotKnown",
            "Known"
        ),
        'CS-SeniorJunior-Percentages'!R3
    )
)</f>
        <v>Known</v>
      </c>
      <c r="S3" s="31" t="str">
        <f>IF(
    ISERROR('CS-SeniorJunior-Percentages'!S3),
    CHOOSE(RANDBETWEEN(1, 2), "NotKnown", "Known"),
    IF(
        ISNUMBER('CS-SeniorJunior-Percentages'!S3),
        IF(
            'CS-SeniorJunior-Percentages'!S3 &lt; 0.6,
            "NotKnown",
            "Known"
        ),
        'CS-SeniorJunior-Percentages'!S3
    )
)</f>
        <v>Known</v>
      </c>
      <c r="T3" s="31" t="str">
        <f>IF(
    ISERROR('CS-SeniorJunior-Percentages'!T3),
    CHOOSE(RANDBETWEEN(1, 2), "NotKnown", "Known"),
    IF(
        ISNUMBER('CS-SeniorJunior-Percentages'!T3),
        IF(
            'CS-SeniorJunior-Percentages'!T3 &lt; 0.6,
            "NotKnown",
            "Known"
        ),
        'CS-SeniorJunior-Percentages'!T3
    )
)</f>
        <v>Known</v>
      </c>
      <c r="U3" s="31" t="str">
        <f>IF(
    ISERROR('CS-SeniorJunior-Percentages'!U3),
    CHOOSE(RANDBETWEEN(1, 2), "NotKnown", "Known"),
    IF(
        ISNUMBER('CS-SeniorJunior-Percentages'!U3),
        IF(
            'CS-SeniorJunior-Percentages'!U3 &lt; 0.6,
            "NotKnown",
            "Known"
        ),
        'CS-SeniorJunior-Percentages'!U3
    )
)</f>
        <v>Known</v>
      </c>
      <c r="V3" s="31" t="str">
        <f>IF(
    ISERROR('CS-SeniorJunior-Percentages'!V3),
    CHOOSE(RANDBETWEEN(1, 2), "NotKnown", "Known"),
    IF(
        ISNUMBER('CS-SeniorJunior-Percentages'!V3),
        IF(
            'CS-SeniorJunior-Percentages'!V3 &lt; 0.6,
            "NotKnown",
            "Known"
        ),
        'CS-SeniorJunior-Percentages'!V3
    )
)</f>
        <v>Known</v>
      </c>
      <c r="W3" s="31" t="str">
        <f>IF(
    ISERROR('CS-SeniorJunior-Percentages'!W3),
    CHOOSE(RANDBETWEEN(1, 2), "NotKnown", "Known"),
    IF(
        ISNUMBER('CS-SeniorJunior-Percentages'!W3),
        IF(
            'CS-SeniorJunior-Percentages'!W3 &lt; 0.6,
            "NotKnown",
            "Known"
        ),
        'CS-SeniorJunior-Percentages'!W3
    )
)</f>
        <v>Known</v>
      </c>
      <c r="X3" s="31" t="str">
        <f>IF(
    ISERROR('CS-SeniorJunior-Percentages'!X3),
    CHOOSE(RANDBETWEEN(1, 2), "NotKnown", "Known"),
    IF(
        ISNUMBER('CS-SeniorJunior-Percentages'!X3),
        IF(
            'CS-SeniorJunior-Percentages'!X3 &lt; 0.6,
            "NotKnown",
            "Known"
        ),
        'CS-SeniorJunior-Percentages'!X3
    )
)</f>
        <v>Known</v>
      </c>
      <c r="Y3" s="31" t="str">
        <f>IF(
    ISERROR('CS-SeniorJunior-Percentages'!Y3),
    CHOOSE(RANDBETWEEN(1, 2), "NotKnown", "Known"),
    IF(
        ISNUMBER('CS-SeniorJunior-Percentages'!Y3),
        IF(
            'CS-SeniorJunior-Percentages'!Y3 &lt; 0.6,
            "NotKnown",
            "Known"
        ),
        'CS-SeniorJunior-Percentages'!Y3
    )
)</f>
        <v>Known</v>
      </c>
      <c r="Z3" s="31" t="str">
        <f>IF(
    ISERROR('CS-SeniorJunior-Percentages'!Z3),
    CHOOSE(RANDBETWEEN(1, 2), "NotKnown", "Known"),
    IF(
        ISNUMBER('CS-SeniorJunior-Percentages'!Z3),
        IF(
            'CS-SeniorJunior-Percentages'!Z3 &lt; 0.6,
            "NotKnown",
            "Known"
        ),
        'CS-SeniorJunior-Percentages'!Z3
    )
)</f>
        <v>Known</v>
      </c>
      <c r="AA3" s="31" t="str">
        <f>IF(
    ISERROR('CS-SeniorJunior-Percentages'!AA3),
    CHOOSE(RANDBETWEEN(1, 2), "NotKnown", "Known"),
    IF(
        ISNUMBER('CS-SeniorJunior-Percentages'!AA3),
        IF(
            'CS-SeniorJunior-Percentages'!AA3 &lt; 0.6,
            "NotKnown",
            "Known"
        ),
        'CS-SeniorJunior-Percentages'!AA3
    )
)</f>
        <v>Known</v>
      </c>
      <c r="AB3" s="31" t="str">
        <f>IF(
    ISERROR('CS-SeniorJunior-Percentages'!AB3),
    CHOOSE(RANDBETWEEN(1, 2), "NotKnown", "Known"),
    IF(
        ISNUMBER('CS-SeniorJunior-Percentages'!AB3),
        IF(
            'CS-SeniorJunior-Percentages'!AB3 &lt; 0.6,
            "NotKnown",
            "Known"
        ),
        'CS-SeniorJunior-Percentages'!AB3
    )
)</f>
        <v>Known</v>
      </c>
      <c r="AC3" s="31" t="str">
        <f>IF(
    ISERROR('CS-SeniorJunior-Percentages'!AC3),
    CHOOSE(RANDBETWEEN(1, 2), "NotKnown", "Known"),
    IF(
        ISNUMBER('CS-SeniorJunior-Percentages'!AC3),
        IF(
            'CS-SeniorJunior-Percentages'!AC3 &lt; 0.6,
            "NotKnown",
            "Known"
        ),
        'CS-SeniorJunior-Percentages'!AC3
    )
)</f>
        <v>Known</v>
      </c>
      <c r="AD3" s="31" t="str">
        <f>IF(
    ISERROR('CS-SeniorJunior-Percentages'!AD3),
    CHOOSE(RANDBETWEEN(1, 2), "NotKnown", "Known"),
    IF(
        ISNUMBER('CS-SeniorJunior-Percentages'!AD3),
        IF(
            'CS-SeniorJunior-Percentages'!AD3 &lt; 0.6,
            "NotKnown",
            "Known"
        ),
        'CS-SeniorJunior-Percentages'!AD3
    )
)</f>
        <v>Known</v>
      </c>
      <c r="AE3" s="31" t="str">
        <f>IF(
    ISERROR('CS-SeniorJunior-Percentages'!AE3),
    CHOOSE(RANDBETWEEN(1, 2), "NotKnown", "Known"),
    IF(
        ISNUMBER('CS-SeniorJunior-Percentages'!AE3),
        IF(
            'CS-SeniorJunior-Percentages'!AE3 &lt; 0.6,
            "NotKnown",
            "Known"
        ),
        'CS-SeniorJunior-Percentages'!AE3
    )
)</f>
        <v>Known</v>
      </c>
      <c r="AF3" s="31" t="str">
        <f>IF(
    ISERROR('CS-SeniorJunior-Percentages'!AF3),
    CHOOSE(RANDBETWEEN(1, 2), "NotKnown", "Known"),
    IF(
        ISNUMBER('CS-SeniorJunior-Percentages'!AF3),
        IF(
            'CS-SeniorJunior-Percentages'!AF3 &lt; 0.6,
            "NotKnown",
            "Known"
        ),
        'CS-SeniorJunior-Percentages'!AF3
    )
)</f>
        <v>NotKnown</v>
      </c>
      <c r="AG3" s="31" t="str">
        <f>IF(
    ISERROR('CS-SeniorJunior-Percentages'!AG3),
    CHOOSE(RANDBETWEEN(1, 2), "NotKnown", "Known"),
    IF(
        ISNUMBER('CS-SeniorJunior-Percentages'!AG3),
        IF(
            'CS-SeniorJunior-Percentages'!AG3 &lt; 0.6,
            "NotKnown",
            "Known"
        ),
        'CS-SeniorJunior-Percentages'!AG3
    )
)</f>
        <v>Known</v>
      </c>
      <c r="AH3" s="31" t="str">
        <f>IF(
    ISERROR('CS-SeniorJunior-Percentages'!AH3),
    CHOOSE(RANDBETWEEN(1, 2), "NotKnown", "Known"),
    IF(
        ISNUMBER('CS-SeniorJunior-Percentages'!AH3),
        IF(
            'CS-SeniorJunior-Percentages'!AH3 &lt; 0.6,
            "NotKnown",
            "Known"
        ),
        'CS-SeniorJunior-Percentages'!AH3
    )
)</f>
        <v>Known</v>
      </c>
      <c r="AI3" s="31" t="str">
        <f>IF(
    ISERROR('CS-SeniorJunior-Percentages'!AI3),
    CHOOSE(RANDBETWEEN(1, 2), "NotKnown", "Known"),
    IF(
        ISNUMBER('CS-SeniorJunior-Percentages'!AI3),
        IF(
            'CS-SeniorJunior-Percentages'!AI3 &lt; 0.6,
            "NotKnown",
            "Known"
        ),
        'CS-SeniorJunior-Percentages'!AI3
    )
)</f>
        <v>Known</v>
      </c>
      <c r="AJ3" s="31" t="str">
        <f>IF(
    ISERROR('CS-SeniorJunior-Percentages'!AJ3),
    CHOOSE(RANDBETWEEN(1, 2), "NotKnown", "Known"),
    IF(
        ISNUMBER('CS-SeniorJunior-Percentages'!AJ3),
        IF(
            'CS-SeniorJunior-Percentages'!AJ3 &lt; 0.6,
            "NotKnown",
            "Known"
        ),
        'CS-SeniorJunior-Percentages'!AJ3
    )
)</f>
        <v>Known</v>
      </c>
      <c r="AK3" s="31" t="str">
        <f>IF(
    ISERROR('CS-SeniorJunior-Percentages'!AK3),
    CHOOSE(RANDBETWEEN(1, 2), "NotKnown", "Known"),
    IF(
        ISNUMBER('CS-SeniorJunior-Percentages'!AK3),
        IF(
            'CS-SeniorJunior-Percentages'!AK3 &lt; 0.6,
            "NotKnown",
            "Known"
        ),
        'CS-SeniorJunior-Percentages'!AK3
    )
)</f>
        <v>Known</v>
      </c>
      <c r="AL3" s="31" t="str">
        <f>IF(
    ISERROR('CS-SeniorJunior-Percentages'!AL3),
    CHOOSE(RANDBETWEEN(1, 2), "NotKnown", "Known"),
    IF(
        ISNUMBER('CS-SeniorJunior-Percentages'!AL3),
        IF(
            'CS-SeniorJunior-Percentages'!AL3 &lt; 0.6,
            "NotKnown",
            "Known"
        ),
        'CS-SeniorJunior-Percentages'!AL3
    )
)</f>
        <v>Known</v>
      </c>
      <c r="AM3" s="31" t="str">
        <f>IF(
    ISERROR('CS-SeniorJunior-Percentages'!AM3),
    CHOOSE(RANDBETWEEN(1, 2), "NotKnown", "Known"),
    IF(
        ISNUMBER('CS-SeniorJunior-Percentages'!AM3),
        IF(
            'CS-SeniorJunior-Percentages'!AM3 &lt; 0.6,
            "NotKnown",
            "Known"
        ),
        'CS-SeniorJunior-Percentages'!AM3
    )
)</f>
        <v>Known</v>
      </c>
      <c r="AN3" s="31" t="str">
        <f>IF(
    ISERROR('CS-SeniorJunior-Percentages'!AN3),
    CHOOSE(RANDBETWEEN(1, 2), "NotKnown", "Known"),
    IF(
        ISNUMBER('CS-SeniorJunior-Percentages'!AN3),
        IF(
            'CS-SeniorJunior-Percentages'!AN3 &lt; 0.6,
            "NotKnown",
            "Known"
        ),
        'CS-SeniorJunior-Percentages'!AN3
    )
)</f>
        <v>NotKnown</v>
      </c>
      <c r="AO3" s="31" t="str">
        <f>IF(
    ISERROR('CS-SeniorJunior-Percentages'!AO3),
    CHOOSE(RANDBETWEEN(1, 2), "NotKnown", "Known"),
    IF(
        ISNUMBER('CS-SeniorJunior-Percentages'!AO3),
        IF(
            'CS-SeniorJunior-Percentages'!AO3 &lt; 0.6,
            "NotKnown",
            "Known"
        ),
        'CS-SeniorJunior-Percentages'!AO3
    )
)</f>
        <v>Known</v>
      </c>
      <c r="AP3" s="31" t="str">
        <f>IF(
    ISERROR('CS-SeniorJunior-Percentages'!AP3),
    CHOOSE(RANDBETWEEN(1, 2), "NotKnown", "Known"),
    IF(
        ISNUMBER('CS-SeniorJunior-Percentages'!AP3),
        IF(
            'CS-SeniorJunior-Percentages'!AP3 &lt; 0.6,
            "NotKnown",
            "Known"
        ),
        'CS-SeniorJunior-Percentages'!AP3
    )
)</f>
        <v>Known</v>
      </c>
      <c r="AQ3" s="31" t="str">
        <f>IF(
    ISERROR('CS-SeniorJunior-Percentages'!AQ3),
    CHOOSE(RANDBETWEEN(1, 2), "NotKnown", "Known"),
    IF(
        ISNUMBER('CS-SeniorJunior-Percentages'!AQ3),
        IF(
            'CS-SeniorJunior-Percentages'!AQ3 &lt; 0.6,
            "NotKnown",
            "Known"
        ),
        'CS-SeniorJunior-Percentages'!AQ3
    )
)</f>
        <v>Known</v>
      </c>
      <c r="AR3" s="31" t="str">
        <f>IF(
    ISERROR('CS-SeniorJunior-Percentages'!AR3),
    CHOOSE(RANDBETWEEN(1, 2), "NotKnown", "Known"),
    IF(
        ISNUMBER('CS-SeniorJunior-Percentages'!AR3),
        IF(
            'CS-SeniorJunior-Percentages'!AR3 &lt; 0.6,
            "NotKnown",
            "Known"
        ),
        'CS-SeniorJunior-Percentages'!AR3
    )
)</f>
        <v>Known</v>
      </c>
      <c r="AS3" s="31" t="str">
        <f>IF(
    ISERROR('CS-SeniorJunior-Percentages'!AS3),
    CHOOSE(RANDBETWEEN(1, 2), "NotKnown", "Known"),
    IF(
        ISNUMBER('CS-SeniorJunior-Percentages'!AS3),
        IF(
            'CS-SeniorJunior-Percentages'!AS3 &lt; 0.6,
            "NotKnown",
            "Known"
        ),
        'CS-SeniorJunior-Percentages'!AS3
    )
)</f>
        <v>Known</v>
      </c>
      <c r="AT3" s="31" t="str">
        <f>IF(
    ISERROR('CS-SeniorJunior-Percentages'!AT3),
    CHOOSE(RANDBETWEEN(1, 2), "NotKnown", "Known"),
    IF(
        ISNUMBER('CS-SeniorJunior-Percentages'!AT3),
        IF(
            'CS-SeniorJunior-Percentages'!AT3 &lt; 0.6,
            "NotKnown",
            "Known"
        ),
        'CS-SeniorJunior-Percentages'!AT3
    )
)</f>
        <v>Known</v>
      </c>
      <c r="AU3" s="23"/>
    </row>
    <row r="4">
      <c r="A4" s="46" t="str">
        <f>IF(
    ISERROR('CS-SeniorJunior-Percentages'!A4),
    CHOOSE(RANDBETWEEN(1, 2), "NotKnown", "Known"),
    IF(
        ISNUMBER('CS-SeniorJunior-Percentages'!A4),
        IF(
            'CS-SeniorJunior-Percentages'!A4 &lt; 0.6,
            "NotKnown",
            "Known"
        ),
        'CS-SeniorJunior-Percentages'!A4
    )
)</f>
        <v>3Se-F</v>
      </c>
      <c r="B4" s="31" t="str">
        <f>IF(
    ISERROR('CS-SeniorJunior-Percentages'!B4),
    CHOOSE(RANDBETWEEN(1, 2), "NotKnown", "Known"),
    IF(
        ISNUMBER('CS-SeniorJunior-Percentages'!B4),
        IF(
            'CS-SeniorJunior-Percentages'!B4 &lt; 0.6,
            "NotKnown",
            "Known"
        ),
        'CS-SeniorJunior-Percentages'!B4
    )
)</f>
        <v>Known</v>
      </c>
      <c r="C4" s="31" t="str">
        <f>IF(
    ISERROR('CS-SeniorJunior-Percentages'!C4),
    CHOOSE(RANDBETWEEN(1, 2), "NotKnown", "Known"),
    IF(
        ISNUMBER('CS-SeniorJunior-Percentages'!C4),
        IF(
            'CS-SeniorJunior-Percentages'!C4 &lt; 0.6,
            "NotKnown",
            "Known"
        ),
        'CS-SeniorJunior-Percentages'!C4
    )
)</f>
        <v>Known</v>
      </c>
      <c r="D4" s="31" t="str">
        <f>IF(
    ISERROR('CS-SeniorJunior-Percentages'!D4),
    CHOOSE(RANDBETWEEN(1, 2), "NotKnown", "Known"),
    IF(
        ISNUMBER('CS-SeniorJunior-Percentages'!D4),
        IF(
            'CS-SeniorJunior-Percentages'!D4 &lt; 0.6,
            "NotKnown",
            "Known"
        ),
        'CS-SeniorJunior-Percentages'!D4
    )
)</f>
        <v>Known</v>
      </c>
      <c r="E4" s="31" t="str">
        <f>IF(
    ISERROR('CS-SeniorJunior-Percentages'!E4),
    CHOOSE(RANDBETWEEN(1, 2), "NotKnown", "Known"),
    IF(
        ISNUMBER('CS-SeniorJunior-Percentages'!E4),
        IF(
            'CS-SeniorJunior-Percentages'!E4 &lt; 0.6,
            "NotKnown",
            "Known"
        ),
        'CS-SeniorJunior-Percentages'!E4
    )
)</f>
        <v>Known</v>
      </c>
      <c r="F4" s="31" t="str">
        <f>IF(
    ISERROR('CS-SeniorJunior-Percentages'!F4),
    CHOOSE(RANDBETWEEN(1, 2), "NotKnown", "Known"),
    IF(
        ISNUMBER('CS-SeniorJunior-Percentages'!F4),
        IF(
            'CS-SeniorJunior-Percentages'!F4 &lt; 0.6,
            "NotKnown",
            "Known"
        ),
        'CS-SeniorJunior-Percentages'!F4
    )
)</f>
        <v>Known</v>
      </c>
      <c r="G4" s="31" t="str">
        <f>IF(
    ISERROR('CS-SeniorJunior-Percentages'!G4),
    CHOOSE(RANDBETWEEN(1, 2), "NotKnown", "Known"),
    IF(
        ISNUMBER('CS-SeniorJunior-Percentages'!G4),
        IF(
            'CS-SeniorJunior-Percentages'!G4 &lt; 0.6,
            "NotKnown",
            "Known"
        ),
        'CS-SeniorJunior-Percentages'!G4
    )
)</f>
        <v>Known</v>
      </c>
      <c r="H4" s="31" t="str">
        <f>IF(
    ISERROR('CS-SeniorJunior-Percentages'!H4),
    CHOOSE(RANDBETWEEN(1, 2), "NotKnown", "Known"),
    IF(
        ISNUMBER('CS-SeniorJunior-Percentages'!H4),
        IF(
            'CS-SeniorJunior-Percentages'!H4 &lt; 0.6,
            "NotKnown",
            "Known"
        ),
        'CS-SeniorJunior-Percentages'!H4
    )
)</f>
        <v>Known</v>
      </c>
      <c r="I4" s="31" t="str">
        <f>IF(
    ISERROR('CS-SeniorJunior-Percentages'!I4),
    CHOOSE(RANDBETWEEN(1, 2), "NotKnown", "Known"),
    IF(
        ISNUMBER('CS-SeniorJunior-Percentages'!I4),
        IF(
            'CS-SeniorJunior-Percentages'!I4 &lt; 0.6,
            "NotKnown",
            "Known"
        ),
        'CS-SeniorJunior-Percentages'!I4
    )
)</f>
        <v>Known</v>
      </c>
      <c r="J4" s="31" t="str">
        <f>IF(
    ISERROR('CS-SeniorJunior-Percentages'!J4),
    CHOOSE(RANDBETWEEN(1, 2), "NotKnown", "Known"),
    IF(
        ISNUMBER('CS-SeniorJunior-Percentages'!J4),
        IF(
            'CS-SeniorJunior-Percentages'!J4 &lt; 0.6,
            "NotKnown",
            "Known"
        ),
        'CS-SeniorJunior-Percentages'!J4
    )
)</f>
        <v>Known</v>
      </c>
      <c r="K4" s="31" t="str">
        <f>IF(
    ISERROR('CS-SeniorJunior-Percentages'!K4),
    CHOOSE(RANDBETWEEN(1, 2), "NotKnown", "Known"),
    IF(
        ISNUMBER('CS-SeniorJunior-Percentages'!K4),
        IF(
            'CS-SeniorJunior-Percentages'!K4 &lt; 0.6,
            "NotKnown",
            "Known"
        ),
        'CS-SeniorJunior-Percentages'!K4
    )
)</f>
        <v>Known</v>
      </c>
      <c r="L4" s="31" t="str">
        <f>IF(
    ISERROR('CS-SeniorJunior-Percentages'!L4),
    CHOOSE(RANDBETWEEN(1, 2), "NotKnown", "Known"),
    IF(
        ISNUMBER('CS-SeniorJunior-Percentages'!L4),
        IF(
            'CS-SeniorJunior-Percentages'!L4 &lt; 0.6,
            "NotKnown",
            "Known"
        ),
        'CS-SeniorJunior-Percentages'!L4
    )
)</f>
        <v>Known</v>
      </c>
      <c r="M4" s="31" t="str">
        <f>IF(
    ISERROR('CS-SeniorJunior-Percentages'!M4),
    CHOOSE(RANDBETWEEN(1, 2), "NotKnown", "Known"),
    IF(
        ISNUMBER('CS-SeniorJunior-Percentages'!M4),
        IF(
            'CS-SeniorJunior-Percentages'!M4 &lt; 0.6,
            "NotKnown",
            "Known"
        ),
        'CS-SeniorJunior-Percentages'!M4
    )
)</f>
        <v>Known</v>
      </c>
      <c r="N4" s="31" t="str">
        <f>IF(
    ISERROR('CS-SeniorJunior-Percentages'!N4),
    CHOOSE(RANDBETWEEN(1, 2), "NotKnown", "Known"),
    IF(
        ISNUMBER('CS-SeniorJunior-Percentages'!N4),
        IF(
            'CS-SeniorJunior-Percentages'!N4 &lt; 0.6,
            "NotKnown",
            "Known"
        ),
        'CS-SeniorJunior-Percentages'!N4
    )
)</f>
        <v>Known</v>
      </c>
      <c r="O4" s="31" t="str">
        <f>IF(
    ISERROR('CS-SeniorJunior-Percentages'!O4),
    CHOOSE(RANDBETWEEN(1, 2), "NotKnown", "Known"),
    IF(
        ISNUMBER('CS-SeniorJunior-Percentages'!O4),
        IF(
            'CS-SeniorJunior-Percentages'!O4 &lt; 0.6,
            "NotKnown",
            "Known"
        ),
        'CS-SeniorJunior-Percentages'!O4
    )
)</f>
        <v>Known</v>
      </c>
      <c r="P4" s="31" t="str">
        <f>IF(
    ISERROR('CS-SeniorJunior-Percentages'!P4),
    CHOOSE(RANDBETWEEN(1, 2), "NotKnown", "Known"),
    IF(
        ISNUMBER('CS-SeniorJunior-Percentages'!P4),
        IF(
            'CS-SeniorJunior-Percentages'!P4 &lt; 0.6,
            "NotKnown",
            "Known"
        ),
        'CS-SeniorJunior-Percentages'!P4
    )
)</f>
        <v>Known</v>
      </c>
      <c r="Q4" s="31" t="str">
        <f>IF(
    ISERROR('CS-SeniorJunior-Percentages'!Q4),
    CHOOSE(RANDBETWEEN(1, 2), "NotKnown", "Known"),
    IF(
        ISNUMBER('CS-SeniorJunior-Percentages'!Q4),
        IF(
            'CS-SeniorJunior-Percentages'!Q4 &lt; 0.6,
            "NotKnown",
            "Known"
        ),
        'CS-SeniorJunior-Percentages'!Q4
    )
)</f>
        <v>Known</v>
      </c>
      <c r="R4" s="31" t="str">
        <f>IF(
    ISERROR('CS-SeniorJunior-Percentages'!R4),
    CHOOSE(RANDBETWEEN(1, 2), "NotKnown", "Known"),
    IF(
        ISNUMBER('CS-SeniorJunior-Percentages'!R4),
        IF(
            'CS-SeniorJunior-Percentages'!R4 &lt; 0.6,
            "NotKnown",
            "Known"
        ),
        'CS-SeniorJunior-Percentages'!R4
    )
)</f>
        <v>Known</v>
      </c>
      <c r="S4" s="31" t="str">
        <f>IF(
    ISERROR('CS-SeniorJunior-Percentages'!S4),
    CHOOSE(RANDBETWEEN(1, 2), "NotKnown", "Known"),
    IF(
        ISNUMBER('CS-SeniorJunior-Percentages'!S4),
        IF(
            'CS-SeniorJunior-Percentages'!S4 &lt; 0.6,
            "NotKnown",
            "Known"
        ),
        'CS-SeniorJunior-Percentages'!S4
    )
)</f>
        <v>Known</v>
      </c>
      <c r="T4" s="31" t="str">
        <f>IF(
    ISERROR('CS-SeniorJunior-Percentages'!T4),
    CHOOSE(RANDBETWEEN(1, 2), "NotKnown", "Known"),
    IF(
        ISNUMBER('CS-SeniorJunior-Percentages'!T4),
        IF(
            'CS-SeniorJunior-Percentages'!T4 &lt; 0.6,
            "NotKnown",
            "Known"
        ),
        'CS-SeniorJunior-Percentages'!T4
    )
)</f>
        <v>Known</v>
      </c>
      <c r="U4" s="31" t="str">
        <f>IF(
    ISERROR('CS-SeniorJunior-Percentages'!U4),
    CHOOSE(RANDBETWEEN(1, 2), "NotKnown", "Known"),
    IF(
        ISNUMBER('CS-SeniorJunior-Percentages'!U4),
        IF(
            'CS-SeniorJunior-Percentages'!U4 &lt; 0.6,
            "NotKnown",
            "Known"
        ),
        'CS-SeniorJunior-Percentages'!U4
    )
)</f>
        <v>Known</v>
      </c>
      <c r="V4" s="31" t="str">
        <f>IF(
    ISERROR('CS-SeniorJunior-Percentages'!V4),
    CHOOSE(RANDBETWEEN(1, 2), "NotKnown", "Known"),
    IF(
        ISNUMBER('CS-SeniorJunior-Percentages'!V4),
        IF(
            'CS-SeniorJunior-Percentages'!V4 &lt; 0.6,
            "NotKnown",
            "Known"
        ),
        'CS-SeniorJunior-Percentages'!V4
    )
)</f>
        <v>Known</v>
      </c>
      <c r="W4" s="31" t="str">
        <f>IF(
    ISERROR('CS-SeniorJunior-Percentages'!W4),
    CHOOSE(RANDBETWEEN(1, 2), "NotKnown", "Known"),
    IF(
        ISNUMBER('CS-SeniorJunior-Percentages'!W4),
        IF(
            'CS-SeniorJunior-Percentages'!W4 &lt; 0.6,
            "NotKnown",
            "Known"
        ),
        'CS-SeniorJunior-Percentages'!W4
    )
)</f>
        <v>Known</v>
      </c>
      <c r="X4" s="31" t="str">
        <f>IF(
    ISERROR('CS-SeniorJunior-Percentages'!X4),
    CHOOSE(RANDBETWEEN(1, 2), "NotKnown", "Known"),
    IF(
        ISNUMBER('CS-SeniorJunior-Percentages'!X4),
        IF(
            'CS-SeniorJunior-Percentages'!X4 &lt; 0.6,
            "NotKnown",
            "Known"
        ),
        'CS-SeniorJunior-Percentages'!X4
    )
)</f>
        <v>Known</v>
      </c>
      <c r="Y4" s="31" t="str">
        <f>IF(
    ISERROR('CS-SeniorJunior-Percentages'!Y4),
    CHOOSE(RANDBETWEEN(1, 2), "NotKnown", "Known"),
    IF(
        ISNUMBER('CS-SeniorJunior-Percentages'!Y4),
        IF(
            'CS-SeniorJunior-Percentages'!Y4 &lt; 0.6,
            "NotKnown",
            "Known"
        ),
        'CS-SeniorJunior-Percentages'!Y4
    )
)</f>
        <v>Known</v>
      </c>
      <c r="Z4" s="31" t="str">
        <f>IF(
    ISERROR('CS-SeniorJunior-Percentages'!Z4),
    CHOOSE(RANDBETWEEN(1, 2), "NotKnown", "Known"),
    IF(
        ISNUMBER('CS-SeniorJunior-Percentages'!Z4),
        IF(
            'CS-SeniorJunior-Percentages'!Z4 &lt; 0.6,
            "NotKnown",
            "Known"
        ),
        'CS-SeniorJunior-Percentages'!Z4
    )
)</f>
        <v>Known</v>
      </c>
      <c r="AA4" s="31" t="str">
        <f>IF(
    ISERROR('CS-SeniorJunior-Percentages'!AA4),
    CHOOSE(RANDBETWEEN(1, 2), "NotKnown", "Known"),
    IF(
        ISNUMBER('CS-SeniorJunior-Percentages'!AA4),
        IF(
            'CS-SeniorJunior-Percentages'!AA4 &lt; 0.6,
            "NotKnown",
            "Known"
        ),
        'CS-SeniorJunior-Percentages'!AA4
    )
)</f>
        <v>Known</v>
      </c>
      <c r="AB4" s="31" t="str">
        <f>IF(
    ISERROR('CS-SeniorJunior-Percentages'!AB4),
    CHOOSE(RANDBETWEEN(1, 2), "NotKnown", "Known"),
    IF(
        ISNUMBER('CS-SeniorJunior-Percentages'!AB4),
        IF(
            'CS-SeniorJunior-Percentages'!AB4 &lt; 0.6,
            "NotKnown",
            "Known"
        ),
        'CS-SeniorJunior-Percentages'!AB4
    )
)</f>
        <v>Known</v>
      </c>
      <c r="AC4" s="31" t="str">
        <f>IF(
    ISERROR('CS-SeniorJunior-Percentages'!AC4),
    CHOOSE(RANDBETWEEN(1, 2), "NotKnown", "Known"),
    IF(
        ISNUMBER('CS-SeniorJunior-Percentages'!AC4),
        IF(
            'CS-SeniorJunior-Percentages'!AC4 &lt; 0.6,
            "NotKnown",
            "Known"
        ),
        'CS-SeniorJunior-Percentages'!AC4
    )
)</f>
        <v>Known</v>
      </c>
      <c r="AD4" s="31" t="str">
        <f>IF(
    ISERROR('CS-SeniorJunior-Percentages'!AD4),
    CHOOSE(RANDBETWEEN(1, 2), "NotKnown", "Known"),
    IF(
        ISNUMBER('CS-SeniorJunior-Percentages'!AD4),
        IF(
            'CS-SeniorJunior-Percentages'!AD4 &lt; 0.6,
            "NotKnown",
            "Known"
        ),
        'CS-SeniorJunior-Percentages'!AD4
    )
)</f>
        <v>NotKnown</v>
      </c>
      <c r="AE4" s="31" t="str">
        <f>IF(
    ISERROR('CS-SeniorJunior-Percentages'!AE4),
    CHOOSE(RANDBETWEEN(1, 2), "NotKnown", "Known"),
    IF(
        ISNUMBER('CS-SeniorJunior-Percentages'!AE4),
        IF(
            'CS-SeniorJunior-Percentages'!AE4 &lt; 0.6,
            "NotKnown",
            "Known"
        ),
        'CS-SeniorJunior-Percentages'!AE4
    )
)</f>
        <v>Known</v>
      </c>
      <c r="AF4" s="31" t="str">
        <f>IF(
    ISERROR('CS-SeniorJunior-Percentages'!AF4),
    CHOOSE(RANDBETWEEN(1, 2), "NotKnown", "Known"),
    IF(
        ISNUMBER('CS-SeniorJunior-Percentages'!AF4),
        IF(
            'CS-SeniorJunior-Percentages'!AF4 &lt; 0.6,
            "NotKnown",
            "Known"
        ),
        'CS-SeniorJunior-Percentages'!AF4
    )
)</f>
        <v>Known</v>
      </c>
      <c r="AG4" s="31" t="str">
        <f>IF(
    ISERROR('CS-SeniorJunior-Percentages'!AG4),
    CHOOSE(RANDBETWEEN(1, 2), "NotKnown", "Known"),
    IF(
        ISNUMBER('CS-SeniorJunior-Percentages'!AG4),
        IF(
            'CS-SeniorJunior-Percentages'!AG4 &lt; 0.6,
            "NotKnown",
            "Known"
        ),
        'CS-SeniorJunior-Percentages'!AG4
    )
)</f>
        <v>Known</v>
      </c>
      <c r="AH4" s="31" t="str">
        <f>IF(
    ISERROR('CS-SeniorJunior-Percentages'!AH4),
    CHOOSE(RANDBETWEEN(1, 2), "NotKnown", "Known"),
    IF(
        ISNUMBER('CS-SeniorJunior-Percentages'!AH4),
        IF(
            'CS-SeniorJunior-Percentages'!AH4 &lt; 0.6,
            "NotKnown",
            "Known"
        ),
        'CS-SeniorJunior-Percentages'!AH4
    )
)</f>
        <v>Known</v>
      </c>
      <c r="AI4" s="31" t="str">
        <f>IF(
    ISERROR('CS-SeniorJunior-Percentages'!AI4),
    CHOOSE(RANDBETWEEN(1, 2), "NotKnown", "Known"),
    IF(
        ISNUMBER('CS-SeniorJunior-Percentages'!AI4),
        IF(
            'CS-SeniorJunior-Percentages'!AI4 &lt; 0.6,
            "NotKnown",
            "Known"
        ),
        'CS-SeniorJunior-Percentages'!AI4
    )
)</f>
        <v>Known</v>
      </c>
      <c r="AJ4" s="31" t="str">
        <f>IF(
    ISERROR('CS-SeniorJunior-Percentages'!AJ4),
    CHOOSE(RANDBETWEEN(1, 2), "NotKnown", "Known"),
    IF(
        ISNUMBER('CS-SeniorJunior-Percentages'!AJ4),
        IF(
            'CS-SeniorJunior-Percentages'!AJ4 &lt; 0.6,
            "NotKnown",
            "Known"
        ),
        'CS-SeniorJunior-Percentages'!AJ4
    )
)</f>
        <v>Known</v>
      </c>
      <c r="AK4" s="31" t="str">
        <f>IF(
    ISERROR('CS-SeniorJunior-Percentages'!AK4),
    CHOOSE(RANDBETWEEN(1, 2), "NotKnown", "Known"),
    IF(
        ISNUMBER('CS-SeniorJunior-Percentages'!AK4),
        IF(
            'CS-SeniorJunior-Percentages'!AK4 &lt; 0.6,
            "NotKnown",
            "Known"
        ),
        'CS-SeniorJunior-Percentages'!AK4
    )
)</f>
        <v>Known</v>
      </c>
      <c r="AL4" s="31" t="str">
        <f>IF(
    ISERROR('CS-SeniorJunior-Percentages'!AL4),
    CHOOSE(RANDBETWEEN(1, 2), "NotKnown", "Known"),
    IF(
        ISNUMBER('CS-SeniorJunior-Percentages'!AL4),
        IF(
            'CS-SeniorJunior-Percentages'!AL4 &lt; 0.6,
            "NotKnown",
            "Known"
        ),
        'CS-SeniorJunior-Percentages'!AL4
    )
)</f>
        <v>Known</v>
      </c>
      <c r="AM4" s="31" t="str">
        <f>IF(
    ISERROR('CS-SeniorJunior-Percentages'!AM4),
    CHOOSE(RANDBETWEEN(1, 2), "NotKnown", "Known"),
    IF(
        ISNUMBER('CS-SeniorJunior-Percentages'!AM4),
        IF(
            'CS-SeniorJunior-Percentages'!AM4 &lt; 0.6,
            "NotKnown",
            "Known"
        ),
        'CS-SeniorJunior-Percentages'!AM4
    )
)</f>
        <v>Known</v>
      </c>
      <c r="AN4" s="31" t="str">
        <f>IF(
    ISERROR('CS-SeniorJunior-Percentages'!AN4),
    CHOOSE(RANDBETWEEN(1, 2), "NotKnown", "Known"),
    IF(
        ISNUMBER('CS-SeniorJunior-Percentages'!AN4),
        IF(
            'CS-SeniorJunior-Percentages'!AN4 &lt; 0.6,
            "NotKnown",
            "Known"
        ),
        'CS-SeniorJunior-Percentages'!AN4
    )
)</f>
        <v>Known</v>
      </c>
      <c r="AO4" s="31" t="str">
        <f>IF(
    ISERROR('CS-SeniorJunior-Percentages'!AO4),
    CHOOSE(RANDBETWEEN(1, 2), "NotKnown", "Known"),
    IF(
        ISNUMBER('CS-SeniorJunior-Percentages'!AO4),
        IF(
            'CS-SeniorJunior-Percentages'!AO4 &lt; 0.6,
            "NotKnown",
            "Known"
        ),
        'CS-SeniorJunior-Percentages'!AO4
    )
)</f>
        <v>Known</v>
      </c>
      <c r="AP4" s="31" t="str">
        <f>IF(
    ISERROR('CS-SeniorJunior-Percentages'!AP4),
    CHOOSE(RANDBETWEEN(1, 2), "NotKnown", "Known"),
    IF(
        ISNUMBER('CS-SeniorJunior-Percentages'!AP4),
        IF(
            'CS-SeniorJunior-Percentages'!AP4 &lt; 0.6,
            "NotKnown",
            "Known"
        ),
        'CS-SeniorJunior-Percentages'!AP4
    )
)</f>
        <v>Known</v>
      </c>
      <c r="AQ4" s="31" t="str">
        <f>IF(
    ISERROR('CS-SeniorJunior-Percentages'!AQ4),
    CHOOSE(RANDBETWEEN(1, 2), "NotKnown", "Known"),
    IF(
        ISNUMBER('CS-SeniorJunior-Percentages'!AQ4),
        IF(
            'CS-SeniorJunior-Percentages'!AQ4 &lt; 0.6,
            "NotKnown",
            "Known"
        ),
        'CS-SeniorJunior-Percentages'!AQ4
    )
)</f>
        <v>Known</v>
      </c>
      <c r="AR4" s="31" t="str">
        <f>IF(
    ISERROR('CS-SeniorJunior-Percentages'!AR4),
    CHOOSE(RANDBETWEEN(1, 2), "NotKnown", "Known"),
    IF(
        ISNUMBER('CS-SeniorJunior-Percentages'!AR4),
        IF(
            'CS-SeniorJunior-Percentages'!AR4 &lt; 0.6,
            "NotKnown",
            "Known"
        ),
        'CS-SeniorJunior-Percentages'!AR4
    )
)</f>
        <v>Known</v>
      </c>
      <c r="AS4" s="31" t="str">
        <f>IF(
    ISERROR('CS-SeniorJunior-Percentages'!AS4),
    CHOOSE(RANDBETWEEN(1, 2), "NotKnown", "Known"),
    IF(
        ISNUMBER('CS-SeniorJunior-Percentages'!AS4),
        IF(
            'CS-SeniorJunior-Percentages'!AS4 &lt; 0.6,
            "NotKnown",
            "Known"
        ),
        'CS-SeniorJunior-Percentages'!AS4
    )
)</f>
        <v>Known</v>
      </c>
      <c r="AT4" s="31" t="str">
        <f>IF(
    ISERROR('CS-SeniorJunior-Percentages'!AT4),
    CHOOSE(RANDBETWEEN(1, 2), "NotKnown", "Known"),
    IF(
        ISNUMBER('CS-SeniorJunior-Percentages'!AT4),
        IF(
            'CS-SeniorJunior-Percentages'!AT4 &lt; 0.6,
            "NotKnown",
            "Known"
        ),
        'CS-SeniorJunior-Percentages'!AT4
    )
)</f>
        <v>Known</v>
      </c>
      <c r="AU4" s="23"/>
    </row>
    <row r="5">
      <c r="A5" s="46" t="str">
        <f>IF(
    ISERROR('CS-SeniorJunior-Percentages'!A5),
    CHOOSE(RANDBETWEEN(1, 2), "NotKnown", "Known"),
    IF(
        ISNUMBER('CS-SeniorJunior-Percentages'!A5),
        IF(
            'CS-SeniorJunior-Percentages'!A5 &lt; 0.6,
            "NotKnown",
            "Known"
        ),
        'CS-SeniorJunior-Percentages'!A5
    )
)</f>
        <v>4Se-M</v>
      </c>
      <c r="B5" s="31" t="str">
        <f>IF(
    ISERROR('CS-SeniorJunior-Percentages'!B5),
    CHOOSE(RANDBETWEEN(1, 2), "NotKnown", "Known"),
    IF(
        ISNUMBER('CS-SeniorJunior-Percentages'!B5),
        IF(
            'CS-SeniorJunior-Percentages'!B5 &lt; 0.6,
            "NotKnown",
            "Known"
        ),
        'CS-SeniorJunior-Percentages'!B5
    )
)</f>
        <v>Known</v>
      </c>
      <c r="C5" s="31" t="str">
        <f>IF(
    ISERROR('CS-SeniorJunior-Percentages'!C5),
    CHOOSE(RANDBETWEEN(1, 2), "NotKnown", "Known"),
    IF(
        ISNUMBER('CS-SeniorJunior-Percentages'!C5),
        IF(
            'CS-SeniorJunior-Percentages'!C5 &lt; 0.6,
            "NotKnown",
            "Known"
        ),
        'CS-SeniorJunior-Percentages'!C5
    )
)</f>
        <v>Known</v>
      </c>
      <c r="D5" s="31" t="str">
        <f>IF(
    ISERROR('CS-SeniorJunior-Percentages'!D5),
    CHOOSE(RANDBETWEEN(1, 2), "NotKnown", "Known"),
    IF(
        ISNUMBER('CS-SeniorJunior-Percentages'!D5),
        IF(
            'CS-SeniorJunior-Percentages'!D5 &lt; 0.6,
            "NotKnown",
            "Known"
        ),
        'CS-SeniorJunior-Percentages'!D5
    )
)</f>
        <v>Known</v>
      </c>
      <c r="E5" s="31" t="str">
        <f>IF(
    ISERROR('CS-SeniorJunior-Percentages'!E5),
    CHOOSE(RANDBETWEEN(1, 2), "NotKnown", "Known"),
    IF(
        ISNUMBER('CS-SeniorJunior-Percentages'!E5),
        IF(
            'CS-SeniorJunior-Percentages'!E5 &lt; 0.6,
            "NotKnown",
            "Known"
        ),
        'CS-SeniorJunior-Percentages'!E5
    )
)</f>
        <v>Known</v>
      </c>
      <c r="F5" s="31" t="str">
        <f>IF(
    ISERROR('CS-SeniorJunior-Percentages'!F5),
    CHOOSE(RANDBETWEEN(1, 2), "NotKnown", "Known"),
    IF(
        ISNUMBER('CS-SeniorJunior-Percentages'!F5),
        IF(
            'CS-SeniorJunior-Percentages'!F5 &lt; 0.6,
            "NotKnown",
            "Known"
        ),
        'CS-SeniorJunior-Percentages'!F5
    )
)</f>
        <v>Known</v>
      </c>
      <c r="G5" s="31" t="str">
        <f>IF(
    ISERROR('CS-SeniorJunior-Percentages'!G5),
    CHOOSE(RANDBETWEEN(1, 2), "NotKnown", "Known"),
    IF(
        ISNUMBER('CS-SeniorJunior-Percentages'!G5),
        IF(
            'CS-SeniorJunior-Percentages'!G5 &lt; 0.6,
            "NotKnown",
            "Known"
        ),
        'CS-SeniorJunior-Percentages'!G5
    )
)</f>
        <v>Known</v>
      </c>
      <c r="H5" s="31" t="str">
        <f>IF(
    ISERROR('CS-SeniorJunior-Percentages'!H5),
    CHOOSE(RANDBETWEEN(1, 2), "NotKnown", "Known"),
    IF(
        ISNUMBER('CS-SeniorJunior-Percentages'!H5),
        IF(
            'CS-SeniorJunior-Percentages'!H5 &lt; 0.6,
            "NotKnown",
            "Known"
        ),
        'CS-SeniorJunior-Percentages'!H5
    )
)</f>
        <v>Known</v>
      </c>
      <c r="I5" s="31" t="str">
        <f>IF(
    ISERROR('CS-SeniorJunior-Percentages'!I5),
    CHOOSE(RANDBETWEEN(1, 2), "NotKnown", "Known"),
    IF(
        ISNUMBER('CS-SeniorJunior-Percentages'!I5),
        IF(
            'CS-SeniorJunior-Percentages'!I5 &lt; 0.6,
            "NotKnown",
            "Known"
        ),
        'CS-SeniorJunior-Percentages'!I5
    )
)</f>
        <v>Known</v>
      </c>
      <c r="J5" s="31" t="str">
        <f>IF(
    ISERROR('CS-SeniorJunior-Percentages'!J5),
    CHOOSE(RANDBETWEEN(1, 2), "NotKnown", "Known"),
    IF(
        ISNUMBER('CS-SeniorJunior-Percentages'!J5),
        IF(
            'CS-SeniorJunior-Percentages'!J5 &lt; 0.6,
            "NotKnown",
            "Known"
        ),
        'CS-SeniorJunior-Percentages'!J5
    )
)</f>
        <v>Known</v>
      </c>
      <c r="K5" s="31" t="str">
        <f>IF(
    ISERROR('CS-SeniorJunior-Percentages'!K5),
    CHOOSE(RANDBETWEEN(1, 2), "NotKnown", "Known"),
    IF(
        ISNUMBER('CS-SeniorJunior-Percentages'!K5),
        IF(
            'CS-SeniorJunior-Percentages'!K5 &lt; 0.6,
            "NotKnown",
            "Known"
        ),
        'CS-SeniorJunior-Percentages'!K5
    )
)</f>
        <v>Known</v>
      </c>
      <c r="L5" s="31" t="str">
        <f>IF(
    ISERROR('CS-SeniorJunior-Percentages'!L5),
    CHOOSE(RANDBETWEEN(1, 2), "NotKnown", "Known"),
    IF(
        ISNUMBER('CS-SeniorJunior-Percentages'!L5),
        IF(
            'CS-SeniorJunior-Percentages'!L5 &lt; 0.6,
            "NotKnown",
            "Known"
        ),
        'CS-SeniorJunior-Percentages'!L5
    )
)</f>
        <v>Known</v>
      </c>
      <c r="M5" s="31" t="str">
        <f>IF(
    ISERROR('CS-SeniorJunior-Percentages'!M5),
    CHOOSE(RANDBETWEEN(1, 2), "NotKnown", "Known"),
    IF(
        ISNUMBER('CS-SeniorJunior-Percentages'!M5),
        IF(
            'CS-SeniorJunior-Percentages'!M5 &lt; 0.6,
            "NotKnown",
            "Known"
        ),
        'CS-SeniorJunior-Percentages'!M5
    )
)</f>
        <v>Known</v>
      </c>
      <c r="N5" s="31" t="str">
        <f>IF(
    ISERROR('CS-SeniorJunior-Percentages'!N5),
    CHOOSE(RANDBETWEEN(1, 2), "NotKnown", "Known"),
    IF(
        ISNUMBER('CS-SeniorJunior-Percentages'!N5),
        IF(
            'CS-SeniorJunior-Percentages'!N5 &lt; 0.6,
            "NotKnown",
            "Known"
        ),
        'CS-SeniorJunior-Percentages'!N5
    )
)</f>
        <v>Known</v>
      </c>
      <c r="O5" s="31" t="str">
        <f>IF(
    ISERROR('CS-SeniorJunior-Percentages'!O5),
    CHOOSE(RANDBETWEEN(1, 2), "NotKnown", "Known"),
    IF(
        ISNUMBER('CS-SeniorJunior-Percentages'!O5),
        IF(
            'CS-SeniorJunior-Percentages'!O5 &lt; 0.6,
            "NotKnown",
            "Known"
        ),
        'CS-SeniorJunior-Percentages'!O5
    )
)</f>
        <v>Known</v>
      </c>
      <c r="P5" s="31" t="str">
        <f>IF(
    ISERROR('CS-SeniorJunior-Percentages'!P5),
    CHOOSE(RANDBETWEEN(1, 2), "NotKnown", "Known"),
    IF(
        ISNUMBER('CS-SeniorJunior-Percentages'!P5),
        IF(
            'CS-SeniorJunior-Percentages'!P5 &lt; 0.6,
            "NotKnown",
            "Known"
        ),
        'CS-SeniorJunior-Percentages'!P5
    )
)</f>
        <v>Known</v>
      </c>
      <c r="Q5" s="31" t="str">
        <f>IF(
    ISERROR('CS-SeniorJunior-Percentages'!Q5),
    CHOOSE(RANDBETWEEN(1, 2), "NotKnown", "Known"),
    IF(
        ISNUMBER('CS-SeniorJunior-Percentages'!Q5),
        IF(
            'CS-SeniorJunior-Percentages'!Q5 &lt; 0.6,
            "NotKnown",
            "Known"
        ),
        'CS-SeniorJunior-Percentages'!Q5
    )
)</f>
        <v>Known</v>
      </c>
      <c r="R5" s="31" t="str">
        <f>IF(
    ISERROR('CS-SeniorJunior-Percentages'!R5),
    CHOOSE(RANDBETWEEN(1, 2), "NotKnown", "Known"),
    IF(
        ISNUMBER('CS-SeniorJunior-Percentages'!R5),
        IF(
            'CS-SeniorJunior-Percentages'!R5 &lt; 0.6,
            "NotKnown",
            "Known"
        ),
        'CS-SeniorJunior-Percentages'!R5
    )
)</f>
        <v>Known</v>
      </c>
      <c r="S5" s="31" t="str">
        <f>IF(
    ISERROR('CS-SeniorJunior-Percentages'!S5),
    CHOOSE(RANDBETWEEN(1, 2), "NotKnown", "Known"),
    IF(
        ISNUMBER('CS-SeniorJunior-Percentages'!S5),
        IF(
            'CS-SeniorJunior-Percentages'!S5 &lt; 0.6,
            "NotKnown",
            "Known"
        ),
        'CS-SeniorJunior-Percentages'!S5
    )
)</f>
        <v>Known</v>
      </c>
      <c r="T5" s="31" t="str">
        <f>IF(
    ISERROR('CS-SeniorJunior-Percentages'!T5),
    CHOOSE(RANDBETWEEN(1, 2), "NotKnown", "Known"),
    IF(
        ISNUMBER('CS-SeniorJunior-Percentages'!T5),
        IF(
            'CS-SeniorJunior-Percentages'!T5 &lt; 0.6,
            "NotKnown",
            "Known"
        ),
        'CS-SeniorJunior-Percentages'!T5
    )
)</f>
        <v>Known</v>
      </c>
      <c r="U5" s="31" t="str">
        <f>IF(
    ISERROR('CS-SeniorJunior-Percentages'!U5),
    CHOOSE(RANDBETWEEN(1, 2), "NotKnown", "Known"),
    IF(
        ISNUMBER('CS-SeniorJunior-Percentages'!U5),
        IF(
            'CS-SeniorJunior-Percentages'!U5 &lt; 0.6,
            "NotKnown",
            "Known"
        ),
        'CS-SeniorJunior-Percentages'!U5
    )
)</f>
        <v>Known</v>
      </c>
      <c r="V5" s="31" t="str">
        <f>IF(
    ISERROR('CS-SeniorJunior-Percentages'!V5),
    CHOOSE(RANDBETWEEN(1, 2), "NotKnown", "Known"),
    IF(
        ISNUMBER('CS-SeniorJunior-Percentages'!V5),
        IF(
            'CS-SeniorJunior-Percentages'!V5 &lt; 0.6,
            "NotKnown",
            "Known"
        ),
        'CS-SeniorJunior-Percentages'!V5
    )
)</f>
        <v>Known</v>
      </c>
      <c r="W5" s="31" t="str">
        <f>IF(
    ISERROR('CS-SeniorJunior-Percentages'!W5),
    CHOOSE(RANDBETWEEN(1, 2), "NotKnown", "Known"),
    IF(
        ISNUMBER('CS-SeniorJunior-Percentages'!W5),
        IF(
            'CS-SeniorJunior-Percentages'!W5 &lt; 0.6,
            "NotKnown",
            "Known"
        ),
        'CS-SeniorJunior-Percentages'!W5
    )
)</f>
        <v>Known</v>
      </c>
      <c r="X5" s="31" t="str">
        <f>IF(
    ISERROR('CS-SeniorJunior-Percentages'!X5),
    CHOOSE(RANDBETWEEN(1, 2), "NotKnown", "Known"),
    IF(
        ISNUMBER('CS-SeniorJunior-Percentages'!X5),
        IF(
            'CS-SeniorJunior-Percentages'!X5 &lt; 0.6,
            "NotKnown",
            "Known"
        ),
        'CS-SeniorJunior-Percentages'!X5
    )
)</f>
        <v>Known</v>
      </c>
      <c r="Y5" s="31" t="str">
        <f>IF(
    ISERROR('CS-SeniorJunior-Percentages'!Y5),
    CHOOSE(RANDBETWEEN(1, 2), "NotKnown", "Known"),
    IF(
        ISNUMBER('CS-SeniorJunior-Percentages'!Y5),
        IF(
            'CS-SeniorJunior-Percentages'!Y5 &lt; 0.6,
            "NotKnown",
            "Known"
        ),
        'CS-SeniorJunior-Percentages'!Y5
    )
)</f>
        <v>Known</v>
      </c>
      <c r="Z5" s="31" t="str">
        <f>IF(
    ISERROR('CS-SeniorJunior-Percentages'!Z5),
    CHOOSE(RANDBETWEEN(1, 2), "NotKnown", "Known"),
    IF(
        ISNUMBER('CS-SeniorJunior-Percentages'!Z5),
        IF(
            'CS-SeniorJunior-Percentages'!Z5 &lt; 0.6,
            "NotKnown",
            "Known"
        ),
        'CS-SeniorJunior-Percentages'!Z5
    )
)</f>
        <v>Known</v>
      </c>
      <c r="AA5" s="31" t="str">
        <f>IF(
    ISERROR('CS-SeniorJunior-Percentages'!AA5),
    CHOOSE(RANDBETWEEN(1, 2), "NotKnown", "Known"),
    IF(
        ISNUMBER('CS-SeniorJunior-Percentages'!AA5),
        IF(
            'CS-SeniorJunior-Percentages'!AA5 &lt; 0.6,
            "NotKnown",
            "Known"
        ),
        'CS-SeniorJunior-Percentages'!AA5
    )
)</f>
        <v>Known</v>
      </c>
      <c r="AB5" s="31" t="str">
        <f>IF(
    ISERROR('CS-SeniorJunior-Percentages'!AB5),
    CHOOSE(RANDBETWEEN(1, 2), "NotKnown", "Known"),
    IF(
        ISNUMBER('CS-SeniorJunior-Percentages'!AB5),
        IF(
            'CS-SeniorJunior-Percentages'!AB5 &lt; 0.6,
            "NotKnown",
            "Known"
        ),
        'CS-SeniorJunior-Percentages'!AB5
    )
)</f>
        <v>Known</v>
      </c>
      <c r="AC5" s="31" t="str">
        <f>IF(
    ISERROR('CS-SeniorJunior-Percentages'!AC5),
    CHOOSE(RANDBETWEEN(1, 2), "NotKnown", "Known"),
    IF(
        ISNUMBER('CS-SeniorJunior-Percentages'!AC5),
        IF(
            'CS-SeniorJunior-Percentages'!AC5 &lt; 0.6,
            "NotKnown",
            "Known"
        ),
        'CS-SeniorJunior-Percentages'!AC5
    )
)</f>
        <v>Known</v>
      </c>
      <c r="AD5" s="31" t="str">
        <f>IF(
    ISERROR('CS-SeniorJunior-Percentages'!AD5),
    CHOOSE(RANDBETWEEN(1, 2), "NotKnown", "Known"),
    IF(
        ISNUMBER('CS-SeniorJunior-Percentages'!AD5),
        IF(
            'CS-SeniorJunior-Percentages'!AD5 &lt; 0.6,
            "NotKnown",
            "Known"
        ),
        'CS-SeniorJunior-Percentages'!AD5
    )
)</f>
        <v>Known</v>
      </c>
      <c r="AE5" s="31" t="str">
        <f>IF(
    ISERROR('CS-SeniorJunior-Percentages'!AE5),
    CHOOSE(RANDBETWEEN(1, 2), "NotKnown", "Known"),
    IF(
        ISNUMBER('CS-SeniorJunior-Percentages'!AE5),
        IF(
            'CS-SeniorJunior-Percentages'!AE5 &lt; 0.6,
            "NotKnown",
            "Known"
        ),
        'CS-SeniorJunior-Percentages'!AE5
    )
)</f>
        <v>Known</v>
      </c>
      <c r="AF5" s="31" t="str">
        <f>IF(
    ISERROR('CS-SeniorJunior-Percentages'!AF5),
    CHOOSE(RANDBETWEEN(1, 2), "NotKnown", "Known"),
    IF(
        ISNUMBER('CS-SeniorJunior-Percentages'!AF5),
        IF(
            'CS-SeniorJunior-Percentages'!AF5 &lt; 0.6,
            "NotKnown",
            "Known"
        ),
        'CS-SeniorJunior-Percentages'!AF5
    )
)</f>
        <v>Known</v>
      </c>
      <c r="AG5" s="31" t="str">
        <f>IF(
    ISERROR('CS-SeniorJunior-Percentages'!AG5),
    CHOOSE(RANDBETWEEN(1, 2), "NotKnown", "Known"),
    IF(
        ISNUMBER('CS-SeniorJunior-Percentages'!AG5),
        IF(
            'CS-SeniorJunior-Percentages'!AG5 &lt; 0.6,
            "NotKnown",
            "Known"
        ),
        'CS-SeniorJunior-Percentages'!AG5
    )
)</f>
        <v>Known</v>
      </c>
      <c r="AH5" s="31" t="str">
        <f>IF(
    ISERROR('CS-SeniorJunior-Percentages'!AH5),
    CHOOSE(RANDBETWEEN(1, 2), "NotKnown", "Known"),
    IF(
        ISNUMBER('CS-SeniorJunior-Percentages'!AH5),
        IF(
            'CS-SeniorJunior-Percentages'!AH5 &lt; 0.6,
            "NotKnown",
            "Known"
        ),
        'CS-SeniorJunior-Percentages'!AH5
    )
)</f>
        <v>Known</v>
      </c>
      <c r="AI5" s="31" t="str">
        <f>IF(
    ISERROR('CS-SeniorJunior-Percentages'!AI5),
    CHOOSE(RANDBETWEEN(1, 2), "NotKnown", "Known"),
    IF(
        ISNUMBER('CS-SeniorJunior-Percentages'!AI5),
        IF(
            'CS-SeniorJunior-Percentages'!AI5 &lt; 0.6,
            "NotKnown",
            "Known"
        ),
        'CS-SeniorJunior-Percentages'!AI5
    )
)</f>
        <v>NotKnown</v>
      </c>
      <c r="AJ5" s="31" t="str">
        <f>IF(
    ISERROR('CS-SeniorJunior-Percentages'!AJ5),
    CHOOSE(RANDBETWEEN(1, 2), "NotKnown", "Known"),
    IF(
        ISNUMBER('CS-SeniorJunior-Percentages'!AJ5),
        IF(
            'CS-SeniorJunior-Percentages'!AJ5 &lt; 0.6,
            "NotKnown",
            "Known"
        ),
        'CS-SeniorJunior-Percentages'!AJ5
    )
)</f>
        <v>Known</v>
      </c>
      <c r="AK5" s="31" t="str">
        <f>IF(
    ISERROR('CS-SeniorJunior-Percentages'!AK5),
    CHOOSE(RANDBETWEEN(1, 2), "NotKnown", "Known"),
    IF(
        ISNUMBER('CS-SeniorJunior-Percentages'!AK5),
        IF(
            'CS-SeniorJunior-Percentages'!AK5 &lt; 0.6,
            "NotKnown",
            "Known"
        ),
        'CS-SeniorJunior-Percentages'!AK5
    )
)</f>
        <v>Known</v>
      </c>
      <c r="AL5" s="31" t="str">
        <f>IF(
    ISERROR('CS-SeniorJunior-Percentages'!AL5),
    CHOOSE(RANDBETWEEN(1, 2), "NotKnown", "Known"),
    IF(
        ISNUMBER('CS-SeniorJunior-Percentages'!AL5),
        IF(
            'CS-SeniorJunior-Percentages'!AL5 &lt; 0.6,
            "NotKnown",
            "Known"
        ),
        'CS-SeniorJunior-Percentages'!AL5
    )
)</f>
        <v>Known</v>
      </c>
      <c r="AM5" s="31" t="str">
        <f>IF(
    ISERROR('CS-SeniorJunior-Percentages'!AM5),
    CHOOSE(RANDBETWEEN(1, 2), "NotKnown", "Known"),
    IF(
        ISNUMBER('CS-SeniorJunior-Percentages'!AM5),
        IF(
            'CS-SeniorJunior-Percentages'!AM5 &lt; 0.6,
            "NotKnown",
            "Known"
        ),
        'CS-SeniorJunior-Percentages'!AM5
    )
)</f>
        <v>Known</v>
      </c>
      <c r="AN5" s="31" t="str">
        <f>IF(
    ISERROR('CS-SeniorJunior-Percentages'!AN5),
    CHOOSE(RANDBETWEEN(1, 2), "NotKnown", "Known"),
    IF(
        ISNUMBER('CS-SeniorJunior-Percentages'!AN5),
        IF(
            'CS-SeniorJunior-Percentages'!AN5 &lt; 0.6,
            "NotKnown",
            "Known"
        ),
        'CS-SeniorJunior-Percentages'!AN5
    )
)</f>
        <v>Known</v>
      </c>
      <c r="AO5" s="31" t="str">
        <f>IF(
    ISERROR('CS-SeniorJunior-Percentages'!AO5),
    CHOOSE(RANDBETWEEN(1, 2), "NotKnown", "Known"),
    IF(
        ISNUMBER('CS-SeniorJunior-Percentages'!AO5),
        IF(
            'CS-SeniorJunior-Percentages'!AO5 &lt; 0.6,
            "NotKnown",
            "Known"
        ),
        'CS-SeniorJunior-Percentages'!AO5
    )
)</f>
        <v>Known</v>
      </c>
      <c r="AP5" s="31" t="str">
        <f>IF(
    ISERROR('CS-SeniorJunior-Percentages'!AP5),
    CHOOSE(RANDBETWEEN(1, 2), "NotKnown", "Known"),
    IF(
        ISNUMBER('CS-SeniorJunior-Percentages'!AP5),
        IF(
            'CS-SeniorJunior-Percentages'!AP5 &lt; 0.6,
            "NotKnown",
            "Known"
        ),
        'CS-SeniorJunior-Percentages'!AP5
    )
)</f>
        <v>NotKnown</v>
      </c>
      <c r="AQ5" s="31" t="str">
        <f>IF(
    ISERROR('CS-SeniorJunior-Percentages'!AQ5),
    CHOOSE(RANDBETWEEN(1, 2), "NotKnown", "Known"),
    IF(
        ISNUMBER('CS-SeniorJunior-Percentages'!AQ5),
        IF(
            'CS-SeniorJunior-Percentages'!AQ5 &lt; 0.6,
            "NotKnown",
            "Known"
        ),
        'CS-SeniorJunior-Percentages'!AQ5
    )
)</f>
        <v>Known</v>
      </c>
      <c r="AR5" s="31" t="str">
        <f>IF(
    ISERROR('CS-SeniorJunior-Percentages'!AR5),
    CHOOSE(RANDBETWEEN(1, 2), "NotKnown", "Known"),
    IF(
        ISNUMBER('CS-SeniorJunior-Percentages'!AR5),
        IF(
            'CS-SeniorJunior-Percentages'!AR5 &lt; 0.6,
            "NotKnown",
            "Known"
        ),
        'CS-SeniorJunior-Percentages'!AR5
    )
)</f>
        <v>Known</v>
      </c>
      <c r="AS5" s="31" t="str">
        <f>IF(
    ISERROR('CS-SeniorJunior-Percentages'!AS5),
    CHOOSE(RANDBETWEEN(1, 2), "NotKnown", "Known"),
    IF(
        ISNUMBER('CS-SeniorJunior-Percentages'!AS5),
        IF(
            'CS-SeniorJunior-Percentages'!AS5 &lt; 0.6,
            "NotKnown",
            "Known"
        ),
        'CS-SeniorJunior-Percentages'!AS5
    )
)</f>
        <v>Known</v>
      </c>
      <c r="AT5" s="31" t="str">
        <f>IF(
    ISERROR('CS-SeniorJunior-Percentages'!AT5),
    CHOOSE(RANDBETWEEN(1, 2), "NotKnown", "Known"),
    IF(
        ISNUMBER('CS-SeniorJunior-Percentages'!AT5),
        IF(
            'CS-SeniorJunior-Percentages'!AT5 &lt; 0.6,
            "NotKnown",
            "Known"
        ),
        'CS-SeniorJunior-Percentages'!AT5
    )
)</f>
        <v>Known</v>
      </c>
      <c r="AU5" s="23"/>
    </row>
    <row r="6">
      <c r="A6" s="46" t="str">
        <f>IF(
    ISERROR('CS-SeniorJunior-Percentages'!A6),
    CHOOSE(RANDBETWEEN(1, 2), "NotKnown", "Known"),
    IF(
        ISNUMBER('CS-SeniorJunior-Percentages'!A6),
        IF(
            'CS-SeniorJunior-Percentages'!A6 &lt; 0.6,
            "NotKnown",
            "Known"
        ),
        'CS-SeniorJunior-Percentages'!A6
    )
)</f>
        <v>5Se-M</v>
      </c>
      <c r="B6" s="31" t="str">
        <f>IF(
    ISERROR('CS-SeniorJunior-Percentages'!B6),
    CHOOSE(RANDBETWEEN(1, 2), "NotKnown", "Known"),
    IF(
        ISNUMBER('CS-SeniorJunior-Percentages'!B6),
        IF(
            'CS-SeniorJunior-Percentages'!B6 &lt; 0.6,
            "NotKnown",
            "Known"
        ),
        'CS-SeniorJunior-Percentages'!B6
    )
)</f>
        <v>Known</v>
      </c>
      <c r="C6" s="31" t="str">
        <f>IF(
    ISERROR('CS-SeniorJunior-Percentages'!C6),
    CHOOSE(RANDBETWEEN(1, 2), "NotKnown", "Known"),
    IF(
        ISNUMBER('CS-SeniorJunior-Percentages'!C6),
        IF(
            'CS-SeniorJunior-Percentages'!C6 &lt; 0.6,
            "NotKnown",
            "Known"
        ),
        'CS-SeniorJunior-Percentages'!C6
    )
)</f>
        <v>Known</v>
      </c>
      <c r="D6" s="31" t="str">
        <f>IF(
    ISERROR('CS-SeniorJunior-Percentages'!D6),
    CHOOSE(RANDBETWEEN(1, 2), "NotKnown", "Known"),
    IF(
        ISNUMBER('CS-SeniorJunior-Percentages'!D6),
        IF(
            'CS-SeniorJunior-Percentages'!D6 &lt; 0.6,
            "NotKnown",
            "Known"
        ),
        'CS-SeniorJunior-Percentages'!D6
    )
)</f>
        <v>Known</v>
      </c>
      <c r="E6" s="31" t="str">
        <f>IF(
    ISERROR('CS-SeniorJunior-Percentages'!E6),
    CHOOSE(RANDBETWEEN(1, 2), "NotKnown", "Known"),
    IF(
        ISNUMBER('CS-SeniorJunior-Percentages'!E6),
        IF(
            'CS-SeniorJunior-Percentages'!E6 &lt; 0.6,
            "NotKnown",
            "Known"
        ),
        'CS-SeniorJunior-Percentages'!E6
    )
)</f>
        <v>Known</v>
      </c>
      <c r="F6" s="31" t="str">
        <f>IF(
    ISERROR('CS-SeniorJunior-Percentages'!F6),
    CHOOSE(RANDBETWEEN(1, 2), "NotKnown", "Known"),
    IF(
        ISNUMBER('CS-SeniorJunior-Percentages'!F6),
        IF(
            'CS-SeniorJunior-Percentages'!F6 &lt; 0.6,
            "NotKnown",
            "Known"
        ),
        'CS-SeniorJunior-Percentages'!F6
    )
)</f>
        <v>Known</v>
      </c>
      <c r="G6" s="31" t="str">
        <f>IF(
    ISERROR('CS-SeniorJunior-Percentages'!G6),
    CHOOSE(RANDBETWEEN(1, 2), "NotKnown", "Known"),
    IF(
        ISNUMBER('CS-SeniorJunior-Percentages'!G6),
        IF(
            'CS-SeniorJunior-Percentages'!G6 &lt; 0.6,
            "NotKnown",
            "Known"
        ),
        'CS-SeniorJunior-Percentages'!G6
    )
)</f>
        <v>Known</v>
      </c>
      <c r="H6" s="31" t="str">
        <f>IF(
    ISERROR('CS-SeniorJunior-Percentages'!H6),
    CHOOSE(RANDBETWEEN(1, 2), "NotKnown", "Known"),
    IF(
        ISNUMBER('CS-SeniorJunior-Percentages'!H6),
        IF(
            'CS-SeniorJunior-Percentages'!H6 &lt; 0.6,
            "NotKnown",
            "Known"
        ),
        'CS-SeniorJunior-Percentages'!H6
    )
)</f>
        <v>Known</v>
      </c>
      <c r="I6" s="31" t="str">
        <f>IF(
    ISERROR('CS-SeniorJunior-Percentages'!I6),
    CHOOSE(RANDBETWEEN(1, 2), "NotKnown", "Known"),
    IF(
        ISNUMBER('CS-SeniorJunior-Percentages'!I6),
        IF(
            'CS-SeniorJunior-Percentages'!I6 &lt; 0.6,
            "NotKnown",
            "Known"
        ),
        'CS-SeniorJunior-Percentages'!I6
    )
)</f>
        <v>Known</v>
      </c>
      <c r="J6" s="31" t="str">
        <f>IF(
    ISERROR('CS-SeniorJunior-Percentages'!J6),
    CHOOSE(RANDBETWEEN(1, 2), "NotKnown", "Known"),
    IF(
        ISNUMBER('CS-SeniorJunior-Percentages'!J6),
        IF(
            'CS-SeniorJunior-Percentages'!J6 &lt; 0.6,
            "NotKnown",
            "Known"
        ),
        'CS-SeniorJunior-Percentages'!J6
    )
)</f>
        <v>Known</v>
      </c>
      <c r="K6" s="31" t="str">
        <f>IF(
    ISERROR('CS-SeniorJunior-Percentages'!K6),
    CHOOSE(RANDBETWEEN(1, 2), "NotKnown", "Known"),
    IF(
        ISNUMBER('CS-SeniorJunior-Percentages'!K6),
        IF(
            'CS-SeniorJunior-Percentages'!K6 &lt; 0.6,
            "NotKnown",
            "Known"
        ),
        'CS-SeniorJunior-Percentages'!K6
    )
)</f>
        <v>Known</v>
      </c>
      <c r="L6" s="31" t="str">
        <f>IF(
    ISERROR('CS-SeniorJunior-Percentages'!L6),
    CHOOSE(RANDBETWEEN(1, 2), "NotKnown", "Known"),
    IF(
        ISNUMBER('CS-SeniorJunior-Percentages'!L6),
        IF(
            'CS-SeniorJunior-Percentages'!L6 &lt; 0.6,
            "NotKnown",
            "Known"
        ),
        'CS-SeniorJunior-Percentages'!L6
    )
)</f>
        <v>Known</v>
      </c>
      <c r="M6" s="31" t="str">
        <f>IF(
    ISERROR('CS-SeniorJunior-Percentages'!M6),
    CHOOSE(RANDBETWEEN(1, 2), "NotKnown", "Known"),
    IF(
        ISNUMBER('CS-SeniorJunior-Percentages'!M6),
        IF(
            'CS-SeniorJunior-Percentages'!M6 &lt; 0.6,
            "NotKnown",
            "Known"
        ),
        'CS-SeniorJunior-Percentages'!M6
    )
)</f>
        <v>Known</v>
      </c>
      <c r="N6" s="31" t="str">
        <f>IF(
    ISERROR('CS-SeniorJunior-Percentages'!N6),
    CHOOSE(RANDBETWEEN(1, 2), "NotKnown", "Known"),
    IF(
        ISNUMBER('CS-SeniorJunior-Percentages'!N6),
        IF(
            'CS-SeniorJunior-Percentages'!N6 &lt; 0.6,
            "NotKnown",
            "Known"
        ),
        'CS-SeniorJunior-Percentages'!N6
    )
)</f>
        <v>Known</v>
      </c>
      <c r="O6" s="31" t="str">
        <f>IF(
    ISERROR('CS-SeniorJunior-Percentages'!O6),
    CHOOSE(RANDBETWEEN(1, 2), "NotKnown", "Known"),
    IF(
        ISNUMBER('CS-SeniorJunior-Percentages'!O6),
        IF(
            'CS-SeniorJunior-Percentages'!O6 &lt; 0.6,
            "NotKnown",
            "Known"
        ),
        'CS-SeniorJunior-Percentages'!O6
    )
)</f>
        <v>Known</v>
      </c>
      <c r="P6" s="31" t="str">
        <f>IF(
    ISERROR('CS-SeniorJunior-Percentages'!P6),
    CHOOSE(RANDBETWEEN(1, 2), "NotKnown", "Known"),
    IF(
        ISNUMBER('CS-SeniorJunior-Percentages'!P6),
        IF(
            'CS-SeniorJunior-Percentages'!P6 &lt; 0.6,
            "NotKnown",
            "Known"
        ),
        'CS-SeniorJunior-Percentages'!P6
    )
)</f>
        <v>Known</v>
      </c>
      <c r="Q6" s="31" t="str">
        <f>IF(
    ISERROR('CS-SeniorJunior-Percentages'!Q6),
    CHOOSE(RANDBETWEEN(1, 2), "NotKnown", "Known"),
    IF(
        ISNUMBER('CS-SeniorJunior-Percentages'!Q6),
        IF(
            'CS-SeniorJunior-Percentages'!Q6 &lt; 0.6,
            "NotKnown",
            "Known"
        ),
        'CS-SeniorJunior-Percentages'!Q6
    )
)</f>
        <v>Known</v>
      </c>
      <c r="R6" s="31" t="str">
        <f>IF(
    ISERROR('CS-SeniorJunior-Percentages'!R6),
    CHOOSE(RANDBETWEEN(1, 2), "NotKnown", "Known"),
    IF(
        ISNUMBER('CS-SeniorJunior-Percentages'!R6),
        IF(
            'CS-SeniorJunior-Percentages'!R6 &lt; 0.6,
            "NotKnown",
            "Known"
        ),
        'CS-SeniorJunior-Percentages'!R6
    )
)</f>
        <v>Known</v>
      </c>
      <c r="S6" s="31" t="str">
        <f>IF(
    ISERROR('CS-SeniorJunior-Percentages'!S6),
    CHOOSE(RANDBETWEEN(1, 2), "NotKnown", "Known"),
    IF(
        ISNUMBER('CS-SeniorJunior-Percentages'!S6),
        IF(
            'CS-SeniorJunior-Percentages'!S6 &lt; 0.6,
            "NotKnown",
            "Known"
        ),
        'CS-SeniorJunior-Percentages'!S6
    )
)</f>
        <v>Known</v>
      </c>
      <c r="T6" s="31" t="str">
        <f>IF(
    ISERROR('CS-SeniorJunior-Percentages'!T6),
    CHOOSE(RANDBETWEEN(1, 2), "NotKnown", "Known"),
    IF(
        ISNUMBER('CS-SeniorJunior-Percentages'!T6),
        IF(
            'CS-SeniorJunior-Percentages'!T6 &lt; 0.6,
            "NotKnown",
            "Known"
        ),
        'CS-SeniorJunior-Percentages'!T6
    )
)</f>
        <v>Known</v>
      </c>
      <c r="U6" s="31" t="str">
        <f>IF(
    ISERROR('CS-SeniorJunior-Percentages'!U6),
    CHOOSE(RANDBETWEEN(1, 2), "NotKnown", "Known"),
    IF(
        ISNUMBER('CS-SeniorJunior-Percentages'!U6),
        IF(
            'CS-SeniorJunior-Percentages'!U6 &lt; 0.6,
            "NotKnown",
            "Known"
        ),
        'CS-SeniorJunior-Percentages'!U6
    )
)</f>
        <v>Known</v>
      </c>
      <c r="V6" s="31" t="str">
        <f>IF(
    ISERROR('CS-SeniorJunior-Percentages'!V6),
    CHOOSE(RANDBETWEEN(1, 2), "NotKnown", "Known"),
    IF(
        ISNUMBER('CS-SeniorJunior-Percentages'!V6),
        IF(
            'CS-SeniorJunior-Percentages'!V6 &lt; 0.6,
            "NotKnown",
            "Known"
        ),
        'CS-SeniorJunior-Percentages'!V6
    )
)</f>
        <v>Known</v>
      </c>
      <c r="W6" s="31" t="str">
        <f>IF(
    ISERROR('CS-SeniorJunior-Percentages'!W6),
    CHOOSE(RANDBETWEEN(1, 2), "NotKnown", "Known"),
    IF(
        ISNUMBER('CS-SeniorJunior-Percentages'!W6),
        IF(
            'CS-SeniorJunior-Percentages'!W6 &lt; 0.6,
            "NotKnown",
            "Known"
        ),
        'CS-SeniorJunior-Percentages'!W6
    )
)</f>
        <v>Known</v>
      </c>
      <c r="X6" s="31" t="str">
        <f>IF(
    ISERROR('CS-SeniorJunior-Percentages'!X6),
    CHOOSE(RANDBETWEEN(1, 2), "NotKnown", "Known"),
    IF(
        ISNUMBER('CS-SeniorJunior-Percentages'!X6),
        IF(
            'CS-SeniorJunior-Percentages'!X6 &lt; 0.6,
            "NotKnown",
            "Known"
        ),
        'CS-SeniorJunior-Percentages'!X6
    )
)</f>
        <v>Known</v>
      </c>
      <c r="Y6" s="31" t="str">
        <f>IF(
    ISERROR('CS-SeniorJunior-Percentages'!Y6),
    CHOOSE(RANDBETWEEN(1, 2), "NotKnown", "Known"),
    IF(
        ISNUMBER('CS-SeniorJunior-Percentages'!Y6),
        IF(
            'CS-SeniorJunior-Percentages'!Y6 &lt; 0.6,
            "NotKnown",
            "Known"
        ),
        'CS-SeniorJunior-Percentages'!Y6
    )
)</f>
        <v>Known</v>
      </c>
      <c r="Z6" s="31" t="str">
        <f>IF(
    ISERROR('CS-SeniorJunior-Percentages'!Z6),
    CHOOSE(RANDBETWEEN(1, 2), "NotKnown", "Known"),
    IF(
        ISNUMBER('CS-SeniorJunior-Percentages'!Z6),
        IF(
            'CS-SeniorJunior-Percentages'!Z6 &lt; 0.6,
            "NotKnown",
            "Known"
        ),
        'CS-SeniorJunior-Percentages'!Z6
    )
)</f>
        <v>Known</v>
      </c>
      <c r="AA6" s="31" t="str">
        <f>IF(
    ISERROR('CS-SeniorJunior-Percentages'!AA6),
    CHOOSE(RANDBETWEEN(1, 2), "NotKnown", "Known"),
    IF(
        ISNUMBER('CS-SeniorJunior-Percentages'!AA6),
        IF(
            'CS-SeniorJunior-Percentages'!AA6 &lt; 0.6,
            "NotKnown",
            "Known"
        ),
        'CS-SeniorJunior-Percentages'!AA6
    )
)</f>
        <v>Known</v>
      </c>
      <c r="AB6" s="31" t="str">
        <f>IF(
    ISERROR('CS-SeniorJunior-Percentages'!AB6),
    CHOOSE(RANDBETWEEN(1, 2), "NotKnown", "Known"),
    IF(
        ISNUMBER('CS-SeniorJunior-Percentages'!AB6),
        IF(
            'CS-SeniorJunior-Percentages'!AB6 &lt; 0.6,
            "NotKnown",
            "Known"
        ),
        'CS-SeniorJunior-Percentages'!AB6
    )
)</f>
        <v>Known</v>
      </c>
      <c r="AC6" s="31" t="str">
        <f>IF(
    ISERROR('CS-SeniorJunior-Percentages'!AC6),
    CHOOSE(RANDBETWEEN(1, 2), "NotKnown", "Known"),
    IF(
        ISNUMBER('CS-SeniorJunior-Percentages'!AC6),
        IF(
            'CS-SeniorJunior-Percentages'!AC6 &lt; 0.6,
            "NotKnown",
            "Known"
        ),
        'CS-SeniorJunior-Percentages'!AC6
    )
)</f>
        <v>Known</v>
      </c>
      <c r="AD6" s="31" t="str">
        <f>IF(
    ISERROR('CS-SeniorJunior-Percentages'!AD6),
    CHOOSE(RANDBETWEEN(1, 2), "NotKnown", "Known"),
    IF(
        ISNUMBER('CS-SeniorJunior-Percentages'!AD6),
        IF(
            'CS-SeniorJunior-Percentages'!AD6 &lt; 0.6,
            "NotKnown",
            "Known"
        ),
        'CS-SeniorJunior-Percentages'!AD6
    )
)</f>
        <v>NotKnown</v>
      </c>
      <c r="AE6" s="31" t="str">
        <f>IF(
    ISERROR('CS-SeniorJunior-Percentages'!AE6),
    CHOOSE(RANDBETWEEN(1, 2), "NotKnown", "Known"),
    IF(
        ISNUMBER('CS-SeniorJunior-Percentages'!AE6),
        IF(
            'CS-SeniorJunior-Percentages'!AE6 &lt; 0.6,
            "NotKnown",
            "Known"
        ),
        'CS-SeniorJunior-Percentages'!AE6
    )
)</f>
        <v>Known</v>
      </c>
      <c r="AF6" s="31" t="str">
        <f>IF(
    ISERROR('CS-SeniorJunior-Percentages'!AF6),
    CHOOSE(RANDBETWEEN(1, 2), "NotKnown", "Known"),
    IF(
        ISNUMBER('CS-SeniorJunior-Percentages'!AF6),
        IF(
            'CS-SeniorJunior-Percentages'!AF6 &lt; 0.6,
            "NotKnown",
            "Known"
        ),
        'CS-SeniorJunior-Percentages'!AF6
    )
)</f>
        <v>Known</v>
      </c>
      <c r="AG6" s="31" t="str">
        <f>IF(
    ISERROR('CS-SeniorJunior-Percentages'!AG6),
    CHOOSE(RANDBETWEEN(1, 2), "NotKnown", "Known"),
    IF(
        ISNUMBER('CS-SeniorJunior-Percentages'!AG6),
        IF(
            'CS-SeniorJunior-Percentages'!AG6 &lt; 0.6,
            "NotKnown",
            "Known"
        ),
        'CS-SeniorJunior-Percentages'!AG6
    )
)</f>
        <v>Known</v>
      </c>
      <c r="AH6" s="31" t="str">
        <f>IF(
    ISERROR('CS-SeniorJunior-Percentages'!AH6),
    CHOOSE(RANDBETWEEN(1, 2), "NotKnown", "Known"),
    IF(
        ISNUMBER('CS-SeniorJunior-Percentages'!AH6),
        IF(
            'CS-SeniorJunior-Percentages'!AH6 &lt; 0.6,
            "NotKnown",
            "Known"
        ),
        'CS-SeniorJunior-Percentages'!AH6
    )
)</f>
        <v>Known</v>
      </c>
      <c r="AI6" s="31" t="str">
        <f>IF(
    ISERROR('CS-SeniorJunior-Percentages'!AI6),
    CHOOSE(RANDBETWEEN(1, 2), "NotKnown", "Known"),
    IF(
        ISNUMBER('CS-SeniorJunior-Percentages'!AI6),
        IF(
            'CS-SeniorJunior-Percentages'!AI6 &lt; 0.6,
            "NotKnown",
            "Known"
        ),
        'CS-SeniorJunior-Percentages'!AI6
    )
)</f>
        <v>Known</v>
      </c>
      <c r="AJ6" s="31" t="str">
        <f>IF(
    ISERROR('CS-SeniorJunior-Percentages'!AJ6),
    CHOOSE(RANDBETWEEN(1, 2), "NotKnown", "Known"),
    IF(
        ISNUMBER('CS-SeniorJunior-Percentages'!AJ6),
        IF(
            'CS-SeniorJunior-Percentages'!AJ6 &lt; 0.6,
            "NotKnown",
            "Known"
        ),
        'CS-SeniorJunior-Percentages'!AJ6
    )
)</f>
        <v>Known</v>
      </c>
      <c r="AK6" s="31" t="str">
        <f>IF(
    ISERROR('CS-SeniorJunior-Percentages'!AK6),
    CHOOSE(RANDBETWEEN(1, 2), "NotKnown", "Known"),
    IF(
        ISNUMBER('CS-SeniorJunior-Percentages'!AK6),
        IF(
            'CS-SeniorJunior-Percentages'!AK6 &lt; 0.6,
            "NotKnown",
            "Known"
        ),
        'CS-SeniorJunior-Percentages'!AK6
    )
)</f>
        <v>Known</v>
      </c>
      <c r="AL6" s="31" t="str">
        <f>IF(
    ISERROR('CS-SeniorJunior-Percentages'!AL6),
    CHOOSE(RANDBETWEEN(1, 2), "NotKnown", "Known"),
    IF(
        ISNUMBER('CS-SeniorJunior-Percentages'!AL6),
        IF(
            'CS-SeniorJunior-Percentages'!AL6 &lt; 0.6,
            "NotKnown",
            "Known"
        ),
        'CS-SeniorJunior-Percentages'!AL6
    )
)</f>
        <v>Known</v>
      </c>
      <c r="AM6" s="31" t="str">
        <f>IF(
    ISERROR('CS-SeniorJunior-Percentages'!AM6),
    CHOOSE(RANDBETWEEN(1, 2), "NotKnown", "Known"),
    IF(
        ISNUMBER('CS-SeniorJunior-Percentages'!AM6),
        IF(
            'CS-SeniorJunior-Percentages'!AM6 &lt; 0.6,
            "NotKnown",
            "Known"
        ),
        'CS-SeniorJunior-Percentages'!AM6
    )
)</f>
        <v>Known</v>
      </c>
      <c r="AN6" s="31" t="str">
        <f>IF(
    ISERROR('CS-SeniorJunior-Percentages'!AN6),
    CHOOSE(RANDBETWEEN(1, 2), "NotKnown", "Known"),
    IF(
        ISNUMBER('CS-SeniorJunior-Percentages'!AN6),
        IF(
            'CS-SeniorJunior-Percentages'!AN6 &lt; 0.6,
            "NotKnown",
            "Known"
        ),
        'CS-SeniorJunior-Percentages'!AN6
    )
)</f>
        <v>Known</v>
      </c>
      <c r="AO6" s="31" t="str">
        <f>IF(
    ISERROR('CS-SeniorJunior-Percentages'!AO6),
    CHOOSE(RANDBETWEEN(1, 2), "NotKnown", "Known"),
    IF(
        ISNUMBER('CS-SeniorJunior-Percentages'!AO6),
        IF(
            'CS-SeniorJunior-Percentages'!AO6 &lt; 0.6,
            "NotKnown",
            "Known"
        ),
        'CS-SeniorJunior-Percentages'!AO6
    )
)</f>
        <v>Known</v>
      </c>
      <c r="AP6" s="31" t="str">
        <f>IF(
    ISERROR('CS-SeniorJunior-Percentages'!AP6),
    CHOOSE(RANDBETWEEN(1, 2), "NotKnown", "Known"),
    IF(
        ISNUMBER('CS-SeniorJunior-Percentages'!AP6),
        IF(
            'CS-SeniorJunior-Percentages'!AP6 &lt; 0.6,
            "NotKnown",
            "Known"
        ),
        'CS-SeniorJunior-Percentages'!AP6
    )
)</f>
        <v>Known</v>
      </c>
      <c r="AQ6" s="31" t="str">
        <f>IF(
    ISERROR('CS-SeniorJunior-Percentages'!AQ6),
    CHOOSE(RANDBETWEEN(1, 2), "NotKnown", "Known"),
    IF(
        ISNUMBER('CS-SeniorJunior-Percentages'!AQ6),
        IF(
            'CS-SeniorJunior-Percentages'!AQ6 &lt; 0.6,
            "NotKnown",
            "Known"
        ),
        'CS-SeniorJunior-Percentages'!AQ6
    )
)</f>
        <v>Known</v>
      </c>
      <c r="AR6" s="31" t="str">
        <f>IF(
    ISERROR('CS-SeniorJunior-Percentages'!AR6),
    CHOOSE(RANDBETWEEN(1, 2), "NotKnown", "Known"),
    IF(
        ISNUMBER('CS-SeniorJunior-Percentages'!AR6),
        IF(
            'CS-SeniorJunior-Percentages'!AR6 &lt; 0.6,
            "NotKnown",
            "Known"
        ),
        'CS-SeniorJunior-Percentages'!AR6
    )
)</f>
        <v>Known</v>
      </c>
      <c r="AS6" s="31" t="str">
        <f>IF(
    ISERROR('CS-SeniorJunior-Percentages'!AS6),
    CHOOSE(RANDBETWEEN(1, 2), "NotKnown", "Known"),
    IF(
        ISNUMBER('CS-SeniorJunior-Percentages'!AS6),
        IF(
            'CS-SeniorJunior-Percentages'!AS6 &lt; 0.6,
            "NotKnown",
            "Known"
        ),
        'CS-SeniorJunior-Percentages'!AS6
    )
)</f>
        <v>Known</v>
      </c>
      <c r="AT6" s="31" t="str">
        <f>IF(
    ISERROR('CS-SeniorJunior-Percentages'!AT6),
    CHOOSE(RANDBETWEEN(1, 2), "NotKnown", "Known"),
    IF(
        ISNUMBER('CS-SeniorJunior-Percentages'!AT6),
        IF(
            'CS-SeniorJunior-Percentages'!AT6 &lt; 0.6,
            "NotKnown",
            "Known"
        ),
        'CS-SeniorJunior-Percentages'!AT6
    )
)</f>
        <v>Known</v>
      </c>
      <c r="AU6" s="23"/>
    </row>
    <row r="7">
      <c r="A7" s="46" t="str">
        <f>IF(
    ISERROR('CS-SeniorJunior-Percentages'!A7),
    CHOOSE(RANDBETWEEN(1, 2), "NotKnown", "Known"),
    IF(
        ISNUMBER('CS-SeniorJunior-Percentages'!A7),
        IF(
            'CS-SeniorJunior-Percentages'!A7 &lt; 0.6,
            "NotKnown",
            "Known"
        ),
        'CS-SeniorJunior-Percentages'!A7
    )
)</f>
        <v>6Se-M</v>
      </c>
      <c r="B7" s="31" t="str">
        <f>IF(
    ISERROR('CS-SeniorJunior-Percentages'!B7),
    CHOOSE(RANDBETWEEN(1, 2), "NotKnown", "Known"),
    IF(
        ISNUMBER('CS-SeniorJunior-Percentages'!B7),
        IF(
            'CS-SeniorJunior-Percentages'!B7 &lt; 0.6,
            "NotKnown",
            "Known"
        ),
        'CS-SeniorJunior-Percentages'!B7
    )
)</f>
        <v>Known</v>
      </c>
      <c r="C7" s="31" t="str">
        <f>IF(
    ISERROR('CS-SeniorJunior-Percentages'!C7),
    CHOOSE(RANDBETWEEN(1, 2), "NotKnown", "Known"),
    IF(
        ISNUMBER('CS-SeniorJunior-Percentages'!C7),
        IF(
            'CS-SeniorJunior-Percentages'!C7 &lt; 0.6,
            "NotKnown",
            "Known"
        ),
        'CS-SeniorJunior-Percentages'!C7
    )
)</f>
        <v>Known</v>
      </c>
      <c r="D7" s="31" t="str">
        <f>IF(
    ISERROR('CS-SeniorJunior-Percentages'!D7),
    CHOOSE(RANDBETWEEN(1, 2), "NotKnown", "Known"),
    IF(
        ISNUMBER('CS-SeniorJunior-Percentages'!D7),
        IF(
            'CS-SeniorJunior-Percentages'!D7 &lt; 0.6,
            "NotKnown",
            "Known"
        ),
        'CS-SeniorJunior-Percentages'!D7
    )
)</f>
        <v>Known</v>
      </c>
      <c r="E7" s="31" t="str">
        <f>IF(
    ISERROR('CS-SeniorJunior-Percentages'!E7),
    CHOOSE(RANDBETWEEN(1, 2), "NotKnown", "Known"),
    IF(
        ISNUMBER('CS-SeniorJunior-Percentages'!E7),
        IF(
            'CS-SeniorJunior-Percentages'!E7 &lt; 0.6,
            "NotKnown",
            "Known"
        ),
        'CS-SeniorJunior-Percentages'!E7
    )
)</f>
        <v>Known</v>
      </c>
      <c r="F7" s="31" t="str">
        <f>IF(
    ISERROR('CS-SeniorJunior-Percentages'!F7),
    CHOOSE(RANDBETWEEN(1, 2), "NotKnown", "Known"),
    IF(
        ISNUMBER('CS-SeniorJunior-Percentages'!F7),
        IF(
            'CS-SeniorJunior-Percentages'!F7 &lt; 0.6,
            "NotKnown",
            "Known"
        ),
        'CS-SeniorJunior-Percentages'!F7
    )
)</f>
        <v>Known</v>
      </c>
      <c r="G7" s="31" t="str">
        <f>IF(
    ISERROR('CS-SeniorJunior-Percentages'!G7),
    CHOOSE(RANDBETWEEN(1, 2), "NotKnown", "Known"),
    IF(
        ISNUMBER('CS-SeniorJunior-Percentages'!G7),
        IF(
            'CS-SeniorJunior-Percentages'!G7 &lt; 0.6,
            "NotKnown",
            "Known"
        ),
        'CS-SeniorJunior-Percentages'!G7
    )
)</f>
        <v>Known</v>
      </c>
      <c r="H7" s="31" t="str">
        <f>IF(
    ISERROR('CS-SeniorJunior-Percentages'!H7),
    CHOOSE(RANDBETWEEN(1, 2), "NotKnown", "Known"),
    IF(
        ISNUMBER('CS-SeniorJunior-Percentages'!H7),
        IF(
            'CS-SeniorJunior-Percentages'!H7 &lt; 0.6,
            "NotKnown",
            "Known"
        ),
        'CS-SeniorJunior-Percentages'!H7
    )
)</f>
        <v>Known</v>
      </c>
      <c r="I7" s="31" t="str">
        <f>IF(
    ISERROR('CS-SeniorJunior-Percentages'!I7),
    CHOOSE(RANDBETWEEN(1, 2), "NotKnown", "Known"),
    IF(
        ISNUMBER('CS-SeniorJunior-Percentages'!I7),
        IF(
            'CS-SeniorJunior-Percentages'!I7 &lt; 0.6,
            "NotKnown",
            "Known"
        ),
        'CS-SeniorJunior-Percentages'!I7
    )
)</f>
        <v>Known</v>
      </c>
      <c r="J7" s="31" t="str">
        <f>IF(
    ISERROR('CS-SeniorJunior-Percentages'!J7),
    CHOOSE(RANDBETWEEN(1, 2), "NotKnown", "Known"),
    IF(
        ISNUMBER('CS-SeniorJunior-Percentages'!J7),
        IF(
            'CS-SeniorJunior-Percentages'!J7 &lt; 0.6,
            "NotKnown",
            "Known"
        ),
        'CS-SeniorJunior-Percentages'!J7
    )
)</f>
        <v>Known</v>
      </c>
      <c r="K7" s="31" t="str">
        <f>IF(
    ISERROR('CS-SeniorJunior-Percentages'!K7),
    CHOOSE(RANDBETWEEN(1, 2), "NotKnown", "Known"),
    IF(
        ISNUMBER('CS-SeniorJunior-Percentages'!K7),
        IF(
            'CS-SeniorJunior-Percentages'!K7 &lt; 0.6,
            "NotKnown",
            "Known"
        ),
        'CS-SeniorJunior-Percentages'!K7
    )
)</f>
        <v>Known</v>
      </c>
      <c r="L7" s="31" t="str">
        <f>IF(
    ISERROR('CS-SeniorJunior-Percentages'!L7),
    CHOOSE(RANDBETWEEN(1, 2), "NotKnown", "Known"),
    IF(
        ISNUMBER('CS-SeniorJunior-Percentages'!L7),
        IF(
            'CS-SeniorJunior-Percentages'!L7 &lt; 0.6,
            "NotKnown",
            "Known"
        ),
        'CS-SeniorJunior-Percentages'!L7
    )
)</f>
        <v>Known</v>
      </c>
      <c r="M7" s="31" t="str">
        <f>IF(
    ISERROR('CS-SeniorJunior-Percentages'!M7),
    CHOOSE(RANDBETWEEN(1, 2), "NotKnown", "Known"),
    IF(
        ISNUMBER('CS-SeniorJunior-Percentages'!M7),
        IF(
            'CS-SeniorJunior-Percentages'!M7 &lt; 0.6,
            "NotKnown",
            "Known"
        ),
        'CS-SeniorJunior-Percentages'!M7
    )
)</f>
        <v>Known</v>
      </c>
      <c r="N7" s="31" t="str">
        <f>IF(
    ISERROR('CS-SeniorJunior-Percentages'!N7),
    CHOOSE(RANDBETWEEN(1, 2), "NotKnown", "Known"),
    IF(
        ISNUMBER('CS-SeniorJunior-Percentages'!N7),
        IF(
            'CS-SeniorJunior-Percentages'!N7 &lt; 0.6,
            "NotKnown",
            "Known"
        ),
        'CS-SeniorJunior-Percentages'!N7
    )
)</f>
        <v>Known</v>
      </c>
      <c r="O7" s="31" t="str">
        <f>IF(
    ISERROR('CS-SeniorJunior-Percentages'!O7),
    CHOOSE(RANDBETWEEN(1, 2), "NotKnown", "Known"),
    IF(
        ISNUMBER('CS-SeniorJunior-Percentages'!O7),
        IF(
            'CS-SeniorJunior-Percentages'!O7 &lt; 0.6,
            "NotKnown",
            "Known"
        ),
        'CS-SeniorJunior-Percentages'!O7
    )
)</f>
        <v>Known</v>
      </c>
      <c r="P7" s="31" t="str">
        <f>IF(
    ISERROR('CS-SeniorJunior-Percentages'!P7),
    CHOOSE(RANDBETWEEN(1, 2), "NotKnown", "Known"),
    IF(
        ISNUMBER('CS-SeniorJunior-Percentages'!P7),
        IF(
            'CS-SeniorJunior-Percentages'!P7 &lt; 0.6,
            "NotKnown",
            "Known"
        ),
        'CS-SeniorJunior-Percentages'!P7
    )
)</f>
        <v>Known</v>
      </c>
      <c r="Q7" s="31" t="str">
        <f>IF(
    ISERROR('CS-SeniorJunior-Percentages'!Q7),
    CHOOSE(RANDBETWEEN(1, 2), "NotKnown", "Known"),
    IF(
        ISNUMBER('CS-SeniorJunior-Percentages'!Q7),
        IF(
            'CS-SeniorJunior-Percentages'!Q7 &lt; 0.6,
            "NotKnown",
            "Known"
        ),
        'CS-SeniorJunior-Percentages'!Q7
    )
)</f>
        <v>Known</v>
      </c>
      <c r="R7" s="31" t="str">
        <f>IF(
    ISERROR('CS-SeniorJunior-Percentages'!R7),
    CHOOSE(RANDBETWEEN(1, 2), "NotKnown", "Known"),
    IF(
        ISNUMBER('CS-SeniorJunior-Percentages'!R7),
        IF(
            'CS-SeniorJunior-Percentages'!R7 &lt; 0.6,
            "NotKnown",
            "Known"
        ),
        'CS-SeniorJunior-Percentages'!R7
    )
)</f>
        <v>Known</v>
      </c>
      <c r="S7" s="31" t="str">
        <f>IF(
    ISERROR('CS-SeniorJunior-Percentages'!S7),
    CHOOSE(RANDBETWEEN(1, 2), "NotKnown", "Known"),
    IF(
        ISNUMBER('CS-SeniorJunior-Percentages'!S7),
        IF(
            'CS-SeniorJunior-Percentages'!S7 &lt; 0.6,
            "NotKnown",
            "Known"
        ),
        'CS-SeniorJunior-Percentages'!S7
    )
)</f>
        <v>Known</v>
      </c>
      <c r="T7" s="31" t="str">
        <f>IF(
    ISERROR('CS-SeniorJunior-Percentages'!T7),
    CHOOSE(RANDBETWEEN(1, 2), "NotKnown", "Known"),
    IF(
        ISNUMBER('CS-SeniorJunior-Percentages'!T7),
        IF(
            'CS-SeniorJunior-Percentages'!T7 &lt; 0.6,
            "NotKnown",
            "Known"
        ),
        'CS-SeniorJunior-Percentages'!T7
    )
)</f>
        <v>Known</v>
      </c>
      <c r="U7" s="31" t="str">
        <f>IF(
    ISERROR('CS-SeniorJunior-Percentages'!U7),
    CHOOSE(RANDBETWEEN(1, 2), "NotKnown", "Known"),
    IF(
        ISNUMBER('CS-SeniorJunior-Percentages'!U7),
        IF(
            'CS-SeniorJunior-Percentages'!U7 &lt; 0.6,
            "NotKnown",
            "Known"
        ),
        'CS-SeniorJunior-Percentages'!U7
    )
)</f>
        <v>Known</v>
      </c>
      <c r="V7" s="31" t="str">
        <f>IF(
    ISERROR('CS-SeniorJunior-Percentages'!V7),
    CHOOSE(RANDBETWEEN(1, 2), "NotKnown", "Known"),
    IF(
        ISNUMBER('CS-SeniorJunior-Percentages'!V7),
        IF(
            'CS-SeniorJunior-Percentages'!V7 &lt; 0.6,
            "NotKnown",
            "Known"
        ),
        'CS-SeniorJunior-Percentages'!V7
    )
)</f>
        <v>Known</v>
      </c>
      <c r="W7" s="31" t="str">
        <f>IF(
    ISERROR('CS-SeniorJunior-Percentages'!W7),
    CHOOSE(RANDBETWEEN(1, 2), "NotKnown", "Known"),
    IF(
        ISNUMBER('CS-SeniorJunior-Percentages'!W7),
        IF(
            'CS-SeniorJunior-Percentages'!W7 &lt; 0.6,
            "NotKnown",
            "Known"
        ),
        'CS-SeniorJunior-Percentages'!W7
    )
)</f>
        <v>Known</v>
      </c>
      <c r="X7" s="31" t="str">
        <f>IF(
    ISERROR('CS-SeniorJunior-Percentages'!X7),
    CHOOSE(RANDBETWEEN(1, 2), "NotKnown", "Known"),
    IF(
        ISNUMBER('CS-SeniorJunior-Percentages'!X7),
        IF(
            'CS-SeniorJunior-Percentages'!X7 &lt; 0.6,
            "NotKnown",
            "Known"
        ),
        'CS-SeniorJunior-Percentages'!X7
    )
)</f>
        <v>Known</v>
      </c>
      <c r="Y7" s="31" t="str">
        <f>IF(
    ISERROR('CS-SeniorJunior-Percentages'!Y7),
    CHOOSE(RANDBETWEEN(1, 2), "NotKnown", "Known"),
    IF(
        ISNUMBER('CS-SeniorJunior-Percentages'!Y7),
        IF(
            'CS-SeniorJunior-Percentages'!Y7 &lt; 0.6,
            "NotKnown",
            "Known"
        ),
        'CS-SeniorJunior-Percentages'!Y7
    )
)</f>
        <v>Known</v>
      </c>
      <c r="Z7" s="31" t="str">
        <f>IF(
    ISERROR('CS-SeniorJunior-Percentages'!Z7),
    CHOOSE(RANDBETWEEN(1, 2), "NotKnown", "Known"),
    IF(
        ISNUMBER('CS-SeniorJunior-Percentages'!Z7),
        IF(
            'CS-SeniorJunior-Percentages'!Z7 &lt; 0.6,
            "NotKnown",
            "Known"
        ),
        'CS-SeniorJunior-Percentages'!Z7
    )
)</f>
        <v>Known</v>
      </c>
      <c r="AA7" s="31" t="str">
        <f>IF(
    ISERROR('CS-SeniorJunior-Percentages'!AA7),
    CHOOSE(RANDBETWEEN(1, 2), "NotKnown", "Known"),
    IF(
        ISNUMBER('CS-SeniorJunior-Percentages'!AA7),
        IF(
            'CS-SeniorJunior-Percentages'!AA7 &lt; 0.6,
            "NotKnown",
            "Known"
        ),
        'CS-SeniorJunior-Percentages'!AA7
    )
)</f>
        <v>Known</v>
      </c>
      <c r="AB7" s="31" t="str">
        <f>IF(
    ISERROR('CS-SeniorJunior-Percentages'!AB7),
    CHOOSE(RANDBETWEEN(1, 2), "NotKnown", "Known"),
    IF(
        ISNUMBER('CS-SeniorJunior-Percentages'!AB7),
        IF(
            'CS-SeniorJunior-Percentages'!AB7 &lt; 0.6,
            "NotKnown",
            "Known"
        ),
        'CS-SeniorJunior-Percentages'!AB7
    )
)</f>
        <v>Known</v>
      </c>
      <c r="AC7" s="31" t="str">
        <f>IF(
    ISERROR('CS-SeniorJunior-Percentages'!AC7),
    CHOOSE(RANDBETWEEN(1, 2), "NotKnown", "Known"),
    IF(
        ISNUMBER('CS-SeniorJunior-Percentages'!AC7),
        IF(
            'CS-SeniorJunior-Percentages'!AC7 &lt; 0.6,
            "NotKnown",
            "Known"
        ),
        'CS-SeniorJunior-Percentages'!AC7
    )
)</f>
        <v>Known</v>
      </c>
      <c r="AD7" s="31" t="str">
        <f>IF(
    ISERROR('CS-SeniorJunior-Percentages'!AD7),
    CHOOSE(RANDBETWEEN(1, 2), "NotKnown", "Known"),
    IF(
        ISNUMBER('CS-SeniorJunior-Percentages'!AD7),
        IF(
            'CS-SeniorJunior-Percentages'!AD7 &lt; 0.6,
            "NotKnown",
            "Known"
        ),
        'CS-SeniorJunior-Percentages'!AD7
    )
)</f>
        <v>NotKnown</v>
      </c>
      <c r="AE7" s="31" t="str">
        <f>IF(
    ISERROR('CS-SeniorJunior-Percentages'!AE7),
    CHOOSE(RANDBETWEEN(1, 2), "NotKnown", "Known"),
    IF(
        ISNUMBER('CS-SeniorJunior-Percentages'!AE7),
        IF(
            'CS-SeniorJunior-Percentages'!AE7 &lt; 0.6,
            "NotKnown",
            "Known"
        ),
        'CS-SeniorJunior-Percentages'!AE7
    )
)</f>
        <v>Known</v>
      </c>
      <c r="AF7" s="31" t="str">
        <f>IF(
    ISERROR('CS-SeniorJunior-Percentages'!AF7),
    CHOOSE(RANDBETWEEN(1, 2), "NotKnown", "Known"),
    IF(
        ISNUMBER('CS-SeniorJunior-Percentages'!AF7),
        IF(
            'CS-SeniorJunior-Percentages'!AF7 &lt; 0.6,
            "NotKnown",
            "Known"
        ),
        'CS-SeniorJunior-Percentages'!AF7
    )
)</f>
        <v>Known</v>
      </c>
      <c r="AG7" s="31" t="str">
        <f>IF(
    ISERROR('CS-SeniorJunior-Percentages'!AG7),
    CHOOSE(RANDBETWEEN(1, 2), "NotKnown", "Known"),
    IF(
        ISNUMBER('CS-SeniorJunior-Percentages'!AG7),
        IF(
            'CS-SeniorJunior-Percentages'!AG7 &lt; 0.6,
            "NotKnown",
            "Known"
        ),
        'CS-SeniorJunior-Percentages'!AG7
    )
)</f>
        <v>Known</v>
      </c>
      <c r="AH7" s="31" t="str">
        <f>IF(
    ISERROR('CS-SeniorJunior-Percentages'!AH7),
    CHOOSE(RANDBETWEEN(1, 2), "NotKnown", "Known"),
    IF(
        ISNUMBER('CS-SeniorJunior-Percentages'!AH7),
        IF(
            'CS-SeniorJunior-Percentages'!AH7 &lt; 0.6,
            "NotKnown",
            "Known"
        ),
        'CS-SeniorJunior-Percentages'!AH7
    )
)</f>
        <v>Known</v>
      </c>
      <c r="AI7" s="31" t="str">
        <f>IF(
    ISERROR('CS-SeniorJunior-Percentages'!AI7),
    CHOOSE(RANDBETWEEN(1, 2), "NotKnown", "Known"),
    IF(
        ISNUMBER('CS-SeniorJunior-Percentages'!AI7),
        IF(
            'CS-SeniorJunior-Percentages'!AI7 &lt; 0.6,
            "NotKnown",
            "Known"
        ),
        'CS-SeniorJunior-Percentages'!AI7
    )
)</f>
        <v>Known</v>
      </c>
      <c r="AJ7" s="31" t="str">
        <f>IF(
    ISERROR('CS-SeniorJunior-Percentages'!AJ7),
    CHOOSE(RANDBETWEEN(1, 2), "NotKnown", "Known"),
    IF(
        ISNUMBER('CS-SeniorJunior-Percentages'!AJ7),
        IF(
            'CS-SeniorJunior-Percentages'!AJ7 &lt; 0.6,
            "NotKnown",
            "Known"
        ),
        'CS-SeniorJunior-Percentages'!AJ7
    )
)</f>
        <v>Known</v>
      </c>
      <c r="AK7" s="31" t="str">
        <f>IF(
    ISERROR('CS-SeniorJunior-Percentages'!AK7),
    CHOOSE(RANDBETWEEN(1, 2), "NotKnown", "Known"),
    IF(
        ISNUMBER('CS-SeniorJunior-Percentages'!AK7),
        IF(
            'CS-SeniorJunior-Percentages'!AK7 &lt; 0.6,
            "NotKnown",
            "Known"
        ),
        'CS-SeniorJunior-Percentages'!AK7
    )
)</f>
        <v>Known</v>
      </c>
      <c r="AL7" s="31" t="str">
        <f>IF(
    ISERROR('CS-SeniorJunior-Percentages'!AL7),
    CHOOSE(RANDBETWEEN(1, 2), "NotKnown", "Known"),
    IF(
        ISNUMBER('CS-SeniorJunior-Percentages'!AL7),
        IF(
            'CS-SeniorJunior-Percentages'!AL7 &lt; 0.6,
            "NotKnown",
            "Known"
        ),
        'CS-SeniorJunior-Percentages'!AL7
    )
)</f>
        <v>Known</v>
      </c>
      <c r="AM7" s="31" t="str">
        <f>IF(
    ISERROR('CS-SeniorJunior-Percentages'!AM7),
    CHOOSE(RANDBETWEEN(1, 2), "NotKnown", "Known"),
    IF(
        ISNUMBER('CS-SeniorJunior-Percentages'!AM7),
        IF(
            'CS-SeniorJunior-Percentages'!AM7 &lt; 0.6,
            "NotKnown",
            "Known"
        ),
        'CS-SeniorJunior-Percentages'!AM7
    )
)</f>
        <v>Known</v>
      </c>
      <c r="AN7" s="31" t="str">
        <f>IF(
    ISERROR('CS-SeniorJunior-Percentages'!AN7),
    CHOOSE(RANDBETWEEN(1, 2), "NotKnown", "Known"),
    IF(
        ISNUMBER('CS-SeniorJunior-Percentages'!AN7),
        IF(
            'CS-SeniorJunior-Percentages'!AN7 &lt; 0.6,
            "NotKnown",
            "Known"
        ),
        'CS-SeniorJunior-Percentages'!AN7
    )
)</f>
        <v>Known</v>
      </c>
      <c r="AO7" s="31" t="str">
        <f>IF(
    ISERROR('CS-SeniorJunior-Percentages'!AO7),
    CHOOSE(RANDBETWEEN(1, 2), "NotKnown", "Known"),
    IF(
        ISNUMBER('CS-SeniorJunior-Percentages'!AO7),
        IF(
            'CS-SeniorJunior-Percentages'!AO7 &lt; 0.6,
            "NotKnown",
            "Known"
        ),
        'CS-SeniorJunior-Percentages'!AO7
    )
)</f>
        <v>Known</v>
      </c>
      <c r="AP7" s="31" t="str">
        <f>IF(
    ISERROR('CS-SeniorJunior-Percentages'!AP7),
    CHOOSE(RANDBETWEEN(1, 2), "NotKnown", "Known"),
    IF(
        ISNUMBER('CS-SeniorJunior-Percentages'!AP7),
        IF(
            'CS-SeniorJunior-Percentages'!AP7 &lt; 0.6,
            "NotKnown",
            "Known"
        ),
        'CS-SeniorJunior-Percentages'!AP7
    )
)</f>
        <v>Known</v>
      </c>
      <c r="AQ7" s="31" t="str">
        <f>IF(
    ISERROR('CS-SeniorJunior-Percentages'!AQ7),
    CHOOSE(RANDBETWEEN(1, 2), "NotKnown", "Known"),
    IF(
        ISNUMBER('CS-SeniorJunior-Percentages'!AQ7),
        IF(
            'CS-SeniorJunior-Percentages'!AQ7 &lt; 0.6,
            "NotKnown",
            "Known"
        ),
        'CS-SeniorJunior-Percentages'!AQ7
    )
)</f>
        <v>Known</v>
      </c>
      <c r="AR7" s="31" t="str">
        <f>IF(
    ISERROR('CS-SeniorJunior-Percentages'!AR7),
    CHOOSE(RANDBETWEEN(1, 2), "NotKnown", "Known"),
    IF(
        ISNUMBER('CS-SeniorJunior-Percentages'!AR7),
        IF(
            'CS-SeniorJunior-Percentages'!AR7 &lt; 0.6,
            "NotKnown",
            "Known"
        ),
        'CS-SeniorJunior-Percentages'!AR7
    )
)</f>
        <v>Known</v>
      </c>
      <c r="AS7" s="31" t="str">
        <f>IF(
    ISERROR('CS-SeniorJunior-Percentages'!AS7),
    CHOOSE(RANDBETWEEN(1, 2), "NotKnown", "Known"),
    IF(
        ISNUMBER('CS-SeniorJunior-Percentages'!AS7),
        IF(
            'CS-SeniorJunior-Percentages'!AS7 &lt; 0.6,
            "NotKnown",
            "Known"
        ),
        'CS-SeniorJunior-Percentages'!AS7
    )
)</f>
        <v>Known</v>
      </c>
      <c r="AT7" s="31" t="str">
        <f>IF(
    ISERROR('CS-SeniorJunior-Percentages'!AT7),
    CHOOSE(RANDBETWEEN(1, 2), "NotKnown", "Known"),
    IF(
        ISNUMBER('CS-SeniorJunior-Percentages'!AT7),
        IF(
            'CS-SeniorJunior-Percentages'!AT7 &lt; 0.6,
            "NotKnown",
            "Known"
        ),
        'CS-SeniorJunior-Percentages'!AT7
    )
)</f>
        <v>Known</v>
      </c>
      <c r="AU7" s="23"/>
    </row>
    <row r="8">
      <c r="A8" s="46" t="str">
        <f>IF(
    ISERROR('CS-SeniorJunior-Percentages'!A8),
    CHOOSE(RANDBETWEEN(1, 2), "NotKnown", "Known"),
    IF(
        ISNUMBER('CS-SeniorJunior-Percentages'!A8),
        IF(
            'CS-SeniorJunior-Percentages'!A8 &lt; 0.6,
            "NotKnown",
            "Known"
        ),
        'CS-SeniorJunior-Percentages'!A8
    )
)</f>
        <v>7Se-F</v>
      </c>
      <c r="B8" s="31" t="str">
        <f>IF(
    ISERROR('CS-SeniorJunior-Percentages'!B8),
    CHOOSE(RANDBETWEEN(1, 2), "NotKnown", "Known"),
    IF(
        ISNUMBER('CS-SeniorJunior-Percentages'!B8),
        IF(
            'CS-SeniorJunior-Percentages'!B8 &lt; 0.6,
            "NotKnown",
            "Known"
        ),
        'CS-SeniorJunior-Percentages'!B8
    )
)</f>
        <v>Known</v>
      </c>
      <c r="C8" s="31" t="str">
        <f>IF(
    ISERROR('CS-SeniorJunior-Percentages'!C8),
    CHOOSE(RANDBETWEEN(1, 2), "NotKnown", "Known"),
    IF(
        ISNUMBER('CS-SeniorJunior-Percentages'!C8),
        IF(
            'CS-SeniorJunior-Percentages'!C8 &lt; 0.6,
            "NotKnown",
            "Known"
        ),
        'CS-SeniorJunior-Percentages'!C8
    )
)</f>
        <v>Known</v>
      </c>
      <c r="D8" s="31" t="str">
        <f>IF(
    ISERROR('CS-SeniorJunior-Percentages'!D8),
    CHOOSE(RANDBETWEEN(1, 2), "NotKnown", "Known"),
    IF(
        ISNUMBER('CS-SeniorJunior-Percentages'!D8),
        IF(
            'CS-SeniorJunior-Percentages'!D8 &lt; 0.6,
            "NotKnown",
            "Known"
        ),
        'CS-SeniorJunior-Percentages'!D8
    )
)</f>
        <v>Known</v>
      </c>
      <c r="E8" s="31" t="str">
        <f>IF(
    ISERROR('CS-SeniorJunior-Percentages'!E8),
    CHOOSE(RANDBETWEEN(1, 2), "NotKnown", "Known"),
    IF(
        ISNUMBER('CS-SeniorJunior-Percentages'!E8),
        IF(
            'CS-SeniorJunior-Percentages'!E8 &lt; 0.6,
            "NotKnown",
            "Known"
        ),
        'CS-SeniorJunior-Percentages'!E8
    )
)</f>
        <v>Known</v>
      </c>
      <c r="F8" s="31" t="str">
        <f>IF(
    ISERROR('CS-SeniorJunior-Percentages'!F8),
    CHOOSE(RANDBETWEEN(1, 2), "NotKnown", "Known"),
    IF(
        ISNUMBER('CS-SeniorJunior-Percentages'!F8),
        IF(
            'CS-SeniorJunior-Percentages'!F8 &lt; 0.6,
            "NotKnown",
            "Known"
        ),
        'CS-SeniorJunior-Percentages'!F8
    )
)</f>
        <v>Known</v>
      </c>
      <c r="G8" s="31" t="str">
        <f>IF(
    ISERROR('CS-SeniorJunior-Percentages'!G8),
    CHOOSE(RANDBETWEEN(1, 2), "NotKnown", "Known"),
    IF(
        ISNUMBER('CS-SeniorJunior-Percentages'!G8),
        IF(
            'CS-SeniorJunior-Percentages'!G8 &lt; 0.6,
            "NotKnown",
            "Known"
        ),
        'CS-SeniorJunior-Percentages'!G8
    )
)</f>
        <v>Known</v>
      </c>
      <c r="H8" s="31" t="str">
        <f>IF(
    ISERROR('CS-SeniorJunior-Percentages'!H8),
    CHOOSE(RANDBETWEEN(1, 2), "NotKnown", "Known"),
    IF(
        ISNUMBER('CS-SeniorJunior-Percentages'!H8),
        IF(
            'CS-SeniorJunior-Percentages'!H8 &lt; 0.6,
            "NotKnown",
            "Known"
        ),
        'CS-SeniorJunior-Percentages'!H8
    )
)</f>
        <v>Known</v>
      </c>
      <c r="I8" s="31" t="str">
        <f>IF(
    ISERROR('CS-SeniorJunior-Percentages'!I8),
    CHOOSE(RANDBETWEEN(1, 2), "NotKnown", "Known"),
    IF(
        ISNUMBER('CS-SeniorJunior-Percentages'!I8),
        IF(
            'CS-SeniorJunior-Percentages'!I8 &lt; 0.6,
            "NotKnown",
            "Known"
        ),
        'CS-SeniorJunior-Percentages'!I8
    )
)</f>
        <v>Known</v>
      </c>
      <c r="J8" s="31" t="str">
        <f>IF(
    ISERROR('CS-SeniorJunior-Percentages'!J8),
    CHOOSE(RANDBETWEEN(1, 2), "NotKnown", "Known"),
    IF(
        ISNUMBER('CS-SeniorJunior-Percentages'!J8),
        IF(
            'CS-SeniorJunior-Percentages'!J8 &lt; 0.6,
            "NotKnown",
            "Known"
        ),
        'CS-SeniorJunior-Percentages'!J8
    )
)</f>
        <v>Known</v>
      </c>
      <c r="K8" s="31" t="str">
        <f>IF(
    ISERROR('CS-SeniorJunior-Percentages'!K8),
    CHOOSE(RANDBETWEEN(1, 2), "NotKnown", "Known"),
    IF(
        ISNUMBER('CS-SeniorJunior-Percentages'!K8),
        IF(
            'CS-SeniorJunior-Percentages'!K8 &lt; 0.6,
            "NotKnown",
            "Known"
        ),
        'CS-SeniorJunior-Percentages'!K8
    )
)</f>
        <v>Known</v>
      </c>
      <c r="L8" s="31" t="str">
        <f>IF(
    ISERROR('CS-SeniorJunior-Percentages'!L8),
    CHOOSE(RANDBETWEEN(1, 2), "NotKnown", "Known"),
    IF(
        ISNUMBER('CS-SeniorJunior-Percentages'!L8),
        IF(
            'CS-SeniorJunior-Percentages'!L8 &lt; 0.6,
            "NotKnown",
            "Known"
        ),
        'CS-SeniorJunior-Percentages'!L8
    )
)</f>
        <v>Known</v>
      </c>
      <c r="M8" s="31" t="str">
        <f>IF(
    ISERROR('CS-SeniorJunior-Percentages'!M8),
    CHOOSE(RANDBETWEEN(1, 2), "NotKnown", "Known"),
    IF(
        ISNUMBER('CS-SeniorJunior-Percentages'!M8),
        IF(
            'CS-SeniorJunior-Percentages'!M8 &lt; 0.6,
            "NotKnown",
            "Known"
        ),
        'CS-SeniorJunior-Percentages'!M8
    )
)</f>
        <v>Known</v>
      </c>
      <c r="N8" s="31" t="str">
        <f>IF(
    ISERROR('CS-SeniorJunior-Percentages'!N8),
    CHOOSE(RANDBETWEEN(1, 2), "NotKnown", "Known"),
    IF(
        ISNUMBER('CS-SeniorJunior-Percentages'!N8),
        IF(
            'CS-SeniorJunior-Percentages'!N8 &lt; 0.6,
            "NotKnown",
            "Known"
        ),
        'CS-SeniorJunior-Percentages'!N8
    )
)</f>
        <v>Known</v>
      </c>
      <c r="O8" s="31" t="str">
        <f>IF(
    ISERROR('CS-SeniorJunior-Percentages'!O8),
    CHOOSE(RANDBETWEEN(1, 2), "NotKnown", "Known"),
    IF(
        ISNUMBER('CS-SeniorJunior-Percentages'!O8),
        IF(
            'CS-SeniorJunior-Percentages'!O8 &lt; 0.6,
            "NotKnown",
            "Known"
        ),
        'CS-SeniorJunior-Percentages'!O8
    )
)</f>
        <v>Known</v>
      </c>
      <c r="P8" s="31" t="str">
        <f>IF(
    ISERROR('CS-SeniorJunior-Percentages'!P8),
    CHOOSE(RANDBETWEEN(1, 2), "NotKnown", "Known"),
    IF(
        ISNUMBER('CS-SeniorJunior-Percentages'!P8),
        IF(
            'CS-SeniorJunior-Percentages'!P8 &lt; 0.6,
            "NotKnown",
            "Known"
        ),
        'CS-SeniorJunior-Percentages'!P8
    )
)</f>
        <v>Known</v>
      </c>
      <c r="Q8" s="31" t="str">
        <f>IF(
    ISERROR('CS-SeniorJunior-Percentages'!Q8),
    CHOOSE(RANDBETWEEN(1, 2), "NotKnown", "Known"),
    IF(
        ISNUMBER('CS-SeniorJunior-Percentages'!Q8),
        IF(
            'CS-SeniorJunior-Percentages'!Q8 &lt; 0.6,
            "NotKnown",
            "Known"
        ),
        'CS-SeniorJunior-Percentages'!Q8
    )
)</f>
        <v>Known</v>
      </c>
      <c r="R8" s="31" t="str">
        <f>IF(
    ISERROR('CS-SeniorJunior-Percentages'!R8),
    CHOOSE(RANDBETWEEN(1, 2), "NotKnown", "Known"),
    IF(
        ISNUMBER('CS-SeniorJunior-Percentages'!R8),
        IF(
            'CS-SeniorJunior-Percentages'!R8 &lt; 0.6,
            "NotKnown",
            "Known"
        ),
        'CS-SeniorJunior-Percentages'!R8
    )
)</f>
        <v>Known</v>
      </c>
      <c r="S8" s="31" t="str">
        <f>IF(
    ISERROR('CS-SeniorJunior-Percentages'!S8),
    CHOOSE(RANDBETWEEN(1, 2), "NotKnown", "Known"),
    IF(
        ISNUMBER('CS-SeniorJunior-Percentages'!S8),
        IF(
            'CS-SeniorJunior-Percentages'!S8 &lt; 0.6,
            "NotKnown",
            "Known"
        ),
        'CS-SeniorJunior-Percentages'!S8
    )
)</f>
        <v>Known</v>
      </c>
      <c r="T8" s="31" t="str">
        <f>IF(
    ISERROR('CS-SeniorJunior-Percentages'!T8),
    CHOOSE(RANDBETWEEN(1, 2), "NotKnown", "Known"),
    IF(
        ISNUMBER('CS-SeniorJunior-Percentages'!T8),
        IF(
            'CS-SeniorJunior-Percentages'!T8 &lt; 0.6,
            "NotKnown",
            "Known"
        ),
        'CS-SeniorJunior-Percentages'!T8
    )
)</f>
        <v>Known</v>
      </c>
      <c r="U8" s="31" t="str">
        <f>IF(
    ISERROR('CS-SeniorJunior-Percentages'!U8),
    CHOOSE(RANDBETWEEN(1, 2), "NotKnown", "Known"),
    IF(
        ISNUMBER('CS-SeniorJunior-Percentages'!U8),
        IF(
            'CS-SeniorJunior-Percentages'!U8 &lt; 0.6,
            "NotKnown",
            "Known"
        ),
        'CS-SeniorJunior-Percentages'!U8
    )
)</f>
        <v>Known</v>
      </c>
      <c r="V8" s="31" t="str">
        <f>IF(
    ISERROR('CS-SeniorJunior-Percentages'!V8),
    CHOOSE(RANDBETWEEN(1, 2), "NotKnown", "Known"),
    IF(
        ISNUMBER('CS-SeniorJunior-Percentages'!V8),
        IF(
            'CS-SeniorJunior-Percentages'!V8 &lt; 0.6,
            "NotKnown",
            "Known"
        ),
        'CS-SeniorJunior-Percentages'!V8
    )
)</f>
        <v>Known</v>
      </c>
      <c r="W8" s="31" t="str">
        <f>IF(
    ISERROR('CS-SeniorJunior-Percentages'!W8),
    CHOOSE(RANDBETWEEN(1, 2), "NotKnown", "Known"),
    IF(
        ISNUMBER('CS-SeniorJunior-Percentages'!W8),
        IF(
            'CS-SeniorJunior-Percentages'!W8 &lt; 0.6,
            "NotKnown",
            "Known"
        ),
        'CS-SeniorJunior-Percentages'!W8
    )
)</f>
        <v>Known</v>
      </c>
      <c r="X8" s="31" t="str">
        <f>IF(
    ISERROR('CS-SeniorJunior-Percentages'!X8),
    CHOOSE(RANDBETWEEN(1, 2), "NotKnown", "Known"),
    IF(
        ISNUMBER('CS-SeniorJunior-Percentages'!X8),
        IF(
            'CS-SeniorJunior-Percentages'!X8 &lt; 0.6,
            "NotKnown",
            "Known"
        ),
        'CS-SeniorJunior-Percentages'!X8
    )
)</f>
        <v>Known</v>
      </c>
      <c r="Y8" s="31" t="str">
        <f>IF(
    ISERROR('CS-SeniorJunior-Percentages'!Y8),
    CHOOSE(RANDBETWEEN(1, 2), "NotKnown", "Known"),
    IF(
        ISNUMBER('CS-SeniorJunior-Percentages'!Y8),
        IF(
            'CS-SeniorJunior-Percentages'!Y8 &lt; 0.6,
            "NotKnown",
            "Known"
        ),
        'CS-SeniorJunior-Percentages'!Y8
    )
)</f>
        <v>Known</v>
      </c>
      <c r="Z8" s="31" t="str">
        <f>IF(
    ISERROR('CS-SeniorJunior-Percentages'!Z8),
    CHOOSE(RANDBETWEEN(1, 2), "NotKnown", "Known"),
    IF(
        ISNUMBER('CS-SeniorJunior-Percentages'!Z8),
        IF(
            'CS-SeniorJunior-Percentages'!Z8 &lt; 0.6,
            "NotKnown",
            "Known"
        ),
        'CS-SeniorJunior-Percentages'!Z8
    )
)</f>
        <v>Known</v>
      </c>
      <c r="AA8" s="31" t="str">
        <f>IF(
    ISERROR('CS-SeniorJunior-Percentages'!AA8),
    CHOOSE(RANDBETWEEN(1, 2), "NotKnown", "Known"),
    IF(
        ISNUMBER('CS-SeniorJunior-Percentages'!AA8),
        IF(
            'CS-SeniorJunior-Percentages'!AA8 &lt; 0.6,
            "NotKnown",
            "Known"
        ),
        'CS-SeniorJunior-Percentages'!AA8
    )
)</f>
        <v>Known</v>
      </c>
      <c r="AB8" s="31" t="str">
        <f>IF(
    ISERROR('CS-SeniorJunior-Percentages'!AB8),
    CHOOSE(RANDBETWEEN(1, 2), "NotKnown", "Known"),
    IF(
        ISNUMBER('CS-SeniorJunior-Percentages'!AB8),
        IF(
            'CS-SeniorJunior-Percentages'!AB8 &lt; 0.6,
            "NotKnown",
            "Known"
        ),
        'CS-SeniorJunior-Percentages'!AB8
    )
)</f>
        <v>Known</v>
      </c>
      <c r="AC8" s="31" t="str">
        <f>IF(
    ISERROR('CS-SeniorJunior-Percentages'!AC8),
    CHOOSE(RANDBETWEEN(1, 2), "NotKnown", "Known"),
    IF(
        ISNUMBER('CS-SeniorJunior-Percentages'!AC8),
        IF(
            'CS-SeniorJunior-Percentages'!AC8 &lt; 0.6,
            "NotKnown",
            "Known"
        ),
        'CS-SeniorJunior-Percentages'!AC8
    )
)</f>
        <v>Known</v>
      </c>
      <c r="AD8" s="31" t="str">
        <f>IF(
    ISERROR('CS-SeniorJunior-Percentages'!AD8),
    CHOOSE(RANDBETWEEN(1, 2), "NotKnown", "Known"),
    IF(
        ISNUMBER('CS-SeniorJunior-Percentages'!AD8),
        IF(
            'CS-SeniorJunior-Percentages'!AD8 &lt; 0.6,
            "NotKnown",
            "Known"
        ),
        'CS-SeniorJunior-Percentages'!AD8
    )
)</f>
        <v>NotKnown</v>
      </c>
      <c r="AE8" s="31" t="str">
        <f>IF(
    ISERROR('CS-SeniorJunior-Percentages'!AE8),
    CHOOSE(RANDBETWEEN(1, 2), "NotKnown", "Known"),
    IF(
        ISNUMBER('CS-SeniorJunior-Percentages'!AE8),
        IF(
            'CS-SeniorJunior-Percentages'!AE8 &lt; 0.6,
            "NotKnown",
            "Known"
        ),
        'CS-SeniorJunior-Percentages'!AE8
    )
)</f>
        <v>NotKnown</v>
      </c>
      <c r="AF8" s="31" t="str">
        <f>IF(
    ISERROR('CS-SeniorJunior-Percentages'!AF8),
    CHOOSE(RANDBETWEEN(1, 2), "NotKnown", "Known"),
    IF(
        ISNUMBER('CS-SeniorJunior-Percentages'!AF8),
        IF(
            'CS-SeniorJunior-Percentages'!AF8 &lt; 0.6,
            "NotKnown",
            "Known"
        ),
        'CS-SeniorJunior-Percentages'!AF8
    )
)</f>
        <v>Known</v>
      </c>
      <c r="AG8" s="31" t="str">
        <f>IF(
    ISERROR('CS-SeniorJunior-Percentages'!AG8),
    CHOOSE(RANDBETWEEN(1, 2), "NotKnown", "Known"),
    IF(
        ISNUMBER('CS-SeniorJunior-Percentages'!AG8),
        IF(
            'CS-SeniorJunior-Percentages'!AG8 &lt; 0.6,
            "NotKnown",
            "Known"
        ),
        'CS-SeniorJunior-Percentages'!AG8
    )
)</f>
        <v>Known</v>
      </c>
      <c r="AH8" s="31" t="str">
        <f>IF(
    ISERROR('CS-SeniorJunior-Percentages'!AH8),
    CHOOSE(RANDBETWEEN(1, 2), "NotKnown", "Known"),
    IF(
        ISNUMBER('CS-SeniorJunior-Percentages'!AH8),
        IF(
            'CS-SeniorJunior-Percentages'!AH8 &lt; 0.6,
            "NotKnown",
            "Known"
        ),
        'CS-SeniorJunior-Percentages'!AH8
    )
)</f>
        <v>Known</v>
      </c>
      <c r="AI8" s="31" t="str">
        <f>IF(
    ISERROR('CS-SeniorJunior-Percentages'!AI8),
    CHOOSE(RANDBETWEEN(1, 2), "NotKnown", "Known"),
    IF(
        ISNUMBER('CS-SeniorJunior-Percentages'!AI8),
        IF(
            'CS-SeniorJunior-Percentages'!AI8 &lt; 0.6,
            "NotKnown",
            "Known"
        ),
        'CS-SeniorJunior-Percentages'!AI8
    )
)</f>
        <v>Known</v>
      </c>
      <c r="AJ8" s="31" t="str">
        <f>IF(
    ISERROR('CS-SeniorJunior-Percentages'!AJ8),
    CHOOSE(RANDBETWEEN(1, 2), "NotKnown", "Known"),
    IF(
        ISNUMBER('CS-SeniorJunior-Percentages'!AJ8),
        IF(
            'CS-SeniorJunior-Percentages'!AJ8 &lt; 0.6,
            "NotKnown",
            "Known"
        ),
        'CS-SeniorJunior-Percentages'!AJ8
    )
)</f>
        <v>Known</v>
      </c>
      <c r="AK8" s="31" t="str">
        <f>IF(
    ISERROR('CS-SeniorJunior-Percentages'!AK8),
    CHOOSE(RANDBETWEEN(1, 2), "NotKnown", "Known"),
    IF(
        ISNUMBER('CS-SeniorJunior-Percentages'!AK8),
        IF(
            'CS-SeniorJunior-Percentages'!AK8 &lt; 0.6,
            "NotKnown",
            "Known"
        ),
        'CS-SeniorJunior-Percentages'!AK8
    )
)</f>
        <v>Known</v>
      </c>
      <c r="AL8" s="31" t="str">
        <f>IF(
    ISERROR('CS-SeniorJunior-Percentages'!AL8),
    CHOOSE(RANDBETWEEN(1, 2), "NotKnown", "Known"),
    IF(
        ISNUMBER('CS-SeniorJunior-Percentages'!AL8),
        IF(
            'CS-SeniorJunior-Percentages'!AL8 &lt; 0.6,
            "NotKnown",
            "Known"
        ),
        'CS-SeniorJunior-Percentages'!AL8
    )
)</f>
        <v>Known</v>
      </c>
      <c r="AM8" s="31" t="str">
        <f>IF(
    ISERROR('CS-SeniorJunior-Percentages'!AM8),
    CHOOSE(RANDBETWEEN(1, 2), "NotKnown", "Known"),
    IF(
        ISNUMBER('CS-SeniorJunior-Percentages'!AM8),
        IF(
            'CS-SeniorJunior-Percentages'!AM8 &lt; 0.6,
            "NotKnown",
            "Known"
        ),
        'CS-SeniorJunior-Percentages'!AM8
    )
)</f>
        <v>Known</v>
      </c>
      <c r="AN8" s="31" t="str">
        <f>IF(
    ISERROR('CS-SeniorJunior-Percentages'!AN8),
    CHOOSE(RANDBETWEEN(1, 2), "NotKnown", "Known"),
    IF(
        ISNUMBER('CS-SeniorJunior-Percentages'!AN8),
        IF(
            'CS-SeniorJunior-Percentages'!AN8 &lt; 0.6,
            "NotKnown",
            "Known"
        ),
        'CS-SeniorJunior-Percentages'!AN8
    )
)</f>
        <v>Known</v>
      </c>
      <c r="AO8" s="31" t="str">
        <f>IF(
    ISERROR('CS-SeniorJunior-Percentages'!AO8),
    CHOOSE(RANDBETWEEN(1, 2), "NotKnown", "Known"),
    IF(
        ISNUMBER('CS-SeniorJunior-Percentages'!AO8),
        IF(
            'CS-SeniorJunior-Percentages'!AO8 &lt; 0.6,
            "NotKnown",
            "Known"
        ),
        'CS-SeniorJunior-Percentages'!AO8
    )
)</f>
        <v>Known</v>
      </c>
      <c r="AP8" s="31" t="str">
        <f>IF(
    ISERROR('CS-SeniorJunior-Percentages'!AP8),
    CHOOSE(RANDBETWEEN(1, 2), "NotKnown", "Known"),
    IF(
        ISNUMBER('CS-SeniorJunior-Percentages'!AP8),
        IF(
            'CS-SeniorJunior-Percentages'!AP8 &lt; 0.6,
            "NotKnown",
            "Known"
        ),
        'CS-SeniorJunior-Percentages'!AP8
    )
)</f>
        <v>Known</v>
      </c>
      <c r="AQ8" s="31" t="str">
        <f>IF(
    ISERROR('CS-SeniorJunior-Percentages'!AQ8),
    CHOOSE(RANDBETWEEN(1, 2), "NotKnown", "Known"),
    IF(
        ISNUMBER('CS-SeniorJunior-Percentages'!AQ8),
        IF(
            'CS-SeniorJunior-Percentages'!AQ8 &lt; 0.6,
            "NotKnown",
            "Known"
        ),
        'CS-SeniorJunior-Percentages'!AQ8
    )
)</f>
        <v>Known</v>
      </c>
      <c r="AR8" s="31" t="str">
        <f>IF(
    ISERROR('CS-SeniorJunior-Percentages'!AR8),
    CHOOSE(RANDBETWEEN(1, 2), "NotKnown", "Known"),
    IF(
        ISNUMBER('CS-SeniorJunior-Percentages'!AR8),
        IF(
            'CS-SeniorJunior-Percentages'!AR8 &lt; 0.6,
            "NotKnown",
            "Known"
        ),
        'CS-SeniorJunior-Percentages'!AR8
    )
)</f>
        <v>Known</v>
      </c>
      <c r="AS8" s="31" t="str">
        <f>IF(
    ISERROR('CS-SeniorJunior-Percentages'!AS8),
    CHOOSE(RANDBETWEEN(1, 2), "NotKnown", "Known"),
    IF(
        ISNUMBER('CS-SeniorJunior-Percentages'!AS8),
        IF(
            'CS-SeniorJunior-Percentages'!AS8 &lt; 0.6,
            "NotKnown",
            "Known"
        ),
        'CS-SeniorJunior-Percentages'!AS8
    )
)</f>
        <v>Known</v>
      </c>
      <c r="AT8" s="31" t="str">
        <f>IF(
    ISERROR('CS-SeniorJunior-Percentages'!AT8),
    CHOOSE(RANDBETWEEN(1, 2), "NotKnown", "Known"),
    IF(
        ISNUMBER('CS-SeniorJunior-Percentages'!AT8),
        IF(
            'CS-SeniorJunior-Percentages'!AT8 &lt; 0.6,
            "NotKnown",
            "Known"
        ),
        'CS-SeniorJunior-Percentages'!AT8
    )
)</f>
        <v>Known</v>
      </c>
      <c r="AU8" s="23"/>
    </row>
    <row r="9">
      <c r="A9" s="46" t="str">
        <f>IF(
    ISERROR('CS-SeniorJunior-Percentages'!A9),
    CHOOSE(RANDBETWEEN(1, 2), "NotKnown", "Known"),
    IF(
        ISNUMBER('CS-SeniorJunior-Percentages'!A9),
        IF(
            'CS-SeniorJunior-Percentages'!A9 &lt; 0.6,
            "NotKnown",
            "Known"
        ),
        'CS-SeniorJunior-Percentages'!A9
    )
)</f>
        <v>8Se-F</v>
      </c>
      <c r="B9" s="31" t="str">
        <f>IF(
    ISERROR('CS-SeniorJunior-Percentages'!B9),
    CHOOSE(RANDBETWEEN(1, 2), "NotKnown", "Known"),
    IF(
        ISNUMBER('CS-SeniorJunior-Percentages'!B9),
        IF(
            'CS-SeniorJunior-Percentages'!B9 &lt; 0.6,
            "NotKnown",
            "Known"
        ),
        'CS-SeniorJunior-Percentages'!B9
    )
)</f>
        <v>Known</v>
      </c>
      <c r="C9" s="31" t="str">
        <f>IF(
    ISERROR('CS-SeniorJunior-Percentages'!C9),
    CHOOSE(RANDBETWEEN(1, 2), "NotKnown", "Known"),
    IF(
        ISNUMBER('CS-SeniorJunior-Percentages'!C9),
        IF(
            'CS-SeniorJunior-Percentages'!C9 &lt; 0.6,
            "NotKnown",
            "Known"
        ),
        'CS-SeniorJunior-Percentages'!C9
    )
)</f>
        <v>Known</v>
      </c>
      <c r="D9" s="31" t="str">
        <f>IF(
    ISERROR('CS-SeniorJunior-Percentages'!D9),
    CHOOSE(RANDBETWEEN(1, 2), "NotKnown", "Known"),
    IF(
        ISNUMBER('CS-SeniorJunior-Percentages'!D9),
        IF(
            'CS-SeniorJunior-Percentages'!D9 &lt; 0.6,
            "NotKnown",
            "Known"
        ),
        'CS-SeniorJunior-Percentages'!D9
    )
)</f>
        <v>Known</v>
      </c>
      <c r="E9" s="31" t="str">
        <f>IF(
    ISERROR('CS-SeniorJunior-Percentages'!E9),
    CHOOSE(RANDBETWEEN(1, 2), "NotKnown", "Known"),
    IF(
        ISNUMBER('CS-SeniorJunior-Percentages'!E9),
        IF(
            'CS-SeniorJunior-Percentages'!E9 &lt; 0.6,
            "NotKnown",
            "Known"
        ),
        'CS-SeniorJunior-Percentages'!E9
    )
)</f>
        <v>Known</v>
      </c>
      <c r="F9" s="31" t="str">
        <f>IF(
    ISERROR('CS-SeniorJunior-Percentages'!F9),
    CHOOSE(RANDBETWEEN(1, 2), "NotKnown", "Known"),
    IF(
        ISNUMBER('CS-SeniorJunior-Percentages'!F9),
        IF(
            'CS-SeniorJunior-Percentages'!F9 &lt; 0.6,
            "NotKnown",
            "Known"
        ),
        'CS-SeniorJunior-Percentages'!F9
    )
)</f>
        <v>Known</v>
      </c>
      <c r="G9" s="31" t="str">
        <f>IF(
    ISERROR('CS-SeniorJunior-Percentages'!G9),
    CHOOSE(RANDBETWEEN(1, 2), "NotKnown", "Known"),
    IF(
        ISNUMBER('CS-SeniorJunior-Percentages'!G9),
        IF(
            'CS-SeniorJunior-Percentages'!G9 &lt; 0.6,
            "NotKnown",
            "Known"
        ),
        'CS-SeniorJunior-Percentages'!G9
    )
)</f>
        <v>Known</v>
      </c>
      <c r="H9" s="31" t="str">
        <f>IF(
    ISERROR('CS-SeniorJunior-Percentages'!H9),
    CHOOSE(RANDBETWEEN(1, 2), "NotKnown", "Known"),
    IF(
        ISNUMBER('CS-SeniorJunior-Percentages'!H9),
        IF(
            'CS-SeniorJunior-Percentages'!H9 &lt; 0.6,
            "NotKnown",
            "Known"
        ),
        'CS-SeniorJunior-Percentages'!H9
    )
)</f>
        <v>Known</v>
      </c>
      <c r="I9" s="31" t="str">
        <f>IF(
    ISERROR('CS-SeniorJunior-Percentages'!I9),
    CHOOSE(RANDBETWEEN(1, 2), "NotKnown", "Known"),
    IF(
        ISNUMBER('CS-SeniorJunior-Percentages'!I9),
        IF(
            'CS-SeniorJunior-Percentages'!I9 &lt; 0.6,
            "NotKnown",
            "Known"
        ),
        'CS-SeniorJunior-Percentages'!I9
    )
)</f>
        <v>Known</v>
      </c>
      <c r="J9" s="31" t="str">
        <f>IF(
    ISERROR('CS-SeniorJunior-Percentages'!J9),
    CHOOSE(RANDBETWEEN(1, 2), "NotKnown", "Known"),
    IF(
        ISNUMBER('CS-SeniorJunior-Percentages'!J9),
        IF(
            'CS-SeniorJunior-Percentages'!J9 &lt; 0.6,
            "NotKnown",
            "Known"
        ),
        'CS-SeniorJunior-Percentages'!J9
    )
)</f>
        <v>Known</v>
      </c>
      <c r="K9" s="31" t="str">
        <f>IF(
    ISERROR('CS-SeniorJunior-Percentages'!K9),
    CHOOSE(RANDBETWEEN(1, 2), "NotKnown", "Known"),
    IF(
        ISNUMBER('CS-SeniorJunior-Percentages'!K9),
        IF(
            'CS-SeniorJunior-Percentages'!K9 &lt; 0.6,
            "NotKnown",
            "Known"
        ),
        'CS-SeniorJunior-Percentages'!K9
    )
)</f>
        <v>Known</v>
      </c>
      <c r="L9" s="31" t="str">
        <f>IF(
    ISERROR('CS-SeniorJunior-Percentages'!L9),
    CHOOSE(RANDBETWEEN(1, 2), "NotKnown", "Known"),
    IF(
        ISNUMBER('CS-SeniorJunior-Percentages'!L9),
        IF(
            'CS-SeniorJunior-Percentages'!L9 &lt; 0.6,
            "NotKnown",
            "Known"
        ),
        'CS-SeniorJunior-Percentages'!L9
    )
)</f>
        <v>Known</v>
      </c>
      <c r="M9" s="31" t="str">
        <f>IF(
    ISERROR('CS-SeniorJunior-Percentages'!M9),
    CHOOSE(RANDBETWEEN(1, 2), "NotKnown", "Known"),
    IF(
        ISNUMBER('CS-SeniorJunior-Percentages'!M9),
        IF(
            'CS-SeniorJunior-Percentages'!M9 &lt; 0.6,
            "NotKnown",
            "Known"
        ),
        'CS-SeniorJunior-Percentages'!M9
    )
)</f>
        <v>Known</v>
      </c>
      <c r="N9" s="31" t="str">
        <f>IF(
    ISERROR('CS-SeniorJunior-Percentages'!N9),
    CHOOSE(RANDBETWEEN(1, 2), "NotKnown", "Known"),
    IF(
        ISNUMBER('CS-SeniorJunior-Percentages'!N9),
        IF(
            'CS-SeniorJunior-Percentages'!N9 &lt; 0.6,
            "NotKnown",
            "Known"
        ),
        'CS-SeniorJunior-Percentages'!N9
    )
)</f>
        <v>Known</v>
      </c>
      <c r="O9" s="31" t="str">
        <f>IF(
    ISERROR('CS-SeniorJunior-Percentages'!O9),
    CHOOSE(RANDBETWEEN(1, 2), "NotKnown", "Known"),
    IF(
        ISNUMBER('CS-SeniorJunior-Percentages'!O9),
        IF(
            'CS-SeniorJunior-Percentages'!O9 &lt; 0.6,
            "NotKnown",
            "Known"
        ),
        'CS-SeniorJunior-Percentages'!O9
    )
)</f>
        <v>Known</v>
      </c>
      <c r="P9" s="31" t="str">
        <f>IF(
    ISERROR('CS-SeniorJunior-Percentages'!P9),
    CHOOSE(RANDBETWEEN(1, 2), "NotKnown", "Known"),
    IF(
        ISNUMBER('CS-SeniorJunior-Percentages'!P9),
        IF(
            'CS-SeniorJunior-Percentages'!P9 &lt; 0.6,
            "NotKnown",
            "Known"
        ),
        'CS-SeniorJunior-Percentages'!P9
    )
)</f>
        <v>Known</v>
      </c>
      <c r="Q9" s="31" t="str">
        <f>IF(
    ISERROR('CS-SeniorJunior-Percentages'!Q9),
    CHOOSE(RANDBETWEEN(1, 2), "NotKnown", "Known"),
    IF(
        ISNUMBER('CS-SeniorJunior-Percentages'!Q9),
        IF(
            'CS-SeniorJunior-Percentages'!Q9 &lt; 0.6,
            "NotKnown",
            "Known"
        ),
        'CS-SeniorJunior-Percentages'!Q9
    )
)</f>
        <v>Known</v>
      </c>
      <c r="R9" s="31" t="str">
        <f>IF(
    ISERROR('CS-SeniorJunior-Percentages'!R9),
    CHOOSE(RANDBETWEEN(1, 2), "NotKnown", "Known"),
    IF(
        ISNUMBER('CS-SeniorJunior-Percentages'!R9),
        IF(
            'CS-SeniorJunior-Percentages'!R9 &lt; 0.6,
            "NotKnown",
            "Known"
        ),
        'CS-SeniorJunior-Percentages'!R9
    )
)</f>
        <v>Known</v>
      </c>
      <c r="S9" s="31" t="str">
        <f>IF(
    ISERROR('CS-SeniorJunior-Percentages'!S9),
    CHOOSE(RANDBETWEEN(1, 2), "NotKnown", "Known"),
    IF(
        ISNUMBER('CS-SeniorJunior-Percentages'!S9),
        IF(
            'CS-SeniorJunior-Percentages'!S9 &lt; 0.6,
            "NotKnown",
            "Known"
        ),
        'CS-SeniorJunior-Percentages'!S9
    )
)</f>
        <v>Known</v>
      </c>
      <c r="T9" s="31" t="str">
        <f>IF(
    ISERROR('CS-SeniorJunior-Percentages'!T9),
    CHOOSE(RANDBETWEEN(1, 2), "NotKnown", "Known"),
    IF(
        ISNUMBER('CS-SeniorJunior-Percentages'!T9),
        IF(
            'CS-SeniorJunior-Percentages'!T9 &lt; 0.6,
            "NotKnown",
            "Known"
        ),
        'CS-SeniorJunior-Percentages'!T9
    )
)</f>
        <v>Known</v>
      </c>
      <c r="U9" s="31" t="str">
        <f>IF(
    ISERROR('CS-SeniorJunior-Percentages'!U9),
    CHOOSE(RANDBETWEEN(1, 2), "NotKnown", "Known"),
    IF(
        ISNUMBER('CS-SeniorJunior-Percentages'!U9),
        IF(
            'CS-SeniorJunior-Percentages'!U9 &lt; 0.6,
            "NotKnown",
            "Known"
        ),
        'CS-SeniorJunior-Percentages'!U9
    )
)</f>
        <v>Known</v>
      </c>
      <c r="V9" s="31" t="str">
        <f>IF(
    ISERROR('CS-SeniorJunior-Percentages'!V9),
    CHOOSE(RANDBETWEEN(1, 2), "NotKnown", "Known"),
    IF(
        ISNUMBER('CS-SeniorJunior-Percentages'!V9),
        IF(
            'CS-SeniorJunior-Percentages'!V9 &lt; 0.6,
            "NotKnown",
            "Known"
        ),
        'CS-SeniorJunior-Percentages'!V9
    )
)</f>
        <v>Known</v>
      </c>
      <c r="W9" s="31" t="str">
        <f>IF(
    ISERROR('CS-SeniorJunior-Percentages'!W9),
    CHOOSE(RANDBETWEEN(1, 2), "NotKnown", "Known"),
    IF(
        ISNUMBER('CS-SeniorJunior-Percentages'!W9),
        IF(
            'CS-SeniorJunior-Percentages'!W9 &lt; 0.6,
            "NotKnown",
            "Known"
        ),
        'CS-SeniorJunior-Percentages'!W9
    )
)</f>
        <v>Known</v>
      </c>
      <c r="X9" s="31" t="str">
        <f>IF(
    ISERROR('CS-SeniorJunior-Percentages'!X9),
    CHOOSE(RANDBETWEEN(1, 2), "NotKnown", "Known"),
    IF(
        ISNUMBER('CS-SeniorJunior-Percentages'!X9),
        IF(
            'CS-SeniorJunior-Percentages'!X9 &lt; 0.6,
            "NotKnown",
            "Known"
        ),
        'CS-SeniorJunior-Percentages'!X9
    )
)</f>
        <v>Known</v>
      </c>
      <c r="Y9" s="31" t="str">
        <f>IF(
    ISERROR('CS-SeniorJunior-Percentages'!Y9),
    CHOOSE(RANDBETWEEN(1, 2), "NotKnown", "Known"),
    IF(
        ISNUMBER('CS-SeniorJunior-Percentages'!Y9),
        IF(
            'CS-SeniorJunior-Percentages'!Y9 &lt; 0.6,
            "NotKnown",
            "Known"
        ),
        'CS-SeniorJunior-Percentages'!Y9
    )
)</f>
        <v>Known</v>
      </c>
      <c r="Z9" s="31" t="str">
        <f>IF(
    ISERROR('CS-SeniorJunior-Percentages'!Z9),
    CHOOSE(RANDBETWEEN(1, 2), "NotKnown", "Known"),
    IF(
        ISNUMBER('CS-SeniorJunior-Percentages'!Z9),
        IF(
            'CS-SeniorJunior-Percentages'!Z9 &lt; 0.6,
            "NotKnown",
            "Known"
        ),
        'CS-SeniorJunior-Percentages'!Z9
    )
)</f>
        <v>Known</v>
      </c>
      <c r="AA9" s="31" t="str">
        <f>IF(
    ISERROR('CS-SeniorJunior-Percentages'!AA9),
    CHOOSE(RANDBETWEEN(1, 2), "NotKnown", "Known"),
    IF(
        ISNUMBER('CS-SeniorJunior-Percentages'!AA9),
        IF(
            'CS-SeniorJunior-Percentages'!AA9 &lt; 0.6,
            "NotKnown",
            "Known"
        ),
        'CS-SeniorJunior-Percentages'!AA9
    )
)</f>
        <v>Known</v>
      </c>
      <c r="AB9" s="31" t="str">
        <f>IF(
    ISERROR('CS-SeniorJunior-Percentages'!AB9),
    CHOOSE(RANDBETWEEN(1, 2), "NotKnown", "Known"),
    IF(
        ISNUMBER('CS-SeniorJunior-Percentages'!AB9),
        IF(
            'CS-SeniorJunior-Percentages'!AB9 &lt; 0.6,
            "NotKnown",
            "Known"
        ),
        'CS-SeniorJunior-Percentages'!AB9
    )
)</f>
        <v>NotKnown</v>
      </c>
      <c r="AC9" s="31" t="str">
        <f>IF(
    ISERROR('CS-SeniorJunior-Percentages'!AC9),
    CHOOSE(RANDBETWEEN(1, 2), "NotKnown", "Known"),
    IF(
        ISNUMBER('CS-SeniorJunior-Percentages'!AC9),
        IF(
            'CS-SeniorJunior-Percentages'!AC9 &lt; 0.6,
            "NotKnown",
            "Known"
        ),
        'CS-SeniorJunior-Percentages'!AC9
    )
)</f>
        <v>Known</v>
      </c>
      <c r="AD9" s="31" t="str">
        <f>IF(
    ISERROR('CS-SeniorJunior-Percentages'!AD9),
    CHOOSE(RANDBETWEEN(1, 2), "NotKnown", "Known"),
    IF(
        ISNUMBER('CS-SeniorJunior-Percentages'!AD9),
        IF(
            'CS-SeniorJunior-Percentages'!AD9 &lt; 0.6,
            "NotKnown",
            "Known"
        ),
        'CS-SeniorJunior-Percentages'!AD9
    )
)</f>
        <v>NotKnown</v>
      </c>
      <c r="AE9" s="31" t="str">
        <f>IF(
    ISERROR('CS-SeniorJunior-Percentages'!AE9),
    CHOOSE(RANDBETWEEN(1, 2), "NotKnown", "Known"),
    IF(
        ISNUMBER('CS-SeniorJunior-Percentages'!AE9),
        IF(
            'CS-SeniorJunior-Percentages'!AE9 &lt; 0.6,
            "NotKnown",
            "Known"
        ),
        'CS-SeniorJunior-Percentages'!AE9
    )
)</f>
        <v>Known</v>
      </c>
      <c r="AF9" s="31" t="str">
        <f>IF(
    ISERROR('CS-SeniorJunior-Percentages'!AF9),
    CHOOSE(RANDBETWEEN(1, 2), "NotKnown", "Known"),
    IF(
        ISNUMBER('CS-SeniorJunior-Percentages'!AF9),
        IF(
            'CS-SeniorJunior-Percentages'!AF9 &lt; 0.6,
            "NotKnown",
            "Known"
        ),
        'CS-SeniorJunior-Percentages'!AF9
    )
)</f>
        <v>Known</v>
      </c>
      <c r="AG9" s="31" t="str">
        <f>IF(
    ISERROR('CS-SeniorJunior-Percentages'!AG9),
    CHOOSE(RANDBETWEEN(1, 2), "NotKnown", "Known"),
    IF(
        ISNUMBER('CS-SeniorJunior-Percentages'!AG9),
        IF(
            'CS-SeniorJunior-Percentages'!AG9 &lt; 0.6,
            "NotKnown",
            "Known"
        ),
        'CS-SeniorJunior-Percentages'!AG9
    )
)</f>
        <v>Known</v>
      </c>
      <c r="AH9" s="31" t="str">
        <f>IF(
    ISERROR('CS-SeniorJunior-Percentages'!AH9),
    CHOOSE(RANDBETWEEN(1, 2), "NotKnown", "Known"),
    IF(
        ISNUMBER('CS-SeniorJunior-Percentages'!AH9),
        IF(
            'CS-SeniorJunior-Percentages'!AH9 &lt; 0.6,
            "NotKnown",
            "Known"
        ),
        'CS-SeniorJunior-Percentages'!AH9
    )
)</f>
        <v>Known</v>
      </c>
      <c r="AI9" s="31" t="str">
        <f>IF(
    ISERROR('CS-SeniorJunior-Percentages'!AI9),
    CHOOSE(RANDBETWEEN(1, 2), "NotKnown", "Known"),
    IF(
        ISNUMBER('CS-SeniorJunior-Percentages'!AI9),
        IF(
            'CS-SeniorJunior-Percentages'!AI9 &lt; 0.6,
            "NotKnown",
            "Known"
        ),
        'CS-SeniorJunior-Percentages'!AI9
    )
)</f>
        <v>Known</v>
      </c>
      <c r="AJ9" s="31" t="str">
        <f>IF(
    ISERROR('CS-SeniorJunior-Percentages'!AJ9),
    CHOOSE(RANDBETWEEN(1, 2), "NotKnown", "Known"),
    IF(
        ISNUMBER('CS-SeniorJunior-Percentages'!AJ9),
        IF(
            'CS-SeniorJunior-Percentages'!AJ9 &lt; 0.6,
            "NotKnown",
            "Known"
        ),
        'CS-SeniorJunior-Percentages'!AJ9
    )
)</f>
        <v>Known</v>
      </c>
      <c r="AK9" s="31" t="str">
        <f>IF(
    ISERROR('CS-SeniorJunior-Percentages'!AK9),
    CHOOSE(RANDBETWEEN(1, 2), "NotKnown", "Known"),
    IF(
        ISNUMBER('CS-SeniorJunior-Percentages'!AK9),
        IF(
            'CS-SeniorJunior-Percentages'!AK9 &lt; 0.6,
            "NotKnown",
            "Known"
        ),
        'CS-SeniorJunior-Percentages'!AK9
    )
)</f>
        <v>Known</v>
      </c>
      <c r="AL9" s="31" t="str">
        <f>IF(
    ISERROR('CS-SeniorJunior-Percentages'!AL9),
    CHOOSE(RANDBETWEEN(1, 2), "NotKnown", "Known"),
    IF(
        ISNUMBER('CS-SeniorJunior-Percentages'!AL9),
        IF(
            'CS-SeniorJunior-Percentages'!AL9 &lt; 0.6,
            "NotKnown",
            "Known"
        ),
        'CS-SeniorJunior-Percentages'!AL9
    )
)</f>
        <v>Known</v>
      </c>
      <c r="AM9" s="31" t="str">
        <f>IF(
    ISERROR('CS-SeniorJunior-Percentages'!AM9),
    CHOOSE(RANDBETWEEN(1, 2), "NotKnown", "Known"),
    IF(
        ISNUMBER('CS-SeniorJunior-Percentages'!AM9),
        IF(
            'CS-SeniorJunior-Percentages'!AM9 &lt; 0.6,
            "NotKnown",
            "Known"
        ),
        'CS-SeniorJunior-Percentages'!AM9
    )
)</f>
        <v>Known</v>
      </c>
      <c r="AN9" s="31" t="str">
        <f>IF(
    ISERROR('CS-SeniorJunior-Percentages'!AN9),
    CHOOSE(RANDBETWEEN(1, 2), "NotKnown", "Known"),
    IF(
        ISNUMBER('CS-SeniorJunior-Percentages'!AN9),
        IF(
            'CS-SeniorJunior-Percentages'!AN9 &lt; 0.6,
            "NotKnown",
            "Known"
        ),
        'CS-SeniorJunior-Percentages'!AN9
    )
)</f>
        <v>Known</v>
      </c>
      <c r="AO9" s="31" t="str">
        <f>IF(
    ISERROR('CS-SeniorJunior-Percentages'!AO9),
    CHOOSE(RANDBETWEEN(1, 2), "NotKnown", "Known"),
    IF(
        ISNUMBER('CS-SeniorJunior-Percentages'!AO9),
        IF(
            'CS-SeniorJunior-Percentages'!AO9 &lt; 0.6,
            "NotKnown",
            "Known"
        ),
        'CS-SeniorJunior-Percentages'!AO9
    )
)</f>
        <v>Known</v>
      </c>
      <c r="AP9" s="31" t="str">
        <f>IF(
    ISERROR('CS-SeniorJunior-Percentages'!AP9),
    CHOOSE(RANDBETWEEN(1, 2), "NotKnown", "Known"),
    IF(
        ISNUMBER('CS-SeniorJunior-Percentages'!AP9),
        IF(
            'CS-SeniorJunior-Percentages'!AP9 &lt; 0.6,
            "NotKnown",
            "Known"
        ),
        'CS-SeniorJunior-Percentages'!AP9
    )
)</f>
        <v>Known</v>
      </c>
      <c r="AQ9" s="31" t="str">
        <f>IF(
    ISERROR('CS-SeniorJunior-Percentages'!AQ9),
    CHOOSE(RANDBETWEEN(1, 2), "NotKnown", "Known"),
    IF(
        ISNUMBER('CS-SeniorJunior-Percentages'!AQ9),
        IF(
            'CS-SeniorJunior-Percentages'!AQ9 &lt; 0.6,
            "NotKnown",
            "Known"
        ),
        'CS-SeniorJunior-Percentages'!AQ9
    )
)</f>
        <v>Known</v>
      </c>
      <c r="AR9" s="31" t="str">
        <f>IF(
    ISERROR('CS-SeniorJunior-Percentages'!AR9),
    CHOOSE(RANDBETWEEN(1, 2), "NotKnown", "Known"),
    IF(
        ISNUMBER('CS-SeniorJunior-Percentages'!AR9),
        IF(
            'CS-SeniorJunior-Percentages'!AR9 &lt; 0.6,
            "NotKnown",
            "Known"
        ),
        'CS-SeniorJunior-Percentages'!AR9
    )
)</f>
        <v>NotKnown</v>
      </c>
      <c r="AS9" s="31" t="str">
        <f>IF(
    ISERROR('CS-SeniorJunior-Percentages'!AS9),
    CHOOSE(RANDBETWEEN(1, 2), "NotKnown", "Known"),
    IF(
        ISNUMBER('CS-SeniorJunior-Percentages'!AS9),
        IF(
            'CS-SeniorJunior-Percentages'!AS9 &lt; 0.6,
            "NotKnown",
            "Known"
        ),
        'CS-SeniorJunior-Percentages'!AS9
    )
)</f>
        <v>Known</v>
      </c>
      <c r="AT9" s="31" t="str">
        <f>IF(
    ISERROR('CS-SeniorJunior-Percentages'!AT9),
    CHOOSE(RANDBETWEEN(1, 2), "NotKnown", "Known"),
    IF(
        ISNUMBER('CS-SeniorJunior-Percentages'!AT9),
        IF(
            'CS-SeniorJunior-Percentages'!AT9 &lt; 0.6,
            "NotKnown",
            "Known"
        ),
        'CS-SeniorJunior-Percentages'!AT9
    )
)</f>
        <v>Known</v>
      </c>
      <c r="AU9" s="23"/>
    </row>
    <row r="10">
      <c r="A10" s="46" t="str">
        <f>IF(
    ISERROR('CS-SeniorJunior-Percentages'!A10),
    CHOOSE(RANDBETWEEN(1, 2), "NotKnown", "Known"),
    IF(
        ISNUMBER('CS-SeniorJunior-Percentages'!A10),
        IF(
            'CS-SeniorJunior-Percentages'!A10 &lt; 0.6,
            "NotKnown",
            "Known"
        ),
        'CS-SeniorJunior-Percentages'!A10
    )
)</f>
        <v>9Se-M</v>
      </c>
      <c r="B10" s="31" t="str">
        <f>IF(
    ISERROR('CS-SeniorJunior-Percentages'!B10),
    CHOOSE(RANDBETWEEN(1, 2), "NotKnown", "Known"),
    IF(
        ISNUMBER('CS-SeniorJunior-Percentages'!B10),
        IF(
            'CS-SeniorJunior-Percentages'!B10 &lt; 0.6,
            "NotKnown",
            "Known"
        ),
        'CS-SeniorJunior-Percentages'!B10
    )
)</f>
        <v>Known</v>
      </c>
      <c r="C10" s="31" t="str">
        <f>IF(
    ISERROR('CS-SeniorJunior-Percentages'!C10),
    CHOOSE(RANDBETWEEN(1, 2), "NotKnown", "Known"),
    IF(
        ISNUMBER('CS-SeniorJunior-Percentages'!C10),
        IF(
            'CS-SeniorJunior-Percentages'!C10 &lt; 0.6,
            "NotKnown",
            "Known"
        ),
        'CS-SeniorJunior-Percentages'!C10
    )
)</f>
        <v>Known</v>
      </c>
      <c r="D10" s="31" t="str">
        <f>IF(
    ISERROR('CS-SeniorJunior-Percentages'!D10),
    CHOOSE(RANDBETWEEN(1, 2), "NotKnown", "Known"),
    IF(
        ISNUMBER('CS-SeniorJunior-Percentages'!D10),
        IF(
            'CS-SeniorJunior-Percentages'!D10 &lt; 0.6,
            "NotKnown",
            "Known"
        ),
        'CS-SeniorJunior-Percentages'!D10
    )
)</f>
        <v>Known</v>
      </c>
      <c r="E10" s="31" t="str">
        <f>IF(
    ISERROR('CS-SeniorJunior-Percentages'!E10),
    CHOOSE(RANDBETWEEN(1, 2), "NotKnown", "Known"),
    IF(
        ISNUMBER('CS-SeniorJunior-Percentages'!E10),
        IF(
            'CS-SeniorJunior-Percentages'!E10 &lt; 0.6,
            "NotKnown",
            "Known"
        ),
        'CS-SeniorJunior-Percentages'!E10
    )
)</f>
        <v>Known</v>
      </c>
      <c r="F10" s="31" t="str">
        <f>IF(
    ISERROR('CS-SeniorJunior-Percentages'!F10),
    CHOOSE(RANDBETWEEN(1, 2), "NotKnown", "Known"),
    IF(
        ISNUMBER('CS-SeniorJunior-Percentages'!F10),
        IF(
            'CS-SeniorJunior-Percentages'!F10 &lt; 0.6,
            "NotKnown",
            "Known"
        ),
        'CS-SeniorJunior-Percentages'!F10
    )
)</f>
        <v>Known</v>
      </c>
      <c r="G10" s="31" t="str">
        <f>IF(
    ISERROR('CS-SeniorJunior-Percentages'!G10),
    CHOOSE(RANDBETWEEN(1, 2), "NotKnown", "Known"),
    IF(
        ISNUMBER('CS-SeniorJunior-Percentages'!G10),
        IF(
            'CS-SeniorJunior-Percentages'!G10 &lt; 0.6,
            "NotKnown",
            "Known"
        ),
        'CS-SeniorJunior-Percentages'!G10
    )
)</f>
        <v>Known</v>
      </c>
      <c r="H10" s="31" t="str">
        <f>IF(
    ISERROR('CS-SeniorJunior-Percentages'!H10),
    CHOOSE(RANDBETWEEN(1, 2), "NotKnown", "Known"),
    IF(
        ISNUMBER('CS-SeniorJunior-Percentages'!H10),
        IF(
            'CS-SeniorJunior-Percentages'!H10 &lt; 0.6,
            "NotKnown",
            "Known"
        ),
        'CS-SeniorJunior-Percentages'!H10
    )
)</f>
        <v>Known</v>
      </c>
      <c r="I10" s="31" t="str">
        <f>IF(
    ISERROR('CS-SeniorJunior-Percentages'!I10),
    CHOOSE(RANDBETWEEN(1, 2), "NotKnown", "Known"),
    IF(
        ISNUMBER('CS-SeniorJunior-Percentages'!I10),
        IF(
            'CS-SeniorJunior-Percentages'!I10 &lt; 0.6,
            "NotKnown",
            "Known"
        ),
        'CS-SeniorJunior-Percentages'!I10
    )
)</f>
        <v>Known</v>
      </c>
      <c r="J10" s="31" t="str">
        <f>IF(
    ISERROR('CS-SeniorJunior-Percentages'!J10),
    CHOOSE(RANDBETWEEN(1, 2), "NotKnown", "Known"),
    IF(
        ISNUMBER('CS-SeniorJunior-Percentages'!J10),
        IF(
            'CS-SeniorJunior-Percentages'!J10 &lt; 0.6,
            "NotKnown",
            "Known"
        ),
        'CS-SeniorJunior-Percentages'!J10
    )
)</f>
        <v>Known</v>
      </c>
      <c r="K10" s="31" t="str">
        <f>IF(
    ISERROR('CS-SeniorJunior-Percentages'!K10),
    CHOOSE(RANDBETWEEN(1, 2), "NotKnown", "Known"),
    IF(
        ISNUMBER('CS-SeniorJunior-Percentages'!K10),
        IF(
            'CS-SeniorJunior-Percentages'!K10 &lt; 0.6,
            "NotKnown",
            "Known"
        ),
        'CS-SeniorJunior-Percentages'!K10
    )
)</f>
        <v>Known</v>
      </c>
      <c r="L10" s="31" t="str">
        <f>IF(
    ISERROR('CS-SeniorJunior-Percentages'!L10),
    CHOOSE(RANDBETWEEN(1, 2), "NotKnown", "Known"),
    IF(
        ISNUMBER('CS-SeniorJunior-Percentages'!L10),
        IF(
            'CS-SeniorJunior-Percentages'!L10 &lt; 0.6,
            "NotKnown",
            "Known"
        ),
        'CS-SeniorJunior-Percentages'!L10
    )
)</f>
        <v>Known</v>
      </c>
      <c r="M10" s="31" t="str">
        <f>IF(
    ISERROR('CS-SeniorJunior-Percentages'!M10),
    CHOOSE(RANDBETWEEN(1, 2), "NotKnown", "Known"),
    IF(
        ISNUMBER('CS-SeniorJunior-Percentages'!M10),
        IF(
            'CS-SeniorJunior-Percentages'!M10 &lt; 0.6,
            "NotKnown",
            "Known"
        ),
        'CS-SeniorJunior-Percentages'!M10
    )
)</f>
        <v>Known</v>
      </c>
      <c r="N10" s="31" t="str">
        <f>IF(
    ISERROR('CS-SeniorJunior-Percentages'!N10),
    CHOOSE(RANDBETWEEN(1, 2), "NotKnown", "Known"),
    IF(
        ISNUMBER('CS-SeniorJunior-Percentages'!N10),
        IF(
            'CS-SeniorJunior-Percentages'!N10 &lt; 0.6,
            "NotKnown",
            "Known"
        ),
        'CS-SeniorJunior-Percentages'!N10
    )
)</f>
        <v>Known</v>
      </c>
      <c r="O10" s="31" t="str">
        <f>IF(
    ISERROR('CS-SeniorJunior-Percentages'!O10),
    CHOOSE(RANDBETWEEN(1, 2), "NotKnown", "Known"),
    IF(
        ISNUMBER('CS-SeniorJunior-Percentages'!O10),
        IF(
            'CS-SeniorJunior-Percentages'!O10 &lt; 0.6,
            "NotKnown",
            "Known"
        ),
        'CS-SeniorJunior-Percentages'!O10
    )
)</f>
        <v>Known</v>
      </c>
      <c r="P10" s="31" t="str">
        <f>IF(
    ISERROR('CS-SeniorJunior-Percentages'!P10),
    CHOOSE(RANDBETWEEN(1, 2), "NotKnown", "Known"),
    IF(
        ISNUMBER('CS-SeniorJunior-Percentages'!P10),
        IF(
            'CS-SeniorJunior-Percentages'!P10 &lt; 0.6,
            "NotKnown",
            "Known"
        ),
        'CS-SeniorJunior-Percentages'!P10
    )
)</f>
        <v>Known</v>
      </c>
      <c r="Q10" s="31" t="str">
        <f>IF(
    ISERROR('CS-SeniorJunior-Percentages'!Q10),
    CHOOSE(RANDBETWEEN(1, 2), "NotKnown", "Known"),
    IF(
        ISNUMBER('CS-SeniorJunior-Percentages'!Q10),
        IF(
            'CS-SeniorJunior-Percentages'!Q10 &lt; 0.6,
            "NotKnown",
            "Known"
        ),
        'CS-SeniorJunior-Percentages'!Q10
    )
)</f>
        <v>Known</v>
      </c>
      <c r="R10" s="31" t="str">
        <f>IF(
    ISERROR('CS-SeniorJunior-Percentages'!R10),
    CHOOSE(RANDBETWEEN(1, 2), "NotKnown", "Known"),
    IF(
        ISNUMBER('CS-SeniorJunior-Percentages'!R10),
        IF(
            'CS-SeniorJunior-Percentages'!R10 &lt; 0.6,
            "NotKnown",
            "Known"
        ),
        'CS-SeniorJunior-Percentages'!R10
    )
)</f>
        <v>Known</v>
      </c>
      <c r="S10" s="31" t="str">
        <f>IF(
    ISERROR('CS-SeniorJunior-Percentages'!S10),
    CHOOSE(RANDBETWEEN(1, 2), "NotKnown", "Known"),
    IF(
        ISNUMBER('CS-SeniorJunior-Percentages'!S10),
        IF(
            'CS-SeniorJunior-Percentages'!S10 &lt; 0.6,
            "NotKnown",
            "Known"
        ),
        'CS-SeniorJunior-Percentages'!S10
    )
)</f>
        <v>Known</v>
      </c>
      <c r="T10" s="31" t="str">
        <f>IF(
    ISERROR('CS-SeniorJunior-Percentages'!T10),
    CHOOSE(RANDBETWEEN(1, 2), "NotKnown", "Known"),
    IF(
        ISNUMBER('CS-SeniorJunior-Percentages'!T10),
        IF(
            'CS-SeniorJunior-Percentages'!T10 &lt; 0.6,
            "NotKnown",
            "Known"
        ),
        'CS-SeniorJunior-Percentages'!T10
    )
)</f>
        <v>Known</v>
      </c>
      <c r="U10" s="31" t="str">
        <f>IF(
    ISERROR('CS-SeniorJunior-Percentages'!U10),
    CHOOSE(RANDBETWEEN(1, 2), "NotKnown", "Known"),
    IF(
        ISNUMBER('CS-SeniorJunior-Percentages'!U10),
        IF(
            'CS-SeniorJunior-Percentages'!U10 &lt; 0.6,
            "NotKnown",
            "Known"
        ),
        'CS-SeniorJunior-Percentages'!U10
    )
)</f>
        <v>Known</v>
      </c>
      <c r="V10" s="31" t="str">
        <f>IF(
    ISERROR('CS-SeniorJunior-Percentages'!V10),
    CHOOSE(RANDBETWEEN(1, 2), "NotKnown", "Known"),
    IF(
        ISNUMBER('CS-SeniorJunior-Percentages'!V10),
        IF(
            'CS-SeniorJunior-Percentages'!V10 &lt; 0.6,
            "NotKnown",
            "Known"
        ),
        'CS-SeniorJunior-Percentages'!V10
    )
)</f>
        <v>Known</v>
      </c>
      <c r="W10" s="31" t="str">
        <f>IF(
    ISERROR('CS-SeniorJunior-Percentages'!W10),
    CHOOSE(RANDBETWEEN(1, 2), "NotKnown", "Known"),
    IF(
        ISNUMBER('CS-SeniorJunior-Percentages'!W10),
        IF(
            'CS-SeniorJunior-Percentages'!W10 &lt; 0.6,
            "NotKnown",
            "Known"
        ),
        'CS-SeniorJunior-Percentages'!W10
    )
)</f>
        <v>Known</v>
      </c>
      <c r="X10" s="31" t="str">
        <f>IF(
    ISERROR('CS-SeniorJunior-Percentages'!X10),
    CHOOSE(RANDBETWEEN(1, 2), "NotKnown", "Known"),
    IF(
        ISNUMBER('CS-SeniorJunior-Percentages'!X10),
        IF(
            'CS-SeniorJunior-Percentages'!X10 &lt; 0.6,
            "NotKnown",
            "Known"
        ),
        'CS-SeniorJunior-Percentages'!X10
    )
)</f>
        <v>Known</v>
      </c>
      <c r="Y10" s="31" t="str">
        <f>IF(
    ISERROR('CS-SeniorJunior-Percentages'!Y10),
    CHOOSE(RANDBETWEEN(1, 2), "NotKnown", "Known"),
    IF(
        ISNUMBER('CS-SeniorJunior-Percentages'!Y10),
        IF(
            'CS-SeniorJunior-Percentages'!Y10 &lt; 0.6,
            "NotKnown",
            "Known"
        ),
        'CS-SeniorJunior-Percentages'!Y10
    )
)</f>
        <v>NotKnown</v>
      </c>
      <c r="Z10" s="31" t="str">
        <f>IF(
    ISERROR('CS-SeniorJunior-Percentages'!Z10),
    CHOOSE(RANDBETWEEN(1, 2), "NotKnown", "Known"),
    IF(
        ISNUMBER('CS-SeniorJunior-Percentages'!Z10),
        IF(
            'CS-SeniorJunior-Percentages'!Z10 &lt; 0.6,
            "NotKnown",
            "Known"
        ),
        'CS-SeniorJunior-Percentages'!Z10
    )
)</f>
        <v>Known</v>
      </c>
      <c r="AA10" s="31" t="str">
        <f>IF(
    ISERROR('CS-SeniorJunior-Percentages'!AA10),
    CHOOSE(RANDBETWEEN(1, 2), "NotKnown", "Known"),
    IF(
        ISNUMBER('CS-SeniorJunior-Percentages'!AA10),
        IF(
            'CS-SeniorJunior-Percentages'!AA10 &lt; 0.6,
            "NotKnown",
            "Known"
        ),
        'CS-SeniorJunior-Percentages'!AA10
    )
)</f>
        <v>Known</v>
      </c>
      <c r="AB10" s="31" t="str">
        <f>IF(
    ISERROR('CS-SeniorJunior-Percentages'!AB10),
    CHOOSE(RANDBETWEEN(1, 2), "NotKnown", "Known"),
    IF(
        ISNUMBER('CS-SeniorJunior-Percentages'!AB10),
        IF(
            'CS-SeniorJunior-Percentages'!AB10 &lt; 0.6,
            "NotKnown",
            "Known"
        ),
        'CS-SeniorJunior-Percentages'!AB10
    )
)</f>
        <v>NotKnown</v>
      </c>
      <c r="AC10" s="31" t="str">
        <f>IF(
    ISERROR('CS-SeniorJunior-Percentages'!AC10),
    CHOOSE(RANDBETWEEN(1, 2), "NotKnown", "Known"),
    IF(
        ISNUMBER('CS-SeniorJunior-Percentages'!AC10),
        IF(
            'CS-SeniorJunior-Percentages'!AC10 &lt; 0.6,
            "NotKnown",
            "Known"
        ),
        'CS-SeniorJunior-Percentages'!AC10
    )
)</f>
        <v>Known</v>
      </c>
      <c r="AD10" s="31" t="str">
        <f>IF(
    ISERROR('CS-SeniorJunior-Percentages'!AD10),
    CHOOSE(RANDBETWEEN(1, 2), "NotKnown", "Known"),
    IF(
        ISNUMBER('CS-SeniorJunior-Percentages'!AD10),
        IF(
            'CS-SeniorJunior-Percentages'!AD10 &lt; 0.6,
            "NotKnown",
            "Known"
        ),
        'CS-SeniorJunior-Percentages'!AD10
    )
)</f>
        <v>Known</v>
      </c>
      <c r="AE10" s="31" t="str">
        <f>IF(
    ISERROR('CS-SeniorJunior-Percentages'!AE10),
    CHOOSE(RANDBETWEEN(1, 2), "NotKnown", "Known"),
    IF(
        ISNUMBER('CS-SeniorJunior-Percentages'!AE10),
        IF(
            'CS-SeniorJunior-Percentages'!AE10 &lt; 0.6,
            "NotKnown",
            "Known"
        ),
        'CS-SeniorJunior-Percentages'!AE10
    )
)</f>
        <v>Known</v>
      </c>
      <c r="AF10" s="31" t="str">
        <f>IF(
    ISERROR('CS-SeniorJunior-Percentages'!AF10),
    CHOOSE(RANDBETWEEN(1, 2), "NotKnown", "Known"),
    IF(
        ISNUMBER('CS-SeniorJunior-Percentages'!AF10),
        IF(
            'CS-SeniorJunior-Percentages'!AF10 &lt; 0.6,
            "NotKnown",
            "Known"
        ),
        'CS-SeniorJunior-Percentages'!AF10
    )
)</f>
        <v>Known</v>
      </c>
      <c r="AG10" s="31" t="str">
        <f>IF(
    ISERROR('CS-SeniorJunior-Percentages'!AG10),
    CHOOSE(RANDBETWEEN(1, 2), "NotKnown", "Known"),
    IF(
        ISNUMBER('CS-SeniorJunior-Percentages'!AG10),
        IF(
            'CS-SeniorJunior-Percentages'!AG10 &lt; 0.6,
            "NotKnown",
            "Known"
        ),
        'CS-SeniorJunior-Percentages'!AG10
    )
)</f>
        <v>Known</v>
      </c>
      <c r="AH10" s="31" t="str">
        <f>IF(
    ISERROR('CS-SeniorJunior-Percentages'!AH10),
    CHOOSE(RANDBETWEEN(1, 2), "NotKnown", "Known"),
    IF(
        ISNUMBER('CS-SeniorJunior-Percentages'!AH10),
        IF(
            'CS-SeniorJunior-Percentages'!AH10 &lt; 0.6,
            "NotKnown",
            "Known"
        ),
        'CS-SeniorJunior-Percentages'!AH10
    )
)</f>
        <v>Known</v>
      </c>
      <c r="AI10" s="31" t="str">
        <f>IF(
    ISERROR('CS-SeniorJunior-Percentages'!AI10),
    CHOOSE(RANDBETWEEN(1, 2), "NotKnown", "Known"),
    IF(
        ISNUMBER('CS-SeniorJunior-Percentages'!AI10),
        IF(
            'CS-SeniorJunior-Percentages'!AI10 &lt; 0.6,
            "NotKnown",
            "Known"
        ),
        'CS-SeniorJunior-Percentages'!AI10
    )
)</f>
        <v>Known</v>
      </c>
      <c r="AJ10" s="31" t="str">
        <f>IF(
    ISERROR('CS-SeniorJunior-Percentages'!AJ10),
    CHOOSE(RANDBETWEEN(1, 2), "NotKnown", "Known"),
    IF(
        ISNUMBER('CS-SeniorJunior-Percentages'!AJ10),
        IF(
            'CS-SeniorJunior-Percentages'!AJ10 &lt; 0.6,
            "NotKnown",
            "Known"
        ),
        'CS-SeniorJunior-Percentages'!AJ10
    )
)</f>
        <v>Known</v>
      </c>
      <c r="AK10" s="31" t="str">
        <f>IF(
    ISERROR('CS-SeniorJunior-Percentages'!AK10),
    CHOOSE(RANDBETWEEN(1, 2), "NotKnown", "Known"),
    IF(
        ISNUMBER('CS-SeniorJunior-Percentages'!AK10),
        IF(
            'CS-SeniorJunior-Percentages'!AK10 &lt; 0.6,
            "NotKnown",
            "Known"
        ),
        'CS-SeniorJunior-Percentages'!AK10
    )
)</f>
        <v>Known</v>
      </c>
      <c r="AL10" s="31" t="str">
        <f>IF(
    ISERROR('CS-SeniorJunior-Percentages'!AL10),
    CHOOSE(RANDBETWEEN(1, 2), "NotKnown", "Known"),
    IF(
        ISNUMBER('CS-SeniorJunior-Percentages'!AL10),
        IF(
            'CS-SeniorJunior-Percentages'!AL10 &lt; 0.6,
            "NotKnown",
            "Known"
        ),
        'CS-SeniorJunior-Percentages'!AL10
    )
)</f>
        <v>Known</v>
      </c>
      <c r="AM10" s="31" t="str">
        <f>IF(
    ISERROR('CS-SeniorJunior-Percentages'!AM10),
    CHOOSE(RANDBETWEEN(1, 2), "NotKnown", "Known"),
    IF(
        ISNUMBER('CS-SeniorJunior-Percentages'!AM10),
        IF(
            'CS-SeniorJunior-Percentages'!AM10 &lt; 0.6,
            "NotKnown",
            "Known"
        ),
        'CS-SeniorJunior-Percentages'!AM10
    )
)</f>
        <v>Known</v>
      </c>
      <c r="AN10" s="31" t="str">
        <f>IF(
    ISERROR('CS-SeniorJunior-Percentages'!AN10),
    CHOOSE(RANDBETWEEN(1, 2), "NotKnown", "Known"),
    IF(
        ISNUMBER('CS-SeniorJunior-Percentages'!AN10),
        IF(
            'CS-SeniorJunior-Percentages'!AN10 &lt; 0.6,
            "NotKnown",
            "Known"
        ),
        'CS-SeniorJunior-Percentages'!AN10
    )
)</f>
        <v>Known</v>
      </c>
      <c r="AO10" s="31" t="str">
        <f>IF(
    ISERROR('CS-SeniorJunior-Percentages'!AO10),
    CHOOSE(RANDBETWEEN(1, 2), "NotKnown", "Known"),
    IF(
        ISNUMBER('CS-SeniorJunior-Percentages'!AO10),
        IF(
            'CS-SeniorJunior-Percentages'!AO10 &lt; 0.6,
            "NotKnown",
            "Known"
        ),
        'CS-SeniorJunior-Percentages'!AO10
    )
)</f>
        <v>Known</v>
      </c>
      <c r="AP10" s="31" t="str">
        <f>IF(
    ISERROR('CS-SeniorJunior-Percentages'!AP10),
    CHOOSE(RANDBETWEEN(1, 2), "NotKnown", "Known"),
    IF(
        ISNUMBER('CS-SeniorJunior-Percentages'!AP10),
        IF(
            'CS-SeniorJunior-Percentages'!AP10 &lt; 0.6,
            "NotKnown",
            "Known"
        ),
        'CS-SeniorJunior-Percentages'!AP10
    )
)</f>
        <v>Known</v>
      </c>
      <c r="AQ10" s="31" t="str">
        <f>IF(
    ISERROR('CS-SeniorJunior-Percentages'!AQ10),
    CHOOSE(RANDBETWEEN(1, 2), "NotKnown", "Known"),
    IF(
        ISNUMBER('CS-SeniorJunior-Percentages'!AQ10),
        IF(
            'CS-SeniorJunior-Percentages'!AQ10 &lt; 0.6,
            "NotKnown",
            "Known"
        ),
        'CS-SeniorJunior-Percentages'!AQ10
    )
)</f>
        <v>Known</v>
      </c>
      <c r="AR10" s="31" t="str">
        <f>IF(
    ISERROR('CS-SeniorJunior-Percentages'!AR10),
    CHOOSE(RANDBETWEEN(1, 2), "NotKnown", "Known"),
    IF(
        ISNUMBER('CS-SeniorJunior-Percentages'!AR10),
        IF(
            'CS-SeniorJunior-Percentages'!AR10 &lt; 0.6,
            "NotKnown",
            "Known"
        ),
        'CS-SeniorJunior-Percentages'!AR10
    )
)</f>
        <v>Known</v>
      </c>
      <c r="AS10" s="31" t="str">
        <f>IF(
    ISERROR('CS-SeniorJunior-Percentages'!AS10),
    CHOOSE(RANDBETWEEN(1, 2), "NotKnown", "Known"),
    IF(
        ISNUMBER('CS-SeniorJunior-Percentages'!AS10),
        IF(
            'CS-SeniorJunior-Percentages'!AS10 &lt; 0.6,
            "NotKnown",
            "Known"
        ),
        'CS-SeniorJunior-Percentages'!AS10
    )
)</f>
        <v>Known</v>
      </c>
      <c r="AT10" s="31" t="str">
        <f>IF(
    ISERROR('CS-SeniorJunior-Percentages'!AT10),
    CHOOSE(RANDBETWEEN(1, 2), "NotKnown", "Known"),
    IF(
        ISNUMBER('CS-SeniorJunior-Percentages'!AT10),
        IF(
            'CS-SeniorJunior-Percentages'!AT10 &lt; 0.6,
            "NotKnown",
            "Known"
        ),
        'CS-SeniorJunior-Percentages'!AT10
    )
)</f>
        <v>Known</v>
      </c>
      <c r="AU10" s="23"/>
    </row>
    <row r="11">
      <c r="A11" s="46" t="str">
        <f>IF(
    ISERROR('CS-SeniorJunior-Percentages'!A11),
    CHOOSE(RANDBETWEEN(1, 2), "NotKnown", "Known"),
    IF(
        ISNUMBER('CS-SeniorJunior-Percentages'!A11),
        IF(
            'CS-SeniorJunior-Percentages'!A11 &lt; 0.6,
            "NotKnown",
            "Known"
        ),
        'CS-SeniorJunior-Percentages'!A11
    )
)</f>
        <v>1J-M</v>
      </c>
      <c r="B11" s="31" t="str">
        <f>IF(
    ISERROR('CS-SeniorJunior-Percentages'!B11),
    CHOOSE(RANDBETWEEN(1, 2), "NotKnown", "Known"),
    IF(
        ISNUMBER('CS-SeniorJunior-Percentages'!B11),
        IF(
            'CS-SeniorJunior-Percentages'!B11 &lt; 0.6,
            "NotKnown",
            "Known"
        ),
        'CS-SeniorJunior-Percentages'!B11
    )
)</f>
        <v>Known</v>
      </c>
      <c r="C11" s="31" t="str">
        <f>IF(
    ISERROR('CS-SeniorJunior-Percentages'!C11),
    CHOOSE(RANDBETWEEN(1, 2), "NotKnown", "Known"),
    IF(
        ISNUMBER('CS-SeniorJunior-Percentages'!C11),
        IF(
            'CS-SeniorJunior-Percentages'!C11 &lt; 0.6,
            "NotKnown",
            "Known"
        ),
        'CS-SeniorJunior-Percentages'!C11
    )
)</f>
        <v>Known</v>
      </c>
      <c r="D11" s="31" t="str">
        <f>IF(
    ISERROR('CS-SeniorJunior-Percentages'!D11),
    CHOOSE(RANDBETWEEN(1, 2), "NotKnown", "Known"),
    IF(
        ISNUMBER('CS-SeniorJunior-Percentages'!D11),
        IF(
            'CS-SeniorJunior-Percentages'!D11 &lt; 0.6,
            "NotKnown",
            "Known"
        ),
        'CS-SeniorJunior-Percentages'!D11
    )
)</f>
        <v>Known</v>
      </c>
      <c r="E11" s="31" t="str">
        <f>IF(
    ISERROR('CS-SeniorJunior-Percentages'!E11),
    CHOOSE(RANDBETWEEN(1, 2), "NotKnown", "Known"),
    IF(
        ISNUMBER('CS-SeniorJunior-Percentages'!E11),
        IF(
            'CS-SeniorJunior-Percentages'!E11 &lt; 0.6,
            "NotKnown",
            "Known"
        ),
        'CS-SeniorJunior-Percentages'!E11
    )
)</f>
        <v>Known</v>
      </c>
      <c r="F11" s="31" t="str">
        <f>IF(
    ISERROR('CS-SeniorJunior-Percentages'!F11),
    CHOOSE(RANDBETWEEN(1, 2), "NotKnown", "Known"),
    IF(
        ISNUMBER('CS-SeniorJunior-Percentages'!F11),
        IF(
            'CS-SeniorJunior-Percentages'!F11 &lt; 0.6,
            "NotKnown",
            "Known"
        ),
        'CS-SeniorJunior-Percentages'!F11
    )
)</f>
        <v>Known</v>
      </c>
      <c r="G11" s="31" t="str">
        <f>IF(
    ISERROR('CS-SeniorJunior-Percentages'!G11),
    CHOOSE(RANDBETWEEN(1, 2), "NotKnown", "Known"),
    IF(
        ISNUMBER('CS-SeniorJunior-Percentages'!G11),
        IF(
            'CS-SeniorJunior-Percentages'!G11 &lt; 0.6,
            "NotKnown",
            "Known"
        ),
        'CS-SeniorJunior-Percentages'!G11
    )
)</f>
        <v>Known</v>
      </c>
      <c r="H11" s="31" t="str">
        <f>IF(
    ISERROR('CS-SeniorJunior-Percentages'!H11),
    CHOOSE(RANDBETWEEN(1, 2), "NotKnown", "Known"),
    IF(
        ISNUMBER('CS-SeniorJunior-Percentages'!H11),
        IF(
            'CS-SeniorJunior-Percentages'!H11 &lt; 0.6,
            "NotKnown",
            "Known"
        ),
        'CS-SeniorJunior-Percentages'!H11
    )
)</f>
        <v>Known</v>
      </c>
      <c r="I11" s="31" t="str">
        <f>IF(
    ISERROR('CS-SeniorJunior-Percentages'!I11),
    CHOOSE(RANDBETWEEN(1, 2), "NotKnown", "Known"),
    IF(
        ISNUMBER('CS-SeniorJunior-Percentages'!I11),
        IF(
            'CS-SeniorJunior-Percentages'!I11 &lt; 0.6,
            "NotKnown",
            "Known"
        ),
        'CS-SeniorJunior-Percentages'!I11
    )
)</f>
        <v>Known</v>
      </c>
      <c r="J11" s="31" t="str">
        <f>IF(
    ISERROR('CS-SeniorJunior-Percentages'!J11),
    CHOOSE(RANDBETWEEN(1, 2), "NotKnown", "Known"),
    IF(
        ISNUMBER('CS-SeniorJunior-Percentages'!J11),
        IF(
            'CS-SeniorJunior-Percentages'!J11 &lt; 0.6,
            "NotKnown",
            "Known"
        ),
        'CS-SeniorJunior-Percentages'!J11
    )
)</f>
        <v>Known</v>
      </c>
      <c r="K11" s="31" t="str">
        <f>IF(
    ISERROR('CS-SeniorJunior-Percentages'!K11),
    CHOOSE(RANDBETWEEN(1, 2), "NotKnown", "Known"),
    IF(
        ISNUMBER('CS-SeniorJunior-Percentages'!K11),
        IF(
            'CS-SeniorJunior-Percentages'!K11 &lt; 0.6,
            "NotKnown",
            "Known"
        ),
        'CS-SeniorJunior-Percentages'!K11
    )
)</f>
        <v>Known</v>
      </c>
      <c r="L11" s="31" t="str">
        <f>IF(
    ISERROR('CS-SeniorJunior-Percentages'!L11),
    CHOOSE(RANDBETWEEN(1, 2), "NotKnown", "Known"),
    IF(
        ISNUMBER('CS-SeniorJunior-Percentages'!L11),
        IF(
            'CS-SeniorJunior-Percentages'!L11 &lt; 0.6,
            "NotKnown",
            "Known"
        ),
        'CS-SeniorJunior-Percentages'!L11
    )
)</f>
        <v>Known</v>
      </c>
      <c r="M11" s="31" t="str">
        <f>IF(
    ISERROR('CS-SeniorJunior-Percentages'!M11),
    CHOOSE(RANDBETWEEN(1, 2), "NotKnown", "Known"),
    IF(
        ISNUMBER('CS-SeniorJunior-Percentages'!M11),
        IF(
            'CS-SeniorJunior-Percentages'!M11 &lt; 0.6,
            "NotKnown",
            "Known"
        ),
        'CS-SeniorJunior-Percentages'!M11
    )
)</f>
        <v>Known</v>
      </c>
      <c r="N11" s="31" t="str">
        <f>IF(
    ISERROR('CS-SeniorJunior-Percentages'!N11),
    CHOOSE(RANDBETWEEN(1, 2), "NotKnown", "Known"),
    IF(
        ISNUMBER('CS-SeniorJunior-Percentages'!N11),
        IF(
            'CS-SeniorJunior-Percentages'!N11 &lt; 0.6,
            "NotKnown",
            "Known"
        ),
        'CS-SeniorJunior-Percentages'!N11
    )
)</f>
        <v>Known</v>
      </c>
      <c r="O11" s="31" t="str">
        <f>IF(
    ISERROR('CS-SeniorJunior-Percentages'!O11),
    CHOOSE(RANDBETWEEN(1, 2), "NotKnown", "Known"),
    IF(
        ISNUMBER('CS-SeniorJunior-Percentages'!O11),
        IF(
            'CS-SeniorJunior-Percentages'!O11 &lt; 0.6,
            "NotKnown",
            "Known"
        ),
        'CS-SeniorJunior-Percentages'!O11
    )
)</f>
        <v>Known</v>
      </c>
      <c r="P11" s="31" t="str">
        <f>IF(
    ISERROR('CS-SeniorJunior-Percentages'!P11),
    CHOOSE(RANDBETWEEN(1, 2), "NotKnown", "Known"),
    IF(
        ISNUMBER('CS-SeniorJunior-Percentages'!P11),
        IF(
            'CS-SeniorJunior-Percentages'!P11 &lt; 0.6,
            "NotKnown",
            "Known"
        ),
        'CS-SeniorJunior-Percentages'!P11
    )
)</f>
        <v>Known</v>
      </c>
      <c r="Q11" s="31" t="str">
        <f>IF(
    ISERROR('CS-SeniorJunior-Percentages'!Q11),
    CHOOSE(RANDBETWEEN(1, 2), "NotKnown", "Known"),
    IF(
        ISNUMBER('CS-SeniorJunior-Percentages'!Q11),
        IF(
            'CS-SeniorJunior-Percentages'!Q11 &lt; 0.6,
            "NotKnown",
            "Known"
        ),
        'CS-SeniorJunior-Percentages'!Q11
    )
)</f>
        <v>Known</v>
      </c>
      <c r="R11" s="31" t="str">
        <f>IF(
    ISERROR('CS-SeniorJunior-Percentages'!R11),
    CHOOSE(RANDBETWEEN(1, 2), "NotKnown", "Known"),
    IF(
        ISNUMBER('CS-SeniorJunior-Percentages'!R11),
        IF(
            'CS-SeniorJunior-Percentages'!R11 &lt; 0.6,
            "NotKnown",
            "Known"
        ),
        'CS-SeniorJunior-Percentages'!R11
    )
)</f>
        <v>Known</v>
      </c>
      <c r="S11" s="31" t="str">
        <f>IF(
    ISERROR('CS-SeniorJunior-Percentages'!S11),
    CHOOSE(RANDBETWEEN(1, 2), "NotKnown", "Known"),
    IF(
        ISNUMBER('CS-SeniorJunior-Percentages'!S11),
        IF(
            'CS-SeniorJunior-Percentages'!S11 &lt; 0.6,
            "NotKnown",
            "Known"
        ),
        'CS-SeniorJunior-Percentages'!S11
    )
)</f>
        <v>Known</v>
      </c>
      <c r="T11" s="31" t="str">
        <f>IF(
    ISERROR('CS-SeniorJunior-Percentages'!T11),
    CHOOSE(RANDBETWEEN(1, 2), "NotKnown", "Known"),
    IF(
        ISNUMBER('CS-SeniorJunior-Percentages'!T11),
        IF(
            'CS-SeniorJunior-Percentages'!T11 &lt; 0.6,
            "NotKnown",
            "Known"
        ),
        'CS-SeniorJunior-Percentages'!T11
    )
)</f>
        <v>Known</v>
      </c>
      <c r="U11" s="31" t="str">
        <f>IF(
    ISERROR('CS-SeniorJunior-Percentages'!U11),
    CHOOSE(RANDBETWEEN(1, 2), "NotKnown", "Known"),
    IF(
        ISNUMBER('CS-SeniorJunior-Percentages'!U11),
        IF(
            'CS-SeniorJunior-Percentages'!U11 &lt; 0.6,
            "NotKnown",
            "Known"
        ),
        'CS-SeniorJunior-Percentages'!U11
    )
)</f>
        <v>Known</v>
      </c>
      <c r="V11" s="31" t="str">
        <f>IF(
    ISERROR('CS-SeniorJunior-Percentages'!V11),
    CHOOSE(RANDBETWEEN(1, 2), "NotKnown", "Known"),
    IF(
        ISNUMBER('CS-SeniorJunior-Percentages'!V11),
        IF(
            'CS-SeniorJunior-Percentages'!V11 &lt; 0.6,
            "NotKnown",
            "Known"
        ),
        'CS-SeniorJunior-Percentages'!V11
    )
)</f>
        <v>Known</v>
      </c>
      <c r="W11" s="31" t="str">
        <f>IF(
    ISERROR('CS-SeniorJunior-Percentages'!W11),
    CHOOSE(RANDBETWEEN(1, 2), "NotKnown", "Known"),
    IF(
        ISNUMBER('CS-SeniorJunior-Percentages'!W11),
        IF(
            'CS-SeniorJunior-Percentages'!W11 &lt; 0.6,
            "NotKnown",
            "Known"
        ),
        'CS-SeniorJunior-Percentages'!W11
    )
)</f>
        <v>Known</v>
      </c>
      <c r="X11" s="31" t="str">
        <f>IF(
    ISERROR('CS-SeniorJunior-Percentages'!X11),
    CHOOSE(RANDBETWEEN(1, 2), "NotKnown", "Known"),
    IF(
        ISNUMBER('CS-SeniorJunior-Percentages'!X11),
        IF(
            'CS-SeniorJunior-Percentages'!X11 &lt; 0.6,
            "NotKnown",
            "Known"
        ),
        'CS-SeniorJunior-Percentages'!X11
    )
)</f>
        <v>Known</v>
      </c>
      <c r="Y11" s="31" t="str">
        <f>IF(
    ISERROR('CS-SeniorJunior-Percentages'!Y11),
    CHOOSE(RANDBETWEEN(1, 2), "NotKnown", "Known"),
    IF(
        ISNUMBER('CS-SeniorJunior-Percentages'!Y11),
        IF(
            'CS-SeniorJunior-Percentages'!Y11 &lt; 0.6,
            "NotKnown",
            "Known"
        ),
        'CS-SeniorJunior-Percentages'!Y11
    )
)</f>
        <v>Known</v>
      </c>
      <c r="Z11" s="31" t="str">
        <f>IF(
    ISERROR('CS-SeniorJunior-Percentages'!Z11),
    CHOOSE(RANDBETWEEN(1, 2), "NotKnown", "Known"),
    IF(
        ISNUMBER('CS-SeniorJunior-Percentages'!Z11),
        IF(
            'CS-SeniorJunior-Percentages'!Z11 &lt; 0.6,
            "NotKnown",
            "Known"
        ),
        'CS-SeniorJunior-Percentages'!Z11
    )
)</f>
        <v>Known</v>
      </c>
      <c r="AA11" s="31" t="str">
        <f>IF(
    ISERROR('CS-SeniorJunior-Percentages'!AA11),
    CHOOSE(RANDBETWEEN(1, 2), "NotKnown", "Known"),
    IF(
        ISNUMBER('CS-SeniorJunior-Percentages'!AA11),
        IF(
            'CS-SeniorJunior-Percentages'!AA11 &lt; 0.6,
            "NotKnown",
            "Known"
        ),
        'CS-SeniorJunior-Percentages'!AA11
    )
)</f>
        <v>Known</v>
      </c>
      <c r="AB11" s="31" t="str">
        <f>IF(
    ISERROR('CS-SeniorJunior-Percentages'!AB11),
    CHOOSE(RANDBETWEEN(1, 2), "NotKnown", "Known"),
    IF(
        ISNUMBER('CS-SeniorJunior-Percentages'!AB11),
        IF(
            'CS-SeniorJunior-Percentages'!AB11 &lt; 0.6,
            "NotKnown",
            "Known"
        ),
        'CS-SeniorJunior-Percentages'!AB11
    )
)</f>
        <v>Known</v>
      </c>
      <c r="AC11" s="31" t="str">
        <f>IF(
    ISERROR('CS-SeniorJunior-Percentages'!AC11),
    CHOOSE(RANDBETWEEN(1, 2), "NotKnown", "Known"),
    IF(
        ISNUMBER('CS-SeniorJunior-Percentages'!AC11),
        IF(
            'CS-SeniorJunior-Percentages'!AC11 &lt; 0.6,
            "NotKnown",
            "Known"
        ),
        'CS-SeniorJunior-Percentages'!AC11
    )
)</f>
        <v>Known</v>
      </c>
      <c r="AD11" s="31" t="str">
        <f>IF(
    ISERROR('CS-SeniorJunior-Percentages'!AD11),
    CHOOSE(RANDBETWEEN(1, 2), "NotKnown", "Known"),
    IF(
        ISNUMBER('CS-SeniorJunior-Percentages'!AD11),
        IF(
            'CS-SeniorJunior-Percentages'!AD11 &lt; 0.6,
            "NotKnown",
            "Known"
        ),
        'CS-SeniorJunior-Percentages'!AD11
    )
)</f>
        <v>NotKnown</v>
      </c>
      <c r="AE11" s="31" t="str">
        <f>IF(
    ISERROR('CS-SeniorJunior-Percentages'!AE11),
    CHOOSE(RANDBETWEEN(1, 2), "NotKnown", "Known"),
    IF(
        ISNUMBER('CS-SeniorJunior-Percentages'!AE11),
        IF(
            'CS-SeniorJunior-Percentages'!AE11 &lt; 0.6,
            "NotKnown",
            "Known"
        ),
        'CS-SeniorJunior-Percentages'!AE11
    )
)</f>
        <v>Known</v>
      </c>
      <c r="AF11" s="31" t="str">
        <f>IF(
    ISERROR('CS-SeniorJunior-Percentages'!AF11),
    CHOOSE(RANDBETWEEN(1, 2), "NotKnown", "Known"),
    IF(
        ISNUMBER('CS-SeniorJunior-Percentages'!AF11),
        IF(
            'CS-SeniorJunior-Percentages'!AF11 &lt; 0.6,
            "NotKnown",
            "Known"
        ),
        'CS-SeniorJunior-Percentages'!AF11
    )
)</f>
        <v>Known</v>
      </c>
      <c r="AG11" s="31" t="str">
        <f>IF(
    ISERROR('CS-SeniorJunior-Percentages'!AG11),
    CHOOSE(RANDBETWEEN(1, 2), "NotKnown", "Known"),
    IF(
        ISNUMBER('CS-SeniorJunior-Percentages'!AG11),
        IF(
            'CS-SeniorJunior-Percentages'!AG11 &lt; 0.6,
            "NotKnown",
            "Known"
        ),
        'CS-SeniorJunior-Percentages'!AG11
    )
)</f>
        <v>Known</v>
      </c>
      <c r="AH11" s="31" t="str">
        <f>IF(
    ISERROR('CS-SeniorJunior-Percentages'!AH11),
    CHOOSE(RANDBETWEEN(1, 2), "NotKnown", "Known"),
    IF(
        ISNUMBER('CS-SeniorJunior-Percentages'!AH11),
        IF(
            'CS-SeniorJunior-Percentages'!AH11 &lt; 0.6,
            "NotKnown",
            "Known"
        ),
        'CS-SeniorJunior-Percentages'!AH11
    )
)</f>
        <v>Known</v>
      </c>
      <c r="AI11" s="31" t="str">
        <f>IF(
    ISERROR('CS-SeniorJunior-Percentages'!AI11),
    CHOOSE(RANDBETWEEN(1, 2), "NotKnown", "Known"),
    IF(
        ISNUMBER('CS-SeniorJunior-Percentages'!AI11),
        IF(
            'CS-SeniorJunior-Percentages'!AI11 &lt; 0.6,
            "NotKnown",
            "Known"
        ),
        'CS-SeniorJunior-Percentages'!AI11
    )
)</f>
        <v>Known</v>
      </c>
      <c r="AJ11" s="31" t="str">
        <f>IF(
    ISERROR('CS-SeniorJunior-Percentages'!AJ11),
    CHOOSE(RANDBETWEEN(1, 2), "NotKnown", "Known"),
    IF(
        ISNUMBER('CS-SeniorJunior-Percentages'!AJ11),
        IF(
            'CS-SeniorJunior-Percentages'!AJ11 &lt; 0.6,
            "NotKnown",
            "Known"
        ),
        'CS-SeniorJunior-Percentages'!AJ11
    )
)</f>
        <v>Known</v>
      </c>
      <c r="AK11" s="31" t="str">
        <f>IF(
    ISERROR('CS-SeniorJunior-Percentages'!AK11),
    CHOOSE(RANDBETWEEN(1, 2), "NotKnown", "Known"),
    IF(
        ISNUMBER('CS-SeniorJunior-Percentages'!AK11),
        IF(
            'CS-SeniorJunior-Percentages'!AK11 &lt; 0.6,
            "NotKnown",
            "Known"
        ),
        'CS-SeniorJunior-Percentages'!AK11
    )
)</f>
        <v>Known</v>
      </c>
      <c r="AL11" s="31" t="str">
        <f>IF(
    ISERROR('CS-SeniorJunior-Percentages'!AL11),
    CHOOSE(RANDBETWEEN(1, 2), "NotKnown", "Known"),
    IF(
        ISNUMBER('CS-SeniorJunior-Percentages'!AL11),
        IF(
            'CS-SeniorJunior-Percentages'!AL11 &lt; 0.6,
            "NotKnown",
            "Known"
        ),
        'CS-SeniorJunior-Percentages'!AL11
    )
)</f>
        <v>Known</v>
      </c>
      <c r="AM11" s="31" t="str">
        <f>IF(
    ISERROR('CS-SeniorJunior-Percentages'!AM11),
    CHOOSE(RANDBETWEEN(1, 2), "NotKnown", "Known"),
    IF(
        ISNUMBER('CS-SeniorJunior-Percentages'!AM11),
        IF(
            'CS-SeniorJunior-Percentages'!AM11 &lt; 0.6,
            "NotKnown",
            "Known"
        ),
        'CS-SeniorJunior-Percentages'!AM11
    )
)</f>
        <v>Known</v>
      </c>
      <c r="AN11" s="31" t="str">
        <f>IF(
    ISERROR('CS-SeniorJunior-Percentages'!AN11),
    CHOOSE(RANDBETWEEN(1, 2), "NotKnown", "Known"),
    IF(
        ISNUMBER('CS-SeniorJunior-Percentages'!AN11),
        IF(
            'CS-SeniorJunior-Percentages'!AN11 &lt; 0.6,
            "NotKnown",
            "Known"
        ),
        'CS-SeniorJunior-Percentages'!AN11
    )
)</f>
        <v>Known</v>
      </c>
      <c r="AO11" s="31" t="str">
        <f>IF(
    ISERROR('CS-SeniorJunior-Percentages'!AO11),
    CHOOSE(RANDBETWEEN(1, 2), "NotKnown", "Known"),
    IF(
        ISNUMBER('CS-SeniorJunior-Percentages'!AO11),
        IF(
            'CS-SeniorJunior-Percentages'!AO11 &lt; 0.6,
            "NotKnown",
            "Known"
        ),
        'CS-SeniorJunior-Percentages'!AO11
    )
)</f>
        <v>Known</v>
      </c>
      <c r="AP11" s="31" t="str">
        <f>IF(
    ISERROR('CS-SeniorJunior-Percentages'!AP11),
    CHOOSE(RANDBETWEEN(1, 2), "NotKnown", "Known"),
    IF(
        ISNUMBER('CS-SeniorJunior-Percentages'!AP11),
        IF(
            'CS-SeniorJunior-Percentages'!AP11 &lt; 0.6,
            "NotKnown",
            "Known"
        ),
        'CS-SeniorJunior-Percentages'!AP11
    )
)</f>
        <v>Known</v>
      </c>
      <c r="AQ11" s="31" t="str">
        <f>IF(
    ISERROR('CS-SeniorJunior-Percentages'!AQ11),
    CHOOSE(RANDBETWEEN(1, 2), "NotKnown", "Known"),
    IF(
        ISNUMBER('CS-SeniorJunior-Percentages'!AQ11),
        IF(
            'CS-SeniorJunior-Percentages'!AQ11 &lt; 0.6,
            "NotKnown",
            "Known"
        ),
        'CS-SeniorJunior-Percentages'!AQ11
    )
)</f>
        <v>Known</v>
      </c>
      <c r="AR11" s="31" t="str">
        <f>IF(
    ISERROR('CS-SeniorJunior-Percentages'!AR11),
    CHOOSE(RANDBETWEEN(1, 2), "NotKnown", "Known"),
    IF(
        ISNUMBER('CS-SeniorJunior-Percentages'!AR11),
        IF(
            'CS-SeniorJunior-Percentages'!AR11 &lt; 0.6,
            "NotKnown",
            "Known"
        ),
        'CS-SeniorJunior-Percentages'!AR11
    )
)</f>
        <v>Known</v>
      </c>
      <c r="AS11" s="31" t="str">
        <f>IF(
    ISERROR('CS-SeniorJunior-Percentages'!AS11),
    CHOOSE(RANDBETWEEN(1, 2), "NotKnown", "Known"),
    IF(
        ISNUMBER('CS-SeniorJunior-Percentages'!AS11),
        IF(
            'CS-SeniorJunior-Percentages'!AS11 &lt; 0.6,
            "NotKnown",
            "Known"
        ),
        'CS-SeniorJunior-Percentages'!AS11
    )
)</f>
        <v>Known</v>
      </c>
      <c r="AT11" s="31" t="str">
        <f>IF(
    ISERROR('CS-SeniorJunior-Percentages'!AT11),
    CHOOSE(RANDBETWEEN(1, 2), "NotKnown", "Known"),
    IF(
        ISNUMBER('CS-SeniorJunior-Percentages'!AT11),
        IF(
            'CS-SeniorJunior-Percentages'!AT11 &lt; 0.6,
            "NotKnown",
            "Known"
        ),
        'CS-SeniorJunior-Percentages'!AT11
    )
)</f>
        <v>Known</v>
      </c>
      <c r="AU11" s="23"/>
    </row>
    <row r="12">
      <c r="A12" s="46" t="str">
        <f>IF(
    ISERROR('CS-SeniorJunior-Percentages'!A12),
    CHOOSE(RANDBETWEEN(1, 2), "NotKnown", "Known"),
    IF(
        ISNUMBER('CS-SeniorJunior-Percentages'!A12),
        IF(
            'CS-SeniorJunior-Percentages'!A12 &lt; 0.6,
            "NotKnown",
            "Known"
        ),
        'CS-SeniorJunior-Percentages'!A12
    )
)</f>
        <v>2J-M</v>
      </c>
      <c r="B12" s="31" t="str">
        <f>IF(
    ISERROR('CS-SeniorJunior-Percentages'!B12),
    CHOOSE(RANDBETWEEN(1, 2), "NotKnown", "Known"),
    IF(
        ISNUMBER('CS-SeniorJunior-Percentages'!B12),
        IF(
            'CS-SeniorJunior-Percentages'!B12 &lt; 0.6,
            "NotKnown",
            "Known"
        ),
        'CS-SeniorJunior-Percentages'!B12
    )
)</f>
        <v>Known</v>
      </c>
      <c r="C12" s="31" t="str">
        <f>IF(
    ISERROR('CS-SeniorJunior-Percentages'!C12),
    CHOOSE(RANDBETWEEN(1, 2), "NotKnown", "Known"),
    IF(
        ISNUMBER('CS-SeniorJunior-Percentages'!C12),
        IF(
            'CS-SeniorJunior-Percentages'!C12 &lt; 0.6,
            "NotKnown",
            "Known"
        ),
        'CS-SeniorJunior-Percentages'!C12
    )
)</f>
        <v>Known</v>
      </c>
      <c r="D12" s="31" t="str">
        <f>IF(
    ISERROR('CS-SeniorJunior-Percentages'!D12),
    CHOOSE(RANDBETWEEN(1, 2), "NotKnown", "Known"),
    IF(
        ISNUMBER('CS-SeniorJunior-Percentages'!D12),
        IF(
            'CS-SeniorJunior-Percentages'!D12 &lt; 0.6,
            "NotKnown",
            "Known"
        ),
        'CS-SeniorJunior-Percentages'!D12
    )
)</f>
        <v>Known</v>
      </c>
      <c r="E12" s="31" t="str">
        <f>IF(
    ISERROR('CS-SeniorJunior-Percentages'!E12),
    CHOOSE(RANDBETWEEN(1, 2), "NotKnown", "Known"),
    IF(
        ISNUMBER('CS-SeniorJunior-Percentages'!E12),
        IF(
            'CS-SeniorJunior-Percentages'!E12 &lt; 0.6,
            "NotKnown",
            "Known"
        ),
        'CS-SeniorJunior-Percentages'!E12
    )
)</f>
        <v>Known</v>
      </c>
      <c r="F12" s="31" t="str">
        <f>IF(
    ISERROR('CS-SeniorJunior-Percentages'!F12),
    CHOOSE(RANDBETWEEN(1, 2), "NotKnown", "Known"),
    IF(
        ISNUMBER('CS-SeniorJunior-Percentages'!F12),
        IF(
            'CS-SeniorJunior-Percentages'!F12 &lt; 0.6,
            "NotKnown",
            "Known"
        ),
        'CS-SeniorJunior-Percentages'!F12
    )
)</f>
        <v>Known</v>
      </c>
      <c r="G12" s="31" t="str">
        <f>IF(
    ISERROR('CS-SeniorJunior-Percentages'!G12),
    CHOOSE(RANDBETWEEN(1, 2), "NotKnown", "Known"),
    IF(
        ISNUMBER('CS-SeniorJunior-Percentages'!G12),
        IF(
            'CS-SeniorJunior-Percentages'!G12 &lt; 0.6,
            "NotKnown",
            "Known"
        ),
        'CS-SeniorJunior-Percentages'!G12
    )
)</f>
        <v>Known</v>
      </c>
      <c r="H12" s="31" t="str">
        <f>IF(
    ISERROR('CS-SeniorJunior-Percentages'!H12),
    CHOOSE(RANDBETWEEN(1, 2), "NotKnown", "Known"),
    IF(
        ISNUMBER('CS-SeniorJunior-Percentages'!H12),
        IF(
            'CS-SeniorJunior-Percentages'!H12 &lt; 0.6,
            "NotKnown",
            "Known"
        ),
        'CS-SeniorJunior-Percentages'!H12
    )
)</f>
        <v>Known</v>
      </c>
      <c r="I12" s="31" t="str">
        <f>IF(
    ISERROR('CS-SeniorJunior-Percentages'!I12),
    CHOOSE(RANDBETWEEN(1, 2), "NotKnown", "Known"),
    IF(
        ISNUMBER('CS-SeniorJunior-Percentages'!I12),
        IF(
            'CS-SeniorJunior-Percentages'!I12 &lt; 0.6,
            "NotKnown",
            "Known"
        ),
        'CS-SeniorJunior-Percentages'!I12
    )
)</f>
        <v>Known</v>
      </c>
      <c r="J12" s="31" t="str">
        <f>IF(
    ISERROR('CS-SeniorJunior-Percentages'!J12),
    CHOOSE(RANDBETWEEN(1, 2), "NotKnown", "Known"),
    IF(
        ISNUMBER('CS-SeniorJunior-Percentages'!J12),
        IF(
            'CS-SeniorJunior-Percentages'!J12 &lt; 0.6,
            "NotKnown",
            "Known"
        ),
        'CS-SeniorJunior-Percentages'!J12
    )
)</f>
        <v>Known</v>
      </c>
      <c r="K12" s="31" t="str">
        <f>IF(
    ISERROR('CS-SeniorJunior-Percentages'!K12),
    CHOOSE(RANDBETWEEN(1, 2), "NotKnown", "Known"),
    IF(
        ISNUMBER('CS-SeniorJunior-Percentages'!K12),
        IF(
            'CS-SeniorJunior-Percentages'!K12 &lt; 0.6,
            "NotKnown",
            "Known"
        ),
        'CS-SeniorJunior-Percentages'!K12
    )
)</f>
        <v>Known</v>
      </c>
      <c r="L12" s="31" t="str">
        <f>IF(
    ISERROR('CS-SeniorJunior-Percentages'!L12),
    CHOOSE(RANDBETWEEN(1, 2), "NotKnown", "Known"),
    IF(
        ISNUMBER('CS-SeniorJunior-Percentages'!L12),
        IF(
            'CS-SeniorJunior-Percentages'!L12 &lt; 0.6,
            "NotKnown",
            "Known"
        ),
        'CS-SeniorJunior-Percentages'!L12
    )
)</f>
        <v>Known</v>
      </c>
      <c r="M12" s="31" t="str">
        <f>IF(
    ISERROR('CS-SeniorJunior-Percentages'!M12),
    CHOOSE(RANDBETWEEN(1, 2), "NotKnown", "Known"),
    IF(
        ISNUMBER('CS-SeniorJunior-Percentages'!M12),
        IF(
            'CS-SeniorJunior-Percentages'!M12 &lt; 0.6,
            "NotKnown",
            "Known"
        ),
        'CS-SeniorJunior-Percentages'!M12
    )
)</f>
        <v>Known</v>
      </c>
      <c r="N12" s="31" t="str">
        <f>IF(
    ISERROR('CS-SeniorJunior-Percentages'!N12),
    CHOOSE(RANDBETWEEN(1, 2), "NotKnown", "Known"),
    IF(
        ISNUMBER('CS-SeniorJunior-Percentages'!N12),
        IF(
            'CS-SeniorJunior-Percentages'!N12 &lt; 0.6,
            "NotKnown",
            "Known"
        ),
        'CS-SeniorJunior-Percentages'!N12
    )
)</f>
        <v>Known</v>
      </c>
      <c r="O12" s="31" t="str">
        <f>IF(
    ISERROR('CS-SeniorJunior-Percentages'!O12),
    CHOOSE(RANDBETWEEN(1, 2), "NotKnown", "Known"),
    IF(
        ISNUMBER('CS-SeniorJunior-Percentages'!O12),
        IF(
            'CS-SeniorJunior-Percentages'!O12 &lt; 0.6,
            "NotKnown",
            "Known"
        ),
        'CS-SeniorJunior-Percentages'!O12
    )
)</f>
        <v>Known</v>
      </c>
      <c r="P12" s="31" t="str">
        <f>IF(
    ISERROR('CS-SeniorJunior-Percentages'!P12),
    CHOOSE(RANDBETWEEN(1, 2), "NotKnown", "Known"),
    IF(
        ISNUMBER('CS-SeniorJunior-Percentages'!P12),
        IF(
            'CS-SeniorJunior-Percentages'!P12 &lt; 0.6,
            "NotKnown",
            "Known"
        ),
        'CS-SeniorJunior-Percentages'!P12
    )
)</f>
        <v>Known</v>
      </c>
      <c r="Q12" s="31" t="str">
        <f>IF(
    ISERROR('CS-SeniorJunior-Percentages'!Q12),
    CHOOSE(RANDBETWEEN(1, 2), "NotKnown", "Known"),
    IF(
        ISNUMBER('CS-SeniorJunior-Percentages'!Q12),
        IF(
            'CS-SeniorJunior-Percentages'!Q12 &lt; 0.6,
            "NotKnown",
            "Known"
        ),
        'CS-SeniorJunior-Percentages'!Q12
    )
)</f>
        <v>Known</v>
      </c>
      <c r="R12" s="31" t="str">
        <f>IF(
    ISERROR('CS-SeniorJunior-Percentages'!R12),
    CHOOSE(RANDBETWEEN(1, 2), "NotKnown", "Known"),
    IF(
        ISNUMBER('CS-SeniorJunior-Percentages'!R12),
        IF(
            'CS-SeniorJunior-Percentages'!R12 &lt; 0.6,
            "NotKnown",
            "Known"
        ),
        'CS-SeniorJunior-Percentages'!R12
    )
)</f>
        <v>Known</v>
      </c>
      <c r="S12" s="31" t="str">
        <f>IF(
    ISERROR('CS-SeniorJunior-Percentages'!S12),
    CHOOSE(RANDBETWEEN(1, 2), "NotKnown", "Known"),
    IF(
        ISNUMBER('CS-SeniorJunior-Percentages'!S12),
        IF(
            'CS-SeniorJunior-Percentages'!S12 &lt; 0.6,
            "NotKnown",
            "Known"
        ),
        'CS-SeniorJunior-Percentages'!S12
    )
)</f>
        <v>Known</v>
      </c>
      <c r="T12" s="31" t="str">
        <f>IF(
    ISERROR('CS-SeniorJunior-Percentages'!T12),
    CHOOSE(RANDBETWEEN(1, 2), "NotKnown", "Known"),
    IF(
        ISNUMBER('CS-SeniorJunior-Percentages'!T12),
        IF(
            'CS-SeniorJunior-Percentages'!T12 &lt; 0.6,
            "NotKnown",
            "Known"
        ),
        'CS-SeniorJunior-Percentages'!T12
    )
)</f>
        <v>Known</v>
      </c>
      <c r="U12" s="31" t="str">
        <f>IF(
    ISERROR('CS-SeniorJunior-Percentages'!U12),
    CHOOSE(RANDBETWEEN(1, 2), "NotKnown", "Known"),
    IF(
        ISNUMBER('CS-SeniorJunior-Percentages'!U12),
        IF(
            'CS-SeniorJunior-Percentages'!U12 &lt; 0.6,
            "NotKnown",
            "Known"
        ),
        'CS-SeniorJunior-Percentages'!U12
    )
)</f>
        <v>Known</v>
      </c>
      <c r="V12" s="31" t="str">
        <f>IF(
    ISERROR('CS-SeniorJunior-Percentages'!V12),
    CHOOSE(RANDBETWEEN(1, 2), "NotKnown", "Known"),
    IF(
        ISNUMBER('CS-SeniorJunior-Percentages'!V12),
        IF(
            'CS-SeniorJunior-Percentages'!V12 &lt; 0.6,
            "NotKnown",
            "Known"
        ),
        'CS-SeniorJunior-Percentages'!V12
    )
)</f>
        <v>Known</v>
      </c>
      <c r="W12" s="31" t="str">
        <f>IF(
    ISERROR('CS-SeniorJunior-Percentages'!W12),
    CHOOSE(RANDBETWEEN(1, 2), "NotKnown", "Known"),
    IF(
        ISNUMBER('CS-SeniorJunior-Percentages'!W12),
        IF(
            'CS-SeniorJunior-Percentages'!W12 &lt; 0.6,
            "NotKnown",
            "Known"
        ),
        'CS-SeniorJunior-Percentages'!W12
    )
)</f>
        <v>Known</v>
      </c>
      <c r="X12" s="31" t="str">
        <f>IF(
    ISERROR('CS-SeniorJunior-Percentages'!X12),
    CHOOSE(RANDBETWEEN(1, 2), "NotKnown", "Known"),
    IF(
        ISNUMBER('CS-SeniorJunior-Percentages'!X12),
        IF(
            'CS-SeniorJunior-Percentages'!X12 &lt; 0.6,
            "NotKnown",
            "Known"
        ),
        'CS-SeniorJunior-Percentages'!X12
    )
)</f>
        <v>NotKnown</v>
      </c>
      <c r="Y12" s="31" t="str">
        <f>IF(
    ISERROR('CS-SeniorJunior-Percentages'!Y12),
    CHOOSE(RANDBETWEEN(1, 2), "NotKnown", "Known"),
    IF(
        ISNUMBER('CS-SeniorJunior-Percentages'!Y12),
        IF(
            'CS-SeniorJunior-Percentages'!Y12 &lt; 0.6,
            "NotKnown",
            "Known"
        ),
        'CS-SeniorJunior-Percentages'!Y12
    )
)</f>
        <v>Known</v>
      </c>
      <c r="Z12" s="31" t="str">
        <f>IF(
    ISERROR('CS-SeniorJunior-Percentages'!Z12),
    CHOOSE(RANDBETWEEN(1, 2), "NotKnown", "Known"),
    IF(
        ISNUMBER('CS-SeniorJunior-Percentages'!Z12),
        IF(
            'CS-SeniorJunior-Percentages'!Z12 &lt; 0.6,
            "NotKnown",
            "Known"
        ),
        'CS-SeniorJunior-Percentages'!Z12
    )
)</f>
        <v>Known</v>
      </c>
      <c r="AA12" s="31" t="str">
        <f>IF(
    ISERROR('CS-SeniorJunior-Percentages'!AA12),
    CHOOSE(RANDBETWEEN(1, 2), "NotKnown", "Known"),
    IF(
        ISNUMBER('CS-SeniorJunior-Percentages'!AA12),
        IF(
            'CS-SeniorJunior-Percentages'!AA12 &lt; 0.6,
            "NotKnown",
            "Known"
        ),
        'CS-SeniorJunior-Percentages'!AA12
    )
)</f>
        <v>Known</v>
      </c>
      <c r="AB12" s="31" t="str">
        <f>IF(
    ISERROR('CS-SeniorJunior-Percentages'!AB12),
    CHOOSE(RANDBETWEEN(1, 2), "NotKnown", "Known"),
    IF(
        ISNUMBER('CS-SeniorJunior-Percentages'!AB12),
        IF(
            'CS-SeniorJunior-Percentages'!AB12 &lt; 0.6,
            "NotKnown",
            "Known"
        ),
        'CS-SeniorJunior-Percentages'!AB12
    )
)</f>
        <v>NotKnown</v>
      </c>
      <c r="AC12" s="31" t="str">
        <f>IF(
    ISERROR('CS-SeniorJunior-Percentages'!AC12),
    CHOOSE(RANDBETWEEN(1, 2), "NotKnown", "Known"),
    IF(
        ISNUMBER('CS-SeniorJunior-Percentages'!AC12),
        IF(
            'CS-SeniorJunior-Percentages'!AC12 &lt; 0.6,
            "NotKnown",
            "Known"
        ),
        'CS-SeniorJunior-Percentages'!AC12
    )
)</f>
        <v>Known</v>
      </c>
      <c r="AD12" s="31" t="str">
        <f>IF(
    ISERROR('CS-SeniorJunior-Percentages'!AD12),
    CHOOSE(RANDBETWEEN(1, 2), "NotKnown", "Known"),
    IF(
        ISNUMBER('CS-SeniorJunior-Percentages'!AD12),
        IF(
            'CS-SeniorJunior-Percentages'!AD12 &lt; 0.6,
            "NotKnown",
            "Known"
        ),
        'CS-SeniorJunior-Percentages'!AD12
    )
)</f>
        <v>Known</v>
      </c>
      <c r="AE12" s="31" t="str">
        <f>IF(
    ISERROR('CS-SeniorJunior-Percentages'!AE12),
    CHOOSE(RANDBETWEEN(1, 2), "NotKnown", "Known"),
    IF(
        ISNUMBER('CS-SeniorJunior-Percentages'!AE12),
        IF(
            'CS-SeniorJunior-Percentages'!AE12 &lt; 0.6,
            "NotKnown",
            "Known"
        ),
        'CS-SeniorJunior-Percentages'!AE12
    )
)</f>
        <v>Known</v>
      </c>
      <c r="AF12" s="31" t="str">
        <f>IF(
    ISERROR('CS-SeniorJunior-Percentages'!AF12),
    CHOOSE(RANDBETWEEN(1, 2), "NotKnown", "Known"),
    IF(
        ISNUMBER('CS-SeniorJunior-Percentages'!AF12),
        IF(
            'CS-SeniorJunior-Percentages'!AF12 &lt; 0.6,
            "NotKnown",
            "Known"
        ),
        'CS-SeniorJunior-Percentages'!AF12
    )
)</f>
        <v>Known</v>
      </c>
      <c r="AG12" s="31" t="str">
        <f>IF(
    ISERROR('CS-SeniorJunior-Percentages'!AG12),
    CHOOSE(RANDBETWEEN(1, 2), "NotKnown", "Known"),
    IF(
        ISNUMBER('CS-SeniorJunior-Percentages'!AG12),
        IF(
            'CS-SeniorJunior-Percentages'!AG12 &lt; 0.6,
            "NotKnown",
            "Known"
        ),
        'CS-SeniorJunior-Percentages'!AG12
    )
)</f>
        <v>Known</v>
      </c>
      <c r="AH12" s="31" t="str">
        <f>IF(
    ISERROR('CS-SeniorJunior-Percentages'!AH12),
    CHOOSE(RANDBETWEEN(1, 2), "NotKnown", "Known"),
    IF(
        ISNUMBER('CS-SeniorJunior-Percentages'!AH12),
        IF(
            'CS-SeniorJunior-Percentages'!AH12 &lt; 0.6,
            "NotKnown",
            "Known"
        ),
        'CS-SeniorJunior-Percentages'!AH12
    )
)</f>
        <v>Known</v>
      </c>
      <c r="AI12" s="31" t="str">
        <f>IF(
    ISERROR('CS-SeniorJunior-Percentages'!AI12),
    CHOOSE(RANDBETWEEN(1, 2), "NotKnown", "Known"),
    IF(
        ISNUMBER('CS-SeniorJunior-Percentages'!AI12),
        IF(
            'CS-SeniorJunior-Percentages'!AI12 &lt; 0.6,
            "NotKnown",
            "Known"
        ),
        'CS-SeniorJunior-Percentages'!AI12
    )
)</f>
        <v>Known</v>
      </c>
      <c r="AJ12" s="31" t="str">
        <f>IF(
    ISERROR('CS-SeniorJunior-Percentages'!AJ12),
    CHOOSE(RANDBETWEEN(1, 2), "NotKnown", "Known"),
    IF(
        ISNUMBER('CS-SeniorJunior-Percentages'!AJ12),
        IF(
            'CS-SeniorJunior-Percentages'!AJ12 &lt; 0.6,
            "NotKnown",
            "Known"
        ),
        'CS-SeniorJunior-Percentages'!AJ12
    )
)</f>
        <v>Known</v>
      </c>
      <c r="AK12" s="31" t="str">
        <f>IF(
    ISERROR('CS-SeniorJunior-Percentages'!AK12),
    CHOOSE(RANDBETWEEN(1, 2), "NotKnown", "Known"),
    IF(
        ISNUMBER('CS-SeniorJunior-Percentages'!AK12),
        IF(
            'CS-SeniorJunior-Percentages'!AK12 &lt; 0.6,
            "NotKnown",
            "Known"
        ),
        'CS-SeniorJunior-Percentages'!AK12
    )
)</f>
        <v>Known</v>
      </c>
      <c r="AL12" s="31" t="str">
        <f>IF(
    ISERROR('CS-SeniorJunior-Percentages'!AL12),
    CHOOSE(RANDBETWEEN(1, 2), "NotKnown", "Known"),
    IF(
        ISNUMBER('CS-SeniorJunior-Percentages'!AL12),
        IF(
            'CS-SeniorJunior-Percentages'!AL12 &lt; 0.6,
            "NotKnown",
            "Known"
        ),
        'CS-SeniorJunior-Percentages'!AL12
    )
)</f>
        <v>Known</v>
      </c>
      <c r="AM12" s="31" t="str">
        <f>IF(
    ISERROR('CS-SeniorJunior-Percentages'!AM12),
    CHOOSE(RANDBETWEEN(1, 2), "NotKnown", "Known"),
    IF(
        ISNUMBER('CS-SeniorJunior-Percentages'!AM12),
        IF(
            'CS-SeniorJunior-Percentages'!AM12 &lt; 0.6,
            "NotKnown",
            "Known"
        ),
        'CS-SeniorJunior-Percentages'!AM12
    )
)</f>
        <v>Known</v>
      </c>
      <c r="AN12" s="31" t="str">
        <f>IF(
    ISERROR('CS-SeniorJunior-Percentages'!AN12),
    CHOOSE(RANDBETWEEN(1, 2), "NotKnown", "Known"),
    IF(
        ISNUMBER('CS-SeniorJunior-Percentages'!AN12),
        IF(
            'CS-SeniorJunior-Percentages'!AN12 &lt; 0.6,
            "NotKnown",
            "Known"
        ),
        'CS-SeniorJunior-Percentages'!AN12
    )
)</f>
        <v>Known</v>
      </c>
      <c r="AO12" s="31" t="str">
        <f>IF(
    ISERROR('CS-SeniorJunior-Percentages'!AO12),
    CHOOSE(RANDBETWEEN(1, 2), "NotKnown", "Known"),
    IF(
        ISNUMBER('CS-SeniorJunior-Percentages'!AO12),
        IF(
            'CS-SeniorJunior-Percentages'!AO12 &lt; 0.6,
            "NotKnown",
            "Known"
        ),
        'CS-SeniorJunior-Percentages'!AO12
    )
)</f>
        <v>Known</v>
      </c>
      <c r="AP12" s="31" t="str">
        <f>IF(
    ISERROR('CS-SeniorJunior-Percentages'!AP12),
    CHOOSE(RANDBETWEEN(1, 2), "NotKnown", "Known"),
    IF(
        ISNUMBER('CS-SeniorJunior-Percentages'!AP12),
        IF(
            'CS-SeniorJunior-Percentages'!AP12 &lt; 0.6,
            "NotKnown",
            "Known"
        ),
        'CS-SeniorJunior-Percentages'!AP12
    )
)</f>
        <v>Known</v>
      </c>
      <c r="AQ12" s="31" t="str">
        <f>IF(
    ISERROR('CS-SeniorJunior-Percentages'!AQ12),
    CHOOSE(RANDBETWEEN(1, 2), "NotKnown", "Known"),
    IF(
        ISNUMBER('CS-SeniorJunior-Percentages'!AQ12),
        IF(
            'CS-SeniorJunior-Percentages'!AQ12 &lt; 0.6,
            "NotKnown",
            "Known"
        ),
        'CS-SeniorJunior-Percentages'!AQ12
    )
)</f>
        <v>Known</v>
      </c>
      <c r="AR12" s="31" t="str">
        <f>IF(
    ISERROR('CS-SeniorJunior-Percentages'!AR12),
    CHOOSE(RANDBETWEEN(1, 2), "NotKnown", "Known"),
    IF(
        ISNUMBER('CS-SeniorJunior-Percentages'!AR12),
        IF(
            'CS-SeniorJunior-Percentages'!AR12 &lt; 0.6,
            "NotKnown",
            "Known"
        ),
        'CS-SeniorJunior-Percentages'!AR12
    )
)</f>
        <v>Known</v>
      </c>
      <c r="AS12" s="31" t="str">
        <f>IF(
    ISERROR('CS-SeniorJunior-Percentages'!AS12),
    CHOOSE(RANDBETWEEN(1, 2), "NotKnown", "Known"),
    IF(
        ISNUMBER('CS-SeniorJunior-Percentages'!AS12),
        IF(
            'CS-SeniorJunior-Percentages'!AS12 &lt; 0.6,
            "NotKnown",
            "Known"
        ),
        'CS-SeniorJunior-Percentages'!AS12
    )
)</f>
        <v>Known</v>
      </c>
      <c r="AT12" s="31" t="str">
        <f>IF(
    ISERROR('CS-SeniorJunior-Percentages'!AT12),
    CHOOSE(RANDBETWEEN(1, 2), "NotKnown", "Known"),
    IF(
        ISNUMBER('CS-SeniorJunior-Percentages'!AT12),
        IF(
            'CS-SeniorJunior-Percentages'!AT12 &lt; 0.6,
            "NotKnown",
            "Known"
        ),
        'CS-SeniorJunior-Percentages'!AT12
    )
)</f>
        <v>Known</v>
      </c>
      <c r="AU12" s="23"/>
    </row>
    <row r="13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</row>
    <row r="14">
      <c r="A14" s="23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23"/>
    </row>
    <row r="15">
      <c r="A15" s="23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23"/>
    </row>
    <row r="16">
      <c r="A16" s="23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23"/>
    </row>
    <row r="17">
      <c r="A17" s="23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23"/>
    </row>
    <row r="18">
      <c r="A18" s="23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23"/>
    </row>
    <row r="19">
      <c r="A19" s="23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23"/>
    </row>
    <row r="20">
      <c r="A20" s="23"/>
    </row>
    <row r="21">
      <c r="A21" s="23"/>
    </row>
    <row r="22">
      <c r="A22" s="23"/>
    </row>
    <row r="23">
      <c r="A23" s="23"/>
    </row>
    <row r="24">
      <c r="A24" s="23"/>
    </row>
    <row r="25">
      <c r="A25" s="23"/>
    </row>
    <row r="26">
      <c r="A26" s="23"/>
    </row>
    <row r="27">
      <c r="A27" s="23"/>
    </row>
    <row r="28">
      <c r="A28" s="23"/>
    </row>
    <row r="29">
      <c r="A29" s="23"/>
    </row>
    <row r="30">
      <c r="A30" s="23"/>
    </row>
    <row r="31">
      <c r="A31" s="23"/>
    </row>
    <row r="32">
      <c r="A32" s="23"/>
    </row>
    <row r="33">
      <c r="A33" s="23"/>
    </row>
    <row r="34">
      <c r="A34" s="23"/>
    </row>
    <row r="35">
      <c r="A35" s="23"/>
    </row>
    <row r="36">
      <c r="A36" s="23"/>
    </row>
    <row r="37">
      <c r="A37" s="23"/>
    </row>
    <row r="38">
      <c r="A38" s="23"/>
    </row>
    <row r="39">
      <c r="A39" s="5"/>
    </row>
    <row r="40">
      <c r="A40" s="5"/>
    </row>
    <row r="41">
      <c r="A41" s="5"/>
    </row>
    <row r="42">
      <c r="A42" s="5"/>
    </row>
    <row r="43">
      <c r="A43" s="5"/>
    </row>
    <row r="44">
      <c r="A44" s="5"/>
    </row>
    <row r="45">
      <c r="A45" s="5"/>
    </row>
    <row r="46">
      <c r="A46" s="5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8.71"/>
    <col customWidth="1" min="2" max="2" width="9.0"/>
    <col customWidth="1" min="3" max="3" width="9.71"/>
    <col customWidth="1" min="4" max="4" width="8.86"/>
    <col customWidth="1" min="5" max="6" width="9.29"/>
    <col customWidth="1" min="7" max="7" width="10.29"/>
    <col customWidth="1" min="8" max="8" width="10.0"/>
    <col customWidth="1" min="9" max="9" width="10.14"/>
    <col customWidth="1" min="10" max="10" width="9.57"/>
    <col customWidth="1" min="11" max="11" width="9.29"/>
    <col customWidth="1" min="12" max="12" width="9.0"/>
    <col customWidth="1" min="13" max="13" width="8.14"/>
    <col customWidth="1" min="14" max="14" width="9.71"/>
    <col customWidth="1" min="15" max="15" width="8.43"/>
    <col customWidth="1" min="16" max="16" width="9.14"/>
    <col customWidth="1" min="17" max="17" width="8.71"/>
    <col customWidth="1" min="18" max="18" width="8.29"/>
    <col customWidth="1" min="19" max="19" width="7.14"/>
    <col customWidth="1" min="20" max="20" width="8.0"/>
    <col customWidth="1" min="21" max="21" width="8.29"/>
    <col customWidth="1" min="22" max="22" width="7.43"/>
    <col customWidth="1" min="23" max="23" width="8.57"/>
    <col customWidth="1" min="24" max="24" width="7.86"/>
    <col customWidth="1" min="25" max="27" width="8.29"/>
    <col customWidth="1" min="28" max="28" width="9.71"/>
    <col customWidth="1" min="29" max="29" width="8.14"/>
    <col customWidth="1" min="30" max="30" width="8.43"/>
    <col customWidth="1" min="31" max="32" width="8.86"/>
    <col customWidth="1" min="33" max="33" width="8.29"/>
    <col customWidth="1" min="34" max="34" width="9.29"/>
    <col customWidth="1" min="35" max="35" width="8.57"/>
    <col customWidth="1" min="36" max="36" width="9.29"/>
    <col customWidth="1" min="37" max="37" width="10.29"/>
    <col customWidth="1" min="38" max="38" width="8.71"/>
    <col customWidth="1" min="39" max="39" width="8.43"/>
    <col customWidth="1" min="40" max="82" width="8.71"/>
  </cols>
  <sheetData>
    <row r="1">
      <c r="A1" s="54" t="s">
        <v>2</v>
      </c>
      <c r="B1" s="54">
        <v>22.0</v>
      </c>
      <c r="C1" s="54">
        <v>19.0</v>
      </c>
      <c r="D1" s="54">
        <v>18.0</v>
      </c>
      <c r="E1" s="54">
        <v>17.0</v>
      </c>
      <c r="F1" s="54">
        <v>18.0</v>
      </c>
      <c r="G1" s="54">
        <v>19.0</v>
      </c>
      <c r="H1" s="54">
        <v>19.0</v>
      </c>
      <c r="I1" s="54">
        <v>18.0</v>
      </c>
      <c r="J1" s="54">
        <v>17.0</v>
      </c>
      <c r="K1" s="54">
        <v>20.0</v>
      </c>
      <c r="L1" s="54">
        <v>17.0</v>
      </c>
      <c r="M1" s="54">
        <v>18.0</v>
      </c>
      <c r="N1" s="54">
        <v>18.0</v>
      </c>
      <c r="O1" s="54">
        <v>16.0</v>
      </c>
      <c r="P1" s="54">
        <v>19.0</v>
      </c>
      <c r="Q1" s="54">
        <v>17.0</v>
      </c>
      <c r="R1" s="54">
        <v>19.0</v>
      </c>
      <c r="S1" s="54">
        <v>18.0</v>
      </c>
      <c r="T1" s="54">
        <v>17.0</v>
      </c>
      <c r="U1" s="54">
        <v>18.0</v>
      </c>
      <c r="V1" s="54">
        <v>16.0</v>
      </c>
      <c r="W1" s="54">
        <v>19.0</v>
      </c>
      <c r="X1" s="54">
        <v>17.0</v>
      </c>
      <c r="Y1" s="54">
        <v>22.0</v>
      </c>
      <c r="Z1" s="54">
        <v>18.0</v>
      </c>
      <c r="AA1" s="54">
        <v>17.0</v>
      </c>
      <c r="AB1" s="54">
        <v>17.0</v>
      </c>
      <c r="AC1" s="54">
        <v>20.0</v>
      </c>
      <c r="AD1" s="54">
        <v>17.0</v>
      </c>
      <c r="AE1" s="54">
        <v>16.0</v>
      </c>
      <c r="AF1" s="54">
        <v>17.0</v>
      </c>
      <c r="AG1" s="54">
        <v>17.0</v>
      </c>
      <c r="AH1" s="54">
        <v>18.0</v>
      </c>
      <c r="AI1" s="54">
        <v>18.0</v>
      </c>
      <c r="AJ1" s="54">
        <v>16.0</v>
      </c>
      <c r="AK1" s="54">
        <v>17.0</v>
      </c>
      <c r="AL1" s="54">
        <v>18.0</v>
      </c>
      <c r="AM1" s="54">
        <v>17.0</v>
      </c>
      <c r="AN1" s="54">
        <v>17.0</v>
      </c>
      <c r="AO1" s="54">
        <v>17.0</v>
      </c>
      <c r="AP1" s="54">
        <v>17.0</v>
      </c>
      <c r="AQ1" s="54">
        <v>17.0</v>
      </c>
      <c r="AR1" s="54">
        <v>16.0</v>
      </c>
      <c r="AS1" s="54">
        <v>18.0</v>
      </c>
      <c r="AT1" s="54">
        <v>18.0</v>
      </c>
      <c r="AU1" s="54">
        <v>23.0</v>
      </c>
      <c r="AV1" s="54">
        <v>17.0</v>
      </c>
      <c r="AW1" s="54">
        <v>16.0</v>
      </c>
      <c r="AX1" s="54">
        <v>17.0</v>
      </c>
      <c r="AY1" s="54">
        <v>16.0</v>
      </c>
      <c r="AZ1" s="54">
        <v>18.0</v>
      </c>
      <c r="BA1" s="54">
        <v>17.0</v>
      </c>
      <c r="BB1" s="54">
        <v>17.0</v>
      </c>
      <c r="BC1" s="54">
        <v>19.0</v>
      </c>
      <c r="BD1" s="54">
        <v>17.0</v>
      </c>
      <c r="BE1" s="54">
        <v>18.0</v>
      </c>
      <c r="BF1" s="54">
        <v>18.0</v>
      </c>
      <c r="BG1" s="54">
        <v>18.0</v>
      </c>
      <c r="BH1" s="54">
        <v>18.0</v>
      </c>
      <c r="BI1" s="54">
        <v>16.0</v>
      </c>
      <c r="BJ1" s="54">
        <v>19.0</v>
      </c>
      <c r="BK1" s="54">
        <v>17.0</v>
      </c>
      <c r="BL1" s="54">
        <v>17.0</v>
      </c>
      <c r="BM1" s="54">
        <v>17.0</v>
      </c>
      <c r="BN1" s="54">
        <v>19.0</v>
      </c>
      <c r="BO1" s="54">
        <v>17.0</v>
      </c>
      <c r="BP1" s="54">
        <v>18.0</v>
      </c>
      <c r="BQ1" s="54">
        <v>17.0</v>
      </c>
      <c r="BR1" s="54">
        <v>17.0</v>
      </c>
      <c r="BS1" s="54">
        <v>18.0</v>
      </c>
      <c r="BT1" s="54">
        <v>18.0</v>
      </c>
      <c r="BU1" s="54">
        <v>20.0</v>
      </c>
      <c r="BV1" s="54">
        <v>19.0</v>
      </c>
      <c r="BW1" s="54">
        <v>18.0</v>
      </c>
      <c r="BX1" s="54">
        <v>20.0</v>
      </c>
      <c r="BY1" s="54">
        <v>19.0</v>
      </c>
      <c r="BZ1" s="54">
        <v>19.0</v>
      </c>
      <c r="CA1" s="54">
        <v>20.0</v>
      </c>
      <c r="CB1" s="54">
        <v>20.0</v>
      </c>
      <c r="CC1" s="54">
        <v>20.0</v>
      </c>
      <c r="CD1" s="55"/>
    </row>
    <row r="2">
      <c r="A2" s="54"/>
      <c r="B2" s="54" t="s">
        <v>499</v>
      </c>
      <c r="C2" s="54" t="s">
        <v>25</v>
      </c>
      <c r="D2" s="54" t="s">
        <v>25</v>
      </c>
      <c r="E2" s="54" t="s">
        <v>500</v>
      </c>
      <c r="F2" s="54" t="s">
        <v>500</v>
      </c>
      <c r="G2" s="54" t="s">
        <v>25</v>
      </c>
      <c r="H2" s="54" t="s">
        <v>25</v>
      </c>
      <c r="I2" s="54" t="s">
        <v>500</v>
      </c>
      <c r="J2" s="54" t="s">
        <v>500</v>
      </c>
      <c r="K2" s="54" t="s">
        <v>25</v>
      </c>
      <c r="L2" s="54" t="s">
        <v>500</v>
      </c>
      <c r="M2" s="54" t="s">
        <v>500</v>
      </c>
      <c r="N2" s="54" t="s">
        <v>25</v>
      </c>
      <c r="O2" s="54" t="s">
        <v>500</v>
      </c>
      <c r="P2" s="54" t="s">
        <v>25</v>
      </c>
      <c r="Q2" s="54" t="s">
        <v>500</v>
      </c>
      <c r="R2" s="54" t="s">
        <v>25</v>
      </c>
      <c r="S2" s="54" t="s">
        <v>25</v>
      </c>
      <c r="T2" s="54" t="s">
        <v>500</v>
      </c>
      <c r="U2" s="54" t="s">
        <v>500</v>
      </c>
      <c r="V2" s="54" t="s">
        <v>500</v>
      </c>
      <c r="W2" s="54" t="s">
        <v>500</v>
      </c>
      <c r="X2" s="54" t="s">
        <v>500</v>
      </c>
      <c r="Y2" s="54" t="s">
        <v>500</v>
      </c>
      <c r="Z2" s="54" t="s">
        <v>25</v>
      </c>
      <c r="AA2" s="54" t="s">
        <v>500</v>
      </c>
      <c r="AB2" s="54" t="s">
        <v>500</v>
      </c>
      <c r="AC2" s="54" t="s">
        <v>25</v>
      </c>
      <c r="AD2" s="54" t="s">
        <v>500</v>
      </c>
      <c r="AE2" s="54" t="s">
        <v>500</v>
      </c>
      <c r="AF2" s="54" t="s">
        <v>500</v>
      </c>
      <c r="AG2" s="54" t="s">
        <v>500</v>
      </c>
      <c r="AH2" s="54" t="s">
        <v>500</v>
      </c>
      <c r="AI2" s="54" t="s">
        <v>500</v>
      </c>
      <c r="AJ2" s="54" t="s">
        <v>500</v>
      </c>
      <c r="AK2" s="54" t="s">
        <v>500</v>
      </c>
      <c r="AL2" s="54" t="s">
        <v>500</v>
      </c>
      <c r="AM2" s="54" t="s">
        <v>500</v>
      </c>
      <c r="AN2" s="54" t="s">
        <v>500</v>
      </c>
      <c r="AO2" s="54" t="s">
        <v>500</v>
      </c>
      <c r="AP2" s="54" t="s">
        <v>500</v>
      </c>
      <c r="AQ2" s="54" t="s">
        <v>500</v>
      </c>
      <c r="AR2" s="54" t="s">
        <v>500</v>
      </c>
      <c r="AS2" s="54" t="s">
        <v>500</v>
      </c>
      <c r="AT2" s="54" t="s">
        <v>25</v>
      </c>
      <c r="AU2" s="54" t="s">
        <v>500</v>
      </c>
      <c r="AV2" s="54" t="s">
        <v>500</v>
      </c>
      <c r="AW2" s="54" t="s">
        <v>500</v>
      </c>
      <c r="AX2" s="54" t="s">
        <v>500</v>
      </c>
      <c r="AY2" s="54" t="s">
        <v>500</v>
      </c>
      <c r="AZ2" s="54" t="s">
        <v>500</v>
      </c>
      <c r="BA2" s="54" t="s">
        <v>25</v>
      </c>
      <c r="BB2" s="54" t="s">
        <v>25</v>
      </c>
      <c r="BC2" s="54" t="s">
        <v>25</v>
      </c>
      <c r="BD2" s="54" t="s">
        <v>25</v>
      </c>
      <c r="BE2" s="54" t="s">
        <v>25</v>
      </c>
      <c r="BF2" s="54" t="s">
        <v>25</v>
      </c>
      <c r="BG2" s="54" t="s">
        <v>25</v>
      </c>
      <c r="BH2" s="54" t="s">
        <v>25</v>
      </c>
      <c r="BI2" s="54" t="s">
        <v>25</v>
      </c>
      <c r="BJ2" s="54" t="s">
        <v>25</v>
      </c>
      <c r="BK2" s="54" t="s">
        <v>25</v>
      </c>
      <c r="BL2" s="54" t="s">
        <v>25</v>
      </c>
      <c r="BM2" s="54" t="s">
        <v>25</v>
      </c>
      <c r="BN2" s="54" t="s">
        <v>25</v>
      </c>
      <c r="BO2" s="54" t="s">
        <v>25</v>
      </c>
      <c r="BP2" s="54" t="s">
        <v>25</v>
      </c>
      <c r="BQ2" s="54" t="s">
        <v>25</v>
      </c>
      <c r="BR2" s="54" t="s">
        <v>25</v>
      </c>
      <c r="BS2" s="54" t="s">
        <v>499</v>
      </c>
      <c r="BT2" s="54" t="s">
        <v>499</v>
      </c>
      <c r="BU2" s="54" t="s">
        <v>562</v>
      </c>
      <c r="BV2" s="54" t="s">
        <v>562</v>
      </c>
      <c r="BW2" s="54" t="s">
        <v>562</v>
      </c>
      <c r="BX2" s="54" t="s">
        <v>562</v>
      </c>
      <c r="BY2" s="54" t="s">
        <v>562</v>
      </c>
      <c r="BZ2" s="54" t="s">
        <v>562</v>
      </c>
      <c r="CA2" s="54" t="s">
        <v>562</v>
      </c>
      <c r="CB2" s="54" t="s">
        <v>562</v>
      </c>
      <c r="CC2" s="54" t="s">
        <v>562</v>
      </c>
      <c r="CD2" s="55"/>
    </row>
    <row r="3">
      <c r="A3" s="54"/>
      <c r="B3" s="54" t="s">
        <v>26</v>
      </c>
      <c r="C3" s="54" t="s">
        <v>27</v>
      </c>
      <c r="D3" s="54" t="s">
        <v>26</v>
      </c>
      <c r="E3" s="54" t="s">
        <v>27</v>
      </c>
      <c r="F3" s="54" t="s">
        <v>27</v>
      </c>
      <c r="G3" s="54" t="s">
        <v>26</v>
      </c>
      <c r="H3" s="54" t="s">
        <v>27</v>
      </c>
      <c r="I3" s="54" t="s">
        <v>26</v>
      </c>
      <c r="J3" s="54" t="s">
        <v>26</v>
      </c>
      <c r="K3" s="54" t="s">
        <v>26</v>
      </c>
      <c r="L3" s="54" t="s">
        <v>26</v>
      </c>
      <c r="M3" s="54" t="s">
        <v>27</v>
      </c>
      <c r="N3" s="54" t="s">
        <v>501</v>
      </c>
      <c r="O3" s="54" t="s">
        <v>501</v>
      </c>
      <c r="P3" s="54" t="s">
        <v>27</v>
      </c>
      <c r="Q3" s="54" t="s">
        <v>26</v>
      </c>
      <c r="R3" s="54" t="s">
        <v>26</v>
      </c>
      <c r="S3" s="54" t="s">
        <v>27</v>
      </c>
      <c r="T3" s="54" t="s">
        <v>26</v>
      </c>
      <c r="U3" s="54" t="s">
        <v>26</v>
      </c>
      <c r="V3" s="54" t="s">
        <v>26</v>
      </c>
      <c r="W3" s="54" t="s">
        <v>26</v>
      </c>
      <c r="X3" s="54" t="s">
        <v>27</v>
      </c>
      <c r="Y3" s="54" t="s">
        <v>26</v>
      </c>
      <c r="Z3" s="54" t="s">
        <v>501</v>
      </c>
      <c r="AA3" s="54" t="s">
        <v>26</v>
      </c>
      <c r="AB3" s="54" t="s">
        <v>26</v>
      </c>
      <c r="AC3" s="54" t="s">
        <v>27</v>
      </c>
      <c r="AD3" s="54" t="s">
        <v>26</v>
      </c>
      <c r="AE3" s="54" t="s">
        <v>26</v>
      </c>
      <c r="AF3" s="54" t="s">
        <v>26</v>
      </c>
      <c r="AG3" s="54" t="s">
        <v>26</v>
      </c>
      <c r="AH3" s="54" t="s">
        <v>26</v>
      </c>
      <c r="AI3" s="54" t="s">
        <v>26</v>
      </c>
      <c r="AJ3" s="54" t="s">
        <v>26</v>
      </c>
      <c r="AK3" s="54" t="s">
        <v>26</v>
      </c>
      <c r="AL3" s="54" t="s">
        <v>26</v>
      </c>
      <c r="AM3" s="54" t="s">
        <v>26</v>
      </c>
      <c r="AN3" s="54" t="s">
        <v>27</v>
      </c>
      <c r="AO3" s="54" t="s">
        <v>26</v>
      </c>
      <c r="AP3" s="54" t="s">
        <v>27</v>
      </c>
      <c r="AQ3" s="54" t="s">
        <v>26</v>
      </c>
      <c r="AR3" s="54" t="s">
        <v>26</v>
      </c>
      <c r="AS3" s="54" t="s">
        <v>26</v>
      </c>
      <c r="AT3" s="54" t="s">
        <v>27</v>
      </c>
      <c r="AU3" s="54" t="s">
        <v>27</v>
      </c>
      <c r="AV3" s="54" t="s">
        <v>26</v>
      </c>
      <c r="AW3" s="54" t="s">
        <v>27</v>
      </c>
      <c r="AX3" s="54" t="s">
        <v>27</v>
      </c>
      <c r="AY3" s="54" t="s">
        <v>546</v>
      </c>
      <c r="AZ3" s="54" t="s">
        <v>26</v>
      </c>
      <c r="BA3" s="54" t="s">
        <v>26</v>
      </c>
      <c r="BB3" s="54" t="s">
        <v>26</v>
      </c>
      <c r="BC3" s="54" t="s">
        <v>26</v>
      </c>
      <c r="BD3" s="54" t="s">
        <v>26</v>
      </c>
      <c r="BE3" s="54" t="s">
        <v>27</v>
      </c>
      <c r="BF3" s="54" t="s">
        <v>27</v>
      </c>
      <c r="BG3" s="54" t="s">
        <v>27</v>
      </c>
      <c r="BH3" s="54" t="s">
        <v>27</v>
      </c>
      <c r="BI3" s="54" t="s">
        <v>27</v>
      </c>
      <c r="BJ3" s="54" t="s">
        <v>27</v>
      </c>
      <c r="BK3" s="54" t="s">
        <v>26</v>
      </c>
      <c r="BL3" s="56" t="s">
        <v>27</v>
      </c>
      <c r="BM3" s="54" t="s">
        <v>27</v>
      </c>
      <c r="BN3" s="54" t="s">
        <v>27</v>
      </c>
      <c r="BO3" s="54" t="s">
        <v>27</v>
      </c>
      <c r="BP3" s="54" t="s">
        <v>27</v>
      </c>
      <c r="BQ3" s="54" t="s">
        <v>27</v>
      </c>
      <c r="BR3" s="54" t="s">
        <v>27</v>
      </c>
      <c r="BS3" s="54" t="s">
        <v>559</v>
      </c>
      <c r="BT3" s="54" t="s">
        <v>27</v>
      </c>
      <c r="BU3" s="54" t="s">
        <v>27</v>
      </c>
      <c r="BV3" s="54" t="s">
        <v>27</v>
      </c>
      <c r="BW3" s="54" t="s">
        <v>27</v>
      </c>
      <c r="BX3" s="54" t="s">
        <v>27</v>
      </c>
      <c r="BY3" s="54" t="s">
        <v>27</v>
      </c>
      <c r="BZ3" s="54" t="s">
        <v>27</v>
      </c>
      <c r="CA3" s="54" t="s">
        <v>27</v>
      </c>
      <c r="CB3" s="54" t="s">
        <v>27</v>
      </c>
      <c r="CC3" s="54" t="s">
        <v>27</v>
      </c>
      <c r="CD3" s="55"/>
    </row>
    <row r="4">
      <c r="A4" s="54" t="s">
        <v>66</v>
      </c>
      <c r="B4" s="54" t="s">
        <v>502</v>
      </c>
      <c r="C4" s="54" t="s">
        <v>503</v>
      </c>
      <c r="D4" s="54" t="s">
        <v>504</v>
      </c>
      <c r="E4" s="54" t="s">
        <v>505</v>
      </c>
      <c r="F4" s="54" t="s">
        <v>506</v>
      </c>
      <c r="G4" s="54" t="s">
        <v>507</v>
      </c>
      <c r="H4" s="54" t="s">
        <v>508</v>
      </c>
      <c r="I4" s="54" t="s">
        <v>509</v>
      </c>
      <c r="J4" s="54" t="s">
        <v>510</v>
      </c>
      <c r="K4" s="54" t="s">
        <v>511</v>
      </c>
      <c r="L4" s="54" t="s">
        <v>512</v>
      </c>
      <c r="M4" s="54" t="s">
        <v>513</v>
      </c>
      <c r="N4" s="54" t="s">
        <v>514</v>
      </c>
      <c r="O4" s="54" t="s">
        <v>515</v>
      </c>
      <c r="P4" s="54" t="s">
        <v>516</v>
      </c>
      <c r="Q4" s="54" t="s">
        <v>517</v>
      </c>
      <c r="R4" s="54" t="s">
        <v>518</v>
      </c>
      <c r="S4" s="54" t="s">
        <v>519</v>
      </c>
      <c r="T4" s="54" t="s">
        <v>520</v>
      </c>
      <c r="U4" s="54" t="s">
        <v>521</v>
      </c>
      <c r="V4" s="54" t="s">
        <v>522</v>
      </c>
      <c r="W4" s="54" t="s">
        <v>523</v>
      </c>
      <c r="X4" s="54" t="s">
        <v>524</v>
      </c>
      <c r="Y4" s="54" t="s">
        <v>525</v>
      </c>
      <c r="Z4" s="54" t="s">
        <v>526</v>
      </c>
      <c r="AA4" s="54" t="s">
        <v>527</v>
      </c>
      <c r="AB4" s="54" t="s">
        <v>528</v>
      </c>
      <c r="AC4" s="54" t="s">
        <v>529</v>
      </c>
      <c r="AD4" s="54" t="s">
        <v>530</v>
      </c>
      <c r="AE4" s="54" t="s">
        <v>531</v>
      </c>
      <c r="AF4" s="54" t="s">
        <v>532</v>
      </c>
      <c r="AG4" s="54" t="s">
        <v>533</v>
      </c>
      <c r="AH4" s="54" t="s">
        <v>534</v>
      </c>
      <c r="AI4" s="54" t="s">
        <v>535</v>
      </c>
      <c r="AJ4" s="54" t="s">
        <v>536</v>
      </c>
      <c r="AK4" s="54" t="s">
        <v>537</v>
      </c>
      <c r="AL4" s="54" t="s">
        <v>538</v>
      </c>
      <c r="AM4" s="54" t="s">
        <v>539</v>
      </c>
      <c r="AN4" s="54" t="s">
        <v>540</v>
      </c>
      <c r="AO4" s="54" t="s">
        <v>547</v>
      </c>
      <c r="AP4" s="54" t="s">
        <v>548</v>
      </c>
      <c r="AQ4" s="54" t="s">
        <v>549</v>
      </c>
      <c r="AR4" s="54" t="s">
        <v>550</v>
      </c>
      <c r="AS4" s="54" t="s">
        <v>551</v>
      </c>
      <c r="AT4" s="54" t="s">
        <v>552</v>
      </c>
      <c r="AU4" s="54" t="s">
        <v>553</v>
      </c>
      <c r="AV4" s="54" t="s">
        <v>554</v>
      </c>
      <c r="AW4" s="54" t="s">
        <v>555</v>
      </c>
      <c r="AX4" s="54" t="s">
        <v>556</v>
      </c>
      <c r="AY4" s="54" t="s">
        <v>557</v>
      </c>
      <c r="AZ4" s="54" t="s">
        <v>558</v>
      </c>
      <c r="BA4" s="54" t="s">
        <v>69</v>
      </c>
      <c r="BB4" s="54" t="s">
        <v>71</v>
      </c>
      <c r="BC4" s="54" t="s">
        <v>73</v>
      </c>
      <c r="BD4" s="54" t="s">
        <v>75</v>
      </c>
      <c r="BE4" s="54" t="s">
        <v>77</v>
      </c>
      <c r="BF4" s="54" t="s">
        <v>80</v>
      </c>
      <c r="BG4" s="54" t="s">
        <v>81</v>
      </c>
      <c r="BH4" s="54" t="s">
        <v>83</v>
      </c>
      <c r="BI4" s="54" t="s">
        <v>86</v>
      </c>
      <c r="BJ4" s="54" t="s">
        <v>87</v>
      </c>
      <c r="BK4" s="54" t="s">
        <v>89</v>
      </c>
      <c r="BL4" s="56" t="s">
        <v>91</v>
      </c>
      <c r="BM4" s="54" t="s">
        <v>95</v>
      </c>
      <c r="BN4" s="54" t="s">
        <v>96</v>
      </c>
      <c r="BO4" s="54" t="s">
        <v>97</v>
      </c>
      <c r="BP4" s="54" t="s">
        <v>98</v>
      </c>
      <c r="BQ4" s="54" t="s">
        <v>99</v>
      </c>
      <c r="BR4" s="54" t="s">
        <v>100</v>
      </c>
      <c r="BS4" s="54" t="s">
        <v>560</v>
      </c>
      <c r="BT4" s="54" t="s">
        <v>561</v>
      </c>
      <c r="BU4" s="54" t="s">
        <v>563</v>
      </c>
      <c r="BV4" s="54" t="s">
        <v>564</v>
      </c>
      <c r="BW4" s="54" t="s">
        <v>565</v>
      </c>
      <c r="BX4" s="54" t="s">
        <v>566</v>
      </c>
      <c r="BY4" s="54" t="s">
        <v>567</v>
      </c>
      <c r="BZ4" s="54" t="s">
        <v>568</v>
      </c>
      <c r="CA4" s="54" t="s">
        <v>569</v>
      </c>
      <c r="CB4" s="54" t="s">
        <v>570</v>
      </c>
      <c r="CC4" s="54" t="s">
        <v>571</v>
      </c>
      <c r="CD4" s="55"/>
    </row>
    <row r="5">
      <c r="A5" s="54" t="s">
        <v>101</v>
      </c>
      <c r="B5" s="57" t="s">
        <v>103</v>
      </c>
      <c r="C5" s="57" t="s">
        <v>103</v>
      </c>
      <c r="D5" s="57" t="s">
        <v>103</v>
      </c>
      <c r="E5" s="57" t="s">
        <v>103</v>
      </c>
      <c r="F5" s="57" t="s">
        <v>103</v>
      </c>
      <c r="G5" s="57" t="s">
        <v>103</v>
      </c>
      <c r="H5" s="57" t="s">
        <v>102</v>
      </c>
      <c r="I5" s="57" t="s">
        <v>103</v>
      </c>
      <c r="J5" s="57" t="s">
        <v>103</v>
      </c>
      <c r="K5" s="57" t="s">
        <v>103</v>
      </c>
      <c r="L5" s="57" t="s">
        <v>103</v>
      </c>
      <c r="M5" s="57" t="s">
        <v>103</v>
      </c>
      <c r="N5" s="57" t="s">
        <v>103</v>
      </c>
      <c r="O5" s="57" t="s">
        <v>103</v>
      </c>
      <c r="P5" s="57" t="s">
        <v>103</v>
      </c>
      <c r="Q5" s="57" t="s">
        <v>103</v>
      </c>
      <c r="R5" s="57" t="s">
        <v>103</v>
      </c>
      <c r="S5" s="57" t="s">
        <v>103</v>
      </c>
      <c r="T5" s="57" t="s">
        <v>103</v>
      </c>
      <c r="U5" s="57" t="s">
        <v>102</v>
      </c>
      <c r="V5" s="57" t="s">
        <v>102</v>
      </c>
      <c r="W5" s="57" t="s">
        <v>103</v>
      </c>
      <c r="X5" s="57" t="s">
        <v>103</v>
      </c>
      <c r="Y5" s="57" t="s">
        <v>103</v>
      </c>
      <c r="Z5" s="57" t="s">
        <v>103</v>
      </c>
      <c r="AA5" s="57" t="s">
        <v>103</v>
      </c>
      <c r="AB5" s="57" t="s">
        <v>103</v>
      </c>
      <c r="AC5" s="57" t="s">
        <v>103</v>
      </c>
      <c r="AD5" s="57" t="s">
        <v>103</v>
      </c>
      <c r="AE5" s="57" t="s">
        <v>103</v>
      </c>
      <c r="AF5" s="57" t="s">
        <v>103</v>
      </c>
      <c r="AG5" s="57" t="s">
        <v>103</v>
      </c>
      <c r="AH5" s="57" t="s">
        <v>103</v>
      </c>
      <c r="AI5" s="57" t="s">
        <v>102</v>
      </c>
      <c r="AJ5" s="57" t="s">
        <v>103</v>
      </c>
      <c r="AK5" s="57" t="s">
        <v>103</v>
      </c>
      <c r="AL5" s="57" t="s">
        <v>102</v>
      </c>
      <c r="AM5" s="57" t="s">
        <v>103</v>
      </c>
      <c r="AN5" s="57" t="s">
        <v>102</v>
      </c>
      <c r="AO5" s="57" t="s">
        <v>103</v>
      </c>
      <c r="AP5" s="57" t="s">
        <v>102</v>
      </c>
      <c r="AQ5" s="57" t="s">
        <v>102</v>
      </c>
      <c r="AR5" s="57" t="s">
        <v>102</v>
      </c>
      <c r="AS5" s="57" t="s">
        <v>103</v>
      </c>
      <c r="AT5" s="58"/>
      <c r="AU5" s="57" t="s">
        <v>103</v>
      </c>
      <c r="AV5" s="57" t="s">
        <v>103</v>
      </c>
      <c r="AW5" s="57" t="s">
        <v>102</v>
      </c>
      <c r="AX5" s="57" t="s">
        <v>103</v>
      </c>
      <c r="AY5" s="57" t="s">
        <v>103</v>
      </c>
      <c r="AZ5" s="57" t="s">
        <v>103</v>
      </c>
      <c r="BA5" s="57" t="s">
        <v>102</v>
      </c>
      <c r="BB5" s="57" t="s">
        <v>102</v>
      </c>
      <c r="BC5" s="57" t="s">
        <v>102</v>
      </c>
      <c r="BD5" s="57" t="s">
        <v>103</v>
      </c>
      <c r="BE5" s="57" t="s">
        <v>103</v>
      </c>
      <c r="BF5" s="57" t="s">
        <v>102</v>
      </c>
      <c r="BG5" s="57" t="s">
        <v>103</v>
      </c>
      <c r="BH5" s="57" t="s">
        <v>102</v>
      </c>
      <c r="BI5" s="57" t="s">
        <v>102</v>
      </c>
      <c r="BJ5" s="57" t="s">
        <v>103</v>
      </c>
      <c r="BK5" s="57" t="s">
        <v>103</v>
      </c>
      <c r="BL5" s="57" t="s">
        <v>102</v>
      </c>
      <c r="BM5" s="57" t="s">
        <v>102</v>
      </c>
      <c r="BN5" s="57" t="s">
        <v>102</v>
      </c>
      <c r="BO5" s="57" t="s">
        <v>102</v>
      </c>
      <c r="BP5" s="57" t="s">
        <v>102</v>
      </c>
      <c r="BQ5" s="57" t="s">
        <v>102</v>
      </c>
      <c r="BR5" s="57" t="s">
        <v>102</v>
      </c>
      <c r="BS5" s="57" t="s">
        <v>102</v>
      </c>
      <c r="BT5" s="57" t="s">
        <v>103</v>
      </c>
      <c r="BU5" s="57" t="s">
        <v>102</v>
      </c>
      <c r="BV5" s="57" t="s">
        <v>102</v>
      </c>
      <c r="BW5" s="57" t="s">
        <v>102</v>
      </c>
      <c r="BX5" s="57" t="s">
        <v>102</v>
      </c>
      <c r="BY5" s="57" t="s">
        <v>103</v>
      </c>
      <c r="BZ5" s="57" t="s">
        <v>102</v>
      </c>
      <c r="CA5" s="57" t="s">
        <v>102</v>
      </c>
      <c r="CB5" s="57" t="s">
        <v>102</v>
      </c>
      <c r="CC5" s="57" t="s">
        <v>102</v>
      </c>
      <c r="CD5" s="55"/>
    </row>
    <row r="6">
      <c r="A6" s="54" t="s">
        <v>104</v>
      </c>
      <c r="B6" s="57" t="s">
        <v>103</v>
      </c>
      <c r="C6" s="57" t="s">
        <v>103</v>
      </c>
      <c r="D6" s="57" t="s">
        <v>103</v>
      </c>
      <c r="E6" s="57" t="s">
        <v>103</v>
      </c>
      <c r="F6" s="57" t="s">
        <v>103</v>
      </c>
      <c r="G6" s="57" t="s">
        <v>102</v>
      </c>
      <c r="H6" s="57" t="s">
        <v>103</v>
      </c>
      <c r="I6" s="57" t="s">
        <v>103</v>
      </c>
      <c r="J6" s="57" t="s">
        <v>103</v>
      </c>
      <c r="K6" s="57" t="s">
        <v>103</v>
      </c>
      <c r="L6" s="57" t="s">
        <v>103</v>
      </c>
      <c r="M6" s="57" t="s">
        <v>103</v>
      </c>
      <c r="N6" s="57" t="s">
        <v>103</v>
      </c>
      <c r="O6" s="57" t="s">
        <v>103</v>
      </c>
      <c r="P6" s="57" t="s">
        <v>103</v>
      </c>
      <c r="Q6" s="57" t="s">
        <v>103</v>
      </c>
      <c r="R6" s="57" t="s">
        <v>103</v>
      </c>
      <c r="S6" s="57" t="s">
        <v>103</v>
      </c>
      <c r="T6" s="57" t="s">
        <v>103</v>
      </c>
      <c r="U6" s="57" t="s">
        <v>103</v>
      </c>
      <c r="V6" s="57" t="s">
        <v>103</v>
      </c>
      <c r="W6" s="57" t="s">
        <v>103</v>
      </c>
      <c r="X6" s="57" t="s">
        <v>103</v>
      </c>
      <c r="Y6" s="57" t="s">
        <v>103</v>
      </c>
      <c r="Z6" s="57" t="s">
        <v>103</v>
      </c>
      <c r="AA6" s="57" t="s">
        <v>103</v>
      </c>
      <c r="AB6" s="57" t="s">
        <v>103</v>
      </c>
      <c r="AC6" s="57" t="s">
        <v>103</v>
      </c>
      <c r="AD6" s="57" t="s">
        <v>103</v>
      </c>
      <c r="AE6" s="57" t="s">
        <v>103</v>
      </c>
      <c r="AF6" s="57" t="s">
        <v>103</v>
      </c>
      <c r="AG6" s="57" t="s">
        <v>103</v>
      </c>
      <c r="AH6" s="57" t="s">
        <v>103</v>
      </c>
      <c r="AI6" s="57" t="s">
        <v>103</v>
      </c>
      <c r="AJ6" s="57" t="s">
        <v>103</v>
      </c>
      <c r="AK6" s="57" t="s">
        <v>103</v>
      </c>
      <c r="AL6" s="57" t="s">
        <v>103</v>
      </c>
      <c r="AM6" s="57" t="s">
        <v>103</v>
      </c>
      <c r="AN6" s="57" t="s">
        <v>103</v>
      </c>
      <c r="AO6" s="57" t="s">
        <v>103</v>
      </c>
      <c r="AP6" s="57" t="s">
        <v>103</v>
      </c>
      <c r="AQ6" s="57" t="s">
        <v>103</v>
      </c>
      <c r="AR6" s="57" t="s">
        <v>103</v>
      </c>
      <c r="AS6" s="57" t="s">
        <v>103</v>
      </c>
      <c r="AT6" s="57" t="s">
        <v>103</v>
      </c>
      <c r="AU6" s="57" t="s">
        <v>103</v>
      </c>
      <c r="AV6" s="57" t="s">
        <v>103</v>
      </c>
      <c r="AW6" s="57" t="s">
        <v>103</v>
      </c>
      <c r="AX6" s="57" t="s">
        <v>103</v>
      </c>
      <c r="AY6" s="57" t="s">
        <v>103</v>
      </c>
      <c r="AZ6" s="57" t="s">
        <v>103</v>
      </c>
      <c r="BA6" s="57" t="s">
        <v>103</v>
      </c>
      <c r="BB6" s="57" t="s">
        <v>103</v>
      </c>
      <c r="BC6" s="57" t="s">
        <v>103</v>
      </c>
      <c r="BD6" s="57" t="s">
        <v>103</v>
      </c>
      <c r="BE6" s="57" t="s">
        <v>103</v>
      </c>
      <c r="BF6" s="57" t="s">
        <v>103</v>
      </c>
      <c r="BG6" s="57" t="s">
        <v>103</v>
      </c>
      <c r="BH6" s="57" t="s">
        <v>103</v>
      </c>
      <c r="BI6" s="57" t="s">
        <v>103</v>
      </c>
      <c r="BJ6" s="57" t="s">
        <v>103</v>
      </c>
      <c r="BK6" s="57" t="s">
        <v>103</v>
      </c>
      <c r="BL6" s="57" t="s">
        <v>103</v>
      </c>
      <c r="BM6" s="57" t="s">
        <v>103</v>
      </c>
      <c r="BN6" s="57" t="s">
        <v>103</v>
      </c>
      <c r="BO6" s="57" t="s">
        <v>103</v>
      </c>
      <c r="BP6" s="57" t="s">
        <v>103</v>
      </c>
      <c r="BQ6" s="57" t="s">
        <v>102</v>
      </c>
      <c r="BR6" s="57" t="s">
        <v>103</v>
      </c>
      <c r="BS6" s="57" t="s">
        <v>103</v>
      </c>
      <c r="BT6" s="57" t="s">
        <v>103</v>
      </c>
      <c r="BU6" s="57" t="s">
        <v>103</v>
      </c>
      <c r="BV6" s="57" t="s">
        <v>103</v>
      </c>
      <c r="BW6" s="57" t="s">
        <v>103</v>
      </c>
      <c r="BX6" s="57" t="s">
        <v>103</v>
      </c>
      <c r="BY6" s="57" t="s">
        <v>103</v>
      </c>
      <c r="BZ6" s="57" t="s">
        <v>102</v>
      </c>
      <c r="CA6" s="57" t="s">
        <v>103</v>
      </c>
      <c r="CB6" s="57" t="s">
        <v>103</v>
      </c>
      <c r="CC6" s="57" t="s">
        <v>103</v>
      </c>
      <c r="CD6" s="55"/>
    </row>
    <row r="7">
      <c r="A7" s="54" t="s">
        <v>105</v>
      </c>
      <c r="B7" s="57" t="s">
        <v>103</v>
      </c>
      <c r="C7" s="57" t="s">
        <v>103</v>
      </c>
      <c r="D7" s="57" t="s">
        <v>103</v>
      </c>
      <c r="E7" s="57" t="s">
        <v>103</v>
      </c>
      <c r="F7" s="57" t="s">
        <v>103</v>
      </c>
      <c r="G7" s="57" t="s">
        <v>102</v>
      </c>
      <c r="H7" s="57" t="s">
        <v>103</v>
      </c>
      <c r="I7" s="57" t="s">
        <v>103</v>
      </c>
      <c r="J7" s="57" t="s">
        <v>103</v>
      </c>
      <c r="K7" s="57" t="s">
        <v>103</v>
      </c>
      <c r="L7" s="57" t="s">
        <v>103</v>
      </c>
      <c r="M7" s="57" t="s">
        <v>103</v>
      </c>
      <c r="N7" s="57" t="s">
        <v>102</v>
      </c>
      <c r="O7" s="57" t="s">
        <v>103</v>
      </c>
      <c r="P7" s="57" t="s">
        <v>103</v>
      </c>
      <c r="Q7" s="57" t="s">
        <v>103</v>
      </c>
      <c r="R7" s="57" t="s">
        <v>102</v>
      </c>
      <c r="S7" s="57" t="s">
        <v>102</v>
      </c>
      <c r="T7" s="57" t="s">
        <v>102</v>
      </c>
      <c r="U7" s="57" t="s">
        <v>103</v>
      </c>
      <c r="V7" s="57" t="s">
        <v>103</v>
      </c>
      <c r="W7" s="57" t="s">
        <v>103</v>
      </c>
      <c r="X7" s="57" t="s">
        <v>103</v>
      </c>
      <c r="Y7" s="57" t="s">
        <v>102</v>
      </c>
      <c r="Z7" s="57" t="s">
        <v>103</v>
      </c>
      <c r="AA7" s="57" t="s">
        <v>103</v>
      </c>
      <c r="AB7" s="57" t="s">
        <v>103</v>
      </c>
      <c r="AC7" s="57" t="s">
        <v>103</v>
      </c>
      <c r="AD7" s="57" t="s">
        <v>103</v>
      </c>
      <c r="AE7" s="57" t="s">
        <v>103</v>
      </c>
      <c r="AF7" s="57" t="s">
        <v>103</v>
      </c>
      <c r="AG7" s="57" t="s">
        <v>103</v>
      </c>
      <c r="AH7" s="57" t="s">
        <v>103</v>
      </c>
      <c r="AI7" s="57" t="s">
        <v>103</v>
      </c>
      <c r="AJ7" s="57" t="s">
        <v>103</v>
      </c>
      <c r="AK7" s="57" t="s">
        <v>103</v>
      </c>
      <c r="AL7" s="57" t="s">
        <v>103</v>
      </c>
      <c r="AM7" s="57" t="s">
        <v>103</v>
      </c>
      <c r="AN7" s="57" t="s">
        <v>103</v>
      </c>
      <c r="AO7" s="57" t="s">
        <v>103</v>
      </c>
      <c r="AP7" s="57" t="s">
        <v>103</v>
      </c>
      <c r="AQ7" s="57" t="s">
        <v>103</v>
      </c>
      <c r="AR7" s="57" t="s">
        <v>103</v>
      </c>
      <c r="AS7" s="57" t="s">
        <v>103</v>
      </c>
      <c r="AT7" s="57" t="s">
        <v>103</v>
      </c>
      <c r="AU7" s="57" t="s">
        <v>103</v>
      </c>
      <c r="AV7" s="57" t="s">
        <v>103</v>
      </c>
      <c r="AW7" s="57" t="s">
        <v>103</v>
      </c>
      <c r="AX7" s="57" t="s">
        <v>103</v>
      </c>
      <c r="AY7" s="57" t="s">
        <v>103</v>
      </c>
      <c r="AZ7" s="57" t="s">
        <v>103</v>
      </c>
      <c r="BA7" s="57" t="s">
        <v>103</v>
      </c>
      <c r="BB7" s="57" t="s">
        <v>103</v>
      </c>
      <c r="BC7" s="57" t="s">
        <v>103</v>
      </c>
      <c r="BD7" s="57" t="s">
        <v>103</v>
      </c>
      <c r="BE7" s="57" t="s">
        <v>103</v>
      </c>
      <c r="BF7" s="57" t="s">
        <v>103</v>
      </c>
      <c r="BG7" s="57" t="s">
        <v>103</v>
      </c>
      <c r="BH7" s="57" t="s">
        <v>103</v>
      </c>
      <c r="BI7" s="57" t="s">
        <v>102</v>
      </c>
      <c r="BJ7" s="57" t="s">
        <v>103</v>
      </c>
      <c r="BK7" s="57" t="s">
        <v>103</v>
      </c>
      <c r="BL7" s="57" t="s">
        <v>103</v>
      </c>
      <c r="BM7" s="57" t="s">
        <v>103</v>
      </c>
      <c r="BN7" s="57" t="s">
        <v>103</v>
      </c>
      <c r="BO7" s="57" t="s">
        <v>103</v>
      </c>
      <c r="BP7" s="57" t="s">
        <v>103</v>
      </c>
      <c r="BQ7" s="57" t="s">
        <v>102</v>
      </c>
      <c r="BR7" s="57" t="s">
        <v>103</v>
      </c>
      <c r="BS7" s="57" t="s">
        <v>103</v>
      </c>
      <c r="BT7" s="57" t="s">
        <v>103</v>
      </c>
      <c r="BU7" s="57" t="s">
        <v>102</v>
      </c>
      <c r="BV7" s="57" t="s">
        <v>103</v>
      </c>
      <c r="BW7" s="57" t="s">
        <v>102</v>
      </c>
      <c r="BX7" s="57" t="s">
        <v>103</v>
      </c>
      <c r="BY7" s="57" t="s">
        <v>103</v>
      </c>
      <c r="BZ7" s="57" t="s">
        <v>103</v>
      </c>
      <c r="CA7" s="57" t="s">
        <v>103</v>
      </c>
      <c r="CB7" s="57" t="s">
        <v>103</v>
      </c>
      <c r="CC7" s="57" t="s">
        <v>102</v>
      </c>
      <c r="CD7" s="55"/>
    </row>
    <row r="8">
      <c r="A8" s="54" t="s">
        <v>106</v>
      </c>
      <c r="B8" s="57" t="s">
        <v>103</v>
      </c>
      <c r="C8" s="57" t="s">
        <v>103</v>
      </c>
      <c r="D8" s="57" t="s">
        <v>103</v>
      </c>
      <c r="E8" s="57" t="s">
        <v>103</v>
      </c>
      <c r="F8" s="57" t="s">
        <v>103</v>
      </c>
      <c r="G8" s="57" t="s">
        <v>103</v>
      </c>
      <c r="H8" s="57" t="s">
        <v>102</v>
      </c>
      <c r="I8" s="57" t="s">
        <v>103</v>
      </c>
      <c r="J8" s="57" t="s">
        <v>102</v>
      </c>
      <c r="K8" s="57" t="s">
        <v>102</v>
      </c>
      <c r="L8" s="57" t="s">
        <v>103</v>
      </c>
      <c r="M8" s="57" t="s">
        <v>103</v>
      </c>
      <c r="N8" s="57" t="s">
        <v>103</v>
      </c>
      <c r="O8" s="57" t="s">
        <v>102</v>
      </c>
      <c r="P8" s="57" t="s">
        <v>103</v>
      </c>
      <c r="Q8" s="57" t="s">
        <v>103</v>
      </c>
      <c r="R8" s="57" t="s">
        <v>103</v>
      </c>
      <c r="S8" s="57" t="s">
        <v>103</v>
      </c>
      <c r="T8" s="57" t="s">
        <v>103</v>
      </c>
      <c r="U8" s="57" t="s">
        <v>103</v>
      </c>
      <c r="V8" s="57" t="s">
        <v>103</v>
      </c>
      <c r="W8" s="57" t="s">
        <v>103</v>
      </c>
      <c r="X8" s="57" t="s">
        <v>103</v>
      </c>
      <c r="Y8" s="57" t="s">
        <v>102</v>
      </c>
      <c r="Z8" s="57" t="s">
        <v>102</v>
      </c>
      <c r="AA8" s="57" t="s">
        <v>102</v>
      </c>
      <c r="AB8" s="57" t="s">
        <v>103</v>
      </c>
      <c r="AC8" s="57" t="s">
        <v>103</v>
      </c>
      <c r="AD8" s="57" t="s">
        <v>103</v>
      </c>
      <c r="AE8" s="57" t="s">
        <v>103</v>
      </c>
      <c r="AF8" s="57" t="s">
        <v>102</v>
      </c>
      <c r="AG8" s="57" t="s">
        <v>102</v>
      </c>
      <c r="AH8" s="57" t="s">
        <v>103</v>
      </c>
      <c r="AI8" s="57" t="s">
        <v>103</v>
      </c>
      <c r="AJ8" s="57" t="s">
        <v>102</v>
      </c>
      <c r="AK8" s="57" t="s">
        <v>103</v>
      </c>
      <c r="AL8" s="57" t="s">
        <v>102</v>
      </c>
      <c r="AM8" s="57" t="s">
        <v>102</v>
      </c>
      <c r="AN8" s="57" t="s">
        <v>103</v>
      </c>
      <c r="AO8" s="57" t="s">
        <v>102</v>
      </c>
      <c r="AP8" s="57" t="s">
        <v>102</v>
      </c>
      <c r="AQ8" s="57" t="s">
        <v>102</v>
      </c>
      <c r="AR8" s="57" t="s">
        <v>103</v>
      </c>
      <c r="AS8" s="57" t="s">
        <v>102</v>
      </c>
      <c r="AT8" s="57" t="s">
        <v>102</v>
      </c>
      <c r="AU8" s="57" t="s">
        <v>103</v>
      </c>
      <c r="AV8" s="57" t="s">
        <v>103</v>
      </c>
      <c r="AW8" s="57" t="s">
        <v>103</v>
      </c>
      <c r="AX8" s="57" t="s">
        <v>103</v>
      </c>
      <c r="AY8" s="57" t="s">
        <v>103</v>
      </c>
      <c r="AZ8" s="57" t="s">
        <v>103</v>
      </c>
      <c r="BA8" s="57" t="s">
        <v>103</v>
      </c>
      <c r="BB8" s="57" t="s">
        <v>102</v>
      </c>
      <c r="BC8" s="57" t="s">
        <v>102</v>
      </c>
      <c r="BD8" s="57" t="s">
        <v>102</v>
      </c>
      <c r="BE8" s="57" t="s">
        <v>103</v>
      </c>
      <c r="BF8" s="57" t="s">
        <v>102</v>
      </c>
      <c r="BG8" s="57" t="s">
        <v>103</v>
      </c>
      <c r="BH8" s="57" t="s">
        <v>102</v>
      </c>
      <c r="BI8" s="57" t="s">
        <v>102</v>
      </c>
      <c r="BJ8" s="57" t="s">
        <v>103</v>
      </c>
      <c r="BK8" s="57" t="s">
        <v>103</v>
      </c>
      <c r="BL8" s="57" t="s">
        <v>102</v>
      </c>
      <c r="BM8" s="57" t="s">
        <v>102</v>
      </c>
      <c r="BN8" s="57" t="s">
        <v>102</v>
      </c>
      <c r="BO8" s="57" t="s">
        <v>103</v>
      </c>
      <c r="BP8" s="57" t="s">
        <v>103</v>
      </c>
      <c r="BQ8" s="57" t="s">
        <v>103</v>
      </c>
      <c r="BR8" s="57" t="s">
        <v>103</v>
      </c>
      <c r="BS8" s="57" t="s">
        <v>102</v>
      </c>
      <c r="BT8" s="57" t="s">
        <v>103</v>
      </c>
      <c r="BU8" s="57" t="s">
        <v>103</v>
      </c>
      <c r="BV8" s="57" t="s">
        <v>103</v>
      </c>
      <c r="BW8" s="57" t="s">
        <v>103</v>
      </c>
      <c r="BX8" s="57" t="s">
        <v>102</v>
      </c>
      <c r="BY8" s="57" t="s">
        <v>102</v>
      </c>
      <c r="BZ8" s="57" t="s">
        <v>102</v>
      </c>
      <c r="CA8" s="57" t="s">
        <v>103</v>
      </c>
      <c r="CB8" s="57" t="s">
        <v>102</v>
      </c>
      <c r="CC8" s="57" t="s">
        <v>103</v>
      </c>
      <c r="CD8" s="55"/>
    </row>
    <row r="9">
      <c r="A9" s="54" t="s">
        <v>107</v>
      </c>
      <c r="B9" s="57" t="s">
        <v>103</v>
      </c>
      <c r="C9" s="57" t="s">
        <v>103</v>
      </c>
      <c r="D9" s="57" t="s">
        <v>103</v>
      </c>
      <c r="E9" s="57" t="s">
        <v>103</v>
      </c>
      <c r="F9" s="57" t="s">
        <v>103</v>
      </c>
      <c r="G9" s="57" t="s">
        <v>103</v>
      </c>
      <c r="H9" s="57" t="s">
        <v>103</v>
      </c>
      <c r="I9" s="57" t="s">
        <v>103</v>
      </c>
      <c r="J9" s="57" t="s">
        <v>103</v>
      </c>
      <c r="K9" s="57" t="s">
        <v>103</v>
      </c>
      <c r="L9" s="57" t="s">
        <v>103</v>
      </c>
      <c r="M9" s="57" t="s">
        <v>103</v>
      </c>
      <c r="N9" s="57" t="s">
        <v>103</v>
      </c>
      <c r="O9" s="57" t="s">
        <v>103</v>
      </c>
      <c r="P9" s="57" t="s">
        <v>103</v>
      </c>
      <c r="Q9" s="57" t="s">
        <v>103</v>
      </c>
      <c r="R9" s="57" t="s">
        <v>103</v>
      </c>
      <c r="S9" s="57" t="s">
        <v>103</v>
      </c>
      <c r="T9" s="57" t="s">
        <v>103</v>
      </c>
      <c r="U9" s="57" t="s">
        <v>103</v>
      </c>
      <c r="V9" s="57" t="s">
        <v>103</v>
      </c>
      <c r="W9" s="57" t="s">
        <v>103</v>
      </c>
      <c r="X9" s="57" t="s">
        <v>103</v>
      </c>
      <c r="Y9" s="57" t="s">
        <v>103</v>
      </c>
      <c r="Z9" s="57" t="s">
        <v>103</v>
      </c>
      <c r="AA9" s="57" t="s">
        <v>103</v>
      </c>
      <c r="AB9" s="57" t="s">
        <v>103</v>
      </c>
      <c r="AC9" s="57" t="s">
        <v>103</v>
      </c>
      <c r="AD9" s="57" t="s">
        <v>103</v>
      </c>
      <c r="AE9" s="57" t="s">
        <v>103</v>
      </c>
      <c r="AF9" s="57" t="s">
        <v>103</v>
      </c>
      <c r="AG9" s="57" t="s">
        <v>103</v>
      </c>
      <c r="AH9" s="57" t="s">
        <v>103</v>
      </c>
      <c r="AI9" s="57" t="s">
        <v>103</v>
      </c>
      <c r="AJ9" s="57" t="s">
        <v>103</v>
      </c>
      <c r="AK9" s="57" t="s">
        <v>103</v>
      </c>
      <c r="AL9" s="57" t="s">
        <v>103</v>
      </c>
      <c r="AM9" s="57" t="s">
        <v>103</v>
      </c>
      <c r="AN9" s="57" t="s">
        <v>103</v>
      </c>
      <c r="AO9" s="57" t="s">
        <v>103</v>
      </c>
      <c r="AP9" s="57" t="s">
        <v>103</v>
      </c>
      <c r="AQ9" s="57" t="s">
        <v>103</v>
      </c>
      <c r="AR9" s="57" t="s">
        <v>103</v>
      </c>
      <c r="AS9" s="57" t="s">
        <v>103</v>
      </c>
      <c r="AT9" s="57" t="s">
        <v>103</v>
      </c>
      <c r="AU9" s="57" t="s">
        <v>103</v>
      </c>
      <c r="AV9" s="57" t="s">
        <v>103</v>
      </c>
      <c r="AW9" s="57" t="s">
        <v>103</v>
      </c>
      <c r="AX9" s="57" t="s">
        <v>103</v>
      </c>
      <c r="AY9" s="57" t="s">
        <v>103</v>
      </c>
      <c r="AZ9" s="57" t="s">
        <v>103</v>
      </c>
      <c r="BA9" s="57" t="s">
        <v>103</v>
      </c>
      <c r="BB9" s="57" t="s">
        <v>103</v>
      </c>
      <c r="BC9" s="57" t="s">
        <v>103</v>
      </c>
      <c r="BD9" s="57" t="s">
        <v>103</v>
      </c>
      <c r="BE9" s="57" t="s">
        <v>103</v>
      </c>
      <c r="BF9" s="57" t="s">
        <v>103</v>
      </c>
      <c r="BG9" s="57" t="s">
        <v>103</v>
      </c>
      <c r="BH9" s="57" t="s">
        <v>103</v>
      </c>
      <c r="BI9" s="57" t="s">
        <v>103</v>
      </c>
      <c r="BJ9" s="57" t="s">
        <v>103</v>
      </c>
      <c r="BK9" s="57" t="s">
        <v>103</v>
      </c>
      <c r="BL9" s="57" t="s">
        <v>103</v>
      </c>
      <c r="BM9" s="57" t="s">
        <v>103</v>
      </c>
      <c r="BN9" s="57" t="s">
        <v>103</v>
      </c>
      <c r="BO9" s="57" t="s">
        <v>103</v>
      </c>
      <c r="BP9" s="57" t="s">
        <v>103</v>
      </c>
      <c r="BQ9" s="57" t="s">
        <v>103</v>
      </c>
      <c r="BR9" s="57" t="s">
        <v>103</v>
      </c>
      <c r="BS9" s="57" t="s">
        <v>103</v>
      </c>
      <c r="BT9" s="57" t="s">
        <v>103</v>
      </c>
      <c r="BU9" s="57" t="s">
        <v>103</v>
      </c>
      <c r="BV9" s="57" t="s">
        <v>103</v>
      </c>
      <c r="BW9" s="57" t="s">
        <v>103</v>
      </c>
      <c r="BX9" s="57" t="s">
        <v>103</v>
      </c>
      <c r="BY9" s="57" t="s">
        <v>103</v>
      </c>
      <c r="BZ9" s="57" t="s">
        <v>103</v>
      </c>
      <c r="CA9" s="57" t="s">
        <v>103</v>
      </c>
      <c r="CB9" s="57" t="s">
        <v>102</v>
      </c>
      <c r="CC9" s="57" t="s">
        <v>103</v>
      </c>
      <c r="CD9" s="55"/>
    </row>
    <row r="10">
      <c r="A10" s="54" t="s">
        <v>108</v>
      </c>
      <c r="B10" s="57" t="s">
        <v>110</v>
      </c>
      <c r="C10" s="57" t="s">
        <v>111</v>
      </c>
      <c r="D10" s="57" t="s">
        <v>111</v>
      </c>
      <c r="E10" s="57" t="s">
        <v>102</v>
      </c>
      <c r="F10" s="57" t="s">
        <v>111</v>
      </c>
      <c r="G10" s="57" t="s">
        <v>111</v>
      </c>
      <c r="H10" s="57" t="s">
        <v>110</v>
      </c>
      <c r="I10" s="57" t="s">
        <v>111</v>
      </c>
      <c r="J10" s="58"/>
      <c r="K10" s="57" t="s">
        <v>110</v>
      </c>
      <c r="L10" s="57" t="s">
        <v>111</v>
      </c>
      <c r="M10" s="57" t="s">
        <v>109</v>
      </c>
      <c r="N10" s="57" t="s">
        <v>111</v>
      </c>
      <c r="O10" s="57" t="s">
        <v>110</v>
      </c>
      <c r="P10" s="57" t="s">
        <v>102</v>
      </c>
      <c r="Q10" s="57" t="s">
        <v>111</v>
      </c>
      <c r="R10" s="57" t="s">
        <v>110</v>
      </c>
      <c r="S10" s="57" t="s">
        <v>103</v>
      </c>
      <c r="T10" s="57" t="s">
        <v>102</v>
      </c>
      <c r="U10" s="57" t="s">
        <v>111</v>
      </c>
      <c r="V10" s="57" t="s">
        <v>109</v>
      </c>
      <c r="W10" s="57" t="s">
        <v>111</v>
      </c>
      <c r="X10" s="57" t="s">
        <v>110</v>
      </c>
      <c r="Y10" s="57" t="s">
        <v>102</v>
      </c>
      <c r="Z10" s="57" t="s">
        <v>110</v>
      </c>
      <c r="AA10" s="57" t="s">
        <v>110</v>
      </c>
      <c r="AB10" s="57" t="s">
        <v>111</v>
      </c>
      <c r="AC10" s="57" t="s">
        <v>428</v>
      </c>
      <c r="AD10" s="57" t="s">
        <v>110</v>
      </c>
      <c r="AE10" s="57" t="s">
        <v>102</v>
      </c>
      <c r="AF10" s="57" t="s">
        <v>110</v>
      </c>
      <c r="AG10" s="57" t="s">
        <v>109</v>
      </c>
      <c r="AH10" s="57" t="s">
        <v>111</v>
      </c>
      <c r="AI10" s="57" t="s">
        <v>111</v>
      </c>
      <c r="AJ10" s="57" t="s">
        <v>109</v>
      </c>
      <c r="AK10" s="57" t="s">
        <v>111</v>
      </c>
      <c r="AL10" s="57" t="s">
        <v>111</v>
      </c>
      <c r="AM10" s="57" t="s">
        <v>111</v>
      </c>
      <c r="AN10" s="57" t="s">
        <v>110</v>
      </c>
      <c r="AO10" s="57" t="s">
        <v>110</v>
      </c>
      <c r="AP10" s="57" t="s">
        <v>110</v>
      </c>
      <c r="AQ10" s="57" t="s">
        <v>109</v>
      </c>
      <c r="AR10" s="57" t="s">
        <v>109</v>
      </c>
      <c r="AS10" s="57" t="s">
        <v>110</v>
      </c>
      <c r="AT10" s="57" t="s">
        <v>428</v>
      </c>
      <c r="AU10" s="57" t="s">
        <v>109</v>
      </c>
      <c r="AV10" s="57" t="s">
        <v>109</v>
      </c>
      <c r="AW10" s="57" t="s">
        <v>110</v>
      </c>
      <c r="AX10" s="57" t="s">
        <v>102</v>
      </c>
      <c r="AY10" s="57" t="s">
        <v>111</v>
      </c>
      <c r="AZ10" s="57" t="s">
        <v>109</v>
      </c>
      <c r="BA10" s="57" t="s">
        <v>109</v>
      </c>
      <c r="BB10" s="57" t="s">
        <v>110</v>
      </c>
      <c r="BC10" s="57" t="s">
        <v>111</v>
      </c>
      <c r="BD10" s="57" t="s">
        <v>111</v>
      </c>
      <c r="BE10" s="57" t="s">
        <v>109</v>
      </c>
      <c r="BF10" s="57" t="s">
        <v>111</v>
      </c>
      <c r="BG10" s="57" t="s">
        <v>110</v>
      </c>
      <c r="BH10" s="57" t="s">
        <v>103</v>
      </c>
      <c r="BI10" s="57" t="s">
        <v>109</v>
      </c>
      <c r="BJ10" s="57" t="s">
        <v>111</v>
      </c>
      <c r="BK10" s="57" t="s">
        <v>109</v>
      </c>
      <c r="BL10" s="57" t="s">
        <v>109</v>
      </c>
      <c r="BM10" s="57" t="s">
        <v>111</v>
      </c>
      <c r="BN10" s="57" t="s">
        <v>109</v>
      </c>
      <c r="BO10" s="57" t="s">
        <v>109</v>
      </c>
      <c r="BP10" s="57" t="s">
        <v>109</v>
      </c>
      <c r="BQ10" s="58"/>
      <c r="BR10" s="57" t="s">
        <v>111</v>
      </c>
      <c r="BS10" s="57" t="s">
        <v>109</v>
      </c>
      <c r="BT10" s="57" t="s">
        <v>109</v>
      </c>
      <c r="BU10" s="57" t="s">
        <v>109</v>
      </c>
      <c r="BV10" s="57" t="s">
        <v>110</v>
      </c>
      <c r="BW10" s="57" t="s">
        <v>109</v>
      </c>
      <c r="BX10" s="57" t="s">
        <v>109</v>
      </c>
      <c r="BY10" s="57" t="s">
        <v>109</v>
      </c>
      <c r="BZ10" s="57" t="s">
        <v>111</v>
      </c>
      <c r="CA10" s="57" t="s">
        <v>111</v>
      </c>
      <c r="CB10" s="57" t="s">
        <v>110</v>
      </c>
      <c r="CC10" s="57" t="s">
        <v>111</v>
      </c>
      <c r="CD10" s="55"/>
    </row>
    <row r="11">
      <c r="A11" s="54" t="s">
        <v>112</v>
      </c>
      <c r="B11" s="57" t="s">
        <v>103</v>
      </c>
      <c r="C11" s="57" t="s">
        <v>103</v>
      </c>
      <c r="D11" s="57" t="s">
        <v>103</v>
      </c>
      <c r="E11" s="57" t="s">
        <v>103</v>
      </c>
      <c r="F11" s="57" t="s">
        <v>103</v>
      </c>
      <c r="G11" s="57" t="s">
        <v>103</v>
      </c>
      <c r="H11" s="57" t="s">
        <v>103</v>
      </c>
      <c r="I11" s="57" t="s">
        <v>103</v>
      </c>
      <c r="J11" s="57" t="s">
        <v>103</v>
      </c>
      <c r="K11" s="57" t="s">
        <v>103</v>
      </c>
      <c r="L11" s="57" t="s">
        <v>103</v>
      </c>
      <c r="M11" s="57" t="s">
        <v>103</v>
      </c>
      <c r="N11" s="57" t="s">
        <v>103</v>
      </c>
      <c r="O11" s="57" t="s">
        <v>103</v>
      </c>
      <c r="P11" s="57" t="s">
        <v>103</v>
      </c>
      <c r="Q11" s="57" t="s">
        <v>103</v>
      </c>
      <c r="R11" s="57" t="s">
        <v>103</v>
      </c>
      <c r="S11" s="57" t="s">
        <v>103</v>
      </c>
      <c r="T11" s="57" t="s">
        <v>103</v>
      </c>
      <c r="U11" s="57" t="s">
        <v>103</v>
      </c>
      <c r="V11" s="57" t="s">
        <v>103</v>
      </c>
      <c r="W11" s="57" t="s">
        <v>103</v>
      </c>
      <c r="X11" s="57" t="s">
        <v>102</v>
      </c>
      <c r="Y11" s="57" t="s">
        <v>103</v>
      </c>
      <c r="Z11" s="57" t="s">
        <v>103</v>
      </c>
      <c r="AA11" s="57" t="s">
        <v>103</v>
      </c>
      <c r="AB11" s="57" t="s">
        <v>103</v>
      </c>
      <c r="AC11" s="57" t="s">
        <v>103</v>
      </c>
      <c r="AD11" s="57" t="s">
        <v>103</v>
      </c>
      <c r="AE11" s="57" t="s">
        <v>103</v>
      </c>
      <c r="AF11" s="57" t="s">
        <v>103</v>
      </c>
      <c r="AG11" s="57" t="s">
        <v>103</v>
      </c>
      <c r="AH11" s="57" t="s">
        <v>103</v>
      </c>
      <c r="AI11" s="57" t="s">
        <v>103</v>
      </c>
      <c r="AJ11" s="57" t="s">
        <v>103</v>
      </c>
      <c r="AK11" s="57" t="s">
        <v>103</v>
      </c>
      <c r="AL11" s="57" t="s">
        <v>103</v>
      </c>
      <c r="AM11" s="57" t="s">
        <v>103</v>
      </c>
      <c r="AN11" s="57" t="s">
        <v>103</v>
      </c>
      <c r="AO11" s="57" t="s">
        <v>103</v>
      </c>
      <c r="AP11" s="57" t="s">
        <v>103</v>
      </c>
      <c r="AQ11" s="57" t="s">
        <v>103</v>
      </c>
      <c r="AR11" s="57" t="s">
        <v>103</v>
      </c>
      <c r="AS11" s="57" t="s">
        <v>103</v>
      </c>
      <c r="AT11" s="57" t="s">
        <v>103</v>
      </c>
      <c r="AU11" s="57" t="s">
        <v>103</v>
      </c>
      <c r="AV11" s="57" t="s">
        <v>103</v>
      </c>
      <c r="AW11" s="57" t="s">
        <v>103</v>
      </c>
      <c r="AX11" s="57" t="s">
        <v>103</v>
      </c>
      <c r="AY11" s="57" t="s">
        <v>103</v>
      </c>
      <c r="AZ11" s="57" t="s">
        <v>103</v>
      </c>
      <c r="BA11" s="57" t="s">
        <v>103</v>
      </c>
      <c r="BB11" s="57" t="s">
        <v>103</v>
      </c>
      <c r="BC11" s="57" t="s">
        <v>103</v>
      </c>
      <c r="BD11" s="57" t="s">
        <v>103</v>
      </c>
      <c r="BE11" s="57" t="s">
        <v>103</v>
      </c>
      <c r="BF11" s="57" t="s">
        <v>103</v>
      </c>
      <c r="BG11" s="57" t="s">
        <v>103</v>
      </c>
      <c r="BH11" s="57" t="s">
        <v>103</v>
      </c>
      <c r="BI11" s="57" t="s">
        <v>103</v>
      </c>
      <c r="BJ11" s="57" t="s">
        <v>103</v>
      </c>
      <c r="BK11" s="57" t="s">
        <v>103</v>
      </c>
      <c r="BL11" s="57" t="s">
        <v>103</v>
      </c>
      <c r="BM11" s="57" t="s">
        <v>103</v>
      </c>
      <c r="BN11" s="57" t="s">
        <v>103</v>
      </c>
      <c r="BO11" s="57" t="s">
        <v>103</v>
      </c>
      <c r="BP11" s="57" t="s">
        <v>103</v>
      </c>
      <c r="BQ11" s="57" t="s">
        <v>103</v>
      </c>
      <c r="BR11" s="57" t="s">
        <v>103</v>
      </c>
      <c r="BS11" s="57" t="s">
        <v>103</v>
      </c>
      <c r="BT11" s="57" t="s">
        <v>103</v>
      </c>
      <c r="BU11" s="57" t="s">
        <v>103</v>
      </c>
      <c r="BV11" s="57" t="s">
        <v>103</v>
      </c>
      <c r="BW11" s="57" t="s">
        <v>103</v>
      </c>
      <c r="BX11" s="57" t="s">
        <v>103</v>
      </c>
      <c r="BY11" s="57" t="s">
        <v>103</v>
      </c>
      <c r="BZ11" s="57" t="s">
        <v>103</v>
      </c>
      <c r="CA11" s="57" t="s">
        <v>103</v>
      </c>
      <c r="CB11" s="57" t="s">
        <v>103</v>
      </c>
      <c r="CC11" s="57" t="s">
        <v>103</v>
      </c>
      <c r="CD11" s="55"/>
    </row>
    <row r="12">
      <c r="A12" s="54" t="s">
        <v>113</v>
      </c>
      <c r="B12" s="57" t="s">
        <v>103</v>
      </c>
      <c r="C12" s="57" t="s">
        <v>103</v>
      </c>
      <c r="D12" s="57" t="s">
        <v>103</v>
      </c>
      <c r="E12" s="57" t="s">
        <v>103</v>
      </c>
      <c r="F12" s="57" t="s">
        <v>103</v>
      </c>
      <c r="G12" s="57" t="s">
        <v>103</v>
      </c>
      <c r="H12" s="57" t="s">
        <v>103</v>
      </c>
      <c r="I12" s="57" t="s">
        <v>103</v>
      </c>
      <c r="J12" s="57" t="s">
        <v>103</v>
      </c>
      <c r="K12" s="57" t="s">
        <v>103</v>
      </c>
      <c r="L12" s="57" t="s">
        <v>103</v>
      </c>
      <c r="M12" s="57" t="s">
        <v>103</v>
      </c>
      <c r="N12" s="57" t="s">
        <v>103</v>
      </c>
      <c r="O12" s="57" t="s">
        <v>103</v>
      </c>
      <c r="P12" s="57" t="s">
        <v>102</v>
      </c>
      <c r="Q12" s="57" t="s">
        <v>103</v>
      </c>
      <c r="R12" s="57" t="s">
        <v>103</v>
      </c>
      <c r="S12" s="57" t="s">
        <v>103</v>
      </c>
      <c r="T12" s="57" t="s">
        <v>103</v>
      </c>
      <c r="U12" s="57" t="s">
        <v>103</v>
      </c>
      <c r="V12" s="57" t="s">
        <v>103</v>
      </c>
      <c r="W12" s="57" t="s">
        <v>103</v>
      </c>
      <c r="X12" s="57" t="s">
        <v>103</v>
      </c>
      <c r="Y12" s="57" t="s">
        <v>103</v>
      </c>
      <c r="Z12" s="57" t="s">
        <v>103</v>
      </c>
      <c r="AA12" s="57" t="s">
        <v>103</v>
      </c>
      <c r="AB12" s="57" t="s">
        <v>103</v>
      </c>
      <c r="AC12" s="57" t="s">
        <v>103</v>
      </c>
      <c r="AD12" s="57" t="s">
        <v>103</v>
      </c>
      <c r="AE12" s="57" t="s">
        <v>103</v>
      </c>
      <c r="AF12" s="57" t="s">
        <v>103</v>
      </c>
      <c r="AG12" s="57" t="s">
        <v>103</v>
      </c>
      <c r="AH12" s="57" t="s">
        <v>103</v>
      </c>
      <c r="AI12" s="57" t="s">
        <v>103</v>
      </c>
      <c r="AJ12" s="57" t="s">
        <v>103</v>
      </c>
      <c r="AK12" s="57" t="s">
        <v>103</v>
      </c>
      <c r="AL12" s="57" t="s">
        <v>103</v>
      </c>
      <c r="AM12" s="57" t="s">
        <v>103</v>
      </c>
      <c r="AN12" s="57" t="s">
        <v>103</v>
      </c>
      <c r="AO12" s="57" t="s">
        <v>103</v>
      </c>
      <c r="AP12" s="57" t="s">
        <v>103</v>
      </c>
      <c r="AQ12" s="57" t="s">
        <v>103</v>
      </c>
      <c r="AR12" s="57" t="s">
        <v>103</v>
      </c>
      <c r="AS12" s="57" t="s">
        <v>103</v>
      </c>
      <c r="AT12" s="57" t="s">
        <v>103</v>
      </c>
      <c r="AU12" s="57" t="s">
        <v>103</v>
      </c>
      <c r="AV12" s="57" t="s">
        <v>103</v>
      </c>
      <c r="AW12" s="57" t="s">
        <v>103</v>
      </c>
      <c r="AX12" s="57" t="s">
        <v>103</v>
      </c>
      <c r="AY12" s="57" t="s">
        <v>103</v>
      </c>
      <c r="AZ12" s="57" t="s">
        <v>103</v>
      </c>
      <c r="BA12" s="57" t="s">
        <v>103</v>
      </c>
      <c r="BB12" s="57" t="s">
        <v>103</v>
      </c>
      <c r="BC12" s="57" t="s">
        <v>103</v>
      </c>
      <c r="BD12" s="57" t="s">
        <v>103</v>
      </c>
      <c r="BE12" s="57" t="s">
        <v>103</v>
      </c>
      <c r="BF12" s="57" t="s">
        <v>103</v>
      </c>
      <c r="BG12" s="57" t="s">
        <v>103</v>
      </c>
      <c r="BH12" s="57" t="s">
        <v>103</v>
      </c>
      <c r="BI12" s="57" t="s">
        <v>103</v>
      </c>
      <c r="BJ12" s="57" t="s">
        <v>103</v>
      </c>
      <c r="BK12" s="57" t="s">
        <v>103</v>
      </c>
      <c r="BL12" s="57" t="s">
        <v>103</v>
      </c>
      <c r="BM12" s="57" t="s">
        <v>103</v>
      </c>
      <c r="BN12" s="57" t="s">
        <v>103</v>
      </c>
      <c r="BO12" s="57" t="s">
        <v>103</v>
      </c>
      <c r="BP12" s="57" t="s">
        <v>103</v>
      </c>
      <c r="BQ12" s="57" t="s">
        <v>103</v>
      </c>
      <c r="BR12" s="57" t="s">
        <v>103</v>
      </c>
      <c r="BS12" s="57" t="s">
        <v>103</v>
      </c>
      <c r="BT12" s="57" t="s">
        <v>103</v>
      </c>
      <c r="BU12" s="57" t="s">
        <v>103</v>
      </c>
      <c r="BV12" s="57" t="s">
        <v>103</v>
      </c>
      <c r="BW12" s="57" t="s">
        <v>103</v>
      </c>
      <c r="BX12" s="57"/>
      <c r="BY12" s="57" t="s">
        <v>103</v>
      </c>
      <c r="BZ12" s="57" t="s">
        <v>103</v>
      </c>
      <c r="CA12" s="57" t="s">
        <v>103</v>
      </c>
      <c r="CB12" s="57" t="s">
        <v>103</v>
      </c>
      <c r="CC12" s="57" t="s">
        <v>103</v>
      </c>
      <c r="CD12" s="55"/>
    </row>
    <row r="13">
      <c r="A13" s="54" t="s">
        <v>114</v>
      </c>
      <c r="B13" s="57" t="s">
        <v>103</v>
      </c>
      <c r="C13" s="57" t="s">
        <v>103</v>
      </c>
      <c r="D13" s="57" t="s">
        <v>103</v>
      </c>
      <c r="E13" s="57" t="s">
        <v>103</v>
      </c>
      <c r="F13" s="57" t="s">
        <v>103</v>
      </c>
      <c r="G13" s="57" t="s">
        <v>103</v>
      </c>
      <c r="H13" s="57" t="s">
        <v>103</v>
      </c>
      <c r="I13" s="57" t="s">
        <v>103</v>
      </c>
      <c r="J13" s="57" t="s">
        <v>103</v>
      </c>
      <c r="K13" s="57" t="s">
        <v>103</v>
      </c>
      <c r="L13" s="57" t="s">
        <v>103</v>
      </c>
      <c r="M13" s="57" t="s">
        <v>103</v>
      </c>
      <c r="N13" s="57" t="s">
        <v>103</v>
      </c>
      <c r="O13" s="57" t="s">
        <v>103</v>
      </c>
      <c r="P13" s="57" t="s">
        <v>103</v>
      </c>
      <c r="Q13" s="57" t="s">
        <v>103</v>
      </c>
      <c r="R13" s="57" t="s">
        <v>102</v>
      </c>
      <c r="S13" s="57" t="s">
        <v>103</v>
      </c>
      <c r="T13" s="57" t="s">
        <v>103</v>
      </c>
      <c r="U13" s="57" t="s">
        <v>103</v>
      </c>
      <c r="V13" s="57" t="s">
        <v>103</v>
      </c>
      <c r="W13" s="57" t="s">
        <v>103</v>
      </c>
      <c r="X13" s="57" t="s">
        <v>103</v>
      </c>
      <c r="Y13" s="57" t="s">
        <v>103</v>
      </c>
      <c r="Z13" s="57" t="s">
        <v>103</v>
      </c>
      <c r="AA13" s="57" t="s">
        <v>103</v>
      </c>
      <c r="AB13" s="57" t="s">
        <v>103</v>
      </c>
      <c r="AC13" s="57" t="s">
        <v>103</v>
      </c>
      <c r="AD13" s="57" t="s">
        <v>103</v>
      </c>
      <c r="AE13" s="57" t="s">
        <v>103</v>
      </c>
      <c r="AF13" s="57" t="s">
        <v>103</v>
      </c>
      <c r="AG13" s="57" t="s">
        <v>103</v>
      </c>
      <c r="AH13" s="57" t="s">
        <v>103</v>
      </c>
      <c r="AI13" s="57" t="s">
        <v>103</v>
      </c>
      <c r="AJ13" s="57" t="s">
        <v>103</v>
      </c>
      <c r="AK13" s="57" t="s">
        <v>103</v>
      </c>
      <c r="AL13" s="57" t="s">
        <v>103</v>
      </c>
      <c r="AM13" s="57" t="s">
        <v>103</v>
      </c>
      <c r="AN13" s="57" t="s">
        <v>103</v>
      </c>
      <c r="AO13" s="57" t="s">
        <v>103</v>
      </c>
      <c r="AP13" s="57"/>
      <c r="AQ13" s="57" t="s">
        <v>102</v>
      </c>
      <c r="AR13" s="57" t="s">
        <v>103</v>
      </c>
      <c r="AS13" s="57" t="s">
        <v>103</v>
      </c>
      <c r="AT13" s="57" t="s">
        <v>103</v>
      </c>
      <c r="AU13" s="57" t="s">
        <v>103</v>
      </c>
      <c r="AV13" s="57" t="s">
        <v>103</v>
      </c>
      <c r="AW13" s="57" t="s">
        <v>103</v>
      </c>
      <c r="AX13" s="57" t="s">
        <v>103</v>
      </c>
      <c r="AY13" s="57" t="s">
        <v>103</v>
      </c>
      <c r="AZ13" s="57" t="s">
        <v>103</v>
      </c>
      <c r="BA13" s="57" t="s">
        <v>103</v>
      </c>
      <c r="BB13" s="57" t="s">
        <v>103</v>
      </c>
      <c r="BC13" s="57" t="s">
        <v>103</v>
      </c>
      <c r="BD13" s="57" t="s">
        <v>103</v>
      </c>
      <c r="BE13" s="57" t="s">
        <v>103</v>
      </c>
      <c r="BF13" s="57" t="s">
        <v>103</v>
      </c>
      <c r="BG13" s="57" t="s">
        <v>103</v>
      </c>
      <c r="BH13" s="57" t="s">
        <v>103</v>
      </c>
      <c r="BI13" s="57" t="s">
        <v>103</v>
      </c>
      <c r="BJ13" s="57" t="s">
        <v>103</v>
      </c>
      <c r="BK13" s="57" t="s">
        <v>103</v>
      </c>
      <c r="BL13" s="57" t="s">
        <v>103</v>
      </c>
      <c r="BM13" s="57" t="s">
        <v>102</v>
      </c>
      <c r="BN13" s="57" t="s">
        <v>103</v>
      </c>
      <c r="BO13" s="57" t="s">
        <v>103</v>
      </c>
      <c r="BP13" s="57" t="s">
        <v>103</v>
      </c>
      <c r="BQ13" s="57" t="s">
        <v>103</v>
      </c>
      <c r="BR13" s="57" t="s">
        <v>102</v>
      </c>
      <c r="BS13" s="57" t="s">
        <v>102</v>
      </c>
      <c r="BT13" s="57" t="s">
        <v>103</v>
      </c>
      <c r="BU13" s="57" t="s">
        <v>102</v>
      </c>
      <c r="BV13" s="57" t="s">
        <v>102</v>
      </c>
      <c r="BW13" s="57" t="s">
        <v>102</v>
      </c>
      <c r="BX13" s="57" t="s">
        <v>102</v>
      </c>
      <c r="BY13" s="57" t="s">
        <v>102</v>
      </c>
      <c r="BZ13" s="57" t="s">
        <v>102</v>
      </c>
      <c r="CA13" s="57" t="s">
        <v>103</v>
      </c>
      <c r="CB13" s="57" t="s">
        <v>102</v>
      </c>
      <c r="CC13" s="57" t="s">
        <v>103</v>
      </c>
      <c r="CD13" s="55"/>
    </row>
    <row r="14">
      <c r="A14" s="54" t="s">
        <v>115</v>
      </c>
      <c r="B14" s="57" t="s">
        <v>103</v>
      </c>
      <c r="C14" s="57" t="s">
        <v>103</v>
      </c>
      <c r="D14" s="57" t="s">
        <v>102</v>
      </c>
      <c r="E14" s="57" t="s">
        <v>102</v>
      </c>
      <c r="F14" s="57" t="s">
        <v>103</v>
      </c>
      <c r="G14" s="57" t="s">
        <v>103</v>
      </c>
      <c r="H14" s="57"/>
      <c r="I14" s="57" t="s">
        <v>103</v>
      </c>
      <c r="J14" s="57" t="s">
        <v>102</v>
      </c>
      <c r="K14" s="57" t="s">
        <v>102</v>
      </c>
      <c r="L14" s="57" t="s">
        <v>102</v>
      </c>
      <c r="M14" s="57" t="s">
        <v>102</v>
      </c>
      <c r="N14" s="57" t="s">
        <v>103</v>
      </c>
      <c r="O14" s="57" t="s">
        <v>102</v>
      </c>
      <c r="P14" s="57" t="s">
        <v>103</v>
      </c>
      <c r="Q14" s="57" t="s">
        <v>102</v>
      </c>
      <c r="R14" s="57" t="s">
        <v>102</v>
      </c>
      <c r="S14" s="57" t="s">
        <v>102</v>
      </c>
      <c r="T14" s="57" t="s">
        <v>103</v>
      </c>
      <c r="U14" s="57" t="s">
        <v>103</v>
      </c>
      <c r="V14" s="57" t="s">
        <v>103</v>
      </c>
      <c r="W14" s="57" t="s">
        <v>102</v>
      </c>
      <c r="X14" s="57" t="s">
        <v>102</v>
      </c>
      <c r="Y14" s="57" t="s">
        <v>102</v>
      </c>
      <c r="Z14" s="57" t="s">
        <v>102</v>
      </c>
      <c r="AA14" s="57" t="s">
        <v>102</v>
      </c>
      <c r="AB14" s="57" t="s">
        <v>102</v>
      </c>
      <c r="AC14" s="57" t="s">
        <v>102</v>
      </c>
      <c r="AD14" s="57" t="s">
        <v>103</v>
      </c>
      <c r="AE14" s="57"/>
      <c r="AF14" s="57" t="s">
        <v>102</v>
      </c>
      <c r="AG14" s="57" t="s">
        <v>103</v>
      </c>
      <c r="AH14" s="57" t="s">
        <v>102</v>
      </c>
      <c r="AI14" s="57" t="s">
        <v>102</v>
      </c>
      <c r="AJ14" s="57" t="s">
        <v>102</v>
      </c>
      <c r="AK14" s="57" t="s">
        <v>102</v>
      </c>
      <c r="AL14" s="57" t="s">
        <v>102</v>
      </c>
      <c r="AM14" s="57" t="s">
        <v>102</v>
      </c>
      <c r="AN14" s="57" t="s">
        <v>102</v>
      </c>
      <c r="AO14" s="57" t="s">
        <v>102</v>
      </c>
      <c r="AP14" s="57" t="s">
        <v>102</v>
      </c>
      <c r="AQ14" s="57" t="s">
        <v>102</v>
      </c>
      <c r="AR14" s="57" t="s">
        <v>103</v>
      </c>
      <c r="AS14" s="57" t="s">
        <v>103</v>
      </c>
      <c r="AT14" s="57" t="s">
        <v>103</v>
      </c>
      <c r="AU14" s="57" t="s">
        <v>102</v>
      </c>
      <c r="AV14" s="57" t="s">
        <v>102</v>
      </c>
      <c r="AW14" s="57" t="s">
        <v>102</v>
      </c>
      <c r="AX14" s="57" t="s">
        <v>102</v>
      </c>
      <c r="AY14" s="57" t="s">
        <v>103</v>
      </c>
      <c r="AZ14" s="57" t="s">
        <v>102</v>
      </c>
      <c r="BA14" s="57" t="s">
        <v>102</v>
      </c>
      <c r="BB14" s="57" t="s">
        <v>102</v>
      </c>
      <c r="BC14" s="57" t="s">
        <v>102</v>
      </c>
      <c r="BD14" s="57" t="s">
        <v>102</v>
      </c>
      <c r="BE14" s="57" t="s">
        <v>102</v>
      </c>
      <c r="BF14" s="57" t="s">
        <v>102</v>
      </c>
      <c r="BG14" s="57" t="s">
        <v>103</v>
      </c>
      <c r="BH14" s="57" t="s">
        <v>102</v>
      </c>
      <c r="BI14" s="57" t="s">
        <v>102</v>
      </c>
      <c r="BJ14" s="57" t="s">
        <v>102</v>
      </c>
      <c r="BK14" s="57" t="s">
        <v>102</v>
      </c>
      <c r="BL14" s="57" t="s">
        <v>102</v>
      </c>
      <c r="BM14" s="57" t="s">
        <v>103</v>
      </c>
      <c r="BN14" s="57" t="s">
        <v>103</v>
      </c>
      <c r="BO14" s="57" t="s">
        <v>103</v>
      </c>
      <c r="BP14" s="57" t="s">
        <v>103</v>
      </c>
      <c r="BQ14" s="57" t="s">
        <v>102</v>
      </c>
      <c r="BR14" s="57" t="s">
        <v>103</v>
      </c>
      <c r="BS14" s="57" t="s">
        <v>103</v>
      </c>
      <c r="BT14" s="57" t="s">
        <v>103</v>
      </c>
      <c r="BU14" s="57" t="s">
        <v>103</v>
      </c>
      <c r="BV14" s="57" t="s">
        <v>102</v>
      </c>
      <c r="BW14" s="57" t="s">
        <v>102</v>
      </c>
      <c r="BX14" s="57" t="s">
        <v>103</v>
      </c>
      <c r="BY14" s="57" t="s">
        <v>102</v>
      </c>
      <c r="BZ14" s="57" t="s">
        <v>102</v>
      </c>
      <c r="CA14" s="57" t="s">
        <v>103</v>
      </c>
      <c r="CB14" s="57" t="s">
        <v>102</v>
      </c>
      <c r="CC14" s="57" t="s">
        <v>103</v>
      </c>
      <c r="CD14" s="55"/>
    </row>
    <row r="15">
      <c r="A15" s="54" t="s">
        <v>116</v>
      </c>
      <c r="B15" s="57" t="s">
        <v>102</v>
      </c>
      <c r="C15" s="57" t="s">
        <v>103</v>
      </c>
      <c r="D15" s="57" t="s">
        <v>103</v>
      </c>
      <c r="E15" s="57" t="s">
        <v>103</v>
      </c>
      <c r="F15" s="57" t="s">
        <v>102</v>
      </c>
      <c r="G15" s="57"/>
      <c r="H15" s="57" t="s">
        <v>103</v>
      </c>
      <c r="I15" s="57" t="s">
        <v>103</v>
      </c>
      <c r="J15" s="57" t="s">
        <v>102</v>
      </c>
      <c r="K15" s="57" t="s">
        <v>102</v>
      </c>
      <c r="L15" s="57" t="s">
        <v>102</v>
      </c>
      <c r="M15" s="57" t="s">
        <v>103</v>
      </c>
      <c r="N15" s="57" t="s">
        <v>102</v>
      </c>
      <c r="O15" s="57" t="s">
        <v>102</v>
      </c>
      <c r="P15" s="57" t="s">
        <v>103</v>
      </c>
      <c r="Q15" s="57" t="s">
        <v>102</v>
      </c>
      <c r="R15" s="57" t="s">
        <v>103</v>
      </c>
      <c r="S15" s="57" t="s">
        <v>102</v>
      </c>
      <c r="T15" s="57" t="s">
        <v>103</v>
      </c>
      <c r="U15" s="57" t="s">
        <v>102</v>
      </c>
      <c r="V15" s="57" t="s">
        <v>102</v>
      </c>
      <c r="W15" s="57" t="s">
        <v>103</v>
      </c>
      <c r="X15" s="57" t="s">
        <v>102</v>
      </c>
      <c r="Y15" s="57" t="s">
        <v>103</v>
      </c>
      <c r="Z15" s="57" t="s">
        <v>102</v>
      </c>
      <c r="AA15" s="57" t="s">
        <v>102</v>
      </c>
      <c r="AB15" s="57" t="s">
        <v>102</v>
      </c>
      <c r="AC15" s="57" t="s">
        <v>102</v>
      </c>
      <c r="AD15" s="57" t="s">
        <v>102</v>
      </c>
      <c r="AE15" s="57" t="s">
        <v>103</v>
      </c>
      <c r="AF15" s="57" t="s">
        <v>103</v>
      </c>
      <c r="AG15" s="57" t="s">
        <v>103</v>
      </c>
      <c r="AH15" s="57" t="s">
        <v>102</v>
      </c>
      <c r="AI15" s="57" t="s">
        <v>102</v>
      </c>
      <c r="AJ15" s="57" t="s">
        <v>102</v>
      </c>
      <c r="AK15" s="57" t="s">
        <v>102</v>
      </c>
      <c r="AL15" s="57" t="s">
        <v>102</v>
      </c>
      <c r="AM15" s="57" t="s">
        <v>111</v>
      </c>
      <c r="AN15" s="57" t="s">
        <v>102</v>
      </c>
      <c r="AO15" s="57" t="s">
        <v>102</v>
      </c>
      <c r="AP15" s="57" t="s">
        <v>102</v>
      </c>
      <c r="AQ15" s="57" t="s">
        <v>102</v>
      </c>
      <c r="AR15" s="57" t="s">
        <v>102</v>
      </c>
      <c r="AS15" s="57" t="s">
        <v>102</v>
      </c>
      <c r="AT15" s="57" t="s">
        <v>102</v>
      </c>
      <c r="AU15" s="57" t="s">
        <v>102</v>
      </c>
      <c r="AV15" s="57" t="s">
        <v>102</v>
      </c>
      <c r="AW15" s="57" t="s">
        <v>102</v>
      </c>
      <c r="AX15" s="57" t="s">
        <v>102</v>
      </c>
      <c r="AY15" s="57" t="s">
        <v>102</v>
      </c>
      <c r="AZ15" s="57" t="s">
        <v>103</v>
      </c>
      <c r="BA15" s="57" t="s">
        <v>102</v>
      </c>
      <c r="BB15" s="57" t="s">
        <v>102</v>
      </c>
      <c r="BC15" s="57" t="s">
        <v>102</v>
      </c>
      <c r="BD15" s="57" t="s">
        <v>102</v>
      </c>
      <c r="BE15" s="57" t="s">
        <v>102</v>
      </c>
      <c r="BF15" s="57" t="s">
        <v>102</v>
      </c>
      <c r="BG15" s="57" t="s">
        <v>102</v>
      </c>
      <c r="BH15" s="57" t="s">
        <v>102</v>
      </c>
      <c r="BI15" s="57" t="s">
        <v>102</v>
      </c>
      <c r="BJ15" s="57" t="s">
        <v>102</v>
      </c>
      <c r="BK15" s="57" t="s">
        <v>102</v>
      </c>
      <c r="BL15" s="57" t="s">
        <v>102</v>
      </c>
      <c r="BM15" s="57" t="s">
        <v>102</v>
      </c>
      <c r="BN15" s="57" t="s">
        <v>102</v>
      </c>
      <c r="BO15" s="57" t="s">
        <v>103</v>
      </c>
      <c r="BP15" s="58"/>
      <c r="BQ15" s="57" t="s">
        <v>102</v>
      </c>
      <c r="BR15" s="57" t="s">
        <v>102</v>
      </c>
      <c r="BS15" s="57" t="s">
        <v>102</v>
      </c>
      <c r="BT15" s="57" t="s">
        <v>102</v>
      </c>
      <c r="BU15" s="57" t="s">
        <v>102</v>
      </c>
      <c r="BV15" s="57" t="s">
        <v>102</v>
      </c>
      <c r="BW15" s="57" t="s">
        <v>102</v>
      </c>
      <c r="BX15" s="57" t="s">
        <v>102</v>
      </c>
      <c r="BY15" s="57" t="s">
        <v>102</v>
      </c>
      <c r="BZ15" s="57" t="s">
        <v>102</v>
      </c>
      <c r="CA15" s="57" t="s">
        <v>102</v>
      </c>
      <c r="CB15" s="57" t="s">
        <v>102</v>
      </c>
      <c r="CC15" s="57" t="s">
        <v>102</v>
      </c>
      <c r="CD15" s="55"/>
    </row>
    <row r="16">
      <c r="A16" s="54" t="s">
        <v>117</v>
      </c>
      <c r="B16" s="57" t="s">
        <v>103</v>
      </c>
      <c r="C16" s="57" t="s">
        <v>103</v>
      </c>
      <c r="D16" s="57" t="s">
        <v>103</v>
      </c>
      <c r="E16" s="57" t="s">
        <v>102</v>
      </c>
      <c r="F16" s="57" t="s">
        <v>103</v>
      </c>
      <c r="G16" s="57" t="s">
        <v>103</v>
      </c>
      <c r="H16" s="57" t="s">
        <v>103</v>
      </c>
      <c r="I16" s="57" t="s">
        <v>103</v>
      </c>
      <c r="J16" s="57" t="s">
        <v>103</v>
      </c>
      <c r="K16" s="57" t="s">
        <v>111</v>
      </c>
      <c r="L16" s="57" t="s">
        <v>103</v>
      </c>
      <c r="M16" s="57" t="s">
        <v>103</v>
      </c>
      <c r="N16" s="57" t="s">
        <v>103</v>
      </c>
      <c r="O16" s="57" t="s">
        <v>103</v>
      </c>
      <c r="P16" s="57" t="s">
        <v>103</v>
      </c>
      <c r="Q16" s="57" t="s">
        <v>103</v>
      </c>
      <c r="R16" s="57" t="s">
        <v>103</v>
      </c>
      <c r="S16" s="57" t="s">
        <v>103</v>
      </c>
      <c r="T16" s="57" t="s">
        <v>103</v>
      </c>
      <c r="U16" s="57" t="s">
        <v>103</v>
      </c>
      <c r="V16" s="57" t="s">
        <v>103</v>
      </c>
      <c r="W16" s="58"/>
      <c r="X16" s="57" t="s">
        <v>103</v>
      </c>
      <c r="Y16" s="57" t="s">
        <v>103</v>
      </c>
      <c r="Z16" s="57" t="s">
        <v>103</v>
      </c>
      <c r="AA16" s="57" t="s">
        <v>103</v>
      </c>
      <c r="AB16" s="58"/>
      <c r="AC16" s="57" t="s">
        <v>109</v>
      </c>
      <c r="AD16" s="57" t="s">
        <v>103</v>
      </c>
      <c r="AE16" s="57" t="s">
        <v>103</v>
      </c>
      <c r="AF16" s="57" t="s">
        <v>103</v>
      </c>
      <c r="AG16" s="57" t="s">
        <v>103</v>
      </c>
      <c r="AH16" s="57" t="s">
        <v>103</v>
      </c>
      <c r="AI16" s="57" t="s">
        <v>103</v>
      </c>
      <c r="AJ16" s="57" t="s">
        <v>103</v>
      </c>
      <c r="AK16" s="57" t="s">
        <v>103</v>
      </c>
      <c r="AL16" s="57" t="s">
        <v>103</v>
      </c>
      <c r="AM16" s="57" t="s">
        <v>103</v>
      </c>
      <c r="AN16" s="57" t="s">
        <v>103</v>
      </c>
      <c r="AO16" s="57" t="s">
        <v>103</v>
      </c>
      <c r="AP16" s="57" t="s">
        <v>103</v>
      </c>
      <c r="AQ16" s="57" t="s">
        <v>103</v>
      </c>
      <c r="AR16" s="57" t="s">
        <v>103</v>
      </c>
      <c r="AS16" s="57" t="s">
        <v>103</v>
      </c>
      <c r="AT16" s="57" t="s">
        <v>103</v>
      </c>
      <c r="AU16" s="57" t="s">
        <v>103</v>
      </c>
      <c r="AV16" s="57" t="s">
        <v>103</v>
      </c>
      <c r="AW16" s="57" t="s">
        <v>103</v>
      </c>
      <c r="AX16" s="57" t="s">
        <v>103</v>
      </c>
      <c r="AY16" s="57" t="s">
        <v>103</v>
      </c>
      <c r="AZ16" s="57" t="s">
        <v>103</v>
      </c>
      <c r="BA16" s="57" t="s">
        <v>103</v>
      </c>
      <c r="BB16" s="57" t="s">
        <v>103</v>
      </c>
      <c r="BC16" s="57" t="s">
        <v>103</v>
      </c>
      <c r="BD16" s="57" t="s">
        <v>103</v>
      </c>
      <c r="BE16" s="57" t="s">
        <v>103</v>
      </c>
      <c r="BF16" s="57" t="s">
        <v>103</v>
      </c>
      <c r="BG16" s="57" t="s">
        <v>103</v>
      </c>
      <c r="BH16" s="57" t="s">
        <v>103</v>
      </c>
      <c r="BI16" s="57" t="s">
        <v>103</v>
      </c>
      <c r="BJ16" s="57" t="s">
        <v>103</v>
      </c>
      <c r="BK16" s="57" t="s">
        <v>103</v>
      </c>
      <c r="BL16" s="57" t="s">
        <v>103</v>
      </c>
      <c r="BM16" s="57" t="s">
        <v>103</v>
      </c>
      <c r="BN16" s="57" t="s">
        <v>103</v>
      </c>
      <c r="BO16" s="57" t="s">
        <v>103</v>
      </c>
      <c r="BP16" s="57" t="s">
        <v>103</v>
      </c>
      <c r="BQ16" s="57" t="s">
        <v>103</v>
      </c>
      <c r="BR16" s="57" t="s">
        <v>103</v>
      </c>
      <c r="BS16" s="57" t="s">
        <v>103</v>
      </c>
      <c r="BT16" s="57" t="s">
        <v>103</v>
      </c>
      <c r="BU16" s="57" t="s">
        <v>103</v>
      </c>
      <c r="BV16" s="57" t="s">
        <v>102</v>
      </c>
      <c r="BW16" s="57" t="s">
        <v>103</v>
      </c>
      <c r="BX16" s="57" t="s">
        <v>103</v>
      </c>
      <c r="BY16" s="57" t="s">
        <v>103</v>
      </c>
      <c r="BZ16" s="57" t="s">
        <v>103</v>
      </c>
      <c r="CA16" s="57" t="s">
        <v>103</v>
      </c>
      <c r="CB16" s="57" t="s">
        <v>103</v>
      </c>
      <c r="CC16" s="57" t="s">
        <v>103</v>
      </c>
      <c r="CD16" s="55"/>
    </row>
    <row r="17">
      <c r="A17" s="54" t="s">
        <v>118</v>
      </c>
      <c r="B17" s="57" t="s">
        <v>103</v>
      </c>
      <c r="C17" s="57" t="s">
        <v>103</v>
      </c>
      <c r="D17" s="57" t="s">
        <v>103</v>
      </c>
      <c r="E17" s="57" t="s">
        <v>103</v>
      </c>
      <c r="F17" s="57" t="s">
        <v>102</v>
      </c>
      <c r="G17" s="57" t="s">
        <v>102</v>
      </c>
      <c r="H17" s="57" t="s">
        <v>103</v>
      </c>
      <c r="I17" s="57" t="s">
        <v>103</v>
      </c>
      <c r="J17" s="57" t="s">
        <v>103</v>
      </c>
      <c r="K17" s="57" t="s">
        <v>103</v>
      </c>
      <c r="L17" s="57" t="s">
        <v>103</v>
      </c>
      <c r="M17" s="57" t="s">
        <v>103</v>
      </c>
      <c r="N17" s="57" t="s">
        <v>103</v>
      </c>
      <c r="O17" s="57" t="s">
        <v>103</v>
      </c>
      <c r="P17" s="57" t="s">
        <v>103</v>
      </c>
      <c r="Q17" s="57" t="s">
        <v>102</v>
      </c>
      <c r="R17" s="57" t="s">
        <v>103</v>
      </c>
      <c r="S17" s="57" t="s">
        <v>111</v>
      </c>
      <c r="T17" s="57" t="s">
        <v>103</v>
      </c>
      <c r="U17" s="57" t="s">
        <v>103</v>
      </c>
      <c r="V17" s="57" t="s">
        <v>103</v>
      </c>
      <c r="W17" s="57" t="s">
        <v>103</v>
      </c>
      <c r="X17" s="57" t="s">
        <v>102</v>
      </c>
      <c r="Y17" s="57" t="s">
        <v>103</v>
      </c>
      <c r="Z17" s="57" t="s">
        <v>111</v>
      </c>
      <c r="AA17" s="57" t="s">
        <v>103</v>
      </c>
      <c r="AB17" s="57" t="s">
        <v>103</v>
      </c>
      <c r="AC17" s="57" t="s">
        <v>103</v>
      </c>
      <c r="AD17" s="57" t="s">
        <v>103</v>
      </c>
      <c r="AE17" s="57" t="s">
        <v>103</v>
      </c>
      <c r="AF17" s="57" t="s">
        <v>103</v>
      </c>
      <c r="AG17" s="57" t="s">
        <v>103</v>
      </c>
      <c r="AH17" s="57" t="s">
        <v>102</v>
      </c>
      <c r="AI17" s="57" t="s">
        <v>103</v>
      </c>
      <c r="AJ17" s="57" t="s">
        <v>102</v>
      </c>
      <c r="AK17" s="57" t="s">
        <v>102</v>
      </c>
      <c r="AL17" s="57" t="s">
        <v>103</v>
      </c>
      <c r="AM17" s="57" t="s">
        <v>103</v>
      </c>
      <c r="AN17" s="57" t="s">
        <v>103</v>
      </c>
      <c r="AO17" s="57" t="s">
        <v>103</v>
      </c>
      <c r="AP17" s="57" t="s">
        <v>103</v>
      </c>
      <c r="AQ17" s="57" t="s">
        <v>103</v>
      </c>
      <c r="AR17" s="57" t="s">
        <v>103</v>
      </c>
      <c r="AS17" s="57" t="s">
        <v>103</v>
      </c>
      <c r="AT17" s="57" t="s">
        <v>103</v>
      </c>
      <c r="AU17" s="57" t="s">
        <v>103</v>
      </c>
      <c r="AV17" s="57" t="s">
        <v>103</v>
      </c>
      <c r="AW17" s="57" t="s">
        <v>103</v>
      </c>
      <c r="AX17" s="57" t="s">
        <v>103</v>
      </c>
      <c r="AY17" s="57" t="s">
        <v>103</v>
      </c>
      <c r="AZ17" s="57" t="s">
        <v>103</v>
      </c>
      <c r="BA17" s="57" t="s">
        <v>103</v>
      </c>
      <c r="BB17" s="57" t="s">
        <v>103</v>
      </c>
      <c r="BC17" s="57" t="s">
        <v>103</v>
      </c>
      <c r="BD17" s="57" t="s">
        <v>103</v>
      </c>
      <c r="BE17" s="57" t="s">
        <v>103</v>
      </c>
      <c r="BF17" s="57" t="s">
        <v>102</v>
      </c>
      <c r="BG17" s="57" t="s">
        <v>103</v>
      </c>
      <c r="BH17" s="57" t="s">
        <v>103</v>
      </c>
      <c r="BI17" s="57" t="s">
        <v>103</v>
      </c>
      <c r="BJ17" s="57" t="s">
        <v>103</v>
      </c>
      <c r="BK17" s="57" t="s">
        <v>103</v>
      </c>
      <c r="BL17" s="57" t="s">
        <v>103</v>
      </c>
      <c r="BM17" s="57" t="s">
        <v>103</v>
      </c>
      <c r="BN17" s="57" t="s">
        <v>103</v>
      </c>
      <c r="BO17" s="57" t="s">
        <v>103</v>
      </c>
      <c r="BP17" s="57" t="s">
        <v>103</v>
      </c>
      <c r="BQ17" s="57" t="s">
        <v>103</v>
      </c>
      <c r="BR17" s="57" t="s">
        <v>103</v>
      </c>
      <c r="BS17" s="57" t="s">
        <v>103</v>
      </c>
      <c r="BT17" s="57" t="s">
        <v>103</v>
      </c>
      <c r="BU17" s="57" t="s">
        <v>103</v>
      </c>
      <c r="BV17" s="57" t="s">
        <v>103</v>
      </c>
      <c r="BW17" s="57" t="s">
        <v>103</v>
      </c>
      <c r="BX17" s="57" t="s">
        <v>103</v>
      </c>
      <c r="BY17" s="57" t="s">
        <v>103</v>
      </c>
      <c r="BZ17" s="57" t="s">
        <v>103</v>
      </c>
      <c r="CA17" s="57" t="s">
        <v>103</v>
      </c>
      <c r="CB17" s="57" t="s">
        <v>103</v>
      </c>
      <c r="CC17" s="57" t="s">
        <v>103</v>
      </c>
      <c r="CD17" s="55"/>
    </row>
    <row r="18">
      <c r="A18" s="54" t="s">
        <v>119</v>
      </c>
      <c r="B18" s="57" t="s">
        <v>103</v>
      </c>
      <c r="C18" s="57" t="s">
        <v>103</v>
      </c>
      <c r="D18" s="57" t="s">
        <v>103</v>
      </c>
      <c r="E18" s="57" t="s">
        <v>103</v>
      </c>
      <c r="F18" s="57" t="s">
        <v>103</v>
      </c>
      <c r="G18" s="57" t="s">
        <v>103</v>
      </c>
      <c r="H18" s="57" t="s">
        <v>103</v>
      </c>
      <c r="I18" s="57" t="s">
        <v>103</v>
      </c>
      <c r="J18" s="57" t="s">
        <v>103</v>
      </c>
      <c r="K18" s="57" t="s">
        <v>103</v>
      </c>
      <c r="L18" s="57" t="s">
        <v>103</v>
      </c>
      <c r="M18" s="57" t="s">
        <v>103</v>
      </c>
      <c r="N18" s="57" t="s">
        <v>103</v>
      </c>
      <c r="O18" s="57" t="s">
        <v>103</v>
      </c>
      <c r="P18" s="57" t="s">
        <v>103</v>
      </c>
      <c r="Q18" s="57" t="s">
        <v>103</v>
      </c>
      <c r="R18" s="57" t="s">
        <v>103</v>
      </c>
      <c r="S18" s="57" t="s">
        <v>103</v>
      </c>
      <c r="T18" s="57" t="s">
        <v>103</v>
      </c>
      <c r="U18" s="57" t="s">
        <v>103</v>
      </c>
      <c r="V18" s="57" t="s">
        <v>103</v>
      </c>
      <c r="W18" s="57" t="s">
        <v>103</v>
      </c>
      <c r="X18" s="57" t="s">
        <v>103</v>
      </c>
      <c r="Y18" s="57" t="s">
        <v>103</v>
      </c>
      <c r="Z18" s="57" t="s">
        <v>103</v>
      </c>
      <c r="AA18" s="57" t="s">
        <v>103</v>
      </c>
      <c r="AB18" s="57" t="s">
        <v>103</v>
      </c>
      <c r="AC18" s="57" t="s">
        <v>103</v>
      </c>
      <c r="AD18" s="57" t="s">
        <v>103</v>
      </c>
      <c r="AE18" s="57" t="s">
        <v>103</v>
      </c>
      <c r="AF18" s="57" t="s">
        <v>102</v>
      </c>
      <c r="AG18" s="57" t="s">
        <v>103</v>
      </c>
      <c r="AH18" s="57" t="s">
        <v>103</v>
      </c>
      <c r="AI18" s="57" t="s">
        <v>103</v>
      </c>
      <c r="AJ18" s="57" t="s">
        <v>103</v>
      </c>
      <c r="AK18" s="57" t="s">
        <v>103</v>
      </c>
      <c r="AL18" s="57" t="s">
        <v>103</v>
      </c>
      <c r="AM18" s="57" t="s">
        <v>103</v>
      </c>
      <c r="AN18" s="57" t="s">
        <v>103</v>
      </c>
      <c r="AO18" s="57" t="s">
        <v>103</v>
      </c>
      <c r="AP18" s="57" t="s">
        <v>103</v>
      </c>
      <c r="AQ18" s="57" t="s">
        <v>103</v>
      </c>
      <c r="AR18" s="57" t="s">
        <v>103</v>
      </c>
      <c r="AS18" s="57" t="s">
        <v>103</v>
      </c>
      <c r="AT18" s="57" t="s">
        <v>103</v>
      </c>
      <c r="AU18" s="57" t="s">
        <v>103</v>
      </c>
      <c r="AV18" s="57" t="s">
        <v>103</v>
      </c>
      <c r="AW18" s="57" t="s">
        <v>103</v>
      </c>
      <c r="AX18" s="57" t="s">
        <v>103</v>
      </c>
      <c r="AY18" s="57" t="s">
        <v>102</v>
      </c>
      <c r="AZ18" s="57" t="s">
        <v>103</v>
      </c>
      <c r="BA18" s="57" t="s">
        <v>103</v>
      </c>
      <c r="BB18" s="57" t="s">
        <v>103</v>
      </c>
      <c r="BC18" s="57" t="s">
        <v>103</v>
      </c>
      <c r="BD18" s="57" t="s">
        <v>103</v>
      </c>
      <c r="BE18" s="57" t="s">
        <v>103</v>
      </c>
      <c r="BF18" s="57" t="s">
        <v>103</v>
      </c>
      <c r="BG18" s="57" t="s">
        <v>103</v>
      </c>
      <c r="BH18" s="57" t="s">
        <v>103</v>
      </c>
      <c r="BI18" s="57" t="s">
        <v>103</v>
      </c>
      <c r="BJ18" s="57" t="s">
        <v>103</v>
      </c>
      <c r="BK18" s="57" t="s">
        <v>103</v>
      </c>
      <c r="BL18" s="57" t="s">
        <v>103</v>
      </c>
      <c r="BM18" s="57" t="s">
        <v>103</v>
      </c>
      <c r="BN18" s="57" t="s">
        <v>103</v>
      </c>
      <c r="BO18" s="57" t="s">
        <v>103</v>
      </c>
      <c r="BP18" s="57" t="s">
        <v>103</v>
      </c>
      <c r="BQ18" s="57" t="s">
        <v>103</v>
      </c>
      <c r="BR18" s="57" t="s">
        <v>103</v>
      </c>
      <c r="BS18" s="57" t="s">
        <v>103</v>
      </c>
      <c r="BT18" s="57" t="s">
        <v>103</v>
      </c>
      <c r="BU18" s="57" t="s">
        <v>103</v>
      </c>
      <c r="BV18" s="57" t="s">
        <v>103</v>
      </c>
      <c r="BW18" s="57" t="s">
        <v>103</v>
      </c>
      <c r="BX18" s="57" t="s">
        <v>103</v>
      </c>
      <c r="BY18" s="57" t="s">
        <v>103</v>
      </c>
      <c r="BZ18" s="57" t="s">
        <v>103</v>
      </c>
      <c r="CA18" s="57" t="s">
        <v>103</v>
      </c>
      <c r="CB18" s="57" t="s">
        <v>103</v>
      </c>
      <c r="CC18" s="57" t="s">
        <v>103</v>
      </c>
      <c r="CD18" s="55"/>
    </row>
    <row r="19">
      <c r="A19" s="54" t="s">
        <v>120</v>
      </c>
      <c r="B19" s="57" t="s">
        <v>102</v>
      </c>
      <c r="C19" s="57" t="s">
        <v>103</v>
      </c>
      <c r="D19" s="57" t="s">
        <v>102</v>
      </c>
      <c r="E19" s="57" t="s">
        <v>102</v>
      </c>
      <c r="F19" s="57" t="s">
        <v>102</v>
      </c>
      <c r="G19" s="57" t="s">
        <v>103</v>
      </c>
      <c r="H19" s="57" t="s">
        <v>102</v>
      </c>
      <c r="I19" s="57" t="s">
        <v>103</v>
      </c>
      <c r="J19" s="57" t="s">
        <v>102</v>
      </c>
      <c r="K19" s="57" t="s">
        <v>102</v>
      </c>
      <c r="L19" s="57" t="s">
        <v>102</v>
      </c>
      <c r="M19" s="57" t="s">
        <v>111</v>
      </c>
      <c r="N19" s="57" t="s">
        <v>102</v>
      </c>
      <c r="O19" s="57" t="s">
        <v>102</v>
      </c>
      <c r="P19" s="57" t="s">
        <v>102</v>
      </c>
      <c r="Q19" s="57" t="s">
        <v>102</v>
      </c>
      <c r="R19" s="57" t="s">
        <v>103</v>
      </c>
      <c r="S19" s="57" t="s">
        <v>102</v>
      </c>
      <c r="T19" s="57" t="s">
        <v>102</v>
      </c>
      <c r="U19" s="57" t="s">
        <v>102</v>
      </c>
      <c r="V19" s="57" t="s">
        <v>111</v>
      </c>
      <c r="W19" s="57" t="s">
        <v>102</v>
      </c>
      <c r="X19" s="57" t="s">
        <v>102</v>
      </c>
      <c r="Y19" s="57" t="s">
        <v>102</v>
      </c>
      <c r="Z19" s="57" t="s">
        <v>102</v>
      </c>
      <c r="AA19" s="57" t="s">
        <v>102</v>
      </c>
      <c r="AB19" s="57" t="s">
        <v>102</v>
      </c>
      <c r="AC19" s="57" t="s">
        <v>103</v>
      </c>
      <c r="AD19" s="57" t="s">
        <v>102</v>
      </c>
      <c r="AE19" s="57" t="s">
        <v>111</v>
      </c>
      <c r="AF19" s="57" t="s">
        <v>102</v>
      </c>
      <c r="AG19" s="57" t="s">
        <v>102</v>
      </c>
      <c r="AH19" s="57" t="s">
        <v>102</v>
      </c>
      <c r="AI19" s="57" t="s">
        <v>102</v>
      </c>
      <c r="AJ19" s="57" t="s">
        <v>102</v>
      </c>
      <c r="AK19" s="57" t="s">
        <v>102</v>
      </c>
      <c r="AL19" s="57" t="s">
        <v>102</v>
      </c>
      <c r="AM19" s="57" t="s">
        <v>102</v>
      </c>
      <c r="AN19" s="58"/>
      <c r="AO19" s="57" t="s">
        <v>102</v>
      </c>
      <c r="AP19" s="57" t="s">
        <v>102</v>
      </c>
      <c r="AQ19" s="57" t="s">
        <v>102</v>
      </c>
      <c r="AR19" s="57" t="s">
        <v>102</v>
      </c>
      <c r="AS19" s="57" t="s">
        <v>102</v>
      </c>
      <c r="AT19" s="57" t="s">
        <v>111</v>
      </c>
      <c r="AU19" s="57" t="s">
        <v>102</v>
      </c>
      <c r="AV19" s="57" t="s">
        <v>102</v>
      </c>
      <c r="AW19" s="57" t="s">
        <v>102</v>
      </c>
      <c r="AX19" s="57" t="s">
        <v>102</v>
      </c>
      <c r="AY19" s="57" t="s">
        <v>102</v>
      </c>
      <c r="AZ19" s="57" t="s">
        <v>102</v>
      </c>
      <c r="BA19" s="57" t="s">
        <v>103</v>
      </c>
      <c r="BB19" s="57" t="s">
        <v>102</v>
      </c>
      <c r="BC19" s="57" t="s">
        <v>102</v>
      </c>
      <c r="BD19" s="57" t="s">
        <v>102</v>
      </c>
      <c r="BE19" s="57" t="s">
        <v>103</v>
      </c>
      <c r="BF19" s="57" t="s">
        <v>102</v>
      </c>
      <c r="BG19" s="57" t="s">
        <v>103</v>
      </c>
      <c r="BH19" s="57" t="s">
        <v>102</v>
      </c>
      <c r="BI19" s="57" t="s">
        <v>102</v>
      </c>
      <c r="BJ19" s="57" t="s">
        <v>102</v>
      </c>
      <c r="BK19" s="57" t="s">
        <v>102</v>
      </c>
      <c r="BL19" s="57" t="s">
        <v>102</v>
      </c>
      <c r="BM19" s="57" t="s">
        <v>102</v>
      </c>
      <c r="BN19" s="57" t="s">
        <v>102</v>
      </c>
      <c r="BO19" s="57" t="s">
        <v>102</v>
      </c>
      <c r="BP19" s="57" t="s">
        <v>102</v>
      </c>
      <c r="BQ19" s="57" t="s">
        <v>102</v>
      </c>
      <c r="BR19" s="57" t="s">
        <v>102</v>
      </c>
      <c r="BS19" s="57" t="s">
        <v>103</v>
      </c>
      <c r="BT19" s="57" t="s">
        <v>102</v>
      </c>
      <c r="BU19" s="57" t="s">
        <v>102</v>
      </c>
      <c r="BV19" s="57" t="s">
        <v>102</v>
      </c>
      <c r="BW19" s="57" t="s">
        <v>102</v>
      </c>
      <c r="BX19" s="57" t="s">
        <v>102</v>
      </c>
      <c r="BY19" s="57" t="s">
        <v>102</v>
      </c>
      <c r="BZ19" s="57" t="s">
        <v>102</v>
      </c>
      <c r="CA19" s="57" t="s">
        <v>102</v>
      </c>
      <c r="CB19" s="57" t="s">
        <v>102</v>
      </c>
      <c r="CC19" s="57" t="s">
        <v>102</v>
      </c>
      <c r="CD19" s="59"/>
    </row>
    <row r="20">
      <c r="A20" s="54" t="s">
        <v>121</v>
      </c>
      <c r="B20" s="57" t="s">
        <v>102</v>
      </c>
      <c r="C20" s="57" t="s">
        <v>102</v>
      </c>
      <c r="D20" s="57" t="s">
        <v>102</v>
      </c>
      <c r="E20" s="57" t="s">
        <v>102</v>
      </c>
      <c r="F20" s="57" t="s">
        <v>102</v>
      </c>
      <c r="G20" s="57" t="s">
        <v>103</v>
      </c>
      <c r="H20" s="57" t="s">
        <v>102</v>
      </c>
      <c r="I20" s="57" t="s">
        <v>102</v>
      </c>
      <c r="J20" s="57" t="s">
        <v>102</v>
      </c>
      <c r="K20" s="57" t="s">
        <v>103</v>
      </c>
      <c r="L20" s="57" t="s">
        <v>102</v>
      </c>
      <c r="M20" s="57" t="s">
        <v>102</v>
      </c>
      <c r="N20" s="57" t="s">
        <v>111</v>
      </c>
      <c r="O20" s="57" t="s">
        <v>102</v>
      </c>
      <c r="P20" s="57" t="s">
        <v>102</v>
      </c>
      <c r="Q20" s="57" t="s">
        <v>103</v>
      </c>
      <c r="R20" s="57" t="s">
        <v>102</v>
      </c>
      <c r="S20" s="57" t="s">
        <v>109</v>
      </c>
      <c r="T20" s="57" t="s">
        <v>102</v>
      </c>
      <c r="U20" s="57" t="s">
        <v>102</v>
      </c>
      <c r="V20" s="57" t="s">
        <v>103</v>
      </c>
      <c r="W20" s="57" t="s">
        <v>103</v>
      </c>
      <c r="X20" s="57" t="s">
        <v>111</v>
      </c>
      <c r="Y20" s="57" t="s">
        <v>102</v>
      </c>
      <c r="Z20" s="57" t="s">
        <v>102</v>
      </c>
      <c r="AA20" s="57" t="s">
        <v>103</v>
      </c>
      <c r="AB20" s="57" t="s">
        <v>103</v>
      </c>
      <c r="AC20" s="57" t="s">
        <v>102</v>
      </c>
      <c r="AD20" s="57" t="s">
        <v>103</v>
      </c>
      <c r="AE20" s="57" t="s">
        <v>102</v>
      </c>
      <c r="AF20" s="57" t="s">
        <v>111</v>
      </c>
      <c r="AG20" s="57" t="s">
        <v>102</v>
      </c>
      <c r="AH20" s="57" t="s">
        <v>103</v>
      </c>
      <c r="AI20" s="57" t="s">
        <v>102</v>
      </c>
      <c r="AJ20" s="57" t="s">
        <v>103</v>
      </c>
      <c r="AK20" s="57" t="s">
        <v>103</v>
      </c>
      <c r="AL20" s="57" t="s">
        <v>102</v>
      </c>
      <c r="AM20" s="57" t="s">
        <v>102</v>
      </c>
      <c r="AN20" s="57" t="s">
        <v>102</v>
      </c>
      <c r="AO20" s="57" t="s">
        <v>102</v>
      </c>
      <c r="AP20" s="57" t="s">
        <v>102</v>
      </c>
      <c r="AQ20" s="57" t="s">
        <v>102</v>
      </c>
      <c r="AR20" s="57" t="s">
        <v>102</v>
      </c>
      <c r="AS20" s="57" t="s">
        <v>102</v>
      </c>
      <c r="AT20" s="57" t="s">
        <v>102</v>
      </c>
      <c r="AU20" s="57" t="s">
        <v>102</v>
      </c>
      <c r="AV20" s="57" t="s">
        <v>102</v>
      </c>
      <c r="AW20" s="57" t="s">
        <v>102</v>
      </c>
      <c r="AX20" s="57" t="s">
        <v>102</v>
      </c>
      <c r="AY20" s="57" t="s">
        <v>102</v>
      </c>
      <c r="AZ20" s="57" t="s">
        <v>102</v>
      </c>
      <c r="BA20" s="57" t="s">
        <v>102</v>
      </c>
      <c r="BB20" s="57" t="s">
        <v>103</v>
      </c>
      <c r="BC20" s="57" t="s">
        <v>102</v>
      </c>
      <c r="BD20" s="57" t="s">
        <v>102</v>
      </c>
      <c r="BE20" s="57" t="s">
        <v>103</v>
      </c>
      <c r="BF20" s="57" t="s">
        <v>102</v>
      </c>
      <c r="BG20" s="57" t="s">
        <v>102</v>
      </c>
      <c r="BH20" s="57" t="s">
        <v>102</v>
      </c>
      <c r="BI20" s="57" t="s">
        <v>102</v>
      </c>
      <c r="BJ20" s="57" t="s">
        <v>102</v>
      </c>
      <c r="BK20" s="57" t="s">
        <v>102</v>
      </c>
      <c r="BL20" s="57" t="s">
        <v>102</v>
      </c>
      <c r="BM20" s="57" t="s">
        <v>102</v>
      </c>
      <c r="BN20" s="57" t="s">
        <v>102</v>
      </c>
      <c r="BO20" s="57" t="s">
        <v>102</v>
      </c>
      <c r="BP20" s="57" t="s">
        <v>102</v>
      </c>
      <c r="BQ20" s="57" t="s">
        <v>102</v>
      </c>
      <c r="BR20" s="57" t="s">
        <v>102</v>
      </c>
      <c r="BS20" s="57" t="s">
        <v>102</v>
      </c>
      <c r="BT20" s="57" t="s">
        <v>102</v>
      </c>
      <c r="BU20" s="57" t="s">
        <v>102</v>
      </c>
      <c r="BV20" s="57" t="s">
        <v>102</v>
      </c>
      <c r="BW20" s="57" t="s">
        <v>102</v>
      </c>
      <c r="BX20" s="57" t="s">
        <v>102</v>
      </c>
      <c r="BY20" s="57" t="s">
        <v>102</v>
      </c>
      <c r="BZ20" s="57" t="s">
        <v>102</v>
      </c>
      <c r="CA20" s="57" t="s">
        <v>102</v>
      </c>
      <c r="CB20" s="57" t="s">
        <v>102</v>
      </c>
      <c r="CC20" s="57" t="s">
        <v>102</v>
      </c>
      <c r="CD20" s="55"/>
    </row>
    <row r="21">
      <c r="A21" s="54" t="s">
        <v>122</v>
      </c>
      <c r="B21" s="57" t="s">
        <v>111</v>
      </c>
      <c r="C21" s="57" t="s">
        <v>111</v>
      </c>
      <c r="D21" s="57" t="s">
        <v>111</v>
      </c>
      <c r="E21" s="57" t="s">
        <v>111</v>
      </c>
      <c r="F21" s="57" t="s">
        <v>111</v>
      </c>
      <c r="G21" s="57"/>
      <c r="H21" s="57" t="s">
        <v>111</v>
      </c>
      <c r="I21" s="57" t="s">
        <v>111</v>
      </c>
      <c r="J21" s="57" t="s">
        <v>111</v>
      </c>
      <c r="K21" s="57" t="s">
        <v>103</v>
      </c>
      <c r="L21" s="57" t="s">
        <v>111</v>
      </c>
      <c r="M21" s="57" t="s">
        <v>111</v>
      </c>
      <c r="N21" s="57" t="s">
        <v>102</v>
      </c>
      <c r="O21" s="57" t="s">
        <v>111</v>
      </c>
      <c r="P21" s="57" t="s">
        <v>111</v>
      </c>
      <c r="Q21" s="57" t="s">
        <v>103</v>
      </c>
      <c r="R21" s="57" t="s">
        <v>111</v>
      </c>
      <c r="S21" s="57" t="s">
        <v>102</v>
      </c>
      <c r="T21" s="57" t="s">
        <v>111</v>
      </c>
      <c r="U21" s="57" t="s">
        <v>111</v>
      </c>
      <c r="V21" s="57" t="s">
        <v>111</v>
      </c>
      <c r="W21" s="57" t="s">
        <v>103</v>
      </c>
      <c r="X21" s="57" t="s">
        <v>102</v>
      </c>
      <c r="Y21" s="57" t="s">
        <v>111</v>
      </c>
      <c r="Z21" s="57" t="s">
        <v>111</v>
      </c>
      <c r="AA21" s="57" t="s">
        <v>103</v>
      </c>
      <c r="AB21" s="57" t="s">
        <v>103</v>
      </c>
      <c r="AC21" s="57" t="s">
        <v>111</v>
      </c>
      <c r="AD21" s="57" t="s">
        <v>111</v>
      </c>
      <c r="AE21" s="58"/>
      <c r="AF21" s="57" t="s">
        <v>102</v>
      </c>
      <c r="AG21" s="57" t="s">
        <v>111</v>
      </c>
      <c r="AH21" s="57" t="s">
        <v>103</v>
      </c>
      <c r="AI21" s="57" t="s">
        <v>111</v>
      </c>
      <c r="AJ21" s="57" t="s">
        <v>103</v>
      </c>
      <c r="AK21" s="57" t="s">
        <v>103</v>
      </c>
      <c r="AL21" s="57" t="s">
        <v>111</v>
      </c>
      <c r="AM21" s="57" t="s">
        <v>111</v>
      </c>
      <c r="AN21" s="57" t="s">
        <v>111</v>
      </c>
      <c r="AO21" s="57" t="s">
        <v>111</v>
      </c>
      <c r="AP21" s="57" t="s">
        <v>111</v>
      </c>
      <c r="AQ21" s="57" t="s">
        <v>111</v>
      </c>
      <c r="AR21" s="57" t="s">
        <v>111</v>
      </c>
      <c r="AS21" s="57" t="s">
        <v>111</v>
      </c>
      <c r="AT21" s="57" t="s">
        <v>111</v>
      </c>
      <c r="AU21" s="57" t="s">
        <v>111</v>
      </c>
      <c r="AV21" s="57" t="s">
        <v>111</v>
      </c>
      <c r="AW21" s="57" t="s">
        <v>111</v>
      </c>
      <c r="AX21" s="57" t="s">
        <v>111</v>
      </c>
      <c r="AY21" s="57" t="s">
        <v>111</v>
      </c>
      <c r="AZ21" s="57" t="s">
        <v>111</v>
      </c>
      <c r="BA21" s="57" t="s">
        <v>111</v>
      </c>
      <c r="BB21" s="57" t="s">
        <v>111</v>
      </c>
      <c r="BC21" s="57" t="s">
        <v>111</v>
      </c>
      <c r="BD21" s="57" t="s">
        <v>111</v>
      </c>
      <c r="BE21" s="57" t="s">
        <v>103</v>
      </c>
      <c r="BF21" s="57" t="s">
        <v>111</v>
      </c>
      <c r="BG21" s="57" t="s">
        <v>111</v>
      </c>
      <c r="BH21" s="57" t="s">
        <v>111</v>
      </c>
      <c r="BI21" s="57" t="s">
        <v>111</v>
      </c>
      <c r="BJ21" s="57" t="s">
        <v>111</v>
      </c>
      <c r="BK21" s="57" t="s">
        <v>111</v>
      </c>
      <c r="BL21" s="57" t="s">
        <v>111</v>
      </c>
      <c r="BM21" s="57" t="s">
        <v>111</v>
      </c>
      <c r="BN21" s="57" t="s">
        <v>111</v>
      </c>
      <c r="BO21" s="57" t="s">
        <v>111</v>
      </c>
      <c r="BP21" s="57" t="s">
        <v>111</v>
      </c>
      <c r="BQ21" s="57" t="s">
        <v>111</v>
      </c>
      <c r="BR21" s="57" t="s">
        <v>111</v>
      </c>
      <c r="BS21" s="57" t="s">
        <v>111</v>
      </c>
      <c r="BT21" s="57" t="s">
        <v>111</v>
      </c>
      <c r="BU21" s="57" t="s">
        <v>111</v>
      </c>
      <c r="BV21" s="57" t="s">
        <v>111</v>
      </c>
      <c r="BW21" s="57" t="s">
        <v>111</v>
      </c>
      <c r="BX21" s="57" t="s">
        <v>111</v>
      </c>
      <c r="BY21" s="57" t="s">
        <v>111</v>
      </c>
      <c r="BZ21" s="57" t="s">
        <v>111</v>
      </c>
      <c r="CA21" s="57" t="s">
        <v>111</v>
      </c>
      <c r="CB21" s="57" t="s">
        <v>111</v>
      </c>
      <c r="CC21" s="57" t="s">
        <v>111</v>
      </c>
      <c r="CD21" s="55"/>
    </row>
    <row r="22">
      <c r="A22" s="54" t="s">
        <v>123</v>
      </c>
      <c r="B22" s="57" t="s">
        <v>103</v>
      </c>
      <c r="C22" s="58"/>
      <c r="D22" s="57" t="s">
        <v>109</v>
      </c>
      <c r="E22" s="57" t="s">
        <v>103</v>
      </c>
      <c r="F22" s="57" t="s">
        <v>103</v>
      </c>
      <c r="G22" s="57" t="s">
        <v>103</v>
      </c>
      <c r="H22" s="57" t="s">
        <v>103</v>
      </c>
      <c r="I22" s="57" t="s">
        <v>111</v>
      </c>
      <c r="J22" s="57" t="s">
        <v>103</v>
      </c>
      <c r="K22" s="57" t="s">
        <v>103</v>
      </c>
      <c r="L22" s="57" t="s">
        <v>103</v>
      </c>
      <c r="M22" s="57" t="s">
        <v>109</v>
      </c>
      <c r="N22" s="57" t="s">
        <v>103</v>
      </c>
      <c r="O22" s="57" t="s">
        <v>103</v>
      </c>
      <c r="P22" s="57" t="s">
        <v>103</v>
      </c>
      <c r="Q22" s="57" t="s">
        <v>102</v>
      </c>
      <c r="R22" s="57" t="s">
        <v>103</v>
      </c>
      <c r="S22" s="57" t="s">
        <v>103</v>
      </c>
      <c r="T22" s="57" t="s">
        <v>103</v>
      </c>
      <c r="U22" s="57" t="s">
        <v>111</v>
      </c>
      <c r="V22" s="57" t="s">
        <v>111</v>
      </c>
      <c r="W22" s="57" t="s">
        <v>102</v>
      </c>
      <c r="X22" s="57" t="s">
        <v>102</v>
      </c>
      <c r="Y22" s="57" t="s">
        <v>111</v>
      </c>
      <c r="Z22" s="57" t="s">
        <v>103</v>
      </c>
      <c r="AA22" s="57" t="s">
        <v>103</v>
      </c>
      <c r="AB22" s="57" t="s">
        <v>103</v>
      </c>
      <c r="AC22" s="57" t="s">
        <v>111</v>
      </c>
      <c r="AD22" s="57" t="s">
        <v>103</v>
      </c>
      <c r="AE22" s="57" t="s">
        <v>102</v>
      </c>
      <c r="AF22" s="57" t="s">
        <v>102</v>
      </c>
      <c r="AG22" s="57" t="s">
        <v>103</v>
      </c>
      <c r="AH22" s="57" t="s">
        <v>102</v>
      </c>
      <c r="AI22" s="57" t="s">
        <v>103</v>
      </c>
      <c r="AJ22" s="57" t="s">
        <v>102</v>
      </c>
      <c r="AK22" s="57" t="s">
        <v>103</v>
      </c>
      <c r="AL22" s="57" t="s">
        <v>103</v>
      </c>
      <c r="AM22" s="57" t="s">
        <v>103</v>
      </c>
      <c r="AN22" s="57" t="s">
        <v>103</v>
      </c>
      <c r="AO22" s="57" t="s">
        <v>109</v>
      </c>
      <c r="AP22" s="57" t="s">
        <v>103</v>
      </c>
      <c r="AQ22" s="57" t="s">
        <v>103</v>
      </c>
      <c r="AR22" s="57" t="s">
        <v>103</v>
      </c>
      <c r="AS22" s="57" t="s">
        <v>103</v>
      </c>
      <c r="AT22" s="57" t="s">
        <v>109</v>
      </c>
      <c r="AU22" s="57" t="s">
        <v>103</v>
      </c>
      <c r="AV22" s="57" t="s">
        <v>103</v>
      </c>
      <c r="AW22" s="57" t="s">
        <v>103</v>
      </c>
      <c r="AX22" s="57" t="s">
        <v>103</v>
      </c>
      <c r="AY22" s="57" t="s">
        <v>103</v>
      </c>
      <c r="AZ22" s="57" t="s">
        <v>103</v>
      </c>
      <c r="BA22" s="57" t="s">
        <v>103</v>
      </c>
      <c r="BB22" s="57" t="s">
        <v>109</v>
      </c>
      <c r="BC22" s="57" t="s">
        <v>103</v>
      </c>
      <c r="BD22" s="57" t="s">
        <v>103</v>
      </c>
      <c r="BE22" s="57" t="s">
        <v>103</v>
      </c>
      <c r="BF22" s="57" t="s">
        <v>103</v>
      </c>
      <c r="BG22" s="57" t="s">
        <v>109</v>
      </c>
      <c r="BH22" s="57" t="s">
        <v>111</v>
      </c>
      <c r="BI22" s="57" t="s">
        <v>103</v>
      </c>
      <c r="BJ22" s="57" t="s">
        <v>111</v>
      </c>
      <c r="BK22" s="57" t="s">
        <v>102</v>
      </c>
      <c r="BL22" s="57" t="s">
        <v>103</v>
      </c>
      <c r="BM22" s="57" t="s">
        <v>103</v>
      </c>
      <c r="BN22" s="57" t="s">
        <v>103</v>
      </c>
      <c r="BO22" s="57" t="s">
        <v>103</v>
      </c>
      <c r="BP22" s="57" t="s">
        <v>103</v>
      </c>
      <c r="BQ22" s="57" t="s">
        <v>109</v>
      </c>
      <c r="BR22" s="57" t="s">
        <v>103</v>
      </c>
      <c r="BS22" s="57" t="s">
        <v>103</v>
      </c>
      <c r="BT22" s="57" t="s">
        <v>103</v>
      </c>
      <c r="BU22" s="57" t="s">
        <v>103</v>
      </c>
      <c r="BV22" s="57" t="s">
        <v>103</v>
      </c>
      <c r="BW22" s="57" t="s">
        <v>103</v>
      </c>
      <c r="BX22" s="57" t="s">
        <v>103</v>
      </c>
      <c r="BY22" s="57" t="s">
        <v>103</v>
      </c>
      <c r="BZ22" s="57" t="s">
        <v>103</v>
      </c>
      <c r="CA22" s="57" t="s">
        <v>103</v>
      </c>
      <c r="CB22" s="57" t="s">
        <v>103</v>
      </c>
      <c r="CC22" s="57" t="s">
        <v>103</v>
      </c>
      <c r="CD22" s="55"/>
    </row>
    <row r="23">
      <c r="A23" s="54" t="s">
        <v>124</v>
      </c>
      <c r="B23" s="57" t="s">
        <v>102</v>
      </c>
      <c r="C23" s="57" t="s">
        <v>102</v>
      </c>
      <c r="D23" s="57" t="s">
        <v>109</v>
      </c>
      <c r="E23" s="57" t="s">
        <v>102</v>
      </c>
      <c r="F23" s="57" t="s">
        <v>102</v>
      </c>
      <c r="G23" s="57" t="s">
        <v>102</v>
      </c>
      <c r="H23" s="57" t="s">
        <v>102</v>
      </c>
      <c r="I23" s="57" t="s">
        <v>102</v>
      </c>
      <c r="J23" s="57" t="s">
        <v>111</v>
      </c>
      <c r="K23" s="57" t="s">
        <v>102</v>
      </c>
      <c r="L23" s="57" t="s">
        <v>102</v>
      </c>
      <c r="M23" s="57" t="s">
        <v>102</v>
      </c>
      <c r="N23" s="57" t="s">
        <v>102</v>
      </c>
      <c r="O23" s="57" t="s">
        <v>102</v>
      </c>
      <c r="P23" s="57" t="s">
        <v>102</v>
      </c>
      <c r="Q23" s="57" t="s">
        <v>102</v>
      </c>
      <c r="R23" s="57" t="s">
        <v>102</v>
      </c>
      <c r="S23" s="57" t="s">
        <v>102</v>
      </c>
      <c r="T23" s="57" t="s">
        <v>111</v>
      </c>
      <c r="U23" s="57" t="s">
        <v>103</v>
      </c>
      <c r="V23" s="57" t="s">
        <v>102</v>
      </c>
      <c r="W23" s="57" t="s">
        <v>103</v>
      </c>
      <c r="X23" s="57" t="s">
        <v>103</v>
      </c>
      <c r="Y23" s="57" t="s">
        <v>102</v>
      </c>
      <c r="Z23" s="57" t="s">
        <v>102</v>
      </c>
      <c r="AA23" s="57" t="s">
        <v>102</v>
      </c>
      <c r="AB23" s="57" t="s">
        <v>102</v>
      </c>
      <c r="AC23" s="57" t="s">
        <v>111</v>
      </c>
      <c r="AD23" s="57" t="s">
        <v>102</v>
      </c>
      <c r="AE23" s="57" t="s">
        <v>109</v>
      </c>
      <c r="AF23" s="57" t="s">
        <v>102</v>
      </c>
      <c r="AG23" s="57" t="s">
        <v>102</v>
      </c>
      <c r="AH23" s="57" t="s">
        <v>103</v>
      </c>
      <c r="AI23" s="57" t="s">
        <v>102</v>
      </c>
      <c r="AJ23" s="57" t="s">
        <v>103</v>
      </c>
      <c r="AK23" s="57" t="s">
        <v>102</v>
      </c>
      <c r="AL23" s="57" t="s">
        <v>102</v>
      </c>
      <c r="AM23" s="57" t="s">
        <v>102</v>
      </c>
      <c r="AN23" s="57" t="s">
        <v>102</v>
      </c>
      <c r="AO23" s="57" t="s">
        <v>102</v>
      </c>
      <c r="AP23" s="57" t="s">
        <v>102</v>
      </c>
      <c r="AQ23" s="57" t="s">
        <v>111</v>
      </c>
      <c r="AR23" s="57" t="s">
        <v>102</v>
      </c>
      <c r="AS23" s="57" t="s">
        <v>102</v>
      </c>
      <c r="AT23" s="57" t="s">
        <v>109</v>
      </c>
      <c r="AU23" s="57" t="s">
        <v>102</v>
      </c>
      <c r="AV23" s="57" t="s">
        <v>102</v>
      </c>
      <c r="AW23" s="57" t="s">
        <v>102</v>
      </c>
      <c r="AX23" s="57" t="s">
        <v>102</v>
      </c>
      <c r="AY23" s="57" t="s">
        <v>102</v>
      </c>
      <c r="AZ23" s="57" t="s">
        <v>103</v>
      </c>
      <c r="BA23" s="57" t="s">
        <v>102</v>
      </c>
      <c r="BB23" s="57" t="s">
        <v>109</v>
      </c>
      <c r="BC23" s="57" t="s">
        <v>102</v>
      </c>
      <c r="BD23" s="57" t="s">
        <v>102</v>
      </c>
      <c r="BE23" s="57" t="s">
        <v>102</v>
      </c>
      <c r="BF23" s="57" t="s">
        <v>102</v>
      </c>
      <c r="BG23" s="57" t="s">
        <v>102</v>
      </c>
      <c r="BH23" s="57" t="s">
        <v>102</v>
      </c>
      <c r="BI23" s="57" t="s">
        <v>102</v>
      </c>
      <c r="BJ23" s="57" t="s">
        <v>102</v>
      </c>
      <c r="BK23" s="58"/>
      <c r="BL23" s="57" t="s">
        <v>102</v>
      </c>
      <c r="BM23" s="57" t="s">
        <v>102</v>
      </c>
      <c r="BN23" s="57" t="s">
        <v>102</v>
      </c>
      <c r="BO23" s="57" t="s">
        <v>102</v>
      </c>
      <c r="BP23" s="57" t="s">
        <v>102</v>
      </c>
      <c r="BQ23" s="57" t="s">
        <v>102</v>
      </c>
      <c r="BR23" s="57" t="s">
        <v>102</v>
      </c>
      <c r="BS23" s="57" t="s">
        <v>102</v>
      </c>
      <c r="BT23" s="57" t="s">
        <v>102</v>
      </c>
      <c r="BU23" s="57" t="s">
        <v>102</v>
      </c>
      <c r="BV23" s="57" t="s">
        <v>102</v>
      </c>
      <c r="BW23" s="57" t="s">
        <v>102</v>
      </c>
      <c r="BX23" s="57" t="s">
        <v>102</v>
      </c>
      <c r="BY23" s="57" t="s">
        <v>102</v>
      </c>
      <c r="BZ23" s="57" t="s">
        <v>102</v>
      </c>
      <c r="CA23" s="57" t="s">
        <v>102</v>
      </c>
      <c r="CB23" s="57" t="s">
        <v>102</v>
      </c>
      <c r="CC23" s="57" t="s">
        <v>102</v>
      </c>
      <c r="CD23" s="55"/>
    </row>
    <row r="24">
      <c r="A24" s="54" t="s">
        <v>125</v>
      </c>
      <c r="B24" s="57" t="s">
        <v>103</v>
      </c>
      <c r="C24" s="57" t="s">
        <v>103</v>
      </c>
      <c r="D24" s="57" t="s">
        <v>103</v>
      </c>
      <c r="E24" s="57" t="s">
        <v>103</v>
      </c>
      <c r="F24" s="57" t="s">
        <v>103</v>
      </c>
      <c r="G24" s="57" t="s">
        <v>103</v>
      </c>
      <c r="H24" s="57" t="s">
        <v>103</v>
      </c>
      <c r="I24" s="57" t="s">
        <v>103</v>
      </c>
      <c r="J24" s="57" t="s">
        <v>103</v>
      </c>
      <c r="K24" s="57" t="s">
        <v>103</v>
      </c>
      <c r="L24" s="57" t="s">
        <v>103</v>
      </c>
      <c r="M24" s="57" t="s">
        <v>103</v>
      </c>
      <c r="N24" s="57" t="s">
        <v>103</v>
      </c>
      <c r="O24" s="57" t="s">
        <v>103</v>
      </c>
      <c r="P24" s="57" t="s">
        <v>103</v>
      </c>
      <c r="Q24" s="57" t="s">
        <v>103</v>
      </c>
      <c r="R24" s="57" t="s">
        <v>103</v>
      </c>
      <c r="S24" s="57" t="s">
        <v>103</v>
      </c>
      <c r="T24" s="57" t="s">
        <v>103</v>
      </c>
      <c r="U24" s="57" t="s">
        <v>103</v>
      </c>
      <c r="V24" s="57" t="s">
        <v>103</v>
      </c>
      <c r="W24" s="57" t="s">
        <v>103</v>
      </c>
      <c r="X24" s="57" t="s">
        <v>103</v>
      </c>
      <c r="Y24" s="57" t="s">
        <v>103</v>
      </c>
      <c r="Z24" s="57" t="s">
        <v>103</v>
      </c>
      <c r="AA24" s="57" t="s">
        <v>103</v>
      </c>
      <c r="AB24" s="57" t="s">
        <v>103</v>
      </c>
      <c r="AC24" s="57" t="s">
        <v>109</v>
      </c>
      <c r="AD24" s="57" t="s">
        <v>103</v>
      </c>
      <c r="AE24" s="57" t="s">
        <v>103</v>
      </c>
      <c r="AF24" s="57" t="s">
        <v>102</v>
      </c>
      <c r="AG24" s="57" t="s">
        <v>103</v>
      </c>
      <c r="AH24" s="57" t="s">
        <v>103</v>
      </c>
      <c r="AI24" s="57" t="s">
        <v>103</v>
      </c>
      <c r="AJ24" s="57" t="s">
        <v>103</v>
      </c>
      <c r="AK24" s="57" t="s">
        <v>103</v>
      </c>
      <c r="AL24" s="57" t="s">
        <v>103</v>
      </c>
      <c r="AM24" s="57" t="s">
        <v>103</v>
      </c>
      <c r="AN24" s="57" t="s">
        <v>103</v>
      </c>
      <c r="AO24" s="57" t="s">
        <v>103</v>
      </c>
      <c r="AP24" s="57" t="s">
        <v>103</v>
      </c>
      <c r="AQ24" s="57" t="s">
        <v>103</v>
      </c>
      <c r="AR24" s="57" t="s">
        <v>103</v>
      </c>
      <c r="AS24" s="57" t="s">
        <v>103</v>
      </c>
      <c r="AT24" s="57" t="s">
        <v>109</v>
      </c>
      <c r="AU24" s="57" t="s">
        <v>103</v>
      </c>
      <c r="AV24" s="57" t="s">
        <v>103</v>
      </c>
      <c r="AW24" s="57" t="s">
        <v>103</v>
      </c>
      <c r="AX24" s="57" t="s">
        <v>103</v>
      </c>
      <c r="AY24" s="57" t="s">
        <v>103</v>
      </c>
      <c r="AZ24" s="57" t="s">
        <v>103</v>
      </c>
      <c r="BA24" s="57" t="s">
        <v>103</v>
      </c>
      <c r="BB24" s="57" t="s">
        <v>103</v>
      </c>
      <c r="BC24" s="57" t="s">
        <v>103</v>
      </c>
      <c r="BD24" s="57" t="s">
        <v>103</v>
      </c>
      <c r="BE24" s="57" t="s">
        <v>103</v>
      </c>
      <c r="BF24" s="57" t="s">
        <v>103</v>
      </c>
      <c r="BG24" s="57" t="s">
        <v>103</v>
      </c>
      <c r="BH24" s="57" t="s">
        <v>103</v>
      </c>
      <c r="BI24" s="57" t="s">
        <v>103</v>
      </c>
      <c r="BJ24" s="57" t="s">
        <v>103</v>
      </c>
      <c r="BK24" s="57" t="s">
        <v>103</v>
      </c>
      <c r="BL24" s="57" t="s">
        <v>103</v>
      </c>
      <c r="BM24" s="57" t="s">
        <v>103</v>
      </c>
      <c r="BN24" s="57" t="s">
        <v>103</v>
      </c>
      <c r="BO24" s="57" t="s">
        <v>103</v>
      </c>
      <c r="BP24" s="57" t="s">
        <v>103</v>
      </c>
      <c r="BQ24" s="57" t="s">
        <v>103</v>
      </c>
      <c r="BR24" s="57" t="s">
        <v>103</v>
      </c>
      <c r="BS24" s="57" t="s">
        <v>103</v>
      </c>
      <c r="BT24" s="57" t="s">
        <v>103</v>
      </c>
      <c r="BU24" s="57" t="s">
        <v>103</v>
      </c>
      <c r="BV24" s="57" t="s">
        <v>103</v>
      </c>
      <c r="BW24" s="57" t="s">
        <v>103</v>
      </c>
      <c r="BX24" s="57" t="s">
        <v>103</v>
      </c>
      <c r="BY24" s="57" t="s">
        <v>103</v>
      </c>
      <c r="BZ24" s="57" t="s">
        <v>103</v>
      </c>
      <c r="CA24" s="57" t="s">
        <v>103</v>
      </c>
      <c r="CB24" s="57" t="s">
        <v>103</v>
      </c>
      <c r="CC24" s="57" t="s">
        <v>103</v>
      </c>
      <c r="CD24" s="55"/>
    </row>
    <row r="25">
      <c r="A25" s="54" t="s">
        <v>126</v>
      </c>
      <c r="B25" s="57" t="s">
        <v>111</v>
      </c>
      <c r="C25" s="57" t="s">
        <v>103</v>
      </c>
      <c r="D25" s="57" t="s">
        <v>111</v>
      </c>
      <c r="E25" s="57" t="s">
        <v>111</v>
      </c>
      <c r="F25" s="57" t="s">
        <v>111</v>
      </c>
      <c r="G25" s="58"/>
      <c r="H25" s="57" t="s">
        <v>111</v>
      </c>
      <c r="I25" s="57" t="s">
        <v>103</v>
      </c>
      <c r="J25" s="57" t="s">
        <v>111</v>
      </c>
      <c r="K25" s="57" t="s">
        <v>111</v>
      </c>
      <c r="L25" s="57" t="s">
        <v>103</v>
      </c>
      <c r="M25" s="57" t="s">
        <v>103</v>
      </c>
      <c r="N25" s="57" t="s">
        <v>103</v>
      </c>
      <c r="O25" s="57" t="s">
        <v>103</v>
      </c>
      <c r="P25" s="57" t="s">
        <v>103</v>
      </c>
      <c r="Q25" s="57" t="s">
        <v>103</v>
      </c>
      <c r="R25" s="57" t="s">
        <v>111</v>
      </c>
      <c r="S25" s="57" t="s">
        <v>103</v>
      </c>
      <c r="T25" s="57" t="s">
        <v>103</v>
      </c>
      <c r="U25" s="57" t="s">
        <v>103</v>
      </c>
      <c r="V25" s="57" t="s">
        <v>103</v>
      </c>
      <c r="W25" s="57" t="s">
        <v>102</v>
      </c>
      <c r="X25" s="57" t="s">
        <v>111</v>
      </c>
      <c r="Y25" s="57" t="s">
        <v>109</v>
      </c>
      <c r="Z25" s="57" t="s">
        <v>103</v>
      </c>
      <c r="AA25" s="57" t="s">
        <v>103</v>
      </c>
      <c r="AB25" s="57" t="s">
        <v>111</v>
      </c>
      <c r="AC25" s="57" t="s">
        <v>103</v>
      </c>
      <c r="AD25" s="57" t="s">
        <v>103</v>
      </c>
      <c r="AE25" s="57" t="s">
        <v>111</v>
      </c>
      <c r="AF25" s="57" t="s">
        <v>103</v>
      </c>
      <c r="AG25" s="57" t="s">
        <v>103</v>
      </c>
      <c r="AH25" s="57" t="s">
        <v>111</v>
      </c>
      <c r="AI25" s="57" t="s">
        <v>111</v>
      </c>
      <c r="AJ25" s="57" t="s">
        <v>111</v>
      </c>
      <c r="AK25" s="57" t="s">
        <v>103</v>
      </c>
      <c r="AL25" s="57" t="s">
        <v>103</v>
      </c>
      <c r="AM25" s="57" t="s">
        <v>111</v>
      </c>
      <c r="AN25" s="57" t="s">
        <v>111</v>
      </c>
      <c r="AO25" s="57" t="s">
        <v>110</v>
      </c>
      <c r="AP25" s="57" t="s">
        <v>103</v>
      </c>
      <c r="AQ25" s="57" t="s">
        <v>111</v>
      </c>
      <c r="AR25" s="57" t="s">
        <v>111</v>
      </c>
      <c r="AS25" s="57"/>
      <c r="AT25" s="57" t="s">
        <v>111</v>
      </c>
      <c r="AU25" s="57" t="s">
        <v>103</v>
      </c>
      <c r="AV25" s="57" t="s">
        <v>103</v>
      </c>
      <c r="AW25" s="57" t="s">
        <v>103</v>
      </c>
      <c r="AX25" s="57" t="s">
        <v>103</v>
      </c>
      <c r="AY25" s="57" t="s">
        <v>103</v>
      </c>
      <c r="AZ25" s="57" t="s">
        <v>103</v>
      </c>
      <c r="BA25" s="57" t="s">
        <v>103</v>
      </c>
      <c r="BB25" s="57" t="s">
        <v>103</v>
      </c>
      <c r="BC25" s="57" t="s">
        <v>103</v>
      </c>
      <c r="BD25" s="57" t="s">
        <v>103</v>
      </c>
      <c r="BE25" s="57" t="s">
        <v>111</v>
      </c>
      <c r="BF25" s="57" t="s">
        <v>103</v>
      </c>
      <c r="BG25" s="57" t="s">
        <v>103</v>
      </c>
      <c r="BH25" s="57" t="s">
        <v>111</v>
      </c>
      <c r="BI25" s="57" t="s">
        <v>103</v>
      </c>
      <c r="BJ25" s="57" t="s">
        <v>103</v>
      </c>
      <c r="BK25" s="57" t="s">
        <v>103</v>
      </c>
      <c r="BL25" s="57" t="s">
        <v>103</v>
      </c>
      <c r="BM25" s="57" t="s">
        <v>103</v>
      </c>
      <c r="BN25" s="57" t="s">
        <v>103</v>
      </c>
      <c r="BO25" s="57" t="s">
        <v>111</v>
      </c>
      <c r="BP25" s="58"/>
      <c r="BQ25" s="57" t="s">
        <v>103</v>
      </c>
      <c r="BR25" s="57" t="s">
        <v>103</v>
      </c>
      <c r="BS25" s="57" t="s">
        <v>103</v>
      </c>
      <c r="BT25" s="57" t="s">
        <v>111</v>
      </c>
      <c r="BU25" s="57" t="s">
        <v>103</v>
      </c>
      <c r="BV25" s="57" t="s">
        <v>103</v>
      </c>
      <c r="BW25" s="57" t="s">
        <v>111</v>
      </c>
      <c r="BX25" s="57" t="s">
        <v>103</v>
      </c>
      <c r="BY25" s="57" t="s">
        <v>103</v>
      </c>
      <c r="BZ25" s="57" t="s">
        <v>111</v>
      </c>
      <c r="CA25" s="57" t="s">
        <v>103</v>
      </c>
      <c r="CB25" s="57" t="s">
        <v>103</v>
      </c>
      <c r="CC25" s="57" t="s">
        <v>103</v>
      </c>
      <c r="CD25" s="55"/>
    </row>
    <row r="26">
      <c r="A26" s="54" t="s">
        <v>127</v>
      </c>
      <c r="B26" s="57" t="s">
        <v>103</v>
      </c>
      <c r="C26" s="57" t="s">
        <v>102</v>
      </c>
      <c r="D26" s="57" t="s">
        <v>103</v>
      </c>
      <c r="E26" s="57" t="s">
        <v>103</v>
      </c>
      <c r="F26" s="57" t="s">
        <v>103</v>
      </c>
      <c r="G26" s="57" t="s">
        <v>103</v>
      </c>
      <c r="H26" s="57" t="s">
        <v>103</v>
      </c>
      <c r="I26" s="57" t="s">
        <v>103</v>
      </c>
      <c r="J26" s="57" t="s">
        <v>103</v>
      </c>
      <c r="K26" s="57" t="s">
        <v>103</v>
      </c>
      <c r="L26" s="57" t="s">
        <v>103</v>
      </c>
      <c r="M26" s="57" t="s">
        <v>103</v>
      </c>
      <c r="N26" s="57" t="s">
        <v>103</v>
      </c>
      <c r="O26" s="57" t="s">
        <v>103</v>
      </c>
      <c r="P26" s="57" t="s">
        <v>103</v>
      </c>
      <c r="Q26" s="57" t="s">
        <v>103</v>
      </c>
      <c r="R26" s="57" t="s">
        <v>103</v>
      </c>
      <c r="S26" s="57" t="s">
        <v>103</v>
      </c>
      <c r="T26" s="57" t="s">
        <v>103</v>
      </c>
      <c r="U26" s="57" t="s">
        <v>102</v>
      </c>
      <c r="V26" s="57" t="s">
        <v>103</v>
      </c>
      <c r="W26" s="57" t="s">
        <v>103</v>
      </c>
      <c r="X26" s="57" t="s">
        <v>103</v>
      </c>
      <c r="Y26" s="57" t="s">
        <v>103</v>
      </c>
      <c r="Z26" s="57" t="s">
        <v>103</v>
      </c>
      <c r="AA26" s="57" t="s">
        <v>103</v>
      </c>
      <c r="AB26" s="58"/>
      <c r="AC26" s="57" t="s">
        <v>103</v>
      </c>
      <c r="AD26" s="57" t="s">
        <v>103</v>
      </c>
      <c r="AE26" s="58"/>
      <c r="AF26" s="57" t="s">
        <v>103</v>
      </c>
      <c r="AG26" s="57" t="s">
        <v>103</v>
      </c>
      <c r="AH26" s="57" t="s">
        <v>103</v>
      </c>
      <c r="AI26" s="57" t="s">
        <v>103</v>
      </c>
      <c r="AJ26" s="57" t="s">
        <v>103</v>
      </c>
      <c r="AK26" s="57" t="s">
        <v>103</v>
      </c>
      <c r="AL26" s="57" t="s">
        <v>103</v>
      </c>
      <c r="AM26" s="57" t="s">
        <v>103</v>
      </c>
      <c r="AN26" s="57" t="s">
        <v>103</v>
      </c>
      <c r="AO26" s="57" t="s">
        <v>103</v>
      </c>
      <c r="AP26" s="57" t="s">
        <v>103</v>
      </c>
      <c r="AQ26" s="57" t="s">
        <v>103</v>
      </c>
      <c r="AR26" s="57" t="s">
        <v>103</v>
      </c>
      <c r="AS26" s="57" t="s">
        <v>103</v>
      </c>
      <c r="AT26" s="57" t="s">
        <v>103</v>
      </c>
      <c r="AU26" s="57" t="s">
        <v>103</v>
      </c>
      <c r="AV26" s="57" t="s">
        <v>103</v>
      </c>
      <c r="AW26" s="57" t="s">
        <v>103</v>
      </c>
      <c r="AX26" s="57" t="s">
        <v>103</v>
      </c>
      <c r="AY26" s="57" t="s">
        <v>103</v>
      </c>
      <c r="AZ26" s="57" t="s">
        <v>103</v>
      </c>
      <c r="BA26" s="57" t="s">
        <v>103</v>
      </c>
      <c r="BB26" s="57" t="s">
        <v>103</v>
      </c>
      <c r="BC26" s="57" t="s">
        <v>103</v>
      </c>
      <c r="BD26" s="57" t="s">
        <v>103</v>
      </c>
      <c r="BE26" s="57" t="s">
        <v>103</v>
      </c>
      <c r="BF26" s="57" t="s">
        <v>103</v>
      </c>
      <c r="BG26" s="57" t="s">
        <v>103</v>
      </c>
      <c r="BH26" s="57" t="s">
        <v>103</v>
      </c>
      <c r="BI26" s="57" t="s">
        <v>103</v>
      </c>
      <c r="BJ26" s="57" t="s">
        <v>103</v>
      </c>
      <c r="BK26" s="57" t="s">
        <v>103</v>
      </c>
      <c r="BL26" s="57" t="s">
        <v>103</v>
      </c>
      <c r="BM26" s="57" t="s">
        <v>103</v>
      </c>
      <c r="BN26" s="57" t="s">
        <v>103</v>
      </c>
      <c r="BO26" s="57" t="s">
        <v>103</v>
      </c>
      <c r="BP26" s="57" t="s">
        <v>103</v>
      </c>
      <c r="BQ26" s="57" t="s">
        <v>103</v>
      </c>
      <c r="BR26" s="57" t="s">
        <v>103</v>
      </c>
      <c r="BS26" s="57" t="s">
        <v>103</v>
      </c>
      <c r="BT26" s="57" t="s">
        <v>103</v>
      </c>
      <c r="BU26" s="57" t="s">
        <v>103</v>
      </c>
      <c r="BV26" s="57" t="s">
        <v>103</v>
      </c>
      <c r="BW26" s="57" t="s">
        <v>103</v>
      </c>
      <c r="BX26" s="57" t="s">
        <v>103</v>
      </c>
      <c r="BY26" s="57" t="s">
        <v>103</v>
      </c>
      <c r="BZ26" s="57" t="s">
        <v>103</v>
      </c>
      <c r="CA26" s="57" t="s">
        <v>103</v>
      </c>
      <c r="CB26" s="57" t="s">
        <v>103</v>
      </c>
      <c r="CC26" s="57" t="s">
        <v>103</v>
      </c>
      <c r="CD26" s="55"/>
    </row>
    <row r="27">
      <c r="A27" s="54" t="s">
        <v>128</v>
      </c>
      <c r="B27" s="57" t="s">
        <v>102</v>
      </c>
      <c r="C27" s="57" t="s">
        <v>102</v>
      </c>
      <c r="D27" s="57" t="s">
        <v>103</v>
      </c>
      <c r="E27" s="57" t="s">
        <v>102</v>
      </c>
      <c r="F27" s="57" t="s">
        <v>102</v>
      </c>
      <c r="G27" s="57" t="s">
        <v>111</v>
      </c>
      <c r="H27" s="57" t="s">
        <v>102</v>
      </c>
      <c r="I27" s="57" t="s">
        <v>102</v>
      </c>
      <c r="J27" s="57" t="s">
        <v>102</v>
      </c>
      <c r="K27" s="57" t="s">
        <v>103</v>
      </c>
      <c r="L27" s="57" t="s">
        <v>102</v>
      </c>
      <c r="M27" s="57" t="s">
        <v>102</v>
      </c>
      <c r="N27" s="57" t="s">
        <v>111</v>
      </c>
      <c r="O27" s="57" t="s">
        <v>102</v>
      </c>
      <c r="P27" s="57" t="s">
        <v>103</v>
      </c>
      <c r="Q27" s="57" t="s">
        <v>103</v>
      </c>
      <c r="R27" s="57" t="s">
        <v>102</v>
      </c>
      <c r="S27" s="57" t="s">
        <v>102</v>
      </c>
      <c r="T27" s="57" t="s">
        <v>111</v>
      </c>
      <c r="U27" s="57" t="s">
        <v>102</v>
      </c>
      <c r="V27" s="57" t="s">
        <v>103</v>
      </c>
      <c r="W27" s="57" t="s">
        <v>103</v>
      </c>
      <c r="X27" s="57" t="s">
        <v>102</v>
      </c>
      <c r="Y27" s="57" t="s">
        <v>111</v>
      </c>
      <c r="Z27" s="57" t="s">
        <v>102</v>
      </c>
      <c r="AA27" s="57" t="s">
        <v>102</v>
      </c>
      <c r="AB27" s="57" t="s">
        <v>102</v>
      </c>
      <c r="AC27" s="57" t="s">
        <v>102</v>
      </c>
      <c r="AD27" s="57" t="s">
        <v>102</v>
      </c>
      <c r="AE27" s="57" t="s">
        <v>111</v>
      </c>
      <c r="AF27" s="57" t="s">
        <v>103</v>
      </c>
      <c r="AG27" s="57" t="s">
        <v>103</v>
      </c>
      <c r="AH27" s="57" t="s">
        <v>111</v>
      </c>
      <c r="AI27" s="57" t="s">
        <v>102</v>
      </c>
      <c r="AJ27" s="57" t="s">
        <v>103</v>
      </c>
      <c r="AK27" s="57" t="s">
        <v>102</v>
      </c>
      <c r="AL27" s="57" t="s">
        <v>103</v>
      </c>
      <c r="AM27" s="57" t="s">
        <v>111</v>
      </c>
      <c r="AN27" s="57" t="s">
        <v>102</v>
      </c>
      <c r="AO27" s="57" t="s">
        <v>102</v>
      </c>
      <c r="AP27" s="57" t="s">
        <v>103</v>
      </c>
      <c r="AQ27" s="57" t="s">
        <v>102</v>
      </c>
      <c r="AR27" s="57" t="s">
        <v>103</v>
      </c>
      <c r="AS27" s="57" t="s">
        <v>102</v>
      </c>
      <c r="AT27" s="57" t="s">
        <v>102</v>
      </c>
      <c r="AU27" s="57" t="s">
        <v>102</v>
      </c>
      <c r="AV27" s="57" t="s">
        <v>102</v>
      </c>
      <c r="AW27" s="57" t="s">
        <v>102</v>
      </c>
      <c r="AX27" s="57" t="s">
        <v>102</v>
      </c>
      <c r="AY27" s="57" t="s">
        <v>102</v>
      </c>
      <c r="AZ27" s="57" t="s">
        <v>102</v>
      </c>
      <c r="BA27" s="57" t="s">
        <v>102</v>
      </c>
      <c r="BB27" s="57" t="s">
        <v>102</v>
      </c>
      <c r="BC27" s="57" t="s">
        <v>103</v>
      </c>
      <c r="BD27" s="57" t="s">
        <v>103</v>
      </c>
      <c r="BE27" s="57" t="s">
        <v>103</v>
      </c>
      <c r="BF27" s="58"/>
      <c r="BG27" s="57" t="s">
        <v>102</v>
      </c>
      <c r="BH27" s="57" t="s">
        <v>103</v>
      </c>
      <c r="BI27" s="57" t="s">
        <v>102</v>
      </c>
      <c r="BJ27" s="57" t="s">
        <v>102</v>
      </c>
      <c r="BK27" s="57" t="s">
        <v>102</v>
      </c>
      <c r="BL27" s="57" t="s">
        <v>102</v>
      </c>
      <c r="BM27" s="57" t="s">
        <v>102</v>
      </c>
      <c r="BN27" s="57" t="s">
        <v>102</v>
      </c>
      <c r="BO27" s="57" t="s">
        <v>102</v>
      </c>
      <c r="BP27" s="57" t="s">
        <v>103</v>
      </c>
      <c r="BQ27" s="57" t="s">
        <v>102</v>
      </c>
      <c r="BR27" s="57" t="s">
        <v>102</v>
      </c>
      <c r="BS27" s="57" t="s">
        <v>103</v>
      </c>
      <c r="BT27" s="57" t="s">
        <v>102</v>
      </c>
      <c r="BU27" s="57" t="s">
        <v>102</v>
      </c>
      <c r="BV27" s="57" t="s">
        <v>102</v>
      </c>
      <c r="BW27" s="57" t="s">
        <v>102</v>
      </c>
      <c r="BX27" s="57" t="s">
        <v>103</v>
      </c>
      <c r="BY27" s="57" t="s">
        <v>102</v>
      </c>
      <c r="BZ27" s="57" t="s">
        <v>103</v>
      </c>
      <c r="CA27" s="57" t="s">
        <v>103</v>
      </c>
      <c r="CB27" s="57" t="s">
        <v>102</v>
      </c>
      <c r="CC27" s="57" t="s">
        <v>102</v>
      </c>
      <c r="CD27" s="55"/>
    </row>
    <row r="28">
      <c r="A28" s="54" t="s">
        <v>129</v>
      </c>
      <c r="B28" s="57" t="s">
        <v>103</v>
      </c>
      <c r="C28" s="57" t="s">
        <v>103</v>
      </c>
      <c r="D28" s="57" t="s">
        <v>103</v>
      </c>
      <c r="E28" s="57" t="s">
        <v>103</v>
      </c>
      <c r="F28" s="57" t="s">
        <v>103</v>
      </c>
      <c r="G28" s="57" t="s">
        <v>103</v>
      </c>
      <c r="H28" s="57" t="s">
        <v>103</v>
      </c>
      <c r="I28" s="57" t="s">
        <v>103</v>
      </c>
      <c r="J28" s="57" t="s">
        <v>103</v>
      </c>
      <c r="K28" s="57" t="s">
        <v>103</v>
      </c>
      <c r="L28" s="57" t="s">
        <v>103</v>
      </c>
      <c r="M28" s="57" t="s">
        <v>103</v>
      </c>
      <c r="N28" s="57" t="s">
        <v>103</v>
      </c>
      <c r="O28" s="57" t="s">
        <v>103</v>
      </c>
      <c r="P28" s="57" t="s">
        <v>103</v>
      </c>
      <c r="Q28" s="57" t="s">
        <v>103</v>
      </c>
      <c r="R28" s="57" t="s">
        <v>103</v>
      </c>
      <c r="S28" s="57" t="s">
        <v>103</v>
      </c>
      <c r="T28" s="57" t="s">
        <v>111</v>
      </c>
      <c r="U28" s="57" t="s">
        <v>103</v>
      </c>
      <c r="V28" s="57" t="s">
        <v>103</v>
      </c>
      <c r="W28" s="57" t="s">
        <v>103</v>
      </c>
      <c r="X28" s="57" t="s">
        <v>103</v>
      </c>
      <c r="Y28" s="57" t="s">
        <v>103</v>
      </c>
      <c r="Z28" s="57" t="s">
        <v>103</v>
      </c>
      <c r="AA28" s="57" t="s">
        <v>103</v>
      </c>
      <c r="AB28" s="57" t="s">
        <v>103</v>
      </c>
      <c r="AC28" s="57" t="s">
        <v>102</v>
      </c>
      <c r="AD28" s="57" t="s">
        <v>103</v>
      </c>
      <c r="AE28" s="57" t="s">
        <v>103</v>
      </c>
      <c r="AF28" s="57" t="s">
        <v>102</v>
      </c>
      <c r="AG28" s="57" t="s">
        <v>103</v>
      </c>
      <c r="AH28" s="57" t="s">
        <v>103</v>
      </c>
      <c r="AI28" s="57" t="s">
        <v>103</v>
      </c>
      <c r="AJ28" s="57" t="s">
        <v>103</v>
      </c>
      <c r="AK28" s="57" t="s">
        <v>103</v>
      </c>
      <c r="AL28" s="57" t="s">
        <v>103</v>
      </c>
      <c r="AM28" s="57" t="s">
        <v>103</v>
      </c>
      <c r="AN28" s="57" t="s">
        <v>102</v>
      </c>
      <c r="AO28" s="57" t="s">
        <v>103</v>
      </c>
      <c r="AP28" s="57" t="s">
        <v>103</v>
      </c>
      <c r="AQ28" s="57" t="s">
        <v>103</v>
      </c>
      <c r="AR28" s="57" t="s">
        <v>103</v>
      </c>
      <c r="AS28" s="57" t="s">
        <v>103</v>
      </c>
      <c r="AT28" s="57" t="s">
        <v>111</v>
      </c>
      <c r="AU28" s="57" t="s">
        <v>103</v>
      </c>
      <c r="AV28" s="57" t="s">
        <v>103</v>
      </c>
      <c r="AW28" s="57" t="s">
        <v>103</v>
      </c>
      <c r="AX28" s="57" t="s">
        <v>103</v>
      </c>
      <c r="AY28" s="57" t="s">
        <v>103</v>
      </c>
      <c r="AZ28" s="57" t="s">
        <v>103</v>
      </c>
      <c r="BA28" s="57" t="s">
        <v>103</v>
      </c>
      <c r="BB28" s="57" t="s">
        <v>103</v>
      </c>
      <c r="BC28" s="57" t="s">
        <v>103</v>
      </c>
      <c r="BD28" s="57" t="s">
        <v>103</v>
      </c>
      <c r="BE28" s="57" t="s">
        <v>103</v>
      </c>
      <c r="BF28" s="58"/>
      <c r="BG28" s="57" t="s">
        <v>103</v>
      </c>
      <c r="BH28" s="57" t="s">
        <v>103</v>
      </c>
      <c r="BI28" s="57" t="s">
        <v>103</v>
      </c>
      <c r="BJ28" s="57" t="s">
        <v>103</v>
      </c>
      <c r="BK28" s="57" t="s">
        <v>103</v>
      </c>
      <c r="BL28" s="57" t="s">
        <v>103</v>
      </c>
      <c r="BM28" s="57" t="s">
        <v>111</v>
      </c>
      <c r="BN28" s="57" t="s">
        <v>103</v>
      </c>
      <c r="BO28" s="57" t="s">
        <v>103</v>
      </c>
      <c r="BP28" s="57" t="s">
        <v>103</v>
      </c>
      <c r="BQ28" s="57" t="s">
        <v>103</v>
      </c>
      <c r="BR28" s="57" t="s">
        <v>103</v>
      </c>
      <c r="BS28" s="57" t="s">
        <v>103</v>
      </c>
      <c r="BT28" s="57" t="s">
        <v>103</v>
      </c>
      <c r="BU28" s="57" t="s">
        <v>103</v>
      </c>
      <c r="BV28" s="57" t="s">
        <v>103</v>
      </c>
      <c r="BW28" s="57" t="s">
        <v>103</v>
      </c>
      <c r="BX28" s="57" t="s">
        <v>102</v>
      </c>
      <c r="BY28" s="57" t="s">
        <v>103</v>
      </c>
      <c r="BZ28" s="57" t="s">
        <v>103</v>
      </c>
      <c r="CA28" s="57" t="s">
        <v>103</v>
      </c>
      <c r="CB28" s="57" t="s">
        <v>103</v>
      </c>
      <c r="CC28" s="57" t="s">
        <v>103</v>
      </c>
      <c r="CD28" s="55"/>
    </row>
    <row r="29">
      <c r="A29" s="54" t="s">
        <v>130</v>
      </c>
      <c r="B29" s="57" t="s">
        <v>103</v>
      </c>
      <c r="C29" s="57" t="s">
        <v>103</v>
      </c>
      <c r="D29" s="57" t="s">
        <v>102</v>
      </c>
      <c r="E29" s="57" t="s">
        <v>103</v>
      </c>
      <c r="F29" s="57" t="s">
        <v>103</v>
      </c>
      <c r="G29" s="57" t="s">
        <v>103</v>
      </c>
      <c r="H29" s="57" t="s">
        <v>103</v>
      </c>
      <c r="I29" s="57" t="s">
        <v>103</v>
      </c>
      <c r="J29" s="57" t="s">
        <v>103</v>
      </c>
      <c r="K29" s="57" t="s">
        <v>103</v>
      </c>
      <c r="L29" s="57" t="s">
        <v>103</v>
      </c>
      <c r="M29" s="57" t="s">
        <v>111</v>
      </c>
      <c r="N29" s="57" t="s">
        <v>102</v>
      </c>
      <c r="O29" s="57" t="s">
        <v>103</v>
      </c>
      <c r="P29" s="57" t="s">
        <v>103</v>
      </c>
      <c r="Q29" s="57" t="s">
        <v>103</v>
      </c>
      <c r="R29" s="57" t="s">
        <v>103</v>
      </c>
      <c r="S29" s="57" t="s">
        <v>103</v>
      </c>
      <c r="T29" s="57" t="s">
        <v>103</v>
      </c>
      <c r="U29" s="57" t="s">
        <v>103</v>
      </c>
      <c r="V29" s="57" t="s">
        <v>102</v>
      </c>
      <c r="W29" s="57" t="s">
        <v>103</v>
      </c>
      <c r="X29" s="57" t="s">
        <v>103</v>
      </c>
      <c r="Y29" s="57" t="s">
        <v>103</v>
      </c>
      <c r="Z29" s="57" t="s">
        <v>103</v>
      </c>
      <c r="AA29" s="57" t="s">
        <v>103</v>
      </c>
      <c r="AB29" s="57" t="s">
        <v>103</v>
      </c>
      <c r="AC29" s="57" t="s">
        <v>103</v>
      </c>
      <c r="AD29" s="57" t="s">
        <v>103</v>
      </c>
      <c r="AE29" s="57" t="s">
        <v>103</v>
      </c>
      <c r="AF29" s="57" t="s">
        <v>102</v>
      </c>
      <c r="AG29" s="57" t="s">
        <v>103</v>
      </c>
      <c r="AH29" s="57" t="s">
        <v>103</v>
      </c>
      <c r="AI29" s="57" t="s">
        <v>103</v>
      </c>
      <c r="AJ29" s="57" t="s">
        <v>103</v>
      </c>
      <c r="AK29" s="57" t="s">
        <v>103</v>
      </c>
      <c r="AL29" s="57" t="s">
        <v>103</v>
      </c>
      <c r="AM29" s="57" t="s">
        <v>103</v>
      </c>
      <c r="AN29" s="57" t="s">
        <v>102</v>
      </c>
      <c r="AO29" s="57" t="s">
        <v>103</v>
      </c>
      <c r="AP29" s="57" t="s">
        <v>103</v>
      </c>
      <c r="AQ29" s="57" t="s">
        <v>103</v>
      </c>
      <c r="AR29" s="57" t="s">
        <v>111</v>
      </c>
      <c r="AS29" s="57" t="s">
        <v>103</v>
      </c>
      <c r="AT29" s="57" t="s">
        <v>103</v>
      </c>
      <c r="AU29" s="57" t="s">
        <v>102</v>
      </c>
      <c r="AV29" s="57" t="s">
        <v>103</v>
      </c>
      <c r="AW29" s="57" t="s">
        <v>103</v>
      </c>
      <c r="AX29" s="57" t="s">
        <v>103</v>
      </c>
      <c r="AY29" s="57" t="s">
        <v>103</v>
      </c>
      <c r="AZ29" s="57" t="s">
        <v>103</v>
      </c>
      <c r="BA29" s="57" t="s">
        <v>103</v>
      </c>
      <c r="BB29" s="57" t="s">
        <v>103</v>
      </c>
      <c r="BC29" s="57" t="s">
        <v>103</v>
      </c>
      <c r="BD29" s="57" t="s">
        <v>103</v>
      </c>
      <c r="BE29" s="57" t="s">
        <v>102</v>
      </c>
      <c r="BF29" s="57" t="s">
        <v>102</v>
      </c>
      <c r="BG29" s="57" t="s">
        <v>103</v>
      </c>
      <c r="BH29" s="57" t="s">
        <v>103</v>
      </c>
      <c r="BI29" s="57" t="s">
        <v>103</v>
      </c>
      <c r="BJ29" s="57" t="s">
        <v>102</v>
      </c>
      <c r="BK29" s="57" t="s">
        <v>102</v>
      </c>
      <c r="BL29" s="57" t="s">
        <v>103</v>
      </c>
      <c r="BM29" s="57" t="s">
        <v>102</v>
      </c>
      <c r="BN29" s="57" t="s">
        <v>102</v>
      </c>
      <c r="BO29" s="57" t="s">
        <v>102</v>
      </c>
      <c r="BP29" s="57" t="s">
        <v>103</v>
      </c>
      <c r="BQ29" s="57" t="s">
        <v>103</v>
      </c>
      <c r="BR29" s="57" t="s">
        <v>103</v>
      </c>
      <c r="BS29" s="57" t="s">
        <v>103</v>
      </c>
      <c r="BT29" s="57" t="s">
        <v>103</v>
      </c>
      <c r="BU29" s="57" t="s">
        <v>103</v>
      </c>
      <c r="BV29" s="57" t="s">
        <v>102</v>
      </c>
      <c r="BW29" s="57" t="s">
        <v>103</v>
      </c>
      <c r="BX29" s="57" t="s">
        <v>103</v>
      </c>
      <c r="BY29" s="57" t="s">
        <v>103</v>
      </c>
      <c r="BZ29" s="57" t="s">
        <v>103</v>
      </c>
      <c r="CA29" s="57" t="s">
        <v>102</v>
      </c>
      <c r="CB29" s="57" t="s">
        <v>103</v>
      </c>
      <c r="CC29" s="57" t="s">
        <v>103</v>
      </c>
      <c r="CD29" s="55"/>
    </row>
    <row r="30">
      <c r="A30" s="54" t="s">
        <v>131</v>
      </c>
      <c r="B30" s="57" t="s">
        <v>103</v>
      </c>
      <c r="C30" s="57" t="s">
        <v>103</v>
      </c>
      <c r="D30" s="57" t="s">
        <v>102</v>
      </c>
      <c r="E30" s="57" t="s">
        <v>103</v>
      </c>
      <c r="F30" s="57" t="s">
        <v>103</v>
      </c>
      <c r="G30" s="57" t="s">
        <v>103</v>
      </c>
      <c r="H30" s="57" t="s">
        <v>103</v>
      </c>
      <c r="I30" s="57" t="s">
        <v>103</v>
      </c>
      <c r="J30" s="57" t="s">
        <v>103</v>
      </c>
      <c r="K30" s="57" t="s">
        <v>103</v>
      </c>
      <c r="L30" s="57" t="s">
        <v>103</v>
      </c>
      <c r="M30" s="57" t="s">
        <v>103</v>
      </c>
      <c r="N30" s="57" t="s">
        <v>103</v>
      </c>
      <c r="O30" s="57" t="s">
        <v>103</v>
      </c>
      <c r="P30" s="57" t="s">
        <v>103</v>
      </c>
      <c r="Q30" s="57" t="s">
        <v>103</v>
      </c>
      <c r="R30" s="57" t="s">
        <v>103</v>
      </c>
      <c r="S30" s="57" t="s">
        <v>103</v>
      </c>
      <c r="T30" s="57" t="s">
        <v>103</v>
      </c>
      <c r="U30" s="57" t="s">
        <v>103</v>
      </c>
      <c r="V30" s="57" t="s">
        <v>103</v>
      </c>
      <c r="W30" s="57" t="s">
        <v>103</v>
      </c>
      <c r="X30" s="57" t="s">
        <v>103</v>
      </c>
      <c r="Y30" s="57" t="s">
        <v>103</v>
      </c>
      <c r="Z30" s="57" t="s">
        <v>103</v>
      </c>
      <c r="AA30" s="57" t="s">
        <v>103</v>
      </c>
      <c r="AB30" s="57" t="s">
        <v>103</v>
      </c>
      <c r="AC30" s="57" t="s">
        <v>103</v>
      </c>
      <c r="AD30" s="57" t="s">
        <v>111</v>
      </c>
      <c r="AE30" s="57" t="s">
        <v>103</v>
      </c>
      <c r="AF30" s="57" t="s">
        <v>103</v>
      </c>
      <c r="AG30" s="57" t="s">
        <v>103</v>
      </c>
      <c r="AH30" s="57" t="s">
        <v>103</v>
      </c>
      <c r="AI30" s="57" t="s">
        <v>103</v>
      </c>
      <c r="AJ30" s="57" t="s">
        <v>103</v>
      </c>
      <c r="AK30" s="57" t="s">
        <v>103</v>
      </c>
      <c r="AL30" s="57" t="s">
        <v>103</v>
      </c>
      <c r="AM30" s="57" t="s">
        <v>103</v>
      </c>
      <c r="AN30" s="57" t="s">
        <v>103</v>
      </c>
      <c r="AO30" s="57" t="s">
        <v>103</v>
      </c>
      <c r="AP30" s="57" t="s">
        <v>103</v>
      </c>
      <c r="AQ30" s="57" t="s">
        <v>103</v>
      </c>
      <c r="AR30" s="57" t="s">
        <v>103</v>
      </c>
      <c r="AS30" s="57"/>
      <c r="AT30" s="57" t="s">
        <v>103</v>
      </c>
      <c r="AU30" s="57" t="s">
        <v>103</v>
      </c>
      <c r="AV30" s="57" t="s">
        <v>103</v>
      </c>
      <c r="AW30" s="57" t="s">
        <v>103</v>
      </c>
      <c r="AX30" s="57" t="s">
        <v>103</v>
      </c>
      <c r="AY30" s="57" t="s">
        <v>103</v>
      </c>
      <c r="AZ30" s="57" t="s">
        <v>103</v>
      </c>
      <c r="BA30" s="57" t="s">
        <v>103</v>
      </c>
      <c r="BB30" s="57" t="s">
        <v>103</v>
      </c>
      <c r="BC30" s="57" t="s">
        <v>103</v>
      </c>
      <c r="BD30" s="57" t="s">
        <v>103</v>
      </c>
      <c r="BE30" s="57" t="s">
        <v>103</v>
      </c>
      <c r="BF30" s="57" t="s">
        <v>103</v>
      </c>
      <c r="BG30" s="57" t="s">
        <v>103</v>
      </c>
      <c r="BH30" s="57" t="s">
        <v>103</v>
      </c>
      <c r="BI30" s="57" t="s">
        <v>103</v>
      </c>
      <c r="BJ30" s="57" t="s">
        <v>103</v>
      </c>
      <c r="BK30" s="57" t="s">
        <v>103</v>
      </c>
      <c r="BL30" s="57" t="s">
        <v>103</v>
      </c>
      <c r="BM30" s="57" t="s">
        <v>103</v>
      </c>
      <c r="BN30" s="57" t="s">
        <v>102</v>
      </c>
      <c r="BO30" s="57" t="s">
        <v>103</v>
      </c>
      <c r="BP30" s="57" t="s">
        <v>103</v>
      </c>
      <c r="BQ30" s="57" t="s">
        <v>103</v>
      </c>
      <c r="BR30" s="57" t="s">
        <v>103</v>
      </c>
      <c r="BS30" s="57" t="s">
        <v>103</v>
      </c>
      <c r="BT30" s="57" t="s">
        <v>103</v>
      </c>
      <c r="BU30" s="57" t="s">
        <v>103</v>
      </c>
      <c r="BV30" s="57" t="s">
        <v>102</v>
      </c>
      <c r="BW30" s="57" t="s">
        <v>103</v>
      </c>
      <c r="BX30" s="57" t="s">
        <v>103</v>
      </c>
      <c r="BY30" s="57" t="s">
        <v>103</v>
      </c>
      <c r="BZ30" s="57" t="s">
        <v>103</v>
      </c>
      <c r="CA30" s="57" t="s">
        <v>103</v>
      </c>
      <c r="CB30" s="57" t="s">
        <v>103</v>
      </c>
      <c r="CC30" s="57" t="s">
        <v>103</v>
      </c>
      <c r="CD30" s="55"/>
    </row>
    <row r="31">
      <c r="A31" s="54" t="s">
        <v>132</v>
      </c>
      <c r="B31" s="57" t="s">
        <v>103</v>
      </c>
      <c r="C31" s="57" t="s">
        <v>103</v>
      </c>
      <c r="D31" s="57" t="s">
        <v>102</v>
      </c>
      <c r="E31" s="57" t="s">
        <v>103</v>
      </c>
      <c r="F31" s="57" t="s">
        <v>103</v>
      </c>
      <c r="G31" s="57" t="s">
        <v>102</v>
      </c>
      <c r="H31" s="57" t="s">
        <v>102</v>
      </c>
      <c r="I31" s="57" t="s">
        <v>103</v>
      </c>
      <c r="J31" s="58"/>
      <c r="K31" s="57" t="s">
        <v>111</v>
      </c>
      <c r="L31" s="57" t="s">
        <v>102</v>
      </c>
      <c r="M31" s="57" t="s">
        <v>111</v>
      </c>
      <c r="N31" s="57" t="s">
        <v>102</v>
      </c>
      <c r="O31" s="57" t="s">
        <v>102</v>
      </c>
      <c r="P31" s="57" t="s">
        <v>102</v>
      </c>
      <c r="Q31" s="57" t="s">
        <v>102</v>
      </c>
      <c r="R31" s="57" t="s">
        <v>102</v>
      </c>
      <c r="S31" s="57" t="s">
        <v>103</v>
      </c>
      <c r="T31" s="57" t="s">
        <v>111</v>
      </c>
      <c r="U31" s="57" t="s">
        <v>102</v>
      </c>
      <c r="V31" s="57" t="s">
        <v>111</v>
      </c>
      <c r="W31" s="57" t="s">
        <v>102</v>
      </c>
      <c r="X31" s="57" t="s">
        <v>103</v>
      </c>
      <c r="Y31" s="57" t="s">
        <v>102</v>
      </c>
      <c r="Z31" s="57" t="s">
        <v>102</v>
      </c>
      <c r="AA31" s="57" t="s">
        <v>103</v>
      </c>
      <c r="AB31" s="57" t="s">
        <v>102</v>
      </c>
      <c r="AC31" s="57" t="s">
        <v>102</v>
      </c>
      <c r="AD31" s="57" t="s">
        <v>111</v>
      </c>
      <c r="AE31" s="57" t="s">
        <v>103</v>
      </c>
      <c r="AF31" s="57" t="s">
        <v>102</v>
      </c>
      <c r="AG31" s="57" t="s">
        <v>102</v>
      </c>
      <c r="AH31" s="57" t="s">
        <v>103</v>
      </c>
      <c r="AI31" s="57" t="s">
        <v>103</v>
      </c>
      <c r="AJ31" s="57" t="s">
        <v>103</v>
      </c>
      <c r="AK31" s="57" t="s">
        <v>102</v>
      </c>
      <c r="AL31" s="57" t="s">
        <v>102</v>
      </c>
      <c r="AM31" s="57" t="s">
        <v>102</v>
      </c>
      <c r="AN31" s="57" t="s">
        <v>103</v>
      </c>
      <c r="AO31" s="57" t="s">
        <v>103</v>
      </c>
      <c r="AP31" s="57" t="s">
        <v>102</v>
      </c>
      <c r="AQ31" s="57" t="s">
        <v>102</v>
      </c>
      <c r="AR31" s="57" t="s">
        <v>103</v>
      </c>
      <c r="AS31" s="57"/>
      <c r="AT31" s="57" t="s">
        <v>102</v>
      </c>
      <c r="AU31" s="57" t="s">
        <v>102</v>
      </c>
      <c r="AV31" s="57" t="s">
        <v>102</v>
      </c>
      <c r="AW31" s="57" t="s">
        <v>103</v>
      </c>
      <c r="AX31" s="57" t="s">
        <v>102</v>
      </c>
      <c r="AY31" s="57" t="s">
        <v>102</v>
      </c>
      <c r="AZ31" s="57" t="s">
        <v>102</v>
      </c>
      <c r="BA31" s="57" t="s">
        <v>102</v>
      </c>
      <c r="BB31" s="57" t="s">
        <v>103</v>
      </c>
      <c r="BC31" s="57" t="s">
        <v>102</v>
      </c>
      <c r="BD31" s="57" t="s">
        <v>103</v>
      </c>
      <c r="BE31" s="57" t="s">
        <v>102</v>
      </c>
      <c r="BF31" s="57" t="s">
        <v>102</v>
      </c>
      <c r="BG31" s="57" t="s">
        <v>102</v>
      </c>
      <c r="BH31" s="57" t="s">
        <v>103</v>
      </c>
      <c r="BI31" s="57" t="s">
        <v>102</v>
      </c>
      <c r="BJ31" s="57" t="s">
        <v>103</v>
      </c>
      <c r="BK31" s="57" t="s">
        <v>103</v>
      </c>
      <c r="BL31" s="57" t="s">
        <v>102</v>
      </c>
      <c r="BM31" s="57" t="s">
        <v>102</v>
      </c>
      <c r="BN31" s="57" t="s">
        <v>102</v>
      </c>
      <c r="BO31" s="57" t="s">
        <v>103</v>
      </c>
      <c r="BP31" s="57" t="s">
        <v>102</v>
      </c>
      <c r="BQ31" s="57" t="s">
        <v>103</v>
      </c>
      <c r="BR31" s="57" t="s">
        <v>102</v>
      </c>
      <c r="BS31" s="57" t="s">
        <v>102</v>
      </c>
      <c r="BT31" s="57" t="s">
        <v>102</v>
      </c>
      <c r="BU31" s="57" t="s">
        <v>102</v>
      </c>
      <c r="BV31" s="57" t="s">
        <v>102</v>
      </c>
      <c r="BW31" s="57" t="s">
        <v>102</v>
      </c>
      <c r="BX31" s="57" t="s">
        <v>102</v>
      </c>
      <c r="BY31" s="57" t="s">
        <v>102</v>
      </c>
      <c r="BZ31" s="57" t="s">
        <v>102</v>
      </c>
      <c r="CA31" s="57" t="s">
        <v>103</v>
      </c>
      <c r="CB31" s="57" t="s">
        <v>102</v>
      </c>
      <c r="CC31" s="57" t="s">
        <v>102</v>
      </c>
      <c r="CD31" s="55"/>
    </row>
    <row r="32">
      <c r="A32" s="54" t="s">
        <v>133</v>
      </c>
      <c r="B32" s="57" t="s">
        <v>103</v>
      </c>
      <c r="C32" s="57" t="s">
        <v>103</v>
      </c>
      <c r="D32" s="57" t="s">
        <v>103</v>
      </c>
      <c r="E32" s="57" t="s">
        <v>103</v>
      </c>
      <c r="F32" s="57" t="s">
        <v>103</v>
      </c>
      <c r="G32" s="57" t="s">
        <v>103</v>
      </c>
      <c r="H32" s="57" t="s">
        <v>103</v>
      </c>
      <c r="I32" s="57" t="s">
        <v>103</v>
      </c>
      <c r="J32" s="57" t="s">
        <v>103</v>
      </c>
      <c r="K32" s="57" t="s">
        <v>103</v>
      </c>
      <c r="L32" s="57" t="s">
        <v>103</v>
      </c>
      <c r="M32" s="57" t="s">
        <v>103</v>
      </c>
      <c r="N32" s="57" t="s">
        <v>103</v>
      </c>
      <c r="O32" s="57" t="s">
        <v>103</v>
      </c>
      <c r="P32" s="57" t="s">
        <v>103</v>
      </c>
      <c r="Q32" s="57" t="s">
        <v>102</v>
      </c>
      <c r="R32" s="57" t="s">
        <v>102</v>
      </c>
      <c r="S32" s="57" t="s">
        <v>103</v>
      </c>
      <c r="T32" s="57" t="s">
        <v>102</v>
      </c>
      <c r="U32" s="57" t="s">
        <v>103</v>
      </c>
      <c r="V32" s="57" t="s">
        <v>103</v>
      </c>
      <c r="W32" s="57" t="s">
        <v>102</v>
      </c>
      <c r="X32" s="57" t="s">
        <v>103</v>
      </c>
      <c r="Y32" s="57" t="s">
        <v>111</v>
      </c>
      <c r="Z32" s="57" t="s">
        <v>103</v>
      </c>
      <c r="AA32" s="57" t="s">
        <v>103</v>
      </c>
      <c r="AB32" s="57" t="s">
        <v>103</v>
      </c>
      <c r="AC32" s="57" t="s">
        <v>103</v>
      </c>
      <c r="AD32" s="57" t="s">
        <v>111</v>
      </c>
      <c r="AE32" s="57" t="s">
        <v>102</v>
      </c>
      <c r="AF32" s="57" t="s">
        <v>103</v>
      </c>
      <c r="AG32" s="57" t="s">
        <v>103</v>
      </c>
      <c r="AH32" s="57" t="s">
        <v>111</v>
      </c>
      <c r="AI32" s="57" t="s">
        <v>103</v>
      </c>
      <c r="AJ32" s="57" t="s">
        <v>102</v>
      </c>
      <c r="AK32" s="57" t="s">
        <v>103</v>
      </c>
      <c r="AL32" s="57" t="s">
        <v>103</v>
      </c>
      <c r="AM32" s="57" t="s">
        <v>103</v>
      </c>
      <c r="AN32" s="57" t="s">
        <v>103</v>
      </c>
      <c r="AO32" s="57" t="s">
        <v>102</v>
      </c>
      <c r="AP32" s="57" t="s">
        <v>103</v>
      </c>
      <c r="AQ32" s="57" t="s">
        <v>102</v>
      </c>
      <c r="AR32" s="57" t="s">
        <v>103</v>
      </c>
      <c r="AS32" s="57" t="s">
        <v>103</v>
      </c>
      <c r="AT32" s="57" t="s">
        <v>103</v>
      </c>
      <c r="AU32" s="57" t="s">
        <v>103</v>
      </c>
      <c r="AV32" s="57" t="s">
        <v>103</v>
      </c>
      <c r="AW32" s="57" t="s">
        <v>103</v>
      </c>
      <c r="AX32" s="57" t="s">
        <v>103</v>
      </c>
      <c r="AY32" s="57" t="s">
        <v>102</v>
      </c>
      <c r="AZ32" s="57" t="s">
        <v>103</v>
      </c>
      <c r="BA32" s="57" t="s">
        <v>102</v>
      </c>
      <c r="BB32" s="57" t="s">
        <v>103</v>
      </c>
      <c r="BC32" s="57" t="s">
        <v>103</v>
      </c>
      <c r="BD32" s="57" t="s">
        <v>103</v>
      </c>
      <c r="BE32" s="57" t="s">
        <v>103</v>
      </c>
      <c r="BF32" s="57" t="s">
        <v>103</v>
      </c>
      <c r="BG32" s="57" t="s">
        <v>103</v>
      </c>
      <c r="BH32" s="57" t="s">
        <v>103</v>
      </c>
      <c r="BI32" s="57" t="s">
        <v>103</v>
      </c>
      <c r="BJ32" s="57" t="s">
        <v>103</v>
      </c>
      <c r="BK32" s="57" t="s">
        <v>103</v>
      </c>
      <c r="BL32" s="57" t="s">
        <v>103</v>
      </c>
      <c r="BM32" s="57" t="s">
        <v>103</v>
      </c>
      <c r="BN32" s="57" t="s">
        <v>103</v>
      </c>
      <c r="BO32" s="57" t="s">
        <v>103</v>
      </c>
      <c r="BP32" s="57" t="s">
        <v>103</v>
      </c>
      <c r="BQ32" s="57" t="s">
        <v>103</v>
      </c>
      <c r="BR32" s="57" t="s">
        <v>103</v>
      </c>
      <c r="BS32" s="57" t="s">
        <v>103</v>
      </c>
      <c r="BT32" s="57" t="s">
        <v>103</v>
      </c>
      <c r="BU32" s="57" t="s">
        <v>103</v>
      </c>
      <c r="BV32" s="57" t="s">
        <v>103</v>
      </c>
      <c r="BW32" s="57" t="s">
        <v>103</v>
      </c>
      <c r="BX32" s="57" t="s">
        <v>103</v>
      </c>
      <c r="BY32" s="57" t="s">
        <v>103</v>
      </c>
      <c r="BZ32" s="57" t="s">
        <v>103</v>
      </c>
      <c r="CA32" s="57" t="s">
        <v>103</v>
      </c>
      <c r="CB32" s="57" t="s">
        <v>102</v>
      </c>
      <c r="CC32" s="57" t="s">
        <v>102</v>
      </c>
      <c r="CD32" s="55"/>
    </row>
    <row r="33">
      <c r="A33" s="54" t="s">
        <v>134</v>
      </c>
      <c r="B33" s="57" t="s">
        <v>111</v>
      </c>
      <c r="C33" s="57" t="s">
        <v>103</v>
      </c>
      <c r="D33" s="57" t="s">
        <v>111</v>
      </c>
      <c r="E33" s="57" t="s">
        <v>103</v>
      </c>
      <c r="F33" s="57" t="s">
        <v>111</v>
      </c>
      <c r="G33" s="57" t="s">
        <v>103</v>
      </c>
      <c r="H33" s="57" t="s">
        <v>111</v>
      </c>
      <c r="I33" s="57" t="s">
        <v>103</v>
      </c>
      <c r="J33" s="58"/>
      <c r="K33" s="57" t="s">
        <v>111</v>
      </c>
      <c r="L33" s="57" t="s">
        <v>102</v>
      </c>
      <c r="M33" s="57" t="s">
        <v>111</v>
      </c>
      <c r="N33" s="57" t="s">
        <v>111</v>
      </c>
      <c r="O33" s="57" t="s">
        <v>103</v>
      </c>
      <c r="P33" s="57" t="s">
        <v>103</v>
      </c>
      <c r="Q33" s="57" t="s">
        <v>111</v>
      </c>
      <c r="R33" s="57" t="s">
        <v>103</v>
      </c>
      <c r="S33" s="57" t="s">
        <v>103</v>
      </c>
      <c r="T33" s="57" t="s">
        <v>111</v>
      </c>
      <c r="U33" s="57" t="s">
        <v>103</v>
      </c>
      <c r="V33" s="57" t="s">
        <v>111</v>
      </c>
      <c r="W33" s="57" t="s">
        <v>102</v>
      </c>
      <c r="X33" s="57" t="s">
        <v>111</v>
      </c>
      <c r="Y33" s="57" t="s">
        <v>111</v>
      </c>
      <c r="Z33" s="57" t="s">
        <v>111</v>
      </c>
      <c r="AA33" s="57" t="s">
        <v>103</v>
      </c>
      <c r="AB33" s="57" t="s">
        <v>103</v>
      </c>
      <c r="AC33" s="57" t="s">
        <v>111</v>
      </c>
      <c r="AD33" s="57" t="s">
        <v>111</v>
      </c>
      <c r="AE33" s="57" t="s">
        <v>111</v>
      </c>
      <c r="AF33" s="57" t="s">
        <v>102</v>
      </c>
      <c r="AG33" s="57" t="s">
        <v>103</v>
      </c>
      <c r="AH33" s="57" t="s">
        <v>111</v>
      </c>
      <c r="AI33" s="57" t="s">
        <v>103</v>
      </c>
      <c r="AJ33" s="57" t="s">
        <v>111</v>
      </c>
      <c r="AK33" s="57" t="s">
        <v>103</v>
      </c>
      <c r="AL33" s="57" t="s">
        <v>103</v>
      </c>
      <c r="AM33" s="57" t="s">
        <v>111</v>
      </c>
      <c r="AN33" s="57" t="s">
        <v>103</v>
      </c>
      <c r="AO33" s="57" t="s">
        <v>103</v>
      </c>
      <c r="AP33" s="57" t="s">
        <v>103</v>
      </c>
      <c r="AQ33" s="57" t="s">
        <v>103</v>
      </c>
      <c r="AR33" s="57" t="s">
        <v>103</v>
      </c>
      <c r="AS33" s="57" t="s">
        <v>111</v>
      </c>
      <c r="AT33" s="57" t="s">
        <v>111</v>
      </c>
      <c r="AU33" s="57" t="s">
        <v>103</v>
      </c>
      <c r="AV33" s="57" t="s">
        <v>103</v>
      </c>
      <c r="AW33" s="57" t="s">
        <v>103</v>
      </c>
      <c r="AX33" s="57" t="s">
        <v>103</v>
      </c>
      <c r="AY33" s="57" t="s">
        <v>102</v>
      </c>
      <c r="AZ33" s="57" t="s">
        <v>103</v>
      </c>
      <c r="BA33" s="57" t="s">
        <v>103</v>
      </c>
      <c r="BB33" s="57" t="s">
        <v>103</v>
      </c>
      <c r="BC33" s="57" t="s">
        <v>103</v>
      </c>
      <c r="BD33" s="57" t="s">
        <v>103</v>
      </c>
      <c r="BE33" s="57" t="s">
        <v>103</v>
      </c>
      <c r="BF33" s="57" t="s">
        <v>103</v>
      </c>
      <c r="BG33" s="57" t="s">
        <v>103</v>
      </c>
      <c r="BH33" s="57"/>
      <c r="BI33" s="57" t="s">
        <v>103</v>
      </c>
      <c r="BJ33" s="57" t="s">
        <v>103</v>
      </c>
      <c r="BK33" s="57" t="s">
        <v>103</v>
      </c>
      <c r="BL33" s="57" t="s">
        <v>103</v>
      </c>
      <c r="BM33" s="57" t="s">
        <v>103</v>
      </c>
      <c r="BN33" s="57" t="s">
        <v>103</v>
      </c>
      <c r="BO33" s="57" t="s">
        <v>103</v>
      </c>
      <c r="BP33" s="57" t="s">
        <v>103</v>
      </c>
      <c r="BQ33" s="57" t="s">
        <v>103</v>
      </c>
      <c r="BR33" s="57" t="s">
        <v>103</v>
      </c>
      <c r="BS33" s="57" t="s">
        <v>103</v>
      </c>
      <c r="BT33" s="57" t="s">
        <v>103</v>
      </c>
      <c r="BU33" s="57" t="s">
        <v>103</v>
      </c>
      <c r="BV33" s="57" t="s">
        <v>103</v>
      </c>
      <c r="BW33" s="57" t="s">
        <v>103</v>
      </c>
      <c r="BX33" s="57" t="s">
        <v>103</v>
      </c>
      <c r="BY33" s="57" t="s">
        <v>103</v>
      </c>
      <c r="BZ33" s="57" t="s">
        <v>103</v>
      </c>
      <c r="CA33" s="57" t="s">
        <v>103</v>
      </c>
      <c r="CB33" s="57" t="s">
        <v>102</v>
      </c>
      <c r="CC33" s="57" t="s">
        <v>103</v>
      </c>
      <c r="CD33" s="55"/>
    </row>
    <row r="34">
      <c r="A34" s="54" t="s">
        <v>135</v>
      </c>
      <c r="B34" s="57" t="s">
        <v>103</v>
      </c>
      <c r="C34" s="57" t="s">
        <v>103</v>
      </c>
      <c r="D34" s="57" t="s">
        <v>103</v>
      </c>
      <c r="E34" s="57" t="s">
        <v>103</v>
      </c>
      <c r="F34" s="57" t="s">
        <v>103</v>
      </c>
      <c r="G34" s="58"/>
      <c r="H34" s="57" t="s">
        <v>103</v>
      </c>
      <c r="I34" s="57" t="s">
        <v>102</v>
      </c>
      <c r="J34" s="57" t="s">
        <v>103</v>
      </c>
      <c r="K34" s="57" t="s">
        <v>111</v>
      </c>
      <c r="L34" s="57" t="s">
        <v>103</v>
      </c>
      <c r="M34" s="57" t="s">
        <v>111</v>
      </c>
      <c r="N34" s="57" t="s">
        <v>103</v>
      </c>
      <c r="O34" s="57" t="s">
        <v>103</v>
      </c>
      <c r="P34" s="57" t="s">
        <v>103</v>
      </c>
      <c r="Q34" s="57" t="s">
        <v>102</v>
      </c>
      <c r="R34" s="57" t="s">
        <v>103</v>
      </c>
      <c r="S34" s="57" t="s">
        <v>103</v>
      </c>
      <c r="T34" s="57" t="s">
        <v>103</v>
      </c>
      <c r="U34" s="57" t="s">
        <v>103</v>
      </c>
      <c r="V34" s="57" t="s">
        <v>103</v>
      </c>
      <c r="W34" s="57" t="s">
        <v>103</v>
      </c>
      <c r="X34" s="57" t="s">
        <v>103</v>
      </c>
      <c r="Y34" s="57" t="s">
        <v>103</v>
      </c>
      <c r="Z34" s="57" t="s">
        <v>102</v>
      </c>
      <c r="AA34" s="57" t="s">
        <v>103</v>
      </c>
      <c r="AB34" s="57" t="s">
        <v>103</v>
      </c>
      <c r="AC34" s="57" t="s">
        <v>103</v>
      </c>
      <c r="AD34" s="57" t="s">
        <v>111</v>
      </c>
      <c r="AE34" s="57" t="s">
        <v>103</v>
      </c>
      <c r="AF34" s="57" t="s">
        <v>111</v>
      </c>
      <c r="AG34" s="57" t="s">
        <v>102</v>
      </c>
      <c r="AH34" s="57" t="s">
        <v>111</v>
      </c>
      <c r="AI34" s="57" t="s">
        <v>103</v>
      </c>
      <c r="AJ34" s="57" t="s">
        <v>103</v>
      </c>
      <c r="AK34" s="57" t="s">
        <v>103</v>
      </c>
      <c r="AL34" s="57" t="s">
        <v>102</v>
      </c>
      <c r="AM34" s="57" t="s">
        <v>103</v>
      </c>
      <c r="AN34" s="57" t="s">
        <v>103</v>
      </c>
      <c r="AO34" s="57" t="s">
        <v>103</v>
      </c>
      <c r="AP34" s="57" t="s">
        <v>103</v>
      </c>
      <c r="AQ34" s="57" t="s">
        <v>103</v>
      </c>
      <c r="AR34" s="57" t="s">
        <v>111</v>
      </c>
      <c r="AS34" s="57" t="s">
        <v>103</v>
      </c>
      <c r="AT34" s="57" t="s">
        <v>103</v>
      </c>
      <c r="AU34" s="57" t="s">
        <v>103</v>
      </c>
      <c r="AV34" s="57" t="s">
        <v>103</v>
      </c>
      <c r="AW34" s="57" t="s">
        <v>102</v>
      </c>
      <c r="AX34" s="57" t="s">
        <v>103</v>
      </c>
      <c r="AY34" s="57" t="s">
        <v>103</v>
      </c>
      <c r="AZ34" s="57" t="s">
        <v>103</v>
      </c>
      <c r="BA34" s="57"/>
      <c r="BB34" s="57" t="s">
        <v>111</v>
      </c>
      <c r="BC34" s="57" t="s">
        <v>103</v>
      </c>
      <c r="BD34" s="57" t="s">
        <v>103</v>
      </c>
      <c r="BE34" s="57" t="s">
        <v>103</v>
      </c>
      <c r="BF34" s="57" t="s">
        <v>102</v>
      </c>
      <c r="BG34" s="57" t="s">
        <v>103</v>
      </c>
      <c r="BH34" s="57" t="s">
        <v>103</v>
      </c>
      <c r="BI34" s="57" t="s">
        <v>103</v>
      </c>
      <c r="BJ34" s="57" t="s">
        <v>103</v>
      </c>
      <c r="BK34" s="57" t="s">
        <v>111</v>
      </c>
      <c r="BL34" s="57" t="s">
        <v>103</v>
      </c>
      <c r="BM34" s="57" t="s">
        <v>103</v>
      </c>
      <c r="BN34" s="57" t="s">
        <v>103</v>
      </c>
      <c r="BO34" s="57" t="s">
        <v>102</v>
      </c>
      <c r="BP34" s="57" t="s">
        <v>103</v>
      </c>
      <c r="BQ34" s="57" t="s">
        <v>102</v>
      </c>
      <c r="BR34" s="57" t="s">
        <v>103</v>
      </c>
      <c r="BS34" s="57" t="s">
        <v>103</v>
      </c>
      <c r="BT34" s="57" t="s">
        <v>102</v>
      </c>
      <c r="BU34" s="57" t="s">
        <v>103</v>
      </c>
      <c r="BV34" s="57" t="s">
        <v>103</v>
      </c>
      <c r="BW34" s="57" t="s">
        <v>103</v>
      </c>
      <c r="BX34" s="57" t="s">
        <v>103</v>
      </c>
      <c r="BY34" s="57" t="s">
        <v>103</v>
      </c>
      <c r="BZ34" s="57" t="s">
        <v>103</v>
      </c>
      <c r="CA34" s="57" t="s">
        <v>102</v>
      </c>
      <c r="CB34" s="57" t="s">
        <v>103</v>
      </c>
      <c r="CC34" s="57" t="s">
        <v>102</v>
      </c>
      <c r="CD34" s="55"/>
    </row>
    <row r="35">
      <c r="A35" s="54" t="s">
        <v>136</v>
      </c>
      <c r="B35" s="57" t="s">
        <v>103</v>
      </c>
      <c r="C35" s="57" t="s">
        <v>102</v>
      </c>
      <c r="D35" s="57" t="s">
        <v>111</v>
      </c>
      <c r="E35" s="57" t="s">
        <v>103</v>
      </c>
      <c r="F35" s="57" t="s">
        <v>103</v>
      </c>
      <c r="G35" s="57" t="s">
        <v>103</v>
      </c>
      <c r="H35" s="57" t="s">
        <v>103</v>
      </c>
      <c r="I35" s="57" t="s">
        <v>103</v>
      </c>
      <c r="J35" s="58"/>
      <c r="K35" s="57" t="s">
        <v>103</v>
      </c>
      <c r="L35" s="57" t="s">
        <v>103</v>
      </c>
      <c r="M35" s="57" t="s">
        <v>111</v>
      </c>
      <c r="N35" s="57" t="s">
        <v>103</v>
      </c>
      <c r="O35" s="57" t="s">
        <v>103</v>
      </c>
      <c r="P35" s="57" t="s">
        <v>103</v>
      </c>
      <c r="Q35" s="57" t="s">
        <v>103</v>
      </c>
      <c r="R35" s="57" t="s">
        <v>103</v>
      </c>
      <c r="S35" s="57" t="s">
        <v>103</v>
      </c>
      <c r="T35" s="57" t="s">
        <v>103</v>
      </c>
      <c r="U35" s="57" t="s">
        <v>103</v>
      </c>
      <c r="V35" s="57" t="s">
        <v>103</v>
      </c>
      <c r="W35" s="57" t="s">
        <v>103</v>
      </c>
      <c r="X35" s="57" t="s">
        <v>111</v>
      </c>
      <c r="Y35" s="57" t="s">
        <v>111</v>
      </c>
      <c r="Z35" s="57" t="s">
        <v>103</v>
      </c>
      <c r="AA35" s="57" t="s">
        <v>103</v>
      </c>
      <c r="AB35" s="57" t="s">
        <v>103</v>
      </c>
      <c r="AC35" s="57" t="s">
        <v>102</v>
      </c>
      <c r="AD35" s="57" t="s">
        <v>111</v>
      </c>
      <c r="AE35" s="57" t="s">
        <v>103</v>
      </c>
      <c r="AF35" s="57" t="s">
        <v>103</v>
      </c>
      <c r="AG35" s="57" t="s">
        <v>102</v>
      </c>
      <c r="AH35" s="57" t="s">
        <v>111</v>
      </c>
      <c r="AI35" s="57" t="s">
        <v>103</v>
      </c>
      <c r="AJ35" s="57" t="s">
        <v>103</v>
      </c>
      <c r="AK35" s="57" t="s">
        <v>103</v>
      </c>
      <c r="AL35" s="57" t="s">
        <v>102</v>
      </c>
      <c r="AM35" s="57" t="s">
        <v>103</v>
      </c>
      <c r="AN35" s="57" t="s">
        <v>103</v>
      </c>
      <c r="AO35" s="57" t="s">
        <v>103</v>
      </c>
      <c r="AP35" s="57" t="s">
        <v>103</v>
      </c>
      <c r="AQ35" s="57" t="s">
        <v>102</v>
      </c>
      <c r="AR35" s="57" t="s">
        <v>103</v>
      </c>
      <c r="AS35" s="57" t="s">
        <v>103</v>
      </c>
      <c r="AT35" s="57" t="s">
        <v>103</v>
      </c>
      <c r="AU35" s="57" t="s">
        <v>103</v>
      </c>
      <c r="AV35" s="57" t="s">
        <v>103</v>
      </c>
      <c r="AW35" s="57" t="s">
        <v>103</v>
      </c>
      <c r="AX35" s="57" t="s">
        <v>103</v>
      </c>
      <c r="AY35" s="57" t="s">
        <v>103</v>
      </c>
      <c r="AZ35" s="57" t="s">
        <v>103</v>
      </c>
      <c r="BA35" s="57" t="s">
        <v>103</v>
      </c>
      <c r="BB35" s="57" t="s">
        <v>102</v>
      </c>
      <c r="BC35" s="57" t="s">
        <v>103</v>
      </c>
      <c r="BD35" s="57" t="s">
        <v>111</v>
      </c>
      <c r="BE35" s="57" t="s">
        <v>103</v>
      </c>
      <c r="BF35" s="57" t="s">
        <v>103</v>
      </c>
      <c r="BG35" s="57" t="s">
        <v>111</v>
      </c>
      <c r="BH35" s="57" t="s">
        <v>103</v>
      </c>
      <c r="BI35" s="57" t="s">
        <v>103</v>
      </c>
      <c r="BJ35" s="57" t="s">
        <v>103</v>
      </c>
      <c r="BK35" s="57" t="s">
        <v>103</v>
      </c>
      <c r="BL35" s="57" t="s">
        <v>103</v>
      </c>
      <c r="BM35" s="57" t="s">
        <v>103</v>
      </c>
      <c r="BN35" s="57" t="s">
        <v>103</v>
      </c>
      <c r="BO35" s="57" t="s">
        <v>103</v>
      </c>
      <c r="BP35" s="57" t="s">
        <v>103</v>
      </c>
      <c r="BQ35" s="57" t="s">
        <v>102</v>
      </c>
      <c r="BR35" s="57" t="s">
        <v>103</v>
      </c>
      <c r="BS35" s="57" t="s">
        <v>103</v>
      </c>
      <c r="BT35" s="57" t="s">
        <v>103</v>
      </c>
      <c r="BU35" s="57" t="s">
        <v>103</v>
      </c>
      <c r="BV35" s="57" t="s">
        <v>102</v>
      </c>
      <c r="BW35" s="57" t="s">
        <v>103</v>
      </c>
      <c r="BX35" s="57" t="s">
        <v>103</v>
      </c>
      <c r="BY35" s="57" t="s">
        <v>103</v>
      </c>
      <c r="BZ35" s="57" t="s">
        <v>103</v>
      </c>
      <c r="CA35" s="57" t="s">
        <v>102</v>
      </c>
      <c r="CB35" s="57" t="s">
        <v>111</v>
      </c>
      <c r="CC35" s="57" t="s">
        <v>103</v>
      </c>
      <c r="CD35" s="55"/>
    </row>
    <row r="36">
      <c r="A36" s="54" t="s">
        <v>137</v>
      </c>
      <c r="B36" s="57" t="s">
        <v>102</v>
      </c>
      <c r="C36" s="57" t="s">
        <v>102</v>
      </c>
      <c r="D36" s="57" t="s">
        <v>109</v>
      </c>
      <c r="E36" s="57" t="s">
        <v>102</v>
      </c>
      <c r="F36" s="57" t="s">
        <v>111</v>
      </c>
      <c r="G36" s="57" t="s">
        <v>102</v>
      </c>
      <c r="H36" s="57" t="s">
        <v>102</v>
      </c>
      <c r="I36" s="57" t="s">
        <v>102</v>
      </c>
      <c r="J36" s="57" t="s">
        <v>103</v>
      </c>
      <c r="K36" s="57" t="s">
        <v>111</v>
      </c>
      <c r="L36" s="57" t="s">
        <v>102</v>
      </c>
      <c r="M36" s="57" t="s">
        <v>102</v>
      </c>
      <c r="N36" s="57" t="s">
        <v>102</v>
      </c>
      <c r="O36" s="57" t="s">
        <v>102</v>
      </c>
      <c r="P36" s="57" t="s">
        <v>102</v>
      </c>
      <c r="Q36" s="57" t="s">
        <v>103</v>
      </c>
      <c r="R36" s="57" t="s">
        <v>102</v>
      </c>
      <c r="S36" s="57" t="s">
        <v>102</v>
      </c>
      <c r="T36" s="57" t="s">
        <v>109</v>
      </c>
      <c r="U36" s="57" t="s">
        <v>102</v>
      </c>
      <c r="V36" s="57" t="s">
        <v>102</v>
      </c>
      <c r="W36" s="57" t="s">
        <v>102</v>
      </c>
      <c r="X36" s="57" t="s">
        <v>109</v>
      </c>
      <c r="Y36" s="57" t="s">
        <v>102</v>
      </c>
      <c r="Z36" s="57" t="s">
        <v>111</v>
      </c>
      <c r="AA36" s="57" t="s">
        <v>102</v>
      </c>
      <c r="AB36" s="57" t="s">
        <v>103</v>
      </c>
      <c r="AC36" s="57" t="s">
        <v>102</v>
      </c>
      <c r="AD36" s="57" t="s">
        <v>111</v>
      </c>
      <c r="AE36" s="57" t="s">
        <v>102</v>
      </c>
      <c r="AF36" s="57" t="s">
        <v>102</v>
      </c>
      <c r="AG36" s="57" t="s">
        <v>102</v>
      </c>
      <c r="AH36" s="57" t="s">
        <v>109</v>
      </c>
      <c r="AI36" s="57" t="s">
        <v>111</v>
      </c>
      <c r="AJ36" s="57" t="s">
        <v>102</v>
      </c>
      <c r="AK36" s="57" t="s">
        <v>102</v>
      </c>
      <c r="AL36" s="57" t="s">
        <v>103</v>
      </c>
      <c r="AM36" s="57" t="s">
        <v>102</v>
      </c>
      <c r="AN36" s="58"/>
      <c r="AO36" s="57" t="s">
        <v>111</v>
      </c>
      <c r="AP36" s="57" t="s">
        <v>102</v>
      </c>
      <c r="AQ36" s="57" t="s">
        <v>102</v>
      </c>
      <c r="AR36" s="57" t="s">
        <v>109</v>
      </c>
      <c r="AS36" s="57" t="s">
        <v>102</v>
      </c>
      <c r="AT36" s="57" t="s">
        <v>109</v>
      </c>
      <c r="AU36" s="57" t="s">
        <v>111</v>
      </c>
      <c r="AV36" s="57" t="s">
        <v>102</v>
      </c>
      <c r="AW36" s="57" t="s">
        <v>102</v>
      </c>
      <c r="AX36" s="57" t="s">
        <v>111</v>
      </c>
      <c r="AY36" s="57" t="s">
        <v>102</v>
      </c>
      <c r="AZ36" s="57" t="s">
        <v>102</v>
      </c>
      <c r="BA36" s="57" t="s">
        <v>111</v>
      </c>
      <c r="BB36" s="57" t="s">
        <v>102</v>
      </c>
      <c r="BC36" s="57" t="s">
        <v>102</v>
      </c>
      <c r="BD36" s="57" t="s">
        <v>111</v>
      </c>
      <c r="BE36" s="57" t="s">
        <v>111</v>
      </c>
      <c r="BF36" s="57" t="s">
        <v>111</v>
      </c>
      <c r="BG36" s="57" t="s">
        <v>102</v>
      </c>
      <c r="BH36" s="57" t="s">
        <v>111</v>
      </c>
      <c r="BI36" s="57" t="s">
        <v>111</v>
      </c>
      <c r="BJ36" s="57" t="s">
        <v>111</v>
      </c>
      <c r="BK36" s="57" t="s">
        <v>111</v>
      </c>
      <c r="BL36" s="57" t="s">
        <v>102</v>
      </c>
      <c r="BM36" s="57" t="s">
        <v>111</v>
      </c>
      <c r="BN36" s="57" t="s">
        <v>111</v>
      </c>
      <c r="BO36" s="57" t="s">
        <v>111</v>
      </c>
      <c r="BP36" s="57" t="s">
        <v>111</v>
      </c>
      <c r="BQ36" s="57" t="s">
        <v>103</v>
      </c>
      <c r="BR36" s="57" t="s">
        <v>111</v>
      </c>
      <c r="BS36" s="57" t="s">
        <v>111</v>
      </c>
      <c r="BT36" s="57" t="s">
        <v>111</v>
      </c>
      <c r="BU36" s="57" t="s">
        <v>103</v>
      </c>
      <c r="BV36" s="57" t="s">
        <v>102</v>
      </c>
      <c r="BW36" s="57" t="s">
        <v>111</v>
      </c>
      <c r="BX36" s="57" t="s">
        <v>111</v>
      </c>
      <c r="BY36" s="57" t="s">
        <v>111</v>
      </c>
      <c r="BZ36" s="57" t="s">
        <v>111</v>
      </c>
      <c r="CA36" s="57" t="s">
        <v>111</v>
      </c>
      <c r="CB36" s="57" t="s">
        <v>103</v>
      </c>
      <c r="CC36" s="57" t="s">
        <v>102</v>
      </c>
      <c r="CD36" s="59"/>
    </row>
    <row r="37">
      <c r="A37" s="54" t="s">
        <v>138</v>
      </c>
      <c r="B37" s="57" t="s">
        <v>103</v>
      </c>
      <c r="C37" s="57" t="s">
        <v>103</v>
      </c>
      <c r="D37" s="57" t="s">
        <v>103</v>
      </c>
      <c r="E37" s="57" t="s">
        <v>103</v>
      </c>
      <c r="F37" s="57" t="s">
        <v>103</v>
      </c>
      <c r="G37" s="57" t="s">
        <v>103</v>
      </c>
      <c r="H37" s="57" t="s">
        <v>103</v>
      </c>
      <c r="I37" s="57" t="s">
        <v>103</v>
      </c>
      <c r="J37" s="57" t="s">
        <v>103</v>
      </c>
      <c r="K37" s="57" t="s">
        <v>109</v>
      </c>
      <c r="L37" s="57" t="s">
        <v>103</v>
      </c>
      <c r="M37" s="57" t="s">
        <v>103</v>
      </c>
      <c r="N37" s="57" t="s">
        <v>103</v>
      </c>
      <c r="O37" s="57" t="s">
        <v>102</v>
      </c>
      <c r="P37" s="57" t="s">
        <v>103</v>
      </c>
      <c r="Q37" s="57" t="s">
        <v>103</v>
      </c>
      <c r="R37" s="57" t="s">
        <v>103</v>
      </c>
      <c r="S37" s="57" t="s">
        <v>103</v>
      </c>
      <c r="T37" s="57" t="s">
        <v>103</v>
      </c>
      <c r="U37" s="57" t="s">
        <v>103</v>
      </c>
      <c r="V37" s="57" t="s">
        <v>103</v>
      </c>
      <c r="W37" s="57" t="s">
        <v>103</v>
      </c>
      <c r="X37" s="57" t="s">
        <v>102</v>
      </c>
      <c r="Y37" s="57" t="s">
        <v>103</v>
      </c>
      <c r="Z37" s="57" t="s">
        <v>103</v>
      </c>
      <c r="AA37" s="57" t="s">
        <v>103</v>
      </c>
      <c r="AB37" s="57" t="s">
        <v>103</v>
      </c>
      <c r="AC37" s="57" t="s">
        <v>102</v>
      </c>
      <c r="AD37" s="57" t="s">
        <v>103</v>
      </c>
      <c r="AE37" s="57" t="s">
        <v>103</v>
      </c>
      <c r="AF37" s="57" t="s">
        <v>102</v>
      </c>
      <c r="AG37" s="57" t="s">
        <v>102</v>
      </c>
      <c r="AH37" s="57" t="s">
        <v>103</v>
      </c>
      <c r="AI37" s="57" t="s">
        <v>103</v>
      </c>
      <c r="AJ37" s="57" t="s">
        <v>103</v>
      </c>
      <c r="AK37" s="57" t="s">
        <v>103</v>
      </c>
      <c r="AL37" s="57" t="s">
        <v>103</v>
      </c>
      <c r="AM37" s="57" t="s">
        <v>103</v>
      </c>
      <c r="AN37" s="57" t="s">
        <v>103</v>
      </c>
      <c r="AO37" s="57" t="s">
        <v>103</v>
      </c>
      <c r="AP37" s="57" t="s">
        <v>103</v>
      </c>
      <c r="AQ37" s="57" t="s">
        <v>103</v>
      </c>
      <c r="AR37" s="57" t="s">
        <v>103</v>
      </c>
      <c r="AS37" s="57" t="s">
        <v>103</v>
      </c>
      <c r="AT37" s="57" t="s">
        <v>103</v>
      </c>
      <c r="AU37" s="57" t="s">
        <v>103</v>
      </c>
      <c r="AV37" s="57" t="s">
        <v>103</v>
      </c>
      <c r="AW37" s="57" t="s">
        <v>103</v>
      </c>
      <c r="AX37" s="57" t="s">
        <v>103</v>
      </c>
      <c r="AY37" s="57" t="s">
        <v>103</v>
      </c>
      <c r="AZ37" s="57" t="s">
        <v>103</v>
      </c>
      <c r="BA37" s="57" t="s">
        <v>103</v>
      </c>
      <c r="BB37" s="57" t="s">
        <v>109</v>
      </c>
      <c r="BC37" s="57" t="s">
        <v>103</v>
      </c>
      <c r="BD37" s="57" t="s">
        <v>103</v>
      </c>
      <c r="BE37" s="57" t="s">
        <v>103</v>
      </c>
      <c r="BF37" s="57" t="s">
        <v>103</v>
      </c>
      <c r="BG37" s="57" t="s">
        <v>103</v>
      </c>
      <c r="BH37" s="57" t="s">
        <v>103</v>
      </c>
      <c r="BI37" s="57" t="s">
        <v>103</v>
      </c>
      <c r="BJ37" s="57" t="s">
        <v>103</v>
      </c>
      <c r="BK37" s="57" t="s">
        <v>103</v>
      </c>
      <c r="BL37" s="57" t="s">
        <v>103</v>
      </c>
      <c r="BM37" s="57" t="s">
        <v>103</v>
      </c>
      <c r="BN37" s="57" t="s">
        <v>103</v>
      </c>
      <c r="BO37" s="57" t="s">
        <v>103</v>
      </c>
      <c r="BP37" s="57" t="s">
        <v>103</v>
      </c>
      <c r="BQ37" s="57" t="s">
        <v>103</v>
      </c>
      <c r="BR37" s="57" t="s">
        <v>103</v>
      </c>
      <c r="BS37" s="57" t="s">
        <v>103</v>
      </c>
      <c r="BT37" s="57" t="s">
        <v>103</v>
      </c>
      <c r="BU37" s="57" t="s">
        <v>103</v>
      </c>
      <c r="BV37" s="57" t="s">
        <v>103</v>
      </c>
      <c r="BW37" s="57" t="s">
        <v>103</v>
      </c>
      <c r="BX37" s="57" t="s">
        <v>103</v>
      </c>
      <c r="BY37" s="57" t="s">
        <v>103</v>
      </c>
      <c r="BZ37" s="57" t="s">
        <v>103</v>
      </c>
      <c r="CA37" s="57" t="s">
        <v>103</v>
      </c>
      <c r="CB37" s="57" t="s">
        <v>103</v>
      </c>
      <c r="CC37" s="57" t="s">
        <v>103</v>
      </c>
      <c r="CD37" s="55"/>
    </row>
    <row r="38">
      <c r="A38" s="54" t="s">
        <v>139</v>
      </c>
      <c r="B38" s="57" t="s">
        <v>103</v>
      </c>
      <c r="C38" s="57" t="s">
        <v>103</v>
      </c>
      <c r="D38" s="57" t="s">
        <v>109</v>
      </c>
      <c r="E38" s="57" t="s">
        <v>111</v>
      </c>
      <c r="F38" s="57" t="s">
        <v>103</v>
      </c>
      <c r="G38" s="57" t="s">
        <v>103</v>
      </c>
      <c r="H38" s="57" t="s">
        <v>109</v>
      </c>
      <c r="I38" s="57" t="s">
        <v>111</v>
      </c>
      <c r="J38" s="58"/>
      <c r="K38" s="57" t="s">
        <v>111</v>
      </c>
      <c r="L38" s="57" t="s">
        <v>103</v>
      </c>
      <c r="M38" s="57" t="s">
        <v>103</v>
      </c>
      <c r="N38" s="57" t="s">
        <v>109</v>
      </c>
      <c r="O38" s="57" t="s">
        <v>111</v>
      </c>
      <c r="P38" s="57" t="s">
        <v>103</v>
      </c>
      <c r="Q38" s="57" t="s">
        <v>103</v>
      </c>
      <c r="R38" s="57" t="s">
        <v>103</v>
      </c>
      <c r="S38" s="57" t="s">
        <v>111</v>
      </c>
      <c r="T38" s="57" t="s">
        <v>109</v>
      </c>
      <c r="U38" s="57" t="s">
        <v>111</v>
      </c>
      <c r="V38" s="57" t="s">
        <v>109</v>
      </c>
      <c r="W38" s="57" t="s">
        <v>102</v>
      </c>
      <c r="X38" s="57" t="s">
        <v>111</v>
      </c>
      <c r="Y38" s="57" t="s">
        <v>111</v>
      </c>
      <c r="Z38" s="57" t="s">
        <v>103</v>
      </c>
      <c r="AA38" s="57" t="s">
        <v>103</v>
      </c>
      <c r="AB38" s="57" t="s">
        <v>111</v>
      </c>
      <c r="AC38" s="57" t="s">
        <v>103</v>
      </c>
      <c r="AD38" s="57" t="s">
        <v>109</v>
      </c>
      <c r="AE38" s="57" t="s">
        <v>103</v>
      </c>
      <c r="AF38" s="57" t="s">
        <v>103</v>
      </c>
      <c r="AG38" s="57" t="s">
        <v>103</v>
      </c>
      <c r="AH38" s="57" t="s">
        <v>103</v>
      </c>
      <c r="AI38" s="57" t="s">
        <v>103</v>
      </c>
      <c r="AJ38" s="57" t="s">
        <v>103</v>
      </c>
      <c r="AK38" s="57" t="s">
        <v>103</v>
      </c>
      <c r="AL38" s="57" t="s">
        <v>103</v>
      </c>
      <c r="AM38" s="57" t="s">
        <v>109</v>
      </c>
      <c r="AN38" s="57" t="s">
        <v>103</v>
      </c>
      <c r="AO38" s="57" t="s">
        <v>103</v>
      </c>
      <c r="AP38" s="57" t="s">
        <v>111</v>
      </c>
      <c r="AQ38" s="57" t="s">
        <v>111</v>
      </c>
      <c r="AR38" s="57" t="s">
        <v>109</v>
      </c>
      <c r="AS38" s="57" t="s">
        <v>103</v>
      </c>
      <c r="AT38" s="57" t="s">
        <v>109</v>
      </c>
      <c r="AU38" s="57" t="s">
        <v>103</v>
      </c>
      <c r="AV38" s="57" t="s">
        <v>111</v>
      </c>
      <c r="AW38" s="57" t="s">
        <v>103</v>
      </c>
      <c r="AX38" s="57" t="s">
        <v>109</v>
      </c>
      <c r="AY38" s="57" t="s">
        <v>111</v>
      </c>
      <c r="AZ38" s="57" t="s">
        <v>103</v>
      </c>
      <c r="BA38" s="57" t="s">
        <v>111</v>
      </c>
      <c r="BB38" s="57" t="s">
        <v>111</v>
      </c>
      <c r="BC38" s="57" t="s">
        <v>111</v>
      </c>
      <c r="BD38" s="57" t="s">
        <v>111</v>
      </c>
      <c r="BE38" s="57" t="s">
        <v>111</v>
      </c>
      <c r="BF38" s="57" t="s">
        <v>111</v>
      </c>
      <c r="BG38" s="57" t="s">
        <v>111</v>
      </c>
      <c r="BH38" s="57" t="s">
        <v>111</v>
      </c>
      <c r="BI38" s="57" t="s">
        <v>109</v>
      </c>
      <c r="BJ38" s="57" t="s">
        <v>111</v>
      </c>
      <c r="BK38" s="57" t="s">
        <v>111</v>
      </c>
      <c r="BL38" s="57" t="s">
        <v>111</v>
      </c>
      <c r="BM38" s="57" t="s">
        <v>103</v>
      </c>
      <c r="BN38" s="57" t="s">
        <v>109</v>
      </c>
      <c r="BO38" s="57" t="s">
        <v>103</v>
      </c>
      <c r="BP38" s="57" t="s">
        <v>111</v>
      </c>
      <c r="BQ38" s="57" t="s">
        <v>111</v>
      </c>
      <c r="BR38" s="57" t="s">
        <v>103</v>
      </c>
      <c r="BS38" s="57" t="s">
        <v>111</v>
      </c>
      <c r="BT38" s="57" t="s">
        <v>102</v>
      </c>
      <c r="BU38" s="57" t="s">
        <v>111</v>
      </c>
      <c r="BV38" s="57" t="s">
        <v>102</v>
      </c>
      <c r="BW38" s="57" t="s">
        <v>103</v>
      </c>
      <c r="BX38" s="57" t="s">
        <v>111</v>
      </c>
      <c r="BY38" s="57" t="s">
        <v>103</v>
      </c>
      <c r="BZ38" s="57" t="s">
        <v>103</v>
      </c>
      <c r="CA38" s="57" t="s">
        <v>103</v>
      </c>
      <c r="CB38" s="57" t="s">
        <v>111</v>
      </c>
      <c r="CC38" s="57" t="s">
        <v>103</v>
      </c>
      <c r="CD38" s="55"/>
    </row>
    <row r="39">
      <c r="A39" s="54" t="s">
        <v>140</v>
      </c>
      <c r="B39" s="57" t="s">
        <v>103</v>
      </c>
      <c r="C39" s="57" t="s">
        <v>103</v>
      </c>
      <c r="D39" s="57" t="s">
        <v>103</v>
      </c>
      <c r="E39" s="57" t="s">
        <v>103</v>
      </c>
      <c r="F39" s="57" t="s">
        <v>103</v>
      </c>
      <c r="G39" s="57" t="s">
        <v>103</v>
      </c>
      <c r="H39" s="57" t="s">
        <v>103</v>
      </c>
      <c r="I39" s="57" t="s">
        <v>103</v>
      </c>
      <c r="J39" s="57" t="s">
        <v>103</v>
      </c>
      <c r="K39" s="57" t="s">
        <v>111</v>
      </c>
      <c r="L39" s="57" t="s">
        <v>103</v>
      </c>
      <c r="M39" s="57" t="s">
        <v>111</v>
      </c>
      <c r="N39" s="57" t="s">
        <v>103</v>
      </c>
      <c r="O39" s="57" t="s">
        <v>103</v>
      </c>
      <c r="P39" s="57" t="s">
        <v>103</v>
      </c>
      <c r="Q39" s="57" t="s">
        <v>103</v>
      </c>
      <c r="R39" s="57" t="s">
        <v>103</v>
      </c>
      <c r="S39" s="57" t="s">
        <v>103</v>
      </c>
      <c r="T39" s="57" t="s">
        <v>103</v>
      </c>
      <c r="U39" s="57" t="s">
        <v>103</v>
      </c>
      <c r="V39" s="57" t="s">
        <v>103</v>
      </c>
      <c r="W39" s="57" t="s">
        <v>103</v>
      </c>
      <c r="X39" s="57" t="s">
        <v>103</v>
      </c>
      <c r="Y39" s="57" t="s">
        <v>103</v>
      </c>
      <c r="Z39" s="57" t="s">
        <v>103</v>
      </c>
      <c r="AA39" s="57" t="s">
        <v>103</v>
      </c>
      <c r="AB39" s="57" t="s">
        <v>103</v>
      </c>
      <c r="AC39" s="57" t="s">
        <v>102</v>
      </c>
      <c r="AD39" s="57" t="s">
        <v>111</v>
      </c>
      <c r="AE39" s="57" t="s">
        <v>103</v>
      </c>
      <c r="AF39" s="57" t="s">
        <v>102</v>
      </c>
      <c r="AG39" s="57" t="s">
        <v>103</v>
      </c>
      <c r="AH39" s="57" t="s">
        <v>103</v>
      </c>
      <c r="AI39" s="57" t="s">
        <v>103</v>
      </c>
      <c r="AJ39" s="57" t="s">
        <v>103</v>
      </c>
      <c r="AK39" s="57" t="s">
        <v>103</v>
      </c>
      <c r="AL39" s="57" t="s">
        <v>103</v>
      </c>
      <c r="AM39" s="57" t="s">
        <v>103</v>
      </c>
      <c r="AN39" s="57" t="s">
        <v>103</v>
      </c>
      <c r="AO39" s="57" t="s">
        <v>103</v>
      </c>
      <c r="AP39" s="57" t="s">
        <v>103</v>
      </c>
      <c r="AQ39" s="57" t="s">
        <v>103</v>
      </c>
      <c r="AR39" s="57" t="s">
        <v>103</v>
      </c>
      <c r="AS39" s="57" t="s">
        <v>103</v>
      </c>
      <c r="AT39" s="57" t="s">
        <v>103</v>
      </c>
      <c r="AU39" s="57" t="s">
        <v>103</v>
      </c>
      <c r="AV39" s="57" t="s">
        <v>103</v>
      </c>
      <c r="AW39" s="57" t="s">
        <v>103</v>
      </c>
      <c r="AX39" s="57" t="s">
        <v>103</v>
      </c>
      <c r="AY39" s="57" t="s">
        <v>103</v>
      </c>
      <c r="AZ39" s="57" t="s">
        <v>103</v>
      </c>
      <c r="BA39" s="57" t="s">
        <v>103</v>
      </c>
      <c r="BB39" s="57" t="s">
        <v>103</v>
      </c>
      <c r="BC39" s="57" t="s">
        <v>103</v>
      </c>
      <c r="BD39" s="55" t="s">
        <v>103</v>
      </c>
      <c r="BE39" s="57" t="s">
        <v>103</v>
      </c>
      <c r="BF39" s="57" t="s">
        <v>103</v>
      </c>
      <c r="BG39" s="57" t="s">
        <v>103</v>
      </c>
      <c r="BH39" s="57" t="s">
        <v>103</v>
      </c>
      <c r="BI39" s="57" t="s">
        <v>103</v>
      </c>
      <c r="BJ39" s="57" t="s">
        <v>103</v>
      </c>
      <c r="BK39" s="57" t="s">
        <v>103</v>
      </c>
      <c r="BL39" s="57" t="s">
        <v>103</v>
      </c>
      <c r="BM39" s="57" t="s">
        <v>103</v>
      </c>
      <c r="BN39" s="57" t="s">
        <v>103</v>
      </c>
      <c r="BO39" s="57" t="s">
        <v>103</v>
      </c>
      <c r="BP39" s="57" t="s">
        <v>103</v>
      </c>
      <c r="BQ39" s="57" t="s">
        <v>103</v>
      </c>
      <c r="BR39" s="57" t="s">
        <v>103</v>
      </c>
      <c r="BS39" s="57" t="s">
        <v>103</v>
      </c>
      <c r="BT39" s="57" t="s">
        <v>103</v>
      </c>
      <c r="BU39" s="57" t="s">
        <v>103</v>
      </c>
      <c r="BV39" s="57" t="s">
        <v>103</v>
      </c>
      <c r="BW39" s="57" t="s">
        <v>103</v>
      </c>
      <c r="BX39" s="57" t="s">
        <v>103</v>
      </c>
      <c r="BY39" s="57" t="s">
        <v>103</v>
      </c>
      <c r="BZ39" s="57" t="s">
        <v>103</v>
      </c>
      <c r="CA39" s="57" t="s">
        <v>103</v>
      </c>
      <c r="CB39" s="57" t="s">
        <v>103</v>
      </c>
      <c r="CC39" s="57" t="s">
        <v>103</v>
      </c>
      <c r="CD39" s="55"/>
    </row>
    <row r="40">
      <c r="A40" s="54" t="s">
        <v>141</v>
      </c>
      <c r="B40" s="57" t="s">
        <v>103</v>
      </c>
      <c r="C40" s="57" t="s">
        <v>103</v>
      </c>
      <c r="D40" s="57" t="s">
        <v>111</v>
      </c>
      <c r="E40" s="57" t="s">
        <v>103</v>
      </c>
      <c r="F40" s="57" t="s">
        <v>111</v>
      </c>
      <c r="G40" s="57" t="s">
        <v>103</v>
      </c>
      <c r="H40" s="57" t="s">
        <v>111</v>
      </c>
      <c r="I40" s="57" t="s">
        <v>102</v>
      </c>
      <c r="J40" s="58"/>
      <c r="K40" s="58"/>
      <c r="L40" s="57" t="s">
        <v>102</v>
      </c>
      <c r="M40" s="57" t="s">
        <v>111</v>
      </c>
      <c r="N40" s="57" t="s">
        <v>111</v>
      </c>
      <c r="O40" s="57" t="s">
        <v>103</v>
      </c>
      <c r="P40" s="57" t="s">
        <v>103</v>
      </c>
      <c r="Q40" s="57" t="s">
        <v>111</v>
      </c>
      <c r="R40" s="57" t="s">
        <v>103</v>
      </c>
      <c r="S40" s="57" t="s">
        <v>103</v>
      </c>
      <c r="T40" s="57" t="s">
        <v>103</v>
      </c>
      <c r="U40" s="57" t="s">
        <v>103</v>
      </c>
      <c r="V40" s="57" t="s">
        <v>111</v>
      </c>
      <c r="W40" s="57" t="s">
        <v>111</v>
      </c>
      <c r="X40" s="57" t="s">
        <v>111</v>
      </c>
      <c r="Y40" s="57" t="s">
        <v>111</v>
      </c>
      <c r="Z40" s="57" t="s">
        <v>111</v>
      </c>
      <c r="AA40" s="57" t="s">
        <v>103</v>
      </c>
      <c r="AB40" s="57" t="s">
        <v>103</v>
      </c>
      <c r="AC40" s="57" t="s">
        <v>103</v>
      </c>
      <c r="AD40" s="57" t="s">
        <v>111</v>
      </c>
      <c r="AE40" s="57" t="s">
        <v>111</v>
      </c>
      <c r="AF40" s="57" t="s">
        <v>103</v>
      </c>
      <c r="AG40" s="57" t="s">
        <v>103</v>
      </c>
      <c r="AH40" s="57" t="s">
        <v>111</v>
      </c>
      <c r="AI40" s="57" t="s">
        <v>111</v>
      </c>
      <c r="AJ40" s="57" t="s">
        <v>111</v>
      </c>
      <c r="AK40" s="57" t="s">
        <v>103</v>
      </c>
      <c r="AL40" s="57" t="s">
        <v>102</v>
      </c>
      <c r="AM40" s="57" t="s">
        <v>111</v>
      </c>
      <c r="AN40" s="57" t="s">
        <v>102</v>
      </c>
      <c r="AO40" s="57" t="s">
        <v>103</v>
      </c>
      <c r="AP40" s="57" t="s">
        <v>103</v>
      </c>
      <c r="AQ40" s="57" t="s">
        <v>111</v>
      </c>
      <c r="AR40" s="57" t="s">
        <v>111</v>
      </c>
      <c r="AS40" s="57" t="s">
        <v>102</v>
      </c>
      <c r="AT40" s="57" t="s">
        <v>111</v>
      </c>
      <c r="AU40" s="57" t="s">
        <v>102</v>
      </c>
      <c r="AV40" s="57" t="s">
        <v>103</v>
      </c>
      <c r="AW40" s="57" t="s">
        <v>103</v>
      </c>
      <c r="AX40" s="57" t="s">
        <v>111</v>
      </c>
      <c r="AY40" s="57" t="s">
        <v>102</v>
      </c>
      <c r="AZ40" s="57" t="s">
        <v>103</v>
      </c>
      <c r="BA40" s="57" t="s">
        <v>103</v>
      </c>
      <c r="BB40" s="57" t="s">
        <v>111</v>
      </c>
      <c r="BC40" s="57" t="s">
        <v>103</v>
      </c>
      <c r="BD40" s="57" t="s">
        <v>103</v>
      </c>
      <c r="BE40" s="57" t="s">
        <v>103</v>
      </c>
      <c r="BF40" s="57" t="s">
        <v>102</v>
      </c>
      <c r="BG40" s="57" t="s">
        <v>111</v>
      </c>
      <c r="BH40" s="57" t="s">
        <v>102</v>
      </c>
      <c r="BI40" s="57" t="s">
        <v>103</v>
      </c>
      <c r="BJ40" s="57" t="s">
        <v>103</v>
      </c>
      <c r="BK40" s="57" t="s">
        <v>111</v>
      </c>
      <c r="BL40" s="57" t="s">
        <v>111</v>
      </c>
      <c r="BM40" s="57" t="s">
        <v>111</v>
      </c>
      <c r="BN40" s="57" t="s">
        <v>111</v>
      </c>
      <c r="BO40" s="57" t="s">
        <v>103</v>
      </c>
      <c r="BP40" s="57" t="s">
        <v>103</v>
      </c>
      <c r="BQ40" s="57" t="s">
        <v>103</v>
      </c>
      <c r="BR40" s="57" t="s">
        <v>103</v>
      </c>
      <c r="BS40" s="57" t="s">
        <v>103</v>
      </c>
      <c r="BT40" s="57" t="s">
        <v>103</v>
      </c>
      <c r="BU40" s="57" t="s">
        <v>111</v>
      </c>
      <c r="BV40" s="57" t="s">
        <v>111</v>
      </c>
      <c r="BW40" s="57" t="s">
        <v>103</v>
      </c>
      <c r="BX40" s="57" t="s">
        <v>103</v>
      </c>
      <c r="BY40" s="57" t="s">
        <v>103</v>
      </c>
      <c r="BZ40" s="57" t="s">
        <v>103</v>
      </c>
      <c r="CA40" s="57" t="s">
        <v>102</v>
      </c>
      <c r="CB40" s="57" t="s">
        <v>111</v>
      </c>
      <c r="CC40" s="57" t="s">
        <v>103</v>
      </c>
      <c r="CD40" s="55"/>
    </row>
    <row r="41">
      <c r="A41" s="54" t="s">
        <v>142</v>
      </c>
      <c r="B41" s="57" t="s">
        <v>103</v>
      </c>
      <c r="C41" s="57" t="s">
        <v>103</v>
      </c>
      <c r="D41" s="57" t="s">
        <v>103</v>
      </c>
      <c r="E41" s="57" t="s">
        <v>103</v>
      </c>
      <c r="F41" s="57" t="s">
        <v>111</v>
      </c>
      <c r="G41" s="57" t="s">
        <v>103</v>
      </c>
      <c r="H41" s="57" t="s">
        <v>103</v>
      </c>
      <c r="I41" s="57" t="s">
        <v>103</v>
      </c>
      <c r="J41" s="57" t="s">
        <v>103</v>
      </c>
      <c r="K41" s="57" t="s">
        <v>111</v>
      </c>
      <c r="L41" s="57" t="s">
        <v>103</v>
      </c>
      <c r="M41" s="57" t="s">
        <v>111</v>
      </c>
      <c r="N41" s="57" t="s">
        <v>111</v>
      </c>
      <c r="O41" s="57" t="s">
        <v>103</v>
      </c>
      <c r="P41" s="57" t="s">
        <v>103</v>
      </c>
      <c r="Q41" s="57" t="s">
        <v>102</v>
      </c>
      <c r="R41" s="57" t="s">
        <v>102</v>
      </c>
      <c r="S41" s="57" t="s">
        <v>102</v>
      </c>
      <c r="T41" s="57" t="s">
        <v>111</v>
      </c>
      <c r="U41" s="57" t="s">
        <v>103</v>
      </c>
      <c r="V41" s="57" t="s">
        <v>103</v>
      </c>
      <c r="W41" s="57" t="s">
        <v>103</v>
      </c>
      <c r="X41" s="57" t="s">
        <v>103</v>
      </c>
      <c r="Y41" s="57" t="s">
        <v>111</v>
      </c>
      <c r="Z41" s="57" t="s">
        <v>111</v>
      </c>
      <c r="AA41" s="57" t="s">
        <v>103</v>
      </c>
      <c r="AB41" s="57" t="s">
        <v>103</v>
      </c>
      <c r="AC41" s="57" t="s">
        <v>102</v>
      </c>
      <c r="AD41" s="57" t="s">
        <v>111</v>
      </c>
      <c r="AE41" s="57" t="s">
        <v>103</v>
      </c>
      <c r="AF41" s="57" t="s">
        <v>102</v>
      </c>
      <c r="AG41" s="57" t="s">
        <v>103</v>
      </c>
      <c r="AH41" s="57" t="s">
        <v>111</v>
      </c>
      <c r="AI41" s="57" t="s">
        <v>103</v>
      </c>
      <c r="AJ41" s="57" t="s">
        <v>103</v>
      </c>
      <c r="AK41" s="57" t="s">
        <v>102</v>
      </c>
      <c r="AL41" s="57" t="s">
        <v>103</v>
      </c>
      <c r="AM41" s="57" t="s">
        <v>103</v>
      </c>
      <c r="AN41" s="57" t="s">
        <v>103</v>
      </c>
      <c r="AO41" s="57" t="s">
        <v>111</v>
      </c>
      <c r="AP41" s="57" t="s">
        <v>103</v>
      </c>
      <c r="AQ41" s="57" t="s">
        <v>103</v>
      </c>
      <c r="AR41" s="57" t="s">
        <v>111</v>
      </c>
      <c r="AS41" s="57" t="s">
        <v>103</v>
      </c>
      <c r="AT41" s="57" t="s">
        <v>103</v>
      </c>
      <c r="AU41" s="57" t="s">
        <v>103</v>
      </c>
      <c r="AV41" s="57" t="s">
        <v>103</v>
      </c>
      <c r="AW41" s="57" t="s">
        <v>103</v>
      </c>
      <c r="AX41" s="57" t="s">
        <v>103</v>
      </c>
      <c r="AY41" s="57" t="s">
        <v>103</v>
      </c>
      <c r="AZ41" s="57" t="s">
        <v>103</v>
      </c>
      <c r="BA41" s="57" t="s">
        <v>103</v>
      </c>
      <c r="BB41" s="57" t="s">
        <v>103</v>
      </c>
      <c r="BC41" s="57" t="s">
        <v>103</v>
      </c>
      <c r="BD41" s="57" t="s">
        <v>103</v>
      </c>
      <c r="BE41" s="57" t="s">
        <v>103</v>
      </c>
      <c r="BF41" s="57" t="s">
        <v>103</v>
      </c>
      <c r="BG41" s="57" t="s">
        <v>103</v>
      </c>
      <c r="BH41" s="57" t="s">
        <v>103</v>
      </c>
      <c r="BI41" s="57" t="s">
        <v>103</v>
      </c>
      <c r="BJ41" s="57" t="s">
        <v>102</v>
      </c>
      <c r="BK41" s="57" t="s">
        <v>111</v>
      </c>
      <c r="BL41" s="57" t="s">
        <v>103</v>
      </c>
      <c r="BM41" s="57" t="s">
        <v>103</v>
      </c>
      <c r="BN41" s="57" t="s">
        <v>102</v>
      </c>
      <c r="BO41" s="57" t="s">
        <v>103</v>
      </c>
      <c r="BP41" s="57" t="s">
        <v>103</v>
      </c>
      <c r="BQ41" s="57" t="s">
        <v>103</v>
      </c>
      <c r="BR41" s="57" t="s">
        <v>103</v>
      </c>
      <c r="BS41" s="57" t="s">
        <v>103</v>
      </c>
      <c r="BT41" s="57" t="s">
        <v>103</v>
      </c>
      <c r="BU41" s="57" t="s">
        <v>103</v>
      </c>
      <c r="BV41" s="57" t="s">
        <v>102</v>
      </c>
      <c r="BW41" s="57" t="s">
        <v>103</v>
      </c>
      <c r="BX41" s="57" t="s">
        <v>103</v>
      </c>
      <c r="BY41" s="57" t="s">
        <v>103</v>
      </c>
      <c r="BZ41" s="57" t="s">
        <v>103</v>
      </c>
      <c r="CA41" s="57" t="s">
        <v>103</v>
      </c>
      <c r="CB41" s="57" t="s">
        <v>103</v>
      </c>
      <c r="CC41" s="57" t="s">
        <v>103</v>
      </c>
      <c r="CD41" s="55"/>
    </row>
    <row r="42">
      <c r="A42" s="54" t="s">
        <v>143</v>
      </c>
      <c r="B42" s="57" t="s">
        <v>103</v>
      </c>
      <c r="C42" s="57" t="s">
        <v>102</v>
      </c>
      <c r="D42" s="57" t="s">
        <v>103</v>
      </c>
      <c r="E42" s="57" t="s">
        <v>103</v>
      </c>
      <c r="F42" s="57" t="s">
        <v>102</v>
      </c>
      <c r="G42" s="57" t="s">
        <v>103</v>
      </c>
      <c r="H42" s="57" t="s">
        <v>103</v>
      </c>
      <c r="I42" s="57" t="s">
        <v>103</v>
      </c>
      <c r="J42" s="57" t="s">
        <v>102</v>
      </c>
      <c r="K42" s="57" t="s">
        <v>111</v>
      </c>
      <c r="L42" s="57" t="s">
        <v>103</v>
      </c>
      <c r="M42" s="57" t="s">
        <v>111</v>
      </c>
      <c r="N42" s="58"/>
      <c r="O42" s="57" t="s">
        <v>103</v>
      </c>
      <c r="P42" s="57" t="s">
        <v>103</v>
      </c>
      <c r="Q42" s="57" t="s">
        <v>103</v>
      </c>
      <c r="R42" s="57" t="s">
        <v>102</v>
      </c>
      <c r="S42" s="57" t="s">
        <v>102</v>
      </c>
      <c r="T42" s="57" t="s">
        <v>103</v>
      </c>
      <c r="U42" s="57" t="s">
        <v>102</v>
      </c>
      <c r="V42" s="57" t="s">
        <v>102</v>
      </c>
      <c r="W42" s="57" t="s">
        <v>103</v>
      </c>
      <c r="X42" s="57" t="s">
        <v>103</v>
      </c>
      <c r="Y42" s="57" t="s">
        <v>102</v>
      </c>
      <c r="Z42" s="57" t="s">
        <v>102</v>
      </c>
      <c r="AA42" s="57" t="s">
        <v>102</v>
      </c>
      <c r="AB42" s="57" t="s">
        <v>102</v>
      </c>
      <c r="AC42" s="57" t="s">
        <v>103</v>
      </c>
      <c r="AD42" s="57" t="s">
        <v>103</v>
      </c>
      <c r="AE42" s="57" t="s">
        <v>103</v>
      </c>
      <c r="AF42" s="57" t="s">
        <v>103</v>
      </c>
      <c r="AG42" s="57" t="s">
        <v>103</v>
      </c>
      <c r="AH42" s="57" t="s">
        <v>111</v>
      </c>
      <c r="AI42" s="57" t="s">
        <v>103</v>
      </c>
      <c r="AJ42" s="57" t="s">
        <v>103</v>
      </c>
      <c r="AK42" s="57" t="s">
        <v>103</v>
      </c>
      <c r="AL42" s="57" t="s">
        <v>102</v>
      </c>
      <c r="AM42" s="57" t="s">
        <v>111</v>
      </c>
      <c r="AN42" s="57" t="s">
        <v>103</v>
      </c>
      <c r="AO42" s="57" t="s">
        <v>103</v>
      </c>
      <c r="AP42" s="57" t="s">
        <v>103</v>
      </c>
      <c r="AQ42" s="57" t="s">
        <v>102</v>
      </c>
      <c r="AR42" s="57" t="s">
        <v>111</v>
      </c>
      <c r="AS42" s="57" t="s">
        <v>103</v>
      </c>
      <c r="AT42" s="58"/>
      <c r="AU42" s="57" t="s">
        <v>102</v>
      </c>
      <c r="AV42" s="57" t="s">
        <v>103</v>
      </c>
      <c r="AW42" s="57" t="s">
        <v>103</v>
      </c>
      <c r="AX42" s="57" t="s">
        <v>103</v>
      </c>
      <c r="AY42" s="57" t="s">
        <v>103</v>
      </c>
      <c r="AZ42" s="57" t="s">
        <v>102</v>
      </c>
      <c r="BA42" s="57" t="s">
        <v>102</v>
      </c>
      <c r="BB42" s="57" t="s">
        <v>103</v>
      </c>
      <c r="BC42" s="57" t="s">
        <v>103</v>
      </c>
      <c r="BD42" s="57" t="s">
        <v>103</v>
      </c>
      <c r="BE42" s="57" t="s">
        <v>103</v>
      </c>
      <c r="BF42" s="57" t="s">
        <v>102</v>
      </c>
      <c r="BG42" s="57" t="s">
        <v>102</v>
      </c>
      <c r="BH42" s="57" t="s">
        <v>103</v>
      </c>
      <c r="BI42" s="57" t="s">
        <v>102</v>
      </c>
      <c r="BJ42" s="57" t="s">
        <v>103</v>
      </c>
      <c r="BK42" s="57" t="s">
        <v>103</v>
      </c>
      <c r="BL42" s="57" t="s">
        <v>102</v>
      </c>
      <c r="BM42" s="57" t="s">
        <v>102</v>
      </c>
      <c r="BN42" s="57" t="s">
        <v>103</v>
      </c>
      <c r="BO42" s="57" t="s">
        <v>102</v>
      </c>
      <c r="BP42" s="57" t="s">
        <v>102</v>
      </c>
      <c r="BQ42" s="57" t="s">
        <v>102</v>
      </c>
      <c r="BR42" s="57" t="s">
        <v>102</v>
      </c>
      <c r="BS42" s="57" t="s">
        <v>103</v>
      </c>
      <c r="BT42" s="57" t="s">
        <v>102</v>
      </c>
      <c r="BU42" s="57" t="s">
        <v>102</v>
      </c>
      <c r="BV42" s="57" t="s">
        <v>103</v>
      </c>
      <c r="BW42" s="57" t="s">
        <v>103</v>
      </c>
      <c r="BX42" s="57" t="s">
        <v>103</v>
      </c>
      <c r="BY42" s="57" t="s">
        <v>103</v>
      </c>
      <c r="BZ42" s="57" t="s">
        <v>102</v>
      </c>
      <c r="CA42" s="57" t="s">
        <v>102</v>
      </c>
      <c r="CB42" s="57" t="s">
        <v>102</v>
      </c>
      <c r="CC42" s="57" t="s">
        <v>102</v>
      </c>
      <c r="CD42" s="55"/>
    </row>
    <row r="43">
      <c r="A43" s="54" t="s">
        <v>144</v>
      </c>
      <c r="B43" s="57" t="s">
        <v>102</v>
      </c>
      <c r="C43" s="57" t="s">
        <v>102</v>
      </c>
      <c r="D43" s="57" t="s">
        <v>102</v>
      </c>
      <c r="E43" s="57" t="s">
        <v>102</v>
      </c>
      <c r="F43" s="57" t="s">
        <v>102</v>
      </c>
      <c r="G43" s="57" t="s">
        <v>102</v>
      </c>
      <c r="H43" s="57" t="s">
        <v>102</v>
      </c>
      <c r="I43" s="57" t="s">
        <v>102</v>
      </c>
      <c r="J43" s="57" t="s">
        <v>102</v>
      </c>
      <c r="K43" s="57" t="s">
        <v>102</v>
      </c>
      <c r="L43" s="57" t="s">
        <v>102</v>
      </c>
      <c r="M43" s="57" t="s">
        <v>102</v>
      </c>
      <c r="N43" s="57" t="s">
        <v>102</v>
      </c>
      <c r="O43" s="57" t="s">
        <v>102</v>
      </c>
      <c r="P43" s="57" t="s">
        <v>102</v>
      </c>
      <c r="Q43" s="57" t="s">
        <v>102</v>
      </c>
      <c r="R43" s="57" t="s">
        <v>102</v>
      </c>
      <c r="S43" s="57" t="s">
        <v>102</v>
      </c>
      <c r="T43" s="57" t="s">
        <v>102</v>
      </c>
      <c r="U43" s="57" t="s">
        <v>102</v>
      </c>
      <c r="V43" s="57" t="s">
        <v>102</v>
      </c>
      <c r="W43" s="57" t="s">
        <v>102</v>
      </c>
      <c r="X43" s="57" t="s">
        <v>102</v>
      </c>
      <c r="Y43" s="57" t="s">
        <v>102</v>
      </c>
      <c r="Z43" s="57" t="s">
        <v>102</v>
      </c>
      <c r="AA43" s="57" t="s">
        <v>102</v>
      </c>
      <c r="AB43" s="57" t="s">
        <v>102</v>
      </c>
      <c r="AC43" s="57" t="s">
        <v>102</v>
      </c>
      <c r="AD43" s="57" t="s">
        <v>102</v>
      </c>
      <c r="AE43" s="57" t="s">
        <v>102</v>
      </c>
      <c r="AF43" s="57" t="s">
        <v>103</v>
      </c>
      <c r="AG43" s="57" t="s">
        <v>102</v>
      </c>
      <c r="AH43" s="57" t="s">
        <v>102</v>
      </c>
      <c r="AI43" s="57" t="s">
        <v>102</v>
      </c>
      <c r="AJ43" s="57" t="s">
        <v>102</v>
      </c>
      <c r="AK43" s="57" t="s">
        <v>102</v>
      </c>
      <c r="AL43" s="57" t="s">
        <v>102</v>
      </c>
      <c r="AM43" s="57" t="s">
        <v>111</v>
      </c>
      <c r="AN43" s="57" t="s">
        <v>102</v>
      </c>
      <c r="AO43" s="57" t="s">
        <v>102</v>
      </c>
      <c r="AP43" s="57" t="s">
        <v>102</v>
      </c>
      <c r="AQ43" s="57" t="s">
        <v>102</v>
      </c>
      <c r="AR43" s="57" t="s">
        <v>102</v>
      </c>
      <c r="AS43" s="57" t="s">
        <v>102</v>
      </c>
      <c r="AT43" s="57" t="s">
        <v>102</v>
      </c>
      <c r="AU43" s="57" t="s">
        <v>102</v>
      </c>
      <c r="AV43" s="57" t="s">
        <v>102</v>
      </c>
      <c r="AW43" s="57" t="s">
        <v>102</v>
      </c>
      <c r="AX43" s="57" t="s">
        <v>102</v>
      </c>
      <c r="AY43" s="57" t="s">
        <v>102</v>
      </c>
      <c r="AZ43" s="57" t="s">
        <v>102</v>
      </c>
      <c r="BA43" s="57" t="s">
        <v>102</v>
      </c>
      <c r="BB43" s="57" t="s">
        <v>102</v>
      </c>
      <c r="BC43" s="57" t="s">
        <v>102</v>
      </c>
      <c r="BD43" s="57" t="s">
        <v>102</v>
      </c>
      <c r="BE43" s="57" t="s">
        <v>102</v>
      </c>
      <c r="BF43" s="57" t="s">
        <v>102</v>
      </c>
      <c r="BG43" s="57" t="s">
        <v>102</v>
      </c>
      <c r="BH43" s="57" t="s">
        <v>102</v>
      </c>
      <c r="BI43" s="57" t="s">
        <v>102</v>
      </c>
      <c r="BJ43" s="57" t="s">
        <v>102</v>
      </c>
      <c r="BK43" s="57" t="s">
        <v>102</v>
      </c>
      <c r="BL43" s="57" t="s">
        <v>102</v>
      </c>
      <c r="BM43" s="57" t="s">
        <v>102</v>
      </c>
      <c r="BN43" s="57" t="s">
        <v>102</v>
      </c>
      <c r="BO43" s="57" t="s">
        <v>102</v>
      </c>
      <c r="BP43" s="57" t="s">
        <v>102</v>
      </c>
      <c r="BQ43" s="57" t="s">
        <v>102</v>
      </c>
      <c r="BR43" s="57" t="s">
        <v>102</v>
      </c>
      <c r="BS43" s="57" t="s">
        <v>102</v>
      </c>
      <c r="BT43" s="57" t="s">
        <v>102</v>
      </c>
      <c r="BU43" s="57" t="s">
        <v>102</v>
      </c>
      <c r="BV43" s="57" t="s">
        <v>102</v>
      </c>
      <c r="BW43" s="57" t="s">
        <v>102</v>
      </c>
      <c r="BX43" s="57" t="s">
        <v>102</v>
      </c>
      <c r="BY43" s="57" t="s">
        <v>102</v>
      </c>
      <c r="BZ43" s="57" t="s">
        <v>102</v>
      </c>
      <c r="CA43" s="57" t="s">
        <v>102</v>
      </c>
      <c r="CB43" s="57" t="s">
        <v>102</v>
      </c>
      <c r="CC43" s="57" t="s">
        <v>102</v>
      </c>
      <c r="CD43" s="55"/>
    </row>
    <row r="44">
      <c r="A44" s="54" t="s">
        <v>145</v>
      </c>
      <c r="B44" s="57" t="s">
        <v>102</v>
      </c>
      <c r="C44" s="57" t="s">
        <v>103</v>
      </c>
      <c r="D44" s="57" t="s">
        <v>102</v>
      </c>
      <c r="E44" s="57" t="s">
        <v>102</v>
      </c>
      <c r="F44" s="57" t="s">
        <v>103</v>
      </c>
      <c r="G44" s="57" t="s">
        <v>102</v>
      </c>
      <c r="H44" s="57" t="s">
        <v>102</v>
      </c>
      <c r="I44" s="57" t="s">
        <v>102</v>
      </c>
      <c r="J44" s="57" t="s">
        <v>111</v>
      </c>
      <c r="K44" s="57" t="s">
        <v>102</v>
      </c>
      <c r="L44" s="57" t="s">
        <v>102</v>
      </c>
      <c r="M44" s="57" t="s">
        <v>111</v>
      </c>
      <c r="N44" s="57" t="s">
        <v>102</v>
      </c>
      <c r="O44" s="57" t="s">
        <v>102</v>
      </c>
      <c r="P44" s="57" t="s">
        <v>103</v>
      </c>
      <c r="Q44" s="57" t="s">
        <v>103</v>
      </c>
      <c r="R44" s="57" t="s">
        <v>102</v>
      </c>
      <c r="S44" s="57" t="s">
        <v>102</v>
      </c>
      <c r="T44" s="57" t="s">
        <v>102</v>
      </c>
      <c r="U44" s="57" t="s">
        <v>102</v>
      </c>
      <c r="V44" s="57" t="s">
        <v>102</v>
      </c>
      <c r="W44" s="57" t="s">
        <v>102</v>
      </c>
      <c r="X44" s="57" t="s">
        <v>102</v>
      </c>
      <c r="Y44" s="57" t="s">
        <v>111</v>
      </c>
      <c r="Z44" s="57" t="s">
        <v>102</v>
      </c>
      <c r="AA44" s="57" t="s">
        <v>102</v>
      </c>
      <c r="AB44" s="57" t="s">
        <v>102</v>
      </c>
      <c r="AC44" s="57" t="s">
        <v>103</v>
      </c>
      <c r="AD44" s="57" t="s">
        <v>111</v>
      </c>
      <c r="AE44" s="57" t="s">
        <v>102</v>
      </c>
      <c r="AF44" s="57" t="s">
        <v>103</v>
      </c>
      <c r="AG44" s="57" t="s">
        <v>102</v>
      </c>
      <c r="AH44" s="57" t="s">
        <v>111</v>
      </c>
      <c r="AI44" s="57" t="s">
        <v>102</v>
      </c>
      <c r="AJ44" s="57" t="s">
        <v>102</v>
      </c>
      <c r="AK44" s="57" t="s">
        <v>103</v>
      </c>
      <c r="AL44" s="57" t="s">
        <v>102</v>
      </c>
      <c r="AM44" s="57" t="s">
        <v>103</v>
      </c>
      <c r="AN44" s="57" t="s">
        <v>102</v>
      </c>
      <c r="AO44" s="57" t="s">
        <v>102</v>
      </c>
      <c r="AP44" s="57" t="s">
        <v>102</v>
      </c>
      <c r="AQ44" s="57" t="s">
        <v>102</v>
      </c>
      <c r="AR44" s="57" t="s">
        <v>102</v>
      </c>
      <c r="AS44" s="57" t="s">
        <v>102</v>
      </c>
      <c r="AT44" s="57" t="s">
        <v>102</v>
      </c>
      <c r="AU44" s="57" t="s">
        <v>102</v>
      </c>
      <c r="AV44" s="57" t="s">
        <v>102</v>
      </c>
      <c r="AW44" s="57" t="s">
        <v>102</v>
      </c>
      <c r="AX44" s="57" t="s">
        <v>102</v>
      </c>
      <c r="AY44" s="57" t="s">
        <v>102</v>
      </c>
      <c r="AZ44" s="57" t="s">
        <v>102</v>
      </c>
      <c r="BA44" s="57" t="s">
        <v>102</v>
      </c>
      <c r="BB44" s="57" t="s">
        <v>102</v>
      </c>
      <c r="BC44" s="57" t="s">
        <v>102</v>
      </c>
      <c r="BD44" s="57" t="s">
        <v>103</v>
      </c>
      <c r="BE44" s="57" t="s">
        <v>102</v>
      </c>
      <c r="BF44" s="57" t="s">
        <v>102</v>
      </c>
      <c r="BG44" s="57" t="s">
        <v>102</v>
      </c>
      <c r="BH44" s="57" t="s">
        <v>102</v>
      </c>
      <c r="BI44" s="57" t="s">
        <v>102</v>
      </c>
      <c r="BJ44" s="57" t="s">
        <v>102</v>
      </c>
      <c r="BK44" s="57" t="s">
        <v>102</v>
      </c>
      <c r="BL44" s="57" t="s">
        <v>102</v>
      </c>
      <c r="BM44" s="57" t="s">
        <v>102</v>
      </c>
      <c r="BN44" s="57" t="s">
        <v>102</v>
      </c>
      <c r="BO44" s="57" t="s">
        <v>103</v>
      </c>
      <c r="BP44" s="57" t="s">
        <v>102</v>
      </c>
      <c r="BQ44" s="57" t="s">
        <v>102</v>
      </c>
      <c r="BR44" s="57" t="s">
        <v>102</v>
      </c>
      <c r="BS44" s="57" t="s">
        <v>102</v>
      </c>
      <c r="BT44" s="57" t="s">
        <v>102</v>
      </c>
      <c r="BU44" s="57" t="s">
        <v>102</v>
      </c>
      <c r="BV44" s="57" t="s">
        <v>102</v>
      </c>
      <c r="BW44" s="57" t="s">
        <v>102</v>
      </c>
      <c r="BX44" s="57" t="s">
        <v>102</v>
      </c>
      <c r="BY44" s="57" t="s">
        <v>102</v>
      </c>
      <c r="BZ44" s="57" t="s">
        <v>102</v>
      </c>
      <c r="CA44" s="57" t="s">
        <v>102</v>
      </c>
      <c r="CB44" s="57" t="s">
        <v>102</v>
      </c>
      <c r="CC44" s="57" t="s">
        <v>102</v>
      </c>
      <c r="CD44" s="55"/>
    </row>
    <row r="45">
      <c r="A45" s="54" t="s">
        <v>146</v>
      </c>
      <c r="B45" s="57" t="s">
        <v>103</v>
      </c>
      <c r="C45" s="57" t="s">
        <v>103</v>
      </c>
      <c r="D45" s="57" t="s">
        <v>103</v>
      </c>
      <c r="E45" s="57" t="s">
        <v>103</v>
      </c>
      <c r="F45" s="57" t="s">
        <v>103</v>
      </c>
      <c r="G45" s="57" t="s">
        <v>103</v>
      </c>
      <c r="H45" s="57" t="s">
        <v>103</v>
      </c>
      <c r="I45" s="57" t="s">
        <v>103</v>
      </c>
      <c r="J45" s="57" t="s">
        <v>103</v>
      </c>
      <c r="K45" s="57" t="s">
        <v>103</v>
      </c>
      <c r="L45" s="57" t="s">
        <v>103</v>
      </c>
      <c r="M45" s="57" t="s">
        <v>103</v>
      </c>
      <c r="N45" s="57" t="s">
        <v>103</v>
      </c>
      <c r="O45" s="57" t="s">
        <v>103</v>
      </c>
      <c r="P45" s="57" t="s">
        <v>103</v>
      </c>
      <c r="Q45" s="57" t="s">
        <v>103</v>
      </c>
      <c r="R45" s="57" t="s">
        <v>103</v>
      </c>
      <c r="S45" s="57" t="s">
        <v>103</v>
      </c>
      <c r="T45" s="57" t="s">
        <v>102</v>
      </c>
      <c r="U45" s="57" t="s">
        <v>103</v>
      </c>
      <c r="V45" s="57" t="s">
        <v>103</v>
      </c>
      <c r="W45" s="57" t="s">
        <v>103</v>
      </c>
      <c r="X45" s="57" t="s">
        <v>103</v>
      </c>
      <c r="Y45" s="57" t="s">
        <v>111</v>
      </c>
      <c r="Z45" s="57" t="s">
        <v>103</v>
      </c>
      <c r="AA45" s="57" t="s">
        <v>103</v>
      </c>
      <c r="AB45" s="57" t="s">
        <v>103</v>
      </c>
      <c r="AC45" s="57" t="s">
        <v>103</v>
      </c>
      <c r="AD45" s="57" t="s">
        <v>103</v>
      </c>
      <c r="AE45" s="57" t="s">
        <v>103</v>
      </c>
      <c r="AF45" s="57" t="s">
        <v>103</v>
      </c>
      <c r="AG45" s="57" t="s">
        <v>103</v>
      </c>
      <c r="AH45" s="57" t="s">
        <v>103</v>
      </c>
      <c r="AI45" s="57" t="s">
        <v>103</v>
      </c>
      <c r="AJ45" s="57" t="s">
        <v>103</v>
      </c>
      <c r="AK45" s="57" t="s">
        <v>103</v>
      </c>
      <c r="AL45" s="57" t="s">
        <v>103</v>
      </c>
      <c r="AM45" s="57" t="s">
        <v>103</v>
      </c>
      <c r="AN45" s="57" t="s">
        <v>103</v>
      </c>
      <c r="AO45" s="57" t="s">
        <v>103</v>
      </c>
      <c r="AP45" s="57" t="s">
        <v>103</v>
      </c>
      <c r="AQ45" s="57" t="s">
        <v>103</v>
      </c>
      <c r="AR45" s="57" t="s">
        <v>103</v>
      </c>
      <c r="AS45" s="57" t="s">
        <v>103</v>
      </c>
      <c r="AT45" s="57" t="s">
        <v>103</v>
      </c>
      <c r="AU45" s="57" t="s">
        <v>103</v>
      </c>
      <c r="AV45" s="57" t="s">
        <v>103</v>
      </c>
      <c r="AW45" s="57" t="s">
        <v>103</v>
      </c>
      <c r="AX45" s="57" t="s">
        <v>103</v>
      </c>
      <c r="AY45" s="57" t="s">
        <v>103</v>
      </c>
      <c r="AZ45" s="57" t="s">
        <v>103</v>
      </c>
      <c r="BA45" s="57" t="s">
        <v>103</v>
      </c>
      <c r="BB45" s="57" t="s">
        <v>103</v>
      </c>
      <c r="BC45" s="57" t="s">
        <v>103</v>
      </c>
      <c r="BD45" s="57" t="s">
        <v>103</v>
      </c>
      <c r="BE45" s="57" t="s">
        <v>103</v>
      </c>
      <c r="BF45" s="57" t="s">
        <v>103</v>
      </c>
      <c r="BG45" s="57" t="s">
        <v>103</v>
      </c>
      <c r="BH45" s="57" t="s">
        <v>103</v>
      </c>
      <c r="BI45" s="57" t="s">
        <v>103</v>
      </c>
      <c r="BJ45" s="57" t="s">
        <v>103</v>
      </c>
      <c r="BK45" s="57" t="s">
        <v>103</v>
      </c>
      <c r="BL45" s="57" t="s">
        <v>103</v>
      </c>
      <c r="BM45" s="57" t="s">
        <v>103</v>
      </c>
      <c r="BN45" s="57" t="s">
        <v>103</v>
      </c>
      <c r="BO45" s="57" t="s">
        <v>103</v>
      </c>
      <c r="BP45" s="57" t="s">
        <v>103</v>
      </c>
      <c r="BQ45" s="57" t="s">
        <v>103</v>
      </c>
      <c r="BR45" s="57" t="s">
        <v>103</v>
      </c>
      <c r="BS45" s="57" t="s">
        <v>103</v>
      </c>
      <c r="BT45" s="57" t="s">
        <v>103</v>
      </c>
      <c r="BU45" s="57" t="s">
        <v>103</v>
      </c>
      <c r="BV45" s="57" t="s">
        <v>103</v>
      </c>
      <c r="BW45" s="57" t="s">
        <v>103</v>
      </c>
      <c r="BX45" s="57" t="s">
        <v>103</v>
      </c>
      <c r="BY45" s="57" t="s">
        <v>103</v>
      </c>
      <c r="BZ45" s="57" t="s">
        <v>103</v>
      </c>
      <c r="CA45" s="57" t="s">
        <v>103</v>
      </c>
      <c r="CB45" s="57" t="s">
        <v>103</v>
      </c>
      <c r="CC45" s="57" t="s">
        <v>103</v>
      </c>
      <c r="CD45" s="55"/>
    </row>
    <row r="46">
      <c r="A46" s="54" t="s">
        <v>147</v>
      </c>
      <c r="B46" s="57" t="s">
        <v>103</v>
      </c>
      <c r="C46" s="57" t="s">
        <v>103</v>
      </c>
      <c r="D46" s="57" t="s">
        <v>103</v>
      </c>
      <c r="E46" s="57" t="s">
        <v>103</v>
      </c>
      <c r="F46" s="57" t="s">
        <v>103</v>
      </c>
      <c r="G46" s="57" t="s">
        <v>103</v>
      </c>
      <c r="H46" s="57" t="s">
        <v>103</v>
      </c>
      <c r="I46" s="57" t="s">
        <v>103</v>
      </c>
      <c r="J46" s="57" t="s">
        <v>103</v>
      </c>
      <c r="K46" s="57" t="s">
        <v>103</v>
      </c>
      <c r="L46" s="57" t="s">
        <v>103</v>
      </c>
      <c r="M46" s="57" t="s">
        <v>103</v>
      </c>
      <c r="N46" s="57" t="s">
        <v>103</v>
      </c>
      <c r="O46" s="57" t="s">
        <v>103</v>
      </c>
      <c r="P46" s="57" t="s">
        <v>103</v>
      </c>
      <c r="Q46" s="57" t="s">
        <v>103</v>
      </c>
      <c r="R46" s="57" t="s">
        <v>103</v>
      </c>
      <c r="S46" s="57" t="s">
        <v>103</v>
      </c>
      <c r="T46" s="57" t="s">
        <v>103</v>
      </c>
      <c r="U46" s="57" t="s">
        <v>103</v>
      </c>
      <c r="V46" s="57" t="s">
        <v>103</v>
      </c>
      <c r="W46" s="57" t="s">
        <v>103</v>
      </c>
      <c r="X46" s="57" t="s">
        <v>103</v>
      </c>
      <c r="Y46" s="57" t="s">
        <v>103</v>
      </c>
      <c r="Z46" s="57" t="s">
        <v>103</v>
      </c>
      <c r="AA46" s="57" t="s">
        <v>103</v>
      </c>
      <c r="AB46" s="57" t="s">
        <v>103</v>
      </c>
      <c r="AC46" s="57" t="s">
        <v>103</v>
      </c>
      <c r="AD46" s="57" t="s">
        <v>103</v>
      </c>
      <c r="AE46" s="57" t="s">
        <v>103</v>
      </c>
      <c r="AF46" s="57" t="s">
        <v>103</v>
      </c>
      <c r="AG46" s="57" t="s">
        <v>103</v>
      </c>
      <c r="AH46" s="57" t="s">
        <v>103</v>
      </c>
      <c r="AI46" s="57" t="s">
        <v>103</v>
      </c>
      <c r="AJ46" s="57" t="s">
        <v>103</v>
      </c>
      <c r="AK46" s="57" t="s">
        <v>103</v>
      </c>
      <c r="AL46" s="57" t="s">
        <v>103</v>
      </c>
      <c r="AM46" s="57" t="s">
        <v>103</v>
      </c>
      <c r="AN46" s="57" t="s">
        <v>103</v>
      </c>
      <c r="AO46" s="57" t="s">
        <v>103</v>
      </c>
      <c r="AP46" s="57" t="s">
        <v>103</v>
      </c>
      <c r="AQ46" s="57" t="s">
        <v>103</v>
      </c>
      <c r="AR46" s="57" t="s">
        <v>103</v>
      </c>
      <c r="AS46" s="57"/>
      <c r="AT46" s="57" t="s">
        <v>103</v>
      </c>
      <c r="AU46" s="57" t="s">
        <v>103</v>
      </c>
      <c r="AV46" s="57" t="s">
        <v>103</v>
      </c>
      <c r="AW46" s="57" t="s">
        <v>103</v>
      </c>
      <c r="AX46" s="57" t="s">
        <v>103</v>
      </c>
      <c r="AY46" s="57" t="s">
        <v>103</v>
      </c>
      <c r="AZ46" s="57" t="s">
        <v>103</v>
      </c>
      <c r="BA46" s="57" t="s">
        <v>103</v>
      </c>
      <c r="BB46" s="57" t="s">
        <v>103</v>
      </c>
      <c r="BC46" s="57" t="s">
        <v>103</v>
      </c>
      <c r="BD46" s="57" t="s">
        <v>103</v>
      </c>
      <c r="BE46" s="57" t="s">
        <v>103</v>
      </c>
      <c r="BF46" s="57" t="s">
        <v>103</v>
      </c>
      <c r="BG46" s="57" t="s">
        <v>103</v>
      </c>
      <c r="BH46" s="57" t="s">
        <v>103</v>
      </c>
      <c r="BI46" s="57" t="s">
        <v>103</v>
      </c>
      <c r="BJ46" s="57" t="s">
        <v>103</v>
      </c>
      <c r="BK46" s="57" t="s">
        <v>103</v>
      </c>
      <c r="BL46" s="57" t="s">
        <v>103</v>
      </c>
      <c r="BM46" s="57" t="s">
        <v>103</v>
      </c>
      <c r="BN46" s="57" t="s">
        <v>103</v>
      </c>
      <c r="BO46" s="57" t="s">
        <v>103</v>
      </c>
      <c r="BP46" s="57" t="s">
        <v>103</v>
      </c>
      <c r="BQ46" s="57" t="s">
        <v>103</v>
      </c>
      <c r="BR46" s="57" t="s">
        <v>103</v>
      </c>
      <c r="BS46" s="57" t="s">
        <v>103</v>
      </c>
      <c r="BT46" s="57" t="s">
        <v>103</v>
      </c>
      <c r="BU46" s="57" t="s">
        <v>103</v>
      </c>
      <c r="BV46" s="57" t="s">
        <v>103</v>
      </c>
      <c r="BW46" s="57" t="s">
        <v>103</v>
      </c>
      <c r="BX46" s="57" t="s">
        <v>103</v>
      </c>
      <c r="BY46" s="57" t="s">
        <v>103</v>
      </c>
      <c r="BZ46" s="57" t="s">
        <v>103</v>
      </c>
      <c r="CA46" s="57" t="s">
        <v>103</v>
      </c>
      <c r="CB46" s="57" t="s">
        <v>103</v>
      </c>
      <c r="CC46" s="57" t="s">
        <v>103</v>
      </c>
      <c r="CD46" s="55"/>
    </row>
    <row r="47">
      <c r="A47" s="54" t="s">
        <v>148</v>
      </c>
      <c r="B47" s="57" t="s">
        <v>103</v>
      </c>
      <c r="C47" s="57" t="s">
        <v>103</v>
      </c>
      <c r="D47" s="57" t="s">
        <v>103</v>
      </c>
      <c r="E47" s="57" t="s">
        <v>103</v>
      </c>
      <c r="F47" s="57" t="s">
        <v>103</v>
      </c>
      <c r="G47" s="57" t="s">
        <v>103</v>
      </c>
      <c r="H47" s="57" t="s">
        <v>103</v>
      </c>
      <c r="I47" s="57" t="s">
        <v>103</v>
      </c>
      <c r="J47" s="57" t="s">
        <v>103</v>
      </c>
      <c r="K47" s="57" t="s">
        <v>103</v>
      </c>
      <c r="L47" s="57" t="s">
        <v>103</v>
      </c>
      <c r="M47" s="57" t="s">
        <v>103</v>
      </c>
      <c r="N47" s="58"/>
      <c r="O47" s="57" t="s">
        <v>103</v>
      </c>
      <c r="P47" s="57" t="s">
        <v>103</v>
      </c>
      <c r="Q47" s="57" t="s">
        <v>103</v>
      </c>
      <c r="R47" s="57" t="s">
        <v>103</v>
      </c>
      <c r="S47" s="57" t="s">
        <v>102</v>
      </c>
      <c r="T47" s="57" t="s">
        <v>103</v>
      </c>
      <c r="U47" s="57" t="s">
        <v>103</v>
      </c>
      <c r="V47" s="57" t="s">
        <v>103</v>
      </c>
      <c r="W47" s="57" t="s">
        <v>103</v>
      </c>
      <c r="X47" s="57" t="s">
        <v>103</v>
      </c>
      <c r="Y47" s="57" t="s">
        <v>103</v>
      </c>
      <c r="Z47" s="57" t="s">
        <v>103</v>
      </c>
      <c r="AA47" s="57" t="s">
        <v>103</v>
      </c>
      <c r="AB47" s="57" t="s">
        <v>103</v>
      </c>
      <c r="AC47" s="57" t="s">
        <v>103</v>
      </c>
      <c r="AD47" s="57" t="s">
        <v>103</v>
      </c>
      <c r="AE47" s="57" t="s">
        <v>103</v>
      </c>
      <c r="AF47" s="57" t="s">
        <v>103</v>
      </c>
      <c r="AG47" s="57" t="s">
        <v>103</v>
      </c>
      <c r="AH47" s="57" t="s">
        <v>103</v>
      </c>
      <c r="AI47" s="57" t="s">
        <v>103</v>
      </c>
      <c r="AJ47" s="57" t="s">
        <v>102</v>
      </c>
      <c r="AK47" s="57" t="s">
        <v>103</v>
      </c>
      <c r="AL47" s="57" t="s">
        <v>103</v>
      </c>
      <c r="AM47" s="57" t="s">
        <v>103</v>
      </c>
      <c r="AN47" s="57" t="s">
        <v>103</v>
      </c>
      <c r="AO47" s="57" t="s">
        <v>103</v>
      </c>
      <c r="AP47" s="57" t="s">
        <v>103</v>
      </c>
      <c r="AQ47" s="57" t="s">
        <v>103</v>
      </c>
      <c r="AR47" s="57" t="s">
        <v>103</v>
      </c>
      <c r="AS47" s="57"/>
      <c r="AT47" s="57" t="s">
        <v>103</v>
      </c>
      <c r="AU47" s="57" t="s">
        <v>103</v>
      </c>
      <c r="AV47" s="57" t="s">
        <v>103</v>
      </c>
      <c r="AW47" s="57" t="s">
        <v>103</v>
      </c>
      <c r="AX47" s="57" t="s">
        <v>103</v>
      </c>
      <c r="AY47" s="57" t="s">
        <v>103</v>
      </c>
      <c r="AZ47" s="57" t="s">
        <v>103</v>
      </c>
      <c r="BA47" s="57" t="s">
        <v>103</v>
      </c>
      <c r="BB47" s="57" t="s">
        <v>103</v>
      </c>
      <c r="BC47" s="57" t="s">
        <v>103</v>
      </c>
      <c r="BD47" s="57" t="s">
        <v>103</v>
      </c>
      <c r="BE47" s="57" t="s">
        <v>103</v>
      </c>
      <c r="BF47" s="57" t="s">
        <v>103</v>
      </c>
      <c r="BG47" s="57" t="s">
        <v>103</v>
      </c>
      <c r="BH47" s="57" t="s">
        <v>103</v>
      </c>
      <c r="BI47" s="57" t="s">
        <v>103</v>
      </c>
      <c r="BJ47" s="57" t="s">
        <v>103</v>
      </c>
      <c r="BK47" s="57" t="s">
        <v>103</v>
      </c>
      <c r="BL47" s="57" t="s">
        <v>103</v>
      </c>
      <c r="BM47" s="57" t="s">
        <v>103</v>
      </c>
      <c r="BN47" s="57" t="s">
        <v>103</v>
      </c>
      <c r="BO47" s="57" t="s">
        <v>103</v>
      </c>
      <c r="BP47" s="57" t="s">
        <v>103</v>
      </c>
      <c r="BQ47" s="57" t="s">
        <v>103</v>
      </c>
      <c r="BR47" s="57" t="s">
        <v>103</v>
      </c>
      <c r="BS47" s="57" t="s">
        <v>102</v>
      </c>
      <c r="BT47" s="57" t="s">
        <v>103</v>
      </c>
      <c r="BU47" s="57" t="s">
        <v>103</v>
      </c>
      <c r="BV47" s="57" t="s">
        <v>103</v>
      </c>
      <c r="BW47" s="57" t="s">
        <v>103</v>
      </c>
      <c r="BX47" s="57" t="s">
        <v>103</v>
      </c>
      <c r="BY47" s="57" t="s">
        <v>103</v>
      </c>
      <c r="BZ47" s="58"/>
      <c r="CA47" s="57" t="s">
        <v>103</v>
      </c>
      <c r="CB47" s="57" t="s">
        <v>103</v>
      </c>
      <c r="CC47" s="57" t="s">
        <v>103</v>
      </c>
      <c r="CD47" s="55"/>
    </row>
    <row r="48">
      <c r="A48" s="54" t="s">
        <v>149</v>
      </c>
      <c r="B48" s="58"/>
      <c r="C48" s="57" t="s">
        <v>102</v>
      </c>
      <c r="D48" s="57" t="s">
        <v>103</v>
      </c>
      <c r="E48" s="57" t="s">
        <v>102</v>
      </c>
      <c r="F48" s="57" t="s">
        <v>102</v>
      </c>
      <c r="G48" s="57" t="s">
        <v>103</v>
      </c>
      <c r="H48" s="57" t="s">
        <v>103</v>
      </c>
      <c r="I48" s="57" t="s">
        <v>102</v>
      </c>
      <c r="J48" s="58"/>
      <c r="K48" s="57" t="s">
        <v>111</v>
      </c>
      <c r="L48" s="57" t="s">
        <v>103</v>
      </c>
      <c r="M48" s="57" t="s">
        <v>102</v>
      </c>
      <c r="N48" s="57" t="s">
        <v>103</v>
      </c>
      <c r="O48" s="57" t="s">
        <v>103</v>
      </c>
      <c r="P48" s="57" t="s">
        <v>103</v>
      </c>
      <c r="Q48" s="57" t="s">
        <v>102</v>
      </c>
      <c r="R48" s="57" t="s">
        <v>102</v>
      </c>
      <c r="S48" s="57" t="s">
        <v>102</v>
      </c>
      <c r="T48" s="57" t="s">
        <v>102</v>
      </c>
      <c r="U48" s="57" t="s">
        <v>102</v>
      </c>
      <c r="V48" s="57" t="s">
        <v>102</v>
      </c>
      <c r="W48" s="57" t="s">
        <v>103</v>
      </c>
      <c r="X48" s="57" t="s">
        <v>103</v>
      </c>
      <c r="Y48" s="57" t="s">
        <v>102</v>
      </c>
      <c r="Z48" s="57" t="s">
        <v>102</v>
      </c>
      <c r="AA48" s="57" t="s">
        <v>102</v>
      </c>
      <c r="AB48" s="57" t="s">
        <v>102</v>
      </c>
      <c r="AC48" s="57" t="s">
        <v>102</v>
      </c>
      <c r="AD48" s="57" t="s">
        <v>102</v>
      </c>
      <c r="AE48" s="57" t="s">
        <v>102</v>
      </c>
      <c r="AF48" s="57" t="s">
        <v>103</v>
      </c>
      <c r="AG48" s="57" t="s">
        <v>103</v>
      </c>
      <c r="AH48" s="57" t="s">
        <v>103</v>
      </c>
      <c r="AI48" s="57" t="s">
        <v>102</v>
      </c>
      <c r="AJ48" s="57" t="s">
        <v>103</v>
      </c>
      <c r="AK48" s="57" t="s">
        <v>103</v>
      </c>
      <c r="AL48" s="57" t="s">
        <v>102</v>
      </c>
      <c r="AM48" s="57" t="s">
        <v>103</v>
      </c>
      <c r="AN48" s="57" t="s">
        <v>102</v>
      </c>
      <c r="AO48" s="57" t="s">
        <v>102</v>
      </c>
      <c r="AP48" s="57" t="s">
        <v>102</v>
      </c>
      <c r="AQ48" s="57" t="s">
        <v>102</v>
      </c>
      <c r="AR48" s="57" t="s">
        <v>102</v>
      </c>
      <c r="AS48" s="57"/>
      <c r="AT48" s="57" t="s">
        <v>102</v>
      </c>
      <c r="AU48" s="57" t="s">
        <v>102</v>
      </c>
      <c r="AV48" s="57" t="s">
        <v>102</v>
      </c>
      <c r="AW48" s="57" t="s">
        <v>102</v>
      </c>
      <c r="AX48" s="57" t="s">
        <v>102</v>
      </c>
      <c r="AY48" s="57" t="s">
        <v>102</v>
      </c>
      <c r="AZ48" s="57" t="s">
        <v>102</v>
      </c>
      <c r="BA48" s="57" t="s">
        <v>103</v>
      </c>
      <c r="BB48" s="57" t="s">
        <v>103</v>
      </c>
      <c r="BC48" s="57" t="s">
        <v>103</v>
      </c>
      <c r="BD48" s="57" t="s">
        <v>102</v>
      </c>
      <c r="BE48" s="57" t="s">
        <v>103</v>
      </c>
      <c r="BF48" s="57" t="s">
        <v>102</v>
      </c>
      <c r="BG48" s="57" t="s">
        <v>102</v>
      </c>
      <c r="BH48" s="57" t="s">
        <v>102</v>
      </c>
      <c r="BI48" s="57" t="s">
        <v>102</v>
      </c>
      <c r="BJ48" s="57" t="s">
        <v>102</v>
      </c>
      <c r="BK48" s="57" t="s">
        <v>102</v>
      </c>
      <c r="BL48" s="57" t="s">
        <v>102</v>
      </c>
      <c r="BM48" s="57" t="s">
        <v>102</v>
      </c>
      <c r="BN48" s="57" t="s">
        <v>102</v>
      </c>
      <c r="BO48" s="57" t="s">
        <v>102</v>
      </c>
      <c r="BP48" s="57" t="s">
        <v>102</v>
      </c>
      <c r="BQ48" s="57" t="s">
        <v>102</v>
      </c>
      <c r="BR48" s="57" t="s">
        <v>102</v>
      </c>
      <c r="BS48" s="57" t="s">
        <v>102</v>
      </c>
      <c r="BT48" s="57" t="s">
        <v>102</v>
      </c>
      <c r="BU48" s="57" t="s">
        <v>102</v>
      </c>
      <c r="BV48" s="57" t="s">
        <v>102</v>
      </c>
      <c r="BW48" s="57" t="s">
        <v>103</v>
      </c>
      <c r="BX48" s="57" t="s">
        <v>102</v>
      </c>
      <c r="BY48" s="57" t="s">
        <v>102</v>
      </c>
      <c r="BZ48" s="57" t="s">
        <v>102</v>
      </c>
      <c r="CA48" s="57" t="s">
        <v>102</v>
      </c>
      <c r="CB48" s="57" t="s">
        <v>102</v>
      </c>
      <c r="CC48" s="57" t="s">
        <v>102</v>
      </c>
      <c r="CD48" s="55"/>
    </row>
    <row r="49">
      <c r="A49" s="54" t="s">
        <v>150</v>
      </c>
      <c r="B49" s="57" t="s">
        <v>102</v>
      </c>
      <c r="C49" s="57" t="s">
        <v>102</v>
      </c>
      <c r="D49" s="57" t="s">
        <v>102</v>
      </c>
      <c r="E49" s="57" t="s">
        <v>102</v>
      </c>
      <c r="F49" s="57" t="s">
        <v>102</v>
      </c>
      <c r="G49" s="58"/>
      <c r="H49" s="57" t="s">
        <v>102</v>
      </c>
      <c r="I49" s="57" t="s">
        <v>102</v>
      </c>
      <c r="J49" s="57" t="s">
        <v>102</v>
      </c>
      <c r="K49" s="57" t="s">
        <v>102</v>
      </c>
      <c r="L49" s="57" t="s">
        <v>102</v>
      </c>
      <c r="M49" s="57" t="s">
        <v>102</v>
      </c>
      <c r="N49" s="57" t="s">
        <v>103</v>
      </c>
      <c r="O49" s="57" t="s">
        <v>102</v>
      </c>
      <c r="P49" s="57" t="s">
        <v>102</v>
      </c>
      <c r="Q49" s="57" t="s">
        <v>102</v>
      </c>
      <c r="R49" s="57" t="s">
        <v>102</v>
      </c>
      <c r="S49" s="57" t="s">
        <v>103</v>
      </c>
      <c r="T49" s="57" t="s">
        <v>102</v>
      </c>
      <c r="U49" s="57" t="s">
        <v>102</v>
      </c>
      <c r="V49" s="57" t="s">
        <v>102</v>
      </c>
      <c r="W49" s="57" t="s">
        <v>102</v>
      </c>
      <c r="X49" s="57" t="s">
        <v>103</v>
      </c>
      <c r="Y49" s="57" t="s">
        <v>103</v>
      </c>
      <c r="Z49" s="57" t="s">
        <v>102</v>
      </c>
      <c r="AA49" s="57" t="s">
        <v>102</v>
      </c>
      <c r="AB49" s="57" t="s">
        <v>102</v>
      </c>
      <c r="AC49" s="57" t="s">
        <v>102</v>
      </c>
      <c r="AD49" s="57" t="s">
        <v>102</v>
      </c>
      <c r="AE49" s="57" t="s">
        <v>109</v>
      </c>
      <c r="AF49" s="57" t="s">
        <v>102</v>
      </c>
      <c r="AG49" s="57" t="s">
        <v>109</v>
      </c>
      <c r="AH49" s="58"/>
      <c r="AI49" s="57" t="s">
        <v>102</v>
      </c>
      <c r="AJ49" s="57" t="s">
        <v>102</v>
      </c>
      <c r="AK49" s="57" t="s">
        <v>102</v>
      </c>
      <c r="AL49" s="57" t="s">
        <v>102</v>
      </c>
      <c r="AM49" s="57" t="s">
        <v>102</v>
      </c>
      <c r="AN49" s="57" t="s">
        <v>102</v>
      </c>
      <c r="AO49" s="57" t="s">
        <v>102</v>
      </c>
      <c r="AP49" s="57" t="s">
        <v>102</v>
      </c>
      <c r="AQ49" s="57" t="s">
        <v>102</v>
      </c>
      <c r="AR49" s="57" t="s">
        <v>102</v>
      </c>
      <c r="AS49" s="57"/>
      <c r="AT49" s="57" t="s">
        <v>102</v>
      </c>
      <c r="AU49" s="57" t="s">
        <v>102</v>
      </c>
      <c r="AV49" s="57" t="s">
        <v>102</v>
      </c>
      <c r="AW49" s="57" t="s">
        <v>102</v>
      </c>
      <c r="AX49" s="57" t="s">
        <v>102</v>
      </c>
      <c r="AY49" s="57" t="s">
        <v>102</v>
      </c>
      <c r="AZ49" s="57" t="s">
        <v>102</v>
      </c>
      <c r="BA49" s="57" t="s">
        <v>102</v>
      </c>
      <c r="BB49" s="57" t="s">
        <v>102</v>
      </c>
      <c r="BC49" s="57" t="s">
        <v>102</v>
      </c>
      <c r="BD49" s="57" t="s">
        <v>102</v>
      </c>
      <c r="BE49" s="57" t="s">
        <v>102</v>
      </c>
      <c r="BF49" s="57" t="s">
        <v>102</v>
      </c>
      <c r="BG49" s="57" t="s">
        <v>102</v>
      </c>
      <c r="BH49" s="57" t="s">
        <v>102</v>
      </c>
      <c r="BI49" s="57" t="s">
        <v>102</v>
      </c>
      <c r="BJ49" s="57" t="s">
        <v>102</v>
      </c>
      <c r="BK49" s="57" t="s">
        <v>102</v>
      </c>
      <c r="BL49" s="57" t="s">
        <v>102</v>
      </c>
      <c r="BM49" s="57" t="s">
        <v>102</v>
      </c>
      <c r="BN49" s="57" t="s">
        <v>102</v>
      </c>
      <c r="BO49" s="57" t="s">
        <v>102</v>
      </c>
      <c r="BP49" s="57" t="s">
        <v>102</v>
      </c>
      <c r="BQ49" s="57" t="s">
        <v>102</v>
      </c>
      <c r="BR49" s="57" t="s">
        <v>102</v>
      </c>
      <c r="BS49" s="57" t="s">
        <v>102</v>
      </c>
      <c r="BT49" s="57" t="s">
        <v>102</v>
      </c>
      <c r="BU49" s="57" t="s">
        <v>102</v>
      </c>
      <c r="BV49" s="57" t="s">
        <v>102</v>
      </c>
      <c r="BW49" s="57" t="s">
        <v>102</v>
      </c>
      <c r="BX49" s="57" t="s">
        <v>102</v>
      </c>
      <c r="BY49" s="57" t="s">
        <v>102</v>
      </c>
      <c r="BZ49" s="57" t="s">
        <v>102</v>
      </c>
      <c r="CA49" s="57" t="s">
        <v>102</v>
      </c>
      <c r="CB49" s="57" t="s">
        <v>102</v>
      </c>
      <c r="CC49" s="57" t="s">
        <v>111</v>
      </c>
      <c r="CD49" s="55"/>
    </row>
    <row r="50">
      <c r="A50" s="54" t="s">
        <v>151</v>
      </c>
      <c r="B50" s="57" t="s">
        <v>102</v>
      </c>
      <c r="C50" s="57" t="s">
        <v>102</v>
      </c>
      <c r="D50" s="57" t="s">
        <v>102</v>
      </c>
      <c r="E50" s="57" t="s">
        <v>102</v>
      </c>
      <c r="F50" s="57" t="s">
        <v>102</v>
      </c>
      <c r="G50" s="58"/>
      <c r="H50" s="57" t="s">
        <v>102</v>
      </c>
      <c r="I50" s="57" t="s">
        <v>102</v>
      </c>
      <c r="J50" s="57" t="s">
        <v>102</v>
      </c>
      <c r="K50" s="57" t="s">
        <v>102</v>
      </c>
      <c r="L50" s="57" t="s">
        <v>102</v>
      </c>
      <c r="M50" s="57" t="s">
        <v>102</v>
      </c>
      <c r="N50" s="57" t="s">
        <v>102</v>
      </c>
      <c r="O50" s="57" t="s">
        <v>102</v>
      </c>
      <c r="P50" s="57" t="s">
        <v>102</v>
      </c>
      <c r="Q50" s="57" t="s">
        <v>102</v>
      </c>
      <c r="R50" s="57" t="s">
        <v>102</v>
      </c>
      <c r="S50" s="57" t="s">
        <v>109</v>
      </c>
      <c r="T50" s="57" t="s">
        <v>102</v>
      </c>
      <c r="U50" s="57" t="s">
        <v>102</v>
      </c>
      <c r="V50" s="57" t="s">
        <v>102</v>
      </c>
      <c r="W50" s="57" t="s">
        <v>102</v>
      </c>
      <c r="X50" s="57" t="s">
        <v>103</v>
      </c>
      <c r="Y50" s="57" t="s">
        <v>102</v>
      </c>
      <c r="Z50" s="57" t="s">
        <v>102</v>
      </c>
      <c r="AA50" s="57" t="s">
        <v>102</v>
      </c>
      <c r="AB50" s="57" t="s">
        <v>102</v>
      </c>
      <c r="AC50" s="57" t="s">
        <v>102</v>
      </c>
      <c r="AD50" s="57" t="s">
        <v>102</v>
      </c>
      <c r="AE50" s="57" t="s">
        <v>102</v>
      </c>
      <c r="AF50" s="57" t="s">
        <v>103</v>
      </c>
      <c r="AG50" s="57" t="s">
        <v>102</v>
      </c>
      <c r="AH50" s="57" t="s">
        <v>102</v>
      </c>
      <c r="AI50" s="57" t="s">
        <v>102</v>
      </c>
      <c r="AJ50" s="57" t="s">
        <v>102</v>
      </c>
      <c r="AK50" s="57" t="s">
        <v>102</v>
      </c>
      <c r="AL50" s="57" t="s">
        <v>102</v>
      </c>
      <c r="AM50" s="57" t="s">
        <v>102</v>
      </c>
      <c r="AN50" s="57" t="s">
        <v>102</v>
      </c>
      <c r="AO50" s="57" t="s">
        <v>102</v>
      </c>
      <c r="AP50" s="57" t="s">
        <v>102</v>
      </c>
      <c r="AQ50" s="57" t="s">
        <v>102</v>
      </c>
      <c r="AR50" s="57" t="s">
        <v>102</v>
      </c>
      <c r="AS50" s="57"/>
      <c r="AT50" s="57" t="s">
        <v>102</v>
      </c>
      <c r="AU50" s="57" t="s">
        <v>102</v>
      </c>
      <c r="AV50" s="57" t="s">
        <v>102</v>
      </c>
      <c r="AW50" s="57" t="s">
        <v>102</v>
      </c>
      <c r="AX50" s="57" t="s">
        <v>102</v>
      </c>
      <c r="AY50" s="57" t="s">
        <v>102</v>
      </c>
      <c r="AZ50" s="57" t="s">
        <v>102</v>
      </c>
      <c r="BA50" s="57" t="s">
        <v>102</v>
      </c>
      <c r="BB50" s="57" t="s">
        <v>102</v>
      </c>
      <c r="BC50" s="57" t="s">
        <v>102</v>
      </c>
      <c r="BD50" s="57" t="s">
        <v>102</v>
      </c>
      <c r="BE50" s="57"/>
      <c r="BF50" s="57" t="s">
        <v>102</v>
      </c>
      <c r="BG50" s="57" t="s">
        <v>102</v>
      </c>
      <c r="BH50" s="57" t="s">
        <v>102</v>
      </c>
      <c r="BI50" s="57" t="s">
        <v>102</v>
      </c>
      <c r="BJ50" s="57" t="s">
        <v>102</v>
      </c>
      <c r="BK50" s="57" t="s">
        <v>102</v>
      </c>
      <c r="BL50" s="57" t="s">
        <v>102</v>
      </c>
      <c r="BM50" s="57" t="s">
        <v>102</v>
      </c>
      <c r="BN50" s="57" t="s">
        <v>102</v>
      </c>
      <c r="BO50" s="57" t="s">
        <v>102</v>
      </c>
      <c r="BP50" s="57" t="s">
        <v>102</v>
      </c>
      <c r="BQ50" s="57" t="s">
        <v>102</v>
      </c>
      <c r="BR50" s="57" t="s">
        <v>102</v>
      </c>
      <c r="BS50" s="57" t="s">
        <v>102</v>
      </c>
      <c r="BT50" s="57" t="s">
        <v>102</v>
      </c>
      <c r="BU50" s="57" t="s">
        <v>102</v>
      </c>
      <c r="BV50" s="57" t="s">
        <v>102</v>
      </c>
      <c r="BW50" s="57" t="s">
        <v>102</v>
      </c>
      <c r="BX50" s="57" t="s">
        <v>102</v>
      </c>
      <c r="BY50" s="57" t="s">
        <v>102</v>
      </c>
      <c r="BZ50" s="57" t="s">
        <v>102</v>
      </c>
      <c r="CA50" s="57" t="s">
        <v>102</v>
      </c>
      <c r="CB50" s="57" t="s">
        <v>102</v>
      </c>
      <c r="CC50" s="57" t="s">
        <v>102</v>
      </c>
      <c r="CD50" s="55"/>
    </row>
    <row r="51">
      <c r="A51" s="54" t="s">
        <v>152</v>
      </c>
      <c r="B51" s="57" t="s">
        <v>103</v>
      </c>
      <c r="C51" s="57" t="s">
        <v>103</v>
      </c>
      <c r="D51" s="57" t="s">
        <v>103</v>
      </c>
      <c r="E51" s="57" t="s">
        <v>103</v>
      </c>
      <c r="F51" s="57" t="s">
        <v>103</v>
      </c>
      <c r="G51" s="58"/>
      <c r="H51" s="57" t="s">
        <v>103</v>
      </c>
      <c r="I51" s="57" t="s">
        <v>103</v>
      </c>
      <c r="J51" s="57" t="s">
        <v>103</v>
      </c>
      <c r="K51" s="57" t="s">
        <v>103</v>
      </c>
      <c r="L51" s="57" t="s">
        <v>103</v>
      </c>
      <c r="M51" s="57" t="s">
        <v>103</v>
      </c>
      <c r="N51" s="57" t="s">
        <v>103</v>
      </c>
      <c r="O51" s="57" t="s">
        <v>103</v>
      </c>
      <c r="P51" s="57" t="s">
        <v>103</v>
      </c>
      <c r="Q51" s="57" t="s">
        <v>103</v>
      </c>
      <c r="R51" s="57" t="s">
        <v>102</v>
      </c>
      <c r="S51" s="57" t="s">
        <v>103</v>
      </c>
      <c r="T51" s="57" t="s">
        <v>103</v>
      </c>
      <c r="U51" s="57" t="s">
        <v>103</v>
      </c>
      <c r="V51" s="57" t="s">
        <v>103</v>
      </c>
      <c r="W51" s="57" t="s">
        <v>103</v>
      </c>
      <c r="X51" s="57" t="s">
        <v>103</v>
      </c>
      <c r="Y51" s="57" t="s">
        <v>103</v>
      </c>
      <c r="Z51" s="57" t="s">
        <v>103</v>
      </c>
      <c r="AA51" s="57" t="s">
        <v>103</v>
      </c>
      <c r="AB51" s="57" t="s">
        <v>103</v>
      </c>
      <c r="AC51" s="57" t="s">
        <v>103</v>
      </c>
      <c r="AD51" s="57" t="s">
        <v>103</v>
      </c>
      <c r="AE51" s="57" t="s">
        <v>103</v>
      </c>
      <c r="AF51" s="57" t="s">
        <v>103</v>
      </c>
      <c r="AG51" s="57" t="s">
        <v>103</v>
      </c>
      <c r="AH51" s="57" t="s">
        <v>103</v>
      </c>
      <c r="AI51" s="57" t="s">
        <v>103</v>
      </c>
      <c r="AJ51" s="57" t="s">
        <v>103</v>
      </c>
      <c r="AK51" s="57" t="s">
        <v>103</v>
      </c>
      <c r="AL51" s="57" t="s">
        <v>103</v>
      </c>
      <c r="AM51" s="57" t="s">
        <v>103</v>
      </c>
      <c r="AN51" s="57" t="s">
        <v>103</v>
      </c>
      <c r="AO51" s="57" t="s">
        <v>103</v>
      </c>
      <c r="AP51" s="57" t="s">
        <v>103</v>
      </c>
      <c r="AQ51" s="57" t="s">
        <v>103</v>
      </c>
      <c r="AR51" s="57" t="s">
        <v>103</v>
      </c>
      <c r="AS51" s="57" t="s">
        <v>103</v>
      </c>
      <c r="AT51" s="57" t="s">
        <v>103</v>
      </c>
      <c r="AU51" s="57" t="s">
        <v>103</v>
      </c>
      <c r="AV51" s="57" t="s">
        <v>103</v>
      </c>
      <c r="AW51" s="57" t="s">
        <v>103</v>
      </c>
      <c r="AX51" s="57" t="s">
        <v>103</v>
      </c>
      <c r="AY51" s="57" t="s">
        <v>103</v>
      </c>
      <c r="AZ51" s="57" t="s">
        <v>103</v>
      </c>
      <c r="BA51" s="57" t="s">
        <v>102</v>
      </c>
      <c r="BB51" s="57" t="s">
        <v>103</v>
      </c>
      <c r="BC51" s="57" t="s">
        <v>102</v>
      </c>
      <c r="BD51" s="57" t="s">
        <v>103</v>
      </c>
      <c r="BE51" s="57" t="s">
        <v>103</v>
      </c>
      <c r="BF51" s="57" t="s">
        <v>103</v>
      </c>
      <c r="BG51" s="57" t="s">
        <v>103</v>
      </c>
      <c r="BH51" s="57" t="s">
        <v>103</v>
      </c>
      <c r="BI51" s="57" t="s">
        <v>103</v>
      </c>
      <c r="BJ51" s="57" t="s">
        <v>103</v>
      </c>
      <c r="BK51" s="57" t="s">
        <v>103</v>
      </c>
      <c r="BL51" s="57" t="s">
        <v>103</v>
      </c>
      <c r="BM51" s="57" t="s">
        <v>103</v>
      </c>
      <c r="BN51" s="57" t="s">
        <v>103</v>
      </c>
      <c r="BO51" s="57" t="s">
        <v>103</v>
      </c>
      <c r="BP51" s="57" t="s">
        <v>103</v>
      </c>
      <c r="BQ51" s="57" t="s">
        <v>103</v>
      </c>
      <c r="BR51" s="57" t="s">
        <v>103</v>
      </c>
      <c r="BS51" s="57" t="s">
        <v>103</v>
      </c>
      <c r="BT51" s="57" t="s">
        <v>103</v>
      </c>
      <c r="BU51" s="57" t="s">
        <v>103</v>
      </c>
      <c r="BV51" s="57" t="s">
        <v>103</v>
      </c>
      <c r="BW51" s="57" t="s">
        <v>103</v>
      </c>
      <c r="BX51" s="57" t="s">
        <v>103</v>
      </c>
      <c r="BY51" s="57" t="s">
        <v>103</v>
      </c>
      <c r="BZ51" s="57" t="s">
        <v>103</v>
      </c>
      <c r="CA51" s="57" t="s">
        <v>103</v>
      </c>
      <c r="CB51" s="57" t="s">
        <v>103</v>
      </c>
      <c r="CC51" s="57" t="s">
        <v>103</v>
      </c>
      <c r="CD51" s="55"/>
    </row>
    <row r="52">
      <c r="A52" s="54" t="s">
        <v>153</v>
      </c>
      <c r="B52" s="57" t="s">
        <v>102</v>
      </c>
      <c r="C52" s="57" t="s">
        <v>102</v>
      </c>
      <c r="D52" s="57" t="s">
        <v>102</v>
      </c>
      <c r="E52" s="57" t="s">
        <v>102</v>
      </c>
      <c r="F52" s="57" t="s">
        <v>102</v>
      </c>
      <c r="G52" s="58"/>
      <c r="H52" s="57" t="s">
        <v>102</v>
      </c>
      <c r="I52" s="57" t="s">
        <v>102</v>
      </c>
      <c r="J52" s="57" t="s">
        <v>102</v>
      </c>
      <c r="K52" s="57" t="s">
        <v>102</v>
      </c>
      <c r="L52" s="57" t="s">
        <v>102</v>
      </c>
      <c r="M52" s="57" t="s">
        <v>102</v>
      </c>
      <c r="N52" s="57" t="s">
        <v>102</v>
      </c>
      <c r="O52" s="57" t="s">
        <v>102</v>
      </c>
      <c r="P52" s="57" t="s">
        <v>102</v>
      </c>
      <c r="Q52" s="57" t="s">
        <v>111</v>
      </c>
      <c r="R52" s="57" t="s">
        <v>102</v>
      </c>
      <c r="S52" s="57" t="s">
        <v>102</v>
      </c>
      <c r="T52" s="57" t="s">
        <v>102</v>
      </c>
      <c r="U52" s="57" t="s">
        <v>102</v>
      </c>
      <c r="V52" s="57" t="s">
        <v>102</v>
      </c>
      <c r="W52" s="57" t="s">
        <v>102</v>
      </c>
      <c r="X52" s="57" t="s">
        <v>102</v>
      </c>
      <c r="Y52" s="57" t="s">
        <v>103</v>
      </c>
      <c r="Z52" s="57" t="s">
        <v>102</v>
      </c>
      <c r="AA52" s="57" t="s">
        <v>102</v>
      </c>
      <c r="AB52" s="57" t="s">
        <v>102</v>
      </c>
      <c r="AC52" s="57" t="s">
        <v>102</v>
      </c>
      <c r="AD52" s="57" t="s">
        <v>102</v>
      </c>
      <c r="AE52" s="57" t="s">
        <v>102</v>
      </c>
      <c r="AF52" s="57" t="s">
        <v>102</v>
      </c>
      <c r="AG52" s="57" t="s">
        <v>102</v>
      </c>
      <c r="AH52" s="57" t="s">
        <v>102</v>
      </c>
      <c r="AI52" s="57" t="s">
        <v>102</v>
      </c>
      <c r="AJ52" s="57" t="s">
        <v>102</v>
      </c>
      <c r="AK52" s="57" t="s">
        <v>102</v>
      </c>
      <c r="AL52" s="57" t="s">
        <v>102</v>
      </c>
      <c r="AM52" s="57" t="s">
        <v>103</v>
      </c>
      <c r="AN52" s="57" t="s">
        <v>102</v>
      </c>
      <c r="AO52" s="57" t="s">
        <v>102</v>
      </c>
      <c r="AP52" s="57" t="s">
        <v>102</v>
      </c>
      <c r="AQ52" s="57" t="s">
        <v>102</v>
      </c>
      <c r="AR52" s="57" t="s">
        <v>102</v>
      </c>
      <c r="AS52" s="57" t="s">
        <v>102</v>
      </c>
      <c r="AT52" s="57" t="s">
        <v>102</v>
      </c>
      <c r="AU52" s="57" t="s">
        <v>102</v>
      </c>
      <c r="AV52" s="57" t="s">
        <v>102</v>
      </c>
      <c r="AW52" s="57" t="s">
        <v>102</v>
      </c>
      <c r="AX52" s="57" t="s">
        <v>102</v>
      </c>
      <c r="AY52" s="57" t="s">
        <v>102</v>
      </c>
      <c r="AZ52" s="57" t="s">
        <v>102</v>
      </c>
      <c r="BA52" s="57" t="s">
        <v>102</v>
      </c>
      <c r="BB52" s="57" t="s">
        <v>102</v>
      </c>
      <c r="BC52" s="57" t="s">
        <v>102</v>
      </c>
      <c r="BD52" s="57" t="s">
        <v>102</v>
      </c>
      <c r="BE52" s="57" t="s">
        <v>102</v>
      </c>
      <c r="BF52" s="57" t="s">
        <v>102</v>
      </c>
      <c r="BG52" s="57" t="s">
        <v>102</v>
      </c>
      <c r="BH52" s="57" t="s">
        <v>102</v>
      </c>
      <c r="BI52" s="57" t="s">
        <v>102</v>
      </c>
      <c r="BJ52" s="57" t="s">
        <v>111</v>
      </c>
      <c r="BK52" s="57" t="s">
        <v>102</v>
      </c>
      <c r="BL52" s="57" t="s">
        <v>102</v>
      </c>
      <c r="BM52" s="57" t="s">
        <v>102</v>
      </c>
      <c r="BN52" s="57" t="s">
        <v>102</v>
      </c>
      <c r="BO52" s="57" t="s">
        <v>102</v>
      </c>
      <c r="BP52" s="57" t="s">
        <v>102</v>
      </c>
      <c r="BQ52" s="57" t="s">
        <v>102</v>
      </c>
      <c r="BR52" s="57" t="s">
        <v>102</v>
      </c>
      <c r="BS52" s="57" t="s">
        <v>102</v>
      </c>
      <c r="BT52" s="57" t="s">
        <v>102</v>
      </c>
      <c r="BU52" s="57" t="s">
        <v>102</v>
      </c>
      <c r="BV52" s="57" t="s">
        <v>102</v>
      </c>
      <c r="BW52" s="57" t="s">
        <v>102</v>
      </c>
      <c r="BX52" s="57" t="s">
        <v>102</v>
      </c>
      <c r="BY52" s="57" t="s">
        <v>102</v>
      </c>
      <c r="BZ52" s="57" t="s">
        <v>102</v>
      </c>
      <c r="CA52" s="57" t="s">
        <v>102</v>
      </c>
      <c r="CB52" s="57" t="s">
        <v>102</v>
      </c>
      <c r="CC52" s="57" t="s">
        <v>102</v>
      </c>
      <c r="CD52" s="55"/>
    </row>
    <row r="53">
      <c r="A53" s="54" t="s">
        <v>154</v>
      </c>
      <c r="B53" s="57" t="s">
        <v>111</v>
      </c>
      <c r="C53" s="57" t="s">
        <v>111</v>
      </c>
      <c r="D53" s="57" t="s">
        <v>111</v>
      </c>
      <c r="E53" s="57" t="s">
        <v>111</v>
      </c>
      <c r="F53" s="57" t="s">
        <v>111</v>
      </c>
      <c r="G53" s="58"/>
      <c r="H53" s="57" t="s">
        <v>111</v>
      </c>
      <c r="I53" s="57" t="s">
        <v>111</v>
      </c>
      <c r="J53" s="57" t="s">
        <v>111</v>
      </c>
      <c r="K53" s="57" t="s">
        <v>111</v>
      </c>
      <c r="L53" s="57" t="s">
        <v>111</v>
      </c>
      <c r="M53" s="57" t="s">
        <v>111</v>
      </c>
      <c r="N53" s="57" t="s">
        <v>111</v>
      </c>
      <c r="O53" s="57" t="s">
        <v>111</v>
      </c>
      <c r="P53" s="57" t="s">
        <v>111</v>
      </c>
      <c r="Q53" s="57" t="s">
        <v>111</v>
      </c>
      <c r="R53" s="57" t="s">
        <v>111</v>
      </c>
      <c r="S53" s="57" t="s">
        <v>111</v>
      </c>
      <c r="T53" s="57" t="s">
        <v>111</v>
      </c>
      <c r="U53" s="57" t="s">
        <v>111</v>
      </c>
      <c r="V53" s="57" t="s">
        <v>111</v>
      </c>
      <c r="W53" s="57" t="s">
        <v>111</v>
      </c>
      <c r="X53" s="57" t="s">
        <v>111</v>
      </c>
      <c r="Y53" s="57" t="s">
        <v>111</v>
      </c>
      <c r="Z53" s="57" t="s">
        <v>111</v>
      </c>
      <c r="AA53" s="57" t="s">
        <v>111</v>
      </c>
      <c r="AB53" s="57" t="s">
        <v>111</v>
      </c>
      <c r="AC53" s="57" t="s">
        <v>111</v>
      </c>
      <c r="AD53" s="57" t="s">
        <v>111</v>
      </c>
      <c r="AE53" s="57" t="s">
        <v>111</v>
      </c>
      <c r="AF53" s="57" t="s">
        <v>102</v>
      </c>
      <c r="AG53" s="57" t="s">
        <v>111</v>
      </c>
      <c r="AH53" s="57" t="s">
        <v>111</v>
      </c>
      <c r="AI53" s="57" t="s">
        <v>111</v>
      </c>
      <c r="AJ53" s="57" t="s">
        <v>111</v>
      </c>
      <c r="AK53" s="57" t="s">
        <v>111</v>
      </c>
      <c r="AL53" s="57" t="s">
        <v>111</v>
      </c>
      <c r="AM53" s="57" t="s">
        <v>111</v>
      </c>
      <c r="AN53" s="57" t="s">
        <v>111</v>
      </c>
      <c r="AO53" s="57" t="s">
        <v>111</v>
      </c>
      <c r="AP53" s="57" t="s">
        <v>111</v>
      </c>
      <c r="AQ53" s="57" t="s">
        <v>111</v>
      </c>
      <c r="AR53" s="57" t="s">
        <v>111</v>
      </c>
      <c r="AS53" s="57" t="s">
        <v>111</v>
      </c>
      <c r="AT53" s="57" t="s">
        <v>111</v>
      </c>
      <c r="AU53" s="57" t="s">
        <v>111</v>
      </c>
      <c r="AV53" s="57" t="s">
        <v>111</v>
      </c>
      <c r="AW53" s="57" t="s">
        <v>111</v>
      </c>
      <c r="AX53" s="57" t="s">
        <v>111</v>
      </c>
      <c r="AY53" s="57" t="s">
        <v>111</v>
      </c>
      <c r="AZ53" s="57" t="s">
        <v>111</v>
      </c>
      <c r="BA53" s="57" t="s">
        <v>111</v>
      </c>
      <c r="BB53" s="57" t="s">
        <v>111</v>
      </c>
      <c r="BC53" s="57" t="s">
        <v>111</v>
      </c>
      <c r="BD53" s="57" t="s">
        <v>111</v>
      </c>
      <c r="BE53" s="57" t="s">
        <v>111</v>
      </c>
      <c r="BF53" s="57" t="s">
        <v>111</v>
      </c>
      <c r="BG53" s="57" t="s">
        <v>111</v>
      </c>
      <c r="BH53" s="57" t="s">
        <v>111</v>
      </c>
      <c r="BI53" s="57" t="s">
        <v>111</v>
      </c>
      <c r="BJ53" s="57" t="s">
        <v>111</v>
      </c>
      <c r="BK53" s="57" t="s">
        <v>111</v>
      </c>
      <c r="BL53" s="57" t="s">
        <v>111</v>
      </c>
      <c r="BM53" s="57" t="s">
        <v>111</v>
      </c>
      <c r="BN53" s="57" t="s">
        <v>111</v>
      </c>
      <c r="BO53" s="57" t="s">
        <v>111</v>
      </c>
      <c r="BP53" s="57" t="s">
        <v>111</v>
      </c>
      <c r="BQ53" s="57" t="s">
        <v>111</v>
      </c>
      <c r="BR53" s="57" t="s">
        <v>111</v>
      </c>
      <c r="BS53" s="57" t="s">
        <v>111</v>
      </c>
      <c r="BT53" s="57" t="s">
        <v>111</v>
      </c>
      <c r="BU53" s="57" t="s">
        <v>111</v>
      </c>
      <c r="BV53" s="57" t="s">
        <v>111</v>
      </c>
      <c r="BW53" s="57" t="s">
        <v>111</v>
      </c>
      <c r="BX53" s="57" t="s">
        <v>111</v>
      </c>
      <c r="BY53" s="57" t="s">
        <v>111</v>
      </c>
      <c r="BZ53" s="57" t="s">
        <v>111</v>
      </c>
      <c r="CA53" s="57" t="s">
        <v>111</v>
      </c>
      <c r="CB53" s="57" t="s">
        <v>111</v>
      </c>
      <c r="CC53" s="57" t="s">
        <v>111</v>
      </c>
      <c r="CD53" s="55"/>
    </row>
    <row r="54">
      <c r="A54" s="54" t="s">
        <v>155</v>
      </c>
      <c r="B54" s="57" t="s">
        <v>102</v>
      </c>
      <c r="C54" s="57" t="s">
        <v>102</v>
      </c>
      <c r="D54" s="57" t="s">
        <v>102</v>
      </c>
      <c r="E54" s="57" t="s">
        <v>102</v>
      </c>
      <c r="F54" s="57" t="s">
        <v>102</v>
      </c>
      <c r="G54" s="58"/>
      <c r="H54" s="57" t="s">
        <v>102</v>
      </c>
      <c r="I54" s="57" t="s">
        <v>102</v>
      </c>
      <c r="J54" s="57" t="s">
        <v>102</v>
      </c>
      <c r="K54" s="57" t="s">
        <v>102</v>
      </c>
      <c r="L54" s="57" t="s">
        <v>102</v>
      </c>
      <c r="M54" s="57" t="s">
        <v>102</v>
      </c>
      <c r="N54" s="57" t="s">
        <v>102</v>
      </c>
      <c r="O54" s="57" t="s">
        <v>102</v>
      </c>
      <c r="P54" s="57" t="s">
        <v>102</v>
      </c>
      <c r="Q54" s="57" t="s">
        <v>102</v>
      </c>
      <c r="R54" s="57" t="s">
        <v>102</v>
      </c>
      <c r="S54" s="57" t="s">
        <v>102</v>
      </c>
      <c r="T54" s="57" t="s">
        <v>102</v>
      </c>
      <c r="U54" s="57" t="s">
        <v>102</v>
      </c>
      <c r="V54" s="57" t="s">
        <v>102</v>
      </c>
      <c r="W54" s="57" t="s">
        <v>102</v>
      </c>
      <c r="X54" s="57" t="s">
        <v>102</v>
      </c>
      <c r="Y54" s="57" t="s">
        <v>103</v>
      </c>
      <c r="Z54" s="57" t="s">
        <v>102</v>
      </c>
      <c r="AA54" s="57" t="s">
        <v>102</v>
      </c>
      <c r="AB54" s="57" t="s">
        <v>102</v>
      </c>
      <c r="AC54" s="57" t="s">
        <v>102</v>
      </c>
      <c r="AD54" s="57" t="s">
        <v>102</v>
      </c>
      <c r="AE54" s="57" t="s">
        <v>102</v>
      </c>
      <c r="AF54" s="57" t="s">
        <v>102</v>
      </c>
      <c r="AG54" s="57" t="s">
        <v>102</v>
      </c>
      <c r="AH54" s="57" t="s">
        <v>102</v>
      </c>
      <c r="AI54" s="57" t="s">
        <v>102</v>
      </c>
      <c r="AJ54" s="57" t="s">
        <v>102</v>
      </c>
      <c r="AK54" s="57" t="s">
        <v>102</v>
      </c>
      <c r="AL54" s="57" t="s">
        <v>102</v>
      </c>
      <c r="AM54" s="57" t="s">
        <v>102</v>
      </c>
      <c r="AN54" s="57" t="s">
        <v>102</v>
      </c>
      <c r="AO54" s="57" t="s">
        <v>102</v>
      </c>
      <c r="AP54" s="57" t="s">
        <v>102</v>
      </c>
      <c r="AQ54" s="57" t="s">
        <v>102</v>
      </c>
      <c r="AR54" s="57" t="s">
        <v>102</v>
      </c>
      <c r="AS54" s="57" t="s">
        <v>102</v>
      </c>
      <c r="AT54" s="57" t="s">
        <v>102</v>
      </c>
      <c r="AU54" s="57" t="s">
        <v>102</v>
      </c>
      <c r="AV54" s="57" t="s">
        <v>102</v>
      </c>
      <c r="AW54" s="57" t="s">
        <v>102</v>
      </c>
      <c r="AX54" s="57" t="s">
        <v>102</v>
      </c>
      <c r="AY54" s="57" t="s">
        <v>102</v>
      </c>
      <c r="AZ54" s="57" t="s">
        <v>102</v>
      </c>
      <c r="BA54" s="57" t="s">
        <v>102</v>
      </c>
      <c r="BB54" s="57" t="s">
        <v>102</v>
      </c>
      <c r="BC54" s="57" t="s">
        <v>102</v>
      </c>
      <c r="BD54" s="57" t="s">
        <v>102</v>
      </c>
      <c r="BE54" s="57" t="s">
        <v>102</v>
      </c>
      <c r="BF54" s="57" t="s">
        <v>102</v>
      </c>
      <c r="BG54" s="57" t="s">
        <v>102</v>
      </c>
      <c r="BH54" s="57" t="s">
        <v>102</v>
      </c>
      <c r="BI54" s="57" t="s">
        <v>102</v>
      </c>
      <c r="BJ54" s="57" t="s">
        <v>102</v>
      </c>
      <c r="BK54" s="57" t="s">
        <v>102</v>
      </c>
      <c r="BL54" s="57" t="s">
        <v>102</v>
      </c>
      <c r="BM54" s="57" t="s">
        <v>102</v>
      </c>
      <c r="BN54" s="57" t="s">
        <v>102</v>
      </c>
      <c r="BO54" s="57" t="s">
        <v>102</v>
      </c>
      <c r="BP54" s="57" t="s">
        <v>102</v>
      </c>
      <c r="BQ54" s="57" t="s">
        <v>102</v>
      </c>
      <c r="BR54" s="57" t="s">
        <v>102</v>
      </c>
      <c r="BS54" s="57" t="s">
        <v>102</v>
      </c>
      <c r="BT54" s="57" t="s">
        <v>102</v>
      </c>
      <c r="BU54" s="57" t="s">
        <v>103</v>
      </c>
      <c r="BV54" s="57" t="s">
        <v>102</v>
      </c>
      <c r="BW54" s="57" t="s">
        <v>102</v>
      </c>
      <c r="BX54" s="57" t="s">
        <v>102</v>
      </c>
      <c r="BY54" s="57" t="s">
        <v>102</v>
      </c>
      <c r="BZ54" s="57" t="s">
        <v>102</v>
      </c>
      <c r="CA54" s="57" t="s">
        <v>102</v>
      </c>
      <c r="CB54" s="57" t="s">
        <v>102</v>
      </c>
      <c r="CC54" s="57" t="s">
        <v>102</v>
      </c>
      <c r="CD54" s="55"/>
    </row>
    <row r="55">
      <c r="A55" s="54" t="s">
        <v>156</v>
      </c>
      <c r="B55" s="57" t="s">
        <v>111</v>
      </c>
      <c r="C55" s="57" t="s">
        <v>111</v>
      </c>
      <c r="D55" s="57" t="s">
        <v>111</v>
      </c>
      <c r="E55" s="57" t="s">
        <v>111</v>
      </c>
      <c r="F55" s="57" t="s">
        <v>111</v>
      </c>
      <c r="G55" s="58"/>
      <c r="H55" s="57" t="s">
        <v>111</v>
      </c>
      <c r="I55" s="57" t="s">
        <v>111</v>
      </c>
      <c r="J55" s="57" t="s">
        <v>111</v>
      </c>
      <c r="K55" s="57" t="s">
        <v>111</v>
      </c>
      <c r="L55" s="57" t="s">
        <v>111</v>
      </c>
      <c r="M55" s="57" t="s">
        <v>111</v>
      </c>
      <c r="N55" s="57" t="s">
        <v>111</v>
      </c>
      <c r="O55" s="57" t="s">
        <v>111</v>
      </c>
      <c r="P55" s="57" t="s">
        <v>111</v>
      </c>
      <c r="Q55" s="57" t="s">
        <v>102</v>
      </c>
      <c r="R55" s="57" t="s">
        <v>111</v>
      </c>
      <c r="S55" s="57" t="s">
        <v>111</v>
      </c>
      <c r="T55" s="57" t="s">
        <v>111</v>
      </c>
      <c r="U55" s="57" t="s">
        <v>111</v>
      </c>
      <c r="V55" s="57" t="s">
        <v>111</v>
      </c>
      <c r="W55" s="57" t="s">
        <v>111</v>
      </c>
      <c r="X55" s="57" t="s">
        <v>111</v>
      </c>
      <c r="Y55" s="57" t="s">
        <v>111</v>
      </c>
      <c r="Z55" s="57" t="s">
        <v>111</v>
      </c>
      <c r="AA55" s="57" t="s">
        <v>111</v>
      </c>
      <c r="AB55" s="57" t="s">
        <v>111</v>
      </c>
      <c r="AC55" s="57" t="s">
        <v>111</v>
      </c>
      <c r="AD55" s="57" t="s">
        <v>111</v>
      </c>
      <c r="AE55" s="57" t="s">
        <v>111</v>
      </c>
      <c r="AF55" s="57" t="s">
        <v>102</v>
      </c>
      <c r="AG55" s="57" t="s">
        <v>111</v>
      </c>
      <c r="AH55" s="57" t="s">
        <v>111</v>
      </c>
      <c r="AI55" s="57" t="s">
        <v>111</v>
      </c>
      <c r="AJ55" s="57" t="s">
        <v>111</v>
      </c>
      <c r="AK55" s="57" t="s">
        <v>111</v>
      </c>
      <c r="AL55" s="57" t="s">
        <v>111</v>
      </c>
      <c r="AM55" s="57" t="s">
        <v>102</v>
      </c>
      <c r="AN55" s="57" t="s">
        <v>111</v>
      </c>
      <c r="AO55" s="57" t="s">
        <v>111</v>
      </c>
      <c r="AP55" s="57" t="s">
        <v>111</v>
      </c>
      <c r="AQ55" s="57" t="s">
        <v>111</v>
      </c>
      <c r="AR55" s="57" t="s">
        <v>111</v>
      </c>
      <c r="AS55" s="57" t="s">
        <v>111</v>
      </c>
      <c r="AT55" s="57" t="s">
        <v>111</v>
      </c>
      <c r="AU55" s="57" t="s">
        <v>111</v>
      </c>
      <c r="AV55" s="57" t="s">
        <v>111</v>
      </c>
      <c r="AW55" s="57" t="s">
        <v>111</v>
      </c>
      <c r="AX55" s="57" t="s">
        <v>111</v>
      </c>
      <c r="AY55" s="57" t="s">
        <v>111</v>
      </c>
      <c r="AZ55" s="57" t="s">
        <v>111</v>
      </c>
      <c r="BA55" s="57" t="s">
        <v>111</v>
      </c>
      <c r="BB55" s="57" t="s">
        <v>111</v>
      </c>
      <c r="BC55" s="57" t="s">
        <v>111</v>
      </c>
      <c r="BD55" s="57" t="s">
        <v>111</v>
      </c>
      <c r="BE55" s="57" t="s">
        <v>111</v>
      </c>
      <c r="BF55" s="57" t="s">
        <v>111</v>
      </c>
      <c r="BG55" s="57" t="s">
        <v>111</v>
      </c>
      <c r="BH55" s="57" t="s">
        <v>111</v>
      </c>
      <c r="BI55" s="57" t="s">
        <v>111</v>
      </c>
      <c r="BJ55" s="57" t="s">
        <v>111</v>
      </c>
      <c r="BK55" s="57" t="s">
        <v>111</v>
      </c>
      <c r="BL55" s="57" t="s">
        <v>111</v>
      </c>
      <c r="BM55" s="57" t="s">
        <v>111</v>
      </c>
      <c r="BN55" s="57" t="s">
        <v>111</v>
      </c>
      <c r="BO55" s="57" t="s">
        <v>111</v>
      </c>
      <c r="BP55" s="57" t="s">
        <v>111</v>
      </c>
      <c r="BQ55" s="57" t="s">
        <v>111</v>
      </c>
      <c r="BR55" s="57" t="s">
        <v>111</v>
      </c>
      <c r="BS55" s="57" t="s">
        <v>111</v>
      </c>
      <c r="BT55" s="57" t="s">
        <v>111</v>
      </c>
      <c r="BU55" s="57" t="s">
        <v>111</v>
      </c>
      <c r="BV55" s="57" t="s">
        <v>111</v>
      </c>
      <c r="BW55" s="57" t="s">
        <v>111</v>
      </c>
      <c r="BX55" s="57" t="s">
        <v>111</v>
      </c>
      <c r="BY55" s="57" t="s">
        <v>111</v>
      </c>
      <c r="BZ55" s="57" t="s">
        <v>111</v>
      </c>
      <c r="CA55" s="57" t="s">
        <v>111</v>
      </c>
      <c r="CB55" s="57" t="s">
        <v>111</v>
      </c>
      <c r="CC55" s="57" t="s">
        <v>111</v>
      </c>
      <c r="CD55" s="55"/>
    </row>
    <row r="56">
      <c r="A56" s="54" t="s">
        <v>157</v>
      </c>
      <c r="B56" s="57" t="s">
        <v>103</v>
      </c>
      <c r="C56" s="57" t="s">
        <v>103</v>
      </c>
      <c r="D56" s="57" t="s">
        <v>103</v>
      </c>
      <c r="E56" s="57" t="s">
        <v>103</v>
      </c>
      <c r="F56" s="57" t="s">
        <v>103</v>
      </c>
      <c r="G56" s="58"/>
      <c r="H56" s="57" t="s">
        <v>103</v>
      </c>
      <c r="I56" s="57" t="s">
        <v>103</v>
      </c>
      <c r="J56" s="57" t="s">
        <v>103</v>
      </c>
      <c r="K56" s="57" t="s">
        <v>103</v>
      </c>
      <c r="L56" s="57" t="s">
        <v>103</v>
      </c>
      <c r="M56" s="57" t="s">
        <v>103</v>
      </c>
      <c r="N56" s="57" t="s">
        <v>103</v>
      </c>
      <c r="O56" s="57" t="s">
        <v>103</v>
      </c>
      <c r="P56" s="57" t="s">
        <v>103</v>
      </c>
      <c r="Q56" s="57" t="s">
        <v>102</v>
      </c>
      <c r="R56" s="57" t="s">
        <v>103</v>
      </c>
      <c r="S56" s="57" t="s">
        <v>103</v>
      </c>
      <c r="T56" s="57" t="s">
        <v>103</v>
      </c>
      <c r="U56" s="57" t="s">
        <v>103</v>
      </c>
      <c r="V56" s="57" t="s">
        <v>103</v>
      </c>
      <c r="W56" s="57" t="s">
        <v>103</v>
      </c>
      <c r="X56" s="57" t="s">
        <v>103</v>
      </c>
      <c r="Y56" s="57" t="s">
        <v>103</v>
      </c>
      <c r="Z56" s="57" t="s">
        <v>103</v>
      </c>
      <c r="AA56" s="57" t="s">
        <v>103</v>
      </c>
      <c r="AB56" s="57" t="s">
        <v>103</v>
      </c>
      <c r="AC56" s="57" t="s">
        <v>103</v>
      </c>
      <c r="AD56" s="57" t="s">
        <v>103</v>
      </c>
      <c r="AE56" s="57" t="s">
        <v>103</v>
      </c>
      <c r="AF56" s="57" t="s">
        <v>103</v>
      </c>
      <c r="AG56" s="57" t="s">
        <v>103</v>
      </c>
      <c r="AH56" s="57" t="s">
        <v>103</v>
      </c>
      <c r="AI56" s="57" t="s">
        <v>103</v>
      </c>
      <c r="AJ56" s="57" t="s">
        <v>103</v>
      </c>
      <c r="AK56" s="57" t="s">
        <v>103</v>
      </c>
      <c r="AL56" s="57" t="s">
        <v>103</v>
      </c>
      <c r="AM56" s="57" t="s">
        <v>103</v>
      </c>
      <c r="AN56" s="57" t="s">
        <v>103</v>
      </c>
      <c r="AO56" s="57" t="s">
        <v>103</v>
      </c>
      <c r="AP56" s="57" t="s">
        <v>103</v>
      </c>
      <c r="AQ56" s="57" t="s">
        <v>103</v>
      </c>
      <c r="AR56" s="57" t="s">
        <v>103</v>
      </c>
      <c r="AS56" s="57" t="s">
        <v>103</v>
      </c>
      <c r="AT56" s="57" t="s">
        <v>103</v>
      </c>
      <c r="AU56" s="57" t="s">
        <v>103</v>
      </c>
      <c r="AV56" s="57" t="s">
        <v>103</v>
      </c>
      <c r="AW56" s="57" t="s">
        <v>103</v>
      </c>
      <c r="AX56" s="57" t="s">
        <v>103</v>
      </c>
      <c r="AY56" s="57" t="s">
        <v>103</v>
      </c>
      <c r="AZ56" s="57" t="s">
        <v>103</v>
      </c>
      <c r="BA56" s="57" t="s">
        <v>103</v>
      </c>
      <c r="BB56" s="57" t="s">
        <v>103</v>
      </c>
      <c r="BC56" s="57" t="s">
        <v>103</v>
      </c>
      <c r="BD56" s="57" t="s">
        <v>103</v>
      </c>
      <c r="BE56" s="57" t="s">
        <v>103</v>
      </c>
      <c r="BF56" s="57" t="s">
        <v>103</v>
      </c>
      <c r="BG56" s="57" t="s">
        <v>103</v>
      </c>
      <c r="BH56" s="57" t="s">
        <v>103</v>
      </c>
      <c r="BI56" s="57" t="s">
        <v>103</v>
      </c>
      <c r="BJ56" s="57" t="s">
        <v>103</v>
      </c>
      <c r="BK56" s="57" t="s">
        <v>103</v>
      </c>
      <c r="BL56" s="57" t="s">
        <v>103</v>
      </c>
      <c r="BM56" s="57" t="s">
        <v>103</v>
      </c>
      <c r="BN56" s="57" t="s">
        <v>103</v>
      </c>
      <c r="BO56" s="57" t="s">
        <v>103</v>
      </c>
      <c r="BP56" s="57" t="s">
        <v>103</v>
      </c>
      <c r="BQ56" s="57" t="s">
        <v>103</v>
      </c>
      <c r="BR56" s="57" t="s">
        <v>103</v>
      </c>
      <c r="BS56" s="57" t="s">
        <v>103</v>
      </c>
      <c r="BT56" s="57" t="s">
        <v>103</v>
      </c>
      <c r="BU56" s="57" t="s">
        <v>103</v>
      </c>
      <c r="BV56" s="57" t="s">
        <v>103</v>
      </c>
      <c r="BW56" s="57" t="s">
        <v>103</v>
      </c>
      <c r="BX56" s="57" t="s">
        <v>103</v>
      </c>
      <c r="BY56" s="57" t="s">
        <v>103</v>
      </c>
      <c r="BZ56" s="57" t="s">
        <v>103</v>
      </c>
      <c r="CA56" s="57" t="s">
        <v>103</v>
      </c>
      <c r="CB56" s="57" t="s">
        <v>103</v>
      </c>
      <c r="CC56" s="57" t="s">
        <v>103</v>
      </c>
      <c r="CD56" s="55"/>
    </row>
    <row r="57">
      <c r="A57" s="54" t="s">
        <v>158</v>
      </c>
      <c r="B57" s="57" t="s">
        <v>102</v>
      </c>
      <c r="C57" s="57" t="s">
        <v>102</v>
      </c>
      <c r="D57" s="57" t="s">
        <v>102</v>
      </c>
      <c r="E57" s="57" t="s">
        <v>102</v>
      </c>
      <c r="F57" s="57" t="s">
        <v>102</v>
      </c>
      <c r="G57" s="58"/>
      <c r="H57" s="57" t="s">
        <v>102</v>
      </c>
      <c r="I57" s="57" t="s">
        <v>102</v>
      </c>
      <c r="J57" s="57" t="s">
        <v>102</v>
      </c>
      <c r="K57" s="57" t="s">
        <v>102</v>
      </c>
      <c r="L57" s="57" t="s">
        <v>102</v>
      </c>
      <c r="M57" s="57" t="s">
        <v>102</v>
      </c>
      <c r="N57" s="57" t="s">
        <v>102</v>
      </c>
      <c r="O57" s="57" t="s">
        <v>102</v>
      </c>
      <c r="P57" s="57" t="s">
        <v>102</v>
      </c>
      <c r="Q57" s="57" t="s">
        <v>103</v>
      </c>
      <c r="R57" s="57" t="s">
        <v>102</v>
      </c>
      <c r="S57" s="57" t="s">
        <v>102</v>
      </c>
      <c r="T57" s="57" t="s">
        <v>102</v>
      </c>
      <c r="U57" s="57" t="s">
        <v>102</v>
      </c>
      <c r="V57" s="57" t="s">
        <v>102</v>
      </c>
      <c r="W57" s="57" t="s">
        <v>102</v>
      </c>
      <c r="X57" s="57" t="s">
        <v>102</v>
      </c>
      <c r="Y57" s="57" t="s">
        <v>102</v>
      </c>
      <c r="Z57" s="57" t="s">
        <v>102</v>
      </c>
      <c r="AA57" s="57" t="s">
        <v>102</v>
      </c>
      <c r="AB57" s="57" t="s">
        <v>102</v>
      </c>
      <c r="AC57" s="57" t="s">
        <v>102</v>
      </c>
      <c r="AD57" s="57" t="s">
        <v>102</v>
      </c>
      <c r="AE57" s="57" t="s">
        <v>102</v>
      </c>
      <c r="AF57" s="57" t="s">
        <v>102</v>
      </c>
      <c r="AG57" s="57" t="s">
        <v>102</v>
      </c>
      <c r="AH57" s="57" t="s">
        <v>102</v>
      </c>
      <c r="AI57" s="57" t="s">
        <v>102</v>
      </c>
      <c r="AJ57" s="57" t="s">
        <v>102</v>
      </c>
      <c r="AK57" s="57" t="s">
        <v>102</v>
      </c>
      <c r="AL57" s="57" t="s">
        <v>102</v>
      </c>
      <c r="AM57" s="57" t="s">
        <v>102</v>
      </c>
      <c r="AN57" s="57" t="s">
        <v>102</v>
      </c>
      <c r="AO57" s="57" t="s">
        <v>102</v>
      </c>
      <c r="AP57" s="57" t="s">
        <v>102</v>
      </c>
      <c r="AQ57" s="57" t="s">
        <v>102</v>
      </c>
      <c r="AR57" s="57" t="s">
        <v>102</v>
      </c>
      <c r="AS57" s="57" t="s">
        <v>102</v>
      </c>
      <c r="AT57" s="57" t="s">
        <v>102</v>
      </c>
      <c r="AU57" s="57" t="s">
        <v>102</v>
      </c>
      <c r="AV57" s="57" t="s">
        <v>102</v>
      </c>
      <c r="AW57" s="57" t="s">
        <v>102</v>
      </c>
      <c r="AX57" s="57" t="s">
        <v>102</v>
      </c>
      <c r="AY57" s="57" t="s">
        <v>102</v>
      </c>
      <c r="AZ57" s="57" t="s">
        <v>102</v>
      </c>
      <c r="BA57" s="57" t="s">
        <v>102</v>
      </c>
      <c r="BB57" s="57" t="s">
        <v>102</v>
      </c>
      <c r="BC57" s="57" t="s">
        <v>102</v>
      </c>
      <c r="BD57" s="57" t="s">
        <v>102</v>
      </c>
      <c r="BE57" s="57" t="s">
        <v>102</v>
      </c>
      <c r="BF57" s="57" t="s">
        <v>102</v>
      </c>
      <c r="BG57" s="57" t="s">
        <v>102</v>
      </c>
      <c r="BH57" s="57" t="s">
        <v>102</v>
      </c>
      <c r="BI57" s="57" t="s">
        <v>102</v>
      </c>
      <c r="BJ57" s="57" t="s">
        <v>102</v>
      </c>
      <c r="BK57" s="57" t="s">
        <v>102</v>
      </c>
      <c r="BL57" s="57" t="s">
        <v>102</v>
      </c>
      <c r="BM57" s="57" t="s">
        <v>102</v>
      </c>
      <c r="BN57" s="57" t="s">
        <v>102</v>
      </c>
      <c r="BO57" s="57" t="s">
        <v>102</v>
      </c>
      <c r="BP57" s="57" t="s">
        <v>102</v>
      </c>
      <c r="BQ57" s="57" t="s">
        <v>102</v>
      </c>
      <c r="BR57" s="57" t="s">
        <v>102</v>
      </c>
      <c r="BS57" s="57" t="s">
        <v>102</v>
      </c>
      <c r="BT57" s="57" t="s">
        <v>102</v>
      </c>
      <c r="BU57" s="57" t="s">
        <v>102</v>
      </c>
      <c r="BV57" s="57" t="s">
        <v>102</v>
      </c>
      <c r="BW57" s="57" t="s">
        <v>102</v>
      </c>
      <c r="BX57" s="57" t="s">
        <v>102</v>
      </c>
      <c r="BY57" s="57" t="s">
        <v>102</v>
      </c>
      <c r="BZ57" s="57" t="s">
        <v>102</v>
      </c>
      <c r="CA57" s="57" t="s">
        <v>102</v>
      </c>
      <c r="CB57" s="57" t="s">
        <v>102</v>
      </c>
      <c r="CC57" s="57" t="s">
        <v>102</v>
      </c>
      <c r="CD57" s="55"/>
    </row>
    <row r="58">
      <c r="A58" s="54" t="s">
        <v>159</v>
      </c>
      <c r="B58" s="57" t="s">
        <v>109</v>
      </c>
      <c r="C58" s="57" t="s">
        <v>109</v>
      </c>
      <c r="D58" s="57" t="s">
        <v>111</v>
      </c>
      <c r="E58" s="57" t="s">
        <v>111</v>
      </c>
      <c r="F58" s="57" t="s">
        <v>109</v>
      </c>
      <c r="G58" s="58"/>
      <c r="H58" s="57" t="s">
        <v>109</v>
      </c>
      <c r="I58" s="57" t="s">
        <v>109</v>
      </c>
      <c r="J58" s="57" t="s">
        <v>111</v>
      </c>
      <c r="K58" s="57" t="s">
        <v>109</v>
      </c>
      <c r="L58" s="57" t="s">
        <v>109</v>
      </c>
      <c r="M58" s="57" t="s">
        <v>109</v>
      </c>
      <c r="N58" s="57" t="s">
        <v>109</v>
      </c>
      <c r="O58" s="57" t="s">
        <v>109</v>
      </c>
      <c r="P58" s="57" t="s">
        <v>109</v>
      </c>
      <c r="Q58" s="57" t="s">
        <v>109</v>
      </c>
      <c r="R58" s="57" t="s">
        <v>109</v>
      </c>
      <c r="S58" s="57" t="s">
        <v>111</v>
      </c>
      <c r="T58" s="57" t="s">
        <v>111</v>
      </c>
      <c r="U58" s="57" t="s">
        <v>109</v>
      </c>
      <c r="V58" s="57" t="s">
        <v>109</v>
      </c>
      <c r="W58" s="57" t="s">
        <v>109</v>
      </c>
      <c r="X58" s="57" t="s">
        <v>109</v>
      </c>
      <c r="Y58" s="57" t="s">
        <v>109</v>
      </c>
      <c r="Z58" s="57" t="s">
        <v>109</v>
      </c>
      <c r="AA58" s="57" t="s">
        <v>109</v>
      </c>
      <c r="AB58" s="57" t="s">
        <v>109</v>
      </c>
      <c r="AC58" s="57" t="s">
        <v>109</v>
      </c>
      <c r="AD58" s="57" t="s">
        <v>109</v>
      </c>
      <c r="AE58" s="57" t="s">
        <v>111</v>
      </c>
      <c r="AF58" s="57" t="s">
        <v>109</v>
      </c>
      <c r="AG58" s="57" t="s">
        <v>109</v>
      </c>
      <c r="AH58" s="57" t="s">
        <v>109</v>
      </c>
      <c r="AI58" s="57" t="s">
        <v>109</v>
      </c>
      <c r="AJ58" s="57" t="s">
        <v>109</v>
      </c>
      <c r="AK58" s="57" t="s">
        <v>109</v>
      </c>
      <c r="AL58" s="57" t="s">
        <v>109</v>
      </c>
      <c r="AM58" s="57" t="s">
        <v>109</v>
      </c>
      <c r="AN58" s="57" t="s">
        <v>109</v>
      </c>
      <c r="AO58" s="57" t="s">
        <v>109</v>
      </c>
      <c r="AP58" s="57" t="s">
        <v>109</v>
      </c>
      <c r="AQ58" s="57" t="s">
        <v>109</v>
      </c>
      <c r="AR58" s="57" t="s">
        <v>109</v>
      </c>
      <c r="AS58" s="57" t="s">
        <v>109</v>
      </c>
      <c r="AT58" s="57" t="s">
        <v>109</v>
      </c>
      <c r="AU58" s="57" t="s">
        <v>109</v>
      </c>
      <c r="AV58" s="57" t="s">
        <v>109</v>
      </c>
      <c r="AW58" s="57" t="s">
        <v>109</v>
      </c>
      <c r="AX58" s="57" t="s">
        <v>109</v>
      </c>
      <c r="AY58" s="57" t="s">
        <v>109</v>
      </c>
      <c r="AZ58" s="57" t="s">
        <v>109</v>
      </c>
      <c r="BA58" s="57" t="s">
        <v>109</v>
      </c>
      <c r="BB58" s="57" t="s">
        <v>109</v>
      </c>
      <c r="BC58" s="57" t="s">
        <v>109</v>
      </c>
      <c r="BD58" s="57" t="s">
        <v>109</v>
      </c>
      <c r="BE58" s="57" t="s">
        <v>111</v>
      </c>
      <c r="BF58" s="57" t="s">
        <v>109</v>
      </c>
      <c r="BG58" s="57" t="s">
        <v>111</v>
      </c>
      <c r="BH58" s="57" t="s">
        <v>109</v>
      </c>
      <c r="BI58" s="57" t="s">
        <v>109</v>
      </c>
      <c r="BJ58" s="57" t="s">
        <v>109</v>
      </c>
      <c r="BK58" s="57" t="s">
        <v>109</v>
      </c>
      <c r="BL58" s="57" t="s">
        <v>109</v>
      </c>
      <c r="BM58" s="57" t="s">
        <v>109</v>
      </c>
      <c r="BN58" s="57" t="s">
        <v>109</v>
      </c>
      <c r="BO58" s="57" t="s">
        <v>109</v>
      </c>
      <c r="BP58" s="57" t="s">
        <v>109</v>
      </c>
      <c r="BQ58" s="57" t="s">
        <v>109</v>
      </c>
      <c r="BR58" s="57" t="s">
        <v>109</v>
      </c>
      <c r="BS58" s="57" t="s">
        <v>109</v>
      </c>
      <c r="BT58" s="57" t="s">
        <v>109</v>
      </c>
      <c r="BU58" s="57" t="s">
        <v>109</v>
      </c>
      <c r="BV58" s="57" t="s">
        <v>109</v>
      </c>
      <c r="BW58" s="57" t="s">
        <v>109</v>
      </c>
      <c r="BX58" s="57" t="s">
        <v>109</v>
      </c>
      <c r="BY58" s="57" t="s">
        <v>109</v>
      </c>
      <c r="BZ58" s="57" t="s">
        <v>109</v>
      </c>
      <c r="CA58" s="57" t="s">
        <v>109</v>
      </c>
      <c r="CB58" s="57" t="s">
        <v>109</v>
      </c>
      <c r="CC58" s="57" t="s">
        <v>109</v>
      </c>
      <c r="CD58" s="55"/>
    </row>
    <row r="59">
      <c r="A59" s="54" t="s">
        <v>160</v>
      </c>
      <c r="B59" s="57" t="s">
        <v>111</v>
      </c>
      <c r="C59" s="57" t="s">
        <v>111</v>
      </c>
      <c r="D59" s="57" t="s">
        <v>109</v>
      </c>
      <c r="E59" s="57" t="s">
        <v>109</v>
      </c>
      <c r="F59" s="57" t="s">
        <v>111</v>
      </c>
      <c r="G59" s="58"/>
      <c r="H59" s="57" t="s">
        <v>111</v>
      </c>
      <c r="I59" s="57" t="s">
        <v>111</v>
      </c>
      <c r="J59" s="57" t="s">
        <v>109</v>
      </c>
      <c r="K59" s="57" t="s">
        <v>111</v>
      </c>
      <c r="L59" s="57" t="s">
        <v>111</v>
      </c>
      <c r="M59" s="57" t="s">
        <v>111</v>
      </c>
      <c r="N59" s="57" t="s">
        <v>111</v>
      </c>
      <c r="O59" s="57" t="s">
        <v>111</v>
      </c>
      <c r="P59" s="57" t="s">
        <v>111</v>
      </c>
      <c r="Q59" s="57" t="s">
        <v>111</v>
      </c>
      <c r="R59" s="57" t="s">
        <v>111</v>
      </c>
      <c r="S59" s="57" t="s">
        <v>109</v>
      </c>
      <c r="T59" s="57" t="s">
        <v>103</v>
      </c>
      <c r="U59" s="57" t="s">
        <v>111</v>
      </c>
      <c r="V59" s="57" t="s">
        <v>111</v>
      </c>
      <c r="W59" s="57" t="s">
        <v>111</v>
      </c>
      <c r="X59" s="57" t="s">
        <v>111</v>
      </c>
      <c r="Y59" s="57" t="s">
        <v>111</v>
      </c>
      <c r="Z59" s="57" t="s">
        <v>111</v>
      </c>
      <c r="AA59" s="57" t="s">
        <v>111</v>
      </c>
      <c r="AB59" s="57" t="s">
        <v>111</v>
      </c>
      <c r="AC59" s="57" t="s">
        <v>111</v>
      </c>
      <c r="AD59" s="57" t="s">
        <v>111</v>
      </c>
      <c r="AE59" s="57" t="s">
        <v>111</v>
      </c>
      <c r="AF59" s="57" t="s">
        <v>111</v>
      </c>
      <c r="AG59" s="57" t="s">
        <v>111</v>
      </c>
      <c r="AH59" s="57" t="s">
        <v>111</v>
      </c>
      <c r="AI59" s="57" t="s">
        <v>111</v>
      </c>
      <c r="AJ59" s="57" t="s">
        <v>111</v>
      </c>
      <c r="AK59" s="57" t="s">
        <v>111</v>
      </c>
      <c r="AL59" s="57" t="s">
        <v>111</v>
      </c>
      <c r="AM59" s="57" t="s">
        <v>110</v>
      </c>
      <c r="AN59" s="57" t="s">
        <v>111</v>
      </c>
      <c r="AO59" s="57" t="s">
        <v>111</v>
      </c>
      <c r="AP59" s="57" t="s">
        <v>111</v>
      </c>
      <c r="AQ59" s="57" t="s">
        <v>111</v>
      </c>
      <c r="AR59" s="57" t="s">
        <v>111</v>
      </c>
      <c r="AS59" s="57" t="s">
        <v>111</v>
      </c>
      <c r="AT59" s="57" t="s">
        <v>111</v>
      </c>
      <c r="AU59" s="57" t="s">
        <v>111</v>
      </c>
      <c r="AV59" s="57" t="s">
        <v>111</v>
      </c>
      <c r="AW59" s="57" t="s">
        <v>111</v>
      </c>
      <c r="AX59" s="57" t="s">
        <v>111</v>
      </c>
      <c r="AY59" s="57" t="s">
        <v>111</v>
      </c>
      <c r="AZ59" s="57" t="s">
        <v>111</v>
      </c>
      <c r="BA59" s="57" t="s">
        <v>111</v>
      </c>
      <c r="BB59" s="57" t="s">
        <v>111</v>
      </c>
      <c r="BC59" s="57" t="s">
        <v>111</v>
      </c>
      <c r="BD59" s="57" t="s">
        <v>111</v>
      </c>
      <c r="BE59" s="57" t="s">
        <v>109</v>
      </c>
      <c r="BF59" s="57" t="s">
        <v>111</v>
      </c>
      <c r="BG59" s="57" t="s">
        <v>109</v>
      </c>
      <c r="BH59" s="57" t="s">
        <v>111</v>
      </c>
      <c r="BI59" s="57" t="s">
        <v>111</v>
      </c>
      <c r="BJ59" s="57" t="s">
        <v>111</v>
      </c>
      <c r="BK59" s="57" t="s">
        <v>111</v>
      </c>
      <c r="BL59" s="57" t="s">
        <v>111</v>
      </c>
      <c r="BM59" s="57" t="s">
        <v>111</v>
      </c>
      <c r="BN59" s="57" t="s">
        <v>111</v>
      </c>
      <c r="BO59" s="57" t="s">
        <v>111</v>
      </c>
      <c r="BP59" s="57" t="s">
        <v>111</v>
      </c>
      <c r="BQ59" s="57" t="s">
        <v>111</v>
      </c>
      <c r="BR59" s="57" t="s">
        <v>111</v>
      </c>
      <c r="BS59" s="57" t="s">
        <v>111</v>
      </c>
      <c r="BT59" s="57" t="s">
        <v>111</v>
      </c>
      <c r="BU59" s="57" t="s">
        <v>111</v>
      </c>
      <c r="BV59" s="57" t="s">
        <v>109</v>
      </c>
      <c r="BW59" s="57" t="s">
        <v>111</v>
      </c>
      <c r="BX59" s="57" t="s">
        <v>111</v>
      </c>
      <c r="BY59" s="57" t="s">
        <v>111</v>
      </c>
      <c r="BZ59" s="57" t="s">
        <v>111</v>
      </c>
      <c r="CA59" s="57" t="s">
        <v>111</v>
      </c>
      <c r="CB59" s="57" t="s">
        <v>111</v>
      </c>
      <c r="CC59" s="57" t="s">
        <v>111</v>
      </c>
      <c r="CD59" s="55"/>
    </row>
    <row r="60">
      <c r="A60" s="54" t="s">
        <v>161</v>
      </c>
      <c r="B60" s="57" t="s">
        <v>102</v>
      </c>
      <c r="C60" s="57" t="s">
        <v>102</v>
      </c>
      <c r="D60" s="57" t="s">
        <v>102</v>
      </c>
      <c r="E60" s="57" t="s">
        <v>102</v>
      </c>
      <c r="F60" s="57" t="s">
        <v>102</v>
      </c>
      <c r="G60" s="58"/>
      <c r="H60" s="57" t="s">
        <v>102</v>
      </c>
      <c r="I60" s="57" t="s">
        <v>103</v>
      </c>
      <c r="J60" s="57" t="s">
        <v>103</v>
      </c>
      <c r="K60" s="57" t="s">
        <v>102</v>
      </c>
      <c r="L60" s="57" t="s">
        <v>102</v>
      </c>
      <c r="M60" s="57" t="s">
        <v>102</v>
      </c>
      <c r="N60" s="57" t="s">
        <v>102</v>
      </c>
      <c r="O60" s="57" t="s">
        <v>102</v>
      </c>
      <c r="P60" s="57" t="s">
        <v>103</v>
      </c>
      <c r="Q60" s="57" t="s">
        <v>103</v>
      </c>
      <c r="R60" s="57"/>
      <c r="S60" s="57" t="s">
        <v>102</v>
      </c>
      <c r="T60" s="57" t="s">
        <v>102</v>
      </c>
      <c r="U60" s="57" t="s">
        <v>102</v>
      </c>
      <c r="V60" s="57" t="s">
        <v>102</v>
      </c>
      <c r="W60" s="57" t="s">
        <v>102</v>
      </c>
      <c r="X60" s="57" t="s">
        <v>102</v>
      </c>
      <c r="Y60" s="57" t="s">
        <v>102</v>
      </c>
      <c r="Z60" s="57" t="s">
        <v>102</v>
      </c>
      <c r="AA60" s="57" t="s">
        <v>102</v>
      </c>
      <c r="AB60" s="57" t="s">
        <v>102</v>
      </c>
      <c r="AC60" s="57" t="s">
        <v>103</v>
      </c>
      <c r="AD60" s="57" t="s">
        <v>102</v>
      </c>
      <c r="AE60" s="57" t="s">
        <v>103</v>
      </c>
      <c r="AF60" s="57" t="s">
        <v>103</v>
      </c>
      <c r="AG60" s="57" t="s">
        <v>102</v>
      </c>
      <c r="AH60" s="57" t="s">
        <v>102</v>
      </c>
      <c r="AI60" s="57" t="s">
        <v>102</v>
      </c>
      <c r="AJ60" s="57" t="s">
        <v>102</v>
      </c>
      <c r="AK60" s="57" t="s">
        <v>102</v>
      </c>
      <c r="AL60" s="57" t="s">
        <v>102</v>
      </c>
      <c r="AM60" s="57" t="s">
        <v>103</v>
      </c>
      <c r="AN60" s="57" t="s">
        <v>102</v>
      </c>
      <c r="AO60" s="57" t="s">
        <v>102</v>
      </c>
      <c r="AP60" s="57" t="s">
        <v>102</v>
      </c>
      <c r="AQ60" s="57" t="s">
        <v>102</v>
      </c>
      <c r="AR60" s="57" t="s">
        <v>102</v>
      </c>
      <c r="AS60" s="57" t="s">
        <v>102</v>
      </c>
      <c r="AT60" s="57" t="s">
        <v>102</v>
      </c>
      <c r="AU60" s="57" t="s">
        <v>102</v>
      </c>
      <c r="AV60" s="57" t="s">
        <v>102</v>
      </c>
      <c r="AW60" s="57" t="s">
        <v>102</v>
      </c>
      <c r="AX60" s="57" t="s">
        <v>102</v>
      </c>
      <c r="AY60" s="57" t="s">
        <v>102</v>
      </c>
      <c r="AZ60" s="57" t="s">
        <v>102</v>
      </c>
      <c r="BA60" s="57" t="s">
        <v>102</v>
      </c>
      <c r="BB60" s="57" t="s">
        <v>102</v>
      </c>
      <c r="BC60" s="57" t="s">
        <v>102</v>
      </c>
      <c r="BD60" s="57" t="s">
        <v>102</v>
      </c>
      <c r="BE60" s="57" t="s">
        <v>102</v>
      </c>
      <c r="BF60" s="57" t="s">
        <v>102</v>
      </c>
      <c r="BG60" s="57" t="s">
        <v>102</v>
      </c>
      <c r="BH60" s="57" t="s">
        <v>102</v>
      </c>
      <c r="BI60" s="58"/>
      <c r="BJ60" s="57" t="s">
        <v>102</v>
      </c>
      <c r="BK60" s="57" t="s">
        <v>102</v>
      </c>
      <c r="BL60" s="57" t="s">
        <v>102</v>
      </c>
      <c r="BM60" s="57" t="s">
        <v>102</v>
      </c>
      <c r="BN60" s="57" t="s">
        <v>102</v>
      </c>
      <c r="BO60" s="57" t="s">
        <v>102</v>
      </c>
      <c r="BP60" s="57" t="s">
        <v>102</v>
      </c>
      <c r="BQ60" s="57" t="s">
        <v>102</v>
      </c>
      <c r="BR60" s="57" t="s">
        <v>102</v>
      </c>
      <c r="BS60" s="57" t="s">
        <v>102</v>
      </c>
      <c r="BT60" s="57" t="s">
        <v>103</v>
      </c>
      <c r="BU60" s="57"/>
      <c r="BV60" s="57" t="s">
        <v>102</v>
      </c>
      <c r="BW60" s="57" t="s">
        <v>102</v>
      </c>
      <c r="BX60" s="57" t="s">
        <v>102</v>
      </c>
      <c r="BY60" s="57" t="s">
        <v>102</v>
      </c>
      <c r="BZ60" s="57" t="s">
        <v>111</v>
      </c>
      <c r="CA60" s="57" t="s">
        <v>103</v>
      </c>
      <c r="CB60" s="57" t="s">
        <v>102</v>
      </c>
      <c r="CC60" s="57" t="s">
        <v>102</v>
      </c>
      <c r="CD60" s="55"/>
    </row>
    <row r="61">
      <c r="A61" s="54" t="s">
        <v>162</v>
      </c>
      <c r="B61" s="57" t="s">
        <v>102</v>
      </c>
      <c r="C61" s="57" t="s">
        <v>102</v>
      </c>
      <c r="D61" s="57" t="s">
        <v>102</v>
      </c>
      <c r="E61" s="57" t="s">
        <v>102</v>
      </c>
      <c r="F61" s="57" t="s">
        <v>102</v>
      </c>
      <c r="G61" s="58"/>
      <c r="H61" s="57" t="s">
        <v>102</v>
      </c>
      <c r="I61" s="57" t="s">
        <v>102</v>
      </c>
      <c r="J61" s="57" t="s">
        <v>102</v>
      </c>
      <c r="K61" s="57" t="s">
        <v>102</v>
      </c>
      <c r="L61" s="57" t="s">
        <v>102</v>
      </c>
      <c r="M61" s="57" t="s">
        <v>102</v>
      </c>
      <c r="N61" s="57" t="s">
        <v>102</v>
      </c>
      <c r="O61" s="57" t="s">
        <v>102</v>
      </c>
      <c r="P61" s="57" t="s">
        <v>102</v>
      </c>
      <c r="Q61" s="57" t="s">
        <v>102</v>
      </c>
      <c r="R61" s="57" t="s">
        <v>103</v>
      </c>
      <c r="S61" s="57" t="s">
        <v>102</v>
      </c>
      <c r="T61" s="57" t="s">
        <v>102</v>
      </c>
      <c r="U61" s="57" t="s">
        <v>102</v>
      </c>
      <c r="V61" s="57" t="s">
        <v>102</v>
      </c>
      <c r="W61" s="57" t="s">
        <v>102</v>
      </c>
      <c r="X61" s="57" t="s">
        <v>102</v>
      </c>
      <c r="Y61" s="57" t="s">
        <v>102</v>
      </c>
      <c r="Z61" s="57" t="s">
        <v>102</v>
      </c>
      <c r="AA61" s="57" t="s">
        <v>102</v>
      </c>
      <c r="AB61" s="57" t="s">
        <v>102</v>
      </c>
      <c r="AC61" s="57" t="s">
        <v>102</v>
      </c>
      <c r="AD61" s="57" t="s">
        <v>102</v>
      </c>
      <c r="AE61" s="57" t="s">
        <v>102</v>
      </c>
      <c r="AF61" s="57" t="s">
        <v>102</v>
      </c>
      <c r="AG61" s="57" t="s">
        <v>102</v>
      </c>
      <c r="AH61" s="57" t="s">
        <v>102</v>
      </c>
      <c r="AI61" s="57" t="s">
        <v>102</v>
      </c>
      <c r="AJ61" s="57" t="s">
        <v>102</v>
      </c>
      <c r="AK61" s="57" t="s">
        <v>102</v>
      </c>
      <c r="AL61" s="57" t="s">
        <v>102</v>
      </c>
      <c r="AM61" s="57" t="s">
        <v>103</v>
      </c>
      <c r="AN61" s="57" t="s">
        <v>102</v>
      </c>
      <c r="AO61" s="57" t="s">
        <v>102</v>
      </c>
      <c r="AP61" s="57" t="s">
        <v>102</v>
      </c>
      <c r="AQ61" s="57" t="s">
        <v>102</v>
      </c>
      <c r="AR61" s="57" t="s">
        <v>102</v>
      </c>
      <c r="AS61" s="57" t="s">
        <v>102</v>
      </c>
      <c r="AT61" s="57" t="s">
        <v>102</v>
      </c>
      <c r="AU61" s="57" t="s">
        <v>102</v>
      </c>
      <c r="AV61" s="57" t="s">
        <v>102</v>
      </c>
      <c r="AW61" s="57" t="s">
        <v>102</v>
      </c>
      <c r="AX61" s="57" t="s">
        <v>102</v>
      </c>
      <c r="AY61" s="57" t="s">
        <v>102</v>
      </c>
      <c r="AZ61" s="57" t="s">
        <v>102</v>
      </c>
      <c r="BA61" s="57" t="s">
        <v>102</v>
      </c>
      <c r="BB61" s="57" t="s">
        <v>102</v>
      </c>
      <c r="BC61" s="57" t="s">
        <v>102</v>
      </c>
      <c r="BD61" s="57" t="s">
        <v>102</v>
      </c>
      <c r="BE61" s="57" t="s">
        <v>102</v>
      </c>
      <c r="BF61" s="57" t="s">
        <v>102</v>
      </c>
      <c r="BG61" s="57" t="s">
        <v>102</v>
      </c>
      <c r="BH61" s="57" t="s">
        <v>102</v>
      </c>
      <c r="BI61" s="57" t="s">
        <v>102</v>
      </c>
      <c r="BJ61" s="57" t="s">
        <v>102</v>
      </c>
      <c r="BK61" s="57" t="s">
        <v>102</v>
      </c>
      <c r="BL61" s="57" t="s">
        <v>102</v>
      </c>
      <c r="BM61" s="57" t="s">
        <v>102</v>
      </c>
      <c r="BN61" s="57" t="s">
        <v>102</v>
      </c>
      <c r="BO61" s="57" t="s">
        <v>102</v>
      </c>
      <c r="BP61" s="57" t="s">
        <v>102</v>
      </c>
      <c r="BQ61" s="57" t="s">
        <v>102</v>
      </c>
      <c r="BR61" s="57" t="s">
        <v>102</v>
      </c>
      <c r="BS61" s="57" t="s">
        <v>103</v>
      </c>
      <c r="BT61" s="57" t="s">
        <v>103</v>
      </c>
      <c r="BU61" s="57" t="s">
        <v>102</v>
      </c>
      <c r="BV61" s="57" t="s">
        <v>102</v>
      </c>
      <c r="BW61" s="57" t="s">
        <v>102</v>
      </c>
      <c r="BX61" s="57" t="s">
        <v>102</v>
      </c>
      <c r="BY61" s="57" t="s">
        <v>102</v>
      </c>
      <c r="BZ61" s="57" t="s">
        <v>103</v>
      </c>
      <c r="CA61" s="57" t="s">
        <v>103</v>
      </c>
      <c r="CB61" s="57" t="s">
        <v>102</v>
      </c>
      <c r="CC61" s="57" t="s">
        <v>102</v>
      </c>
      <c r="CD61" s="55"/>
    </row>
    <row r="62">
      <c r="A62" s="54" t="s">
        <v>163</v>
      </c>
      <c r="B62" s="57" t="s">
        <v>109</v>
      </c>
      <c r="C62" s="57" t="s">
        <v>109</v>
      </c>
      <c r="D62" s="57" t="s">
        <v>109</v>
      </c>
      <c r="E62" s="57" t="s">
        <v>109</v>
      </c>
      <c r="F62" s="57" t="s">
        <v>109</v>
      </c>
      <c r="G62" s="58"/>
      <c r="H62" s="57" t="s">
        <v>109</v>
      </c>
      <c r="I62" s="57" t="s">
        <v>109</v>
      </c>
      <c r="J62" s="57" t="s">
        <v>111</v>
      </c>
      <c r="K62" s="57" t="s">
        <v>109</v>
      </c>
      <c r="L62" s="57" t="s">
        <v>109</v>
      </c>
      <c r="M62" s="57" t="s">
        <v>109</v>
      </c>
      <c r="N62" s="57" t="s">
        <v>109</v>
      </c>
      <c r="O62" s="57" t="s">
        <v>109</v>
      </c>
      <c r="P62" s="57" t="s">
        <v>109</v>
      </c>
      <c r="Q62" s="57" t="s">
        <v>109</v>
      </c>
      <c r="R62" s="57" t="s">
        <v>109</v>
      </c>
      <c r="S62" s="57" t="s">
        <v>109</v>
      </c>
      <c r="T62" s="57" t="s">
        <v>109</v>
      </c>
      <c r="U62" s="57" t="s">
        <v>109</v>
      </c>
      <c r="V62" s="57" t="s">
        <v>109</v>
      </c>
      <c r="W62" s="57" t="s">
        <v>109</v>
      </c>
      <c r="X62" s="57" t="s">
        <v>109</v>
      </c>
      <c r="Y62" s="57" t="s">
        <v>111</v>
      </c>
      <c r="Z62" s="57" t="s">
        <v>109</v>
      </c>
      <c r="AA62" s="57" t="s">
        <v>109</v>
      </c>
      <c r="AB62" s="57" t="s">
        <v>109</v>
      </c>
      <c r="AC62" s="57" t="s">
        <v>109</v>
      </c>
      <c r="AD62" s="57" t="s">
        <v>109</v>
      </c>
      <c r="AE62" s="57" t="s">
        <v>109</v>
      </c>
      <c r="AF62" s="57" t="s">
        <v>102</v>
      </c>
      <c r="AG62" s="57" t="s">
        <v>109</v>
      </c>
      <c r="AH62" s="57" t="s">
        <v>109</v>
      </c>
      <c r="AI62" s="57" t="s">
        <v>109</v>
      </c>
      <c r="AJ62" s="57" t="s">
        <v>109</v>
      </c>
      <c r="AK62" s="57" t="s">
        <v>109</v>
      </c>
      <c r="AL62" s="57" t="s">
        <v>109</v>
      </c>
      <c r="AM62" s="57" t="s">
        <v>109</v>
      </c>
      <c r="AN62" s="57" t="s">
        <v>109</v>
      </c>
      <c r="AO62" s="57" t="s">
        <v>102</v>
      </c>
      <c r="AP62" s="57" t="s">
        <v>109</v>
      </c>
      <c r="AQ62" s="57" t="s">
        <v>109</v>
      </c>
      <c r="AR62" s="57" t="s">
        <v>109</v>
      </c>
      <c r="AS62" s="57" t="s">
        <v>109</v>
      </c>
      <c r="AT62" s="57" t="s">
        <v>109</v>
      </c>
      <c r="AU62" s="57" t="s">
        <v>109</v>
      </c>
      <c r="AV62" s="57" t="s">
        <v>109</v>
      </c>
      <c r="AW62" s="57" t="s">
        <v>109</v>
      </c>
      <c r="AX62" s="57" t="s">
        <v>109</v>
      </c>
      <c r="AY62" s="57" t="s">
        <v>109</v>
      </c>
      <c r="AZ62" s="57" t="s">
        <v>109</v>
      </c>
      <c r="BA62" s="57" t="s">
        <v>109</v>
      </c>
      <c r="BB62" s="57" t="s">
        <v>109</v>
      </c>
      <c r="BC62" s="57" t="s">
        <v>109</v>
      </c>
      <c r="BD62" s="57" t="s">
        <v>109</v>
      </c>
      <c r="BE62" s="57" t="s">
        <v>109</v>
      </c>
      <c r="BF62" s="57" t="s">
        <v>109</v>
      </c>
      <c r="BG62" s="57" t="s">
        <v>109</v>
      </c>
      <c r="BH62" s="57" t="s">
        <v>109</v>
      </c>
      <c r="BI62" s="57" t="s">
        <v>109</v>
      </c>
      <c r="BJ62" s="57" t="s">
        <v>109</v>
      </c>
      <c r="BK62" s="57" t="s">
        <v>109</v>
      </c>
      <c r="BL62" s="57" t="s">
        <v>109</v>
      </c>
      <c r="BM62" s="57" t="s">
        <v>109</v>
      </c>
      <c r="BN62" s="57" t="s">
        <v>109</v>
      </c>
      <c r="BO62" s="57" t="s">
        <v>109</v>
      </c>
      <c r="BP62" s="57" t="s">
        <v>109</v>
      </c>
      <c r="BQ62" s="57" t="s">
        <v>109</v>
      </c>
      <c r="BR62" s="57" t="s">
        <v>109</v>
      </c>
      <c r="BS62" s="57" t="s">
        <v>109</v>
      </c>
      <c r="BT62" s="57" t="s">
        <v>109</v>
      </c>
      <c r="BU62" s="57" t="s">
        <v>109</v>
      </c>
      <c r="BV62" s="57" t="s">
        <v>109</v>
      </c>
      <c r="BW62" s="57" t="s">
        <v>109</v>
      </c>
      <c r="BX62" s="57" t="s">
        <v>109</v>
      </c>
      <c r="BY62" s="57" t="s">
        <v>111</v>
      </c>
      <c r="BZ62" s="57" t="s">
        <v>109</v>
      </c>
      <c r="CA62" s="57" t="s">
        <v>111</v>
      </c>
      <c r="CB62" s="57" t="s">
        <v>109</v>
      </c>
      <c r="CC62" s="57" t="s">
        <v>109</v>
      </c>
      <c r="CD62" s="55"/>
    </row>
    <row r="63">
      <c r="A63" s="54" t="s">
        <v>164</v>
      </c>
      <c r="B63" s="57" t="s">
        <v>102</v>
      </c>
      <c r="C63" s="57" t="s">
        <v>102</v>
      </c>
      <c r="D63" s="57" t="s">
        <v>102</v>
      </c>
      <c r="E63" s="57" t="s">
        <v>102</v>
      </c>
      <c r="F63" s="57" t="s">
        <v>102</v>
      </c>
      <c r="G63" s="58"/>
      <c r="H63" s="57" t="s">
        <v>102</v>
      </c>
      <c r="I63" s="57" t="s">
        <v>102</v>
      </c>
      <c r="J63" s="57" t="s">
        <v>102</v>
      </c>
      <c r="K63" s="57" t="s">
        <v>102</v>
      </c>
      <c r="L63" s="57" t="s">
        <v>102</v>
      </c>
      <c r="M63" s="57" t="s">
        <v>102</v>
      </c>
      <c r="N63" s="57" t="s">
        <v>102</v>
      </c>
      <c r="O63" s="57" t="s">
        <v>102</v>
      </c>
      <c r="P63" s="57" t="s">
        <v>102</v>
      </c>
      <c r="Q63" s="57" t="s">
        <v>103</v>
      </c>
      <c r="R63" s="57" t="s">
        <v>102</v>
      </c>
      <c r="S63" s="57" t="s">
        <v>102</v>
      </c>
      <c r="T63" s="57" t="s">
        <v>102</v>
      </c>
      <c r="U63" s="57" t="s">
        <v>102</v>
      </c>
      <c r="V63" s="57" t="s">
        <v>102</v>
      </c>
      <c r="W63" s="57" t="s">
        <v>102</v>
      </c>
      <c r="X63" s="57" t="s">
        <v>102</v>
      </c>
      <c r="Y63" s="57" t="s">
        <v>102</v>
      </c>
      <c r="Z63" s="57" t="s">
        <v>102</v>
      </c>
      <c r="AA63" s="57" t="s">
        <v>102</v>
      </c>
      <c r="AB63" s="57" t="s">
        <v>102</v>
      </c>
      <c r="AC63" s="57" t="s">
        <v>102</v>
      </c>
      <c r="AD63" s="57" t="s">
        <v>102</v>
      </c>
      <c r="AE63" s="57" t="s">
        <v>102</v>
      </c>
      <c r="AF63" s="57" t="s">
        <v>102</v>
      </c>
      <c r="AG63" s="57" t="s">
        <v>103</v>
      </c>
      <c r="AH63" s="57" t="s">
        <v>102</v>
      </c>
      <c r="AI63" s="57" t="s">
        <v>102</v>
      </c>
      <c r="AJ63" s="57" t="s">
        <v>102</v>
      </c>
      <c r="AK63" s="57" t="s">
        <v>102</v>
      </c>
      <c r="AL63" s="57" t="s">
        <v>103</v>
      </c>
      <c r="AM63" s="57" t="s">
        <v>103</v>
      </c>
      <c r="AN63" s="57" t="s">
        <v>102</v>
      </c>
      <c r="AO63" s="57" t="s">
        <v>102</v>
      </c>
      <c r="AP63" s="57" t="s">
        <v>102</v>
      </c>
      <c r="AQ63" s="57" t="s">
        <v>102</v>
      </c>
      <c r="AR63" s="57" t="s">
        <v>102</v>
      </c>
      <c r="AS63" s="57" t="s">
        <v>102</v>
      </c>
      <c r="AT63" s="57" t="s">
        <v>102</v>
      </c>
      <c r="AU63" s="57" t="s">
        <v>102</v>
      </c>
      <c r="AV63" s="57" t="s">
        <v>102</v>
      </c>
      <c r="AW63" s="57" t="s">
        <v>102</v>
      </c>
      <c r="AX63" s="57" t="s">
        <v>102</v>
      </c>
      <c r="AY63" s="57" t="s">
        <v>102</v>
      </c>
      <c r="AZ63" s="57" t="s">
        <v>102</v>
      </c>
      <c r="BA63" s="57" t="s">
        <v>102</v>
      </c>
      <c r="BB63" s="57" t="s">
        <v>102</v>
      </c>
      <c r="BC63" s="57" t="s">
        <v>102</v>
      </c>
      <c r="BD63" s="57" t="s">
        <v>102</v>
      </c>
      <c r="BE63" s="57" t="s">
        <v>102</v>
      </c>
      <c r="BF63" s="57" t="s">
        <v>102</v>
      </c>
      <c r="BG63" s="57" t="s">
        <v>102</v>
      </c>
      <c r="BH63" s="58"/>
      <c r="BI63" s="57" t="s">
        <v>102</v>
      </c>
      <c r="BJ63" s="57" t="s">
        <v>109</v>
      </c>
      <c r="BK63" s="57" t="s">
        <v>102</v>
      </c>
      <c r="BL63" s="57" t="s">
        <v>102</v>
      </c>
      <c r="BM63" s="57" t="s">
        <v>102</v>
      </c>
      <c r="BN63" s="57" t="s">
        <v>102</v>
      </c>
      <c r="BO63" s="57" t="s">
        <v>102</v>
      </c>
      <c r="BP63" s="57" t="s">
        <v>102</v>
      </c>
      <c r="BQ63" s="57" t="s">
        <v>102</v>
      </c>
      <c r="BR63" s="57" t="s">
        <v>102</v>
      </c>
      <c r="BS63" s="57" t="s">
        <v>102</v>
      </c>
      <c r="BT63" s="57" t="s">
        <v>102</v>
      </c>
      <c r="BU63" s="57" t="s">
        <v>102</v>
      </c>
      <c r="BV63" s="57" t="s">
        <v>102</v>
      </c>
      <c r="BW63" s="57" t="s">
        <v>102</v>
      </c>
      <c r="BX63" s="57" t="s">
        <v>102</v>
      </c>
      <c r="BY63" s="57" t="s">
        <v>102</v>
      </c>
      <c r="BZ63" s="57" t="s">
        <v>102</v>
      </c>
      <c r="CA63" s="57" t="s">
        <v>102</v>
      </c>
      <c r="CB63" s="57" t="s">
        <v>102</v>
      </c>
      <c r="CC63" s="57" t="s">
        <v>102</v>
      </c>
      <c r="CD63" s="55"/>
    </row>
    <row r="64">
      <c r="A64" s="54" t="s">
        <v>165</v>
      </c>
      <c r="B64" s="57" t="s">
        <v>102</v>
      </c>
      <c r="C64" s="57" t="s">
        <v>103</v>
      </c>
      <c r="D64" s="57" t="s">
        <v>103</v>
      </c>
      <c r="E64" s="57" t="s">
        <v>102</v>
      </c>
      <c r="F64" s="57" t="s">
        <v>103</v>
      </c>
      <c r="G64" s="58"/>
      <c r="H64" s="57" t="s">
        <v>103</v>
      </c>
      <c r="I64" s="57" t="s">
        <v>102</v>
      </c>
      <c r="J64" s="57" t="s">
        <v>103</v>
      </c>
      <c r="K64" s="57" t="s">
        <v>102</v>
      </c>
      <c r="L64" s="57" t="s">
        <v>103</v>
      </c>
      <c r="M64" s="57" t="s">
        <v>103</v>
      </c>
      <c r="N64" s="57" t="s">
        <v>102</v>
      </c>
      <c r="O64" s="57" t="s">
        <v>103</v>
      </c>
      <c r="P64" s="57" t="s">
        <v>103</v>
      </c>
      <c r="Q64" s="57" t="s">
        <v>103</v>
      </c>
      <c r="R64" s="57" t="s">
        <v>102</v>
      </c>
      <c r="S64" s="57" t="s">
        <v>102</v>
      </c>
      <c r="T64" s="57" t="s">
        <v>103</v>
      </c>
      <c r="U64" s="57" t="s">
        <v>103</v>
      </c>
      <c r="V64" s="57" t="s">
        <v>103</v>
      </c>
      <c r="W64" s="57" t="s">
        <v>103</v>
      </c>
      <c r="X64" s="57" t="s">
        <v>103</v>
      </c>
      <c r="Y64" s="57" t="s">
        <v>102</v>
      </c>
      <c r="Z64" s="57" t="s">
        <v>102</v>
      </c>
      <c r="AA64" s="57" t="s">
        <v>103</v>
      </c>
      <c r="AB64" s="57" t="s">
        <v>103</v>
      </c>
      <c r="AC64" s="57" t="s">
        <v>109</v>
      </c>
      <c r="AD64" s="57" t="s">
        <v>103</v>
      </c>
      <c r="AE64" s="57" t="s">
        <v>102</v>
      </c>
      <c r="AF64" s="57" t="s">
        <v>103</v>
      </c>
      <c r="AG64" s="57" t="s">
        <v>103</v>
      </c>
      <c r="AH64" s="57" t="s">
        <v>103</v>
      </c>
      <c r="AI64" s="57" t="s">
        <v>103</v>
      </c>
      <c r="AJ64" s="57" t="s">
        <v>103</v>
      </c>
      <c r="AK64" s="57" t="s">
        <v>102</v>
      </c>
      <c r="AL64" s="57" t="s">
        <v>103</v>
      </c>
      <c r="AM64" s="57" t="s">
        <v>103</v>
      </c>
      <c r="AN64" s="57" t="s">
        <v>102</v>
      </c>
      <c r="AO64" s="57" t="s">
        <v>103</v>
      </c>
      <c r="AP64" s="57" t="s">
        <v>103</v>
      </c>
      <c r="AQ64" s="57" t="s">
        <v>103</v>
      </c>
      <c r="AR64" s="57" t="s">
        <v>103</v>
      </c>
      <c r="AS64" s="57" t="s">
        <v>103</v>
      </c>
      <c r="AT64" s="57" t="s">
        <v>103</v>
      </c>
      <c r="AU64" s="57" t="s">
        <v>102</v>
      </c>
      <c r="AV64" s="57" t="s">
        <v>103</v>
      </c>
      <c r="AW64" s="57" t="s">
        <v>103</v>
      </c>
      <c r="AX64" s="57" t="s">
        <v>103</v>
      </c>
      <c r="AY64" s="57" t="s">
        <v>103</v>
      </c>
      <c r="AZ64" s="57" t="s">
        <v>102</v>
      </c>
      <c r="BA64" s="57" t="s">
        <v>103</v>
      </c>
      <c r="BB64" s="57" t="s">
        <v>103</v>
      </c>
      <c r="BC64" s="57" t="s">
        <v>103</v>
      </c>
      <c r="BD64" s="57" t="s">
        <v>103</v>
      </c>
      <c r="BE64" s="57" t="s">
        <v>103</v>
      </c>
      <c r="BF64" s="57" t="s">
        <v>103</v>
      </c>
      <c r="BG64" s="57" t="s">
        <v>103</v>
      </c>
      <c r="BH64" s="58"/>
      <c r="BI64" s="57" t="s">
        <v>103</v>
      </c>
      <c r="BJ64" s="57" t="s">
        <v>103</v>
      </c>
      <c r="BK64" s="57" t="s">
        <v>103</v>
      </c>
      <c r="BL64" s="57" t="s">
        <v>103</v>
      </c>
      <c r="BM64" s="57" t="s">
        <v>103</v>
      </c>
      <c r="BN64" s="57" t="s">
        <v>103</v>
      </c>
      <c r="BO64" s="57" t="s">
        <v>103</v>
      </c>
      <c r="BP64" s="57" t="s">
        <v>103</v>
      </c>
      <c r="BQ64" s="57" t="s">
        <v>103</v>
      </c>
      <c r="BR64" s="57" t="s">
        <v>103</v>
      </c>
      <c r="BS64" s="57" t="s">
        <v>103</v>
      </c>
      <c r="BT64" s="57" t="s">
        <v>103</v>
      </c>
      <c r="BU64" s="57" t="s">
        <v>103</v>
      </c>
      <c r="BV64" s="57" t="s">
        <v>103</v>
      </c>
      <c r="BW64" s="57" t="s">
        <v>103</v>
      </c>
      <c r="BX64" s="57" t="s">
        <v>102</v>
      </c>
      <c r="BY64" s="57" t="s">
        <v>103</v>
      </c>
      <c r="BZ64" s="57" t="s">
        <v>103</v>
      </c>
      <c r="CA64" s="57" t="s">
        <v>103</v>
      </c>
      <c r="CB64" s="57" t="s">
        <v>103</v>
      </c>
      <c r="CC64" s="57" t="s">
        <v>103</v>
      </c>
      <c r="CD64" s="55"/>
    </row>
    <row r="65">
      <c r="A65" s="54" t="s">
        <v>166</v>
      </c>
      <c r="B65" s="57" t="s">
        <v>102</v>
      </c>
      <c r="C65" s="57" t="s">
        <v>103</v>
      </c>
      <c r="D65" s="57" t="s">
        <v>103</v>
      </c>
      <c r="E65" s="57" t="s">
        <v>102</v>
      </c>
      <c r="F65" s="57" t="s">
        <v>103</v>
      </c>
      <c r="G65" s="58"/>
      <c r="H65" s="57" t="s">
        <v>103</v>
      </c>
      <c r="I65" s="57" t="s">
        <v>102</v>
      </c>
      <c r="J65" s="57" t="s">
        <v>103</v>
      </c>
      <c r="K65" s="57" t="s">
        <v>102</v>
      </c>
      <c r="L65" s="57" t="s">
        <v>103</v>
      </c>
      <c r="M65" s="57" t="s">
        <v>103</v>
      </c>
      <c r="N65" s="57" t="s">
        <v>102</v>
      </c>
      <c r="O65" s="57" t="s">
        <v>103</v>
      </c>
      <c r="P65" s="57" t="s">
        <v>103</v>
      </c>
      <c r="Q65" s="57" t="s">
        <v>103</v>
      </c>
      <c r="R65" s="57" t="s">
        <v>102</v>
      </c>
      <c r="S65" s="57" t="s">
        <v>102</v>
      </c>
      <c r="T65" s="57" t="s">
        <v>103</v>
      </c>
      <c r="U65" s="57" t="s">
        <v>103</v>
      </c>
      <c r="V65" s="57" t="s">
        <v>103</v>
      </c>
      <c r="W65" s="57" t="s">
        <v>103</v>
      </c>
      <c r="X65" s="57" t="s">
        <v>103</v>
      </c>
      <c r="Y65" s="57" t="s">
        <v>102</v>
      </c>
      <c r="Z65" s="57" t="s">
        <v>102</v>
      </c>
      <c r="AA65" s="57" t="s">
        <v>103</v>
      </c>
      <c r="AB65" s="57" t="s">
        <v>103</v>
      </c>
      <c r="AC65" s="57" t="s">
        <v>109</v>
      </c>
      <c r="AD65" s="57" t="s">
        <v>103</v>
      </c>
      <c r="AE65" s="57" t="s">
        <v>102</v>
      </c>
      <c r="AF65" s="57" t="s">
        <v>103</v>
      </c>
      <c r="AG65" s="57" t="s">
        <v>103</v>
      </c>
      <c r="AH65" s="57" t="s">
        <v>103</v>
      </c>
      <c r="AI65" s="57" t="s">
        <v>103</v>
      </c>
      <c r="AJ65" s="57" t="s">
        <v>103</v>
      </c>
      <c r="AK65" s="57" t="s">
        <v>102</v>
      </c>
      <c r="AL65" s="57" t="s">
        <v>103</v>
      </c>
      <c r="AM65" s="57" t="s">
        <v>103</v>
      </c>
      <c r="AN65" s="57" t="s">
        <v>102</v>
      </c>
      <c r="AO65" s="57" t="s">
        <v>103</v>
      </c>
      <c r="AP65" s="57" t="s">
        <v>103</v>
      </c>
      <c r="AQ65" s="57" t="s">
        <v>103</v>
      </c>
      <c r="AR65" s="57" t="s">
        <v>103</v>
      </c>
      <c r="AS65" s="57" t="s">
        <v>103</v>
      </c>
      <c r="AT65" s="57" t="s">
        <v>103</v>
      </c>
      <c r="AU65" s="57" t="s">
        <v>102</v>
      </c>
      <c r="AV65" s="57" t="s">
        <v>103</v>
      </c>
      <c r="AW65" s="57" t="s">
        <v>103</v>
      </c>
      <c r="AX65" s="57" t="s">
        <v>103</v>
      </c>
      <c r="AY65" s="57" t="s">
        <v>103</v>
      </c>
      <c r="AZ65" s="57" t="s">
        <v>102</v>
      </c>
      <c r="BA65" s="57" t="s">
        <v>103</v>
      </c>
      <c r="BB65" s="57" t="s">
        <v>103</v>
      </c>
      <c r="BC65" s="57" t="s">
        <v>103</v>
      </c>
      <c r="BD65" s="57" t="s">
        <v>103</v>
      </c>
      <c r="BE65" s="57" t="s">
        <v>103</v>
      </c>
      <c r="BF65" s="57" t="s">
        <v>103</v>
      </c>
      <c r="BG65" s="57" t="s">
        <v>103</v>
      </c>
      <c r="BH65" s="58"/>
      <c r="BI65" s="57" t="s">
        <v>103</v>
      </c>
      <c r="BJ65" s="57" t="s">
        <v>103</v>
      </c>
      <c r="BK65" s="57" t="s">
        <v>103</v>
      </c>
      <c r="BL65" s="57" t="s">
        <v>103</v>
      </c>
      <c r="BM65" s="57" t="s">
        <v>103</v>
      </c>
      <c r="BN65" s="57" t="s">
        <v>103</v>
      </c>
      <c r="BO65" s="57" t="s">
        <v>103</v>
      </c>
      <c r="BP65" s="57" t="s">
        <v>103</v>
      </c>
      <c r="BQ65" s="57" t="s">
        <v>103</v>
      </c>
      <c r="BR65" s="57" t="s">
        <v>103</v>
      </c>
      <c r="BS65" s="57" t="s">
        <v>103</v>
      </c>
      <c r="BT65" s="57" t="s">
        <v>103</v>
      </c>
      <c r="BU65" s="57" t="s">
        <v>103</v>
      </c>
      <c r="BV65" s="57" t="s">
        <v>103</v>
      </c>
      <c r="BW65" s="57" t="s">
        <v>103</v>
      </c>
      <c r="BX65" s="57" t="s">
        <v>102</v>
      </c>
      <c r="BY65" s="57" t="s">
        <v>103</v>
      </c>
      <c r="BZ65" s="57" t="s">
        <v>103</v>
      </c>
      <c r="CA65" s="57" t="s">
        <v>103</v>
      </c>
      <c r="CB65" s="57" t="s">
        <v>103</v>
      </c>
      <c r="CC65" s="57" t="s">
        <v>103</v>
      </c>
      <c r="CD65" s="55"/>
    </row>
    <row r="66">
      <c r="A66" s="54" t="s">
        <v>167</v>
      </c>
      <c r="B66" s="57" t="s">
        <v>102</v>
      </c>
      <c r="C66" s="57" t="s">
        <v>103</v>
      </c>
      <c r="D66" s="57" t="s">
        <v>102</v>
      </c>
      <c r="E66" s="57" t="s">
        <v>102</v>
      </c>
      <c r="F66" s="57" t="s">
        <v>102</v>
      </c>
      <c r="G66" s="58"/>
      <c r="H66" s="57" t="s">
        <v>103</v>
      </c>
      <c r="I66" s="57" t="s">
        <v>102</v>
      </c>
      <c r="J66" s="57" t="s">
        <v>103</v>
      </c>
      <c r="K66" s="57" t="s">
        <v>102</v>
      </c>
      <c r="L66" s="57" t="s">
        <v>102</v>
      </c>
      <c r="M66" s="57" t="s">
        <v>102</v>
      </c>
      <c r="N66" s="57" t="s">
        <v>102</v>
      </c>
      <c r="O66" s="57" t="s">
        <v>102</v>
      </c>
      <c r="P66" s="57" t="s">
        <v>102</v>
      </c>
      <c r="Q66" s="57" t="s">
        <v>103</v>
      </c>
      <c r="R66" s="57" t="s">
        <v>103</v>
      </c>
      <c r="S66" s="57" t="s">
        <v>102</v>
      </c>
      <c r="T66" s="57" t="s">
        <v>102</v>
      </c>
      <c r="U66" s="57" t="s">
        <v>102</v>
      </c>
      <c r="V66" s="57" t="s">
        <v>103</v>
      </c>
      <c r="W66" s="57" t="s">
        <v>103</v>
      </c>
      <c r="X66" s="57" t="s">
        <v>102</v>
      </c>
      <c r="Y66" s="57" t="s">
        <v>102</v>
      </c>
      <c r="Z66" s="57" t="s">
        <v>102</v>
      </c>
      <c r="AA66" s="57" t="s">
        <v>102</v>
      </c>
      <c r="AB66" s="57" t="s">
        <v>102</v>
      </c>
      <c r="AC66" s="57" t="s">
        <v>109</v>
      </c>
      <c r="AD66" s="57" t="s">
        <v>102</v>
      </c>
      <c r="AE66" s="57" t="s">
        <v>102</v>
      </c>
      <c r="AF66" s="57" t="s">
        <v>103</v>
      </c>
      <c r="AG66" s="57" t="s">
        <v>102</v>
      </c>
      <c r="AH66" s="57" t="s">
        <v>102</v>
      </c>
      <c r="AI66" s="57" t="s">
        <v>102</v>
      </c>
      <c r="AJ66" s="57" t="s">
        <v>102</v>
      </c>
      <c r="AK66" s="57" t="s">
        <v>102</v>
      </c>
      <c r="AL66" s="57" t="s">
        <v>103</v>
      </c>
      <c r="AM66" s="57" t="s">
        <v>102</v>
      </c>
      <c r="AN66" s="57" t="s">
        <v>102</v>
      </c>
      <c r="AO66" s="57" t="s">
        <v>103</v>
      </c>
      <c r="AP66" s="57" t="s">
        <v>103</v>
      </c>
      <c r="AQ66" s="57" t="s">
        <v>103</v>
      </c>
      <c r="AR66" s="57" t="s">
        <v>102</v>
      </c>
      <c r="AS66" s="57" t="s">
        <v>102</v>
      </c>
      <c r="AT66" s="57" t="s">
        <v>102</v>
      </c>
      <c r="AU66" s="57" t="s">
        <v>102</v>
      </c>
      <c r="AV66" s="57" t="s">
        <v>102</v>
      </c>
      <c r="AW66" s="57" t="s">
        <v>102</v>
      </c>
      <c r="AX66" s="57" t="s">
        <v>102</v>
      </c>
      <c r="AY66" s="57" t="s">
        <v>102</v>
      </c>
      <c r="AZ66" s="57" t="s">
        <v>102</v>
      </c>
      <c r="BA66" s="57" t="s">
        <v>102</v>
      </c>
      <c r="BB66" s="57" t="s">
        <v>109</v>
      </c>
      <c r="BC66" s="57" t="s">
        <v>102</v>
      </c>
      <c r="BD66" s="57" t="s">
        <v>102</v>
      </c>
      <c r="BE66" s="57" t="s">
        <v>102</v>
      </c>
      <c r="BF66" s="57" t="s">
        <v>102</v>
      </c>
      <c r="BG66" s="57" t="s">
        <v>102</v>
      </c>
      <c r="BH66" s="58"/>
      <c r="BI66" s="57" t="s">
        <v>102</v>
      </c>
      <c r="BJ66" s="57" t="s">
        <v>102</v>
      </c>
      <c r="BK66" s="57" t="s">
        <v>103</v>
      </c>
      <c r="BL66" s="57" t="s">
        <v>102</v>
      </c>
      <c r="BM66" s="57" t="s">
        <v>103</v>
      </c>
      <c r="BN66" s="57" t="s">
        <v>102</v>
      </c>
      <c r="BO66" s="57" t="s">
        <v>102</v>
      </c>
      <c r="BP66" s="57" t="s">
        <v>103</v>
      </c>
      <c r="BQ66" s="57" t="s">
        <v>103</v>
      </c>
      <c r="BR66" s="57" t="s">
        <v>103</v>
      </c>
      <c r="BS66" s="57" t="s">
        <v>103</v>
      </c>
      <c r="BT66" s="57" t="s">
        <v>102</v>
      </c>
      <c r="BU66" s="57" t="s">
        <v>103</v>
      </c>
      <c r="BV66" s="57" t="s">
        <v>102</v>
      </c>
      <c r="BW66" s="57" t="s">
        <v>102</v>
      </c>
      <c r="BX66" s="57" t="s">
        <v>102</v>
      </c>
      <c r="BY66" s="57" t="s">
        <v>103</v>
      </c>
      <c r="BZ66" s="57" t="s">
        <v>102</v>
      </c>
      <c r="CA66" s="57" t="s">
        <v>102</v>
      </c>
      <c r="CB66" s="57" t="s">
        <v>102</v>
      </c>
      <c r="CC66" s="57" t="s">
        <v>102</v>
      </c>
      <c r="CD66" s="55"/>
    </row>
    <row r="67">
      <c r="A67" s="54" t="s">
        <v>168</v>
      </c>
      <c r="B67" s="57" t="s">
        <v>103</v>
      </c>
      <c r="C67" s="58"/>
      <c r="D67" s="57" t="s">
        <v>102</v>
      </c>
      <c r="E67" s="57" t="s">
        <v>103</v>
      </c>
      <c r="F67" s="57" t="s">
        <v>103</v>
      </c>
      <c r="G67" s="58"/>
      <c r="H67" s="57" t="s">
        <v>103</v>
      </c>
      <c r="I67" s="57" t="s">
        <v>103</v>
      </c>
      <c r="J67" s="57" t="s">
        <v>103</v>
      </c>
      <c r="K67" s="57" t="s">
        <v>103</v>
      </c>
      <c r="L67" s="57" t="s">
        <v>103</v>
      </c>
      <c r="M67" s="57" t="s">
        <v>103</v>
      </c>
      <c r="N67" s="57" t="s">
        <v>103</v>
      </c>
      <c r="O67" s="57" t="s">
        <v>103</v>
      </c>
      <c r="P67" s="57" t="s">
        <v>103</v>
      </c>
      <c r="Q67" s="57" t="s">
        <v>103</v>
      </c>
      <c r="R67" s="57" t="s">
        <v>102</v>
      </c>
      <c r="S67" s="57" t="s">
        <v>103</v>
      </c>
      <c r="T67" s="57" t="s">
        <v>103</v>
      </c>
      <c r="U67" s="57" t="s">
        <v>103</v>
      </c>
      <c r="V67" s="57" t="s">
        <v>103</v>
      </c>
      <c r="W67" s="57" t="s">
        <v>103</v>
      </c>
      <c r="X67" s="57" t="s">
        <v>103</v>
      </c>
      <c r="Y67" s="57" t="s">
        <v>102</v>
      </c>
      <c r="Z67" s="57" t="s">
        <v>103</v>
      </c>
      <c r="AA67" s="57" t="s">
        <v>103</v>
      </c>
      <c r="AB67" s="57" t="s">
        <v>103</v>
      </c>
      <c r="AC67" s="57" t="s">
        <v>111</v>
      </c>
      <c r="AD67" s="57" t="s">
        <v>103</v>
      </c>
      <c r="AE67" s="57" t="s">
        <v>103</v>
      </c>
      <c r="AF67" s="57" t="s">
        <v>103</v>
      </c>
      <c r="AG67" s="57" t="s">
        <v>103</v>
      </c>
      <c r="AH67" s="57" t="s">
        <v>103</v>
      </c>
      <c r="AI67" s="57" t="s">
        <v>103</v>
      </c>
      <c r="AJ67" s="57" t="s">
        <v>103</v>
      </c>
      <c r="AK67" s="57" t="s">
        <v>103</v>
      </c>
      <c r="AL67" s="57" t="s">
        <v>103</v>
      </c>
      <c r="AM67" s="57" t="s">
        <v>103</v>
      </c>
      <c r="AN67" s="57" t="s">
        <v>102</v>
      </c>
      <c r="AO67" s="57" t="s">
        <v>103</v>
      </c>
      <c r="AP67" s="57" t="s">
        <v>103</v>
      </c>
      <c r="AQ67" s="57" t="s">
        <v>103</v>
      </c>
      <c r="AR67" s="57" t="s">
        <v>103</v>
      </c>
      <c r="AS67" s="57" t="s">
        <v>103</v>
      </c>
      <c r="AT67" s="57" t="s">
        <v>103</v>
      </c>
      <c r="AU67" s="57" t="s">
        <v>103</v>
      </c>
      <c r="AV67" s="57" t="s">
        <v>103</v>
      </c>
      <c r="AW67" s="57" t="s">
        <v>103</v>
      </c>
      <c r="AX67" s="57" t="s">
        <v>103</v>
      </c>
      <c r="AY67" s="57" t="s">
        <v>102</v>
      </c>
      <c r="AZ67" s="57" t="s">
        <v>103</v>
      </c>
      <c r="BA67" s="57" t="s">
        <v>103</v>
      </c>
      <c r="BB67" s="57" t="s">
        <v>103</v>
      </c>
      <c r="BC67" s="57" t="s">
        <v>103</v>
      </c>
      <c r="BD67" s="57" t="s">
        <v>103</v>
      </c>
      <c r="BE67" s="57" t="s">
        <v>102</v>
      </c>
      <c r="BF67" s="57" t="s">
        <v>103</v>
      </c>
      <c r="BG67" s="57" t="s">
        <v>103</v>
      </c>
      <c r="BH67" s="58"/>
      <c r="BI67" s="57" t="s">
        <v>103</v>
      </c>
      <c r="BJ67" s="57" t="s">
        <v>103</v>
      </c>
      <c r="BK67" s="57" t="s">
        <v>103</v>
      </c>
      <c r="BL67" s="57" t="s">
        <v>103</v>
      </c>
      <c r="BM67" s="57" t="s">
        <v>103</v>
      </c>
      <c r="BN67" s="57" t="s">
        <v>103</v>
      </c>
      <c r="BO67" s="57" t="s">
        <v>103</v>
      </c>
      <c r="BP67" s="57" t="s">
        <v>103</v>
      </c>
      <c r="BQ67" s="57" t="s">
        <v>103</v>
      </c>
      <c r="BR67" s="57" t="s">
        <v>103</v>
      </c>
      <c r="BS67" s="57" t="s">
        <v>103</v>
      </c>
      <c r="BT67" s="57" t="s">
        <v>103</v>
      </c>
      <c r="BU67" s="57" t="s">
        <v>103</v>
      </c>
      <c r="BV67" s="57" t="s">
        <v>103</v>
      </c>
      <c r="BW67" s="57" t="s">
        <v>103</v>
      </c>
      <c r="BX67" s="57" t="s">
        <v>103</v>
      </c>
      <c r="BY67" s="57" t="s">
        <v>103</v>
      </c>
      <c r="BZ67" s="57" t="s">
        <v>103</v>
      </c>
      <c r="CA67" s="57" t="s">
        <v>103</v>
      </c>
      <c r="CB67" s="57" t="s">
        <v>103</v>
      </c>
      <c r="CC67" s="57" t="s">
        <v>103</v>
      </c>
      <c r="CD67" s="55"/>
    </row>
    <row r="68">
      <c r="A68" s="54" t="s">
        <v>169</v>
      </c>
      <c r="B68" s="57" t="s">
        <v>102</v>
      </c>
      <c r="C68" s="58"/>
      <c r="D68" s="57" t="s">
        <v>111</v>
      </c>
      <c r="E68" s="57" t="s">
        <v>103</v>
      </c>
      <c r="F68" s="57" t="s">
        <v>102</v>
      </c>
      <c r="G68" s="58"/>
      <c r="H68" s="57" t="s">
        <v>111</v>
      </c>
      <c r="I68" s="57" t="s">
        <v>103</v>
      </c>
      <c r="J68" s="57" t="s">
        <v>111</v>
      </c>
      <c r="K68" s="57" t="s">
        <v>102</v>
      </c>
      <c r="L68" s="57" t="s">
        <v>102</v>
      </c>
      <c r="M68" s="57" t="s">
        <v>103</v>
      </c>
      <c r="N68" s="57" t="s">
        <v>103</v>
      </c>
      <c r="O68" s="57" t="s">
        <v>102</v>
      </c>
      <c r="P68" s="57" t="s">
        <v>103</v>
      </c>
      <c r="Q68" s="57" t="s">
        <v>111</v>
      </c>
      <c r="R68" s="57" t="s">
        <v>103</v>
      </c>
      <c r="S68" s="57" t="s">
        <v>103</v>
      </c>
      <c r="T68" s="57" t="s">
        <v>111</v>
      </c>
      <c r="U68" s="57" t="s">
        <v>103</v>
      </c>
      <c r="V68" s="57" t="s">
        <v>103</v>
      </c>
      <c r="W68" s="57" t="s">
        <v>103</v>
      </c>
      <c r="X68" s="57" t="s">
        <v>103</v>
      </c>
      <c r="Y68" s="57" t="s">
        <v>103</v>
      </c>
      <c r="Z68" s="57" t="s">
        <v>103</v>
      </c>
      <c r="AA68" s="57" t="s">
        <v>103</v>
      </c>
      <c r="AB68" s="57" t="s">
        <v>103</v>
      </c>
      <c r="AC68" s="57" t="s">
        <v>111</v>
      </c>
      <c r="AD68" s="57" t="s">
        <v>103</v>
      </c>
      <c r="AE68" s="57" t="s">
        <v>103</v>
      </c>
      <c r="AF68" s="57" t="s">
        <v>103</v>
      </c>
      <c r="AG68" s="57" t="s">
        <v>103</v>
      </c>
      <c r="AH68" s="58"/>
      <c r="AI68" s="57" t="s">
        <v>103</v>
      </c>
      <c r="AJ68" s="57" t="s">
        <v>103</v>
      </c>
      <c r="AK68" s="57" t="s">
        <v>103</v>
      </c>
      <c r="AL68" s="57" t="s">
        <v>103</v>
      </c>
      <c r="AM68" s="57" t="s">
        <v>103</v>
      </c>
      <c r="AN68" s="58"/>
      <c r="AO68" s="57" t="s">
        <v>103</v>
      </c>
      <c r="AP68" s="57" t="s">
        <v>103</v>
      </c>
      <c r="AQ68" s="57" t="s">
        <v>103</v>
      </c>
      <c r="AR68" s="57" t="s">
        <v>103</v>
      </c>
      <c r="AS68" s="57" t="s">
        <v>103</v>
      </c>
      <c r="AT68" s="57" t="s">
        <v>111</v>
      </c>
      <c r="AU68" s="57" t="s">
        <v>103</v>
      </c>
      <c r="AV68" s="57" t="s">
        <v>103</v>
      </c>
      <c r="AW68" s="57" t="s">
        <v>103</v>
      </c>
      <c r="AX68" s="57" t="s">
        <v>103</v>
      </c>
      <c r="AY68" s="57" t="s">
        <v>103</v>
      </c>
      <c r="AZ68" s="57" t="s">
        <v>103</v>
      </c>
      <c r="BA68" s="57" t="s">
        <v>103</v>
      </c>
      <c r="BB68" s="57" t="s">
        <v>111</v>
      </c>
      <c r="BC68" s="57" t="s">
        <v>103</v>
      </c>
      <c r="BD68" s="57" t="s">
        <v>103</v>
      </c>
      <c r="BE68" s="57" t="s">
        <v>102</v>
      </c>
      <c r="BF68" s="57" t="s">
        <v>103</v>
      </c>
      <c r="BG68" s="57" t="s">
        <v>103</v>
      </c>
      <c r="BH68" s="58"/>
      <c r="BI68" s="57" t="s">
        <v>103</v>
      </c>
      <c r="BJ68" s="57" t="s">
        <v>103</v>
      </c>
      <c r="BK68" s="57" t="s">
        <v>111</v>
      </c>
      <c r="BL68" s="57" t="s">
        <v>103</v>
      </c>
      <c r="BM68" s="57" t="s">
        <v>103</v>
      </c>
      <c r="BN68" s="57" t="s">
        <v>103</v>
      </c>
      <c r="BO68" s="57" t="s">
        <v>111</v>
      </c>
      <c r="BP68" s="57" t="s">
        <v>103</v>
      </c>
      <c r="BQ68" s="57" t="s">
        <v>103</v>
      </c>
      <c r="BR68" s="57" t="s">
        <v>103</v>
      </c>
      <c r="BS68" s="57" t="s">
        <v>103</v>
      </c>
      <c r="BT68" s="57" t="s">
        <v>103</v>
      </c>
      <c r="BU68" s="57" t="s">
        <v>111</v>
      </c>
      <c r="BV68" s="57" t="s">
        <v>111</v>
      </c>
      <c r="BW68" s="57" t="s">
        <v>103</v>
      </c>
      <c r="BX68" s="57" t="s">
        <v>103</v>
      </c>
      <c r="BY68" s="57" t="s">
        <v>103</v>
      </c>
      <c r="BZ68" s="57" t="s">
        <v>103</v>
      </c>
      <c r="CA68" s="57" t="s">
        <v>103</v>
      </c>
      <c r="CB68" s="57" t="s">
        <v>111</v>
      </c>
      <c r="CC68" s="57" t="s">
        <v>102</v>
      </c>
      <c r="CD68" s="59"/>
    </row>
    <row r="69">
      <c r="A69" s="54" t="s">
        <v>170</v>
      </c>
      <c r="B69" s="58"/>
      <c r="C69" s="57" t="s">
        <v>102</v>
      </c>
      <c r="D69" s="57" t="s">
        <v>103</v>
      </c>
      <c r="E69" s="57" t="s">
        <v>103</v>
      </c>
      <c r="F69" s="57" t="s">
        <v>102</v>
      </c>
      <c r="G69" s="58"/>
      <c r="H69" s="57" t="s">
        <v>102</v>
      </c>
      <c r="I69" s="57" t="s">
        <v>102</v>
      </c>
      <c r="J69" s="57" t="s">
        <v>103</v>
      </c>
      <c r="K69" s="57" t="s">
        <v>110</v>
      </c>
      <c r="L69" s="57" t="s">
        <v>102</v>
      </c>
      <c r="M69" s="57" t="s">
        <v>102</v>
      </c>
      <c r="N69" s="57" t="s">
        <v>102</v>
      </c>
      <c r="O69" s="57" t="s">
        <v>102</v>
      </c>
      <c r="P69" s="57" t="s">
        <v>102</v>
      </c>
      <c r="Q69" s="57" t="s">
        <v>102</v>
      </c>
      <c r="R69" s="57" t="s">
        <v>103</v>
      </c>
      <c r="S69" s="57" t="s">
        <v>102</v>
      </c>
      <c r="T69" s="57" t="s">
        <v>103</v>
      </c>
      <c r="U69" s="57" t="s">
        <v>102</v>
      </c>
      <c r="V69" s="57" t="s">
        <v>102</v>
      </c>
      <c r="W69" s="57" t="s">
        <v>102</v>
      </c>
      <c r="X69" s="57" t="s">
        <v>103</v>
      </c>
      <c r="Y69" s="57" t="s">
        <v>102</v>
      </c>
      <c r="Z69" s="57" t="s">
        <v>102</v>
      </c>
      <c r="AA69" s="57" t="s">
        <v>102</v>
      </c>
      <c r="AB69" s="57" t="s">
        <v>102</v>
      </c>
      <c r="AC69" s="57" t="s">
        <v>102</v>
      </c>
      <c r="AD69" s="57" t="s">
        <v>102</v>
      </c>
      <c r="AE69" s="57" t="s">
        <v>110</v>
      </c>
      <c r="AF69" s="57" t="s">
        <v>102</v>
      </c>
      <c r="AG69" s="57" t="s">
        <v>102</v>
      </c>
      <c r="AH69" s="57" t="s">
        <v>102</v>
      </c>
      <c r="AI69" s="57" t="s">
        <v>102</v>
      </c>
      <c r="AJ69" s="57" t="s">
        <v>102</v>
      </c>
      <c r="AK69" s="57" t="s">
        <v>102</v>
      </c>
      <c r="AL69" s="57" t="s">
        <v>102</v>
      </c>
      <c r="AM69" s="57" t="s">
        <v>102</v>
      </c>
      <c r="AN69" s="57" t="s">
        <v>102</v>
      </c>
      <c r="AO69" s="57" t="s">
        <v>102</v>
      </c>
      <c r="AP69" s="57" t="s">
        <v>102</v>
      </c>
      <c r="AQ69" s="57" t="s">
        <v>102</v>
      </c>
      <c r="AR69" s="57" t="s">
        <v>102</v>
      </c>
      <c r="AS69" s="57" t="s">
        <v>102</v>
      </c>
      <c r="AT69" s="57" t="s">
        <v>110</v>
      </c>
      <c r="AU69" s="57" t="s">
        <v>102</v>
      </c>
      <c r="AV69" s="57" t="s">
        <v>102</v>
      </c>
      <c r="AW69" s="57" t="s">
        <v>102</v>
      </c>
      <c r="AX69" s="57" t="s">
        <v>102</v>
      </c>
      <c r="AY69" s="57"/>
      <c r="AZ69" s="57" t="s">
        <v>102</v>
      </c>
      <c r="BA69" s="57" t="s">
        <v>102</v>
      </c>
      <c r="BB69" s="57" t="s">
        <v>110</v>
      </c>
      <c r="BC69" s="57" t="s">
        <v>102</v>
      </c>
      <c r="BD69" s="57" t="s">
        <v>102</v>
      </c>
      <c r="BE69" s="57" t="s">
        <v>103</v>
      </c>
      <c r="BF69" s="57" t="s">
        <v>102</v>
      </c>
      <c r="BG69" s="57" t="s">
        <v>103</v>
      </c>
      <c r="BH69" s="58"/>
      <c r="BI69" s="57" t="s">
        <v>102</v>
      </c>
      <c r="BJ69" s="57" t="s">
        <v>102</v>
      </c>
      <c r="BK69" s="57" t="s">
        <v>102</v>
      </c>
      <c r="BL69" s="57" t="s">
        <v>102</v>
      </c>
      <c r="BM69" s="57" t="s">
        <v>102</v>
      </c>
      <c r="BN69" s="57" t="s">
        <v>102</v>
      </c>
      <c r="BO69" s="57" t="s">
        <v>102</v>
      </c>
      <c r="BP69" s="57" t="s">
        <v>102</v>
      </c>
      <c r="BQ69" s="57" t="s">
        <v>102</v>
      </c>
      <c r="BR69" s="57" t="s">
        <v>102</v>
      </c>
      <c r="BS69" s="57" t="s">
        <v>102</v>
      </c>
      <c r="BT69" s="57" t="s">
        <v>102</v>
      </c>
      <c r="BU69" s="57" t="s">
        <v>102</v>
      </c>
      <c r="BV69" s="57" t="s">
        <v>102</v>
      </c>
      <c r="BW69" s="57" t="s">
        <v>102</v>
      </c>
      <c r="BX69" s="57" t="s">
        <v>102</v>
      </c>
      <c r="BY69" s="57" t="s">
        <v>102</v>
      </c>
      <c r="BZ69" s="57" t="s">
        <v>102</v>
      </c>
      <c r="CA69" s="57" t="s">
        <v>102</v>
      </c>
      <c r="CB69" s="57" t="s">
        <v>102</v>
      </c>
      <c r="CC69" s="57" t="s">
        <v>102</v>
      </c>
      <c r="CD69" s="55"/>
    </row>
    <row r="70">
      <c r="A70" s="54" t="s">
        <v>171</v>
      </c>
      <c r="B70" s="57" t="s">
        <v>102</v>
      </c>
      <c r="C70" s="57" t="s">
        <v>103</v>
      </c>
      <c r="D70" s="57" t="s">
        <v>102</v>
      </c>
      <c r="E70" s="57" t="s">
        <v>102</v>
      </c>
      <c r="F70" s="57" t="s">
        <v>102</v>
      </c>
      <c r="G70" s="58"/>
      <c r="H70" s="57" t="s">
        <v>102</v>
      </c>
      <c r="I70" s="57" t="s">
        <v>102</v>
      </c>
      <c r="J70" s="57" t="s">
        <v>102</v>
      </c>
      <c r="K70" s="57" t="s">
        <v>111</v>
      </c>
      <c r="L70" s="57" t="s">
        <v>102</v>
      </c>
      <c r="M70" s="57" t="s">
        <v>102</v>
      </c>
      <c r="N70" s="57" t="s">
        <v>103</v>
      </c>
      <c r="O70" s="57" t="s">
        <v>102</v>
      </c>
      <c r="P70" s="57" t="s">
        <v>102</v>
      </c>
      <c r="Q70" s="57" t="s">
        <v>102</v>
      </c>
      <c r="R70" s="57" t="s">
        <v>102</v>
      </c>
      <c r="S70" s="57" t="s">
        <v>102</v>
      </c>
      <c r="T70" s="57" t="s">
        <v>102</v>
      </c>
      <c r="U70" s="57" t="s">
        <v>102</v>
      </c>
      <c r="V70" s="57" t="s">
        <v>102</v>
      </c>
      <c r="W70" s="57" t="s">
        <v>102</v>
      </c>
      <c r="X70" s="57" t="s">
        <v>102</v>
      </c>
      <c r="Y70" s="57" t="s">
        <v>102</v>
      </c>
      <c r="Z70" s="57" t="s">
        <v>102</v>
      </c>
      <c r="AA70" s="57" t="s">
        <v>102</v>
      </c>
      <c r="AB70" s="57" t="s">
        <v>102</v>
      </c>
      <c r="AC70" s="57" t="s">
        <v>102</v>
      </c>
      <c r="AD70" s="57" t="s">
        <v>103</v>
      </c>
      <c r="AE70" s="57" t="s">
        <v>102</v>
      </c>
      <c r="AF70" s="57" t="s">
        <v>102</v>
      </c>
      <c r="AG70" s="57" t="s">
        <v>102</v>
      </c>
      <c r="AH70" s="57" t="s">
        <v>102</v>
      </c>
      <c r="AI70" s="57" t="s">
        <v>102</v>
      </c>
      <c r="AJ70" s="57" t="s">
        <v>103</v>
      </c>
      <c r="AK70" s="57" t="s">
        <v>102</v>
      </c>
      <c r="AL70" s="57" t="s">
        <v>102</v>
      </c>
      <c r="AM70" s="57" t="s">
        <v>103</v>
      </c>
      <c r="AN70" s="57" t="s">
        <v>102</v>
      </c>
      <c r="AO70" s="57" t="s">
        <v>102</v>
      </c>
      <c r="AP70" s="57" t="s">
        <v>102</v>
      </c>
      <c r="AQ70" s="57" t="s">
        <v>102</v>
      </c>
      <c r="AR70" s="57" t="s">
        <v>102</v>
      </c>
      <c r="AS70" s="57" t="s">
        <v>103</v>
      </c>
      <c r="AT70" s="57" t="s">
        <v>102</v>
      </c>
      <c r="AU70" s="57" t="s">
        <v>103</v>
      </c>
      <c r="AV70" s="57" t="s">
        <v>102</v>
      </c>
      <c r="AW70" s="57" t="s">
        <v>102</v>
      </c>
      <c r="AX70" s="57" t="s">
        <v>102</v>
      </c>
      <c r="AY70" s="57" t="s">
        <v>102</v>
      </c>
      <c r="AZ70" s="57" t="s">
        <v>103</v>
      </c>
      <c r="BA70" s="57" t="s">
        <v>102</v>
      </c>
      <c r="BB70" s="57" t="s">
        <v>102</v>
      </c>
      <c r="BC70" s="57" t="s">
        <v>103</v>
      </c>
      <c r="BD70" s="57" t="s">
        <v>102</v>
      </c>
      <c r="BE70" s="57" t="s">
        <v>102</v>
      </c>
      <c r="BF70" s="57" t="s">
        <v>102</v>
      </c>
      <c r="BG70" s="57" t="s">
        <v>102</v>
      </c>
      <c r="BH70" s="58"/>
      <c r="BI70" s="57" t="s">
        <v>102</v>
      </c>
      <c r="BJ70" s="57" t="s">
        <v>102</v>
      </c>
      <c r="BK70" s="57" t="s">
        <v>102</v>
      </c>
      <c r="BL70" s="57" t="s">
        <v>102</v>
      </c>
      <c r="BM70" s="57" t="s">
        <v>102</v>
      </c>
      <c r="BN70" s="57" t="s">
        <v>102</v>
      </c>
      <c r="BO70" s="57" t="s">
        <v>102</v>
      </c>
      <c r="BP70" s="57" t="s">
        <v>102</v>
      </c>
      <c r="BQ70" s="57" t="s">
        <v>102</v>
      </c>
      <c r="BR70" s="57" t="s">
        <v>102</v>
      </c>
      <c r="BS70" s="57" t="s">
        <v>102</v>
      </c>
      <c r="BT70" s="57" t="s">
        <v>103</v>
      </c>
      <c r="BU70" s="57" t="s">
        <v>102</v>
      </c>
      <c r="BV70" s="57" t="s">
        <v>102</v>
      </c>
      <c r="BW70" s="57" t="s">
        <v>102</v>
      </c>
      <c r="BX70" s="57" t="s">
        <v>102</v>
      </c>
      <c r="BY70" s="57" t="s">
        <v>102</v>
      </c>
      <c r="BZ70" s="57" t="s">
        <v>102</v>
      </c>
      <c r="CA70" s="57" t="s">
        <v>102</v>
      </c>
      <c r="CB70" s="57" t="s">
        <v>102</v>
      </c>
      <c r="CC70" s="57" t="s">
        <v>102</v>
      </c>
      <c r="CD70" s="55"/>
    </row>
    <row r="71">
      <c r="A71" s="54" t="s">
        <v>172</v>
      </c>
      <c r="B71" s="57" t="s">
        <v>103</v>
      </c>
      <c r="C71" s="57" t="s">
        <v>102</v>
      </c>
      <c r="D71" s="57" t="s">
        <v>102</v>
      </c>
      <c r="E71" s="57" t="s">
        <v>103</v>
      </c>
      <c r="F71" s="57" t="s">
        <v>103</v>
      </c>
      <c r="G71" s="58"/>
      <c r="H71" s="57" t="s">
        <v>102</v>
      </c>
      <c r="I71" s="57" t="s">
        <v>102</v>
      </c>
      <c r="J71" s="57" t="s">
        <v>103</v>
      </c>
      <c r="K71" s="57" t="s">
        <v>111</v>
      </c>
      <c r="L71" s="57" t="s">
        <v>103</v>
      </c>
      <c r="M71" s="57" t="s">
        <v>103</v>
      </c>
      <c r="N71" s="57" t="s">
        <v>103</v>
      </c>
      <c r="O71" s="57" t="s">
        <v>102</v>
      </c>
      <c r="P71" s="57" t="s">
        <v>103</v>
      </c>
      <c r="Q71" s="57" t="s">
        <v>102</v>
      </c>
      <c r="R71" s="57" t="s">
        <v>103</v>
      </c>
      <c r="S71" s="57" t="s">
        <v>103</v>
      </c>
      <c r="T71" s="57" t="s">
        <v>103</v>
      </c>
      <c r="U71" s="57" t="s">
        <v>103</v>
      </c>
      <c r="V71" s="57" t="s">
        <v>102</v>
      </c>
      <c r="W71" s="57" t="s">
        <v>103</v>
      </c>
      <c r="X71" s="57" t="s">
        <v>103</v>
      </c>
      <c r="Y71" s="57" t="s">
        <v>103</v>
      </c>
      <c r="Z71" s="57" t="s">
        <v>103</v>
      </c>
      <c r="AA71" s="57" t="s">
        <v>103</v>
      </c>
      <c r="AB71" s="57" t="s">
        <v>102</v>
      </c>
      <c r="AC71" s="57" t="s">
        <v>103</v>
      </c>
      <c r="AD71" s="57" t="s">
        <v>103</v>
      </c>
      <c r="AE71" s="57" t="s">
        <v>103</v>
      </c>
      <c r="AF71" s="57" t="s">
        <v>102</v>
      </c>
      <c r="AG71" s="57" t="s">
        <v>103</v>
      </c>
      <c r="AH71" s="57" t="s">
        <v>103</v>
      </c>
      <c r="AI71" s="57" t="s">
        <v>102</v>
      </c>
      <c r="AJ71" s="57" t="s">
        <v>103</v>
      </c>
      <c r="AK71" s="57" t="s">
        <v>103</v>
      </c>
      <c r="AL71" s="57" t="s">
        <v>102</v>
      </c>
      <c r="AM71" s="57" t="s">
        <v>103</v>
      </c>
      <c r="AN71" s="57" t="s">
        <v>102</v>
      </c>
      <c r="AO71" s="57" t="s">
        <v>103</v>
      </c>
      <c r="AP71" s="57" t="s">
        <v>103</v>
      </c>
      <c r="AQ71" s="57" t="s">
        <v>103</v>
      </c>
      <c r="AR71" s="57" t="s">
        <v>103</v>
      </c>
      <c r="AS71" s="57" t="s">
        <v>102</v>
      </c>
      <c r="AT71" s="57" t="s">
        <v>103</v>
      </c>
      <c r="AU71" s="57" t="s">
        <v>102</v>
      </c>
      <c r="AV71" s="57" t="s">
        <v>103</v>
      </c>
      <c r="AW71" s="57" t="s">
        <v>102</v>
      </c>
      <c r="AX71" s="57" t="s">
        <v>103</v>
      </c>
      <c r="AY71" s="57" t="s">
        <v>103</v>
      </c>
      <c r="AZ71" s="57" t="s">
        <v>102</v>
      </c>
      <c r="BA71" s="57" t="s">
        <v>103</v>
      </c>
      <c r="BB71" s="57" t="s">
        <v>103</v>
      </c>
      <c r="BC71" s="57" t="s">
        <v>102</v>
      </c>
      <c r="BD71" s="57" t="s">
        <v>102</v>
      </c>
      <c r="BE71" s="57" t="s">
        <v>103</v>
      </c>
      <c r="BF71" s="57" t="s">
        <v>103</v>
      </c>
      <c r="BG71" s="57" t="s">
        <v>103</v>
      </c>
      <c r="BH71" s="58"/>
      <c r="BI71" s="57" t="s">
        <v>102</v>
      </c>
      <c r="BJ71" s="57" t="s">
        <v>103</v>
      </c>
      <c r="BK71" s="57" t="s">
        <v>103</v>
      </c>
      <c r="BL71" s="57" t="s">
        <v>102</v>
      </c>
      <c r="BM71" s="57" t="s">
        <v>103</v>
      </c>
      <c r="BN71" s="57" t="s">
        <v>102</v>
      </c>
      <c r="BO71" s="57" t="s">
        <v>103</v>
      </c>
      <c r="BP71" s="57" t="s">
        <v>103</v>
      </c>
      <c r="BQ71" s="57" t="s">
        <v>102</v>
      </c>
      <c r="BR71" s="57" t="s">
        <v>103</v>
      </c>
      <c r="BS71" s="57" t="s">
        <v>102</v>
      </c>
      <c r="BT71" s="57" t="s">
        <v>102</v>
      </c>
      <c r="BU71" s="57" t="s">
        <v>102</v>
      </c>
      <c r="BV71" s="57" t="s">
        <v>103</v>
      </c>
      <c r="BW71" s="57" t="s">
        <v>103</v>
      </c>
      <c r="BX71" s="57" t="s">
        <v>103</v>
      </c>
      <c r="BY71" s="57" t="s">
        <v>102</v>
      </c>
      <c r="BZ71" s="57" t="s">
        <v>103</v>
      </c>
      <c r="CA71" s="57" t="s">
        <v>102</v>
      </c>
      <c r="CB71" s="57" t="s">
        <v>102</v>
      </c>
      <c r="CC71" s="57" t="s">
        <v>103</v>
      </c>
      <c r="CD71" s="55"/>
    </row>
    <row r="72">
      <c r="A72" s="54" t="s">
        <v>173</v>
      </c>
      <c r="B72" s="57" t="s">
        <v>103</v>
      </c>
      <c r="C72" s="57" t="s">
        <v>103</v>
      </c>
      <c r="D72" s="57" t="s">
        <v>103</v>
      </c>
      <c r="E72" s="57" t="s">
        <v>103</v>
      </c>
      <c r="F72" s="57" t="s">
        <v>103</v>
      </c>
      <c r="G72" s="58"/>
      <c r="H72" s="57" t="s">
        <v>103</v>
      </c>
      <c r="I72" s="57" t="s">
        <v>103</v>
      </c>
      <c r="J72" s="57" t="s">
        <v>103</v>
      </c>
      <c r="K72" s="57" t="s">
        <v>103</v>
      </c>
      <c r="L72" s="57" t="s">
        <v>103</v>
      </c>
      <c r="M72" s="57" t="s">
        <v>103</v>
      </c>
      <c r="N72" s="57" t="s">
        <v>103</v>
      </c>
      <c r="O72" s="57" t="s">
        <v>103</v>
      </c>
      <c r="P72" s="57" t="s">
        <v>103</v>
      </c>
      <c r="Q72" s="57" t="s">
        <v>103</v>
      </c>
      <c r="R72" s="57" t="s">
        <v>103</v>
      </c>
      <c r="S72" s="57" t="s">
        <v>103</v>
      </c>
      <c r="T72" s="57" t="s">
        <v>103</v>
      </c>
      <c r="U72" s="57" t="s">
        <v>103</v>
      </c>
      <c r="V72" s="57" t="s">
        <v>103</v>
      </c>
      <c r="W72" s="57" t="s">
        <v>103</v>
      </c>
      <c r="X72" s="57" t="s">
        <v>103</v>
      </c>
      <c r="Y72" s="57" t="s">
        <v>103</v>
      </c>
      <c r="Z72" s="57" t="s">
        <v>103</v>
      </c>
      <c r="AA72" s="57" t="s">
        <v>103</v>
      </c>
      <c r="AB72" s="57" t="s">
        <v>103</v>
      </c>
      <c r="AC72" s="57" t="s">
        <v>103</v>
      </c>
      <c r="AD72" s="57" t="s">
        <v>103</v>
      </c>
      <c r="AE72" s="57" t="s">
        <v>103</v>
      </c>
      <c r="AF72" s="57" t="s">
        <v>103</v>
      </c>
      <c r="AG72" s="57" t="s">
        <v>103</v>
      </c>
      <c r="AH72" s="57" t="s">
        <v>103</v>
      </c>
      <c r="AI72" s="57" t="s">
        <v>103</v>
      </c>
      <c r="AJ72" s="57" t="s">
        <v>103</v>
      </c>
      <c r="AK72" s="57" t="s">
        <v>103</v>
      </c>
      <c r="AL72" s="57" t="s">
        <v>103</v>
      </c>
      <c r="AM72" s="57" t="s">
        <v>103</v>
      </c>
      <c r="AN72" s="57" t="s">
        <v>103</v>
      </c>
      <c r="AO72" s="57" t="s">
        <v>103</v>
      </c>
      <c r="AP72" s="57" t="s">
        <v>103</v>
      </c>
      <c r="AQ72" s="57" t="s">
        <v>103</v>
      </c>
      <c r="AR72" s="57" t="s">
        <v>103</v>
      </c>
      <c r="AS72" s="57" t="s">
        <v>103</v>
      </c>
      <c r="AT72" s="57" t="s">
        <v>103</v>
      </c>
      <c r="AU72" s="57" t="s">
        <v>103</v>
      </c>
      <c r="AV72" s="57" t="s">
        <v>103</v>
      </c>
      <c r="AW72" s="57" t="s">
        <v>103</v>
      </c>
      <c r="AX72" s="57" t="s">
        <v>103</v>
      </c>
      <c r="AY72" s="57" t="s">
        <v>103</v>
      </c>
      <c r="AZ72" s="57" t="s">
        <v>103</v>
      </c>
      <c r="BA72" s="57" t="s">
        <v>103</v>
      </c>
      <c r="BB72" s="57" t="s">
        <v>103</v>
      </c>
      <c r="BC72" s="57" t="s">
        <v>103</v>
      </c>
      <c r="BD72" s="57" t="s">
        <v>103</v>
      </c>
      <c r="BE72" s="57" t="s">
        <v>103</v>
      </c>
      <c r="BF72" s="57" t="s">
        <v>103</v>
      </c>
      <c r="BG72" s="57" t="s">
        <v>102</v>
      </c>
      <c r="BH72" s="58"/>
      <c r="BI72" s="57" t="s">
        <v>103</v>
      </c>
      <c r="BJ72" s="57" t="s">
        <v>103</v>
      </c>
      <c r="BK72" s="57" t="s">
        <v>103</v>
      </c>
      <c r="BL72" s="57" t="s">
        <v>103</v>
      </c>
      <c r="BM72" s="57" t="s">
        <v>103</v>
      </c>
      <c r="BN72" s="57" t="s">
        <v>103</v>
      </c>
      <c r="BO72" s="57" t="s">
        <v>103</v>
      </c>
      <c r="BP72" s="57" t="s">
        <v>103</v>
      </c>
      <c r="BQ72" s="57" t="s">
        <v>103</v>
      </c>
      <c r="BR72" s="57" t="s">
        <v>103</v>
      </c>
      <c r="BS72" s="57" t="s">
        <v>103</v>
      </c>
      <c r="BT72" s="57" t="s">
        <v>103</v>
      </c>
      <c r="BU72" s="57" t="s">
        <v>103</v>
      </c>
      <c r="BV72" s="57" t="s">
        <v>103</v>
      </c>
      <c r="BW72" s="57" t="s">
        <v>103</v>
      </c>
      <c r="BX72" s="57" t="s">
        <v>103</v>
      </c>
      <c r="BY72" s="57" t="s">
        <v>103</v>
      </c>
      <c r="BZ72" s="57" t="s">
        <v>103</v>
      </c>
      <c r="CA72" s="57" t="s">
        <v>102</v>
      </c>
      <c r="CB72" s="57" t="s">
        <v>103</v>
      </c>
      <c r="CC72" s="57" t="s">
        <v>103</v>
      </c>
      <c r="CD72" s="55"/>
    </row>
    <row r="73">
      <c r="A73" s="54" t="s">
        <v>174</v>
      </c>
      <c r="B73" s="57" t="s">
        <v>103</v>
      </c>
      <c r="C73" s="57" t="s">
        <v>102</v>
      </c>
      <c r="D73" s="57" t="s">
        <v>102</v>
      </c>
      <c r="E73" s="57" t="s">
        <v>102</v>
      </c>
      <c r="F73" s="57" t="s">
        <v>103</v>
      </c>
      <c r="G73" s="58"/>
      <c r="H73" s="57" t="s">
        <v>102</v>
      </c>
      <c r="I73" s="57" t="s">
        <v>103</v>
      </c>
      <c r="J73" s="57" t="s">
        <v>103</v>
      </c>
      <c r="K73" s="57" t="s">
        <v>102</v>
      </c>
      <c r="L73" s="57" t="s">
        <v>103</v>
      </c>
      <c r="M73" s="57" t="s">
        <v>111</v>
      </c>
      <c r="N73" s="57" t="s">
        <v>102</v>
      </c>
      <c r="O73" s="57" t="s">
        <v>103</v>
      </c>
      <c r="P73" s="57" t="s">
        <v>102</v>
      </c>
      <c r="Q73" s="57" t="s">
        <v>103</v>
      </c>
      <c r="R73" s="57" t="s">
        <v>103</v>
      </c>
      <c r="S73" s="57" t="s">
        <v>103</v>
      </c>
      <c r="T73" s="57" t="s">
        <v>102</v>
      </c>
      <c r="U73" s="57" t="s">
        <v>103</v>
      </c>
      <c r="V73" s="57" t="s">
        <v>103</v>
      </c>
      <c r="W73" s="57" t="s">
        <v>102</v>
      </c>
      <c r="X73" s="57" t="s">
        <v>102</v>
      </c>
      <c r="Y73" s="57" t="s">
        <v>102</v>
      </c>
      <c r="Z73" s="57" t="s">
        <v>102</v>
      </c>
      <c r="AA73" s="57" t="s">
        <v>103</v>
      </c>
      <c r="AB73" s="57" t="s">
        <v>102</v>
      </c>
      <c r="AC73" s="57" t="s">
        <v>102</v>
      </c>
      <c r="AD73" s="57" t="s">
        <v>102</v>
      </c>
      <c r="AE73" s="57" t="s">
        <v>102</v>
      </c>
      <c r="AF73" s="57" t="s">
        <v>103</v>
      </c>
      <c r="AG73" s="57" t="s">
        <v>102</v>
      </c>
      <c r="AH73" s="57" t="s">
        <v>103</v>
      </c>
      <c r="AI73" s="57" t="s">
        <v>103</v>
      </c>
      <c r="AJ73" s="57" t="s">
        <v>102</v>
      </c>
      <c r="AK73" s="57" t="s">
        <v>103</v>
      </c>
      <c r="AL73" s="57" t="s">
        <v>103</v>
      </c>
      <c r="AM73" s="57" t="s">
        <v>103</v>
      </c>
      <c r="AN73" s="57" t="s">
        <v>102</v>
      </c>
      <c r="AO73" s="57" t="s">
        <v>102</v>
      </c>
      <c r="AP73" s="57" t="s">
        <v>103</v>
      </c>
      <c r="AQ73" s="57" t="s">
        <v>103</v>
      </c>
      <c r="AR73" s="57" t="s">
        <v>103</v>
      </c>
      <c r="AS73" s="57" t="s">
        <v>102</v>
      </c>
      <c r="AT73" s="57" t="s">
        <v>103</v>
      </c>
      <c r="AU73" s="57" t="s">
        <v>103</v>
      </c>
      <c r="AV73" s="57" t="s">
        <v>103</v>
      </c>
      <c r="AW73" s="57" t="s">
        <v>103</v>
      </c>
      <c r="AX73" s="57" t="s">
        <v>103</v>
      </c>
      <c r="AY73" s="57" t="s">
        <v>103</v>
      </c>
      <c r="AZ73" s="57" t="s">
        <v>103</v>
      </c>
      <c r="BA73" s="57" t="s">
        <v>103</v>
      </c>
      <c r="BB73" s="57" t="s">
        <v>103</v>
      </c>
      <c r="BC73" s="57" t="s">
        <v>103</v>
      </c>
      <c r="BD73" s="57" t="s">
        <v>103</v>
      </c>
      <c r="BE73" s="57" t="s">
        <v>103</v>
      </c>
      <c r="BF73" s="57" t="s">
        <v>103</v>
      </c>
      <c r="BG73" s="57" t="s">
        <v>103</v>
      </c>
      <c r="BH73" s="58"/>
      <c r="BI73" s="57" t="s">
        <v>103</v>
      </c>
      <c r="BJ73" s="57" t="s">
        <v>103</v>
      </c>
      <c r="BK73" s="57" t="s">
        <v>103</v>
      </c>
      <c r="BL73" s="57" t="s">
        <v>103</v>
      </c>
      <c r="BM73" s="57" t="s">
        <v>103</v>
      </c>
      <c r="BN73" s="57" t="s">
        <v>103</v>
      </c>
      <c r="BO73" s="57" t="s">
        <v>102</v>
      </c>
      <c r="BP73" s="57" t="s">
        <v>102</v>
      </c>
      <c r="BQ73" s="57" t="s">
        <v>103</v>
      </c>
      <c r="BR73" s="57" t="s">
        <v>103</v>
      </c>
      <c r="BS73" s="57" t="s">
        <v>103</v>
      </c>
      <c r="BT73" s="57" t="s">
        <v>103</v>
      </c>
      <c r="BU73" s="57" t="s">
        <v>103</v>
      </c>
      <c r="BV73" s="57" t="s">
        <v>103</v>
      </c>
      <c r="BW73" s="57" t="s">
        <v>103</v>
      </c>
      <c r="BX73" s="57" t="s">
        <v>103</v>
      </c>
      <c r="BY73" s="57" t="s">
        <v>103</v>
      </c>
      <c r="BZ73" s="57" t="s">
        <v>103</v>
      </c>
      <c r="CA73" s="57" t="s">
        <v>102</v>
      </c>
      <c r="CB73" s="57" t="s">
        <v>102</v>
      </c>
      <c r="CC73" s="57" t="s">
        <v>103</v>
      </c>
      <c r="CD73" s="55"/>
    </row>
    <row r="74">
      <c r="A74" s="54" t="s">
        <v>175</v>
      </c>
      <c r="B74" s="57" t="s">
        <v>103</v>
      </c>
      <c r="C74" s="57" t="s">
        <v>102</v>
      </c>
      <c r="D74" s="57" t="s">
        <v>102</v>
      </c>
      <c r="E74" s="57" t="s">
        <v>103</v>
      </c>
      <c r="F74" s="57" t="s">
        <v>102</v>
      </c>
      <c r="G74" s="58"/>
      <c r="H74" s="57" t="s">
        <v>102</v>
      </c>
      <c r="I74" s="57" t="s">
        <v>102</v>
      </c>
      <c r="J74" s="57" t="s">
        <v>103</v>
      </c>
      <c r="K74" s="57" t="s">
        <v>102</v>
      </c>
      <c r="L74" s="57" t="s">
        <v>103</v>
      </c>
      <c r="M74" s="57" t="s">
        <v>111</v>
      </c>
      <c r="N74" s="57" t="s">
        <v>102</v>
      </c>
      <c r="O74" s="57" t="s">
        <v>103</v>
      </c>
      <c r="P74" s="57" t="s">
        <v>102</v>
      </c>
      <c r="Q74" s="57" t="s">
        <v>103</v>
      </c>
      <c r="R74" s="57" t="s">
        <v>103</v>
      </c>
      <c r="S74" s="57" t="s">
        <v>103</v>
      </c>
      <c r="T74" s="57" t="s">
        <v>102</v>
      </c>
      <c r="U74" s="57" t="s">
        <v>103</v>
      </c>
      <c r="V74" s="57" t="s">
        <v>103</v>
      </c>
      <c r="W74" s="57" t="s">
        <v>102</v>
      </c>
      <c r="X74" s="57" t="s">
        <v>102</v>
      </c>
      <c r="Y74" s="57" t="s">
        <v>102</v>
      </c>
      <c r="Z74" s="57" t="s">
        <v>102</v>
      </c>
      <c r="AA74" s="57" t="s">
        <v>103</v>
      </c>
      <c r="AB74" s="57" t="s">
        <v>102</v>
      </c>
      <c r="AC74" s="57" t="s">
        <v>102</v>
      </c>
      <c r="AD74" s="57" t="s">
        <v>102</v>
      </c>
      <c r="AE74" s="57" t="s">
        <v>102</v>
      </c>
      <c r="AF74" s="57" t="s">
        <v>103</v>
      </c>
      <c r="AG74" s="57" t="s">
        <v>103</v>
      </c>
      <c r="AH74" s="57" t="s">
        <v>103</v>
      </c>
      <c r="AI74" s="57" t="s">
        <v>103</v>
      </c>
      <c r="AJ74" s="57" t="s">
        <v>102</v>
      </c>
      <c r="AK74" s="57" t="s">
        <v>103</v>
      </c>
      <c r="AL74" s="57" t="s">
        <v>103</v>
      </c>
      <c r="AM74" s="57" t="s">
        <v>103</v>
      </c>
      <c r="AN74" s="57" t="s">
        <v>102</v>
      </c>
      <c r="AO74" s="57" t="s">
        <v>102</v>
      </c>
      <c r="AP74" s="57" t="s">
        <v>103</v>
      </c>
      <c r="AQ74" s="57" t="s">
        <v>103</v>
      </c>
      <c r="AR74" s="57" t="s">
        <v>103</v>
      </c>
      <c r="AS74" s="57" t="s">
        <v>102</v>
      </c>
      <c r="AT74" s="57" t="s">
        <v>103</v>
      </c>
      <c r="AU74" s="57" t="s">
        <v>103</v>
      </c>
      <c r="AV74" s="57" t="s">
        <v>103</v>
      </c>
      <c r="AW74" s="57" t="s">
        <v>103</v>
      </c>
      <c r="AX74" s="57" t="s">
        <v>103</v>
      </c>
      <c r="AY74" s="57" t="s">
        <v>103</v>
      </c>
      <c r="AZ74" s="57" t="s">
        <v>103</v>
      </c>
      <c r="BA74" s="57" t="s">
        <v>103</v>
      </c>
      <c r="BB74" s="57" t="s">
        <v>103</v>
      </c>
      <c r="BC74" s="57" t="s">
        <v>103</v>
      </c>
      <c r="BD74" s="57" t="s">
        <v>103</v>
      </c>
      <c r="BE74" s="57" t="s">
        <v>103</v>
      </c>
      <c r="BF74" s="57" t="s">
        <v>103</v>
      </c>
      <c r="BG74" s="57" t="s">
        <v>103</v>
      </c>
      <c r="BH74" s="58"/>
      <c r="BI74" s="57" t="s">
        <v>103</v>
      </c>
      <c r="BJ74" s="57" t="s">
        <v>103</v>
      </c>
      <c r="BK74" s="57" t="s">
        <v>103</v>
      </c>
      <c r="BL74" s="57" t="s">
        <v>103</v>
      </c>
      <c r="BM74" s="57" t="s">
        <v>103</v>
      </c>
      <c r="BN74" s="57" t="s">
        <v>103</v>
      </c>
      <c r="BO74" s="57" t="s">
        <v>103</v>
      </c>
      <c r="BP74" s="57" t="s">
        <v>103</v>
      </c>
      <c r="BQ74" s="57" t="s">
        <v>103</v>
      </c>
      <c r="BR74" s="57" t="s">
        <v>103</v>
      </c>
      <c r="BS74" s="57" t="s">
        <v>103</v>
      </c>
      <c r="BT74" s="57" t="s">
        <v>103</v>
      </c>
      <c r="BU74" s="57" t="s">
        <v>103</v>
      </c>
      <c r="BV74" s="57" t="s">
        <v>103</v>
      </c>
      <c r="BW74" s="57" t="s">
        <v>103</v>
      </c>
      <c r="BX74" s="57" t="s">
        <v>103</v>
      </c>
      <c r="BY74" s="57" t="s">
        <v>103</v>
      </c>
      <c r="BZ74" s="57" t="s">
        <v>103</v>
      </c>
      <c r="CA74" s="57" t="s">
        <v>102</v>
      </c>
      <c r="CB74" s="57" t="s">
        <v>102</v>
      </c>
      <c r="CC74" s="57" t="s">
        <v>103</v>
      </c>
      <c r="CD74" s="55"/>
    </row>
    <row r="75">
      <c r="A75" s="54" t="s">
        <v>176</v>
      </c>
      <c r="B75" s="57" t="s">
        <v>103</v>
      </c>
      <c r="C75" s="57" t="s">
        <v>103</v>
      </c>
      <c r="D75" s="57" t="s">
        <v>103</v>
      </c>
      <c r="E75" s="57" t="s">
        <v>103</v>
      </c>
      <c r="F75" s="57" t="s">
        <v>103</v>
      </c>
      <c r="G75" s="58"/>
      <c r="H75" s="57" t="s">
        <v>103</v>
      </c>
      <c r="I75" s="57" t="s">
        <v>103</v>
      </c>
      <c r="J75" s="57" t="s">
        <v>103</v>
      </c>
      <c r="K75" s="57" t="s">
        <v>110</v>
      </c>
      <c r="L75" s="57" t="s">
        <v>103</v>
      </c>
      <c r="M75" s="57" t="s">
        <v>103</v>
      </c>
      <c r="N75" s="57" t="s">
        <v>103</v>
      </c>
      <c r="O75" s="57" t="s">
        <v>103</v>
      </c>
      <c r="P75" s="57" t="s">
        <v>103</v>
      </c>
      <c r="Q75" s="57" t="s">
        <v>103</v>
      </c>
      <c r="R75" s="57" t="s">
        <v>103</v>
      </c>
      <c r="S75" s="57" t="s">
        <v>103</v>
      </c>
      <c r="T75" s="57" t="s">
        <v>103</v>
      </c>
      <c r="U75" s="57" t="s">
        <v>103</v>
      </c>
      <c r="V75" s="57" t="s">
        <v>103</v>
      </c>
      <c r="W75" s="57" t="s">
        <v>103</v>
      </c>
      <c r="X75" s="57" t="s">
        <v>103</v>
      </c>
      <c r="Y75" s="57" t="s">
        <v>103</v>
      </c>
      <c r="Z75" s="57" t="s">
        <v>103</v>
      </c>
      <c r="AA75" s="57" t="s">
        <v>103</v>
      </c>
      <c r="AB75" s="57" t="s">
        <v>103</v>
      </c>
      <c r="AC75" s="57" t="s">
        <v>103</v>
      </c>
      <c r="AD75" s="57" t="s">
        <v>103</v>
      </c>
      <c r="AE75" s="57" t="s">
        <v>103</v>
      </c>
      <c r="AF75" s="57" t="s">
        <v>103</v>
      </c>
      <c r="AG75" s="57" t="s">
        <v>103</v>
      </c>
      <c r="AH75" s="57" t="s">
        <v>103</v>
      </c>
      <c r="AI75" s="57" t="s">
        <v>103</v>
      </c>
      <c r="AJ75" s="57" t="s">
        <v>103</v>
      </c>
      <c r="AK75" s="57" t="s">
        <v>103</v>
      </c>
      <c r="AL75" s="57" t="s">
        <v>103</v>
      </c>
      <c r="AM75" s="57" t="s">
        <v>103</v>
      </c>
      <c r="AN75" s="57" t="s">
        <v>103</v>
      </c>
      <c r="AO75" s="57" t="s">
        <v>103</v>
      </c>
      <c r="AP75" s="57" t="s">
        <v>103</v>
      </c>
      <c r="AQ75" s="57" t="s">
        <v>103</v>
      </c>
      <c r="AR75" s="57" t="s">
        <v>103</v>
      </c>
      <c r="AS75" s="57" t="s">
        <v>103</v>
      </c>
      <c r="AT75" s="57" t="s">
        <v>103</v>
      </c>
      <c r="AU75" s="57" t="s">
        <v>103</v>
      </c>
      <c r="AV75" s="57" t="s">
        <v>103</v>
      </c>
      <c r="AW75" s="57" t="s">
        <v>103</v>
      </c>
      <c r="AX75" s="57" t="s">
        <v>103</v>
      </c>
      <c r="AY75" s="57" t="s">
        <v>103</v>
      </c>
      <c r="AZ75" s="57" t="s">
        <v>103</v>
      </c>
      <c r="BA75" s="57" t="s">
        <v>103</v>
      </c>
      <c r="BB75" s="57" t="s">
        <v>103</v>
      </c>
      <c r="BC75" s="57" t="s">
        <v>103</v>
      </c>
      <c r="BD75" s="57" t="s">
        <v>103</v>
      </c>
      <c r="BE75" s="57" t="s">
        <v>103</v>
      </c>
      <c r="BF75" s="57" t="s">
        <v>103</v>
      </c>
      <c r="BG75" s="57" t="s">
        <v>103</v>
      </c>
      <c r="BH75" s="58"/>
      <c r="BI75" s="57" t="s">
        <v>103</v>
      </c>
      <c r="BJ75" s="57" t="s">
        <v>103</v>
      </c>
      <c r="BK75" s="57" t="s">
        <v>103</v>
      </c>
      <c r="BL75" s="57" t="s">
        <v>103</v>
      </c>
      <c r="BM75" s="57" t="s">
        <v>103</v>
      </c>
      <c r="BN75" s="57" t="s">
        <v>103</v>
      </c>
      <c r="BO75" s="57" t="s">
        <v>103</v>
      </c>
      <c r="BP75" s="57" t="s">
        <v>103</v>
      </c>
      <c r="BQ75" s="57" t="s">
        <v>102</v>
      </c>
      <c r="BR75" s="57" t="s">
        <v>103</v>
      </c>
      <c r="BS75" s="57" t="s">
        <v>103</v>
      </c>
      <c r="BT75" s="57" t="s">
        <v>103</v>
      </c>
      <c r="BU75" s="57" t="s">
        <v>103</v>
      </c>
      <c r="BV75" s="57" t="s">
        <v>103</v>
      </c>
      <c r="BW75" s="57" t="s">
        <v>103</v>
      </c>
      <c r="BX75" s="57" t="s">
        <v>103</v>
      </c>
      <c r="BY75" s="57" t="s">
        <v>103</v>
      </c>
      <c r="BZ75" s="57" t="s">
        <v>103</v>
      </c>
      <c r="CA75" s="57" t="s">
        <v>103</v>
      </c>
      <c r="CB75" s="57" t="s">
        <v>103</v>
      </c>
      <c r="CC75" s="57" t="s">
        <v>103</v>
      </c>
      <c r="CD75" s="55"/>
    </row>
    <row r="76">
      <c r="A76" s="54" t="s">
        <v>177</v>
      </c>
      <c r="B76" s="57" t="s">
        <v>103</v>
      </c>
      <c r="C76" s="57" t="s">
        <v>103</v>
      </c>
      <c r="D76" s="57" t="s">
        <v>103</v>
      </c>
      <c r="E76" s="57" t="s">
        <v>103</v>
      </c>
      <c r="F76" s="57" t="s">
        <v>103</v>
      </c>
      <c r="G76" s="58"/>
      <c r="H76" s="57" t="s">
        <v>103</v>
      </c>
      <c r="I76" s="57" t="s">
        <v>103</v>
      </c>
      <c r="J76" s="57" t="s">
        <v>103</v>
      </c>
      <c r="K76" s="57" t="s">
        <v>111</v>
      </c>
      <c r="L76" s="57" t="s">
        <v>103</v>
      </c>
      <c r="M76" s="57" t="s">
        <v>103</v>
      </c>
      <c r="N76" s="57" t="s">
        <v>103</v>
      </c>
      <c r="O76" s="57" t="s">
        <v>103</v>
      </c>
      <c r="P76" s="57" t="s">
        <v>103</v>
      </c>
      <c r="Q76" s="57" t="s">
        <v>103</v>
      </c>
      <c r="R76" s="57" t="s">
        <v>103</v>
      </c>
      <c r="S76" s="57" t="s">
        <v>102</v>
      </c>
      <c r="T76" s="57" t="s">
        <v>103</v>
      </c>
      <c r="U76" s="57" t="s">
        <v>103</v>
      </c>
      <c r="V76" s="57" t="s">
        <v>103</v>
      </c>
      <c r="W76" s="57" t="s">
        <v>103</v>
      </c>
      <c r="X76" s="57" t="s">
        <v>103</v>
      </c>
      <c r="Y76" s="57" t="s">
        <v>103</v>
      </c>
      <c r="Z76" s="57" t="s">
        <v>103</v>
      </c>
      <c r="AA76" s="57" t="s">
        <v>103</v>
      </c>
      <c r="AB76" s="57" t="s">
        <v>103</v>
      </c>
      <c r="AC76" s="57" t="s">
        <v>103</v>
      </c>
      <c r="AD76" s="57" t="s">
        <v>103</v>
      </c>
      <c r="AE76" s="57" t="s">
        <v>103</v>
      </c>
      <c r="AF76" s="57" t="s">
        <v>103</v>
      </c>
      <c r="AG76" s="57" t="s">
        <v>103</v>
      </c>
      <c r="AH76" s="57" t="s">
        <v>103</v>
      </c>
      <c r="AI76" s="57" t="s">
        <v>103</v>
      </c>
      <c r="AJ76" s="57" t="s">
        <v>103</v>
      </c>
      <c r="AK76" s="57" t="s">
        <v>103</v>
      </c>
      <c r="AL76" s="57" t="s">
        <v>103</v>
      </c>
      <c r="AM76" s="57" t="s">
        <v>103</v>
      </c>
      <c r="AN76" s="57" t="s">
        <v>103</v>
      </c>
      <c r="AO76" s="57" t="s">
        <v>103</v>
      </c>
      <c r="AP76" s="57" t="s">
        <v>103</v>
      </c>
      <c r="AQ76" s="57" t="s">
        <v>103</v>
      </c>
      <c r="AR76" s="57" t="s">
        <v>103</v>
      </c>
      <c r="AS76" s="57" t="s">
        <v>103</v>
      </c>
      <c r="AT76" s="58"/>
      <c r="AU76" s="57" t="s">
        <v>103</v>
      </c>
      <c r="AV76" s="57" t="s">
        <v>103</v>
      </c>
      <c r="AW76" s="57" t="s">
        <v>103</v>
      </c>
      <c r="AX76" s="57" t="s">
        <v>103</v>
      </c>
      <c r="AY76" s="57" t="s">
        <v>103</v>
      </c>
      <c r="AZ76" s="57" t="s">
        <v>103</v>
      </c>
      <c r="BA76" s="57" t="s">
        <v>103</v>
      </c>
      <c r="BB76" s="57" t="s">
        <v>103</v>
      </c>
      <c r="BC76" s="57" t="s">
        <v>103</v>
      </c>
      <c r="BD76" s="57" t="s">
        <v>103</v>
      </c>
      <c r="BE76" s="57" t="s">
        <v>103</v>
      </c>
      <c r="BF76" s="57" t="s">
        <v>102</v>
      </c>
      <c r="BG76" s="57" t="s">
        <v>103</v>
      </c>
      <c r="BH76" s="58"/>
      <c r="BI76" s="57" t="s">
        <v>103</v>
      </c>
      <c r="BJ76" s="57" t="s">
        <v>103</v>
      </c>
      <c r="BK76" s="57" t="s">
        <v>103</v>
      </c>
      <c r="BL76" s="57" t="s">
        <v>103</v>
      </c>
      <c r="BM76" s="57" t="s">
        <v>103</v>
      </c>
      <c r="BN76" s="57" t="s">
        <v>103</v>
      </c>
      <c r="BO76" s="57" t="s">
        <v>103</v>
      </c>
      <c r="BP76" s="57" t="s">
        <v>103</v>
      </c>
      <c r="BQ76" s="57" t="s">
        <v>103</v>
      </c>
      <c r="BR76" s="57" t="s">
        <v>103</v>
      </c>
      <c r="BS76" s="57"/>
      <c r="BT76" s="57" t="s">
        <v>103</v>
      </c>
      <c r="BU76" s="57" t="s">
        <v>103</v>
      </c>
      <c r="BV76" s="57" t="s">
        <v>103</v>
      </c>
      <c r="BW76" s="57" t="s">
        <v>103</v>
      </c>
      <c r="BX76" s="57" t="s">
        <v>103</v>
      </c>
      <c r="BY76" s="57" t="s">
        <v>103</v>
      </c>
      <c r="BZ76" s="57" t="s">
        <v>103</v>
      </c>
      <c r="CA76" s="57" t="s">
        <v>103</v>
      </c>
      <c r="CB76" s="57" t="s">
        <v>102</v>
      </c>
      <c r="CC76" s="57" t="s">
        <v>103</v>
      </c>
      <c r="CD76" s="55"/>
    </row>
    <row r="77">
      <c r="A77" s="54" t="s">
        <v>178</v>
      </c>
      <c r="B77" s="57" t="s">
        <v>102</v>
      </c>
      <c r="C77" s="57" t="s">
        <v>102</v>
      </c>
      <c r="D77" s="57" t="s">
        <v>103</v>
      </c>
      <c r="E77" s="57" t="s">
        <v>102</v>
      </c>
      <c r="F77" s="57" t="s">
        <v>102</v>
      </c>
      <c r="G77" s="58"/>
      <c r="H77" s="57" t="s">
        <v>102</v>
      </c>
      <c r="I77" s="57" t="s">
        <v>102</v>
      </c>
      <c r="J77" s="57" t="s">
        <v>102</v>
      </c>
      <c r="K77" s="57" t="s">
        <v>102</v>
      </c>
      <c r="L77" s="57" t="s">
        <v>102</v>
      </c>
      <c r="M77" s="57" t="s">
        <v>102</v>
      </c>
      <c r="N77" s="57" t="s">
        <v>102</v>
      </c>
      <c r="O77" s="57" t="s">
        <v>102</v>
      </c>
      <c r="P77" s="57" t="s">
        <v>103</v>
      </c>
      <c r="Q77" s="57" t="s">
        <v>102</v>
      </c>
      <c r="R77" s="57" t="s">
        <v>102</v>
      </c>
      <c r="S77" s="57" t="s">
        <v>103</v>
      </c>
      <c r="T77" s="57" t="s">
        <v>102</v>
      </c>
      <c r="U77" s="57" t="s">
        <v>102</v>
      </c>
      <c r="V77" s="57" t="s">
        <v>102</v>
      </c>
      <c r="W77" s="57" t="s">
        <v>103</v>
      </c>
      <c r="X77" s="57" t="s">
        <v>103</v>
      </c>
      <c r="Y77" s="57" t="s">
        <v>103</v>
      </c>
      <c r="Z77" s="57" t="s">
        <v>102</v>
      </c>
      <c r="AA77" s="57" t="s">
        <v>102</v>
      </c>
      <c r="AB77" s="57" t="s">
        <v>102</v>
      </c>
      <c r="AC77" s="57" t="s">
        <v>103</v>
      </c>
      <c r="AD77" s="57" t="s">
        <v>103</v>
      </c>
      <c r="AE77" s="57" t="s">
        <v>102</v>
      </c>
      <c r="AF77" s="57" t="s">
        <v>103</v>
      </c>
      <c r="AG77" s="57" t="s">
        <v>102</v>
      </c>
      <c r="AH77" s="57" t="s">
        <v>103</v>
      </c>
      <c r="AI77" s="57" t="s">
        <v>102</v>
      </c>
      <c r="AJ77" s="57" t="s">
        <v>103</v>
      </c>
      <c r="AK77" s="57" t="s">
        <v>102</v>
      </c>
      <c r="AL77" s="57" t="s">
        <v>102</v>
      </c>
      <c r="AM77" s="57" t="s">
        <v>102</v>
      </c>
      <c r="AN77" s="57" t="s">
        <v>103</v>
      </c>
      <c r="AO77" s="57" t="s">
        <v>102</v>
      </c>
      <c r="AP77" s="57" t="s">
        <v>102</v>
      </c>
      <c r="AQ77" s="57" t="s">
        <v>102</v>
      </c>
      <c r="AR77" s="57" t="s">
        <v>102</v>
      </c>
      <c r="AS77" s="57"/>
      <c r="AT77" s="57" t="s">
        <v>102</v>
      </c>
      <c r="AU77" s="57" t="s">
        <v>102</v>
      </c>
      <c r="AV77" s="57" t="s">
        <v>102</v>
      </c>
      <c r="AW77" s="57" t="s">
        <v>102</v>
      </c>
      <c r="AX77" s="57" t="s">
        <v>102</v>
      </c>
      <c r="AY77" s="57" t="s">
        <v>102</v>
      </c>
      <c r="AZ77" s="57" t="s">
        <v>103</v>
      </c>
      <c r="BA77" s="57" t="s">
        <v>103</v>
      </c>
      <c r="BB77" s="57" t="s">
        <v>103</v>
      </c>
      <c r="BC77" s="57" t="s">
        <v>102</v>
      </c>
      <c r="BD77" s="57" t="s">
        <v>103</v>
      </c>
      <c r="BE77" s="57" t="s">
        <v>102</v>
      </c>
      <c r="BF77" s="57" t="s">
        <v>103</v>
      </c>
      <c r="BG77" s="57" t="s">
        <v>102</v>
      </c>
      <c r="BH77" s="58"/>
      <c r="BI77" s="57" t="s">
        <v>102</v>
      </c>
      <c r="BJ77" s="57" t="s">
        <v>102</v>
      </c>
      <c r="BK77" s="57" t="s">
        <v>102</v>
      </c>
      <c r="BL77" s="57" t="s">
        <v>103</v>
      </c>
      <c r="BM77" s="57" t="s">
        <v>102</v>
      </c>
      <c r="BN77" s="57" t="s">
        <v>102</v>
      </c>
      <c r="BO77" s="57" t="s">
        <v>102</v>
      </c>
      <c r="BP77" s="57" t="s">
        <v>102</v>
      </c>
      <c r="BQ77" s="57" t="s">
        <v>103</v>
      </c>
      <c r="BR77" s="57" t="s">
        <v>102</v>
      </c>
      <c r="BS77" s="57" t="s">
        <v>102</v>
      </c>
      <c r="BT77" s="57" t="s">
        <v>102</v>
      </c>
      <c r="BU77" s="57" t="s">
        <v>102</v>
      </c>
      <c r="BV77" s="57" t="s">
        <v>103</v>
      </c>
      <c r="BW77" s="57" t="s">
        <v>102</v>
      </c>
      <c r="BX77" s="57" t="s">
        <v>102</v>
      </c>
      <c r="BY77" s="57" t="s">
        <v>102</v>
      </c>
      <c r="BZ77" s="57" t="s">
        <v>102</v>
      </c>
      <c r="CA77" s="57" t="s">
        <v>102</v>
      </c>
      <c r="CB77" s="57" t="s">
        <v>102</v>
      </c>
      <c r="CC77" s="57" t="s">
        <v>103</v>
      </c>
      <c r="CD77" s="55"/>
    </row>
    <row r="78">
      <c r="A78" s="54" t="s">
        <v>179</v>
      </c>
      <c r="B78" s="57" t="s">
        <v>103</v>
      </c>
      <c r="C78" s="57" t="s">
        <v>103</v>
      </c>
      <c r="D78" s="57" t="s">
        <v>103</v>
      </c>
      <c r="E78" s="57" t="s">
        <v>103</v>
      </c>
      <c r="F78" s="57" t="s">
        <v>103</v>
      </c>
      <c r="G78" s="58"/>
      <c r="H78" s="57" t="s">
        <v>103</v>
      </c>
      <c r="I78" s="57" t="s">
        <v>103</v>
      </c>
      <c r="J78" s="57" t="s">
        <v>103</v>
      </c>
      <c r="K78" s="57" t="s">
        <v>111</v>
      </c>
      <c r="L78" s="57" t="s">
        <v>102</v>
      </c>
      <c r="M78" s="57" t="s">
        <v>111</v>
      </c>
      <c r="N78" s="57" t="s">
        <v>111</v>
      </c>
      <c r="O78" s="57" t="s">
        <v>103</v>
      </c>
      <c r="P78" s="57" t="s">
        <v>103</v>
      </c>
      <c r="Q78" s="57" t="s">
        <v>103</v>
      </c>
      <c r="R78" s="57" t="s">
        <v>103</v>
      </c>
      <c r="S78" s="57" t="s">
        <v>103</v>
      </c>
      <c r="T78" s="57" t="s">
        <v>111</v>
      </c>
      <c r="U78" s="57" t="s">
        <v>103</v>
      </c>
      <c r="V78" s="57" t="s">
        <v>103</v>
      </c>
      <c r="W78" s="57" t="s">
        <v>103</v>
      </c>
      <c r="X78" s="57" t="s">
        <v>103</v>
      </c>
      <c r="Y78" s="57" t="s">
        <v>103</v>
      </c>
      <c r="Z78" s="57" t="s">
        <v>103</v>
      </c>
      <c r="AA78" s="57" t="s">
        <v>103</v>
      </c>
      <c r="AB78" s="57" t="s">
        <v>103</v>
      </c>
      <c r="AC78" s="57" t="s">
        <v>103</v>
      </c>
      <c r="AD78" s="57" t="s">
        <v>103</v>
      </c>
      <c r="AE78" s="57" t="s">
        <v>103</v>
      </c>
      <c r="AF78" s="57" t="s">
        <v>102</v>
      </c>
      <c r="AG78" s="57" t="s">
        <v>103</v>
      </c>
      <c r="AH78" s="57" t="s">
        <v>102</v>
      </c>
      <c r="AI78" s="57" t="s">
        <v>103</v>
      </c>
      <c r="AJ78" s="57" t="s">
        <v>103</v>
      </c>
      <c r="AK78" s="57" t="s">
        <v>103</v>
      </c>
      <c r="AL78" s="57" t="s">
        <v>103</v>
      </c>
      <c r="AM78" s="57" t="s">
        <v>102</v>
      </c>
      <c r="AN78" s="57" t="s">
        <v>103</v>
      </c>
      <c r="AO78" s="57" t="s">
        <v>103</v>
      </c>
      <c r="AP78" s="57" t="s">
        <v>103</v>
      </c>
      <c r="AQ78" s="57" t="s">
        <v>103</v>
      </c>
      <c r="AR78" s="57" t="s">
        <v>103</v>
      </c>
      <c r="AS78" s="57" t="s">
        <v>103</v>
      </c>
      <c r="AT78" s="57" t="s">
        <v>103</v>
      </c>
      <c r="AU78" s="57" t="s">
        <v>103</v>
      </c>
      <c r="AV78" s="57" t="s">
        <v>103</v>
      </c>
      <c r="AW78" s="57" t="s">
        <v>103</v>
      </c>
      <c r="AX78" s="57" t="s">
        <v>102</v>
      </c>
      <c r="AY78" s="57" t="s">
        <v>103</v>
      </c>
      <c r="AZ78" s="57" t="s">
        <v>103</v>
      </c>
      <c r="BA78" s="57" t="s">
        <v>102</v>
      </c>
      <c r="BB78" s="57" t="s">
        <v>103</v>
      </c>
      <c r="BC78" s="57" t="s">
        <v>103</v>
      </c>
      <c r="BD78" s="57" t="s">
        <v>103</v>
      </c>
      <c r="BE78" s="57" t="s">
        <v>103</v>
      </c>
      <c r="BF78" s="57" t="s">
        <v>103</v>
      </c>
      <c r="BG78" s="57" t="s">
        <v>103</v>
      </c>
      <c r="BH78" s="58"/>
      <c r="BI78" s="57" t="s">
        <v>103</v>
      </c>
      <c r="BJ78" s="57" t="s">
        <v>102</v>
      </c>
      <c r="BK78" s="57" t="s">
        <v>103</v>
      </c>
      <c r="BL78" s="57" t="s">
        <v>103</v>
      </c>
      <c r="BM78" s="57" t="s">
        <v>103</v>
      </c>
      <c r="BN78" s="57" t="s">
        <v>103</v>
      </c>
      <c r="BO78" s="57" t="s">
        <v>103</v>
      </c>
      <c r="BP78" s="57" t="s">
        <v>103</v>
      </c>
      <c r="BQ78" s="57" t="s">
        <v>103</v>
      </c>
      <c r="BR78" s="57" t="s">
        <v>103</v>
      </c>
      <c r="BS78" s="57" t="s">
        <v>103</v>
      </c>
      <c r="BT78" s="57" t="s">
        <v>103</v>
      </c>
      <c r="BU78" s="57" t="s">
        <v>103</v>
      </c>
      <c r="BV78" s="57" t="s">
        <v>103</v>
      </c>
      <c r="BW78" s="57" t="s">
        <v>103</v>
      </c>
      <c r="BX78" s="57" t="s">
        <v>103</v>
      </c>
      <c r="BY78" s="57" t="s">
        <v>103</v>
      </c>
      <c r="BZ78" s="57" t="s">
        <v>103</v>
      </c>
      <c r="CA78" s="57" t="s">
        <v>103</v>
      </c>
      <c r="CB78" s="57" t="s">
        <v>103</v>
      </c>
      <c r="CC78" s="57" t="s">
        <v>103</v>
      </c>
      <c r="CD78" s="55"/>
    </row>
    <row r="79">
      <c r="A79" s="54" t="s">
        <v>180</v>
      </c>
      <c r="B79" s="57" t="s">
        <v>103</v>
      </c>
      <c r="C79" s="57" t="s">
        <v>102</v>
      </c>
      <c r="D79" s="57" t="s">
        <v>103</v>
      </c>
      <c r="E79" s="57" t="s">
        <v>103</v>
      </c>
      <c r="F79" s="57" t="s">
        <v>103</v>
      </c>
      <c r="G79" s="58"/>
      <c r="H79" s="57" t="s">
        <v>103</v>
      </c>
      <c r="I79" s="57" t="s">
        <v>103</v>
      </c>
      <c r="J79" s="57" t="s">
        <v>103</v>
      </c>
      <c r="K79" s="57" t="s">
        <v>103</v>
      </c>
      <c r="L79" s="57" t="s">
        <v>103</v>
      </c>
      <c r="M79" s="57" t="s">
        <v>103</v>
      </c>
      <c r="N79" s="57" t="s">
        <v>103</v>
      </c>
      <c r="O79" s="57" t="s">
        <v>103</v>
      </c>
      <c r="P79" s="57" t="s">
        <v>103</v>
      </c>
      <c r="Q79" s="57" t="s">
        <v>103</v>
      </c>
      <c r="R79" s="57" t="s">
        <v>102</v>
      </c>
      <c r="S79" s="57" t="s">
        <v>102</v>
      </c>
      <c r="T79" s="57" t="s">
        <v>103</v>
      </c>
      <c r="U79" s="57" t="s">
        <v>103</v>
      </c>
      <c r="V79" s="57" t="s">
        <v>103</v>
      </c>
      <c r="W79" s="57" t="s">
        <v>103</v>
      </c>
      <c r="X79" s="57" t="s">
        <v>103</v>
      </c>
      <c r="Y79" s="57" t="s">
        <v>103</v>
      </c>
      <c r="Z79" s="57" t="s">
        <v>102</v>
      </c>
      <c r="AA79" s="57" t="s">
        <v>102</v>
      </c>
      <c r="AB79" s="57" t="s">
        <v>103</v>
      </c>
      <c r="AC79" s="57" t="s">
        <v>103</v>
      </c>
      <c r="AD79" s="57" t="s">
        <v>103</v>
      </c>
      <c r="AE79" s="57" t="s">
        <v>103</v>
      </c>
      <c r="AF79" s="57" t="s">
        <v>103</v>
      </c>
      <c r="AG79" s="57" t="s">
        <v>102</v>
      </c>
      <c r="AH79" s="57" t="s">
        <v>103</v>
      </c>
      <c r="AI79" s="57" t="s">
        <v>103</v>
      </c>
      <c r="AJ79" s="57" t="s">
        <v>103</v>
      </c>
      <c r="AK79" s="57" t="s">
        <v>103</v>
      </c>
      <c r="AL79" s="57" t="s">
        <v>103</v>
      </c>
      <c r="AM79" s="57" t="s">
        <v>103</v>
      </c>
      <c r="AN79" s="57" t="s">
        <v>103</v>
      </c>
      <c r="AO79" s="57" t="s">
        <v>103</v>
      </c>
      <c r="AP79" s="57" t="s">
        <v>103</v>
      </c>
      <c r="AQ79" s="57" t="s">
        <v>103</v>
      </c>
      <c r="AR79" s="57" t="s">
        <v>103</v>
      </c>
      <c r="AS79" s="57" t="s">
        <v>103</v>
      </c>
      <c r="AT79" s="57" t="s">
        <v>103</v>
      </c>
      <c r="AU79" s="57" t="s">
        <v>103</v>
      </c>
      <c r="AV79" s="57" t="s">
        <v>103</v>
      </c>
      <c r="AW79" s="57" t="s">
        <v>103</v>
      </c>
      <c r="AX79" s="57" t="s">
        <v>102</v>
      </c>
      <c r="AY79" s="57" t="s">
        <v>103</v>
      </c>
      <c r="AZ79" s="57" t="s">
        <v>103</v>
      </c>
      <c r="BA79" s="57" t="s">
        <v>102</v>
      </c>
      <c r="BB79" s="57" t="s">
        <v>103</v>
      </c>
      <c r="BC79" s="57" t="s">
        <v>102</v>
      </c>
      <c r="BD79" s="57" t="s">
        <v>103</v>
      </c>
      <c r="BE79" s="57" t="s">
        <v>103</v>
      </c>
      <c r="BF79" s="57" t="s">
        <v>103</v>
      </c>
      <c r="BG79" s="57" t="s">
        <v>103</v>
      </c>
      <c r="BH79" s="57"/>
      <c r="BI79" s="57" t="s">
        <v>103</v>
      </c>
      <c r="BJ79" s="57" t="s">
        <v>102</v>
      </c>
      <c r="BK79" s="57" t="s">
        <v>103</v>
      </c>
      <c r="BL79" s="57" t="s">
        <v>103</v>
      </c>
      <c r="BM79" s="57" t="s">
        <v>103</v>
      </c>
      <c r="BN79" s="57" t="s">
        <v>103</v>
      </c>
      <c r="BO79" s="57" t="s">
        <v>103</v>
      </c>
      <c r="BP79" s="57" t="s">
        <v>103</v>
      </c>
      <c r="BQ79" s="57" t="s">
        <v>103</v>
      </c>
      <c r="BR79" s="57" t="s">
        <v>103</v>
      </c>
      <c r="BS79" s="57" t="s">
        <v>103</v>
      </c>
      <c r="BT79" s="57" t="s">
        <v>103</v>
      </c>
      <c r="BU79" s="57" t="s">
        <v>103</v>
      </c>
      <c r="BV79" s="57" t="s">
        <v>103</v>
      </c>
      <c r="BW79" s="57" t="s">
        <v>103</v>
      </c>
      <c r="BX79" s="57" t="s">
        <v>103</v>
      </c>
      <c r="BY79" s="57" t="s">
        <v>103</v>
      </c>
      <c r="BZ79" s="57" t="s">
        <v>103</v>
      </c>
      <c r="CA79" s="57" t="s">
        <v>102</v>
      </c>
      <c r="CB79" s="57" t="s">
        <v>103</v>
      </c>
      <c r="CC79" s="57" t="s">
        <v>103</v>
      </c>
      <c r="CD79" s="55"/>
    </row>
    <row r="80">
      <c r="A80" s="54" t="s">
        <v>181</v>
      </c>
      <c r="B80" s="57" t="s">
        <v>103</v>
      </c>
      <c r="C80" s="57" t="s">
        <v>103</v>
      </c>
      <c r="D80" s="57" t="s">
        <v>103</v>
      </c>
      <c r="E80" s="57" t="s">
        <v>103</v>
      </c>
      <c r="F80" s="57" t="s">
        <v>103</v>
      </c>
      <c r="G80" s="58"/>
      <c r="H80" s="57" t="s">
        <v>111</v>
      </c>
      <c r="I80" s="57" t="s">
        <v>103</v>
      </c>
      <c r="J80" s="57" t="s">
        <v>103</v>
      </c>
      <c r="K80" s="57" t="s">
        <v>111</v>
      </c>
      <c r="L80" s="57" t="s">
        <v>103</v>
      </c>
      <c r="M80" s="57" t="s">
        <v>103</v>
      </c>
      <c r="N80" s="57" t="s">
        <v>103</v>
      </c>
      <c r="O80" s="57" t="s">
        <v>103</v>
      </c>
      <c r="P80" s="57" t="s">
        <v>103</v>
      </c>
      <c r="Q80" s="57" t="s">
        <v>103</v>
      </c>
      <c r="R80" s="57" t="s">
        <v>103</v>
      </c>
      <c r="S80" s="57" t="s">
        <v>111</v>
      </c>
      <c r="T80" s="57" t="s">
        <v>111</v>
      </c>
      <c r="U80" s="57" t="s">
        <v>103</v>
      </c>
      <c r="V80" s="57" t="s">
        <v>103</v>
      </c>
      <c r="W80" s="57" t="s">
        <v>111</v>
      </c>
      <c r="X80" s="57" t="s">
        <v>103</v>
      </c>
      <c r="Y80" s="57" t="s">
        <v>103</v>
      </c>
      <c r="Z80" s="57" t="s">
        <v>103</v>
      </c>
      <c r="AA80" s="57" t="s">
        <v>103</v>
      </c>
      <c r="AB80" s="57" t="s">
        <v>103</v>
      </c>
      <c r="AC80" s="57" t="s">
        <v>111</v>
      </c>
      <c r="AD80" s="57" t="s">
        <v>103</v>
      </c>
      <c r="AE80" s="57" t="s">
        <v>111</v>
      </c>
      <c r="AF80" s="57" t="s">
        <v>103</v>
      </c>
      <c r="AG80" s="57" t="s">
        <v>103</v>
      </c>
      <c r="AH80" s="57" t="s">
        <v>103</v>
      </c>
      <c r="AI80" s="57" t="s">
        <v>102</v>
      </c>
      <c r="AJ80" s="57" t="s">
        <v>103</v>
      </c>
      <c r="AK80" s="57" t="s">
        <v>103</v>
      </c>
      <c r="AL80" s="57" t="s">
        <v>103</v>
      </c>
      <c r="AM80" s="57" t="s">
        <v>102</v>
      </c>
      <c r="AN80" s="57" t="s">
        <v>103</v>
      </c>
      <c r="AO80" s="57" t="s">
        <v>103</v>
      </c>
      <c r="AP80" s="57" t="s">
        <v>103</v>
      </c>
      <c r="AQ80" s="57" t="s">
        <v>103</v>
      </c>
      <c r="AR80" s="57" t="s">
        <v>103</v>
      </c>
      <c r="AS80" s="57"/>
      <c r="AT80" s="57" t="s">
        <v>103</v>
      </c>
      <c r="AU80" s="57" t="s">
        <v>103</v>
      </c>
      <c r="AV80" s="57" t="s">
        <v>103</v>
      </c>
      <c r="AW80" s="57" t="s">
        <v>103</v>
      </c>
      <c r="AX80" s="57" t="s">
        <v>103</v>
      </c>
      <c r="AY80" s="57" t="s">
        <v>103</v>
      </c>
      <c r="AZ80" s="57" t="s">
        <v>103</v>
      </c>
      <c r="BA80" s="57" t="s">
        <v>103</v>
      </c>
      <c r="BB80" s="57" t="s">
        <v>103</v>
      </c>
      <c r="BC80" s="57" t="s">
        <v>103</v>
      </c>
      <c r="BD80" s="57" t="s">
        <v>103</v>
      </c>
      <c r="BE80" s="57" t="s">
        <v>103</v>
      </c>
      <c r="BF80" s="57" t="s">
        <v>103</v>
      </c>
      <c r="BG80" s="57" t="s">
        <v>103</v>
      </c>
      <c r="BH80" s="57"/>
      <c r="BI80" s="57" t="s">
        <v>103</v>
      </c>
      <c r="BJ80" s="57" t="s">
        <v>103</v>
      </c>
      <c r="BK80" s="57" t="s">
        <v>103</v>
      </c>
      <c r="BL80" s="57" t="s">
        <v>103</v>
      </c>
      <c r="BM80" s="57" t="s">
        <v>103</v>
      </c>
      <c r="BN80" s="57" t="s">
        <v>103</v>
      </c>
      <c r="BO80" s="57" t="s">
        <v>103</v>
      </c>
      <c r="BP80" s="57" t="s">
        <v>103</v>
      </c>
      <c r="BQ80" s="57" t="s">
        <v>103</v>
      </c>
      <c r="BR80" s="57" t="s">
        <v>103</v>
      </c>
      <c r="BS80" s="57" t="s">
        <v>103</v>
      </c>
      <c r="BT80" s="57" t="s">
        <v>103</v>
      </c>
      <c r="BU80" s="57" t="s">
        <v>103</v>
      </c>
      <c r="BV80" s="57" t="s">
        <v>103</v>
      </c>
      <c r="BW80" s="57" t="s">
        <v>103</v>
      </c>
      <c r="BX80" s="57" t="s">
        <v>103</v>
      </c>
      <c r="BY80" s="57" t="s">
        <v>103</v>
      </c>
      <c r="BZ80" s="57" t="s">
        <v>103</v>
      </c>
      <c r="CA80" s="57" t="s">
        <v>103</v>
      </c>
      <c r="CB80" s="57" t="s">
        <v>103</v>
      </c>
      <c r="CC80" s="57" t="s">
        <v>103</v>
      </c>
      <c r="CD80" s="55"/>
    </row>
    <row r="81">
      <c r="A81" s="54" t="s">
        <v>182</v>
      </c>
      <c r="B81" s="57" t="s">
        <v>103</v>
      </c>
      <c r="C81" s="57" t="s">
        <v>103</v>
      </c>
      <c r="D81" s="57" t="s">
        <v>103</v>
      </c>
      <c r="E81" s="57" t="s">
        <v>103</v>
      </c>
      <c r="F81" s="57" t="s">
        <v>103</v>
      </c>
      <c r="G81" s="58"/>
      <c r="H81" s="57" t="s">
        <v>103</v>
      </c>
      <c r="I81" s="57" t="s">
        <v>103</v>
      </c>
      <c r="J81" s="57" t="s">
        <v>103</v>
      </c>
      <c r="K81" s="57" t="s">
        <v>103</v>
      </c>
      <c r="L81" s="57" t="s">
        <v>103</v>
      </c>
      <c r="M81" s="57" t="s">
        <v>103</v>
      </c>
      <c r="N81" s="57" t="s">
        <v>102</v>
      </c>
      <c r="O81" s="57" t="s">
        <v>103</v>
      </c>
      <c r="P81" s="57" t="s">
        <v>103</v>
      </c>
      <c r="Q81" s="57" t="s">
        <v>103</v>
      </c>
      <c r="R81" s="57" t="s">
        <v>103</v>
      </c>
      <c r="S81" s="57" t="s">
        <v>103</v>
      </c>
      <c r="T81" s="57" t="s">
        <v>103</v>
      </c>
      <c r="U81" s="57" t="s">
        <v>103</v>
      </c>
      <c r="V81" s="57" t="s">
        <v>103</v>
      </c>
      <c r="W81" s="57" t="s">
        <v>103</v>
      </c>
      <c r="X81" s="57" t="s">
        <v>103</v>
      </c>
      <c r="Y81" s="57" t="s">
        <v>103</v>
      </c>
      <c r="Z81" s="57" t="s">
        <v>103</v>
      </c>
      <c r="AA81" s="57" t="s">
        <v>103</v>
      </c>
      <c r="AB81" s="57" t="s">
        <v>103</v>
      </c>
      <c r="AC81" s="57" t="s">
        <v>102</v>
      </c>
      <c r="AD81" s="57" t="s">
        <v>103</v>
      </c>
      <c r="AE81" s="57" t="s">
        <v>103</v>
      </c>
      <c r="AF81" s="57" t="s">
        <v>103</v>
      </c>
      <c r="AG81" s="57" t="s">
        <v>103</v>
      </c>
      <c r="AH81" s="57" t="s">
        <v>103</v>
      </c>
      <c r="AI81" s="57" t="s">
        <v>103</v>
      </c>
      <c r="AJ81" s="57" t="s">
        <v>103</v>
      </c>
      <c r="AK81" s="57" t="s">
        <v>103</v>
      </c>
      <c r="AL81" s="57" t="s">
        <v>103</v>
      </c>
      <c r="AM81" s="57" t="s">
        <v>102</v>
      </c>
      <c r="AN81" s="57" t="s">
        <v>103</v>
      </c>
      <c r="AO81" s="57" t="s">
        <v>103</v>
      </c>
      <c r="AP81" s="57" t="s">
        <v>103</v>
      </c>
      <c r="AQ81" s="57" t="s">
        <v>103</v>
      </c>
      <c r="AR81" s="57" t="s">
        <v>103</v>
      </c>
      <c r="AS81" s="57" t="s">
        <v>103</v>
      </c>
      <c r="AT81" s="57" t="s">
        <v>103</v>
      </c>
      <c r="AU81" s="57" t="s">
        <v>103</v>
      </c>
      <c r="AV81" s="57" t="s">
        <v>103</v>
      </c>
      <c r="AW81" s="57" t="s">
        <v>103</v>
      </c>
      <c r="AX81" s="57" t="s">
        <v>103</v>
      </c>
      <c r="AY81" s="57" t="s">
        <v>103</v>
      </c>
      <c r="AZ81" s="57" t="s">
        <v>103</v>
      </c>
      <c r="BA81" s="57" t="s">
        <v>103</v>
      </c>
      <c r="BB81" s="57" t="s">
        <v>103</v>
      </c>
      <c r="BC81" s="57" t="s">
        <v>103</v>
      </c>
      <c r="BD81" s="57" t="s">
        <v>103</v>
      </c>
      <c r="BE81" s="57" t="s">
        <v>103</v>
      </c>
      <c r="BF81" s="57" t="s">
        <v>103</v>
      </c>
      <c r="BG81" s="57" t="s">
        <v>103</v>
      </c>
      <c r="BH81" s="57"/>
      <c r="BI81" s="57" t="s">
        <v>103</v>
      </c>
      <c r="BJ81" s="57" t="s">
        <v>103</v>
      </c>
      <c r="BK81" s="57" t="s">
        <v>103</v>
      </c>
      <c r="BL81" s="57" t="s">
        <v>103</v>
      </c>
      <c r="BM81" s="57" t="s">
        <v>103</v>
      </c>
      <c r="BN81" s="57" t="s">
        <v>103</v>
      </c>
      <c r="BO81" s="57" t="s">
        <v>103</v>
      </c>
      <c r="BP81" s="57" t="s">
        <v>103</v>
      </c>
      <c r="BQ81" s="57" t="s">
        <v>103</v>
      </c>
      <c r="BR81" s="57" t="s">
        <v>103</v>
      </c>
      <c r="BS81" s="57" t="s">
        <v>103</v>
      </c>
      <c r="BT81" s="57" t="s">
        <v>103</v>
      </c>
      <c r="BU81" s="57" t="s">
        <v>103</v>
      </c>
      <c r="BV81" s="57" t="s">
        <v>103</v>
      </c>
      <c r="BW81" s="57" t="s">
        <v>103</v>
      </c>
      <c r="BX81" s="57" t="s">
        <v>103</v>
      </c>
      <c r="BY81" s="57" t="s">
        <v>103</v>
      </c>
      <c r="BZ81" s="57" t="s">
        <v>103</v>
      </c>
      <c r="CA81" s="57" t="s">
        <v>103</v>
      </c>
      <c r="CB81" s="57" t="s">
        <v>103</v>
      </c>
      <c r="CC81" s="57" t="s">
        <v>103</v>
      </c>
      <c r="CD81" s="55"/>
    </row>
    <row r="82">
      <c r="A82" s="54" t="s">
        <v>183</v>
      </c>
      <c r="B82" s="57" t="s">
        <v>102</v>
      </c>
      <c r="C82" s="57" t="s">
        <v>102</v>
      </c>
      <c r="D82" s="57" t="s">
        <v>102</v>
      </c>
      <c r="E82" s="57" t="s">
        <v>102</v>
      </c>
      <c r="F82" s="57" t="s">
        <v>102</v>
      </c>
      <c r="G82" s="58"/>
      <c r="H82" s="57" t="s">
        <v>102</v>
      </c>
      <c r="I82" s="57" t="s">
        <v>102</v>
      </c>
      <c r="J82" s="57" t="s">
        <v>102</v>
      </c>
      <c r="K82" s="57" t="s">
        <v>102</v>
      </c>
      <c r="L82" s="57" t="s">
        <v>102</v>
      </c>
      <c r="M82" s="57" t="s">
        <v>102</v>
      </c>
      <c r="N82" s="57" t="s">
        <v>102</v>
      </c>
      <c r="O82" s="57" t="s">
        <v>103</v>
      </c>
      <c r="P82" s="57" t="s">
        <v>102</v>
      </c>
      <c r="Q82" s="57" t="s">
        <v>102</v>
      </c>
      <c r="R82" s="57" t="s">
        <v>103</v>
      </c>
      <c r="S82" s="57" t="s">
        <v>102</v>
      </c>
      <c r="T82" s="57" t="s">
        <v>102</v>
      </c>
      <c r="U82" s="57" t="s">
        <v>102</v>
      </c>
      <c r="V82" s="57" t="s">
        <v>102</v>
      </c>
      <c r="W82" s="57" t="s">
        <v>103</v>
      </c>
      <c r="X82" s="57" t="s">
        <v>102</v>
      </c>
      <c r="Y82" s="57" t="s">
        <v>102</v>
      </c>
      <c r="Z82" s="57" t="s">
        <v>102</v>
      </c>
      <c r="AA82" s="57" t="s">
        <v>102</v>
      </c>
      <c r="AB82" s="57" t="s">
        <v>102</v>
      </c>
      <c r="AC82" s="57" t="s">
        <v>102</v>
      </c>
      <c r="AD82" s="57" t="s">
        <v>102</v>
      </c>
      <c r="AE82" s="57" t="s">
        <v>102</v>
      </c>
      <c r="AF82" s="57" t="s">
        <v>103</v>
      </c>
      <c r="AG82" s="57" t="s">
        <v>102</v>
      </c>
      <c r="AH82" s="57" t="s">
        <v>102</v>
      </c>
      <c r="AI82" s="57" t="s">
        <v>102</v>
      </c>
      <c r="AJ82" s="57" t="s">
        <v>102</v>
      </c>
      <c r="AK82" s="57" t="s">
        <v>102</v>
      </c>
      <c r="AL82" s="57" t="s">
        <v>102</v>
      </c>
      <c r="AM82" s="57" t="s">
        <v>102</v>
      </c>
      <c r="AN82" s="58"/>
      <c r="AO82" s="57" t="s">
        <v>102</v>
      </c>
      <c r="AP82" s="57" t="s">
        <v>102</v>
      </c>
      <c r="AQ82" s="57" t="s">
        <v>102</v>
      </c>
      <c r="AR82" s="57" t="s">
        <v>102</v>
      </c>
      <c r="AS82" s="57" t="s">
        <v>102</v>
      </c>
      <c r="AT82" s="57" t="s">
        <v>102</v>
      </c>
      <c r="AU82" s="57" t="s">
        <v>102</v>
      </c>
      <c r="AV82" s="57" t="s">
        <v>102</v>
      </c>
      <c r="AW82" s="57" t="s">
        <v>102</v>
      </c>
      <c r="AX82" s="57" t="s">
        <v>102</v>
      </c>
      <c r="AY82" s="57" t="s">
        <v>102</v>
      </c>
      <c r="AZ82" s="57" t="s">
        <v>102</v>
      </c>
      <c r="BA82" s="57" t="s">
        <v>102</v>
      </c>
      <c r="BB82" s="57" t="s">
        <v>102</v>
      </c>
      <c r="BC82" s="57" t="s">
        <v>102</v>
      </c>
      <c r="BD82" s="57" t="s">
        <v>102</v>
      </c>
      <c r="BE82" s="57" t="s">
        <v>102</v>
      </c>
      <c r="BF82" s="57" t="s">
        <v>102</v>
      </c>
      <c r="BG82" s="57" t="s">
        <v>102</v>
      </c>
      <c r="BH82" s="57"/>
      <c r="BI82" s="57" t="s">
        <v>102</v>
      </c>
      <c r="BJ82" s="57" t="s">
        <v>102</v>
      </c>
      <c r="BK82" s="57" t="s">
        <v>102</v>
      </c>
      <c r="BL82" s="57" t="s">
        <v>102</v>
      </c>
      <c r="BM82" s="57" t="s">
        <v>102</v>
      </c>
      <c r="BN82" s="57" t="s">
        <v>102</v>
      </c>
      <c r="BO82" s="57" t="s">
        <v>102</v>
      </c>
      <c r="BP82" s="57" t="s">
        <v>102</v>
      </c>
      <c r="BQ82" s="57" t="s">
        <v>102</v>
      </c>
      <c r="BR82" s="57" t="s">
        <v>102</v>
      </c>
      <c r="BS82" s="57" t="s">
        <v>102</v>
      </c>
      <c r="BT82" s="57" t="s">
        <v>102</v>
      </c>
      <c r="BU82" s="57" t="s">
        <v>102</v>
      </c>
      <c r="BV82" s="57" t="s">
        <v>102</v>
      </c>
      <c r="BW82" s="57" t="s">
        <v>102</v>
      </c>
      <c r="BX82" s="57" t="s">
        <v>102</v>
      </c>
      <c r="BY82" s="57" t="s">
        <v>102</v>
      </c>
      <c r="BZ82" s="57" t="s">
        <v>102</v>
      </c>
      <c r="CA82" s="57" t="s">
        <v>102</v>
      </c>
      <c r="CB82" s="57" t="s">
        <v>102</v>
      </c>
      <c r="CC82" s="57" t="s">
        <v>102</v>
      </c>
      <c r="CD82" s="59"/>
    </row>
    <row r="83">
      <c r="A83" s="54" t="s">
        <v>184</v>
      </c>
      <c r="B83" s="57" t="s">
        <v>103</v>
      </c>
      <c r="C83" s="57" t="s">
        <v>102</v>
      </c>
      <c r="D83" s="57" t="s">
        <v>102</v>
      </c>
      <c r="E83" s="57" t="s">
        <v>102</v>
      </c>
      <c r="F83" s="57" t="s">
        <v>102</v>
      </c>
      <c r="G83" s="58"/>
      <c r="H83" s="57" t="s">
        <v>102</v>
      </c>
      <c r="I83" s="57" t="s">
        <v>102</v>
      </c>
      <c r="J83" s="57" t="s">
        <v>102</v>
      </c>
      <c r="K83" s="57" t="s">
        <v>103</v>
      </c>
      <c r="L83" s="57" t="s">
        <v>102</v>
      </c>
      <c r="M83" s="57" t="s">
        <v>102</v>
      </c>
      <c r="N83" s="57" t="s">
        <v>102</v>
      </c>
      <c r="O83" s="57" t="s">
        <v>102</v>
      </c>
      <c r="P83" s="57" t="s">
        <v>102</v>
      </c>
      <c r="Q83" s="57" t="s">
        <v>102</v>
      </c>
      <c r="R83" s="57" t="s">
        <v>102</v>
      </c>
      <c r="S83" s="57" t="s">
        <v>102</v>
      </c>
      <c r="T83" s="57" t="s">
        <v>102</v>
      </c>
      <c r="U83" s="57" t="s">
        <v>102</v>
      </c>
      <c r="V83" s="57" t="s">
        <v>102</v>
      </c>
      <c r="W83" s="57" t="s">
        <v>103</v>
      </c>
      <c r="X83" s="57" t="s">
        <v>103</v>
      </c>
      <c r="Y83" s="57" t="s">
        <v>103</v>
      </c>
      <c r="Z83" s="57" t="s">
        <v>102</v>
      </c>
      <c r="AA83" s="57" t="s">
        <v>102</v>
      </c>
      <c r="AB83" s="57" t="s">
        <v>102</v>
      </c>
      <c r="AC83" s="57" t="s">
        <v>102</v>
      </c>
      <c r="AD83" s="57" t="s">
        <v>102</v>
      </c>
      <c r="AE83" s="57" t="s">
        <v>103</v>
      </c>
      <c r="AF83" s="57" t="s">
        <v>103</v>
      </c>
      <c r="AG83" s="57" t="s">
        <v>103</v>
      </c>
      <c r="AH83" s="57" t="s">
        <v>102</v>
      </c>
      <c r="AI83" s="57" t="s">
        <v>102</v>
      </c>
      <c r="AJ83" s="57" t="s">
        <v>102</v>
      </c>
      <c r="AK83" s="57" t="s">
        <v>102</v>
      </c>
      <c r="AL83" s="57" t="s">
        <v>102</v>
      </c>
      <c r="AM83" s="57" t="s">
        <v>102</v>
      </c>
      <c r="AN83" s="58"/>
      <c r="AO83" s="57" t="s">
        <v>102</v>
      </c>
      <c r="AP83" s="57" t="s">
        <v>102</v>
      </c>
      <c r="AQ83" s="57" t="s">
        <v>102</v>
      </c>
      <c r="AR83" s="57" t="s">
        <v>102</v>
      </c>
      <c r="AS83" s="57"/>
      <c r="AT83" s="57" t="s">
        <v>102</v>
      </c>
      <c r="AU83" s="57" t="s">
        <v>102</v>
      </c>
      <c r="AV83" s="57" t="s">
        <v>102</v>
      </c>
      <c r="AW83" s="57" t="s">
        <v>102</v>
      </c>
      <c r="AX83" s="57" t="s">
        <v>102</v>
      </c>
      <c r="AY83" s="57" t="s">
        <v>102</v>
      </c>
      <c r="AZ83" s="57" t="s">
        <v>102</v>
      </c>
      <c r="BA83" s="57" t="s">
        <v>102</v>
      </c>
      <c r="BB83" s="57" t="s">
        <v>102</v>
      </c>
      <c r="BC83" s="57" t="s">
        <v>102</v>
      </c>
      <c r="BD83" s="57" t="s">
        <v>102</v>
      </c>
      <c r="BE83" s="57" t="s">
        <v>102</v>
      </c>
      <c r="BF83" s="57" t="s">
        <v>102</v>
      </c>
      <c r="BG83" s="57" t="s">
        <v>102</v>
      </c>
      <c r="BH83" s="57"/>
      <c r="BI83" s="57" t="s">
        <v>102</v>
      </c>
      <c r="BJ83" s="57" t="s">
        <v>102</v>
      </c>
      <c r="BK83" s="57" t="s">
        <v>102</v>
      </c>
      <c r="BL83" s="57" t="s">
        <v>102</v>
      </c>
      <c r="BM83" s="57" t="s">
        <v>102</v>
      </c>
      <c r="BN83" s="57" t="s">
        <v>102</v>
      </c>
      <c r="BO83" s="57" t="s">
        <v>102</v>
      </c>
      <c r="BP83" s="57" t="s">
        <v>102</v>
      </c>
      <c r="BQ83" s="57" t="s">
        <v>102</v>
      </c>
      <c r="BR83" s="57" t="s">
        <v>102</v>
      </c>
      <c r="BS83" s="57" t="s">
        <v>102</v>
      </c>
      <c r="BT83" s="57" t="s">
        <v>102</v>
      </c>
      <c r="BU83" s="57" t="s">
        <v>102</v>
      </c>
      <c r="BV83" s="57" t="s">
        <v>102</v>
      </c>
      <c r="BW83" s="57" t="s">
        <v>102</v>
      </c>
      <c r="BX83" s="57" t="s">
        <v>102</v>
      </c>
      <c r="BY83" s="57" t="s">
        <v>102</v>
      </c>
      <c r="BZ83" s="57" t="s">
        <v>102</v>
      </c>
      <c r="CA83" s="57" t="s">
        <v>102</v>
      </c>
      <c r="CB83" s="57" t="s">
        <v>102</v>
      </c>
      <c r="CC83" s="57" t="s">
        <v>102</v>
      </c>
      <c r="CD83" s="59"/>
    </row>
    <row r="84">
      <c r="A84" s="54" t="s">
        <v>185</v>
      </c>
      <c r="B84" s="57" t="s">
        <v>102</v>
      </c>
      <c r="C84" s="57" t="s">
        <v>102</v>
      </c>
      <c r="D84" s="57" t="s">
        <v>103</v>
      </c>
      <c r="E84" s="57" t="s">
        <v>103</v>
      </c>
      <c r="F84" s="57" t="s">
        <v>102</v>
      </c>
      <c r="G84" s="58"/>
      <c r="H84" s="57" t="s">
        <v>102</v>
      </c>
      <c r="I84" s="57" t="s">
        <v>103</v>
      </c>
      <c r="J84" s="57" t="s">
        <v>103</v>
      </c>
      <c r="K84" s="57" t="s">
        <v>103</v>
      </c>
      <c r="L84" s="57" t="s">
        <v>102</v>
      </c>
      <c r="M84" s="57" t="s">
        <v>102</v>
      </c>
      <c r="N84" s="57" t="s">
        <v>102</v>
      </c>
      <c r="O84" s="57" t="s">
        <v>103</v>
      </c>
      <c r="P84" s="57" t="s">
        <v>103</v>
      </c>
      <c r="Q84" s="57" t="s">
        <v>103</v>
      </c>
      <c r="R84" s="57" t="s">
        <v>102</v>
      </c>
      <c r="S84" s="57" t="s">
        <v>102</v>
      </c>
      <c r="T84" s="57" t="s">
        <v>102</v>
      </c>
      <c r="U84" s="57" t="s">
        <v>103</v>
      </c>
      <c r="V84" s="57" t="s">
        <v>102</v>
      </c>
      <c r="W84" s="57" t="s">
        <v>102</v>
      </c>
      <c r="X84" s="57" t="s">
        <v>102</v>
      </c>
      <c r="Y84" s="57" t="s">
        <v>103</v>
      </c>
      <c r="Z84" s="57" t="s">
        <v>102</v>
      </c>
      <c r="AA84" s="57" t="s">
        <v>102</v>
      </c>
      <c r="AB84" s="57" t="s">
        <v>102</v>
      </c>
      <c r="AC84" s="57" t="s">
        <v>102</v>
      </c>
      <c r="AD84" s="57" t="s">
        <v>102</v>
      </c>
      <c r="AE84" s="57" t="s">
        <v>103</v>
      </c>
      <c r="AF84" s="57" t="s">
        <v>103</v>
      </c>
      <c r="AG84" s="57" t="s">
        <v>103</v>
      </c>
      <c r="AH84" s="57" t="s">
        <v>102</v>
      </c>
      <c r="AI84" s="57" t="s">
        <v>103</v>
      </c>
      <c r="AJ84" s="57" t="s">
        <v>103</v>
      </c>
      <c r="AK84" s="57" t="s">
        <v>102</v>
      </c>
      <c r="AL84" s="57"/>
      <c r="AM84" s="57" t="s">
        <v>103</v>
      </c>
      <c r="AN84" s="57" t="s">
        <v>102</v>
      </c>
      <c r="AO84" s="57" t="s">
        <v>103</v>
      </c>
      <c r="AP84" s="57" t="s">
        <v>102</v>
      </c>
      <c r="AQ84" s="57" t="s">
        <v>102</v>
      </c>
      <c r="AR84" s="57" t="s">
        <v>102</v>
      </c>
      <c r="AS84" s="57" t="s">
        <v>102</v>
      </c>
      <c r="AT84" s="57" t="s">
        <v>102</v>
      </c>
      <c r="AU84" s="57" t="s">
        <v>102</v>
      </c>
      <c r="AV84" s="57" t="s">
        <v>102</v>
      </c>
      <c r="AW84" s="57" t="s">
        <v>102</v>
      </c>
      <c r="AX84" s="57" t="s">
        <v>103</v>
      </c>
      <c r="AY84" s="57" t="s">
        <v>102</v>
      </c>
      <c r="AZ84" s="57" t="s">
        <v>102</v>
      </c>
      <c r="BA84" s="57" t="s">
        <v>102</v>
      </c>
      <c r="BB84" s="57" t="s">
        <v>102</v>
      </c>
      <c r="BC84" s="57" t="s">
        <v>102</v>
      </c>
      <c r="BD84" s="57" t="s">
        <v>103</v>
      </c>
      <c r="BE84" s="57" t="s">
        <v>102</v>
      </c>
      <c r="BF84" s="57" t="s">
        <v>102</v>
      </c>
      <c r="BG84" s="57" t="s">
        <v>102</v>
      </c>
      <c r="BH84" s="57"/>
      <c r="BI84" s="57" t="s">
        <v>111</v>
      </c>
      <c r="BJ84" s="57" t="s">
        <v>102</v>
      </c>
      <c r="BK84" s="57" t="s">
        <v>102</v>
      </c>
      <c r="BL84" s="57" t="s">
        <v>103</v>
      </c>
      <c r="BM84" s="57" t="s">
        <v>102</v>
      </c>
      <c r="BN84" s="57" t="s">
        <v>102</v>
      </c>
      <c r="BO84" s="57" t="s">
        <v>102</v>
      </c>
      <c r="BP84" s="57" t="s">
        <v>103</v>
      </c>
      <c r="BQ84" s="57" t="s">
        <v>103</v>
      </c>
      <c r="BR84" s="57" t="s">
        <v>102</v>
      </c>
      <c r="BS84" s="57" t="s">
        <v>103</v>
      </c>
      <c r="BT84" s="57" t="s">
        <v>102</v>
      </c>
      <c r="BU84" s="57" t="s">
        <v>102</v>
      </c>
      <c r="BV84" s="57" t="s">
        <v>102</v>
      </c>
      <c r="BW84" s="57" t="s">
        <v>102</v>
      </c>
      <c r="BX84" s="57" t="s">
        <v>102</v>
      </c>
      <c r="BY84" s="57" t="s">
        <v>102</v>
      </c>
      <c r="BZ84" s="57" t="s">
        <v>103</v>
      </c>
      <c r="CA84" s="57" t="s">
        <v>102</v>
      </c>
      <c r="CB84" s="57" t="s">
        <v>102</v>
      </c>
      <c r="CC84" s="57" t="s">
        <v>102</v>
      </c>
      <c r="CD84" s="55"/>
    </row>
    <row r="85">
      <c r="A85" s="54" t="s">
        <v>186</v>
      </c>
      <c r="B85" s="57" t="s">
        <v>103</v>
      </c>
      <c r="C85" s="57" t="s">
        <v>103</v>
      </c>
      <c r="D85" s="57" t="s">
        <v>103</v>
      </c>
      <c r="E85" s="57" t="s">
        <v>102</v>
      </c>
      <c r="F85" s="57" t="s">
        <v>103</v>
      </c>
      <c r="G85" s="58"/>
      <c r="H85" s="57" t="s">
        <v>103</v>
      </c>
      <c r="I85" s="57" t="s">
        <v>103</v>
      </c>
      <c r="J85" s="57" t="s">
        <v>103</v>
      </c>
      <c r="K85" s="57" t="s">
        <v>103</v>
      </c>
      <c r="L85" s="57" t="s">
        <v>103</v>
      </c>
      <c r="M85" s="57" t="s">
        <v>103</v>
      </c>
      <c r="N85" s="57" t="s">
        <v>102</v>
      </c>
      <c r="O85" s="57" t="s">
        <v>103</v>
      </c>
      <c r="P85" s="57" t="s">
        <v>103</v>
      </c>
      <c r="Q85" s="57" t="s">
        <v>103</v>
      </c>
      <c r="R85" s="57" t="s">
        <v>103</v>
      </c>
      <c r="S85" s="57" t="s">
        <v>103</v>
      </c>
      <c r="T85" s="57" t="s">
        <v>103</v>
      </c>
      <c r="U85" s="57" t="s">
        <v>103</v>
      </c>
      <c r="V85" s="57" t="s">
        <v>103</v>
      </c>
      <c r="W85" s="57" t="s">
        <v>103</v>
      </c>
      <c r="X85" s="57" t="s">
        <v>102</v>
      </c>
      <c r="Y85" s="57" t="s">
        <v>103</v>
      </c>
      <c r="Z85" s="57" t="s">
        <v>103</v>
      </c>
      <c r="AA85" s="57" t="s">
        <v>102</v>
      </c>
      <c r="AB85" s="57" t="s">
        <v>103</v>
      </c>
      <c r="AC85" s="57" t="s">
        <v>103</v>
      </c>
      <c r="AD85" s="57" t="s">
        <v>103</v>
      </c>
      <c r="AE85" s="57" t="s">
        <v>103</v>
      </c>
      <c r="AF85" s="57" t="s">
        <v>103</v>
      </c>
      <c r="AG85" s="57" t="s">
        <v>103</v>
      </c>
      <c r="AH85" s="57" t="s">
        <v>103</v>
      </c>
      <c r="AI85" s="57" t="s">
        <v>103</v>
      </c>
      <c r="AJ85" s="57" t="s">
        <v>103</v>
      </c>
      <c r="AK85" s="57" t="s">
        <v>103</v>
      </c>
      <c r="AL85" s="57" t="s">
        <v>103</v>
      </c>
      <c r="AM85" s="57" t="s">
        <v>103</v>
      </c>
      <c r="AN85" s="57" t="s">
        <v>103</v>
      </c>
      <c r="AO85" s="57" t="s">
        <v>103</v>
      </c>
      <c r="AP85" s="57" t="s">
        <v>103</v>
      </c>
      <c r="AQ85" s="57" t="s">
        <v>103</v>
      </c>
      <c r="AR85" s="57" t="s">
        <v>103</v>
      </c>
      <c r="AS85" s="57" t="s">
        <v>103</v>
      </c>
      <c r="AT85" s="57" t="s">
        <v>103</v>
      </c>
      <c r="AU85" s="57" t="s">
        <v>103</v>
      </c>
      <c r="AV85" s="57" t="s">
        <v>103</v>
      </c>
      <c r="AW85" s="57" t="s">
        <v>103</v>
      </c>
      <c r="AX85" s="57" t="s">
        <v>103</v>
      </c>
      <c r="AY85" s="57" t="s">
        <v>103</v>
      </c>
      <c r="AZ85" s="57" t="s">
        <v>103</v>
      </c>
      <c r="BA85" s="57" t="s">
        <v>103</v>
      </c>
      <c r="BB85" s="57" t="s">
        <v>103</v>
      </c>
      <c r="BC85" s="57" t="s">
        <v>103</v>
      </c>
      <c r="BD85" s="57" t="s">
        <v>103</v>
      </c>
      <c r="BE85" s="57" t="s">
        <v>102</v>
      </c>
      <c r="BF85" s="57" t="s">
        <v>103</v>
      </c>
      <c r="BG85" s="57" t="s">
        <v>103</v>
      </c>
      <c r="BH85" s="57"/>
      <c r="BI85" s="57" t="s">
        <v>103</v>
      </c>
      <c r="BJ85" s="57" t="s">
        <v>103</v>
      </c>
      <c r="BK85" s="57" t="s">
        <v>103</v>
      </c>
      <c r="BL85" s="57" t="s">
        <v>103</v>
      </c>
      <c r="BM85" s="57" t="s">
        <v>103</v>
      </c>
      <c r="BN85" s="57" t="s">
        <v>103</v>
      </c>
      <c r="BO85" s="57" t="s">
        <v>103</v>
      </c>
      <c r="BP85" s="57" t="s">
        <v>102</v>
      </c>
      <c r="BQ85" s="57" t="s">
        <v>103</v>
      </c>
      <c r="BR85" s="57" t="s">
        <v>103</v>
      </c>
      <c r="BS85" s="57" t="s">
        <v>103</v>
      </c>
      <c r="BT85" s="57" t="s">
        <v>103</v>
      </c>
      <c r="BU85" s="57" t="s">
        <v>103</v>
      </c>
      <c r="BV85" s="57" t="s">
        <v>102</v>
      </c>
      <c r="BW85" s="57" t="s">
        <v>103</v>
      </c>
      <c r="BX85" s="57" t="s">
        <v>103</v>
      </c>
      <c r="BY85" s="57" t="s">
        <v>103</v>
      </c>
      <c r="BZ85" s="57" t="s">
        <v>103</v>
      </c>
      <c r="CA85" s="57" t="s">
        <v>103</v>
      </c>
      <c r="CB85" s="57" t="s">
        <v>103</v>
      </c>
      <c r="CC85" s="57" t="s">
        <v>103</v>
      </c>
      <c r="CD85" s="55"/>
    </row>
    <row r="86">
      <c r="A86" s="54" t="s">
        <v>187</v>
      </c>
      <c r="B86" s="57" t="s">
        <v>102</v>
      </c>
      <c r="C86" s="57" t="s">
        <v>102</v>
      </c>
      <c r="D86" s="57" t="s">
        <v>102</v>
      </c>
      <c r="E86" s="57" t="s">
        <v>103</v>
      </c>
      <c r="F86" s="57" t="s">
        <v>103</v>
      </c>
      <c r="G86" s="58"/>
      <c r="H86" s="57" t="s">
        <v>102</v>
      </c>
      <c r="I86" s="57" t="s">
        <v>102</v>
      </c>
      <c r="J86" s="57" t="s">
        <v>103</v>
      </c>
      <c r="K86" s="57" t="s">
        <v>103</v>
      </c>
      <c r="L86" s="57" t="s">
        <v>103</v>
      </c>
      <c r="M86" s="57" t="s">
        <v>103</v>
      </c>
      <c r="N86" s="57" t="s">
        <v>102</v>
      </c>
      <c r="O86" s="57" t="s">
        <v>103</v>
      </c>
      <c r="P86" s="57" t="s">
        <v>103</v>
      </c>
      <c r="Q86" s="57" t="s">
        <v>103</v>
      </c>
      <c r="R86" s="57" t="s">
        <v>103</v>
      </c>
      <c r="S86" s="57" t="s">
        <v>103</v>
      </c>
      <c r="T86" s="57" t="s">
        <v>102</v>
      </c>
      <c r="U86" s="57" t="s">
        <v>103</v>
      </c>
      <c r="V86" s="57" t="s">
        <v>103</v>
      </c>
      <c r="W86" s="57" t="s">
        <v>102</v>
      </c>
      <c r="X86" s="57" t="s">
        <v>103</v>
      </c>
      <c r="Y86" s="57" t="s">
        <v>102</v>
      </c>
      <c r="Z86" s="57" t="s">
        <v>103</v>
      </c>
      <c r="AA86" s="57" t="s">
        <v>103</v>
      </c>
      <c r="AB86" s="57" t="s">
        <v>103</v>
      </c>
      <c r="AC86" s="57" t="s">
        <v>103</v>
      </c>
      <c r="AD86" s="57" t="s">
        <v>103</v>
      </c>
      <c r="AE86" s="57" t="s">
        <v>103</v>
      </c>
      <c r="AF86" s="57" t="s">
        <v>102</v>
      </c>
      <c r="AG86" s="57" t="s">
        <v>102</v>
      </c>
      <c r="AH86" s="57" t="s">
        <v>103</v>
      </c>
      <c r="AI86" s="57" t="s">
        <v>103</v>
      </c>
      <c r="AJ86" s="57" t="s">
        <v>103</v>
      </c>
      <c r="AK86" s="57" t="s">
        <v>103</v>
      </c>
      <c r="AL86" s="57" t="s">
        <v>103</v>
      </c>
      <c r="AM86" s="57" t="s">
        <v>111</v>
      </c>
      <c r="AN86" s="57" t="s">
        <v>103</v>
      </c>
      <c r="AO86" s="57" t="s">
        <v>103</v>
      </c>
      <c r="AP86" s="57" t="s">
        <v>102</v>
      </c>
      <c r="AQ86" s="57" t="s">
        <v>103</v>
      </c>
      <c r="AR86" s="57" t="s">
        <v>103</v>
      </c>
      <c r="AS86" s="57" t="s">
        <v>103</v>
      </c>
      <c r="AT86" s="57" t="s">
        <v>103</v>
      </c>
      <c r="AU86" s="57" t="s">
        <v>103</v>
      </c>
      <c r="AV86" s="57" t="s">
        <v>102</v>
      </c>
      <c r="AW86" s="57" t="s">
        <v>103</v>
      </c>
      <c r="AX86" s="57" t="s">
        <v>102</v>
      </c>
      <c r="AY86" s="57" t="s">
        <v>102</v>
      </c>
      <c r="AZ86" s="57" t="s">
        <v>103</v>
      </c>
      <c r="BA86" s="57" t="s">
        <v>103</v>
      </c>
      <c r="BB86" s="57" t="s">
        <v>103</v>
      </c>
      <c r="BC86" s="57" t="s">
        <v>103</v>
      </c>
      <c r="BD86" s="57" t="s">
        <v>103</v>
      </c>
      <c r="BE86" s="57" t="s">
        <v>103</v>
      </c>
      <c r="BF86" s="57" t="s">
        <v>103</v>
      </c>
      <c r="BG86" s="57" t="s">
        <v>103</v>
      </c>
      <c r="BH86" s="57"/>
      <c r="BI86" s="57" t="s">
        <v>103</v>
      </c>
      <c r="BJ86" s="57" t="s">
        <v>103</v>
      </c>
      <c r="BK86" s="57" t="s">
        <v>102</v>
      </c>
      <c r="BL86" s="57" t="s">
        <v>103</v>
      </c>
      <c r="BM86" s="57" t="s">
        <v>103</v>
      </c>
      <c r="BN86" s="57" t="s">
        <v>103</v>
      </c>
      <c r="BO86" s="57" t="s">
        <v>103</v>
      </c>
      <c r="BP86" s="57" t="s">
        <v>103</v>
      </c>
      <c r="BQ86" s="57" t="s">
        <v>103</v>
      </c>
      <c r="BR86" s="57" t="s">
        <v>103</v>
      </c>
      <c r="BS86" s="57" t="s">
        <v>103</v>
      </c>
      <c r="BT86" s="57" t="s">
        <v>103</v>
      </c>
      <c r="BU86" s="57" t="s">
        <v>103</v>
      </c>
      <c r="BV86" s="57" t="s">
        <v>103</v>
      </c>
      <c r="BW86" s="57" t="s">
        <v>103</v>
      </c>
      <c r="BX86" s="57" t="s">
        <v>103</v>
      </c>
      <c r="BY86" s="57" t="s">
        <v>103</v>
      </c>
      <c r="BZ86" s="57" t="s">
        <v>103</v>
      </c>
      <c r="CA86" s="57" t="s">
        <v>103</v>
      </c>
      <c r="CB86" s="57" t="s">
        <v>103</v>
      </c>
      <c r="CC86" s="57" t="s">
        <v>103</v>
      </c>
      <c r="CD86" s="55"/>
    </row>
    <row r="87">
      <c r="A87" s="54" t="s">
        <v>188</v>
      </c>
      <c r="B87" s="57" t="s">
        <v>102</v>
      </c>
      <c r="C87" s="57" t="s">
        <v>102</v>
      </c>
      <c r="D87" s="57" t="s">
        <v>102</v>
      </c>
      <c r="E87" s="57" t="s">
        <v>102</v>
      </c>
      <c r="F87" s="57" t="s">
        <v>102</v>
      </c>
      <c r="G87" s="58"/>
      <c r="H87" s="57" t="s">
        <v>102</v>
      </c>
      <c r="I87" s="57" t="s">
        <v>102</v>
      </c>
      <c r="J87" s="57" t="s">
        <v>103</v>
      </c>
      <c r="K87" s="57" t="s">
        <v>102</v>
      </c>
      <c r="L87" s="57" t="s">
        <v>102</v>
      </c>
      <c r="M87" s="57" t="s">
        <v>102</v>
      </c>
      <c r="N87" s="57" t="s">
        <v>102</v>
      </c>
      <c r="O87" s="57" t="s">
        <v>102</v>
      </c>
      <c r="P87" s="57" t="s">
        <v>103</v>
      </c>
      <c r="Q87" s="57" t="s">
        <v>103</v>
      </c>
      <c r="R87" s="57" t="s">
        <v>103</v>
      </c>
      <c r="S87" s="57" t="s">
        <v>102</v>
      </c>
      <c r="T87" s="57" t="s">
        <v>102</v>
      </c>
      <c r="U87" s="57" t="s">
        <v>102</v>
      </c>
      <c r="V87" s="57" t="s">
        <v>102</v>
      </c>
      <c r="W87" s="57" t="s">
        <v>102</v>
      </c>
      <c r="X87" s="57" t="s">
        <v>102</v>
      </c>
      <c r="Y87" s="57" t="s">
        <v>102</v>
      </c>
      <c r="Z87" s="57" t="s">
        <v>102</v>
      </c>
      <c r="AA87" s="57" t="s">
        <v>103</v>
      </c>
      <c r="AB87" s="57" t="s">
        <v>103</v>
      </c>
      <c r="AC87" s="57" t="s">
        <v>111</v>
      </c>
      <c r="AD87" s="57" t="s">
        <v>103</v>
      </c>
      <c r="AE87" s="57" t="s">
        <v>102</v>
      </c>
      <c r="AF87" s="57" t="s">
        <v>103</v>
      </c>
      <c r="AG87" s="57" t="s">
        <v>102</v>
      </c>
      <c r="AH87" s="57" t="s">
        <v>103</v>
      </c>
      <c r="AI87" s="57" t="s">
        <v>103</v>
      </c>
      <c r="AJ87" s="57" t="s">
        <v>103</v>
      </c>
      <c r="AK87" s="57" t="s">
        <v>103</v>
      </c>
      <c r="AL87" s="57" t="s">
        <v>103</v>
      </c>
      <c r="AM87" s="57" t="s">
        <v>102</v>
      </c>
      <c r="AN87" s="57" t="s">
        <v>103</v>
      </c>
      <c r="AO87" s="57" t="s">
        <v>102</v>
      </c>
      <c r="AP87" s="57" t="s">
        <v>103</v>
      </c>
      <c r="AQ87" s="57" t="s">
        <v>102</v>
      </c>
      <c r="AR87" s="57" t="s">
        <v>103</v>
      </c>
      <c r="AS87" s="57" t="s">
        <v>103</v>
      </c>
      <c r="AT87" s="57" t="s">
        <v>103</v>
      </c>
      <c r="AU87" s="57" t="s">
        <v>103</v>
      </c>
      <c r="AV87" s="57" t="s">
        <v>103</v>
      </c>
      <c r="AW87" s="57" t="s">
        <v>103</v>
      </c>
      <c r="AX87" s="57" t="s">
        <v>102</v>
      </c>
      <c r="AY87" s="57" t="s">
        <v>102</v>
      </c>
      <c r="AZ87" s="57" t="s">
        <v>102</v>
      </c>
      <c r="BA87" s="57" t="s">
        <v>103</v>
      </c>
      <c r="BB87" s="57" t="s">
        <v>102</v>
      </c>
      <c r="BC87" s="57" t="s">
        <v>102</v>
      </c>
      <c r="BD87" s="57" t="s">
        <v>102</v>
      </c>
      <c r="BE87" s="57" t="s">
        <v>102</v>
      </c>
      <c r="BF87" s="57" t="s">
        <v>103</v>
      </c>
      <c r="BG87" s="57" t="s">
        <v>102</v>
      </c>
      <c r="BH87" s="57"/>
      <c r="BI87" s="57" t="s">
        <v>102</v>
      </c>
      <c r="BJ87" s="57" t="s">
        <v>102</v>
      </c>
      <c r="BK87" s="57" t="s">
        <v>102</v>
      </c>
      <c r="BL87" s="57" t="s">
        <v>102</v>
      </c>
      <c r="BM87" s="57" t="s">
        <v>103</v>
      </c>
      <c r="BN87" s="57" t="s">
        <v>102</v>
      </c>
      <c r="BO87" s="57" t="s">
        <v>102</v>
      </c>
      <c r="BP87" s="57" t="s">
        <v>103</v>
      </c>
      <c r="BQ87" s="57" t="s">
        <v>102</v>
      </c>
      <c r="BR87" s="57" t="s">
        <v>103</v>
      </c>
      <c r="BS87" s="57" t="s">
        <v>103</v>
      </c>
      <c r="BT87" s="57" t="s">
        <v>103</v>
      </c>
      <c r="BU87" s="57" t="s">
        <v>103</v>
      </c>
      <c r="BV87" s="57" t="s">
        <v>102</v>
      </c>
      <c r="BW87" s="57" t="s">
        <v>103</v>
      </c>
      <c r="BX87" s="57" t="s">
        <v>103</v>
      </c>
      <c r="BY87" s="57" t="s">
        <v>103</v>
      </c>
      <c r="BZ87" s="57" t="s">
        <v>103</v>
      </c>
      <c r="CA87" s="57" t="s">
        <v>102</v>
      </c>
      <c r="CB87" s="57" t="s">
        <v>103</v>
      </c>
      <c r="CC87" s="57" t="s">
        <v>103</v>
      </c>
      <c r="CD87" s="55"/>
    </row>
    <row r="88">
      <c r="A88" s="54" t="s">
        <v>189</v>
      </c>
      <c r="B88" s="57" t="s">
        <v>103</v>
      </c>
      <c r="C88" s="57" t="s">
        <v>103</v>
      </c>
      <c r="D88" s="57" t="s">
        <v>103</v>
      </c>
      <c r="E88" s="57" t="s">
        <v>103</v>
      </c>
      <c r="F88" s="57" t="s">
        <v>103</v>
      </c>
      <c r="G88" s="58"/>
      <c r="H88" s="57" t="s">
        <v>103</v>
      </c>
      <c r="I88" s="57" t="s">
        <v>103</v>
      </c>
      <c r="J88" s="57" t="s">
        <v>103</v>
      </c>
      <c r="K88" s="57" t="s">
        <v>103</v>
      </c>
      <c r="L88" s="57" t="s">
        <v>103</v>
      </c>
      <c r="M88" s="57" t="s">
        <v>103</v>
      </c>
      <c r="N88" s="57" t="s">
        <v>103</v>
      </c>
      <c r="O88" s="57" t="s">
        <v>103</v>
      </c>
      <c r="P88" s="57" t="s">
        <v>103</v>
      </c>
      <c r="Q88" s="57" t="s">
        <v>103</v>
      </c>
      <c r="R88" s="57" t="s">
        <v>103</v>
      </c>
      <c r="S88" s="57" t="s">
        <v>103</v>
      </c>
      <c r="T88" s="57" t="s">
        <v>103</v>
      </c>
      <c r="U88" s="57" t="s">
        <v>103</v>
      </c>
      <c r="V88" s="57" t="s">
        <v>103</v>
      </c>
      <c r="W88" s="57" t="s">
        <v>103</v>
      </c>
      <c r="X88" s="57" t="s">
        <v>103</v>
      </c>
      <c r="Y88" s="57" t="s">
        <v>103</v>
      </c>
      <c r="Z88" s="57" t="s">
        <v>103</v>
      </c>
      <c r="AA88" s="57" t="s">
        <v>103</v>
      </c>
      <c r="AB88" s="57" t="s">
        <v>103</v>
      </c>
      <c r="AC88" s="57" t="s">
        <v>103</v>
      </c>
      <c r="AD88" s="57" t="s">
        <v>103</v>
      </c>
      <c r="AE88" s="57" t="s">
        <v>103</v>
      </c>
      <c r="AF88" s="57" t="s">
        <v>103</v>
      </c>
      <c r="AG88" s="57" t="s">
        <v>103</v>
      </c>
      <c r="AH88" s="57" t="s">
        <v>103</v>
      </c>
      <c r="AI88" s="57" t="s">
        <v>103</v>
      </c>
      <c r="AJ88" s="57" t="s">
        <v>103</v>
      </c>
      <c r="AK88" s="57" t="s">
        <v>103</v>
      </c>
      <c r="AL88" s="57" t="s">
        <v>103</v>
      </c>
      <c r="AM88" s="57" t="s">
        <v>103</v>
      </c>
      <c r="AN88" s="58"/>
      <c r="AO88" s="57" t="s">
        <v>103</v>
      </c>
      <c r="AP88" s="57" t="s">
        <v>103</v>
      </c>
      <c r="AQ88" s="57" t="s">
        <v>103</v>
      </c>
      <c r="AR88" s="57" t="s">
        <v>103</v>
      </c>
      <c r="AS88" s="57" t="s">
        <v>103</v>
      </c>
      <c r="AT88" s="57" t="s">
        <v>103</v>
      </c>
      <c r="AU88" s="57" t="s">
        <v>103</v>
      </c>
      <c r="AV88" s="57" t="s">
        <v>103</v>
      </c>
      <c r="AW88" s="57" t="s">
        <v>103</v>
      </c>
      <c r="AX88" s="57" t="s">
        <v>103</v>
      </c>
      <c r="AY88" s="57" t="s">
        <v>103</v>
      </c>
      <c r="AZ88" s="57" t="s">
        <v>103</v>
      </c>
      <c r="BA88" s="57" t="s">
        <v>103</v>
      </c>
      <c r="BB88" s="57" t="s">
        <v>103</v>
      </c>
      <c r="BC88" s="57" t="s">
        <v>103</v>
      </c>
      <c r="BD88" s="57" t="s">
        <v>103</v>
      </c>
      <c r="BE88" s="57" t="s">
        <v>103</v>
      </c>
      <c r="BF88" s="57" t="s">
        <v>103</v>
      </c>
      <c r="BG88" s="57" t="s">
        <v>103</v>
      </c>
      <c r="BH88" s="57"/>
      <c r="BI88" s="57" t="s">
        <v>103</v>
      </c>
      <c r="BJ88" s="57" t="s">
        <v>103</v>
      </c>
      <c r="BK88" s="57" t="s">
        <v>103</v>
      </c>
      <c r="BL88" s="57" t="s">
        <v>103</v>
      </c>
      <c r="BM88" s="57" t="s">
        <v>103</v>
      </c>
      <c r="BN88" s="57" t="s">
        <v>103</v>
      </c>
      <c r="BO88" s="57" t="s">
        <v>103</v>
      </c>
      <c r="BP88" s="57" t="s">
        <v>103</v>
      </c>
      <c r="BQ88" s="57" t="s">
        <v>103</v>
      </c>
      <c r="BR88" s="57" t="s">
        <v>103</v>
      </c>
      <c r="BS88" s="57" t="s">
        <v>103</v>
      </c>
      <c r="BT88" s="57" t="s">
        <v>103</v>
      </c>
      <c r="BU88" s="57" t="s">
        <v>103</v>
      </c>
      <c r="BV88" s="57" t="s">
        <v>103</v>
      </c>
      <c r="BW88" s="57" t="s">
        <v>103</v>
      </c>
      <c r="BX88" s="57" t="s">
        <v>103</v>
      </c>
      <c r="BY88" s="57" t="s">
        <v>103</v>
      </c>
      <c r="BZ88" s="57" t="s">
        <v>103</v>
      </c>
      <c r="CA88" s="57" t="s">
        <v>103</v>
      </c>
      <c r="CB88" s="57" t="s">
        <v>103</v>
      </c>
      <c r="CC88" s="57" t="s">
        <v>103</v>
      </c>
      <c r="CD88" s="59"/>
    </row>
    <row r="89">
      <c r="A89" s="54" t="s">
        <v>190</v>
      </c>
      <c r="B89" s="57" t="s">
        <v>103</v>
      </c>
      <c r="C89" s="57" t="s">
        <v>103</v>
      </c>
      <c r="D89" s="57" t="s">
        <v>103</v>
      </c>
      <c r="E89" s="57" t="s">
        <v>103</v>
      </c>
      <c r="F89" s="57" t="s">
        <v>103</v>
      </c>
      <c r="G89" s="58"/>
      <c r="H89" s="57" t="s">
        <v>103</v>
      </c>
      <c r="I89" s="57" t="s">
        <v>103</v>
      </c>
      <c r="J89" s="57" t="s">
        <v>103</v>
      </c>
      <c r="K89" s="57" t="s">
        <v>103</v>
      </c>
      <c r="L89" s="57" t="s">
        <v>103</v>
      </c>
      <c r="M89" s="57" t="s">
        <v>103</v>
      </c>
      <c r="N89" s="57" t="s">
        <v>103</v>
      </c>
      <c r="O89" s="57" t="s">
        <v>103</v>
      </c>
      <c r="P89" s="57" t="s">
        <v>103</v>
      </c>
      <c r="Q89" s="57" t="s">
        <v>103</v>
      </c>
      <c r="R89" s="57" t="s">
        <v>103</v>
      </c>
      <c r="S89" s="57" t="s">
        <v>103</v>
      </c>
      <c r="T89" s="57" t="s">
        <v>103</v>
      </c>
      <c r="U89" s="57" t="s">
        <v>103</v>
      </c>
      <c r="V89" s="57" t="s">
        <v>103</v>
      </c>
      <c r="W89" s="57" t="s">
        <v>103</v>
      </c>
      <c r="X89" s="57" t="s">
        <v>103</v>
      </c>
      <c r="Y89" s="57" t="s">
        <v>103</v>
      </c>
      <c r="Z89" s="57" t="s">
        <v>103</v>
      </c>
      <c r="AA89" s="57" t="s">
        <v>103</v>
      </c>
      <c r="AB89" s="57" t="s">
        <v>103</v>
      </c>
      <c r="AC89" s="57" t="s">
        <v>103</v>
      </c>
      <c r="AD89" s="57" t="s">
        <v>103</v>
      </c>
      <c r="AE89" s="57" t="s">
        <v>103</v>
      </c>
      <c r="AF89" s="57" t="s">
        <v>102</v>
      </c>
      <c r="AG89" s="57" t="s">
        <v>103</v>
      </c>
      <c r="AH89" s="57" t="s">
        <v>103</v>
      </c>
      <c r="AI89" s="57" t="s">
        <v>103</v>
      </c>
      <c r="AJ89" s="57" t="s">
        <v>103</v>
      </c>
      <c r="AK89" s="57" t="s">
        <v>103</v>
      </c>
      <c r="AL89" s="57" t="s">
        <v>103</v>
      </c>
      <c r="AM89" s="57" t="s">
        <v>103</v>
      </c>
      <c r="AN89" s="58"/>
      <c r="AO89" s="57" t="s">
        <v>103</v>
      </c>
      <c r="AP89" s="57" t="s">
        <v>103</v>
      </c>
      <c r="AQ89" s="57" t="s">
        <v>103</v>
      </c>
      <c r="AR89" s="57" t="s">
        <v>103</v>
      </c>
      <c r="AS89" s="57" t="s">
        <v>103</v>
      </c>
      <c r="AT89" s="57" t="s">
        <v>103</v>
      </c>
      <c r="AU89" s="57" t="s">
        <v>103</v>
      </c>
      <c r="AV89" s="57" t="s">
        <v>103</v>
      </c>
      <c r="AW89" s="57" t="s">
        <v>103</v>
      </c>
      <c r="AX89" s="57" t="s">
        <v>103</v>
      </c>
      <c r="AY89" s="57" t="s">
        <v>103</v>
      </c>
      <c r="AZ89" s="57" t="s">
        <v>103</v>
      </c>
      <c r="BA89" s="57" t="s">
        <v>103</v>
      </c>
      <c r="BB89" s="57" t="s">
        <v>103</v>
      </c>
      <c r="BC89" s="57" t="s">
        <v>103</v>
      </c>
      <c r="BD89" s="57" t="s">
        <v>103</v>
      </c>
      <c r="BE89" s="57" t="s">
        <v>103</v>
      </c>
      <c r="BF89" s="57" t="s">
        <v>103</v>
      </c>
      <c r="BG89" s="57" t="s">
        <v>103</v>
      </c>
      <c r="BH89" s="57" t="s">
        <v>103</v>
      </c>
      <c r="BI89" s="57" t="s">
        <v>103</v>
      </c>
      <c r="BJ89" s="57" t="s">
        <v>103</v>
      </c>
      <c r="BK89" s="57" t="s">
        <v>103</v>
      </c>
      <c r="BL89" s="57" t="s">
        <v>103</v>
      </c>
      <c r="BM89" s="57" t="s">
        <v>103</v>
      </c>
      <c r="BN89" s="57" t="s">
        <v>103</v>
      </c>
      <c r="BO89" s="57" t="s">
        <v>103</v>
      </c>
      <c r="BP89" s="57" t="s">
        <v>103</v>
      </c>
      <c r="BQ89" s="57" t="s">
        <v>103</v>
      </c>
      <c r="BR89" s="57" t="s">
        <v>103</v>
      </c>
      <c r="BS89" s="57" t="s">
        <v>103</v>
      </c>
      <c r="BT89" s="57" t="s">
        <v>103</v>
      </c>
      <c r="BU89" s="57" t="s">
        <v>103</v>
      </c>
      <c r="BV89" s="57" t="s">
        <v>103</v>
      </c>
      <c r="BW89" s="57" t="s">
        <v>103</v>
      </c>
      <c r="BX89" s="57" t="s">
        <v>103</v>
      </c>
      <c r="BY89" s="57" t="s">
        <v>103</v>
      </c>
      <c r="BZ89" s="57" t="s">
        <v>103</v>
      </c>
      <c r="CA89" s="57" t="s">
        <v>103</v>
      </c>
      <c r="CB89" s="57" t="s">
        <v>103</v>
      </c>
      <c r="CC89" s="57" t="s">
        <v>103</v>
      </c>
      <c r="CD89" s="59"/>
    </row>
    <row r="90">
      <c r="A90" s="54" t="s">
        <v>191</v>
      </c>
      <c r="B90" s="57" t="s">
        <v>103</v>
      </c>
      <c r="C90" s="57" t="s">
        <v>103</v>
      </c>
      <c r="D90" s="57" t="s">
        <v>103</v>
      </c>
      <c r="E90" s="57" t="s">
        <v>103</v>
      </c>
      <c r="F90" s="57" t="s">
        <v>103</v>
      </c>
      <c r="G90" s="58"/>
      <c r="H90" s="57" t="s">
        <v>103</v>
      </c>
      <c r="I90" s="57" t="s">
        <v>103</v>
      </c>
      <c r="J90" s="57" t="s">
        <v>103</v>
      </c>
      <c r="K90" s="57" t="s">
        <v>103</v>
      </c>
      <c r="L90" s="57" t="s">
        <v>103</v>
      </c>
      <c r="M90" s="57" t="s">
        <v>102</v>
      </c>
      <c r="N90" s="57" t="s">
        <v>103</v>
      </c>
      <c r="O90" s="57" t="s">
        <v>103</v>
      </c>
      <c r="P90" s="57" t="s">
        <v>103</v>
      </c>
      <c r="Q90" s="57" t="s">
        <v>103</v>
      </c>
      <c r="R90" s="57" t="s">
        <v>103</v>
      </c>
      <c r="S90" s="57" t="s">
        <v>102</v>
      </c>
      <c r="T90" s="57" t="s">
        <v>103</v>
      </c>
      <c r="U90" s="57" t="s">
        <v>103</v>
      </c>
      <c r="V90" s="57" t="s">
        <v>103</v>
      </c>
      <c r="W90" s="57" t="s">
        <v>103</v>
      </c>
      <c r="X90" s="57" t="s">
        <v>103</v>
      </c>
      <c r="Y90" s="57" t="s">
        <v>103</v>
      </c>
      <c r="Z90" s="57" t="s">
        <v>103</v>
      </c>
      <c r="AA90" s="57" t="s">
        <v>103</v>
      </c>
      <c r="AB90" s="57" t="s">
        <v>103</v>
      </c>
      <c r="AC90" s="57" t="s">
        <v>103</v>
      </c>
      <c r="AD90" s="57" t="s">
        <v>103</v>
      </c>
      <c r="AE90" s="57" t="s">
        <v>103</v>
      </c>
      <c r="AF90" s="57" t="s">
        <v>103</v>
      </c>
      <c r="AG90" s="57" t="s">
        <v>103</v>
      </c>
      <c r="AH90" s="57" t="s">
        <v>103</v>
      </c>
      <c r="AI90" s="57" t="s">
        <v>103</v>
      </c>
      <c r="AJ90" s="57" t="s">
        <v>103</v>
      </c>
      <c r="AK90" s="57" t="s">
        <v>102</v>
      </c>
      <c r="AL90" s="57" t="s">
        <v>102</v>
      </c>
      <c r="AM90" s="57" t="s">
        <v>103</v>
      </c>
      <c r="AN90" s="58"/>
      <c r="AO90" s="57" t="s">
        <v>103</v>
      </c>
      <c r="AP90" s="57" t="s">
        <v>103</v>
      </c>
      <c r="AQ90" s="57" t="s">
        <v>103</v>
      </c>
      <c r="AR90" s="57" t="s">
        <v>103</v>
      </c>
      <c r="AS90" s="57" t="s">
        <v>103</v>
      </c>
      <c r="AT90" s="57" t="s">
        <v>103</v>
      </c>
      <c r="AU90" s="57" t="s">
        <v>103</v>
      </c>
      <c r="AV90" s="57" t="s">
        <v>103</v>
      </c>
      <c r="AW90" s="57" t="s">
        <v>103</v>
      </c>
      <c r="AX90" s="57" t="s">
        <v>103</v>
      </c>
      <c r="AY90" s="57" t="s">
        <v>103</v>
      </c>
      <c r="AZ90" s="57" t="s">
        <v>103</v>
      </c>
      <c r="BA90" s="57" t="s">
        <v>103</v>
      </c>
      <c r="BB90" s="57" t="s">
        <v>103</v>
      </c>
      <c r="BC90" s="57" t="s">
        <v>103</v>
      </c>
      <c r="BD90" s="57" t="s">
        <v>103</v>
      </c>
      <c r="BE90" s="57" t="s">
        <v>103</v>
      </c>
      <c r="BF90" s="57" t="s">
        <v>103</v>
      </c>
      <c r="BG90" s="57" t="s">
        <v>103</v>
      </c>
      <c r="BH90" s="57" t="s">
        <v>103</v>
      </c>
      <c r="BI90" s="57" t="s">
        <v>103</v>
      </c>
      <c r="BJ90" s="57" t="s">
        <v>103</v>
      </c>
      <c r="BK90" s="57" t="s">
        <v>103</v>
      </c>
      <c r="BL90" s="57" t="s">
        <v>103</v>
      </c>
      <c r="BM90" s="57" t="s">
        <v>102</v>
      </c>
      <c r="BN90" s="57" t="s">
        <v>103</v>
      </c>
      <c r="BO90" s="57" t="s">
        <v>103</v>
      </c>
      <c r="BP90" s="57" t="s">
        <v>103</v>
      </c>
      <c r="BQ90" s="57" t="s">
        <v>102</v>
      </c>
      <c r="BR90" s="57" t="s">
        <v>103</v>
      </c>
      <c r="BS90" s="57" t="s">
        <v>103</v>
      </c>
      <c r="BT90" s="57" t="s">
        <v>102</v>
      </c>
      <c r="BU90" s="57" t="s">
        <v>103</v>
      </c>
      <c r="BV90" s="57" t="s">
        <v>103</v>
      </c>
      <c r="BW90" s="57" t="s">
        <v>103</v>
      </c>
      <c r="BX90" s="57" t="s">
        <v>103</v>
      </c>
      <c r="BY90" s="57" t="s">
        <v>103</v>
      </c>
      <c r="BZ90" s="57" t="s">
        <v>103</v>
      </c>
      <c r="CA90" s="57" t="s">
        <v>102</v>
      </c>
      <c r="CB90" s="57" t="s">
        <v>103</v>
      </c>
      <c r="CC90" s="57" t="s">
        <v>103</v>
      </c>
      <c r="CD90" s="59"/>
    </row>
    <row r="91">
      <c r="A91" s="54" t="s">
        <v>192</v>
      </c>
      <c r="B91" s="57" t="s">
        <v>103</v>
      </c>
      <c r="C91" s="57" t="s">
        <v>103</v>
      </c>
      <c r="D91" s="57" t="s">
        <v>103</v>
      </c>
      <c r="E91" s="57" t="s">
        <v>103</v>
      </c>
      <c r="F91" s="57" t="s">
        <v>103</v>
      </c>
      <c r="G91" s="58"/>
      <c r="H91" s="57" t="s">
        <v>103</v>
      </c>
      <c r="I91" s="57" t="s">
        <v>102</v>
      </c>
      <c r="J91" s="57" t="s">
        <v>103</v>
      </c>
      <c r="K91" s="57" t="s">
        <v>103</v>
      </c>
      <c r="L91" s="57" t="s">
        <v>103</v>
      </c>
      <c r="M91" s="57" t="s">
        <v>102</v>
      </c>
      <c r="N91" s="57" t="s">
        <v>111</v>
      </c>
      <c r="O91" s="57" t="s">
        <v>103</v>
      </c>
      <c r="P91" s="57" t="s">
        <v>103</v>
      </c>
      <c r="Q91" s="57" t="s">
        <v>103</v>
      </c>
      <c r="R91" s="57" t="s">
        <v>103</v>
      </c>
      <c r="S91" s="57" t="s">
        <v>103</v>
      </c>
      <c r="T91" s="57" t="s">
        <v>103</v>
      </c>
      <c r="U91" s="57" t="s">
        <v>103</v>
      </c>
      <c r="V91" s="57" t="s">
        <v>103</v>
      </c>
      <c r="W91" s="57" t="s">
        <v>102</v>
      </c>
      <c r="X91" s="57" t="s">
        <v>103</v>
      </c>
      <c r="Y91" s="57" t="s">
        <v>103</v>
      </c>
      <c r="Z91" s="57" t="s">
        <v>103</v>
      </c>
      <c r="AA91" s="57" t="s">
        <v>103</v>
      </c>
      <c r="AB91" s="57" t="s">
        <v>102</v>
      </c>
      <c r="AC91" s="57" t="s">
        <v>102</v>
      </c>
      <c r="AD91" s="57" t="s">
        <v>103</v>
      </c>
      <c r="AE91" s="57" t="s">
        <v>103</v>
      </c>
      <c r="AF91" s="57" t="s">
        <v>103</v>
      </c>
      <c r="AG91" s="57" t="s">
        <v>103</v>
      </c>
      <c r="AH91" s="57" t="s">
        <v>103</v>
      </c>
      <c r="AI91" s="57" t="s">
        <v>103</v>
      </c>
      <c r="AJ91" s="57" t="s">
        <v>103</v>
      </c>
      <c r="AK91" s="57" t="s">
        <v>103</v>
      </c>
      <c r="AL91" s="57" t="s">
        <v>103</v>
      </c>
      <c r="AM91" s="57" t="s">
        <v>103</v>
      </c>
      <c r="AN91" s="58"/>
      <c r="AO91" s="57" t="s">
        <v>103</v>
      </c>
      <c r="AP91" s="57" t="s">
        <v>103</v>
      </c>
      <c r="AQ91" s="57" t="s">
        <v>103</v>
      </c>
      <c r="AR91" s="57"/>
      <c r="AS91" s="57"/>
      <c r="AT91" s="57" t="s">
        <v>102</v>
      </c>
      <c r="AU91" s="57" t="s">
        <v>103</v>
      </c>
      <c r="AV91" s="57" t="s">
        <v>103</v>
      </c>
      <c r="AW91" s="57" t="s">
        <v>103</v>
      </c>
      <c r="AX91" s="57" t="s">
        <v>103</v>
      </c>
      <c r="AY91" s="57" t="s">
        <v>103</v>
      </c>
      <c r="AZ91" s="57" t="s">
        <v>103</v>
      </c>
      <c r="BA91" s="57" t="s">
        <v>103</v>
      </c>
      <c r="BB91" s="57" t="s">
        <v>103</v>
      </c>
      <c r="BC91" s="57" t="s">
        <v>102</v>
      </c>
      <c r="BD91" s="57" t="s">
        <v>103</v>
      </c>
      <c r="BE91" s="57" t="s">
        <v>103</v>
      </c>
      <c r="BF91" s="57" t="s">
        <v>103</v>
      </c>
      <c r="BG91" s="57" t="s">
        <v>103</v>
      </c>
      <c r="BH91" s="57" t="s">
        <v>103</v>
      </c>
      <c r="BI91" s="57" t="s">
        <v>103</v>
      </c>
      <c r="BJ91" s="57" t="s">
        <v>103</v>
      </c>
      <c r="BK91" s="57" t="s">
        <v>103</v>
      </c>
      <c r="BL91" s="57" t="s">
        <v>103</v>
      </c>
      <c r="BM91" s="57" t="s">
        <v>103</v>
      </c>
      <c r="BN91" s="57" t="s">
        <v>103</v>
      </c>
      <c r="BO91" s="57" t="s">
        <v>103</v>
      </c>
      <c r="BP91" s="57" t="s">
        <v>103</v>
      </c>
      <c r="BQ91" s="57" t="s">
        <v>102</v>
      </c>
      <c r="BR91" s="57" t="s">
        <v>103</v>
      </c>
      <c r="BS91" s="57" t="s">
        <v>103</v>
      </c>
      <c r="BT91" s="57" t="s">
        <v>103</v>
      </c>
      <c r="BU91" s="57" t="s">
        <v>103</v>
      </c>
      <c r="BV91" s="57" t="s">
        <v>103</v>
      </c>
      <c r="BW91" s="57" t="s">
        <v>103</v>
      </c>
      <c r="BX91" s="57" t="s">
        <v>103</v>
      </c>
      <c r="BY91" s="57" t="s">
        <v>103</v>
      </c>
      <c r="BZ91" s="57" t="s">
        <v>103</v>
      </c>
      <c r="CA91" s="57" t="s">
        <v>103</v>
      </c>
      <c r="CB91" s="57" t="s">
        <v>103</v>
      </c>
      <c r="CC91" s="57" t="s">
        <v>103</v>
      </c>
      <c r="CD91" s="59"/>
    </row>
    <row r="92">
      <c r="A92" s="54" t="s">
        <v>193</v>
      </c>
      <c r="B92" s="57" t="s">
        <v>102</v>
      </c>
      <c r="C92" s="57" t="s">
        <v>102</v>
      </c>
      <c r="D92" s="57" t="s">
        <v>102</v>
      </c>
      <c r="E92" s="57" t="s">
        <v>102</v>
      </c>
      <c r="F92" s="57" t="s">
        <v>102</v>
      </c>
      <c r="G92" s="58"/>
      <c r="H92" s="57" t="s">
        <v>102</v>
      </c>
      <c r="I92" s="57" t="s">
        <v>103</v>
      </c>
      <c r="J92" s="57" t="s">
        <v>102</v>
      </c>
      <c r="K92" s="57" t="s">
        <v>109</v>
      </c>
      <c r="L92" s="57" t="s">
        <v>109</v>
      </c>
      <c r="M92" s="57" t="s">
        <v>102</v>
      </c>
      <c r="N92" s="57" t="s">
        <v>102</v>
      </c>
      <c r="O92" s="57" t="s">
        <v>102</v>
      </c>
      <c r="P92" s="57" t="s">
        <v>102</v>
      </c>
      <c r="Q92" s="57" t="s">
        <v>102</v>
      </c>
      <c r="R92" s="57" t="s">
        <v>109</v>
      </c>
      <c r="S92" s="57" t="s">
        <v>109</v>
      </c>
      <c r="T92" s="57" t="s">
        <v>102</v>
      </c>
      <c r="U92" s="57" t="s">
        <v>103</v>
      </c>
      <c r="V92" s="57" t="s">
        <v>102</v>
      </c>
      <c r="W92" s="57" t="s">
        <v>102</v>
      </c>
      <c r="X92" s="57" t="s">
        <v>102</v>
      </c>
      <c r="Y92" s="57" t="s">
        <v>102</v>
      </c>
      <c r="Z92" s="57" t="s">
        <v>102</v>
      </c>
      <c r="AA92" s="57" t="s">
        <v>102</v>
      </c>
      <c r="AB92" s="57" t="s">
        <v>102</v>
      </c>
      <c r="AC92" s="57" t="s">
        <v>102</v>
      </c>
      <c r="AD92" s="57" t="s">
        <v>102</v>
      </c>
      <c r="AE92" s="57" t="s">
        <v>111</v>
      </c>
      <c r="AF92" s="57" t="s">
        <v>102</v>
      </c>
      <c r="AG92" s="57" t="s">
        <v>111</v>
      </c>
      <c r="AH92" s="57" t="s">
        <v>102</v>
      </c>
      <c r="AI92" s="57" t="s">
        <v>102</v>
      </c>
      <c r="AJ92" s="57" t="s">
        <v>102</v>
      </c>
      <c r="AK92" s="57" t="s">
        <v>102</v>
      </c>
      <c r="AL92" s="57" t="s">
        <v>102</v>
      </c>
      <c r="AM92" s="57" t="s">
        <v>102</v>
      </c>
      <c r="AN92" s="58"/>
      <c r="AO92" s="57" t="s">
        <v>102</v>
      </c>
      <c r="AP92" s="57" t="s">
        <v>102</v>
      </c>
      <c r="AQ92" s="57" t="s">
        <v>102</v>
      </c>
      <c r="AR92" s="57" t="s">
        <v>102</v>
      </c>
      <c r="AS92" s="57"/>
      <c r="AT92" s="57" t="s">
        <v>102</v>
      </c>
      <c r="AU92" s="57" t="s">
        <v>102</v>
      </c>
      <c r="AV92" s="57" t="s">
        <v>102</v>
      </c>
      <c r="AW92" s="57" t="s">
        <v>102</v>
      </c>
      <c r="AX92" s="57" t="s">
        <v>109</v>
      </c>
      <c r="AY92" s="57" t="s">
        <v>102</v>
      </c>
      <c r="AZ92" s="57" t="s">
        <v>102</v>
      </c>
      <c r="BA92" s="57" t="s">
        <v>102</v>
      </c>
      <c r="BB92" s="57" t="s">
        <v>102</v>
      </c>
      <c r="BC92" s="57" t="s">
        <v>102</v>
      </c>
      <c r="BD92" s="57" t="s">
        <v>102</v>
      </c>
      <c r="BE92" s="57" t="s">
        <v>102</v>
      </c>
      <c r="BF92" s="57" t="s">
        <v>102</v>
      </c>
      <c r="BG92" s="57" t="s">
        <v>102</v>
      </c>
      <c r="BH92" s="57" t="s">
        <v>102</v>
      </c>
      <c r="BI92" s="57" t="s">
        <v>102</v>
      </c>
      <c r="BJ92" s="57" t="s">
        <v>102</v>
      </c>
      <c r="BK92" s="57" t="s">
        <v>102</v>
      </c>
      <c r="BL92" s="57" t="s">
        <v>102</v>
      </c>
      <c r="BM92" s="57" t="s">
        <v>102</v>
      </c>
      <c r="BN92" s="57" t="s">
        <v>102</v>
      </c>
      <c r="BO92" s="57" t="s">
        <v>102</v>
      </c>
      <c r="BP92" s="57" t="s">
        <v>102</v>
      </c>
      <c r="BQ92" s="57" t="s">
        <v>102</v>
      </c>
      <c r="BR92" s="57" t="s">
        <v>111</v>
      </c>
      <c r="BS92" s="57" t="s">
        <v>102</v>
      </c>
      <c r="BT92" s="57" t="s">
        <v>102</v>
      </c>
      <c r="BU92" s="57" t="s">
        <v>102</v>
      </c>
      <c r="BV92" s="57" t="s">
        <v>102</v>
      </c>
      <c r="BW92" s="57" t="s">
        <v>102</v>
      </c>
      <c r="BX92" s="57" t="s">
        <v>102</v>
      </c>
      <c r="BY92" s="57" t="s">
        <v>103</v>
      </c>
      <c r="BZ92" s="57" t="s">
        <v>102</v>
      </c>
      <c r="CA92" s="57" t="s">
        <v>102</v>
      </c>
      <c r="CB92" s="57" t="s">
        <v>111</v>
      </c>
      <c r="CC92" s="57" t="s">
        <v>103</v>
      </c>
      <c r="CD92" s="59"/>
    </row>
    <row r="93">
      <c r="A93" s="54" t="s">
        <v>194</v>
      </c>
      <c r="B93" s="57" t="s">
        <v>103</v>
      </c>
      <c r="C93" s="57" t="s">
        <v>103</v>
      </c>
      <c r="D93" s="57" t="s">
        <v>103</v>
      </c>
      <c r="E93" s="57" t="s">
        <v>103</v>
      </c>
      <c r="F93" s="57" t="s">
        <v>103</v>
      </c>
      <c r="G93" s="58"/>
      <c r="H93" s="57" t="s">
        <v>103</v>
      </c>
      <c r="I93" s="57" t="s">
        <v>103</v>
      </c>
      <c r="J93" s="57" t="s">
        <v>103</v>
      </c>
      <c r="K93" s="57" t="s">
        <v>103</v>
      </c>
      <c r="L93" s="57" t="s">
        <v>103</v>
      </c>
      <c r="M93" s="57" t="s">
        <v>103</v>
      </c>
      <c r="N93" s="57" t="s">
        <v>103</v>
      </c>
      <c r="O93" s="57" t="s">
        <v>103</v>
      </c>
      <c r="P93" s="57" t="s">
        <v>103</v>
      </c>
      <c r="Q93" s="57" t="s">
        <v>103</v>
      </c>
      <c r="R93" s="57" t="s">
        <v>103</v>
      </c>
      <c r="S93" s="57" t="s">
        <v>102</v>
      </c>
      <c r="T93" s="57" t="s">
        <v>103</v>
      </c>
      <c r="U93" s="57" t="s">
        <v>103</v>
      </c>
      <c r="V93" s="57" t="s">
        <v>103</v>
      </c>
      <c r="W93" s="57" t="s">
        <v>103</v>
      </c>
      <c r="X93" s="57" t="s">
        <v>103</v>
      </c>
      <c r="Y93" s="57" t="s">
        <v>103</v>
      </c>
      <c r="Z93" s="57" t="s">
        <v>103</v>
      </c>
      <c r="AA93" s="57" t="s">
        <v>103</v>
      </c>
      <c r="AB93" s="57" t="s">
        <v>103</v>
      </c>
      <c r="AC93" s="57" t="s">
        <v>103</v>
      </c>
      <c r="AD93" s="57" t="s">
        <v>103</v>
      </c>
      <c r="AE93" s="57" t="s">
        <v>103</v>
      </c>
      <c r="AF93" s="57" t="s">
        <v>103</v>
      </c>
      <c r="AG93" s="57" t="s">
        <v>103</v>
      </c>
      <c r="AH93" s="57" t="s">
        <v>103</v>
      </c>
      <c r="AI93" s="57" t="s">
        <v>103</v>
      </c>
      <c r="AJ93" s="57" t="s">
        <v>103</v>
      </c>
      <c r="AK93" s="57" t="s">
        <v>103</v>
      </c>
      <c r="AL93" s="57" t="s">
        <v>103</v>
      </c>
      <c r="AM93" s="57" t="s">
        <v>103</v>
      </c>
      <c r="AN93" s="58"/>
      <c r="AO93" s="57" t="s">
        <v>103</v>
      </c>
      <c r="AP93" s="57" t="s">
        <v>103</v>
      </c>
      <c r="AQ93" s="57" t="s">
        <v>103</v>
      </c>
      <c r="AR93" s="57" t="s">
        <v>103</v>
      </c>
      <c r="AS93" s="57"/>
      <c r="AT93" s="57" t="s">
        <v>103</v>
      </c>
      <c r="AU93" s="57" t="s">
        <v>103</v>
      </c>
      <c r="AV93" s="57" t="s">
        <v>103</v>
      </c>
      <c r="AW93" s="57" t="s">
        <v>103</v>
      </c>
      <c r="AX93" s="57" t="s">
        <v>103</v>
      </c>
      <c r="AY93" s="57" t="s">
        <v>103</v>
      </c>
      <c r="AZ93" s="57" t="s">
        <v>103</v>
      </c>
      <c r="BA93" s="57" t="s">
        <v>103</v>
      </c>
      <c r="BB93" s="57" t="s">
        <v>103</v>
      </c>
      <c r="BC93" s="57" t="s">
        <v>103</v>
      </c>
      <c r="BD93" s="57" t="s">
        <v>103</v>
      </c>
      <c r="BE93" s="57" t="s">
        <v>103</v>
      </c>
      <c r="BF93" s="57" t="s">
        <v>103</v>
      </c>
      <c r="BG93" s="57" t="s">
        <v>103</v>
      </c>
      <c r="BH93" s="57" t="s">
        <v>103</v>
      </c>
      <c r="BI93" s="57" t="s">
        <v>103</v>
      </c>
      <c r="BJ93" s="57" t="s">
        <v>103</v>
      </c>
      <c r="BK93" s="57" t="s">
        <v>103</v>
      </c>
      <c r="BL93" s="57" t="s">
        <v>103</v>
      </c>
      <c r="BM93" s="57" t="s">
        <v>103</v>
      </c>
      <c r="BN93" s="57" t="s">
        <v>103</v>
      </c>
      <c r="BO93" s="57" t="s">
        <v>103</v>
      </c>
      <c r="BP93" s="58"/>
      <c r="BQ93" s="57" t="s">
        <v>103</v>
      </c>
      <c r="BR93" s="57" t="s">
        <v>103</v>
      </c>
      <c r="BS93" s="57" t="s">
        <v>103</v>
      </c>
      <c r="BT93" s="57" t="s">
        <v>103</v>
      </c>
      <c r="BU93" s="57" t="s">
        <v>103</v>
      </c>
      <c r="BV93" s="57" t="s">
        <v>103</v>
      </c>
      <c r="BW93" s="57" t="s">
        <v>103</v>
      </c>
      <c r="BX93" s="57"/>
      <c r="BY93" s="57" t="s">
        <v>103</v>
      </c>
      <c r="BZ93" s="57" t="s">
        <v>103</v>
      </c>
      <c r="CA93" s="57" t="s">
        <v>103</v>
      </c>
      <c r="CB93" s="57" t="s">
        <v>103</v>
      </c>
      <c r="CC93" s="57" t="s">
        <v>103</v>
      </c>
      <c r="CD93" s="59"/>
    </row>
    <row r="94">
      <c r="A94" s="54" t="s">
        <v>195</v>
      </c>
      <c r="B94" s="57" t="s">
        <v>102</v>
      </c>
      <c r="C94" s="57" t="s">
        <v>102</v>
      </c>
      <c r="D94" s="57" t="s">
        <v>103</v>
      </c>
      <c r="E94" s="57" t="s">
        <v>102</v>
      </c>
      <c r="F94" s="57" t="s">
        <v>102</v>
      </c>
      <c r="G94" s="58"/>
      <c r="H94" s="57" t="s">
        <v>102</v>
      </c>
      <c r="I94" s="57" t="s">
        <v>102</v>
      </c>
      <c r="J94" s="57" t="s">
        <v>103</v>
      </c>
      <c r="K94" s="57" t="s">
        <v>111</v>
      </c>
      <c r="L94" s="57" t="s">
        <v>103</v>
      </c>
      <c r="M94" s="57" t="s">
        <v>102</v>
      </c>
      <c r="N94" s="57" t="s">
        <v>111</v>
      </c>
      <c r="O94" s="57" t="s">
        <v>102</v>
      </c>
      <c r="P94" s="57" t="s">
        <v>102</v>
      </c>
      <c r="Q94" s="57" t="s">
        <v>102</v>
      </c>
      <c r="R94" s="57" t="s">
        <v>102</v>
      </c>
      <c r="S94" s="57" t="s">
        <v>103</v>
      </c>
      <c r="T94" s="57" t="s">
        <v>102</v>
      </c>
      <c r="U94" s="57" t="s">
        <v>103</v>
      </c>
      <c r="V94" s="57" t="s">
        <v>103</v>
      </c>
      <c r="W94" s="57" t="s">
        <v>103</v>
      </c>
      <c r="X94" s="57" t="s">
        <v>102</v>
      </c>
      <c r="Y94" s="57" t="s">
        <v>103</v>
      </c>
      <c r="Z94" s="57" t="s">
        <v>102</v>
      </c>
      <c r="AA94" s="57" t="s">
        <v>102</v>
      </c>
      <c r="AB94" s="57" t="s">
        <v>102</v>
      </c>
      <c r="AC94" s="57" t="s">
        <v>102</v>
      </c>
      <c r="AD94" s="57" t="s">
        <v>102</v>
      </c>
      <c r="AE94" s="57" t="s">
        <v>102</v>
      </c>
      <c r="AF94" s="57" t="s">
        <v>103</v>
      </c>
      <c r="AG94" s="57" t="s">
        <v>103</v>
      </c>
      <c r="AH94" s="57" t="s">
        <v>102</v>
      </c>
      <c r="AI94" s="57" t="s">
        <v>102</v>
      </c>
      <c r="AJ94" s="57" t="s">
        <v>103</v>
      </c>
      <c r="AK94" s="57" t="s">
        <v>102</v>
      </c>
      <c r="AL94" s="57" t="s">
        <v>102</v>
      </c>
      <c r="AM94" s="57" t="s">
        <v>102</v>
      </c>
      <c r="AN94" s="57" t="s">
        <v>103</v>
      </c>
      <c r="AO94" s="57" t="s">
        <v>103</v>
      </c>
      <c r="AP94" s="57" t="s">
        <v>102</v>
      </c>
      <c r="AQ94" s="57" t="s">
        <v>102</v>
      </c>
      <c r="AR94" s="57" t="s">
        <v>102</v>
      </c>
      <c r="AS94" s="57" t="s">
        <v>102</v>
      </c>
      <c r="AT94" s="57" t="s">
        <v>102</v>
      </c>
      <c r="AU94" s="57" t="s">
        <v>102</v>
      </c>
      <c r="AV94" s="57" t="s">
        <v>102</v>
      </c>
      <c r="AW94" s="57" t="s">
        <v>102</v>
      </c>
      <c r="AX94" s="57" t="s">
        <v>103</v>
      </c>
      <c r="AY94" s="57" t="s">
        <v>102</v>
      </c>
      <c r="AZ94" s="57" t="s">
        <v>102</v>
      </c>
      <c r="BA94" s="57" t="s">
        <v>102</v>
      </c>
      <c r="BB94" s="57" t="s">
        <v>102</v>
      </c>
      <c r="BC94" s="57" t="s">
        <v>102</v>
      </c>
      <c r="BD94" s="57" t="s">
        <v>102</v>
      </c>
      <c r="BE94" s="57" t="s">
        <v>103</v>
      </c>
      <c r="BF94" s="57" t="s">
        <v>102</v>
      </c>
      <c r="BG94" s="57" t="s">
        <v>102</v>
      </c>
      <c r="BH94" s="57" t="s">
        <v>102</v>
      </c>
      <c r="BI94" s="57" t="s">
        <v>103</v>
      </c>
      <c r="BJ94" s="57" t="s">
        <v>103</v>
      </c>
      <c r="BK94" s="57" t="s">
        <v>102</v>
      </c>
      <c r="BL94" s="57" t="s">
        <v>103</v>
      </c>
      <c r="BM94" s="57" t="s">
        <v>102</v>
      </c>
      <c r="BN94" s="57" t="s">
        <v>102</v>
      </c>
      <c r="BO94" s="57" t="s">
        <v>102</v>
      </c>
      <c r="BP94" s="57" t="s">
        <v>102</v>
      </c>
      <c r="BQ94" s="57" t="s">
        <v>102</v>
      </c>
      <c r="BR94" s="57" t="s">
        <v>103</v>
      </c>
      <c r="BS94" s="57" t="s">
        <v>102</v>
      </c>
      <c r="BT94" s="57" t="s">
        <v>103</v>
      </c>
      <c r="BU94" s="57" t="s">
        <v>102</v>
      </c>
      <c r="BV94" s="57" t="s">
        <v>102</v>
      </c>
      <c r="BW94" s="57" t="s">
        <v>102</v>
      </c>
      <c r="BX94" s="57" t="s">
        <v>102</v>
      </c>
      <c r="BY94" s="57" t="s">
        <v>102</v>
      </c>
      <c r="BZ94" s="57" t="s">
        <v>102</v>
      </c>
      <c r="CA94" s="57" t="s">
        <v>102</v>
      </c>
      <c r="CB94" s="57" t="s">
        <v>102</v>
      </c>
      <c r="CC94" s="57" t="s">
        <v>102</v>
      </c>
      <c r="CD94" s="55"/>
    </row>
    <row r="95">
      <c r="A95" s="54" t="s">
        <v>196</v>
      </c>
      <c r="B95" s="57" t="s">
        <v>102</v>
      </c>
      <c r="C95" s="57" t="s">
        <v>102</v>
      </c>
      <c r="D95" s="57" t="s">
        <v>102</v>
      </c>
      <c r="E95" s="57" t="s">
        <v>102</v>
      </c>
      <c r="F95" s="57" t="s">
        <v>102</v>
      </c>
      <c r="G95" s="58"/>
      <c r="H95" s="57" t="s">
        <v>102</v>
      </c>
      <c r="I95" s="57" t="s">
        <v>102</v>
      </c>
      <c r="J95" s="57" t="s">
        <v>102</v>
      </c>
      <c r="K95" s="57" t="s">
        <v>103</v>
      </c>
      <c r="L95" s="57" t="s">
        <v>102</v>
      </c>
      <c r="M95" s="57" t="s">
        <v>102</v>
      </c>
      <c r="N95" s="57" t="s">
        <v>102</v>
      </c>
      <c r="O95" s="57" t="s">
        <v>102</v>
      </c>
      <c r="P95" s="57" t="s">
        <v>102</v>
      </c>
      <c r="Q95" s="57" t="s">
        <v>102</v>
      </c>
      <c r="R95" s="57" t="s">
        <v>103</v>
      </c>
      <c r="S95" s="57" t="s">
        <v>102</v>
      </c>
      <c r="T95" s="57" t="s">
        <v>102</v>
      </c>
      <c r="U95" s="57" t="s">
        <v>102</v>
      </c>
      <c r="V95" s="57" t="s">
        <v>103</v>
      </c>
      <c r="W95" s="57" t="s">
        <v>103</v>
      </c>
      <c r="X95" s="57" t="s">
        <v>103</v>
      </c>
      <c r="Y95" s="57" t="s">
        <v>103</v>
      </c>
      <c r="Z95" s="57" t="s">
        <v>102</v>
      </c>
      <c r="AA95" s="57" t="s">
        <v>103</v>
      </c>
      <c r="AB95" s="57" t="s">
        <v>103</v>
      </c>
      <c r="AC95" s="57" t="s">
        <v>103</v>
      </c>
      <c r="AD95" s="57" t="s">
        <v>102</v>
      </c>
      <c r="AE95" s="57" t="s">
        <v>102</v>
      </c>
      <c r="AF95" s="57" t="s">
        <v>103</v>
      </c>
      <c r="AG95" s="57" t="s">
        <v>102</v>
      </c>
      <c r="AH95" s="57" t="s">
        <v>102</v>
      </c>
      <c r="AI95" s="57" t="s">
        <v>102</v>
      </c>
      <c r="AJ95" s="57" t="s">
        <v>102</v>
      </c>
      <c r="AK95" s="57" t="s">
        <v>102</v>
      </c>
      <c r="AL95" s="57" t="s">
        <v>102</v>
      </c>
      <c r="AM95" s="57" t="s">
        <v>102</v>
      </c>
      <c r="AN95" s="57" t="s">
        <v>102</v>
      </c>
      <c r="AO95" s="57" t="s">
        <v>102</v>
      </c>
      <c r="AP95" s="57" t="s">
        <v>102</v>
      </c>
      <c r="AQ95" s="57" t="s">
        <v>102</v>
      </c>
      <c r="AR95" s="57" t="s">
        <v>102</v>
      </c>
      <c r="AS95" s="57" t="s">
        <v>103</v>
      </c>
      <c r="AT95" s="57" t="s">
        <v>102</v>
      </c>
      <c r="AU95" s="57" t="s">
        <v>102</v>
      </c>
      <c r="AV95" s="57" t="s">
        <v>102</v>
      </c>
      <c r="AW95" s="57" t="s">
        <v>102</v>
      </c>
      <c r="AX95" s="57" t="s">
        <v>102</v>
      </c>
      <c r="AY95" s="57" t="s">
        <v>102</v>
      </c>
      <c r="AZ95" s="57" t="s">
        <v>102</v>
      </c>
      <c r="BA95" s="57" t="s">
        <v>102</v>
      </c>
      <c r="BB95" s="57" t="s">
        <v>102</v>
      </c>
      <c r="BC95" s="57" t="s">
        <v>102</v>
      </c>
      <c r="BD95" s="57" t="s">
        <v>102</v>
      </c>
      <c r="BE95" s="57" t="s">
        <v>102</v>
      </c>
      <c r="BF95" s="57" t="s">
        <v>102</v>
      </c>
      <c r="BG95" s="57" t="s">
        <v>102</v>
      </c>
      <c r="BH95" s="57" t="s">
        <v>102</v>
      </c>
      <c r="BI95" s="57" t="s">
        <v>102</v>
      </c>
      <c r="BJ95" s="57" t="s">
        <v>102</v>
      </c>
      <c r="BK95" s="57" t="s">
        <v>102</v>
      </c>
      <c r="BL95" s="57" t="s">
        <v>102</v>
      </c>
      <c r="BM95" s="57" t="s">
        <v>102</v>
      </c>
      <c r="BN95" s="57" t="s">
        <v>102</v>
      </c>
      <c r="BO95" s="57" t="s">
        <v>102</v>
      </c>
      <c r="BP95" s="57" t="s">
        <v>102</v>
      </c>
      <c r="BQ95" s="57" t="s">
        <v>102</v>
      </c>
      <c r="BR95" s="57" t="s">
        <v>102</v>
      </c>
      <c r="BS95" s="57" t="s">
        <v>102</v>
      </c>
      <c r="BT95" s="57" t="s">
        <v>102</v>
      </c>
      <c r="BU95" s="57" t="s">
        <v>102</v>
      </c>
      <c r="BV95" s="57" t="s">
        <v>102</v>
      </c>
      <c r="BW95" s="57" t="s">
        <v>102</v>
      </c>
      <c r="BX95" s="57" t="s">
        <v>102</v>
      </c>
      <c r="BY95" s="57" t="s">
        <v>102</v>
      </c>
      <c r="BZ95" s="57" t="s">
        <v>102</v>
      </c>
      <c r="CA95" s="57" t="s">
        <v>102</v>
      </c>
      <c r="CB95" s="57" t="s">
        <v>102</v>
      </c>
      <c r="CC95" s="57" t="s">
        <v>102</v>
      </c>
      <c r="CD95" s="55"/>
    </row>
    <row r="96">
      <c r="A96" s="54" t="s">
        <v>197</v>
      </c>
      <c r="B96" s="57" t="s">
        <v>103</v>
      </c>
      <c r="C96" s="57" t="s">
        <v>103</v>
      </c>
      <c r="D96" s="57" t="s">
        <v>103</v>
      </c>
      <c r="E96" s="57" t="s">
        <v>103</v>
      </c>
      <c r="F96" s="57" t="s">
        <v>102</v>
      </c>
      <c r="G96" s="58"/>
      <c r="H96" s="57" t="s">
        <v>103</v>
      </c>
      <c r="I96" s="57" t="s">
        <v>103</v>
      </c>
      <c r="J96" s="57" t="s">
        <v>103</v>
      </c>
      <c r="K96" s="57" t="s">
        <v>103</v>
      </c>
      <c r="L96" s="57" t="s">
        <v>103</v>
      </c>
      <c r="M96" s="57" t="s">
        <v>103</v>
      </c>
      <c r="N96" s="57" t="s">
        <v>102</v>
      </c>
      <c r="O96" s="57" t="s">
        <v>103</v>
      </c>
      <c r="P96" s="57" t="s">
        <v>103</v>
      </c>
      <c r="Q96" s="57" t="s">
        <v>102</v>
      </c>
      <c r="R96" s="57" t="s">
        <v>103</v>
      </c>
      <c r="S96" s="57" t="s">
        <v>103</v>
      </c>
      <c r="T96" s="57" t="s">
        <v>103</v>
      </c>
      <c r="U96" s="57" t="s">
        <v>103</v>
      </c>
      <c r="V96" s="57" t="s">
        <v>103</v>
      </c>
      <c r="W96" s="57" t="s">
        <v>103</v>
      </c>
      <c r="X96" s="57" t="s">
        <v>102</v>
      </c>
      <c r="Y96" s="57" t="s">
        <v>103</v>
      </c>
      <c r="Z96" s="57" t="s">
        <v>103</v>
      </c>
      <c r="AA96" s="57" t="s">
        <v>102</v>
      </c>
      <c r="AB96" s="57" t="s">
        <v>103</v>
      </c>
      <c r="AC96" s="57" t="s">
        <v>103</v>
      </c>
      <c r="AD96" s="57" t="s">
        <v>103</v>
      </c>
      <c r="AE96" s="57" t="s">
        <v>102</v>
      </c>
      <c r="AF96" s="57" t="s">
        <v>103</v>
      </c>
      <c r="AG96" s="57" t="s">
        <v>103</v>
      </c>
      <c r="AH96" s="57" t="s">
        <v>103</v>
      </c>
      <c r="AI96" s="57" t="s">
        <v>103</v>
      </c>
      <c r="AJ96" s="57" t="s">
        <v>103</v>
      </c>
      <c r="AK96" s="57" t="s">
        <v>103</v>
      </c>
      <c r="AL96" s="57" t="s">
        <v>103</v>
      </c>
      <c r="AM96" s="57" t="s">
        <v>103</v>
      </c>
      <c r="AN96" s="57" t="s">
        <v>103</v>
      </c>
      <c r="AO96" s="57" t="s">
        <v>103</v>
      </c>
      <c r="AP96" s="57" t="s">
        <v>103</v>
      </c>
      <c r="AQ96" s="57" t="s">
        <v>103</v>
      </c>
      <c r="AR96" s="57" t="s">
        <v>103</v>
      </c>
      <c r="AS96" s="57" t="s">
        <v>103</v>
      </c>
      <c r="AT96" s="57" t="s">
        <v>103</v>
      </c>
      <c r="AU96" s="57" t="s">
        <v>103</v>
      </c>
      <c r="AV96" s="57" t="s">
        <v>103</v>
      </c>
      <c r="AW96" s="57" t="s">
        <v>103</v>
      </c>
      <c r="AX96" s="57" t="s">
        <v>103</v>
      </c>
      <c r="AY96" s="57" t="s">
        <v>103</v>
      </c>
      <c r="AZ96" s="57" t="s">
        <v>103</v>
      </c>
      <c r="BA96" s="57" t="s">
        <v>103</v>
      </c>
      <c r="BB96" s="57" t="s">
        <v>102</v>
      </c>
      <c r="BC96" s="57" t="s">
        <v>102</v>
      </c>
      <c r="BD96" s="57" t="s">
        <v>103</v>
      </c>
      <c r="BE96" s="57" t="s">
        <v>103</v>
      </c>
      <c r="BF96" s="57" t="s">
        <v>103</v>
      </c>
      <c r="BG96" s="57" t="s">
        <v>102</v>
      </c>
      <c r="BH96" s="57" t="s">
        <v>103</v>
      </c>
      <c r="BI96" s="57" t="s">
        <v>111</v>
      </c>
      <c r="BJ96" s="57" t="s">
        <v>103</v>
      </c>
      <c r="BK96" s="57" t="s">
        <v>103</v>
      </c>
      <c r="BL96" s="57" t="s">
        <v>103</v>
      </c>
      <c r="BM96" s="57" t="s">
        <v>103</v>
      </c>
      <c r="BN96" s="57" t="s">
        <v>103</v>
      </c>
      <c r="BO96" s="57" t="s">
        <v>103</v>
      </c>
      <c r="BP96" s="57" t="s">
        <v>103</v>
      </c>
      <c r="BQ96" s="57" t="s">
        <v>103</v>
      </c>
      <c r="BR96" s="57" t="s">
        <v>103</v>
      </c>
      <c r="BS96" s="57" t="s">
        <v>103</v>
      </c>
      <c r="BT96" s="57" t="s">
        <v>103</v>
      </c>
      <c r="BU96" s="57" t="s">
        <v>103</v>
      </c>
      <c r="BV96" s="57" t="s">
        <v>103</v>
      </c>
      <c r="BW96" s="57" t="s">
        <v>103</v>
      </c>
      <c r="BX96" s="57" t="s">
        <v>103</v>
      </c>
      <c r="BY96" s="57" t="s">
        <v>103</v>
      </c>
      <c r="BZ96" s="57" t="s">
        <v>103</v>
      </c>
      <c r="CA96" s="57" t="s">
        <v>103</v>
      </c>
      <c r="CB96" s="57" t="s">
        <v>103</v>
      </c>
      <c r="CC96" s="57" t="s">
        <v>103</v>
      </c>
      <c r="CD96" s="55"/>
    </row>
    <row r="97">
      <c r="A97" s="54" t="s">
        <v>198</v>
      </c>
      <c r="B97" s="57" t="s">
        <v>102</v>
      </c>
      <c r="C97" s="57" t="s">
        <v>102</v>
      </c>
      <c r="D97" s="57" t="s">
        <v>102</v>
      </c>
      <c r="E97" s="57" t="s">
        <v>102</v>
      </c>
      <c r="F97" s="57" t="s">
        <v>102</v>
      </c>
      <c r="G97" s="58"/>
      <c r="H97" s="57" t="s">
        <v>102</v>
      </c>
      <c r="I97" s="57" t="s">
        <v>102</v>
      </c>
      <c r="J97" s="57" t="s">
        <v>102</v>
      </c>
      <c r="K97" s="57" t="s">
        <v>111</v>
      </c>
      <c r="L97" s="57" t="s">
        <v>102</v>
      </c>
      <c r="M97" s="57" t="s">
        <v>102</v>
      </c>
      <c r="N97" s="57" t="s">
        <v>102</v>
      </c>
      <c r="O97" s="57" t="s">
        <v>102</v>
      </c>
      <c r="P97" s="57" t="s">
        <v>102</v>
      </c>
      <c r="Q97" s="57" t="s">
        <v>102</v>
      </c>
      <c r="R97" s="57" t="s">
        <v>103</v>
      </c>
      <c r="S97" s="57" t="s">
        <v>103</v>
      </c>
      <c r="T97" s="57" t="s">
        <v>102</v>
      </c>
      <c r="U97" s="57" t="s">
        <v>102</v>
      </c>
      <c r="V97" s="57" t="s">
        <v>102</v>
      </c>
      <c r="W97" s="57" t="s">
        <v>102</v>
      </c>
      <c r="X97" s="57" t="s">
        <v>102</v>
      </c>
      <c r="Y97" s="57" t="s">
        <v>103</v>
      </c>
      <c r="Z97" s="57" t="s">
        <v>102</v>
      </c>
      <c r="AA97" s="57" t="s">
        <v>102</v>
      </c>
      <c r="AB97" s="57" t="s">
        <v>102</v>
      </c>
      <c r="AC97" s="57" t="s">
        <v>103</v>
      </c>
      <c r="AD97" s="57" t="s">
        <v>102</v>
      </c>
      <c r="AE97" s="57" t="s">
        <v>103</v>
      </c>
      <c r="AF97" s="57" t="s">
        <v>102</v>
      </c>
      <c r="AG97" s="57" t="s">
        <v>103</v>
      </c>
      <c r="AH97" s="57" t="s">
        <v>102</v>
      </c>
      <c r="AI97" s="57" t="s">
        <v>102</v>
      </c>
      <c r="AJ97" s="57" t="s">
        <v>102</v>
      </c>
      <c r="AK97" s="57" t="s">
        <v>102</v>
      </c>
      <c r="AL97" s="57" t="s">
        <v>102</v>
      </c>
      <c r="AM97" s="57" t="s">
        <v>102</v>
      </c>
      <c r="AN97" s="57" t="s">
        <v>103</v>
      </c>
      <c r="AO97" s="57" t="s">
        <v>103</v>
      </c>
      <c r="AP97" s="57" t="s">
        <v>102</v>
      </c>
      <c r="AQ97" s="57" t="s">
        <v>102</v>
      </c>
      <c r="AR97" s="57" t="s">
        <v>102</v>
      </c>
      <c r="AS97" s="57" t="s">
        <v>102</v>
      </c>
      <c r="AT97" s="57" t="s">
        <v>102</v>
      </c>
      <c r="AU97" s="57" t="s">
        <v>102</v>
      </c>
      <c r="AV97" s="57" t="s">
        <v>102</v>
      </c>
      <c r="AW97" s="57" t="s">
        <v>102</v>
      </c>
      <c r="AX97" s="57" t="s">
        <v>102</v>
      </c>
      <c r="AY97" s="57" t="s">
        <v>102</v>
      </c>
      <c r="AZ97" s="57" t="s">
        <v>102</v>
      </c>
      <c r="BA97" s="57" t="s">
        <v>102</v>
      </c>
      <c r="BB97" s="57" t="s">
        <v>102</v>
      </c>
      <c r="BC97" s="57" t="s">
        <v>102</v>
      </c>
      <c r="BD97" s="57" t="s">
        <v>102</v>
      </c>
      <c r="BE97" s="57" t="s">
        <v>102</v>
      </c>
      <c r="BF97" s="57" t="s">
        <v>102</v>
      </c>
      <c r="BG97" s="57" t="s">
        <v>102</v>
      </c>
      <c r="BH97" s="57" t="s">
        <v>102</v>
      </c>
      <c r="BI97" s="57" t="s">
        <v>103</v>
      </c>
      <c r="BJ97" s="57" t="s">
        <v>102</v>
      </c>
      <c r="BK97" s="57" t="s">
        <v>102</v>
      </c>
      <c r="BL97" s="57" t="s">
        <v>102</v>
      </c>
      <c r="BM97" s="57" t="s">
        <v>102</v>
      </c>
      <c r="BN97" s="57" t="s">
        <v>102</v>
      </c>
      <c r="BO97" s="57" t="s">
        <v>102</v>
      </c>
      <c r="BP97" s="57" t="s">
        <v>102</v>
      </c>
      <c r="BQ97" s="57" t="s">
        <v>102</v>
      </c>
      <c r="BR97" s="57" t="s">
        <v>102</v>
      </c>
      <c r="BS97" s="57" t="s">
        <v>102</v>
      </c>
      <c r="BT97" s="57" t="s">
        <v>102</v>
      </c>
      <c r="BU97" s="57" t="s">
        <v>102</v>
      </c>
      <c r="BV97" s="57" t="s">
        <v>102</v>
      </c>
      <c r="BW97" s="57" t="s">
        <v>102</v>
      </c>
      <c r="BX97" s="57" t="s">
        <v>102</v>
      </c>
      <c r="BY97" s="57" t="s">
        <v>102</v>
      </c>
      <c r="BZ97" s="57" t="s">
        <v>102</v>
      </c>
      <c r="CA97" s="57" t="s">
        <v>102</v>
      </c>
      <c r="CB97" s="57" t="s">
        <v>102</v>
      </c>
      <c r="CC97" s="57" t="s">
        <v>102</v>
      </c>
      <c r="CD97" s="55"/>
    </row>
    <row r="98">
      <c r="A98" s="54" t="s">
        <v>199</v>
      </c>
      <c r="B98" s="57" t="s">
        <v>103</v>
      </c>
      <c r="C98" s="57" t="s">
        <v>103</v>
      </c>
      <c r="D98" s="57" t="s">
        <v>103</v>
      </c>
      <c r="E98" s="57" t="s">
        <v>103</v>
      </c>
      <c r="F98" s="57" t="s">
        <v>103</v>
      </c>
      <c r="G98" s="58"/>
      <c r="H98" s="57" t="s">
        <v>103</v>
      </c>
      <c r="I98" s="57" t="s">
        <v>103</v>
      </c>
      <c r="J98" s="57" t="s">
        <v>103</v>
      </c>
      <c r="K98" s="57" t="s">
        <v>103</v>
      </c>
      <c r="L98" s="57" t="s">
        <v>103</v>
      </c>
      <c r="M98" s="57" t="s">
        <v>103</v>
      </c>
      <c r="N98" s="57" t="s">
        <v>103</v>
      </c>
      <c r="O98" s="57" t="s">
        <v>103</v>
      </c>
      <c r="P98" s="57" t="s">
        <v>103</v>
      </c>
      <c r="Q98" s="57" t="s">
        <v>103</v>
      </c>
      <c r="R98" s="57" t="s">
        <v>103</v>
      </c>
      <c r="S98" s="57" t="s">
        <v>102</v>
      </c>
      <c r="T98" s="57" t="s">
        <v>103</v>
      </c>
      <c r="U98" s="57" t="s">
        <v>103</v>
      </c>
      <c r="V98" s="57" t="s">
        <v>103</v>
      </c>
      <c r="W98" s="57" t="s">
        <v>103</v>
      </c>
      <c r="X98" s="57" t="s">
        <v>103</v>
      </c>
      <c r="Y98" s="57" t="s">
        <v>103</v>
      </c>
      <c r="Z98" s="57" t="s">
        <v>103</v>
      </c>
      <c r="AA98" s="57" t="s">
        <v>103</v>
      </c>
      <c r="AB98" s="57" t="s">
        <v>103</v>
      </c>
      <c r="AC98" s="57" t="s">
        <v>102</v>
      </c>
      <c r="AD98" s="57" t="s">
        <v>103</v>
      </c>
      <c r="AE98" s="57" t="s">
        <v>103</v>
      </c>
      <c r="AF98" s="57" t="s">
        <v>102</v>
      </c>
      <c r="AG98" s="57" t="s">
        <v>103</v>
      </c>
      <c r="AH98" s="57" t="s">
        <v>103</v>
      </c>
      <c r="AI98" s="57" t="s">
        <v>103</v>
      </c>
      <c r="AJ98" s="57" t="s">
        <v>103</v>
      </c>
      <c r="AK98" s="57" t="s">
        <v>103</v>
      </c>
      <c r="AL98" s="57" t="s">
        <v>103</v>
      </c>
      <c r="AM98" s="57" t="s">
        <v>103</v>
      </c>
      <c r="AN98" s="57" t="s">
        <v>103</v>
      </c>
      <c r="AO98" s="57" t="s">
        <v>103</v>
      </c>
      <c r="AP98" s="57" t="s">
        <v>103</v>
      </c>
      <c r="AQ98" s="57" t="s">
        <v>103</v>
      </c>
      <c r="AR98" s="57" t="s">
        <v>103</v>
      </c>
      <c r="AS98" s="57"/>
      <c r="AT98" s="57" t="s">
        <v>103</v>
      </c>
      <c r="AU98" s="57" t="s">
        <v>103</v>
      </c>
      <c r="AV98" s="57" t="s">
        <v>103</v>
      </c>
      <c r="AW98" s="57" t="s">
        <v>103</v>
      </c>
      <c r="AX98" s="57" t="s">
        <v>103</v>
      </c>
      <c r="AY98" s="57" t="s">
        <v>103</v>
      </c>
      <c r="AZ98" s="57" t="s">
        <v>103</v>
      </c>
      <c r="BA98" s="57" t="s">
        <v>103</v>
      </c>
      <c r="BB98" s="57" t="s">
        <v>103</v>
      </c>
      <c r="BC98" s="57" t="s">
        <v>103</v>
      </c>
      <c r="BD98" s="57" t="s">
        <v>103</v>
      </c>
      <c r="BE98" s="57" t="s">
        <v>103</v>
      </c>
      <c r="BF98" s="57" t="s">
        <v>111</v>
      </c>
      <c r="BG98" s="57" t="s">
        <v>102</v>
      </c>
      <c r="BH98" s="57" t="s">
        <v>103</v>
      </c>
      <c r="BI98" s="57" t="s">
        <v>102</v>
      </c>
      <c r="BJ98" s="57" t="s">
        <v>103</v>
      </c>
      <c r="BK98" s="57" t="s">
        <v>111</v>
      </c>
      <c r="BL98" s="57" t="s">
        <v>103</v>
      </c>
      <c r="BM98" s="57" t="s">
        <v>103</v>
      </c>
      <c r="BN98" s="57" t="s">
        <v>103</v>
      </c>
      <c r="BO98" s="57" t="s">
        <v>103</v>
      </c>
      <c r="BP98" s="57" t="s">
        <v>103</v>
      </c>
      <c r="BQ98" s="57" t="s">
        <v>103</v>
      </c>
      <c r="BR98" s="57" t="s">
        <v>103</v>
      </c>
      <c r="BS98" s="57" t="s">
        <v>103</v>
      </c>
      <c r="BT98" s="57" t="s">
        <v>103</v>
      </c>
      <c r="BU98" s="57" t="s">
        <v>103</v>
      </c>
      <c r="BV98" s="57" t="s">
        <v>103</v>
      </c>
      <c r="BW98" s="57" t="s">
        <v>103</v>
      </c>
      <c r="BX98" s="57" t="s">
        <v>103</v>
      </c>
      <c r="BY98" s="57" t="s">
        <v>103</v>
      </c>
      <c r="BZ98" s="58"/>
      <c r="CA98" s="57" t="s">
        <v>103</v>
      </c>
      <c r="CB98" s="57" t="s">
        <v>103</v>
      </c>
      <c r="CC98" s="57" t="s">
        <v>102</v>
      </c>
      <c r="CD98" s="55"/>
    </row>
    <row r="99">
      <c r="A99" s="54" t="s">
        <v>200</v>
      </c>
      <c r="B99" s="57" t="s">
        <v>102</v>
      </c>
      <c r="C99" s="57" t="s">
        <v>102</v>
      </c>
      <c r="D99" s="57" t="s">
        <v>111</v>
      </c>
      <c r="E99" s="57" t="s">
        <v>102</v>
      </c>
      <c r="F99" s="57" t="s">
        <v>102</v>
      </c>
      <c r="G99" s="58"/>
      <c r="H99" s="57" t="s">
        <v>102</v>
      </c>
      <c r="I99" s="57" t="s">
        <v>102</v>
      </c>
      <c r="J99" s="57" t="s">
        <v>102</v>
      </c>
      <c r="K99" s="57" t="s">
        <v>111</v>
      </c>
      <c r="L99" s="57" t="s">
        <v>103</v>
      </c>
      <c r="M99" s="57" t="s">
        <v>103</v>
      </c>
      <c r="N99" s="57" t="s">
        <v>102</v>
      </c>
      <c r="O99" s="57" t="s">
        <v>102</v>
      </c>
      <c r="P99" s="58"/>
      <c r="Q99" s="57" t="s">
        <v>111</v>
      </c>
      <c r="R99" s="57" t="s">
        <v>102</v>
      </c>
      <c r="S99" s="57" t="s">
        <v>103</v>
      </c>
      <c r="T99" s="57" t="s">
        <v>102</v>
      </c>
      <c r="U99" s="57" t="s">
        <v>103</v>
      </c>
      <c r="V99" s="57" t="s">
        <v>102</v>
      </c>
      <c r="W99" s="57" t="s">
        <v>102</v>
      </c>
      <c r="X99" s="57" t="s">
        <v>102</v>
      </c>
      <c r="Y99" s="57" t="s">
        <v>102</v>
      </c>
      <c r="Z99" s="57" t="s">
        <v>102</v>
      </c>
      <c r="AA99" s="57" t="s">
        <v>102</v>
      </c>
      <c r="AB99" s="57" t="s">
        <v>102</v>
      </c>
      <c r="AC99" s="57" t="s">
        <v>103</v>
      </c>
      <c r="AD99" s="57" t="s">
        <v>102</v>
      </c>
      <c r="AE99" s="57" t="s">
        <v>102</v>
      </c>
      <c r="AF99" s="57" t="s">
        <v>103</v>
      </c>
      <c r="AG99" s="57" t="s">
        <v>102</v>
      </c>
      <c r="AH99" s="57" t="s">
        <v>102</v>
      </c>
      <c r="AI99" s="57" t="s">
        <v>102</v>
      </c>
      <c r="AJ99" s="57" t="s">
        <v>103</v>
      </c>
      <c r="AK99" s="57" t="s">
        <v>102</v>
      </c>
      <c r="AL99" s="57" t="s">
        <v>102</v>
      </c>
      <c r="AM99" s="57" t="s">
        <v>103</v>
      </c>
      <c r="AN99" s="57" t="s">
        <v>102</v>
      </c>
      <c r="AO99" s="57" t="s">
        <v>102</v>
      </c>
      <c r="AP99" s="57" t="s">
        <v>102</v>
      </c>
      <c r="AQ99" s="57" t="s">
        <v>102</v>
      </c>
      <c r="AR99" s="57" t="s">
        <v>102</v>
      </c>
      <c r="AS99" s="57" t="s">
        <v>102</v>
      </c>
      <c r="AT99" s="57" t="s">
        <v>102</v>
      </c>
      <c r="AU99" s="57" t="s">
        <v>102</v>
      </c>
      <c r="AV99" s="57" t="s">
        <v>102</v>
      </c>
      <c r="AW99" s="57" t="s">
        <v>102</v>
      </c>
      <c r="AX99" s="57" t="s">
        <v>103</v>
      </c>
      <c r="AY99" s="57" t="s">
        <v>102</v>
      </c>
      <c r="AZ99" s="57" t="s">
        <v>102</v>
      </c>
      <c r="BA99" s="57" t="s">
        <v>102</v>
      </c>
      <c r="BB99" s="57" t="s">
        <v>102</v>
      </c>
      <c r="BC99" s="57" t="s">
        <v>102</v>
      </c>
      <c r="BD99" s="57" t="s">
        <v>102</v>
      </c>
      <c r="BE99" s="57" t="s">
        <v>102</v>
      </c>
      <c r="BF99" s="57" t="s">
        <v>103</v>
      </c>
      <c r="BG99" s="57" t="s">
        <v>102</v>
      </c>
      <c r="BH99" s="57" t="s">
        <v>102</v>
      </c>
      <c r="BI99" s="57" t="s">
        <v>102</v>
      </c>
      <c r="BJ99" s="57" t="s">
        <v>103</v>
      </c>
      <c r="BK99" s="57" t="s">
        <v>102</v>
      </c>
      <c r="BL99" s="57" t="s">
        <v>102</v>
      </c>
      <c r="BM99" s="57" t="s">
        <v>102</v>
      </c>
      <c r="BN99" s="57" t="s">
        <v>102</v>
      </c>
      <c r="BO99" s="57" t="s">
        <v>102</v>
      </c>
      <c r="BP99" s="57" t="s">
        <v>102</v>
      </c>
      <c r="BQ99" s="57" t="s">
        <v>102</v>
      </c>
      <c r="BR99" s="57" t="s">
        <v>102</v>
      </c>
      <c r="BS99" s="57" t="s">
        <v>102</v>
      </c>
      <c r="BT99" s="57" t="s">
        <v>102</v>
      </c>
      <c r="BU99" s="57" t="s">
        <v>102</v>
      </c>
      <c r="BV99" s="57" t="s">
        <v>102</v>
      </c>
      <c r="BW99" s="57" t="s">
        <v>102</v>
      </c>
      <c r="BX99" s="57" t="s">
        <v>102</v>
      </c>
      <c r="BY99" s="57" t="s">
        <v>102</v>
      </c>
      <c r="BZ99" s="57" t="s">
        <v>102</v>
      </c>
      <c r="CA99" s="57" t="s">
        <v>102</v>
      </c>
      <c r="CB99" s="57" t="s">
        <v>102</v>
      </c>
      <c r="CC99" s="57" t="s">
        <v>102</v>
      </c>
      <c r="CD99" s="55"/>
    </row>
    <row r="100">
      <c r="A100" s="54" t="s">
        <v>201</v>
      </c>
      <c r="B100" s="57" t="s">
        <v>102</v>
      </c>
      <c r="C100" s="57" t="s">
        <v>102</v>
      </c>
      <c r="D100" s="57" t="s">
        <v>102</v>
      </c>
      <c r="E100" s="57" t="s">
        <v>102</v>
      </c>
      <c r="F100" s="57" t="s">
        <v>102</v>
      </c>
      <c r="G100" s="58"/>
      <c r="H100" s="57" t="s">
        <v>102</v>
      </c>
      <c r="I100" s="57" t="s">
        <v>102</v>
      </c>
      <c r="J100" s="57" t="s">
        <v>102</v>
      </c>
      <c r="K100" s="57" t="s">
        <v>111</v>
      </c>
      <c r="L100" s="57" t="s">
        <v>102</v>
      </c>
      <c r="M100" s="57" t="s">
        <v>102</v>
      </c>
      <c r="N100" s="57" t="s">
        <v>102</v>
      </c>
      <c r="O100" s="57" t="s">
        <v>102</v>
      </c>
      <c r="P100" s="57" t="s">
        <v>102</v>
      </c>
      <c r="Q100" s="57" t="s">
        <v>111</v>
      </c>
      <c r="R100" s="57" t="s">
        <v>103</v>
      </c>
      <c r="S100" s="57" t="s">
        <v>103</v>
      </c>
      <c r="T100" s="57" t="s">
        <v>102</v>
      </c>
      <c r="U100" s="57" t="s">
        <v>102</v>
      </c>
      <c r="V100" s="57" t="s">
        <v>102</v>
      </c>
      <c r="W100" s="57" t="s">
        <v>102</v>
      </c>
      <c r="X100" s="57" t="s">
        <v>102</v>
      </c>
      <c r="Y100" s="57" t="s">
        <v>111</v>
      </c>
      <c r="Z100" s="57" t="s">
        <v>102</v>
      </c>
      <c r="AA100" s="57" t="s">
        <v>102</v>
      </c>
      <c r="AB100" s="57" t="s">
        <v>102</v>
      </c>
      <c r="AC100" s="57" t="s">
        <v>103</v>
      </c>
      <c r="AD100" s="57" t="s">
        <v>102</v>
      </c>
      <c r="AE100" s="57" t="s">
        <v>103</v>
      </c>
      <c r="AF100" s="57" t="s">
        <v>103</v>
      </c>
      <c r="AG100" s="57" t="s">
        <v>103</v>
      </c>
      <c r="AH100" s="57" t="s">
        <v>102</v>
      </c>
      <c r="AI100" s="57" t="s">
        <v>102</v>
      </c>
      <c r="AJ100" s="57" t="s">
        <v>102</v>
      </c>
      <c r="AK100" s="57" t="s">
        <v>102</v>
      </c>
      <c r="AL100" s="57" t="s">
        <v>102</v>
      </c>
      <c r="AM100" s="57" t="s">
        <v>103</v>
      </c>
      <c r="AN100" s="57" t="s">
        <v>102</v>
      </c>
      <c r="AO100" s="57" t="s">
        <v>102</v>
      </c>
      <c r="AP100" s="57" t="s">
        <v>102</v>
      </c>
      <c r="AQ100" s="57" t="s">
        <v>102</v>
      </c>
      <c r="AR100" s="57" t="s">
        <v>102</v>
      </c>
      <c r="AS100" s="57"/>
      <c r="AT100" s="57" t="s">
        <v>102</v>
      </c>
      <c r="AU100" s="57" t="s">
        <v>102</v>
      </c>
      <c r="AV100" s="57" t="s">
        <v>102</v>
      </c>
      <c r="AW100" s="57" t="s">
        <v>102</v>
      </c>
      <c r="AX100" s="57" t="s">
        <v>102</v>
      </c>
      <c r="AY100" s="57" t="s">
        <v>102</v>
      </c>
      <c r="AZ100" s="57" t="s">
        <v>102</v>
      </c>
      <c r="BA100" s="57" t="s">
        <v>102</v>
      </c>
      <c r="BB100" s="57" t="s">
        <v>102</v>
      </c>
      <c r="BC100" s="57" t="s">
        <v>102</v>
      </c>
      <c r="BD100" s="57" t="s">
        <v>102</v>
      </c>
      <c r="BE100" s="57" t="s">
        <v>103</v>
      </c>
      <c r="BF100" s="57" t="s">
        <v>102</v>
      </c>
      <c r="BG100" s="57" t="s">
        <v>102</v>
      </c>
      <c r="BH100" s="57" t="s">
        <v>102</v>
      </c>
      <c r="BI100" s="57" t="s">
        <v>102</v>
      </c>
      <c r="BJ100" s="57" t="s">
        <v>102</v>
      </c>
      <c r="BK100" s="57" t="s">
        <v>102</v>
      </c>
      <c r="BL100" s="57" t="s">
        <v>102</v>
      </c>
      <c r="BM100" s="57" t="s">
        <v>102</v>
      </c>
      <c r="BN100" s="57" t="s">
        <v>102</v>
      </c>
      <c r="BO100" s="57" t="s">
        <v>102</v>
      </c>
      <c r="BP100" s="57" t="s">
        <v>102</v>
      </c>
      <c r="BQ100" s="57" t="s">
        <v>102</v>
      </c>
      <c r="BR100" s="57" t="s">
        <v>102</v>
      </c>
      <c r="BS100" s="57" t="s">
        <v>102</v>
      </c>
      <c r="BT100" s="57" t="s">
        <v>102</v>
      </c>
      <c r="BU100" s="57" t="s">
        <v>102</v>
      </c>
      <c r="BV100" s="57" t="s">
        <v>102</v>
      </c>
      <c r="BW100" s="57" t="s">
        <v>102</v>
      </c>
      <c r="BX100" s="57" t="s">
        <v>102</v>
      </c>
      <c r="BY100" s="57" t="s">
        <v>102</v>
      </c>
      <c r="BZ100" s="57" t="s">
        <v>103</v>
      </c>
      <c r="CA100" s="57" t="s">
        <v>102</v>
      </c>
      <c r="CB100" s="57" t="s">
        <v>102</v>
      </c>
      <c r="CC100" s="57" t="s">
        <v>102</v>
      </c>
      <c r="CD100" s="55"/>
    </row>
    <row r="101">
      <c r="A101" s="54" t="s">
        <v>202</v>
      </c>
      <c r="B101" s="57" t="s">
        <v>102</v>
      </c>
      <c r="C101" s="57" t="s">
        <v>103</v>
      </c>
      <c r="D101" s="57" t="s">
        <v>103</v>
      </c>
      <c r="E101" s="57" t="s">
        <v>103</v>
      </c>
      <c r="F101" s="57" t="s">
        <v>103</v>
      </c>
      <c r="G101" s="58"/>
      <c r="H101" s="57" t="s">
        <v>103</v>
      </c>
      <c r="I101" s="57" t="s">
        <v>103</v>
      </c>
      <c r="J101" s="57" t="s">
        <v>103</v>
      </c>
      <c r="K101" s="57" t="s">
        <v>103</v>
      </c>
      <c r="L101" s="57" t="s">
        <v>103</v>
      </c>
      <c r="M101" s="57" t="s">
        <v>103</v>
      </c>
      <c r="N101" s="57" t="s">
        <v>102</v>
      </c>
      <c r="O101" s="57" t="s">
        <v>103</v>
      </c>
      <c r="P101" s="57" t="s">
        <v>103</v>
      </c>
      <c r="Q101" s="57" t="s">
        <v>103</v>
      </c>
      <c r="R101" s="57" t="s">
        <v>102</v>
      </c>
      <c r="S101" s="57" t="s">
        <v>103</v>
      </c>
      <c r="T101" s="57" t="s">
        <v>103</v>
      </c>
      <c r="U101" s="57" t="s">
        <v>103</v>
      </c>
      <c r="V101" s="57" t="s">
        <v>103</v>
      </c>
      <c r="W101" s="57" t="s">
        <v>103</v>
      </c>
      <c r="X101" s="57" t="s">
        <v>103</v>
      </c>
      <c r="Y101" s="57" t="s">
        <v>103</v>
      </c>
      <c r="Z101" s="57" t="s">
        <v>103</v>
      </c>
      <c r="AA101" s="57" t="s">
        <v>103</v>
      </c>
      <c r="AB101" s="57" t="s">
        <v>102</v>
      </c>
      <c r="AC101" s="57" t="s">
        <v>102</v>
      </c>
      <c r="AD101" s="57" t="s">
        <v>111</v>
      </c>
      <c r="AE101" s="57" t="s">
        <v>103</v>
      </c>
      <c r="AF101" s="57" t="s">
        <v>102</v>
      </c>
      <c r="AG101" s="57" t="s">
        <v>102</v>
      </c>
      <c r="AH101" s="57" t="s">
        <v>103</v>
      </c>
      <c r="AI101" s="57" t="s">
        <v>103</v>
      </c>
      <c r="AJ101" s="57" t="s">
        <v>103</v>
      </c>
      <c r="AK101" s="57" t="s">
        <v>103</v>
      </c>
      <c r="AL101" s="57" t="s">
        <v>103</v>
      </c>
      <c r="AM101" s="57" t="s">
        <v>103</v>
      </c>
      <c r="AN101" s="57" t="s">
        <v>103</v>
      </c>
      <c r="AO101" s="57" t="s">
        <v>103</v>
      </c>
      <c r="AP101" s="57" t="s">
        <v>103</v>
      </c>
      <c r="AQ101" s="57" t="s">
        <v>103</v>
      </c>
      <c r="AR101" s="57" t="s">
        <v>103</v>
      </c>
      <c r="AS101" s="57"/>
      <c r="AT101" s="57" t="s">
        <v>103</v>
      </c>
      <c r="AU101" s="57" t="s">
        <v>103</v>
      </c>
      <c r="AV101" s="57" t="s">
        <v>103</v>
      </c>
      <c r="AW101" s="57" t="s">
        <v>103</v>
      </c>
      <c r="AX101" s="57" t="s">
        <v>103</v>
      </c>
      <c r="AY101" s="57" t="s">
        <v>103</v>
      </c>
      <c r="AZ101" s="57" t="s">
        <v>103</v>
      </c>
      <c r="BA101" s="57" t="s">
        <v>103</v>
      </c>
      <c r="BB101" s="57" t="s">
        <v>103</v>
      </c>
      <c r="BC101" s="57" t="s">
        <v>103</v>
      </c>
      <c r="BD101" s="57" t="s">
        <v>102</v>
      </c>
      <c r="BE101" s="57" t="s">
        <v>103</v>
      </c>
      <c r="BF101" s="57" t="s">
        <v>103</v>
      </c>
      <c r="BG101" s="57" t="s">
        <v>103</v>
      </c>
      <c r="BH101" s="57" t="s">
        <v>103</v>
      </c>
      <c r="BI101" s="57" t="s">
        <v>103</v>
      </c>
      <c r="BJ101" s="57" t="s">
        <v>103</v>
      </c>
      <c r="BK101" s="57" t="s">
        <v>103</v>
      </c>
      <c r="BL101" s="57" t="s">
        <v>103</v>
      </c>
      <c r="BM101" s="57" t="s">
        <v>103</v>
      </c>
      <c r="BN101" s="57" t="s">
        <v>103</v>
      </c>
      <c r="BO101" s="57" t="s">
        <v>103</v>
      </c>
      <c r="BP101" s="57" t="s">
        <v>103</v>
      </c>
      <c r="BQ101" s="57" t="s">
        <v>103</v>
      </c>
      <c r="BR101" s="57" t="s">
        <v>103</v>
      </c>
      <c r="BS101" s="57" t="s">
        <v>103</v>
      </c>
      <c r="BT101" s="57" t="s">
        <v>103</v>
      </c>
      <c r="BU101" s="57" t="s">
        <v>103</v>
      </c>
      <c r="BV101" s="57" t="s">
        <v>103</v>
      </c>
      <c r="BW101" s="57" t="s">
        <v>103</v>
      </c>
      <c r="BX101" s="57" t="s">
        <v>103</v>
      </c>
      <c r="BY101" s="57" t="s">
        <v>103</v>
      </c>
      <c r="BZ101" s="57" t="s">
        <v>102</v>
      </c>
      <c r="CA101" s="57" t="s">
        <v>103</v>
      </c>
      <c r="CB101" s="57" t="s">
        <v>103</v>
      </c>
      <c r="CC101" s="57" t="s">
        <v>103</v>
      </c>
      <c r="CD101" s="55"/>
    </row>
    <row r="102">
      <c r="A102" s="54" t="s">
        <v>203</v>
      </c>
      <c r="B102" s="57" t="s">
        <v>103</v>
      </c>
      <c r="C102" s="57" t="s">
        <v>103</v>
      </c>
      <c r="D102" s="57" t="s">
        <v>103</v>
      </c>
      <c r="E102" s="57" t="s">
        <v>103</v>
      </c>
      <c r="F102" s="57" t="s">
        <v>103</v>
      </c>
      <c r="G102" s="58"/>
      <c r="H102" s="57" t="s">
        <v>103</v>
      </c>
      <c r="I102" s="57" t="s">
        <v>103</v>
      </c>
      <c r="J102" s="57" t="s">
        <v>103</v>
      </c>
      <c r="K102" s="57" t="s">
        <v>103</v>
      </c>
      <c r="L102" s="57" t="s">
        <v>103</v>
      </c>
      <c r="M102" s="57" t="s">
        <v>103</v>
      </c>
      <c r="N102" s="57" t="s">
        <v>103</v>
      </c>
      <c r="O102" s="57" t="s">
        <v>103</v>
      </c>
      <c r="P102" s="57" t="s">
        <v>103</v>
      </c>
      <c r="Q102" s="57" t="s">
        <v>103</v>
      </c>
      <c r="R102" s="57" t="s">
        <v>103</v>
      </c>
      <c r="S102" s="57" t="s">
        <v>102</v>
      </c>
      <c r="T102" s="57" t="s">
        <v>103</v>
      </c>
      <c r="U102" s="57" t="s">
        <v>103</v>
      </c>
      <c r="V102" s="57" t="s">
        <v>103</v>
      </c>
      <c r="W102" s="57" t="s">
        <v>103</v>
      </c>
      <c r="X102" s="57" t="s">
        <v>103</v>
      </c>
      <c r="Y102" s="57" t="s">
        <v>103</v>
      </c>
      <c r="Z102" s="57" t="s">
        <v>103</v>
      </c>
      <c r="AA102" s="57" t="s">
        <v>103</v>
      </c>
      <c r="AB102" s="57" t="s">
        <v>103</v>
      </c>
      <c r="AC102" s="57" t="s">
        <v>103</v>
      </c>
      <c r="AD102" s="57" t="s">
        <v>103</v>
      </c>
      <c r="AE102" s="57" t="s">
        <v>103</v>
      </c>
      <c r="AF102" s="57" t="s">
        <v>103</v>
      </c>
      <c r="AG102" s="57" t="s">
        <v>102</v>
      </c>
      <c r="AH102" s="57" t="s">
        <v>103</v>
      </c>
      <c r="AI102" s="57" t="s">
        <v>103</v>
      </c>
      <c r="AJ102" s="57" t="s">
        <v>103</v>
      </c>
      <c r="AK102" s="57" t="s">
        <v>103</v>
      </c>
      <c r="AL102" s="57" t="s">
        <v>103</v>
      </c>
      <c r="AM102" s="57" t="s">
        <v>102</v>
      </c>
      <c r="AN102" s="57" t="s">
        <v>103</v>
      </c>
      <c r="AO102" s="57" t="s">
        <v>103</v>
      </c>
      <c r="AP102" s="57" t="s">
        <v>103</v>
      </c>
      <c r="AQ102" s="57" t="s">
        <v>103</v>
      </c>
      <c r="AR102" s="57" t="s">
        <v>103</v>
      </c>
      <c r="AS102" s="57"/>
      <c r="AT102" s="57" t="s">
        <v>103</v>
      </c>
      <c r="AU102" s="57" t="s">
        <v>103</v>
      </c>
      <c r="AV102" s="57" t="s">
        <v>103</v>
      </c>
      <c r="AW102" s="57" t="s">
        <v>103</v>
      </c>
      <c r="AX102" s="57" t="s">
        <v>103</v>
      </c>
      <c r="AY102" s="57" t="s">
        <v>103</v>
      </c>
      <c r="AZ102" s="57" t="s">
        <v>103</v>
      </c>
      <c r="BA102" s="57" t="s">
        <v>103</v>
      </c>
      <c r="BB102" s="57" t="s">
        <v>103</v>
      </c>
      <c r="BC102" s="57" t="s">
        <v>103</v>
      </c>
      <c r="BD102" s="57" t="s">
        <v>103</v>
      </c>
      <c r="BE102" s="57" t="s">
        <v>103</v>
      </c>
      <c r="BF102" s="57" t="s">
        <v>103</v>
      </c>
      <c r="BG102" s="57" t="s">
        <v>103</v>
      </c>
      <c r="BH102" s="57" t="s">
        <v>103</v>
      </c>
      <c r="BI102" s="57" t="s">
        <v>103</v>
      </c>
      <c r="BJ102" s="57" t="s">
        <v>103</v>
      </c>
      <c r="BK102" s="57" t="s">
        <v>103</v>
      </c>
      <c r="BL102" s="57" t="s">
        <v>103</v>
      </c>
      <c r="BM102" s="57" t="s">
        <v>103</v>
      </c>
      <c r="BN102" s="57" t="s">
        <v>103</v>
      </c>
      <c r="BO102" s="57" t="s">
        <v>103</v>
      </c>
      <c r="BP102" s="58"/>
      <c r="BQ102" s="57" t="s">
        <v>103</v>
      </c>
      <c r="BR102" s="57" t="s">
        <v>103</v>
      </c>
      <c r="BS102" s="57" t="s">
        <v>103</v>
      </c>
      <c r="BT102" s="57" t="s">
        <v>103</v>
      </c>
      <c r="BU102" s="57" t="s">
        <v>103</v>
      </c>
      <c r="BV102" s="57" t="s">
        <v>103</v>
      </c>
      <c r="BW102" s="57" t="s">
        <v>103</v>
      </c>
      <c r="BX102" s="57" t="s">
        <v>103</v>
      </c>
      <c r="BY102" s="57" t="s">
        <v>103</v>
      </c>
      <c r="BZ102" s="57" t="s">
        <v>103</v>
      </c>
      <c r="CA102" s="57" t="s">
        <v>103</v>
      </c>
      <c r="CB102" s="57" t="s">
        <v>103</v>
      </c>
      <c r="CC102" s="57" t="s">
        <v>103</v>
      </c>
      <c r="CD102" s="55"/>
    </row>
    <row r="103">
      <c r="A103" s="54" t="s">
        <v>204</v>
      </c>
      <c r="B103" s="57" t="s">
        <v>102</v>
      </c>
      <c r="C103" s="57" t="s">
        <v>102</v>
      </c>
      <c r="D103" s="57" t="s">
        <v>102</v>
      </c>
      <c r="E103" s="57" t="s">
        <v>102</v>
      </c>
      <c r="F103" s="57" t="s">
        <v>102</v>
      </c>
      <c r="G103" s="58"/>
      <c r="H103" s="57" t="s">
        <v>102</v>
      </c>
      <c r="I103" s="57" t="s">
        <v>102</v>
      </c>
      <c r="J103" s="57" t="s">
        <v>102</v>
      </c>
      <c r="K103" s="57" t="s">
        <v>102</v>
      </c>
      <c r="L103" s="57" t="s">
        <v>102</v>
      </c>
      <c r="M103" s="57" t="s">
        <v>102</v>
      </c>
      <c r="N103" s="57" t="s">
        <v>102</v>
      </c>
      <c r="O103" s="57" t="s">
        <v>102</v>
      </c>
      <c r="P103" s="57" t="s">
        <v>102</v>
      </c>
      <c r="Q103" s="57" t="s">
        <v>103</v>
      </c>
      <c r="R103" s="57" t="s">
        <v>103</v>
      </c>
      <c r="S103" s="57" t="s">
        <v>103</v>
      </c>
      <c r="T103" s="57" t="s">
        <v>102</v>
      </c>
      <c r="U103" s="57" t="s">
        <v>103</v>
      </c>
      <c r="V103" s="57" t="s">
        <v>102</v>
      </c>
      <c r="W103" s="57" t="s">
        <v>102</v>
      </c>
      <c r="X103" s="57" t="s">
        <v>102</v>
      </c>
      <c r="Y103" s="57" t="s">
        <v>102</v>
      </c>
      <c r="Z103" s="57" t="s">
        <v>102</v>
      </c>
      <c r="AA103" s="57" t="s">
        <v>102</v>
      </c>
      <c r="AB103" s="57" t="s">
        <v>102</v>
      </c>
      <c r="AC103" s="57" t="s">
        <v>111</v>
      </c>
      <c r="AD103" s="57" t="s">
        <v>102</v>
      </c>
      <c r="AE103" s="57" t="s">
        <v>102</v>
      </c>
      <c r="AF103" s="57" t="s">
        <v>102</v>
      </c>
      <c r="AG103" s="57" t="s">
        <v>102</v>
      </c>
      <c r="AH103" s="57" t="s">
        <v>102</v>
      </c>
      <c r="AI103" s="57" t="s">
        <v>102</v>
      </c>
      <c r="AJ103" s="58"/>
      <c r="AK103" s="57" t="s">
        <v>102</v>
      </c>
      <c r="AL103" s="57" t="s">
        <v>102</v>
      </c>
      <c r="AM103" s="57" t="s">
        <v>102</v>
      </c>
      <c r="AN103" s="57" t="s">
        <v>103</v>
      </c>
      <c r="AO103" s="57" t="s">
        <v>102</v>
      </c>
      <c r="AP103" s="57" t="s">
        <v>102</v>
      </c>
      <c r="AQ103" s="57" t="s">
        <v>102</v>
      </c>
      <c r="AR103" s="57" t="s">
        <v>102</v>
      </c>
      <c r="AS103" s="57"/>
      <c r="AT103" s="57" t="s">
        <v>102</v>
      </c>
      <c r="AU103" s="57" t="s">
        <v>102</v>
      </c>
      <c r="AV103" s="57" t="s">
        <v>102</v>
      </c>
      <c r="AW103" s="57" t="s">
        <v>102</v>
      </c>
      <c r="AX103" s="57" t="s">
        <v>102</v>
      </c>
      <c r="AY103" s="57" t="s">
        <v>102</v>
      </c>
      <c r="AZ103" s="57" t="s">
        <v>102</v>
      </c>
      <c r="BA103" s="57" t="s">
        <v>102</v>
      </c>
      <c r="BB103" s="57" t="s">
        <v>103</v>
      </c>
      <c r="BC103" s="57" t="s">
        <v>102</v>
      </c>
      <c r="BD103" s="57" t="s">
        <v>102</v>
      </c>
      <c r="BE103" s="57" t="s">
        <v>102</v>
      </c>
      <c r="BF103" s="57" t="s">
        <v>102</v>
      </c>
      <c r="BG103" s="57" t="s">
        <v>102</v>
      </c>
      <c r="BH103" s="57" t="s">
        <v>102</v>
      </c>
      <c r="BI103" s="57" t="s">
        <v>102</v>
      </c>
      <c r="BJ103" s="57" t="s">
        <v>102</v>
      </c>
      <c r="BK103" s="57" t="s">
        <v>102</v>
      </c>
      <c r="BL103" s="57" t="s">
        <v>102</v>
      </c>
      <c r="BM103" s="57" t="s">
        <v>102</v>
      </c>
      <c r="BN103" s="57" t="s">
        <v>102</v>
      </c>
      <c r="BO103" s="57" t="s">
        <v>102</v>
      </c>
      <c r="BP103" s="57" t="s">
        <v>102</v>
      </c>
      <c r="BQ103" s="57" t="s">
        <v>102</v>
      </c>
      <c r="BR103" s="57" t="s">
        <v>102</v>
      </c>
      <c r="BS103" s="57" t="s">
        <v>102</v>
      </c>
      <c r="BT103" s="57" t="s">
        <v>102</v>
      </c>
      <c r="BU103" s="57" t="s">
        <v>102</v>
      </c>
      <c r="BV103" s="57" t="s">
        <v>102</v>
      </c>
      <c r="BW103" s="57" t="s">
        <v>102</v>
      </c>
      <c r="BX103" s="57" t="s">
        <v>102</v>
      </c>
      <c r="BY103" s="57" t="s">
        <v>102</v>
      </c>
      <c r="BZ103" s="57" t="s">
        <v>102</v>
      </c>
      <c r="CA103" s="57" t="s">
        <v>102</v>
      </c>
      <c r="CB103" s="57" t="s">
        <v>103</v>
      </c>
      <c r="CC103" s="57" t="s">
        <v>102</v>
      </c>
      <c r="CD103" s="55"/>
    </row>
    <row r="104">
      <c r="A104" s="54" t="s">
        <v>205</v>
      </c>
      <c r="B104" s="57" t="s">
        <v>102</v>
      </c>
      <c r="C104" s="57" t="s">
        <v>102</v>
      </c>
      <c r="D104" s="57" t="s">
        <v>102</v>
      </c>
      <c r="E104" s="57" t="s">
        <v>102</v>
      </c>
      <c r="F104" s="57" t="s">
        <v>103</v>
      </c>
      <c r="G104" s="58"/>
      <c r="H104" s="57" t="s">
        <v>102</v>
      </c>
      <c r="I104" s="57" t="s">
        <v>103</v>
      </c>
      <c r="J104" s="57" t="s">
        <v>102</v>
      </c>
      <c r="K104" s="57" t="s">
        <v>103</v>
      </c>
      <c r="L104" s="57" t="s">
        <v>102</v>
      </c>
      <c r="M104" s="57" t="s">
        <v>102</v>
      </c>
      <c r="N104" s="57" t="s">
        <v>111</v>
      </c>
      <c r="O104" s="57" t="s">
        <v>102</v>
      </c>
      <c r="P104" s="57" t="s">
        <v>103</v>
      </c>
      <c r="Q104" s="57" t="s">
        <v>102</v>
      </c>
      <c r="R104" s="57" t="s">
        <v>103</v>
      </c>
      <c r="S104" s="57" t="s">
        <v>103</v>
      </c>
      <c r="T104" s="57" t="s">
        <v>103</v>
      </c>
      <c r="U104" s="57" t="s">
        <v>102</v>
      </c>
      <c r="V104" s="57" t="s">
        <v>102</v>
      </c>
      <c r="W104" s="57" t="s">
        <v>103</v>
      </c>
      <c r="X104" s="57" t="s">
        <v>102</v>
      </c>
      <c r="Y104" s="57" t="s">
        <v>103</v>
      </c>
      <c r="Z104" s="57" t="s">
        <v>102</v>
      </c>
      <c r="AA104" s="57" t="s">
        <v>103</v>
      </c>
      <c r="AB104" s="57" t="s">
        <v>103</v>
      </c>
      <c r="AC104" s="57" t="s">
        <v>103</v>
      </c>
      <c r="AD104" s="57" t="s">
        <v>102</v>
      </c>
      <c r="AE104" s="57" t="s">
        <v>103</v>
      </c>
      <c r="AF104" s="57" t="s">
        <v>103</v>
      </c>
      <c r="AG104" s="57" t="s">
        <v>103</v>
      </c>
      <c r="AH104" s="57" t="s">
        <v>102</v>
      </c>
      <c r="AI104" s="57" t="s">
        <v>102</v>
      </c>
      <c r="AJ104" s="57" t="s">
        <v>103</v>
      </c>
      <c r="AK104" s="57" t="s">
        <v>102</v>
      </c>
      <c r="AL104" s="57" t="s">
        <v>102</v>
      </c>
      <c r="AM104" s="57" t="s">
        <v>102</v>
      </c>
      <c r="AN104" s="57" t="s">
        <v>103</v>
      </c>
      <c r="AO104" s="57" t="s">
        <v>102</v>
      </c>
      <c r="AP104" s="57" t="s">
        <v>102</v>
      </c>
      <c r="AQ104" s="57" t="s">
        <v>102</v>
      </c>
      <c r="AR104" s="57" t="s">
        <v>102</v>
      </c>
      <c r="AS104" s="57"/>
      <c r="AT104" s="57" t="s">
        <v>102</v>
      </c>
      <c r="AU104" s="57" t="s">
        <v>103</v>
      </c>
      <c r="AV104" s="57" t="s">
        <v>103</v>
      </c>
      <c r="AW104" s="57" t="s">
        <v>102</v>
      </c>
      <c r="AX104" s="57" t="s">
        <v>102</v>
      </c>
      <c r="AY104" s="57" t="s">
        <v>102</v>
      </c>
      <c r="AZ104" s="58"/>
      <c r="BA104" s="57" t="s">
        <v>103</v>
      </c>
      <c r="BB104" s="57" t="s">
        <v>103</v>
      </c>
      <c r="BC104" s="57" t="s">
        <v>102</v>
      </c>
      <c r="BD104" s="57" t="s">
        <v>102</v>
      </c>
      <c r="BE104" s="57" t="s">
        <v>103</v>
      </c>
      <c r="BF104" s="57" t="s">
        <v>102</v>
      </c>
      <c r="BG104" s="57" t="s">
        <v>102</v>
      </c>
      <c r="BH104" s="57" t="s">
        <v>102</v>
      </c>
      <c r="BI104" s="57" t="s">
        <v>102</v>
      </c>
      <c r="BJ104" s="57" t="s">
        <v>102</v>
      </c>
      <c r="BK104" s="57" t="s">
        <v>103</v>
      </c>
      <c r="BL104" s="57" t="s">
        <v>102</v>
      </c>
      <c r="BM104" s="57" t="s">
        <v>102</v>
      </c>
      <c r="BN104" s="57" t="s">
        <v>102</v>
      </c>
      <c r="BO104" s="57" t="s">
        <v>102</v>
      </c>
      <c r="BP104" s="57" t="s">
        <v>102</v>
      </c>
      <c r="BQ104" s="57" t="s">
        <v>102</v>
      </c>
      <c r="BR104" s="57" t="s">
        <v>102</v>
      </c>
      <c r="BS104" s="57" t="s">
        <v>103</v>
      </c>
      <c r="BT104" s="57" t="s">
        <v>102</v>
      </c>
      <c r="BU104" s="57" t="s">
        <v>102</v>
      </c>
      <c r="BV104" s="57" t="s">
        <v>102</v>
      </c>
      <c r="BW104" s="57" t="s">
        <v>102</v>
      </c>
      <c r="BX104" s="57" t="s">
        <v>102</v>
      </c>
      <c r="BY104" s="57" t="s">
        <v>102</v>
      </c>
      <c r="BZ104" s="57" t="s">
        <v>102</v>
      </c>
      <c r="CA104" s="57" t="s">
        <v>102</v>
      </c>
      <c r="CB104" s="57" t="s">
        <v>102</v>
      </c>
      <c r="CC104" s="57" t="s">
        <v>102</v>
      </c>
      <c r="CD104" s="55"/>
    </row>
    <row r="105">
      <c r="A105" s="54" t="s">
        <v>206</v>
      </c>
      <c r="B105" s="57" t="s">
        <v>102</v>
      </c>
      <c r="C105" s="57" t="s">
        <v>102</v>
      </c>
      <c r="D105" s="57" t="s">
        <v>102</v>
      </c>
      <c r="E105" s="57" t="s">
        <v>102</v>
      </c>
      <c r="F105" s="57" t="s">
        <v>103</v>
      </c>
      <c r="G105" s="58"/>
      <c r="H105" s="57" t="s">
        <v>102</v>
      </c>
      <c r="I105" s="57" t="s">
        <v>103</v>
      </c>
      <c r="J105" s="57" t="s">
        <v>102</v>
      </c>
      <c r="K105" s="57" t="s">
        <v>102</v>
      </c>
      <c r="L105" s="57" t="s">
        <v>102</v>
      </c>
      <c r="M105" s="57" t="s">
        <v>102</v>
      </c>
      <c r="N105" s="57" t="s">
        <v>111</v>
      </c>
      <c r="O105" s="57" t="s">
        <v>102</v>
      </c>
      <c r="P105" s="57" t="s">
        <v>103</v>
      </c>
      <c r="Q105" s="57" t="s">
        <v>102</v>
      </c>
      <c r="R105" s="57" t="s">
        <v>102</v>
      </c>
      <c r="S105" s="57" t="s">
        <v>103</v>
      </c>
      <c r="T105" s="57" t="s">
        <v>103</v>
      </c>
      <c r="U105" s="57" t="s">
        <v>102</v>
      </c>
      <c r="V105" s="57" t="s">
        <v>102</v>
      </c>
      <c r="W105" s="57" t="s">
        <v>103</v>
      </c>
      <c r="X105" s="57" t="s">
        <v>103</v>
      </c>
      <c r="Y105" s="57" t="s">
        <v>111</v>
      </c>
      <c r="Z105" s="57" t="s">
        <v>102</v>
      </c>
      <c r="AA105" s="57" t="s">
        <v>103</v>
      </c>
      <c r="AB105" s="57" t="s">
        <v>102</v>
      </c>
      <c r="AC105" s="57" t="s">
        <v>102</v>
      </c>
      <c r="AD105" s="57" t="s">
        <v>102</v>
      </c>
      <c r="AE105" s="57" t="s">
        <v>103</v>
      </c>
      <c r="AF105" s="57" t="s">
        <v>103</v>
      </c>
      <c r="AG105" s="57" t="s">
        <v>102</v>
      </c>
      <c r="AH105" s="57" t="s">
        <v>102</v>
      </c>
      <c r="AI105" s="57" t="s">
        <v>102</v>
      </c>
      <c r="AJ105" s="57" t="s">
        <v>103</v>
      </c>
      <c r="AK105" s="57" t="s">
        <v>102</v>
      </c>
      <c r="AL105" s="57" t="s">
        <v>102</v>
      </c>
      <c r="AM105" s="57" t="s">
        <v>103</v>
      </c>
      <c r="AN105" s="57" t="s">
        <v>102</v>
      </c>
      <c r="AO105" s="57" t="s">
        <v>102</v>
      </c>
      <c r="AP105" s="57" t="s">
        <v>102</v>
      </c>
      <c r="AQ105" s="57" t="s">
        <v>102</v>
      </c>
      <c r="AR105" s="57" t="s">
        <v>102</v>
      </c>
      <c r="AS105" s="57"/>
      <c r="AT105" s="57" t="s">
        <v>111</v>
      </c>
      <c r="AU105" s="57" t="s">
        <v>103</v>
      </c>
      <c r="AV105" s="57" t="s">
        <v>102</v>
      </c>
      <c r="AW105" s="57" t="s">
        <v>102</v>
      </c>
      <c r="AX105" s="57" t="s">
        <v>102</v>
      </c>
      <c r="AY105" s="57" t="s">
        <v>102</v>
      </c>
      <c r="AZ105" s="58"/>
      <c r="BA105" s="57" t="s">
        <v>102</v>
      </c>
      <c r="BB105" s="57" t="s">
        <v>103</v>
      </c>
      <c r="BC105" s="57" t="s">
        <v>102</v>
      </c>
      <c r="BD105" s="57" t="s">
        <v>102</v>
      </c>
      <c r="BE105" s="57" t="s">
        <v>103</v>
      </c>
      <c r="BF105" s="57" t="s">
        <v>102</v>
      </c>
      <c r="BG105" s="57" t="s">
        <v>102</v>
      </c>
      <c r="BH105" s="57" t="s">
        <v>103</v>
      </c>
      <c r="BI105" s="57" t="s">
        <v>103</v>
      </c>
      <c r="BJ105" s="57" t="s">
        <v>102</v>
      </c>
      <c r="BK105" s="57" t="s">
        <v>102</v>
      </c>
      <c r="BL105" s="57" t="s">
        <v>103</v>
      </c>
      <c r="BM105" s="57" t="s">
        <v>102</v>
      </c>
      <c r="BN105" s="57" t="s">
        <v>102</v>
      </c>
      <c r="BO105" s="57" t="s">
        <v>102</v>
      </c>
      <c r="BP105" s="57" t="s">
        <v>103</v>
      </c>
      <c r="BQ105" s="57" t="s">
        <v>102</v>
      </c>
      <c r="BR105" s="57" t="s">
        <v>102</v>
      </c>
      <c r="BS105" s="57" t="s">
        <v>102</v>
      </c>
      <c r="BT105" s="57" t="s">
        <v>102</v>
      </c>
      <c r="BU105" s="57" t="s">
        <v>102</v>
      </c>
      <c r="BV105" s="57" t="s">
        <v>102</v>
      </c>
      <c r="BW105" s="57"/>
      <c r="BX105" s="57" t="s">
        <v>102</v>
      </c>
      <c r="BY105" s="57" t="s">
        <v>102</v>
      </c>
      <c r="BZ105" s="57" t="s">
        <v>102</v>
      </c>
      <c r="CA105" s="57" t="s">
        <v>103</v>
      </c>
      <c r="CB105" s="57" t="s">
        <v>102</v>
      </c>
      <c r="CC105" s="57" t="s">
        <v>102</v>
      </c>
      <c r="CD105" s="55"/>
    </row>
    <row r="106">
      <c r="A106" s="54" t="s">
        <v>207</v>
      </c>
      <c r="B106" s="57" t="s">
        <v>103</v>
      </c>
      <c r="C106" s="57" t="s">
        <v>103</v>
      </c>
      <c r="D106" s="57" t="s">
        <v>111</v>
      </c>
      <c r="E106" s="57" t="s">
        <v>103</v>
      </c>
      <c r="F106" s="57" t="s">
        <v>111</v>
      </c>
      <c r="G106" s="58"/>
      <c r="H106" s="57" t="s">
        <v>111</v>
      </c>
      <c r="I106" s="57" t="s">
        <v>103</v>
      </c>
      <c r="J106" s="57" t="s">
        <v>103</v>
      </c>
      <c r="K106" s="57" t="s">
        <v>103</v>
      </c>
      <c r="L106" s="57" t="s">
        <v>103</v>
      </c>
      <c r="M106" s="57" t="s">
        <v>111</v>
      </c>
      <c r="N106" s="57" t="s">
        <v>111</v>
      </c>
      <c r="O106" s="57" t="s">
        <v>102</v>
      </c>
      <c r="P106" s="57" t="s">
        <v>103</v>
      </c>
      <c r="Q106" s="57" t="s">
        <v>102</v>
      </c>
      <c r="R106" s="57" t="s">
        <v>103</v>
      </c>
      <c r="S106" s="57" t="s">
        <v>103</v>
      </c>
      <c r="T106" s="57" t="s">
        <v>111</v>
      </c>
      <c r="U106" s="57" t="s">
        <v>103</v>
      </c>
      <c r="V106" s="57" t="s">
        <v>111</v>
      </c>
      <c r="W106" s="57" t="s">
        <v>111</v>
      </c>
      <c r="X106" s="57" t="s">
        <v>111</v>
      </c>
      <c r="Y106" s="57" t="s">
        <v>111</v>
      </c>
      <c r="Z106" s="57" t="s">
        <v>111</v>
      </c>
      <c r="AA106" s="57" t="s">
        <v>103</v>
      </c>
      <c r="AB106" s="57" t="s">
        <v>103</v>
      </c>
      <c r="AC106" s="57" t="s">
        <v>103</v>
      </c>
      <c r="AD106" s="57" t="s">
        <v>111</v>
      </c>
      <c r="AE106" s="57" t="s">
        <v>111</v>
      </c>
      <c r="AF106" s="57" t="s">
        <v>103</v>
      </c>
      <c r="AG106" s="57" t="s">
        <v>103</v>
      </c>
      <c r="AH106" s="57" t="s">
        <v>111</v>
      </c>
      <c r="AI106" s="57" t="s">
        <v>103</v>
      </c>
      <c r="AJ106" s="57" t="s">
        <v>111</v>
      </c>
      <c r="AK106" s="57" t="s">
        <v>103</v>
      </c>
      <c r="AL106" s="57" t="s">
        <v>103</v>
      </c>
      <c r="AM106" s="57" t="s">
        <v>111</v>
      </c>
      <c r="AN106" s="57" t="s">
        <v>103</v>
      </c>
      <c r="AO106" s="57" t="s">
        <v>103</v>
      </c>
      <c r="AP106" s="57" t="s">
        <v>103</v>
      </c>
      <c r="AQ106" s="57" t="s">
        <v>103</v>
      </c>
      <c r="AR106" s="57" t="s">
        <v>111</v>
      </c>
      <c r="AS106" s="57" t="s">
        <v>103</v>
      </c>
      <c r="AT106" s="57" t="s">
        <v>103</v>
      </c>
      <c r="AU106" s="57" t="s">
        <v>103</v>
      </c>
      <c r="AV106" s="57" t="s">
        <v>103</v>
      </c>
      <c r="AW106" s="57" t="s">
        <v>103</v>
      </c>
      <c r="AX106" s="57" t="s">
        <v>103</v>
      </c>
      <c r="AY106" s="57" t="s">
        <v>102</v>
      </c>
      <c r="AZ106" s="57" t="s">
        <v>103</v>
      </c>
      <c r="BA106" s="57" t="s">
        <v>103</v>
      </c>
      <c r="BB106" s="57" t="s">
        <v>103</v>
      </c>
      <c r="BC106" s="57" t="s">
        <v>103</v>
      </c>
      <c r="BD106" s="57" t="s">
        <v>103</v>
      </c>
      <c r="BE106" s="57" t="s">
        <v>102</v>
      </c>
      <c r="BF106" s="57" t="s">
        <v>103</v>
      </c>
      <c r="BG106" s="57" t="s">
        <v>103</v>
      </c>
      <c r="BH106" s="57" t="s">
        <v>103</v>
      </c>
      <c r="BI106" s="57" t="s">
        <v>103</v>
      </c>
      <c r="BJ106" s="57" t="s">
        <v>103</v>
      </c>
      <c r="BK106" s="57" t="s">
        <v>103</v>
      </c>
      <c r="BL106" s="57" t="s">
        <v>103</v>
      </c>
      <c r="BM106" s="57" t="s">
        <v>103</v>
      </c>
      <c r="BN106" s="57" t="s">
        <v>103</v>
      </c>
      <c r="BO106" s="57" t="s">
        <v>103</v>
      </c>
      <c r="BP106" s="57" t="s">
        <v>103</v>
      </c>
      <c r="BQ106" s="57" t="s">
        <v>103</v>
      </c>
      <c r="BR106" s="57" t="s">
        <v>103</v>
      </c>
      <c r="BS106" s="57" t="s">
        <v>103</v>
      </c>
      <c r="BT106" s="57" t="s">
        <v>102</v>
      </c>
      <c r="BU106" s="57" t="s">
        <v>103</v>
      </c>
      <c r="BV106" s="57" t="s">
        <v>103</v>
      </c>
      <c r="BW106" s="57" t="s">
        <v>103</v>
      </c>
      <c r="BX106" s="57" t="s">
        <v>103</v>
      </c>
      <c r="BY106" s="57" t="s">
        <v>103</v>
      </c>
      <c r="BZ106" s="57" t="s">
        <v>103</v>
      </c>
      <c r="CA106" s="57" t="s">
        <v>103</v>
      </c>
      <c r="CB106" s="57" t="s">
        <v>103</v>
      </c>
      <c r="CC106" s="57" t="s">
        <v>103</v>
      </c>
      <c r="CD106" s="55"/>
    </row>
    <row r="107">
      <c r="A107" s="54" t="s">
        <v>208</v>
      </c>
      <c r="B107" s="57" t="s">
        <v>102</v>
      </c>
      <c r="C107" s="57" t="s">
        <v>102</v>
      </c>
      <c r="D107" s="57" t="s">
        <v>103</v>
      </c>
      <c r="E107" s="57" t="s">
        <v>103</v>
      </c>
      <c r="F107" s="57" t="s">
        <v>103</v>
      </c>
      <c r="G107" s="58"/>
      <c r="H107" s="57" t="s">
        <v>102</v>
      </c>
      <c r="I107" s="57" t="s">
        <v>103</v>
      </c>
      <c r="J107" s="57" t="s">
        <v>102</v>
      </c>
      <c r="K107" s="57" t="s">
        <v>103</v>
      </c>
      <c r="L107" s="57" t="s">
        <v>102</v>
      </c>
      <c r="M107" s="57" t="s">
        <v>102</v>
      </c>
      <c r="N107" s="57" t="s">
        <v>102</v>
      </c>
      <c r="O107" s="57" t="s">
        <v>102</v>
      </c>
      <c r="P107" s="57" t="s">
        <v>103</v>
      </c>
      <c r="Q107" s="57" t="s">
        <v>103</v>
      </c>
      <c r="R107" s="57" t="s">
        <v>102</v>
      </c>
      <c r="S107" s="57" t="s">
        <v>102</v>
      </c>
      <c r="T107" s="57" t="s">
        <v>102</v>
      </c>
      <c r="U107" s="57" t="s">
        <v>103</v>
      </c>
      <c r="V107" s="57" t="s">
        <v>102</v>
      </c>
      <c r="W107" s="57" t="s">
        <v>103</v>
      </c>
      <c r="X107" s="57" t="s">
        <v>103</v>
      </c>
      <c r="Y107" s="57" t="s">
        <v>111</v>
      </c>
      <c r="Z107" s="57" t="s">
        <v>103</v>
      </c>
      <c r="AA107" s="57" t="s">
        <v>102</v>
      </c>
      <c r="AB107" s="57" t="s">
        <v>103</v>
      </c>
      <c r="AC107" s="57" t="s">
        <v>103</v>
      </c>
      <c r="AD107" s="57" t="s">
        <v>102</v>
      </c>
      <c r="AE107" s="57" t="s">
        <v>103</v>
      </c>
      <c r="AF107" s="57" t="s">
        <v>103</v>
      </c>
      <c r="AG107" s="57" t="s">
        <v>103</v>
      </c>
      <c r="AH107" s="57" t="s">
        <v>102</v>
      </c>
      <c r="AI107" s="57" t="s">
        <v>102</v>
      </c>
      <c r="AJ107" s="57" t="s">
        <v>102</v>
      </c>
      <c r="AK107" s="57" t="s">
        <v>103</v>
      </c>
      <c r="AL107" s="57" t="s">
        <v>102</v>
      </c>
      <c r="AM107" s="57" t="s">
        <v>103</v>
      </c>
      <c r="AN107" s="57" t="s">
        <v>103</v>
      </c>
      <c r="AO107" s="57" t="s">
        <v>102</v>
      </c>
      <c r="AP107" s="57" t="s">
        <v>102</v>
      </c>
      <c r="AQ107" s="57" t="s">
        <v>102</v>
      </c>
      <c r="AR107" s="57" t="s">
        <v>102</v>
      </c>
      <c r="AS107" s="57"/>
      <c r="AT107" s="57" t="s">
        <v>102</v>
      </c>
      <c r="AU107" s="57" t="s">
        <v>102</v>
      </c>
      <c r="AV107" s="57" t="s">
        <v>102</v>
      </c>
      <c r="AW107" s="57" t="s">
        <v>102</v>
      </c>
      <c r="AX107" s="57" t="s">
        <v>102</v>
      </c>
      <c r="AY107" s="57" t="s">
        <v>103</v>
      </c>
      <c r="AZ107" s="57" t="s">
        <v>103</v>
      </c>
      <c r="BA107" s="57" t="s">
        <v>102</v>
      </c>
      <c r="BB107" s="57" t="s">
        <v>102</v>
      </c>
      <c r="BC107" s="57" t="s">
        <v>102</v>
      </c>
      <c r="BD107" s="57" t="s">
        <v>102</v>
      </c>
      <c r="BE107" s="57" t="s">
        <v>102</v>
      </c>
      <c r="BF107" s="57" t="s">
        <v>102</v>
      </c>
      <c r="BG107" s="57" t="s">
        <v>102</v>
      </c>
      <c r="BH107" s="57" t="s">
        <v>102</v>
      </c>
      <c r="BI107" s="57" t="s">
        <v>102</v>
      </c>
      <c r="BJ107" s="57" t="s">
        <v>103</v>
      </c>
      <c r="BK107" s="57" t="s">
        <v>102</v>
      </c>
      <c r="BL107" s="57" t="s">
        <v>102</v>
      </c>
      <c r="BM107" s="57" t="s">
        <v>102</v>
      </c>
      <c r="BN107" s="57" t="s">
        <v>102</v>
      </c>
      <c r="BO107" s="57" t="s">
        <v>102</v>
      </c>
      <c r="BP107" s="57" t="s">
        <v>102</v>
      </c>
      <c r="BQ107" s="57" t="s">
        <v>102</v>
      </c>
      <c r="BR107" s="57" t="s">
        <v>102</v>
      </c>
      <c r="BS107" s="57" t="s">
        <v>102</v>
      </c>
      <c r="BT107" s="57" t="s">
        <v>102</v>
      </c>
      <c r="BU107" s="57" t="s">
        <v>102</v>
      </c>
      <c r="BV107" s="57" t="s">
        <v>102</v>
      </c>
      <c r="BW107" s="57" t="s">
        <v>102</v>
      </c>
      <c r="BX107" s="57" t="s">
        <v>102</v>
      </c>
      <c r="BY107" s="57" t="s">
        <v>102</v>
      </c>
      <c r="BZ107" s="57" t="s">
        <v>102</v>
      </c>
      <c r="CA107" s="57" t="s">
        <v>102</v>
      </c>
      <c r="CB107" s="57" t="s">
        <v>102</v>
      </c>
      <c r="CC107" s="57" t="s">
        <v>102</v>
      </c>
      <c r="CD107" s="55"/>
    </row>
    <row r="108">
      <c r="A108" s="54" t="s">
        <v>209</v>
      </c>
      <c r="B108" s="57" t="s">
        <v>103</v>
      </c>
      <c r="C108" s="57" t="s">
        <v>103</v>
      </c>
      <c r="D108" s="57" t="s">
        <v>103</v>
      </c>
      <c r="E108" s="57" t="s">
        <v>103</v>
      </c>
      <c r="F108" s="57" t="s">
        <v>103</v>
      </c>
      <c r="G108" s="58"/>
      <c r="H108" s="57" t="s">
        <v>103</v>
      </c>
      <c r="I108" s="57" t="s">
        <v>103</v>
      </c>
      <c r="J108" s="57" t="s">
        <v>103</v>
      </c>
      <c r="K108" s="57" t="s">
        <v>103</v>
      </c>
      <c r="L108" s="57" t="s">
        <v>103</v>
      </c>
      <c r="M108" s="57" t="s">
        <v>103</v>
      </c>
      <c r="N108" s="57" t="s">
        <v>103</v>
      </c>
      <c r="O108" s="57" t="s">
        <v>103</v>
      </c>
      <c r="P108" s="57" t="s">
        <v>102</v>
      </c>
      <c r="Q108" s="57" t="s">
        <v>103</v>
      </c>
      <c r="R108" s="57" t="s">
        <v>102</v>
      </c>
      <c r="S108" s="57" t="s">
        <v>103</v>
      </c>
      <c r="T108" s="57" t="s">
        <v>103</v>
      </c>
      <c r="U108" s="57" t="s">
        <v>103</v>
      </c>
      <c r="V108" s="57" t="s">
        <v>103</v>
      </c>
      <c r="W108" s="57" t="s">
        <v>103</v>
      </c>
      <c r="X108" s="57" t="s">
        <v>103</v>
      </c>
      <c r="Y108" s="57" t="s">
        <v>111</v>
      </c>
      <c r="Z108" s="57" t="s">
        <v>103</v>
      </c>
      <c r="AA108" s="57" t="s">
        <v>103</v>
      </c>
      <c r="AB108" s="57" t="s">
        <v>103</v>
      </c>
      <c r="AC108" s="57" t="s">
        <v>102</v>
      </c>
      <c r="AD108" s="57" t="s">
        <v>103</v>
      </c>
      <c r="AE108" s="57" t="s">
        <v>103</v>
      </c>
      <c r="AF108" s="57" t="s">
        <v>103</v>
      </c>
      <c r="AG108" s="57" t="s">
        <v>102</v>
      </c>
      <c r="AH108" s="57" t="s">
        <v>103</v>
      </c>
      <c r="AI108" s="57" t="s">
        <v>103</v>
      </c>
      <c r="AJ108" s="57" t="s">
        <v>103</v>
      </c>
      <c r="AK108" s="57" t="s">
        <v>103</v>
      </c>
      <c r="AL108" s="57" t="s">
        <v>103</v>
      </c>
      <c r="AM108" s="57" t="s">
        <v>103</v>
      </c>
      <c r="AN108" s="57" t="s">
        <v>102</v>
      </c>
      <c r="AO108" s="57" t="s">
        <v>103</v>
      </c>
      <c r="AP108" s="57" t="s">
        <v>103</v>
      </c>
      <c r="AQ108" s="57" t="s">
        <v>103</v>
      </c>
      <c r="AR108" s="57" t="s">
        <v>103</v>
      </c>
      <c r="AS108" s="57"/>
      <c r="AT108" s="57" t="s">
        <v>103</v>
      </c>
      <c r="AU108" s="57" t="s">
        <v>103</v>
      </c>
      <c r="AV108" s="57" t="s">
        <v>103</v>
      </c>
      <c r="AW108" s="57" t="s">
        <v>103</v>
      </c>
      <c r="AX108" s="57" t="s">
        <v>103</v>
      </c>
      <c r="AY108" s="57" t="s">
        <v>102</v>
      </c>
      <c r="AZ108" s="57" t="s">
        <v>103</v>
      </c>
      <c r="BA108" s="57" t="s">
        <v>103</v>
      </c>
      <c r="BB108" s="57" t="s">
        <v>103</v>
      </c>
      <c r="BC108" s="57" t="s">
        <v>103</v>
      </c>
      <c r="BD108" s="57" t="s">
        <v>103</v>
      </c>
      <c r="BE108" s="57" t="s">
        <v>103</v>
      </c>
      <c r="BF108" s="57" t="s">
        <v>103</v>
      </c>
      <c r="BG108" s="57" t="s">
        <v>103</v>
      </c>
      <c r="BH108" s="57" t="s">
        <v>103</v>
      </c>
      <c r="BI108" s="57" t="s">
        <v>103</v>
      </c>
      <c r="BJ108" s="57" t="s">
        <v>103</v>
      </c>
      <c r="BK108" s="57" t="s">
        <v>103</v>
      </c>
      <c r="BL108" s="57" t="s">
        <v>103</v>
      </c>
      <c r="BM108" s="57" t="s">
        <v>103</v>
      </c>
      <c r="BN108" s="57" t="s">
        <v>102</v>
      </c>
      <c r="BO108" s="57" t="s">
        <v>103</v>
      </c>
      <c r="BP108" s="57" t="s">
        <v>103</v>
      </c>
      <c r="BQ108" s="57" t="s">
        <v>103</v>
      </c>
      <c r="BR108" s="57" t="s">
        <v>103</v>
      </c>
      <c r="BS108" s="57" t="s">
        <v>103</v>
      </c>
      <c r="BT108" s="57" t="s">
        <v>103</v>
      </c>
      <c r="BU108" s="57" t="s">
        <v>103</v>
      </c>
      <c r="BV108" s="57" t="s">
        <v>103</v>
      </c>
      <c r="BW108" s="57" t="s">
        <v>103</v>
      </c>
      <c r="BX108" s="57" t="s">
        <v>103</v>
      </c>
      <c r="BY108" s="57" t="s">
        <v>103</v>
      </c>
      <c r="BZ108" s="57" t="s">
        <v>103</v>
      </c>
      <c r="CA108" s="57" t="s">
        <v>103</v>
      </c>
      <c r="CB108" s="57" t="s">
        <v>103</v>
      </c>
      <c r="CC108" s="57" t="s">
        <v>102</v>
      </c>
      <c r="CD108" s="55"/>
    </row>
    <row r="109">
      <c r="A109" s="54" t="s">
        <v>210</v>
      </c>
      <c r="B109" s="57" t="s">
        <v>102</v>
      </c>
      <c r="C109" s="57" t="s">
        <v>102</v>
      </c>
      <c r="D109" s="57" t="s">
        <v>102</v>
      </c>
      <c r="E109" s="57" t="s">
        <v>102</v>
      </c>
      <c r="F109" s="57" t="s">
        <v>111</v>
      </c>
      <c r="G109" s="58"/>
      <c r="H109" s="57" t="s">
        <v>102</v>
      </c>
      <c r="I109" s="57" t="s">
        <v>102</v>
      </c>
      <c r="J109" s="57" t="s">
        <v>102</v>
      </c>
      <c r="K109" s="57" t="s">
        <v>103</v>
      </c>
      <c r="L109" s="57" t="s">
        <v>102</v>
      </c>
      <c r="M109" s="57" t="s">
        <v>102</v>
      </c>
      <c r="N109" s="57" t="s">
        <v>102</v>
      </c>
      <c r="O109" s="57" t="s">
        <v>102</v>
      </c>
      <c r="P109" s="57" t="s">
        <v>102</v>
      </c>
      <c r="Q109" s="57" t="s">
        <v>102</v>
      </c>
      <c r="R109" s="57" t="s">
        <v>103</v>
      </c>
      <c r="S109" s="57" t="s">
        <v>103</v>
      </c>
      <c r="T109" s="57" t="s">
        <v>102</v>
      </c>
      <c r="U109" s="57" t="s">
        <v>102</v>
      </c>
      <c r="V109" s="57" t="s">
        <v>102</v>
      </c>
      <c r="W109" s="57" t="s">
        <v>103</v>
      </c>
      <c r="X109" s="57" t="s">
        <v>102</v>
      </c>
      <c r="Y109" s="57" t="s">
        <v>103</v>
      </c>
      <c r="Z109" s="57" t="s">
        <v>102</v>
      </c>
      <c r="AA109" s="57" t="s">
        <v>102</v>
      </c>
      <c r="AB109" s="57" t="s">
        <v>102</v>
      </c>
      <c r="AC109" s="57" t="s">
        <v>111</v>
      </c>
      <c r="AD109" s="57" t="s">
        <v>102</v>
      </c>
      <c r="AE109" s="57" t="s">
        <v>102</v>
      </c>
      <c r="AF109" s="57" t="s">
        <v>103</v>
      </c>
      <c r="AG109" s="57" t="s">
        <v>102</v>
      </c>
      <c r="AH109" s="57" t="s">
        <v>102</v>
      </c>
      <c r="AI109" s="57" t="s">
        <v>102</v>
      </c>
      <c r="AJ109" s="57" t="s">
        <v>102</v>
      </c>
      <c r="AK109" s="57" t="s">
        <v>102</v>
      </c>
      <c r="AL109" s="57" t="s">
        <v>102</v>
      </c>
      <c r="AM109" s="57" t="s">
        <v>102</v>
      </c>
      <c r="AN109" s="57" t="s">
        <v>102</v>
      </c>
      <c r="AO109" s="57" t="s">
        <v>102</v>
      </c>
      <c r="AP109" s="57" t="s">
        <v>102</v>
      </c>
      <c r="AQ109" s="57" t="s">
        <v>102</v>
      </c>
      <c r="AR109" s="57" t="s">
        <v>102</v>
      </c>
      <c r="AS109" s="57"/>
      <c r="AT109" s="57" t="s">
        <v>102</v>
      </c>
      <c r="AU109" s="57" t="s">
        <v>102</v>
      </c>
      <c r="AV109" s="57" t="s">
        <v>102</v>
      </c>
      <c r="AW109" s="57" t="s">
        <v>102</v>
      </c>
      <c r="AX109" s="57" t="s">
        <v>102</v>
      </c>
      <c r="AY109" s="57" t="s">
        <v>102</v>
      </c>
      <c r="AZ109" s="58"/>
      <c r="BA109" s="57" t="s">
        <v>102</v>
      </c>
      <c r="BB109" s="57" t="s">
        <v>102</v>
      </c>
      <c r="BC109" s="57" t="s">
        <v>102</v>
      </c>
      <c r="BD109" s="57" t="s">
        <v>102</v>
      </c>
      <c r="BE109" s="57" t="s">
        <v>102</v>
      </c>
      <c r="BF109" s="57" t="s">
        <v>102</v>
      </c>
      <c r="BG109" s="57" t="s">
        <v>102</v>
      </c>
      <c r="BH109" s="57" t="s">
        <v>102</v>
      </c>
      <c r="BI109" s="57" t="s">
        <v>102</v>
      </c>
      <c r="BJ109" s="57" t="s">
        <v>102</v>
      </c>
      <c r="BK109" s="57" t="s">
        <v>102</v>
      </c>
      <c r="BL109" s="57" t="s">
        <v>102</v>
      </c>
      <c r="BM109" s="57" t="s">
        <v>102</v>
      </c>
      <c r="BN109" s="57" t="s">
        <v>102</v>
      </c>
      <c r="BO109" s="57" t="s">
        <v>102</v>
      </c>
      <c r="BP109" s="57" t="s">
        <v>102</v>
      </c>
      <c r="BQ109" s="57" t="s">
        <v>103</v>
      </c>
      <c r="BR109" s="57" t="s">
        <v>102</v>
      </c>
      <c r="BS109" s="57" t="s">
        <v>102</v>
      </c>
      <c r="BT109" s="57" t="s">
        <v>102</v>
      </c>
      <c r="BU109" s="57" t="s">
        <v>102</v>
      </c>
      <c r="BV109" s="57" t="s">
        <v>102</v>
      </c>
      <c r="BW109" s="57" t="s">
        <v>102</v>
      </c>
      <c r="BX109" s="57" t="s">
        <v>102</v>
      </c>
      <c r="BY109" s="57" t="s">
        <v>102</v>
      </c>
      <c r="BZ109" s="57" t="s">
        <v>102</v>
      </c>
      <c r="CA109" s="57" t="s">
        <v>102</v>
      </c>
      <c r="CB109" s="57" t="s">
        <v>102</v>
      </c>
      <c r="CC109" s="57" t="s">
        <v>102</v>
      </c>
      <c r="CD109" s="55"/>
    </row>
    <row r="110">
      <c r="A110" s="54" t="s">
        <v>211</v>
      </c>
      <c r="B110" s="57" t="s">
        <v>103</v>
      </c>
      <c r="C110" s="57" t="s">
        <v>103</v>
      </c>
      <c r="D110" s="57" t="s">
        <v>103</v>
      </c>
      <c r="E110" s="57" t="s">
        <v>103</v>
      </c>
      <c r="F110" s="57" t="s">
        <v>103</v>
      </c>
      <c r="G110" s="58"/>
      <c r="H110" s="57" t="s">
        <v>103</v>
      </c>
      <c r="I110" s="57" t="s">
        <v>103</v>
      </c>
      <c r="J110" s="57" t="s">
        <v>103</v>
      </c>
      <c r="K110" s="57" t="s">
        <v>103</v>
      </c>
      <c r="L110" s="57" t="s">
        <v>103</v>
      </c>
      <c r="M110" s="57" t="s">
        <v>103</v>
      </c>
      <c r="N110" s="57" t="s">
        <v>103</v>
      </c>
      <c r="O110" s="57" t="s">
        <v>103</v>
      </c>
      <c r="P110" s="57" t="s">
        <v>103</v>
      </c>
      <c r="Q110" s="57" t="s">
        <v>103</v>
      </c>
      <c r="R110" s="57" t="s">
        <v>103</v>
      </c>
      <c r="S110" s="57" t="s">
        <v>110</v>
      </c>
      <c r="T110" s="57" t="s">
        <v>103</v>
      </c>
      <c r="U110" s="57" t="s">
        <v>103</v>
      </c>
      <c r="V110" s="57" t="s">
        <v>103</v>
      </c>
      <c r="W110" s="57" t="s">
        <v>103</v>
      </c>
      <c r="X110" s="57" t="s">
        <v>103</v>
      </c>
      <c r="Y110" s="57" t="s">
        <v>103</v>
      </c>
      <c r="Z110" s="57" t="s">
        <v>103</v>
      </c>
      <c r="AA110" s="57" t="s">
        <v>103</v>
      </c>
      <c r="AB110" s="57" t="s">
        <v>103</v>
      </c>
      <c r="AC110" s="57" t="s">
        <v>103</v>
      </c>
      <c r="AD110" s="57" t="s">
        <v>103</v>
      </c>
      <c r="AE110" s="57" t="s">
        <v>110</v>
      </c>
      <c r="AF110" s="57" t="s">
        <v>102</v>
      </c>
      <c r="AG110" s="57" t="s">
        <v>103</v>
      </c>
      <c r="AH110" s="57" t="s">
        <v>103</v>
      </c>
      <c r="AI110" s="57" t="s">
        <v>103</v>
      </c>
      <c r="AJ110" s="57" t="s">
        <v>103</v>
      </c>
      <c r="AK110" s="57" t="s">
        <v>103</v>
      </c>
      <c r="AL110" s="57" t="s">
        <v>103</v>
      </c>
      <c r="AM110" s="57" t="s">
        <v>428</v>
      </c>
      <c r="AN110" s="57" t="s">
        <v>110</v>
      </c>
      <c r="AO110" s="57" t="s">
        <v>103</v>
      </c>
      <c r="AP110" s="57" t="s">
        <v>103</v>
      </c>
      <c r="AQ110" s="57" t="s">
        <v>103</v>
      </c>
      <c r="AR110" s="57" t="s">
        <v>103</v>
      </c>
      <c r="AS110" s="57"/>
      <c r="AT110" s="57" t="s">
        <v>103</v>
      </c>
      <c r="AU110" s="57" t="s">
        <v>103</v>
      </c>
      <c r="AV110" s="57" t="s">
        <v>103</v>
      </c>
      <c r="AW110" s="57" t="s">
        <v>103</v>
      </c>
      <c r="AX110" s="57" t="s">
        <v>110</v>
      </c>
      <c r="AY110" s="57" t="s">
        <v>103</v>
      </c>
      <c r="AZ110" s="57" t="s">
        <v>109</v>
      </c>
      <c r="BA110" s="57" t="s">
        <v>103</v>
      </c>
      <c r="BB110" s="57" t="s">
        <v>110</v>
      </c>
      <c r="BC110" s="57" t="s">
        <v>103</v>
      </c>
      <c r="BD110" s="57" t="s">
        <v>103</v>
      </c>
      <c r="BE110" s="57" t="s">
        <v>103</v>
      </c>
      <c r="BF110" s="57" t="s">
        <v>103</v>
      </c>
      <c r="BG110" s="57" t="s">
        <v>110</v>
      </c>
      <c r="BH110" s="57" t="s">
        <v>103</v>
      </c>
      <c r="BI110" s="57" t="s">
        <v>103</v>
      </c>
      <c r="BJ110" s="57" t="s">
        <v>110</v>
      </c>
      <c r="BK110" s="57" t="s">
        <v>103</v>
      </c>
      <c r="BL110" s="57" t="s">
        <v>103</v>
      </c>
      <c r="BM110" s="57" t="s">
        <v>103</v>
      </c>
      <c r="BN110" s="57" t="s">
        <v>103</v>
      </c>
      <c r="BO110" s="57" t="s">
        <v>103</v>
      </c>
      <c r="BP110" s="57" t="s">
        <v>103</v>
      </c>
      <c r="BQ110" s="57" t="s">
        <v>103</v>
      </c>
      <c r="BR110" s="57" t="s">
        <v>103</v>
      </c>
      <c r="BS110" s="57" t="s">
        <v>103</v>
      </c>
      <c r="BT110" s="57" t="s">
        <v>110</v>
      </c>
      <c r="BU110" s="57" t="s">
        <v>103</v>
      </c>
      <c r="BV110" s="57" t="s">
        <v>109</v>
      </c>
      <c r="BW110" s="57" t="s">
        <v>103</v>
      </c>
      <c r="BX110" s="57" t="s">
        <v>103</v>
      </c>
      <c r="BY110" s="57" t="s">
        <v>103</v>
      </c>
      <c r="BZ110" s="57" t="s">
        <v>103</v>
      </c>
      <c r="CA110" s="57" t="s">
        <v>109</v>
      </c>
      <c r="CB110" s="57" t="s">
        <v>103</v>
      </c>
      <c r="CC110" s="57" t="s">
        <v>103</v>
      </c>
      <c r="CD110" s="55"/>
    </row>
    <row r="111">
      <c r="A111" s="54" t="s">
        <v>212</v>
      </c>
      <c r="B111" s="57" t="s">
        <v>111</v>
      </c>
      <c r="C111" s="58"/>
      <c r="D111" s="57" t="s">
        <v>110</v>
      </c>
      <c r="E111" s="57" t="s">
        <v>111</v>
      </c>
      <c r="F111" s="57" t="s">
        <v>111</v>
      </c>
      <c r="G111" s="58"/>
      <c r="H111" s="57" t="s">
        <v>110</v>
      </c>
      <c r="I111" s="57" t="s">
        <v>110</v>
      </c>
      <c r="J111" s="57" t="s">
        <v>111</v>
      </c>
      <c r="K111" s="57" t="s">
        <v>111</v>
      </c>
      <c r="L111" s="57" t="s">
        <v>111</v>
      </c>
      <c r="M111" s="57" t="s">
        <v>111</v>
      </c>
      <c r="N111" s="58"/>
      <c r="O111" s="57" t="s">
        <v>111</v>
      </c>
      <c r="P111" s="57" t="s">
        <v>110</v>
      </c>
      <c r="Q111" s="57" t="s">
        <v>102</v>
      </c>
      <c r="R111" s="57" t="s">
        <v>110</v>
      </c>
      <c r="S111" s="57" t="s">
        <v>110</v>
      </c>
      <c r="T111" s="57" t="s">
        <v>111</v>
      </c>
      <c r="U111" s="57" t="s">
        <v>111</v>
      </c>
      <c r="V111" s="57" t="s">
        <v>111</v>
      </c>
      <c r="W111" s="57" t="s">
        <v>111</v>
      </c>
      <c r="X111" s="57" t="s">
        <v>111</v>
      </c>
      <c r="Y111" s="57" t="s">
        <v>103</v>
      </c>
      <c r="Z111" s="57" t="s">
        <v>111</v>
      </c>
      <c r="AA111" s="57" t="s">
        <v>111</v>
      </c>
      <c r="AB111" s="57" t="s">
        <v>111</v>
      </c>
      <c r="AC111" s="57" t="s">
        <v>111</v>
      </c>
      <c r="AD111" s="57" t="s">
        <v>111</v>
      </c>
      <c r="AE111" s="57" t="s">
        <v>110</v>
      </c>
      <c r="AF111" s="57" t="s">
        <v>102</v>
      </c>
      <c r="AG111" s="57" t="s">
        <v>110</v>
      </c>
      <c r="AH111" s="57" t="s">
        <v>102</v>
      </c>
      <c r="AI111" s="57" t="s">
        <v>111</v>
      </c>
      <c r="AJ111" s="57" t="s">
        <v>111</v>
      </c>
      <c r="AK111" s="57" t="s">
        <v>110</v>
      </c>
      <c r="AL111" s="57" t="s">
        <v>102</v>
      </c>
      <c r="AM111" s="57" t="s">
        <v>110</v>
      </c>
      <c r="AN111" s="57" t="s">
        <v>111</v>
      </c>
      <c r="AO111" s="57" t="s">
        <v>111</v>
      </c>
      <c r="AP111" s="57" t="s">
        <v>111</v>
      </c>
      <c r="AQ111" s="57" t="s">
        <v>111</v>
      </c>
      <c r="AR111" s="57" t="s">
        <v>111</v>
      </c>
      <c r="AS111" s="57"/>
      <c r="AT111" s="57" t="s">
        <v>110</v>
      </c>
      <c r="AU111" s="57" t="s">
        <v>111</v>
      </c>
      <c r="AV111" s="57" t="s">
        <v>111</v>
      </c>
      <c r="AW111" s="57" t="s">
        <v>428</v>
      </c>
      <c r="AX111" s="57" t="s">
        <v>111</v>
      </c>
      <c r="AY111" s="57" t="s">
        <v>110</v>
      </c>
      <c r="AZ111" s="57" t="s">
        <v>111</v>
      </c>
      <c r="BA111" s="57" t="s">
        <v>111</v>
      </c>
      <c r="BB111" s="57" t="s">
        <v>110</v>
      </c>
      <c r="BC111" s="57" t="s">
        <v>102</v>
      </c>
      <c r="BD111" s="57" t="s">
        <v>111</v>
      </c>
      <c r="BE111" s="57" t="s">
        <v>103</v>
      </c>
      <c r="BF111" s="57" t="s">
        <v>111</v>
      </c>
      <c r="BG111" s="57" t="s">
        <v>111</v>
      </c>
      <c r="BH111" s="57" t="s">
        <v>110</v>
      </c>
      <c r="BI111" s="57" t="s">
        <v>111</v>
      </c>
      <c r="BJ111" s="57" t="s">
        <v>111</v>
      </c>
      <c r="BK111" s="57" t="s">
        <v>111</v>
      </c>
      <c r="BL111" s="57" t="s">
        <v>111</v>
      </c>
      <c r="BM111" s="57" t="s">
        <v>111</v>
      </c>
      <c r="BN111" s="57" t="s">
        <v>111</v>
      </c>
      <c r="BO111" s="57" t="s">
        <v>111</v>
      </c>
      <c r="BP111" s="57" t="s">
        <v>111</v>
      </c>
      <c r="BQ111" s="57" t="s">
        <v>111</v>
      </c>
      <c r="BR111" s="57" t="s">
        <v>111</v>
      </c>
      <c r="BS111" s="57" t="s">
        <v>110</v>
      </c>
      <c r="BT111" s="57" t="s">
        <v>103</v>
      </c>
      <c r="BU111" s="57" t="s">
        <v>111</v>
      </c>
      <c r="BV111" s="57" t="s">
        <v>111</v>
      </c>
      <c r="BW111" s="57" t="s">
        <v>111</v>
      </c>
      <c r="BX111" s="57" t="s">
        <v>111</v>
      </c>
      <c r="BY111" s="57" t="s">
        <v>111</v>
      </c>
      <c r="BZ111" s="57" t="s">
        <v>428</v>
      </c>
      <c r="CA111" s="57" t="s">
        <v>111</v>
      </c>
      <c r="CB111" s="57" t="s">
        <v>111</v>
      </c>
      <c r="CC111" s="57" t="s">
        <v>102</v>
      </c>
      <c r="CD111" s="55"/>
    </row>
    <row r="112">
      <c r="A112" s="54" t="s">
        <v>213</v>
      </c>
      <c r="B112" s="57" t="s">
        <v>102</v>
      </c>
      <c r="C112" s="57" t="s">
        <v>102</v>
      </c>
      <c r="D112" s="57" t="s">
        <v>102</v>
      </c>
      <c r="E112" s="57" t="s">
        <v>102</v>
      </c>
      <c r="F112" s="57" t="s">
        <v>102</v>
      </c>
      <c r="G112" s="58"/>
      <c r="H112" s="57" t="s">
        <v>102</v>
      </c>
      <c r="I112" s="57" t="s">
        <v>102</v>
      </c>
      <c r="J112" s="57" t="s">
        <v>102</v>
      </c>
      <c r="K112" s="57" t="s">
        <v>102</v>
      </c>
      <c r="L112" s="57" t="s">
        <v>102</v>
      </c>
      <c r="M112" s="57" t="s">
        <v>102</v>
      </c>
      <c r="N112" s="57" t="s">
        <v>102</v>
      </c>
      <c r="O112" s="57" t="s">
        <v>102</v>
      </c>
      <c r="P112" s="57" t="s">
        <v>102</v>
      </c>
      <c r="Q112" s="57" t="s">
        <v>102</v>
      </c>
      <c r="R112" s="57" t="s">
        <v>102</v>
      </c>
      <c r="S112" s="57" t="s">
        <v>102</v>
      </c>
      <c r="T112" s="57" t="s">
        <v>102</v>
      </c>
      <c r="U112" s="57" t="s">
        <v>102</v>
      </c>
      <c r="V112" s="57" t="s">
        <v>102</v>
      </c>
      <c r="W112" s="57" t="s">
        <v>102</v>
      </c>
      <c r="X112" s="57" t="s">
        <v>102</v>
      </c>
      <c r="Y112" s="57" t="s">
        <v>102</v>
      </c>
      <c r="Z112" s="57" t="s">
        <v>102</v>
      </c>
      <c r="AA112" s="57" t="s">
        <v>102</v>
      </c>
      <c r="AB112" s="57" t="s">
        <v>102</v>
      </c>
      <c r="AC112" s="57" t="s">
        <v>102</v>
      </c>
      <c r="AD112" s="57" t="s">
        <v>102</v>
      </c>
      <c r="AE112" s="57" t="s">
        <v>102</v>
      </c>
      <c r="AF112" s="57" t="s">
        <v>103</v>
      </c>
      <c r="AG112" s="57" t="s">
        <v>102</v>
      </c>
      <c r="AH112" s="57" t="s">
        <v>102</v>
      </c>
      <c r="AI112" s="57" t="s">
        <v>102</v>
      </c>
      <c r="AJ112" s="57" t="s">
        <v>102</v>
      </c>
      <c r="AK112" s="57" t="s">
        <v>102</v>
      </c>
      <c r="AL112" s="57" t="s">
        <v>102</v>
      </c>
      <c r="AM112" s="57" t="s">
        <v>102</v>
      </c>
      <c r="AN112" s="57" t="s">
        <v>102</v>
      </c>
      <c r="AO112" s="57" t="s">
        <v>102</v>
      </c>
      <c r="AP112" s="57" t="s">
        <v>102</v>
      </c>
      <c r="AQ112" s="57" t="s">
        <v>102</v>
      </c>
      <c r="AR112" s="57" t="s">
        <v>102</v>
      </c>
      <c r="AS112" s="57" t="s">
        <v>102</v>
      </c>
      <c r="AT112" s="57" t="s">
        <v>102</v>
      </c>
      <c r="AU112" s="57" t="s">
        <v>102</v>
      </c>
      <c r="AV112" s="57" t="s">
        <v>102</v>
      </c>
      <c r="AW112" s="57" t="s">
        <v>102</v>
      </c>
      <c r="AX112" s="57" t="s">
        <v>102</v>
      </c>
      <c r="AY112" s="57" t="s">
        <v>102</v>
      </c>
      <c r="AZ112" s="57" t="s">
        <v>102</v>
      </c>
      <c r="BA112" s="57" t="s">
        <v>102</v>
      </c>
      <c r="BB112" s="57" t="s">
        <v>102</v>
      </c>
      <c r="BC112" s="57" t="s">
        <v>102</v>
      </c>
      <c r="BD112" s="57" t="s">
        <v>102</v>
      </c>
      <c r="BE112" s="57" t="s">
        <v>102</v>
      </c>
      <c r="BF112" s="57" t="s">
        <v>102</v>
      </c>
      <c r="BG112" s="57" t="s">
        <v>102</v>
      </c>
      <c r="BH112" s="57" t="s">
        <v>102</v>
      </c>
      <c r="BI112" s="57" t="s">
        <v>102</v>
      </c>
      <c r="BJ112" s="57" t="s">
        <v>102</v>
      </c>
      <c r="BK112" s="57" t="s">
        <v>102</v>
      </c>
      <c r="BL112" s="57" t="s">
        <v>102</v>
      </c>
      <c r="BM112" s="57" t="s">
        <v>102</v>
      </c>
      <c r="BN112" s="57" t="s">
        <v>102</v>
      </c>
      <c r="BO112" s="57" t="s">
        <v>102</v>
      </c>
      <c r="BP112" s="57" t="s">
        <v>102</v>
      </c>
      <c r="BQ112" s="57" t="s">
        <v>102</v>
      </c>
      <c r="BR112" s="57" t="s">
        <v>102</v>
      </c>
      <c r="BS112" s="57" t="s">
        <v>102</v>
      </c>
      <c r="BT112" s="57" t="s">
        <v>102</v>
      </c>
      <c r="BU112" s="57" t="s">
        <v>102</v>
      </c>
      <c r="BV112" s="57" t="s">
        <v>102</v>
      </c>
      <c r="BW112" s="57" t="s">
        <v>102</v>
      </c>
      <c r="BX112" s="57" t="s">
        <v>102</v>
      </c>
      <c r="BY112" s="57" t="s">
        <v>102</v>
      </c>
      <c r="BZ112" s="57" t="s">
        <v>102</v>
      </c>
      <c r="CA112" s="57" t="s">
        <v>102</v>
      </c>
      <c r="CB112" s="57" t="s">
        <v>102</v>
      </c>
      <c r="CC112" s="57" t="s">
        <v>102</v>
      </c>
      <c r="CD112" s="55"/>
    </row>
    <row r="113">
      <c r="A113" s="54" t="s">
        <v>214</v>
      </c>
      <c r="B113" s="57" t="s">
        <v>103</v>
      </c>
      <c r="C113" s="58"/>
      <c r="D113" s="57" t="s">
        <v>103</v>
      </c>
      <c r="E113" s="57" t="s">
        <v>103</v>
      </c>
      <c r="F113" s="57" t="s">
        <v>103</v>
      </c>
      <c r="G113" s="58"/>
      <c r="H113" s="57" t="s">
        <v>103</v>
      </c>
      <c r="I113" s="57"/>
      <c r="J113" s="57" t="s">
        <v>103</v>
      </c>
      <c r="K113" s="57" t="s">
        <v>102</v>
      </c>
      <c r="L113" s="57" t="s">
        <v>102</v>
      </c>
      <c r="M113" s="57" t="s">
        <v>103</v>
      </c>
      <c r="N113" s="57" t="s">
        <v>103</v>
      </c>
      <c r="O113" s="57" t="s">
        <v>103</v>
      </c>
      <c r="P113" s="57" t="s">
        <v>103</v>
      </c>
      <c r="Q113" s="57" t="s">
        <v>103</v>
      </c>
      <c r="R113" s="57"/>
      <c r="S113" s="57" t="s">
        <v>103</v>
      </c>
      <c r="T113" s="57" t="s">
        <v>103</v>
      </c>
      <c r="U113" s="57" t="s">
        <v>103</v>
      </c>
      <c r="V113" s="57" t="s">
        <v>102</v>
      </c>
      <c r="W113" s="57" t="s">
        <v>103</v>
      </c>
      <c r="X113" s="57" t="s">
        <v>103</v>
      </c>
      <c r="Y113" s="57" t="s">
        <v>102</v>
      </c>
      <c r="Z113" s="57" t="s">
        <v>102</v>
      </c>
      <c r="AA113" s="57" t="s">
        <v>103</v>
      </c>
      <c r="AB113" s="57" t="s">
        <v>103</v>
      </c>
      <c r="AC113" s="57" t="s">
        <v>103</v>
      </c>
      <c r="AD113" s="57" t="s">
        <v>103</v>
      </c>
      <c r="AE113" s="57" t="s">
        <v>103</v>
      </c>
      <c r="AF113" s="57" t="s">
        <v>103</v>
      </c>
      <c r="AG113" s="57" t="s">
        <v>103</v>
      </c>
      <c r="AH113" s="57" t="s">
        <v>103</v>
      </c>
      <c r="AI113" s="57" t="s">
        <v>103</v>
      </c>
      <c r="AJ113" s="57" t="s">
        <v>103</v>
      </c>
      <c r="AK113" s="57" t="s">
        <v>103</v>
      </c>
      <c r="AL113" s="57" t="s">
        <v>103</v>
      </c>
      <c r="AM113" s="57" t="s">
        <v>103</v>
      </c>
      <c r="AN113" s="57" t="s">
        <v>103</v>
      </c>
      <c r="AO113" s="57" t="s">
        <v>102</v>
      </c>
      <c r="AP113" s="57" t="s">
        <v>103</v>
      </c>
      <c r="AQ113" s="57" t="s">
        <v>102</v>
      </c>
      <c r="AR113" s="57" t="s">
        <v>102</v>
      </c>
      <c r="AS113" s="57"/>
      <c r="AT113" s="57" t="s">
        <v>103</v>
      </c>
      <c r="AU113" s="57" t="s">
        <v>103</v>
      </c>
      <c r="AV113" s="57" t="s">
        <v>103</v>
      </c>
      <c r="AW113" s="57" t="s">
        <v>103</v>
      </c>
      <c r="AX113" s="57" t="s">
        <v>103</v>
      </c>
      <c r="AY113" s="57" t="s">
        <v>103</v>
      </c>
      <c r="AZ113" s="57" t="s">
        <v>103</v>
      </c>
      <c r="BA113" s="57" t="s">
        <v>103</v>
      </c>
      <c r="BB113" s="57" t="s">
        <v>103</v>
      </c>
      <c r="BC113" s="57" t="s">
        <v>103</v>
      </c>
      <c r="BD113" s="57" t="s">
        <v>103</v>
      </c>
      <c r="BE113" s="57" t="s">
        <v>103</v>
      </c>
      <c r="BF113" s="57" t="s">
        <v>103</v>
      </c>
      <c r="BG113" s="57" t="s">
        <v>103</v>
      </c>
      <c r="BH113" s="57" t="s">
        <v>103</v>
      </c>
      <c r="BI113" s="57" t="s">
        <v>103</v>
      </c>
      <c r="BJ113" s="57" t="s">
        <v>103</v>
      </c>
      <c r="BK113" s="57" t="s">
        <v>103</v>
      </c>
      <c r="BL113" s="57" t="s">
        <v>103</v>
      </c>
      <c r="BM113" s="57" t="s">
        <v>102</v>
      </c>
      <c r="BN113" s="57" t="s">
        <v>103</v>
      </c>
      <c r="BO113" s="57" t="s">
        <v>103</v>
      </c>
      <c r="BP113" s="57" t="s">
        <v>103</v>
      </c>
      <c r="BQ113" s="57" t="s">
        <v>103</v>
      </c>
      <c r="BR113" s="57" t="s">
        <v>103</v>
      </c>
      <c r="BS113" s="57" t="s">
        <v>103</v>
      </c>
      <c r="BT113" s="57" t="s">
        <v>103</v>
      </c>
      <c r="BU113" s="57" t="s">
        <v>103</v>
      </c>
      <c r="BV113" s="57" t="s">
        <v>103</v>
      </c>
      <c r="BW113" s="57" t="s">
        <v>103</v>
      </c>
      <c r="BX113" s="57" t="s">
        <v>103</v>
      </c>
      <c r="BY113" s="57" t="s">
        <v>103</v>
      </c>
      <c r="BZ113" s="57" t="s">
        <v>103</v>
      </c>
      <c r="CA113" s="57" t="s">
        <v>103</v>
      </c>
      <c r="CB113" s="57" t="s">
        <v>103</v>
      </c>
      <c r="CC113" s="57" t="s">
        <v>103</v>
      </c>
      <c r="CD113" s="55"/>
    </row>
    <row r="114">
      <c r="A114" s="54" t="s">
        <v>215</v>
      </c>
      <c r="B114" s="57" t="s">
        <v>103</v>
      </c>
      <c r="C114" s="57" t="s">
        <v>103</v>
      </c>
      <c r="D114" s="57" t="s">
        <v>103</v>
      </c>
      <c r="E114" s="57" t="s">
        <v>103</v>
      </c>
      <c r="F114" s="57" t="s">
        <v>103</v>
      </c>
      <c r="G114" s="58"/>
      <c r="H114" s="57" t="s">
        <v>103</v>
      </c>
      <c r="I114" s="57" t="s">
        <v>103</v>
      </c>
      <c r="J114" s="57" t="s">
        <v>103</v>
      </c>
      <c r="K114" s="57" t="s">
        <v>102</v>
      </c>
      <c r="L114" s="57" t="s">
        <v>103</v>
      </c>
      <c r="M114" s="57" t="s">
        <v>103</v>
      </c>
      <c r="N114" s="57" t="s">
        <v>103</v>
      </c>
      <c r="O114" s="57" t="s">
        <v>103</v>
      </c>
      <c r="P114" s="57" t="s">
        <v>103</v>
      </c>
      <c r="Q114" s="57" t="s">
        <v>103</v>
      </c>
      <c r="R114" s="57" t="s">
        <v>103</v>
      </c>
      <c r="S114" s="57" t="s">
        <v>103</v>
      </c>
      <c r="T114" s="57" t="s">
        <v>102</v>
      </c>
      <c r="U114" s="57" t="s">
        <v>103</v>
      </c>
      <c r="V114" s="57" t="s">
        <v>103</v>
      </c>
      <c r="W114" s="57" t="s">
        <v>103</v>
      </c>
      <c r="X114" s="57" t="s">
        <v>103</v>
      </c>
      <c r="Y114" s="57" t="s">
        <v>103</v>
      </c>
      <c r="Z114" s="57" t="s">
        <v>102</v>
      </c>
      <c r="AA114" s="57" t="s">
        <v>103</v>
      </c>
      <c r="AB114" s="57" t="s">
        <v>103</v>
      </c>
      <c r="AC114" s="57" t="s">
        <v>103</v>
      </c>
      <c r="AD114" s="57" t="s">
        <v>103</v>
      </c>
      <c r="AE114" s="57" t="s">
        <v>103</v>
      </c>
      <c r="AF114" s="57" t="s">
        <v>103</v>
      </c>
      <c r="AG114" s="57" t="s">
        <v>103</v>
      </c>
      <c r="AH114" s="57" t="s">
        <v>103</v>
      </c>
      <c r="AI114" s="57" t="s">
        <v>103</v>
      </c>
      <c r="AJ114" s="57" t="s">
        <v>103</v>
      </c>
      <c r="AK114" s="57" t="s">
        <v>103</v>
      </c>
      <c r="AL114" s="57" t="s">
        <v>103</v>
      </c>
      <c r="AM114" s="57" t="s">
        <v>102</v>
      </c>
      <c r="AN114" s="57" t="s">
        <v>102</v>
      </c>
      <c r="AO114" s="57" t="s">
        <v>103</v>
      </c>
      <c r="AP114" s="57" t="s">
        <v>103</v>
      </c>
      <c r="AQ114" s="57" t="s">
        <v>103</v>
      </c>
      <c r="AR114" s="57" t="s">
        <v>103</v>
      </c>
      <c r="AS114" s="57" t="s">
        <v>103</v>
      </c>
      <c r="AT114" s="57" t="s">
        <v>103</v>
      </c>
      <c r="AU114" s="57" t="s">
        <v>103</v>
      </c>
      <c r="AV114" s="57" t="s">
        <v>103</v>
      </c>
      <c r="AW114" s="57" t="s">
        <v>103</v>
      </c>
      <c r="AX114" s="57" t="s">
        <v>103</v>
      </c>
      <c r="AY114" s="57" t="s">
        <v>103</v>
      </c>
      <c r="AZ114" s="57" t="s">
        <v>102</v>
      </c>
      <c r="BA114" s="57" t="s">
        <v>103</v>
      </c>
      <c r="BB114" s="57" t="s">
        <v>103</v>
      </c>
      <c r="BC114" s="57" t="s">
        <v>103</v>
      </c>
      <c r="BD114" s="57" t="s">
        <v>103</v>
      </c>
      <c r="BE114" s="57" t="s">
        <v>103</v>
      </c>
      <c r="BF114" s="57" t="s">
        <v>103</v>
      </c>
      <c r="BG114" s="57" t="s">
        <v>103</v>
      </c>
      <c r="BH114" s="57" t="s">
        <v>103</v>
      </c>
      <c r="BI114" s="57" t="s">
        <v>103</v>
      </c>
      <c r="BJ114" s="57" t="s">
        <v>103</v>
      </c>
      <c r="BK114" s="57" t="s">
        <v>103</v>
      </c>
      <c r="BL114" s="57" t="s">
        <v>103</v>
      </c>
      <c r="BM114" s="57" t="s">
        <v>103</v>
      </c>
      <c r="BN114" s="57" t="s">
        <v>103</v>
      </c>
      <c r="BO114" s="57" t="s">
        <v>103</v>
      </c>
      <c r="BP114" s="57" t="s">
        <v>103</v>
      </c>
      <c r="BQ114" s="57" t="s">
        <v>103</v>
      </c>
      <c r="BR114" s="57" t="s">
        <v>103</v>
      </c>
      <c r="BS114" s="57" t="s">
        <v>103</v>
      </c>
      <c r="BT114" s="57" t="s">
        <v>103</v>
      </c>
      <c r="BU114" s="57" t="s">
        <v>103</v>
      </c>
      <c r="BV114" s="57" t="s">
        <v>103</v>
      </c>
      <c r="BW114" s="57" t="s">
        <v>103</v>
      </c>
      <c r="BX114" s="57"/>
      <c r="BY114" s="57" t="s">
        <v>103</v>
      </c>
      <c r="BZ114" s="57" t="s">
        <v>103</v>
      </c>
      <c r="CA114" s="57" t="s">
        <v>102</v>
      </c>
      <c r="CB114" s="57" t="s">
        <v>103</v>
      </c>
      <c r="CC114" s="57" t="s">
        <v>103</v>
      </c>
      <c r="CD114" s="55"/>
    </row>
    <row r="115">
      <c r="A115" s="54" t="s">
        <v>216</v>
      </c>
      <c r="B115" s="57" t="s">
        <v>102</v>
      </c>
      <c r="C115" s="57" t="s">
        <v>103</v>
      </c>
      <c r="D115" s="57" t="s">
        <v>102</v>
      </c>
      <c r="E115" s="57" t="s">
        <v>102</v>
      </c>
      <c r="F115" s="57" t="s">
        <v>102</v>
      </c>
      <c r="G115" s="58"/>
      <c r="H115" s="57" t="s">
        <v>103</v>
      </c>
      <c r="I115" s="57" t="s">
        <v>102</v>
      </c>
      <c r="J115" s="57" t="s">
        <v>102</v>
      </c>
      <c r="K115" s="57" t="s">
        <v>103</v>
      </c>
      <c r="L115" s="57" t="s">
        <v>102</v>
      </c>
      <c r="M115" s="57" t="s">
        <v>102</v>
      </c>
      <c r="N115" s="57" t="s">
        <v>102</v>
      </c>
      <c r="O115" s="57" t="s">
        <v>103</v>
      </c>
      <c r="P115" s="57" t="s">
        <v>103</v>
      </c>
      <c r="Q115" s="57" t="s">
        <v>102</v>
      </c>
      <c r="R115" s="57" t="s">
        <v>102</v>
      </c>
      <c r="S115" s="57" t="s">
        <v>102</v>
      </c>
      <c r="T115" s="57" t="s">
        <v>102</v>
      </c>
      <c r="U115" s="57" t="s">
        <v>102</v>
      </c>
      <c r="V115" s="57" t="s">
        <v>102</v>
      </c>
      <c r="W115" s="57" t="s">
        <v>102</v>
      </c>
      <c r="X115" s="57" t="s">
        <v>102</v>
      </c>
      <c r="Y115" s="57" t="s">
        <v>102</v>
      </c>
      <c r="Z115" s="57" t="s">
        <v>111</v>
      </c>
      <c r="AA115" s="57" t="s">
        <v>102</v>
      </c>
      <c r="AB115" s="57" t="s">
        <v>102</v>
      </c>
      <c r="AC115" s="57" t="s">
        <v>102</v>
      </c>
      <c r="AD115" s="57" t="s">
        <v>103</v>
      </c>
      <c r="AE115" s="57" t="s">
        <v>102</v>
      </c>
      <c r="AF115" s="57" t="s">
        <v>103</v>
      </c>
      <c r="AG115" s="57" t="s">
        <v>102</v>
      </c>
      <c r="AH115" s="57" t="s">
        <v>102</v>
      </c>
      <c r="AI115" s="57" t="s">
        <v>102</v>
      </c>
      <c r="AJ115" s="57" t="s">
        <v>102</v>
      </c>
      <c r="AK115" s="57" t="s">
        <v>103</v>
      </c>
      <c r="AL115" s="57" t="s">
        <v>102</v>
      </c>
      <c r="AM115" s="57" t="s">
        <v>103</v>
      </c>
      <c r="AN115" s="57" t="s">
        <v>102</v>
      </c>
      <c r="AO115" s="57" t="s">
        <v>102</v>
      </c>
      <c r="AP115" s="57" t="s">
        <v>102</v>
      </c>
      <c r="AQ115" s="57" t="s">
        <v>102</v>
      </c>
      <c r="AR115" s="57" t="s">
        <v>102</v>
      </c>
      <c r="AS115" s="57" t="s">
        <v>103</v>
      </c>
      <c r="AT115" s="57" t="s">
        <v>103</v>
      </c>
      <c r="AU115" s="57" t="s">
        <v>103</v>
      </c>
      <c r="AV115" s="57" t="s">
        <v>102</v>
      </c>
      <c r="AW115" s="57" t="s">
        <v>102</v>
      </c>
      <c r="AX115" s="57" t="s">
        <v>102</v>
      </c>
      <c r="AY115" s="57" t="s">
        <v>102</v>
      </c>
      <c r="AZ115" s="57" t="s">
        <v>102</v>
      </c>
      <c r="BA115" s="57" t="s">
        <v>102</v>
      </c>
      <c r="BB115" s="57" t="s">
        <v>102</v>
      </c>
      <c r="BC115" s="57" t="s">
        <v>102</v>
      </c>
      <c r="BD115" s="57" t="s">
        <v>102</v>
      </c>
      <c r="BE115" s="57" t="s">
        <v>102</v>
      </c>
      <c r="BF115" s="57" t="s">
        <v>102</v>
      </c>
      <c r="BG115" s="57" t="s">
        <v>102</v>
      </c>
      <c r="BH115" s="57" t="s">
        <v>102</v>
      </c>
      <c r="BI115" s="57" t="s">
        <v>102</v>
      </c>
      <c r="BJ115" s="57" t="s">
        <v>103</v>
      </c>
      <c r="BK115" s="57" t="s">
        <v>102</v>
      </c>
      <c r="BL115" s="57" t="s">
        <v>102</v>
      </c>
      <c r="BM115" s="57" t="s">
        <v>102</v>
      </c>
      <c r="BN115" s="57" t="s">
        <v>102</v>
      </c>
      <c r="BO115" s="57" t="s">
        <v>102</v>
      </c>
      <c r="BP115" s="57" t="s">
        <v>102</v>
      </c>
      <c r="BQ115" s="57" t="s">
        <v>103</v>
      </c>
      <c r="BR115" s="57" t="s">
        <v>102</v>
      </c>
      <c r="BS115" s="57" t="s">
        <v>102</v>
      </c>
      <c r="BT115" s="57" t="s">
        <v>103</v>
      </c>
      <c r="BU115" s="57" t="s">
        <v>102</v>
      </c>
      <c r="BV115" s="57" t="s">
        <v>111</v>
      </c>
      <c r="BW115" s="57" t="s">
        <v>102</v>
      </c>
      <c r="BX115" s="57" t="s">
        <v>103</v>
      </c>
      <c r="BY115" s="57" t="s">
        <v>102</v>
      </c>
      <c r="BZ115" s="57" t="s">
        <v>102</v>
      </c>
      <c r="CA115" s="57" t="s">
        <v>102</v>
      </c>
      <c r="CB115" s="57" t="s">
        <v>102</v>
      </c>
      <c r="CC115" s="57" t="s">
        <v>102</v>
      </c>
      <c r="CD115" s="55"/>
    </row>
    <row r="116">
      <c r="A116" s="54" t="s">
        <v>217</v>
      </c>
      <c r="B116" s="57" t="s">
        <v>103</v>
      </c>
      <c r="C116" s="57" t="s">
        <v>103</v>
      </c>
      <c r="D116" s="57" t="s">
        <v>103</v>
      </c>
      <c r="E116" s="57" t="s">
        <v>103</v>
      </c>
      <c r="F116" s="57" t="s">
        <v>103</v>
      </c>
      <c r="G116" s="58"/>
      <c r="H116" s="57" t="s">
        <v>103</v>
      </c>
      <c r="I116" s="57" t="s">
        <v>103</v>
      </c>
      <c r="J116" s="57" t="s">
        <v>103</v>
      </c>
      <c r="K116" s="57" t="s">
        <v>111</v>
      </c>
      <c r="L116" s="57" t="s">
        <v>102</v>
      </c>
      <c r="M116" s="57" t="s">
        <v>103</v>
      </c>
      <c r="N116" s="58"/>
      <c r="O116" s="57" t="s">
        <v>103</v>
      </c>
      <c r="P116" s="57" t="s">
        <v>103</v>
      </c>
      <c r="Q116" s="57" t="s">
        <v>103</v>
      </c>
      <c r="R116" s="57" t="s">
        <v>102</v>
      </c>
      <c r="S116" s="57" t="s">
        <v>103</v>
      </c>
      <c r="T116" s="57" t="s">
        <v>103</v>
      </c>
      <c r="U116" s="57" t="s">
        <v>103</v>
      </c>
      <c r="V116" s="57" t="s">
        <v>103</v>
      </c>
      <c r="W116" s="57" t="s">
        <v>103</v>
      </c>
      <c r="X116" s="57" t="s">
        <v>103</v>
      </c>
      <c r="Y116" s="57" t="s">
        <v>103</v>
      </c>
      <c r="Z116" s="57" t="s">
        <v>103</v>
      </c>
      <c r="AA116" s="57" t="s">
        <v>103</v>
      </c>
      <c r="AB116" s="57" t="s">
        <v>103</v>
      </c>
      <c r="AC116" s="57" t="s">
        <v>102</v>
      </c>
      <c r="AD116" s="57" t="s">
        <v>103</v>
      </c>
      <c r="AE116" s="57" t="s">
        <v>103</v>
      </c>
      <c r="AF116" s="57" t="s">
        <v>103</v>
      </c>
      <c r="AG116" s="57" t="s">
        <v>103</v>
      </c>
      <c r="AH116" s="57" t="s">
        <v>103</v>
      </c>
      <c r="AI116" s="57" t="s">
        <v>103</v>
      </c>
      <c r="AJ116" s="57" t="s">
        <v>103</v>
      </c>
      <c r="AK116" s="57" t="s">
        <v>103</v>
      </c>
      <c r="AL116" s="57" t="s">
        <v>102</v>
      </c>
      <c r="AM116" s="57" t="s">
        <v>102</v>
      </c>
      <c r="AN116" s="57" t="s">
        <v>103</v>
      </c>
      <c r="AO116" s="57" t="s">
        <v>103</v>
      </c>
      <c r="AP116" s="57" t="s">
        <v>103</v>
      </c>
      <c r="AQ116" s="57" t="s">
        <v>103</v>
      </c>
      <c r="AR116" s="57" t="s">
        <v>103</v>
      </c>
      <c r="AS116" s="57"/>
      <c r="AT116" s="57" t="s">
        <v>103</v>
      </c>
      <c r="AU116" s="57" t="s">
        <v>103</v>
      </c>
      <c r="AV116" s="57" t="s">
        <v>102</v>
      </c>
      <c r="AW116" s="57" t="s">
        <v>103</v>
      </c>
      <c r="AX116" s="57" t="s">
        <v>103</v>
      </c>
      <c r="AY116" s="57" t="s">
        <v>103</v>
      </c>
      <c r="AZ116" s="57" t="s">
        <v>103</v>
      </c>
      <c r="BA116" s="57" t="s">
        <v>111</v>
      </c>
      <c r="BB116" s="57" t="s">
        <v>103</v>
      </c>
      <c r="BC116" s="57" t="s">
        <v>103</v>
      </c>
      <c r="BD116" s="57" t="s">
        <v>103</v>
      </c>
      <c r="BE116" s="57" t="s">
        <v>103</v>
      </c>
      <c r="BF116" s="57" t="s">
        <v>103</v>
      </c>
      <c r="BG116" s="57" t="s">
        <v>103</v>
      </c>
      <c r="BH116" s="57" t="s">
        <v>103</v>
      </c>
      <c r="BI116" s="57" t="s">
        <v>103</v>
      </c>
      <c r="BJ116" s="57" t="s">
        <v>103</v>
      </c>
      <c r="BK116" s="57" t="s">
        <v>103</v>
      </c>
      <c r="BL116" s="57" t="s">
        <v>103</v>
      </c>
      <c r="BM116" s="57" t="s">
        <v>103</v>
      </c>
      <c r="BN116" s="57" t="s">
        <v>103</v>
      </c>
      <c r="BO116" s="57" t="s">
        <v>103</v>
      </c>
      <c r="BP116" s="57" t="s">
        <v>103</v>
      </c>
      <c r="BQ116" s="57" t="s">
        <v>103</v>
      </c>
      <c r="BR116" s="57" t="s">
        <v>103</v>
      </c>
      <c r="BS116" s="57" t="s">
        <v>103</v>
      </c>
      <c r="BT116" s="57" t="s">
        <v>103</v>
      </c>
      <c r="BU116" s="57" t="s">
        <v>103</v>
      </c>
      <c r="BV116" s="57" t="s">
        <v>103</v>
      </c>
      <c r="BW116" s="57" t="s">
        <v>103</v>
      </c>
      <c r="BX116" s="57" t="s">
        <v>103</v>
      </c>
      <c r="BY116" s="57" t="s">
        <v>103</v>
      </c>
      <c r="BZ116" s="57" t="s">
        <v>103</v>
      </c>
      <c r="CA116" s="57" t="s">
        <v>103</v>
      </c>
      <c r="CB116" s="57" t="s">
        <v>103</v>
      </c>
      <c r="CC116" s="57" t="s">
        <v>103</v>
      </c>
      <c r="CD116" s="55"/>
    </row>
    <row r="117">
      <c r="A117" s="54" t="s">
        <v>218</v>
      </c>
      <c r="B117" s="57" t="s">
        <v>103</v>
      </c>
      <c r="C117" s="57" t="s">
        <v>103</v>
      </c>
      <c r="D117" s="57" t="s">
        <v>103</v>
      </c>
      <c r="E117" s="57" t="s">
        <v>103</v>
      </c>
      <c r="F117" s="57" t="s">
        <v>103</v>
      </c>
      <c r="G117" s="58"/>
      <c r="H117" s="57" t="s">
        <v>103</v>
      </c>
      <c r="I117" s="57" t="s">
        <v>102</v>
      </c>
      <c r="J117" s="57" t="s">
        <v>103</v>
      </c>
      <c r="K117" s="57" t="s">
        <v>103</v>
      </c>
      <c r="L117" s="57" t="s">
        <v>103</v>
      </c>
      <c r="M117" s="57" t="s">
        <v>103</v>
      </c>
      <c r="N117" s="58"/>
      <c r="O117" s="57" t="s">
        <v>103</v>
      </c>
      <c r="P117" s="57" t="s">
        <v>103</v>
      </c>
      <c r="Q117" s="57" t="s">
        <v>103</v>
      </c>
      <c r="R117" s="57" t="s">
        <v>102</v>
      </c>
      <c r="S117" s="57" t="s">
        <v>102</v>
      </c>
      <c r="T117" s="57" t="s">
        <v>103</v>
      </c>
      <c r="U117" s="57" t="s">
        <v>103</v>
      </c>
      <c r="V117" s="57" t="s">
        <v>103</v>
      </c>
      <c r="W117" s="57" t="s">
        <v>103</v>
      </c>
      <c r="X117" s="57" t="s">
        <v>103</v>
      </c>
      <c r="Y117" s="57" t="s">
        <v>103</v>
      </c>
      <c r="Z117" s="57" t="s">
        <v>102</v>
      </c>
      <c r="AA117" s="57" t="s">
        <v>103</v>
      </c>
      <c r="AB117" s="57" t="s">
        <v>103</v>
      </c>
      <c r="AC117" s="57" t="s">
        <v>103</v>
      </c>
      <c r="AD117" s="57" t="s">
        <v>103</v>
      </c>
      <c r="AE117" s="57" t="s">
        <v>103</v>
      </c>
      <c r="AF117" s="57" t="s">
        <v>103</v>
      </c>
      <c r="AG117" s="57" t="s">
        <v>103</v>
      </c>
      <c r="AH117" s="57" t="s">
        <v>103</v>
      </c>
      <c r="AI117" s="57" t="s">
        <v>103</v>
      </c>
      <c r="AJ117" s="57" t="s">
        <v>103</v>
      </c>
      <c r="AK117" s="57" t="s">
        <v>103</v>
      </c>
      <c r="AL117" s="57" t="s">
        <v>103</v>
      </c>
      <c r="AM117" s="57" t="s">
        <v>103</v>
      </c>
      <c r="AN117" s="58"/>
      <c r="AO117" s="57" t="s">
        <v>103</v>
      </c>
      <c r="AP117" s="57" t="s">
        <v>103</v>
      </c>
      <c r="AQ117" s="57" t="s">
        <v>103</v>
      </c>
      <c r="AR117" s="57" t="s">
        <v>103</v>
      </c>
      <c r="AS117" s="57"/>
      <c r="AT117" s="57" t="s">
        <v>103</v>
      </c>
      <c r="AU117" s="57" t="s">
        <v>103</v>
      </c>
      <c r="AV117" s="57" t="s">
        <v>103</v>
      </c>
      <c r="AW117" s="57" t="s">
        <v>103</v>
      </c>
      <c r="AX117" s="57" t="s">
        <v>103</v>
      </c>
      <c r="AY117" s="57" t="s">
        <v>103</v>
      </c>
      <c r="AZ117" s="57" t="s">
        <v>103</v>
      </c>
      <c r="BA117" s="57" t="s">
        <v>103</v>
      </c>
      <c r="BB117" s="57" t="s">
        <v>103</v>
      </c>
      <c r="BC117" s="57" t="s">
        <v>103</v>
      </c>
      <c r="BD117" s="57" t="s">
        <v>103</v>
      </c>
      <c r="BE117" s="57" t="s">
        <v>103</v>
      </c>
      <c r="BF117" s="57" t="s">
        <v>102</v>
      </c>
      <c r="BG117" s="57" t="s">
        <v>103</v>
      </c>
      <c r="BH117" s="57" t="s">
        <v>103</v>
      </c>
      <c r="BI117" s="57" t="s">
        <v>103</v>
      </c>
      <c r="BJ117" s="57" t="s">
        <v>103</v>
      </c>
      <c r="BK117" s="57" t="s">
        <v>103</v>
      </c>
      <c r="BL117" s="57" t="s">
        <v>103</v>
      </c>
      <c r="BM117" s="57" t="s">
        <v>103</v>
      </c>
      <c r="BN117" s="57" t="s">
        <v>103</v>
      </c>
      <c r="BO117" s="57" t="s">
        <v>103</v>
      </c>
      <c r="BP117" s="57" t="s">
        <v>103</v>
      </c>
      <c r="BQ117" s="57" t="s">
        <v>103</v>
      </c>
      <c r="BR117" s="57" t="s">
        <v>103</v>
      </c>
      <c r="BS117" s="57" t="s">
        <v>103</v>
      </c>
      <c r="BT117" s="57" t="s">
        <v>103</v>
      </c>
      <c r="BU117" s="57" t="s">
        <v>103</v>
      </c>
      <c r="BV117" s="57" t="s">
        <v>103</v>
      </c>
      <c r="BW117" s="57" t="s">
        <v>103</v>
      </c>
      <c r="BX117" s="57" t="s">
        <v>103</v>
      </c>
      <c r="BY117" s="57" t="s">
        <v>103</v>
      </c>
      <c r="BZ117" s="57" t="s">
        <v>103</v>
      </c>
      <c r="CA117" s="57" t="s">
        <v>103</v>
      </c>
      <c r="CB117" s="57" t="s">
        <v>103</v>
      </c>
      <c r="CC117" s="57" t="s">
        <v>103</v>
      </c>
      <c r="CD117" s="59"/>
    </row>
    <row r="118">
      <c r="A118" s="54" t="s">
        <v>219</v>
      </c>
      <c r="B118" s="57" t="s">
        <v>109</v>
      </c>
      <c r="C118" s="57" t="s">
        <v>109</v>
      </c>
      <c r="D118" s="57" t="s">
        <v>109</v>
      </c>
      <c r="E118" s="57" t="s">
        <v>109</v>
      </c>
      <c r="F118" s="57" t="s">
        <v>109</v>
      </c>
      <c r="G118" s="58"/>
      <c r="H118" s="57" t="s">
        <v>109</v>
      </c>
      <c r="I118" s="57" t="s">
        <v>102</v>
      </c>
      <c r="J118" s="57" t="s">
        <v>109</v>
      </c>
      <c r="K118" s="57" t="s">
        <v>109</v>
      </c>
      <c r="L118" s="57" t="s">
        <v>109</v>
      </c>
      <c r="M118" s="57" t="s">
        <v>109</v>
      </c>
      <c r="N118" s="58"/>
      <c r="O118" s="57" t="s">
        <v>109</v>
      </c>
      <c r="P118" s="57" t="s">
        <v>109</v>
      </c>
      <c r="Q118" s="57" t="s">
        <v>102</v>
      </c>
      <c r="R118" s="57" t="s">
        <v>102</v>
      </c>
      <c r="S118" s="57" t="s">
        <v>110</v>
      </c>
      <c r="T118" s="57" t="s">
        <v>109</v>
      </c>
      <c r="U118" s="57" t="s">
        <v>109</v>
      </c>
      <c r="V118" s="57" t="s">
        <v>109</v>
      </c>
      <c r="W118" s="57" t="s">
        <v>109</v>
      </c>
      <c r="X118" s="57" t="s">
        <v>109</v>
      </c>
      <c r="Y118" s="58"/>
      <c r="Z118" s="57" t="s">
        <v>109</v>
      </c>
      <c r="AA118" s="57" t="s">
        <v>109</v>
      </c>
      <c r="AB118" s="57" t="s">
        <v>109</v>
      </c>
      <c r="AC118" s="57" t="s">
        <v>109</v>
      </c>
      <c r="AD118" s="57" t="s">
        <v>109</v>
      </c>
      <c r="AE118" s="57" t="s">
        <v>109</v>
      </c>
      <c r="AF118" s="57" t="s">
        <v>110</v>
      </c>
      <c r="AG118" s="57" t="s">
        <v>109</v>
      </c>
      <c r="AH118" s="57" t="s">
        <v>109</v>
      </c>
      <c r="AI118" s="57" t="s">
        <v>109</v>
      </c>
      <c r="AJ118" s="57" t="s">
        <v>109</v>
      </c>
      <c r="AK118" s="57" t="s">
        <v>109</v>
      </c>
      <c r="AL118" s="57" t="s">
        <v>109</v>
      </c>
      <c r="AM118" s="57" t="s">
        <v>109</v>
      </c>
      <c r="AN118" s="57" t="s">
        <v>109</v>
      </c>
      <c r="AO118" s="57" t="s">
        <v>109</v>
      </c>
      <c r="AP118" s="57" t="s">
        <v>109</v>
      </c>
      <c r="AQ118" s="57" t="s">
        <v>109</v>
      </c>
      <c r="AR118" s="57" t="s">
        <v>109</v>
      </c>
      <c r="AS118" s="57"/>
      <c r="AT118" s="57" t="s">
        <v>109</v>
      </c>
      <c r="AU118" s="57" t="s">
        <v>109</v>
      </c>
      <c r="AV118" s="57" t="s">
        <v>109</v>
      </c>
      <c r="AW118" s="57" t="s">
        <v>109</v>
      </c>
      <c r="AX118" s="57" t="s">
        <v>109</v>
      </c>
      <c r="AY118" s="57" t="s">
        <v>109</v>
      </c>
      <c r="AZ118" s="57" t="s">
        <v>109</v>
      </c>
      <c r="BA118" s="57" t="s">
        <v>109</v>
      </c>
      <c r="BB118" s="57" t="s">
        <v>109</v>
      </c>
      <c r="BC118" s="57" t="s">
        <v>109</v>
      </c>
      <c r="BD118" s="57" t="s">
        <v>109</v>
      </c>
      <c r="BE118" s="57" t="s">
        <v>109</v>
      </c>
      <c r="BF118" s="57" t="s">
        <v>109</v>
      </c>
      <c r="BG118" s="57" t="s">
        <v>109</v>
      </c>
      <c r="BH118" s="57" t="s">
        <v>109</v>
      </c>
      <c r="BI118" s="57" t="s">
        <v>109</v>
      </c>
      <c r="BJ118" s="57" t="s">
        <v>109</v>
      </c>
      <c r="BK118" s="57" t="s">
        <v>109</v>
      </c>
      <c r="BL118" s="57" t="s">
        <v>109</v>
      </c>
      <c r="BM118" s="57" t="s">
        <v>109</v>
      </c>
      <c r="BN118" s="57" t="s">
        <v>109</v>
      </c>
      <c r="BO118" s="57" t="s">
        <v>110</v>
      </c>
      <c r="BP118" s="57" t="s">
        <v>109</v>
      </c>
      <c r="BQ118" s="57" t="s">
        <v>109</v>
      </c>
      <c r="BR118" s="57" t="s">
        <v>109</v>
      </c>
      <c r="BS118" s="57" t="s">
        <v>109</v>
      </c>
      <c r="BT118" s="57" t="s">
        <v>109</v>
      </c>
      <c r="BU118" s="57" t="s">
        <v>109</v>
      </c>
      <c r="BV118" s="57" t="s">
        <v>109</v>
      </c>
      <c r="BW118" s="57" t="s">
        <v>110</v>
      </c>
      <c r="BX118" s="57" t="s">
        <v>109</v>
      </c>
      <c r="BY118" s="57" t="s">
        <v>109</v>
      </c>
      <c r="BZ118" s="57" t="s">
        <v>109</v>
      </c>
      <c r="CA118" s="57" t="s">
        <v>109</v>
      </c>
      <c r="CB118" s="57" t="s">
        <v>109</v>
      </c>
      <c r="CC118" s="57" t="s">
        <v>109</v>
      </c>
      <c r="CD118" s="55"/>
    </row>
    <row r="119">
      <c r="A119" s="54" t="s">
        <v>220</v>
      </c>
      <c r="B119" s="57" t="s">
        <v>102</v>
      </c>
      <c r="C119" s="57" t="s">
        <v>102</v>
      </c>
      <c r="D119" s="57" t="s">
        <v>102</v>
      </c>
      <c r="E119" s="57" t="s">
        <v>102</v>
      </c>
      <c r="F119" s="57" t="s">
        <v>102</v>
      </c>
      <c r="G119" s="58"/>
      <c r="H119" s="57" t="s">
        <v>102</v>
      </c>
      <c r="I119" s="57" t="s">
        <v>103</v>
      </c>
      <c r="J119" s="57" t="s">
        <v>102</v>
      </c>
      <c r="K119" s="57" t="s">
        <v>102</v>
      </c>
      <c r="L119" s="57" t="s">
        <v>102</v>
      </c>
      <c r="M119" s="57" t="s">
        <v>102</v>
      </c>
      <c r="N119" s="58"/>
      <c r="O119" s="57" t="s">
        <v>102</v>
      </c>
      <c r="P119" s="57" t="s">
        <v>102</v>
      </c>
      <c r="Q119" s="57" t="s">
        <v>102</v>
      </c>
      <c r="R119" s="57" t="s">
        <v>102</v>
      </c>
      <c r="S119" s="57" t="s">
        <v>102</v>
      </c>
      <c r="T119" s="57" t="s">
        <v>102</v>
      </c>
      <c r="U119" s="57" t="s">
        <v>102</v>
      </c>
      <c r="V119" s="57" t="s">
        <v>102</v>
      </c>
      <c r="W119" s="57" t="s">
        <v>102</v>
      </c>
      <c r="X119" s="57" t="s">
        <v>102</v>
      </c>
      <c r="Y119" s="58"/>
      <c r="Z119" s="57" t="s">
        <v>102</v>
      </c>
      <c r="AA119" s="57" t="s">
        <v>102</v>
      </c>
      <c r="AB119" s="57" t="s">
        <v>102</v>
      </c>
      <c r="AC119" s="57" t="s">
        <v>102</v>
      </c>
      <c r="AD119" s="57" t="s">
        <v>102</v>
      </c>
      <c r="AE119" s="57" t="s">
        <v>102</v>
      </c>
      <c r="AF119" s="57" t="s">
        <v>110</v>
      </c>
      <c r="AG119" s="57" t="s">
        <v>102</v>
      </c>
      <c r="AH119" s="57" t="s">
        <v>102</v>
      </c>
      <c r="AI119" s="57" t="s">
        <v>102</v>
      </c>
      <c r="AJ119" s="57" t="s">
        <v>102</v>
      </c>
      <c r="AK119" s="57" t="s">
        <v>102</v>
      </c>
      <c r="AL119" s="57" t="s">
        <v>102</v>
      </c>
      <c r="AM119" s="57" t="s">
        <v>102</v>
      </c>
      <c r="AN119" s="57" t="s">
        <v>102</v>
      </c>
      <c r="AO119" s="57" t="s">
        <v>102</v>
      </c>
      <c r="AP119" s="57" t="s">
        <v>102</v>
      </c>
      <c r="AQ119" s="57" t="s">
        <v>102</v>
      </c>
      <c r="AR119" s="57" t="s">
        <v>102</v>
      </c>
      <c r="AS119" s="57"/>
      <c r="AT119" s="57" t="s">
        <v>102</v>
      </c>
      <c r="AU119" s="57" t="s">
        <v>102</v>
      </c>
      <c r="AV119" s="57" t="s">
        <v>102</v>
      </c>
      <c r="AW119" s="57" t="s">
        <v>102</v>
      </c>
      <c r="AX119" s="57" t="s">
        <v>102</v>
      </c>
      <c r="AY119" s="57" t="s">
        <v>102</v>
      </c>
      <c r="AZ119" s="57" t="s">
        <v>102</v>
      </c>
      <c r="BA119" s="57" t="s">
        <v>102</v>
      </c>
      <c r="BB119" s="57" t="s">
        <v>102</v>
      </c>
      <c r="BC119" s="57" t="s">
        <v>102</v>
      </c>
      <c r="BD119" s="57" t="s">
        <v>102</v>
      </c>
      <c r="BE119" s="57" t="s">
        <v>102</v>
      </c>
      <c r="BF119" s="57" t="s">
        <v>102</v>
      </c>
      <c r="BG119" s="57" t="s">
        <v>102</v>
      </c>
      <c r="BH119" s="57" t="s">
        <v>102</v>
      </c>
      <c r="BI119" s="57" t="s">
        <v>102</v>
      </c>
      <c r="BJ119" s="57" t="s">
        <v>102</v>
      </c>
      <c r="BK119" s="57" t="s">
        <v>102</v>
      </c>
      <c r="BL119" s="57" t="s">
        <v>102</v>
      </c>
      <c r="BM119" s="57" t="s">
        <v>102</v>
      </c>
      <c r="BN119" s="57" t="s">
        <v>102</v>
      </c>
      <c r="BO119" s="57" t="s">
        <v>102</v>
      </c>
      <c r="BP119" s="57" t="s">
        <v>102</v>
      </c>
      <c r="BQ119" s="57" t="s">
        <v>102</v>
      </c>
      <c r="BR119" s="57" t="s">
        <v>102</v>
      </c>
      <c r="BS119" s="57" t="s">
        <v>102</v>
      </c>
      <c r="BT119" s="57" t="s">
        <v>102</v>
      </c>
      <c r="BU119" s="57" t="s">
        <v>102</v>
      </c>
      <c r="BV119" s="57" t="s">
        <v>110</v>
      </c>
      <c r="BW119" s="57" t="s">
        <v>102</v>
      </c>
      <c r="BX119" s="57" t="s">
        <v>102</v>
      </c>
      <c r="BY119" s="57" t="s">
        <v>102</v>
      </c>
      <c r="BZ119" s="57" t="s">
        <v>102</v>
      </c>
      <c r="CA119" s="57" t="s">
        <v>102</v>
      </c>
      <c r="CB119" s="57" t="s">
        <v>102</v>
      </c>
      <c r="CC119" s="57" t="s">
        <v>102</v>
      </c>
      <c r="CD119" s="55"/>
    </row>
    <row r="120">
      <c r="A120" s="54" t="s">
        <v>221</v>
      </c>
      <c r="B120" s="57" t="s">
        <v>102</v>
      </c>
      <c r="C120" s="57" t="s">
        <v>103</v>
      </c>
      <c r="D120" s="57" t="s">
        <v>103</v>
      </c>
      <c r="E120" s="57" t="s">
        <v>103</v>
      </c>
      <c r="F120" s="57" t="s">
        <v>103</v>
      </c>
      <c r="G120" s="58"/>
      <c r="H120" s="57" t="s">
        <v>102</v>
      </c>
      <c r="I120" s="57" t="s">
        <v>103</v>
      </c>
      <c r="J120" s="57" t="s">
        <v>103</v>
      </c>
      <c r="K120" s="57" t="s">
        <v>102</v>
      </c>
      <c r="L120" s="57" t="s">
        <v>102</v>
      </c>
      <c r="M120" s="57" t="s">
        <v>103</v>
      </c>
      <c r="N120" s="57" t="s">
        <v>102</v>
      </c>
      <c r="O120" s="57" t="s">
        <v>103</v>
      </c>
      <c r="P120" s="57" t="s">
        <v>103</v>
      </c>
      <c r="Q120" s="57" t="s">
        <v>103</v>
      </c>
      <c r="R120" s="57" t="s">
        <v>102</v>
      </c>
      <c r="S120" s="57" t="s">
        <v>102</v>
      </c>
      <c r="T120" s="57" t="s">
        <v>102</v>
      </c>
      <c r="U120" s="57" t="s">
        <v>103</v>
      </c>
      <c r="V120" s="57" t="s">
        <v>103</v>
      </c>
      <c r="W120" s="57" t="s">
        <v>103</v>
      </c>
      <c r="X120" s="57" t="s">
        <v>102</v>
      </c>
      <c r="Y120" s="58"/>
      <c r="Z120" s="57" t="s">
        <v>102</v>
      </c>
      <c r="AA120" s="57" t="s">
        <v>102</v>
      </c>
      <c r="AB120" s="57" t="s">
        <v>103</v>
      </c>
      <c r="AC120" s="57" t="s">
        <v>102</v>
      </c>
      <c r="AD120" s="57" t="s">
        <v>103</v>
      </c>
      <c r="AE120" s="57" t="s">
        <v>102</v>
      </c>
      <c r="AF120" s="57" t="s">
        <v>102</v>
      </c>
      <c r="AG120" s="57" t="s">
        <v>102</v>
      </c>
      <c r="AH120" s="57" t="s">
        <v>103</v>
      </c>
      <c r="AI120" s="57" t="s">
        <v>103</v>
      </c>
      <c r="AJ120" s="57" t="s">
        <v>103</v>
      </c>
      <c r="AK120" s="57" t="s">
        <v>103</v>
      </c>
      <c r="AL120" s="57" t="s">
        <v>103</v>
      </c>
      <c r="AM120" s="57" t="s">
        <v>103</v>
      </c>
      <c r="AN120" s="57" t="s">
        <v>102</v>
      </c>
      <c r="AO120" s="57" t="s">
        <v>102</v>
      </c>
      <c r="AP120" s="57" t="s">
        <v>103</v>
      </c>
      <c r="AQ120" s="57" t="s">
        <v>103</v>
      </c>
      <c r="AR120" s="57" t="s">
        <v>103</v>
      </c>
      <c r="AS120" s="57"/>
      <c r="AT120" s="57" t="s">
        <v>103</v>
      </c>
      <c r="AU120" s="57" t="s">
        <v>103</v>
      </c>
      <c r="AV120" s="57" t="s">
        <v>103</v>
      </c>
      <c r="AW120" s="57" t="s">
        <v>103</v>
      </c>
      <c r="AX120" s="57" t="s">
        <v>103</v>
      </c>
      <c r="AY120" s="57" t="s">
        <v>102</v>
      </c>
      <c r="AZ120" s="57" t="s">
        <v>102</v>
      </c>
      <c r="BA120" s="57" t="s">
        <v>103</v>
      </c>
      <c r="BB120" s="57" t="s">
        <v>102</v>
      </c>
      <c r="BC120" s="57" t="s">
        <v>103</v>
      </c>
      <c r="BD120" s="57" t="s">
        <v>103</v>
      </c>
      <c r="BE120" s="57" t="s">
        <v>103</v>
      </c>
      <c r="BF120" s="57" t="s">
        <v>103</v>
      </c>
      <c r="BG120" s="57" t="s">
        <v>102</v>
      </c>
      <c r="BH120" s="57" t="s">
        <v>103</v>
      </c>
      <c r="BI120" s="58"/>
      <c r="BJ120" s="57" t="s">
        <v>103</v>
      </c>
      <c r="BK120" s="57" t="s">
        <v>102</v>
      </c>
      <c r="BL120" s="57" t="s">
        <v>103</v>
      </c>
      <c r="BM120" s="57" t="s">
        <v>103</v>
      </c>
      <c r="BN120" s="57" t="s">
        <v>103</v>
      </c>
      <c r="BO120" s="57" t="s">
        <v>103</v>
      </c>
      <c r="BP120" s="57"/>
      <c r="BQ120" s="57" t="s">
        <v>103</v>
      </c>
      <c r="BR120" s="57" t="s">
        <v>103</v>
      </c>
      <c r="BS120" s="57" t="s">
        <v>103</v>
      </c>
      <c r="BT120" s="57" t="s">
        <v>103</v>
      </c>
      <c r="BU120" s="57"/>
      <c r="BV120" s="57" t="s">
        <v>103</v>
      </c>
      <c r="BW120" s="57" t="s">
        <v>103</v>
      </c>
      <c r="BX120" s="57" t="s">
        <v>102</v>
      </c>
      <c r="BY120" s="57"/>
      <c r="BZ120" s="57" t="s">
        <v>103</v>
      </c>
      <c r="CA120" s="57" t="s">
        <v>103</v>
      </c>
      <c r="CB120" s="57" t="s">
        <v>103</v>
      </c>
      <c r="CC120" s="57" t="s">
        <v>103</v>
      </c>
      <c r="CD120" s="55"/>
    </row>
    <row r="121">
      <c r="A121" s="54" t="s">
        <v>222</v>
      </c>
      <c r="B121" s="57" t="s">
        <v>103</v>
      </c>
      <c r="C121" s="57" t="s">
        <v>102</v>
      </c>
      <c r="D121" s="57" t="s">
        <v>102</v>
      </c>
      <c r="E121" s="57" t="s">
        <v>111</v>
      </c>
      <c r="F121" s="57" t="s">
        <v>111</v>
      </c>
      <c r="G121" s="58"/>
      <c r="H121" s="57" t="s">
        <v>103</v>
      </c>
      <c r="I121" s="57" t="s">
        <v>109</v>
      </c>
      <c r="J121" s="58"/>
      <c r="K121" s="57" t="s">
        <v>102</v>
      </c>
      <c r="L121" s="57" t="s">
        <v>109</v>
      </c>
      <c r="M121" s="57" t="s">
        <v>109</v>
      </c>
      <c r="N121" s="57" t="s">
        <v>111</v>
      </c>
      <c r="O121" s="57" t="s">
        <v>109</v>
      </c>
      <c r="P121" s="57" t="s">
        <v>102</v>
      </c>
      <c r="Q121" s="57" t="s">
        <v>109</v>
      </c>
      <c r="R121" s="57" t="s">
        <v>111</v>
      </c>
      <c r="S121" s="57" t="s">
        <v>103</v>
      </c>
      <c r="T121" s="57" t="s">
        <v>102</v>
      </c>
      <c r="U121" s="57" t="s">
        <v>111</v>
      </c>
      <c r="V121" s="57" t="s">
        <v>102</v>
      </c>
      <c r="W121" s="57" t="s">
        <v>102</v>
      </c>
      <c r="X121" s="57" t="s">
        <v>102</v>
      </c>
      <c r="Y121" s="58"/>
      <c r="Z121" s="57" t="s">
        <v>109</v>
      </c>
      <c r="AA121" s="57" t="s">
        <v>109</v>
      </c>
      <c r="AB121" s="57" t="s">
        <v>102</v>
      </c>
      <c r="AC121" s="57" t="s">
        <v>109</v>
      </c>
      <c r="AD121" s="57" t="s">
        <v>102</v>
      </c>
      <c r="AE121" s="57" t="s">
        <v>103</v>
      </c>
      <c r="AF121" s="57" t="s">
        <v>111</v>
      </c>
      <c r="AG121" s="57" t="s">
        <v>109</v>
      </c>
      <c r="AH121" s="57" t="s">
        <v>102</v>
      </c>
      <c r="AI121" s="57" t="s">
        <v>109</v>
      </c>
      <c r="AJ121" s="57" t="s">
        <v>103</v>
      </c>
      <c r="AK121" s="57" t="s">
        <v>102</v>
      </c>
      <c r="AL121" s="57" t="s">
        <v>109</v>
      </c>
      <c r="AM121" s="57" t="s">
        <v>111</v>
      </c>
      <c r="AN121" s="57" t="s">
        <v>102</v>
      </c>
      <c r="AO121" s="57" t="s">
        <v>109</v>
      </c>
      <c r="AP121" s="57" t="s">
        <v>109</v>
      </c>
      <c r="AQ121" s="57" t="s">
        <v>109</v>
      </c>
      <c r="AR121" s="57" t="s">
        <v>109</v>
      </c>
      <c r="AS121" s="57"/>
      <c r="AT121" s="57" t="s">
        <v>109</v>
      </c>
      <c r="AU121" s="57" t="s">
        <v>102</v>
      </c>
      <c r="AV121" s="57" t="s">
        <v>102</v>
      </c>
      <c r="AW121" s="57" t="s">
        <v>109</v>
      </c>
      <c r="AX121" s="57" t="s">
        <v>109</v>
      </c>
      <c r="AY121" s="57" t="s">
        <v>102</v>
      </c>
      <c r="AZ121" s="57" t="s">
        <v>102</v>
      </c>
      <c r="BA121" s="57" t="s">
        <v>102</v>
      </c>
      <c r="BB121" s="57" t="s">
        <v>102</v>
      </c>
      <c r="BC121" s="57" t="s">
        <v>102</v>
      </c>
      <c r="BD121" s="57" t="s">
        <v>109</v>
      </c>
      <c r="BE121" s="57" t="s">
        <v>109</v>
      </c>
      <c r="BF121" s="57" t="s">
        <v>109</v>
      </c>
      <c r="BG121" s="57" t="s">
        <v>109</v>
      </c>
      <c r="BH121" s="57" t="s">
        <v>102</v>
      </c>
      <c r="BI121" s="57" t="s">
        <v>109</v>
      </c>
      <c r="BJ121" s="57" t="s">
        <v>109</v>
      </c>
      <c r="BK121" s="57" t="s">
        <v>109</v>
      </c>
      <c r="BL121" s="57" t="s">
        <v>109</v>
      </c>
      <c r="BM121" s="57" t="s">
        <v>109</v>
      </c>
      <c r="BN121" s="57" t="s">
        <v>109</v>
      </c>
      <c r="BO121" s="57" t="s">
        <v>109</v>
      </c>
      <c r="BP121" s="57" t="s">
        <v>102</v>
      </c>
      <c r="BQ121" s="57" t="s">
        <v>109</v>
      </c>
      <c r="BR121" s="57" t="s">
        <v>102</v>
      </c>
      <c r="BS121" s="57" t="s">
        <v>109</v>
      </c>
      <c r="BT121" s="57" t="s">
        <v>102</v>
      </c>
      <c r="BU121" s="57" t="s">
        <v>102</v>
      </c>
      <c r="BV121" s="57" t="s">
        <v>102</v>
      </c>
      <c r="BW121" s="57" t="s">
        <v>102</v>
      </c>
      <c r="BX121" s="57" t="s">
        <v>102</v>
      </c>
      <c r="BY121" s="57" t="s">
        <v>102</v>
      </c>
      <c r="BZ121" s="57" t="s">
        <v>109</v>
      </c>
      <c r="CA121" s="57" t="s">
        <v>109</v>
      </c>
      <c r="CB121" s="57" t="s">
        <v>109</v>
      </c>
      <c r="CC121" s="57" t="s">
        <v>111</v>
      </c>
      <c r="CD121" s="55"/>
    </row>
    <row r="122">
      <c r="A122" s="54" t="s">
        <v>223</v>
      </c>
      <c r="B122" s="57" t="s">
        <v>111</v>
      </c>
      <c r="C122" s="57" t="s">
        <v>111</v>
      </c>
      <c r="D122" s="57" t="s">
        <v>111</v>
      </c>
      <c r="E122" s="57" t="s">
        <v>111</v>
      </c>
      <c r="F122" s="57" t="s">
        <v>111</v>
      </c>
      <c r="G122" s="58"/>
      <c r="H122" s="57" t="s">
        <v>111</v>
      </c>
      <c r="I122" s="57" t="s">
        <v>102</v>
      </c>
      <c r="J122" s="57" t="s">
        <v>111</v>
      </c>
      <c r="K122" s="57" t="s">
        <v>111</v>
      </c>
      <c r="L122" s="57" t="s">
        <v>111</v>
      </c>
      <c r="M122" s="57" t="s">
        <v>111</v>
      </c>
      <c r="N122" s="57" t="s">
        <v>111</v>
      </c>
      <c r="O122" s="57" t="s">
        <v>111</v>
      </c>
      <c r="P122" s="57" t="s">
        <v>111</v>
      </c>
      <c r="Q122" s="57" t="s">
        <v>111</v>
      </c>
      <c r="R122" s="57" t="s">
        <v>111</v>
      </c>
      <c r="S122" s="57" t="s">
        <v>102</v>
      </c>
      <c r="T122" s="57" t="s">
        <v>111</v>
      </c>
      <c r="U122" s="57" t="s">
        <v>111</v>
      </c>
      <c r="V122" s="57" t="s">
        <v>111</v>
      </c>
      <c r="W122" s="57" t="s">
        <v>111</v>
      </c>
      <c r="X122" s="57" t="s">
        <v>111</v>
      </c>
      <c r="Y122" s="58"/>
      <c r="Z122" s="57" t="s">
        <v>111</v>
      </c>
      <c r="AA122" s="57" t="s">
        <v>111</v>
      </c>
      <c r="AB122" s="57" t="s">
        <v>111</v>
      </c>
      <c r="AC122" s="57" t="s">
        <v>111</v>
      </c>
      <c r="AD122" s="57" t="s">
        <v>111</v>
      </c>
      <c r="AE122" s="57" t="s">
        <v>111</v>
      </c>
      <c r="AF122" s="57" t="s">
        <v>111</v>
      </c>
      <c r="AG122" s="57" t="s">
        <v>111</v>
      </c>
      <c r="AH122" s="57" t="s">
        <v>111</v>
      </c>
      <c r="AI122" s="57" t="s">
        <v>111</v>
      </c>
      <c r="AJ122" s="57" t="s">
        <v>111</v>
      </c>
      <c r="AK122" s="57" t="s">
        <v>111</v>
      </c>
      <c r="AL122" s="57" t="s">
        <v>111</v>
      </c>
      <c r="AM122" s="57" t="s">
        <v>102</v>
      </c>
      <c r="AN122" s="57" t="s">
        <v>111</v>
      </c>
      <c r="AO122" s="57" t="s">
        <v>111</v>
      </c>
      <c r="AP122" s="57" t="s">
        <v>111</v>
      </c>
      <c r="AQ122" s="57" t="s">
        <v>111</v>
      </c>
      <c r="AR122" s="57" t="s">
        <v>111</v>
      </c>
      <c r="AS122" s="57"/>
      <c r="AT122" s="57" t="s">
        <v>111</v>
      </c>
      <c r="AU122" s="57" t="s">
        <v>111</v>
      </c>
      <c r="AV122" s="57" t="s">
        <v>111</v>
      </c>
      <c r="AW122" s="57" t="s">
        <v>111</v>
      </c>
      <c r="AX122" s="57" t="s">
        <v>111</v>
      </c>
      <c r="AY122" s="57" t="s">
        <v>111</v>
      </c>
      <c r="AZ122" s="57" t="s">
        <v>111</v>
      </c>
      <c r="BA122" s="57" t="s">
        <v>111</v>
      </c>
      <c r="BB122" s="57" t="s">
        <v>111</v>
      </c>
      <c r="BC122" s="57" t="s">
        <v>111</v>
      </c>
      <c r="BD122" s="57" t="s">
        <v>111</v>
      </c>
      <c r="BE122" s="57" t="s">
        <v>111</v>
      </c>
      <c r="BF122" s="57" t="s">
        <v>111</v>
      </c>
      <c r="BG122" s="57" t="s">
        <v>111</v>
      </c>
      <c r="BH122" s="57" t="s">
        <v>111</v>
      </c>
      <c r="BI122" s="57" t="s">
        <v>111</v>
      </c>
      <c r="BJ122" s="57" t="s">
        <v>111</v>
      </c>
      <c r="BK122" s="57" t="s">
        <v>111</v>
      </c>
      <c r="BL122" s="57" t="s">
        <v>111</v>
      </c>
      <c r="BM122" s="57" t="s">
        <v>111</v>
      </c>
      <c r="BN122" s="57" t="s">
        <v>111</v>
      </c>
      <c r="BO122" s="57" t="s">
        <v>111</v>
      </c>
      <c r="BP122" s="57" t="s">
        <v>111</v>
      </c>
      <c r="BQ122" s="57" t="s">
        <v>111</v>
      </c>
      <c r="BR122" s="57" t="s">
        <v>111</v>
      </c>
      <c r="BS122" s="57" t="s">
        <v>111</v>
      </c>
      <c r="BT122" s="57" t="s">
        <v>111</v>
      </c>
      <c r="BU122" s="57" t="s">
        <v>111</v>
      </c>
      <c r="BV122" s="57" t="s">
        <v>111</v>
      </c>
      <c r="BW122" s="57" t="s">
        <v>111</v>
      </c>
      <c r="BX122" s="57" t="s">
        <v>111</v>
      </c>
      <c r="BY122" s="57" t="s">
        <v>111</v>
      </c>
      <c r="BZ122" s="57" t="s">
        <v>111</v>
      </c>
      <c r="CA122" s="57" t="s">
        <v>111</v>
      </c>
      <c r="CB122" s="57" t="s">
        <v>111</v>
      </c>
      <c r="CC122" s="57" t="s">
        <v>111</v>
      </c>
      <c r="CD122" s="55"/>
    </row>
    <row r="123">
      <c r="A123" s="54" t="s">
        <v>224</v>
      </c>
      <c r="B123" s="57" t="s">
        <v>111</v>
      </c>
      <c r="C123" s="57" t="s">
        <v>111</v>
      </c>
      <c r="D123" s="57" t="s">
        <v>111</v>
      </c>
      <c r="E123" s="57" t="s">
        <v>111</v>
      </c>
      <c r="F123" s="57" t="s">
        <v>111</v>
      </c>
      <c r="G123" s="58"/>
      <c r="H123" s="57" t="s">
        <v>111</v>
      </c>
      <c r="I123" s="57" t="s">
        <v>111</v>
      </c>
      <c r="J123" s="57" t="s">
        <v>111</v>
      </c>
      <c r="K123" s="57" t="s">
        <v>111</v>
      </c>
      <c r="L123" s="57" t="s">
        <v>111</v>
      </c>
      <c r="M123" s="57" t="s">
        <v>111</v>
      </c>
      <c r="N123" s="57" t="s">
        <v>111</v>
      </c>
      <c r="O123" s="57" t="s">
        <v>111</v>
      </c>
      <c r="P123" s="57" t="s">
        <v>111</v>
      </c>
      <c r="Q123" s="57" t="s">
        <v>111</v>
      </c>
      <c r="R123" s="57" t="s">
        <v>111</v>
      </c>
      <c r="S123" s="57" t="s">
        <v>102</v>
      </c>
      <c r="T123" s="57" t="s">
        <v>111</v>
      </c>
      <c r="U123" s="57" t="s">
        <v>111</v>
      </c>
      <c r="V123" s="57" t="s">
        <v>111</v>
      </c>
      <c r="W123" s="57" t="s">
        <v>111</v>
      </c>
      <c r="X123" s="57" t="s">
        <v>111</v>
      </c>
      <c r="Y123" s="58"/>
      <c r="Z123" s="57" t="s">
        <v>111</v>
      </c>
      <c r="AA123" s="57" t="s">
        <v>111</v>
      </c>
      <c r="AB123" s="57" t="s">
        <v>111</v>
      </c>
      <c r="AC123" s="57" t="s">
        <v>111</v>
      </c>
      <c r="AD123" s="57" t="s">
        <v>111</v>
      </c>
      <c r="AE123" s="57" t="s">
        <v>111</v>
      </c>
      <c r="AF123" s="57" t="s">
        <v>111</v>
      </c>
      <c r="AG123" s="57" t="s">
        <v>111</v>
      </c>
      <c r="AH123" s="57" t="s">
        <v>111</v>
      </c>
      <c r="AI123" s="57" t="s">
        <v>111</v>
      </c>
      <c r="AJ123" s="57" t="s">
        <v>111</v>
      </c>
      <c r="AK123" s="57" t="s">
        <v>111</v>
      </c>
      <c r="AL123" s="57" t="s">
        <v>111</v>
      </c>
      <c r="AM123" s="57" t="s">
        <v>111</v>
      </c>
      <c r="AN123" s="58"/>
      <c r="AO123" s="57" t="s">
        <v>111</v>
      </c>
      <c r="AP123" s="57" t="s">
        <v>111</v>
      </c>
      <c r="AQ123" s="57" t="s">
        <v>111</v>
      </c>
      <c r="AR123" s="57" t="s">
        <v>111</v>
      </c>
      <c r="AS123" s="57"/>
      <c r="AT123" s="57" t="s">
        <v>111</v>
      </c>
      <c r="AU123" s="57" t="s">
        <v>111</v>
      </c>
      <c r="AV123" s="57" t="s">
        <v>111</v>
      </c>
      <c r="AW123" s="57" t="s">
        <v>111</v>
      </c>
      <c r="AX123" s="57" t="s">
        <v>111</v>
      </c>
      <c r="AY123" s="57" t="s">
        <v>111</v>
      </c>
      <c r="AZ123" s="57" t="s">
        <v>111</v>
      </c>
      <c r="BA123" s="57" t="s">
        <v>111</v>
      </c>
      <c r="BB123" s="57" t="s">
        <v>111</v>
      </c>
      <c r="BC123" s="57" t="s">
        <v>111</v>
      </c>
      <c r="BD123" s="57" t="s">
        <v>111</v>
      </c>
      <c r="BE123" s="57" t="s">
        <v>111</v>
      </c>
      <c r="BF123" s="57" t="s">
        <v>102</v>
      </c>
      <c r="BG123" s="57" t="s">
        <v>111</v>
      </c>
      <c r="BH123" s="57" t="s">
        <v>111</v>
      </c>
      <c r="BI123" s="57" t="s">
        <v>111</v>
      </c>
      <c r="BJ123" s="57" t="s">
        <v>111</v>
      </c>
      <c r="BK123" s="57" t="s">
        <v>111</v>
      </c>
      <c r="BL123" s="57" t="s">
        <v>111</v>
      </c>
      <c r="BM123" s="57" t="s">
        <v>111</v>
      </c>
      <c r="BN123" s="57" t="s">
        <v>111</v>
      </c>
      <c r="BO123" s="57" t="s">
        <v>102</v>
      </c>
      <c r="BP123" s="57" t="s">
        <v>111</v>
      </c>
      <c r="BQ123" s="57" t="s">
        <v>111</v>
      </c>
      <c r="BR123" s="57" t="s">
        <v>111</v>
      </c>
      <c r="BS123" s="57" t="s">
        <v>111</v>
      </c>
      <c r="BT123" s="57" t="s">
        <v>111</v>
      </c>
      <c r="BU123" s="57" t="s">
        <v>111</v>
      </c>
      <c r="BV123" s="57" t="s">
        <v>111</v>
      </c>
      <c r="BW123" s="57" t="s">
        <v>111</v>
      </c>
      <c r="BX123" s="57" t="s">
        <v>111</v>
      </c>
      <c r="BY123" s="57" t="s">
        <v>111</v>
      </c>
      <c r="BZ123" s="57" t="s">
        <v>111</v>
      </c>
      <c r="CA123" s="57" t="s">
        <v>111</v>
      </c>
      <c r="CB123" s="57" t="s">
        <v>111</v>
      </c>
      <c r="CC123" s="57" t="s">
        <v>111</v>
      </c>
      <c r="CD123" s="59"/>
    </row>
    <row r="124">
      <c r="A124" s="54" t="s">
        <v>225</v>
      </c>
      <c r="B124" s="57" t="s">
        <v>102</v>
      </c>
      <c r="C124" s="57" t="s">
        <v>102</v>
      </c>
      <c r="D124" s="57" t="s">
        <v>111</v>
      </c>
      <c r="E124" s="57" t="s">
        <v>111</v>
      </c>
      <c r="F124" s="57" t="s">
        <v>111</v>
      </c>
      <c r="G124" s="58"/>
      <c r="H124" s="57" t="s">
        <v>111</v>
      </c>
      <c r="I124" s="57" t="s">
        <v>102</v>
      </c>
      <c r="J124" s="57" t="s">
        <v>111</v>
      </c>
      <c r="K124" s="57" t="s">
        <v>102</v>
      </c>
      <c r="L124" s="57" t="s">
        <v>102</v>
      </c>
      <c r="M124" s="57" t="s">
        <v>103</v>
      </c>
      <c r="N124" s="58"/>
      <c r="O124" s="57" t="s">
        <v>102</v>
      </c>
      <c r="P124" s="57" t="s">
        <v>111</v>
      </c>
      <c r="Q124" s="57" t="s">
        <v>111</v>
      </c>
      <c r="R124" s="57" t="s">
        <v>111</v>
      </c>
      <c r="S124" s="57" t="s">
        <v>103</v>
      </c>
      <c r="T124" s="57" t="s">
        <v>111</v>
      </c>
      <c r="U124" s="57" t="s">
        <v>102</v>
      </c>
      <c r="V124" s="57" t="s">
        <v>102</v>
      </c>
      <c r="W124" s="58"/>
      <c r="X124" s="57" t="s">
        <v>111</v>
      </c>
      <c r="Y124" s="58"/>
      <c r="Z124" s="57" t="s">
        <v>111</v>
      </c>
      <c r="AA124" s="57" t="s">
        <v>111</v>
      </c>
      <c r="AB124" s="57" t="s">
        <v>103</v>
      </c>
      <c r="AC124" s="57" t="s">
        <v>102</v>
      </c>
      <c r="AD124" s="57" t="s">
        <v>111</v>
      </c>
      <c r="AE124" s="57" t="s">
        <v>109</v>
      </c>
      <c r="AF124" s="57" t="s">
        <v>111</v>
      </c>
      <c r="AG124" s="57" t="s">
        <v>103</v>
      </c>
      <c r="AH124" s="57" t="s">
        <v>102</v>
      </c>
      <c r="AI124" s="57" t="s">
        <v>111</v>
      </c>
      <c r="AJ124" s="57" t="s">
        <v>109</v>
      </c>
      <c r="AK124" s="57" t="s">
        <v>102</v>
      </c>
      <c r="AL124" s="57" t="s">
        <v>111</v>
      </c>
      <c r="AM124" s="57" t="s">
        <v>111</v>
      </c>
      <c r="AN124" s="58"/>
      <c r="AO124" s="57" t="s">
        <v>111</v>
      </c>
      <c r="AP124" s="57" t="s">
        <v>111</v>
      </c>
      <c r="AQ124" s="57" t="s">
        <v>102</v>
      </c>
      <c r="AR124" s="57" t="s">
        <v>111</v>
      </c>
      <c r="AS124" s="57"/>
      <c r="AT124" s="57" t="s">
        <v>102</v>
      </c>
      <c r="AU124" s="57" t="s">
        <v>103</v>
      </c>
      <c r="AV124" s="57" t="s">
        <v>102</v>
      </c>
      <c r="AW124" s="57" t="s">
        <v>111</v>
      </c>
      <c r="AX124" s="57" t="s">
        <v>111</v>
      </c>
      <c r="AY124" s="57" t="s">
        <v>103</v>
      </c>
      <c r="AZ124" s="57" t="s">
        <v>109</v>
      </c>
      <c r="BA124" s="57" t="s">
        <v>102</v>
      </c>
      <c r="BB124" s="57" t="s">
        <v>102</v>
      </c>
      <c r="BC124" s="57" t="s">
        <v>102</v>
      </c>
      <c r="BD124" s="57" t="s">
        <v>111</v>
      </c>
      <c r="BE124" s="57" t="s">
        <v>111</v>
      </c>
      <c r="BF124" s="57" t="s">
        <v>109</v>
      </c>
      <c r="BG124" s="57" t="s">
        <v>109</v>
      </c>
      <c r="BH124" s="57" t="s">
        <v>103</v>
      </c>
      <c r="BI124" s="57" t="s">
        <v>109</v>
      </c>
      <c r="BJ124" s="57" t="s">
        <v>103</v>
      </c>
      <c r="BK124" s="57" t="s">
        <v>111</v>
      </c>
      <c r="BL124" s="57" t="s">
        <v>102</v>
      </c>
      <c r="BM124" s="57" t="s">
        <v>111</v>
      </c>
      <c r="BN124" s="57" t="s">
        <v>111</v>
      </c>
      <c r="BO124" s="57" t="s">
        <v>102</v>
      </c>
      <c r="BP124" s="57" t="s">
        <v>102</v>
      </c>
      <c r="BQ124" s="57" t="s">
        <v>111</v>
      </c>
      <c r="BR124" s="57" t="s">
        <v>111</v>
      </c>
      <c r="BS124" s="57" t="s">
        <v>102</v>
      </c>
      <c r="BT124" s="57" t="s">
        <v>111</v>
      </c>
      <c r="BU124" s="57" t="s">
        <v>102</v>
      </c>
      <c r="BV124" s="57" t="s">
        <v>103</v>
      </c>
      <c r="BW124" s="57" t="s">
        <v>111</v>
      </c>
      <c r="BX124" s="57" t="s">
        <v>102</v>
      </c>
      <c r="BY124" s="57" t="s">
        <v>111</v>
      </c>
      <c r="BZ124" s="57" t="s">
        <v>111</v>
      </c>
      <c r="CA124" s="57" t="s">
        <v>102</v>
      </c>
      <c r="CB124" s="57" t="s">
        <v>111</v>
      </c>
      <c r="CC124" s="57" t="s">
        <v>103</v>
      </c>
      <c r="CD124" s="59"/>
    </row>
    <row r="125">
      <c r="A125" s="54" t="s">
        <v>226</v>
      </c>
      <c r="B125" s="57" t="s">
        <v>102</v>
      </c>
      <c r="C125" s="57" t="s">
        <v>102</v>
      </c>
      <c r="D125" s="57" t="s">
        <v>111</v>
      </c>
      <c r="E125" s="57" t="s">
        <v>102</v>
      </c>
      <c r="F125" s="57" t="s">
        <v>102</v>
      </c>
      <c r="G125" s="58"/>
      <c r="H125" s="57" t="s">
        <v>102</v>
      </c>
      <c r="I125" s="57" t="s">
        <v>111</v>
      </c>
      <c r="J125" s="57" t="s">
        <v>102</v>
      </c>
      <c r="K125" s="57" t="s">
        <v>102</v>
      </c>
      <c r="L125" s="57" t="s">
        <v>103</v>
      </c>
      <c r="M125" s="57" t="s">
        <v>102</v>
      </c>
      <c r="N125" s="58"/>
      <c r="O125" s="57" t="s">
        <v>102</v>
      </c>
      <c r="P125" s="57" t="s">
        <v>102</v>
      </c>
      <c r="Q125" s="57" t="s">
        <v>102</v>
      </c>
      <c r="R125" s="57" t="s">
        <v>102</v>
      </c>
      <c r="S125" s="57" t="s">
        <v>102</v>
      </c>
      <c r="T125" s="57" t="s">
        <v>102</v>
      </c>
      <c r="U125" s="57" t="s">
        <v>102</v>
      </c>
      <c r="V125" s="57" t="s">
        <v>103</v>
      </c>
      <c r="W125" s="58"/>
      <c r="X125" s="57" t="s">
        <v>111</v>
      </c>
      <c r="Y125" s="58"/>
      <c r="Z125" s="57" t="s">
        <v>102</v>
      </c>
      <c r="AA125" s="57" t="s">
        <v>102</v>
      </c>
      <c r="AB125" s="57" t="s">
        <v>111</v>
      </c>
      <c r="AC125" s="57" t="s">
        <v>102</v>
      </c>
      <c r="AD125" s="57" t="s">
        <v>102</v>
      </c>
      <c r="AE125" s="57" t="s">
        <v>102</v>
      </c>
      <c r="AF125" s="57" t="s">
        <v>102</v>
      </c>
      <c r="AG125" s="57" t="s">
        <v>102</v>
      </c>
      <c r="AH125" s="57" t="s">
        <v>102</v>
      </c>
      <c r="AI125" s="57" t="s">
        <v>102</v>
      </c>
      <c r="AJ125" s="57" t="s">
        <v>111</v>
      </c>
      <c r="AK125" s="57" t="s">
        <v>103</v>
      </c>
      <c r="AL125" s="57" t="s">
        <v>111</v>
      </c>
      <c r="AM125" s="57" t="s">
        <v>102</v>
      </c>
      <c r="AN125" s="58"/>
      <c r="AO125" s="57" t="s">
        <v>102</v>
      </c>
      <c r="AP125" s="57" t="s">
        <v>102</v>
      </c>
      <c r="AQ125" s="57" t="s">
        <v>102</v>
      </c>
      <c r="AR125" s="57" t="s">
        <v>102</v>
      </c>
      <c r="AS125" s="57"/>
      <c r="AT125" s="57" t="s">
        <v>102</v>
      </c>
      <c r="AU125" s="57" t="s">
        <v>102</v>
      </c>
      <c r="AV125" s="57" t="s">
        <v>103</v>
      </c>
      <c r="AW125" s="57" t="s">
        <v>102</v>
      </c>
      <c r="AX125" s="57" t="s">
        <v>102</v>
      </c>
      <c r="AY125" s="57" t="s">
        <v>102</v>
      </c>
      <c r="AZ125" s="57" t="s">
        <v>102</v>
      </c>
      <c r="BA125" s="57" t="s">
        <v>102</v>
      </c>
      <c r="BB125" s="57" t="s">
        <v>102</v>
      </c>
      <c r="BC125" s="57" t="s">
        <v>111</v>
      </c>
      <c r="BD125" s="57" t="s">
        <v>102</v>
      </c>
      <c r="BE125" s="57" t="s">
        <v>102</v>
      </c>
      <c r="BF125" s="57" t="s">
        <v>102</v>
      </c>
      <c r="BG125" s="57" t="s">
        <v>111</v>
      </c>
      <c r="BH125" s="57" t="s">
        <v>102</v>
      </c>
      <c r="BI125" s="57" t="s">
        <v>102</v>
      </c>
      <c r="BJ125" s="57" t="s">
        <v>102</v>
      </c>
      <c r="BK125" s="57" t="s">
        <v>102</v>
      </c>
      <c r="BL125" s="57" t="s">
        <v>102</v>
      </c>
      <c r="BM125" s="57" t="s">
        <v>102</v>
      </c>
      <c r="BN125" s="57" t="s">
        <v>102</v>
      </c>
      <c r="BO125" s="57" t="s">
        <v>102</v>
      </c>
      <c r="BP125" s="57" t="s">
        <v>102</v>
      </c>
      <c r="BQ125" s="57" t="s">
        <v>102</v>
      </c>
      <c r="BR125" s="57" t="s">
        <v>102</v>
      </c>
      <c r="BS125" s="57" t="s">
        <v>102</v>
      </c>
      <c r="BT125" s="57" t="s">
        <v>103</v>
      </c>
      <c r="BU125" s="57" t="s">
        <v>102</v>
      </c>
      <c r="BV125" s="57" t="s">
        <v>103</v>
      </c>
      <c r="BW125" s="57" t="s">
        <v>102</v>
      </c>
      <c r="BX125" s="57" t="s">
        <v>102</v>
      </c>
      <c r="BY125" s="57" t="s">
        <v>102</v>
      </c>
      <c r="BZ125" s="57" t="s">
        <v>102</v>
      </c>
      <c r="CA125" s="57" t="s">
        <v>102</v>
      </c>
      <c r="CB125" s="57" t="s">
        <v>102</v>
      </c>
      <c r="CC125" s="57" t="s">
        <v>103</v>
      </c>
      <c r="CD125" s="59"/>
    </row>
    <row r="126">
      <c r="A126" s="54" t="s">
        <v>227</v>
      </c>
      <c r="B126" s="57" t="s">
        <v>103</v>
      </c>
      <c r="C126" s="57" t="s">
        <v>103</v>
      </c>
      <c r="D126" s="57" t="s">
        <v>103</v>
      </c>
      <c r="E126" s="57" t="s">
        <v>103</v>
      </c>
      <c r="F126" s="57" t="s">
        <v>103</v>
      </c>
      <c r="G126" s="58"/>
      <c r="H126" s="57" t="s">
        <v>103</v>
      </c>
      <c r="I126" s="57" t="s">
        <v>103</v>
      </c>
      <c r="J126" s="57" t="s">
        <v>103</v>
      </c>
      <c r="K126" s="57" t="s">
        <v>103</v>
      </c>
      <c r="L126" s="57" t="s">
        <v>103</v>
      </c>
      <c r="M126" s="57" t="s">
        <v>103</v>
      </c>
      <c r="N126" s="57" t="s">
        <v>103</v>
      </c>
      <c r="O126" s="57" t="s">
        <v>103</v>
      </c>
      <c r="P126" s="57" t="s">
        <v>103</v>
      </c>
      <c r="Q126" s="57" t="s">
        <v>102</v>
      </c>
      <c r="R126" s="57" t="s">
        <v>103</v>
      </c>
      <c r="S126" s="57" t="s">
        <v>103</v>
      </c>
      <c r="T126" s="57" t="s">
        <v>103</v>
      </c>
      <c r="U126" s="57" t="s">
        <v>103</v>
      </c>
      <c r="V126" s="57" t="s">
        <v>103</v>
      </c>
      <c r="W126" s="58"/>
      <c r="X126" s="57" t="s">
        <v>103</v>
      </c>
      <c r="Y126" s="58"/>
      <c r="Z126" s="57" t="s">
        <v>103</v>
      </c>
      <c r="AA126" s="57" t="s">
        <v>103</v>
      </c>
      <c r="AB126" s="57" t="s">
        <v>103</v>
      </c>
      <c r="AC126" s="57" t="s">
        <v>103</v>
      </c>
      <c r="AD126" s="57" t="s">
        <v>103</v>
      </c>
      <c r="AE126" s="57" t="s">
        <v>103</v>
      </c>
      <c r="AF126" s="57" t="s">
        <v>103</v>
      </c>
      <c r="AG126" s="57" t="s">
        <v>103</v>
      </c>
      <c r="AH126" s="57" t="s">
        <v>103</v>
      </c>
      <c r="AI126" s="57" t="s">
        <v>103</v>
      </c>
      <c r="AJ126" s="57" t="s">
        <v>103</v>
      </c>
      <c r="AK126" s="57" t="s">
        <v>103</v>
      </c>
      <c r="AL126" s="57" t="s">
        <v>103</v>
      </c>
      <c r="AM126" s="57" t="s">
        <v>103</v>
      </c>
      <c r="AN126" s="58"/>
      <c r="AO126" s="57" t="s">
        <v>103</v>
      </c>
      <c r="AP126" s="57" t="s">
        <v>103</v>
      </c>
      <c r="AQ126" s="57" t="s">
        <v>103</v>
      </c>
      <c r="AR126" s="57" t="s">
        <v>103</v>
      </c>
      <c r="AS126" s="57"/>
      <c r="AT126" s="57" t="s">
        <v>103</v>
      </c>
      <c r="AU126" s="57" t="s">
        <v>103</v>
      </c>
      <c r="AV126" s="57" t="s">
        <v>103</v>
      </c>
      <c r="AW126" s="57" t="s">
        <v>103</v>
      </c>
      <c r="AX126" s="57" t="s">
        <v>103</v>
      </c>
      <c r="AY126" s="57" t="s">
        <v>103</v>
      </c>
      <c r="AZ126" s="57" t="s">
        <v>103</v>
      </c>
      <c r="BA126" s="57" t="s">
        <v>103</v>
      </c>
      <c r="BB126" s="57" t="s">
        <v>103</v>
      </c>
      <c r="BC126" s="57" t="s">
        <v>103</v>
      </c>
      <c r="BD126" s="57" t="s">
        <v>103</v>
      </c>
      <c r="BE126" s="57" t="s">
        <v>103</v>
      </c>
      <c r="BF126" s="57" t="s">
        <v>103</v>
      </c>
      <c r="BG126" s="57" t="s">
        <v>103</v>
      </c>
      <c r="BH126" s="57" t="s">
        <v>103</v>
      </c>
      <c r="BI126" s="57" t="s">
        <v>103</v>
      </c>
      <c r="BJ126" s="57" t="s">
        <v>103</v>
      </c>
      <c r="BK126" s="57" t="s">
        <v>103</v>
      </c>
      <c r="BL126" s="57" t="s">
        <v>103</v>
      </c>
      <c r="BM126" s="57" t="s">
        <v>103</v>
      </c>
      <c r="BN126" s="57" t="s">
        <v>103</v>
      </c>
      <c r="BO126" s="57" t="s">
        <v>103</v>
      </c>
      <c r="BP126" s="57" t="s">
        <v>103</v>
      </c>
      <c r="BQ126" s="57" t="s">
        <v>103</v>
      </c>
      <c r="BR126" s="57" t="s">
        <v>103</v>
      </c>
      <c r="BS126" s="57" t="s">
        <v>103</v>
      </c>
      <c r="BT126" s="57" t="s">
        <v>103</v>
      </c>
      <c r="BU126" s="57" t="s">
        <v>103</v>
      </c>
      <c r="BV126" s="57" t="s">
        <v>103</v>
      </c>
      <c r="BW126" s="57" t="s">
        <v>103</v>
      </c>
      <c r="BX126" s="57" t="s">
        <v>103</v>
      </c>
      <c r="BY126" s="57" t="s">
        <v>103</v>
      </c>
      <c r="BZ126" s="57" t="s">
        <v>103</v>
      </c>
      <c r="CA126" s="57" t="s">
        <v>103</v>
      </c>
      <c r="CB126" s="57" t="s">
        <v>103</v>
      </c>
      <c r="CC126" s="57" t="s">
        <v>103</v>
      </c>
      <c r="CD126" s="59"/>
    </row>
    <row r="127">
      <c r="A127" s="54" t="s">
        <v>228</v>
      </c>
      <c r="B127" s="57" t="s">
        <v>103</v>
      </c>
      <c r="C127" s="57" t="s">
        <v>103</v>
      </c>
      <c r="D127" s="57" t="s">
        <v>103</v>
      </c>
      <c r="E127" s="57" t="s">
        <v>103</v>
      </c>
      <c r="F127" s="57" t="s">
        <v>103</v>
      </c>
      <c r="G127" s="58"/>
      <c r="H127" s="57" t="s">
        <v>103</v>
      </c>
      <c r="I127" s="57" t="s">
        <v>103</v>
      </c>
      <c r="J127" s="57" t="s">
        <v>103</v>
      </c>
      <c r="K127" s="57" t="s">
        <v>103</v>
      </c>
      <c r="L127" s="57" t="s">
        <v>103</v>
      </c>
      <c r="M127" s="57" t="s">
        <v>103</v>
      </c>
      <c r="N127" s="57" t="s">
        <v>103</v>
      </c>
      <c r="O127" s="57" t="s">
        <v>103</v>
      </c>
      <c r="P127" s="57" t="s">
        <v>103</v>
      </c>
      <c r="Q127" s="57" t="s">
        <v>103</v>
      </c>
      <c r="R127" s="57" t="s">
        <v>103</v>
      </c>
      <c r="S127" s="57" t="s">
        <v>103</v>
      </c>
      <c r="T127" s="57" t="s">
        <v>103</v>
      </c>
      <c r="U127" s="57" t="s">
        <v>103</v>
      </c>
      <c r="V127" s="57" t="s">
        <v>103</v>
      </c>
      <c r="W127" s="58"/>
      <c r="X127" s="57" t="s">
        <v>103</v>
      </c>
      <c r="Y127" s="58"/>
      <c r="Z127" s="57" t="s">
        <v>103</v>
      </c>
      <c r="AA127" s="57" t="s">
        <v>103</v>
      </c>
      <c r="AB127" s="57" t="s">
        <v>103</v>
      </c>
      <c r="AC127" s="57" t="s">
        <v>103</v>
      </c>
      <c r="AD127" s="57" t="s">
        <v>103</v>
      </c>
      <c r="AE127" s="57" t="s">
        <v>103</v>
      </c>
      <c r="AF127" s="57" t="s">
        <v>103</v>
      </c>
      <c r="AG127" s="57" t="s">
        <v>103</v>
      </c>
      <c r="AH127" s="57" t="s">
        <v>103</v>
      </c>
      <c r="AI127" s="57" t="s">
        <v>103</v>
      </c>
      <c r="AJ127" s="57" t="s">
        <v>103</v>
      </c>
      <c r="AK127" s="57" t="s">
        <v>103</v>
      </c>
      <c r="AL127" s="57" t="s">
        <v>103</v>
      </c>
      <c r="AM127" s="57" t="s">
        <v>103</v>
      </c>
      <c r="AN127" s="58"/>
      <c r="AO127" s="57" t="s">
        <v>103</v>
      </c>
      <c r="AP127" s="57" t="s">
        <v>103</v>
      </c>
      <c r="AQ127" s="57" t="s">
        <v>103</v>
      </c>
      <c r="AR127" s="57" t="s">
        <v>103</v>
      </c>
      <c r="AS127" s="57"/>
      <c r="AT127" s="57" t="s">
        <v>103</v>
      </c>
      <c r="AU127" s="57" t="s">
        <v>103</v>
      </c>
      <c r="AV127" s="57" t="s">
        <v>103</v>
      </c>
      <c r="AW127" s="57" t="s">
        <v>103</v>
      </c>
      <c r="AX127" s="57" t="s">
        <v>103</v>
      </c>
      <c r="AY127" s="57" t="s">
        <v>103</v>
      </c>
      <c r="AZ127" s="57" t="s">
        <v>103</v>
      </c>
      <c r="BA127" s="57" t="s">
        <v>103</v>
      </c>
      <c r="BB127" s="57" t="s">
        <v>103</v>
      </c>
      <c r="BC127" s="57" t="s">
        <v>103</v>
      </c>
      <c r="BD127" s="57" t="s">
        <v>103</v>
      </c>
      <c r="BE127" s="57" t="s">
        <v>103</v>
      </c>
      <c r="BF127" s="57" t="s">
        <v>103</v>
      </c>
      <c r="BG127" s="57" t="s">
        <v>103</v>
      </c>
      <c r="BH127" s="57" t="s">
        <v>103</v>
      </c>
      <c r="BI127" s="57" t="s">
        <v>103</v>
      </c>
      <c r="BJ127" s="57" t="s">
        <v>103</v>
      </c>
      <c r="BK127" s="57" t="s">
        <v>103</v>
      </c>
      <c r="BL127" s="57" t="s">
        <v>103</v>
      </c>
      <c r="BM127" s="57" t="s">
        <v>103</v>
      </c>
      <c r="BN127" s="57" t="s">
        <v>103</v>
      </c>
      <c r="BO127" s="57" t="s">
        <v>103</v>
      </c>
      <c r="BP127" s="57" t="s">
        <v>103</v>
      </c>
      <c r="BQ127" s="57" t="s">
        <v>103</v>
      </c>
      <c r="BR127" s="57" t="s">
        <v>103</v>
      </c>
      <c r="BS127" s="57" t="s">
        <v>103</v>
      </c>
      <c r="BT127" s="57" t="s">
        <v>103</v>
      </c>
      <c r="BU127" s="57" t="s">
        <v>103</v>
      </c>
      <c r="BV127" s="57" t="s">
        <v>103</v>
      </c>
      <c r="BW127" s="57" t="s">
        <v>103</v>
      </c>
      <c r="BX127" s="57" t="s">
        <v>103</v>
      </c>
      <c r="BY127" s="57" t="s">
        <v>103</v>
      </c>
      <c r="BZ127" s="57" t="s">
        <v>103</v>
      </c>
      <c r="CA127" s="57" t="s">
        <v>103</v>
      </c>
      <c r="CB127" s="57" t="s">
        <v>103</v>
      </c>
      <c r="CC127" s="57" t="s">
        <v>103</v>
      </c>
      <c r="CD127" s="59"/>
    </row>
    <row r="128">
      <c r="A128" s="54" t="s">
        <v>229</v>
      </c>
      <c r="B128" s="57" t="s">
        <v>103</v>
      </c>
      <c r="C128" s="57" t="s">
        <v>103</v>
      </c>
      <c r="D128" s="57" t="s">
        <v>103</v>
      </c>
      <c r="E128" s="57" t="s">
        <v>103</v>
      </c>
      <c r="F128" s="57" t="s">
        <v>103</v>
      </c>
      <c r="G128" s="58"/>
      <c r="H128" s="57" t="s">
        <v>103</v>
      </c>
      <c r="I128" s="57" t="s">
        <v>103</v>
      </c>
      <c r="J128" s="57" t="s">
        <v>103</v>
      </c>
      <c r="K128" s="57" t="s">
        <v>103</v>
      </c>
      <c r="L128" s="57" t="s">
        <v>103</v>
      </c>
      <c r="M128" s="57" t="s">
        <v>103</v>
      </c>
      <c r="N128" s="58"/>
      <c r="O128" s="57" t="s">
        <v>103</v>
      </c>
      <c r="P128" s="57" t="s">
        <v>103</v>
      </c>
      <c r="Q128" s="57" t="s">
        <v>103</v>
      </c>
      <c r="R128" s="57" t="s">
        <v>102</v>
      </c>
      <c r="S128" s="57" t="s">
        <v>103</v>
      </c>
      <c r="T128" s="57" t="s">
        <v>103</v>
      </c>
      <c r="U128" s="57" t="s">
        <v>103</v>
      </c>
      <c r="V128" s="57" t="s">
        <v>103</v>
      </c>
      <c r="W128" s="58"/>
      <c r="X128" s="57" t="s">
        <v>103</v>
      </c>
      <c r="Y128" s="58"/>
      <c r="Z128" s="57" t="s">
        <v>103</v>
      </c>
      <c r="AA128" s="57" t="s">
        <v>103</v>
      </c>
      <c r="AB128" s="57" t="s">
        <v>103</v>
      </c>
      <c r="AC128" s="57" t="s">
        <v>102</v>
      </c>
      <c r="AD128" s="57" t="s">
        <v>103</v>
      </c>
      <c r="AE128" s="57" t="s">
        <v>103</v>
      </c>
      <c r="AF128" s="57" t="s">
        <v>102</v>
      </c>
      <c r="AG128" s="57" t="s">
        <v>103</v>
      </c>
      <c r="AH128" s="57" t="s">
        <v>103</v>
      </c>
      <c r="AI128" s="57" t="s">
        <v>103</v>
      </c>
      <c r="AJ128" s="57" t="s">
        <v>103</v>
      </c>
      <c r="AK128" s="57" t="s">
        <v>103</v>
      </c>
      <c r="AL128" s="57" t="s">
        <v>103</v>
      </c>
      <c r="AM128" s="57" t="s">
        <v>102</v>
      </c>
      <c r="AN128" s="58"/>
      <c r="AO128" s="57" t="s">
        <v>102</v>
      </c>
      <c r="AP128" s="57" t="s">
        <v>103</v>
      </c>
      <c r="AQ128" s="57" t="s">
        <v>103</v>
      </c>
      <c r="AR128" s="57" t="s">
        <v>103</v>
      </c>
      <c r="AS128" s="57"/>
      <c r="AT128" s="57" t="s">
        <v>103</v>
      </c>
      <c r="AU128" s="57" t="s">
        <v>103</v>
      </c>
      <c r="AV128" s="57" t="s">
        <v>103</v>
      </c>
      <c r="AW128" s="57" t="s">
        <v>103</v>
      </c>
      <c r="AX128" s="57" t="s">
        <v>103</v>
      </c>
      <c r="AY128" s="57" t="s">
        <v>103</v>
      </c>
      <c r="AZ128" s="57" t="s">
        <v>103</v>
      </c>
      <c r="BA128" s="57" t="s">
        <v>103</v>
      </c>
      <c r="BB128" s="57" t="s">
        <v>103</v>
      </c>
      <c r="BC128" s="57" t="s">
        <v>103</v>
      </c>
      <c r="BD128" s="57" t="s">
        <v>103</v>
      </c>
      <c r="BE128" s="57" t="s">
        <v>103</v>
      </c>
      <c r="BF128" s="57" t="s">
        <v>111</v>
      </c>
      <c r="BG128" s="57" t="s">
        <v>103</v>
      </c>
      <c r="BH128" s="57" t="s">
        <v>103</v>
      </c>
      <c r="BI128" s="57" t="s">
        <v>103</v>
      </c>
      <c r="BJ128" s="57" t="s">
        <v>103</v>
      </c>
      <c r="BK128" s="57" t="s">
        <v>103</v>
      </c>
      <c r="BL128" s="57" t="s">
        <v>103</v>
      </c>
      <c r="BM128" s="57" t="s">
        <v>103</v>
      </c>
      <c r="BN128" s="57" t="s">
        <v>103</v>
      </c>
      <c r="BO128" s="57" t="s">
        <v>103</v>
      </c>
      <c r="BP128" s="57" t="s">
        <v>103</v>
      </c>
      <c r="BQ128" s="57" t="s">
        <v>103</v>
      </c>
      <c r="BR128" s="57" t="s">
        <v>103</v>
      </c>
      <c r="BS128" s="57" t="s">
        <v>103</v>
      </c>
      <c r="BT128" s="57" t="s">
        <v>103</v>
      </c>
      <c r="BU128" s="57" t="s">
        <v>103</v>
      </c>
      <c r="BV128" s="57" t="s">
        <v>103</v>
      </c>
      <c r="BW128" s="57" t="s">
        <v>103</v>
      </c>
      <c r="BX128" s="57" t="s">
        <v>103</v>
      </c>
      <c r="BY128" s="57" t="s">
        <v>103</v>
      </c>
      <c r="BZ128" s="57" t="s">
        <v>103</v>
      </c>
      <c r="CA128" s="57" t="s">
        <v>103</v>
      </c>
      <c r="CB128" s="57" t="s">
        <v>103</v>
      </c>
      <c r="CC128" s="57" t="s">
        <v>103</v>
      </c>
      <c r="CD128" s="59"/>
    </row>
    <row r="129">
      <c r="A129" s="54" t="s">
        <v>230</v>
      </c>
      <c r="B129" s="57" t="s">
        <v>102</v>
      </c>
      <c r="C129" s="57" t="s">
        <v>103</v>
      </c>
      <c r="D129" s="57" t="s">
        <v>103</v>
      </c>
      <c r="E129" s="57" t="s">
        <v>103</v>
      </c>
      <c r="F129" s="57" t="s">
        <v>103</v>
      </c>
      <c r="G129" s="58"/>
      <c r="H129" s="57" t="s">
        <v>103</v>
      </c>
      <c r="I129" s="57" t="s">
        <v>103</v>
      </c>
      <c r="J129" s="57" t="s">
        <v>103</v>
      </c>
      <c r="K129" s="57" t="s">
        <v>103</v>
      </c>
      <c r="L129" s="57" t="s">
        <v>103</v>
      </c>
      <c r="M129" s="57" t="s">
        <v>103</v>
      </c>
      <c r="N129" s="57" t="s">
        <v>103</v>
      </c>
      <c r="O129" s="57" t="s">
        <v>103</v>
      </c>
      <c r="P129" s="57" t="s">
        <v>103</v>
      </c>
      <c r="Q129" s="57" t="s">
        <v>103</v>
      </c>
      <c r="R129" s="57" t="s">
        <v>103</v>
      </c>
      <c r="S129" s="57" t="s">
        <v>102</v>
      </c>
      <c r="T129" s="57" t="s">
        <v>103</v>
      </c>
      <c r="U129" s="57" t="s">
        <v>103</v>
      </c>
      <c r="V129" s="57" t="s">
        <v>103</v>
      </c>
      <c r="W129" s="58"/>
      <c r="X129" s="57" t="s">
        <v>103</v>
      </c>
      <c r="Y129" s="58"/>
      <c r="Z129" s="57" t="s">
        <v>103</v>
      </c>
      <c r="AA129" s="57" t="s">
        <v>103</v>
      </c>
      <c r="AB129" s="57" t="s">
        <v>103</v>
      </c>
      <c r="AC129" s="57" t="s">
        <v>103</v>
      </c>
      <c r="AD129" s="57" t="s">
        <v>103</v>
      </c>
      <c r="AE129" s="57" t="s">
        <v>103</v>
      </c>
      <c r="AF129" s="57" t="s">
        <v>103</v>
      </c>
      <c r="AG129" s="57" t="s">
        <v>103</v>
      </c>
      <c r="AH129" s="57" t="s">
        <v>103</v>
      </c>
      <c r="AI129" s="57" t="s">
        <v>103</v>
      </c>
      <c r="AJ129" s="57" t="s">
        <v>103</v>
      </c>
      <c r="AK129" s="57" t="s">
        <v>103</v>
      </c>
      <c r="AL129" s="57" t="s">
        <v>103</v>
      </c>
      <c r="AM129" s="57" t="s">
        <v>103</v>
      </c>
      <c r="AN129" s="58"/>
      <c r="AO129" s="57" t="s">
        <v>103</v>
      </c>
      <c r="AP129" s="57" t="s">
        <v>103</v>
      </c>
      <c r="AQ129" s="57" t="s">
        <v>103</v>
      </c>
      <c r="AR129" s="57" t="s">
        <v>103</v>
      </c>
      <c r="AS129" s="57"/>
      <c r="AT129" s="57" t="s">
        <v>103</v>
      </c>
      <c r="AU129" s="57" t="s">
        <v>103</v>
      </c>
      <c r="AV129" s="57" t="s">
        <v>103</v>
      </c>
      <c r="AW129" s="57" t="s">
        <v>103</v>
      </c>
      <c r="AX129" s="57" t="s">
        <v>103</v>
      </c>
      <c r="AY129" s="57" t="s">
        <v>103</v>
      </c>
      <c r="AZ129" s="57" t="s">
        <v>103</v>
      </c>
      <c r="BA129" s="57" t="s">
        <v>103</v>
      </c>
      <c r="BB129" s="57" t="s">
        <v>103</v>
      </c>
      <c r="BC129" s="57" t="s">
        <v>103</v>
      </c>
      <c r="BD129" s="57" t="s">
        <v>103</v>
      </c>
      <c r="BE129" s="57" t="s">
        <v>103</v>
      </c>
      <c r="BF129" s="57" t="s">
        <v>103</v>
      </c>
      <c r="BG129" s="57" t="s">
        <v>103</v>
      </c>
      <c r="BH129" s="57" t="s">
        <v>103</v>
      </c>
      <c r="BI129" s="57" t="s">
        <v>103</v>
      </c>
      <c r="BJ129" s="57" t="s">
        <v>103</v>
      </c>
      <c r="BK129" s="57" t="s">
        <v>111</v>
      </c>
      <c r="BL129" s="57" t="s">
        <v>103</v>
      </c>
      <c r="BM129" s="57" t="s">
        <v>103</v>
      </c>
      <c r="BN129" s="57" t="s">
        <v>103</v>
      </c>
      <c r="BO129" s="57" t="s">
        <v>103</v>
      </c>
      <c r="BP129" s="57" t="s">
        <v>103</v>
      </c>
      <c r="BQ129" s="57" t="s">
        <v>103</v>
      </c>
      <c r="BR129" s="57" t="s">
        <v>103</v>
      </c>
      <c r="BS129" s="57" t="s">
        <v>103</v>
      </c>
      <c r="BT129" s="57" t="s">
        <v>103</v>
      </c>
      <c r="BU129" s="57"/>
      <c r="BV129" s="57" t="s">
        <v>102</v>
      </c>
      <c r="BW129" s="57" t="s">
        <v>103</v>
      </c>
      <c r="BX129" s="57" t="s">
        <v>103</v>
      </c>
      <c r="BY129" s="57" t="s">
        <v>103</v>
      </c>
      <c r="BZ129" s="57" t="s">
        <v>103</v>
      </c>
      <c r="CA129" s="57" t="s">
        <v>103</v>
      </c>
      <c r="CB129" s="57" t="s">
        <v>103</v>
      </c>
      <c r="CC129" s="57" t="s">
        <v>103</v>
      </c>
      <c r="CD129" s="59"/>
    </row>
    <row r="130">
      <c r="A130" s="54" t="s">
        <v>231</v>
      </c>
      <c r="B130" s="57" t="s">
        <v>102</v>
      </c>
      <c r="C130" s="57" t="s">
        <v>102</v>
      </c>
      <c r="D130" s="57" t="s">
        <v>103</v>
      </c>
      <c r="E130" s="57" t="s">
        <v>103</v>
      </c>
      <c r="F130" s="57" t="s">
        <v>103</v>
      </c>
      <c r="G130" s="58"/>
      <c r="H130" s="57" t="s">
        <v>103</v>
      </c>
      <c r="I130" s="57" t="s">
        <v>103</v>
      </c>
      <c r="J130" s="57" t="s">
        <v>102</v>
      </c>
      <c r="K130" s="57" t="s">
        <v>103</v>
      </c>
      <c r="L130" s="57" t="s">
        <v>102</v>
      </c>
      <c r="M130" s="57" t="s">
        <v>103</v>
      </c>
      <c r="N130" s="57" t="s">
        <v>102</v>
      </c>
      <c r="O130" s="57" t="s">
        <v>102</v>
      </c>
      <c r="P130" s="57" t="s">
        <v>103</v>
      </c>
      <c r="Q130" s="57" t="s">
        <v>102</v>
      </c>
      <c r="R130" s="57" t="s">
        <v>102</v>
      </c>
      <c r="S130" s="57" t="s">
        <v>103</v>
      </c>
      <c r="T130" s="57" t="s">
        <v>103</v>
      </c>
      <c r="U130" s="57" t="s">
        <v>103</v>
      </c>
      <c r="V130" s="57" t="s">
        <v>102</v>
      </c>
      <c r="W130" s="58"/>
      <c r="X130" s="57" t="s">
        <v>102</v>
      </c>
      <c r="Y130" s="58"/>
      <c r="Z130" s="57" t="s">
        <v>103</v>
      </c>
      <c r="AA130" s="57" t="s">
        <v>102</v>
      </c>
      <c r="AB130" s="57" t="s">
        <v>103</v>
      </c>
      <c r="AC130" s="57" t="s">
        <v>102</v>
      </c>
      <c r="AD130" s="57" t="s">
        <v>103</v>
      </c>
      <c r="AE130" s="57" t="s">
        <v>103</v>
      </c>
      <c r="AF130" s="57" t="s">
        <v>103</v>
      </c>
      <c r="AG130" s="57" t="s">
        <v>102</v>
      </c>
      <c r="AH130" s="57" t="s">
        <v>102</v>
      </c>
      <c r="AI130" s="57" t="s">
        <v>102</v>
      </c>
      <c r="AJ130" s="57" t="s">
        <v>102</v>
      </c>
      <c r="AK130" s="57" t="s">
        <v>102</v>
      </c>
      <c r="AL130" s="57" t="s">
        <v>102</v>
      </c>
      <c r="AM130" s="57" t="s">
        <v>103</v>
      </c>
      <c r="AN130" s="58"/>
      <c r="AO130" s="57" t="s">
        <v>103</v>
      </c>
      <c r="AP130" s="57" t="s">
        <v>102</v>
      </c>
      <c r="AQ130" s="57" t="s">
        <v>102</v>
      </c>
      <c r="AR130" s="57" t="s">
        <v>103</v>
      </c>
      <c r="AS130" s="57"/>
      <c r="AT130" s="57" t="s">
        <v>103</v>
      </c>
      <c r="AU130" s="57" t="s">
        <v>102</v>
      </c>
      <c r="AV130" s="57" t="s">
        <v>102</v>
      </c>
      <c r="AW130" s="57" t="s">
        <v>103</v>
      </c>
      <c r="AX130" s="57" t="s">
        <v>103</v>
      </c>
      <c r="AY130" s="57" t="s">
        <v>102</v>
      </c>
      <c r="AZ130" s="57" t="s">
        <v>103</v>
      </c>
      <c r="BA130" s="57" t="s">
        <v>102</v>
      </c>
      <c r="BB130" s="57" t="s">
        <v>103</v>
      </c>
      <c r="BC130" s="57" t="s">
        <v>102</v>
      </c>
      <c r="BD130" s="57" t="s">
        <v>103</v>
      </c>
      <c r="BE130" s="57" t="s">
        <v>102</v>
      </c>
      <c r="BF130" s="57" t="s">
        <v>102</v>
      </c>
      <c r="BG130" s="57" t="s">
        <v>102</v>
      </c>
      <c r="BH130" s="57" t="s">
        <v>103</v>
      </c>
      <c r="BI130" s="57" t="s">
        <v>102</v>
      </c>
      <c r="BJ130" s="57" t="s">
        <v>103</v>
      </c>
      <c r="BK130" s="57" t="s">
        <v>102</v>
      </c>
      <c r="BL130" s="57" t="s">
        <v>103</v>
      </c>
      <c r="BM130" s="57" t="s">
        <v>103</v>
      </c>
      <c r="BN130" s="57" t="s">
        <v>103</v>
      </c>
      <c r="BO130" s="57" t="s">
        <v>103</v>
      </c>
      <c r="BP130" s="57" t="s">
        <v>102</v>
      </c>
      <c r="BQ130" s="57" t="s">
        <v>102</v>
      </c>
      <c r="BR130" s="57" t="s">
        <v>102</v>
      </c>
      <c r="BS130" s="57" t="s">
        <v>102</v>
      </c>
      <c r="BT130" s="57" t="s">
        <v>103</v>
      </c>
      <c r="BU130" s="57" t="s">
        <v>103</v>
      </c>
      <c r="BV130" s="57" t="s">
        <v>102</v>
      </c>
      <c r="BW130" s="57" t="s">
        <v>103</v>
      </c>
      <c r="BX130" s="57" t="s">
        <v>102</v>
      </c>
      <c r="BY130" s="57" t="s">
        <v>102</v>
      </c>
      <c r="BZ130" s="57" t="s">
        <v>103</v>
      </c>
      <c r="CA130" s="57" t="s">
        <v>102</v>
      </c>
      <c r="CB130" s="57" t="s">
        <v>103</v>
      </c>
      <c r="CC130" s="57" t="s">
        <v>103</v>
      </c>
      <c r="CD130" s="59"/>
    </row>
    <row r="131">
      <c r="A131" s="54" t="s">
        <v>232</v>
      </c>
      <c r="B131" s="57" t="s">
        <v>102</v>
      </c>
      <c r="C131" s="57" t="s">
        <v>102</v>
      </c>
      <c r="D131" s="57" t="s">
        <v>103</v>
      </c>
      <c r="E131" s="57" t="s">
        <v>102</v>
      </c>
      <c r="F131" s="57" t="s">
        <v>102</v>
      </c>
      <c r="G131" s="58"/>
      <c r="H131" s="57" t="s">
        <v>102</v>
      </c>
      <c r="I131" s="57" t="s">
        <v>102</v>
      </c>
      <c r="J131" s="57" t="s">
        <v>102</v>
      </c>
      <c r="K131" s="57" t="s">
        <v>102</v>
      </c>
      <c r="L131" s="57" t="s">
        <v>102</v>
      </c>
      <c r="M131" s="57" t="s">
        <v>102</v>
      </c>
      <c r="N131" s="57" t="s">
        <v>102</v>
      </c>
      <c r="O131" s="57" t="s">
        <v>102</v>
      </c>
      <c r="P131" s="57" t="s">
        <v>102</v>
      </c>
      <c r="Q131" s="57" t="s">
        <v>102</v>
      </c>
      <c r="R131" s="57" t="s">
        <v>103</v>
      </c>
      <c r="S131" s="57" t="s">
        <v>102</v>
      </c>
      <c r="T131" s="57" t="s">
        <v>102</v>
      </c>
      <c r="U131" s="57" t="s">
        <v>102</v>
      </c>
      <c r="V131" s="57" t="s">
        <v>102</v>
      </c>
      <c r="W131" s="58"/>
      <c r="X131" s="57" t="s">
        <v>102</v>
      </c>
      <c r="Y131" s="58"/>
      <c r="Z131" s="57" t="s">
        <v>102</v>
      </c>
      <c r="AA131" s="57" t="s">
        <v>102</v>
      </c>
      <c r="AB131" s="57" t="s">
        <v>102</v>
      </c>
      <c r="AC131" s="57" t="s">
        <v>102</v>
      </c>
      <c r="AD131" s="57" t="s">
        <v>102</v>
      </c>
      <c r="AE131" s="57" t="s">
        <v>102</v>
      </c>
      <c r="AF131" s="57" t="s">
        <v>103</v>
      </c>
      <c r="AG131" s="57" t="s">
        <v>102</v>
      </c>
      <c r="AH131" s="57" t="s">
        <v>102</v>
      </c>
      <c r="AI131" s="57" t="s">
        <v>102</v>
      </c>
      <c r="AJ131" s="57" t="s">
        <v>102</v>
      </c>
      <c r="AK131" s="57" t="s">
        <v>102</v>
      </c>
      <c r="AL131" s="57" t="s">
        <v>102</v>
      </c>
      <c r="AM131" s="57" t="s">
        <v>102</v>
      </c>
      <c r="AN131" s="58"/>
      <c r="AO131" s="57" t="s">
        <v>102</v>
      </c>
      <c r="AP131" s="57" t="s">
        <v>102</v>
      </c>
      <c r="AQ131" s="57" t="s">
        <v>102</v>
      </c>
      <c r="AR131" s="57" t="s">
        <v>102</v>
      </c>
      <c r="AS131" s="57"/>
      <c r="AT131" s="57" t="s">
        <v>102</v>
      </c>
      <c r="AU131" s="57" t="s">
        <v>103</v>
      </c>
      <c r="AV131" s="57" t="s">
        <v>102</v>
      </c>
      <c r="AW131" s="57" t="s">
        <v>102</v>
      </c>
      <c r="AX131" s="57" t="s">
        <v>102</v>
      </c>
      <c r="AY131" s="57" t="s">
        <v>102</v>
      </c>
      <c r="AZ131" s="57" t="s">
        <v>103</v>
      </c>
      <c r="BA131" s="57" t="s">
        <v>102</v>
      </c>
      <c r="BB131" s="57" t="s">
        <v>102</v>
      </c>
      <c r="BC131" s="57" t="s">
        <v>102</v>
      </c>
      <c r="BD131" s="57" t="s">
        <v>102</v>
      </c>
      <c r="BE131" s="57" t="s">
        <v>102</v>
      </c>
      <c r="BF131" s="57" t="s">
        <v>102</v>
      </c>
      <c r="BG131" s="57" t="s">
        <v>102</v>
      </c>
      <c r="BH131" s="57" t="s">
        <v>102</v>
      </c>
      <c r="BI131" s="57" t="s">
        <v>102</v>
      </c>
      <c r="BJ131" s="57" t="s">
        <v>102</v>
      </c>
      <c r="BK131" s="57" t="s">
        <v>102</v>
      </c>
      <c r="BL131" s="57" t="s">
        <v>102</v>
      </c>
      <c r="BM131" s="57" t="s">
        <v>102</v>
      </c>
      <c r="BN131" s="57" t="s">
        <v>102</v>
      </c>
      <c r="BO131" s="57" t="s">
        <v>102</v>
      </c>
      <c r="BP131" s="57" t="s">
        <v>102</v>
      </c>
      <c r="BQ131" s="57" t="s">
        <v>102</v>
      </c>
      <c r="BR131" s="57" t="s">
        <v>102</v>
      </c>
      <c r="BS131" s="57" t="s">
        <v>102</v>
      </c>
      <c r="BT131" s="57" t="s">
        <v>102</v>
      </c>
      <c r="BU131" s="57" t="s">
        <v>102</v>
      </c>
      <c r="BV131" s="57" t="s">
        <v>102</v>
      </c>
      <c r="BW131" s="57" t="s">
        <v>102</v>
      </c>
      <c r="BX131" s="57" t="s">
        <v>102</v>
      </c>
      <c r="BY131" s="57" t="s">
        <v>102</v>
      </c>
      <c r="BZ131" s="57" t="s">
        <v>102</v>
      </c>
      <c r="CA131" s="57" t="s">
        <v>102</v>
      </c>
      <c r="CB131" s="57" t="s">
        <v>102</v>
      </c>
      <c r="CC131" s="57" t="s">
        <v>102</v>
      </c>
      <c r="CD131" s="59"/>
    </row>
    <row r="132">
      <c r="A132" s="54" t="s">
        <v>233</v>
      </c>
      <c r="B132" s="57" t="s">
        <v>103</v>
      </c>
      <c r="C132" s="57" t="s">
        <v>102</v>
      </c>
      <c r="D132" s="57" t="s">
        <v>103</v>
      </c>
      <c r="E132" s="57" t="s">
        <v>103</v>
      </c>
      <c r="F132" s="57" t="s">
        <v>103</v>
      </c>
      <c r="G132" s="58"/>
      <c r="H132" s="57" t="s">
        <v>103</v>
      </c>
      <c r="I132" s="57" t="s">
        <v>103</v>
      </c>
      <c r="J132" s="57" t="s">
        <v>103</v>
      </c>
      <c r="K132" s="57" t="s">
        <v>103</v>
      </c>
      <c r="L132" s="57" t="s">
        <v>103</v>
      </c>
      <c r="M132" s="57" t="s">
        <v>103</v>
      </c>
      <c r="N132" s="57" t="s">
        <v>103</v>
      </c>
      <c r="O132" s="57" t="s">
        <v>102</v>
      </c>
      <c r="P132" s="57" t="s">
        <v>103</v>
      </c>
      <c r="Q132" s="57" t="s">
        <v>103</v>
      </c>
      <c r="R132" s="57" t="s">
        <v>102</v>
      </c>
      <c r="S132" s="57" t="s">
        <v>102</v>
      </c>
      <c r="T132" s="57" t="s">
        <v>103</v>
      </c>
      <c r="U132" s="57" t="s">
        <v>102</v>
      </c>
      <c r="V132" s="57" t="s">
        <v>103</v>
      </c>
      <c r="W132" s="58"/>
      <c r="X132" s="57" t="s">
        <v>103</v>
      </c>
      <c r="Y132" s="58"/>
      <c r="Z132" s="57" t="s">
        <v>103</v>
      </c>
      <c r="AA132" s="57" t="s">
        <v>103</v>
      </c>
      <c r="AB132" s="57" t="s">
        <v>103</v>
      </c>
      <c r="AC132" s="57" t="s">
        <v>103</v>
      </c>
      <c r="AD132" s="57" t="s">
        <v>103</v>
      </c>
      <c r="AE132" s="57" t="s">
        <v>103</v>
      </c>
      <c r="AF132" s="57" t="s">
        <v>102</v>
      </c>
      <c r="AG132" s="57" t="s">
        <v>102</v>
      </c>
      <c r="AH132" s="57" t="s">
        <v>103</v>
      </c>
      <c r="AI132" s="57" t="s">
        <v>102</v>
      </c>
      <c r="AJ132" s="57" t="s">
        <v>103</v>
      </c>
      <c r="AK132" s="57" t="s">
        <v>102</v>
      </c>
      <c r="AL132" s="57" t="s">
        <v>102</v>
      </c>
      <c r="AM132" s="57" t="s">
        <v>103</v>
      </c>
      <c r="AN132" s="58"/>
      <c r="AO132" s="57" t="s">
        <v>103</v>
      </c>
      <c r="AP132" s="57" t="s">
        <v>103</v>
      </c>
      <c r="AQ132" s="57" t="s">
        <v>102</v>
      </c>
      <c r="AR132" s="57" t="s">
        <v>103</v>
      </c>
      <c r="AS132" s="57"/>
      <c r="AT132" s="57" t="s">
        <v>103</v>
      </c>
      <c r="AU132" s="57" t="s">
        <v>103</v>
      </c>
      <c r="AV132" s="57" t="s">
        <v>103</v>
      </c>
      <c r="AW132" s="57" t="s">
        <v>103</v>
      </c>
      <c r="AX132" s="57" t="s">
        <v>102</v>
      </c>
      <c r="AY132" s="57" t="s">
        <v>103</v>
      </c>
      <c r="AZ132" s="57" t="s">
        <v>103</v>
      </c>
      <c r="BA132" s="57" t="s">
        <v>103</v>
      </c>
      <c r="BB132" s="57" t="s">
        <v>103</v>
      </c>
      <c r="BC132" s="57" t="s">
        <v>103</v>
      </c>
      <c r="BD132" s="57" t="s">
        <v>102</v>
      </c>
      <c r="BE132" s="57" t="s">
        <v>103</v>
      </c>
      <c r="BF132" s="57" t="s">
        <v>103</v>
      </c>
      <c r="BG132" s="57" t="s">
        <v>103</v>
      </c>
      <c r="BH132" s="57" t="s">
        <v>103</v>
      </c>
      <c r="BI132" s="57" t="s">
        <v>103</v>
      </c>
      <c r="BJ132" s="57" t="s">
        <v>102</v>
      </c>
      <c r="BK132" s="57" t="s">
        <v>103</v>
      </c>
      <c r="BL132" s="57" t="s">
        <v>103</v>
      </c>
      <c r="BM132" s="57" t="s">
        <v>103</v>
      </c>
      <c r="BN132" s="57" t="s">
        <v>103</v>
      </c>
      <c r="BO132" s="57" t="s">
        <v>103</v>
      </c>
      <c r="BP132" s="57" t="s">
        <v>102</v>
      </c>
      <c r="BQ132" s="57" t="s">
        <v>103</v>
      </c>
      <c r="BR132" s="57" t="s">
        <v>103</v>
      </c>
      <c r="BS132" s="57" t="s">
        <v>103</v>
      </c>
      <c r="BT132" s="57" t="s">
        <v>103</v>
      </c>
      <c r="BU132" s="57" t="s">
        <v>103</v>
      </c>
      <c r="BV132" s="57" t="s">
        <v>103</v>
      </c>
      <c r="BW132" s="57" t="s">
        <v>103</v>
      </c>
      <c r="BX132" s="57" t="s">
        <v>103</v>
      </c>
      <c r="BY132" s="57" t="s">
        <v>103</v>
      </c>
      <c r="BZ132" s="57" t="s">
        <v>103</v>
      </c>
      <c r="CA132" s="57" t="s">
        <v>103</v>
      </c>
      <c r="CB132" s="57" t="s">
        <v>103</v>
      </c>
      <c r="CC132" s="57" t="s">
        <v>103</v>
      </c>
      <c r="CD132" s="59"/>
    </row>
    <row r="133">
      <c r="A133" s="54" t="s">
        <v>234</v>
      </c>
      <c r="B133" s="57" t="s">
        <v>102</v>
      </c>
      <c r="C133" s="57" t="s">
        <v>102</v>
      </c>
      <c r="D133" s="57" t="s">
        <v>102</v>
      </c>
      <c r="E133" s="57" t="s">
        <v>102</v>
      </c>
      <c r="F133" s="57" t="s">
        <v>102</v>
      </c>
      <c r="G133" s="58"/>
      <c r="H133" s="57" t="s">
        <v>102</v>
      </c>
      <c r="I133" s="57" t="s">
        <v>102</v>
      </c>
      <c r="J133" s="57" t="s">
        <v>102</v>
      </c>
      <c r="K133" s="57" t="s">
        <v>102</v>
      </c>
      <c r="L133" s="57" t="s">
        <v>103</v>
      </c>
      <c r="M133" s="57" t="s">
        <v>102</v>
      </c>
      <c r="N133" s="57" t="s">
        <v>102</v>
      </c>
      <c r="O133" s="57" t="s">
        <v>102</v>
      </c>
      <c r="P133" s="57" t="s">
        <v>102</v>
      </c>
      <c r="Q133" s="57" t="s">
        <v>103</v>
      </c>
      <c r="R133" s="57" t="s">
        <v>103</v>
      </c>
      <c r="S133" s="57" t="s">
        <v>102</v>
      </c>
      <c r="T133" s="57" t="s">
        <v>102</v>
      </c>
      <c r="U133" s="57" t="s">
        <v>102</v>
      </c>
      <c r="V133" s="57" t="s">
        <v>102</v>
      </c>
      <c r="W133" s="58"/>
      <c r="X133" s="57" t="s">
        <v>102</v>
      </c>
      <c r="Y133" s="58"/>
      <c r="Z133" s="57" t="s">
        <v>102</v>
      </c>
      <c r="AA133" s="57" t="s">
        <v>102</v>
      </c>
      <c r="AB133" s="57" t="s">
        <v>102</v>
      </c>
      <c r="AC133" s="57" t="s">
        <v>102</v>
      </c>
      <c r="AD133" s="57" t="s">
        <v>102</v>
      </c>
      <c r="AE133" s="57" t="s">
        <v>102</v>
      </c>
      <c r="AF133" s="57" t="s">
        <v>102</v>
      </c>
      <c r="AG133" s="57" t="s">
        <v>102</v>
      </c>
      <c r="AH133" s="57" t="s">
        <v>103</v>
      </c>
      <c r="AI133" s="57" t="s">
        <v>102</v>
      </c>
      <c r="AJ133" s="57" t="s">
        <v>102</v>
      </c>
      <c r="AK133" s="57" t="s">
        <v>103</v>
      </c>
      <c r="AL133" s="57" t="s">
        <v>102</v>
      </c>
      <c r="AM133" s="57" t="s">
        <v>102</v>
      </c>
      <c r="AN133" s="58"/>
      <c r="AO133" s="57" t="s">
        <v>102</v>
      </c>
      <c r="AP133" s="57" t="s">
        <v>102</v>
      </c>
      <c r="AQ133" s="57" t="s">
        <v>102</v>
      </c>
      <c r="AR133" s="57" t="s">
        <v>102</v>
      </c>
      <c r="AS133" s="57"/>
      <c r="AT133" s="57" t="s">
        <v>102</v>
      </c>
      <c r="AU133" s="57" t="s">
        <v>102</v>
      </c>
      <c r="AV133" s="57" t="s">
        <v>102</v>
      </c>
      <c r="AW133" s="57"/>
      <c r="AX133" s="57" t="s">
        <v>102</v>
      </c>
      <c r="AY133" s="57" t="s">
        <v>102</v>
      </c>
      <c r="AZ133" s="57" t="s">
        <v>102</v>
      </c>
      <c r="BA133" s="57" t="s">
        <v>102</v>
      </c>
      <c r="BB133" s="57" t="s">
        <v>102</v>
      </c>
      <c r="BC133" s="57" t="s">
        <v>102</v>
      </c>
      <c r="BD133" s="57" t="s">
        <v>102</v>
      </c>
      <c r="BE133" s="57" t="s">
        <v>102</v>
      </c>
      <c r="BF133" s="57" t="s">
        <v>102</v>
      </c>
      <c r="BG133" s="57" t="s">
        <v>102</v>
      </c>
      <c r="BH133" s="57" t="s">
        <v>102</v>
      </c>
      <c r="BI133" s="57" t="s">
        <v>102</v>
      </c>
      <c r="BJ133" s="57" t="s">
        <v>102</v>
      </c>
      <c r="BK133" s="57" t="s">
        <v>102</v>
      </c>
      <c r="BL133" s="57" t="s">
        <v>102</v>
      </c>
      <c r="BM133" s="57" t="s">
        <v>102</v>
      </c>
      <c r="BN133" s="57" t="s">
        <v>102</v>
      </c>
      <c r="BO133" s="57" t="s">
        <v>102</v>
      </c>
      <c r="BP133" s="57" t="s">
        <v>102</v>
      </c>
      <c r="BQ133" s="57" t="s">
        <v>102</v>
      </c>
      <c r="BR133" s="57" t="s">
        <v>102</v>
      </c>
      <c r="BS133" s="57" t="s">
        <v>102</v>
      </c>
      <c r="BT133" s="57" t="s">
        <v>102</v>
      </c>
      <c r="BU133" s="57" t="s">
        <v>102</v>
      </c>
      <c r="BV133" s="57" t="s">
        <v>102</v>
      </c>
      <c r="BW133" s="57" t="s">
        <v>103</v>
      </c>
      <c r="BX133" s="57" t="s">
        <v>102</v>
      </c>
      <c r="BY133" s="57" t="s">
        <v>102</v>
      </c>
      <c r="BZ133" s="57" t="s">
        <v>102</v>
      </c>
      <c r="CA133" s="57" t="s">
        <v>102</v>
      </c>
      <c r="CB133" s="57" t="s">
        <v>102</v>
      </c>
      <c r="CC133" s="57" t="s">
        <v>102</v>
      </c>
      <c r="CD133" s="59"/>
    </row>
    <row r="134">
      <c r="A134" s="54" t="s">
        <v>235</v>
      </c>
      <c r="B134" s="57" t="s">
        <v>103</v>
      </c>
      <c r="C134" s="57" t="s">
        <v>102</v>
      </c>
      <c r="D134" s="57" t="s">
        <v>102</v>
      </c>
      <c r="E134" s="57" t="s">
        <v>102</v>
      </c>
      <c r="F134" s="57" t="s">
        <v>102</v>
      </c>
      <c r="G134" s="58"/>
      <c r="H134" s="57" t="s">
        <v>103</v>
      </c>
      <c r="I134" s="57" t="s">
        <v>102</v>
      </c>
      <c r="J134" s="57" t="s">
        <v>103</v>
      </c>
      <c r="K134" s="57" t="s">
        <v>103</v>
      </c>
      <c r="L134" s="57" t="s">
        <v>102</v>
      </c>
      <c r="M134" s="57" t="s">
        <v>111</v>
      </c>
      <c r="N134" s="57" t="s">
        <v>103</v>
      </c>
      <c r="O134" s="57" t="s">
        <v>103</v>
      </c>
      <c r="P134" s="57" t="s">
        <v>103</v>
      </c>
      <c r="Q134" s="57" t="s">
        <v>102</v>
      </c>
      <c r="R134" s="57" t="s">
        <v>103</v>
      </c>
      <c r="S134" s="57" t="s">
        <v>102</v>
      </c>
      <c r="T134" s="57" t="s">
        <v>102</v>
      </c>
      <c r="U134" s="57" t="s">
        <v>102</v>
      </c>
      <c r="V134" s="57" t="s">
        <v>103</v>
      </c>
      <c r="W134" s="58"/>
      <c r="X134" s="57" t="s">
        <v>103</v>
      </c>
      <c r="Y134" s="58"/>
      <c r="Z134" s="57" t="s">
        <v>103</v>
      </c>
      <c r="AA134" s="57" t="s">
        <v>103</v>
      </c>
      <c r="AB134" s="57" t="s">
        <v>103</v>
      </c>
      <c r="AC134" s="57" t="s">
        <v>102</v>
      </c>
      <c r="AD134" s="57" t="s">
        <v>103</v>
      </c>
      <c r="AE134" s="57" t="s">
        <v>102</v>
      </c>
      <c r="AF134" s="57" t="s">
        <v>103</v>
      </c>
      <c r="AG134" s="57" t="s">
        <v>102</v>
      </c>
      <c r="AH134" s="57" t="s">
        <v>102</v>
      </c>
      <c r="AI134" s="57" t="s">
        <v>103</v>
      </c>
      <c r="AJ134" s="57" t="s">
        <v>102</v>
      </c>
      <c r="AK134" s="57" t="s">
        <v>102</v>
      </c>
      <c r="AL134" s="57" t="s">
        <v>103</v>
      </c>
      <c r="AM134" s="57" t="s">
        <v>102</v>
      </c>
      <c r="AN134" s="58"/>
      <c r="AO134" s="57" t="s">
        <v>103</v>
      </c>
      <c r="AP134" s="57" t="s">
        <v>103</v>
      </c>
      <c r="AQ134" s="57" t="s">
        <v>103</v>
      </c>
      <c r="AR134" s="57" t="s">
        <v>103</v>
      </c>
      <c r="AS134" s="57"/>
      <c r="AT134" s="57" t="s">
        <v>102</v>
      </c>
      <c r="AU134" s="57" t="s">
        <v>103</v>
      </c>
      <c r="AV134" s="57" t="s">
        <v>103</v>
      </c>
      <c r="AW134" s="57" t="s">
        <v>103</v>
      </c>
      <c r="AX134" s="57" t="s">
        <v>103</v>
      </c>
      <c r="AY134" s="57" t="s">
        <v>102</v>
      </c>
      <c r="AZ134" s="57" t="s">
        <v>102</v>
      </c>
      <c r="BA134" s="57" t="s">
        <v>102</v>
      </c>
      <c r="BB134" s="57" t="s">
        <v>102</v>
      </c>
      <c r="BC134" s="57" t="s">
        <v>103</v>
      </c>
      <c r="BD134" s="57" t="s">
        <v>103</v>
      </c>
      <c r="BE134" s="57" t="s">
        <v>103</v>
      </c>
      <c r="BF134" s="57" t="s">
        <v>102</v>
      </c>
      <c r="BG134" s="57" t="s">
        <v>103</v>
      </c>
      <c r="BH134" s="57" t="s">
        <v>102</v>
      </c>
      <c r="BI134" s="57" t="s">
        <v>111</v>
      </c>
      <c r="BJ134" s="57" t="s">
        <v>103</v>
      </c>
      <c r="BK134" s="57" t="s">
        <v>102</v>
      </c>
      <c r="BL134" s="57" t="s">
        <v>103</v>
      </c>
      <c r="BM134" s="57" t="s">
        <v>103</v>
      </c>
      <c r="BN134" s="57" t="s">
        <v>103</v>
      </c>
      <c r="BO134" s="57" t="s">
        <v>103</v>
      </c>
      <c r="BP134" s="57" t="s">
        <v>103</v>
      </c>
      <c r="BQ134" s="57" t="s">
        <v>103</v>
      </c>
      <c r="BR134" s="57" t="s">
        <v>102</v>
      </c>
      <c r="BS134" s="57" t="s">
        <v>103</v>
      </c>
      <c r="BT134" s="57" t="s">
        <v>103</v>
      </c>
      <c r="BU134" s="57" t="s">
        <v>102</v>
      </c>
      <c r="BV134" s="57" t="s">
        <v>111</v>
      </c>
      <c r="BW134" s="57" t="s">
        <v>103</v>
      </c>
      <c r="BX134" s="57" t="s">
        <v>103</v>
      </c>
      <c r="BY134" s="57" t="s">
        <v>103</v>
      </c>
      <c r="BZ134" s="57" t="s">
        <v>102</v>
      </c>
      <c r="CA134" s="57" t="s">
        <v>103</v>
      </c>
      <c r="CB134" s="57" t="s">
        <v>102</v>
      </c>
      <c r="CC134" s="57" t="s">
        <v>102</v>
      </c>
      <c r="CD134" s="59"/>
    </row>
    <row r="135">
      <c r="A135" s="54" t="s">
        <v>236</v>
      </c>
      <c r="B135" s="57" t="s">
        <v>103</v>
      </c>
      <c r="C135" s="57" t="s">
        <v>103</v>
      </c>
      <c r="D135" s="57" t="s">
        <v>103</v>
      </c>
      <c r="E135" s="57" t="s">
        <v>103</v>
      </c>
      <c r="F135" s="57" t="s">
        <v>103</v>
      </c>
      <c r="G135" s="58"/>
      <c r="H135" s="57" t="s">
        <v>103</v>
      </c>
      <c r="I135" s="57" t="s">
        <v>103</v>
      </c>
      <c r="J135" s="57" t="s">
        <v>103</v>
      </c>
      <c r="K135" s="57" t="s">
        <v>103</v>
      </c>
      <c r="L135" s="57" t="s">
        <v>103</v>
      </c>
      <c r="M135" s="57" t="s">
        <v>103</v>
      </c>
      <c r="N135" s="58"/>
      <c r="O135" s="57" t="s">
        <v>103</v>
      </c>
      <c r="P135" s="57" t="s">
        <v>103</v>
      </c>
      <c r="Q135" s="57" t="s">
        <v>103</v>
      </c>
      <c r="R135" s="57" t="s">
        <v>102</v>
      </c>
      <c r="S135" s="57" t="s">
        <v>103</v>
      </c>
      <c r="T135" s="57" t="s">
        <v>103</v>
      </c>
      <c r="U135" s="57" t="s">
        <v>103</v>
      </c>
      <c r="V135" s="57" t="s">
        <v>103</v>
      </c>
      <c r="W135" s="58"/>
      <c r="X135" s="57" t="s">
        <v>103</v>
      </c>
      <c r="Y135" s="58"/>
      <c r="Z135" s="57" t="s">
        <v>103</v>
      </c>
      <c r="AA135" s="57" t="s">
        <v>103</v>
      </c>
      <c r="AB135" s="57" t="s">
        <v>103</v>
      </c>
      <c r="AC135" s="57" t="s">
        <v>103</v>
      </c>
      <c r="AD135" s="57" t="s">
        <v>103</v>
      </c>
      <c r="AE135" s="57" t="s">
        <v>103</v>
      </c>
      <c r="AF135" s="57" t="s">
        <v>103</v>
      </c>
      <c r="AG135" s="57" t="s">
        <v>103</v>
      </c>
      <c r="AH135" s="57" t="s">
        <v>103</v>
      </c>
      <c r="AI135" s="57" t="s">
        <v>103</v>
      </c>
      <c r="AJ135" s="57" t="s">
        <v>103</v>
      </c>
      <c r="AK135" s="57" t="s">
        <v>103</v>
      </c>
      <c r="AL135" s="57" t="s">
        <v>103</v>
      </c>
      <c r="AM135" s="57" t="s">
        <v>103</v>
      </c>
      <c r="AN135" s="58"/>
      <c r="AO135" s="57" t="s">
        <v>103</v>
      </c>
      <c r="AP135" s="57" t="s">
        <v>103</v>
      </c>
      <c r="AQ135" s="57" t="s">
        <v>103</v>
      </c>
      <c r="AR135" s="57" t="s">
        <v>103</v>
      </c>
      <c r="AS135" s="57"/>
      <c r="AT135" s="57" t="s">
        <v>103</v>
      </c>
      <c r="AU135" s="57" t="s">
        <v>103</v>
      </c>
      <c r="AV135" s="57" t="s">
        <v>103</v>
      </c>
      <c r="AW135" s="57" t="s">
        <v>103</v>
      </c>
      <c r="AX135" s="57" t="s">
        <v>103</v>
      </c>
      <c r="AY135" s="57" t="s">
        <v>103</v>
      </c>
      <c r="AZ135" s="57" t="s">
        <v>103</v>
      </c>
      <c r="BA135" s="57" t="s">
        <v>103</v>
      </c>
      <c r="BB135" s="57" t="s">
        <v>103</v>
      </c>
      <c r="BC135" s="57" t="s">
        <v>103</v>
      </c>
      <c r="BD135" s="57" t="s">
        <v>103</v>
      </c>
      <c r="BE135" s="57" t="s">
        <v>103</v>
      </c>
      <c r="BF135" s="57" t="s">
        <v>103</v>
      </c>
      <c r="BG135" s="57" t="s">
        <v>103</v>
      </c>
      <c r="BH135" s="57" t="s">
        <v>103</v>
      </c>
      <c r="BI135" s="57" t="s">
        <v>103</v>
      </c>
      <c r="BJ135" s="57" t="s">
        <v>103</v>
      </c>
      <c r="BK135" s="57" t="s">
        <v>103</v>
      </c>
      <c r="BL135" s="57" t="s">
        <v>103</v>
      </c>
      <c r="BM135" s="57" t="s">
        <v>103</v>
      </c>
      <c r="BN135" s="57" t="s">
        <v>103</v>
      </c>
      <c r="BO135" s="57" t="s">
        <v>103</v>
      </c>
      <c r="BP135" s="58"/>
      <c r="BQ135" s="57" t="s">
        <v>103</v>
      </c>
      <c r="BR135" s="57" t="s">
        <v>103</v>
      </c>
      <c r="BS135" s="57" t="s">
        <v>103</v>
      </c>
      <c r="BT135" s="57" t="s">
        <v>103</v>
      </c>
      <c r="BU135" s="57" t="s">
        <v>103</v>
      </c>
      <c r="BV135" s="57" t="s">
        <v>103</v>
      </c>
      <c r="BW135" s="57" t="s">
        <v>103</v>
      </c>
      <c r="BX135" s="57" t="s">
        <v>103</v>
      </c>
      <c r="BY135" s="57" t="s">
        <v>103</v>
      </c>
      <c r="BZ135" s="57" t="s">
        <v>103</v>
      </c>
      <c r="CA135" s="57" t="s">
        <v>103</v>
      </c>
      <c r="CB135" s="57" t="s">
        <v>103</v>
      </c>
      <c r="CC135" s="57" t="s">
        <v>103</v>
      </c>
      <c r="CD135" s="59"/>
    </row>
    <row r="136">
      <c r="A136" s="54" t="s">
        <v>237</v>
      </c>
      <c r="B136" s="57" t="s">
        <v>103</v>
      </c>
      <c r="C136" s="57" t="s">
        <v>102</v>
      </c>
      <c r="D136" s="57" t="s">
        <v>102</v>
      </c>
      <c r="E136" s="57" t="s">
        <v>102</v>
      </c>
      <c r="F136" s="57" t="s">
        <v>102</v>
      </c>
      <c r="G136" s="58"/>
      <c r="H136" s="57" t="s">
        <v>102</v>
      </c>
      <c r="I136" s="57" t="s">
        <v>102</v>
      </c>
      <c r="J136" s="57" t="s">
        <v>102</v>
      </c>
      <c r="K136" s="57" t="s">
        <v>102</v>
      </c>
      <c r="L136" s="57" t="s">
        <v>102</v>
      </c>
      <c r="M136" s="57" t="s">
        <v>102</v>
      </c>
      <c r="N136" s="58"/>
      <c r="O136" s="57" t="s">
        <v>102</v>
      </c>
      <c r="P136" s="57" t="s">
        <v>103</v>
      </c>
      <c r="Q136" s="57" t="s">
        <v>102</v>
      </c>
      <c r="R136" s="57" t="s">
        <v>102</v>
      </c>
      <c r="S136" s="57" t="s">
        <v>103</v>
      </c>
      <c r="T136" s="57" t="s">
        <v>102</v>
      </c>
      <c r="U136" s="57" t="s">
        <v>102</v>
      </c>
      <c r="V136" s="57" t="s">
        <v>102</v>
      </c>
      <c r="W136" s="58"/>
      <c r="X136" s="57" t="s">
        <v>102</v>
      </c>
      <c r="Y136" s="58"/>
      <c r="Z136" s="57" t="s">
        <v>102</v>
      </c>
      <c r="AA136" s="57" t="s">
        <v>102</v>
      </c>
      <c r="AB136" s="57" t="s">
        <v>102</v>
      </c>
      <c r="AC136" s="57" t="s">
        <v>102</v>
      </c>
      <c r="AD136" s="57" t="s">
        <v>102</v>
      </c>
      <c r="AE136" s="57" t="s">
        <v>102</v>
      </c>
      <c r="AF136" s="57" t="s">
        <v>102</v>
      </c>
      <c r="AG136" s="57" t="s">
        <v>102</v>
      </c>
      <c r="AH136" s="57" t="s">
        <v>102</v>
      </c>
      <c r="AI136" s="57" t="s">
        <v>102</v>
      </c>
      <c r="AJ136" s="57" t="s">
        <v>102</v>
      </c>
      <c r="AK136" s="57" t="s">
        <v>102</v>
      </c>
      <c r="AL136" s="57" t="s">
        <v>103</v>
      </c>
      <c r="AM136" s="57" t="s">
        <v>102</v>
      </c>
      <c r="AN136" s="58"/>
      <c r="AO136" s="57" t="s">
        <v>102</v>
      </c>
      <c r="AP136" s="57" t="s">
        <v>102</v>
      </c>
      <c r="AQ136" s="57" t="s">
        <v>102</v>
      </c>
      <c r="AR136" s="57" t="s">
        <v>102</v>
      </c>
      <c r="AS136" s="57"/>
      <c r="AT136" s="57" t="s">
        <v>102</v>
      </c>
      <c r="AU136" s="57" t="s">
        <v>102</v>
      </c>
      <c r="AV136" s="57" t="s">
        <v>102</v>
      </c>
      <c r="AW136" s="57" t="s">
        <v>102</v>
      </c>
      <c r="AX136" s="57" t="s">
        <v>102</v>
      </c>
      <c r="AY136" s="57" t="s">
        <v>102</v>
      </c>
      <c r="AZ136" s="57"/>
      <c r="BA136" s="57" t="s">
        <v>102</v>
      </c>
      <c r="BB136" s="57" t="s">
        <v>102</v>
      </c>
      <c r="BC136" s="57" t="s">
        <v>102</v>
      </c>
      <c r="BD136" s="57" t="s">
        <v>102</v>
      </c>
      <c r="BE136" s="57" t="s">
        <v>102</v>
      </c>
      <c r="BF136" s="57" t="s">
        <v>102</v>
      </c>
      <c r="BG136" s="57" t="s">
        <v>102</v>
      </c>
      <c r="BH136" s="57" t="s">
        <v>102</v>
      </c>
      <c r="BI136" s="57" t="s">
        <v>102</v>
      </c>
      <c r="BJ136" s="57" t="s">
        <v>102</v>
      </c>
      <c r="BK136" s="57" t="s">
        <v>102</v>
      </c>
      <c r="BL136" s="57" t="s">
        <v>102</v>
      </c>
      <c r="BM136" s="57" t="s">
        <v>102</v>
      </c>
      <c r="BN136" s="57" t="s">
        <v>102</v>
      </c>
      <c r="BO136" s="57" t="s">
        <v>102</v>
      </c>
      <c r="BP136" s="57" t="s">
        <v>102</v>
      </c>
      <c r="BQ136" s="57" t="s">
        <v>102</v>
      </c>
      <c r="BR136" s="57" t="s">
        <v>102</v>
      </c>
      <c r="BS136" s="57" t="s">
        <v>102</v>
      </c>
      <c r="BT136" s="57" t="s">
        <v>102</v>
      </c>
      <c r="BU136" s="57" t="s">
        <v>102</v>
      </c>
      <c r="BV136" s="57" t="s">
        <v>102</v>
      </c>
      <c r="BW136" s="57" t="s">
        <v>102</v>
      </c>
      <c r="BX136" s="57" t="s">
        <v>102</v>
      </c>
      <c r="BY136" s="57" t="s">
        <v>102</v>
      </c>
      <c r="BZ136" s="57" t="s">
        <v>102</v>
      </c>
      <c r="CA136" s="57" t="s">
        <v>102</v>
      </c>
      <c r="CB136" s="57" t="s">
        <v>102</v>
      </c>
      <c r="CC136" s="57" t="s">
        <v>102</v>
      </c>
      <c r="CD136" s="59"/>
    </row>
    <row r="137">
      <c r="A137" s="54" t="s">
        <v>238</v>
      </c>
      <c r="B137" s="57" t="s">
        <v>102</v>
      </c>
      <c r="C137" s="57" t="s">
        <v>102</v>
      </c>
      <c r="D137" s="57" t="s">
        <v>102</v>
      </c>
      <c r="E137" s="57" t="s">
        <v>102</v>
      </c>
      <c r="F137" s="57" t="s">
        <v>102</v>
      </c>
      <c r="G137" s="58"/>
      <c r="H137" s="57" t="s">
        <v>102</v>
      </c>
      <c r="I137" s="57" t="s">
        <v>102</v>
      </c>
      <c r="J137" s="57" t="s">
        <v>102</v>
      </c>
      <c r="K137" s="57" t="s">
        <v>102</v>
      </c>
      <c r="L137" s="57" t="s">
        <v>102</v>
      </c>
      <c r="M137" s="57" t="s">
        <v>102</v>
      </c>
      <c r="N137" s="58"/>
      <c r="O137" s="57" t="s">
        <v>102</v>
      </c>
      <c r="P137" s="57" t="s">
        <v>102</v>
      </c>
      <c r="Q137" s="57" t="s">
        <v>102</v>
      </c>
      <c r="R137" s="57" t="s">
        <v>103</v>
      </c>
      <c r="S137" s="57" t="s">
        <v>103</v>
      </c>
      <c r="T137" s="57" t="s">
        <v>102</v>
      </c>
      <c r="U137" s="57" t="s">
        <v>102</v>
      </c>
      <c r="V137" s="57" t="s">
        <v>102</v>
      </c>
      <c r="W137" s="58"/>
      <c r="X137" s="57" t="s">
        <v>102</v>
      </c>
      <c r="Y137" s="58"/>
      <c r="Z137" s="57" t="s">
        <v>102</v>
      </c>
      <c r="AA137" s="57" t="s">
        <v>102</v>
      </c>
      <c r="AB137" s="57" t="s">
        <v>102</v>
      </c>
      <c r="AC137" s="57" t="s">
        <v>102</v>
      </c>
      <c r="AD137" s="57" t="s">
        <v>102</v>
      </c>
      <c r="AE137" s="57" t="s">
        <v>102</v>
      </c>
      <c r="AF137" s="57" t="s">
        <v>103</v>
      </c>
      <c r="AG137" s="57" t="s">
        <v>102</v>
      </c>
      <c r="AH137" s="57" t="s">
        <v>102</v>
      </c>
      <c r="AI137" s="57" t="s">
        <v>102</v>
      </c>
      <c r="AJ137" s="57" t="s">
        <v>103</v>
      </c>
      <c r="AK137" s="57" t="s">
        <v>102</v>
      </c>
      <c r="AL137" s="57" t="s">
        <v>103</v>
      </c>
      <c r="AM137" s="57" t="s">
        <v>102</v>
      </c>
      <c r="AN137" s="58"/>
      <c r="AO137" s="57" t="s">
        <v>102</v>
      </c>
      <c r="AP137" s="57" t="s">
        <v>102</v>
      </c>
      <c r="AQ137" s="57" t="s">
        <v>102</v>
      </c>
      <c r="AR137" s="57" t="s">
        <v>102</v>
      </c>
      <c r="AS137" s="57"/>
      <c r="AT137" s="57" t="s">
        <v>102</v>
      </c>
      <c r="AU137" s="57" t="s">
        <v>102</v>
      </c>
      <c r="AV137" s="57" t="s">
        <v>102</v>
      </c>
      <c r="AW137" s="57" t="s">
        <v>102</v>
      </c>
      <c r="AX137" s="57" t="s">
        <v>102</v>
      </c>
      <c r="AY137" s="57" t="s">
        <v>102</v>
      </c>
      <c r="AZ137" s="57" t="s">
        <v>102</v>
      </c>
      <c r="BA137" s="57" t="s">
        <v>102</v>
      </c>
      <c r="BB137" s="57" t="s">
        <v>102</v>
      </c>
      <c r="BC137" s="57" t="s">
        <v>102</v>
      </c>
      <c r="BD137" s="57" t="s">
        <v>102</v>
      </c>
      <c r="BE137" s="57" t="s">
        <v>102</v>
      </c>
      <c r="BF137" s="57" t="s">
        <v>102</v>
      </c>
      <c r="BG137" s="57" t="s">
        <v>102</v>
      </c>
      <c r="BH137" s="57" t="s">
        <v>102</v>
      </c>
      <c r="BI137" s="57" t="s">
        <v>103</v>
      </c>
      <c r="BJ137" s="57" t="s">
        <v>103</v>
      </c>
      <c r="BK137" s="57" t="s">
        <v>102</v>
      </c>
      <c r="BL137" s="57" t="s">
        <v>102</v>
      </c>
      <c r="BM137" s="57" t="s">
        <v>102</v>
      </c>
      <c r="BN137" s="57" t="s">
        <v>102</v>
      </c>
      <c r="BO137" s="57" t="s">
        <v>102</v>
      </c>
      <c r="BP137" s="57" t="s">
        <v>102</v>
      </c>
      <c r="BQ137" s="57" t="s">
        <v>102</v>
      </c>
      <c r="BR137" s="57" t="s">
        <v>102</v>
      </c>
      <c r="BS137" s="57" t="s">
        <v>102</v>
      </c>
      <c r="BT137" s="57" t="s">
        <v>103</v>
      </c>
      <c r="BU137" s="57" t="s">
        <v>102</v>
      </c>
      <c r="BV137" s="57" t="s">
        <v>102</v>
      </c>
      <c r="BW137" s="57" t="s">
        <v>102</v>
      </c>
      <c r="BX137" s="57" t="s">
        <v>102</v>
      </c>
      <c r="BY137" s="57" t="s">
        <v>103</v>
      </c>
      <c r="BZ137" s="57" t="s">
        <v>102</v>
      </c>
      <c r="CA137" s="57" t="s">
        <v>102</v>
      </c>
      <c r="CB137" s="57" t="s">
        <v>102</v>
      </c>
      <c r="CC137" s="57" t="s">
        <v>102</v>
      </c>
      <c r="CD137" s="59"/>
    </row>
    <row r="138">
      <c r="A138" s="54" t="s">
        <v>239</v>
      </c>
      <c r="B138" s="57" t="s">
        <v>102</v>
      </c>
      <c r="C138" s="57" t="s">
        <v>102</v>
      </c>
      <c r="D138" s="57" t="s">
        <v>103</v>
      </c>
      <c r="E138" s="57" t="s">
        <v>103</v>
      </c>
      <c r="F138" s="57" t="s">
        <v>103</v>
      </c>
      <c r="G138" s="58"/>
      <c r="H138" s="57" t="s">
        <v>103</v>
      </c>
      <c r="I138" s="57" t="s">
        <v>103</v>
      </c>
      <c r="J138" s="57" t="s">
        <v>102</v>
      </c>
      <c r="K138" s="57" t="s">
        <v>103</v>
      </c>
      <c r="L138" s="57" t="s">
        <v>103</v>
      </c>
      <c r="M138" s="57" t="s">
        <v>102</v>
      </c>
      <c r="N138" s="57" t="s">
        <v>102</v>
      </c>
      <c r="O138" s="57" t="s">
        <v>102</v>
      </c>
      <c r="P138" s="57" t="s">
        <v>103</v>
      </c>
      <c r="Q138" s="57" t="s">
        <v>103</v>
      </c>
      <c r="R138" s="57" t="s">
        <v>102</v>
      </c>
      <c r="S138" s="57" t="s">
        <v>103</v>
      </c>
      <c r="T138" s="57" t="s">
        <v>103</v>
      </c>
      <c r="U138" s="57" t="s">
        <v>103</v>
      </c>
      <c r="V138" s="57" t="s">
        <v>102</v>
      </c>
      <c r="W138" s="58"/>
      <c r="X138" s="57" t="s">
        <v>103</v>
      </c>
      <c r="Y138" s="58"/>
      <c r="Z138" s="57" t="s">
        <v>103</v>
      </c>
      <c r="AA138" s="57" t="s">
        <v>103</v>
      </c>
      <c r="AB138" s="57" t="s">
        <v>103</v>
      </c>
      <c r="AC138" s="57" t="s">
        <v>103</v>
      </c>
      <c r="AD138" s="57" t="s">
        <v>103</v>
      </c>
      <c r="AE138" s="57" t="s">
        <v>102</v>
      </c>
      <c r="AF138" s="57" t="s">
        <v>103</v>
      </c>
      <c r="AG138" s="57" t="s">
        <v>103</v>
      </c>
      <c r="AH138" s="57" t="s">
        <v>102</v>
      </c>
      <c r="AI138" s="57" t="s">
        <v>103</v>
      </c>
      <c r="AJ138" s="57" t="s">
        <v>102</v>
      </c>
      <c r="AK138" s="57" t="s">
        <v>103</v>
      </c>
      <c r="AL138" s="57" t="s">
        <v>102</v>
      </c>
      <c r="AM138" s="57" t="s">
        <v>102</v>
      </c>
      <c r="AN138" s="58"/>
      <c r="AO138" s="57" t="s">
        <v>103</v>
      </c>
      <c r="AP138" s="57" t="s">
        <v>102</v>
      </c>
      <c r="AQ138" s="57" t="s">
        <v>102</v>
      </c>
      <c r="AR138" s="57" t="s">
        <v>103</v>
      </c>
      <c r="AS138" s="57"/>
      <c r="AT138" s="57" t="s">
        <v>103</v>
      </c>
      <c r="AU138" s="57" t="s">
        <v>102</v>
      </c>
      <c r="AV138" s="57" t="s">
        <v>102</v>
      </c>
      <c r="AW138" s="57" t="s">
        <v>103</v>
      </c>
      <c r="AX138" s="57" t="s">
        <v>103</v>
      </c>
      <c r="AY138" s="57" t="s">
        <v>103</v>
      </c>
      <c r="AZ138" s="57"/>
      <c r="BA138" s="57" t="s">
        <v>102</v>
      </c>
      <c r="BB138" s="57" t="s">
        <v>102</v>
      </c>
      <c r="BC138" s="57" t="s">
        <v>102</v>
      </c>
      <c r="BD138" s="57" t="s">
        <v>103</v>
      </c>
      <c r="BE138" s="57" t="s">
        <v>102</v>
      </c>
      <c r="BF138" s="57" t="s">
        <v>102</v>
      </c>
      <c r="BG138" s="57" t="s">
        <v>103</v>
      </c>
      <c r="BH138" s="57" t="s">
        <v>102</v>
      </c>
      <c r="BI138" s="57" t="s">
        <v>102</v>
      </c>
      <c r="BJ138" s="57" t="s">
        <v>102</v>
      </c>
      <c r="BK138" s="57" t="s">
        <v>103</v>
      </c>
      <c r="BL138" s="57" t="s">
        <v>102</v>
      </c>
      <c r="BM138" s="57" t="s">
        <v>103</v>
      </c>
      <c r="BN138" s="57" t="s">
        <v>103</v>
      </c>
      <c r="BO138" s="57" t="s">
        <v>103</v>
      </c>
      <c r="BP138" s="57" t="s">
        <v>102</v>
      </c>
      <c r="BQ138" s="58"/>
      <c r="BR138" s="57" t="s">
        <v>102</v>
      </c>
      <c r="BS138" s="57" t="s">
        <v>102</v>
      </c>
      <c r="BT138" s="57" t="s">
        <v>103</v>
      </c>
      <c r="BU138" s="57" t="s">
        <v>102</v>
      </c>
      <c r="BV138" s="57" t="s">
        <v>102</v>
      </c>
      <c r="BW138" s="57" t="s">
        <v>103</v>
      </c>
      <c r="BX138" s="57" t="s">
        <v>102</v>
      </c>
      <c r="BY138" s="57" t="s">
        <v>102</v>
      </c>
      <c r="BZ138" s="57" t="s">
        <v>103</v>
      </c>
      <c r="CA138" s="57" t="s">
        <v>102</v>
      </c>
      <c r="CB138" s="57" t="s">
        <v>102</v>
      </c>
      <c r="CC138" s="57" t="s">
        <v>103</v>
      </c>
      <c r="CD138" s="59"/>
    </row>
    <row r="139">
      <c r="A139" s="54" t="s">
        <v>240</v>
      </c>
      <c r="B139" s="57" t="s">
        <v>102</v>
      </c>
      <c r="C139" s="57" t="s">
        <v>102</v>
      </c>
      <c r="D139" s="57" t="s">
        <v>102</v>
      </c>
      <c r="E139" s="57" t="s">
        <v>102</v>
      </c>
      <c r="F139" s="57" t="s">
        <v>102</v>
      </c>
      <c r="G139" s="58"/>
      <c r="H139" s="57" t="s">
        <v>102</v>
      </c>
      <c r="I139" s="57" t="s">
        <v>102</v>
      </c>
      <c r="J139" s="57" t="s">
        <v>102</v>
      </c>
      <c r="K139" s="57" t="s">
        <v>102</v>
      </c>
      <c r="L139" s="57" t="s">
        <v>102</v>
      </c>
      <c r="M139" s="57" t="s">
        <v>102</v>
      </c>
      <c r="N139" s="57" t="s">
        <v>102</v>
      </c>
      <c r="O139" s="57" t="s">
        <v>102</v>
      </c>
      <c r="P139" s="57" t="s">
        <v>102</v>
      </c>
      <c r="Q139" s="57" t="s">
        <v>102</v>
      </c>
      <c r="R139" s="57" t="s">
        <v>102</v>
      </c>
      <c r="S139" s="57" t="s">
        <v>102</v>
      </c>
      <c r="T139" s="57" t="s">
        <v>102</v>
      </c>
      <c r="U139" s="57" t="s">
        <v>102</v>
      </c>
      <c r="V139" s="57" t="s">
        <v>102</v>
      </c>
      <c r="W139" s="58"/>
      <c r="X139" s="57" t="s">
        <v>102</v>
      </c>
      <c r="Y139" s="58"/>
      <c r="Z139" s="57" t="s">
        <v>102</v>
      </c>
      <c r="AA139" s="57" t="s">
        <v>102</v>
      </c>
      <c r="AB139" s="57" t="s">
        <v>102</v>
      </c>
      <c r="AC139" s="57" t="s">
        <v>102</v>
      </c>
      <c r="AD139" s="57" t="s">
        <v>102</v>
      </c>
      <c r="AE139" s="57" t="s">
        <v>102</v>
      </c>
      <c r="AF139" s="57" t="s">
        <v>103</v>
      </c>
      <c r="AG139" s="57" t="s">
        <v>102</v>
      </c>
      <c r="AH139" s="57" t="s">
        <v>102</v>
      </c>
      <c r="AI139" s="57" t="s">
        <v>102</v>
      </c>
      <c r="AJ139" s="57" t="s">
        <v>102</v>
      </c>
      <c r="AK139" s="57" t="s">
        <v>102</v>
      </c>
      <c r="AL139" s="57" t="s">
        <v>102</v>
      </c>
      <c r="AM139" s="57" t="s">
        <v>102</v>
      </c>
      <c r="AN139" s="58"/>
      <c r="AO139" s="57" t="s">
        <v>102</v>
      </c>
      <c r="AP139" s="57" t="s">
        <v>102</v>
      </c>
      <c r="AQ139" s="57" t="s">
        <v>102</v>
      </c>
      <c r="AR139" s="57" t="s">
        <v>102</v>
      </c>
      <c r="AS139" s="57"/>
      <c r="AT139" s="57" t="s">
        <v>102</v>
      </c>
      <c r="AU139" s="57" t="s">
        <v>102</v>
      </c>
      <c r="AV139" s="57" t="s">
        <v>102</v>
      </c>
      <c r="AW139" s="57" t="s">
        <v>102</v>
      </c>
      <c r="AX139" s="57" t="s">
        <v>102</v>
      </c>
      <c r="AY139" s="57" t="s">
        <v>102</v>
      </c>
      <c r="AZ139" s="57" t="s">
        <v>102</v>
      </c>
      <c r="BA139" s="57" t="s">
        <v>102</v>
      </c>
      <c r="BB139" s="57" t="s">
        <v>103</v>
      </c>
      <c r="BC139" s="57" t="s">
        <v>102</v>
      </c>
      <c r="BD139" s="57" t="s">
        <v>102</v>
      </c>
      <c r="BE139" s="57" t="s">
        <v>102</v>
      </c>
      <c r="BF139" s="57" t="s">
        <v>102</v>
      </c>
      <c r="BG139" s="57" t="s">
        <v>102</v>
      </c>
      <c r="BH139" s="57" t="s">
        <v>102</v>
      </c>
      <c r="BI139" s="57" t="s">
        <v>102</v>
      </c>
      <c r="BJ139" s="57" t="s">
        <v>102</v>
      </c>
      <c r="BK139" s="57" t="s">
        <v>102</v>
      </c>
      <c r="BL139" s="57" t="s">
        <v>102</v>
      </c>
      <c r="BM139" s="57" t="s">
        <v>102</v>
      </c>
      <c r="BN139" s="57" t="s">
        <v>102</v>
      </c>
      <c r="BO139" s="57" t="s">
        <v>102</v>
      </c>
      <c r="BP139" s="57" t="s">
        <v>102</v>
      </c>
      <c r="BQ139" s="57" t="s">
        <v>102</v>
      </c>
      <c r="BR139" s="57" t="s">
        <v>102</v>
      </c>
      <c r="BS139" s="57" t="s">
        <v>102</v>
      </c>
      <c r="BT139" s="57" t="s">
        <v>102</v>
      </c>
      <c r="BU139" s="57" t="s">
        <v>102</v>
      </c>
      <c r="BV139" s="57" t="s">
        <v>102</v>
      </c>
      <c r="BW139" s="57" t="s">
        <v>102</v>
      </c>
      <c r="BX139" s="57" t="s">
        <v>102</v>
      </c>
      <c r="BY139" s="57" t="s">
        <v>102</v>
      </c>
      <c r="BZ139" s="57" t="s">
        <v>102</v>
      </c>
      <c r="CA139" s="57" t="s">
        <v>102</v>
      </c>
      <c r="CB139" s="57" t="s">
        <v>102</v>
      </c>
      <c r="CC139" s="57" t="s">
        <v>102</v>
      </c>
      <c r="CD139" s="59"/>
    </row>
    <row r="140">
      <c r="A140" s="54" t="s">
        <v>241</v>
      </c>
      <c r="B140" s="57" t="s">
        <v>111</v>
      </c>
      <c r="C140" s="57" t="s">
        <v>111</v>
      </c>
      <c r="D140" s="57" t="s">
        <v>111</v>
      </c>
      <c r="E140" s="57" t="s">
        <v>111</v>
      </c>
      <c r="F140" s="57" t="s">
        <v>111</v>
      </c>
      <c r="G140" s="58"/>
      <c r="H140" s="57" t="s">
        <v>111</v>
      </c>
      <c r="I140" s="57" t="s">
        <v>111</v>
      </c>
      <c r="J140" s="57" t="s">
        <v>111</v>
      </c>
      <c r="K140" s="57" t="s">
        <v>111</v>
      </c>
      <c r="L140" s="57" t="s">
        <v>111</v>
      </c>
      <c r="M140" s="57" t="s">
        <v>111</v>
      </c>
      <c r="N140" s="57" t="s">
        <v>102</v>
      </c>
      <c r="O140" s="57" t="s">
        <v>111</v>
      </c>
      <c r="P140" s="57" t="s">
        <v>111</v>
      </c>
      <c r="Q140" s="57" t="s">
        <v>109</v>
      </c>
      <c r="R140" s="57" t="s">
        <v>111</v>
      </c>
      <c r="S140" s="57" t="s">
        <v>111</v>
      </c>
      <c r="T140" s="57" t="s">
        <v>111</v>
      </c>
      <c r="U140" s="57" t="s">
        <v>111</v>
      </c>
      <c r="V140" s="57" t="s">
        <v>111</v>
      </c>
      <c r="W140" s="58"/>
      <c r="X140" s="57" t="s">
        <v>111</v>
      </c>
      <c r="Y140" s="58"/>
      <c r="Z140" s="57" t="s">
        <v>111</v>
      </c>
      <c r="AA140" s="57" t="s">
        <v>111</v>
      </c>
      <c r="AB140" s="57" t="s">
        <v>111</v>
      </c>
      <c r="AC140" s="57" t="s">
        <v>111</v>
      </c>
      <c r="AD140" s="57" t="s">
        <v>111</v>
      </c>
      <c r="AE140" s="57" t="s">
        <v>111</v>
      </c>
      <c r="AF140" s="57" t="s">
        <v>103</v>
      </c>
      <c r="AG140" s="57" t="s">
        <v>111</v>
      </c>
      <c r="AH140" s="57" t="s">
        <v>111</v>
      </c>
      <c r="AI140" s="57" t="s">
        <v>111</v>
      </c>
      <c r="AJ140" s="57" t="s">
        <v>111</v>
      </c>
      <c r="AK140" s="57" t="s">
        <v>103</v>
      </c>
      <c r="AL140" s="57" t="s">
        <v>111</v>
      </c>
      <c r="AM140" s="57" t="s">
        <v>111</v>
      </c>
      <c r="AN140" s="58"/>
      <c r="AO140" s="57" t="s">
        <v>111</v>
      </c>
      <c r="AP140" s="57" t="s">
        <v>111</v>
      </c>
      <c r="AQ140" s="57" t="s">
        <v>111</v>
      </c>
      <c r="AR140" s="57" t="s">
        <v>111</v>
      </c>
      <c r="AS140" s="57"/>
      <c r="AT140" s="57" t="s">
        <v>111</v>
      </c>
      <c r="AU140" s="57" t="s">
        <v>111</v>
      </c>
      <c r="AV140" s="57" t="s">
        <v>111</v>
      </c>
      <c r="AW140" s="57" t="s">
        <v>111</v>
      </c>
      <c r="AX140" s="57" t="s">
        <v>111</v>
      </c>
      <c r="AY140" s="57" t="s">
        <v>103</v>
      </c>
      <c r="AZ140" s="57" t="s">
        <v>111</v>
      </c>
      <c r="BA140" s="57" t="s">
        <v>111</v>
      </c>
      <c r="BB140" s="57" t="s">
        <v>111</v>
      </c>
      <c r="BC140" s="57" t="s">
        <v>111</v>
      </c>
      <c r="BD140" s="57" t="s">
        <v>111</v>
      </c>
      <c r="BE140" s="57" t="s">
        <v>111</v>
      </c>
      <c r="BF140" s="57" t="s">
        <v>103</v>
      </c>
      <c r="BG140" s="57" t="s">
        <v>111</v>
      </c>
      <c r="BH140" s="57" t="s">
        <v>111</v>
      </c>
      <c r="BI140" s="57" t="s">
        <v>111</v>
      </c>
      <c r="BJ140" s="57" t="s">
        <v>111</v>
      </c>
      <c r="BK140" s="57" t="s">
        <v>111</v>
      </c>
      <c r="BL140" s="57" t="s">
        <v>111</v>
      </c>
      <c r="BM140" s="57" t="s">
        <v>111</v>
      </c>
      <c r="BN140" s="57" t="s">
        <v>111</v>
      </c>
      <c r="BO140" s="57" t="s">
        <v>111</v>
      </c>
      <c r="BP140" s="57" t="s">
        <v>111</v>
      </c>
      <c r="BQ140" s="57" t="s">
        <v>111</v>
      </c>
      <c r="BR140" s="57" t="s">
        <v>111</v>
      </c>
      <c r="BS140" s="57" t="s">
        <v>111</v>
      </c>
      <c r="BT140" s="57" t="s">
        <v>111</v>
      </c>
      <c r="BU140" s="57" t="s">
        <v>111</v>
      </c>
      <c r="BV140" s="57" t="s">
        <v>111</v>
      </c>
      <c r="BW140" s="57" t="s">
        <v>111</v>
      </c>
      <c r="BX140" s="57" t="s">
        <v>111</v>
      </c>
      <c r="BY140" s="57" t="s">
        <v>111</v>
      </c>
      <c r="BZ140" s="57" t="s">
        <v>111</v>
      </c>
      <c r="CA140" s="57" t="s">
        <v>111</v>
      </c>
      <c r="CB140" s="57" t="s">
        <v>111</v>
      </c>
      <c r="CC140" s="57" t="s">
        <v>111</v>
      </c>
      <c r="CD140" s="59"/>
    </row>
    <row r="141">
      <c r="A141" s="54" t="s">
        <v>242</v>
      </c>
      <c r="B141" s="57" t="s">
        <v>103</v>
      </c>
      <c r="C141" s="57" t="s">
        <v>103</v>
      </c>
      <c r="D141" s="57" t="s">
        <v>103</v>
      </c>
      <c r="E141" s="57" t="s">
        <v>103</v>
      </c>
      <c r="F141" s="57" t="s">
        <v>103</v>
      </c>
      <c r="G141" s="58"/>
      <c r="H141" s="57" t="s">
        <v>103</v>
      </c>
      <c r="I141" s="57" t="s">
        <v>103</v>
      </c>
      <c r="J141" s="57" t="s">
        <v>103</v>
      </c>
      <c r="K141" s="57" t="s">
        <v>102</v>
      </c>
      <c r="L141" s="57" t="s">
        <v>103</v>
      </c>
      <c r="M141" s="57" t="s">
        <v>103</v>
      </c>
      <c r="N141" s="58"/>
      <c r="O141" s="57" t="s">
        <v>103</v>
      </c>
      <c r="P141" s="57" t="s">
        <v>103</v>
      </c>
      <c r="Q141" s="57" t="s">
        <v>103</v>
      </c>
      <c r="R141" s="57" t="s">
        <v>103</v>
      </c>
      <c r="S141" s="57" t="s">
        <v>111</v>
      </c>
      <c r="T141" s="57" t="s">
        <v>103</v>
      </c>
      <c r="U141" s="57" t="s">
        <v>103</v>
      </c>
      <c r="V141" s="57" t="s">
        <v>103</v>
      </c>
      <c r="W141" s="58"/>
      <c r="X141" s="57" t="s">
        <v>103</v>
      </c>
      <c r="Y141" s="58"/>
      <c r="Z141" s="57" t="s">
        <v>103</v>
      </c>
      <c r="AA141" s="57" t="s">
        <v>103</v>
      </c>
      <c r="AB141" s="57" t="s">
        <v>103</v>
      </c>
      <c r="AC141" s="57" t="s">
        <v>103</v>
      </c>
      <c r="AD141" s="57" t="s">
        <v>103</v>
      </c>
      <c r="AE141" s="57" t="s">
        <v>103</v>
      </c>
      <c r="AF141" s="57" t="s">
        <v>111</v>
      </c>
      <c r="AG141" s="57" t="s">
        <v>102</v>
      </c>
      <c r="AH141" s="57" t="s">
        <v>103</v>
      </c>
      <c r="AI141" s="57" t="s">
        <v>103</v>
      </c>
      <c r="AJ141" s="57" t="s">
        <v>103</v>
      </c>
      <c r="AK141" s="57" t="s">
        <v>103</v>
      </c>
      <c r="AL141" s="57" t="s">
        <v>103</v>
      </c>
      <c r="AM141" s="57" t="s">
        <v>103</v>
      </c>
      <c r="AN141" s="58"/>
      <c r="AO141" s="57" t="s">
        <v>103</v>
      </c>
      <c r="AP141" s="57" t="s">
        <v>103</v>
      </c>
      <c r="AQ141" s="57" t="s">
        <v>103</v>
      </c>
      <c r="AR141" s="57" t="s">
        <v>103</v>
      </c>
      <c r="AS141" s="57"/>
      <c r="AT141" s="57" t="s">
        <v>103</v>
      </c>
      <c r="AU141" s="57" t="s">
        <v>103</v>
      </c>
      <c r="AV141" s="57" t="s">
        <v>103</v>
      </c>
      <c r="AW141" s="57" t="s">
        <v>103</v>
      </c>
      <c r="AX141" s="57" t="s">
        <v>103</v>
      </c>
      <c r="AY141" s="57" t="s">
        <v>103</v>
      </c>
      <c r="AZ141" s="57" t="s">
        <v>103</v>
      </c>
      <c r="BA141" s="57" t="s">
        <v>103</v>
      </c>
      <c r="BB141" s="57" t="s">
        <v>103</v>
      </c>
      <c r="BC141" s="57" t="s">
        <v>103</v>
      </c>
      <c r="BD141" s="57" t="s">
        <v>103</v>
      </c>
      <c r="BE141" s="57" t="s">
        <v>103</v>
      </c>
      <c r="BF141" s="57" t="s">
        <v>103</v>
      </c>
      <c r="BG141" s="57" t="s">
        <v>103</v>
      </c>
      <c r="BH141" s="57" t="s">
        <v>103</v>
      </c>
      <c r="BI141" s="57" t="s">
        <v>103</v>
      </c>
      <c r="BJ141" s="57" t="s">
        <v>103</v>
      </c>
      <c r="BK141" s="57" t="s">
        <v>103</v>
      </c>
      <c r="BL141" s="57" t="s">
        <v>103</v>
      </c>
      <c r="BM141" s="57" t="s">
        <v>103</v>
      </c>
      <c r="BN141" s="57" t="s">
        <v>103</v>
      </c>
      <c r="BO141" s="57" t="s">
        <v>103</v>
      </c>
      <c r="BP141" s="57" t="s">
        <v>103</v>
      </c>
      <c r="BQ141" s="57" t="s">
        <v>103</v>
      </c>
      <c r="BR141" s="57" t="s">
        <v>103</v>
      </c>
      <c r="BS141" s="57" t="s">
        <v>103</v>
      </c>
      <c r="BT141" s="57" t="s">
        <v>103</v>
      </c>
      <c r="BU141" s="57" t="s">
        <v>103</v>
      </c>
      <c r="BV141" s="57" t="s">
        <v>103</v>
      </c>
      <c r="BW141" s="57" t="s">
        <v>103</v>
      </c>
      <c r="BX141" s="57" t="s">
        <v>103</v>
      </c>
      <c r="BY141" s="57" t="s">
        <v>103</v>
      </c>
      <c r="BZ141" s="57" t="s">
        <v>103</v>
      </c>
      <c r="CA141" s="57" t="s">
        <v>103</v>
      </c>
      <c r="CB141" s="57" t="s">
        <v>103</v>
      </c>
      <c r="CC141" s="57" t="s">
        <v>102</v>
      </c>
      <c r="CD141" s="59"/>
    </row>
    <row r="142">
      <c r="A142" s="54" t="s">
        <v>243</v>
      </c>
      <c r="B142" s="57" t="s">
        <v>110</v>
      </c>
      <c r="C142" s="57" t="s">
        <v>103</v>
      </c>
      <c r="D142" s="57" t="s">
        <v>103</v>
      </c>
      <c r="E142" s="57" t="s">
        <v>110</v>
      </c>
      <c r="F142" s="57" t="s">
        <v>110</v>
      </c>
      <c r="G142" s="58"/>
      <c r="H142" s="57" t="s">
        <v>109</v>
      </c>
      <c r="I142" s="58"/>
      <c r="J142" s="57" t="s">
        <v>110</v>
      </c>
      <c r="K142" s="57" t="s">
        <v>110</v>
      </c>
      <c r="L142" s="57" t="s">
        <v>111</v>
      </c>
      <c r="M142" s="57" t="s">
        <v>110</v>
      </c>
      <c r="N142" s="57" t="s">
        <v>103</v>
      </c>
      <c r="O142" s="57" t="s">
        <v>103</v>
      </c>
      <c r="P142" s="57" t="s">
        <v>110</v>
      </c>
      <c r="Q142" s="57" t="s">
        <v>103</v>
      </c>
      <c r="R142" s="57" t="s">
        <v>103</v>
      </c>
      <c r="S142" s="57" t="s">
        <v>103</v>
      </c>
      <c r="T142" s="57" t="s">
        <v>110</v>
      </c>
      <c r="U142" s="57" t="s">
        <v>110</v>
      </c>
      <c r="V142" s="57" t="s">
        <v>110</v>
      </c>
      <c r="W142" s="58"/>
      <c r="X142" s="57" t="s">
        <v>103</v>
      </c>
      <c r="Y142" s="58"/>
      <c r="Z142" s="57" t="s">
        <v>428</v>
      </c>
      <c r="AA142" s="57" t="s">
        <v>110</v>
      </c>
      <c r="AB142" s="57" t="s">
        <v>110</v>
      </c>
      <c r="AC142" s="57" t="s">
        <v>110</v>
      </c>
      <c r="AD142" s="57" t="s">
        <v>110</v>
      </c>
      <c r="AE142" s="57" t="s">
        <v>103</v>
      </c>
      <c r="AF142" s="57" t="s">
        <v>102</v>
      </c>
      <c r="AG142" s="57" t="s">
        <v>110</v>
      </c>
      <c r="AH142" s="57" t="s">
        <v>110</v>
      </c>
      <c r="AI142" s="57" t="s">
        <v>103</v>
      </c>
      <c r="AJ142" s="57" t="s">
        <v>103</v>
      </c>
      <c r="AK142" s="57" t="s">
        <v>102</v>
      </c>
      <c r="AL142" s="57" t="s">
        <v>110</v>
      </c>
      <c r="AM142" s="57" t="s">
        <v>110</v>
      </c>
      <c r="AN142" s="58"/>
      <c r="AO142" s="57" t="s">
        <v>103</v>
      </c>
      <c r="AP142" s="57" t="s">
        <v>110</v>
      </c>
      <c r="AQ142" s="57" t="s">
        <v>110</v>
      </c>
      <c r="AR142" s="57" t="s">
        <v>110</v>
      </c>
      <c r="AS142" s="57"/>
      <c r="AT142" s="57" t="s">
        <v>110</v>
      </c>
      <c r="AU142" s="57" t="s">
        <v>110</v>
      </c>
      <c r="AV142" s="57" t="s">
        <v>103</v>
      </c>
      <c r="AW142" s="57" t="s">
        <v>110</v>
      </c>
      <c r="AX142" s="57" t="s">
        <v>110</v>
      </c>
      <c r="AY142" s="57" t="s">
        <v>103</v>
      </c>
      <c r="AZ142" s="57" t="s">
        <v>428</v>
      </c>
      <c r="BA142" s="57" t="s">
        <v>103</v>
      </c>
      <c r="BB142" s="57" t="s">
        <v>110</v>
      </c>
      <c r="BC142" s="57" t="s">
        <v>110</v>
      </c>
      <c r="BD142" s="57" t="s">
        <v>110</v>
      </c>
      <c r="BE142" s="57" t="s">
        <v>110</v>
      </c>
      <c r="BF142" s="57" t="s">
        <v>110</v>
      </c>
      <c r="BG142" s="57" t="s">
        <v>103</v>
      </c>
      <c r="BH142" s="57" t="s">
        <v>110</v>
      </c>
      <c r="BI142" s="57" t="s">
        <v>111</v>
      </c>
      <c r="BJ142" s="57" t="s">
        <v>110</v>
      </c>
      <c r="BK142" s="57" t="s">
        <v>103</v>
      </c>
      <c r="BL142" s="57" t="s">
        <v>110</v>
      </c>
      <c r="BM142" s="57" t="s">
        <v>110</v>
      </c>
      <c r="BN142" s="57" t="s">
        <v>110</v>
      </c>
      <c r="BO142" s="57" t="s">
        <v>103</v>
      </c>
      <c r="BP142" s="57" t="s">
        <v>110</v>
      </c>
      <c r="BQ142" s="57" t="s">
        <v>110</v>
      </c>
      <c r="BR142" s="57" t="s">
        <v>102</v>
      </c>
      <c r="BS142" s="57" t="s">
        <v>110</v>
      </c>
      <c r="BT142" s="57" t="s">
        <v>110</v>
      </c>
      <c r="BU142" s="57" t="s">
        <v>103</v>
      </c>
      <c r="BV142" s="57" t="s">
        <v>110</v>
      </c>
      <c r="BW142" s="57" t="s">
        <v>102</v>
      </c>
      <c r="BX142" s="57" t="s">
        <v>110</v>
      </c>
      <c r="BY142" s="57" t="s">
        <v>110</v>
      </c>
      <c r="BZ142" s="57" t="s">
        <v>110</v>
      </c>
      <c r="CA142" s="57" t="s">
        <v>110</v>
      </c>
      <c r="CB142" s="57" t="s">
        <v>110</v>
      </c>
      <c r="CC142" s="57" t="s">
        <v>103</v>
      </c>
      <c r="CD142" s="59"/>
    </row>
    <row r="143">
      <c r="A143" s="54" t="s">
        <v>244</v>
      </c>
      <c r="B143" s="57" t="s">
        <v>102</v>
      </c>
      <c r="C143" s="57" t="s">
        <v>102</v>
      </c>
      <c r="D143" s="57" t="s">
        <v>103</v>
      </c>
      <c r="E143" s="57" t="s">
        <v>102</v>
      </c>
      <c r="F143" s="57" t="s">
        <v>102</v>
      </c>
      <c r="G143" s="58"/>
      <c r="H143" s="57" t="s">
        <v>102</v>
      </c>
      <c r="I143" s="57" t="s">
        <v>102</v>
      </c>
      <c r="J143" s="57" t="s">
        <v>102</v>
      </c>
      <c r="K143" s="57" t="s">
        <v>102</v>
      </c>
      <c r="L143" s="57" t="s">
        <v>102</v>
      </c>
      <c r="M143" s="57" t="s">
        <v>102</v>
      </c>
      <c r="N143" s="57" t="s">
        <v>102</v>
      </c>
      <c r="O143" s="57" t="s">
        <v>102</v>
      </c>
      <c r="P143" s="57" t="s">
        <v>102</v>
      </c>
      <c r="Q143" s="57" t="s">
        <v>109</v>
      </c>
      <c r="R143" s="57" t="s">
        <v>102</v>
      </c>
      <c r="S143" s="57" t="s">
        <v>102</v>
      </c>
      <c r="T143" s="57" t="s">
        <v>102</v>
      </c>
      <c r="U143" s="57" t="s">
        <v>102</v>
      </c>
      <c r="V143" s="57" t="s">
        <v>102</v>
      </c>
      <c r="W143" s="58"/>
      <c r="X143" s="57" t="s">
        <v>102</v>
      </c>
      <c r="Y143" s="58"/>
      <c r="Z143" s="57" t="s">
        <v>102</v>
      </c>
      <c r="AA143" s="57" t="s">
        <v>102</v>
      </c>
      <c r="AB143" s="57" t="s">
        <v>102</v>
      </c>
      <c r="AC143" s="57" t="s">
        <v>102</v>
      </c>
      <c r="AD143" s="57" t="s">
        <v>103</v>
      </c>
      <c r="AE143" s="57" t="s">
        <v>102</v>
      </c>
      <c r="AF143" s="57" t="s">
        <v>102</v>
      </c>
      <c r="AG143" s="57" t="s">
        <v>102</v>
      </c>
      <c r="AH143" s="57" t="s">
        <v>102</v>
      </c>
      <c r="AI143" s="57" t="s">
        <v>102</v>
      </c>
      <c r="AJ143" s="57" t="s">
        <v>102</v>
      </c>
      <c r="AK143" s="57" t="s">
        <v>102</v>
      </c>
      <c r="AL143" s="57" t="s">
        <v>102</v>
      </c>
      <c r="AM143" s="57" t="s">
        <v>103</v>
      </c>
      <c r="AN143" s="58"/>
      <c r="AO143" s="57" t="s">
        <v>102</v>
      </c>
      <c r="AP143" s="57" t="s">
        <v>102</v>
      </c>
      <c r="AQ143" s="57" t="s">
        <v>102</v>
      </c>
      <c r="AR143" s="57" t="s">
        <v>102</v>
      </c>
      <c r="AS143" s="57"/>
      <c r="AT143" s="57" t="s">
        <v>102</v>
      </c>
      <c r="AU143" s="57" t="s">
        <v>102</v>
      </c>
      <c r="AV143" s="57" t="s">
        <v>102</v>
      </c>
      <c r="AW143" s="57" t="s">
        <v>102</v>
      </c>
      <c r="AX143" s="57" t="s">
        <v>102</v>
      </c>
      <c r="AY143" s="57" t="s">
        <v>102</v>
      </c>
      <c r="AZ143" s="57" t="s">
        <v>102</v>
      </c>
      <c r="BA143" s="57" t="s">
        <v>102</v>
      </c>
      <c r="BB143" s="57" t="s">
        <v>103</v>
      </c>
      <c r="BC143" s="57" t="s">
        <v>102</v>
      </c>
      <c r="BD143" s="57" t="s">
        <v>102</v>
      </c>
      <c r="BE143" s="57" t="s">
        <v>102</v>
      </c>
      <c r="BF143" s="57" t="s">
        <v>102</v>
      </c>
      <c r="BG143" s="57" t="s">
        <v>102</v>
      </c>
      <c r="BH143" s="57" t="s">
        <v>102</v>
      </c>
      <c r="BI143" s="57" t="s">
        <v>102</v>
      </c>
      <c r="BJ143" s="57" t="s">
        <v>102</v>
      </c>
      <c r="BK143" s="57" t="s">
        <v>102</v>
      </c>
      <c r="BL143" s="57" t="s">
        <v>102</v>
      </c>
      <c r="BM143" s="57" t="s">
        <v>102</v>
      </c>
      <c r="BN143" s="57" t="s">
        <v>102</v>
      </c>
      <c r="BO143" s="57" t="s">
        <v>103</v>
      </c>
      <c r="BP143" s="57" t="s">
        <v>102</v>
      </c>
      <c r="BQ143" s="57" t="s">
        <v>102</v>
      </c>
      <c r="BR143" s="57" t="s">
        <v>102</v>
      </c>
      <c r="BS143" s="57" t="s">
        <v>102</v>
      </c>
      <c r="BT143" s="57" t="s">
        <v>102</v>
      </c>
      <c r="BU143" s="57" t="s">
        <v>102</v>
      </c>
      <c r="BV143" s="57" t="s">
        <v>102</v>
      </c>
      <c r="BW143" s="57" t="s">
        <v>102</v>
      </c>
      <c r="BX143" s="57" t="s">
        <v>102</v>
      </c>
      <c r="BY143" s="57" t="s">
        <v>102</v>
      </c>
      <c r="BZ143" s="57" t="s">
        <v>102</v>
      </c>
      <c r="CA143" s="57" t="s">
        <v>102</v>
      </c>
      <c r="CB143" s="57" t="s">
        <v>109</v>
      </c>
      <c r="CC143" s="57" t="s">
        <v>102</v>
      </c>
      <c r="CD143" s="59"/>
    </row>
    <row r="144">
      <c r="A144" s="54" t="s">
        <v>245</v>
      </c>
      <c r="B144" s="57" t="s">
        <v>102</v>
      </c>
      <c r="C144" s="57" t="s">
        <v>103</v>
      </c>
      <c r="D144" s="57" t="s">
        <v>102</v>
      </c>
      <c r="E144" s="57" t="s">
        <v>102</v>
      </c>
      <c r="F144" s="57" t="s">
        <v>102</v>
      </c>
      <c r="G144" s="58"/>
      <c r="H144" s="57" t="s">
        <v>102</v>
      </c>
      <c r="I144" s="57" t="s">
        <v>102</v>
      </c>
      <c r="J144" s="57" t="s">
        <v>103</v>
      </c>
      <c r="K144" s="57" t="s">
        <v>102</v>
      </c>
      <c r="L144" s="57" t="s">
        <v>102</v>
      </c>
      <c r="M144" s="57" t="s">
        <v>102</v>
      </c>
      <c r="N144" s="57" t="s">
        <v>102</v>
      </c>
      <c r="O144" s="57" t="s">
        <v>102</v>
      </c>
      <c r="P144" s="57" t="s">
        <v>102</v>
      </c>
      <c r="Q144" s="57" t="s">
        <v>111</v>
      </c>
      <c r="R144" s="57" t="s">
        <v>102</v>
      </c>
      <c r="S144" s="57" t="s">
        <v>102</v>
      </c>
      <c r="T144" s="57" t="s">
        <v>102</v>
      </c>
      <c r="U144" s="57" t="s">
        <v>103</v>
      </c>
      <c r="V144" s="57" t="s">
        <v>102</v>
      </c>
      <c r="W144" s="58"/>
      <c r="X144" s="57" t="s">
        <v>102</v>
      </c>
      <c r="Y144" s="58"/>
      <c r="Z144" s="57" t="s">
        <v>102</v>
      </c>
      <c r="AA144" s="57" t="s">
        <v>102</v>
      </c>
      <c r="AB144" s="57" t="s">
        <v>103</v>
      </c>
      <c r="AC144" s="57" t="s">
        <v>102</v>
      </c>
      <c r="AD144" s="57" t="s">
        <v>102</v>
      </c>
      <c r="AE144" s="57" t="s">
        <v>103</v>
      </c>
      <c r="AF144" s="57" t="s">
        <v>103</v>
      </c>
      <c r="AG144" s="57" t="s">
        <v>102</v>
      </c>
      <c r="AH144" s="57" t="s">
        <v>102</v>
      </c>
      <c r="AI144" s="57" t="s">
        <v>102</v>
      </c>
      <c r="AJ144" s="57" t="s">
        <v>102</v>
      </c>
      <c r="AK144" s="57" t="s">
        <v>103</v>
      </c>
      <c r="AL144" s="57" t="s">
        <v>102</v>
      </c>
      <c r="AM144" s="57" t="s">
        <v>102</v>
      </c>
      <c r="AN144" s="58"/>
      <c r="AO144" s="57" t="s">
        <v>102</v>
      </c>
      <c r="AP144" s="57" t="s">
        <v>102</v>
      </c>
      <c r="AQ144" s="57" t="s">
        <v>102</v>
      </c>
      <c r="AR144" s="57" t="s">
        <v>102</v>
      </c>
      <c r="AS144" s="57"/>
      <c r="AT144" s="57" t="s">
        <v>102</v>
      </c>
      <c r="AU144" s="57" t="s">
        <v>103</v>
      </c>
      <c r="AV144" s="57" t="s">
        <v>102</v>
      </c>
      <c r="AW144" s="57" t="s">
        <v>102</v>
      </c>
      <c r="AX144" s="57" t="s">
        <v>102</v>
      </c>
      <c r="AY144" s="57" t="s">
        <v>102</v>
      </c>
      <c r="AZ144" s="57" t="s">
        <v>102</v>
      </c>
      <c r="BA144" s="57" t="s">
        <v>102</v>
      </c>
      <c r="BB144" s="57" t="s">
        <v>102</v>
      </c>
      <c r="BC144" s="57" t="s">
        <v>102</v>
      </c>
      <c r="BD144" s="57" t="s">
        <v>102</v>
      </c>
      <c r="BE144" s="57" t="s">
        <v>102</v>
      </c>
      <c r="BF144" s="57" t="s">
        <v>102</v>
      </c>
      <c r="BG144" s="57" t="s">
        <v>102</v>
      </c>
      <c r="BH144" s="57" t="s">
        <v>102</v>
      </c>
      <c r="BI144" s="57" t="s">
        <v>102</v>
      </c>
      <c r="BJ144" s="57" t="s">
        <v>102</v>
      </c>
      <c r="BK144" s="57" t="s">
        <v>102</v>
      </c>
      <c r="BL144" s="57" t="s">
        <v>102</v>
      </c>
      <c r="BM144" s="57" t="s">
        <v>102</v>
      </c>
      <c r="BN144" s="57" t="s">
        <v>102</v>
      </c>
      <c r="BO144" s="57" t="s">
        <v>103</v>
      </c>
      <c r="BP144" s="57" t="s">
        <v>102</v>
      </c>
      <c r="BQ144" s="57" t="s">
        <v>102</v>
      </c>
      <c r="BR144" s="57" t="s">
        <v>102</v>
      </c>
      <c r="BS144" s="57" t="s">
        <v>102</v>
      </c>
      <c r="BT144" s="57" t="s">
        <v>103</v>
      </c>
      <c r="BU144" s="57" t="s">
        <v>103</v>
      </c>
      <c r="BV144" s="57" t="s">
        <v>102</v>
      </c>
      <c r="BW144" s="57" t="s">
        <v>102</v>
      </c>
      <c r="BX144" s="57" t="s">
        <v>102</v>
      </c>
      <c r="BY144" s="57" t="s">
        <v>102</v>
      </c>
      <c r="BZ144" s="57" t="s">
        <v>103</v>
      </c>
      <c r="CA144" s="57" t="s">
        <v>103</v>
      </c>
      <c r="CB144" s="57" t="s">
        <v>103</v>
      </c>
      <c r="CC144" s="57" t="s">
        <v>103</v>
      </c>
      <c r="CD144" s="59"/>
    </row>
    <row r="145">
      <c r="A145" s="54" t="s">
        <v>246</v>
      </c>
      <c r="B145" s="57" t="s">
        <v>111</v>
      </c>
      <c r="C145" s="57" t="s">
        <v>111</v>
      </c>
      <c r="D145" s="57" t="s">
        <v>111</v>
      </c>
      <c r="E145" s="57" t="s">
        <v>103</v>
      </c>
      <c r="F145" s="57" t="s">
        <v>103</v>
      </c>
      <c r="G145" s="58"/>
      <c r="H145" s="57" t="s">
        <v>103</v>
      </c>
      <c r="I145" s="57" t="s">
        <v>103</v>
      </c>
      <c r="J145" s="57" t="s">
        <v>103</v>
      </c>
      <c r="K145" s="57" t="s">
        <v>103</v>
      </c>
      <c r="L145" s="57" t="s">
        <v>103</v>
      </c>
      <c r="M145" s="57" t="s">
        <v>103</v>
      </c>
      <c r="N145" s="58"/>
      <c r="O145" s="57" t="s">
        <v>103</v>
      </c>
      <c r="P145" s="57" t="s">
        <v>103</v>
      </c>
      <c r="Q145" s="57" t="s">
        <v>111</v>
      </c>
      <c r="R145" s="57" t="s">
        <v>103</v>
      </c>
      <c r="S145" s="57" t="s">
        <v>111</v>
      </c>
      <c r="T145" s="57" t="s">
        <v>103</v>
      </c>
      <c r="U145" s="57" t="s">
        <v>103</v>
      </c>
      <c r="V145" s="57" t="s">
        <v>103</v>
      </c>
      <c r="W145" s="58"/>
      <c r="X145" s="57" t="s">
        <v>103</v>
      </c>
      <c r="Y145" s="58"/>
      <c r="Z145" s="57" t="s">
        <v>103</v>
      </c>
      <c r="AA145" s="57" t="s">
        <v>103</v>
      </c>
      <c r="AB145" s="57" t="s">
        <v>103</v>
      </c>
      <c r="AC145" s="57" t="s">
        <v>103</v>
      </c>
      <c r="AD145" s="57" t="s">
        <v>103</v>
      </c>
      <c r="AE145" s="57" t="s">
        <v>103</v>
      </c>
      <c r="AF145" s="57" t="s">
        <v>103</v>
      </c>
      <c r="AG145" s="57" t="s">
        <v>103</v>
      </c>
      <c r="AH145" s="57" t="s">
        <v>103</v>
      </c>
      <c r="AI145" s="57" t="s">
        <v>103</v>
      </c>
      <c r="AJ145" s="57" t="s">
        <v>103</v>
      </c>
      <c r="AK145" s="57" t="s">
        <v>103</v>
      </c>
      <c r="AL145" s="57" t="s">
        <v>103</v>
      </c>
      <c r="AM145" s="57" t="s">
        <v>103</v>
      </c>
      <c r="AN145" s="58"/>
      <c r="AO145" s="57" t="s">
        <v>103</v>
      </c>
      <c r="AP145" s="57" t="s">
        <v>103</v>
      </c>
      <c r="AQ145" s="57" t="s">
        <v>103</v>
      </c>
      <c r="AR145" s="57" t="s">
        <v>111</v>
      </c>
      <c r="AS145" s="57"/>
      <c r="AT145" s="57" t="s">
        <v>103</v>
      </c>
      <c r="AU145" s="57" t="s">
        <v>103</v>
      </c>
      <c r="AV145" s="57" t="s">
        <v>103</v>
      </c>
      <c r="AW145" s="57" t="s">
        <v>103</v>
      </c>
      <c r="AX145" s="57" t="s">
        <v>103</v>
      </c>
      <c r="AY145" s="57" t="s">
        <v>103</v>
      </c>
      <c r="AZ145" s="57" t="s">
        <v>103</v>
      </c>
      <c r="BA145" s="57" t="s">
        <v>103</v>
      </c>
      <c r="BB145" s="57" t="s">
        <v>103</v>
      </c>
      <c r="BC145" s="57" t="s">
        <v>102</v>
      </c>
      <c r="BD145" s="57" t="s">
        <v>103</v>
      </c>
      <c r="BE145" s="57" t="s">
        <v>103</v>
      </c>
      <c r="BF145" s="57" t="s">
        <v>103</v>
      </c>
      <c r="BG145" s="57" t="s">
        <v>103</v>
      </c>
      <c r="BH145" s="57" t="s">
        <v>103</v>
      </c>
      <c r="BI145" s="57" t="s">
        <v>103</v>
      </c>
      <c r="BJ145" s="57" t="s">
        <v>111</v>
      </c>
      <c r="BK145" s="57" t="s">
        <v>103</v>
      </c>
      <c r="BL145" s="57" t="s">
        <v>103</v>
      </c>
      <c r="BM145" s="57" t="s">
        <v>103</v>
      </c>
      <c r="BN145" s="57" t="s">
        <v>103</v>
      </c>
      <c r="BO145" s="57" t="s">
        <v>103</v>
      </c>
      <c r="BP145" s="57" t="s">
        <v>103</v>
      </c>
      <c r="BQ145" s="57" t="s">
        <v>103</v>
      </c>
      <c r="BR145" s="57" t="s">
        <v>103</v>
      </c>
      <c r="BS145" s="57" t="s">
        <v>103</v>
      </c>
      <c r="BT145" s="57" t="s">
        <v>103</v>
      </c>
      <c r="BU145" s="57" t="s">
        <v>103</v>
      </c>
      <c r="BV145" s="57" t="s">
        <v>103</v>
      </c>
      <c r="BW145" s="57" t="s">
        <v>103</v>
      </c>
      <c r="BX145" s="57" t="s">
        <v>103</v>
      </c>
      <c r="BY145" s="57" t="s">
        <v>103</v>
      </c>
      <c r="BZ145" s="57" t="s">
        <v>103</v>
      </c>
      <c r="CA145" s="57" t="s">
        <v>103</v>
      </c>
      <c r="CB145" s="57" t="s">
        <v>103</v>
      </c>
      <c r="CC145" s="57" t="s">
        <v>103</v>
      </c>
      <c r="CD145" s="59"/>
    </row>
    <row r="146">
      <c r="A146" s="54" t="s">
        <v>247</v>
      </c>
      <c r="B146" s="57" t="s">
        <v>111</v>
      </c>
      <c r="C146" s="57" t="s">
        <v>111</v>
      </c>
      <c r="D146" s="57" t="s">
        <v>111</v>
      </c>
      <c r="E146" s="57" t="s">
        <v>111</v>
      </c>
      <c r="F146" s="57" t="s">
        <v>111</v>
      </c>
      <c r="G146" s="58"/>
      <c r="H146" s="57" t="s">
        <v>111</v>
      </c>
      <c r="I146" s="57" t="s">
        <v>102</v>
      </c>
      <c r="J146" s="57" t="s">
        <v>111</v>
      </c>
      <c r="K146" s="57" t="s">
        <v>111</v>
      </c>
      <c r="L146" s="57" t="s">
        <v>111</v>
      </c>
      <c r="M146" s="57" t="s">
        <v>111</v>
      </c>
      <c r="N146" s="58"/>
      <c r="O146" s="57" t="s">
        <v>111</v>
      </c>
      <c r="P146" s="57" t="s">
        <v>111</v>
      </c>
      <c r="Q146" s="57" t="s">
        <v>109</v>
      </c>
      <c r="R146" s="57" t="s">
        <v>111</v>
      </c>
      <c r="S146" s="57" t="s">
        <v>111</v>
      </c>
      <c r="T146" s="57" t="s">
        <v>111</v>
      </c>
      <c r="U146" s="57" t="s">
        <v>111</v>
      </c>
      <c r="V146" s="57" t="s">
        <v>111</v>
      </c>
      <c r="W146" s="58"/>
      <c r="X146" s="57" t="s">
        <v>111</v>
      </c>
      <c r="Y146" s="58"/>
      <c r="Z146" s="57" t="s">
        <v>111</v>
      </c>
      <c r="AA146" s="57" t="s">
        <v>111</v>
      </c>
      <c r="AB146" s="57" t="s">
        <v>111</v>
      </c>
      <c r="AC146" s="58"/>
      <c r="AD146" s="57" t="s">
        <v>111</v>
      </c>
      <c r="AE146" s="57" t="s">
        <v>111</v>
      </c>
      <c r="AF146" s="57" t="s">
        <v>103</v>
      </c>
      <c r="AG146" s="57" t="s">
        <v>111</v>
      </c>
      <c r="AH146" s="57" t="s">
        <v>111</v>
      </c>
      <c r="AI146" s="57" t="s">
        <v>102</v>
      </c>
      <c r="AJ146" s="57" t="s">
        <v>111</v>
      </c>
      <c r="AK146" s="57" t="s">
        <v>111</v>
      </c>
      <c r="AL146" s="57" t="s">
        <v>111</v>
      </c>
      <c r="AM146" s="57" t="s">
        <v>109</v>
      </c>
      <c r="AN146" s="58"/>
      <c r="AO146" s="57" t="s">
        <v>111</v>
      </c>
      <c r="AP146" s="57" t="s">
        <v>111</v>
      </c>
      <c r="AQ146" s="57" t="s">
        <v>111</v>
      </c>
      <c r="AR146" s="57" t="s">
        <v>111</v>
      </c>
      <c r="AS146" s="57"/>
      <c r="AT146" s="58"/>
      <c r="AU146" s="57" t="s">
        <v>111</v>
      </c>
      <c r="AV146" s="57" t="s">
        <v>111</v>
      </c>
      <c r="AW146" s="57" t="s">
        <v>111</v>
      </c>
      <c r="AX146" s="57" t="s">
        <v>111</v>
      </c>
      <c r="AY146" s="57" t="s">
        <v>111</v>
      </c>
      <c r="AZ146" s="57" t="s">
        <v>111</v>
      </c>
      <c r="BA146" s="57" t="s">
        <v>111</v>
      </c>
      <c r="BB146" s="57" t="s">
        <v>109</v>
      </c>
      <c r="BC146" s="57" t="s">
        <v>111</v>
      </c>
      <c r="BD146" s="57" t="s">
        <v>111</v>
      </c>
      <c r="BE146" s="57" t="s">
        <v>111</v>
      </c>
      <c r="BF146" s="57" t="s">
        <v>111</v>
      </c>
      <c r="BG146" s="57" t="s">
        <v>111</v>
      </c>
      <c r="BH146" s="57" t="s">
        <v>109</v>
      </c>
      <c r="BI146" s="57" t="s">
        <v>111</v>
      </c>
      <c r="BJ146" s="57" t="s">
        <v>111</v>
      </c>
      <c r="BK146" s="57" t="s">
        <v>111</v>
      </c>
      <c r="BL146" s="57" t="s">
        <v>111</v>
      </c>
      <c r="BM146" s="57" t="s">
        <v>111</v>
      </c>
      <c r="BN146" s="57" t="s">
        <v>111</v>
      </c>
      <c r="BO146" s="57" t="s">
        <v>111</v>
      </c>
      <c r="BP146" s="57" t="s">
        <v>111</v>
      </c>
      <c r="BQ146" s="57" t="s">
        <v>111</v>
      </c>
      <c r="BR146" s="57" t="s">
        <v>111</v>
      </c>
      <c r="BS146" s="57" t="s">
        <v>111</v>
      </c>
      <c r="BT146" s="57" t="s">
        <v>111</v>
      </c>
      <c r="BU146" s="57" t="s">
        <v>111</v>
      </c>
      <c r="BV146" s="57" t="s">
        <v>111</v>
      </c>
      <c r="BW146" s="57" t="s">
        <v>111</v>
      </c>
      <c r="BX146" s="57" t="s">
        <v>111</v>
      </c>
      <c r="BY146" s="57" t="s">
        <v>111</v>
      </c>
      <c r="BZ146" s="57" t="s">
        <v>111</v>
      </c>
      <c r="CA146" s="57" t="s">
        <v>111</v>
      </c>
      <c r="CB146" s="57" t="s">
        <v>109</v>
      </c>
      <c r="CC146" s="57" t="s">
        <v>111</v>
      </c>
      <c r="CD146" s="59"/>
    </row>
    <row r="147">
      <c r="A147" s="54" t="s">
        <v>248</v>
      </c>
      <c r="B147" s="57" t="s">
        <v>102</v>
      </c>
      <c r="C147" s="57" t="s">
        <v>103</v>
      </c>
      <c r="D147" s="57" t="s">
        <v>103</v>
      </c>
      <c r="E147" s="58"/>
      <c r="F147" s="57" t="s">
        <v>102</v>
      </c>
      <c r="G147" s="58"/>
      <c r="H147" s="57" t="s">
        <v>111</v>
      </c>
      <c r="I147" s="57" t="s">
        <v>103</v>
      </c>
      <c r="J147" s="57" t="s">
        <v>102</v>
      </c>
      <c r="K147" s="57" t="s">
        <v>109</v>
      </c>
      <c r="L147" s="57" t="s">
        <v>111</v>
      </c>
      <c r="M147" s="57" t="s">
        <v>102</v>
      </c>
      <c r="N147" s="58"/>
      <c r="O147" s="57" t="s">
        <v>103</v>
      </c>
      <c r="P147" s="57" t="s">
        <v>102</v>
      </c>
      <c r="Q147" s="57" t="s">
        <v>102</v>
      </c>
      <c r="R147" s="57" t="s">
        <v>103</v>
      </c>
      <c r="S147" s="57" t="s">
        <v>111</v>
      </c>
      <c r="T147" s="57" t="s">
        <v>103</v>
      </c>
      <c r="U147" s="57" t="s">
        <v>102</v>
      </c>
      <c r="V147" s="57" t="s">
        <v>102</v>
      </c>
      <c r="W147" s="58"/>
      <c r="X147" s="57" t="s">
        <v>102</v>
      </c>
      <c r="Y147" s="58"/>
      <c r="Z147" s="57" t="s">
        <v>103</v>
      </c>
      <c r="AA147" s="57" t="s">
        <v>102</v>
      </c>
      <c r="AB147" s="57" t="s">
        <v>102</v>
      </c>
      <c r="AC147" s="57" t="s">
        <v>102</v>
      </c>
      <c r="AD147" s="57" t="s">
        <v>102</v>
      </c>
      <c r="AE147" s="57"/>
      <c r="AF147" s="57" t="s">
        <v>102</v>
      </c>
      <c r="AG147" s="57" t="s">
        <v>102</v>
      </c>
      <c r="AH147" s="57" t="s">
        <v>102</v>
      </c>
      <c r="AI147" s="57" t="s">
        <v>102</v>
      </c>
      <c r="AJ147" s="57" t="s">
        <v>102</v>
      </c>
      <c r="AK147" s="57" t="s">
        <v>102</v>
      </c>
      <c r="AL147" s="57" t="s">
        <v>103</v>
      </c>
      <c r="AM147" s="57" t="s">
        <v>103</v>
      </c>
      <c r="AN147" s="58"/>
      <c r="AO147" s="57" t="s">
        <v>102</v>
      </c>
      <c r="AP147" s="57" t="s">
        <v>102</v>
      </c>
      <c r="AQ147" s="57" t="s">
        <v>102</v>
      </c>
      <c r="AR147" s="57" t="s">
        <v>102</v>
      </c>
      <c r="AS147" s="57"/>
      <c r="AT147" s="57" t="s">
        <v>102</v>
      </c>
      <c r="AU147" s="57" t="s">
        <v>102</v>
      </c>
      <c r="AV147" s="57" t="s">
        <v>102</v>
      </c>
      <c r="AW147" s="57" t="s">
        <v>102</v>
      </c>
      <c r="AX147" s="57" t="s">
        <v>102</v>
      </c>
      <c r="AY147" s="57" t="s">
        <v>111</v>
      </c>
      <c r="AZ147" s="57" t="s">
        <v>102</v>
      </c>
      <c r="BA147" s="57" t="s">
        <v>102</v>
      </c>
      <c r="BB147" s="57" t="s">
        <v>111</v>
      </c>
      <c r="BC147" s="57" t="s">
        <v>102</v>
      </c>
      <c r="BD147" s="57" t="s">
        <v>102</v>
      </c>
      <c r="BE147" s="57" t="s">
        <v>102</v>
      </c>
      <c r="BF147" s="57" t="s">
        <v>111</v>
      </c>
      <c r="BG147" s="57" t="s">
        <v>102</v>
      </c>
      <c r="BH147" s="57" t="s">
        <v>102</v>
      </c>
      <c r="BI147" s="57" t="s">
        <v>102</v>
      </c>
      <c r="BJ147" s="57" t="s">
        <v>102</v>
      </c>
      <c r="BK147" s="57" t="s">
        <v>111</v>
      </c>
      <c r="BL147" s="57" t="s">
        <v>102</v>
      </c>
      <c r="BM147" s="57" t="s">
        <v>102</v>
      </c>
      <c r="BN147" s="57" t="s">
        <v>102</v>
      </c>
      <c r="BO147" s="57" t="s">
        <v>102</v>
      </c>
      <c r="BP147" s="57" t="s">
        <v>102</v>
      </c>
      <c r="BQ147" s="57" t="s">
        <v>103</v>
      </c>
      <c r="BR147" s="57" t="s">
        <v>102</v>
      </c>
      <c r="BS147" s="57" t="s">
        <v>103</v>
      </c>
      <c r="BT147" s="57" t="s">
        <v>102</v>
      </c>
      <c r="BU147" s="57" t="s">
        <v>111</v>
      </c>
      <c r="BV147" s="57" t="s">
        <v>102</v>
      </c>
      <c r="BW147" s="57" t="s">
        <v>102</v>
      </c>
      <c r="BX147" s="57" t="s">
        <v>102</v>
      </c>
      <c r="BY147" s="57" t="s">
        <v>103</v>
      </c>
      <c r="BZ147" s="57" t="s">
        <v>103</v>
      </c>
      <c r="CA147" s="57" t="s">
        <v>102</v>
      </c>
      <c r="CB147" s="57" t="s">
        <v>102</v>
      </c>
      <c r="CC147" s="57" t="s">
        <v>102</v>
      </c>
      <c r="CD147" s="59"/>
    </row>
    <row r="148">
      <c r="A148" s="54" t="s">
        <v>249</v>
      </c>
      <c r="B148" s="57" t="s">
        <v>102</v>
      </c>
      <c r="C148" s="57" t="s">
        <v>102</v>
      </c>
      <c r="D148" s="57" t="s">
        <v>102</v>
      </c>
      <c r="E148" s="57" t="s">
        <v>102</v>
      </c>
      <c r="F148" s="57" t="s">
        <v>102</v>
      </c>
      <c r="G148" s="58"/>
      <c r="H148" s="57" t="s">
        <v>102</v>
      </c>
      <c r="I148" s="57" t="s">
        <v>102</v>
      </c>
      <c r="J148" s="57" t="s">
        <v>102</v>
      </c>
      <c r="K148" s="57" t="s">
        <v>102</v>
      </c>
      <c r="L148" s="57" t="s">
        <v>102</v>
      </c>
      <c r="M148" s="57" t="s">
        <v>102</v>
      </c>
      <c r="N148" s="57" t="s">
        <v>102</v>
      </c>
      <c r="O148" s="57" t="s">
        <v>102</v>
      </c>
      <c r="P148" s="57" t="s">
        <v>103</v>
      </c>
      <c r="Q148" s="57" t="s">
        <v>102</v>
      </c>
      <c r="R148" s="57" t="s">
        <v>103</v>
      </c>
      <c r="S148" s="57" t="s">
        <v>103</v>
      </c>
      <c r="T148" s="57" t="s">
        <v>102</v>
      </c>
      <c r="U148" s="57" t="s">
        <v>102</v>
      </c>
      <c r="V148" s="57" t="s">
        <v>102</v>
      </c>
      <c r="W148" s="58"/>
      <c r="X148" s="57" t="s">
        <v>102</v>
      </c>
      <c r="Y148" s="58"/>
      <c r="Z148" s="57" t="s">
        <v>102</v>
      </c>
      <c r="AA148" s="57" t="s">
        <v>102</v>
      </c>
      <c r="AB148" s="57" t="s">
        <v>102</v>
      </c>
      <c r="AC148" s="57" t="s">
        <v>102</v>
      </c>
      <c r="AD148" s="57" t="s">
        <v>102</v>
      </c>
      <c r="AE148" s="57" t="s">
        <v>102</v>
      </c>
      <c r="AF148" s="57" t="s">
        <v>103</v>
      </c>
      <c r="AG148" s="57" t="s">
        <v>102</v>
      </c>
      <c r="AH148" s="57" t="s">
        <v>102</v>
      </c>
      <c r="AI148" s="57" t="s">
        <v>102</v>
      </c>
      <c r="AJ148" s="57" t="s">
        <v>102</v>
      </c>
      <c r="AK148" s="57" t="s">
        <v>102</v>
      </c>
      <c r="AL148" s="57" t="s">
        <v>102</v>
      </c>
      <c r="AM148" s="57" t="s">
        <v>102</v>
      </c>
      <c r="AN148" s="58"/>
      <c r="AO148" s="57" t="s">
        <v>102</v>
      </c>
      <c r="AP148" s="57" t="s">
        <v>102</v>
      </c>
      <c r="AQ148" s="57" t="s">
        <v>102</v>
      </c>
      <c r="AR148" s="57" t="s">
        <v>102</v>
      </c>
      <c r="AS148" s="57"/>
      <c r="AT148" s="57" t="s">
        <v>102</v>
      </c>
      <c r="AU148" s="57" t="s">
        <v>102</v>
      </c>
      <c r="AV148" s="57" t="s">
        <v>102</v>
      </c>
      <c r="AW148" s="57" t="s">
        <v>102</v>
      </c>
      <c r="AX148" s="57" t="s">
        <v>102</v>
      </c>
      <c r="AY148" s="57" t="s">
        <v>102</v>
      </c>
      <c r="AZ148" s="57" t="s">
        <v>102</v>
      </c>
      <c r="BA148" s="57" t="s">
        <v>102</v>
      </c>
      <c r="BB148" s="57" t="s">
        <v>103</v>
      </c>
      <c r="BC148" s="57" t="s">
        <v>102</v>
      </c>
      <c r="BD148" s="57" t="s">
        <v>102</v>
      </c>
      <c r="BE148" s="57" t="s">
        <v>102</v>
      </c>
      <c r="BF148" s="57" t="s">
        <v>102</v>
      </c>
      <c r="BG148" s="57" t="s">
        <v>102</v>
      </c>
      <c r="BH148" s="57" t="s">
        <v>102</v>
      </c>
      <c r="BI148" s="57" t="s">
        <v>102</v>
      </c>
      <c r="BJ148" s="57" t="s">
        <v>102</v>
      </c>
      <c r="BK148" s="57" t="s">
        <v>102</v>
      </c>
      <c r="BL148" s="57" t="s">
        <v>102</v>
      </c>
      <c r="BM148" s="57" t="s">
        <v>102</v>
      </c>
      <c r="BN148" s="57" t="s">
        <v>102</v>
      </c>
      <c r="BO148" s="57" t="s">
        <v>102</v>
      </c>
      <c r="BP148" s="57" t="s">
        <v>102</v>
      </c>
      <c r="BQ148" s="57" t="s">
        <v>102</v>
      </c>
      <c r="BR148" s="57" t="s">
        <v>102</v>
      </c>
      <c r="BS148" s="57" t="s">
        <v>102</v>
      </c>
      <c r="BT148" s="57" t="s">
        <v>102</v>
      </c>
      <c r="BU148" s="57" t="s">
        <v>102</v>
      </c>
      <c r="BV148" s="57" t="s">
        <v>102</v>
      </c>
      <c r="BW148" s="57" t="s">
        <v>102</v>
      </c>
      <c r="BX148" s="57" t="s">
        <v>102</v>
      </c>
      <c r="BY148" s="57" t="s">
        <v>102</v>
      </c>
      <c r="BZ148" s="57" t="s">
        <v>102</v>
      </c>
      <c r="CA148" s="57" t="s">
        <v>102</v>
      </c>
      <c r="CB148" s="57" t="s">
        <v>102</v>
      </c>
      <c r="CC148" s="57" t="s">
        <v>102</v>
      </c>
      <c r="CD148" s="59"/>
    </row>
    <row r="149">
      <c r="A149" s="54" t="s">
        <v>250</v>
      </c>
      <c r="B149" s="57" t="s">
        <v>102</v>
      </c>
      <c r="C149" s="57" t="s">
        <v>102</v>
      </c>
      <c r="D149" s="57" t="s">
        <v>102</v>
      </c>
      <c r="E149" s="57" t="s">
        <v>102</v>
      </c>
      <c r="F149" s="57" t="s">
        <v>102</v>
      </c>
      <c r="G149" s="58"/>
      <c r="H149" s="57" t="s">
        <v>102</v>
      </c>
      <c r="I149" s="57" t="s">
        <v>103</v>
      </c>
      <c r="J149" s="57" t="s">
        <v>102</v>
      </c>
      <c r="K149" s="57" t="s">
        <v>103</v>
      </c>
      <c r="L149" s="57" t="s">
        <v>102</v>
      </c>
      <c r="M149" s="57" t="s">
        <v>102</v>
      </c>
      <c r="N149" s="57" t="s">
        <v>102</v>
      </c>
      <c r="O149" s="57" t="s">
        <v>102</v>
      </c>
      <c r="P149" s="57" t="s">
        <v>102</v>
      </c>
      <c r="Q149" s="57" t="s">
        <v>102</v>
      </c>
      <c r="R149" s="57" t="s">
        <v>102</v>
      </c>
      <c r="S149" s="57" t="s">
        <v>103</v>
      </c>
      <c r="T149" s="57" t="s">
        <v>102</v>
      </c>
      <c r="U149" s="57" t="s">
        <v>102</v>
      </c>
      <c r="V149" s="57" t="s">
        <v>102</v>
      </c>
      <c r="W149" s="58"/>
      <c r="X149" s="57" t="s">
        <v>102</v>
      </c>
      <c r="Y149" s="58"/>
      <c r="Z149" s="57" t="s">
        <v>102</v>
      </c>
      <c r="AA149" s="57" t="s">
        <v>102</v>
      </c>
      <c r="AB149" s="57" t="s">
        <v>102</v>
      </c>
      <c r="AC149" s="57" t="s">
        <v>102</v>
      </c>
      <c r="AD149" s="57" t="s">
        <v>102</v>
      </c>
      <c r="AE149" s="57" t="s">
        <v>102</v>
      </c>
      <c r="AF149" s="57" t="s">
        <v>103</v>
      </c>
      <c r="AG149" s="57" t="s">
        <v>102</v>
      </c>
      <c r="AH149" s="57" t="s">
        <v>102</v>
      </c>
      <c r="AI149" s="57" t="s">
        <v>102</v>
      </c>
      <c r="AJ149" s="57" t="s">
        <v>102</v>
      </c>
      <c r="AK149" s="57" t="s">
        <v>102</v>
      </c>
      <c r="AL149" s="57" t="s">
        <v>102</v>
      </c>
      <c r="AM149" s="57" t="s">
        <v>102</v>
      </c>
      <c r="AN149" s="58"/>
      <c r="AO149" s="57" t="s">
        <v>102</v>
      </c>
      <c r="AP149" s="57" t="s">
        <v>102</v>
      </c>
      <c r="AQ149" s="57" t="s">
        <v>102</v>
      </c>
      <c r="AR149" s="57" t="s">
        <v>102</v>
      </c>
      <c r="AS149" s="57"/>
      <c r="AT149" s="57" t="s">
        <v>102</v>
      </c>
      <c r="AU149" s="57" t="s">
        <v>102</v>
      </c>
      <c r="AV149" s="57" t="s">
        <v>102</v>
      </c>
      <c r="AW149" s="57" t="s">
        <v>102</v>
      </c>
      <c r="AX149" s="57" t="s">
        <v>102</v>
      </c>
      <c r="AY149" s="57" t="s">
        <v>102</v>
      </c>
      <c r="AZ149" s="57" t="s">
        <v>103</v>
      </c>
      <c r="BA149" s="57" t="s">
        <v>102</v>
      </c>
      <c r="BB149" s="57" t="s">
        <v>103</v>
      </c>
      <c r="BC149" s="57" t="s">
        <v>102</v>
      </c>
      <c r="BD149" s="57" t="s">
        <v>102</v>
      </c>
      <c r="BE149" s="57" t="s">
        <v>102</v>
      </c>
      <c r="BF149" s="57" t="s">
        <v>102</v>
      </c>
      <c r="BG149" s="57" t="s">
        <v>102</v>
      </c>
      <c r="BH149" s="57" t="s">
        <v>102</v>
      </c>
      <c r="BI149" s="57" t="s">
        <v>102</v>
      </c>
      <c r="BJ149" s="57" t="s">
        <v>102</v>
      </c>
      <c r="BK149" s="57" t="s">
        <v>102</v>
      </c>
      <c r="BL149" s="57" t="s">
        <v>102</v>
      </c>
      <c r="BM149" s="57" t="s">
        <v>102</v>
      </c>
      <c r="BN149" s="57" t="s">
        <v>102</v>
      </c>
      <c r="BO149" s="57" t="s">
        <v>102</v>
      </c>
      <c r="BP149" s="57" t="s">
        <v>102</v>
      </c>
      <c r="BQ149" s="57" t="s">
        <v>102</v>
      </c>
      <c r="BR149" s="57" t="s">
        <v>102</v>
      </c>
      <c r="BS149" s="57" t="s">
        <v>102</v>
      </c>
      <c r="BT149" s="57" t="s">
        <v>102</v>
      </c>
      <c r="BU149" s="57" t="s">
        <v>102</v>
      </c>
      <c r="BV149" s="57" t="s">
        <v>102</v>
      </c>
      <c r="BW149" s="57" t="s">
        <v>102</v>
      </c>
      <c r="BX149" s="57" t="s">
        <v>102</v>
      </c>
      <c r="BY149" s="57" t="s">
        <v>102</v>
      </c>
      <c r="BZ149" s="57" t="s">
        <v>102</v>
      </c>
      <c r="CA149" s="57" t="s">
        <v>102</v>
      </c>
      <c r="CB149" s="57" t="s">
        <v>102</v>
      </c>
      <c r="CC149" s="57" t="s">
        <v>102</v>
      </c>
      <c r="CD149" s="59"/>
    </row>
    <row r="150">
      <c r="A150" s="54" t="s">
        <v>251</v>
      </c>
      <c r="B150" s="57" t="s">
        <v>103</v>
      </c>
      <c r="C150" s="57" t="s">
        <v>103</v>
      </c>
      <c r="D150" s="57" t="s">
        <v>103</v>
      </c>
      <c r="E150" s="57" t="s">
        <v>103</v>
      </c>
      <c r="F150" s="57" t="s">
        <v>103</v>
      </c>
      <c r="G150" s="58"/>
      <c r="H150" s="57" t="s">
        <v>103</v>
      </c>
      <c r="I150" s="57" t="s">
        <v>102</v>
      </c>
      <c r="J150" s="57" t="s">
        <v>103</v>
      </c>
      <c r="K150" s="57" t="s">
        <v>103</v>
      </c>
      <c r="L150" s="57" t="s">
        <v>103</v>
      </c>
      <c r="M150" s="57" t="s">
        <v>103</v>
      </c>
      <c r="N150" s="57" t="s">
        <v>103</v>
      </c>
      <c r="O150" s="57" t="s">
        <v>103</v>
      </c>
      <c r="P150" s="57" t="s">
        <v>103</v>
      </c>
      <c r="Q150" s="57" t="s">
        <v>103</v>
      </c>
      <c r="R150" s="57" t="s">
        <v>103</v>
      </c>
      <c r="S150" s="57" t="s">
        <v>103</v>
      </c>
      <c r="T150" s="57" t="s">
        <v>103</v>
      </c>
      <c r="U150" s="57" t="s">
        <v>103</v>
      </c>
      <c r="V150" s="57" t="s">
        <v>103</v>
      </c>
      <c r="W150" s="58"/>
      <c r="X150" s="57" t="s">
        <v>103</v>
      </c>
      <c r="Y150" s="58"/>
      <c r="Z150" s="57" t="s">
        <v>103</v>
      </c>
      <c r="AA150" s="57" t="s">
        <v>103</v>
      </c>
      <c r="AB150" s="57" t="s">
        <v>103</v>
      </c>
      <c r="AC150" s="57" t="s">
        <v>103</v>
      </c>
      <c r="AD150" s="57" t="s">
        <v>103</v>
      </c>
      <c r="AE150" s="57" t="s">
        <v>103</v>
      </c>
      <c r="AF150" s="57" t="s">
        <v>102</v>
      </c>
      <c r="AG150" s="57" t="s">
        <v>103</v>
      </c>
      <c r="AH150" s="57" t="s">
        <v>103</v>
      </c>
      <c r="AI150" s="57" t="s">
        <v>103</v>
      </c>
      <c r="AJ150" s="57" t="s">
        <v>103</v>
      </c>
      <c r="AK150" s="57" t="s">
        <v>103</v>
      </c>
      <c r="AL150" s="57" t="s">
        <v>103</v>
      </c>
      <c r="AM150" s="57" t="s">
        <v>103</v>
      </c>
      <c r="AN150" s="58"/>
      <c r="AO150" s="57" t="s">
        <v>103</v>
      </c>
      <c r="AP150" s="57" t="s">
        <v>103</v>
      </c>
      <c r="AQ150" s="57" t="s">
        <v>103</v>
      </c>
      <c r="AR150" s="57" t="s">
        <v>103</v>
      </c>
      <c r="AS150" s="57"/>
      <c r="AT150" s="57" t="s">
        <v>103</v>
      </c>
      <c r="AU150" s="57" t="s">
        <v>103</v>
      </c>
      <c r="AV150" s="57" t="s">
        <v>103</v>
      </c>
      <c r="AW150" s="57" t="s">
        <v>103</v>
      </c>
      <c r="AX150" s="57" t="s">
        <v>103</v>
      </c>
      <c r="AY150" s="57" t="s">
        <v>102</v>
      </c>
      <c r="AZ150" s="57" t="s">
        <v>103</v>
      </c>
      <c r="BA150" s="57" t="s">
        <v>103</v>
      </c>
      <c r="BB150" s="57" t="s">
        <v>103</v>
      </c>
      <c r="BC150" s="57" t="s">
        <v>103</v>
      </c>
      <c r="BD150" s="57" t="s">
        <v>102</v>
      </c>
      <c r="BE150" s="57" t="s">
        <v>103</v>
      </c>
      <c r="BF150" s="57" t="s">
        <v>103</v>
      </c>
      <c r="BG150" s="57" t="s">
        <v>103</v>
      </c>
      <c r="BH150" s="57" t="s">
        <v>103</v>
      </c>
      <c r="BI150" s="57" t="s">
        <v>103</v>
      </c>
      <c r="BJ150" s="57" t="s">
        <v>103</v>
      </c>
      <c r="BK150" s="57" t="s">
        <v>103</v>
      </c>
      <c r="BL150" s="57" t="s">
        <v>103</v>
      </c>
      <c r="BM150" s="57" t="s">
        <v>103</v>
      </c>
      <c r="BN150" s="57" t="s">
        <v>103</v>
      </c>
      <c r="BO150" s="57" t="s">
        <v>103</v>
      </c>
      <c r="BP150" s="57" t="s">
        <v>103</v>
      </c>
      <c r="BQ150" s="57" t="s">
        <v>103</v>
      </c>
      <c r="BR150" s="57" t="s">
        <v>103</v>
      </c>
      <c r="BS150" s="57" t="s">
        <v>103</v>
      </c>
      <c r="BT150" s="57" t="s">
        <v>103</v>
      </c>
      <c r="BU150" s="57" t="s">
        <v>103</v>
      </c>
      <c r="BV150" s="57" t="s">
        <v>103</v>
      </c>
      <c r="BW150" s="57" t="s">
        <v>103</v>
      </c>
      <c r="BX150" s="57" t="s">
        <v>103</v>
      </c>
      <c r="BY150" s="57" t="s">
        <v>103</v>
      </c>
      <c r="BZ150" s="57" t="s">
        <v>103</v>
      </c>
      <c r="CA150" s="57" t="s">
        <v>103</v>
      </c>
      <c r="CB150" s="57" t="s">
        <v>103</v>
      </c>
      <c r="CC150" s="57" t="s">
        <v>103</v>
      </c>
      <c r="CD150" s="59"/>
    </row>
    <row r="151">
      <c r="A151" s="54" t="s">
        <v>252</v>
      </c>
      <c r="B151" s="57" t="s">
        <v>102</v>
      </c>
      <c r="C151" s="57" t="s">
        <v>102</v>
      </c>
      <c r="D151" s="57" t="s">
        <v>102</v>
      </c>
      <c r="E151" s="57" t="s">
        <v>102</v>
      </c>
      <c r="F151" s="57" t="s">
        <v>102</v>
      </c>
      <c r="G151" s="58"/>
      <c r="H151" s="57" t="s">
        <v>102</v>
      </c>
      <c r="I151" s="57" t="s">
        <v>103</v>
      </c>
      <c r="J151" s="57" t="s">
        <v>102</v>
      </c>
      <c r="K151" s="57" t="s">
        <v>103</v>
      </c>
      <c r="L151" s="57" t="s">
        <v>102</v>
      </c>
      <c r="M151" s="57" t="s">
        <v>102</v>
      </c>
      <c r="N151" s="57" t="s">
        <v>102</v>
      </c>
      <c r="O151" s="57" t="s">
        <v>102</v>
      </c>
      <c r="P151" s="57" t="s">
        <v>102</v>
      </c>
      <c r="Q151" s="57" t="s">
        <v>103</v>
      </c>
      <c r="R151" s="57" t="s">
        <v>103</v>
      </c>
      <c r="S151" s="57" t="s">
        <v>103</v>
      </c>
      <c r="T151" s="57" t="s">
        <v>102</v>
      </c>
      <c r="U151" s="57" t="s">
        <v>103</v>
      </c>
      <c r="V151" s="57" t="s">
        <v>102</v>
      </c>
      <c r="W151" s="58"/>
      <c r="X151" s="57" t="s">
        <v>103</v>
      </c>
      <c r="Y151" s="58"/>
      <c r="Z151" s="57" t="s">
        <v>102</v>
      </c>
      <c r="AA151" s="57" t="s">
        <v>102</v>
      </c>
      <c r="AB151" s="57" t="s">
        <v>102</v>
      </c>
      <c r="AC151" s="57" t="s">
        <v>103</v>
      </c>
      <c r="AD151" s="57" t="s">
        <v>102</v>
      </c>
      <c r="AE151" s="57" t="s">
        <v>103</v>
      </c>
      <c r="AF151" s="57" t="s">
        <v>103</v>
      </c>
      <c r="AG151" s="57" t="s">
        <v>103</v>
      </c>
      <c r="AH151" s="57" t="s">
        <v>102</v>
      </c>
      <c r="AI151" s="57" t="s">
        <v>102</v>
      </c>
      <c r="AJ151" s="57" t="s">
        <v>102</v>
      </c>
      <c r="AK151" s="57" t="s">
        <v>102</v>
      </c>
      <c r="AL151" s="57" t="s">
        <v>102</v>
      </c>
      <c r="AM151" s="57" t="s">
        <v>102</v>
      </c>
      <c r="AN151" s="58"/>
      <c r="AO151" s="57" t="s">
        <v>102</v>
      </c>
      <c r="AP151" s="57" t="s">
        <v>102</v>
      </c>
      <c r="AQ151" s="57" t="s">
        <v>102</v>
      </c>
      <c r="AR151" s="57" t="s">
        <v>102</v>
      </c>
      <c r="AS151" s="57"/>
      <c r="AT151" s="57" t="s">
        <v>102</v>
      </c>
      <c r="AU151" s="57" t="s">
        <v>102</v>
      </c>
      <c r="AV151" s="57" t="s">
        <v>102</v>
      </c>
      <c r="AW151" s="57" t="s">
        <v>102</v>
      </c>
      <c r="AX151" s="57" t="s">
        <v>102</v>
      </c>
      <c r="AY151" s="57" t="s">
        <v>102</v>
      </c>
      <c r="AZ151" s="57" t="s">
        <v>102</v>
      </c>
      <c r="BA151" s="57" t="s">
        <v>102</v>
      </c>
      <c r="BB151" s="57" t="s">
        <v>103</v>
      </c>
      <c r="BC151" s="57" t="s">
        <v>102</v>
      </c>
      <c r="BD151" s="57" t="s">
        <v>103</v>
      </c>
      <c r="BE151" s="57" t="s">
        <v>102</v>
      </c>
      <c r="BF151" s="57" t="s">
        <v>111</v>
      </c>
      <c r="BG151" s="57" t="s">
        <v>102</v>
      </c>
      <c r="BH151" s="57" t="s">
        <v>102</v>
      </c>
      <c r="BI151" s="57" t="s">
        <v>102</v>
      </c>
      <c r="BJ151" s="57" t="s">
        <v>102</v>
      </c>
      <c r="BK151" s="57" t="s">
        <v>103</v>
      </c>
      <c r="BL151" s="57" t="s">
        <v>102</v>
      </c>
      <c r="BM151" s="57" t="s">
        <v>102</v>
      </c>
      <c r="BN151" s="57" t="s">
        <v>102</v>
      </c>
      <c r="BO151" s="57" t="s">
        <v>102</v>
      </c>
      <c r="BP151" s="57" t="s">
        <v>102</v>
      </c>
      <c r="BQ151" s="57" t="s">
        <v>102</v>
      </c>
      <c r="BR151" s="57" t="s">
        <v>102</v>
      </c>
      <c r="BS151" s="57" t="s">
        <v>102</v>
      </c>
      <c r="BT151" s="57" t="s">
        <v>102</v>
      </c>
      <c r="BU151" s="57" t="s">
        <v>103</v>
      </c>
      <c r="BV151" s="57" t="s">
        <v>102</v>
      </c>
      <c r="BW151" s="57" t="s">
        <v>103</v>
      </c>
      <c r="BX151" s="57" t="s">
        <v>102</v>
      </c>
      <c r="BY151" s="57" t="s">
        <v>102</v>
      </c>
      <c r="BZ151" s="57" t="s">
        <v>102</v>
      </c>
      <c r="CA151" s="57" t="s">
        <v>103</v>
      </c>
      <c r="CB151" s="57" t="s">
        <v>102</v>
      </c>
      <c r="CC151" s="57" t="s">
        <v>103</v>
      </c>
      <c r="CD151" s="59"/>
    </row>
    <row r="152">
      <c r="A152" s="54" t="s">
        <v>253</v>
      </c>
      <c r="B152" s="57" t="s">
        <v>102</v>
      </c>
      <c r="C152" s="57" t="s">
        <v>102</v>
      </c>
      <c r="D152" s="57" t="s">
        <v>102</v>
      </c>
      <c r="E152" s="57" t="s">
        <v>103</v>
      </c>
      <c r="F152" s="57" t="s">
        <v>103</v>
      </c>
      <c r="G152" s="58"/>
      <c r="H152" s="57" t="s">
        <v>102</v>
      </c>
      <c r="I152" s="57" t="s">
        <v>102</v>
      </c>
      <c r="J152" s="57" t="s">
        <v>102</v>
      </c>
      <c r="K152" s="57" t="s">
        <v>102</v>
      </c>
      <c r="L152" s="57" t="s">
        <v>102</v>
      </c>
      <c r="M152" s="57" t="s">
        <v>102</v>
      </c>
      <c r="N152" s="57" t="s">
        <v>102</v>
      </c>
      <c r="O152" s="57" t="s">
        <v>102</v>
      </c>
      <c r="P152" s="57" t="s">
        <v>102</v>
      </c>
      <c r="Q152" s="57" t="s">
        <v>102</v>
      </c>
      <c r="R152" s="57" t="s">
        <v>102</v>
      </c>
      <c r="S152" s="57" t="s">
        <v>102</v>
      </c>
      <c r="T152" s="57" t="s">
        <v>102</v>
      </c>
      <c r="U152" s="57" t="s">
        <v>102</v>
      </c>
      <c r="V152" s="57" t="s">
        <v>102</v>
      </c>
      <c r="W152" s="58"/>
      <c r="X152" s="57" t="s">
        <v>102</v>
      </c>
      <c r="Y152" s="58"/>
      <c r="Z152" s="57" t="s">
        <v>102</v>
      </c>
      <c r="AA152" s="57" t="s">
        <v>102</v>
      </c>
      <c r="AB152" s="57" t="s">
        <v>102</v>
      </c>
      <c r="AC152" s="57" t="s">
        <v>102</v>
      </c>
      <c r="AD152" s="57" t="s">
        <v>102</v>
      </c>
      <c r="AE152" s="57" t="s">
        <v>102</v>
      </c>
      <c r="AF152" s="57" t="s">
        <v>103</v>
      </c>
      <c r="AG152" s="57" t="s">
        <v>102</v>
      </c>
      <c r="AH152" s="57" t="s">
        <v>102</v>
      </c>
      <c r="AI152" s="57" t="s">
        <v>102</v>
      </c>
      <c r="AJ152" s="57" t="s">
        <v>102</v>
      </c>
      <c r="AK152" s="57" t="s">
        <v>102</v>
      </c>
      <c r="AL152" s="57" t="s">
        <v>102</v>
      </c>
      <c r="AM152" s="57" t="s">
        <v>102</v>
      </c>
      <c r="AN152" s="58"/>
      <c r="AO152" s="57" t="s">
        <v>102</v>
      </c>
      <c r="AP152" s="57" t="s">
        <v>102</v>
      </c>
      <c r="AQ152" s="57" t="s">
        <v>102</v>
      </c>
      <c r="AR152" s="57" t="s">
        <v>102</v>
      </c>
      <c r="AS152" s="57"/>
      <c r="AT152" s="57" t="s">
        <v>102</v>
      </c>
      <c r="AU152" s="57" t="s">
        <v>102</v>
      </c>
      <c r="AV152" s="57" t="s">
        <v>102</v>
      </c>
      <c r="AW152" s="57" t="s">
        <v>102</v>
      </c>
      <c r="AX152" s="57" t="s">
        <v>102</v>
      </c>
      <c r="AY152" s="57" t="s">
        <v>102</v>
      </c>
      <c r="AZ152" s="57" t="s">
        <v>102</v>
      </c>
      <c r="BA152" s="57" t="s">
        <v>102</v>
      </c>
      <c r="BB152" s="57" t="s">
        <v>102</v>
      </c>
      <c r="BC152" s="57" t="s">
        <v>102</v>
      </c>
      <c r="BD152" s="57" t="s">
        <v>102</v>
      </c>
      <c r="BE152" s="57" t="s">
        <v>102</v>
      </c>
      <c r="BF152" s="57" t="s">
        <v>102</v>
      </c>
      <c r="BG152" s="57" t="s">
        <v>102</v>
      </c>
      <c r="BH152" s="57" t="s">
        <v>102</v>
      </c>
      <c r="BI152" s="57" t="s">
        <v>102</v>
      </c>
      <c r="BJ152" s="57" t="s">
        <v>102</v>
      </c>
      <c r="BK152" s="57" t="s">
        <v>102</v>
      </c>
      <c r="BL152" s="57" t="s">
        <v>102</v>
      </c>
      <c r="BM152" s="57" t="s">
        <v>102</v>
      </c>
      <c r="BN152" s="57" t="s">
        <v>102</v>
      </c>
      <c r="BO152" s="57" t="s">
        <v>103</v>
      </c>
      <c r="BP152" s="57" t="s">
        <v>102</v>
      </c>
      <c r="BQ152" s="57" t="s">
        <v>102</v>
      </c>
      <c r="BR152" s="57" t="s">
        <v>102</v>
      </c>
      <c r="BS152" s="57" t="s">
        <v>102</v>
      </c>
      <c r="BT152" s="57" t="s">
        <v>102</v>
      </c>
      <c r="BU152" s="57" t="s">
        <v>102</v>
      </c>
      <c r="BV152" s="57" t="s">
        <v>102</v>
      </c>
      <c r="BW152" s="57" t="s">
        <v>102</v>
      </c>
      <c r="BX152" s="57" t="s">
        <v>102</v>
      </c>
      <c r="BY152" s="57" t="s">
        <v>102</v>
      </c>
      <c r="BZ152" s="57" t="s">
        <v>102</v>
      </c>
      <c r="CA152" s="57" t="s">
        <v>102</v>
      </c>
      <c r="CB152" s="57" t="s">
        <v>102</v>
      </c>
      <c r="CC152" s="57" t="s">
        <v>102</v>
      </c>
      <c r="CD152" s="59"/>
    </row>
    <row r="153">
      <c r="A153" s="54" t="s">
        <v>254</v>
      </c>
      <c r="B153" s="57" t="s">
        <v>103</v>
      </c>
      <c r="C153" s="57" t="s">
        <v>103</v>
      </c>
      <c r="D153" s="57" t="s">
        <v>103</v>
      </c>
      <c r="E153" s="57" t="s">
        <v>103</v>
      </c>
      <c r="F153" s="57" t="s">
        <v>103</v>
      </c>
      <c r="G153" s="58"/>
      <c r="H153" s="57" t="s">
        <v>103</v>
      </c>
      <c r="I153" s="57" t="s">
        <v>102</v>
      </c>
      <c r="J153" s="57" t="s">
        <v>103</v>
      </c>
      <c r="K153" s="57" t="s">
        <v>103</v>
      </c>
      <c r="L153" s="57" t="s">
        <v>103</v>
      </c>
      <c r="M153" s="57" t="s">
        <v>103</v>
      </c>
      <c r="N153" s="57" t="s">
        <v>103</v>
      </c>
      <c r="O153" s="57" t="s">
        <v>103</v>
      </c>
      <c r="P153" s="57" t="s">
        <v>103</v>
      </c>
      <c r="Q153" s="57" t="s">
        <v>103</v>
      </c>
      <c r="R153" s="57" t="s">
        <v>103</v>
      </c>
      <c r="S153" s="57" t="s">
        <v>103</v>
      </c>
      <c r="T153" s="57" t="s">
        <v>103</v>
      </c>
      <c r="U153" s="57" t="s">
        <v>103</v>
      </c>
      <c r="V153" s="57" t="s">
        <v>103</v>
      </c>
      <c r="W153" s="58"/>
      <c r="X153" s="57" t="s">
        <v>103</v>
      </c>
      <c r="Y153" s="58"/>
      <c r="Z153" s="57" t="s">
        <v>103</v>
      </c>
      <c r="AA153" s="57" t="s">
        <v>103</v>
      </c>
      <c r="AB153" s="57" t="s">
        <v>103</v>
      </c>
      <c r="AC153" s="57" t="s">
        <v>103</v>
      </c>
      <c r="AD153" s="57" t="s">
        <v>103</v>
      </c>
      <c r="AE153" s="57" t="s">
        <v>111</v>
      </c>
      <c r="AF153" s="57" t="s">
        <v>103</v>
      </c>
      <c r="AG153" s="57" t="s">
        <v>102</v>
      </c>
      <c r="AH153" s="57" t="s">
        <v>103</v>
      </c>
      <c r="AI153" s="57" t="s">
        <v>103</v>
      </c>
      <c r="AJ153" s="57" t="s">
        <v>103</v>
      </c>
      <c r="AK153" s="57" t="s">
        <v>103</v>
      </c>
      <c r="AL153" s="57" t="s">
        <v>102</v>
      </c>
      <c r="AM153" s="57" t="s">
        <v>102</v>
      </c>
      <c r="AN153" s="58"/>
      <c r="AO153" s="57" t="s">
        <v>103</v>
      </c>
      <c r="AP153" s="57" t="s">
        <v>103</v>
      </c>
      <c r="AQ153" s="57" t="s">
        <v>103</v>
      </c>
      <c r="AR153" s="57" t="s">
        <v>103</v>
      </c>
      <c r="AS153" s="57"/>
      <c r="AT153" s="57" t="s">
        <v>102</v>
      </c>
      <c r="AU153" s="57" t="s">
        <v>102</v>
      </c>
      <c r="AV153" s="57" t="s">
        <v>103</v>
      </c>
      <c r="AW153" s="57" t="s">
        <v>103</v>
      </c>
      <c r="AX153" s="57" t="s">
        <v>103</v>
      </c>
      <c r="AY153" s="57" t="s">
        <v>102</v>
      </c>
      <c r="AZ153" s="57" t="s">
        <v>102</v>
      </c>
      <c r="BA153" s="57" t="s">
        <v>103</v>
      </c>
      <c r="BB153" s="57" t="s">
        <v>102</v>
      </c>
      <c r="BC153" s="57" t="s">
        <v>102</v>
      </c>
      <c r="BD153" s="57" t="s">
        <v>103</v>
      </c>
      <c r="BE153" s="57" t="s">
        <v>102</v>
      </c>
      <c r="BF153" s="57" t="s">
        <v>103</v>
      </c>
      <c r="BG153" s="57" t="s">
        <v>102</v>
      </c>
      <c r="BH153" s="57" t="s">
        <v>103</v>
      </c>
      <c r="BI153" s="57" t="s">
        <v>103</v>
      </c>
      <c r="BJ153" s="57" t="s">
        <v>103</v>
      </c>
      <c r="BK153" s="57" t="s">
        <v>103</v>
      </c>
      <c r="BL153" s="57" t="s">
        <v>103</v>
      </c>
      <c r="BM153" s="57" t="s">
        <v>103</v>
      </c>
      <c r="BN153" s="57" t="s">
        <v>103</v>
      </c>
      <c r="BO153" s="57" t="s">
        <v>103</v>
      </c>
      <c r="BP153" s="57" t="s">
        <v>103</v>
      </c>
      <c r="BQ153" s="57" t="s">
        <v>103</v>
      </c>
      <c r="BR153" s="57" t="s">
        <v>103</v>
      </c>
      <c r="BS153" s="57" t="s">
        <v>103</v>
      </c>
      <c r="BT153" s="57" t="s">
        <v>103</v>
      </c>
      <c r="BU153" s="57" t="s">
        <v>103</v>
      </c>
      <c r="BV153" s="57" t="s">
        <v>103</v>
      </c>
      <c r="BW153" s="57" t="s">
        <v>103</v>
      </c>
      <c r="BX153" s="57" t="s">
        <v>103</v>
      </c>
      <c r="BY153" s="57" t="s">
        <v>103</v>
      </c>
      <c r="BZ153" s="57" t="s">
        <v>103</v>
      </c>
      <c r="CA153" s="57" t="s">
        <v>102</v>
      </c>
      <c r="CB153" s="57" t="s">
        <v>103</v>
      </c>
      <c r="CC153" s="57" t="s">
        <v>103</v>
      </c>
      <c r="CD153" s="59"/>
    </row>
    <row r="154">
      <c r="A154" s="54" t="s">
        <v>255</v>
      </c>
      <c r="B154" s="57" t="s">
        <v>102</v>
      </c>
      <c r="C154" s="57" t="s">
        <v>102</v>
      </c>
      <c r="D154" s="57" t="s">
        <v>109</v>
      </c>
      <c r="E154" s="57" t="s">
        <v>109</v>
      </c>
      <c r="F154" s="57" t="s">
        <v>109</v>
      </c>
      <c r="G154" s="58"/>
      <c r="H154" s="57" t="s">
        <v>109</v>
      </c>
      <c r="I154" s="57" t="s">
        <v>109</v>
      </c>
      <c r="J154" s="57" t="s">
        <v>109</v>
      </c>
      <c r="K154" s="57" t="s">
        <v>109</v>
      </c>
      <c r="L154" s="57" t="s">
        <v>102</v>
      </c>
      <c r="M154" s="57" t="s">
        <v>102</v>
      </c>
      <c r="N154" s="58"/>
      <c r="O154" s="57" t="s">
        <v>102</v>
      </c>
      <c r="P154" s="57" t="s">
        <v>102</v>
      </c>
      <c r="Q154" s="57" t="s">
        <v>103</v>
      </c>
      <c r="R154" s="57" t="s">
        <v>102</v>
      </c>
      <c r="S154" s="57" t="s">
        <v>102</v>
      </c>
      <c r="T154" s="57" t="s">
        <v>103</v>
      </c>
      <c r="U154" s="57" t="s">
        <v>109</v>
      </c>
      <c r="V154" s="57" t="s">
        <v>102</v>
      </c>
      <c r="W154" s="58"/>
      <c r="X154" s="57" t="s">
        <v>109</v>
      </c>
      <c r="Y154" s="58"/>
      <c r="Z154" s="57" t="s">
        <v>109</v>
      </c>
      <c r="AA154" s="57" t="s">
        <v>102</v>
      </c>
      <c r="AB154" s="57" t="s">
        <v>102</v>
      </c>
      <c r="AC154" s="57" t="s">
        <v>109</v>
      </c>
      <c r="AD154" s="57" t="s">
        <v>109</v>
      </c>
      <c r="AE154" s="57" t="s">
        <v>102</v>
      </c>
      <c r="AF154" s="57" t="s">
        <v>103</v>
      </c>
      <c r="AG154" s="57" t="s">
        <v>109</v>
      </c>
      <c r="AH154" s="57" t="s">
        <v>102</v>
      </c>
      <c r="AI154" s="57" t="s">
        <v>102</v>
      </c>
      <c r="AJ154" s="57" t="s">
        <v>102</v>
      </c>
      <c r="AK154" s="57" t="s">
        <v>109</v>
      </c>
      <c r="AL154" s="57" t="s">
        <v>109</v>
      </c>
      <c r="AM154" s="57" t="s">
        <v>109</v>
      </c>
      <c r="AN154" s="58"/>
      <c r="AO154" s="57" t="s">
        <v>102</v>
      </c>
      <c r="AP154" s="57" t="s">
        <v>102</v>
      </c>
      <c r="AQ154" s="57" t="s">
        <v>102</v>
      </c>
      <c r="AR154" s="57" t="s">
        <v>102</v>
      </c>
      <c r="AS154" s="57"/>
      <c r="AT154" s="57" t="s">
        <v>102</v>
      </c>
      <c r="AU154" s="57" t="s">
        <v>109</v>
      </c>
      <c r="AV154" s="57" t="s">
        <v>109</v>
      </c>
      <c r="AW154" s="57" t="s">
        <v>109</v>
      </c>
      <c r="AX154" s="57" t="s">
        <v>102</v>
      </c>
      <c r="AY154" s="57" t="s">
        <v>102</v>
      </c>
      <c r="AZ154" s="57" t="s">
        <v>111</v>
      </c>
      <c r="BA154" s="57" t="s">
        <v>102</v>
      </c>
      <c r="BB154" s="57" t="s">
        <v>102</v>
      </c>
      <c r="BC154" s="57" t="s">
        <v>102</v>
      </c>
      <c r="BD154" s="57" t="s">
        <v>109</v>
      </c>
      <c r="BE154" s="57" t="s">
        <v>102</v>
      </c>
      <c r="BF154" s="57" t="s">
        <v>102</v>
      </c>
      <c r="BG154" s="57" t="s">
        <v>102</v>
      </c>
      <c r="BH154" s="57" t="s">
        <v>102</v>
      </c>
      <c r="BI154" s="57" t="s">
        <v>109</v>
      </c>
      <c r="BJ154" s="57" t="s">
        <v>102</v>
      </c>
      <c r="BK154" s="57" t="s">
        <v>102</v>
      </c>
      <c r="BL154" s="57" t="s">
        <v>102</v>
      </c>
      <c r="BM154" s="57" t="s">
        <v>109</v>
      </c>
      <c r="BN154" s="57" t="s">
        <v>102</v>
      </c>
      <c r="BO154" s="57" t="s">
        <v>102</v>
      </c>
      <c r="BP154" s="57" t="s">
        <v>109</v>
      </c>
      <c r="BQ154" s="57" t="s">
        <v>102</v>
      </c>
      <c r="BR154" s="57" t="s">
        <v>102</v>
      </c>
      <c r="BS154" s="57" t="s">
        <v>102</v>
      </c>
      <c r="BT154" s="57" t="s">
        <v>103</v>
      </c>
      <c r="BU154" s="57" t="s">
        <v>102</v>
      </c>
      <c r="BV154" s="57" t="s">
        <v>109</v>
      </c>
      <c r="BW154" s="57" t="s">
        <v>109</v>
      </c>
      <c r="BX154" s="57"/>
      <c r="BY154" s="57" t="s">
        <v>102</v>
      </c>
      <c r="BZ154" s="57" t="s">
        <v>102</v>
      </c>
      <c r="CA154" s="57" t="s">
        <v>109</v>
      </c>
      <c r="CB154" s="57" t="s">
        <v>102</v>
      </c>
      <c r="CC154" s="57" t="s">
        <v>102</v>
      </c>
      <c r="CD154" s="59"/>
    </row>
    <row r="155">
      <c r="A155" s="54" t="s">
        <v>256</v>
      </c>
      <c r="B155" s="57" t="s">
        <v>103</v>
      </c>
      <c r="C155" s="57" t="s">
        <v>102</v>
      </c>
      <c r="D155" s="57" t="s">
        <v>102</v>
      </c>
      <c r="E155" s="57" t="s">
        <v>102</v>
      </c>
      <c r="F155" s="57" t="s">
        <v>102</v>
      </c>
      <c r="G155" s="58"/>
      <c r="H155" s="57" t="s">
        <v>102</v>
      </c>
      <c r="I155" s="57" t="s">
        <v>103</v>
      </c>
      <c r="J155" s="57" t="s">
        <v>103</v>
      </c>
      <c r="K155" s="58"/>
      <c r="L155" s="57" t="s">
        <v>102</v>
      </c>
      <c r="M155" s="57" t="s">
        <v>102</v>
      </c>
      <c r="N155" s="58"/>
      <c r="O155" s="57" t="s">
        <v>102</v>
      </c>
      <c r="P155" s="57" t="s">
        <v>102</v>
      </c>
      <c r="Q155" s="57" t="s">
        <v>102</v>
      </c>
      <c r="R155" s="57" t="s">
        <v>102</v>
      </c>
      <c r="S155" s="57" t="s">
        <v>111</v>
      </c>
      <c r="T155" s="57" t="s">
        <v>103</v>
      </c>
      <c r="U155" s="57" t="s">
        <v>102</v>
      </c>
      <c r="V155" s="57" t="s">
        <v>102</v>
      </c>
      <c r="W155" s="58"/>
      <c r="X155" s="57" t="s">
        <v>102</v>
      </c>
      <c r="Y155" s="58"/>
      <c r="Z155" s="57" t="s">
        <v>102</v>
      </c>
      <c r="AA155" s="57" t="s">
        <v>102</v>
      </c>
      <c r="AB155" s="57" t="s">
        <v>102</v>
      </c>
      <c r="AC155" s="57" t="s">
        <v>102</v>
      </c>
      <c r="AD155" s="57" t="s">
        <v>102</v>
      </c>
      <c r="AE155" s="57" t="s">
        <v>102</v>
      </c>
      <c r="AF155" s="57" t="s">
        <v>102</v>
      </c>
      <c r="AG155" s="57" t="s">
        <v>109</v>
      </c>
      <c r="AH155" s="57" t="s">
        <v>102</v>
      </c>
      <c r="AI155" s="57" t="s">
        <v>102</v>
      </c>
      <c r="AJ155" s="57" t="s">
        <v>102</v>
      </c>
      <c r="AK155" s="57" t="s">
        <v>102</v>
      </c>
      <c r="AL155" s="57" t="s">
        <v>103</v>
      </c>
      <c r="AM155" s="57" t="s">
        <v>103</v>
      </c>
      <c r="AN155" s="58"/>
      <c r="AO155" s="57" t="s">
        <v>102</v>
      </c>
      <c r="AP155" s="57" t="s">
        <v>103</v>
      </c>
      <c r="AQ155" s="57" t="s">
        <v>102</v>
      </c>
      <c r="AR155" s="57" t="s">
        <v>102</v>
      </c>
      <c r="AS155" s="57"/>
      <c r="AT155" s="57" t="s">
        <v>102</v>
      </c>
      <c r="AU155" s="57" t="s">
        <v>103</v>
      </c>
      <c r="AV155" s="57" t="s">
        <v>103</v>
      </c>
      <c r="AW155" s="57" t="s">
        <v>102</v>
      </c>
      <c r="AX155" s="57" t="s">
        <v>102</v>
      </c>
      <c r="AY155" s="57" t="s">
        <v>103</v>
      </c>
      <c r="AZ155" s="57" t="s">
        <v>102</v>
      </c>
      <c r="BA155" s="57" t="s">
        <v>111</v>
      </c>
      <c r="BB155" s="57" t="s">
        <v>102</v>
      </c>
      <c r="BC155" s="57" t="s">
        <v>102</v>
      </c>
      <c r="BD155" s="57" t="s">
        <v>102</v>
      </c>
      <c r="BE155" s="57" t="s">
        <v>102</v>
      </c>
      <c r="BF155" s="57" t="s">
        <v>102</v>
      </c>
      <c r="BG155" s="57" t="s">
        <v>103</v>
      </c>
      <c r="BH155" s="57" t="s">
        <v>102</v>
      </c>
      <c r="BI155" s="57" t="s">
        <v>102</v>
      </c>
      <c r="BJ155" s="57" t="s">
        <v>102</v>
      </c>
      <c r="BK155" s="57" t="s">
        <v>102</v>
      </c>
      <c r="BL155" s="57" t="s">
        <v>102</v>
      </c>
      <c r="BM155" s="57" t="s">
        <v>102</v>
      </c>
      <c r="BN155" s="57" t="s">
        <v>102</v>
      </c>
      <c r="BO155" s="57" t="s">
        <v>102</v>
      </c>
      <c r="BP155" s="57" t="s">
        <v>102</v>
      </c>
      <c r="BQ155" s="57" t="s">
        <v>102</v>
      </c>
      <c r="BR155" s="57" t="s">
        <v>103</v>
      </c>
      <c r="BS155" s="57" t="s">
        <v>102</v>
      </c>
      <c r="BT155" s="57" t="s">
        <v>102</v>
      </c>
      <c r="BU155" s="57" t="s">
        <v>102</v>
      </c>
      <c r="BV155" s="57" t="s">
        <v>102</v>
      </c>
      <c r="BW155" s="57" t="s">
        <v>102</v>
      </c>
      <c r="BX155" s="57" t="s">
        <v>102</v>
      </c>
      <c r="BY155" s="57" t="s">
        <v>102</v>
      </c>
      <c r="BZ155" s="57" t="s">
        <v>102</v>
      </c>
      <c r="CA155" s="57" t="s">
        <v>102</v>
      </c>
      <c r="CB155" s="57" t="s">
        <v>102</v>
      </c>
      <c r="CC155" s="57" t="s">
        <v>102</v>
      </c>
      <c r="CD155" s="59"/>
    </row>
    <row r="156">
      <c r="A156" s="54" t="s">
        <v>257</v>
      </c>
      <c r="B156" s="57" t="s">
        <v>102</v>
      </c>
      <c r="C156" s="57" t="s">
        <v>103</v>
      </c>
      <c r="D156" s="57" t="s">
        <v>102</v>
      </c>
      <c r="E156" s="57" t="s">
        <v>103</v>
      </c>
      <c r="F156" s="57" t="s">
        <v>103</v>
      </c>
      <c r="G156" s="58"/>
      <c r="H156" s="57" t="s">
        <v>103</v>
      </c>
      <c r="I156" s="57" t="s">
        <v>111</v>
      </c>
      <c r="J156" s="57" t="s">
        <v>103</v>
      </c>
      <c r="K156" s="57" t="s">
        <v>103</v>
      </c>
      <c r="L156" s="57" t="s">
        <v>103</v>
      </c>
      <c r="M156" s="57" t="s">
        <v>103</v>
      </c>
      <c r="N156" s="57" t="s">
        <v>103</v>
      </c>
      <c r="O156" s="57" t="s">
        <v>103</v>
      </c>
      <c r="P156" s="57" t="s">
        <v>103</v>
      </c>
      <c r="Q156" s="57" t="s">
        <v>103</v>
      </c>
      <c r="R156" s="57" t="s">
        <v>102</v>
      </c>
      <c r="S156" s="57" t="s">
        <v>111</v>
      </c>
      <c r="T156" s="57" t="s">
        <v>103</v>
      </c>
      <c r="U156" s="57" t="s">
        <v>102</v>
      </c>
      <c r="V156" s="57" t="s">
        <v>103</v>
      </c>
      <c r="W156" s="58"/>
      <c r="X156" s="57" t="s">
        <v>102</v>
      </c>
      <c r="Y156" s="58"/>
      <c r="Z156" s="57" t="s">
        <v>103</v>
      </c>
      <c r="AA156" s="57" t="s">
        <v>103</v>
      </c>
      <c r="AB156" s="57" t="s">
        <v>103</v>
      </c>
      <c r="AC156" s="57" t="s">
        <v>103</v>
      </c>
      <c r="AD156" s="57" t="s">
        <v>102</v>
      </c>
      <c r="AE156" s="57" t="s">
        <v>102</v>
      </c>
      <c r="AF156" s="57" t="s">
        <v>111</v>
      </c>
      <c r="AG156" s="57" t="s">
        <v>103</v>
      </c>
      <c r="AH156" s="57" t="s">
        <v>102</v>
      </c>
      <c r="AI156" s="57" t="s">
        <v>103</v>
      </c>
      <c r="AJ156" s="57" t="s">
        <v>102</v>
      </c>
      <c r="AK156" s="57" t="s">
        <v>103</v>
      </c>
      <c r="AL156" s="57" t="s">
        <v>102</v>
      </c>
      <c r="AM156" s="57" t="s">
        <v>103</v>
      </c>
      <c r="AN156" s="58"/>
      <c r="AO156" s="57" t="s">
        <v>103</v>
      </c>
      <c r="AP156" s="57" t="s">
        <v>103</v>
      </c>
      <c r="AQ156" s="57" t="s">
        <v>103</v>
      </c>
      <c r="AR156" s="57" t="s">
        <v>103</v>
      </c>
      <c r="AS156" s="57"/>
      <c r="AT156" s="57" t="s">
        <v>103</v>
      </c>
      <c r="AU156" s="57" t="s">
        <v>103</v>
      </c>
      <c r="AV156" s="57" t="s">
        <v>103</v>
      </c>
      <c r="AW156" s="57" t="s">
        <v>103</v>
      </c>
      <c r="AX156" s="57" t="s">
        <v>102</v>
      </c>
      <c r="AY156" s="57" t="s">
        <v>103</v>
      </c>
      <c r="AZ156" s="57" t="s">
        <v>102</v>
      </c>
      <c r="BA156" s="57" t="s">
        <v>103</v>
      </c>
      <c r="BB156" s="57" t="s">
        <v>111</v>
      </c>
      <c r="BC156" s="57" t="s">
        <v>103</v>
      </c>
      <c r="BD156" s="57" t="s">
        <v>103</v>
      </c>
      <c r="BE156" s="57" t="s">
        <v>103</v>
      </c>
      <c r="BF156" s="57" t="s">
        <v>103</v>
      </c>
      <c r="BG156" s="57" t="s">
        <v>103</v>
      </c>
      <c r="BH156" s="57" t="s">
        <v>103</v>
      </c>
      <c r="BI156" s="57" t="s">
        <v>103</v>
      </c>
      <c r="BJ156" s="57" t="s">
        <v>103</v>
      </c>
      <c r="BK156" s="57" t="s">
        <v>103</v>
      </c>
      <c r="BL156" s="57" t="s">
        <v>103</v>
      </c>
      <c r="BM156" s="57" t="s">
        <v>103</v>
      </c>
      <c r="BN156" s="57" t="s">
        <v>103</v>
      </c>
      <c r="BO156" s="57" t="s">
        <v>103</v>
      </c>
      <c r="BP156" s="58"/>
      <c r="BQ156" s="57" t="s">
        <v>103</v>
      </c>
      <c r="BR156" s="57" t="s">
        <v>111</v>
      </c>
      <c r="BS156" s="57" t="s">
        <v>103</v>
      </c>
      <c r="BT156" s="57" t="s">
        <v>102</v>
      </c>
      <c r="BU156" s="57" t="s">
        <v>103</v>
      </c>
      <c r="BV156" s="57" t="s">
        <v>103</v>
      </c>
      <c r="BW156" s="57" t="s">
        <v>103</v>
      </c>
      <c r="BX156" s="57" t="s">
        <v>103</v>
      </c>
      <c r="BY156" s="57" t="s">
        <v>103</v>
      </c>
      <c r="BZ156" s="57" t="s">
        <v>103</v>
      </c>
      <c r="CA156" s="57" t="s">
        <v>103</v>
      </c>
      <c r="CB156" s="57" t="s">
        <v>103</v>
      </c>
      <c r="CC156" s="57" t="s">
        <v>103</v>
      </c>
      <c r="CD156" s="59"/>
    </row>
    <row r="157">
      <c r="A157" s="54" t="s">
        <v>258</v>
      </c>
      <c r="B157" s="57" t="s">
        <v>102</v>
      </c>
      <c r="C157" s="57" t="s">
        <v>103</v>
      </c>
      <c r="D157" s="57" t="s">
        <v>102</v>
      </c>
      <c r="E157" s="57" t="s">
        <v>102</v>
      </c>
      <c r="F157" s="57" t="s">
        <v>102</v>
      </c>
      <c r="G157" s="58"/>
      <c r="H157" s="57"/>
      <c r="I157" s="57" t="s">
        <v>102</v>
      </c>
      <c r="J157" s="57" t="s">
        <v>103</v>
      </c>
      <c r="K157" s="57" t="s">
        <v>103</v>
      </c>
      <c r="L157" s="57" t="s">
        <v>103</v>
      </c>
      <c r="M157" s="57" t="s">
        <v>103</v>
      </c>
      <c r="N157" s="57" t="s">
        <v>102</v>
      </c>
      <c r="O157" s="57" t="s">
        <v>102</v>
      </c>
      <c r="P157" s="57" t="s">
        <v>103</v>
      </c>
      <c r="Q157" s="57" t="s">
        <v>103</v>
      </c>
      <c r="R157" s="57" t="s">
        <v>102</v>
      </c>
      <c r="S157" s="57" t="s">
        <v>103</v>
      </c>
      <c r="T157" s="57" t="s">
        <v>103</v>
      </c>
      <c r="U157" s="57" t="s">
        <v>102</v>
      </c>
      <c r="V157" s="57" t="s">
        <v>102</v>
      </c>
      <c r="W157" s="58"/>
      <c r="X157" s="57" t="s">
        <v>102</v>
      </c>
      <c r="Y157" s="58"/>
      <c r="Z157" s="57" t="s">
        <v>103</v>
      </c>
      <c r="AA157" s="57" t="s">
        <v>103</v>
      </c>
      <c r="AB157" s="57" t="s">
        <v>103</v>
      </c>
      <c r="AC157" s="57" t="s">
        <v>103</v>
      </c>
      <c r="AD157" s="57" t="s">
        <v>103</v>
      </c>
      <c r="AE157" s="57" t="s">
        <v>103</v>
      </c>
      <c r="AF157" s="57"/>
      <c r="AG157" s="57" t="s">
        <v>102</v>
      </c>
      <c r="AH157" s="57" t="s">
        <v>103</v>
      </c>
      <c r="AI157" s="57" t="s">
        <v>103</v>
      </c>
      <c r="AJ157" s="57" t="s">
        <v>103</v>
      </c>
      <c r="AK157" s="57" t="s">
        <v>102</v>
      </c>
      <c r="AL157" s="57" t="s">
        <v>102</v>
      </c>
      <c r="AM157" s="57" t="s">
        <v>103</v>
      </c>
      <c r="AN157" s="58"/>
      <c r="AO157" s="57" t="s">
        <v>102</v>
      </c>
      <c r="AP157" s="57" t="s">
        <v>103</v>
      </c>
      <c r="AQ157" s="57" t="s">
        <v>102</v>
      </c>
      <c r="AR157" s="57" t="s">
        <v>102</v>
      </c>
      <c r="AS157" s="57"/>
      <c r="AT157" s="57" t="s">
        <v>102</v>
      </c>
      <c r="AU157" s="57" t="s">
        <v>103</v>
      </c>
      <c r="AV157" s="57" t="s">
        <v>102</v>
      </c>
      <c r="AW157" s="57" t="s">
        <v>103</v>
      </c>
      <c r="AX157" s="57" t="s">
        <v>103</v>
      </c>
      <c r="AY157" s="57" t="s">
        <v>102</v>
      </c>
      <c r="AZ157" s="57" t="s">
        <v>102</v>
      </c>
      <c r="BA157" s="57" t="s">
        <v>103</v>
      </c>
      <c r="BB157" s="57" t="s">
        <v>102</v>
      </c>
      <c r="BC157" s="57" t="s">
        <v>103</v>
      </c>
      <c r="BD157" s="57" t="s">
        <v>102</v>
      </c>
      <c r="BE157" s="57" t="s">
        <v>103</v>
      </c>
      <c r="BF157" s="57" t="s">
        <v>103</v>
      </c>
      <c r="BG157" s="57" t="s">
        <v>103</v>
      </c>
      <c r="BH157" s="57" t="s">
        <v>102</v>
      </c>
      <c r="BI157" s="57" t="s">
        <v>103</v>
      </c>
      <c r="BJ157" s="57" t="s">
        <v>102</v>
      </c>
      <c r="BK157" s="57" t="s">
        <v>111</v>
      </c>
      <c r="BL157" s="57" t="s">
        <v>103</v>
      </c>
      <c r="BM157" s="57" t="s">
        <v>103</v>
      </c>
      <c r="BN157" s="57" t="s">
        <v>103</v>
      </c>
      <c r="BO157" s="57" t="s">
        <v>103</v>
      </c>
      <c r="BP157" s="57" t="s">
        <v>103</v>
      </c>
      <c r="BQ157" s="57" t="s">
        <v>102</v>
      </c>
      <c r="BR157" s="57" t="s">
        <v>103</v>
      </c>
      <c r="BS157" s="57" t="s">
        <v>103</v>
      </c>
      <c r="BT157" s="57" t="s">
        <v>103</v>
      </c>
      <c r="BU157" s="57" t="s">
        <v>103</v>
      </c>
      <c r="BV157" s="57" t="s">
        <v>111</v>
      </c>
      <c r="BW157" s="57" t="s">
        <v>103</v>
      </c>
      <c r="BX157" s="57" t="s">
        <v>103</v>
      </c>
      <c r="BY157" s="57" t="s">
        <v>103</v>
      </c>
      <c r="BZ157" s="57" t="s">
        <v>103</v>
      </c>
      <c r="CA157" s="57" t="s">
        <v>103</v>
      </c>
      <c r="CB157" s="57" t="s">
        <v>102</v>
      </c>
      <c r="CC157" s="57" t="s">
        <v>102</v>
      </c>
      <c r="CD157" s="59"/>
    </row>
    <row r="158">
      <c r="A158" s="54" t="s">
        <v>259</v>
      </c>
      <c r="B158" s="57" t="s">
        <v>103</v>
      </c>
      <c r="C158" s="57" t="s">
        <v>103</v>
      </c>
      <c r="D158" s="57" t="s">
        <v>103</v>
      </c>
      <c r="E158" s="57" t="s">
        <v>103</v>
      </c>
      <c r="F158" s="57" t="s">
        <v>103</v>
      </c>
      <c r="G158" s="58"/>
      <c r="H158" s="57" t="s">
        <v>111</v>
      </c>
      <c r="I158" s="57" t="s">
        <v>103</v>
      </c>
      <c r="J158" s="57" t="s">
        <v>103</v>
      </c>
      <c r="K158" s="57" t="s">
        <v>111</v>
      </c>
      <c r="L158" s="57" t="s">
        <v>103</v>
      </c>
      <c r="M158" s="57" t="s">
        <v>103</v>
      </c>
      <c r="N158" s="57" t="s">
        <v>103</v>
      </c>
      <c r="O158" s="57" t="s">
        <v>103</v>
      </c>
      <c r="P158" s="57" t="s">
        <v>103</v>
      </c>
      <c r="Q158" s="57" t="s">
        <v>111</v>
      </c>
      <c r="R158" s="57" t="s">
        <v>103</v>
      </c>
      <c r="S158" s="57" t="s">
        <v>103</v>
      </c>
      <c r="T158" s="57" t="s">
        <v>102</v>
      </c>
      <c r="U158" s="57" t="s">
        <v>103</v>
      </c>
      <c r="V158" s="57" t="s">
        <v>103</v>
      </c>
      <c r="W158" s="58"/>
      <c r="X158" s="57" t="s">
        <v>103</v>
      </c>
      <c r="Y158" s="58"/>
      <c r="Z158" s="57" t="s">
        <v>103</v>
      </c>
      <c r="AA158" s="57" t="s">
        <v>103</v>
      </c>
      <c r="AB158" s="57" t="s">
        <v>103</v>
      </c>
      <c r="AC158" s="57" t="s">
        <v>103</v>
      </c>
      <c r="AD158" s="57" t="s">
        <v>103</v>
      </c>
      <c r="AE158" s="57" t="s">
        <v>111</v>
      </c>
      <c r="AF158" s="57" t="s">
        <v>102</v>
      </c>
      <c r="AG158" s="57" t="s">
        <v>103</v>
      </c>
      <c r="AH158" s="57" t="s">
        <v>103</v>
      </c>
      <c r="AI158" s="57" t="s">
        <v>103</v>
      </c>
      <c r="AJ158" s="57" t="s">
        <v>103</v>
      </c>
      <c r="AK158" s="57" t="s">
        <v>103</v>
      </c>
      <c r="AL158" s="57" t="s">
        <v>103</v>
      </c>
      <c r="AM158" s="57" t="s">
        <v>103</v>
      </c>
      <c r="AN158" s="58"/>
      <c r="AO158" s="57" t="s">
        <v>103</v>
      </c>
      <c r="AP158" s="57" t="s">
        <v>102</v>
      </c>
      <c r="AQ158" s="57" t="s">
        <v>103</v>
      </c>
      <c r="AR158" s="57" t="s">
        <v>103</v>
      </c>
      <c r="AS158" s="57"/>
      <c r="AT158" s="57" t="s">
        <v>103</v>
      </c>
      <c r="AU158" s="57" t="s">
        <v>103</v>
      </c>
      <c r="AV158" s="57" t="s">
        <v>103</v>
      </c>
      <c r="AW158" s="57" t="s">
        <v>103</v>
      </c>
      <c r="AX158" s="57" t="s">
        <v>103</v>
      </c>
      <c r="AY158" s="57" t="s">
        <v>103</v>
      </c>
      <c r="AZ158" s="57" t="s">
        <v>103</v>
      </c>
      <c r="BA158" s="57" t="s">
        <v>103</v>
      </c>
      <c r="BB158" s="57" t="s">
        <v>103</v>
      </c>
      <c r="BC158" s="57" t="s">
        <v>103</v>
      </c>
      <c r="BD158" s="57" t="s">
        <v>103</v>
      </c>
      <c r="BE158" s="57" t="s">
        <v>103</v>
      </c>
      <c r="BF158" s="57" t="s">
        <v>103</v>
      </c>
      <c r="BG158" s="57" t="s">
        <v>103</v>
      </c>
      <c r="BH158" s="57" t="s">
        <v>103</v>
      </c>
      <c r="BI158" s="57" t="s">
        <v>103</v>
      </c>
      <c r="BJ158" s="57" t="s">
        <v>103</v>
      </c>
      <c r="BK158" s="57" t="s">
        <v>103</v>
      </c>
      <c r="BL158" s="57" t="s">
        <v>103</v>
      </c>
      <c r="BM158" s="57" t="s">
        <v>103</v>
      </c>
      <c r="BN158" s="57" t="s">
        <v>103</v>
      </c>
      <c r="BO158" s="57" t="s">
        <v>103</v>
      </c>
      <c r="BP158" s="57" t="s">
        <v>103</v>
      </c>
      <c r="BQ158" s="57" t="s">
        <v>103</v>
      </c>
      <c r="BR158" s="57" t="s">
        <v>103</v>
      </c>
      <c r="BS158" s="57" t="s">
        <v>103</v>
      </c>
      <c r="BT158" s="57" t="s">
        <v>102</v>
      </c>
      <c r="BU158" s="57" t="s">
        <v>103</v>
      </c>
      <c r="BV158" s="57" t="s">
        <v>103</v>
      </c>
      <c r="BW158" s="57" t="s">
        <v>103</v>
      </c>
      <c r="BX158" s="57" t="s">
        <v>111</v>
      </c>
      <c r="BY158" s="57" t="s">
        <v>103</v>
      </c>
      <c r="BZ158" s="57" t="s">
        <v>103</v>
      </c>
      <c r="CA158" s="57" t="s">
        <v>103</v>
      </c>
      <c r="CB158" s="57" t="s">
        <v>102</v>
      </c>
      <c r="CC158" s="57" t="s">
        <v>103</v>
      </c>
      <c r="CD158" s="59"/>
    </row>
    <row r="159">
      <c r="A159" s="54" t="s">
        <v>260</v>
      </c>
      <c r="B159" s="57" t="s">
        <v>102</v>
      </c>
      <c r="C159" s="57" t="s">
        <v>102</v>
      </c>
      <c r="D159" s="57" t="s">
        <v>102</v>
      </c>
      <c r="E159" s="57" t="s">
        <v>103</v>
      </c>
      <c r="F159" s="57" t="s">
        <v>103</v>
      </c>
      <c r="G159" s="58"/>
      <c r="H159" s="57" t="s">
        <v>102</v>
      </c>
      <c r="I159" s="57" t="s">
        <v>102</v>
      </c>
      <c r="J159" s="57" t="s">
        <v>102</v>
      </c>
      <c r="K159" s="57" t="s">
        <v>103</v>
      </c>
      <c r="L159" s="57" t="s">
        <v>102</v>
      </c>
      <c r="M159" s="57" t="s">
        <v>102</v>
      </c>
      <c r="N159" s="57" t="s">
        <v>102</v>
      </c>
      <c r="O159" s="57" t="s">
        <v>102</v>
      </c>
      <c r="P159" s="57" t="s">
        <v>102</v>
      </c>
      <c r="Q159" s="57" t="s">
        <v>102</v>
      </c>
      <c r="R159" s="57" t="s">
        <v>103</v>
      </c>
      <c r="S159" s="57" t="s">
        <v>103</v>
      </c>
      <c r="T159" s="57" t="s">
        <v>102</v>
      </c>
      <c r="U159" s="57" t="s">
        <v>102</v>
      </c>
      <c r="V159" s="57" t="s">
        <v>102</v>
      </c>
      <c r="W159" s="58"/>
      <c r="X159" s="57" t="s">
        <v>102</v>
      </c>
      <c r="Y159" s="58"/>
      <c r="Z159" s="57" t="s">
        <v>102</v>
      </c>
      <c r="AA159" s="57" t="s">
        <v>102</v>
      </c>
      <c r="AB159" s="57" t="s">
        <v>102</v>
      </c>
      <c r="AC159" s="57" t="s">
        <v>102</v>
      </c>
      <c r="AD159" s="57" t="s">
        <v>102</v>
      </c>
      <c r="AE159" s="57" t="s">
        <v>102</v>
      </c>
      <c r="AF159" s="57" t="s">
        <v>103</v>
      </c>
      <c r="AG159" s="57" t="s">
        <v>102</v>
      </c>
      <c r="AH159" s="57" t="s">
        <v>102</v>
      </c>
      <c r="AI159" s="57" t="s">
        <v>102</v>
      </c>
      <c r="AJ159" s="57" t="s">
        <v>102</v>
      </c>
      <c r="AK159" s="57" t="s">
        <v>102</v>
      </c>
      <c r="AL159" s="57" t="s">
        <v>103</v>
      </c>
      <c r="AM159" s="57" t="s">
        <v>102</v>
      </c>
      <c r="AN159" s="58"/>
      <c r="AO159" s="57" t="s">
        <v>102</v>
      </c>
      <c r="AP159" s="57" t="s">
        <v>102</v>
      </c>
      <c r="AQ159" s="57" t="s">
        <v>102</v>
      </c>
      <c r="AR159" s="57" t="s">
        <v>102</v>
      </c>
      <c r="AS159" s="57"/>
      <c r="AT159" s="57" t="s">
        <v>102</v>
      </c>
      <c r="AU159" s="57" t="s">
        <v>102</v>
      </c>
      <c r="AV159" s="57" t="s">
        <v>102</v>
      </c>
      <c r="AW159" s="57" t="s">
        <v>102</v>
      </c>
      <c r="AX159" s="57" t="s">
        <v>102</v>
      </c>
      <c r="AY159" s="57" t="s">
        <v>102</v>
      </c>
      <c r="AZ159" s="57" t="s">
        <v>102</v>
      </c>
      <c r="BA159" s="57" t="s">
        <v>102</v>
      </c>
      <c r="BB159" s="57" t="s">
        <v>103</v>
      </c>
      <c r="BC159" s="57" t="s">
        <v>102</v>
      </c>
      <c r="BD159" s="57" t="s">
        <v>102</v>
      </c>
      <c r="BE159" s="57" t="s">
        <v>102</v>
      </c>
      <c r="BF159" s="57" t="s">
        <v>102</v>
      </c>
      <c r="BG159" s="57" t="s">
        <v>102</v>
      </c>
      <c r="BH159" s="57" t="s">
        <v>102</v>
      </c>
      <c r="BI159" s="57" t="s">
        <v>102</v>
      </c>
      <c r="BJ159" s="57" t="s">
        <v>102</v>
      </c>
      <c r="BK159" s="57" t="s">
        <v>102</v>
      </c>
      <c r="BL159" s="57" t="s">
        <v>102</v>
      </c>
      <c r="BM159" s="57" t="s">
        <v>102</v>
      </c>
      <c r="BN159" s="57" t="s">
        <v>102</v>
      </c>
      <c r="BO159" s="57" t="s">
        <v>102</v>
      </c>
      <c r="BP159" s="57" t="s">
        <v>102</v>
      </c>
      <c r="BQ159" s="57" t="s">
        <v>102</v>
      </c>
      <c r="BR159" s="57" t="s">
        <v>102</v>
      </c>
      <c r="BS159" s="57" t="s">
        <v>102</v>
      </c>
      <c r="BT159" s="57" t="s">
        <v>102</v>
      </c>
      <c r="BU159" s="57" t="s">
        <v>102</v>
      </c>
      <c r="BV159" s="57" t="s">
        <v>102</v>
      </c>
      <c r="BW159" s="57" t="s">
        <v>102</v>
      </c>
      <c r="BX159" s="57" t="s">
        <v>102</v>
      </c>
      <c r="BY159" s="57" t="s">
        <v>102</v>
      </c>
      <c r="BZ159" s="57" t="s">
        <v>102</v>
      </c>
      <c r="CA159" s="57" t="s">
        <v>102</v>
      </c>
      <c r="CB159" s="57" t="s">
        <v>102</v>
      </c>
      <c r="CC159" s="57" t="s">
        <v>102</v>
      </c>
      <c r="CD159" s="59"/>
    </row>
    <row r="160">
      <c r="A160" s="54" t="s">
        <v>261</v>
      </c>
      <c r="B160" s="57" t="s">
        <v>102</v>
      </c>
      <c r="C160" s="57" t="s">
        <v>102</v>
      </c>
      <c r="D160" s="57" t="s">
        <v>102</v>
      </c>
      <c r="E160" s="57" t="s">
        <v>102</v>
      </c>
      <c r="F160" s="57" t="s">
        <v>102</v>
      </c>
      <c r="G160" s="58"/>
      <c r="H160" s="57" t="s">
        <v>102</v>
      </c>
      <c r="I160" s="57" t="s">
        <v>103</v>
      </c>
      <c r="J160" s="57" t="s">
        <v>102</v>
      </c>
      <c r="K160" s="57" t="s">
        <v>102</v>
      </c>
      <c r="L160" s="57" t="s">
        <v>102</v>
      </c>
      <c r="M160" s="57" t="s">
        <v>102</v>
      </c>
      <c r="N160" s="58"/>
      <c r="O160" s="57" t="s">
        <v>102</v>
      </c>
      <c r="P160" s="57" t="s">
        <v>102</v>
      </c>
      <c r="Q160" s="57" t="s">
        <v>102</v>
      </c>
      <c r="R160" s="57" t="s">
        <v>102</v>
      </c>
      <c r="S160" s="57" t="s">
        <v>103</v>
      </c>
      <c r="T160" s="57" t="s">
        <v>102</v>
      </c>
      <c r="U160" s="57" t="s">
        <v>102</v>
      </c>
      <c r="V160" s="57" t="s">
        <v>102</v>
      </c>
      <c r="W160" s="58"/>
      <c r="X160" s="57" t="s">
        <v>102</v>
      </c>
      <c r="Y160" s="58"/>
      <c r="Z160" s="57" t="s">
        <v>102</v>
      </c>
      <c r="AA160" s="57" t="s">
        <v>102</v>
      </c>
      <c r="AB160" s="57" t="s">
        <v>102</v>
      </c>
      <c r="AC160" s="57" t="s">
        <v>102</v>
      </c>
      <c r="AD160" s="57" t="s">
        <v>102</v>
      </c>
      <c r="AE160" s="57" t="s">
        <v>103</v>
      </c>
      <c r="AF160" s="57" t="s">
        <v>103</v>
      </c>
      <c r="AG160" s="57" t="s">
        <v>102</v>
      </c>
      <c r="AH160" s="57" t="s">
        <v>102</v>
      </c>
      <c r="AI160" s="57" t="s">
        <v>102</v>
      </c>
      <c r="AJ160" s="57" t="s">
        <v>102</v>
      </c>
      <c r="AK160" s="57" t="s">
        <v>102</v>
      </c>
      <c r="AL160" s="57" t="s">
        <v>102</v>
      </c>
      <c r="AM160" s="57" t="s">
        <v>102</v>
      </c>
      <c r="AN160" s="58"/>
      <c r="AO160" s="57" t="s">
        <v>102</v>
      </c>
      <c r="AP160" s="57" t="s">
        <v>102</v>
      </c>
      <c r="AQ160" s="57" t="s">
        <v>102</v>
      </c>
      <c r="AR160" s="57" t="s">
        <v>103</v>
      </c>
      <c r="AS160" s="57"/>
      <c r="AT160" s="57" t="s">
        <v>102</v>
      </c>
      <c r="AU160" s="57" t="s">
        <v>102</v>
      </c>
      <c r="AV160" s="57" t="s">
        <v>102</v>
      </c>
      <c r="AW160" s="57" t="s">
        <v>102</v>
      </c>
      <c r="AX160" s="57" t="s">
        <v>102</v>
      </c>
      <c r="AY160" s="57" t="s">
        <v>102</v>
      </c>
      <c r="AZ160" s="57" t="s">
        <v>102</v>
      </c>
      <c r="BA160" s="57" t="s">
        <v>102</v>
      </c>
      <c r="BB160" s="57" t="s">
        <v>102</v>
      </c>
      <c r="BC160" s="57" t="s">
        <v>102</v>
      </c>
      <c r="BD160" s="57" t="s">
        <v>102</v>
      </c>
      <c r="BE160" s="57" t="s">
        <v>102</v>
      </c>
      <c r="BF160" s="57" t="s">
        <v>102</v>
      </c>
      <c r="BG160" s="57" t="s">
        <v>102</v>
      </c>
      <c r="BH160" s="57" t="s">
        <v>102</v>
      </c>
      <c r="BI160" s="57" t="s">
        <v>102</v>
      </c>
      <c r="BJ160" s="57" t="s">
        <v>102</v>
      </c>
      <c r="BK160" s="57" t="s">
        <v>102</v>
      </c>
      <c r="BL160" s="57" t="s">
        <v>102</v>
      </c>
      <c r="BM160" s="57" t="s">
        <v>102</v>
      </c>
      <c r="BN160" s="57" t="s">
        <v>102</v>
      </c>
      <c r="BO160" s="57" t="s">
        <v>102</v>
      </c>
      <c r="BP160" s="57" t="s">
        <v>102</v>
      </c>
      <c r="BQ160" s="57" t="s">
        <v>102</v>
      </c>
      <c r="BR160" s="57" t="s">
        <v>102</v>
      </c>
      <c r="BS160" s="57" t="s">
        <v>102</v>
      </c>
      <c r="BT160" s="57" t="s">
        <v>102</v>
      </c>
      <c r="BU160" s="57" t="s">
        <v>103</v>
      </c>
      <c r="BV160" s="57" t="s">
        <v>102</v>
      </c>
      <c r="BW160" s="57" t="s">
        <v>102</v>
      </c>
      <c r="BX160" s="57" t="s">
        <v>102</v>
      </c>
      <c r="BY160" s="57" t="s">
        <v>102</v>
      </c>
      <c r="BZ160" s="57" t="s">
        <v>102</v>
      </c>
      <c r="CA160" s="57" t="s">
        <v>102</v>
      </c>
      <c r="CB160" s="57" t="s">
        <v>102</v>
      </c>
      <c r="CC160" s="57" t="s">
        <v>102</v>
      </c>
      <c r="CD160" s="59"/>
    </row>
    <row r="161">
      <c r="A161" s="54" t="s">
        <v>262</v>
      </c>
      <c r="B161" s="57" t="s">
        <v>102</v>
      </c>
      <c r="C161" s="57" t="s">
        <v>102</v>
      </c>
      <c r="D161" s="57" t="s">
        <v>102</v>
      </c>
      <c r="E161" s="57" t="s">
        <v>102</v>
      </c>
      <c r="F161" s="57" t="s">
        <v>102</v>
      </c>
      <c r="G161" s="58"/>
      <c r="H161" s="57" t="s">
        <v>103</v>
      </c>
      <c r="I161" s="57" t="s">
        <v>103</v>
      </c>
      <c r="J161" s="57" t="s">
        <v>102</v>
      </c>
      <c r="K161" s="57" t="s">
        <v>102</v>
      </c>
      <c r="L161" s="57" t="s">
        <v>102</v>
      </c>
      <c r="M161" s="57" t="s">
        <v>102</v>
      </c>
      <c r="N161" s="58"/>
      <c r="O161" s="57" t="s">
        <v>102</v>
      </c>
      <c r="P161" s="57" t="s">
        <v>102</v>
      </c>
      <c r="Q161" s="57" t="s">
        <v>102</v>
      </c>
      <c r="R161" s="57" t="s">
        <v>102</v>
      </c>
      <c r="S161" s="57" t="s">
        <v>102</v>
      </c>
      <c r="T161" s="57" t="s">
        <v>102</v>
      </c>
      <c r="U161" s="57" t="s">
        <v>102</v>
      </c>
      <c r="V161" s="57" t="s">
        <v>102</v>
      </c>
      <c r="W161" s="58"/>
      <c r="X161" s="57" t="s">
        <v>102</v>
      </c>
      <c r="Y161" s="58"/>
      <c r="Z161" s="57" t="s">
        <v>102</v>
      </c>
      <c r="AA161" s="57" t="s">
        <v>102</v>
      </c>
      <c r="AB161" s="57" t="s">
        <v>102</v>
      </c>
      <c r="AC161" s="57" t="s">
        <v>102</v>
      </c>
      <c r="AD161" s="57" t="s">
        <v>103</v>
      </c>
      <c r="AE161" s="57" t="s">
        <v>103</v>
      </c>
      <c r="AF161" s="57" t="s">
        <v>103</v>
      </c>
      <c r="AG161" s="57" t="s">
        <v>102</v>
      </c>
      <c r="AH161" s="57" t="s">
        <v>102</v>
      </c>
      <c r="AI161" s="57" t="s">
        <v>102</v>
      </c>
      <c r="AJ161" s="57" t="s">
        <v>102</v>
      </c>
      <c r="AK161" s="57" t="s">
        <v>102</v>
      </c>
      <c r="AL161" s="57" t="s">
        <v>103</v>
      </c>
      <c r="AM161" s="57" t="s">
        <v>102</v>
      </c>
      <c r="AN161" s="58"/>
      <c r="AO161" s="57" t="s">
        <v>102</v>
      </c>
      <c r="AP161" s="57" t="s">
        <v>102</v>
      </c>
      <c r="AQ161" s="57" t="s">
        <v>102</v>
      </c>
      <c r="AR161" s="57" t="s">
        <v>102</v>
      </c>
      <c r="AS161" s="57"/>
      <c r="AT161" s="57" t="s">
        <v>102</v>
      </c>
      <c r="AU161" s="57" t="s">
        <v>102</v>
      </c>
      <c r="AV161" s="57" t="s">
        <v>102</v>
      </c>
      <c r="AW161" s="57" t="s">
        <v>102</v>
      </c>
      <c r="AX161" s="57" t="s">
        <v>102</v>
      </c>
      <c r="AY161" s="57" t="s">
        <v>102</v>
      </c>
      <c r="AZ161" s="57" t="s">
        <v>103</v>
      </c>
      <c r="BA161" s="57" t="s">
        <v>102</v>
      </c>
      <c r="BB161" s="57" t="s">
        <v>102</v>
      </c>
      <c r="BC161" s="57" t="s">
        <v>102</v>
      </c>
      <c r="BD161" s="57" t="s">
        <v>102</v>
      </c>
      <c r="BE161" s="57" t="s">
        <v>102</v>
      </c>
      <c r="BF161" s="57" t="s">
        <v>102</v>
      </c>
      <c r="BG161" s="57" t="s">
        <v>102</v>
      </c>
      <c r="BH161" s="57" t="s">
        <v>102</v>
      </c>
      <c r="BI161" s="57" t="s">
        <v>102</v>
      </c>
      <c r="BJ161" s="57" t="s">
        <v>102</v>
      </c>
      <c r="BK161" s="57" t="s">
        <v>102</v>
      </c>
      <c r="BL161" s="57" t="s">
        <v>102</v>
      </c>
      <c r="BM161" s="57" t="s">
        <v>102</v>
      </c>
      <c r="BN161" s="57" t="s">
        <v>102</v>
      </c>
      <c r="BO161" s="57" t="s">
        <v>102</v>
      </c>
      <c r="BP161" s="57" t="s">
        <v>102</v>
      </c>
      <c r="BQ161" s="57" t="s">
        <v>102</v>
      </c>
      <c r="BR161" s="57" t="s">
        <v>102</v>
      </c>
      <c r="BS161" s="57" t="s">
        <v>102</v>
      </c>
      <c r="BT161" s="57" t="s">
        <v>102</v>
      </c>
      <c r="BU161" s="57" t="s">
        <v>102</v>
      </c>
      <c r="BV161" s="57" t="s">
        <v>102</v>
      </c>
      <c r="BW161" s="57" t="s">
        <v>102</v>
      </c>
      <c r="BX161" s="57" t="s">
        <v>102</v>
      </c>
      <c r="BY161" s="57" t="s">
        <v>102</v>
      </c>
      <c r="BZ161" s="57" t="s">
        <v>102</v>
      </c>
      <c r="CA161" s="57" t="s">
        <v>102</v>
      </c>
      <c r="CB161" s="57" t="s">
        <v>102</v>
      </c>
      <c r="CC161" s="57" t="s">
        <v>102</v>
      </c>
      <c r="CD161" s="59"/>
    </row>
    <row r="162">
      <c r="A162" s="54" t="s">
        <v>263</v>
      </c>
      <c r="B162" s="57" t="s">
        <v>111</v>
      </c>
      <c r="C162" s="57" t="s">
        <v>103</v>
      </c>
      <c r="D162" s="57" t="s">
        <v>103</v>
      </c>
      <c r="E162" s="57" t="s">
        <v>111</v>
      </c>
      <c r="F162" s="57" t="s">
        <v>103</v>
      </c>
      <c r="G162" s="58"/>
      <c r="H162" s="57" t="s">
        <v>111</v>
      </c>
      <c r="I162" s="57" t="s">
        <v>103</v>
      </c>
      <c r="J162" s="57" t="s">
        <v>111</v>
      </c>
      <c r="K162" s="57" t="s">
        <v>111</v>
      </c>
      <c r="L162" s="57" t="s">
        <v>103</v>
      </c>
      <c r="M162" s="57" t="s">
        <v>111</v>
      </c>
      <c r="N162" s="57" t="s">
        <v>111</v>
      </c>
      <c r="O162" s="57" t="s">
        <v>103</v>
      </c>
      <c r="P162" s="57" t="s">
        <v>103</v>
      </c>
      <c r="Q162" s="57" t="s">
        <v>111</v>
      </c>
      <c r="R162" s="57" t="s">
        <v>103</v>
      </c>
      <c r="S162" s="57" t="s">
        <v>111</v>
      </c>
      <c r="T162" s="57" t="s">
        <v>111</v>
      </c>
      <c r="U162" s="57" t="s">
        <v>111</v>
      </c>
      <c r="V162" s="57" t="s">
        <v>103</v>
      </c>
      <c r="W162" s="58"/>
      <c r="X162" s="57" t="s">
        <v>111</v>
      </c>
      <c r="Y162" s="58"/>
      <c r="Z162" s="57" t="s">
        <v>111</v>
      </c>
      <c r="AA162" s="57" t="s">
        <v>103</v>
      </c>
      <c r="AB162" s="57" t="s">
        <v>103</v>
      </c>
      <c r="AC162" s="57" t="s">
        <v>111</v>
      </c>
      <c r="AD162" s="57" t="s">
        <v>111</v>
      </c>
      <c r="AE162" s="57" t="s">
        <v>102</v>
      </c>
      <c r="AF162" s="57" t="s">
        <v>102</v>
      </c>
      <c r="AG162" s="57" t="s">
        <v>111</v>
      </c>
      <c r="AH162" s="57" t="s">
        <v>103</v>
      </c>
      <c r="AI162" s="57" t="s">
        <v>103</v>
      </c>
      <c r="AJ162" s="57" t="s">
        <v>111</v>
      </c>
      <c r="AK162" s="57" t="s">
        <v>111</v>
      </c>
      <c r="AL162" s="57" t="s">
        <v>103</v>
      </c>
      <c r="AM162" s="57" t="s">
        <v>111</v>
      </c>
      <c r="AN162" s="58"/>
      <c r="AO162" s="57" t="s">
        <v>103</v>
      </c>
      <c r="AP162" s="57" t="s">
        <v>103</v>
      </c>
      <c r="AQ162" s="57" t="s">
        <v>103</v>
      </c>
      <c r="AR162" s="57" t="s">
        <v>103</v>
      </c>
      <c r="AS162" s="57"/>
      <c r="AT162" s="57" t="s">
        <v>103</v>
      </c>
      <c r="AU162" s="57" t="s">
        <v>103</v>
      </c>
      <c r="AV162" s="57" t="s">
        <v>103</v>
      </c>
      <c r="AW162" s="57" t="s">
        <v>103</v>
      </c>
      <c r="AX162" s="57" t="s">
        <v>103</v>
      </c>
      <c r="AY162" s="57" t="s">
        <v>103</v>
      </c>
      <c r="AZ162" s="57" t="s">
        <v>103</v>
      </c>
      <c r="BA162" s="57" t="s">
        <v>103</v>
      </c>
      <c r="BB162" s="57" t="s">
        <v>103</v>
      </c>
      <c r="BC162" s="57" t="s">
        <v>103</v>
      </c>
      <c r="BD162" s="57" t="s">
        <v>111</v>
      </c>
      <c r="BE162" s="57" t="s">
        <v>103</v>
      </c>
      <c r="BF162" s="57" t="s">
        <v>111</v>
      </c>
      <c r="BG162" s="57" t="s">
        <v>103</v>
      </c>
      <c r="BH162" s="57" t="s">
        <v>103</v>
      </c>
      <c r="BI162" s="57" t="s">
        <v>111</v>
      </c>
      <c r="BJ162" s="57" t="s">
        <v>103</v>
      </c>
      <c r="BK162" s="57" t="s">
        <v>111</v>
      </c>
      <c r="BL162" s="57" t="s">
        <v>103</v>
      </c>
      <c r="BM162" s="57" t="s">
        <v>103</v>
      </c>
      <c r="BN162" s="57" t="s">
        <v>103</v>
      </c>
      <c r="BO162" s="57" t="s">
        <v>103</v>
      </c>
      <c r="BP162" s="57" t="s">
        <v>103</v>
      </c>
      <c r="BQ162" s="57" t="s">
        <v>103</v>
      </c>
      <c r="BR162" s="57" t="s">
        <v>103</v>
      </c>
      <c r="BS162" s="57" t="s">
        <v>103</v>
      </c>
      <c r="BT162" s="57" t="s">
        <v>111</v>
      </c>
      <c r="BU162" s="57" t="s">
        <v>111</v>
      </c>
      <c r="BV162" s="57" t="s">
        <v>103</v>
      </c>
      <c r="BW162" s="57" t="s">
        <v>103</v>
      </c>
      <c r="BX162" s="57" t="s">
        <v>103</v>
      </c>
      <c r="BY162" s="57" t="s">
        <v>103</v>
      </c>
      <c r="BZ162" s="57" t="s">
        <v>103</v>
      </c>
      <c r="CA162" s="57" t="s">
        <v>111</v>
      </c>
      <c r="CB162" s="57" t="s">
        <v>103</v>
      </c>
      <c r="CC162" s="57" t="s">
        <v>103</v>
      </c>
      <c r="CD162" s="59"/>
    </row>
    <row r="163">
      <c r="A163" s="54" t="s">
        <v>264</v>
      </c>
      <c r="B163" s="57" t="s">
        <v>111</v>
      </c>
      <c r="C163" s="57" t="s">
        <v>102</v>
      </c>
      <c r="D163" s="57" t="s">
        <v>102</v>
      </c>
      <c r="E163" s="57" t="s">
        <v>102</v>
      </c>
      <c r="F163" s="57" t="s">
        <v>102</v>
      </c>
      <c r="G163" s="58"/>
      <c r="H163" s="57" t="s">
        <v>102</v>
      </c>
      <c r="I163" s="57" t="s">
        <v>102</v>
      </c>
      <c r="J163" s="57" t="s">
        <v>102</v>
      </c>
      <c r="K163" s="57" t="s">
        <v>102</v>
      </c>
      <c r="L163" s="57" t="s">
        <v>111</v>
      </c>
      <c r="M163" s="57" t="s">
        <v>102</v>
      </c>
      <c r="N163" s="57" t="s">
        <v>111</v>
      </c>
      <c r="O163" s="57" t="s">
        <v>102</v>
      </c>
      <c r="P163" s="57" t="s">
        <v>102</v>
      </c>
      <c r="Q163" s="57" t="s">
        <v>103</v>
      </c>
      <c r="R163" s="57" t="s">
        <v>102</v>
      </c>
      <c r="S163" s="57" t="s">
        <v>111</v>
      </c>
      <c r="T163" s="57" t="s">
        <v>102</v>
      </c>
      <c r="U163" s="57" t="s">
        <v>111</v>
      </c>
      <c r="V163" s="57" t="s">
        <v>102</v>
      </c>
      <c r="W163" s="58"/>
      <c r="X163" s="57" t="s">
        <v>102</v>
      </c>
      <c r="Y163" s="58"/>
      <c r="Z163" s="57" t="s">
        <v>102</v>
      </c>
      <c r="AA163" s="57" t="s">
        <v>111</v>
      </c>
      <c r="AB163" s="57" t="s">
        <v>102</v>
      </c>
      <c r="AC163" s="57" t="s">
        <v>102</v>
      </c>
      <c r="AD163" s="57" t="s">
        <v>111</v>
      </c>
      <c r="AE163" s="57" t="s">
        <v>102</v>
      </c>
      <c r="AF163" s="57" t="s">
        <v>102</v>
      </c>
      <c r="AG163" s="57" t="s">
        <v>102</v>
      </c>
      <c r="AH163" s="57" t="s">
        <v>102</v>
      </c>
      <c r="AI163" s="57" t="s">
        <v>102</v>
      </c>
      <c r="AJ163" s="57" t="s">
        <v>111</v>
      </c>
      <c r="AK163" s="57" t="s">
        <v>102</v>
      </c>
      <c r="AL163" s="57" t="s">
        <v>102</v>
      </c>
      <c r="AM163" s="57" t="s">
        <v>111</v>
      </c>
      <c r="AN163" s="58"/>
      <c r="AO163" s="57" t="s">
        <v>102</v>
      </c>
      <c r="AP163" s="57" t="s">
        <v>111</v>
      </c>
      <c r="AQ163" s="57" t="s">
        <v>102</v>
      </c>
      <c r="AR163" s="57" t="s">
        <v>102</v>
      </c>
      <c r="AS163" s="57"/>
      <c r="AT163" s="57" t="s">
        <v>102</v>
      </c>
      <c r="AU163" s="57" t="s">
        <v>102</v>
      </c>
      <c r="AV163" s="57" t="s">
        <v>102</v>
      </c>
      <c r="AW163" s="57" t="s">
        <v>102</v>
      </c>
      <c r="AX163" s="57" t="s">
        <v>102</v>
      </c>
      <c r="AY163" s="57" t="s">
        <v>102</v>
      </c>
      <c r="AZ163" s="57" t="s">
        <v>102</v>
      </c>
      <c r="BA163" s="57" t="s">
        <v>102</v>
      </c>
      <c r="BB163" s="57" t="s">
        <v>102</v>
      </c>
      <c r="BC163" s="57" t="s">
        <v>102</v>
      </c>
      <c r="BD163" s="57" t="s">
        <v>111</v>
      </c>
      <c r="BE163" s="57" t="s">
        <v>102</v>
      </c>
      <c r="BF163" s="57" t="s">
        <v>111</v>
      </c>
      <c r="BG163" s="57" t="s">
        <v>102</v>
      </c>
      <c r="BH163" s="57" t="s">
        <v>102</v>
      </c>
      <c r="BI163" s="57" t="s">
        <v>111</v>
      </c>
      <c r="BJ163" s="57" t="s">
        <v>102</v>
      </c>
      <c r="BK163" s="57" t="s">
        <v>111</v>
      </c>
      <c r="BL163" s="57" t="s">
        <v>102</v>
      </c>
      <c r="BM163" s="57" t="s">
        <v>102</v>
      </c>
      <c r="BN163" s="57" t="s">
        <v>102</v>
      </c>
      <c r="BO163" s="57" t="s">
        <v>102</v>
      </c>
      <c r="BP163" s="57" t="s">
        <v>102</v>
      </c>
      <c r="BQ163" s="57" t="s">
        <v>102</v>
      </c>
      <c r="BR163" s="57" t="s">
        <v>102</v>
      </c>
      <c r="BS163" s="57" t="s">
        <v>102</v>
      </c>
      <c r="BT163" s="57" t="s">
        <v>102</v>
      </c>
      <c r="BU163" s="57" t="s">
        <v>111</v>
      </c>
      <c r="BV163" s="57" t="s">
        <v>102</v>
      </c>
      <c r="BW163" s="57" t="s">
        <v>111</v>
      </c>
      <c r="BX163" s="57" t="s">
        <v>102</v>
      </c>
      <c r="BY163" s="57" t="s">
        <v>102</v>
      </c>
      <c r="BZ163" s="57" t="s">
        <v>102</v>
      </c>
      <c r="CA163" s="57" t="s">
        <v>102</v>
      </c>
      <c r="CB163" s="57" t="s">
        <v>102</v>
      </c>
      <c r="CC163" s="57" t="s">
        <v>111</v>
      </c>
      <c r="CD163" s="59"/>
    </row>
    <row r="164">
      <c r="A164" s="54" t="s">
        <v>265</v>
      </c>
      <c r="B164" s="57" t="s">
        <v>103</v>
      </c>
      <c r="C164" s="57" t="s">
        <v>103</v>
      </c>
      <c r="D164" s="57" t="s">
        <v>103</v>
      </c>
      <c r="E164" s="57" t="s">
        <v>103</v>
      </c>
      <c r="F164" s="57" t="s">
        <v>103</v>
      </c>
      <c r="G164" s="58"/>
      <c r="H164" s="57" t="s">
        <v>103</v>
      </c>
      <c r="I164" s="57" t="s">
        <v>103</v>
      </c>
      <c r="J164" s="57" t="s">
        <v>103</v>
      </c>
      <c r="K164" s="57" t="s">
        <v>103</v>
      </c>
      <c r="L164" s="57" t="s">
        <v>103</v>
      </c>
      <c r="M164" s="57" t="s">
        <v>103</v>
      </c>
      <c r="N164" s="58"/>
      <c r="O164" s="57" t="s">
        <v>103</v>
      </c>
      <c r="P164" s="57" t="s">
        <v>103</v>
      </c>
      <c r="Q164" s="57" t="s">
        <v>103</v>
      </c>
      <c r="R164" s="57" t="s">
        <v>111</v>
      </c>
      <c r="S164" s="57" t="s">
        <v>103</v>
      </c>
      <c r="T164" s="57" t="s">
        <v>109</v>
      </c>
      <c r="U164" s="57" t="s">
        <v>103</v>
      </c>
      <c r="V164" s="57" t="s">
        <v>103</v>
      </c>
      <c r="W164" s="58"/>
      <c r="X164" s="57" t="s">
        <v>103</v>
      </c>
      <c r="Y164" s="58"/>
      <c r="Z164" s="57" t="s">
        <v>103</v>
      </c>
      <c r="AA164" s="57" t="s">
        <v>103</v>
      </c>
      <c r="AB164" s="57" t="s">
        <v>103</v>
      </c>
      <c r="AC164" s="57" t="s">
        <v>103</v>
      </c>
      <c r="AD164" s="57" t="s">
        <v>103</v>
      </c>
      <c r="AE164" s="57" t="s">
        <v>109</v>
      </c>
      <c r="AF164" s="57" t="s">
        <v>111</v>
      </c>
      <c r="AG164" s="57" t="s">
        <v>103</v>
      </c>
      <c r="AH164" s="57" t="s">
        <v>103</v>
      </c>
      <c r="AI164" s="57" t="s">
        <v>103</v>
      </c>
      <c r="AJ164" s="57" t="s">
        <v>103</v>
      </c>
      <c r="AK164" s="57" t="s">
        <v>103</v>
      </c>
      <c r="AL164" s="57" t="s">
        <v>103</v>
      </c>
      <c r="AM164" s="57" t="s">
        <v>103</v>
      </c>
      <c r="AN164" s="58"/>
      <c r="AO164" s="57" t="s">
        <v>103</v>
      </c>
      <c r="AP164" s="57" t="s">
        <v>103</v>
      </c>
      <c r="AQ164" s="57" t="s">
        <v>103</v>
      </c>
      <c r="AR164" s="57" t="s">
        <v>103</v>
      </c>
      <c r="AS164" s="57"/>
      <c r="AT164" s="57" t="s">
        <v>103</v>
      </c>
      <c r="AU164" s="57" t="s">
        <v>103</v>
      </c>
      <c r="AV164" s="57" t="s">
        <v>103</v>
      </c>
      <c r="AW164" s="57" t="s">
        <v>103</v>
      </c>
      <c r="AX164" s="57" t="s">
        <v>103</v>
      </c>
      <c r="AY164" s="57" t="s">
        <v>103</v>
      </c>
      <c r="AZ164" s="57" t="s">
        <v>103</v>
      </c>
      <c r="BA164" s="57" t="s">
        <v>103</v>
      </c>
      <c r="BB164" s="57" t="s">
        <v>103</v>
      </c>
      <c r="BC164" s="57" t="s">
        <v>103</v>
      </c>
      <c r="BD164" s="57" t="s">
        <v>103</v>
      </c>
      <c r="BE164" s="57" t="s">
        <v>103</v>
      </c>
      <c r="BF164" s="57" t="s">
        <v>103</v>
      </c>
      <c r="BG164" s="57" t="s">
        <v>103</v>
      </c>
      <c r="BH164" s="57" t="s">
        <v>103</v>
      </c>
      <c r="BI164" s="57" t="s">
        <v>103</v>
      </c>
      <c r="BJ164" s="57" t="s">
        <v>103</v>
      </c>
      <c r="BK164" s="57" t="s">
        <v>103</v>
      </c>
      <c r="BL164" s="57" t="s">
        <v>103</v>
      </c>
      <c r="BM164" s="57" t="s">
        <v>103</v>
      </c>
      <c r="BN164" s="58"/>
      <c r="BO164" s="57" t="s">
        <v>103</v>
      </c>
      <c r="BP164" s="57" t="s">
        <v>103</v>
      </c>
      <c r="BQ164" s="57" t="s">
        <v>111</v>
      </c>
      <c r="BR164" s="57" t="s">
        <v>103</v>
      </c>
      <c r="BS164" s="57" t="s">
        <v>103</v>
      </c>
      <c r="BT164" s="57" t="s">
        <v>102</v>
      </c>
      <c r="BU164" s="57" t="s">
        <v>103</v>
      </c>
      <c r="BV164" s="57" t="s">
        <v>103</v>
      </c>
      <c r="BW164" s="57" t="s">
        <v>103</v>
      </c>
      <c r="BX164" s="57" t="s">
        <v>103</v>
      </c>
      <c r="BY164" s="57" t="s">
        <v>103</v>
      </c>
      <c r="BZ164" s="57" t="s">
        <v>103</v>
      </c>
      <c r="CA164" s="57" t="s">
        <v>103</v>
      </c>
      <c r="CB164" s="57" t="s">
        <v>103</v>
      </c>
      <c r="CC164" s="57" t="s">
        <v>103</v>
      </c>
      <c r="CD164" s="59"/>
    </row>
    <row r="165">
      <c r="A165" s="54" t="s">
        <v>266</v>
      </c>
      <c r="B165" s="57" t="s">
        <v>102</v>
      </c>
      <c r="C165" s="57" t="s">
        <v>102</v>
      </c>
      <c r="D165" s="57" t="s">
        <v>102</v>
      </c>
      <c r="E165" s="57" t="s">
        <v>102</v>
      </c>
      <c r="F165" s="58"/>
      <c r="G165" s="58"/>
      <c r="H165" s="57" t="s">
        <v>109</v>
      </c>
      <c r="I165" s="57" t="s">
        <v>110</v>
      </c>
      <c r="J165" s="57" t="s">
        <v>109</v>
      </c>
      <c r="K165" s="57" t="s">
        <v>109</v>
      </c>
      <c r="L165" s="57" t="s">
        <v>102</v>
      </c>
      <c r="M165" s="57" t="s">
        <v>102</v>
      </c>
      <c r="N165" s="58"/>
      <c r="O165" s="57" t="s">
        <v>102</v>
      </c>
      <c r="P165" s="57" t="s">
        <v>109</v>
      </c>
      <c r="Q165" s="57" t="s">
        <v>109</v>
      </c>
      <c r="R165" s="57" t="s">
        <v>109</v>
      </c>
      <c r="S165" s="57" t="s">
        <v>109</v>
      </c>
      <c r="T165" s="57" t="s">
        <v>103</v>
      </c>
      <c r="U165" s="57" t="s">
        <v>110</v>
      </c>
      <c r="V165" s="57" t="s">
        <v>102</v>
      </c>
      <c r="W165" s="58"/>
      <c r="X165" s="57" t="s">
        <v>102</v>
      </c>
      <c r="Y165" s="58"/>
      <c r="Z165" s="57" t="s">
        <v>102</v>
      </c>
      <c r="AA165" s="57" t="s">
        <v>102</v>
      </c>
      <c r="AB165" s="57" t="s">
        <v>102</v>
      </c>
      <c r="AC165" s="57" t="s">
        <v>102</v>
      </c>
      <c r="AD165" s="57" t="s">
        <v>109</v>
      </c>
      <c r="AE165" s="57" t="s">
        <v>110</v>
      </c>
      <c r="AF165" s="57" t="s">
        <v>102</v>
      </c>
      <c r="AG165" s="57" t="s">
        <v>109</v>
      </c>
      <c r="AH165" s="57" t="s">
        <v>102</v>
      </c>
      <c r="AI165" s="57" t="s">
        <v>102</v>
      </c>
      <c r="AJ165" s="57" t="s">
        <v>102</v>
      </c>
      <c r="AK165" s="57" t="s">
        <v>102</v>
      </c>
      <c r="AL165" s="57" t="s">
        <v>102</v>
      </c>
      <c r="AM165" s="57" t="s">
        <v>110</v>
      </c>
      <c r="AN165" s="58"/>
      <c r="AO165" s="57" t="s">
        <v>102</v>
      </c>
      <c r="AP165" s="57" t="s">
        <v>109</v>
      </c>
      <c r="AQ165" s="57" t="s">
        <v>102</v>
      </c>
      <c r="AR165" s="57" t="s">
        <v>102</v>
      </c>
      <c r="AS165" s="58"/>
      <c r="AT165" s="57" t="s">
        <v>102</v>
      </c>
      <c r="AU165" s="57" t="s">
        <v>109</v>
      </c>
      <c r="AV165" s="57" t="s">
        <v>109</v>
      </c>
      <c r="AW165" s="57" t="s">
        <v>109</v>
      </c>
      <c r="AX165" s="57" t="s">
        <v>109</v>
      </c>
      <c r="AY165" s="57" t="s">
        <v>109</v>
      </c>
      <c r="AZ165" s="57" t="s">
        <v>109</v>
      </c>
      <c r="BA165" s="57" t="s">
        <v>109</v>
      </c>
      <c r="BB165" s="57" t="s">
        <v>109</v>
      </c>
      <c r="BC165" s="57" t="s">
        <v>102</v>
      </c>
      <c r="BD165" s="57" t="s">
        <v>109</v>
      </c>
      <c r="BE165" s="57" t="s">
        <v>109</v>
      </c>
      <c r="BF165" s="57" t="s">
        <v>102</v>
      </c>
      <c r="BG165" s="57" t="s">
        <v>102</v>
      </c>
      <c r="BH165" s="57" t="s">
        <v>102</v>
      </c>
      <c r="BI165" s="57" t="s">
        <v>109</v>
      </c>
      <c r="BJ165" s="57" t="s">
        <v>102</v>
      </c>
      <c r="BK165" s="57" t="s">
        <v>109</v>
      </c>
      <c r="BL165" s="57" t="s">
        <v>109</v>
      </c>
      <c r="BM165" s="57" t="s">
        <v>109</v>
      </c>
      <c r="BN165" s="57" t="s">
        <v>102</v>
      </c>
      <c r="BO165" s="57" t="s">
        <v>102</v>
      </c>
      <c r="BP165" s="57" t="s">
        <v>109</v>
      </c>
      <c r="BQ165" s="57" t="s">
        <v>102</v>
      </c>
      <c r="BR165" s="57" t="s">
        <v>109</v>
      </c>
      <c r="BS165" s="57" t="s">
        <v>102</v>
      </c>
      <c r="BT165" s="57" t="s">
        <v>103</v>
      </c>
      <c r="BU165" s="57" t="s">
        <v>102</v>
      </c>
      <c r="BV165" s="57" t="s">
        <v>102</v>
      </c>
      <c r="BW165" s="57" t="s">
        <v>109</v>
      </c>
      <c r="BX165" s="57" t="s">
        <v>102</v>
      </c>
      <c r="BY165" s="57" t="s">
        <v>102</v>
      </c>
      <c r="BZ165" s="57" t="s">
        <v>109</v>
      </c>
      <c r="CA165" s="57" t="s">
        <v>109</v>
      </c>
      <c r="CB165" s="57" t="s">
        <v>102</v>
      </c>
      <c r="CC165" s="57" t="s">
        <v>102</v>
      </c>
      <c r="CD165" s="59"/>
    </row>
    <row r="166">
      <c r="A166" s="54" t="s">
        <v>267</v>
      </c>
      <c r="B166" s="57" t="s">
        <v>103</v>
      </c>
      <c r="C166" s="57" t="s">
        <v>103</v>
      </c>
      <c r="D166" s="57" t="s">
        <v>103</v>
      </c>
      <c r="E166" s="57" t="s">
        <v>103</v>
      </c>
      <c r="F166" s="57" t="s">
        <v>103</v>
      </c>
      <c r="G166" s="58"/>
      <c r="H166" s="57" t="s">
        <v>103</v>
      </c>
      <c r="I166" s="57" t="s">
        <v>102</v>
      </c>
      <c r="J166" s="57" t="s">
        <v>103</v>
      </c>
      <c r="K166" s="57" t="s">
        <v>103</v>
      </c>
      <c r="L166" s="57" t="s">
        <v>103</v>
      </c>
      <c r="M166" s="57" t="s">
        <v>103</v>
      </c>
      <c r="N166" s="57" t="s">
        <v>103</v>
      </c>
      <c r="O166" s="57" t="s">
        <v>103</v>
      </c>
      <c r="P166" s="57" t="s">
        <v>103</v>
      </c>
      <c r="Q166" s="57" t="s">
        <v>103</v>
      </c>
      <c r="R166" s="57" t="s">
        <v>103</v>
      </c>
      <c r="S166" s="57" t="s">
        <v>103</v>
      </c>
      <c r="T166" s="57" t="s">
        <v>103</v>
      </c>
      <c r="U166" s="57" t="s">
        <v>103</v>
      </c>
      <c r="V166" s="57" t="s">
        <v>103</v>
      </c>
      <c r="W166" s="58"/>
      <c r="X166" s="57" t="s">
        <v>103</v>
      </c>
      <c r="Y166" s="58"/>
      <c r="Z166" s="57" t="s">
        <v>103</v>
      </c>
      <c r="AA166" s="57" t="s">
        <v>103</v>
      </c>
      <c r="AB166" s="57" t="s">
        <v>103</v>
      </c>
      <c r="AC166" s="57" t="s">
        <v>103</v>
      </c>
      <c r="AD166" s="57" t="s">
        <v>103</v>
      </c>
      <c r="AE166" s="57" t="s">
        <v>102</v>
      </c>
      <c r="AF166" s="57" t="s">
        <v>103</v>
      </c>
      <c r="AG166" s="57" t="s">
        <v>103</v>
      </c>
      <c r="AH166" s="57" t="s">
        <v>103</v>
      </c>
      <c r="AI166" s="57" t="s">
        <v>103</v>
      </c>
      <c r="AJ166" s="57" t="s">
        <v>103</v>
      </c>
      <c r="AK166" s="57" t="s">
        <v>102</v>
      </c>
      <c r="AL166" s="57" t="s">
        <v>103</v>
      </c>
      <c r="AM166" s="57" t="s">
        <v>103</v>
      </c>
      <c r="AN166" s="58"/>
      <c r="AO166" s="57" t="s">
        <v>103</v>
      </c>
      <c r="AP166" s="57" t="s">
        <v>103</v>
      </c>
      <c r="AQ166" s="57" t="s">
        <v>103</v>
      </c>
      <c r="AR166" s="57" t="s">
        <v>103</v>
      </c>
      <c r="AS166" s="57"/>
      <c r="AT166" s="57" t="s">
        <v>103</v>
      </c>
      <c r="AU166" s="57" t="s">
        <v>103</v>
      </c>
      <c r="AV166" s="57" t="s">
        <v>103</v>
      </c>
      <c r="AW166" s="57" t="s">
        <v>103</v>
      </c>
      <c r="AX166" s="57" t="s">
        <v>103</v>
      </c>
      <c r="AY166" s="57" t="s">
        <v>103</v>
      </c>
      <c r="AZ166" s="57" t="s">
        <v>103</v>
      </c>
      <c r="BA166" s="57" t="s">
        <v>103</v>
      </c>
      <c r="BB166" s="57" t="s">
        <v>103</v>
      </c>
      <c r="BC166" s="57" t="s">
        <v>103</v>
      </c>
      <c r="BD166" s="57" t="s">
        <v>103</v>
      </c>
      <c r="BE166" s="57" t="s">
        <v>103</v>
      </c>
      <c r="BF166" s="57" t="s">
        <v>103</v>
      </c>
      <c r="BG166" s="57" t="s">
        <v>103</v>
      </c>
      <c r="BH166" s="57" t="s">
        <v>103</v>
      </c>
      <c r="BI166" s="57" t="s">
        <v>103</v>
      </c>
      <c r="BJ166" s="57" t="s">
        <v>103</v>
      </c>
      <c r="BK166" s="57" t="s">
        <v>103</v>
      </c>
      <c r="BL166" s="57" t="s">
        <v>103</v>
      </c>
      <c r="BM166" s="57" t="s">
        <v>103</v>
      </c>
      <c r="BN166" s="57" t="s">
        <v>103</v>
      </c>
      <c r="BO166" s="57" t="s">
        <v>103</v>
      </c>
      <c r="BP166" s="57" t="s">
        <v>103</v>
      </c>
      <c r="BQ166" s="57" t="s">
        <v>103</v>
      </c>
      <c r="BR166" s="57" t="s">
        <v>103</v>
      </c>
      <c r="BS166" s="57" t="s">
        <v>103</v>
      </c>
      <c r="BT166" s="57" t="s">
        <v>103</v>
      </c>
      <c r="BU166" s="57" t="s">
        <v>103</v>
      </c>
      <c r="BV166" s="57" t="s">
        <v>103</v>
      </c>
      <c r="BW166" s="57" t="s">
        <v>103</v>
      </c>
      <c r="BX166" s="57" t="s">
        <v>103</v>
      </c>
      <c r="BY166" s="57" t="s">
        <v>103</v>
      </c>
      <c r="BZ166" s="57" t="s">
        <v>103</v>
      </c>
      <c r="CA166" s="57" t="s">
        <v>102</v>
      </c>
      <c r="CB166" s="57" t="s">
        <v>103</v>
      </c>
      <c r="CC166" s="57" t="s">
        <v>103</v>
      </c>
      <c r="CD166" s="59"/>
    </row>
    <row r="167">
      <c r="A167" s="54" t="s">
        <v>268</v>
      </c>
      <c r="B167" s="57" t="s">
        <v>102</v>
      </c>
      <c r="C167" s="57" t="s">
        <v>102</v>
      </c>
      <c r="D167" s="57" t="s">
        <v>102</v>
      </c>
      <c r="E167" s="57" t="s">
        <v>102</v>
      </c>
      <c r="F167" s="57" t="s">
        <v>102</v>
      </c>
      <c r="G167" s="58"/>
      <c r="H167" s="57" t="s">
        <v>102</v>
      </c>
      <c r="I167" s="57" t="s">
        <v>103</v>
      </c>
      <c r="J167" s="57" t="s">
        <v>102</v>
      </c>
      <c r="K167" s="57" t="s">
        <v>102</v>
      </c>
      <c r="L167" s="57" t="s">
        <v>102</v>
      </c>
      <c r="M167" s="57" t="s">
        <v>102</v>
      </c>
      <c r="N167" s="57" t="s">
        <v>102</v>
      </c>
      <c r="O167" s="57" t="s">
        <v>102</v>
      </c>
      <c r="P167" s="57" t="s">
        <v>102</v>
      </c>
      <c r="Q167" s="57" t="s">
        <v>102</v>
      </c>
      <c r="R167" s="57" t="s">
        <v>103</v>
      </c>
      <c r="S167" s="57" t="s">
        <v>102</v>
      </c>
      <c r="T167" s="57" t="s">
        <v>102</v>
      </c>
      <c r="U167" s="57" t="s">
        <v>102</v>
      </c>
      <c r="V167" s="57" t="s">
        <v>102</v>
      </c>
      <c r="W167" s="58"/>
      <c r="X167" s="57" t="s">
        <v>102</v>
      </c>
      <c r="Y167" s="58"/>
      <c r="Z167" s="57" t="s">
        <v>102</v>
      </c>
      <c r="AA167" s="57" t="s">
        <v>102</v>
      </c>
      <c r="AB167" s="57" t="s">
        <v>102</v>
      </c>
      <c r="AC167" s="57" t="s">
        <v>102</v>
      </c>
      <c r="AD167" s="57" t="s">
        <v>102</v>
      </c>
      <c r="AE167" s="57" t="s">
        <v>102</v>
      </c>
      <c r="AF167" s="57" t="s">
        <v>102</v>
      </c>
      <c r="AG167" s="57" t="s">
        <v>102</v>
      </c>
      <c r="AH167" s="57" t="s">
        <v>102</v>
      </c>
      <c r="AI167" s="57" t="s">
        <v>102</v>
      </c>
      <c r="AJ167" s="57" t="s">
        <v>102</v>
      </c>
      <c r="AK167" s="57" t="s">
        <v>102</v>
      </c>
      <c r="AL167" s="57" t="s">
        <v>102</v>
      </c>
      <c r="AM167" s="57" t="s">
        <v>102</v>
      </c>
      <c r="AN167" s="58"/>
      <c r="AO167" s="57" t="s">
        <v>102</v>
      </c>
      <c r="AP167" s="57" t="s">
        <v>102</v>
      </c>
      <c r="AQ167" s="57" t="s">
        <v>102</v>
      </c>
      <c r="AR167" s="57" t="s">
        <v>102</v>
      </c>
      <c r="AS167" s="57"/>
      <c r="AT167" s="57" t="s">
        <v>102</v>
      </c>
      <c r="AU167" s="57" t="s">
        <v>102</v>
      </c>
      <c r="AV167" s="57" t="s">
        <v>102</v>
      </c>
      <c r="AW167" s="57" t="s">
        <v>102</v>
      </c>
      <c r="AX167" s="57" t="s">
        <v>102</v>
      </c>
      <c r="AY167" s="57" t="s">
        <v>102</v>
      </c>
      <c r="AZ167" s="57" t="s">
        <v>102</v>
      </c>
      <c r="BA167" s="57" t="s">
        <v>102</v>
      </c>
      <c r="BB167" s="57" t="s">
        <v>102</v>
      </c>
      <c r="BC167" s="57" t="s">
        <v>103</v>
      </c>
      <c r="BD167" s="57" t="s">
        <v>102</v>
      </c>
      <c r="BE167" s="57" t="s">
        <v>102</v>
      </c>
      <c r="BF167" s="57" t="s">
        <v>102</v>
      </c>
      <c r="BG167" s="57" t="s">
        <v>102</v>
      </c>
      <c r="BH167" s="57" t="s">
        <v>102</v>
      </c>
      <c r="BI167" s="57" t="s">
        <v>102</v>
      </c>
      <c r="BJ167" s="57" t="s">
        <v>102</v>
      </c>
      <c r="BK167" s="57" t="s">
        <v>102</v>
      </c>
      <c r="BL167" s="57" t="s">
        <v>102</v>
      </c>
      <c r="BM167" s="57" t="s">
        <v>102</v>
      </c>
      <c r="BN167" s="57" t="s">
        <v>102</v>
      </c>
      <c r="BO167" s="57" t="s">
        <v>102</v>
      </c>
      <c r="BP167" s="57" t="s">
        <v>102</v>
      </c>
      <c r="BQ167" s="57" t="s">
        <v>102</v>
      </c>
      <c r="BR167" s="57" t="s">
        <v>102</v>
      </c>
      <c r="BS167" s="57" t="s">
        <v>102</v>
      </c>
      <c r="BT167" s="57" t="s">
        <v>102</v>
      </c>
      <c r="BU167" s="57" t="s">
        <v>102</v>
      </c>
      <c r="BV167" s="57" t="s">
        <v>102</v>
      </c>
      <c r="BW167" s="57" t="s">
        <v>102</v>
      </c>
      <c r="BX167" s="57" t="s">
        <v>102</v>
      </c>
      <c r="BY167" s="57" t="s">
        <v>102</v>
      </c>
      <c r="BZ167" s="57" t="s">
        <v>102</v>
      </c>
      <c r="CA167" s="57" t="s">
        <v>102</v>
      </c>
      <c r="CB167" s="57" t="s">
        <v>102</v>
      </c>
      <c r="CC167" s="57" t="s">
        <v>102</v>
      </c>
      <c r="CD167" s="59"/>
    </row>
    <row r="168">
      <c r="A168" s="54" t="s">
        <v>269</v>
      </c>
      <c r="B168" s="57" t="s">
        <v>103</v>
      </c>
      <c r="C168" s="57" t="s">
        <v>111</v>
      </c>
      <c r="D168" s="57" t="s">
        <v>111</v>
      </c>
      <c r="E168" s="57" t="s">
        <v>103</v>
      </c>
      <c r="F168" s="57" t="s">
        <v>111</v>
      </c>
      <c r="G168" s="58"/>
      <c r="H168" s="57" t="s">
        <v>103</v>
      </c>
      <c r="I168" s="57" t="s">
        <v>103</v>
      </c>
      <c r="J168" s="57" t="s">
        <v>103</v>
      </c>
      <c r="K168" s="57" t="s">
        <v>103</v>
      </c>
      <c r="L168" s="57" t="s">
        <v>103</v>
      </c>
      <c r="M168" s="57" t="s">
        <v>111</v>
      </c>
      <c r="N168" s="58"/>
      <c r="O168" s="57" t="s">
        <v>111</v>
      </c>
      <c r="P168" s="57" t="s">
        <v>111</v>
      </c>
      <c r="Q168" s="57" t="s">
        <v>111</v>
      </c>
      <c r="R168" s="57" t="s">
        <v>111</v>
      </c>
      <c r="S168" s="57" t="s">
        <v>103</v>
      </c>
      <c r="T168" s="57" t="s">
        <v>103</v>
      </c>
      <c r="U168" s="57" t="s">
        <v>103</v>
      </c>
      <c r="V168" s="57" t="s">
        <v>111</v>
      </c>
      <c r="W168" s="58"/>
      <c r="X168" s="57" t="s">
        <v>103</v>
      </c>
      <c r="Y168" s="58"/>
      <c r="Z168" s="57" t="s">
        <v>111</v>
      </c>
      <c r="AA168" s="57" t="s">
        <v>102</v>
      </c>
      <c r="AB168" s="57" t="s">
        <v>103</v>
      </c>
      <c r="AC168" s="57" t="s">
        <v>103</v>
      </c>
      <c r="AD168" s="57" t="s">
        <v>111</v>
      </c>
      <c r="AE168" s="57" t="s">
        <v>103</v>
      </c>
      <c r="AF168" s="57" t="s">
        <v>111</v>
      </c>
      <c r="AG168" s="57" t="s">
        <v>111</v>
      </c>
      <c r="AH168" s="57" t="s">
        <v>111</v>
      </c>
      <c r="AI168" s="57" t="s">
        <v>111</v>
      </c>
      <c r="AJ168" s="57" t="s">
        <v>103</v>
      </c>
      <c r="AK168" s="57" t="s">
        <v>111</v>
      </c>
      <c r="AL168" s="57" t="s">
        <v>103</v>
      </c>
      <c r="AM168" s="57" t="s">
        <v>103</v>
      </c>
      <c r="AN168" s="58"/>
      <c r="AO168" s="57" t="s">
        <v>111</v>
      </c>
      <c r="AP168" s="57" t="s">
        <v>111</v>
      </c>
      <c r="AQ168" s="57" t="s">
        <v>103</v>
      </c>
      <c r="AR168" s="57" t="s">
        <v>111</v>
      </c>
      <c r="AS168" s="57"/>
      <c r="AT168" s="57" t="s">
        <v>111</v>
      </c>
      <c r="AU168" s="57" t="s">
        <v>111</v>
      </c>
      <c r="AV168" s="57" t="s">
        <v>103</v>
      </c>
      <c r="AW168" s="57" t="s">
        <v>111</v>
      </c>
      <c r="AX168" s="57" t="s">
        <v>111</v>
      </c>
      <c r="AY168" s="57" t="s">
        <v>103</v>
      </c>
      <c r="AZ168" s="57" t="s">
        <v>102</v>
      </c>
      <c r="BA168" s="57" t="s">
        <v>111</v>
      </c>
      <c r="BB168" s="57" t="s">
        <v>111</v>
      </c>
      <c r="BC168" s="57" t="s">
        <v>103</v>
      </c>
      <c r="BD168" s="57" t="s">
        <v>103</v>
      </c>
      <c r="BE168" s="57" t="s">
        <v>103</v>
      </c>
      <c r="BF168" s="57" t="s">
        <v>111</v>
      </c>
      <c r="BG168" s="57" t="s">
        <v>103</v>
      </c>
      <c r="BH168" s="57" t="s">
        <v>103</v>
      </c>
      <c r="BI168" s="57" t="s">
        <v>111</v>
      </c>
      <c r="BJ168" s="57" t="s">
        <v>111</v>
      </c>
      <c r="BK168" s="57" t="s">
        <v>111</v>
      </c>
      <c r="BL168" s="57" t="s">
        <v>102</v>
      </c>
      <c r="BM168" s="57" t="s">
        <v>111</v>
      </c>
      <c r="BN168" s="57" t="s">
        <v>111</v>
      </c>
      <c r="BO168" s="57" t="s">
        <v>111</v>
      </c>
      <c r="BP168" s="57" t="s">
        <v>111</v>
      </c>
      <c r="BQ168" s="57" t="s">
        <v>111</v>
      </c>
      <c r="BR168" s="57" t="s">
        <v>111</v>
      </c>
      <c r="BS168" s="57" t="s">
        <v>111</v>
      </c>
      <c r="BT168" s="57" t="s">
        <v>111</v>
      </c>
      <c r="BU168" s="57" t="s">
        <v>111</v>
      </c>
      <c r="BV168" s="57" t="s">
        <v>103</v>
      </c>
      <c r="BW168" s="57" t="s">
        <v>111</v>
      </c>
      <c r="BX168" s="57" t="s">
        <v>103</v>
      </c>
      <c r="BY168" s="57" t="s">
        <v>111</v>
      </c>
      <c r="BZ168" s="57" t="s">
        <v>103</v>
      </c>
      <c r="CA168" s="57" t="s">
        <v>111</v>
      </c>
      <c r="CB168" s="57" t="s">
        <v>111</v>
      </c>
      <c r="CC168" s="57" t="s">
        <v>111</v>
      </c>
      <c r="CD168" s="59"/>
    </row>
    <row r="169">
      <c r="A169" s="54" t="s">
        <v>270</v>
      </c>
      <c r="B169" s="57" t="s">
        <v>103</v>
      </c>
      <c r="C169" s="57" t="s">
        <v>103</v>
      </c>
      <c r="D169" s="57" t="s">
        <v>103</v>
      </c>
      <c r="E169" s="57" t="s">
        <v>103</v>
      </c>
      <c r="F169" s="57" t="s">
        <v>103</v>
      </c>
      <c r="G169" s="58"/>
      <c r="H169" s="57" t="s">
        <v>103</v>
      </c>
      <c r="I169" s="57" t="s">
        <v>103</v>
      </c>
      <c r="J169" s="57" t="s">
        <v>103</v>
      </c>
      <c r="K169" s="57" t="s">
        <v>103</v>
      </c>
      <c r="L169" s="57" t="s">
        <v>103</v>
      </c>
      <c r="M169" s="57" t="s">
        <v>103</v>
      </c>
      <c r="N169" s="57" t="s">
        <v>103</v>
      </c>
      <c r="O169" s="57" t="s">
        <v>103</v>
      </c>
      <c r="P169" s="57" t="s">
        <v>103</v>
      </c>
      <c r="Q169" s="57" t="s">
        <v>103</v>
      </c>
      <c r="R169" s="57" t="s">
        <v>103</v>
      </c>
      <c r="S169" s="57" t="s">
        <v>103</v>
      </c>
      <c r="T169" s="57" t="s">
        <v>103</v>
      </c>
      <c r="U169" s="57" t="s">
        <v>103</v>
      </c>
      <c r="V169" s="57" t="s">
        <v>103</v>
      </c>
      <c r="W169" s="58"/>
      <c r="X169" s="57" t="s">
        <v>103</v>
      </c>
      <c r="Y169" s="58"/>
      <c r="Z169" s="57" t="s">
        <v>103</v>
      </c>
      <c r="AA169" s="57" t="s">
        <v>103</v>
      </c>
      <c r="AB169" s="57" t="s">
        <v>103</v>
      </c>
      <c r="AC169" s="57" t="s">
        <v>103</v>
      </c>
      <c r="AD169" s="57" t="s">
        <v>103</v>
      </c>
      <c r="AE169" s="57" t="s">
        <v>103</v>
      </c>
      <c r="AF169" s="57" t="s">
        <v>103</v>
      </c>
      <c r="AG169" s="57" t="s">
        <v>103</v>
      </c>
      <c r="AH169" s="57" t="s">
        <v>103</v>
      </c>
      <c r="AI169" s="57" t="s">
        <v>103</v>
      </c>
      <c r="AJ169" s="57" t="s">
        <v>103</v>
      </c>
      <c r="AK169" s="57" t="s">
        <v>103</v>
      </c>
      <c r="AL169" s="57" t="s">
        <v>103</v>
      </c>
      <c r="AM169" s="57" t="s">
        <v>103</v>
      </c>
      <c r="AN169" s="58"/>
      <c r="AO169" s="57" t="s">
        <v>103</v>
      </c>
      <c r="AP169" s="57" t="s">
        <v>103</v>
      </c>
      <c r="AQ169" s="57" t="s">
        <v>103</v>
      </c>
      <c r="AR169" s="57" t="s">
        <v>103</v>
      </c>
      <c r="AS169" s="57"/>
      <c r="AT169" s="57" t="s">
        <v>103</v>
      </c>
      <c r="AU169" s="57" t="s">
        <v>103</v>
      </c>
      <c r="AV169" s="57" t="s">
        <v>103</v>
      </c>
      <c r="AW169" s="57" t="s">
        <v>103</v>
      </c>
      <c r="AX169" s="57" t="s">
        <v>103</v>
      </c>
      <c r="AY169" s="57" t="s">
        <v>103</v>
      </c>
      <c r="AZ169" s="57" t="s">
        <v>103</v>
      </c>
      <c r="BA169" s="57" t="s">
        <v>103</v>
      </c>
      <c r="BB169" s="57" t="s">
        <v>103</v>
      </c>
      <c r="BC169" s="57" t="s">
        <v>103</v>
      </c>
      <c r="BD169" s="57" t="s">
        <v>103</v>
      </c>
      <c r="BE169" s="57" t="s">
        <v>103</v>
      </c>
      <c r="BF169" s="57" t="s">
        <v>103</v>
      </c>
      <c r="BG169" s="57" t="s">
        <v>103</v>
      </c>
      <c r="BH169" s="57" t="s">
        <v>103</v>
      </c>
      <c r="BI169" s="57" t="s">
        <v>103</v>
      </c>
      <c r="BJ169" s="57" t="s">
        <v>103</v>
      </c>
      <c r="BK169" s="57" t="s">
        <v>103</v>
      </c>
      <c r="BL169" s="57" t="s">
        <v>103</v>
      </c>
      <c r="BM169" s="57" t="s">
        <v>103</v>
      </c>
      <c r="BN169" s="57" t="s">
        <v>103</v>
      </c>
      <c r="BO169" s="57" t="s">
        <v>103</v>
      </c>
      <c r="BP169" s="57" t="s">
        <v>103</v>
      </c>
      <c r="BQ169" s="57" t="s">
        <v>103</v>
      </c>
      <c r="BR169" s="57" t="s">
        <v>103</v>
      </c>
      <c r="BS169" s="57" t="s">
        <v>103</v>
      </c>
      <c r="BT169" s="57" t="s">
        <v>103</v>
      </c>
      <c r="BU169" s="57" t="s">
        <v>103</v>
      </c>
      <c r="BV169" s="57" t="s">
        <v>103</v>
      </c>
      <c r="BW169" s="57" t="s">
        <v>103</v>
      </c>
      <c r="BX169" s="57" t="s">
        <v>103</v>
      </c>
      <c r="BY169" s="57" t="s">
        <v>103</v>
      </c>
      <c r="BZ169" s="57" t="s">
        <v>103</v>
      </c>
      <c r="CA169" s="57" t="s">
        <v>103</v>
      </c>
      <c r="CB169" s="57" t="s">
        <v>103</v>
      </c>
      <c r="CC169" s="57" t="s">
        <v>103</v>
      </c>
      <c r="CD169" s="59"/>
    </row>
    <row r="170">
      <c r="A170" s="54" t="s">
        <v>271</v>
      </c>
      <c r="B170" s="57" t="s">
        <v>102</v>
      </c>
      <c r="C170" s="57" t="s">
        <v>102</v>
      </c>
      <c r="D170" s="57" t="s">
        <v>102</v>
      </c>
      <c r="E170" s="57" t="s">
        <v>102</v>
      </c>
      <c r="F170" s="57" t="s">
        <v>102</v>
      </c>
      <c r="G170" s="58"/>
      <c r="H170" s="57" t="s">
        <v>102</v>
      </c>
      <c r="I170" s="57" t="s">
        <v>102</v>
      </c>
      <c r="J170" s="57" t="s">
        <v>102</v>
      </c>
      <c r="K170" s="57" t="s">
        <v>102</v>
      </c>
      <c r="L170" s="57" t="s">
        <v>102</v>
      </c>
      <c r="M170" s="57" t="s">
        <v>102</v>
      </c>
      <c r="N170" s="57" t="s">
        <v>102</v>
      </c>
      <c r="O170" s="57" t="s">
        <v>102</v>
      </c>
      <c r="P170" s="57" t="s">
        <v>102</v>
      </c>
      <c r="Q170" s="57" t="s">
        <v>102</v>
      </c>
      <c r="R170" s="57" t="s">
        <v>103</v>
      </c>
      <c r="S170" s="57" t="s">
        <v>102</v>
      </c>
      <c r="T170" s="57" t="s">
        <v>102</v>
      </c>
      <c r="U170" s="57" t="s">
        <v>102</v>
      </c>
      <c r="V170" s="57" t="s">
        <v>102</v>
      </c>
      <c r="W170" s="58"/>
      <c r="X170" s="57" t="s">
        <v>102</v>
      </c>
      <c r="Y170" s="58"/>
      <c r="Z170" s="57" t="s">
        <v>102</v>
      </c>
      <c r="AA170" s="57" t="s">
        <v>102</v>
      </c>
      <c r="AB170" s="57" t="s">
        <v>102</v>
      </c>
      <c r="AC170" s="57" t="s">
        <v>102</v>
      </c>
      <c r="AD170" s="57" t="s">
        <v>102</v>
      </c>
      <c r="AE170" s="57" t="s">
        <v>102</v>
      </c>
      <c r="AF170" s="57" t="s">
        <v>102</v>
      </c>
      <c r="AG170" s="57" t="s">
        <v>102</v>
      </c>
      <c r="AH170" s="57" t="s">
        <v>102</v>
      </c>
      <c r="AI170" s="57" t="s">
        <v>102</v>
      </c>
      <c r="AJ170" s="57" t="s">
        <v>103</v>
      </c>
      <c r="AK170" s="57" t="s">
        <v>102</v>
      </c>
      <c r="AL170" s="57" t="s">
        <v>102</v>
      </c>
      <c r="AM170" s="57" t="s">
        <v>102</v>
      </c>
      <c r="AN170" s="58"/>
      <c r="AO170" s="57" t="s">
        <v>102</v>
      </c>
      <c r="AP170" s="57" t="s">
        <v>102</v>
      </c>
      <c r="AQ170" s="57" t="s">
        <v>102</v>
      </c>
      <c r="AR170" s="57" t="s">
        <v>102</v>
      </c>
      <c r="AS170" s="57"/>
      <c r="AT170" s="57" t="s">
        <v>102</v>
      </c>
      <c r="AU170" s="57" t="s">
        <v>102</v>
      </c>
      <c r="AV170" s="57" t="s">
        <v>102</v>
      </c>
      <c r="AW170" s="57" t="s">
        <v>102</v>
      </c>
      <c r="AX170" s="57" t="s">
        <v>102</v>
      </c>
      <c r="AY170" s="57" t="s">
        <v>102</v>
      </c>
      <c r="AZ170" s="57" t="s">
        <v>103</v>
      </c>
      <c r="BA170" s="57" t="s">
        <v>102</v>
      </c>
      <c r="BB170" s="57" t="s">
        <v>102</v>
      </c>
      <c r="BC170" s="57" t="s">
        <v>102</v>
      </c>
      <c r="BD170" s="57" t="s">
        <v>103</v>
      </c>
      <c r="BE170" s="57" t="s">
        <v>102</v>
      </c>
      <c r="BF170" s="57" t="s">
        <v>102</v>
      </c>
      <c r="BG170" s="57" t="s">
        <v>102</v>
      </c>
      <c r="BH170" s="57" t="s">
        <v>102</v>
      </c>
      <c r="BI170" s="57" t="s">
        <v>102</v>
      </c>
      <c r="BJ170" s="57" t="s">
        <v>102</v>
      </c>
      <c r="BK170" s="57" t="s">
        <v>102</v>
      </c>
      <c r="BL170" s="57" t="s">
        <v>102</v>
      </c>
      <c r="BM170" s="57" t="s">
        <v>102</v>
      </c>
      <c r="BN170" s="57" t="s">
        <v>102</v>
      </c>
      <c r="BO170" s="57" t="s">
        <v>102</v>
      </c>
      <c r="BP170" s="57" t="s">
        <v>102</v>
      </c>
      <c r="BQ170" s="57" t="s">
        <v>102</v>
      </c>
      <c r="BR170" s="57" t="s">
        <v>102</v>
      </c>
      <c r="BS170" s="57" t="s">
        <v>102</v>
      </c>
      <c r="BT170" s="57" t="s">
        <v>102</v>
      </c>
      <c r="BU170" s="57" t="s">
        <v>102</v>
      </c>
      <c r="BV170" s="57" t="s">
        <v>102</v>
      </c>
      <c r="BW170" s="57" t="s">
        <v>102</v>
      </c>
      <c r="BX170" s="57" t="s">
        <v>102</v>
      </c>
      <c r="BY170" s="57" t="s">
        <v>102</v>
      </c>
      <c r="BZ170" s="57" t="s">
        <v>102</v>
      </c>
      <c r="CA170" s="57" t="s">
        <v>102</v>
      </c>
      <c r="CB170" s="57" t="s">
        <v>102</v>
      </c>
      <c r="CC170" s="57" t="s">
        <v>102</v>
      </c>
      <c r="CD170" s="59"/>
    </row>
    <row r="171">
      <c r="A171" s="54" t="s">
        <v>272</v>
      </c>
      <c r="B171" s="57" t="s">
        <v>103</v>
      </c>
      <c r="C171" s="57" t="s">
        <v>103</v>
      </c>
      <c r="D171" s="57" t="s">
        <v>103</v>
      </c>
      <c r="E171" s="57" t="s">
        <v>103</v>
      </c>
      <c r="F171" s="57" t="s">
        <v>103</v>
      </c>
      <c r="G171" s="58"/>
      <c r="H171" s="57" t="s">
        <v>103</v>
      </c>
      <c r="I171" s="57" t="s">
        <v>103</v>
      </c>
      <c r="J171" s="57" t="s">
        <v>103</v>
      </c>
      <c r="K171" s="57" t="s">
        <v>103</v>
      </c>
      <c r="L171" s="57" t="s">
        <v>102</v>
      </c>
      <c r="M171" s="57" t="s">
        <v>103</v>
      </c>
      <c r="N171" s="57" t="s">
        <v>103</v>
      </c>
      <c r="O171" s="57" t="s">
        <v>103</v>
      </c>
      <c r="P171" s="57" t="s">
        <v>103</v>
      </c>
      <c r="Q171" s="57" t="s">
        <v>103</v>
      </c>
      <c r="R171" s="57" t="s">
        <v>103</v>
      </c>
      <c r="S171" s="57" t="s">
        <v>103</v>
      </c>
      <c r="T171" s="57" t="s">
        <v>103</v>
      </c>
      <c r="U171" s="57" t="s">
        <v>103</v>
      </c>
      <c r="V171" s="57" t="s">
        <v>103</v>
      </c>
      <c r="W171" s="58"/>
      <c r="X171" s="57" t="s">
        <v>103</v>
      </c>
      <c r="Y171" s="58"/>
      <c r="Z171" s="57" t="s">
        <v>103</v>
      </c>
      <c r="AA171" s="57" t="s">
        <v>103</v>
      </c>
      <c r="AB171" s="57" t="s">
        <v>103</v>
      </c>
      <c r="AC171" s="58"/>
      <c r="AD171" s="57" t="s">
        <v>103</v>
      </c>
      <c r="AE171" s="57" t="s">
        <v>103</v>
      </c>
      <c r="AF171" s="57" t="s">
        <v>103</v>
      </c>
      <c r="AG171" s="57" t="s">
        <v>103</v>
      </c>
      <c r="AH171" s="57" t="s">
        <v>103</v>
      </c>
      <c r="AI171" s="57" t="s">
        <v>103</v>
      </c>
      <c r="AJ171" s="57" t="s">
        <v>103</v>
      </c>
      <c r="AK171" s="57" t="s">
        <v>103</v>
      </c>
      <c r="AL171" s="57" t="s">
        <v>103</v>
      </c>
      <c r="AM171" s="57" t="s">
        <v>103</v>
      </c>
      <c r="AN171" s="58"/>
      <c r="AO171" s="57" t="s">
        <v>103</v>
      </c>
      <c r="AP171" s="57" t="s">
        <v>103</v>
      </c>
      <c r="AQ171" s="57" t="s">
        <v>103</v>
      </c>
      <c r="AR171" s="57" t="s">
        <v>103</v>
      </c>
      <c r="AS171" s="57"/>
      <c r="AT171" s="57" t="s">
        <v>103</v>
      </c>
      <c r="AU171" s="57" t="s">
        <v>103</v>
      </c>
      <c r="AV171" s="57" t="s">
        <v>103</v>
      </c>
      <c r="AW171" s="57" t="s">
        <v>103</v>
      </c>
      <c r="AX171" s="57" t="s">
        <v>103</v>
      </c>
      <c r="AY171" s="57" t="s">
        <v>103</v>
      </c>
      <c r="AZ171" s="57" t="s">
        <v>103</v>
      </c>
      <c r="BA171" s="57" t="s">
        <v>103</v>
      </c>
      <c r="BB171" s="57" t="s">
        <v>103</v>
      </c>
      <c r="BC171" s="57" t="s">
        <v>103</v>
      </c>
      <c r="BD171" s="57" t="s">
        <v>103</v>
      </c>
      <c r="BE171" s="57" t="s">
        <v>103</v>
      </c>
      <c r="BF171" s="57" t="s">
        <v>103</v>
      </c>
      <c r="BG171" s="57" t="s">
        <v>103</v>
      </c>
      <c r="BH171" s="57" t="s">
        <v>103</v>
      </c>
      <c r="BI171" s="57" t="s">
        <v>103</v>
      </c>
      <c r="BJ171" s="57" t="s">
        <v>103</v>
      </c>
      <c r="BK171" s="57" t="s">
        <v>103</v>
      </c>
      <c r="BL171" s="57" t="s">
        <v>102</v>
      </c>
      <c r="BM171" s="57" t="s">
        <v>103</v>
      </c>
      <c r="BN171" s="57" t="s">
        <v>103</v>
      </c>
      <c r="BO171" s="57" t="s">
        <v>103</v>
      </c>
      <c r="BP171" s="57" t="s">
        <v>103</v>
      </c>
      <c r="BQ171" s="57" t="s">
        <v>103</v>
      </c>
      <c r="BR171" s="57" t="s">
        <v>102</v>
      </c>
      <c r="BS171" s="57" t="s">
        <v>103</v>
      </c>
      <c r="BT171" s="57" t="s">
        <v>103</v>
      </c>
      <c r="BU171" s="57" t="s">
        <v>103</v>
      </c>
      <c r="BV171" s="57" t="s">
        <v>103</v>
      </c>
      <c r="BW171" s="57" t="s">
        <v>102</v>
      </c>
      <c r="BX171" s="57" t="s">
        <v>103</v>
      </c>
      <c r="BY171" s="57" t="s">
        <v>103</v>
      </c>
      <c r="BZ171" s="57" t="s">
        <v>103</v>
      </c>
      <c r="CA171" s="57" t="s">
        <v>103</v>
      </c>
      <c r="CB171" s="57" t="s">
        <v>103</v>
      </c>
      <c r="CC171" s="57" t="s">
        <v>103</v>
      </c>
      <c r="CD171" s="59"/>
    </row>
    <row r="172">
      <c r="A172" s="54" t="s">
        <v>273</v>
      </c>
      <c r="B172" s="57" t="s">
        <v>103</v>
      </c>
      <c r="C172" s="57" t="s">
        <v>102</v>
      </c>
      <c r="D172" s="57" t="s">
        <v>103</v>
      </c>
      <c r="E172" s="57" t="s">
        <v>103</v>
      </c>
      <c r="F172" s="57" t="s">
        <v>103</v>
      </c>
      <c r="G172" s="58"/>
      <c r="H172" s="57" t="s">
        <v>102</v>
      </c>
      <c r="I172" s="57" t="s">
        <v>103</v>
      </c>
      <c r="J172" s="57" t="s">
        <v>103</v>
      </c>
      <c r="K172" s="57" t="s">
        <v>103</v>
      </c>
      <c r="L172" s="57" t="s">
        <v>103</v>
      </c>
      <c r="M172" s="57" t="s">
        <v>103</v>
      </c>
      <c r="N172" s="57" t="s">
        <v>103</v>
      </c>
      <c r="O172" s="57" t="s">
        <v>103</v>
      </c>
      <c r="P172" s="57" t="s">
        <v>103</v>
      </c>
      <c r="Q172" s="57" t="s">
        <v>103</v>
      </c>
      <c r="R172" s="57" t="s">
        <v>103</v>
      </c>
      <c r="S172" s="57" t="s">
        <v>103</v>
      </c>
      <c r="T172" s="57" t="s">
        <v>103</v>
      </c>
      <c r="U172" s="57" t="s">
        <v>103</v>
      </c>
      <c r="V172" s="57" t="s">
        <v>103</v>
      </c>
      <c r="W172" s="58"/>
      <c r="X172" s="57" t="s">
        <v>103</v>
      </c>
      <c r="Y172" s="58"/>
      <c r="Z172" s="57" t="s">
        <v>103</v>
      </c>
      <c r="AA172" s="57" t="s">
        <v>103</v>
      </c>
      <c r="AB172" s="57" t="s">
        <v>103</v>
      </c>
      <c r="AC172" s="57" t="s">
        <v>103</v>
      </c>
      <c r="AD172" s="57" t="s">
        <v>103</v>
      </c>
      <c r="AE172" s="57" t="s">
        <v>103</v>
      </c>
      <c r="AF172" s="57" t="s">
        <v>102</v>
      </c>
      <c r="AG172" s="57" t="s">
        <v>103</v>
      </c>
      <c r="AH172" s="57" t="s">
        <v>103</v>
      </c>
      <c r="AI172" s="57" t="s">
        <v>103</v>
      </c>
      <c r="AJ172" s="57" t="s">
        <v>103</v>
      </c>
      <c r="AK172" s="57" t="s">
        <v>103</v>
      </c>
      <c r="AL172" s="57" t="s">
        <v>103</v>
      </c>
      <c r="AM172" s="57" t="s">
        <v>103</v>
      </c>
      <c r="AN172" s="58"/>
      <c r="AO172" s="57" t="s">
        <v>103</v>
      </c>
      <c r="AP172" s="57" t="s">
        <v>103</v>
      </c>
      <c r="AQ172" s="57" t="s">
        <v>103</v>
      </c>
      <c r="AR172" s="57" t="s">
        <v>103</v>
      </c>
      <c r="AS172" s="57"/>
      <c r="AT172" s="57" t="s">
        <v>103</v>
      </c>
      <c r="AU172" s="57" t="s">
        <v>102</v>
      </c>
      <c r="AV172" s="57" t="s">
        <v>102</v>
      </c>
      <c r="AW172" s="57" t="s">
        <v>103</v>
      </c>
      <c r="AX172" s="57" t="s">
        <v>103</v>
      </c>
      <c r="AY172" s="57" t="s">
        <v>103</v>
      </c>
      <c r="AZ172" s="57" t="s">
        <v>103</v>
      </c>
      <c r="BA172" s="57" t="s">
        <v>103</v>
      </c>
      <c r="BB172" s="57" t="s">
        <v>103</v>
      </c>
      <c r="BC172" s="57" t="s">
        <v>103</v>
      </c>
      <c r="BD172" s="57" t="s">
        <v>103</v>
      </c>
      <c r="BE172" s="57" t="s">
        <v>102</v>
      </c>
      <c r="BF172" s="57" t="s">
        <v>103</v>
      </c>
      <c r="BG172" s="57" t="s">
        <v>103</v>
      </c>
      <c r="BH172" s="57" t="s">
        <v>103</v>
      </c>
      <c r="BI172" s="57" t="s">
        <v>103</v>
      </c>
      <c r="BJ172" s="57" t="s">
        <v>103</v>
      </c>
      <c r="BK172" s="57" t="s">
        <v>103</v>
      </c>
      <c r="BL172" s="57" t="s">
        <v>103</v>
      </c>
      <c r="BM172" s="57" t="s">
        <v>103</v>
      </c>
      <c r="BN172" s="57" t="s">
        <v>103</v>
      </c>
      <c r="BO172" s="57" t="s">
        <v>103</v>
      </c>
      <c r="BP172" s="57" t="s">
        <v>102</v>
      </c>
      <c r="BQ172" s="57" t="s">
        <v>103</v>
      </c>
      <c r="BR172" s="57" t="s">
        <v>102</v>
      </c>
      <c r="BS172" s="57" t="s">
        <v>103</v>
      </c>
      <c r="BT172" s="57" t="s">
        <v>103</v>
      </c>
      <c r="BU172" s="57" t="s">
        <v>103</v>
      </c>
      <c r="BV172" s="57" t="s">
        <v>103</v>
      </c>
      <c r="BW172" s="57" t="s">
        <v>103</v>
      </c>
      <c r="BX172" s="57" t="s">
        <v>103</v>
      </c>
      <c r="BY172" s="57" t="s">
        <v>103</v>
      </c>
      <c r="BZ172" s="57" t="s">
        <v>103</v>
      </c>
      <c r="CA172" s="57" t="s">
        <v>102</v>
      </c>
      <c r="CB172" s="57" t="s">
        <v>103</v>
      </c>
      <c r="CC172" s="57" t="s">
        <v>103</v>
      </c>
      <c r="CD172" s="59"/>
    </row>
    <row r="173">
      <c r="A173" s="54" t="s">
        <v>274</v>
      </c>
      <c r="B173" s="57" t="s">
        <v>102</v>
      </c>
      <c r="C173" s="57" t="s">
        <v>102</v>
      </c>
      <c r="D173" s="57" t="s">
        <v>102</v>
      </c>
      <c r="E173" s="57" t="s">
        <v>102</v>
      </c>
      <c r="F173" s="57" t="s">
        <v>102</v>
      </c>
      <c r="G173" s="58"/>
      <c r="H173" s="57" t="s">
        <v>102</v>
      </c>
      <c r="I173" s="57" t="s">
        <v>102</v>
      </c>
      <c r="J173" s="57" t="s">
        <v>102</v>
      </c>
      <c r="K173" s="57" t="s">
        <v>102</v>
      </c>
      <c r="L173" s="57" t="s">
        <v>102</v>
      </c>
      <c r="M173" s="57" t="s">
        <v>102</v>
      </c>
      <c r="N173" s="57" t="s">
        <v>102</v>
      </c>
      <c r="O173" s="57" t="s">
        <v>102</v>
      </c>
      <c r="P173" s="57" t="s">
        <v>102</v>
      </c>
      <c r="Q173" s="57" t="s">
        <v>102</v>
      </c>
      <c r="R173" s="57" t="s">
        <v>103</v>
      </c>
      <c r="S173" s="57" t="s">
        <v>103</v>
      </c>
      <c r="T173" s="57" t="s">
        <v>102</v>
      </c>
      <c r="U173" s="57" t="s">
        <v>102</v>
      </c>
      <c r="V173" s="57" t="s">
        <v>102</v>
      </c>
      <c r="W173" s="58"/>
      <c r="X173" s="57" t="s">
        <v>102</v>
      </c>
      <c r="Y173" s="58"/>
      <c r="Z173" s="57" t="s">
        <v>102</v>
      </c>
      <c r="AA173" s="57" t="s">
        <v>102</v>
      </c>
      <c r="AB173" s="57" t="s">
        <v>102</v>
      </c>
      <c r="AC173" s="57" t="s">
        <v>103</v>
      </c>
      <c r="AD173" s="57" t="s">
        <v>102</v>
      </c>
      <c r="AE173" s="57" t="s">
        <v>102</v>
      </c>
      <c r="AF173" s="57" t="s">
        <v>102</v>
      </c>
      <c r="AG173" s="57" t="s">
        <v>102</v>
      </c>
      <c r="AH173" s="57" t="s">
        <v>102</v>
      </c>
      <c r="AI173" s="57" t="s">
        <v>102</v>
      </c>
      <c r="AJ173" s="57" t="s">
        <v>102</v>
      </c>
      <c r="AK173" s="57" t="s">
        <v>102</v>
      </c>
      <c r="AL173" s="57" t="s">
        <v>102</v>
      </c>
      <c r="AM173" s="57" t="s">
        <v>102</v>
      </c>
      <c r="AN173" s="58"/>
      <c r="AO173" s="57" t="s">
        <v>102</v>
      </c>
      <c r="AP173" s="57"/>
      <c r="AQ173" s="57" t="s">
        <v>102</v>
      </c>
      <c r="AR173" s="57" t="s">
        <v>102</v>
      </c>
      <c r="AS173" s="57"/>
      <c r="AT173" s="57" t="s">
        <v>102</v>
      </c>
      <c r="AU173" s="57" t="s">
        <v>102</v>
      </c>
      <c r="AV173" s="57" t="s">
        <v>102</v>
      </c>
      <c r="AW173" s="57" t="s">
        <v>102</v>
      </c>
      <c r="AX173" s="57" t="s">
        <v>102</v>
      </c>
      <c r="AY173" s="57" t="s">
        <v>102</v>
      </c>
      <c r="AZ173" s="57" t="s">
        <v>102</v>
      </c>
      <c r="BA173" s="57" t="s">
        <v>102</v>
      </c>
      <c r="BB173" s="57" t="s">
        <v>102</v>
      </c>
      <c r="BC173" s="57" t="s">
        <v>102</v>
      </c>
      <c r="BD173" s="57" t="s">
        <v>102</v>
      </c>
      <c r="BE173" s="57" t="s">
        <v>102</v>
      </c>
      <c r="BF173" s="57" t="s">
        <v>102</v>
      </c>
      <c r="BG173" s="57" t="s">
        <v>102</v>
      </c>
      <c r="BH173" s="57" t="s">
        <v>102</v>
      </c>
      <c r="BI173" s="57" t="s">
        <v>102</v>
      </c>
      <c r="BJ173" s="57" t="s">
        <v>102</v>
      </c>
      <c r="BK173" s="57" t="s">
        <v>102</v>
      </c>
      <c r="BL173" s="57" t="s">
        <v>102</v>
      </c>
      <c r="BM173" s="57" t="s">
        <v>102</v>
      </c>
      <c r="BN173" s="57" t="s">
        <v>102</v>
      </c>
      <c r="BO173" s="57" t="s">
        <v>102</v>
      </c>
      <c r="BP173" s="57" t="s">
        <v>102</v>
      </c>
      <c r="BQ173" s="57" t="s">
        <v>102</v>
      </c>
      <c r="BR173" s="57" t="s">
        <v>102</v>
      </c>
      <c r="BS173" s="57" t="s">
        <v>102</v>
      </c>
      <c r="BT173" s="57" t="s">
        <v>102</v>
      </c>
      <c r="BU173" s="57" t="s">
        <v>102</v>
      </c>
      <c r="BV173" s="57" t="s">
        <v>102</v>
      </c>
      <c r="BW173" s="57" t="s">
        <v>102</v>
      </c>
      <c r="BX173" s="57" t="s">
        <v>102</v>
      </c>
      <c r="BY173" s="57" t="s">
        <v>102</v>
      </c>
      <c r="BZ173" s="57" t="s">
        <v>102</v>
      </c>
      <c r="CA173" s="57" t="s">
        <v>102</v>
      </c>
      <c r="CB173" s="57" t="s">
        <v>102</v>
      </c>
      <c r="CC173" s="57" t="s">
        <v>102</v>
      </c>
      <c r="CD173" s="59"/>
    </row>
    <row r="174">
      <c r="A174" s="54" t="s">
        <v>275</v>
      </c>
      <c r="B174" s="57" t="s">
        <v>102</v>
      </c>
      <c r="C174" s="57" t="s">
        <v>102</v>
      </c>
      <c r="D174" s="57" t="s">
        <v>103</v>
      </c>
      <c r="E174" s="57" t="s">
        <v>102</v>
      </c>
      <c r="F174" s="57" t="s">
        <v>102</v>
      </c>
      <c r="G174" s="58"/>
      <c r="H174" s="57" t="s">
        <v>102</v>
      </c>
      <c r="I174" s="57" t="s">
        <v>103</v>
      </c>
      <c r="J174" s="57" t="s">
        <v>102</v>
      </c>
      <c r="K174" s="57" t="s">
        <v>102</v>
      </c>
      <c r="L174" s="57" t="s">
        <v>102</v>
      </c>
      <c r="M174" s="57" t="s">
        <v>102</v>
      </c>
      <c r="N174" s="58"/>
      <c r="O174" s="57" t="s">
        <v>102</v>
      </c>
      <c r="P174" s="57" t="s">
        <v>102</v>
      </c>
      <c r="Q174" s="57" t="s">
        <v>103</v>
      </c>
      <c r="R174" s="57" t="s">
        <v>103</v>
      </c>
      <c r="S174" s="57" t="s">
        <v>103</v>
      </c>
      <c r="T174" s="57" t="s">
        <v>103</v>
      </c>
      <c r="U174" s="57" t="s">
        <v>102</v>
      </c>
      <c r="V174" s="57" t="s">
        <v>102</v>
      </c>
      <c r="W174" s="58"/>
      <c r="X174" s="57" t="s">
        <v>103</v>
      </c>
      <c r="Y174" s="58"/>
      <c r="Z174" s="57" t="s">
        <v>102</v>
      </c>
      <c r="AA174" s="57" t="s">
        <v>102</v>
      </c>
      <c r="AB174" s="57" t="s">
        <v>102</v>
      </c>
      <c r="AC174" s="57" t="s">
        <v>102</v>
      </c>
      <c r="AD174" s="57" t="s">
        <v>102</v>
      </c>
      <c r="AE174" s="57" t="s">
        <v>102</v>
      </c>
      <c r="AF174" s="57" t="s">
        <v>103</v>
      </c>
      <c r="AG174" s="57" t="s">
        <v>103</v>
      </c>
      <c r="AH174" s="57" t="s">
        <v>102</v>
      </c>
      <c r="AI174" s="57" t="s">
        <v>102</v>
      </c>
      <c r="AJ174" s="57" t="s">
        <v>102</v>
      </c>
      <c r="AK174" s="57" t="s">
        <v>102</v>
      </c>
      <c r="AL174" s="57" t="s">
        <v>102</v>
      </c>
      <c r="AM174" s="57" t="s">
        <v>102</v>
      </c>
      <c r="AN174" s="58"/>
      <c r="AO174" s="57" t="s">
        <v>102</v>
      </c>
      <c r="AP174" s="57" t="s">
        <v>102</v>
      </c>
      <c r="AQ174" s="57" t="s">
        <v>102</v>
      </c>
      <c r="AR174" s="57" t="s">
        <v>102</v>
      </c>
      <c r="AS174" s="57"/>
      <c r="AT174" s="57" t="s">
        <v>102</v>
      </c>
      <c r="AU174" s="57" t="s">
        <v>102</v>
      </c>
      <c r="AV174" s="57" t="s">
        <v>102</v>
      </c>
      <c r="AW174" s="57" t="s">
        <v>102</v>
      </c>
      <c r="AX174" s="57" t="s">
        <v>102</v>
      </c>
      <c r="AY174" s="57" t="s">
        <v>102</v>
      </c>
      <c r="AZ174" s="57" t="s">
        <v>102</v>
      </c>
      <c r="BA174" s="57" t="s">
        <v>102</v>
      </c>
      <c r="BB174" s="57" t="s">
        <v>102</v>
      </c>
      <c r="BC174" s="57" t="s">
        <v>102</v>
      </c>
      <c r="BD174" s="57" t="s">
        <v>103</v>
      </c>
      <c r="BE174" s="57" t="s">
        <v>102</v>
      </c>
      <c r="BF174" s="57" t="s">
        <v>102</v>
      </c>
      <c r="BG174" s="57" t="s">
        <v>102</v>
      </c>
      <c r="BH174" s="57" t="s">
        <v>102</v>
      </c>
      <c r="BI174" s="57" t="s">
        <v>102</v>
      </c>
      <c r="BJ174" s="57" t="s">
        <v>102</v>
      </c>
      <c r="BK174" s="57" t="s">
        <v>102</v>
      </c>
      <c r="BL174" s="57" t="s">
        <v>102</v>
      </c>
      <c r="BM174" s="57" t="s">
        <v>102</v>
      </c>
      <c r="BN174" s="57" t="s">
        <v>102</v>
      </c>
      <c r="BO174" s="57" t="s">
        <v>102</v>
      </c>
      <c r="BP174" s="57" t="s">
        <v>102</v>
      </c>
      <c r="BQ174" s="57" t="s">
        <v>102</v>
      </c>
      <c r="BR174" s="57" t="s">
        <v>102</v>
      </c>
      <c r="BS174" s="57" t="s">
        <v>102</v>
      </c>
      <c r="BT174" s="57" t="s">
        <v>102</v>
      </c>
      <c r="BU174" s="57" t="s">
        <v>102</v>
      </c>
      <c r="BV174" s="57" t="s">
        <v>102</v>
      </c>
      <c r="BW174" s="57" t="s">
        <v>102</v>
      </c>
      <c r="BX174" s="57" t="s">
        <v>102</v>
      </c>
      <c r="BY174" s="57" t="s">
        <v>102</v>
      </c>
      <c r="BZ174" s="57" t="s">
        <v>102</v>
      </c>
      <c r="CA174" s="57" t="s">
        <v>102</v>
      </c>
      <c r="CB174" s="57" t="s">
        <v>102</v>
      </c>
      <c r="CC174" s="57" t="s">
        <v>102</v>
      </c>
      <c r="CD174" s="59"/>
    </row>
    <row r="175">
      <c r="A175" s="54" t="s">
        <v>276</v>
      </c>
      <c r="B175" s="57" t="s">
        <v>103</v>
      </c>
      <c r="C175" s="57" t="s">
        <v>103</v>
      </c>
      <c r="D175" s="57" t="s">
        <v>103</v>
      </c>
      <c r="E175" s="57" t="s">
        <v>103</v>
      </c>
      <c r="F175" s="57" t="s">
        <v>103</v>
      </c>
      <c r="G175" s="58"/>
      <c r="H175" s="57" t="s">
        <v>103</v>
      </c>
      <c r="I175" s="57" t="s">
        <v>103</v>
      </c>
      <c r="J175" s="57" t="s">
        <v>103</v>
      </c>
      <c r="K175" s="57" t="s">
        <v>103</v>
      </c>
      <c r="L175" s="57" t="s">
        <v>103</v>
      </c>
      <c r="M175" s="57" t="s">
        <v>103</v>
      </c>
      <c r="N175" s="57" t="s">
        <v>103</v>
      </c>
      <c r="O175" s="57" t="s">
        <v>103</v>
      </c>
      <c r="P175" s="57" t="s">
        <v>103</v>
      </c>
      <c r="Q175" s="57" t="s">
        <v>103</v>
      </c>
      <c r="R175" s="57" t="s">
        <v>103</v>
      </c>
      <c r="S175" s="57" t="s">
        <v>103</v>
      </c>
      <c r="T175" s="57" t="s">
        <v>103</v>
      </c>
      <c r="U175" s="57" t="s">
        <v>103</v>
      </c>
      <c r="V175" s="57" t="s">
        <v>103</v>
      </c>
      <c r="W175" s="58"/>
      <c r="X175" s="57" t="s">
        <v>103</v>
      </c>
      <c r="Y175" s="58"/>
      <c r="Z175" s="57" t="s">
        <v>103</v>
      </c>
      <c r="AA175" s="57" t="s">
        <v>103</v>
      </c>
      <c r="AB175" s="57" t="s">
        <v>103</v>
      </c>
      <c r="AC175" s="57" t="s">
        <v>103</v>
      </c>
      <c r="AD175" s="57" t="s">
        <v>103</v>
      </c>
      <c r="AE175" s="57" t="s">
        <v>103</v>
      </c>
      <c r="AF175" s="57" t="s">
        <v>103</v>
      </c>
      <c r="AG175" s="57" t="s">
        <v>103</v>
      </c>
      <c r="AH175" s="57" t="s">
        <v>103</v>
      </c>
      <c r="AI175" s="57" t="s">
        <v>103</v>
      </c>
      <c r="AJ175" s="57" t="s">
        <v>103</v>
      </c>
      <c r="AK175" s="57" t="s">
        <v>103</v>
      </c>
      <c r="AL175" s="57" t="s">
        <v>103</v>
      </c>
      <c r="AM175" s="57" t="s">
        <v>103</v>
      </c>
      <c r="AN175" s="58"/>
      <c r="AO175" s="57" t="s">
        <v>102</v>
      </c>
      <c r="AP175" s="57" t="s">
        <v>103</v>
      </c>
      <c r="AQ175" s="57" t="s">
        <v>103</v>
      </c>
      <c r="AR175" s="57" t="s">
        <v>103</v>
      </c>
      <c r="AS175" s="57"/>
      <c r="AT175" s="57" t="s">
        <v>103</v>
      </c>
      <c r="AU175" s="57" t="s">
        <v>103</v>
      </c>
      <c r="AV175" s="57" t="s">
        <v>103</v>
      </c>
      <c r="AW175" s="57" t="s">
        <v>103</v>
      </c>
      <c r="AX175" s="57" t="s">
        <v>103</v>
      </c>
      <c r="AY175" s="57" t="s">
        <v>103</v>
      </c>
      <c r="AZ175" s="57" t="s">
        <v>103</v>
      </c>
      <c r="BA175" s="57" t="s">
        <v>103</v>
      </c>
      <c r="BB175" s="57" t="s">
        <v>103</v>
      </c>
      <c r="BC175" s="57" t="s">
        <v>103</v>
      </c>
      <c r="BD175" s="57" t="s">
        <v>103</v>
      </c>
      <c r="BE175" s="57" t="s">
        <v>103</v>
      </c>
      <c r="BF175" s="57" t="s">
        <v>103</v>
      </c>
      <c r="BG175" s="57" t="s">
        <v>103</v>
      </c>
      <c r="BH175" s="57" t="s">
        <v>103</v>
      </c>
      <c r="BI175" s="57" t="s">
        <v>103</v>
      </c>
      <c r="BJ175" s="57" t="s">
        <v>103</v>
      </c>
      <c r="BK175" s="57" t="s">
        <v>103</v>
      </c>
      <c r="BL175" s="57" t="s">
        <v>103</v>
      </c>
      <c r="BM175" s="57" t="s">
        <v>103</v>
      </c>
      <c r="BN175" s="57" t="s">
        <v>103</v>
      </c>
      <c r="BO175" s="57" t="s">
        <v>103</v>
      </c>
      <c r="BP175" s="57" t="s">
        <v>103</v>
      </c>
      <c r="BQ175" s="57" t="s">
        <v>103</v>
      </c>
      <c r="BR175" s="57" t="s">
        <v>103</v>
      </c>
      <c r="BS175" s="57" t="s">
        <v>103</v>
      </c>
      <c r="BT175" s="57" t="s">
        <v>103</v>
      </c>
      <c r="BU175" s="57" t="s">
        <v>103</v>
      </c>
      <c r="BV175" s="57" t="s">
        <v>103</v>
      </c>
      <c r="BW175" s="57" t="s">
        <v>103</v>
      </c>
      <c r="BX175" s="57" t="s">
        <v>103</v>
      </c>
      <c r="BY175" s="57" t="s">
        <v>103</v>
      </c>
      <c r="BZ175" s="57" t="s">
        <v>103</v>
      </c>
      <c r="CA175" s="57" t="s">
        <v>103</v>
      </c>
      <c r="CB175" s="57" t="s">
        <v>103</v>
      </c>
      <c r="CC175" s="57" t="s">
        <v>103</v>
      </c>
      <c r="CD175" s="59"/>
    </row>
    <row r="176">
      <c r="A176" s="54" t="s">
        <v>277</v>
      </c>
      <c r="B176" s="57" t="s">
        <v>103</v>
      </c>
      <c r="C176" s="57" t="s">
        <v>103</v>
      </c>
      <c r="D176" s="57" t="s">
        <v>103</v>
      </c>
      <c r="E176" s="57" t="s">
        <v>103</v>
      </c>
      <c r="F176" s="57" t="s">
        <v>103</v>
      </c>
      <c r="G176" s="58"/>
      <c r="H176" s="57" t="s">
        <v>103</v>
      </c>
      <c r="I176" s="57" t="s">
        <v>103</v>
      </c>
      <c r="J176" s="57" t="s">
        <v>103</v>
      </c>
      <c r="K176" s="57" t="s">
        <v>103</v>
      </c>
      <c r="L176" s="57" t="s">
        <v>103</v>
      </c>
      <c r="M176" s="57" t="s">
        <v>103</v>
      </c>
      <c r="N176" s="57" t="s">
        <v>103</v>
      </c>
      <c r="O176" s="57" t="s">
        <v>103</v>
      </c>
      <c r="P176" s="57" t="s">
        <v>103</v>
      </c>
      <c r="Q176" s="57" t="s">
        <v>103</v>
      </c>
      <c r="R176" s="57" t="s">
        <v>103</v>
      </c>
      <c r="S176" s="57" t="s">
        <v>103</v>
      </c>
      <c r="T176" s="57" t="s">
        <v>103</v>
      </c>
      <c r="U176" s="57" t="s">
        <v>103</v>
      </c>
      <c r="V176" s="57" t="s">
        <v>111</v>
      </c>
      <c r="W176" s="58"/>
      <c r="X176" s="57" t="s">
        <v>103</v>
      </c>
      <c r="Y176" s="58"/>
      <c r="Z176" s="57" t="s">
        <v>103</v>
      </c>
      <c r="AA176" s="57" t="s">
        <v>103</v>
      </c>
      <c r="AB176" s="57" t="s">
        <v>103</v>
      </c>
      <c r="AC176" s="57" t="s">
        <v>103</v>
      </c>
      <c r="AD176" s="57" t="s">
        <v>103</v>
      </c>
      <c r="AE176" s="57" t="s">
        <v>103</v>
      </c>
      <c r="AF176" s="57" t="s">
        <v>111</v>
      </c>
      <c r="AG176" s="57" t="s">
        <v>103</v>
      </c>
      <c r="AH176" s="57" t="s">
        <v>103</v>
      </c>
      <c r="AI176" s="57" t="s">
        <v>103</v>
      </c>
      <c r="AJ176" s="57" t="s">
        <v>103</v>
      </c>
      <c r="AK176" s="57" t="s">
        <v>103</v>
      </c>
      <c r="AL176" s="57" t="s">
        <v>103</v>
      </c>
      <c r="AM176" s="57" t="s">
        <v>103</v>
      </c>
      <c r="AN176" s="58"/>
      <c r="AO176" s="57" t="s">
        <v>103</v>
      </c>
      <c r="AP176" s="57" t="s">
        <v>103</v>
      </c>
      <c r="AQ176" s="57" t="s">
        <v>103</v>
      </c>
      <c r="AR176" s="57" t="s">
        <v>103</v>
      </c>
      <c r="AS176" s="57"/>
      <c r="AT176" s="57" t="s">
        <v>103</v>
      </c>
      <c r="AU176" s="57" t="s">
        <v>103</v>
      </c>
      <c r="AV176" s="57" t="s">
        <v>103</v>
      </c>
      <c r="AW176" s="57" t="s">
        <v>103</v>
      </c>
      <c r="AX176" s="57" t="s">
        <v>103</v>
      </c>
      <c r="AY176" s="57" t="s">
        <v>103</v>
      </c>
      <c r="AZ176" s="57" t="s">
        <v>103</v>
      </c>
      <c r="BA176" s="57" t="s">
        <v>103</v>
      </c>
      <c r="BB176" s="57" t="s">
        <v>103</v>
      </c>
      <c r="BC176" s="57" t="s">
        <v>103</v>
      </c>
      <c r="BD176" s="57" t="s">
        <v>102</v>
      </c>
      <c r="BE176" s="57" t="s">
        <v>103</v>
      </c>
      <c r="BF176" s="57" t="s">
        <v>103</v>
      </c>
      <c r="BG176" s="57" t="s">
        <v>103</v>
      </c>
      <c r="BH176" s="57" t="s">
        <v>103</v>
      </c>
      <c r="BI176" s="57" t="s">
        <v>103</v>
      </c>
      <c r="BJ176" s="57" t="s">
        <v>103</v>
      </c>
      <c r="BK176" s="57" t="s">
        <v>103</v>
      </c>
      <c r="BL176" s="57" t="s">
        <v>103</v>
      </c>
      <c r="BM176" s="57" t="s">
        <v>103</v>
      </c>
      <c r="BN176" s="57" t="s">
        <v>103</v>
      </c>
      <c r="BO176" s="57" t="s">
        <v>103</v>
      </c>
      <c r="BP176" s="57" t="s">
        <v>103</v>
      </c>
      <c r="BQ176" s="57" t="s">
        <v>103</v>
      </c>
      <c r="BR176" s="57" t="s">
        <v>103</v>
      </c>
      <c r="BS176" s="57" t="s">
        <v>103</v>
      </c>
      <c r="BT176" s="57" t="s">
        <v>103</v>
      </c>
      <c r="BU176" s="57" t="s">
        <v>103</v>
      </c>
      <c r="BV176" s="57" t="s">
        <v>103</v>
      </c>
      <c r="BW176" s="57" t="s">
        <v>103</v>
      </c>
      <c r="BX176" s="57" t="s">
        <v>103</v>
      </c>
      <c r="BY176" s="57" t="s">
        <v>103</v>
      </c>
      <c r="BZ176" s="57" t="s">
        <v>103</v>
      </c>
      <c r="CA176" s="57" t="s">
        <v>103</v>
      </c>
      <c r="CB176" s="57" t="s">
        <v>103</v>
      </c>
      <c r="CC176" s="57" t="s">
        <v>103</v>
      </c>
      <c r="CD176" s="59"/>
    </row>
    <row r="177">
      <c r="A177" s="54" t="s">
        <v>278</v>
      </c>
      <c r="B177" s="57" t="s">
        <v>103</v>
      </c>
      <c r="C177" s="57" t="s">
        <v>103</v>
      </c>
      <c r="D177" s="57" t="s">
        <v>103</v>
      </c>
      <c r="E177" s="57" t="s">
        <v>103</v>
      </c>
      <c r="F177" s="57" t="s">
        <v>103</v>
      </c>
      <c r="G177" s="58"/>
      <c r="H177" s="57" t="s">
        <v>103</v>
      </c>
      <c r="I177" s="57" t="s">
        <v>102</v>
      </c>
      <c r="J177" s="57" t="s">
        <v>103</v>
      </c>
      <c r="K177" s="57" t="s">
        <v>103</v>
      </c>
      <c r="L177" s="57" t="s">
        <v>103</v>
      </c>
      <c r="M177" s="57" t="s">
        <v>103</v>
      </c>
      <c r="N177" s="57" t="s">
        <v>103</v>
      </c>
      <c r="O177" s="57" t="s">
        <v>103</v>
      </c>
      <c r="P177" s="57" t="s">
        <v>103</v>
      </c>
      <c r="Q177" s="57" t="s">
        <v>103</v>
      </c>
      <c r="R177" s="57" t="s">
        <v>103</v>
      </c>
      <c r="S177" s="57" t="s">
        <v>103</v>
      </c>
      <c r="T177" s="57" t="s">
        <v>103</v>
      </c>
      <c r="U177" s="57" t="s">
        <v>103</v>
      </c>
      <c r="V177" s="57" t="s">
        <v>103</v>
      </c>
      <c r="W177" s="58"/>
      <c r="X177" s="57" t="s">
        <v>103</v>
      </c>
      <c r="Y177" s="58"/>
      <c r="Z177" s="57" t="s">
        <v>103</v>
      </c>
      <c r="AA177" s="57" t="s">
        <v>103</v>
      </c>
      <c r="AB177" s="57" t="s">
        <v>103</v>
      </c>
      <c r="AC177" s="57" t="s">
        <v>103</v>
      </c>
      <c r="AD177" s="57" t="s">
        <v>103</v>
      </c>
      <c r="AE177" s="57" t="s">
        <v>103</v>
      </c>
      <c r="AF177" s="57" t="s">
        <v>111</v>
      </c>
      <c r="AG177" s="57" t="s">
        <v>103</v>
      </c>
      <c r="AH177" s="57" t="s">
        <v>103</v>
      </c>
      <c r="AI177" s="57" t="s">
        <v>103</v>
      </c>
      <c r="AJ177" s="57" t="s">
        <v>103</v>
      </c>
      <c r="AK177" s="57" t="s">
        <v>103</v>
      </c>
      <c r="AL177" s="57" t="s">
        <v>103</v>
      </c>
      <c r="AM177" s="57" t="s">
        <v>103</v>
      </c>
      <c r="AN177" s="58"/>
      <c r="AO177" s="57" t="s">
        <v>103</v>
      </c>
      <c r="AP177" s="57" t="s">
        <v>103</v>
      </c>
      <c r="AQ177" s="57" t="s">
        <v>103</v>
      </c>
      <c r="AR177" s="57" t="s">
        <v>103</v>
      </c>
      <c r="AS177" s="57"/>
      <c r="AT177" s="57" t="s">
        <v>103</v>
      </c>
      <c r="AU177" s="57" t="s">
        <v>103</v>
      </c>
      <c r="AV177" s="57" t="s">
        <v>103</v>
      </c>
      <c r="AW177" s="57" t="s">
        <v>103</v>
      </c>
      <c r="AX177" s="57" t="s">
        <v>103</v>
      </c>
      <c r="AY177" s="57" t="s">
        <v>103</v>
      </c>
      <c r="AZ177" s="57" t="s">
        <v>103</v>
      </c>
      <c r="BA177" s="57" t="s">
        <v>103</v>
      </c>
      <c r="BB177" s="57" t="s">
        <v>103</v>
      </c>
      <c r="BC177" s="57" t="s">
        <v>103</v>
      </c>
      <c r="BD177" s="57" t="s">
        <v>103</v>
      </c>
      <c r="BE177" s="57" t="s">
        <v>103</v>
      </c>
      <c r="BF177" s="57" t="s">
        <v>103</v>
      </c>
      <c r="BG177" s="57" t="s">
        <v>103</v>
      </c>
      <c r="BH177" s="57" t="s">
        <v>103</v>
      </c>
      <c r="BI177" s="57" t="s">
        <v>103</v>
      </c>
      <c r="BJ177" s="57" t="s">
        <v>103</v>
      </c>
      <c r="BK177" s="57" t="s">
        <v>103</v>
      </c>
      <c r="BL177" s="57" t="s">
        <v>103</v>
      </c>
      <c r="BM177" s="57" t="s">
        <v>103</v>
      </c>
      <c r="BN177" s="57" t="s">
        <v>103</v>
      </c>
      <c r="BO177" s="57" t="s">
        <v>103</v>
      </c>
      <c r="BP177" s="57" t="s">
        <v>103</v>
      </c>
      <c r="BQ177" s="57" t="s">
        <v>103</v>
      </c>
      <c r="BR177" s="57" t="s">
        <v>103</v>
      </c>
      <c r="BS177" s="57" t="s">
        <v>103</v>
      </c>
      <c r="BT177" s="57" t="s">
        <v>103</v>
      </c>
      <c r="BU177" s="57" t="s">
        <v>103</v>
      </c>
      <c r="BV177" s="57" t="s">
        <v>103</v>
      </c>
      <c r="BW177" s="57" t="s">
        <v>103</v>
      </c>
      <c r="BX177" s="57" t="s">
        <v>103</v>
      </c>
      <c r="BY177" s="57" t="s">
        <v>103</v>
      </c>
      <c r="BZ177" s="57" t="s">
        <v>103</v>
      </c>
      <c r="CA177" s="57" t="s">
        <v>103</v>
      </c>
      <c r="CB177" s="57" t="s">
        <v>103</v>
      </c>
      <c r="CC177" s="57" t="s">
        <v>103</v>
      </c>
      <c r="CD177" s="59"/>
    </row>
    <row r="178">
      <c r="A178" s="54" t="s">
        <v>279</v>
      </c>
      <c r="B178" s="57" t="s">
        <v>103</v>
      </c>
      <c r="C178" s="57" t="s">
        <v>103</v>
      </c>
      <c r="D178" s="57" t="s">
        <v>103</v>
      </c>
      <c r="E178" s="57" t="s">
        <v>103</v>
      </c>
      <c r="F178" s="57" t="s">
        <v>103</v>
      </c>
      <c r="G178" s="58"/>
      <c r="H178" s="57" t="s">
        <v>103</v>
      </c>
      <c r="I178" s="57" t="s">
        <v>102</v>
      </c>
      <c r="J178" s="57" t="s">
        <v>103</v>
      </c>
      <c r="K178" s="57" t="s">
        <v>103</v>
      </c>
      <c r="L178" s="57" t="s">
        <v>103</v>
      </c>
      <c r="M178" s="57" t="s">
        <v>103</v>
      </c>
      <c r="N178" s="57" t="s">
        <v>103</v>
      </c>
      <c r="O178" s="57" t="s">
        <v>103</v>
      </c>
      <c r="P178" s="57" t="s">
        <v>103</v>
      </c>
      <c r="Q178" s="57" t="s">
        <v>103</v>
      </c>
      <c r="R178" s="57" t="s">
        <v>102</v>
      </c>
      <c r="S178" s="57" t="s">
        <v>103</v>
      </c>
      <c r="T178" s="57" t="s">
        <v>103</v>
      </c>
      <c r="U178" s="57" t="s">
        <v>103</v>
      </c>
      <c r="V178" s="57" t="s">
        <v>103</v>
      </c>
      <c r="W178" s="58"/>
      <c r="X178" s="57" t="s">
        <v>103</v>
      </c>
      <c r="Y178" s="58"/>
      <c r="Z178" s="57" t="s">
        <v>103</v>
      </c>
      <c r="AA178" s="57" t="s">
        <v>103</v>
      </c>
      <c r="AB178" s="57" t="s">
        <v>103</v>
      </c>
      <c r="AC178" s="57" t="s">
        <v>103</v>
      </c>
      <c r="AD178" s="57" t="s">
        <v>103</v>
      </c>
      <c r="AE178" s="57" t="s">
        <v>103</v>
      </c>
      <c r="AF178" s="57" t="s">
        <v>111</v>
      </c>
      <c r="AG178" s="57" t="s">
        <v>103</v>
      </c>
      <c r="AH178" s="57" t="s">
        <v>103</v>
      </c>
      <c r="AI178" s="57" t="s">
        <v>103</v>
      </c>
      <c r="AJ178" s="57" t="s">
        <v>103</v>
      </c>
      <c r="AK178" s="57" t="s">
        <v>103</v>
      </c>
      <c r="AL178" s="57" t="s">
        <v>103</v>
      </c>
      <c r="AM178" s="57" t="s">
        <v>103</v>
      </c>
      <c r="AN178" s="58"/>
      <c r="AO178" s="57" t="s">
        <v>103</v>
      </c>
      <c r="AP178" s="57" t="s">
        <v>103</v>
      </c>
      <c r="AQ178" s="57" t="s">
        <v>103</v>
      </c>
      <c r="AR178" s="57" t="s">
        <v>103</v>
      </c>
      <c r="AS178" s="57"/>
      <c r="AT178" s="57" t="s">
        <v>103</v>
      </c>
      <c r="AU178" s="57" t="s">
        <v>103</v>
      </c>
      <c r="AV178" s="57" t="s">
        <v>103</v>
      </c>
      <c r="AW178" s="57" t="s">
        <v>103</v>
      </c>
      <c r="AX178" s="57" t="s">
        <v>103</v>
      </c>
      <c r="AY178" s="57" t="s">
        <v>103</v>
      </c>
      <c r="AZ178" s="57" t="s">
        <v>103</v>
      </c>
      <c r="BA178" s="57" t="s">
        <v>103</v>
      </c>
      <c r="BB178" s="57" t="s">
        <v>103</v>
      </c>
      <c r="BC178" s="57" t="s">
        <v>103</v>
      </c>
      <c r="BD178" s="57" t="s">
        <v>103</v>
      </c>
      <c r="BE178" s="57" t="s">
        <v>103</v>
      </c>
      <c r="BF178" s="57" t="s">
        <v>103</v>
      </c>
      <c r="BG178" s="57" t="s">
        <v>103</v>
      </c>
      <c r="BH178" s="57" t="s">
        <v>103</v>
      </c>
      <c r="BI178" s="57" t="s">
        <v>103</v>
      </c>
      <c r="BJ178" s="57" t="s">
        <v>103</v>
      </c>
      <c r="BK178" s="57" t="s">
        <v>103</v>
      </c>
      <c r="BL178" s="57" t="s">
        <v>103</v>
      </c>
      <c r="BM178" s="57" t="s">
        <v>103</v>
      </c>
      <c r="BN178" s="57" t="s">
        <v>103</v>
      </c>
      <c r="BO178" s="57" t="s">
        <v>103</v>
      </c>
      <c r="BP178" s="58"/>
      <c r="BQ178" s="57" t="s">
        <v>103</v>
      </c>
      <c r="BR178" s="57" t="s">
        <v>103</v>
      </c>
      <c r="BS178" s="57" t="s">
        <v>103</v>
      </c>
      <c r="BT178" s="57" t="s">
        <v>103</v>
      </c>
      <c r="BU178" s="57" t="s">
        <v>103</v>
      </c>
      <c r="BV178" s="57" t="s">
        <v>103</v>
      </c>
      <c r="BW178" s="57" t="s">
        <v>103</v>
      </c>
      <c r="BX178" s="57" t="s">
        <v>103</v>
      </c>
      <c r="BY178" s="57" t="s">
        <v>103</v>
      </c>
      <c r="BZ178" s="57" t="s">
        <v>103</v>
      </c>
      <c r="CA178" s="57" t="s">
        <v>103</v>
      </c>
      <c r="CB178" s="57" t="s">
        <v>103</v>
      </c>
      <c r="CC178" s="57" t="s">
        <v>103</v>
      </c>
      <c r="CD178" s="59"/>
    </row>
    <row r="179">
      <c r="A179" s="54" t="s">
        <v>280</v>
      </c>
      <c r="B179" s="57" t="s">
        <v>102</v>
      </c>
      <c r="C179" s="57" t="s">
        <v>103</v>
      </c>
      <c r="D179" s="57" t="s">
        <v>102</v>
      </c>
      <c r="E179" s="57" t="s">
        <v>103</v>
      </c>
      <c r="F179" s="57" t="s">
        <v>102</v>
      </c>
      <c r="G179" s="58"/>
      <c r="H179" s="57" t="s">
        <v>102</v>
      </c>
      <c r="I179" s="57" t="s">
        <v>102</v>
      </c>
      <c r="J179" s="57" t="s">
        <v>102</v>
      </c>
      <c r="K179" s="57" t="s">
        <v>102</v>
      </c>
      <c r="L179" s="57" t="s">
        <v>102</v>
      </c>
      <c r="M179" s="57" t="s">
        <v>102</v>
      </c>
      <c r="N179" s="57" t="s">
        <v>102</v>
      </c>
      <c r="O179" s="57" t="s">
        <v>103</v>
      </c>
      <c r="P179" s="57" t="s">
        <v>102</v>
      </c>
      <c r="Q179" s="57" t="s">
        <v>102</v>
      </c>
      <c r="R179" s="57" t="s">
        <v>102</v>
      </c>
      <c r="S179" s="57" t="s">
        <v>102</v>
      </c>
      <c r="T179" s="57" t="s">
        <v>102</v>
      </c>
      <c r="U179" s="57" t="s">
        <v>102</v>
      </c>
      <c r="V179" s="57" t="s">
        <v>102</v>
      </c>
      <c r="W179" s="58"/>
      <c r="X179" s="57" t="s">
        <v>102</v>
      </c>
      <c r="Y179" s="58"/>
      <c r="Z179" s="57" t="s">
        <v>102</v>
      </c>
      <c r="AA179" s="57" t="s">
        <v>102</v>
      </c>
      <c r="AB179" s="57" t="s">
        <v>102</v>
      </c>
      <c r="AC179" s="57" t="s">
        <v>103</v>
      </c>
      <c r="AD179" s="57" t="s">
        <v>102</v>
      </c>
      <c r="AE179" s="57" t="s">
        <v>103</v>
      </c>
      <c r="AF179" s="57" t="s">
        <v>103</v>
      </c>
      <c r="AG179" s="57" t="s">
        <v>103</v>
      </c>
      <c r="AH179" s="57" t="s">
        <v>103</v>
      </c>
      <c r="AI179" s="57" t="s">
        <v>102</v>
      </c>
      <c r="AJ179" s="57" t="s">
        <v>103</v>
      </c>
      <c r="AK179" s="57" t="s">
        <v>102</v>
      </c>
      <c r="AL179" s="57" t="s">
        <v>102</v>
      </c>
      <c r="AM179" s="57" t="s">
        <v>103</v>
      </c>
      <c r="AN179" s="58"/>
      <c r="AO179" s="57" t="s">
        <v>102</v>
      </c>
      <c r="AP179" s="57" t="s">
        <v>102</v>
      </c>
      <c r="AQ179" s="57" t="s">
        <v>103</v>
      </c>
      <c r="AR179" s="57" t="s">
        <v>102</v>
      </c>
      <c r="AS179" s="57"/>
      <c r="AT179" s="57" t="s">
        <v>102</v>
      </c>
      <c r="AU179" s="57" t="s">
        <v>102</v>
      </c>
      <c r="AV179" s="57" t="s">
        <v>102</v>
      </c>
      <c r="AW179" s="57" t="s">
        <v>102</v>
      </c>
      <c r="AX179" s="57" t="s">
        <v>102</v>
      </c>
      <c r="AY179" s="57" t="s">
        <v>102</v>
      </c>
      <c r="AZ179" s="57" t="s">
        <v>102</v>
      </c>
      <c r="BA179" s="57" t="s">
        <v>102</v>
      </c>
      <c r="BB179" s="57" t="s">
        <v>102</v>
      </c>
      <c r="BC179" s="57" t="s">
        <v>102</v>
      </c>
      <c r="BD179" s="57" t="s">
        <v>102</v>
      </c>
      <c r="BE179" s="57" t="s">
        <v>102</v>
      </c>
      <c r="BF179" s="57" t="s">
        <v>102</v>
      </c>
      <c r="BG179" s="57" t="s">
        <v>102</v>
      </c>
      <c r="BH179" s="57" t="s">
        <v>102</v>
      </c>
      <c r="BI179" s="57" t="s">
        <v>102</v>
      </c>
      <c r="BJ179" s="57" t="s">
        <v>102</v>
      </c>
      <c r="BK179" s="57" t="s">
        <v>102</v>
      </c>
      <c r="BL179" s="57" t="s">
        <v>102</v>
      </c>
      <c r="BM179" s="57" t="s">
        <v>102</v>
      </c>
      <c r="BN179" s="57" t="s">
        <v>102</v>
      </c>
      <c r="BO179" s="57" t="s">
        <v>102</v>
      </c>
      <c r="BP179" s="57" t="s">
        <v>102</v>
      </c>
      <c r="BQ179" s="57" t="s">
        <v>102</v>
      </c>
      <c r="BR179" s="57" t="s">
        <v>102</v>
      </c>
      <c r="BS179" s="57" t="s">
        <v>102</v>
      </c>
      <c r="BT179" s="57" t="s">
        <v>102</v>
      </c>
      <c r="BU179" s="57" t="s">
        <v>102</v>
      </c>
      <c r="BV179" s="57" t="s">
        <v>102</v>
      </c>
      <c r="BW179" s="57" t="s">
        <v>102</v>
      </c>
      <c r="BX179" s="57" t="s">
        <v>102</v>
      </c>
      <c r="BY179" s="57" t="s">
        <v>102</v>
      </c>
      <c r="BZ179" s="57" t="s">
        <v>102</v>
      </c>
      <c r="CA179" s="57" t="s">
        <v>102</v>
      </c>
      <c r="CB179" s="57" t="s">
        <v>102</v>
      </c>
      <c r="CC179" s="57" t="s">
        <v>102</v>
      </c>
      <c r="CD179" s="59"/>
    </row>
    <row r="180">
      <c r="A180" s="54" t="s">
        <v>281</v>
      </c>
      <c r="B180" s="57" t="s">
        <v>102</v>
      </c>
      <c r="C180" s="57" t="s">
        <v>102</v>
      </c>
      <c r="D180" s="57" t="s">
        <v>102</v>
      </c>
      <c r="E180" s="57" t="s">
        <v>102</v>
      </c>
      <c r="F180" s="57" t="s">
        <v>103</v>
      </c>
      <c r="G180" s="58"/>
      <c r="H180" s="57" t="s">
        <v>102</v>
      </c>
      <c r="I180" s="57" t="s">
        <v>102</v>
      </c>
      <c r="J180" s="57" t="s">
        <v>102</v>
      </c>
      <c r="K180" s="57" t="s">
        <v>102</v>
      </c>
      <c r="L180" s="57" t="s">
        <v>102</v>
      </c>
      <c r="M180" s="57" t="s">
        <v>102</v>
      </c>
      <c r="N180" s="57" t="s">
        <v>102</v>
      </c>
      <c r="O180" s="57" t="s">
        <v>102</v>
      </c>
      <c r="P180" s="57" t="s">
        <v>102</v>
      </c>
      <c r="Q180" s="57" t="s">
        <v>102</v>
      </c>
      <c r="R180" s="57" t="s">
        <v>102</v>
      </c>
      <c r="S180" s="57" t="s">
        <v>102</v>
      </c>
      <c r="T180" s="57" t="s">
        <v>102</v>
      </c>
      <c r="U180" s="57" t="s">
        <v>102</v>
      </c>
      <c r="V180" s="57" t="s">
        <v>102</v>
      </c>
      <c r="W180" s="58"/>
      <c r="X180" s="57" t="s">
        <v>102</v>
      </c>
      <c r="Y180" s="58"/>
      <c r="Z180" s="57" t="s">
        <v>102</v>
      </c>
      <c r="AA180" s="57" t="s">
        <v>102</v>
      </c>
      <c r="AB180" s="57" t="s">
        <v>103</v>
      </c>
      <c r="AC180" s="57" t="s">
        <v>102</v>
      </c>
      <c r="AD180" s="57" t="s">
        <v>102</v>
      </c>
      <c r="AE180" s="57" t="s">
        <v>102</v>
      </c>
      <c r="AF180" s="57" t="s">
        <v>103</v>
      </c>
      <c r="AG180" s="57" t="s">
        <v>102</v>
      </c>
      <c r="AH180" s="57" t="s">
        <v>102</v>
      </c>
      <c r="AI180" s="57" t="s">
        <v>102</v>
      </c>
      <c r="AJ180" s="57" t="s">
        <v>102</v>
      </c>
      <c r="AK180" s="57" t="s">
        <v>102</v>
      </c>
      <c r="AL180" s="57" t="s">
        <v>102</v>
      </c>
      <c r="AM180" s="57" t="s">
        <v>102</v>
      </c>
      <c r="AN180" s="58"/>
      <c r="AO180" s="57" t="s">
        <v>102</v>
      </c>
      <c r="AP180" s="57" t="s">
        <v>102</v>
      </c>
      <c r="AQ180" s="57" t="s">
        <v>102</v>
      </c>
      <c r="AR180" s="57" t="s">
        <v>102</v>
      </c>
      <c r="AS180" s="57"/>
      <c r="AT180" s="57" t="s">
        <v>102</v>
      </c>
      <c r="AU180" s="57" t="s">
        <v>102</v>
      </c>
      <c r="AV180" s="57" t="s">
        <v>102</v>
      </c>
      <c r="AW180" s="57" t="s">
        <v>102</v>
      </c>
      <c r="AX180" s="57" t="s">
        <v>102</v>
      </c>
      <c r="AY180" s="57" t="s">
        <v>102</v>
      </c>
      <c r="AZ180" s="57" t="s">
        <v>103</v>
      </c>
      <c r="BA180" s="57" t="s">
        <v>102</v>
      </c>
      <c r="BB180" s="57" t="s">
        <v>103</v>
      </c>
      <c r="BC180" s="57" t="s">
        <v>103</v>
      </c>
      <c r="BD180" s="57" t="s">
        <v>102</v>
      </c>
      <c r="BE180" s="57" t="s">
        <v>102</v>
      </c>
      <c r="BF180" s="57" t="s">
        <v>102</v>
      </c>
      <c r="BG180" s="57" t="s">
        <v>102</v>
      </c>
      <c r="BH180" s="57" t="s">
        <v>102</v>
      </c>
      <c r="BI180" s="57" t="s">
        <v>102</v>
      </c>
      <c r="BJ180" s="57" t="s">
        <v>102</v>
      </c>
      <c r="BK180" s="57" t="s">
        <v>102</v>
      </c>
      <c r="BL180" s="57" t="s">
        <v>102</v>
      </c>
      <c r="BM180" s="57" t="s">
        <v>102</v>
      </c>
      <c r="BN180" s="57" t="s">
        <v>102</v>
      </c>
      <c r="BO180" s="57" t="s">
        <v>102</v>
      </c>
      <c r="BP180" s="57" t="s">
        <v>102</v>
      </c>
      <c r="BQ180" s="57" t="s">
        <v>102</v>
      </c>
      <c r="BR180" s="57" t="s">
        <v>102</v>
      </c>
      <c r="BS180" s="57" t="s">
        <v>102</v>
      </c>
      <c r="BT180" s="57" t="s">
        <v>102</v>
      </c>
      <c r="BU180" s="57" t="s">
        <v>102</v>
      </c>
      <c r="BV180" s="57" t="s">
        <v>102</v>
      </c>
      <c r="BW180" s="57" t="s">
        <v>103</v>
      </c>
      <c r="BX180" s="57" t="s">
        <v>102</v>
      </c>
      <c r="BY180" s="57" t="s">
        <v>102</v>
      </c>
      <c r="BZ180" s="57" t="s">
        <v>102</v>
      </c>
      <c r="CA180" s="57" t="s">
        <v>102</v>
      </c>
      <c r="CB180" s="57" t="s">
        <v>102</v>
      </c>
      <c r="CC180" s="57" t="s">
        <v>102</v>
      </c>
      <c r="CD180" s="59"/>
    </row>
    <row r="181">
      <c r="A181" s="54" t="s">
        <v>282</v>
      </c>
      <c r="B181" s="57" t="s">
        <v>103</v>
      </c>
      <c r="C181" s="57" t="s">
        <v>103</v>
      </c>
      <c r="D181" s="57" t="s">
        <v>103</v>
      </c>
      <c r="E181" s="57" t="s">
        <v>103</v>
      </c>
      <c r="F181" s="57" t="s">
        <v>103</v>
      </c>
      <c r="G181" s="58"/>
      <c r="H181" s="57" t="s">
        <v>103</v>
      </c>
      <c r="I181" s="57" t="s">
        <v>103</v>
      </c>
      <c r="J181" s="57" t="s">
        <v>103</v>
      </c>
      <c r="K181" s="57" t="s">
        <v>103</v>
      </c>
      <c r="L181" s="57" t="s">
        <v>102</v>
      </c>
      <c r="M181" s="57" t="s">
        <v>103</v>
      </c>
      <c r="N181" s="57" t="s">
        <v>103</v>
      </c>
      <c r="O181" s="57" t="s">
        <v>103</v>
      </c>
      <c r="P181" s="57" t="s">
        <v>103</v>
      </c>
      <c r="Q181" s="57" t="s">
        <v>103</v>
      </c>
      <c r="R181" s="57" t="s">
        <v>103</v>
      </c>
      <c r="S181" s="57" t="s">
        <v>103</v>
      </c>
      <c r="T181" s="57" t="s">
        <v>103</v>
      </c>
      <c r="U181" s="57" t="s">
        <v>103</v>
      </c>
      <c r="V181" s="57" t="s">
        <v>103</v>
      </c>
      <c r="W181" s="58"/>
      <c r="X181" s="57" t="s">
        <v>103</v>
      </c>
      <c r="Y181" s="58"/>
      <c r="Z181" s="57" t="s">
        <v>103</v>
      </c>
      <c r="AA181" s="57" t="s">
        <v>103</v>
      </c>
      <c r="AB181" s="57" t="s">
        <v>103</v>
      </c>
      <c r="AC181" s="57" t="s">
        <v>103</v>
      </c>
      <c r="AD181" s="57" t="s">
        <v>103</v>
      </c>
      <c r="AE181" s="57" t="s">
        <v>103</v>
      </c>
      <c r="AF181" s="57" t="s">
        <v>102</v>
      </c>
      <c r="AG181" s="57" t="s">
        <v>102</v>
      </c>
      <c r="AH181" s="57" t="s">
        <v>103</v>
      </c>
      <c r="AI181" s="57" t="s">
        <v>103</v>
      </c>
      <c r="AJ181" s="57" t="s">
        <v>103</v>
      </c>
      <c r="AK181" s="57" t="s">
        <v>103</v>
      </c>
      <c r="AL181" s="57" t="s">
        <v>103</v>
      </c>
      <c r="AM181" s="57" t="s">
        <v>103</v>
      </c>
      <c r="AN181" s="58"/>
      <c r="AO181" s="57" t="s">
        <v>103</v>
      </c>
      <c r="AP181" s="57" t="s">
        <v>103</v>
      </c>
      <c r="AQ181" s="57" t="s">
        <v>103</v>
      </c>
      <c r="AR181" s="57" t="s">
        <v>103</v>
      </c>
      <c r="AS181" s="57"/>
      <c r="AT181" s="57" t="s">
        <v>103</v>
      </c>
      <c r="AU181" s="57" t="s">
        <v>103</v>
      </c>
      <c r="AV181" s="57" t="s">
        <v>103</v>
      </c>
      <c r="AW181" s="57" t="s">
        <v>103</v>
      </c>
      <c r="AX181" s="57" t="s">
        <v>103</v>
      </c>
      <c r="AY181" s="57" t="s">
        <v>103</v>
      </c>
      <c r="AZ181" s="57" t="s">
        <v>103</v>
      </c>
      <c r="BA181" s="57" t="s">
        <v>103</v>
      </c>
      <c r="BB181" s="57" t="s">
        <v>103</v>
      </c>
      <c r="BC181" s="57" t="s">
        <v>103</v>
      </c>
      <c r="BD181" s="57" t="s">
        <v>103</v>
      </c>
      <c r="BE181" s="57" t="s">
        <v>102</v>
      </c>
      <c r="BF181" s="57" t="s">
        <v>103</v>
      </c>
      <c r="BG181" s="57" t="s">
        <v>103</v>
      </c>
      <c r="BH181" s="57" t="s">
        <v>103</v>
      </c>
      <c r="BI181" s="57" t="s">
        <v>103</v>
      </c>
      <c r="BJ181" s="57" t="s">
        <v>103</v>
      </c>
      <c r="BK181" s="57" t="s">
        <v>103</v>
      </c>
      <c r="BL181" s="57" t="s">
        <v>103</v>
      </c>
      <c r="BM181" s="57" t="s">
        <v>103</v>
      </c>
      <c r="BN181" s="57" t="s">
        <v>103</v>
      </c>
      <c r="BO181" s="57" t="s">
        <v>103</v>
      </c>
      <c r="BP181" s="57" t="s">
        <v>103</v>
      </c>
      <c r="BQ181" s="57" t="s">
        <v>103</v>
      </c>
      <c r="BR181" s="57" t="s">
        <v>103</v>
      </c>
      <c r="BS181" s="57" t="s">
        <v>103</v>
      </c>
      <c r="BT181" s="57" t="s">
        <v>103</v>
      </c>
      <c r="BU181" s="57" t="s">
        <v>103</v>
      </c>
      <c r="BV181" s="57" t="s">
        <v>103</v>
      </c>
      <c r="BW181" s="57" t="s">
        <v>103</v>
      </c>
      <c r="BX181" s="57" t="s">
        <v>103</v>
      </c>
      <c r="BY181" s="57" t="s">
        <v>103</v>
      </c>
      <c r="BZ181" s="57" t="s">
        <v>103</v>
      </c>
      <c r="CA181" s="57" t="s">
        <v>103</v>
      </c>
      <c r="CB181" s="57" t="s">
        <v>103</v>
      </c>
      <c r="CC181" s="57" t="s">
        <v>103</v>
      </c>
      <c r="CD181" s="59"/>
    </row>
    <row r="182">
      <c r="A182" s="54" t="s">
        <v>283</v>
      </c>
      <c r="B182" s="57" t="s">
        <v>102</v>
      </c>
      <c r="C182" s="57" t="s">
        <v>102</v>
      </c>
      <c r="D182" s="57" t="s">
        <v>102</v>
      </c>
      <c r="E182" s="57" t="s">
        <v>102</v>
      </c>
      <c r="F182" s="57" t="s">
        <v>102</v>
      </c>
      <c r="G182" s="58"/>
      <c r="H182" s="57" t="s">
        <v>102</v>
      </c>
      <c r="I182" s="57" t="s">
        <v>102</v>
      </c>
      <c r="J182" s="57" t="s">
        <v>102</v>
      </c>
      <c r="K182" s="57" t="s">
        <v>102</v>
      </c>
      <c r="L182" s="57" t="s">
        <v>102</v>
      </c>
      <c r="M182" s="57" t="s">
        <v>102</v>
      </c>
      <c r="N182" s="58"/>
      <c r="O182" s="57" t="s">
        <v>102</v>
      </c>
      <c r="P182" s="57" t="s">
        <v>102</v>
      </c>
      <c r="Q182" s="57" t="s">
        <v>102</v>
      </c>
      <c r="R182" s="57" t="s">
        <v>103</v>
      </c>
      <c r="S182" s="57" t="s">
        <v>102</v>
      </c>
      <c r="T182" s="57" t="s">
        <v>102</v>
      </c>
      <c r="U182" s="57" t="s">
        <v>102</v>
      </c>
      <c r="V182" s="57" t="s">
        <v>102</v>
      </c>
      <c r="W182" s="58"/>
      <c r="X182" s="57" t="s">
        <v>102</v>
      </c>
      <c r="Y182" s="58"/>
      <c r="Z182" s="57" t="s">
        <v>102</v>
      </c>
      <c r="AA182" s="57" t="s">
        <v>102</v>
      </c>
      <c r="AB182" s="57" t="s">
        <v>102</v>
      </c>
      <c r="AC182" s="57" t="s">
        <v>102</v>
      </c>
      <c r="AD182" s="57" t="s">
        <v>102</v>
      </c>
      <c r="AE182" s="57" t="s">
        <v>102</v>
      </c>
      <c r="AF182" s="57" t="s">
        <v>103</v>
      </c>
      <c r="AG182" s="57" t="s">
        <v>102</v>
      </c>
      <c r="AH182" s="57" t="s">
        <v>102</v>
      </c>
      <c r="AI182" s="57" t="s">
        <v>102</v>
      </c>
      <c r="AJ182" s="57" t="s">
        <v>102</v>
      </c>
      <c r="AK182" s="57" t="s">
        <v>103</v>
      </c>
      <c r="AL182" s="57" t="s">
        <v>102</v>
      </c>
      <c r="AM182" s="57" t="s">
        <v>102</v>
      </c>
      <c r="AN182" s="58"/>
      <c r="AO182" s="57" t="s">
        <v>102</v>
      </c>
      <c r="AP182" s="57" t="s">
        <v>102</v>
      </c>
      <c r="AQ182" s="57" t="s">
        <v>102</v>
      </c>
      <c r="AR182" s="57" t="s">
        <v>102</v>
      </c>
      <c r="AS182" s="57"/>
      <c r="AT182" s="57" t="s">
        <v>111</v>
      </c>
      <c r="AU182" s="57" t="s">
        <v>102</v>
      </c>
      <c r="AV182" s="57" t="s">
        <v>102</v>
      </c>
      <c r="AW182" s="57" t="s">
        <v>102</v>
      </c>
      <c r="AX182" s="57" t="s">
        <v>102</v>
      </c>
      <c r="AY182" s="57" t="s">
        <v>102</v>
      </c>
      <c r="AZ182" s="57" t="s">
        <v>102</v>
      </c>
      <c r="BA182" s="57" t="s">
        <v>102</v>
      </c>
      <c r="BB182" s="57" t="s">
        <v>102</v>
      </c>
      <c r="BC182" s="57" t="s">
        <v>102</v>
      </c>
      <c r="BD182" s="57" t="s">
        <v>102</v>
      </c>
      <c r="BE182" s="57" t="s">
        <v>102</v>
      </c>
      <c r="BF182" s="57" t="s">
        <v>102</v>
      </c>
      <c r="BG182" s="57" t="s">
        <v>102</v>
      </c>
      <c r="BH182" s="57" t="s">
        <v>102</v>
      </c>
      <c r="BI182" s="57" t="s">
        <v>102</v>
      </c>
      <c r="BJ182" s="57" t="s">
        <v>102</v>
      </c>
      <c r="BK182" s="57" t="s">
        <v>102</v>
      </c>
      <c r="BL182" s="57" t="s">
        <v>102</v>
      </c>
      <c r="BM182" s="57" t="s">
        <v>102</v>
      </c>
      <c r="BN182" s="57" t="s">
        <v>102</v>
      </c>
      <c r="BO182" s="57" t="s">
        <v>102</v>
      </c>
      <c r="BP182" s="57" t="s">
        <v>102</v>
      </c>
      <c r="BQ182" s="57" t="s">
        <v>102</v>
      </c>
      <c r="BR182" s="57" t="s">
        <v>102</v>
      </c>
      <c r="BS182" s="57" t="s">
        <v>102</v>
      </c>
      <c r="BT182" s="57" t="s">
        <v>102</v>
      </c>
      <c r="BU182" s="57" t="s">
        <v>102</v>
      </c>
      <c r="BV182" s="57" t="s">
        <v>102</v>
      </c>
      <c r="BW182" s="57" t="s">
        <v>102</v>
      </c>
      <c r="BX182" s="57" t="s">
        <v>102</v>
      </c>
      <c r="BY182" s="57"/>
      <c r="BZ182" s="57" t="s">
        <v>102</v>
      </c>
      <c r="CA182" s="57" t="s">
        <v>102</v>
      </c>
      <c r="CB182" s="57" t="s">
        <v>102</v>
      </c>
      <c r="CC182" s="57" t="s">
        <v>102</v>
      </c>
      <c r="CD182" s="59"/>
    </row>
    <row r="183">
      <c r="A183" s="54" t="s">
        <v>284</v>
      </c>
      <c r="B183" s="57" t="s">
        <v>103</v>
      </c>
      <c r="C183" s="57" t="s">
        <v>103</v>
      </c>
      <c r="D183" s="57" t="s">
        <v>103</v>
      </c>
      <c r="E183" s="57" t="s">
        <v>103</v>
      </c>
      <c r="F183" s="57" t="s">
        <v>103</v>
      </c>
      <c r="G183" s="58"/>
      <c r="H183" s="57" t="s">
        <v>103</v>
      </c>
      <c r="I183" s="57" t="s">
        <v>103</v>
      </c>
      <c r="J183" s="57" t="s">
        <v>103</v>
      </c>
      <c r="K183" s="57" t="s">
        <v>103</v>
      </c>
      <c r="L183" s="57" t="s">
        <v>102</v>
      </c>
      <c r="M183" s="57" t="s">
        <v>102</v>
      </c>
      <c r="N183" s="58"/>
      <c r="O183" s="57" t="s">
        <v>102</v>
      </c>
      <c r="P183" s="57" t="s">
        <v>103</v>
      </c>
      <c r="Q183" s="57" t="s">
        <v>103</v>
      </c>
      <c r="R183" s="57" t="s">
        <v>102</v>
      </c>
      <c r="S183" s="57" t="s">
        <v>103</v>
      </c>
      <c r="T183" s="57" t="s">
        <v>103</v>
      </c>
      <c r="U183" s="57" t="s">
        <v>103</v>
      </c>
      <c r="V183" s="57" t="s">
        <v>103</v>
      </c>
      <c r="W183" s="58"/>
      <c r="X183" s="57" t="s">
        <v>103</v>
      </c>
      <c r="Y183" s="58"/>
      <c r="Z183" s="57" t="s">
        <v>102</v>
      </c>
      <c r="AA183" s="57" t="s">
        <v>103</v>
      </c>
      <c r="AB183" s="57" t="s">
        <v>103</v>
      </c>
      <c r="AC183" s="57" t="s">
        <v>103</v>
      </c>
      <c r="AD183" s="57" t="s">
        <v>103</v>
      </c>
      <c r="AE183" s="57" t="s">
        <v>111</v>
      </c>
      <c r="AF183" s="57" t="s">
        <v>103</v>
      </c>
      <c r="AG183" s="57" t="s">
        <v>103</v>
      </c>
      <c r="AH183" s="57" t="s">
        <v>103</v>
      </c>
      <c r="AI183" s="57" t="s">
        <v>103</v>
      </c>
      <c r="AJ183" s="57" t="s">
        <v>103</v>
      </c>
      <c r="AK183" s="57" t="s">
        <v>102</v>
      </c>
      <c r="AL183" s="57" t="s">
        <v>102</v>
      </c>
      <c r="AM183" s="57" t="s">
        <v>103</v>
      </c>
      <c r="AN183" s="58"/>
      <c r="AO183" s="57" t="s">
        <v>102</v>
      </c>
      <c r="AP183" s="57" t="s">
        <v>103</v>
      </c>
      <c r="AQ183" s="57" t="s">
        <v>103</v>
      </c>
      <c r="AR183" s="57" t="s">
        <v>111</v>
      </c>
      <c r="AS183" s="57"/>
      <c r="AT183" s="57" t="s">
        <v>103</v>
      </c>
      <c r="AU183" s="57" t="s">
        <v>103</v>
      </c>
      <c r="AV183" s="57" t="s">
        <v>103</v>
      </c>
      <c r="AW183" s="57" t="s">
        <v>103</v>
      </c>
      <c r="AX183" s="57" t="s">
        <v>103</v>
      </c>
      <c r="AY183" s="57" t="s">
        <v>102</v>
      </c>
      <c r="AZ183" s="57" t="s">
        <v>103</v>
      </c>
      <c r="BA183" s="57" t="s">
        <v>111</v>
      </c>
      <c r="BB183" s="57" t="s">
        <v>111</v>
      </c>
      <c r="BC183" s="57" t="s">
        <v>103</v>
      </c>
      <c r="BD183" s="57" t="s">
        <v>103</v>
      </c>
      <c r="BE183" s="57" t="s">
        <v>102</v>
      </c>
      <c r="BF183" s="57" t="s">
        <v>111</v>
      </c>
      <c r="BG183" s="57" t="s">
        <v>103</v>
      </c>
      <c r="BH183" s="57" t="s">
        <v>102</v>
      </c>
      <c r="BI183" s="57" t="s">
        <v>103</v>
      </c>
      <c r="BJ183" s="57" t="s">
        <v>103</v>
      </c>
      <c r="BK183" s="57" t="s">
        <v>103</v>
      </c>
      <c r="BL183" s="57" t="s">
        <v>103</v>
      </c>
      <c r="BM183" s="57" t="s">
        <v>103</v>
      </c>
      <c r="BN183" s="57" t="s">
        <v>103</v>
      </c>
      <c r="BO183" s="57" t="s">
        <v>103</v>
      </c>
      <c r="BP183" s="57" t="s">
        <v>103</v>
      </c>
      <c r="BQ183" s="57" t="s">
        <v>103</v>
      </c>
      <c r="BR183" s="57" t="s">
        <v>103</v>
      </c>
      <c r="BS183" s="57" t="s">
        <v>102</v>
      </c>
      <c r="BT183" s="57" t="s">
        <v>103</v>
      </c>
      <c r="BU183" s="57" t="s">
        <v>103</v>
      </c>
      <c r="BV183" s="57" t="s">
        <v>103</v>
      </c>
      <c r="BW183" s="57" t="s">
        <v>103</v>
      </c>
      <c r="BX183" s="57" t="s">
        <v>103</v>
      </c>
      <c r="BY183" s="57" t="s">
        <v>103</v>
      </c>
      <c r="BZ183" s="57" t="s">
        <v>103</v>
      </c>
      <c r="CA183" s="57" t="s">
        <v>102</v>
      </c>
      <c r="CB183" s="57" t="s">
        <v>103</v>
      </c>
      <c r="CC183" s="57" t="s">
        <v>103</v>
      </c>
      <c r="CD183" s="59"/>
    </row>
    <row r="184">
      <c r="A184" s="54" t="s">
        <v>285</v>
      </c>
      <c r="B184" s="57" t="s">
        <v>109</v>
      </c>
      <c r="C184" s="57" t="s">
        <v>111</v>
      </c>
      <c r="D184" s="57" t="s">
        <v>109</v>
      </c>
      <c r="E184" s="57" t="s">
        <v>109</v>
      </c>
      <c r="F184" s="57" t="s">
        <v>109</v>
      </c>
      <c r="G184" s="58"/>
      <c r="H184" s="57" t="s">
        <v>111</v>
      </c>
      <c r="I184" s="57" t="s">
        <v>103</v>
      </c>
      <c r="J184" s="57" t="s">
        <v>109</v>
      </c>
      <c r="K184" s="57" t="s">
        <v>109</v>
      </c>
      <c r="L184" s="57" t="s">
        <v>109</v>
      </c>
      <c r="M184" s="57" t="s">
        <v>111</v>
      </c>
      <c r="N184" s="58"/>
      <c r="O184" s="57" t="s">
        <v>109</v>
      </c>
      <c r="P184" s="57" t="s">
        <v>109</v>
      </c>
      <c r="Q184" s="57" t="s">
        <v>111</v>
      </c>
      <c r="R184" s="57" t="s">
        <v>109</v>
      </c>
      <c r="S184" s="57" t="s">
        <v>102</v>
      </c>
      <c r="T184" s="57" t="s">
        <v>109</v>
      </c>
      <c r="U184" s="57" t="s">
        <v>111</v>
      </c>
      <c r="V184" s="58"/>
      <c r="W184" s="58"/>
      <c r="X184" s="57" t="s">
        <v>111</v>
      </c>
      <c r="Y184" s="58"/>
      <c r="Z184" s="57" t="s">
        <v>111</v>
      </c>
      <c r="AA184" s="57" t="s">
        <v>111</v>
      </c>
      <c r="AB184" s="57" t="s">
        <v>109</v>
      </c>
      <c r="AC184" s="57" t="s">
        <v>111</v>
      </c>
      <c r="AD184" s="57" t="s">
        <v>109</v>
      </c>
      <c r="AE184" s="57" t="s">
        <v>111</v>
      </c>
      <c r="AF184" s="58"/>
      <c r="AG184" s="57" t="s">
        <v>109</v>
      </c>
      <c r="AH184" s="57" t="s">
        <v>109</v>
      </c>
      <c r="AI184" s="57" t="s">
        <v>109</v>
      </c>
      <c r="AJ184" s="57" t="s">
        <v>109</v>
      </c>
      <c r="AK184" s="57" t="s">
        <v>111</v>
      </c>
      <c r="AL184" s="57" t="s">
        <v>109</v>
      </c>
      <c r="AM184" s="57" t="s">
        <v>109</v>
      </c>
      <c r="AN184" s="58"/>
      <c r="AO184" s="57" t="s">
        <v>109</v>
      </c>
      <c r="AP184" s="57" t="s">
        <v>111</v>
      </c>
      <c r="AQ184" s="57" t="s">
        <v>109</v>
      </c>
      <c r="AR184" s="57" t="s">
        <v>109</v>
      </c>
      <c r="AS184" s="57"/>
      <c r="AT184" s="57" t="s">
        <v>109</v>
      </c>
      <c r="AU184" s="57" t="s">
        <v>109</v>
      </c>
      <c r="AV184" s="57" t="s">
        <v>109</v>
      </c>
      <c r="AW184" s="57" t="s">
        <v>109</v>
      </c>
      <c r="AX184" s="57" t="s">
        <v>109</v>
      </c>
      <c r="AY184" s="57" t="s">
        <v>109</v>
      </c>
      <c r="AZ184" s="57" t="s">
        <v>109</v>
      </c>
      <c r="BA184" s="57" t="s">
        <v>109</v>
      </c>
      <c r="BB184" s="57" t="s">
        <v>109</v>
      </c>
      <c r="BC184" s="57" t="s">
        <v>109</v>
      </c>
      <c r="BD184" s="57" t="s">
        <v>109</v>
      </c>
      <c r="BE184" s="57" t="s">
        <v>109</v>
      </c>
      <c r="BF184" s="57" t="s">
        <v>110</v>
      </c>
      <c r="BG184" s="57" t="s">
        <v>109</v>
      </c>
      <c r="BH184" s="57" t="s">
        <v>109</v>
      </c>
      <c r="BI184" s="57" t="s">
        <v>111</v>
      </c>
      <c r="BJ184" s="57" t="s">
        <v>109</v>
      </c>
      <c r="BK184" s="57" t="s">
        <v>109</v>
      </c>
      <c r="BL184" s="57" t="s">
        <v>109</v>
      </c>
      <c r="BM184" s="57" t="s">
        <v>109</v>
      </c>
      <c r="BN184" s="57" t="s">
        <v>109</v>
      </c>
      <c r="BO184" s="57" t="s">
        <v>109</v>
      </c>
      <c r="BP184" s="57" t="s">
        <v>109</v>
      </c>
      <c r="BQ184" s="57" t="s">
        <v>111</v>
      </c>
      <c r="BR184" s="57" t="s">
        <v>109</v>
      </c>
      <c r="BS184" s="57" t="s">
        <v>109</v>
      </c>
      <c r="BT184" s="57" t="s">
        <v>111</v>
      </c>
      <c r="BU184" s="57" t="s">
        <v>111</v>
      </c>
      <c r="BV184" s="57" t="s">
        <v>111</v>
      </c>
      <c r="BW184" s="57" t="s">
        <v>109</v>
      </c>
      <c r="BX184" s="57" t="s">
        <v>109</v>
      </c>
      <c r="BY184" s="57" t="s">
        <v>109</v>
      </c>
      <c r="BZ184" s="57" t="s">
        <v>111</v>
      </c>
      <c r="CA184" s="57" t="s">
        <v>109</v>
      </c>
      <c r="CB184" s="57" t="s">
        <v>109</v>
      </c>
      <c r="CC184" s="57" t="s">
        <v>111</v>
      </c>
      <c r="CD184" s="59"/>
    </row>
    <row r="185">
      <c r="A185" s="54" t="s">
        <v>286</v>
      </c>
      <c r="B185" s="57" t="s">
        <v>103</v>
      </c>
      <c r="C185" s="57" t="s">
        <v>103</v>
      </c>
      <c r="D185" s="57" t="s">
        <v>103</v>
      </c>
      <c r="E185" s="57" t="s">
        <v>103</v>
      </c>
      <c r="F185" s="57" t="s">
        <v>103</v>
      </c>
      <c r="G185" s="58"/>
      <c r="H185" s="57" t="s">
        <v>103</v>
      </c>
      <c r="I185" s="57" t="s">
        <v>103</v>
      </c>
      <c r="J185" s="57" t="s">
        <v>103</v>
      </c>
      <c r="K185" s="57" t="s">
        <v>102</v>
      </c>
      <c r="L185" s="57" t="s">
        <v>103</v>
      </c>
      <c r="M185" s="57" t="s">
        <v>103</v>
      </c>
      <c r="N185" s="58"/>
      <c r="O185" s="57" t="s">
        <v>102</v>
      </c>
      <c r="P185" s="57" t="s">
        <v>103</v>
      </c>
      <c r="Q185" s="57" t="s">
        <v>103</v>
      </c>
      <c r="R185" s="57" t="s">
        <v>102</v>
      </c>
      <c r="S185" s="57" t="s">
        <v>103</v>
      </c>
      <c r="T185" s="57" t="s">
        <v>103</v>
      </c>
      <c r="U185" s="57" t="s">
        <v>103</v>
      </c>
      <c r="V185" s="57" t="s">
        <v>103</v>
      </c>
      <c r="W185" s="58"/>
      <c r="X185" s="57" t="s">
        <v>103</v>
      </c>
      <c r="Y185" s="58"/>
      <c r="Z185" s="57" t="s">
        <v>103</v>
      </c>
      <c r="AA185" s="57" t="s">
        <v>103</v>
      </c>
      <c r="AB185" s="57" t="s">
        <v>103</v>
      </c>
      <c r="AC185" s="57" t="s">
        <v>102</v>
      </c>
      <c r="AD185" s="57" t="s">
        <v>103</v>
      </c>
      <c r="AE185" s="57" t="s">
        <v>103</v>
      </c>
      <c r="AF185" s="57" t="s">
        <v>103</v>
      </c>
      <c r="AG185" s="57" t="s">
        <v>103</v>
      </c>
      <c r="AH185" s="57" t="s">
        <v>103</v>
      </c>
      <c r="AI185" s="57" t="s">
        <v>103</v>
      </c>
      <c r="AJ185" s="57" t="s">
        <v>103</v>
      </c>
      <c r="AK185" s="57" t="s">
        <v>103</v>
      </c>
      <c r="AL185" s="57" t="s">
        <v>103</v>
      </c>
      <c r="AM185" s="57" t="s">
        <v>103</v>
      </c>
      <c r="AN185" s="58"/>
      <c r="AO185" s="57" t="s">
        <v>103</v>
      </c>
      <c r="AP185" s="57" t="s">
        <v>103</v>
      </c>
      <c r="AQ185" s="57" t="s">
        <v>103</v>
      </c>
      <c r="AR185" s="57" t="s">
        <v>103</v>
      </c>
      <c r="AS185" s="57"/>
      <c r="AT185" s="57" t="s">
        <v>103</v>
      </c>
      <c r="AU185" s="57" t="s">
        <v>103</v>
      </c>
      <c r="AV185" s="57" t="s">
        <v>103</v>
      </c>
      <c r="AW185" s="57" t="s">
        <v>103</v>
      </c>
      <c r="AX185" s="57" t="s">
        <v>103</v>
      </c>
      <c r="AY185" s="57" t="s">
        <v>103</v>
      </c>
      <c r="AZ185" s="57" t="s">
        <v>103</v>
      </c>
      <c r="BA185" s="57" t="s">
        <v>103</v>
      </c>
      <c r="BB185" s="57" t="s">
        <v>111</v>
      </c>
      <c r="BC185" s="57" t="s">
        <v>103</v>
      </c>
      <c r="BD185" s="57" t="s">
        <v>103</v>
      </c>
      <c r="BE185" s="57" t="s">
        <v>103</v>
      </c>
      <c r="BF185" s="57" t="s">
        <v>103</v>
      </c>
      <c r="BG185" s="57" t="s">
        <v>103</v>
      </c>
      <c r="BH185" s="57" t="s">
        <v>103</v>
      </c>
      <c r="BI185" s="57" t="s">
        <v>103</v>
      </c>
      <c r="BJ185" s="57" t="s">
        <v>103</v>
      </c>
      <c r="BK185" s="57" t="s">
        <v>103</v>
      </c>
      <c r="BL185" s="57" t="s">
        <v>103</v>
      </c>
      <c r="BM185" s="57" t="s">
        <v>103</v>
      </c>
      <c r="BN185" s="57" t="s">
        <v>103</v>
      </c>
      <c r="BO185" s="57" t="s">
        <v>103</v>
      </c>
      <c r="BP185" s="58"/>
      <c r="BQ185" s="57" t="s">
        <v>103</v>
      </c>
      <c r="BR185" s="57" t="s">
        <v>103</v>
      </c>
      <c r="BS185" s="57" t="s">
        <v>103</v>
      </c>
      <c r="BT185" s="57" t="s">
        <v>103</v>
      </c>
      <c r="BU185" s="57" t="s">
        <v>103</v>
      </c>
      <c r="BV185" s="57" t="s">
        <v>103</v>
      </c>
      <c r="BW185" s="57" t="s">
        <v>103</v>
      </c>
      <c r="BX185" s="57" t="s">
        <v>103</v>
      </c>
      <c r="BY185" s="57" t="s">
        <v>103</v>
      </c>
      <c r="BZ185" s="57" t="s">
        <v>103</v>
      </c>
      <c r="CA185" s="57" t="s">
        <v>103</v>
      </c>
      <c r="CB185" s="57" t="s">
        <v>103</v>
      </c>
      <c r="CC185" s="57" t="s">
        <v>103</v>
      </c>
      <c r="CD185" s="59"/>
    </row>
    <row r="186">
      <c r="A186" s="54" t="s">
        <v>287</v>
      </c>
      <c r="B186" s="57" t="s">
        <v>102</v>
      </c>
      <c r="C186" s="57" t="s">
        <v>103</v>
      </c>
      <c r="D186" s="57" t="s">
        <v>102</v>
      </c>
      <c r="E186" s="57" t="s">
        <v>102</v>
      </c>
      <c r="F186" s="57" t="s">
        <v>102</v>
      </c>
      <c r="G186" s="58"/>
      <c r="H186" s="57" t="s">
        <v>102</v>
      </c>
      <c r="I186" s="57" t="s">
        <v>102</v>
      </c>
      <c r="J186" s="57" t="s">
        <v>102</v>
      </c>
      <c r="K186" s="57" t="s">
        <v>102</v>
      </c>
      <c r="L186" s="57" t="s">
        <v>102</v>
      </c>
      <c r="M186" s="57" t="s">
        <v>103</v>
      </c>
      <c r="N186" s="58"/>
      <c r="O186" s="57" t="s">
        <v>102</v>
      </c>
      <c r="P186" s="57" t="s">
        <v>102</v>
      </c>
      <c r="Q186" s="57" t="s">
        <v>102</v>
      </c>
      <c r="R186" s="57" t="s">
        <v>102</v>
      </c>
      <c r="S186" s="57" t="s">
        <v>102</v>
      </c>
      <c r="T186" s="57" t="s">
        <v>102</v>
      </c>
      <c r="U186" s="57" t="s">
        <v>102</v>
      </c>
      <c r="V186" s="57" t="s">
        <v>102</v>
      </c>
      <c r="W186" s="58"/>
      <c r="X186" s="57" t="s">
        <v>102</v>
      </c>
      <c r="Y186" s="58"/>
      <c r="Z186" s="57" t="s">
        <v>102</v>
      </c>
      <c r="AA186" s="57" t="s">
        <v>102</v>
      </c>
      <c r="AB186" s="57" t="s">
        <v>102</v>
      </c>
      <c r="AC186" s="57" t="s">
        <v>102</v>
      </c>
      <c r="AD186" s="57" t="s">
        <v>102</v>
      </c>
      <c r="AE186" s="57" t="s">
        <v>102</v>
      </c>
      <c r="AF186" s="57" t="s">
        <v>111</v>
      </c>
      <c r="AG186" s="57" t="s">
        <v>102</v>
      </c>
      <c r="AH186" s="57" t="s">
        <v>102</v>
      </c>
      <c r="AI186" s="57" t="s">
        <v>102</v>
      </c>
      <c r="AJ186" s="57" t="s">
        <v>102</v>
      </c>
      <c r="AK186" s="57" t="s">
        <v>102</v>
      </c>
      <c r="AL186" s="57" t="s">
        <v>102</v>
      </c>
      <c r="AM186" s="57" t="s">
        <v>102</v>
      </c>
      <c r="AN186" s="58"/>
      <c r="AO186" s="57" t="s">
        <v>102</v>
      </c>
      <c r="AP186" s="57" t="s">
        <v>102</v>
      </c>
      <c r="AQ186" s="57" t="s">
        <v>102</v>
      </c>
      <c r="AR186" s="57" t="s">
        <v>102</v>
      </c>
      <c r="AS186" s="57"/>
      <c r="AT186" s="57" t="s">
        <v>102</v>
      </c>
      <c r="AU186" s="57" t="s">
        <v>102</v>
      </c>
      <c r="AV186" s="57" t="s">
        <v>102</v>
      </c>
      <c r="AW186" s="57" t="s">
        <v>102</v>
      </c>
      <c r="AX186" s="57" t="s">
        <v>102</v>
      </c>
      <c r="AY186" s="57" t="s">
        <v>102</v>
      </c>
      <c r="AZ186" s="57" t="s">
        <v>102</v>
      </c>
      <c r="BA186" s="57" t="s">
        <v>102</v>
      </c>
      <c r="BB186" s="57" t="s">
        <v>102</v>
      </c>
      <c r="BC186" s="57" t="s">
        <v>102</v>
      </c>
      <c r="BD186" s="57" t="s">
        <v>102</v>
      </c>
      <c r="BE186" s="57" t="s">
        <v>102</v>
      </c>
      <c r="BF186" s="57" t="s">
        <v>102</v>
      </c>
      <c r="BG186" s="57" t="s">
        <v>102</v>
      </c>
      <c r="BH186" s="57" t="s">
        <v>102</v>
      </c>
      <c r="BI186" s="58"/>
      <c r="BJ186" s="57" t="s">
        <v>102</v>
      </c>
      <c r="BK186" s="57" t="s">
        <v>102</v>
      </c>
      <c r="BL186" s="57" t="s">
        <v>102</v>
      </c>
      <c r="BM186" s="57" t="s">
        <v>102</v>
      </c>
      <c r="BN186" s="57" t="s">
        <v>102</v>
      </c>
      <c r="BO186" s="57" t="s">
        <v>102</v>
      </c>
      <c r="BP186" s="58"/>
      <c r="BQ186" s="57" t="s">
        <v>102</v>
      </c>
      <c r="BR186" s="57" t="s">
        <v>102</v>
      </c>
      <c r="BS186" s="57" t="s">
        <v>102</v>
      </c>
      <c r="BT186" s="57" t="s">
        <v>102</v>
      </c>
      <c r="BU186" s="57" t="s">
        <v>102</v>
      </c>
      <c r="BV186" s="57" t="s">
        <v>102</v>
      </c>
      <c r="BW186" s="57" t="s">
        <v>102</v>
      </c>
      <c r="BX186" s="57" t="s">
        <v>102</v>
      </c>
      <c r="BY186" s="57" t="s">
        <v>102</v>
      </c>
      <c r="BZ186" s="57" t="s">
        <v>102</v>
      </c>
      <c r="CA186" s="57" t="s">
        <v>102</v>
      </c>
      <c r="CB186" s="57" t="s">
        <v>102</v>
      </c>
      <c r="CC186" s="57" t="s">
        <v>102</v>
      </c>
      <c r="CD186" s="59"/>
    </row>
    <row r="187">
      <c r="A187" s="54" t="s">
        <v>288</v>
      </c>
      <c r="B187" s="57" t="s">
        <v>111</v>
      </c>
      <c r="C187" s="57" t="s">
        <v>102</v>
      </c>
      <c r="D187" s="57" t="s">
        <v>111</v>
      </c>
      <c r="E187" s="57" t="s">
        <v>111</v>
      </c>
      <c r="F187" s="57" t="s">
        <v>111</v>
      </c>
      <c r="G187" s="58"/>
      <c r="H187" s="57" t="s">
        <v>102</v>
      </c>
      <c r="I187" s="57" t="s">
        <v>111</v>
      </c>
      <c r="J187" s="57" t="s">
        <v>111</v>
      </c>
      <c r="K187" s="57" t="s">
        <v>111</v>
      </c>
      <c r="L187" s="57" t="s">
        <v>102</v>
      </c>
      <c r="M187" s="57" t="s">
        <v>111</v>
      </c>
      <c r="N187" s="58"/>
      <c r="O187" s="57" t="s">
        <v>111</v>
      </c>
      <c r="P187" s="57" t="s">
        <v>111</v>
      </c>
      <c r="Q187" s="57" t="s">
        <v>111</v>
      </c>
      <c r="R187" s="57" t="s">
        <v>111</v>
      </c>
      <c r="S187" s="57" t="s">
        <v>111</v>
      </c>
      <c r="T187" s="57" t="s">
        <v>111</v>
      </c>
      <c r="U187" s="57" t="s">
        <v>111</v>
      </c>
      <c r="V187" s="57" t="s">
        <v>111</v>
      </c>
      <c r="W187" s="58"/>
      <c r="X187" s="57" t="s">
        <v>111</v>
      </c>
      <c r="Y187" s="58"/>
      <c r="Z187" s="58"/>
      <c r="AA187" s="57" t="s">
        <v>111</v>
      </c>
      <c r="AB187" s="57" t="s">
        <v>111</v>
      </c>
      <c r="AC187" s="57" t="s">
        <v>111</v>
      </c>
      <c r="AD187" s="57" t="s">
        <v>111</v>
      </c>
      <c r="AE187" s="57" t="s">
        <v>111</v>
      </c>
      <c r="AF187" s="57" t="s">
        <v>102</v>
      </c>
      <c r="AG187" s="57" t="s">
        <v>111</v>
      </c>
      <c r="AH187" s="57" t="s">
        <v>111</v>
      </c>
      <c r="AI187" s="57" t="s">
        <v>111</v>
      </c>
      <c r="AJ187" s="57" t="s">
        <v>111</v>
      </c>
      <c r="AK187" s="57" t="s">
        <v>111</v>
      </c>
      <c r="AL187" s="58"/>
      <c r="AM187" s="57" t="s">
        <v>111</v>
      </c>
      <c r="AN187" s="58"/>
      <c r="AO187" s="57" t="s">
        <v>111</v>
      </c>
      <c r="AP187" s="57" t="s">
        <v>111</v>
      </c>
      <c r="AQ187" s="57" t="s">
        <v>111</v>
      </c>
      <c r="AR187" s="57" t="s">
        <v>111</v>
      </c>
      <c r="AS187" s="57"/>
      <c r="AT187" s="57" t="s">
        <v>111</v>
      </c>
      <c r="AU187" s="57" t="s">
        <v>111</v>
      </c>
      <c r="AV187" s="57" t="s">
        <v>111</v>
      </c>
      <c r="AW187" s="57" t="s">
        <v>111</v>
      </c>
      <c r="AX187" s="57" t="s">
        <v>111</v>
      </c>
      <c r="AY187" s="57" t="s">
        <v>111</v>
      </c>
      <c r="AZ187" s="57" t="s">
        <v>111</v>
      </c>
      <c r="BA187" s="57" t="s">
        <v>111</v>
      </c>
      <c r="BB187" s="57" t="s">
        <v>111</v>
      </c>
      <c r="BC187" s="57" t="s">
        <v>111</v>
      </c>
      <c r="BD187" s="57" t="s">
        <v>111</v>
      </c>
      <c r="BE187" s="57" t="s">
        <v>111</v>
      </c>
      <c r="BF187" s="57" t="s">
        <v>111</v>
      </c>
      <c r="BG187" s="57" t="s">
        <v>111</v>
      </c>
      <c r="BH187" s="57" t="s">
        <v>111</v>
      </c>
      <c r="BI187" s="57" t="s">
        <v>111</v>
      </c>
      <c r="BJ187" s="57" t="s">
        <v>111</v>
      </c>
      <c r="BK187" s="57" t="s">
        <v>111</v>
      </c>
      <c r="BL187" s="57" t="s">
        <v>111</v>
      </c>
      <c r="BM187" s="57" t="s">
        <v>111</v>
      </c>
      <c r="BN187" s="57" t="s">
        <v>111</v>
      </c>
      <c r="BO187" s="57" t="s">
        <v>111</v>
      </c>
      <c r="BP187" s="58"/>
      <c r="BQ187" s="57" t="s">
        <v>111</v>
      </c>
      <c r="BR187" s="57" t="s">
        <v>111</v>
      </c>
      <c r="BS187" s="57" t="s">
        <v>111</v>
      </c>
      <c r="BT187" s="57" t="s">
        <v>111</v>
      </c>
      <c r="BU187" s="57" t="s">
        <v>111</v>
      </c>
      <c r="BV187" s="57" t="s">
        <v>111</v>
      </c>
      <c r="BW187" s="57" t="s">
        <v>111</v>
      </c>
      <c r="BX187" s="57" t="s">
        <v>111</v>
      </c>
      <c r="BY187" s="57" t="s">
        <v>111</v>
      </c>
      <c r="BZ187" s="57" t="s">
        <v>111</v>
      </c>
      <c r="CA187" s="57" t="s">
        <v>111</v>
      </c>
      <c r="CB187" s="57" t="s">
        <v>111</v>
      </c>
      <c r="CC187" s="57" t="s">
        <v>111</v>
      </c>
      <c r="CD187" s="59"/>
    </row>
    <row r="188">
      <c r="A188" s="54" t="s">
        <v>289</v>
      </c>
      <c r="B188" s="57" t="s">
        <v>102</v>
      </c>
      <c r="C188" s="57" t="s">
        <v>102</v>
      </c>
      <c r="D188" s="57" t="s">
        <v>102</v>
      </c>
      <c r="E188" s="57" t="s">
        <v>102</v>
      </c>
      <c r="F188" s="57" t="s">
        <v>102</v>
      </c>
      <c r="G188" s="58"/>
      <c r="H188" s="57" t="s">
        <v>102</v>
      </c>
      <c r="I188" s="57" t="s">
        <v>111</v>
      </c>
      <c r="J188" s="57" t="s">
        <v>102</v>
      </c>
      <c r="K188" s="57" t="s">
        <v>102</v>
      </c>
      <c r="L188" s="57" t="s">
        <v>102</v>
      </c>
      <c r="M188" s="57" t="s">
        <v>102</v>
      </c>
      <c r="N188" s="58"/>
      <c r="O188" s="57" t="s">
        <v>102</v>
      </c>
      <c r="P188" s="57" t="s">
        <v>102</v>
      </c>
      <c r="Q188" s="57" t="s">
        <v>102</v>
      </c>
      <c r="R188" s="57" t="s">
        <v>102</v>
      </c>
      <c r="S188" s="57" t="s">
        <v>102</v>
      </c>
      <c r="T188" s="57" t="s">
        <v>102</v>
      </c>
      <c r="U188" s="57" t="s">
        <v>102</v>
      </c>
      <c r="V188" s="57" t="s">
        <v>102</v>
      </c>
      <c r="W188" s="58"/>
      <c r="X188" s="57" t="s">
        <v>102</v>
      </c>
      <c r="Y188" s="58"/>
      <c r="Z188" s="57" t="s">
        <v>102</v>
      </c>
      <c r="AA188" s="57" t="s">
        <v>102</v>
      </c>
      <c r="AB188" s="57" t="s">
        <v>102</v>
      </c>
      <c r="AC188" s="57" t="s">
        <v>102</v>
      </c>
      <c r="AD188" s="57" t="s">
        <v>102</v>
      </c>
      <c r="AE188" s="57" t="s">
        <v>102</v>
      </c>
      <c r="AF188" s="57" t="s">
        <v>111</v>
      </c>
      <c r="AG188" s="57" t="s">
        <v>102</v>
      </c>
      <c r="AH188" s="57" t="s">
        <v>102</v>
      </c>
      <c r="AI188" s="57" t="s">
        <v>102</v>
      </c>
      <c r="AJ188" s="57" t="s">
        <v>102</v>
      </c>
      <c r="AK188" s="57" t="s">
        <v>102</v>
      </c>
      <c r="AL188" s="57" t="s">
        <v>103</v>
      </c>
      <c r="AM188" s="57" t="s">
        <v>102</v>
      </c>
      <c r="AN188" s="58"/>
      <c r="AO188" s="57" t="s">
        <v>102</v>
      </c>
      <c r="AP188" s="57" t="s">
        <v>102</v>
      </c>
      <c r="AQ188" s="57" t="s">
        <v>102</v>
      </c>
      <c r="AR188" s="57" t="s">
        <v>102</v>
      </c>
      <c r="AS188" s="57"/>
      <c r="AT188" s="57" t="s">
        <v>102</v>
      </c>
      <c r="AU188" s="57" t="s">
        <v>102</v>
      </c>
      <c r="AV188" s="57" t="s">
        <v>102</v>
      </c>
      <c r="AW188" s="57" t="s">
        <v>102</v>
      </c>
      <c r="AX188" s="57" t="s">
        <v>102</v>
      </c>
      <c r="AY188" s="57" t="s">
        <v>102</v>
      </c>
      <c r="AZ188" s="57" t="s">
        <v>102</v>
      </c>
      <c r="BA188" s="57" t="s">
        <v>102</v>
      </c>
      <c r="BB188" s="57" t="s">
        <v>102</v>
      </c>
      <c r="BC188" s="57" t="s">
        <v>102</v>
      </c>
      <c r="BD188" s="57" t="s">
        <v>102</v>
      </c>
      <c r="BE188" s="57" t="s">
        <v>102</v>
      </c>
      <c r="BF188" s="57" t="s">
        <v>102</v>
      </c>
      <c r="BG188" s="57" t="s">
        <v>102</v>
      </c>
      <c r="BH188" s="57" t="s">
        <v>102</v>
      </c>
      <c r="BI188" s="57" t="s">
        <v>102</v>
      </c>
      <c r="BJ188" s="57" t="s">
        <v>102</v>
      </c>
      <c r="BK188" s="57" t="s">
        <v>102</v>
      </c>
      <c r="BL188" s="57" t="s">
        <v>102</v>
      </c>
      <c r="BM188" s="57" t="s">
        <v>102</v>
      </c>
      <c r="BN188" s="57" t="s">
        <v>102</v>
      </c>
      <c r="BO188" s="57" t="s">
        <v>102</v>
      </c>
      <c r="BP188" s="57" t="s">
        <v>102</v>
      </c>
      <c r="BQ188" s="57" t="s">
        <v>102</v>
      </c>
      <c r="BR188" s="57" t="s">
        <v>102</v>
      </c>
      <c r="BS188" s="57" t="s">
        <v>102</v>
      </c>
      <c r="BT188" s="57" t="s">
        <v>102</v>
      </c>
      <c r="BU188" s="57" t="s">
        <v>102</v>
      </c>
      <c r="BV188" s="57" t="s">
        <v>102</v>
      </c>
      <c r="BW188" s="57" t="s">
        <v>102</v>
      </c>
      <c r="BX188" s="57" t="s">
        <v>102</v>
      </c>
      <c r="BY188" s="57" t="s">
        <v>102</v>
      </c>
      <c r="BZ188" s="57" t="s">
        <v>102</v>
      </c>
      <c r="CA188" s="57" t="s">
        <v>102</v>
      </c>
      <c r="CB188" s="57" t="s">
        <v>102</v>
      </c>
      <c r="CC188" s="57" t="s">
        <v>102</v>
      </c>
      <c r="CD188" s="59"/>
    </row>
    <row r="189">
      <c r="A189" s="54" t="s">
        <v>290</v>
      </c>
      <c r="B189" s="57" t="s">
        <v>103</v>
      </c>
      <c r="C189" s="57" t="s">
        <v>103</v>
      </c>
      <c r="D189" s="57" t="s">
        <v>103</v>
      </c>
      <c r="E189" s="57" t="s">
        <v>103</v>
      </c>
      <c r="F189" s="57" t="s">
        <v>103</v>
      </c>
      <c r="G189" s="58"/>
      <c r="H189" s="57" t="s">
        <v>103</v>
      </c>
      <c r="I189" s="57" t="s">
        <v>103</v>
      </c>
      <c r="J189" s="57" t="s">
        <v>103</v>
      </c>
      <c r="K189" s="57" t="s">
        <v>103</v>
      </c>
      <c r="L189" s="57" t="s">
        <v>103</v>
      </c>
      <c r="M189" s="57" t="s">
        <v>103</v>
      </c>
      <c r="N189" s="58"/>
      <c r="O189" s="57" t="s">
        <v>103</v>
      </c>
      <c r="P189" s="57" t="s">
        <v>103</v>
      </c>
      <c r="Q189" s="57" t="s">
        <v>103</v>
      </c>
      <c r="R189" s="57" t="s">
        <v>102</v>
      </c>
      <c r="S189" s="57" t="s">
        <v>103</v>
      </c>
      <c r="T189" s="57" t="s">
        <v>103</v>
      </c>
      <c r="U189" s="57" t="s">
        <v>103</v>
      </c>
      <c r="V189" s="57" t="s">
        <v>103</v>
      </c>
      <c r="W189" s="58"/>
      <c r="X189" s="57" t="s">
        <v>103</v>
      </c>
      <c r="Y189" s="58"/>
      <c r="Z189" s="57" t="s">
        <v>103</v>
      </c>
      <c r="AA189" s="57" t="s">
        <v>103</v>
      </c>
      <c r="AB189" s="57" t="s">
        <v>103</v>
      </c>
      <c r="AC189" s="57" t="s">
        <v>103</v>
      </c>
      <c r="AD189" s="57" t="s">
        <v>103</v>
      </c>
      <c r="AE189" s="57" t="s">
        <v>103</v>
      </c>
      <c r="AF189" s="57" t="s">
        <v>103</v>
      </c>
      <c r="AG189" s="57" t="s">
        <v>103</v>
      </c>
      <c r="AH189" s="57" t="s">
        <v>103</v>
      </c>
      <c r="AI189" s="57" t="s">
        <v>103</v>
      </c>
      <c r="AJ189" s="57" t="s">
        <v>103</v>
      </c>
      <c r="AK189" s="57" t="s">
        <v>103</v>
      </c>
      <c r="AL189" s="57" t="s">
        <v>103</v>
      </c>
      <c r="AM189" s="57" t="s">
        <v>103</v>
      </c>
      <c r="AN189" s="58"/>
      <c r="AO189" s="57" t="s">
        <v>103</v>
      </c>
      <c r="AP189" s="57" t="s">
        <v>103</v>
      </c>
      <c r="AQ189" s="57" t="s">
        <v>103</v>
      </c>
      <c r="AR189" s="57" t="s">
        <v>103</v>
      </c>
      <c r="AS189" s="57"/>
      <c r="AT189" s="57" t="s">
        <v>103</v>
      </c>
      <c r="AU189" s="57" t="s">
        <v>103</v>
      </c>
      <c r="AV189" s="58"/>
      <c r="AW189" s="57" t="s">
        <v>103</v>
      </c>
      <c r="AX189" s="57" t="s">
        <v>103</v>
      </c>
      <c r="AY189" s="57" t="s">
        <v>103</v>
      </c>
      <c r="AZ189" s="57" t="s">
        <v>103</v>
      </c>
      <c r="BA189" s="57" t="s">
        <v>103</v>
      </c>
      <c r="BB189" s="57" t="s">
        <v>103</v>
      </c>
      <c r="BC189" s="57" t="s">
        <v>103</v>
      </c>
      <c r="BD189" s="57"/>
      <c r="BE189" s="57" t="s">
        <v>103</v>
      </c>
      <c r="BF189" s="57" t="s">
        <v>103</v>
      </c>
      <c r="BG189" s="57" t="s">
        <v>103</v>
      </c>
      <c r="BH189" s="57" t="s">
        <v>103</v>
      </c>
      <c r="BI189" s="57" t="s">
        <v>103</v>
      </c>
      <c r="BJ189" s="57" t="s">
        <v>103</v>
      </c>
      <c r="BK189" s="57" t="s">
        <v>103</v>
      </c>
      <c r="BL189" s="57" t="s">
        <v>103</v>
      </c>
      <c r="BM189" s="57" t="s">
        <v>103</v>
      </c>
      <c r="BN189" s="57" t="s">
        <v>103</v>
      </c>
      <c r="BO189" s="57" t="s">
        <v>103</v>
      </c>
      <c r="BP189" s="57" t="s">
        <v>103</v>
      </c>
      <c r="BQ189" s="57" t="s">
        <v>103</v>
      </c>
      <c r="BR189" s="57" t="s">
        <v>103</v>
      </c>
      <c r="BS189" s="57" t="s">
        <v>103</v>
      </c>
      <c r="BT189" s="57" t="s">
        <v>103</v>
      </c>
      <c r="BU189" s="57" t="s">
        <v>103</v>
      </c>
      <c r="BV189" s="57" t="s">
        <v>103</v>
      </c>
      <c r="BW189" s="57" t="s">
        <v>103</v>
      </c>
      <c r="BX189" s="57" t="s">
        <v>103</v>
      </c>
      <c r="BY189" s="57" t="s">
        <v>103</v>
      </c>
      <c r="BZ189" s="57" t="s">
        <v>103</v>
      </c>
      <c r="CA189" s="57" t="s">
        <v>103</v>
      </c>
      <c r="CB189" s="57" t="s">
        <v>103</v>
      </c>
      <c r="CC189" s="57" t="s">
        <v>103</v>
      </c>
      <c r="CD189" s="59"/>
    </row>
    <row r="190">
      <c r="A190" s="54" t="s">
        <v>291</v>
      </c>
      <c r="B190" s="57" t="s">
        <v>102</v>
      </c>
      <c r="C190" s="57" t="s">
        <v>102</v>
      </c>
      <c r="D190" s="57" t="s">
        <v>102</v>
      </c>
      <c r="E190" s="57" t="s">
        <v>102</v>
      </c>
      <c r="F190" s="57" t="s">
        <v>102</v>
      </c>
      <c r="G190" s="58"/>
      <c r="H190" s="57" t="s">
        <v>102</v>
      </c>
      <c r="I190" s="57" t="s">
        <v>102</v>
      </c>
      <c r="J190" s="57" t="s">
        <v>102</v>
      </c>
      <c r="K190" s="57" t="s">
        <v>102</v>
      </c>
      <c r="L190" s="57" t="s">
        <v>102</v>
      </c>
      <c r="M190" s="57" t="s">
        <v>102</v>
      </c>
      <c r="N190" s="58"/>
      <c r="O190" s="57" t="s">
        <v>102</v>
      </c>
      <c r="P190" s="57" t="s">
        <v>102</v>
      </c>
      <c r="Q190" s="57" t="s">
        <v>102</v>
      </c>
      <c r="R190" s="57" t="s">
        <v>102</v>
      </c>
      <c r="S190" s="57" t="s">
        <v>102</v>
      </c>
      <c r="T190" s="57" t="s">
        <v>102</v>
      </c>
      <c r="U190" s="57" t="s">
        <v>102</v>
      </c>
      <c r="V190" s="57" t="s">
        <v>102</v>
      </c>
      <c r="W190" s="58"/>
      <c r="X190" s="57" t="s">
        <v>102</v>
      </c>
      <c r="Y190" s="58"/>
      <c r="Z190" s="57" t="s">
        <v>102</v>
      </c>
      <c r="AA190" s="57" t="s">
        <v>102</v>
      </c>
      <c r="AB190" s="57" t="s">
        <v>102</v>
      </c>
      <c r="AC190" s="57" t="s">
        <v>102</v>
      </c>
      <c r="AD190" s="57" t="s">
        <v>102</v>
      </c>
      <c r="AE190" s="57" t="s">
        <v>102</v>
      </c>
      <c r="AF190" s="57" t="s">
        <v>111</v>
      </c>
      <c r="AG190" s="57" t="s">
        <v>102</v>
      </c>
      <c r="AH190" s="57" t="s">
        <v>102</v>
      </c>
      <c r="AI190" s="57" t="s">
        <v>102</v>
      </c>
      <c r="AJ190" s="57" t="s">
        <v>102</v>
      </c>
      <c r="AK190" s="57" t="s">
        <v>111</v>
      </c>
      <c r="AL190" s="57" t="s">
        <v>102</v>
      </c>
      <c r="AM190" s="57" t="s">
        <v>102</v>
      </c>
      <c r="AN190" s="58"/>
      <c r="AO190" s="57" t="s">
        <v>102</v>
      </c>
      <c r="AP190" s="57" t="s">
        <v>102</v>
      </c>
      <c r="AQ190" s="57" t="s">
        <v>102</v>
      </c>
      <c r="AR190" s="57" t="s">
        <v>102</v>
      </c>
      <c r="AS190" s="57"/>
      <c r="AT190" s="57" t="s">
        <v>102</v>
      </c>
      <c r="AU190" s="57" t="s">
        <v>102</v>
      </c>
      <c r="AV190" s="58"/>
      <c r="AW190" s="57" t="s">
        <v>102</v>
      </c>
      <c r="AX190" s="57" t="s">
        <v>102</v>
      </c>
      <c r="AY190" s="57" t="s">
        <v>102</v>
      </c>
      <c r="AZ190" s="57" t="s">
        <v>102</v>
      </c>
      <c r="BA190" s="57" t="s">
        <v>102</v>
      </c>
      <c r="BB190" s="57" t="s">
        <v>102</v>
      </c>
      <c r="BC190" s="57" t="s">
        <v>102</v>
      </c>
      <c r="BD190" s="57"/>
      <c r="BE190" s="57" t="s">
        <v>102</v>
      </c>
      <c r="BF190" s="57" t="s">
        <v>102</v>
      </c>
      <c r="BG190" s="57" t="s">
        <v>102</v>
      </c>
      <c r="BH190" s="57" t="s">
        <v>102</v>
      </c>
      <c r="BI190" s="57" t="s">
        <v>102</v>
      </c>
      <c r="BJ190" s="57" t="s">
        <v>102</v>
      </c>
      <c r="BK190" s="57" t="s">
        <v>102</v>
      </c>
      <c r="BL190" s="57" t="s">
        <v>102</v>
      </c>
      <c r="BM190" s="57" t="s">
        <v>102</v>
      </c>
      <c r="BN190" s="57" t="s">
        <v>102</v>
      </c>
      <c r="BO190" s="57" t="s">
        <v>102</v>
      </c>
      <c r="BP190" s="57" t="s">
        <v>102</v>
      </c>
      <c r="BQ190" s="57" t="s">
        <v>102</v>
      </c>
      <c r="BR190" s="57" t="s">
        <v>102</v>
      </c>
      <c r="BS190" s="57" t="s">
        <v>102</v>
      </c>
      <c r="BT190" s="57" t="s">
        <v>102</v>
      </c>
      <c r="BU190" s="57" t="s">
        <v>102</v>
      </c>
      <c r="BV190" s="57" t="s">
        <v>102</v>
      </c>
      <c r="BW190" s="57" t="s">
        <v>102</v>
      </c>
      <c r="BX190" s="57" t="s">
        <v>102</v>
      </c>
      <c r="BY190" s="57" t="s">
        <v>102</v>
      </c>
      <c r="BZ190" s="57" t="s">
        <v>102</v>
      </c>
      <c r="CA190" s="57" t="s">
        <v>102</v>
      </c>
      <c r="CB190" s="57" t="s">
        <v>102</v>
      </c>
      <c r="CC190" s="57" t="s">
        <v>102</v>
      </c>
      <c r="CD190" s="59"/>
    </row>
    <row r="191">
      <c r="A191" s="54" t="s">
        <v>292</v>
      </c>
      <c r="B191" s="57" t="s">
        <v>102</v>
      </c>
      <c r="C191" s="57" t="s">
        <v>102</v>
      </c>
      <c r="D191" s="57" t="s">
        <v>102</v>
      </c>
      <c r="E191" s="57" t="s">
        <v>102</v>
      </c>
      <c r="F191" s="57" t="s">
        <v>102</v>
      </c>
      <c r="G191" s="58"/>
      <c r="H191" s="57" t="s">
        <v>102</v>
      </c>
      <c r="I191" s="57" t="s">
        <v>102</v>
      </c>
      <c r="J191" s="57" t="s">
        <v>102</v>
      </c>
      <c r="K191" s="57" t="s">
        <v>102</v>
      </c>
      <c r="L191" s="57" t="s">
        <v>102</v>
      </c>
      <c r="M191" s="57" t="s">
        <v>102</v>
      </c>
      <c r="N191" s="58"/>
      <c r="O191" s="57" t="s">
        <v>102</v>
      </c>
      <c r="P191" s="57" t="s">
        <v>102</v>
      </c>
      <c r="Q191" s="57" t="s">
        <v>102</v>
      </c>
      <c r="R191" s="57" t="s">
        <v>102</v>
      </c>
      <c r="S191" s="57" t="s">
        <v>102</v>
      </c>
      <c r="T191" s="57" t="s">
        <v>102</v>
      </c>
      <c r="U191" s="57" t="s">
        <v>102</v>
      </c>
      <c r="V191" s="57" t="s">
        <v>102</v>
      </c>
      <c r="W191" s="58"/>
      <c r="X191" s="57" t="s">
        <v>102</v>
      </c>
      <c r="Y191" s="58"/>
      <c r="Z191" s="57" t="s">
        <v>102</v>
      </c>
      <c r="AA191" s="57" t="s">
        <v>102</v>
      </c>
      <c r="AB191" s="57" t="s">
        <v>102</v>
      </c>
      <c r="AC191" s="57" t="s">
        <v>102</v>
      </c>
      <c r="AD191" s="57" t="s">
        <v>102</v>
      </c>
      <c r="AE191" s="57" t="s">
        <v>102</v>
      </c>
      <c r="AF191" s="57" t="s">
        <v>102</v>
      </c>
      <c r="AG191" s="57" t="s">
        <v>102</v>
      </c>
      <c r="AH191" s="57" t="s">
        <v>102</v>
      </c>
      <c r="AI191" s="57" t="s">
        <v>102</v>
      </c>
      <c r="AJ191" s="57" t="s">
        <v>102</v>
      </c>
      <c r="AK191" s="57" t="s">
        <v>102</v>
      </c>
      <c r="AL191" s="57" t="s">
        <v>102</v>
      </c>
      <c r="AM191" s="57" t="s">
        <v>102</v>
      </c>
      <c r="AN191" s="58"/>
      <c r="AO191" s="57" t="s">
        <v>102</v>
      </c>
      <c r="AP191" s="57" t="s">
        <v>102</v>
      </c>
      <c r="AQ191" s="57" t="s">
        <v>102</v>
      </c>
      <c r="AR191" s="57" t="s">
        <v>102</v>
      </c>
      <c r="AS191" s="57"/>
      <c r="AT191" s="57" t="s">
        <v>102</v>
      </c>
      <c r="AU191" s="57" t="s">
        <v>102</v>
      </c>
      <c r="AV191" s="58"/>
      <c r="AW191" s="57" t="s">
        <v>102</v>
      </c>
      <c r="AX191" s="57" t="s">
        <v>102</v>
      </c>
      <c r="AY191" s="57" t="s">
        <v>102</v>
      </c>
      <c r="AZ191" s="57" t="s">
        <v>102</v>
      </c>
      <c r="BA191" s="57" t="s">
        <v>102</v>
      </c>
      <c r="BB191" s="57" t="s">
        <v>102</v>
      </c>
      <c r="BC191" s="57" t="s">
        <v>102</v>
      </c>
      <c r="BD191" s="57"/>
      <c r="BE191" s="57" t="s">
        <v>102</v>
      </c>
      <c r="BF191" s="57" t="s">
        <v>102</v>
      </c>
      <c r="BG191" s="57" t="s">
        <v>102</v>
      </c>
      <c r="BH191" s="57" t="s">
        <v>102</v>
      </c>
      <c r="BI191" s="57" t="s">
        <v>102</v>
      </c>
      <c r="BJ191" s="57" t="s">
        <v>102</v>
      </c>
      <c r="BK191" s="57" t="s">
        <v>102</v>
      </c>
      <c r="BL191" s="57" t="s">
        <v>102</v>
      </c>
      <c r="BM191" s="57" t="s">
        <v>102</v>
      </c>
      <c r="BN191" s="57" t="s">
        <v>102</v>
      </c>
      <c r="BO191" s="57" t="s">
        <v>102</v>
      </c>
      <c r="BP191" s="57" t="s">
        <v>102</v>
      </c>
      <c r="BQ191" s="57" t="s">
        <v>102</v>
      </c>
      <c r="BR191" s="57" t="s">
        <v>102</v>
      </c>
      <c r="BS191" s="57" t="s">
        <v>102</v>
      </c>
      <c r="BT191" s="57" t="s">
        <v>102</v>
      </c>
      <c r="BU191" s="57" t="s">
        <v>102</v>
      </c>
      <c r="BV191" s="57" t="s">
        <v>102</v>
      </c>
      <c r="BW191" s="57" t="s">
        <v>102</v>
      </c>
      <c r="BX191" s="57" t="s">
        <v>102</v>
      </c>
      <c r="BY191" s="57" t="s">
        <v>102</v>
      </c>
      <c r="BZ191" s="57" t="s">
        <v>102</v>
      </c>
      <c r="CA191" s="57" t="s">
        <v>102</v>
      </c>
      <c r="CB191" s="57" t="s">
        <v>102</v>
      </c>
      <c r="CC191" s="57" t="s">
        <v>102</v>
      </c>
      <c r="CD191" s="59"/>
    </row>
    <row r="192">
      <c r="A192" s="54" t="s">
        <v>293</v>
      </c>
      <c r="B192" s="57" t="s">
        <v>102</v>
      </c>
      <c r="C192" s="57" t="s">
        <v>102</v>
      </c>
      <c r="D192" s="57" t="s">
        <v>102</v>
      </c>
      <c r="E192" s="57" t="s">
        <v>102</v>
      </c>
      <c r="F192" s="57" t="s">
        <v>102</v>
      </c>
      <c r="G192" s="58"/>
      <c r="H192" s="57" t="s">
        <v>109</v>
      </c>
      <c r="I192" s="57" t="s">
        <v>109</v>
      </c>
      <c r="J192" s="57" t="s">
        <v>102</v>
      </c>
      <c r="K192" s="57" t="s">
        <v>102</v>
      </c>
      <c r="L192" s="57" t="s">
        <v>102</v>
      </c>
      <c r="M192" s="57" t="s">
        <v>102</v>
      </c>
      <c r="N192" s="58"/>
      <c r="O192" s="57" t="s">
        <v>102</v>
      </c>
      <c r="P192" s="57" t="s">
        <v>102</v>
      </c>
      <c r="Q192" s="57" t="s">
        <v>102</v>
      </c>
      <c r="R192" s="57" t="s">
        <v>102</v>
      </c>
      <c r="S192" s="57" t="s">
        <v>102</v>
      </c>
      <c r="T192" s="57" t="s">
        <v>109</v>
      </c>
      <c r="U192" s="57" t="s">
        <v>102</v>
      </c>
      <c r="V192" s="57" t="s">
        <v>102</v>
      </c>
      <c r="W192" s="58"/>
      <c r="X192" s="57" t="s">
        <v>102</v>
      </c>
      <c r="Y192" s="58"/>
      <c r="Z192" s="57" t="s">
        <v>102</v>
      </c>
      <c r="AA192" s="57" t="s">
        <v>102</v>
      </c>
      <c r="AB192" s="57" t="s">
        <v>102</v>
      </c>
      <c r="AC192" s="57" t="s">
        <v>102</v>
      </c>
      <c r="AD192" s="57" t="s">
        <v>102</v>
      </c>
      <c r="AE192" s="57" t="s">
        <v>102</v>
      </c>
      <c r="AF192" s="57" t="s">
        <v>102</v>
      </c>
      <c r="AG192" s="57" t="s">
        <v>102</v>
      </c>
      <c r="AH192" s="57" t="s">
        <v>102</v>
      </c>
      <c r="AI192" s="57" t="s">
        <v>102</v>
      </c>
      <c r="AJ192" s="57" t="s">
        <v>102</v>
      </c>
      <c r="AK192" s="57" t="s">
        <v>102</v>
      </c>
      <c r="AL192" s="57" t="s">
        <v>102</v>
      </c>
      <c r="AM192" s="57" t="s">
        <v>102</v>
      </c>
      <c r="AN192" s="58"/>
      <c r="AO192" s="57" t="s">
        <v>102</v>
      </c>
      <c r="AP192" s="57" t="s">
        <v>102</v>
      </c>
      <c r="AQ192" s="57" t="s">
        <v>102</v>
      </c>
      <c r="AR192" s="57" t="s">
        <v>102</v>
      </c>
      <c r="AS192" s="57"/>
      <c r="AT192" s="57" t="s">
        <v>102</v>
      </c>
      <c r="AU192" s="57" t="s">
        <v>102</v>
      </c>
      <c r="AV192" s="58"/>
      <c r="AW192" s="57" t="s">
        <v>102</v>
      </c>
      <c r="AX192" s="57" t="s">
        <v>102</v>
      </c>
      <c r="AY192" s="57" t="s">
        <v>102</v>
      </c>
      <c r="AZ192" s="57" t="s">
        <v>102</v>
      </c>
      <c r="BA192" s="57" t="s">
        <v>102</v>
      </c>
      <c r="BB192" s="57" t="s">
        <v>102</v>
      </c>
      <c r="BC192" s="57" t="s">
        <v>102</v>
      </c>
      <c r="BD192" s="57"/>
      <c r="BE192" s="57" t="s">
        <v>102</v>
      </c>
      <c r="BF192" s="57" t="s">
        <v>102</v>
      </c>
      <c r="BG192" s="57" t="s">
        <v>102</v>
      </c>
      <c r="BH192" s="57" t="s">
        <v>102</v>
      </c>
      <c r="BI192" s="57" t="s">
        <v>102</v>
      </c>
      <c r="BJ192" s="57" t="s">
        <v>102</v>
      </c>
      <c r="BK192" s="57" t="s">
        <v>102</v>
      </c>
      <c r="BL192" s="57" t="s">
        <v>109</v>
      </c>
      <c r="BM192" s="57" t="s">
        <v>102</v>
      </c>
      <c r="BN192" s="57" t="s">
        <v>102</v>
      </c>
      <c r="BO192" s="57" t="s">
        <v>102</v>
      </c>
      <c r="BP192" s="57" t="s">
        <v>109</v>
      </c>
      <c r="BQ192" s="57" t="s">
        <v>102</v>
      </c>
      <c r="BR192" s="57" t="s">
        <v>109</v>
      </c>
      <c r="BS192" s="57" t="s">
        <v>102</v>
      </c>
      <c r="BT192" s="57" t="s">
        <v>109</v>
      </c>
      <c r="BU192" s="57" t="s">
        <v>102</v>
      </c>
      <c r="BV192" s="57" t="s">
        <v>102</v>
      </c>
      <c r="BW192" s="57" t="s">
        <v>102</v>
      </c>
      <c r="BX192" s="57" t="s">
        <v>102</v>
      </c>
      <c r="BY192" s="57" t="s">
        <v>102</v>
      </c>
      <c r="BZ192" s="57" t="s">
        <v>110</v>
      </c>
      <c r="CA192" s="57" t="s">
        <v>102</v>
      </c>
      <c r="CB192" s="57" t="s">
        <v>102</v>
      </c>
      <c r="CC192" s="57" t="s">
        <v>102</v>
      </c>
      <c r="CD192" s="59"/>
    </row>
    <row r="193">
      <c r="A193" s="54" t="s">
        <v>294</v>
      </c>
      <c r="B193" s="57" t="s">
        <v>102</v>
      </c>
      <c r="C193" s="58"/>
      <c r="D193" s="57" t="s">
        <v>102</v>
      </c>
      <c r="E193" s="57" t="s">
        <v>103</v>
      </c>
      <c r="F193" s="57" t="s">
        <v>102</v>
      </c>
      <c r="G193" s="58"/>
      <c r="H193" s="57" t="s">
        <v>111</v>
      </c>
      <c r="I193" s="57" t="s">
        <v>103</v>
      </c>
      <c r="J193" s="57" t="s">
        <v>102</v>
      </c>
      <c r="K193" s="57" t="s">
        <v>102</v>
      </c>
      <c r="L193" s="57" t="s">
        <v>102</v>
      </c>
      <c r="M193" s="57" t="s">
        <v>102</v>
      </c>
      <c r="N193" s="57" t="s">
        <v>102</v>
      </c>
      <c r="O193" s="57" t="s">
        <v>102</v>
      </c>
      <c r="P193" s="57" t="s">
        <v>102</v>
      </c>
      <c r="Q193" s="57" t="s">
        <v>102</v>
      </c>
      <c r="R193" s="57" t="s">
        <v>103</v>
      </c>
      <c r="S193" s="57" t="s">
        <v>103</v>
      </c>
      <c r="T193" s="57" t="s">
        <v>102</v>
      </c>
      <c r="U193" s="57" t="s">
        <v>102</v>
      </c>
      <c r="V193" s="57" t="s">
        <v>102</v>
      </c>
      <c r="W193" s="58"/>
      <c r="X193" s="57" t="s">
        <v>102</v>
      </c>
      <c r="Y193" s="58"/>
      <c r="Z193" s="57" t="s">
        <v>102</v>
      </c>
      <c r="AA193" s="57" t="s">
        <v>102</v>
      </c>
      <c r="AB193" s="57" t="s">
        <v>102</v>
      </c>
      <c r="AC193" s="57" t="s">
        <v>103</v>
      </c>
      <c r="AD193" s="57" t="s">
        <v>102</v>
      </c>
      <c r="AE193" s="57" t="s">
        <v>103</v>
      </c>
      <c r="AF193" s="57" t="s">
        <v>103</v>
      </c>
      <c r="AG193" s="57" t="s">
        <v>102</v>
      </c>
      <c r="AH193" s="57" t="s">
        <v>102</v>
      </c>
      <c r="AI193" s="57" t="s">
        <v>102</v>
      </c>
      <c r="AJ193" s="57" t="s">
        <v>102</v>
      </c>
      <c r="AK193" s="57" t="s">
        <v>102</v>
      </c>
      <c r="AL193" s="57" t="s">
        <v>102</v>
      </c>
      <c r="AM193" s="57" t="s">
        <v>102</v>
      </c>
      <c r="AN193" s="58"/>
      <c r="AO193" s="57" t="s">
        <v>102</v>
      </c>
      <c r="AP193" s="57" t="s">
        <v>102</v>
      </c>
      <c r="AQ193" s="57" t="s">
        <v>102</v>
      </c>
      <c r="AR193" s="57" t="s">
        <v>102</v>
      </c>
      <c r="AS193" s="57"/>
      <c r="AT193" s="57" t="s">
        <v>102</v>
      </c>
      <c r="AU193" s="57" t="s">
        <v>102</v>
      </c>
      <c r="AV193" s="58"/>
      <c r="AW193" s="57" t="s">
        <v>102</v>
      </c>
      <c r="AX193" s="57" t="s">
        <v>102</v>
      </c>
      <c r="AY193" s="57" t="s">
        <v>102</v>
      </c>
      <c r="AZ193" s="57" t="s">
        <v>102</v>
      </c>
      <c r="BA193" s="57" t="s">
        <v>102</v>
      </c>
      <c r="BB193" s="57" t="s">
        <v>103</v>
      </c>
      <c r="BC193" s="57" t="s">
        <v>102</v>
      </c>
      <c r="BD193" s="57"/>
      <c r="BE193" s="57" t="s">
        <v>102</v>
      </c>
      <c r="BF193" s="57" t="s">
        <v>102</v>
      </c>
      <c r="BG193" s="57" t="s">
        <v>102</v>
      </c>
      <c r="BH193" s="57" t="s">
        <v>102</v>
      </c>
      <c r="BI193" s="57" t="s">
        <v>102</v>
      </c>
      <c r="BJ193" s="57" t="s">
        <v>103</v>
      </c>
      <c r="BK193" s="57" t="s">
        <v>102</v>
      </c>
      <c r="BL193" s="57" t="s">
        <v>103</v>
      </c>
      <c r="BM193" s="57" t="s">
        <v>102</v>
      </c>
      <c r="BN193" s="57" t="s">
        <v>102</v>
      </c>
      <c r="BO193" s="57" t="s">
        <v>102</v>
      </c>
      <c r="BP193" s="57" t="s">
        <v>102</v>
      </c>
      <c r="BQ193" s="57" t="s">
        <v>102</v>
      </c>
      <c r="BR193" s="57" t="s">
        <v>102</v>
      </c>
      <c r="BS193" s="57" t="s">
        <v>102</v>
      </c>
      <c r="BT193" s="57" t="s">
        <v>102</v>
      </c>
      <c r="BU193" s="57" t="s">
        <v>102</v>
      </c>
      <c r="BV193" s="57" t="s">
        <v>102</v>
      </c>
      <c r="BW193" s="57" t="s">
        <v>102</v>
      </c>
      <c r="BX193" s="57" t="s">
        <v>102</v>
      </c>
      <c r="BY193" s="57" t="s">
        <v>102</v>
      </c>
      <c r="BZ193" s="57" t="s">
        <v>102</v>
      </c>
      <c r="CA193" s="57" t="s">
        <v>102</v>
      </c>
      <c r="CB193" s="57" t="s">
        <v>102</v>
      </c>
      <c r="CC193" s="57" t="s">
        <v>102</v>
      </c>
      <c r="CD193" s="59"/>
    </row>
    <row r="194">
      <c r="A194" s="54" t="s">
        <v>295</v>
      </c>
      <c r="B194" s="57" t="s">
        <v>102</v>
      </c>
      <c r="C194" s="57" t="s">
        <v>102</v>
      </c>
      <c r="D194" s="57" t="s">
        <v>102</v>
      </c>
      <c r="E194" s="57" t="s">
        <v>102</v>
      </c>
      <c r="F194" s="57" t="s">
        <v>103</v>
      </c>
      <c r="G194" s="58"/>
      <c r="H194" s="57" t="s">
        <v>102</v>
      </c>
      <c r="I194" s="57" t="s">
        <v>102</v>
      </c>
      <c r="J194" s="57" t="s">
        <v>102</v>
      </c>
      <c r="K194" s="57" t="s">
        <v>102</v>
      </c>
      <c r="L194" s="57" t="s">
        <v>102</v>
      </c>
      <c r="M194" s="57" t="s">
        <v>102</v>
      </c>
      <c r="N194" s="57" t="s">
        <v>102</v>
      </c>
      <c r="O194" s="57" t="s">
        <v>102</v>
      </c>
      <c r="P194" s="57" t="s">
        <v>102</v>
      </c>
      <c r="Q194" s="57" t="s">
        <v>102</v>
      </c>
      <c r="R194" s="57" t="s">
        <v>102</v>
      </c>
      <c r="S194" s="57" t="s">
        <v>102</v>
      </c>
      <c r="T194" s="57" t="s">
        <v>102</v>
      </c>
      <c r="U194" s="58"/>
      <c r="V194" s="57" t="s">
        <v>103</v>
      </c>
      <c r="W194" s="58"/>
      <c r="X194" s="57" t="s">
        <v>102</v>
      </c>
      <c r="Y194" s="58"/>
      <c r="Z194" s="57" t="s">
        <v>102</v>
      </c>
      <c r="AA194" s="57" t="s">
        <v>102</v>
      </c>
      <c r="AB194" s="57" t="s">
        <v>102</v>
      </c>
      <c r="AC194" s="57" t="s">
        <v>103</v>
      </c>
      <c r="AD194" s="57" t="s">
        <v>102</v>
      </c>
      <c r="AE194" s="57" t="s">
        <v>103</v>
      </c>
      <c r="AF194" s="57" t="s">
        <v>102</v>
      </c>
      <c r="AG194" s="57" t="s">
        <v>103</v>
      </c>
      <c r="AH194" s="57" t="s">
        <v>103</v>
      </c>
      <c r="AI194" s="57" t="s">
        <v>102</v>
      </c>
      <c r="AJ194" s="57" t="s">
        <v>102</v>
      </c>
      <c r="AK194" s="57" t="s">
        <v>102</v>
      </c>
      <c r="AL194" s="57" t="s">
        <v>103</v>
      </c>
      <c r="AM194" s="57" t="s">
        <v>102</v>
      </c>
      <c r="AN194" s="58"/>
      <c r="AO194" s="57" t="s">
        <v>102</v>
      </c>
      <c r="AP194" s="57" t="s">
        <v>102</v>
      </c>
      <c r="AQ194" s="57" t="s">
        <v>103</v>
      </c>
      <c r="AR194" s="57" t="s">
        <v>102</v>
      </c>
      <c r="AS194" s="57"/>
      <c r="AT194" s="57" t="s">
        <v>102</v>
      </c>
      <c r="AU194" s="57" t="s">
        <v>102</v>
      </c>
      <c r="AV194" s="58"/>
      <c r="AW194" s="57" t="s">
        <v>102</v>
      </c>
      <c r="AX194" s="57" t="s">
        <v>103</v>
      </c>
      <c r="AY194" s="57" t="s">
        <v>102</v>
      </c>
      <c r="AZ194" s="57" t="s">
        <v>102</v>
      </c>
      <c r="BA194" s="57" t="s">
        <v>102</v>
      </c>
      <c r="BB194" s="57" t="s">
        <v>102</v>
      </c>
      <c r="BC194" s="57" t="s">
        <v>102</v>
      </c>
      <c r="BD194" s="57"/>
      <c r="BE194" s="57" t="s">
        <v>102</v>
      </c>
      <c r="BF194" s="57" t="s">
        <v>102</v>
      </c>
      <c r="BG194" s="57" t="s">
        <v>102</v>
      </c>
      <c r="BH194" s="57" t="s">
        <v>102</v>
      </c>
      <c r="BI194" s="57" t="s">
        <v>102</v>
      </c>
      <c r="BJ194" s="57" t="s">
        <v>102</v>
      </c>
      <c r="BK194" s="57" t="s">
        <v>102</v>
      </c>
      <c r="BL194" s="57" t="s">
        <v>102</v>
      </c>
      <c r="BM194" s="57" t="s">
        <v>102</v>
      </c>
      <c r="BN194" s="57" t="s">
        <v>102</v>
      </c>
      <c r="BO194" s="57" t="s">
        <v>102</v>
      </c>
      <c r="BP194" s="57" t="s">
        <v>102</v>
      </c>
      <c r="BQ194" s="57" t="s">
        <v>102</v>
      </c>
      <c r="BR194" s="57" t="s">
        <v>102</v>
      </c>
      <c r="BS194" s="57" t="s">
        <v>102</v>
      </c>
      <c r="BT194" s="57" t="s">
        <v>102</v>
      </c>
      <c r="BU194" s="57" t="s">
        <v>102</v>
      </c>
      <c r="BV194" s="57" t="s">
        <v>102</v>
      </c>
      <c r="BW194" s="57" t="s">
        <v>102</v>
      </c>
      <c r="BX194" s="57" t="s">
        <v>102</v>
      </c>
      <c r="BY194" s="57" t="s">
        <v>102</v>
      </c>
      <c r="BZ194" s="57" t="s">
        <v>102</v>
      </c>
      <c r="CA194" s="57" t="s">
        <v>102</v>
      </c>
      <c r="CB194" s="57" t="s">
        <v>102</v>
      </c>
      <c r="CC194" s="57" t="s">
        <v>102</v>
      </c>
      <c r="CD194" s="59"/>
    </row>
    <row r="195">
      <c r="A195" s="54" t="s">
        <v>296</v>
      </c>
      <c r="B195" s="57" t="s">
        <v>102</v>
      </c>
      <c r="C195" s="57" t="s">
        <v>102</v>
      </c>
      <c r="D195" s="57" t="s">
        <v>102</v>
      </c>
      <c r="E195" s="57" t="s">
        <v>102</v>
      </c>
      <c r="F195" s="57" t="s">
        <v>102</v>
      </c>
      <c r="G195" s="58"/>
      <c r="H195" s="57" t="s">
        <v>102</v>
      </c>
      <c r="I195" s="57" t="s">
        <v>102</v>
      </c>
      <c r="J195" s="57" t="s">
        <v>102</v>
      </c>
      <c r="K195" s="57" t="s">
        <v>102</v>
      </c>
      <c r="L195" s="57" t="s">
        <v>102</v>
      </c>
      <c r="M195" s="57" t="s">
        <v>102</v>
      </c>
      <c r="N195" s="57" t="s">
        <v>102</v>
      </c>
      <c r="O195" s="57" t="s">
        <v>103</v>
      </c>
      <c r="P195" s="57" t="s">
        <v>102</v>
      </c>
      <c r="Q195" s="57" t="s">
        <v>103</v>
      </c>
      <c r="R195" s="57" t="s">
        <v>102</v>
      </c>
      <c r="S195" s="57" t="s">
        <v>103</v>
      </c>
      <c r="T195" s="57" t="s">
        <v>102</v>
      </c>
      <c r="U195" s="57" t="s">
        <v>103</v>
      </c>
      <c r="V195" s="57" t="s">
        <v>102</v>
      </c>
      <c r="W195" s="58"/>
      <c r="X195" s="57" t="s">
        <v>103</v>
      </c>
      <c r="Y195" s="58"/>
      <c r="Z195" s="57" t="s">
        <v>102</v>
      </c>
      <c r="AA195" s="57" t="s">
        <v>102</v>
      </c>
      <c r="AB195" s="57" t="s">
        <v>102</v>
      </c>
      <c r="AC195" s="57" t="s">
        <v>102</v>
      </c>
      <c r="AD195" s="57" t="s">
        <v>102</v>
      </c>
      <c r="AE195" s="57" t="s">
        <v>103</v>
      </c>
      <c r="AF195" s="57" t="s">
        <v>102</v>
      </c>
      <c r="AG195" s="57" t="s">
        <v>102</v>
      </c>
      <c r="AH195" s="57" t="s">
        <v>102</v>
      </c>
      <c r="AI195" s="57" t="s">
        <v>102</v>
      </c>
      <c r="AJ195" s="57" t="s">
        <v>102</v>
      </c>
      <c r="AK195" s="57" t="s">
        <v>103</v>
      </c>
      <c r="AL195" s="57" t="s">
        <v>102</v>
      </c>
      <c r="AM195" s="57" t="s">
        <v>102</v>
      </c>
      <c r="AN195" s="58"/>
      <c r="AO195" s="57" t="s">
        <v>102</v>
      </c>
      <c r="AP195" s="57" t="s">
        <v>102</v>
      </c>
      <c r="AQ195" s="57" t="s">
        <v>102</v>
      </c>
      <c r="AR195" s="57" t="s">
        <v>102</v>
      </c>
      <c r="AS195" s="57"/>
      <c r="AT195" s="57" t="s">
        <v>102</v>
      </c>
      <c r="AU195" s="57" t="s">
        <v>102</v>
      </c>
      <c r="AV195" s="58"/>
      <c r="AW195" s="57" t="s">
        <v>102</v>
      </c>
      <c r="AX195" s="57" t="s">
        <v>102</v>
      </c>
      <c r="AY195" s="57" t="s">
        <v>102</v>
      </c>
      <c r="AZ195" s="57" t="s">
        <v>102</v>
      </c>
      <c r="BA195" s="57" t="s">
        <v>102</v>
      </c>
      <c r="BB195" s="57" t="s">
        <v>102</v>
      </c>
      <c r="BC195" s="57" t="s">
        <v>102</v>
      </c>
      <c r="BD195" s="57"/>
      <c r="BE195" s="57" t="s">
        <v>102</v>
      </c>
      <c r="BF195" s="57" t="s">
        <v>102</v>
      </c>
      <c r="BG195" s="57" t="s">
        <v>102</v>
      </c>
      <c r="BH195" s="57" t="s">
        <v>102</v>
      </c>
      <c r="BI195" s="57" t="s">
        <v>102</v>
      </c>
      <c r="BJ195" s="57" t="s">
        <v>102</v>
      </c>
      <c r="BK195" s="57" t="s">
        <v>102</v>
      </c>
      <c r="BL195" s="57" t="s">
        <v>102</v>
      </c>
      <c r="BM195" s="57" t="s">
        <v>102</v>
      </c>
      <c r="BN195" s="57" t="s">
        <v>102</v>
      </c>
      <c r="BO195" s="57" t="s">
        <v>102</v>
      </c>
      <c r="BP195" s="57" t="s">
        <v>102</v>
      </c>
      <c r="BQ195" s="57" t="s">
        <v>103</v>
      </c>
      <c r="BR195" s="57" t="s">
        <v>102</v>
      </c>
      <c r="BS195" s="57" t="s">
        <v>102</v>
      </c>
      <c r="BT195" s="57" t="s">
        <v>102</v>
      </c>
      <c r="BU195" s="57" t="s">
        <v>102</v>
      </c>
      <c r="BV195" s="57" t="s">
        <v>103</v>
      </c>
      <c r="BW195" s="57" t="s">
        <v>103</v>
      </c>
      <c r="BX195" s="57" t="s">
        <v>102</v>
      </c>
      <c r="BY195" s="57" t="s">
        <v>102</v>
      </c>
      <c r="BZ195" s="57" t="s">
        <v>102</v>
      </c>
      <c r="CA195" s="57" t="s">
        <v>102</v>
      </c>
      <c r="CB195" s="57" t="s">
        <v>102</v>
      </c>
      <c r="CC195" s="57" t="s">
        <v>102</v>
      </c>
      <c r="CD195" s="59"/>
    </row>
    <row r="196">
      <c r="A196" s="54" t="s">
        <v>297</v>
      </c>
      <c r="B196" s="57" t="s">
        <v>103</v>
      </c>
      <c r="C196" s="57" t="s">
        <v>103</v>
      </c>
      <c r="D196" s="57" t="s">
        <v>103</v>
      </c>
      <c r="E196" s="57" t="s">
        <v>103</v>
      </c>
      <c r="F196" s="57" t="s">
        <v>103</v>
      </c>
      <c r="G196" s="58"/>
      <c r="H196" s="57" t="s">
        <v>103</v>
      </c>
      <c r="I196" s="57" t="s">
        <v>103</v>
      </c>
      <c r="J196" s="57" t="s">
        <v>103</v>
      </c>
      <c r="K196" s="57" t="s">
        <v>103</v>
      </c>
      <c r="L196" s="57" t="s">
        <v>103</v>
      </c>
      <c r="M196" s="57" t="s">
        <v>103</v>
      </c>
      <c r="N196" s="57" t="s">
        <v>103</v>
      </c>
      <c r="O196" s="57" t="s">
        <v>103</v>
      </c>
      <c r="P196" s="57" t="s">
        <v>103</v>
      </c>
      <c r="Q196" s="57" t="s">
        <v>103</v>
      </c>
      <c r="R196" s="57" t="s">
        <v>103</v>
      </c>
      <c r="S196" s="57" t="s">
        <v>102</v>
      </c>
      <c r="T196" s="57" t="s">
        <v>103</v>
      </c>
      <c r="U196" s="57" t="s">
        <v>103</v>
      </c>
      <c r="V196" s="57" t="s">
        <v>103</v>
      </c>
      <c r="W196" s="58"/>
      <c r="X196" s="57" t="s">
        <v>103</v>
      </c>
      <c r="Y196" s="58"/>
      <c r="Z196" s="57" t="s">
        <v>103</v>
      </c>
      <c r="AA196" s="57" t="s">
        <v>103</v>
      </c>
      <c r="AB196" s="57" t="s">
        <v>103</v>
      </c>
      <c r="AC196" s="57" t="s">
        <v>102</v>
      </c>
      <c r="AD196" s="57" t="s">
        <v>103</v>
      </c>
      <c r="AE196" s="57" t="s">
        <v>102</v>
      </c>
      <c r="AF196" s="57" t="s">
        <v>103</v>
      </c>
      <c r="AG196" s="57" t="s">
        <v>103</v>
      </c>
      <c r="AH196" s="57" t="s">
        <v>103</v>
      </c>
      <c r="AI196" s="57" t="s">
        <v>103</v>
      </c>
      <c r="AJ196" s="57" t="s">
        <v>103</v>
      </c>
      <c r="AK196" s="57" t="s">
        <v>103</v>
      </c>
      <c r="AL196" s="57" t="s">
        <v>103</v>
      </c>
      <c r="AM196" s="57" t="s">
        <v>103</v>
      </c>
      <c r="AN196" s="58"/>
      <c r="AO196" s="57" t="s">
        <v>103</v>
      </c>
      <c r="AP196" s="57" t="s">
        <v>103</v>
      </c>
      <c r="AQ196" s="57" t="s">
        <v>103</v>
      </c>
      <c r="AR196" s="57" t="s">
        <v>103</v>
      </c>
      <c r="AS196" s="57"/>
      <c r="AT196" s="57" t="s">
        <v>103</v>
      </c>
      <c r="AU196" s="57" t="s">
        <v>103</v>
      </c>
      <c r="AV196" s="58"/>
      <c r="AW196" s="57" t="s">
        <v>103</v>
      </c>
      <c r="AX196" s="57" t="s">
        <v>103</v>
      </c>
      <c r="AY196" s="57" t="s">
        <v>103</v>
      </c>
      <c r="AZ196" s="57" t="s">
        <v>103</v>
      </c>
      <c r="BA196" s="57" t="s">
        <v>103</v>
      </c>
      <c r="BB196" s="57" t="s">
        <v>103</v>
      </c>
      <c r="BC196" s="57" t="s">
        <v>102</v>
      </c>
      <c r="BD196" s="57"/>
      <c r="BE196" s="57" t="s">
        <v>103</v>
      </c>
      <c r="BF196" s="57" t="s">
        <v>103</v>
      </c>
      <c r="BG196" s="57" t="s">
        <v>103</v>
      </c>
      <c r="BH196" s="57" t="s">
        <v>103</v>
      </c>
      <c r="BI196" s="57" t="s">
        <v>103</v>
      </c>
      <c r="BJ196" s="57" t="s">
        <v>103</v>
      </c>
      <c r="BK196" s="57" t="s">
        <v>103</v>
      </c>
      <c r="BL196" s="57" t="s">
        <v>103</v>
      </c>
      <c r="BM196" s="57" t="s">
        <v>103</v>
      </c>
      <c r="BN196" s="57" t="s">
        <v>103</v>
      </c>
      <c r="BO196" s="57" t="s">
        <v>103</v>
      </c>
      <c r="BP196" s="57" t="s">
        <v>103</v>
      </c>
      <c r="BQ196" s="57" t="s">
        <v>103</v>
      </c>
      <c r="BR196" s="57" t="s">
        <v>103</v>
      </c>
      <c r="BS196" s="57" t="s">
        <v>103</v>
      </c>
      <c r="BT196" s="57" t="s">
        <v>103</v>
      </c>
      <c r="BU196" s="57" t="s">
        <v>103</v>
      </c>
      <c r="BV196" s="57" t="s">
        <v>103</v>
      </c>
      <c r="BW196" s="57" t="s">
        <v>103</v>
      </c>
      <c r="BX196" s="57" t="s">
        <v>103</v>
      </c>
      <c r="BY196" s="57" t="s">
        <v>103</v>
      </c>
      <c r="BZ196" s="57" t="s">
        <v>103</v>
      </c>
      <c r="CA196" s="57" t="s">
        <v>103</v>
      </c>
      <c r="CB196" s="57" t="s">
        <v>103</v>
      </c>
      <c r="CC196" s="57" t="s">
        <v>103</v>
      </c>
      <c r="CD196" s="59"/>
    </row>
    <row r="197">
      <c r="A197" s="54" t="s">
        <v>298</v>
      </c>
      <c r="B197" s="57" t="s">
        <v>103</v>
      </c>
      <c r="C197" s="57" t="s">
        <v>103</v>
      </c>
      <c r="D197" s="57" t="s">
        <v>103</v>
      </c>
      <c r="E197" s="57" t="s">
        <v>103</v>
      </c>
      <c r="F197" s="57" t="s">
        <v>103</v>
      </c>
      <c r="G197" s="58"/>
      <c r="H197" s="57" t="s">
        <v>103</v>
      </c>
      <c r="I197" s="57" t="s">
        <v>103</v>
      </c>
      <c r="J197" s="57" t="s">
        <v>103</v>
      </c>
      <c r="K197" s="57" t="s">
        <v>103</v>
      </c>
      <c r="L197" s="57" t="s">
        <v>103</v>
      </c>
      <c r="M197" s="57" t="s">
        <v>103</v>
      </c>
      <c r="N197" s="57" t="s">
        <v>103</v>
      </c>
      <c r="O197" s="57" t="s">
        <v>103</v>
      </c>
      <c r="P197" s="57" t="s">
        <v>103</v>
      </c>
      <c r="Q197" s="57" t="s">
        <v>103</v>
      </c>
      <c r="R197" s="57" t="s">
        <v>103</v>
      </c>
      <c r="S197" s="57" t="s">
        <v>103</v>
      </c>
      <c r="T197" s="57" t="s">
        <v>103</v>
      </c>
      <c r="U197" s="57" t="s">
        <v>103</v>
      </c>
      <c r="V197" s="57" t="s">
        <v>103</v>
      </c>
      <c r="W197" s="58"/>
      <c r="X197" s="57" t="s">
        <v>103</v>
      </c>
      <c r="Y197" s="58"/>
      <c r="Z197" s="57" t="s">
        <v>103</v>
      </c>
      <c r="AA197" s="57" t="s">
        <v>103</v>
      </c>
      <c r="AB197" s="57" t="s">
        <v>103</v>
      </c>
      <c r="AC197" s="57" t="s">
        <v>103</v>
      </c>
      <c r="AD197" s="57" t="s">
        <v>103</v>
      </c>
      <c r="AE197" s="57" t="s">
        <v>103</v>
      </c>
      <c r="AF197" s="57" t="s">
        <v>103</v>
      </c>
      <c r="AG197" s="57" t="s">
        <v>103</v>
      </c>
      <c r="AH197" s="57" t="s">
        <v>103</v>
      </c>
      <c r="AI197" s="57" t="s">
        <v>103</v>
      </c>
      <c r="AJ197" s="57" t="s">
        <v>103</v>
      </c>
      <c r="AK197" s="57" t="s">
        <v>103</v>
      </c>
      <c r="AL197" s="57" t="s">
        <v>103</v>
      </c>
      <c r="AM197" s="57" t="s">
        <v>103</v>
      </c>
      <c r="AN197" s="58"/>
      <c r="AO197" s="57" t="s">
        <v>103</v>
      </c>
      <c r="AP197" s="57" t="s">
        <v>103</v>
      </c>
      <c r="AQ197" s="57" t="s">
        <v>103</v>
      </c>
      <c r="AR197" s="57" t="s">
        <v>103</v>
      </c>
      <c r="AS197" s="57"/>
      <c r="AT197" s="57" t="s">
        <v>103</v>
      </c>
      <c r="AU197" s="57" t="s">
        <v>103</v>
      </c>
      <c r="AV197" s="58"/>
      <c r="AW197" s="57" t="s">
        <v>103</v>
      </c>
      <c r="AX197" s="57" t="s">
        <v>103</v>
      </c>
      <c r="AY197" s="57" t="s">
        <v>103</v>
      </c>
      <c r="AZ197" s="57" t="s">
        <v>103</v>
      </c>
      <c r="BA197" s="57" t="s">
        <v>103</v>
      </c>
      <c r="BB197" s="57" t="s">
        <v>103</v>
      </c>
      <c r="BC197" s="57" t="s">
        <v>103</v>
      </c>
      <c r="BD197" s="57"/>
      <c r="BE197" s="57" t="s">
        <v>103</v>
      </c>
      <c r="BF197" s="57" t="s">
        <v>103</v>
      </c>
      <c r="BG197" s="57" t="s">
        <v>103</v>
      </c>
      <c r="BH197" s="57" t="s">
        <v>103</v>
      </c>
      <c r="BI197" s="57" t="s">
        <v>103</v>
      </c>
      <c r="BJ197" s="57" t="s">
        <v>103</v>
      </c>
      <c r="BK197" s="57" t="s">
        <v>103</v>
      </c>
      <c r="BL197" s="57" t="s">
        <v>103</v>
      </c>
      <c r="BM197" s="57" t="s">
        <v>103</v>
      </c>
      <c r="BN197" s="57" t="s">
        <v>103</v>
      </c>
      <c r="BO197" s="57" t="s">
        <v>103</v>
      </c>
      <c r="BP197" s="57" t="s">
        <v>103</v>
      </c>
      <c r="BQ197" s="57" t="s">
        <v>102</v>
      </c>
      <c r="BR197" s="57" t="s">
        <v>103</v>
      </c>
      <c r="BS197" s="57" t="s">
        <v>103</v>
      </c>
      <c r="BT197" s="57" t="s">
        <v>103</v>
      </c>
      <c r="BU197" s="57" t="s">
        <v>103</v>
      </c>
      <c r="BV197" s="57" t="s">
        <v>103</v>
      </c>
      <c r="BW197" s="57" t="s">
        <v>103</v>
      </c>
      <c r="BX197" s="57" t="s">
        <v>103</v>
      </c>
      <c r="BY197" s="57" t="s">
        <v>103</v>
      </c>
      <c r="BZ197" s="57" t="s">
        <v>103</v>
      </c>
      <c r="CA197" s="57" t="s">
        <v>103</v>
      </c>
      <c r="CB197" s="57" t="s">
        <v>103</v>
      </c>
      <c r="CC197" s="57" t="s">
        <v>103</v>
      </c>
      <c r="CD197" s="59"/>
    </row>
    <row r="198">
      <c r="A198" s="54" t="s">
        <v>299</v>
      </c>
      <c r="B198" s="57" t="s">
        <v>103</v>
      </c>
      <c r="C198" s="57" t="s">
        <v>103</v>
      </c>
      <c r="D198" s="57" t="s">
        <v>103</v>
      </c>
      <c r="E198" s="57" t="s">
        <v>102</v>
      </c>
      <c r="F198" s="57" t="s">
        <v>102</v>
      </c>
      <c r="G198" s="58"/>
      <c r="H198" s="57" t="s">
        <v>103</v>
      </c>
      <c r="I198" s="57" t="s">
        <v>103</v>
      </c>
      <c r="J198" s="57" t="s">
        <v>103</v>
      </c>
      <c r="K198" s="57" t="s">
        <v>103</v>
      </c>
      <c r="L198" s="57" t="s">
        <v>103</v>
      </c>
      <c r="M198" s="57" t="s">
        <v>103</v>
      </c>
      <c r="N198" s="57" t="s">
        <v>103</v>
      </c>
      <c r="O198" s="57" t="s">
        <v>103</v>
      </c>
      <c r="P198" s="57" t="s">
        <v>103</v>
      </c>
      <c r="Q198" s="57" t="s">
        <v>103</v>
      </c>
      <c r="R198" s="57" t="s">
        <v>102</v>
      </c>
      <c r="S198" s="57" t="s">
        <v>103</v>
      </c>
      <c r="T198" s="57" t="s">
        <v>103</v>
      </c>
      <c r="U198" s="57" t="s">
        <v>103</v>
      </c>
      <c r="V198" s="57" t="s">
        <v>103</v>
      </c>
      <c r="W198" s="58"/>
      <c r="X198" s="57" t="s">
        <v>103</v>
      </c>
      <c r="Y198" s="58"/>
      <c r="Z198" s="57" t="s">
        <v>103</v>
      </c>
      <c r="AA198" s="57" t="s">
        <v>103</v>
      </c>
      <c r="AB198" s="57" t="s">
        <v>102</v>
      </c>
      <c r="AC198" s="57" t="s">
        <v>103</v>
      </c>
      <c r="AD198" s="57" t="s">
        <v>103</v>
      </c>
      <c r="AE198" s="57" t="s">
        <v>103</v>
      </c>
      <c r="AF198" s="57" t="s">
        <v>103</v>
      </c>
      <c r="AG198" s="57" t="s">
        <v>103</v>
      </c>
      <c r="AH198" s="57" t="s">
        <v>103</v>
      </c>
      <c r="AI198" s="57" t="s">
        <v>103</v>
      </c>
      <c r="AJ198" s="57" t="s">
        <v>103</v>
      </c>
      <c r="AK198" s="57" t="s">
        <v>103</v>
      </c>
      <c r="AL198" s="57" t="s">
        <v>103</v>
      </c>
      <c r="AM198" s="57" t="s">
        <v>103</v>
      </c>
      <c r="AN198" s="58"/>
      <c r="AO198" s="57" t="s">
        <v>102</v>
      </c>
      <c r="AP198" s="57" t="s">
        <v>103</v>
      </c>
      <c r="AQ198" s="57" t="s">
        <v>103</v>
      </c>
      <c r="AR198" s="57" t="s">
        <v>103</v>
      </c>
      <c r="AS198" s="57"/>
      <c r="AT198" s="57" t="s">
        <v>103</v>
      </c>
      <c r="AU198" s="57" t="s">
        <v>103</v>
      </c>
      <c r="AV198" s="58"/>
      <c r="AW198" s="57" t="s">
        <v>103</v>
      </c>
      <c r="AX198" s="57" t="s">
        <v>103</v>
      </c>
      <c r="AY198" s="57" t="s">
        <v>103</v>
      </c>
      <c r="AZ198" s="57" t="s">
        <v>103</v>
      </c>
      <c r="BA198" s="57" t="s">
        <v>103</v>
      </c>
      <c r="BB198" s="57" t="s">
        <v>103</v>
      </c>
      <c r="BC198" s="57" t="s">
        <v>103</v>
      </c>
      <c r="BD198" s="57"/>
      <c r="BE198" s="57" t="s">
        <v>103</v>
      </c>
      <c r="BF198" s="57" t="s">
        <v>103</v>
      </c>
      <c r="BG198" s="57" t="s">
        <v>103</v>
      </c>
      <c r="BH198" s="57" t="s">
        <v>103</v>
      </c>
      <c r="BI198" s="57" t="s">
        <v>103</v>
      </c>
      <c r="BJ198" s="57" t="s">
        <v>103</v>
      </c>
      <c r="BK198" s="57" t="s">
        <v>103</v>
      </c>
      <c r="BL198" s="57" t="s">
        <v>103</v>
      </c>
      <c r="BM198" s="57" t="s">
        <v>103</v>
      </c>
      <c r="BN198" s="57" t="s">
        <v>103</v>
      </c>
      <c r="BO198" s="57" t="s">
        <v>103</v>
      </c>
      <c r="BP198" s="57" t="s">
        <v>103</v>
      </c>
      <c r="BQ198" s="57" t="s">
        <v>103</v>
      </c>
      <c r="BR198" s="57" t="s">
        <v>103</v>
      </c>
      <c r="BS198" s="57" t="s">
        <v>103</v>
      </c>
      <c r="BT198" s="57" t="s">
        <v>103</v>
      </c>
      <c r="BU198" s="57" t="s">
        <v>103</v>
      </c>
      <c r="BV198" s="57" t="s">
        <v>103</v>
      </c>
      <c r="BW198" s="57" t="s">
        <v>103</v>
      </c>
      <c r="BX198" s="57" t="s">
        <v>103</v>
      </c>
      <c r="BY198" s="57" t="s">
        <v>103</v>
      </c>
      <c r="BZ198" s="57" t="s">
        <v>103</v>
      </c>
      <c r="CA198" s="57" t="s">
        <v>103</v>
      </c>
      <c r="CB198" s="57" t="s">
        <v>103</v>
      </c>
      <c r="CC198" s="57" t="s">
        <v>103</v>
      </c>
      <c r="CD198" s="59"/>
    </row>
    <row r="199">
      <c r="A199" s="54" t="s">
        <v>300</v>
      </c>
      <c r="B199" s="57" t="s">
        <v>103</v>
      </c>
      <c r="C199" s="57" t="s">
        <v>103</v>
      </c>
      <c r="D199" s="57" t="s">
        <v>103</v>
      </c>
      <c r="E199" s="57" t="s">
        <v>103</v>
      </c>
      <c r="F199" s="57" t="s">
        <v>103</v>
      </c>
      <c r="G199" s="58"/>
      <c r="H199" s="57" t="s">
        <v>103</v>
      </c>
      <c r="I199" s="57" t="s">
        <v>103</v>
      </c>
      <c r="J199" s="57" t="s">
        <v>103</v>
      </c>
      <c r="K199" s="57" t="s">
        <v>103</v>
      </c>
      <c r="L199" s="57" t="s">
        <v>103</v>
      </c>
      <c r="M199" s="57" t="s">
        <v>103</v>
      </c>
      <c r="N199" s="57" t="s">
        <v>103</v>
      </c>
      <c r="O199" s="57" t="s">
        <v>103</v>
      </c>
      <c r="P199" s="57" t="s">
        <v>103</v>
      </c>
      <c r="Q199" s="57" t="s">
        <v>103</v>
      </c>
      <c r="R199" s="57" t="s">
        <v>102</v>
      </c>
      <c r="S199" s="57" t="s">
        <v>103</v>
      </c>
      <c r="T199" s="57" t="s">
        <v>103</v>
      </c>
      <c r="U199" s="57" t="s">
        <v>103</v>
      </c>
      <c r="V199" s="57" t="s">
        <v>103</v>
      </c>
      <c r="W199" s="58"/>
      <c r="X199" s="57" t="s">
        <v>103</v>
      </c>
      <c r="Y199" s="58"/>
      <c r="Z199" s="57" t="s">
        <v>103</v>
      </c>
      <c r="AA199" s="57" t="s">
        <v>103</v>
      </c>
      <c r="AB199" s="57" t="s">
        <v>103</v>
      </c>
      <c r="AC199" s="57" t="s">
        <v>102</v>
      </c>
      <c r="AD199" s="57" t="s">
        <v>103</v>
      </c>
      <c r="AE199" s="57" t="s">
        <v>103</v>
      </c>
      <c r="AF199" s="57" t="s">
        <v>103</v>
      </c>
      <c r="AG199" s="57" t="s">
        <v>103</v>
      </c>
      <c r="AH199" s="57" t="s">
        <v>103</v>
      </c>
      <c r="AI199" s="57" t="s">
        <v>103</v>
      </c>
      <c r="AJ199" s="57" t="s">
        <v>103</v>
      </c>
      <c r="AK199" s="57" t="s">
        <v>102</v>
      </c>
      <c r="AL199" s="57" t="s">
        <v>103</v>
      </c>
      <c r="AM199" s="57" t="s">
        <v>103</v>
      </c>
      <c r="AN199" s="58"/>
      <c r="AO199" s="57" t="s">
        <v>103</v>
      </c>
      <c r="AP199" s="57" t="s">
        <v>103</v>
      </c>
      <c r="AQ199" s="57" t="s">
        <v>103</v>
      </c>
      <c r="AR199" s="57" t="s">
        <v>103</v>
      </c>
      <c r="AS199" s="57"/>
      <c r="AT199" s="57" t="s">
        <v>102</v>
      </c>
      <c r="AU199" s="57" t="s">
        <v>103</v>
      </c>
      <c r="AV199" s="58"/>
      <c r="AW199" s="57" t="s">
        <v>103</v>
      </c>
      <c r="AX199" s="57" t="s">
        <v>103</v>
      </c>
      <c r="AY199" s="57" t="s">
        <v>103</v>
      </c>
      <c r="AZ199" s="57" t="s">
        <v>103</v>
      </c>
      <c r="BA199" s="57" t="s">
        <v>103</v>
      </c>
      <c r="BB199" s="57" t="s">
        <v>103</v>
      </c>
      <c r="BC199" s="57" t="s">
        <v>102</v>
      </c>
      <c r="BD199" s="57"/>
      <c r="BE199" s="57" t="s">
        <v>103</v>
      </c>
      <c r="BF199" s="57" t="s">
        <v>103</v>
      </c>
      <c r="BG199" s="57" t="s">
        <v>103</v>
      </c>
      <c r="BH199" s="57" t="s">
        <v>103</v>
      </c>
      <c r="BI199" s="57" t="s">
        <v>103</v>
      </c>
      <c r="BJ199" s="57" t="s">
        <v>103</v>
      </c>
      <c r="BK199" s="57" t="s">
        <v>103</v>
      </c>
      <c r="BL199" s="57" t="s">
        <v>103</v>
      </c>
      <c r="BM199" s="57" t="s">
        <v>103</v>
      </c>
      <c r="BN199" s="57" t="s">
        <v>103</v>
      </c>
      <c r="BO199" s="57" t="s">
        <v>103</v>
      </c>
      <c r="BP199" s="57" t="s">
        <v>103</v>
      </c>
      <c r="BQ199" s="57" t="s">
        <v>103</v>
      </c>
      <c r="BR199" s="57" t="s">
        <v>103</v>
      </c>
      <c r="BS199" s="57" t="s">
        <v>103</v>
      </c>
      <c r="BT199" s="57" t="s">
        <v>103</v>
      </c>
      <c r="BU199" s="57" t="s">
        <v>103</v>
      </c>
      <c r="BV199" s="57" t="s">
        <v>103</v>
      </c>
      <c r="BW199" s="57" t="s">
        <v>103</v>
      </c>
      <c r="BX199" s="57" t="s">
        <v>103</v>
      </c>
      <c r="BY199" s="57" t="s">
        <v>103</v>
      </c>
      <c r="BZ199" s="57" t="s">
        <v>103</v>
      </c>
      <c r="CA199" s="57" t="s">
        <v>103</v>
      </c>
      <c r="CB199" s="57" t="s">
        <v>103</v>
      </c>
      <c r="CC199" s="57" t="s">
        <v>103</v>
      </c>
      <c r="CD199" s="59"/>
    </row>
    <row r="200">
      <c r="A200" s="54" t="s">
        <v>301</v>
      </c>
      <c r="B200" s="57" t="s">
        <v>103</v>
      </c>
      <c r="C200" s="57" t="s">
        <v>103</v>
      </c>
      <c r="D200" s="57" t="s">
        <v>103</v>
      </c>
      <c r="E200" s="57" t="s">
        <v>103</v>
      </c>
      <c r="F200" s="57" t="s">
        <v>103</v>
      </c>
      <c r="G200" s="58"/>
      <c r="H200" s="57" t="s">
        <v>103</v>
      </c>
      <c r="I200" s="57" t="s">
        <v>103</v>
      </c>
      <c r="J200" s="57" t="s">
        <v>103</v>
      </c>
      <c r="K200" s="58"/>
      <c r="L200" s="57" t="s">
        <v>103</v>
      </c>
      <c r="M200" s="57" t="s">
        <v>103</v>
      </c>
      <c r="N200" s="57" t="s">
        <v>103</v>
      </c>
      <c r="O200" s="57" t="s">
        <v>103</v>
      </c>
      <c r="P200" s="58"/>
      <c r="Q200" s="57" t="s">
        <v>103</v>
      </c>
      <c r="R200" s="57"/>
      <c r="S200" s="57" t="s">
        <v>103</v>
      </c>
      <c r="T200" s="57" t="s">
        <v>103</v>
      </c>
      <c r="U200" s="57"/>
      <c r="V200" s="57" t="s">
        <v>103</v>
      </c>
      <c r="W200" s="58"/>
      <c r="X200" s="57" t="s">
        <v>103</v>
      </c>
      <c r="Y200" s="58"/>
      <c r="Z200" s="57" t="s">
        <v>103</v>
      </c>
      <c r="AA200" s="57" t="s">
        <v>103</v>
      </c>
      <c r="AB200" s="57" t="s">
        <v>103</v>
      </c>
      <c r="AC200" s="57" t="s">
        <v>102</v>
      </c>
      <c r="AD200" s="57" t="s">
        <v>103</v>
      </c>
      <c r="AE200" s="57" t="s">
        <v>103</v>
      </c>
      <c r="AF200" s="57" t="s">
        <v>102</v>
      </c>
      <c r="AG200" s="57" t="s">
        <v>103</v>
      </c>
      <c r="AH200" s="57" t="s">
        <v>103</v>
      </c>
      <c r="AI200" s="57" t="s">
        <v>103</v>
      </c>
      <c r="AJ200" s="57" t="s">
        <v>103</v>
      </c>
      <c r="AK200" s="57" t="s">
        <v>103</v>
      </c>
      <c r="AL200" s="57" t="s">
        <v>103</v>
      </c>
      <c r="AM200" s="57" t="s">
        <v>103</v>
      </c>
      <c r="AN200" s="58"/>
      <c r="AO200" s="57" t="s">
        <v>103</v>
      </c>
      <c r="AP200" s="57" t="s">
        <v>103</v>
      </c>
      <c r="AQ200" s="57" t="s">
        <v>103</v>
      </c>
      <c r="AR200" s="57" t="s">
        <v>103</v>
      </c>
      <c r="AS200" s="57"/>
      <c r="AT200" s="57" t="s">
        <v>103</v>
      </c>
      <c r="AU200" s="57" t="s">
        <v>103</v>
      </c>
      <c r="AV200" s="58"/>
      <c r="AW200" s="57" t="s">
        <v>102</v>
      </c>
      <c r="AX200" s="57" t="s">
        <v>103</v>
      </c>
      <c r="AY200" s="57" t="s">
        <v>103</v>
      </c>
      <c r="AZ200" s="57" t="s">
        <v>103</v>
      </c>
      <c r="BA200" s="57" t="s">
        <v>103</v>
      </c>
      <c r="BB200" s="57" t="s">
        <v>103</v>
      </c>
      <c r="BC200" s="57" t="s">
        <v>103</v>
      </c>
      <c r="BD200" s="57"/>
      <c r="BE200" s="57" t="s">
        <v>102</v>
      </c>
      <c r="BF200" s="57" t="s">
        <v>103</v>
      </c>
      <c r="BG200" s="57" t="s">
        <v>103</v>
      </c>
      <c r="BH200" s="57" t="s">
        <v>103</v>
      </c>
      <c r="BI200" s="57" t="s">
        <v>103</v>
      </c>
      <c r="BJ200" s="57" t="s">
        <v>103</v>
      </c>
      <c r="BK200" s="57" t="s">
        <v>103</v>
      </c>
      <c r="BL200" s="57" t="s">
        <v>103</v>
      </c>
      <c r="BM200" s="57" t="s">
        <v>103</v>
      </c>
      <c r="BN200" s="57" t="s">
        <v>103</v>
      </c>
      <c r="BO200" s="57" t="s">
        <v>103</v>
      </c>
      <c r="BP200" s="57" t="s">
        <v>103</v>
      </c>
      <c r="BQ200" s="57" t="s">
        <v>103</v>
      </c>
      <c r="BR200" s="57" t="s">
        <v>103</v>
      </c>
      <c r="BS200" s="57" t="s">
        <v>103</v>
      </c>
      <c r="BT200" s="57" t="s">
        <v>103</v>
      </c>
      <c r="BU200" s="57" t="s">
        <v>103</v>
      </c>
      <c r="BV200" s="57" t="s">
        <v>103</v>
      </c>
      <c r="BW200" s="57" t="s">
        <v>103</v>
      </c>
      <c r="BX200" s="57" t="s">
        <v>103</v>
      </c>
      <c r="BY200" s="57" t="s">
        <v>103</v>
      </c>
      <c r="BZ200" s="57" t="s">
        <v>103</v>
      </c>
      <c r="CA200" s="57" t="s">
        <v>103</v>
      </c>
      <c r="CB200" s="57" t="s">
        <v>103</v>
      </c>
      <c r="CC200" s="57" t="s">
        <v>103</v>
      </c>
      <c r="CD200" s="59"/>
    </row>
    <row r="201">
      <c r="A201" s="54" t="s">
        <v>302</v>
      </c>
      <c r="B201" s="57" t="s">
        <v>102</v>
      </c>
      <c r="C201" s="57" t="s">
        <v>102</v>
      </c>
      <c r="D201" s="57" t="s">
        <v>102</v>
      </c>
      <c r="E201" s="57" t="s">
        <v>102</v>
      </c>
      <c r="F201" s="57" t="s">
        <v>102</v>
      </c>
      <c r="G201" s="58"/>
      <c r="H201" s="57" t="s">
        <v>111</v>
      </c>
      <c r="I201" s="57" t="s">
        <v>102</v>
      </c>
      <c r="J201" s="57" t="s">
        <v>102</v>
      </c>
      <c r="K201" s="57" t="s">
        <v>102</v>
      </c>
      <c r="L201" s="57" t="s">
        <v>102</v>
      </c>
      <c r="M201" s="57" t="s">
        <v>102</v>
      </c>
      <c r="N201" s="57" t="s">
        <v>102</v>
      </c>
      <c r="O201" s="57" t="s">
        <v>102</v>
      </c>
      <c r="P201" s="57" t="s">
        <v>102</v>
      </c>
      <c r="Q201" s="57" t="s">
        <v>102</v>
      </c>
      <c r="R201" s="57" t="s">
        <v>103</v>
      </c>
      <c r="S201" s="57" t="s">
        <v>103</v>
      </c>
      <c r="T201" s="57" t="s">
        <v>102</v>
      </c>
      <c r="U201" s="57" t="s">
        <v>103</v>
      </c>
      <c r="V201" s="57" t="s">
        <v>111</v>
      </c>
      <c r="W201" s="58"/>
      <c r="X201" s="57" t="s">
        <v>102</v>
      </c>
      <c r="Y201" s="58"/>
      <c r="Z201" s="57" t="s">
        <v>102</v>
      </c>
      <c r="AA201" s="57" t="s">
        <v>102</v>
      </c>
      <c r="AB201" s="57" t="s">
        <v>102</v>
      </c>
      <c r="AC201" s="57" t="s">
        <v>102</v>
      </c>
      <c r="AD201" s="57" t="s">
        <v>103</v>
      </c>
      <c r="AE201" s="57" t="s">
        <v>102</v>
      </c>
      <c r="AF201" s="57" t="s">
        <v>103</v>
      </c>
      <c r="AG201" s="57" t="s">
        <v>102</v>
      </c>
      <c r="AH201" s="57" t="s">
        <v>102</v>
      </c>
      <c r="AI201" s="57" t="s">
        <v>102</v>
      </c>
      <c r="AJ201" s="57" t="s">
        <v>111</v>
      </c>
      <c r="AK201" s="57" t="s">
        <v>103</v>
      </c>
      <c r="AL201" s="57" t="s">
        <v>103</v>
      </c>
      <c r="AM201" s="57" t="s">
        <v>102</v>
      </c>
      <c r="AN201" s="58"/>
      <c r="AO201" s="57" t="s">
        <v>102</v>
      </c>
      <c r="AP201" s="57" t="s">
        <v>102</v>
      </c>
      <c r="AQ201" s="57" t="s">
        <v>102</v>
      </c>
      <c r="AR201" s="57" t="s">
        <v>102</v>
      </c>
      <c r="AS201" s="57"/>
      <c r="AT201" s="57" t="s">
        <v>102</v>
      </c>
      <c r="AU201" s="57" t="s">
        <v>102</v>
      </c>
      <c r="AV201" s="58"/>
      <c r="AW201" s="57" t="s">
        <v>102</v>
      </c>
      <c r="AX201" s="57" t="s">
        <v>102</v>
      </c>
      <c r="AY201" s="57" t="s">
        <v>102</v>
      </c>
      <c r="AZ201" s="57" t="s">
        <v>103</v>
      </c>
      <c r="BA201" s="57" t="s">
        <v>102</v>
      </c>
      <c r="BB201" s="57" t="s">
        <v>102</v>
      </c>
      <c r="BC201" s="57" t="s">
        <v>111</v>
      </c>
      <c r="BD201" s="57"/>
      <c r="BE201" s="57" t="s">
        <v>103</v>
      </c>
      <c r="BF201" s="57" t="s">
        <v>102</v>
      </c>
      <c r="BG201" s="57" t="s">
        <v>103</v>
      </c>
      <c r="BH201" s="57" t="s">
        <v>102</v>
      </c>
      <c r="BI201" s="57" t="s">
        <v>102</v>
      </c>
      <c r="BJ201" s="57" t="s">
        <v>102</v>
      </c>
      <c r="BK201" s="57" t="s">
        <v>102</v>
      </c>
      <c r="BL201" s="57" t="s">
        <v>102</v>
      </c>
      <c r="BM201" s="57" t="s">
        <v>102</v>
      </c>
      <c r="BN201" s="57" t="s">
        <v>102</v>
      </c>
      <c r="BO201" s="57" t="s">
        <v>102</v>
      </c>
      <c r="BP201" s="57" t="s">
        <v>102</v>
      </c>
      <c r="BQ201" s="57" t="s">
        <v>102</v>
      </c>
      <c r="BR201" s="57" t="s">
        <v>102</v>
      </c>
      <c r="BS201" s="57" t="s">
        <v>102</v>
      </c>
      <c r="BT201" s="57" t="s">
        <v>102</v>
      </c>
      <c r="BU201" s="57" t="s">
        <v>102</v>
      </c>
      <c r="BV201" s="57" t="s">
        <v>103</v>
      </c>
      <c r="BW201" s="57" t="s">
        <v>102</v>
      </c>
      <c r="BX201" s="57" t="s">
        <v>102</v>
      </c>
      <c r="BY201" s="57" t="s">
        <v>102</v>
      </c>
      <c r="BZ201" s="57" t="s">
        <v>102</v>
      </c>
      <c r="CA201" s="57" t="s">
        <v>102</v>
      </c>
      <c r="CB201" s="57" t="s">
        <v>102</v>
      </c>
      <c r="CC201" s="57" t="s">
        <v>102</v>
      </c>
      <c r="CD201" s="59"/>
    </row>
    <row r="202">
      <c r="A202" s="54" t="s">
        <v>303</v>
      </c>
      <c r="B202" s="57" t="s">
        <v>102</v>
      </c>
      <c r="C202" s="57" t="s">
        <v>103</v>
      </c>
      <c r="D202" s="57" t="s">
        <v>103</v>
      </c>
      <c r="E202" s="57" t="s">
        <v>103</v>
      </c>
      <c r="F202" s="57" t="s">
        <v>103</v>
      </c>
      <c r="G202" s="58"/>
      <c r="H202" s="57" t="s">
        <v>103</v>
      </c>
      <c r="I202" s="57" t="s">
        <v>103</v>
      </c>
      <c r="J202" s="57" t="s">
        <v>103</v>
      </c>
      <c r="K202" s="57" t="s">
        <v>102</v>
      </c>
      <c r="L202" s="57" t="s">
        <v>102</v>
      </c>
      <c r="M202" s="57" t="s">
        <v>102</v>
      </c>
      <c r="N202" s="57" t="s">
        <v>103</v>
      </c>
      <c r="O202" s="57" t="s">
        <v>103</v>
      </c>
      <c r="P202" s="57" t="s">
        <v>102</v>
      </c>
      <c r="Q202" s="57" t="s">
        <v>102</v>
      </c>
      <c r="R202" s="57" t="s">
        <v>103</v>
      </c>
      <c r="S202" s="57" t="s">
        <v>103</v>
      </c>
      <c r="T202" s="57" t="s">
        <v>103</v>
      </c>
      <c r="U202" s="57" t="s">
        <v>103</v>
      </c>
      <c r="V202" s="57" t="s">
        <v>102</v>
      </c>
      <c r="W202" s="58"/>
      <c r="X202" s="57" t="s">
        <v>102</v>
      </c>
      <c r="Y202" s="58"/>
      <c r="Z202" s="57" t="s">
        <v>102</v>
      </c>
      <c r="AA202" s="57" t="s">
        <v>102</v>
      </c>
      <c r="AB202" s="57" t="s">
        <v>103</v>
      </c>
      <c r="AC202" s="57" t="s">
        <v>102</v>
      </c>
      <c r="AD202" s="57" t="s">
        <v>102</v>
      </c>
      <c r="AE202" s="57" t="s">
        <v>103</v>
      </c>
      <c r="AF202" s="57" t="s">
        <v>102</v>
      </c>
      <c r="AG202" s="57" t="s">
        <v>102</v>
      </c>
      <c r="AH202" s="57" t="s">
        <v>102</v>
      </c>
      <c r="AI202" s="57" t="s">
        <v>102</v>
      </c>
      <c r="AJ202" s="57" t="s">
        <v>102</v>
      </c>
      <c r="AK202" s="57" t="s">
        <v>103</v>
      </c>
      <c r="AL202" s="57" t="s">
        <v>103</v>
      </c>
      <c r="AM202" s="57" t="s">
        <v>103</v>
      </c>
      <c r="AN202" s="58"/>
      <c r="AO202" s="57" t="s">
        <v>102</v>
      </c>
      <c r="AP202" s="57" t="s">
        <v>102</v>
      </c>
      <c r="AQ202" s="57" t="s">
        <v>102</v>
      </c>
      <c r="AR202" s="57" t="s">
        <v>102</v>
      </c>
      <c r="AS202" s="57"/>
      <c r="AT202" s="57" t="s">
        <v>102</v>
      </c>
      <c r="AU202" s="57" t="s">
        <v>102</v>
      </c>
      <c r="AV202" s="58"/>
      <c r="AW202" s="57" t="s">
        <v>102</v>
      </c>
      <c r="AX202" s="57" t="s">
        <v>103</v>
      </c>
      <c r="AY202" s="57" t="s">
        <v>102</v>
      </c>
      <c r="AZ202" s="57" t="s">
        <v>102</v>
      </c>
      <c r="BA202" s="57" t="s">
        <v>103</v>
      </c>
      <c r="BB202" s="57" t="s">
        <v>102</v>
      </c>
      <c r="BC202" s="57" t="s">
        <v>102</v>
      </c>
      <c r="BD202" s="57"/>
      <c r="BE202" s="57" t="s">
        <v>103</v>
      </c>
      <c r="BF202" s="57" t="s">
        <v>102</v>
      </c>
      <c r="BG202" s="57" t="s">
        <v>102</v>
      </c>
      <c r="BH202" s="57" t="s">
        <v>103</v>
      </c>
      <c r="BI202" s="57" t="s">
        <v>102</v>
      </c>
      <c r="BJ202" s="57" t="s">
        <v>102</v>
      </c>
      <c r="BK202" s="57" t="s">
        <v>102</v>
      </c>
      <c r="BL202" s="57" t="s">
        <v>102</v>
      </c>
      <c r="BM202" s="57" t="s">
        <v>102</v>
      </c>
      <c r="BN202" s="57" t="s">
        <v>102</v>
      </c>
      <c r="BO202" s="57" t="s">
        <v>102</v>
      </c>
      <c r="BP202" s="57" t="s">
        <v>102</v>
      </c>
      <c r="BQ202" s="57" t="s">
        <v>102</v>
      </c>
      <c r="BR202" s="57" t="s">
        <v>102</v>
      </c>
      <c r="BS202" s="57" t="s">
        <v>102</v>
      </c>
      <c r="BT202" s="57" t="s">
        <v>103</v>
      </c>
      <c r="BU202" s="57" t="s">
        <v>103</v>
      </c>
      <c r="BV202" s="57" t="s">
        <v>102</v>
      </c>
      <c r="BW202" s="57" t="s">
        <v>102</v>
      </c>
      <c r="BX202" s="57" t="s">
        <v>102</v>
      </c>
      <c r="BY202" s="57" t="s">
        <v>102</v>
      </c>
      <c r="BZ202" s="57" t="s">
        <v>102</v>
      </c>
      <c r="CA202" s="57" t="s">
        <v>102</v>
      </c>
      <c r="CB202" s="57" t="s">
        <v>102</v>
      </c>
      <c r="CC202" s="57" t="s">
        <v>102</v>
      </c>
      <c r="CD202" s="59"/>
    </row>
    <row r="203">
      <c r="A203" s="54" t="s">
        <v>304</v>
      </c>
      <c r="B203" s="57" t="s">
        <v>103</v>
      </c>
      <c r="C203" s="57" t="s">
        <v>103</v>
      </c>
      <c r="D203" s="57" t="s">
        <v>102</v>
      </c>
      <c r="E203" s="57" t="s">
        <v>102</v>
      </c>
      <c r="F203" s="57" t="s">
        <v>103</v>
      </c>
      <c r="G203" s="58"/>
      <c r="H203" s="57" t="s">
        <v>102</v>
      </c>
      <c r="I203" s="57" t="s">
        <v>102</v>
      </c>
      <c r="J203" s="57" t="s">
        <v>102</v>
      </c>
      <c r="K203" s="57" t="s">
        <v>102</v>
      </c>
      <c r="L203" s="57" t="s">
        <v>102</v>
      </c>
      <c r="M203" s="57" t="s">
        <v>111</v>
      </c>
      <c r="N203" s="57" t="s">
        <v>102</v>
      </c>
      <c r="O203" s="57" t="s">
        <v>102</v>
      </c>
      <c r="P203" s="57" t="s">
        <v>102</v>
      </c>
      <c r="Q203" s="57" t="s">
        <v>111</v>
      </c>
      <c r="R203" s="57" t="s">
        <v>102</v>
      </c>
      <c r="S203" s="57" t="s">
        <v>102</v>
      </c>
      <c r="T203" s="57" t="s">
        <v>102</v>
      </c>
      <c r="U203" s="57" t="s">
        <v>102</v>
      </c>
      <c r="V203" s="57" t="s">
        <v>102</v>
      </c>
      <c r="W203" s="58"/>
      <c r="X203" s="57" t="s">
        <v>102</v>
      </c>
      <c r="Y203" s="58"/>
      <c r="Z203" s="57" t="s">
        <v>102</v>
      </c>
      <c r="AA203" s="57" t="s">
        <v>102</v>
      </c>
      <c r="AB203" s="57" t="s">
        <v>102</v>
      </c>
      <c r="AC203" s="57" t="s">
        <v>102</v>
      </c>
      <c r="AD203" s="57" t="s">
        <v>111</v>
      </c>
      <c r="AE203" s="57" t="s">
        <v>102</v>
      </c>
      <c r="AF203" s="57" t="s">
        <v>102</v>
      </c>
      <c r="AG203" s="57" t="s">
        <v>102</v>
      </c>
      <c r="AH203" s="57" t="s">
        <v>103</v>
      </c>
      <c r="AI203" s="57" t="s">
        <v>102</v>
      </c>
      <c r="AJ203" s="57" t="s">
        <v>102</v>
      </c>
      <c r="AK203" s="57" t="s">
        <v>103</v>
      </c>
      <c r="AL203" s="57" t="s">
        <v>102</v>
      </c>
      <c r="AM203" s="57" t="s">
        <v>102</v>
      </c>
      <c r="AN203" s="58"/>
      <c r="AO203" s="57" t="s">
        <v>103</v>
      </c>
      <c r="AP203" s="57" t="s">
        <v>102</v>
      </c>
      <c r="AQ203" s="57" t="s">
        <v>103</v>
      </c>
      <c r="AR203" s="57" t="s">
        <v>102</v>
      </c>
      <c r="AS203" s="57"/>
      <c r="AT203" s="57" t="s">
        <v>111</v>
      </c>
      <c r="AU203" s="57" t="s">
        <v>102</v>
      </c>
      <c r="AV203" s="58"/>
      <c r="AW203" s="57" t="s">
        <v>102</v>
      </c>
      <c r="AX203" s="57" t="s">
        <v>102</v>
      </c>
      <c r="AY203" s="57" t="s">
        <v>102</v>
      </c>
      <c r="AZ203" s="57" t="s">
        <v>102</v>
      </c>
      <c r="BA203" s="57" t="s">
        <v>102</v>
      </c>
      <c r="BB203" s="57" t="s">
        <v>102</v>
      </c>
      <c r="BC203" s="57" t="s">
        <v>102</v>
      </c>
      <c r="BD203" s="57"/>
      <c r="BE203" s="57" t="s">
        <v>102</v>
      </c>
      <c r="BF203" s="57" t="s">
        <v>102</v>
      </c>
      <c r="BG203" s="57" t="s">
        <v>102</v>
      </c>
      <c r="BH203" s="57" t="s">
        <v>102</v>
      </c>
      <c r="BI203" s="57" t="s">
        <v>102</v>
      </c>
      <c r="BJ203" s="57" t="s">
        <v>102</v>
      </c>
      <c r="BK203" s="57" t="s">
        <v>111</v>
      </c>
      <c r="BL203" s="57" t="s">
        <v>102</v>
      </c>
      <c r="BM203" s="57" t="s">
        <v>102</v>
      </c>
      <c r="BN203" s="57" t="s">
        <v>102</v>
      </c>
      <c r="BO203" s="57" t="s">
        <v>103</v>
      </c>
      <c r="BP203" s="57" t="s">
        <v>102</v>
      </c>
      <c r="BQ203" s="57" t="s">
        <v>102</v>
      </c>
      <c r="BR203" s="57" t="s">
        <v>102</v>
      </c>
      <c r="BS203" s="57" t="s">
        <v>102</v>
      </c>
      <c r="BT203" s="57" t="s">
        <v>102</v>
      </c>
      <c r="BU203" s="57" t="s">
        <v>102</v>
      </c>
      <c r="BV203" s="57" t="s">
        <v>102</v>
      </c>
      <c r="BW203" s="57" t="s">
        <v>102</v>
      </c>
      <c r="BX203" s="57" t="s">
        <v>102</v>
      </c>
      <c r="BY203" s="57" t="s">
        <v>102</v>
      </c>
      <c r="BZ203" s="57" t="s">
        <v>102</v>
      </c>
      <c r="CA203" s="57" t="s">
        <v>102</v>
      </c>
      <c r="CB203" s="57" t="s">
        <v>102</v>
      </c>
      <c r="CC203" s="57" t="s">
        <v>102</v>
      </c>
      <c r="CD203" s="59"/>
    </row>
    <row r="204">
      <c r="A204" s="54" t="s">
        <v>305</v>
      </c>
      <c r="B204" s="57" t="s">
        <v>109</v>
      </c>
      <c r="C204" s="57" t="s">
        <v>111</v>
      </c>
      <c r="D204" s="57" t="s">
        <v>111</v>
      </c>
      <c r="E204" s="57" t="s">
        <v>111</v>
      </c>
      <c r="F204" s="57" t="s">
        <v>103</v>
      </c>
      <c r="G204" s="58"/>
      <c r="H204" s="57" t="s">
        <v>111</v>
      </c>
      <c r="I204" s="57" t="s">
        <v>111</v>
      </c>
      <c r="J204" s="57" t="s">
        <v>111</v>
      </c>
      <c r="K204" s="57" t="s">
        <v>111</v>
      </c>
      <c r="L204" s="57" t="s">
        <v>111</v>
      </c>
      <c r="M204" s="57" t="s">
        <v>111</v>
      </c>
      <c r="N204" s="57" t="s">
        <v>111</v>
      </c>
      <c r="O204" s="57" t="s">
        <v>111</v>
      </c>
      <c r="P204" s="57" t="s">
        <v>111</v>
      </c>
      <c r="Q204" s="57" t="s">
        <v>111</v>
      </c>
      <c r="R204" s="57" t="s">
        <v>103</v>
      </c>
      <c r="S204" s="57" t="s">
        <v>111</v>
      </c>
      <c r="T204" s="57" t="s">
        <v>109</v>
      </c>
      <c r="U204" s="57" t="s">
        <v>111</v>
      </c>
      <c r="V204" s="57" t="s">
        <v>111</v>
      </c>
      <c r="W204" s="58"/>
      <c r="X204" s="57" t="s">
        <v>111</v>
      </c>
      <c r="Y204" s="58"/>
      <c r="Z204" s="57" t="s">
        <v>103</v>
      </c>
      <c r="AA204" s="57" t="s">
        <v>103</v>
      </c>
      <c r="AB204" s="57" t="s">
        <v>111</v>
      </c>
      <c r="AC204" s="57" t="s">
        <v>111</v>
      </c>
      <c r="AD204" s="57" t="s">
        <v>103</v>
      </c>
      <c r="AE204" s="57" t="s">
        <v>111</v>
      </c>
      <c r="AF204" s="57" t="s">
        <v>111</v>
      </c>
      <c r="AG204" s="57" t="s">
        <v>103</v>
      </c>
      <c r="AH204" s="57" t="s">
        <v>111</v>
      </c>
      <c r="AI204" s="57" t="s">
        <v>103</v>
      </c>
      <c r="AJ204" s="57" t="s">
        <v>103</v>
      </c>
      <c r="AK204" s="57" t="s">
        <v>103</v>
      </c>
      <c r="AL204" s="57" t="s">
        <v>111</v>
      </c>
      <c r="AM204" s="57" t="s">
        <v>111</v>
      </c>
      <c r="AN204" s="58"/>
      <c r="AO204" s="57" t="s">
        <v>111</v>
      </c>
      <c r="AP204" s="57" t="s">
        <v>111</v>
      </c>
      <c r="AQ204" s="57" t="s">
        <v>111</v>
      </c>
      <c r="AR204" s="57" t="s">
        <v>111</v>
      </c>
      <c r="AS204" s="57"/>
      <c r="AT204" s="57" t="s">
        <v>111</v>
      </c>
      <c r="AU204" s="57" t="s">
        <v>111</v>
      </c>
      <c r="AV204" s="58"/>
      <c r="AW204" s="57" t="s">
        <v>111</v>
      </c>
      <c r="AX204" s="57" t="s">
        <v>111</v>
      </c>
      <c r="AY204" s="57" t="s">
        <v>111</v>
      </c>
      <c r="AZ204" s="57" t="s">
        <v>103</v>
      </c>
      <c r="BA204" s="57" t="s">
        <v>111</v>
      </c>
      <c r="BB204" s="57" t="s">
        <v>111</v>
      </c>
      <c r="BC204" s="57" t="s">
        <v>111</v>
      </c>
      <c r="BD204" s="57"/>
      <c r="BE204" s="57" t="s">
        <v>111</v>
      </c>
      <c r="BF204" s="57" t="s">
        <v>111</v>
      </c>
      <c r="BG204" s="57" t="s">
        <v>111</v>
      </c>
      <c r="BH204" s="57" t="s">
        <v>111</v>
      </c>
      <c r="BI204" s="57" t="s">
        <v>111</v>
      </c>
      <c r="BJ204" s="57" t="s">
        <v>111</v>
      </c>
      <c r="BK204" s="57" t="s">
        <v>109</v>
      </c>
      <c r="BL204" s="57" t="s">
        <v>111</v>
      </c>
      <c r="BM204" s="57" t="s">
        <v>111</v>
      </c>
      <c r="BN204" s="57" t="s">
        <v>111</v>
      </c>
      <c r="BO204" s="57" t="s">
        <v>111</v>
      </c>
      <c r="BP204" s="57" t="s">
        <v>111</v>
      </c>
      <c r="BQ204" s="57" t="s">
        <v>111</v>
      </c>
      <c r="BR204" s="57" t="s">
        <v>111</v>
      </c>
      <c r="BS204" s="57" t="s">
        <v>111</v>
      </c>
      <c r="BT204" s="57" t="s">
        <v>111</v>
      </c>
      <c r="BU204" s="57" t="s">
        <v>111</v>
      </c>
      <c r="BV204" s="57" t="s">
        <v>111</v>
      </c>
      <c r="BW204" s="57" t="s">
        <v>111</v>
      </c>
      <c r="BX204" s="57" t="s">
        <v>111</v>
      </c>
      <c r="BY204" s="57" t="s">
        <v>111</v>
      </c>
      <c r="BZ204" s="57" t="s">
        <v>111</v>
      </c>
      <c r="CA204" s="57" t="s">
        <v>111</v>
      </c>
      <c r="CB204" s="57" t="s">
        <v>111</v>
      </c>
      <c r="CC204" s="57" t="s">
        <v>111</v>
      </c>
      <c r="CD204" s="59"/>
    </row>
    <row r="205">
      <c r="A205" s="54" t="s">
        <v>306</v>
      </c>
      <c r="B205" s="57" t="s">
        <v>103</v>
      </c>
      <c r="C205" s="57" t="s">
        <v>103</v>
      </c>
      <c r="D205" s="57" t="s">
        <v>102</v>
      </c>
      <c r="E205" s="57" t="s">
        <v>103</v>
      </c>
      <c r="F205" s="57" t="s">
        <v>103</v>
      </c>
      <c r="G205" s="58"/>
      <c r="H205" s="57" t="s">
        <v>102</v>
      </c>
      <c r="I205" s="57" t="s">
        <v>103</v>
      </c>
      <c r="J205" s="57" t="s">
        <v>103</v>
      </c>
      <c r="K205" s="57" t="s">
        <v>103</v>
      </c>
      <c r="L205" s="57"/>
      <c r="M205" s="57" t="s">
        <v>102</v>
      </c>
      <c r="N205" s="57" t="s">
        <v>102</v>
      </c>
      <c r="O205" s="57" t="s">
        <v>102</v>
      </c>
      <c r="P205" s="57" t="s">
        <v>102</v>
      </c>
      <c r="Q205" s="57" t="s">
        <v>103</v>
      </c>
      <c r="R205" s="57" t="s">
        <v>103</v>
      </c>
      <c r="S205" s="57" t="s">
        <v>102</v>
      </c>
      <c r="T205" s="57" t="s">
        <v>103</v>
      </c>
      <c r="U205" s="57" t="s">
        <v>103</v>
      </c>
      <c r="V205" s="57" t="s">
        <v>102</v>
      </c>
      <c r="W205" s="58"/>
      <c r="X205" s="57" t="s">
        <v>102</v>
      </c>
      <c r="Y205" s="58"/>
      <c r="Z205" s="57" t="s">
        <v>103</v>
      </c>
      <c r="AA205" s="57" t="s">
        <v>102</v>
      </c>
      <c r="AB205" s="57" t="s">
        <v>102</v>
      </c>
      <c r="AC205" s="57" t="s">
        <v>102</v>
      </c>
      <c r="AD205" s="57" t="s">
        <v>103</v>
      </c>
      <c r="AE205" s="57" t="s">
        <v>103</v>
      </c>
      <c r="AF205" s="57" t="s">
        <v>103</v>
      </c>
      <c r="AG205" s="57" t="s">
        <v>102</v>
      </c>
      <c r="AH205" s="57" t="s">
        <v>103</v>
      </c>
      <c r="AI205" s="57" t="s">
        <v>102</v>
      </c>
      <c r="AJ205" s="57" t="s">
        <v>102</v>
      </c>
      <c r="AK205" s="57" t="s">
        <v>103</v>
      </c>
      <c r="AL205" s="57" t="s">
        <v>103</v>
      </c>
      <c r="AM205" s="57" t="s">
        <v>102</v>
      </c>
      <c r="AN205" s="58"/>
      <c r="AO205" s="57" t="s">
        <v>102</v>
      </c>
      <c r="AP205" s="57" t="s">
        <v>103</v>
      </c>
      <c r="AQ205" s="57" t="s">
        <v>102</v>
      </c>
      <c r="AR205" s="57" t="s">
        <v>103</v>
      </c>
      <c r="AS205" s="57"/>
      <c r="AT205" s="57" t="s">
        <v>102</v>
      </c>
      <c r="AU205" s="57" t="s">
        <v>102</v>
      </c>
      <c r="AV205" s="58"/>
      <c r="AW205" s="57" t="s">
        <v>102</v>
      </c>
      <c r="AX205" s="57" t="s">
        <v>102</v>
      </c>
      <c r="AY205" s="57" t="s">
        <v>102</v>
      </c>
      <c r="AZ205" s="57" t="s">
        <v>102</v>
      </c>
      <c r="BA205" s="57" t="s">
        <v>102</v>
      </c>
      <c r="BB205" s="57" t="s">
        <v>103</v>
      </c>
      <c r="BC205" s="57" t="s">
        <v>102</v>
      </c>
      <c r="BD205" s="57" t="s">
        <v>103</v>
      </c>
      <c r="BE205" s="57" t="s">
        <v>102</v>
      </c>
      <c r="BF205" s="57" t="s">
        <v>102</v>
      </c>
      <c r="BG205" s="57" t="s">
        <v>102</v>
      </c>
      <c r="BH205" s="57" t="s">
        <v>103</v>
      </c>
      <c r="BI205" s="57" t="s">
        <v>102</v>
      </c>
      <c r="BJ205" s="57" t="s">
        <v>102</v>
      </c>
      <c r="BK205" s="57" t="s">
        <v>102</v>
      </c>
      <c r="BL205" s="57" t="s">
        <v>102</v>
      </c>
      <c r="BM205" s="57" t="s">
        <v>102</v>
      </c>
      <c r="BN205" s="57" t="s">
        <v>102</v>
      </c>
      <c r="BO205" s="57" t="s">
        <v>102</v>
      </c>
      <c r="BP205" s="57" t="s">
        <v>102</v>
      </c>
      <c r="BQ205" s="57" t="s">
        <v>102</v>
      </c>
      <c r="BR205" s="57" t="s">
        <v>102</v>
      </c>
      <c r="BS205" s="57" t="s">
        <v>102</v>
      </c>
      <c r="BT205" s="57" t="s">
        <v>102</v>
      </c>
      <c r="BU205" s="57" t="s">
        <v>102</v>
      </c>
      <c r="BV205" s="57" t="s">
        <v>102</v>
      </c>
      <c r="BW205" s="57" t="s">
        <v>102</v>
      </c>
      <c r="BX205" s="57" t="s">
        <v>102</v>
      </c>
      <c r="BY205" s="57" t="s">
        <v>102</v>
      </c>
      <c r="BZ205" s="57" t="s">
        <v>102</v>
      </c>
      <c r="CA205" s="57" t="s">
        <v>102</v>
      </c>
      <c r="CB205" s="57" t="s">
        <v>103</v>
      </c>
      <c r="CC205" s="57" t="s">
        <v>102</v>
      </c>
      <c r="CD205" s="59"/>
    </row>
    <row r="206">
      <c r="A206" s="54" t="s">
        <v>307</v>
      </c>
      <c r="B206" s="57" t="s">
        <v>103</v>
      </c>
      <c r="C206" s="57" t="s">
        <v>103</v>
      </c>
      <c r="D206" s="57" t="s">
        <v>103</v>
      </c>
      <c r="E206" s="57" t="s">
        <v>103</v>
      </c>
      <c r="F206" s="57" t="s">
        <v>103</v>
      </c>
      <c r="G206" s="58"/>
      <c r="H206" s="57" t="s">
        <v>103</v>
      </c>
      <c r="I206" s="57" t="s">
        <v>103</v>
      </c>
      <c r="J206" s="57" t="s">
        <v>103</v>
      </c>
      <c r="K206" s="57" t="s">
        <v>102</v>
      </c>
      <c r="L206" s="57" t="s">
        <v>103</v>
      </c>
      <c r="M206" s="57" t="s">
        <v>103</v>
      </c>
      <c r="N206" s="57" t="s">
        <v>102</v>
      </c>
      <c r="O206" s="57" t="s">
        <v>103</v>
      </c>
      <c r="P206" s="57" t="s">
        <v>102</v>
      </c>
      <c r="Q206" s="57" t="s">
        <v>103</v>
      </c>
      <c r="R206" s="57" t="s">
        <v>102</v>
      </c>
      <c r="S206" s="57" t="s">
        <v>103</v>
      </c>
      <c r="T206" s="57" t="s">
        <v>103</v>
      </c>
      <c r="U206" s="57" t="s">
        <v>103</v>
      </c>
      <c r="V206" s="57" t="s">
        <v>103</v>
      </c>
      <c r="W206" s="58"/>
      <c r="X206" s="57" t="s">
        <v>103</v>
      </c>
      <c r="Y206" s="58"/>
      <c r="Z206" s="57" t="s">
        <v>103</v>
      </c>
      <c r="AA206" s="57" t="s">
        <v>103</v>
      </c>
      <c r="AB206" s="57" t="s">
        <v>103</v>
      </c>
      <c r="AC206" s="57" t="s">
        <v>102</v>
      </c>
      <c r="AD206" s="57" t="s">
        <v>103</v>
      </c>
      <c r="AE206" s="57" t="s">
        <v>103</v>
      </c>
      <c r="AF206" s="57" t="s">
        <v>103</v>
      </c>
      <c r="AG206" s="57" t="s">
        <v>103</v>
      </c>
      <c r="AH206" s="57" t="s">
        <v>103</v>
      </c>
      <c r="AI206" s="57" t="s">
        <v>103</v>
      </c>
      <c r="AJ206" s="57" t="s">
        <v>103</v>
      </c>
      <c r="AK206" s="57" t="s">
        <v>103</v>
      </c>
      <c r="AL206" s="57" t="s">
        <v>103</v>
      </c>
      <c r="AM206" s="57" t="s">
        <v>103</v>
      </c>
      <c r="AN206" s="58"/>
      <c r="AO206" s="57" t="s">
        <v>103</v>
      </c>
      <c r="AP206" s="57" t="s">
        <v>103</v>
      </c>
      <c r="AQ206" s="57" t="s">
        <v>102</v>
      </c>
      <c r="AR206" s="57" t="s">
        <v>103</v>
      </c>
      <c r="AS206" s="57"/>
      <c r="AT206" s="57" t="s">
        <v>103</v>
      </c>
      <c r="AU206" s="57" t="s">
        <v>103</v>
      </c>
      <c r="AV206" s="58"/>
      <c r="AW206" s="57" t="s">
        <v>103</v>
      </c>
      <c r="AX206" s="57" t="s">
        <v>103</v>
      </c>
      <c r="AY206" s="57" t="s">
        <v>103</v>
      </c>
      <c r="AZ206" s="57" t="s">
        <v>103</v>
      </c>
      <c r="BA206" s="57" t="s">
        <v>103</v>
      </c>
      <c r="BB206" s="57" t="s">
        <v>103</v>
      </c>
      <c r="BC206" s="57" t="s">
        <v>103</v>
      </c>
      <c r="BD206" s="57" t="s">
        <v>102</v>
      </c>
      <c r="BE206" s="57" t="s">
        <v>103</v>
      </c>
      <c r="BF206" s="57" t="s">
        <v>103</v>
      </c>
      <c r="BG206" s="57" t="s">
        <v>103</v>
      </c>
      <c r="BH206" s="57" t="s">
        <v>103</v>
      </c>
      <c r="BI206" s="57" t="s">
        <v>103</v>
      </c>
      <c r="BJ206" s="57" t="s">
        <v>103</v>
      </c>
      <c r="BK206" s="57" t="s">
        <v>103</v>
      </c>
      <c r="BL206" s="57" t="s">
        <v>103</v>
      </c>
      <c r="BM206" s="57" t="s">
        <v>102</v>
      </c>
      <c r="BN206" s="57" t="s">
        <v>103</v>
      </c>
      <c r="BO206" s="57" t="s">
        <v>103</v>
      </c>
      <c r="BP206" s="57" t="s">
        <v>102</v>
      </c>
      <c r="BQ206" s="57" t="s">
        <v>103</v>
      </c>
      <c r="BR206" s="57" t="s">
        <v>103</v>
      </c>
      <c r="BS206" s="57" t="s">
        <v>103</v>
      </c>
      <c r="BT206" s="57" t="s">
        <v>103</v>
      </c>
      <c r="BU206" s="57" t="s">
        <v>103</v>
      </c>
      <c r="BV206" s="57" t="s">
        <v>103</v>
      </c>
      <c r="BW206" s="57" t="s">
        <v>103</v>
      </c>
      <c r="BX206" s="57" t="s">
        <v>103</v>
      </c>
      <c r="BY206" s="57" t="s">
        <v>102</v>
      </c>
      <c r="BZ206" s="57" t="s">
        <v>103</v>
      </c>
      <c r="CA206" s="57" t="s">
        <v>103</v>
      </c>
      <c r="CB206" s="57" t="s">
        <v>103</v>
      </c>
      <c r="CC206" s="57" t="s">
        <v>103</v>
      </c>
      <c r="CD206" s="59"/>
    </row>
    <row r="207">
      <c r="A207" s="54" t="s">
        <v>308</v>
      </c>
      <c r="B207" s="58"/>
      <c r="C207" s="57" t="s">
        <v>102</v>
      </c>
      <c r="D207" s="57" t="s">
        <v>103</v>
      </c>
      <c r="E207" s="57" t="s">
        <v>102</v>
      </c>
      <c r="F207" s="57" t="s">
        <v>103</v>
      </c>
      <c r="G207" s="58"/>
      <c r="H207" s="57" t="s">
        <v>103</v>
      </c>
      <c r="I207" s="57" t="s">
        <v>103</v>
      </c>
      <c r="J207" s="57" t="s">
        <v>103</v>
      </c>
      <c r="K207" s="57" t="s">
        <v>103</v>
      </c>
      <c r="L207" s="57" t="s">
        <v>103</v>
      </c>
      <c r="M207" s="57" t="s">
        <v>103</v>
      </c>
      <c r="N207" s="58"/>
      <c r="O207" s="57" t="s">
        <v>103</v>
      </c>
      <c r="P207" s="57" t="s">
        <v>103</v>
      </c>
      <c r="Q207" s="57" t="s">
        <v>103</v>
      </c>
      <c r="R207" s="57" t="s">
        <v>103</v>
      </c>
      <c r="S207" s="57" t="s">
        <v>103</v>
      </c>
      <c r="T207" s="57" t="s">
        <v>103</v>
      </c>
      <c r="U207" s="57" t="s">
        <v>103</v>
      </c>
      <c r="V207" s="57" t="s">
        <v>103</v>
      </c>
      <c r="W207" s="58"/>
      <c r="X207" s="57" t="s">
        <v>102</v>
      </c>
      <c r="Y207" s="58"/>
      <c r="Z207" s="57" t="s">
        <v>103</v>
      </c>
      <c r="AA207" s="57" t="s">
        <v>103</v>
      </c>
      <c r="AB207" s="57" t="s">
        <v>103</v>
      </c>
      <c r="AC207" s="57" t="s">
        <v>103</v>
      </c>
      <c r="AD207" s="57" t="s">
        <v>103</v>
      </c>
      <c r="AE207" s="57" t="s">
        <v>103</v>
      </c>
      <c r="AF207" s="57" t="s">
        <v>102</v>
      </c>
      <c r="AG207" s="57" t="s">
        <v>103</v>
      </c>
      <c r="AH207" s="57" t="s">
        <v>103</v>
      </c>
      <c r="AI207" s="57" t="s">
        <v>103</v>
      </c>
      <c r="AJ207" s="57" t="s">
        <v>103</v>
      </c>
      <c r="AK207" s="57" t="s">
        <v>103</v>
      </c>
      <c r="AL207" s="57" t="s">
        <v>102</v>
      </c>
      <c r="AM207" s="57" t="s">
        <v>103</v>
      </c>
      <c r="AN207" s="58"/>
      <c r="AO207" s="57" t="s">
        <v>103</v>
      </c>
      <c r="AP207" s="57" t="s">
        <v>103</v>
      </c>
      <c r="AQ207" s="57" t="s">
        <v>103</v>
      </c>
      <c r="AR207" s="57" t="s">
        <v>103</v>
      </c>
      <c r="AS207" s="57"/>
      <c r="AT207" s="57" t="s">
        <v>103</v>
      </c>
      <c r="AU207" s="57" t="s">
        <v>103</v>
      </c>
      <c r="AV207" s="58"/>
      <c r="AW207" s="57" t="s">
        <v>103</v>
      </c>
      <c r="AX207" s="57" t="s">
        <v>103</v>
      </c>
      <c r="AY207" s="57" t="s">
        <v>103</v>
      </c>
      <c r="AZ207" s="57" t="s">
        <v>103</v>
      </c>
      <c r="BA207" s="57" t="s">
        <v>103</v>
      </c>
      <c r="BB207" s="57" t="s">
        <v>103</v>
      </c>
      <c r="BC207" s="57" t="s">
        <v>103</v>
      </c>
      <c r="BD207" s="57" t="s">
        <v>103</v>
      </c>
      <c r="BE207" s="57" t="s">
        <v>103</v>
      </c>
      <c r="BF207" s="57" t="s">
        <v>103</v>
      </c>
      <c r="BG207" s="57" t="s">
        <v>103</v>
      </c>
      <c r="BH207" s="57" t="s">
        <v>103</v>
      </c>
      <c r="BI207" s="57" t="s">
        <v>103</v>
      </c>
      <c r="BJ207" s="57" t="s">
        <v>103</v>
      </c>
      <c r="BK207" s="57" t="s">
        <v>103</v>
      </c>
      <c r="BL207" s="57" t="s">
        <v>103</v>
      </c>
      <c r="BM207" s="57" t="s">
        <v>103</v>
      </c>
      <c r="BN207" s="57" t="s">
        <v>103</v>
      </c>
      <c r="BO207" s="57" t="s">
        <v>103</v>
      </c>
      <c r="BP207" s="57" t="s">
        <v>103</v>
      </c>
      <c r="BQ207" s="57" t="s">
        <v>103</v>
      </c>
      <c r="BR207" s="57" t="s">
        <v>103</v>
      </c>
      <c r="BS207" s="57" t="s">
        <v>103</v>
      </c>
      <c r="BT207" s="57" t="s">
        <v>103</v>
      </c>
      <c r="BU207" s="57" t="s">
        <v>103</v>
      </c>
      <c r="BV207" s="57" t="s">
        <v>103</v>
      </c>
      <c r="BW207" s="57" t="s">
        <v>103</v>
      </c>
      <c r="BX207" s="57" t="s">
        <v>103</v>
      </c>
      <c r="BY207" s="57" t="s">
        <v>103</v>
      </c>
      <c r="BZ207" s="57" t="s">
        <v>103</v>
      </c>
      <c r="CA207" s="57" t="s">
        <v>103</v>
      </c>
      <c r="CB207" s="57" t="s">
        <v>103</v>
      </c>
      <c r="CC207" s="57" t="s">
        <v>103</v>
      </c>
      <c r="CD207" s="59"/>
    </row>
    <row r="208">
      <c r="A208" s="54" t="s">
        <v>309</v>
      </c>
      <c r="B208" s="57" t="s">
        <v>102</v>
      </c>
      <c r="C208" s="57" t="s">
        <v>102</v>
      </c>
      <c r="D208" s="57" t="s">
        <v>102</v>
      </c>
      <c r="E208" s="57" t="s">
        <v>102</v>
      </c>
      <c r="F208" s="57" t="s">
        <v>102</v>
      </c>
      <c r="G208" s="58"/>
      <c r="H208" s="57" t="s">
        <v>102</v>
      </c>
      <c r="I208" s="57" t="s">
        <v>111</v>
      </c>
      <c r="J208" s="57" t="s">
        <v>102</v>
      </c>
      <c r="K208" s="57" t="s">
        <v>102</v>
      </c>
      <c r="L208" s="57" t="s">
        <v>102</v>
      </c>
      <c r="M208" s="57" t="s">
        <v>102</v>
      </c>
      <c r="N208" s="58"/>
      <c r="O208" s="57" t="s">
        <v>102</v>
      </c>
      <c r="P208" s="57" t="s">
        <v>102</v>
      </c>
      <c r="Q208" s="57" t="s">
        <v>102</v>
      </c>
      <c r="R208" s="57" t="s">
        <v>102</v>
      </c>
      <c r="S208" s="57" t="s">
        <v>102</v>
      </c>
      <c r="T208" s="57" t="s">
        <v>102</v>
      </c>
      <c r="U208" s="57" t="s">
        <v>102</v>
      </c>
      <c r="V208" s="57" t="s">
        <v>102</v>
      </c>
      <c r="W208" s="58"/>
      <c r="X208" s="57" t="s">
        <v>102</v>
      </c>
      <c r="Y208" s="58"/>
      <c r="Z208" s="57" t="s">
        <v>102</v>
      </c>
      <c r="AA208" s="57" t="s">
        <v>102</v>
      </c>
      <c r="AB208" s="57" t="s">
        <v>102</v>
      </c>
      <c r="AC208" s="57" t="s">
        <v>102</v>
      </c>
      <c r="AD208" s="57" t="s">
        <v>102</v>
      </c>
      <c r="AE208" s="57" t="s">
        <v>102</v>
      </c>
      <c r="AF208" s="57" t="s">
        <v>102</v>
      </c>
      <c r="AG208" s="57" t="s">
        <v>102</v>
      </c>
      <c r="AH208" s="57" t="s">
        <v>103</v>
      </c>
      <c r="AI208" s="57" t="s">
        <v>102</v>
      </c>
      <c r="AJ208" s="57" t="s">
        <v>102</v>
      </c>
      <c r="AK208" s="57" t="s">
        <v>102</v>
      </c>
      <c r="AL208" s="57" t="s">
        <v>102</v>
      </c>
      <c r="AM208" s="57" t="s">
        <v>102</v>
      </c>
      <c r="AN208" s="58"/>
      <c r="AO208" s="57" t="s">
        <v>102</v>
      </c>
      <c r="AP208" s="57" t="s">
        <v>102</v>
      </c>
      <c r="AQ208" s="57" t="s">
        <v>102</v>
      </c>
      <c r="AR208" s="57" t="s">
        <v>102</v>
      </c>
      <c r="AS208" s="57"/>
      <c r="AT208" s="57" t="s">
        <v>102</v>
      </c>
      <c r="AU208" s="57" t="s">
        <v>102</v>
      </c>
      <c r="AV208" s="58"/>
      <c r="AW208" s="57" t="s">
        <v>102</v>
      </c>
      <c r="AX208" s="57" t="s">
        <v>102</v>
      </c>
      <c r="AY208" s="57" t="s">
        <v>102</v>
      </c>
      <c r="AZ208" s="57" t="s">
        <v>102</v>
      </c>
      <c r="BA208" s="57" t="s">
        <v>102</v>
      </c>
      <c r="BB208" s="57" t="s">
        <v>102</v>
      </c>
      <c r="BC208" s="57" t="s">
        <v>102</v>
      </c>
      <c r="BD208" s="57" t="s">
        <v>102</v>
      </c>
      <c r="BE208" s="57" t="s">
        <v>102</v>
      </c>
      <c r="BF208" s="57" t="s">
        <v>102</v>
      </c>
      <c r="BG208" s="57" t="s">
        <v>102</v>
      </c>
      <c r="BH208" s="57" t="s">
        <v>102</v>
      </c>
      <c r="BI208" s="57" t="s">
        <v>102</v>
      </c>
      <c r="BJ208" s="57" t="s">
        <v>102</v>
      </c>
      <c r="BK208" s="57" t="s">
        <v>102</v>
      </c>
      <c r="BL208" s="57" t="s">
        <v>102</v>
      </c>
      <c r="BM208" s="57" t="s">
        <v>102</v>
      </c>
      <c r="BN208" s="57" t="s">
        <v>102</v>
      </c>
      <c r="BO208" s="57" t="s">
        <v>102</v>
      </c>
      <c r="BP208" s="57" t="s">
        <v>102</v>
      </c>
      <c r="BQ208" s="57" t="s">
        <v>102</v>
      </c>
      <c r="BR208" s="57" t="s">
        <v>102</v>
      </c>
      <c r="BS208" s="57"/>
      <c r="BT208" s="57" t="s">
        <v>102</v>
      </c>
      <c r="BU208" s="57" t="s">
        <v>102</v>
      </c>
      <c r="BV208" s="57" t="s">
        <v>102</v>
      </c>
      <c r="BW208" s="57" t="s">
        <v>102</v>
      </c>
      <c r="BX208" s="57" t="s">
        <v>102</v>
      </c>
      <c r="BY208" s="57" t="s">
        <v>102</v>
      </c>
      <c r="BZ208" s="57" t="s">
        <v>102</v>
      </c>
      <c r="CA208" s="57" t="s">
        <v>102</v>
      </c>
      <c r="CB208" s="57" t="s">
        <v>102</v>
      </c>
      <c r="CC208" s="57" t="s">
        <v>102</v>
      </c>
      <c r="CD208" s="59"/>
    </row>
    <row r="209">
      <c r="A209" s="54" t="s">
        <v>310</v>
      </c>
      <c r="B209" s="57" t="s">
        <v>103</v>
      </c>
      <c r="C209" s="57" t="s">
        <v>103</v>
      </c>
      <c r="D209" s="57" t="s">
        <v>102</v>
      </c>
      <c r="E209" s="57" t="s">
        <v>102</v>
      </c>
      <c r="F209" s="57" t="s">
        <v>103</v>
      </c>
      <c r="G209" s="58"/>
      <c r="H209" s="57" t="s">
        <v>102</v>
      </c>
      <c r="I209" s="57" t="s">
        <v>102</v>
      </c>
      <c r="J209" s="57" t="s">
        <v>102</v>
      </c>
      <c r="K209" s="57" t="s">
        <v>102</v>
      </c>
      <c r="L209" s="57" t="s">
        <v>102</v>
      </c>
      <c r="M209" s="57" t="s">
        <v>111</v>
      </c>
      <c r="N209" s="57" t="s">
        <v>102</v>
      </c>
      <c r="O209" s="57" t="s">
        <v>102</v>
      </c>
      <c r="P209" s="57" t="s">
        <v>102</v>
      </c>
      <c r="Q209" s="57" t="s">
        <v>111</v>
      </c>
      <c r="R209" s="57" t="s">
        <v>102</v>
      </c>
      <c r="S209" s="57" t="s">
        <v>102</v>
      </c>
      <c r="T209" s="57" t="s">
        <v>102</v>
      </c>
      <c r="U209" s="57" t="s">
        <v>102</v>
      </c>
      <c r="V209" s="57" t="s">
        <v>102</v>
      </c>
      <c r="W209" s="58"/>
      <c r="X209" s="57" t="s">
        <v>102</v>
      </c>
      <c r="Y209" s="58"/>
      <c r="Z209" s="57" t="s">
        <v>102</v>
      </c>
      <c r="AA209" s="57" t="s">
        <v>102</v>
      </c>
      <c r="AB209" s="57" t="s">
        <v>102</v>
      </c>
      <c r="AC209" s="57" t="s">
        <v>102</v>
      </c>
      <c r="AD209" s="57" t="s">
        <v>103</v>
      </c>
      <c r="AE209" s="57" t="s">
        <v>102</v>
      </c>
      <c r="AF209" s="57" t="s">
        <v>103</v>
      </c>
      <c r="AG209" s="57" t="s">
        <v>102</v>
      </c>
      <c r="AH209" s="57" t="s">
        <v>103</v>
      </c>
      <c r="AI209" s="57" t="s">
        <v>102</v>
      </c>
      <c r="AJ209" s="57" t="s">
        <v>102</v>
      </c>
      <c r="AK209" s="57" t="s">
        <v>103</v>
      </c>
      <c r="AL209" s="57" t="s">
        <v>102</v>
      </c>
      <c r="AM209" s="57" t="s">
        <v>111</v>
      </c>
      <c r="AN209" s="58"/>
      <c r="AO209" s="57" t="s">
        <v>103</v>
      </c>
      <c r="AP209" s="57" t="s">
        <v>102</v>
      </c>
      <c r="AQ209" s="57" t="s">
        <v>103</v>
      </c>
      <c r="AR209" s="57" t="s">
        <v>102</v>
      </c>
      <c r="AS209" s="57"/>
      <c r="AT209" s="57" t="s">
        <v>111</v>
      </c>
      <c r="AU209" s="57" t="s">
        <v>102</v>
      </c>
      <c r="AV209" s="58"/>
      <c r="AW209" s="57" t="s">
        <v>102</v>
      </c>
      <c r="AX209" s="57" t="s">
        <v>102</v>
      </c>
      <c r="AY209" s="57" t="s">
        <v>102</v>
      </c>
      <c r="AZ209" s="57" t="s">
        <v>102</v>
      </c>
      <c r="BA209" s="57" t="s">
        <v>102</v>
      </c>
      <c r="BB209" s="57" t="s">
        <v>102</v>
      </c>
      <c r="BC209" s="57" t="s">
        <v>102</v>
      </c>
      <c r="BD209" s="57" t="s">
        <v>103</v>
      </c>
      <c r="BE209" s="57" t="s">
        <v>102</v>
      </c>
      <c r="BF209" s="57" t="s">
        <v>102</v>
      </c>
      <c r="BG209" s="57" t="s">
        <v>102</v>
      </c>
      <c r="BH209" s="57" t="s">
        <v>102</v>
      </c>
      <c r="BI209" s="57" t="s">
        <v>102</v>
      </c>
      <c r="BJ209" s="57" t="s">
        <v>102</v>
      </c>
      <c r="BK209" s="57" t="s">
        <v>103</v>
      </c>
      <c r="BL209" s="57" t="s">
        <v>102</v>
      </c>
      <c r="BM209" s="57" t="s">
        <v>102</v>
      </c>
      <c r="BN209" s="57" t="s">
        <v>102</v>
      </c>
      <c r="BO209" s="57" t="s">
        <v>103</v>
      </c>
      <c r="BP209" s="57" t="s">
        <v>102</v>
      </c>
      <c r="BQ209" s="57" t="s">
        <v>102</v>
      </c>
      <c r="BR209" s="57" t="s">
        <v>102</v>
      </c>
      <c r="BS209" s="57" t="s">
        <v>102</v>
      </c>
      <c r="BT209" s="57" t="s">
        <v>102</v>
      </c>
      <c r="BU209" s="57" t="s">
        <v>102</v>
      </c>
      <c r="BV209" s="57" t="s">
        <v>102</v>
      </c>
      <c r="BW209" s="57" t="s">
        <v>102</v>
      </c>
      <c r="BX209" s="57" t="s">
        <v>102</v>
      </c>
      <c r="BY209" s="57" t="s">
        <v>102</v>
      </c>
      <c r="BZ209" s="57" t="s">
        <v>102</v>
      </c>
      <c r="CA209" s="57" t="s">
        <v>102</v>
      </c>
      <c r="CB209" s="57" t="s">
        <v>102</v>
      </c>
      <c r="CC209" s="57" t="s">
        <v>102</v>
      </c>
      <c r="CD209" s="59"/>
    </row>
    <row r="210">
      <c r="A210" s="54" t="s">
        <v>311</v>
      </c>
      <c r="B210" s="57" t="s">
        <v>103</v>
      </c>
      <c r="C210" s="57" t="s">
        <v>103</v>
      </c>
      <c r="D210" s="57" t="s">
        <v>103</v>
      </c>
      <c r="E210" s="57" t="s">
        <v>103</v>
      </c>
      <c r="F210" s="57" t="s">
        <v>103</v>
      </c>
      <c r="G210" s="58"/>
      <c r="H210" s="57" t="s">
        <v>103</v>
      </c>
      <c r="I210" s="57" t="s">
        <v>103</v>
      </c>
      <c r="J210" s="57" t="s">
        <v>103</v>
      </c>
      <c r="K210" s="57" t="s">
        <v>103</v>
      </c>
      <c r="L210" s="57" t="s">
        <v>103</v>
      </c>
      <c r="M210" s="57" t="s">
        <v>103</v>
      </c>
      <c r="N210" s="57" t="s">
        <v>103</v>
      </c>
      <c r="O210" s="57" t="s">
        <v>103</v>
      </c>
      <c r="P210" s="57" t="s">
        <v>103</v>
      </c>
      <c r="Q210" s="57" t="s">
        <v>103</v>
      </c>
      <c r="R210" s="57" t="s">
        <v>103</v>
      </c>
      <c r="S210" s="58"/>
      <c r="T210" s="57" t="s">
        <v>103</v>
      </c>
      <c r="U210" s="57" t="s">
        <v>103</v>
      </c>
      <c r="V210" s="57" t="s">
        <v>103</v>
      </c>
      <c r="W210" s="58"/>
      <c r="X210" s="57" t="s">
        <v>103</v>
      </c>
      <c r="Y210" s="58"/>
      <c r="Z210" s="57" t="s">
        <v>103</v>
      </c>
      <c r="AA210" s="57" t="s">
        <v>103</v>
      </c>
      <c r="AB210" s="57" t="s">
        <v>103</v>
      </c>
      <c r="AC210" s="57" t="s">
        <v>103</v>
      </c>
      <c r="AD210" s="57" t="s">
        <v>103</v>
      </c>
      <c r="AE210" s="57" t="s">
        <v>103</v>
      </c>
      <c r="AF210" s="57" t="s">
        <v>102</v>
      </c>
      <c r="AG210" s="57" t="s">
        <v>103</v>
      </c>
      <c r="AH210" s="57" t="s">
        <v>103</v>
      </c>
      <c r="AI210" s="57" t="s">
        <v>103</v>
      </c>
      <c r="AJ210" s="57" t="s">
        <v>103</v>
      </c>
      <c r="AK210" s="57" t="s">
        <v>103</v>
      </c>
      <c r="AL210" s="57" t="s">
        <v>103</v>
      </c>
      <c r="AM210" s="57" t="s">
        <v>103</v>
      </c>
      <c r="AN210" s="58"/>
      <c r="AO210" s="57" t="s">
        <v>103</v>
      </c>
      <c r="AP210" s="57" t="s">
        <v>103</v>
      </c>
      <c r="AQ210" s="57" t="s">
        <v>103</v>
      </c>
      <c r="AR210" s="57" t="s">
        <v>103</v>
      </c>
      <c r="AS210" s="57"/>
      <c r="AT210" s="57" t="s">
        <v>103</v>
      </c>
      <c r="AU210" s="57" t="s">
        <v>103</v>
      </c>
      <c r="AV210" s="58"/>
      <c r="AW210" s="57" t="s">
        <v>103</v>
      </c>
      <c r="AX210" s="57" t="s">
        <v>103</v>
      </c>
      <c r="AY210" s="57" t="s">
        <v>103</v>
      </c>
      <c r="AZ210" s="57" t="s">
        <v>103</v>
      </c>
      <c r="BA210" s="57" t="s">
        <v>103</v>
      </c>
      <c r="BB210" s="57" t="s">
        <v>103</v>
      </c>
      <c r="BC210" s="57" t="s">
        <v>103</v>
      </c>
      <c r="BD210" s="57" t="s">
        <v>103</v>
      </c>
      <c r="BE210" s="57" t="s">
        <v>103</v>
      </c>
      <c r="BF210" s="57" t="s">
        <v>103</v>
      </c>
      <c r="BG210" s="57" t="s">
        <v>103</v>
      </c>
      <c r="BH210" s="57" t="s">
        <v>103</v>
      </c>
      <c r="BI210" s="57" t="s">
        <v>103</v>
      </c>
      <c r="BJ210" s="57" t="s">
        <v>103</v>
      </c>
      <c r="BK210" s="57" t="s">
        <v>103</v>
      </c>
      <c r="BL210" s="57" t="s">
        <v>103</v>
      </c>
      <c r="BM210" s="57" t="s">
        <v>103</v>
      </c>
      <c r="BN210" s="57" t="s">
        <v>103</v>
      </c>
      <c r="BO210" s="57" t="s">
        <v>103</v>
      </c>
      <c r="BP210" s="57" t="s">
        <v>103</v>
      </c>
      <c r="BQ210" s="57" t="s">
        <v>103</v>
      </c>
      <c r="BR210" s="57" t="s">
        <v>103</v>
      </c>
      <c r="BS210" s="57" t="s">
        <v>103</v>
      </c>
      <c r="BT210" s="57" t="s">
        <v>103</v>
      </c>
      <c r="BU210" s="57" t="s">
        <v>103</v>
      </c>
      <c r="BV210" s="57" t="s">
        <v>103</v>
      </c>
      <c r="BW210" s="57" t="s">
        <v>103</v>
      </c>
      <c r="BX210" s="57" t="s">
        <v>103</v>
      </c>
      <c r="BY210" s="57" t="s">
        <v>103</v>
      </c>
      <c r="BZ210" s="57" t="s">
        <v>103</v>
      </c>
      <c r="CA210" s="57" t="s">
        <v>103</v>
      </c>
      <c r="CB210" s="57" t="s">
        <v>103</v>
      </c>
      <c r="CC210" s="57" t="s">
        <v>103</v>
      </c>
      <c r="CD210" s="59"/>
    </row>
    <row r="211">
      <c r="A211" s="54" t="s">
        <v>312</v>
      </c>
      <c r="B211" s="57" t="s">
        <v>103</v>
      </c>
      <c r="C211" s="57" t="s">
        <v>103</v>
      </c>
      <c r="D211" s="57" t="s">
        <v>102</v>
      </c>
      <c r="E211" s="57" t="s">
        <v>103</v>
      </c>
      <c r="F211" s="57" t="s">
        <v>103</v>
      </c>
      <c r="G211" s="58"/>
      <c r="H211" s="57" t="s">
        <v>102</v>
      </c>
      <c r="I211" s="57" t="s">
        <v>103</v>
      </c>
      <c r="J211" s="57" t="s">
        <v>103</v>
      </c>
      <c r="K211" s="57" t="s">
        <v>102</v>
      </c>
      <c r="L211" s="57" t="s">
        <v>102</v>
      </c>
      <c r="M211" s="57" t="s">
        <v>102</v>
      </c>
      <c r="N211" s="57" t="s">
        <v>102</v>
      </c>
      <c r="O211" s="57" t="s">
        <v>102</v>
      </c>
      <c r="P211" s="57" t="s">
        <v>102</v>
      </c>
      <c r="Q211" s="57" t="s">
        <v>103</v>
      </c>
      <c r="R211" s="57" t="s">
        <v>103</v>
      </c>
      <c r="S211" s="57" t="s">
        <v>102</v>
      </c>
      <c r="T211" s="57" t="s">
        <v>102</v>
      </c>
      <c r="U211" s="57" t="s">
        <v>102</v>
      </c>
      <c r="V211" s="57" t="s">
        <v>102</v>
      </c>
      <c r="W211" s="58"/>
      <c r="X211" s="57" t="s">
        <v>103</v>
      </c>
      <c r="Y211" s="58"/>
      <c r="Z211" s="57" t="s">
        <v>102</v>
      </c>
      <c r="AA211" s="57" t="s">
        <v>102</v>
      </c>
      <c r="AB211" s="57" t="s">
        <v>102</v>
      </c>
      <c r="AC211" s="57" t="s">
        <v>103</v>
      </c>
      <c r="AD211" s="57" t="s">
        <v>103</v>
      </c>
      <c r="AE211" s="57" t="s">
        <v>103</v>
      </c>
      <c r="AF211" s="57" t="s">
        <v>103</v>
      </c>
      <c r="AG211" s="57" t="s">
        <v>103</v>
      </c>
      <c r="AH211" s="57" t="s">
        <v>103</v>
      </c>
      <c r="AI211" s="57" t="s">
        <v>103</v>
      </c>
      <c r="AJ211" s="57" t="s">
        <v>102</v>
      </c>
      <c r="AK211" s="57" t="s">
        <v>102</v>
      </c>
      <c r="AL211" s="57" t="s">
        <v>102</v>
      </c>
      <c r="AM211" s="57" t="s">
        <v>102</v>
      </c>
      <c r="AN211" s="58"/>
      <c r="AO211" s="57" t="s">
        <v>102</v>
      </c>
      <c r="AP211" s="57"/>
      <c r="AQ211" s="57" t="s">
        <v>102</v>
      </c>
      <c r="AR211" s="57" t="s">
        <v>102</v>
      </c>
      <c r="AS211" s="57"/>
      <c r="AT211" s="57" t="s">
        <v>102</v>
      </c>
      <c r="AU211" s="57" t="s">
        <v>102</v>
      </c>
      <c r="AV211" s="58"/>
      <c r="AW211" s="57" t="s">
        <v>102</v>
      </c>
      <c r="AX211" s="57" t="s">
        <v>102</v>
      </c>
      <c r="AY211" s="57" t="s">
        <v>102</v>
      </c>
      <c r="AZ211" s="57" t="s">
        <v>102</v>
      </c>
      <c r="BA211" s="57" t="s">
        <v>103</v>
      </c>
      <c r="BB211" s="57" t="s">
        <v>103</v>
      </c>
      <c r="BC211" s="57" t="s">
        <v>102</v>
      </c>
      <c r="BD211" s="57" t="s">
        <v>102</v>
      </c>
      <c r="BE211" s="57" t="s">
        <v>102</v>
      </c>
      <c r="BF211" s="57" t="s">
        <v>102</v>
      </c>
      <c r="BG211" s="57" t="s">
        <v>102</v>
      </c>
      <c r="BH211" s="57" t="s">
        <v>102</v>
      </c>
      <c r="BI211" s="57" t="s">
        <v>102</v>
      </c>
      <c r="BJ211" s="57" t="s">
        <v>102</v>
      </c>
      <c r="BK211" s="57" t="s">
        <v>103</v>
      </c>
      <c r="BL211" s="57" t="s">
        <v>102</v>
      </c>
      <c r="BM211" s="57" t="s">
        <v>102</v>
      </c>
      <c r="BN211" s="57" t="s">
        <v>102</v>
      </c>
      <c r="BO211" s="57" t="s">
        <v>102</v>
      </c>
      <c r="BP211" s="57" t="s">
        <v>102</v>
      </c>
      <c r="BQ211" s="57" t="s">
        <v>102</v>
      </c>
      <c r="BR211" s="57" t="s">
        <v>102</v>
      </c>
      <c r="BS211" s="57" t="s">
        <v>102</v>
      </c>
      <c r="BT211" s="57" t="s">
        <v>102</v>
      </c>
      <c r="BU211" s="57" t="s">
        <v>102</v>
      </c>
      <c r="BV211" s="57" t="s">
        <v>102</v>
      </c>
      <c r="BW211" s="57" t="s">
        <v>102</v>
      </c>
      <c r="BX211" s="57" t="s">
        <v>102</v>
      </c>
      <c r="BY211" s="57" t="s">
        <v>102</v>
      </c>
      <c r="BZ211" s="57" t="s">
        <v>102</v>
      </c>
      <c r="CA211" s="57" t="s">
        <v>102</v>
      </c>
      <c r="CB211" s="57" t="s">
        <v>102</v>
      </c>
      <c r="CC211" s="57" t="s">
        <v>103</v>
      </c>
      <c r="CD211" s="59"/>
    </row>
    <row r="212">
      <c r="A212" s="54" t="s">
        <v>313</v>
      </c>
      <c r="B212" s="57" t="s">
        <v>102</v>
      </c>
      <c r="C212" s="57" t="s">
        <v>102</v>
      </c>
      <c r="D212" s="57" t="s">
        <v>109</v>
      </c>
      <c r="E212" s="57" t="s">
        <v>111</v>
      </c>
      <c r="F212" s="57" t="s">
        <v>111</v>
      </c>
      <c r="G212" s="58"/>
      <c r="H212" s="57" t="s">
        <v>102</v>
      </c>
      <c r="I212" s="57" t="s">
        <v>111</v>
      </c>
      <c r="J212" s="57" t="s">
        <v>102</v>
      </c>
      <c r="K212" s="57" t="s">
        <v>111</v>
      </c>
      <c r="L212" s="57" t="s">
        <v>111</v>
      </c>
      <c r="M212" s="57" t="s">
        <v>102</v>
      </c>
      <c r="N212" s="57" t="s">
        <v>111</v>
      </c>
      <c r="O212" s="57" t="s">
        <v>102</v>
      </c>
      <c r="P212" s="57" t="s">
        <v>111</v>
      </c>
      <c r="Q212" s="57" t="s">
        <v>111</v>
      </c>
      <c r="R212" s="57" t="s">
        <v>102</v>
      </c>
      <c r="S212" s="57" t="s">
        <v>111</v>
      </c>
      <c r="T212" s="57" t="s">
        <v>102</v>
      </c>
      <c r="U212" s="57" t="s">
        <v>111</v>
      </c>
      <c r="V212" s="57" t="s">
        <v>102</v>
      </c>
      <c r="W212" s="58"/>
      <c r="X212" s="57" t="s">
        <v>111</v>
      </c>
      <c r="Y212" s="58"/>
      <c r="Z212" s="57" t="s">
        <v>102</v>
      </c>
      <c r="AA212" s="57" t="s">
        <v>111</v>
      </c>
      <c r="AB212" s="57" t="s">
        <v>102</v>
      </c>
      <c r="AC212" s="57" t="s">
        <v>109</v>
      </c>
      <c r="AD212" s="57" t="s">
        <v>102</v>
      </c>
      <c r="AE212" s="57" t="s">
        <v>111</v>
      </c>
      <c r="AF212" s="57" t="s">
        <v>111</v>
      </c>
      <c r="AG212" s="57" t="s">
        <v>102</v>
      </c>
      <c r="AH212" s="57" t="s">
        <v>111</v>
      </c>
      <c r="AI212" s="57" t="s">
        <v>111</v>
      </c>
      <c r="AJ212" s="57" t="s">
        <v>102</v>
      </c>
      <c r="AK212" s="57" t="s">
        <v>111</v>
      </c>
      <c r="AL212" s="57" t="s">
        <v>102</v>
      </c>
      <c r="AM212" s="57" t="s">
        <v>102</v>
      </c>
      <c r="AN212" s="58"/>
      <c r="AO212" s="57" t="s">
        <v>102</v>
      </c>
      <c r="AP212" s="57" t="s">
        <v>111</v>
      </c>
      <c r="AQ212" s="57" t="s">
        <v>102</v>
      </c>
      <c r="AR212" s="57" t="s">
        <v>102</v>
      </c>
      <c r="AS212" s="57"/>
      <c r="AT212" s="57" t="s">
        <v>102</v>
      </c>
      <c r="AU212" s="57" t="s">
        <v>102</v>
      </c>
      <c r="AV212" s="58"/>
      <c r="AW212" s="57" t="s">
        <v>102</v>
      </c>
      <c r="AX212" s="57" t="s">
        <v>102</v>
      </c>
      <c r="AY212" s="57" t="s">
        <v>111</v>
      </c>
      <c r="AZ212" s="57" t="s">
        <v>111</v>
      </c>
      <c r="BA212" s="57" t="s">
        <v>102</v>
      </c>
      <c r="BB212" s="57" t="s">
        <v>102</v>
      </c>
      <c r="BC212" s="57" t="s">
        <v>102</v>
      </c>
      <c r="BD212" s="57" t="s">
        <v>102</v>
      </c>
      <c r="BE212" s="57" t="s">
        <v>102</v>
      </c>
      <c r="BF212" s="57" t="s">
        <v>111</v>
      </c>
      <c r="BG212" s="57" t="s">
        <v>102</v>
      </c>
      <c r="BH212" s="57" t="s">
        <v>102</v>
      </c>
      <c r="BI212" s="57" t="s">
        <v>111</v>
      </c>
      <c r="BJ212" s="57" t="s">
        <v>111</v>
      </c>
      <c r="BK212" s="57" t="s">
        <v>111</v>
      </c>
      <c r="BL212" s="57" t="s">
        <v>102</v>
      </c>
      <c r="BM212" s="57" t="s">
        <v>102</v>
      </c>
      <c r="BN212" s="57" t="s">
        <v>102</v>
      </c>
      <c r="BO212" s="57" t="s">
        <v>111</v>
      </c>
      <c r="BP212" s="57" t="s">
        <v>102</v>
      </c>
      <c r="BQ212" s="57" t="s">
        <v>102</v>
      </c>
      <c r="BR212" s="57" t="s">
        <v>102</v>
      </c>
      <c r="BS212" s="57" t="s">
        <v>102</v>
      </c>
      <c r="BT212" s="57" t="s">
        <v>111</v>
      </c>
      <c r="BU212" s="57" t="s">
        <v>102</v>
      </c>
      <c r="BV212" s="57" t="s">
        <v>102</v>
      </c>
      <c r="BW212" s="57" t="s">
        <v>102</v>
      </c>
      <c r="BX212" s="57" t="s">
        <v>111</v>
      </c>
      <c r="BY212" s="57" t="s">
        <v>102</v>
      </c>
      <c r="BZ212" s="57" t="s">
        <v>102</v>
      </c>
      <c r="CA212" s="57" t="s">
        <v>111</v>
      </c>
      <c r="CB212" s="57" t="s">
        <v>111</v>
      </c>
      <c r="CC212" s="57" t="s">
        <v>102</v>
      </c>
      <c r="CD212" s="59"/>
    </row>
    <row r="213">
      <c r="A213" s="54" t="s">
        <v>314</v>
      </c>
      <c r="B213" s="57" t="s">
        <v>103</v>
      </c>
      <c r="C213" s="57" t="s">
        <v>103</v>
      </c>
      <c r="D213" s="57" t="s">
        <v>103</v>
      </c>
      <c r="E213" s="57" t="s">
        <v>103</v>
      </c>
      <c r="F213" s="57" t="s">
        <v>103</v>
      </c>
      <c r="G213" s="58"/>
      <c r="H213" s="57" t="s">
        <v>103</v>
      </c>
      <c r="I213" s="57" t="s">
        <v>103</v>
      </c>
      <c r="J213" s="57" t="s">
        <v>103</v>
      </c>
      <c r="K213" s="57" t="s">
        <v>103</v>
      </c>
      <c r="L213" s="57" t="s">
        <v>103</v>
      </c>
      <c r="M213" s="57" t="s">
        <v>103</v>
      </c>
      <c r="N213" s="57" t="s">
        <v>103</v>
      </c>
      <c r="O213" s="57" t="s">
        <v>103</v>
      </c>
      <c r="P213" s="57" t="s">
        <v>103</v>
      </c>
      <c r="Q213" s="57" t="s">
        <v>103</v>
      </c>
      <c r="R213" s="57" t="s">
        <v>103</v>
      </c>
      <c r="S213" s="57" t="s">
        <v>103</v>
      </c>
      <c r="T213" s="57" t="s">
        <v>103</v>
      </c>
      <c r="U213" s="57" t="s">
        <v>103</v>
      </c>
      <c r="V213" s="57" t="s">
        <v>103</v>
      </c>
      <c r="W213" s="58"/>
      <c r="X213" s="57" t="s">
        <v>103</v>
      </c>
      <c r="Y213" s="58"/>
      <c r="Z213" s="57" t="s">
        <v>103</v>
      </c>
      <c r="AA213" s="57" t="s">
        <v>103</v>
      </c>
      <c r="AB213" s="57" t="s">
        <v>103</v>
      </c>
      <c r="AC213" s="57" t="s">
        <v>103</v>
      </c>
      <c r="AD213" s="57" t="s">
        <v>103</v>
      </c>
      <c r="AE213" s="57" t="s">
        <v>103</v>
      </c>
      <c r="AF213" s="57" t="s">
        <v>111</v>
      </c>
      <c r="AG213" s="57" t="s">
        <v>103</v>
      </c>
      <c r="AH213" s="57" t="s">
        <v>103</v>
      </c>
      <c r="AI213" s="57" t="s">
        <v>103</v>
      </c>
      <c r="AJ213" s="57" t="s">
        <v>103</v>
      </c>
      <c r="AK213" s="57" t="s">
        <v>103</v>
      </c>
      <c r="AL213" s="57" t="s">
        <v>103</v>
      </c>
      <c r="AM213" s="57" t="s">
        <v>103</v>
      </c>
      <c r="AN213" s="58"/>
      <c r="AO213" s="57" t="s">
        <v>103</v>
      </c>
      <c r="AP213" s="57" t="s">
        <v>103</v>
      </c>
      <c r="AQ213" s="57" t="s">
        <v>103</v>
      </c>
      <c r="AR213" s="57" t="s">
        <v>103</v>
      </c>
      <c r="AS213" s="57"/>
      <c r="AT213" s="57" t="s">
        <v>103</v>
      </c>
      <c r="AU213" s="57" t="s">
        <v>103</v>
      </c>
      <c r="AV213" s="58"/>
      <c r="AW213" s="57" t="s">
        <v>103</v>
      </c>
      <c r="AX213" s="57" t="s">
        <v>103</v>
      </c>
      <c r="AY213" s="57" t="s">
        <v>103</v>
      </c>
      <c r="AZ213" s="57" t="s">
        <v>103</v>
      </c>
      <c r="BA213" s="57" t="s">
        <v>103</v>
      </c>
      <c r="BB213" s="57" t="s">
        <v>103</v>
      </c>
      <c r="BC213" s="57" t="s">
        <v>103</v>
      </c>
      <c r="BD213" s="57" t="s">
        <v>103</v>
      </c>
      <c r="BE213" s="57" t="s">
        <v>103</v>
      </c>
      <c r="BF213" s="57" t="s">
        <v>103</v>
      </c>
      <c r="BG213" s="57" t="s">
        <v>103</v>
      </c>
      <c r="BH213" s="57" t="s">
        <v>103</v>
      </c>
      <c r="BI213" s="57" t="s">
        <v>103</v>
      </c>
      <c r="BJ213" s="57" t="s">
        <v>103</v>
      </c>
      <c r="BK213" s="57" t="s">
        <v>103</v>
      </c>
      <c r="BL213" s="57" t="s">
        <v>103</v>
      </c>
      <c r="BM213" s="57" t="s">
        <v>103</v>
      </c>
      <c r="BN213" s="57" t="s">
        <v>103</v>
      </c>
      <c r="BO213" s="57" t="s">
        <v>103</v>
      </c>
      <c r="BP213" s="57" t="s">
        <v>103</v>
      </c>
      <c r="BQ213" s="57" t="s">
        <v>103</v>
      </c>
      <c r="BR213" s="57" t="s">
        <v>103</v>
      </c>
      <c r="BS213" s="57" t="s">
        <v>103</v>
      </c>
      <c r="BT213" s="57" t="s">
        <v>103</v>
      </c>
      <c r="BU213" s="57" t="s">
        <v>103</v>
      </c>
      <c r="BV213" s="57" t="s">
        <v>103</v>
      </c>
      <c r="BW213" s="57" t="s">
        <v>103</v>
      </c>
      <c r="BX213" s="57" t="s">
        <v>103</v>
      </c>
      <c r="BY213" s="57" t="s">
        <v>103</v>
      </c>
      <c r="BZ213" s="57" t="s">
        <v>103</v>
      </c>
      <c r="CA213" s="57" t="s">
        <v>103</v>
      </c>
      <c r="CB213" s="57" t="s">
        <v>103</v>
      </c>
      <c r="CC213" s="57" t="s">
        <v>103</v>
      </c>
      <c r="CD213" s="59"/>
    </row>
    <row r="214">
      <c r="A214" s="54" t="s">
        <v>315</v>
      </c>
      <c r="B214" s="57" t="s">
        <v>102</v>
      </c>
      <c r="C214" s="57" t="s">
        <v>103</v>
      </c>
      <c r="D214" s="57" t="s">
        <v>102</v>
      </c>
      <c r="E214" s="57" t="s">
        <v>103</v>
      </c>
      <c r="F214" s="57" t="s">
        <v>102</v>
      </c>
      <c r="G214" s="58"/>
      <c r="H214" s="57" t="s">
        <v>103</v>
      </c>
      <c r="I214" s="57" t="s">
        <v>103</v>
      </c>
      <c r="J214" s="57" t="s">
        <v>103</v>
      </c>
      <c r="K214" s="57" t="s">
        <v>102</v>
      </c>
      <c r="L214" s="57" t="s">
        <v>103</v>
      </c>
      <c r="M214" s="57" t="s">
        <v>102</v>
      </c>
      <c r="N214" s="57" t="s">
        <v>103</v>
      </c>
      <c r="O214" s="57" t="s">
        <v>102</v>
      </c>
      <c r="P214" s="57" t="s">
        <v>102</v>
      </c>
      <c r="Q214" s="57" t="s">
        <v>102</v>
      </c>
      <c r="R214" s="57" t="s">
        <v>102</v>
      </c>
      <c r="S214" s="57" t="s">
        <v>102</v>
      </c>
      <c r="T214" s="57" t="s">
        <v>102</v>
      </c>
      <c r="U214" s="57" t="s">
        <v>102</v>
      </c>
      <c r="V214" s="57" t="s">
        <v>103</v>
      </c>
      <c r="W214" s="58"/>
      <c r="X214" s="57" t="s">
        <v>102</v>
      </c>
      <c r="Y214" s="58"/>
      <c r="Z214" s="57" t="s">
        <v>102</v>
      </c>
      <c r="AA214" s="57" t="s">
        <v>102</v>
      </c>
      <c r="AB214" s="57" t="s">
        <v>103</v>
      </c>
      <c r="AC214" s="57" t="s">
        <v>102</v>
      </c>
      <c r="AD214" s="57" t="s">
        <v>102</v>
      </c>
      <c r="AE214" s="57" t="s">
        <v>102</v>
      </c>
      <c r="AF214" s="57" t="s">
        <v>103</v>
      </c>
      <c r="AG214" s="57" t="s">
        <v>102</v>
      </c>
      <c r="AH214" s="57" t="s">
        <v>102</v>
      </c>
      <c r="AI214" s="57" t="s">
        <v>102</v>
      </c>
      <c r="AJ214" s="57" t="s">
        <v>102</v>
      </c>
      <c r="AK214" s="57" t="s">
        <v>102</v>
      </c>
      <c r="AL214" s="57" t="s">
        <v>102</v>
      </c>
      <c r="AM214" s="57" t="s">
        <v>102</v>
      </c>
      <c r="AN214" s="58"/>
      <c r="AO214" s="57" t="s">
        <v>102</v>
      </c>
      <c r="AP214" s="57" t="s">
        <v>102</v>
      </c>
      <c r="AQ214" s="57" t="s">
        <v>102</v>
      </c>
      <c r="AR214" s="57" t="s">
        <v>102</v>
      </c>
      <c r="AS214" s="57"/>
      <c r="AT214" s="57" t="s">
        <v>102</v>
      </c>
      <c r="AU214" s="57" t="s">
        <v>102</v>
      </c>
      <c r="AV214" s="58"/>
      <c r="AW214" s="57" t="s">
        <v>103</v>
      </c>
      <c r="AX214" s="57" t="s">
        <v>102</v>
      </c>
      <c r="AY214" s="57" t="s">
        <v>102</v>
      </c>
      <c r="AZ214" s="57" t="s">
        <v>102</v>
      </c>
      <c r="BA214" s="57" t="s">
        <v>103</v>
      </c>
      <c r="BB214" s="57" t="s">
        <v>102</v>
      </c>
      <c r="BC214" s="57" t="s">
        <v>103</v>
      </c>
      <c r="BD214" s="57" t="s">
        <v>102</v>
      </c>
      <c r="BE214" s="57" t="s">
        <v>103</v>
      </c>
      <c r="BF214" s="57" t="s">
        <v>102</v>
      </c>
      <c r="BG214" s="57" t="s">
        <v>103</v>
      </c>
      <c r="BH214" s="57" t="s">
        <v>102</v>
      </c>
      <c r="BI214" s="57" t="s">
        <v>102</v>
      </c>
      <c r="BJ214" s="57" t="s">
        <v>103</v>
      </c>
      <c r="BK214" s="57" t="s">
        <v>102</v>
      </c>
      <c r="BL214" s="57" t="s">
        <v>102</v>
      </c>
      <c r="BM214" s="57" t="s">
        <v>102</v>
      </c>
      <c r="BN214" s="57" t="s">
        <v>102</v>
      </c>
      <c r="BO214" s="57" t="s">
        <v>102</v>
      </c>
      <c r="BP214" s="57" t="s">
        <v>102</v>
      </c>
      <c r="BQ214" s="57" t="s">
        <v>102</v>
      </c>
      <c r="BR214" s="57" t="s">
        <v>103</v>
      </c>
      <c r="BS214" s="57" t="s">
        <v>102</v>
      </c>
      <c r="BT214" s="57" t="s">
        <v>103</v>
      </c>
      <c r="BU214" s="57" t="s">
        <v>102</v>
      </c>
      <c r="BV214" s="57" t="s">
        <v>102</v>
      </c>
      <c r="BW214" s="57" t="s">
        <v>102</v>
      </c>
      <c r="BX214" s="57" t="s">
        <v>102</v>
      </c>
      <c r="BY214" s="57" t="s">
        <v>103</v>
      </c>
      <c r="BZ214" s="57" t="s">
        <v>102</v>
      </c>
      <c r="CA214" s="57" t="s">
        <v>102</v>
      </c>
      <c r="CB214" s="57" t="s">
        <v>102</v>
      </c>
      <c r="CC214" s="57" t="s">
        <v>102</v>
      </c>
      <c r="CD214" s="59"/>
    </row>
    <row r="215">
      <c r="A215" s="54" t="s">
        <v>316</v>
      </c>
      <c r="B215" s="57" t="s">
        <v>102</v>
      </c>
      <c r="C215" s="57" t="s">
        <v>102</v>
      </c>
      <c r="D215" s="57" t="s">
        <v>103</v>
      </c>
      <c r="E215" s="57" t="s">
        <v>103</v>
      </c>
      <c r="F215" s="57" t="s">
        <v>103</v>
      </c>
      <c r="G215" s="58"/>
      <c r="H215" s="57" t="s">
        <v>102</v>
      </c>
      <c r="I215" s="57" t="s">
        <v>103</v>
      </c>
      <c r="J215" s="57" t="s">
        <v>102</v>
      </c>
      <c r="K215" s="57" t="s">
        <v>102</v>
      </c>
      <c r="L215" s="57" t="s">
        <v>103</v>
      </c>
      <c r="M215" s="57" t="s">
        <v>102</v>
      </c>
      <c r="N215" s="57" t="s">
        <v>103</v>
      </c>
      <c r="O215" s="57" t="s">
        <v>102</v>
      </c>
      <c r="P215" s="57" t="s">
        <v>102</v>
      </c>
      <c r="Q215" s="57" t="s">
        <v>102</v>
      </c>
      <c r="R215" s="57" t="s">
        <v>102</v>
      </c>
      <c r="S215" s="57" t="s">
        <v>103</v>
      </c>
      <c r="T215" s="57" t="s">
        <v>102</v>
      </c>
      <c r="U215" s="57" t="s">
        <v>102</v>
      </c>
      <c r="V215" s="57" t="s">
        <v>103</v>
      </c>
      <c r="W215" s="58"/>
      <c r="X215" s="57" t="s">
        <v>103</v>
      </c>
      <c r="Y215" s="58"/>
      <c r="Z215" s="57" t="s">
        <v>102</v>
      </c>
      <c r="AA215" s="57" t="s">
        <v>102</v>
      </c>
      <c r="AB215" s="57" t="s">
        <v>102</v>
      </c>
      <c r="AC215" s="57" t="s">
        <v>103</v>
      </c>
      <c r="AD215" s="57" t="s">
        <v>103</v>
      </c>
      <c r="AE215" s="57" t="s">
        <v>103</v>
      </c>
      <c r="AF215" s="57" t="s">
        <v>103</v>
      </c>
      <c r="AG215" s="57" t="s">
        <v>102</v>
      </c>
      <c r="AH215" s="57" t="s">
        <v>102</v>
      </c>
      <c r="AI215" s="57" t="s">
        <v>102</v>
      </c>
      <c r="AJ215" s="57" t="s">
        <v>102</v>
      </c>
      <c r="AK215" s="57" t="s">
        <v>102</v>
      </c>
      <c r="AL215" s="57" t="s">
        <v>102</v>
      </c>
      <c r="AM215" s="57" t="s">
        <v>111</v>
      </c>
      <c r="AN215" s="58"/>
      <c r="AO215" s="57" t="s">
        <v>102</v>
      </c>
      <c r="AP215" s="57" t="s">
        <v>102</v>
      </c>
      <c r="AQ215" s="57" t="s">
        <v>102</v>
      </c>
      <c r="AR215" s="57" t="s">
        <v>102</v>
      </c>
      <c r="AS215" s="57"/>
      <c r="AT215" s="57" t="s">
        <v>102</v>
      </c>
      <c r="AU215" s="57" t="s">
        <v>102</v>
      </c>
      <c r="AV215" s="58"/>
      <c r="AW215" s="57" t="s">
        <v>102</v>
      </c>
      <c r="AX215" s="57" t="s">
        <v>102</v>
      </c>
      <c r="AY215" s="57" t="s">
        <v>102</v>
      </c>
      <c r="AZ215" s="57" t="s">
        <v>102</v>
      </c>
      <c r="BA215" s="57" t="s">
        <v>102</v>
      </c>
      <c r="BB215" s="57" t="s">
        <v>102</v>
      </c>
      <c r="BC215" s="57" t="s">
        <v>102</v>
      </c>
      <c r="BD215" s="57" t="s">
        <v>102</v>
      </c>
      <c r="BE215" s="57" t="s">
        <v>103</v>
      </c>
      <c r="BF215" s="57" t="s">
        <v>102</v>
      </c>
      <c r="BG215" s="57" t="s">
        <v>103</v>
      </c>
      <c r="BH215" s="57" t="s">
        <v>102</v>
      </c>
      <c r="BI215" s="57" t="s">
        <v>102</v>
      </c>
      <c r="BJ215" s="57" t="s">
        <v>102</v>
      </c>
      <c r="BK215" s="57" t="s">
        <v>103</v>
      </c>
      <c r="BL215" s="57" t="s">
        <v>102</v>
      </c>
      <c r="BM215" s="57" t="s">
        <v>102</v>
      </c>
      <c r="BN215" s="57" t="s">
        <v>102</v>
      </c>
      <c r="BO215" s="57" t="s">
        <v>102</v>
      </c>
      <c r="BP215" s="57" t="s">
        <v>102</v>
      </c>
      <c r="BQ215" s="57" t="s">
        <v>102</v>
      </c>
      <c r="BR215" s="57" t="s">
        <v>102</v>
      </c>
      <c r="BS215" s="57" t="s">
        <v>102</v>
      </c>
      <c r="BT215" s="57" t="s">
        <v>102</v>
      </c>
      <c r="BU215" s="57" t="s">
        <v>103</v>
      </c>
      <c r="BV215" s="57" t="s">
        <v>102</v>
      </c>
      <c r="BW215" s="57" t="s">
        <v>103</v>
      </c>
      <c r="BX215" s="57" t="s">
        <v>102</v>
      </c>
      <c r="BY215" s="57" t="s">
        <v>103</v>
      </c>
      <c r="BZ215" s="57" t="s">
        <v>102</v>
      </c>
      <c r="CA215" s="57" t="s">
        <v>102</v>
      </c>
      <c r="CB215" s="57" t="s">
        <v>102</v>
      </c>
      <c r="CC215" s="57" t="s">
        <v>102</v>
      </c>
      <c r="CD215" s="59"/>
    </row>
    <row r="216">
      <c r="A216" s="54" t="s">
        <v>317</v>
      </c>
      <c r="B216" s="57" t="s">
        <v>103</v>
      </c>
      <c r="C216" s="57" t="s">
        <v>102</v>
      </c>
      <c r="D216" s="57" t="s">
        <v>102</v>
      </c>
      <c r="E216" s="57" t="s">
        <v>103</v>
      </c>
      <c r="F216" s="57" t="s">
        <v>102</v>
      </c>
      <c r="G216" s="58"/>
      <c r="H216" s="57" t="s">
        <v>102</v>
      </c>
      <c r="I216" s="57" t="s">
        <v>102</v>
      </c>
      <c r="J216" s="57" t="s">
        <v>102</v>
      </c>
      <c r="K216" s="57" t="s">
        <v>102</v>
      </c>
      <c r="L216" s="57" t="s">
        <v>102</v>
      </c>
      <c r="M216" s="57" t="s">
        <v>102</v>
      </c>
      <c r="N216" s="57" t="s">
        <v>102</v>
      </c>
      <c r="O216" s="57" t="s">
        <v>102</v>
      </c>
      <c r="P216" s="57" t="s">
        <v>102</v>
      </c>
      <c r="Q216" s="57" t="s">
        <v>102</v>
      </c>
      <c r="R216" s="57" t="s">
        <v>109</v>
      </c>
      <c r="S216" s="57" t="s">
        <v>111</v>
      </c>
      <c r="T216" s="57" t="s">
        <v>102</v>
      </c>
      <c r="U216" s="57" t="s">
        <v>103</v>
      </c>
      <c r="V216" s="57" t="s">
        <v>102</v>
      </c>
      <c r="W216" s="58"/>
      <c r="X216" s="57" t="s">
        <v>103</v>
      </c>
      <c r="Y216" s="58"/>
      <c r="Z216" s="58"/>
      <c r="AA216" s="57" t="s">
        <v>102</v>
      </c>
      <c r="AB216" s="57" t="s">
        <v>111</v>
      </c>
      <c r="AC216" s="57" t="s">
        <v>102</v>
      </c>
      <c r="AD216" s="57" t="s">
        <v>102</v>
      </c>
      <c r="AE216" s="57" t="s">
        <v>102</v>
      </c>
      <c r="AF216" s="57" t="s">
        <v>111</v>
      </c>
      <c r="AG216" s="57" t="s">
        <v>102</v>
      </c>
      <c r="AH216" s="57" t="s">
        <v>102</v>
      </c>
      <c r="AI216" s="57" t="s">
        <v>102</v>
      </c>
      <c r="AJ216" s="57" t="s">
        <v>109</v>
      </c>
      <c r="AK216" s="57" t="s">
        <v>102</v>
      </c>
      <c r="AL216" s="57" t="s">
        <v>111</v>
      </c>
      <c r="AM216" s="57" t="s">
        <v>102</v>
      </c>
      <c r="AN216" s="58"/>
      <c r="AO216" s="57" t="s">
        <v>102</v>
      </c>
      <c r="AP216" s="57" t="s">
        <v>102</v>
      </c>
      <c r="AQ216" s="57" t="s">
        <v>102</v>
      </c>
      <c r="AR216" s="57" t="s">
        <v>102</v>
      </c>
      <c r="AS216" s="57"/>
      <c r="AT216" s="57" t="s">
        <v>102</v>
      </c>
      <c r="AU216" s="57" t="s">
        <v>111</v>
      </c>
      <c r="AV216" s="58"/>
      <c r="AW216" s="57" t="s">
        <v>102</v>
      </c>
      <c r="AX216" s="57" t="s">
        <v>102</v>
      </c>
      <c r="AY216" s="57" t="s">
        <v>102</v>
      </c>
      <c r="AZ216" s="57" t="s">
        <v>102</v>
      </c>
      <c r="BA216" s="57" t="s">
        <v>102</v>
      </c>
      <c r="BB216" s="57" t="s">
        <v>102</v>
      </c>
      <c r="BC216" s="57" t="s">
        <v>102</v>
      </c>
      <c r="BD216" s="57" t="s">
        <v>102</v>
      </c>
      <c r="BE216" s="57" t="s">
        <v>102</v>
      </c>
      <c r="BF216" s="57" t="s">
        <v>102</v>
      </c>
      <c r="BG216" s="57" t="s">
        <v>102</v>
      </c>
      <c r="BH216" s="57" t="s">
        <v>102</v>
      </c>
      <c r="BI216" s="57" t="s">
        <v>102</v>
      </c>
      <c r="BJ216" s="57" t="s">
        <v>102</v>
      </c>
      <c r="BK216" s="57" t="s">
        <v>102</v>
      </c>
      <c r="BL216" s="57" t="s">
        <v>102</v>
      </c>
      <c r="BM216" s="57" t="s">
        <v>102</v>
      </c>
      <c r="BN216" s="57" t="s">
        <v>102</v>
      </c>
      <c r="BO216" s="57" t="s">
        <v>102</v>
      </c>
      <c r="BP216" s="57" t="s">
        <v>102</v>
      </c>
      <c r="BQ216" s="57" t="s">
        <v>102</v>
      </c>
      <c r="BR216" s="57" t="s">
        <v>102</v>
      </c>
      <c r="BS216" s="57" t="s">
        <v>102</v>
      </c>
      <c r="BT216" s="57" t="s">
        <v>102</v>
      </c>
      <c r="BU216" s="57" t="s">
        <v>102</v>
      </c>
      <c r="BV216" s="57" t="s">
        <v>111</v>
      </c>
      <c r="BW216" s="57" t="s">
        <v>102</v>
      </c>
      <c r="BX216" s="57" t="s">
        <v>102</v>
      </c>
      <c r="BY216" s="57" t="s">
        <v>102</v>
      </c>
      <c r="BZ216" s="57" t="s">
        <v>102</v>
      </c>
      <c r="CA216" s="57" t="s">
        <v>102</v>
      </c>
      <c r="CB216" s="57" t="s">
        <v>102</v>
      </c>
      <c r="CC216" s="57" t="s">
        <v>102</v>
      </c>
      <c r="CD216" s="59"/>
    </row>
    <row r="217">
      <c r="A217" s="54" t="s">
        <v>318</v>
      </c>
      <c r="B217" s="57" t="s">
        <v>109</v>
      </c>
      <c r="C217" s="57" t="s">
        <v>109</v>
      </c>
      <c r="D217" s="57" t="s">
        <v>109</v>
      </c>
      <c r="E217" s="58"/>
      <c r="F217" s="57" t="s">
        <v>109</v>
      </c>
      <c r="G217" s="58"/>
      <c r="H217" s="57" t="s">
        <v>109</v>
      </c>
      <c r="I217" s="57" t="s">
        <v>111</v>
      </c>
      <c r="J217" s="57" t="s">
        <v>109</v>
      </c>
      <c r="K217" s="57" t="s">
        <v>109</v>
      </c>
      <c r="L217" s="57" t="s">
        <v>109</v>
      </c>
      <c r="M217" s="57" t="s">
        <v>109</v>
      </c>
      <c r="N217" s="57" t="s">
        <v>109</v>
      </c>
      <c r="O217" s="57" t="s">
        <v>109</v>
      </c>
      <c r="P217" s="57" t="s">
        <v>109</v>
      </c>
      <c r="Q217" s="57" t="s">
        <v>109</v>
      </c>
      <c r="R217" s="57" t="s">
        <v>109</v>
      </c>
      <c r="S217" s="57" t="s">
        <v>102</v>
      </c>
      <c r="T217" s="57" t="s">
        <v>109</v>
      </c>
      <c r="U217" s="57" t="s">
        <v>111</v>
      </c>
      <c r="V217" s="57" t="s">
        <v>110</v>
      </c>
      <c r="W217" s="58"/>
      <c r="X217" s="57" t="s">
        <v>111</v>
      </c>
      <c r="Y217" s="58"/>
      <c r="Z217" s="58"/>
      <c r="AA217" s="57" t="s">
        <v>109</v>
      </c>
      <c r="AB217" s="57" t="s">
        <v>109</v>
      </c>
      <c r="AC217" s="57" t="s">
        <v>109</v>
      </c>
      <c r="AD217" s="57" t="s">
        <v>109</v>
      </c>
      <c r="AE217" s="57" t="s">
        <v>111</v>
      </c>
      <c r="AF217" s="57" t="s">
        <v>103</v>
      </c>
      <c r="AG217" s="57" t="s">
        <v>109</v>
      </c>
      <c r="AH217" s="57" t="s">
        <v>109</v>
      </c>
      <c r="AI217" s="57" t="s">
        <v>109</v>
      </c>
      <c r="AJ217" s="57" t="s">
        <v>102</v>
      </c>
      <c r="AK217" s="57" t="s">
        <v>109</v>
      </c>
      <c r="AL217" s="57" t="s">
        <v>103</v>
      </c>
      <c r="AM217" s="57" t="s">
        <v>109</v>
      </c>
      <c r="AN217" s="58"/>
      <c r="AO217" s="57" t="s">
        <v>109</v>
      </c>
      <c r="AP217" s="57" t="s">
        <v>109</v>
      </c>
      <c r="AQ217" s="57" t="s">
        <v>111</v>
      </c>
      <c r="AR217" s="57" t="s">
        <v>109</v>
      </c>
      <c r="AS217" s="57"/>
      <c r="AT217" s="57" t="s">
        <v>109</v>
      </c>
      <c r="AU217" s="57" t="s">
        <v>109</v>
      </c>
      <c r="AV217" s="58"/>
      <c r="AW217" s="57" t="s">
        <v>109</v>
      </c>
      <c r="AX217" s="57"/>
      <c r="AY217" s="57"/>
      <c r="AZ217" s="57" t="s">
        <v>109</v>
      </c>
      <c r="BA217" s="57" t="s">
        <v>110</v>
      </c>
      <c r="BB217" s="57" t="s">
        <v>109</v>
      </c>
      <c r="BC217" s="57" t="s">
        <v>109</v>
      </c>
      <c r="BD217" s="57" t="s">
        <v>109</v>
      </c>
      <c r="BE217" s="57" t="s">
        <v>109</v>
      </c>
      <c r="BF217" s="57" t="s">
        <v>110</v>
      </c>
      <c r="BG217" s="57" t="s">
        <v>109</v>
      </c>
      <c r="BH217" s="57" t="s">
        <v>109</v>
      </c>
      <c r="BI217" s="57" t="s">
        <v>109</v>
      </c>
      <c r="BJ217" s="57" t="s">
        <v>109</v>
      </c>
      <c r="BK217" s="57" t="s">
        <v>109</v>
      </c>
      <c r="BL217" s="57" t="s">
        <v>109</v>
      </c>
      <c r="BM217" s="57" t="s">
        <v>109</v>
      </c>
      <c r="BN217" s="57" t="s">
        <v>109</v>
      </c>
      <c r="BO217" s="57" t="s">
        <v>109</v>
      </c>
      <c r="BP217" s="57" t="s">
        <v>109</v>
      </c>
      <c r="BQ217" s="57" t="s">
        <v>109</v>
      </c>
      <c r="BR217" s="57" t="s">
        <v>109</v>
      </c>
      <c r="BS217" s="57" t="s">
        <v>109</v>
      </c>
      <c r="BT217" s="57" t="s">
        <v>111</v>
      </c>
      <c r="BU217" s="57" t="s">
        <v>109</v>
      </c>
      <c r="BV217" s="57" t="s">
        <v>109</v>
      </c>
      <c r="BW217" s="57" t="s">
        <v>109</v>
      </c>
      <c r="BX217" s="57" t="s">
        <v>109</v>
      </c>
      <c r="BY217" s="57" t="s">
        <v>109</v>
      </c>
      <c r="BZ217" s="57" t="s">
        <v>109</v>
      </c>
      <c r="CA217" s="57" t="s">
        <v>109</v>
      </c>
      <c r="CB217" s="57" t="s">
        <v>109</v>
      </c>
      <c r="CC217" s="57" t="s">
        <v>109</v>
      </c>
      <c r="CD217" s="59"/>
    </row>
    <row r="218">
      <c r="A218" s="54" t="s">
        <v>319</v>
      </c>
      <c r="B218" s="57" t="s">
        <v>103</v>
      </c>
      <c r="C218" s="57" t="s">
        <v>103</v>
      </c>
      <c r="D218" s="57" t="s">
        <v>103</v>
      </c>
      <c r="E218" s="57" t="s">
        <v>102</v>
      </c>
      <c r="F218" s="57" t="s">
        <v>102</v>
      </c>
      <c r="G218" s="58"/>
      <c r="H218" s="57" t="s">
        <v>102</v>
      </c>
      <c r="I218" s="57" t="s">
        <v>102</v>
      </c>
      <c r="J218" s="57" t="s">
        <v>103</v>
      </c>
      <c r="K218" s="57" t="s">
        <v>103</v>
      </c>
      <c r="L218" s="57" t="s">
        <v>103</v>
      </c>
      <c r="M218" s="57" t="s">
        <v>102</v>
      </c>
      <c r="N218" s="57" t="s">
        <v>111</v>
      </c>
      <c r="O218" s="57" t="s">
        <v>103</v>
      </c>
      <c r="P218" s="57" t="s">
        <v>103</v>
      </c>
      <c r="Q218" s="57" t="s">
        <v>103</v>
      </c>
      <c r="R218" s="57" t="s">
        <v>103</v>
      </c>
      <c r="S218" s="57" t="s">
        <v>102</v>
      </c>
      <c r="T218" s="57" t="s">
        <v>103</v>
      </c>
      <c r="U218" s="57" t="s">
        <v>102</v>
      </c>
      <c r="V218" s="57" t="s">
        <v>103</v>
      </c>
      <c r="W218" s="58"/>
      <c r="X218" s="57" t="s">
        <v>102</v>
      </c>
      <c r="Y218" s="58"/>
      <c r="Z218" s="57" t="s">
        <v>102</v>
      </c>
      <c r="AA218" s="57" t="s">
        <v>103</v>
      </c>
      <c r="AB218" s="57" t="s">
        <v>103</v>
      </c>
      <c r="AC218" s="57" t="s">
        <v>102</v>
      </c>
      <c r="AD218" s="57" t="s">
        <v>103</v>
      </c>
      <c r="AE218" s="57" t="s">
        <v>103</v>
      </c>
      <c r="AF218" s="57" t="s">
        <v>103</v>
      </c>
      <c r="AG218" s="57" t="s">
        <v>102</v>
      </c>
      <c r="AH218" s="57" t="s">
        <v>103</v>
      </c>
      <c r="AI218" s="57" t="s">
        <v>103</v>
      </c>
      <c r="AJ218" s="57" t="s">
        <v>103</v>
      </c>
      <c r="AK218" s="57" t="s">
        <v>102</v>
      </c>
      <c r="AL218" s="57" t="s">
        <v>103</v>
      </c>
      <c r="AM218" s="57" t="s">
        <v>103</v>
      </c>
      <c r="AN218" s="58"/>
      <c r="AO218" s="57" t="s">
        <v>102</v>
      </c>
      <c r="AP218" s="57" t="s">
        <v>103</v>
      </c>
      <c r="AQ218" s="57" t="s">
        <v>102</v>
      </c>
      <c r="AR218" s="57" t="s">
        <v>103</v>
      </c>
      <c r="AS218" s="57"/>
      <c r="AT218" s="57" t="s">
        <v>103</v>
      </c>
      <c r="AU218" s="57" t="s">
        <v>103</v>
      </c>
      <c r="AV218" s="58"/>
      <c r="AW218" s="57" t="s">
        <v>102</v>
      </c>
      <c r="AX218" s="57" t="s">
        <v>103</v>
      </c>
      <c r="AY218" s="57" t="s">
        <v>102</v>
      </c>
      <c r="AZ218" s="57" t="s">
        <v>103</v>
      </c>
      <c r="BA218" s="57" t="s">
        <v>103</v>
      </c>
      <c r="BB218" s="57" t="s">
        <v>103</v>
      </c>
      <c r="BC218" s="57" t="s">
        <v>102</v>
      </c>
      <c r="BD218" s="57" t="s">
        <v>103</v>
      </c>
      <c r="BE218" s="57" t="s">
        <v>103</v>
      </c>
      <c r="BF218" s="57" t="s">
        <v>102</v>
      </c>
      <c r="BG218" s="57" t="s">
        <v>103</v>
      </c>
      <c r="BH218" s="57" t="s">
        <v>103</v>
      </c>
      <c r="BI218" s="57" t="s">
        <v>103</v>
      </c>
      <c r="BJ218" s="57" t="s">
        <v>103</v>
      </c>
      <c r="BK218" s="57" t="s">
        <v>103</v>
      </c>
      <c r="BL218" s="57" t="s">
        <v>103</v>
      </c>
      <c r="BM218" s="57" t="s">
        <v>103</v>
      </c>
      <c r="BN218" s="57" t="s">
        <v>103</v>
      </c>
      <c r="BO218" s="57" t="s">
        <v>103</v>
      </c>
      <c r="BP218" s="57" t="s">
        <v>103</v>
      </c>
      <c r="BQ218" s="57" t="s">
        <v>103</v>
      </c>
      <c r="BR218" s="57" t="s">
        <v>103</v>
      </c>
      <c r="BS218" s="57" t="s">
        <v>103</v>
      </c>
      <c r="BT218" s="57" t="s">
        <v>103</v>
      </c>
      <c r="BU218" s="57" t="s">
        <v>103</v>
      </c>
      <c r="BV218" s="57" t="s">
        <v>103</v>
      </c>
      <c r="BW218" s="57" t="s">
        <v>103</v>
      </c>
      <c r="BX218" s="57" t="s">
        <v>103</v>
      </c>
      <c r="BY218" s="57" t="s">
        <v>102</v>
      </c>
      <c r="BZ218" s="57" t="s">
        <v>103</v>
      </c>
      <c r="CA218" s="57" t="s">
        <v>103</v>
      </c>
      <c r="CB218" s="57" t="s">
        <v>103</v>
      </c>
      <c r="CC218" s="57" t="s">
        <v>102</v>
      </c>
      <c r="CD218" s="59"/>
    </row>
    <row r="219">
      <c r="A219" s="54" t="s">
        <v>320</v>
      </c>
      <c r="B219" s="57" t="s">
        <v>102</v>
      </c>
      <c r="C219" s="57" t="s">
        <v>103</v>
      </c>
      <c r="D219" s="57" t="s">
        <v>103</v>
      </c>
      <c r="E219" s="57" t="s">
        <v>103</v>
      </c>
      <c r="F219" s="57" t="s">
        <v>102</v>
      </c>
      <c r="G219" s="58"/>
      <c r="H219" s="57" t="s">
        <v>103</v>
      </c>
      <c r="I219" s="57" t="s">
        <v>103</v>
      </c>
      <c r="J219" s="57" t="s">
        <v>102</v>
      </c>
      <c r="K219" s="57" t="s">
        <v>103</v>
      </c>
      <c r="L219" s="57" t="s">
        <v>103</v>
      </c>
      <c r="M219" s="57" t="s">
        <v>111</v>
      </c>
      <c r="N219" s="57" t="s">
        <v>102</v>
      </c>
      <c r="O219" s="57" t="s">
        <v>103</v>
      </c>
      <c r="P219" s="57" t="s">
        <v>102</v>
      </c>
      <c r="Q219" s="57" t="s">
        <v>102</v>
      </c>
      <c r="R219" s="57" t="s">
        <v>103</v>
      </c>
      <c r="S219" s="57" t="s">
        <v>103</v>
      </c>
      <c r="T219" s="57" t="s">
        <v>103</v>
      </c>
      <c r="U219" s="57" t="s">
        <v>103</v>
      </c>
      <c r="V219" s="57" t="s">
        <v>102</v>
      </c>
      <c r="W219" s="58"/>
      <c r="X219" s="57" t="s">
        <v>103</v>
      </c>
      <c r="Y219" s="58"/>
      <c r="Z219" s="57" t="s">
        <v>102</v>
      </c>
      <c r="AA219" s="57" t="s">
        <v>103</v>
      </c>
      <c r="AB219" s="57" t="s">
        <v>103</v>
      </c>
      <c r="AC219" s="57" t="s">
        <v>103</v>
      </c>
      <c r="AD219" s="57" t="s">
        <v>102</v>
      </c>
      <c r="AE219" s="57" t="s">
        <v>103</v>
      </c>
      <c r="AF219" s="57" t="s">
        <v>103</v>
      </c>
      <c r="AG219" s="57" t="s">
        <v>103</v>
      </c>
      <c r="AH219" s="57" t="s">
        <v>102</v>
      </c>
      <c r="AI219" s="57" t="s">
        <v>102</v>
      </c>
      <c r="AJ219" s="57" t="s">
        <v>102</v>
      </c>
      <c r="AK219" s="57" t="s">
        <v>103</v>
      </c>
      <c r="AL219" s="57" t="s">
        <v>103</v>
      </c>
      <c r="AM219" s="57" t="s">
        <v>103</v>
      </c>
      <c r="AN219" s="58"/>
      <c r="AO219" s="57" t="s">
        <v>102</v>
      </c>
      <c r="AP219" s="57" t="s">
        <v>102</v>
      </c>
      <c r="AQ219" s="57" t="s">
        <v>102</v>
      </c>
      <c r="AR219" s="57" t="s">
        <v>102</v>
      </c>
      <c r="AS219" s="57"/>
      <c r="AT219" s="57" t="s">
        <v>102</v>
      </c>
      <c r="AU219" s="57" t="s">
        <v>102</v>
      </c>
      <c r="AV219" s="58"/>
      <c r="AW219" s="57" t="s">
        <v>102</v>
      </c>
      <c r="AX219" s="57" t="s">
        <v>103</v>
      </c>
      <c r="AY219" s="57" t="s">
        <v>102</v>
      </c>
      <c r="AZ219" s="57" t="s">
        <v>103</v>
      </c>
      <c r="BA219" s="57" t="s">
        <v>102</v>
      </c>
      <c r="BB219" s="57" t="s">
        <v>103</v>
      </c>
      <c r="BC219" s="57" t="s">
        <v>102</v>
      </c>
      <c r="BD219" s="57" t="s">
        <v>103</v>
      </c>
      <c r="BE219" s="57" t="s">
        <v>102</v>
      </c>
      <c r="BF219" s="57" t="s">
        <v>103</v>
      </c>
      <c r="BG219" s="57" t="s">
        <v>102</v>
      </c>
      <c r="BH219" s="57" t="s">
        <v>103</v>
      </c>
      <c r="BI219" s="57" t="s">
        <v>102</v>
      </c>
      <c r="BJ219" s="57" t="s">
        <v>102</v>
      </c>
      <c r="BK219" s="57" t="s">
        <v>102</v>
      </c>
      <c r="BL219" s="57" t="s">
        <v>102</v>
      </c>
      <c r="BM219" s="57" t="s">
        <v>102</v>
      </c>
      <c r="BN219" s="57" t="s">
        <v>102</v>
      </c>
      <c r="BO219" s="57" t="s">
        <v>103</v>
      </c>
      <c r="BP219" s="57" t="s">
        <v>103</v>
      </c>
      <c r="BQ219" s="57" t="s">
        <v>103</v>
      </c>
      <c r="BR219" s="57" t="s">
        <v>102</v>
      </c>
      <c r="BS219" s="57" t="s">
        <v>102</v>
      </c>
      <c r="BT219" s="57" t="s">
        <v>102</v>
      </c>
      <c r="BU219" s="57" t="s">
        <v>102</v>
      </c>
      <c r="BV219" s="57" t="s">
        <v>102</v>
      </c>
      <c r="BW219" s="57" t="s">
        <v>102</v>
      </c>
      <c r="BX219" s="57" t="s">
        <v>102</v>
      </c>
      <c r="BY219" s="57" t="s">
        <v>102</v>
      </c>
      <c r="BZ219" s="57" t="s">
        <v>102</v>
      </c>
      <c r="CA219" s="57" t="s">
        <v>102</v>
      </c>
      <c r="CB219" s="57" t="s">
        <v>102</v>
      </c>
      <c r="CC219" s="57" t="s">
        <v>102</v>
      </c>
      <c r="CD219" s="59"/>
    </row>
    <row r="220">
      <c r="A220" s="54" t="s">
        <v>321</v>
      </c>
      <c r="B220" s="57" t="s">
        <v>103</v>
      </c>
      <c r="C220" s="57" t="s">
        <v>103</v>
      </c>
      <c r="D220" s="57" t="s">
        <v>103</v>
      </c>
      <c r="E220" s="57" t="s">
        <v>103</v>
      </c>
      <c r="F220" s="57" t="s">
        <v>103</v>
      </c>
      <c r="G220" s="58"/>
      <c r="H220" s="57" t="s">
        <v>103</v>
      </c>
      <c r="I220" s="57" t="s">
        <v>103</v>
      </c>
      <c r="J220" s="57" t="s">
        <v>103</v>
      </c>
      <c r="K220" s="57" t="s">
        <v>103</v>
      </c>
      <c r="L220" s="57" t="s">
        <v>103</v>
      </c>
      <c r="M220" s="57" t="s">
        <v>103</v>
      </c>
      <c r="N220" s="57" t="s">
        <v>103</v>
      </c>
      <c r="O220" s="57" t="s">
        <v>102</v>
      </c>
      <c r="P220" s="57" t="s">
        <v>103</v>
      </c>
      <c r="Q220" s="57" t="s">
        <v>103</v>
      </c>
      <c r="R220" s="57" t="s">
        <v>103</v>
      </c>
      <c r="S220" s="57" t="s">
        <v>103</v>
      </c>
      <c r="T220" s="57" t="s">
        <v>103</v>
      </c>
      <c r="U220" s="58"/>
      <c r="V220" s="57" t="s">
        <v>102</v>
      </c>
      <c r="W220" s="58"/>
      <c r="X220" s="57" t="s">
        <v>103</v>
      </c>
      <c r="Y220" s="58"/>
      <c r="Z220" s="58"/>
      <c r="AA220" s="57" t="s">
        <v>103</v>
      </c>
      <c r="AB220" s="57" t="s">
        <v>103</v>
      </c>
      <c r="AC220" s="57" t="s">
        <v>103</v>
      </c>
      <c r="AD220" s="57" t="s">
        <v>103</v>
      </c>
      <c r="AE220" s="57" t="s">
        <v>103</v>
      </c>
      <c r="AF220" s="57" t="s">
        <v>103</v>
      </c>
      <c r="AG220" s="57" t="s">
        <v>103</v>
      </c>
      <c r="AH220" s="57" t="s">
        <v>103</v>
      </c>
      <c r="AI220" s="57" t="s">
        <v>103</v>
      </c>
      <c r="AJ220" s="57" t="s">
        <v>103</v>
      </c>
      <c r="AK220" s="57" t="s">
        <v>103</v>
      </c>
      <c r="AL220" s="57" t="s">
        <v>103</v>
      </c>
      <c r="AM220" s="57" t="s">
        <v>103</v>
      </c>
      <c r="AN220" s="58"/>
      <c r="AO220" s="57" t="s">
        <v>103</v>
      </c>
      <c r="AP220" s="57" t="s">
        <v>102</v>
      </c>
      <c r="AQ220" s="57" t="s">
        <v>103</v>
      </c>
      <c r="AR220" s="57" t="s">
        <v>103</v>
      </c>
      <c r="AS220" s="57"/>
      <c r="AT220" s="57" t="s">
        <v>111</v>
      </c>
      <c r="AU220" s="57" t="s">
        <v>103</v>
      </c>
      <c r="AV220" s="58"/>
      <c r="AW220" s="57" t="s">
        <v>103</v>
      </c>
      <c r="AX220" s="57" t="s">
        <v>103</v>
      </c>
      <c r="AY220" s="57" t="s">
        <v>103</v>
      </c>
      <c r="AZ220" s="57" t="s">
        <v>103</v>
      </c>
      <c r="BA220" s="57" t="s">
        <v>103</v>
      </c>
      <c r="BB220" s="57" t="s">
        <v>103</v>
      </c>
      <c r="BC220" s="57" t="s">
        <v>103</v>
      </c>
      <c r="BD220" s="57" t="s">
        <v>103</v>
      </c>
      <c r="BE220" s="57" t="s">
        <v>103</v>
      </c>
      <c r="BF220" s="57" t="s">
        <v>111</v>
      </c>
      <c r="BG220" s="57" t="s">
        <v>103</v>
      </c>
      <c r="BH220" s="57" t="s">
        <v>103</v>
      </c>
      <c r="BI220" s="57" t="s">
        <v>103</v>
      </c>
      <c r="BJ220" s="57" t="s">
        <v>103</v>
      </c>
      <c r="BK220" s="57" t="s">
        <v>103</v>
      </c>
      <c r="BL220" s="57" t="s">
        <v>103</v>
      </c>
      <c r="BM220" s="57" t="s">
        <v>102</v>
      </c>
      <c r="BN220" s="57" t="s">
        <v>103</v>
      </c>
      <c r="BO220" s="57" t="s">
        <v>103</v>
      </c>
      <c r="BP220" s="57" t="s">
        <v>103</v>
      </c>
      <c r="BQ220" s="57" t="s">
        <v>103</v>
      </c>
      <c r="BR220" s="57" t="s">
        <v>103</v>
      </c>
      <c r="BS220" s="57" t="s">
        <v>103</v>
      </c>
      <c r="BT220" s="57" t="s">
        <v>103</v>
      </c>
      <c r="BU220" s="57" t="s">
        <v>102</v>
      </c>
      <c r="BV220" s="57" t="s">
        <v>103</v>
      </c>
      <c r="BW220" s="57" t="s">
        <v>103</v>
      </c>
      <c r="BX220" s="57" t="s">
        <v>103</v>
      </c>
      <c r="BY220" s="57" t="s">
        <v>103</v>
      </c>
      <c r="BZ220" s="57" t="s">
        <v>103</v>
      </c>
      <c r="CA220" s="57" t="s">
        <v>103</v>
      </c>
      <c r="CB220" s="57" t="s">
        <v>103</v>
      </c>
      <c r="CC220" s="57" t="s">
        <v>103</v>
      </c>
      <c r="CD220" s="59"/>
    </row>
    <row r="221">
      <c r="A221" s="54" t="s">
        <v>322</v>
      </c>
      <c r="B221" s="57" t="s">
        <v>111</v>
      </c>
      <c r="C221" s="57" t="s">
        <v>111</v>
      </c>
      <c r="D221" s="57" t="s">
        <v>102</v>
      </c>
      <c r="E221" s="57" t="s">
        <v>111</v>
      </c>
      <c r="F221" s="57" t="s">
        <v>111</v>
      </c>
      <c r="G221" s="58"/>
      <c r="H221" s="57" t="s">
        <v>111</v>
      </c>
      <c r="I221" s="57" t="s">
        <v>111</v>
      </c>
      <c r="J221" s="57" t="s">
        <v>109</v>
      </c>
      <c r="K221" s="57" t="s">
        <v>109</v>
      </c>
      <c r="L221" s="57" t="s">
        <v>102</v>
      </c>
      <c r="M221" s="57" t="s">
        <v>111</v>
      </c>
      <c r="N221" s="57" t="s">
        <v>109</v>
      </c>
      <c r="O221" s="57" t="s">
        <v>111</v>
      </c>
      <c r="P221" s="57" t="s">
        <v>111</v>
      </c>
      <c r="Q221" s="57" t="s">
        <v>109</v>
      </c>
      <c r="R221" s="57" t="s">
        <v>102</v>
      </c>
      <c r="S221" s="58"/>
      <c r="T221" s="57" t="s">
        <v>111</v>
      </c>
      <c r="U221" s="57" t="s">
        <v>111</v>
      </c>
      <c r="V221" s="57" t="s">
        <v>111</v>
      </c>
      <c r="W221" s="58"/>
      <c r="X221" s="57" t="s">
        <v>111</v>
      </c>
      <c r="Y221" s="58"/>
      <c r="Z221" s="58"/>
      <c r="AA221" s="57" t="s">
        <v>111</v>
      </c>
      <c r="AB221" s="57" t="s">
        <v>111</v>
      </c>
      <c r="AC221" s="57" t="s">
        <v>102</v>
      </c>
      <c r="AD221" s="57" t="s">
        <v>111</v>
      </c>
      <c r="AE221" s="57" t="s">
        <v>102</v>
      </c>
      <c r="AF221" s="57" t="s">
        <v>102</v>
      </c>
      <c r="AG221" s="57" t="s">
        <v>111</v>
      </c>
      <c r="AH221" s="57" t="s">
        <v>111</v>
      </c>
      <c r="AI221" s="57" t="s">
        <v>111</v>
      </c>
      <c r="AJ221" s="57" t="s">
        <v>111</v>
      </c>
      <c r="AK221" s="57" t="s">
        <v>111</v>
      </c>
      <c r="AL221" s="57" t="s">
        <v>111</v>
      </c>
      <c r="AM221" s="57" t="s">
        <v>110</v>
      </c>
      <c r="AN221" s="58"/>
      <c r="AO221" s="57" t="s">
        <v>111</v>
      </c>
      <c r="AP221" s="57" t="s">
        <v>111</v>
      </c>
      <c r="AQ221" s="57" t="s">
        <v>111</v>
      </c>
      <c r="AR221" s="57" t="s">
        <v>111</v>
      </c>
      <c r="AS221" s="57"/>
      <c r="AT221" s="57" t="s">
        <v>111</v>
      </c>
      <c r="AU221" s="57" t="s">
        <v>111</v>
      </c>
      <c r="AV221" s="58"/>
      <c r="AW221" s="57" t="s">
        <v>111</v>
      </c>
      <c r="AX221" s="57" t="s">
        <v>109</v>
      </c>
      <c r="AY221" s="57" t="s">
        <v>111</v>
      </c>
      <c r="AZ221" s="57" t="s">
        <v>111</v>
      </c>
      <c r="BA221" s="57" t="s">
        <v>111</v>
      </c>
      <c r="BB221" s="57" t="s">
        <v>109</v>
      </c>
      <c r="BC221" s="57" t="s">
        <v>111</v>
      </c>
      <c r="BD221" s="57" t="s">
        <v>109</v>
      </c>
      <c r="BE221" s="57" t="s">
        <v>109</v>
      </c>
      <c r="BF221" s="57" t="s">
        <v>102</v>
      </c>
      <c r="BG221" s="57" t="s">
        <v>102</v>
      </c>
      <c r="BH221" s="57" t="s">
        <v>111</v>
      </c>
      <c r="BI221" s="57" t="s">
        <v>111</v>
      </c>
      <c r="BJ221" s="57" t="s">
        <v>111</v>
      </c>
      <c r="BK221" s="57" t="s">
        <v>109</v>
      </c>
      <c r="BL221" s="57" t="s">
        <v>111</v>
      </c>
      <c r="BM221" s="57" t="s">
        <v>111</v>
      </c>
      <c r="BN221" s="57" t="s">
        <v>111</v>
      </c>
      <c r="BO221" s="57" t="s">
        <v>111</v>
      </c>
      <c r="BP221" s="57" t="s">
        <v>111</v>
      </c>
      <c r="BQ221" s="57" t="s">
        <v>111</v>
      </c>
      <c r="BR221" s="57" t="s">
        <v>111</v>
      </c>
      <c r="BS221" s="57" t="s">
        <v>111</v>
      </c>
      <c r="BT221" s="57" t="s">
        <v>111</v>
      </c>
      <c r="BU221" s="57" t="s">
        <v>111</v>
      </c>
      <c r="BV221" s="57" t="s">
        <v>111</v>
      </c>
      <c r="BW221" s="57" t="s">
        <v>111</v>
      </c>
      <c r="BX221" s="57" t="s">
        <v>111</v>
      </c>
      <c r="BY221" s="57" t="s">
        <v>111</v>
      </c>
      <c r="BZ221" s="57" t="s">
        <v>109</v>
      </c>
      <c r="CA221" s="57" t="s">
        <v>111</v>
      </c>
      <c r="CB221" s="57" t="s">
        <v>111</v>
      </c>
      <c r="CC221" s="57" t="s">
        <v>102</v>
      </c>
      <c r="CD221" s="59"/>
    </row>
    <row r="222">
      <c r="A222" s="54" t="s">
        <v>323</v>
      </c>
      <c r="B222" s="57" t="s">
        <v>102</v>
      </c>
      <c r="C222" s="57" t="s">
        <v>102</v>
      </c>
      <c r="D222" s="57" t="s">
        <v>109</v>
      </c>
      <c r="E222" s="57" t="s">
        <v>109</v>
      </c>
      <c r="F222" s="57" t="s">
        <v>102</v>
      </c>
      <c r="G222" s="58"/>
      <c r="H222" s="57" t="s">
        <v>102</v>
      </c>
      <c r="I222" s="57" t="s">
        <v>102</v>
      </c>
      <c r="J222" s="57" t="s">
        <v>102</v>
      </c>
      <c r="K222" s="57" t="s">
        <v>102</v>
      </c>
      <c r="L222" s="57" t="s">
        <v>102</v>
      </c>
      <c r="M222" s="57" t="s">
        <v>102</v>
      </c>
      <c r="N222" s="57" t="s">
        <v>102</v>
      </c>
      <c r="O222" s="57" t="s">
        <v>102</v>
      </c>
      <c r="P222" s="57" t="s">
        <v>109</v>
      </c>
      <c r="Q222" s="57" t="s">
        <v>102</v>
      </c>
      <c r="R222" s="57" t="s">
        <v>111</v>
      </c>
      <c r="S222" s="57" t="s">
        <v>102</v>
      </c>
      <c r="T222" s="57" t="s">
        <v>102</v>
      </c>
      <c r="U222" s="57" t="s">
        <v>102</v>
      </c>
      <c r="V222" s="57" t="s">
        <v>102</v>
      </c>
      <c r="W222" s="58"/>
      <c r="X222" s="57" t="s">
        <v>102</v>
      </c>
      <c r="Y222" s="58"/>
      <c r="Z222" s="58"/>
      <c r="AA222" s="57" t="s">
        <v>102</v>
      </c>
      <c r="AB222" s="57" t="s">
        <v>102</v>
      </c>
      <c r="AC222" s="57" t="s">
        <v>102</v>
      </c>
      <c r="AD222" s="57" t="s">
        <v>102</v>
      </c>
      <c r="AE222" s="57" t="s">
        <v>102</v>
      </c>
      <c r="AF222" s="58"/>
      <c r="AG222" s="57" t="s">
        <v>103</v>
      </c>
      <c r="AH222" s="57" t="s">
        <v>102</v>
      </c>
      <c r="AI222" s="57" t="s">
        <v>102</v>
      </c>
      <c r="AJ222" s="57" t="s">
        <v>103</v>
      </c>
      <c r="AK222" s="57" t="s">
        <v>102</v>
      </c>
      <c r="AL222" s="57" t="s">
        <v>102</v>
      </c>
      <c r="AM222" s="57" t="s">
        <v>109</v>
      </c>
      <c r="AN222" s="58"/>
      <c r="AO222" s="57" t="s">
        <v>102</v>
      </c>
      <c r="AP222" s="57" t="s">
        <v>102</v>
      </c>
      <c r="AQ222" s="57" t="s">
        <v>102</v>
      </c>
      <c r="AR222" s="57" t="s">
        <v>102</v>
      </c>
      <c r="AS222" s="57"/>
      <c r="AT222" s="57" t="s">
        <v>102</v>
      </c>
      <c r="AU222" s="57" t="s">
        <v>102</v>
      </c>
      <c r="AV222" s="58"/>
      <c r="AW222" s="57" t="s">
        <v>102</v>
      </c>
      <c r="AX222" s="57" t="s">
        <v>102</v>
      </c>
      <c r="AY222" s="57" t="s">
        <v>111</v>
      </c>
      <c r="AZ222" s="57" t="s">
        <v>102</v>
      </c>
      <c r="BA222" s="57" t="s">
        <v>102</v>
      </c>
      <c r="BB222" s="57" t="s">
        <v>103</v>
      </c>
      <c r="BC222" s="57" t="s">
        <v>102</v>
      </c>
      <c r="BD222" s="57" t="s">
        <v>102</v>
      </c>
      <c r="BE222" s="57" t="s">
        <v>102</v>
      </c>
      <c r="BF222" s="57" t="s">
        <v>102</v>
      </c>
      <c r="BG222" s="57" t="s">
        <v>102</v>
      </c>
      <c r="BH222" s="57" t="s">
        <v>102</v>
      </c>
      <c r="BI222" s="57" t="s">
        <v>102</v>
      </c>
      <c r="BJ222" s="57" t="s">
        <v>102</v>
      </c>
      <c r="BK222" s="57" t="s">
        <v>102</v>
      </c>
      <c r="BL222" s="57" t="s">
        <v>102</v>
      </c>
      <c r="BM222" s="57" t="s">
        <v>102</v>
      </c>
      <c r="BN222" s="57" t="s">
        <v>102</v>
      </c>
      <c r="BO222" s="57" t="s">
        <v>102</v>
      </c>
      <c r="BP222" s="57" t="s">
        <v>102</v>
      </c>
      <c r="BQ222" s="57" t="s">
        <v>102</v>
      </c>
      <c r="BR222" s="57" t="s">
        <v>102</v>
      </c>
      <c r="BS222" s="57" t="s">
        <v>102</v>
      </c>
      <c r="BT222" s="57" t="s">
        <v>102</v>
      </c>
      <c r="BU222" s="57" t="s">
        <v>102</v>
      </c>
      <c r="BV222" s="57" t="s">
        <v>102</v>
      </c>
      <c r="BW222" s="57" t="s">
        <v>102</v>
      </c>
      <c r="BX222" s="57" t="s">
        <v>102</v>
      </c>
      <c r="BY222" s="57" t="s">
        <v>102</v>
      </c>
      <c r="BZ222" s="57" t="s">
        <v>102</v>
      </c>
      <c r="CA222" s="57" t="s">
        <v>102</v>
      </c>
      <c r="CB222" s="57" t="s">
        <v>102</v>
      </c>
      <c r="CC222" s="57" t="s">
        <v>102</v>
      </c>
      <c r="CD222" s="59"/>
    </row>
    <row r="223">
      <c r="A223" s="54" t="s">
        <v>324</v>
      </c>
      <c r="B223" s="57" t="s">
        <v>102</v>
      </c>
      <c r="C223" s="57" t="s">
        <v>103</v>
      </c>
      <c r="D223" s="57" t="s">
        <v>103</v>
      </c>
      <c r="E223" s="57" t="s">
        <v>103</v>
      </c>
      <c r="F223" s="57" t="s">
        <v>103</v>
      </c>
      <c r="G223" s="58"/>
      <c r="H223" s="57" t="s">
        <v>103</v>
      </c>
      <c r="I223" s="57" t="s">
        <v>102</v>
      </c>
      <c r="J223" s="57" t="s">
        <v>103</v>
      </c>
      <c r="K223" s="57" t="s">
        <v>111</v>
      </c>
      <c r="L223" s="57" t="s">
        <v>103</v>
      </c>
      <c r="M223" s="57" t="s">
        <v>102</v>
      </c>
      <c r="N223" s="57" t="s">
        <v>111</v>
      </c>
      <c r="O223" s="57" t="s">
        <v>102</v>
      </c>
      <c r="P223" s="57" t="s">
        <v>103</v>
      </c>
      <c r="Q223" s="57" t="s">
        <v>103</v>
      </c>
      <c r="R223" s="57" t="s">
        <v>103</v>
      </c>
      <c r="S223" s="57" t="s">
        <v>102</v>
      </c>
      <c r="T223" s="57" t="s">
        <v>111</v>
      </c>
      <c r="U223" s="57" t="s">
        <v>102</v>
      </c>
      <c r="V223" s="57" t="s">
        <v>109</v>
      </c>
      <c r="W223" s="58"/>
      <c r="X223" s="57" t="s">
        <v>111</v>
      </c>
      <c r="Y223" s="58"/>
      <c r="Z223" s="58"/>
      <c r="AA223" s="57" t="s">
        <v>102</v>
      </c>
      <c r="AB223" s="57" t="s">
        <v>103</v>
      </c>
      <c r="AC223" s="57" t="s">
        <v>103</v>
      </c>
      <c r="AD223" s="57" t="s">
        <v>102</v>
      </c>
      <c r="AE223" s="57" t="s">
        <v>111</v>
      </c>
      <c r="AF223" s="57" t="s">
        <v>102</v>
      </c>
      <c r="AG223" s="57" t="s">
        <v>103</v>
      </c>
      <c r="AH223" s="57" t="s">
        <v>103</v>
      </c>
      <c r="AI223" s="57" t="s">
        <v>103</v>
      </c>
      <c r="AJ223" s="57" t="s">
        <v>103</v>
      </c>
      <c r="AK223" s="57" t="s">
        <v>103</v>
      </c>
      <c r="AL223" s="57" t="s">
        <v>111</v>
      </c>
      <c r="AM223" s="57" t="s">
        <v>102</v>
      </c>
      <c r="AN223" s="58"/>
      <c r="AO223" s="57" t="s">
        <v>103</v>
      </c>
      <c r="AP223" s="57" t="s">
        <v>103</v>
      </c>
      <c r="AQ223" s="57" t="s">
        <v>102</v>
      </c>
      <c r="AR223" s="57" t="s">
        <v>102</v>
      </c>
      <c r="AS223" s="57"/>
      <c r="AT223" s="57" t="s">
        <v>103</v>
      </c>
      <c r="AU223" s="57" t="s">
        <v>103</v>
      </c>
      <c r="AV223" s="58"/>
      <c r="AW223" s="57" t="s">
        <v>103</v>
      </c>
      <c r="AX223" s="57" t="s">
        <v>103</v>
      </c>
      <c r="AY223" s="57" t="s">
        <v>103</v>
      </c>
      <c r="AZ223" s="57" t="s">
        <v>102</v>
      </c>
      <c r="BA223" s="57" t="s">
        <v>103</v>
      </c>
      <c r="BB223" s="57" t="s">
        <v>109</v>
      </c>
      <c r="BC223" s="57" t="s">
        <v>103</v>
      </c>
      <c r="BD223" s="57" t="s">
        <v>102</v>
      </c>
      <c r="BE223" s="57" t="s">
        <v>102</v>
      </c>
      <c r="BF223" s="57" t="s">
        <v>102</v>
      </c>
      <c r="BG223" s="57" t="s">
        <v>103</v>
      </c>
      <c r="BH223" s="57" t="s">
        <v>111</v>
      </c>
      <c r="BI223" s="57" t="s">
        <v>103</v>
      </c>
      <c r="BJ223" s="57" t="s">
        <v>103</v>
      </c>
      <c r="BK223" s="57" t="s">
        <v>103</v>
      </c>
      <c r="BL223" s="57" t="s">
        <v>102</v>
      </c>
      <c r="BM223" s="57" t="s">
        <v>102</v>
      </c>
      <c r="BN223" s="57" t="s">
        <v>103</v>
      </c>
      <c r="BO223" s="57" t="s">
        <v>102</v>
      </c>
      <c r="BP223" s="57" t="s">
        <v>103</v>
      </c>
      <c r="BQ223" s="57" t="s">
        <v>102</v>
      </c>
      <c r="BR223" s="57" t="s">
        <v>102</v>
      </c>
      <c r="BS223" s="57" t="s">
        <v>102</v>
      </c>
      <c r="BT223" s="57" t="s">
        <v>103</v>
      </c>
      <c r="BU223" s="57" t="s">
        <v>102</v>
      </c>
      <c r="BV223" s="57" t="s">
        <v>103</v>
      </c>
      <c r="BW223" s="57" t="s">
        <v>109</v>
      </c>
      <c r="BX223" s="57" t="s">
        <v>111</v>
      </c>
      <c r="BY223" s="57" t="s">
        <v>103</v>
      </c>
      <c r="BZ223" s="57" t="s">
        <v>102</v>
      </c>
      <c r="CA223" s="57" t="s">
        <v>103</v>
      </c>
      <c r="CB223" s="57" t="s">
        <v>103</v>
      </c>
      <c r="CC223" s="57" t="s">
        <v>103</v>
      </c>
      <c r="CD223" s="59"/>
    </row>
    <row r="224">
      <c r="A224" s="54" t="s">
        <v>325</v>
      </c>
      <c r="B224" s="57" t="s">
        <v>103</v>
      </c>
      <c r="C224" s="57" t="s">
        <v>103</v>
      </c>
      <c r="D224" s="57" t="s">
        <v>103</v>
      </c>
      <c r="E224" s="57" t="s">
        <v>103</v>
      </c>
      <c r="F224" s="57" t="s">
        <v>103</v>
      </c>
      <c r="G224" s="58"/>
      <c r="H224" s="57" t="s">
        <v>103</v>
      </c>
      <c r="I224" s="57" t="s">
        <v>102</v>
      </c>
      <c r="J224" s="57" t="s">
        <v>103</v>
      </c>
      <c r="K224" s="57" t="s">
        <v>103</v>
      </c>
      <c r="L224" s="57" t="s">
        <v>102</v>
      </c>
      <c r="M224" s="57" t="s">
        <v>103</v>
      </c>
      <c r="N224" s="57" t="s">
        <v>111</v>
      </c>
      <c r="O224" s="57" t="s">
        <v>103</v>
      </c>
      <c r="P224" s="57" t="s">
        <v>103</v>
      </c>
      <c r="Q224" s="57" t="s">
        <v>103</v>
      </c>
      <c r="R224" s="57" t="s">
        <v>103</v>
      </c>
      <c r="S224" s="57" t="s">
        <v>102</v>
      </c>
      <c r="T224" s="57" t="s">
        <v>103</v>
      </c>
      <c r="U224" s="57" t="s">
        <v>102</v>
      </c>
      <c r="V224" s="57" t="s">
        <v>103</v>
      </c>
      <c r="W224" s="58"/>
      <c r="X224" s="57" t="s">
        <v>111</v>
      </c>
      <c r="Y224" s="58"/>
      <c r="Z224" s="58"/>
      <c r="AA224" s="57" t="s">
        <v>102</v>
      </c>
      <c r="AB224" s="57" t="s">
        <v>103</v>
      </c>
      <c r="AC224" s="57" t="s">
        <v>103</v>
      </c>
      <c r="AD224" s="57" t="s">
        <v>102</v>
      </c>
      <c r="AE224" s="57" t="s">
        <v>102</v>
      </c>
      <c r="AF224" s="57" t="s">
        <v>102</v>
      </c>
      <c r="AG224" s="57" t="s">
        <v>103</v>
      </c>
      <c r="AH224" s="57" t="s">
        <v>103</v>
      </c>
      <c r="AI224" s="57" t="s">
        <v>103</v>
      </c>
      <c r="AJ224" s="57" t="s">
        <v>103</v>
      </c>
      <c r="AK224" s="57" t="s">
        <v>103</v>
      </c>
      <c r="AL224" s="57" t="s">
        <v>103</v>
      </c>
      <c r="AM224" s="57" t="s">
        <v>103</v>
      </c>
      <c r="AN224" s="58"/>
      <c r="AO224" s="57" t="s">
        <v>103</v>
      </c>
      <c r="AP224" s="57" t="s">
        <v>103</v>
      </c>
      <c r="AQ224" s="57" t="s">
        <v>102</v>
      </c>
      <c r="AR224" s="57" t="s">
        <v>103</v>
      </c>
      <c r="AS224" s="57"/>
      <c r="AT224" s="57" t="s">
        <v>103</v>
      </c>
      <c r="AU224" s="57" t="s">
        <v>103</v>
      </c>
      <c r="AV224" s="58"/>
      <c r="AW224" s="57" t="s">
        <v>103</v>
      </c>
      <c r="AX224" s="57" t="s">
        <v>103</v>
      </c>
      <c r="AY224" s="57" t="s">
        <v>103</v>
      </c>
      <c r="AZ224" s="57" t="s">
        <v>102</v>
      </c>
      <c r="BA224" s="57" t="s">
        <v>103</v>
      </c>
      <c r="BB224" s="57" t="s">
        <v>109</v>
      </c>
      <c r="BC224" s="57" t="s">
        <v>103</v>
      </c>
      <c r="BD224" s="57" t="s">
        <v>103</v>
      </c>
      <c r="BE224" s="57" t="s">
        <v>103</v>
      </c>
      <c r="BF224" s="57" t="s">
        <v>103</v>
      </c>
      <c r="BG224" s="57" t="s">
        <v>103</v>
      </c>
      <c r="BH224" s="57" t="s">
        <v>103</v>
      </c>
      <c r="BI224" s="57" t="s">
        <v>103</v>
      </c>
      <c r="BJ224" s="57" t="s">
        <v>103</v>
      </c>
      <c r="BK224" s="57" t="s">
        <v>103</v>
      </c>
      <c r="BL224" s="57" t="s">
        <v>103</v>
      </c>
      <c r="BM224" s="57" t="s">
        <v>103</v>
      </c>
      <c r="BN224" s="57" t="s">
        <v>103</v>
      </c>
      <c r="BO224" s="57" t="s">
        <v>103</v>
      </c>
      <c r="BP224" s="57" t="s">
        <v>103</v>
      </c>
      <c r="BQ224" s="57" t="s">
        <v>103</v>
      </c>
      <c r="BR224" s="57" t="s">
        <v>103</v>
      </c>
      <c r="BS224" s="57" t="s">
        <v>103</v>
      </c>
      <c r="BT224" s="57" t="s">
        <v>103</v>
      </c>
      <c r="BU224" s="57" t="s">
        <v>103</v>
      </c>
      <c r="BV224" s="57" t="s">
        <v>103</v>
      </c>
      <c r="BW224" s="57" t="s">
        <v>109</v>
      </c>
      <c r="BX224" s="57" t="s">
        <v>103</v>
      </c>
      <c r="BY224" s="57" t="s">
        <v>103</v>
      </c>
      <c r="BZ224" s="57" t="s">
        <v>102</v>
      </c>
      <c r="CA224" s="57" t="s">
        <v>103</v>
      </c>
      <c r="CB224" s="57" t="s">
        <v>103</v>
      </c>
      <c r="CC224" s="57" t="s">
        <v>103</v>
      </c>
      <c r="CD224" s="59"/>
    </row>
    <row r="225">
      <c r="A225" s="54" t="s">
        <v>326</v>
      </c>
      <c r="B225" s="57" t="s">
        <v>103</v>
      </c>
      <c r="C225" s="57" t="s">
        <v>103</v>
      </c>
      <c r="D225" s="57" t="s">
        <v>103</v>
      </c>
      <c r="E225" s="57" t="s">
        <v>103</v>
      </c>
      <c r="F225" s="57" t="s">
        <v>103</v>
      </c>
      <c r="G225" s="58"/>
      <c r="H225" s="57" t="s">
        <v>103</v>
      </c>
      <c r="I225" s="57" t="s">
        <v>102</v>
      </c>
      <c r="J225" s="57" t="s">
        <v>103</v>
      </c>
      <c r="K225" s="57" t="s">
        <v>103</v>
      </c>
      <c r="L225" s="57" t="s">
        <v>103</v>
      </c>
      <c r="M225" s="57" t="s">
        <v>103</v>
      </c>
      <c r="N225" s="57" t="s">
        <v>103</v>
      </c>
      <c r="O225" s="57" t="s">
        <v>103</v>
      </c>
      <c r="P225" s="57" t="s">
        <v>103</v>
      </c>
      <c r="Q225" s="57" t="s">
        <v>103</v>
      </c>
      <c r="R225" s="57" t="s">
        <v>103</v>
      </c>
      <c r="S225" s="57" t="s">
        <v>103</v>
      </c>
      <c r="T225" s="57" t="s">
        <v>103</v>
      </c>
      <c r="U225" s="57" t="s">
        <v>103</v>
      </c>
      <c r="V225" s="57" t="s">
        <v>102</v>
      </c>
      <c r="W225" s="58"/>
      <c r="X225" s="57" t="s">
        <v>103</v>
      </c>
      <c r="Y225" s="58"/>
      <c r="Z225" s="58"/>
      <c r="AA225" s="57" t="s">
        <v>103</v>
      </c>
      <c r="AB225" s="57" t="s">
        <v>103</v>
      </c>
      <c r="AC225" s="57" t="s">
        <v>103</v>
      </c>
      <c r="AD225" s="57" t="s">
        <v>103</v>
      </c>
      <c r="AE225" s="57" t="s">
        <v>103</v>
      </c>
      <c r="AF225" s="57" t="s">
        <v>103</v>
      </c>
      <c r="AG225" s="57" t="s">
        <v>103</v>
      </c>
      <c r="AH225" s="57" t="s">
        <v>103</v>
      </c>
      <c r="AI225" s="57" t="s">
        <v>103</v>
      </c>
      <c r="AJ225" s="57" t="s">
        <v>103</v>
      </c>
      <c r="AK225" s="57" t="s">
        <v>103</v>
      </c>
      <c r="AL225" s="57" t="s">
        <v>103</v>
      </c>
      <c r="AM225" s="57" t="s">
        <v>103</v>
      </c>
      <c r="AN225" s="58"/>
      <c r="AO225" s="57" t="s">
        <v>103</v>
      </c>
      <c r="AP225" s="57" t="s">
        <v>103</v>
      </c>
      <c r="AQ225" s="57" t="s">
        <v>103</v>
      </c>
      <c r="AR225" s="57" t="s">
        <v>103</v>
      </c>
      <c r="AS225" s="57"/>
      <c r="AT225" s="57" t="s">
        <v>103</v>
      </c>
      <c r="AU225" s="57" t="s">
        <v>102</v>
      </c>
      <c r="AV225" s="58"/>
      <c r="AW225" s="57" t="s">
        <v>103</v>
      </c>
      <c r="AX225" s="57" t="s">
        <v>103</v>
      </c>
      <c r="AY225" s="57" t="s">
        <v>103</v>
      </c>
      <c r="AZ225" s="57" t="s">
        <v>103</v>
      </c>
      <c r="BA225" s="57" t="s">
        <v>103</v>
      </c>
      <c r="BB225" s="57" t="s">
        <v>103</v>
      </c>
      <c r="BC225" s="57" t="s">
        <v>103</v>
      </c>
      <c r="BD225" s="57" t="s">
        <v>103</v>
      </c>
      <c r="BE225" s="57" t="s">
        <v>103</v>
      </c>
      <c r="BF225" s="57" t="s">
        <v>103</v>
      </c>
      <c r="BG225" s="57" t="s">
        <v>103</v>
      </c>
      <c r="BH225" s="57" t="s">
        <v>103</v>
      </c>
      <c r="BI225" s="57" t="s">
        <v>103</v>
      </c>
      <c r="BJ225" s="57" t="s">
        <v>103</v>
      </c>
      <c r="BK225" s="57" t="s">
        <v>103</v>
      </c>
      <c r="BL225" s="57" t="s">
        <v>103</v>
      </c>
      <c r="BM225" s="57" t="s">
        <v>103</v>
      </c>
      <c r="BN225" s="57" t="s">
        <v>103</v>
      </c>
      <c r="BO225" s="57" t="s">
        <v>103</v>
      </c>
      <c r="BP225" s="57" t="s">
        <v>103</v>
      </c>
      <c r="BQ225" s="57" t="s">
        <v>103</v>
      </c>
      <c r="BR225" s="57" t="s">
        <v>103</v>
      </c>
      <c r="BS225" s="57" t="s">
        <v>103</v>
      </c>
      <c r="BT225" s="57" t="s">
        <v>103</v>
      </c>
      <c r="BU225" s="57" t="s">
        <v>103</v>
      </c>
      <c r="BV225" s="57" t="s">
        <v>103</v>
      </c>
      <c r="BW225" s="57" t="s">
        <v>103</v>
      </c>
      <c r="BX225" s="57" t="s">
        <v>103</v>
      </c>
      <c r="BY225" s="57" t="s">
        <v>103</v>
      </c>
      <c r="BZ225" s="57" t="s">
        <v>103</v>
      </c>
      <c r="CA225" s="57" t="s">
        <v>103</v>
      </c>
      <c r="CB225" s="57" t="s">
        <v>103</v>
      </c>
      <c r="CC225" s="57" t="s">
        <v>103</v>
      </c>
      <c r="CD225" s="59"/>
    </row>
    <row r="226">
      <c r="A226" s="54" t="s">
        <v>327</v>
      </c>
      <c r="B226" s="57" t="s">
        <v>111</v>
      </c>
      <c r="C226" s="57" t="s">
        <v>111</v>
      </c>
      <c r="D226" s="57" t="s">
        <v>102</v>
      </c>
      <c r="E226" s="57" t="s">
        <v>111</v>
      </c>
      <c r="F226" s="57" t="s">
        <v>111</v>
      </c>
      <c r="G226" s="58"/>
      <c r="H226" s="57" t="s">
        <v>111</v>
      </c>
      <c r="I226" s="57" t="s">
        <v>111</v>
      </c>
      <c r="J226" s="57" t="s">
        <v>111</v>
      </c>
      <c r="K226" s="57" t="s">
        <v>102</v>
      </c>
      <c r="L226" s="57" t="s">
        <v>111</v>
      </c>
      <c r="M226" s="57" t="s">
        <v>111</v>
      </c>
      <c r="N226" s="57" t="s">
        <v>109</v>
      </c>
      <c r="O226" s="57" t="s">
        <v>111</v>
      </c>
      <c r="P226" s="57" t="s">
        <v>111</v>
      </c>
      <c r="Q226" s="57" t="s">
        <v>102</v>
      </c>
      <c r="R226" s="57" t="s">
        <v>111</v>
      </c>
      <c r="S226" s="57" t="s">
        <v>103</v>
      </c>
      <c r="T226" s="57" t="s">
        <v>111</v>
      </c>
      <c r="U226" s="57" t="s">
        <v>111</v>
      </c>
      <c r="V226" s="57" t="s">
        <v>103</v>
      </c>
      <c r="W226" s="58"/>
      <c r="X226" s="57" t="s">
        <v>103</v>
      </c>
      <c r="Y226" s="58"/>
      <c r="Z226" s="58"/>
      <c r="AA226" s="57" t="s">
        <v>111</v>
      </c>
      <c r="AB226" s="57" t="s">
        <v>109</v>
      </c>
      <c r="AC226" s="57" t="s">
        <v>111</v>
      </c>
      <c r="AD226" s="57" t="s">
        <v>111</v>
      </c>
      <c r="AE226" s="57" t="s">
        <v>103</v>
      </c>
      <c r="AF226" s="57" t="s">
        <v>102</v>
      </c>
      <c r="AG226" s="57" t="s">
        <v>102</v>
      </c>
      <c r="AH226" s="57" t="s">
        <v>111</v>
      </c>
      <c r="AI226" s="57" t="s">
        <v>111</v>
      </c>
      <c r="AJ226" s="57" t="s">
        <v>102</v>
      </c>
      <c r="AK226" s="57" t="s">
        <v>111</v>
      </c>
      <c r="AL226" s="57" t="s">
        <v>102</v>
      </c>
      <c r="AM226" s="57" t="s">
        <v>102</v>
      </c>
      <c r="AN226" s="58"/>
      <c r="AO226" s="57" t="s">
        <v>111</v>
      </c>
      <c r="AP226" s="57" t="s">
        <v>111</v>
      </c>
      <c r="AQ226" s="57" t="s">
        <v>111</v>
      </c>
      <c r="AR226" s="57" t="s">
        <v>111</v>
      </c>
      <c r="AS226" s="57"/>
      <c r="AT226" s="58"/>
      <c r="AU226" s="57" t="s">
        <v>111</v>
      </c>
      <c r="AV226" s="58"/>
      <c r="AW226" s="57" t="s">
        <v>111</v>
      </c>
      <c r="AX226" s="57" t="s">
        <v>111</v>
      </c>
      <c r="AY226" s="57" t="s">
        <v>111</v>
      </c>
      <c r="AZ226" s="57" t="s">
        <v>111</v>
      </c>
      <c r="BA226" s="57" t="s">
        <v>111</v>
      </c>
      <c r="BB226" s="57" t="s">
        <v>109</v>
      </c>
      <c r="BC226" s="57" t="s">
        <v>111</v>
      </c>
      <c r="BD226" s="57" t="s">
        <v>111</v>
      </c>
      <c r="BE226" s="57" t="s">
        <v>111</v>
      </c>
      <c r="BF226" s="57" t="s">
        <v>111</v>
      </c>
      <c r="BG226" s="57" t="s">
        <v>111</v>
      </c>
      <c r="BH226" s="57" t="s">
        <v>111</v>
      </c>
      <c r="BI226" s="57" t="s">
        <v>111</v>
      </c>
      <c r="BJ226" s="57" t="s">
        <v>111</v>
      </c>
      <c r="BK226" s="57" t="s">
        <v>111</v>
      </c>
      <c r="BL226" s="57" t="s">
        <v>111</v>
      </c>
      <c r="BM226" s="57" t="s">
        <v>111</v>
      </c>
      <c r="BN226" s="57" t="s">
        <v>111</v>
      </c>
      <c r="BO226" s="57" t="s">
        <v>111</v>
      </c>
      <c r="BP226" s="57" t="s">
        <v>111</v>
      </c>
      <c r="BQ226" s="57" t="s">
        <v>102</v>
      </c>
      <c r="BR226" s="57" t="s">
        <v>111</v>
      </c>
      <c r="BS226" s="57" t="s">
        <v>111</v>
      </c>
      <c r="BT226" s="57" t="s">
        <v>111</v>
      </c>
      <c r="BU226" s="57" t="s">
        <v>111</v>
      </c>
      <c r="BV226" s="57" t="s">
        <v>111</v>
      </c>
      <c r="BW226" s="57" t="s">
        <v>109</v>
      </c>
      <c r="BX226" s="57" t="s">
        <v>102</v>
      </c>
      <c r="BY226" s="57" t="s">
        <v>111</v>
      </c>
      <c r="BZ226" s="57" t="s">
        <v>111</v>
      </c>
      <c r="CA226" s="57" t="s">
        <v>111</v>
      </c>
      <c r="CB226" s="57" t="s">
        <v>111</v>
      </c>
      <c r="CC226" s="57" t="s">
        <v>111</v>
      </c>
      <c r="CD226" s="59"/>
    </row>
    <row r="227">
      <c r="A227" s="54" t="s">
        <v>328</v>
      </c>
      <c r="B227" s="57" t="s">
        <v>109</v>
      </c>
      <c r="C227" s="57" t="s">
        <v>109</v>
      </c>
      <c r="D227" s="57" t="s">
        <v>109</v>
      </c>
      <c r="E227" s="57" t="s">
        <v>109</v>
      </c>
      <c r="F227" s="57" t="s">
        <v>109</v>
      </c>
      <c r="G227" s="58"/>
      <c r="H227" s="57" t="s">
        <v>109</v>
      </c>
      <c r="I227" s="57" t="s">
        <v>111</v>
      </c>
      <c r="J227" s="57" t="s">
        <v>109</v>
      </c>
      <c r="K227" s="57" t="s">
        <v>103</v>
      </c>
      <c r="L227" s="57" t="s">
        <v>109</v>
      </c>
      <c r="M227" s="57" t="s">
        <v>109</v>
      </c>
      <c r="N227" s="57" t="s">
        <v>111</v>
      </c>
      <c r="O227" s="57" t="s">
        <v>109</v>
      </c>
      <c r="P227" s="57" t="s">
        <v>103</v>
      </c>
      <c r="Q227" s="57" t="s">
        <v>111</v>
      </c>
      <c r="R227" s="57" t="s">
        <v>109</v>
      </c>
      <c r="S227" s="57" t="s">
        <v>109</v>
      </c>
      <c r="T227" s="57" t="s">
        <v>109</v>
      </c>
      <c r="U227" s="57" t="s">
        <v>109</v>
      </c>
      <c r="V227" s="57" t="s">
        <v>109</v>
      </c>
      <c r="W227" s="58"/>
      <c r="X227" s="57" t="s">
        <v>102</v>
      </c>
      <c r="Y227" s="58"/>
      <c r="Z227" s="58"/>
      <c r="AA227" s="57" t="s">
        <v>109</v>
      </c>
      <c r="AB227" s="57" t="s">
        <v>110</v>
      </c>
      <c r="AC227" s="57" t="s">
        <v>109</v>
      </c>
      <c r="AD227" s="57" t="s">
        <v>109</v>
      </c>
      <c r="AE227" s="57" t="s">
        <v>109</v>
      </c>
      <c r="AF227" s="57" t="s">
        <v>103</v>
      </c>
      <c r="AG227" s="57" t="s">
        <v>109</v>
      </c>
      <c r="AH227" s="57" t="s">
        <v>109</v>
      </c>
      <c r="AI227" s="57" t="s">
        <v>109</v>
      </c>
      <c r="AJ227" s="57" t="s">
        <v>109</v>
      </c>
      <c r="AK227" s="57" t="s">
        <v>109</v>
      </c>
      <c r="AL227" s="57" t="s">
        <v>109</v>
      </c>
      <c r="AM227" s="57" t="s">
        <v>110</v>
      </c>
      <c r="AN227" s="58"/>
      <c r="AO227" s="57" t="s">
        <v>109</v>
      </c>
      <c r="AP227" s="57" t="s">
        <v>109</v>
      </c>
      <c r="AQ227" s="57" t="s">
        <v>109</v>
      </c>
      <c r="AR227" s="57" t="s">
        <v>109</v>
      </c>
      <c r="AS227" s="57"/>
      <c r="AT227" s="58"/>
      <c r="AU227" s="57" t="s">
        <v>109</v>
      </c>
      <c r="AV227" s="58"/>
      <c r="AW227" s="57" t="s">
        <v>109</v>
      </c>
      <c r="AX227" s="57" t="s">
        <v>109</v>
      </c>
      <c r="AY227" s="57" t="s">
        <v>109</v>
      </c>
      <c r="AZ227" s="57" t="s">
        <v>109</v>
      </c>
      <c r="BA227" s="57" t="s">
        <v>109</v>
      </c>
      <c r="BB227" s="57" t="s">
        <v>110</v>
      </c>
      <c r="BC227" s="57" t="s">
        <v>109</v>
      </c>
      <c r="BD227" s="57" t="s">
        <v>109</v>
      </c>
      <c r="BE227" s="57" t="s">
        <v>109</v>
      </c>
      <c r="BF227" s="57" t="s">
        <v>109</v>
      </c>
      <c r="BG227" s="57" t="s">
        <v>109</v>
      </c>
      <c r="BH227" s="57" t="s">
        <v>109</v>
      </c>
      <c r="BI227" s="57" t="s">
        <v>109</v>
      </c>
      <c r="BJ227" s="57" t="s">
        <v>109</v>
      </c>
      <c r="BK227" s="57" t="s">
        <v>109</v>
      </c>
      <c r="BL227" s="57" t="s">
        <v>109</v>
      </c>
      <c r="BM227" s="57" t="s">
        <v>109</v>
      </c>
      <c r="BN227" s="57" t="s">
        <v>109</v>
      </c>
      <c r="BO227" s="57" t="s">
        <v>109</v>
      </c>
      <c r="BP227" s="57" t="s">
        <v>109</v>
      </c>
      <c r="BQ227" s="57" t="s">
        <v>109</v>
      </c>
      <c r="BR227" s="57" t="s">
        <v>109</v>
      </c>
      <c r="BS227" s="57" t="s">
        <v>109</v>
      </c>
      <c r="BT227" s="57" t="s">
        <v>109</v>
      </c>
      <c r="BU227" s="57" t="s">
        <v>109</v>
      </c>
      <c r="BV227" s="57" t="s">
        <v>109</v>
      </c>
      <c r="BW227" s="57" t="s">
        <v>110</v>
      </c>
      <c r="BX227" s="57"/>
      <c r="BY227" s="57" t="s">
        <v>109</v>
      </c>
      <c r="BZ227" s="57" t="s">
        <v>109</v>
      </c>
      <c r="CA227" s="57" t="s">
        <v>109</v>
      </c>
      <c r="CB227" s="57" t="s">
        <v>109</v>
      </c>
      <c r="CC227" s="57" t="s">
        <v>109</v>
      </c>
      <c r="CD227" s="59"/>
    </row>
    <row r="228">
      <c r="A228" s="54" t="s">
        <v>329</v>
      </c>
      <c r="B228" s="57" t="s">
        <v>102</v>
      </c>
      <c r="C228" s="57" t="s">
        <v>102</v>
      </c>
      <c r="D228" s="57" t="s">
        <v>109</v>
      </c>
      <c r="E228" s="57" t="s">
        <v>111</v>
      </c>
      <c r="F228" s="57" t="s">
        <v>102</v>
      </c>
      <c r="G228" s="58"/>
      <c r="H228" s="57" t="s">
        <v>102</v>
      </c>
      <c r="I228" s="57" t="s">
        <v>102</v>
      </c>
      <c r="J228" s="57" t="s">
        <v>102</v>
      </c>
      <c r="K228" s="57" t="s">
        <v>102</v>
      </c>
      <c r="L228" s="57" t="s">
        <v>102</v>
      </c>
      <c r="M228" s="57" t="s">
        <v>102</v>
      </c>
      <c r="N228" s="57" t="s">
        <v>102</v>
      </c>
      <c r="O228" s="57" t="s">
        <v>102</v>
      </c>
      <c r="P228" s="57" t="s">
        <v>102</v>
      </c>
      <c r="Q228" s="57" t="s">
        <v>111</v>
      </c>
      <c r="R228" s="57" t="s">
        <v>102</v>
      </c>
      <c r="S228" s="57" t="s">
        <v>109</v>
      </c>
      <c r="T228" s="57" t="s">
        <v>102</v>
      </c>
      <c r="U228" s="57" t="s">
        <v>109</v>
      </c>
      <c r="V228" s="57" t="s">
        <v>111</v>
      </c>
      <c r="W228" s="58"/>
      <c r="X228" s="57" t="s">
        <v>109</v>
      </c>
      <c r="Y228" s="58"/>
      <c r="Z228" s="58"/>
      <c r="AA228" s="57" t="s">
        <v>102</v>
      </c>
      <c r="AB228" s="57" t="s">
        <v>102</v>
      </c>
      <c r="AC228" s="57" t="s">
        <v>103</v>
      </c>
      <c r="AD228" s="57" t="s">
        <v>102</v>
      </c>
      <c r="AE228" s="57" t="s">
        <v>102</v>
      </c>
      <c r="AF228" s="57" t="s">
        <v>103</v>
      </c>
      <c r="AG228" s="57" t="s">
        <v>109</v>
      </c>
      <c r="AH228" s="57" t="s">
        <v>102</v>
      </c>
      <c r="AI228" s="57" t="s">
        <v>111</v>
      </c>
      <c r="AJ228" s="57" t="s">
        <v>102</v>
      </c>
      <c r="AK228" s="57" t="s">
        <v>111</v>
      </c>
      <c r="AL228" s="57" t="s">
        <v>103</v>
      </c>
      <c r="AM228" s="57" t="s">
        <v>102</v>
      </c>
      <c r="AN228" s="58"/>
      <c r="AO228" s="57" t="s">
        <v>111</v>
      </c>
      <c r="AP228" s="57" t="s">
        <v>111</v>
      </c>
      <c r="AQ228" s="57" t="s">
        <v>102</v>
      </c>
      <c r="AR228" s="57" t="s">
        <v>102</v>
      </c>
      <c r="AS228" s="57"/>
      <c r="AT228" s="57" t="s">
        <v>102</v>
      </c>
      <c r="AU228" s="57" t="s">
        <v>102</v>
      </c>
      <c r="AV228" s="58"/>
      <c r="AW228" s="57" t="s">
        <v>111</v>
      </c>
      <c r="AX228" s="57" t="s">
        <v>102</v>
      </c>
      <c r="AY228" s="57" t="s">
        <v>102</v>
      </c>
      <c r="AZ228" s="57" t="s">
        <v>102</v>
      </c>
      <c r="BA228" s="57" t="s">
        <v>109</v>
      </c>
      <c r="BB228" s="57" t="s">
        <v>102</v>
      </c>
      <c r="BC228" s="57" t="s">
        <v>102</v>
      </c>
      <c r="BD228" s="57" t="s">
        <v>102</v>
      </c>
      <c r="BE228" s="57" t="s">
        <v>102</v>
      </c>
      <c r="BF228" s="57" t="s">
        <v>102</v>
      </c>
      <c r="BG228" s="57" t="s">
        <v>111</v>
      </c>
      <c r="BH228" s="57" t="s">
        <v>103</v>
      </c>
      <c r="BI228" s="57" t="s">
        <v>102</v>
      </c>
      <c r="BJ228" s="57" t="s">
        <v>102</v>
      </c>
      <c r="BK228" s="57" t="s">
        <v>102</v>
      </c>
      <c r="BL228" s="57" t="s">
        <v>102</v>
      </c>
      <c r="BM228" s="57" t="s">
        <v>102</v>
      </c>
      <c r="BN228" s="57" t="s">
        <v>102</v>
      </c>
      <c r="BO228" s="57" t="s">
        <v>102</v>
      </c>
      <c r="BP228" s="57" t="s">
        <v>102</v>
      </c>
      <c r="BQ228" s="57" t="s">
        <v>109</v>
      </c>
      <c r="BR228" s="57" t="s">
        <v>102</v>
      </c>
      <c r="BS228" s="57" t="s">
        <v>102</v>
      </c>
      <c r="BT228" s="57" t="s">
        <v>102</v>
      </c>
      <c r="BU228" s="57" t="s">
        <v>102</v>
      </c>
      <c r="BV228" s="57" t="s">
        <v>102</v>
      </c>
      <c r="BW228" s="57" t="s">
        <v>102</v>
      </c>
      <c r="BX228" s="57" t="s">
        <v>102</v>
      </c>
      <c r="BY228" s="57" t="s">
        <v>102</v>
      </c>
      <c r="BZ228" s="57" t="s">
        <v>102</v>
      </c>
      <c r="CA228" s="57" t="s">
        <v>102</v>
      </c>
      <c r="CB228" s="57" t="s">
        <v>111</v>
      </c>
      <c r="CC228" s="57" t="s">
        <v>111</v>
      </c>
      <c r="CD228" s="59"/>
    </row>
    <row r="229">
      <c r="A229" s="54" t="s">
        <v>330</v>
      </c>
      <c r="B229" s="57" t="s">
        <v>103</v>
      </c>
      <c r="C229" s="57" t="s">
        <v>103</v>
      </c>
      <c r="D229" s="57" t="s">
        <v>103</v>
      </c>
      <c r="E229" s="57" t="s">
        <v>103</v>
      </c>
      <c r="F229" s="57" t="s">
        <v>102</v>
      </c>
      <c r="G229" s="58"/>
      <c r="H229" s="57" t="s">
        <v>103</v>
      </c>
      <c r="I229" s="57" t="s">
        <v>103</v>
      </c>
      <c r="J229" s="57" t="s">
        <v>103</v>
      </c>
      <c r="K229" s="57" t="s">
        <v>103</v>
      </c>
      <c r="L229" s="57" t="s">
        <v>103</v>
      </c>
      <c r="M229" s="57" t="s">
        <v>103</v>
      </c>
      <c r="N229" s="57" t="s">
        <v>103</v>
      </c>
      <c r="O229" s="57" t="s">
        <v>103</v>
      </c>
      <c r="P229" s="57" t="s">
        <v>103</v>
      </c>
      <c r="Q229" s="57" t="s">
        <v>103</v>
      </c>
      <c r="R229" s="57" t="s">
        <v>102</v>
      </c>
      <c r="S229" s="57" t="s">
        <v>103</v>
      </c>
      <c r="T229" s="57" t="s">
        <v>103</v>
      </c>
      <c r="U229" s="57" t="s">
        <v>103</v>
      </c>
      <c r="V229" s="57" t="s">
        <v>103</v>
      </c>
      <c r="W229" s="58"/>
      <c r="X229" s="57" t="s">
        <v>103</v>
      </c>
      <c r="Y229" s="58"/>
      <c r="Z229" s="58"/>
      <c r="AA229" s="57" t="s">
        <v>103</v>
      </c>
      <c r="AB229" s="57" t="s">
        <v>103</v>
      </c>
      <c r="AC229" s="57" t="s">
        <v>103</v>
      </c>
      <c r="AD229" s="57" t="s">
        <v>103</v>
      </c>
      <c r="AE229" s="57" t="s">
        <v>103</v>
      </c>
      <c r="AF229" s="57" t="s">
        <v>103</v>
      </c>
      <c r="AG229" s="57" t="s">
        <v>102</v>
      </c>
      <c r="AH229" s="57" t="s">
        <v>103</v>
      </c>
      <c r="AI229" s="57" t="s">
        <v>103</v>
      </c>
      <c r="AJ229" s="57" t="s">
        <v>103</v>
      </c>
      <c r="AK229" s="57" t="s">
        <v>103</v>
      </c>
      <c r="AL229" s="57" t="s">
        <v>103</v>
      </c>
      <c r="AM229" s="57" t="s">
        <v>103</v>
      </c>
      <c r="AN229" s="58"/>
      <c r="AO229" s="57" t="s">
        <v>103</v>
      </c>
      <c r="AP229" s="57" t="s">
        <v>103</v>
      </c>
      <c r="AQ229" s="57" t="s">
        <v>103</v>
      </c>
      <c r="AR229" s="57" t="s">
        <v>103</v>
      </c>
      <c r="AS229" s="57"/>
      <c r="AT229" s="57" t="s">
        <v>103</v>
      </c>
      <c r="AU229" s="57" t="s">
        <v>103</v>
      </c>
      <c r="AV229" s="58"/>
      <c r="AW229" s="57" t="s">
        <v>103</v>
      </c>
      <c r="AX229" s="57" t="s">
        <v>103</v>
      </c>
      <c r="AY229" s="57" t="s">
        <v>103</v>
      </c>
      <c r="AZ229" s="57" t="s">
        <v>103</v>
      </c>
      <c r="BA229" s="57" t="s">
        <v>103</v>
      </c>
      <c r="BB229" s="57" t="s">
        <v>103</v>
      </c>
      <c r="BC229" s="57" t="s">
        <v>103</v>
      </c>
      <c r="BD229" s="57" t="s">
        <v>103</v>
      </c>
      <c r="BE229" s="57" t="s">
        <v>103</v>
      </c>
      <c r="BF229" s="57"/>
      <c r="BG229" s="57" t="s">
        <v>103</v>
      </c>
      <c r="BH229" s="57" t="s">
        <v>103</v>
      </c>
      <c r="BI229" s="57" t="s">
        <v>103</v>
      </c>
      <c r="BJ229" s="57" t="s">
        <v>103</v>
      </c>
      <c r="BK229" s="57" t="s">
        <v>103</v>
      </c>
      <c r="BL229" s="57" t="s">
        <v>103</v>
      </c>
      <c r="BM229" s="57" t="s">
        <v>103</v>
      </c>
      <c r="BN229" s="57" t="s">
        <v>103</v>
      </c>
      <c r="BO229" s="57" t="s">
        <v>103</v>
      </c>
      <c r="BP229" s="57" t="s">
        <v>103</v>
      </c>
      <c r="BQ229" s="57" t="s">
        <v>103</v>
      </c>
      <c r="BR229" s="57" t="s">
        <v>103</v>
      </c>
      <c r="BS229" s="57" t="s">
        <v>103</v>
      </c>
      <c r="BT229" s="57" t="s">
        <v>103</v>
      </c>
      <c r="BU229" s="57" t="s">
        <v>103</v>
      </c>
      <c r="BV229" s="57" t="s">
        <v>103</v>
      </c>
      <c r="BW229" s="57" t="s">
        <v>103</v>
      </c>
      <c r="BX229" s="57" t="s">
        <v>103</v>
      </c>
      <c r="BY229" s="57" t="s">
        <v>103</v>
      </c>
      <c r="BZ229" s="57" t="s">
        <v>103</v>
      </c>
      <c r="CA229" s="57" t="s">
        <v>103</v>
      </c>
      <c r="CB229" s="57" t="s">
        <v>103</v>
      </c>
      <c r="CC229" s="57" t="s">
        <v>103</v>
      </c>
      <c r="CD229" s="59"/>
    </row>
    <row r="230">
      <c r="A230" s="54" t="s">
        <v>331</v>
      </c>
      <c r="B230" s="57" t="s">
        <v>111</v>
      </c>
      <c r="C230" s="57" t="s">
        <v>111</v>
      </c>
      <c r="D230" s="57" t="s">
        <v>111</v>
      </c>
      <c r="E230" s="57" t="s">
        <v>111</v>
      </c>
      <c r="F230" s="57" t="s">
        <v>111</v>
      </c>
      <c r="G230" s="58"/>
      <c r="H230" s="57" t="s">
        <v>111</v>
      </c>
      <c r="I230" s="57" t="s">
        <v>102</v>
      </c>
      <c r="J230" s="57" t="s">
        <v>111</v>
      </c>
      <c r="K230" s="57" t="s">
        <v>111</v>
      </c>
      <c r="L230" s="57" t="s">
        <v>111</v>
      </c>
      <c r="M230" s="57" t="s">
        <v>111</v>
      </c>
      <c r="N230" s="57" t="s">
        <v>111</v>
      </c>
      <c r="O230" s="57" t="s">
        <v>111</v>
      </c>
      <c r="P230" s="57" t="s">
        <v>111</v>
      </c>
      <c r="Q230" s="57" t="s">
        <v>111</v>
      </c>
      <c r="R230" s="57" t="s">
        <v>111</v>
      </c>
      <c r="S230" s="57" t="s">
        <v>103</v>
      </c>
      <c r="T230" s="57" t="s">
        <v>111</v>
      </c>
      <c r="U230" s="57" t="s">
        <v>102</v>
      </c>
      <c r="V230" s="57" t="s">
        <v>102</v>
      </c>
      <c r="W230" s="58"/>
      <c r="X230" s="57" t="s">
        <v>111</v>
      </c>
      <c r="Y230" s="58"/>
      <c r="Z230" s="58"/>
      <c r="AA230" s="57" t="s">
        <v>111</v>
      </c>
      <c r="AB230" s="57" t="s">
        <v>111</v>
      </c>
      <c r="AC230" s="57" t="s">
        <v>102</v>
      </c>
      <c r="AD230" s="57" t="s">
        <v>111</v>
      </c>
      <c r="AE230" s="57" t="s">
        <v>111</v>
      </c>
      <c r="AF230" s="57" t="s">
        <v>111</v>
      </c>
      <c r="AG230" s="57" t="s">
        <v>111</v>
      </c>
      <c r="AH230" s="57" t="s">
        <v>111</v>
      </c>
      <c r="AI230" s="57" t="s">
        <v>111</v>
      </c>
      <c r="AJ230" s="57" t="s">
        <v>111</v>
      </c>
      <c r="AK230" s="57" t="s">
        <v>111</v>
      </c>
      <c r="AL230" s="57" t="s">
        <v>111</v>
      </c>
      <c r="AM230" s="57" t="s">
        <v>111</v>
      </c>
      <c r="AN230" s="58"/>
      <c r="AO230" s="57" t="s">
        <v>111</v>
      </c>
      <c r="AP230" s="57" t="s">
        <v>111</v>
      </c>
      <c r="AQ230" s="57" t="s">
        <v>111</v>
      </c>
      <c r="AR230" s="57" t="s">
        <v>111</v>
      </c>
      <c r="AS230" s="57"/>
      <c r="AT230" s="57" t="s">
        <v>111</v>
      </c>
      <c r="AU230" s="57" t="s">
        <v>111</v>
      </c>
      <c r="AV230" s="58"/>
      <c r="AW230" s="57" t="s">
        <v>111</v>
      </c>
      <c r="AX230" s="57" t="s">
        <v>111</v>
      </c>
      <c r="AY230" s="57" t="s">
        <v>111</v>
      </c>
      <c r="AZ230" s="57" t="s">
        <v>111</v>
      </c>
      <c r="BA230" s="57" t="s">
        <v>111</v>
      </c>
      <c r="BB230" s="57" t="s">
        <v>102</v>
      </c>
      <c r="BC230" s="57" t="s">
        <v>111</v>
      </c>
      <c r="BD230" s="57" t="s">
        <v>111</v>
      </c>
      <c r="BE230" s="57" t="s">
        <v>111</v>
      </c>
      <c r="BF230" s="57" t="s">
        <v>111</v>
      </c>
      <c r="BG230" s="57" t="s">
        <v>111</v>
      </c>
      <c r="BH230" s="57" t="s">
        <v>111</v>
      </c>
      <c r="BI230" s="57" t="s">
        <v>111</v>
      </c>
      <c r="BJ230" s="57" t="s">
        <v>111</v>
      </c>
      <c r="BK230" s="57" t="s">
        <v>111</v>
      </c>
      <c r="BL230" s="57" t="s">
        <v>111</v>
      </c>
      <c r="BM230" s="57" t="s">
        <v>111</v>
      </c>
      <c r="BN230" s="57" t="s">
        <v>111</v>
      </c>
      <c r="BO230" s="57" t="s">
        <v>111</v>
      </c>
      <c r="BP230" s="57" t="s">
        <v>111</v>
      </c>
      <c r="BQ230" s="57" t="s">
        <v>111</v>
      </c>
      <c r="BR230" s="57" t="s">
        <v>111</v>
      </c>
      <c r="BS230" s="57" t="s">
        <v>111</v>
      </c>
      <c r="BT230" s="57" t="s">
        <v>111</v>
      </c>
      <c r="BU230" s="57" t="s">
        <v>111</v>
      </c>
      <c r="BV230" s="57" t="s">
        <v>111</v>
      </c>
      <c r="BW230" s="57" t="s">
        <v>111</v>
      </c>
      <c r="BX230" s="57" t="s">
        <v>111</v>
      </c>
      <c r="BY230" s="57" t="s">
        <v>111</v>
      </c>
      <c r="BZ230" s="57" t="s">
        <v>111</v>
      </c>
      <c r="CA230" s="57" t="s">
        <v>111</v>
      </c>
      <c r="CB230" s="57" t="s">
        <v>111</v>
      </c>
      <c r="CC230" s="57" t="s">
        <v>111</v>
      </c>
      <c r="CD230" s="59"/>
    </row>
    <row r="231">
      <c r="A231" s="54" t="s">
        <v>332</v>
      </c>
      <c r="B231" s="57" t="s">
        <v>102</v>
      </c>
      <c r="C231" s="57" t="s">
        <v>102</v>
      </c>
      <c r="D231" s="57" t="s">
        <v>102</v>
      </c>
      <c r="E231" s="57" t="s">
        <v>102</v>
      </c>
      <c r="F231" s="57" t="s">
        <v>102</v>
      </c>
      <c r="G231" s="58"/>
      <c r="H231" s="57" t="s">
        <v>102</v>
      </c>
      <c r="I231" s="57" t="s">
        <v>102</v>
      </c>
      <c r="J231" s="57" t="s">
        <v>102</v>
      </c>
      <c r="K231" s="57" t="s">
        <v>102</v>
      </c>
      <c r="L231" s="57" t="s">
        <v>102</v>
      </c>
      <c r="M231" s="57" t="s">
        <v>102</v>
      </c>
      <c r="N231" s="57" t="s">
        <v>102</v>
      </c>
      <c r="O231" s="57" t="s">
        <v>102</v>
      </c>
      <c r="P231" s="57" t="s">
        <v>102</v>
      </c>
      <c r="Q231" s="57" t="s">
        <v>102</v>
      </c>
      <c r="R231" s="57" t="s">
        <v>111</v>
      </c>
      <c r="S231" s="57" t="s">
        <v>111</v>
      </c>
      <c r="T231" s="57" t="s">
        <v>102</v>
      </c>
      <c r="U231" s="57" t="s">
        <v>102</v>
      </c>
      <c r="V231" s="57" t="s">
        <v>102</v>
      </c>
      <c r="W231" s="58"/>
      <c r="X231" s="57" t="s">
        <v>102</v>
      </c>
      <c r="Y231" s="58"/>
      <c r="Z231" s="58"/>
      <c r="AA231" s="57" t="s">
        <v>102</v>
      </c>
      <c r="AB231" s="57" t="s">
        <v>102</v>
      </c>
      <c r="AC231" s="57" t="s">
        <v>103</v>
      </c>
      <c r="AD231" s="57" t="s">
        <v>111</v>
      </c>
      <c r="AE231" s="57" t="s">
        <v>102</v>
      </c>
      <c r="AF231" s="57" t="s">
        <v>111</v>
      </c>
      <c r="AG231" s="57" t="s">
        <v>102</v>
      </c>
      <c r="AH231" s="57" t="s">
        <v>111</v>
      </c>
      <c r="AI231" s="57" t="s">
        <v>102</v>
      </c>
      <c r="AJ231" s="57" t="s">
        <v>102</v>
      </c>
      <c r="AK231" s="57" t="s">
        <v>102</v>
      </c>
      <c r="AL231" s="57" t="s">
        <v>111</v>
      </c>
      <c r="AM231" s="57" t="s">
        <v>102</v>
      </c>
      <c r="AN231" s="58"/>
      <c r="AO231" s="57" t="s">
        <v>102</v>
      </c>
      <c r="AP231" s="57" t="s">
        <v>102</v>
      </c>
      <c r="AQ231" s="57" t="s">
        <v>102</v>
      </c>
      <c r="AR231" s="57" t="s">
        <v>102</v>
      </c>
      <c r="AS231" s="57"/>
      <c r="AT231" s="57" t="s">
        <v>102</v>
      </c>
      <c r="AU231" s="57" t="s">
        <v>102</v>
      </c>
      <c r="AV231" s="58"/>
      <c r="AW231" s="57" t="s">
        <v>102</v>
      </c>
      <c r="AX231" s="57" t="s">
        <v>102</v>
      </c>
      <c r="AY231" s="57" t="s">
        <v>102</v>
      </c>
      <c r="AZ231" s="57" t="s">
        <v>111</v>
      </c>
      <c r="BA231" s="57" t="s">
        <v>102</v>
      </c>
      <c r="BB231" s="57" t="s">
        <v>102</v>
      </c>
      <c r="BC231" s="57" t="s">
        <v>102</v>
      </c>
      <c r="BD231" s="57" t="s">
        <v>102</v>
      </c>
      <c r="BE231" s="57" t="s">
        <v>102</v>
      </c>
      <c r="BF231" s="57" t="s">
        <v>102</v>
      </c>
      <c r="BG231" s="57" t="s">
        <v>102</v>
      </c>
      <c r="BH231" s="57" t="s">
        <v>102</v>
      </c>
      <c r="BI231" s="57" t="s">
        <v>102</v>
      </c>
      <c r="BJ231" s="57" t="s">
        <v>102</v>
      </c>
      <c r="BK231" s="57" t="s">
        <v>102</v>
      </c>
      <c r="BL231" s="57" t="s">
        <v>102</v>
      </c>
      <c r="BM231" s="57" t="s">
        <v>102</v>
      </c>
      <c r="BN231" s="57" t="s">
        <v>102</v>
      </c>
      <c r="BO231" s="57" t="s">
        <v>102</v>
      </c>
      <c r="BP231" s="57" t="s">
        <v>102</v>
      </c>
      <c r="BQ231" s="57" t="s">
        <v>102</v>
      </c>
      <c r="BR231" s="57" t="s">
        <v>102</v>
      </c>
      <c r="BS231" s="57" t="s">
        <v>102</v>
      </c>
      <c r="BT231" s="57" t="s">
        <v>102</v>
      </c>
      <c r="BU231" s="57" t="s">
        <v>102</v>
      </c>
      <c r="BV231" s="57" t="s">
        <v>102</v>
      </c>
      <c r="BW231" s="57" t="s">
        <v>102</v>
      </c>
      <c r="BX231" s="57" t="s">
        <v>102</v>
      </c>
      <c r="BY231" s="57" t="s">
        <v>102</v>
      </c>
      <c r="BZ231" s="57" t="s">
        <v>102</v>
      </c>
      <c r="CA231" s="57" t="s">
        <v>102</v>
      </c>
      <c r="CB231" s="57" t="s">
        <v>102</v>
      </c>
      <c r="CC231" s="57" t="s">
        <v>102</v>
      </c>
      <c r="CD231" s="59"/>
    </row>
    <row r="232">
      <c r="A232" s="54" t="s">
        <v>333</v>
      </c>
      <c r="B232" s="57" t="s">
        <v>103</v>
      </c>
      <c r="C232" s="57" t="s">
        <v>103</v>
      </c>
      <c r="D232" s="57" t="s">
        <v>103</v>
      </c>
      <c r="E232" s="57" t="s">
        <v>103</v>
      </c>
      <c r="F232" s="57" t="s">
        <v>103</v>
      </c>
      <c r="G232" s="58"/>
      <c r="H232" s="57" t="s">
        <v>103</v>
      </c>
      <c r="I232" s="57" t="s">
        <v>102</v>
      </c>
      <c r="J232" s="57" t="s">
        <v>103</v>
      </c>
      <c r="K232" s="57" t="s">
        <v>111</v>
      </c>
      <c r="L232" s="57" t="s">
        <v>103</v>
      </c>
      <c r="M232" s="57" t="s">
        <v>103</v>
      </c>
      <c r="N232" s="57" t="s">
        <v>103</v>
      </c>
      <c r="O232" s="57" t="s">
        <v>103</v>
      </c>
      <c r="P232" s="57" t="s">
        <v>103</v>
      </c>
      <c r="Q232" s="57" t="s">
        <v>103</v>
      </c>
      <c r="R232" s="57" t="s">
        <v>103</v>
      </c>
      <c r="S232" s="57" t="s">
        <v>103</v>
      </c>
      <c r="T232" s="57" t="s">
        <v>103</v>
      </c>
      <c r="U232" s="57" t="s">
        <v>103</v>
      </c>
      <c r="V232" s="57" t="s">
        <v>103</v>
      </c>
      <c r="W232" s="58"/>
      <c r="X232" s="57" t="s">
        <v>103</v>
      </c>
      <c r="Y232" s="58"/>
      <c r="Z232" s="58"/>
      <c r="AA232" s="57" t="s">
        <v>103</v>
      </c>
      <c r="AB232" s="57" t="s">
        <v>103</v>
      </c>
      <c r="AC232" s="57" t="s">
        <v>102</v>
      </c>
      <c r="AD232" s="57" t="s">
        <v>103</v>
      </c>
      <c r="AE232" s="57" t="s">
        <v>103</v>
      </c>
      <c r="AF232" s="57" t="s">
        <v>103</v>
      </c>
      <c r="AG232" s="57" t="s">
        <v>102</v>
      </c>
      <c r="AH232" s="57" t="s">
        <v>103</v>
      </c>
      <c r="AI232" s="57" t="s">
        <v>103</v>
      </c>
      <c r="AJ232" s="57" t="s">
        <v>103</v>
      </c>
      <c r="AK232" s="57" t="s">
        <v>103</v>
      </c>
      <c r="AL232" s="57" t="s">
        <v>103</v>
      </c>
      <c r="AM232" s="57" t="s">
        <v>103</v>
      </c>
      <c r="AN232" s="58"/>
      <c r="AO232" s="57" t="s">
        <v>103</v>
      </c>
      <c r="AP232" s="57" t="s">
        <v>103</v>
      </c>
      <c r="AQ232" s="57" t="s">
        <v>103</v>
      </c>
      <c r="AR232" s="57" t="s">
        <v>103</v>
      </c>
      <c r="AS232" s="57"/>
      <c r="AT232" s="57" t="s">
        <v>103</v>
      </c>
      <c r="AU232" s="57" t="s">
        <v>103</v>
      </c>
      <c r="AV232" s="58"/>
      <c r="AW232" s="57" t="s">
        <v>103</v>
      </c>
      <c r="AX232" s="57" t="s">
        <v>103</v>
      </c>
      <c r="AY232" s="57" t="s">
        <v>103</v>
      </c>
      <c r="AZ232" s="57" t="s">
        <v>103</v>
      </c>
      <c r="BA232" s="57" t="s">
        <v>103</v>
      </c>
      <c r="BB232" s="57" t="s">
        <v>103</v>
      </c>
      <c r="BC232" s="57" t="s">
        <v>103</v>
      </c>
      <c r="BD232" s="57" t="s">
        <v>103</v>
      </c>
      <c r="BE232" s="57" t="s">
        <v>103</v>
      </c>
      <c r="BF232" s="57" t="s">
        <v>103</v>
      </c>
      <c r="BG232" s="57" t="s">
        <v>103</v>
      </c>
      <c r="BH232" s="57" t="s">
        <v>103</v>
      </c>
      <c r="BI232" s="57" t="s">
        <v>103</v>
      </c>
      <c r="BJ232" s="57" t="s">
        <v>103</v>
      </c>
      <c r="BK232" s="57" t="s">
        <v>103</v>
      </c>
      <c r="BL232" s="57" t="s">
        <v>103</v>
      </c>
      <c r="BM232" s="57" t="s">
        <v>103</v>
      </c>
      <c r="BN232" s="57" t="s">
        <v>103</v>
      </c>
      <c r="BO232" s="57" t="s">
        <v>103</v>
      </c>
      <c r="BP232" s="57" t="s">
        <v>103</v>
      </c>
      <c r="BQ232" s="57" t="s">
        <v>103</v>
      </c>
      <c r="BR232" s="57" t="s">
        <v>103</v>
      </c>
      <c r="BS232" s="57" t="s">
        <v>103</v>
      </c>
      <c r="BT232" s="57" t="s">
        <v>103</v>
      </c>
      <c r="BU232" s="57" t="s">
        <v>103</v>
      </c>
      <c r="BV232" s="57" t="s">
        <v>103</v>
      </c>
      <c r="BW232" s="57" t="s">
        <v>103</v>
      </c>
      <c r="BX232" s="57" t="s">
        <v>103</v>
      </c>
      <c r="BY232" s="57" t="s">
        <v>103</v>
      </c>
      <c r="BZ232" s="57" t="s">
        <v>103</v>
      </c>
      <c r="CA232" s="57" t="s">
        <v>103</v>
      </c>
      <c r="CB232" s="57" t="s">
        <v>103</v>
      </c>
      <c r="CC232" s="57" t="s">
        <v>103</v>
      </c>
      <c r="CD232" s="59"/>
    </row>
    <row r="233">
      <c r="A233" s="54" t="s">
        <v>334</v>
      </c>
      <c r="B233" s="57" t="s">
        <v>103</v>
      </c>
      <c r="C233" s="57" t="s">
        <v>103</v>
      </c>
      <c r="D233" s="57" t="s">
        <v>103</v>
      </c>
      <c r="E233" s="57" t="s">
        <v>103</v>
      </c>
      <c r="F233" s="57" t="s">
        <v>103</v>
      </c>
      <c r="G233" s="58"/>
      <c r="H233" s="57" t="s">
        <v>103</v>
      </c>
      <c r="I233" s="57" t="s">
        <v>103</v>
      </c>
      <c r="J233" s="57" t="s">
        <v>103</v>
      </c>
      <c r="K233" s="57" t="s">
        <v>111</v>
      </c>
      <c r="L233" s="57" t="s">
        <v>103</v>
      </c>
      <c r="M233" s="57" t="s">
        <v>103</v>
      </c>
      <c r="N233" s="57" t="s">
        <v>102</v>
      </c>
      <c r="O233" s="57" t="s">
        <v>103</v>
      </c>
      <c r="P233" s="57" t="s">
        <v>103</v>
      </c>
      <c r="Q233" s="57" t="s">
        <v>103</v>
      </c>
      <c r="R233" s="57" t="s">
        <v>103</v>
      </c>
      <c r="S233" s="57" t="s">
        <v>103</v>
      </c>
      <c r="T233" s="57" t="s">
        <v>103</v>
      </c>
      <c r="U233" s="57" t="s">
        <v>103</v>
      </c>
      <c r="V233" s="57" t="s">
        <v>103</v>
      </c>
      <c r="W233" s="58"/>
      <c r="X233" s="57" t="s">
        <v>103</v>
      </c>
      <c r="Y233" s="58"/>
      <c r="Z233" s="58"/>
      <c r="AA233" s="57" t="s">
        <v>102</v>
      </c>
      <c r="AB233" s="57" t="s">
        <v>103</v>
      </c>
      <c r="AC233" s="57" t="s">
        <v>102</v>
      </c>
      <c r="AD233" s="57" t="s">
        <v>103</v>
      </c>
      <c r="AE233" s="57" t="s">
        <v>103</v>
      </c>
      <c r="AF233" s="57" t="s">
        <v>103</v>
      </c>
      <c r="AG233" s="57" t="s">
        <v>103</v>
      </c>
      <c r="AH233" s="57" t="s">
        <v>103</v>
      </c>
      <c r="AI233" s="57" t="s">
        <v>103</v>
      </c>
      <c r="AJ233" s="57" t="s">
        <v>102</v>
      </c>
      <c r="AK233" s="57" t="s">
        <v>103</v>
      </c>
      <c r="AL233" s="57" t="s">
        <v>103</v>
      </c>
      <c r="AM233" s="57" t="s">
        <v>103</v>
      </c>
      <c r="AN233" s="58"/>
      <c r="AO233" s="57" t="s">
        <v>103</v>
      </c>
      <c r="AP233" s="57" t="s">
        <v>103</v>
      </c>
      <c r="AQ233" s="57" t="s">
        <v>103</v>
      </c>
      <c r="AR233" s="57" t="s">
        <v>103</v>
      </c>
      <c r="AS233" s="57"/>
      <c r="AT233" s="57" t="s">
        <v>103</v>
      </c>
      <c r="AU233" s="57" t="s">
        <v>103</v>
      </c>
      <c r="AV233" s="58"/>
      <c r="AW233" s="57" t="s">
        <v>103</v>
      </c>
      <c r="AX233" s="57" t="s">
        <v>103</v>
      </c>
      <c r="AY233" s="57" t="s">
        <v>103</v>
      </c>
      <c r="AZ233" s="57" t="s">
        <v>103</v>
      </c>
      <c r="BA233" s="57" t="s">
        <v>103</v>
      </c>
      <c r="BB233" s="57" t="s">
        <v>103</v>
      </c>
      <c r="BC233" s="57" t="s">
        <v>103</v>
      </c>
      <c r="BD233" s="57" t="s">
        <v>103</v>
      </c>
      <c r="BE233" s="57" t="s">
        <v>102</v>
      </c>
      <c r="BF233" s="57" t="s">
        <v>103</v>
      </c>
      <c r="BG233" s="57" t="s">
        <v>103</v>
      </c>
      <c r="BH233" s="57" t="s">
        <v>103</v>
      </c>
      <c r="BI233" s="57" t="s">
        <v>103</v>
      </c>
      <c r="BJ233" s="57" t="s">
        <v>103</v>
      </c>
      <c r="BK233" s="57" t="s">
        <v>103</v>
      </c>
      <c r="BL233" s="57" t="s">
        <v>103</v>
      </c>
      <c r="BM233" s="57" t="s">
        <v>103</v>
      </c>
      <c r="BN233" s="57" t="s">
        <v>103</v>
      </c>
      <c r="BO233" s="57" t="s">
        <v>103</v>
      </c>
      <c r="BP233" s="57" t="s">
        <v>103</v>
      </c>
      <c r="BQ233" s="57" t="s">
        <v>103</v>
      </c>
      <c r="BR233" s="57" t="s">
        <v>103</v>
      </c>
      <c r="BS233" s="57" t="s">
        <v>103</v>
      </c>
      <c r="BT233" s="57" t="s">
        <v>103</v>
      </c>
      <c r="BU233" s="57" t="s">
        <v>103</v>
      </c>
      <c r="BV233" s="57" t="s">
        <v>103</v>
      </c>
      <c r="BW233" s="57" t="s">
        <v>103</v>
      </c>
      <c r="BX233" s="57" t="s">
        <v>103</v>
      </c>
      <c r="BY233" s="57" t="s">
        <v>103</v>
      </c>
      <c r="BZ233" s="57" t="s">
        <v>103</v>
      </c>
      <c r="CA233" s="57" t="s">
        <v>103</v>
      </c>
      <c r="CB233" s="57" t="s">
        <v>103</v>
      </c>
      <c r="CC233" s="57" t="s">
        <v>103</v>
      </c>
      <c r="CD233" s="59"/>
    </row>
    <row r="234">
      <c r="A234" s="54" t="s">
        <v>335</v>
      </c>
      <c r="B234" s="57" t="s">
        <v>103</v>
      </c>
      <c r="C234" s="57" t="s">
        <v>103</v>
      </c>
      <c r="D234" s="57" t="s">
        <v>103</v>
      </c>
      <c r="E234" s="57" t="s">
        <v>103</v>
      </c>
      <c r="F234" s="57" t="s">
        <v>103</v>
      </c>
      <c r="G234" s="58"/>
      <c r="H234" s="57" t="s">
        <v>103</v>
      </c>
      <c r="I234" s="57" t="s">
        <v>111</v>
      </c>
      <c r="J234" s="57" t="s">
        <v>103</v>
      </c>
      <c r="K234" s="57" t="s">
        <v>103</v>
      </c>
      <c r="L234" s="57" t="s">
        <v>109</v>
      </c>
      <c r="M234" s="57" t="s">
        <v>103</v>
      </c>
      <c r="N234" s="57" t="s">
        <v>110</v>
      </c>
      <c r="O234" s="57" t="s">
        <v>103</v>
      </c>
      <c r="P234" s="57" t="s">
        <v>103</v>
      </c>
      <c r="Q234" s="57" t="s">
        <v>103</v>
      </c>
      <c r="R234" s="57" t="s">
        <v>103</v>
      </c>
      <c r="S234" s="57" t="s">
        <v>111</v>
      </c>
      <c r="T234" s="57" t="s">
        <v>103</v>
      </c>
      <c r="U234" s="57" t="s">
        <v>103</v>
      </c>
      <c r="V234" s="57" t="s">
        <v>103</v>
      </c>
      <c r="W234" s="58"/>
      <c r="X234" s="57" t="s">
        <v>103</v>
      </c>
      <c r="Y234" s="58"/>
      <c r="Z234" s="58"/>
      <c r="AA234" s="57" t="s">
        <v>103</v>
      </c>
      <c r="AB234" s="57" t="s">
        <v>103</v>
      </c>
      <c r="AC234" s="57" t="s">
        <v>102</v>
      </c>
      <c r="AD234" s="57" t="s">
        <v>102</v>
      </c>
      <c r="AE234" s="57" t="s">
        <v>111</v>
      </c>
      <c r="AF234" s="57" t="s">
        <v>102</v>
      </c>
      <c r="AG234" s="57" t="s">
        <v>109</v>
      </c>
      <c r="AH234" s="57" t="s">
        <v>103</v>
      </c>
      <c r="AI234" s="57" t="s">
        <v>103</v>
      </c>
      <c r="AJ234" s="57" t="s">
        <v>103</v>
      </c>
      <c r="AK234" s="57" t="s">
        <v>109</v>
      </c>
      <c r="AL234" s="57" t="s">
        <v>109</v>
      </c>
      <c r="AM234" s="57" t="s">
        <v>110</v>
      </c>
      <c r="AN234" s="58"/>
      <c r="AO234" s="57" t="s">
        <v>103</v>
      </c>
      <c r="AP234" s="57" t="s">
        <v>103</v>
      </c>
      <c r="AQ234" s="57" t="s">
        <v>103</v>
      </c>
      <c r="AR234" s="57" t="s">
        <v>103</v>
      </c>
      <c r="AS234" s="57"/>
      <c r="AT234" s="57" t="s">
        <v>103</v>
      </c>
      <c r="AU234" s="57" t="s">
        <v>103</v>
      </c>
      <c r="AV234" s="58"/>
      <c r="AW234" s="57" t="s">
        <v>103</v>
      </c>
      <c r="AX234" s="57" t="s">
        <v>103</v>
      </c>
      <c r="AY234" s="57" t="s">
        <v>109</v>
      </c>
      <c r="AZ234" s="57" t="s">
        <v>103</v>
      </c>
      <c r="BA234" s="57" t="s">
        <v>109</v>
      </c>
      <c r="BB234" s="57" t="s">
        <v>103</v>
      </c>
      <c r="BC234" s="57" t="s">
        <v>103</v>
      </c>
      <c r="BD234" s="57" t="s">
        <v>111</v>
      </c>
      <c r="BE234" s="57" t="s">
        <v>103</v>
      </c>
      <c r="BF234" s="57" t="s">
        <v>103</v>
      </c>
      <c r="BG234" s="57" t="s">
        <v>103</v>
      </c>
      <c r="BH234" s="57" t="s">
        <v>103</v>
      </c>
      <c r="BI234" s="57" t="s">
        <v>103</v>
      </c>
      <c r="BJ234" s="57" t="s">
        <v>103</v>
      </c>
      <c r="BK234" s="57" t="s">
        <v>103</v>
      </c>
      <c r="BL234" s="57" t="s">
        <v>103</v>
      </c>
      <c r="BM234" s="57" t="s">
        <v>103</v>
      </c>
      <c r="BN234" s="57" t="s">
        <v>103</v>
      </c>
      <c r="BO234" s="57" t="s">
        <v>103</v>
      </c>
      <c r="BP234" s="57" t="s">
        <v>103</v>
      </c>
      <c r="BQ234" s="57" t="s">
        <v>103</v>
      </c>
      <c r="BR234" s="57" t="s">
        <v>103</v>
      </c>
      <c r="BS234" s="57" t="s">
        <v>103</v>
      </c>
      <c r="BT234" s="57" t="s">
        <v>103</v>
      </c>
      <c r="BU234" s="57" t="s">
        <v>103</v>
      </c>
      <c r="BV234" s="57" t="s">
        <v>103</v>
      </c>
      <c r="BW234" s="57" t="s">
        <v>103</v>
      </c>
      <c r="BX234" s="57" t="s">
        <v>103</v>
      </c>
      <c r="BY234" s="57" t="s">
        <v>103</v>
      </c>
      <c r="BZ234" s="57" t="s">
        <v>103</v>
      </c>
      <c r="CA234" s="57" t="s">
        <v>103</v>
      </c>
      <c r="CB234" s="57" t="s">
        <v>109</v>
      </c>
      <c r="CC234" s="57" t="s">
        <v>103</v>
      </c>
      <c r="CD234" s="59"/>
    </row>
    <row r="235">
      <c r="A235" s="54" t="s">
        <v>336</v>
      </c>
      <c r="B235" s="57" t="s">
        <v>103</v>
      </c>
      <c r="C235" s="57" t="s">
        <v>103</v>
      </c>
      <c r="D235" s="57" t="s">
        <v>103</v>
      </c>
      <c r="E235" s="57" t="s">
        <v>103</v>
      </c>
      <c r="F235" s="57" t="s">
        <v>103</v>
      </c>
      <c r="G235" s="58"/>
      <c r="H235" s="57" t="s">
        <v>103</v>
      </c>
      <c r="I235" s="57" t="s">
        <v>103</v>
      </c>
      <c r="J235" s="57" t="s">
        <v>103</v>
      </c>
      <c r="K235" s="57" t="s">
        <v>103</v>
      </c>
      <c r="L235" s="57" t="s">
        <v>103</v>
      </c>
      <c r="M235" s="57" t="s">
        <v>103</v>
      </c>
      <c r="N235" s="58"/>
      <c r="O235" s="57" t="s">
        <v>103</v>
      </c>
      <c r="P235" s="57" t="s">
        <v>103</v>
      </c>
      <c r="Q235" s="57" t="s">
        <v>103</v>
      </c>
      <c r="R235" s="57" t="s">
        <v>103</v>
      </c>
      <c r="S235" s="57" t="s">
        <v>103</v>
      </c>
      <c r="T235" s="57" t="s">
        <v>103</v>
      </c>
      <c r="U235" s="57" t="s">
        <v>103</v>
      </c>
      <c r="V235" s="57" t="s">
        <v>103</v>
      </c>
      <c r="W235" s="58"/>
      <c r="X235" s="57" t="s">
        <v>103</v>
      </c>
      <c r="Y235" s="58"/>
      <c r="Z235" s="58"/>
      <c r="AA235" s="57" t="s">
        <v>103</v>
      </c>
      <c r="AB235" s="57" t="s">
        <v>103</v>
      </c>
      <c r="AC235" s="57" t="s">
        <v>103</v>
      </c>
      <c r="AD235" s="57" t="s">
        <v>102</v>
      </c>
      <c r="AE235" s="58"/>
      <c r="AF235" s="57" t="s">
        <v>103</v>
      </c>
      <c r="AG235" s="57" t="s">
        <v>103</v>
      </c>
      <c r="AH235" s="57" t="s">
        <v>103</v>
      </c>
      <c r="AI235" s="57" t="s">
        <v>103</v>
      </c>
      <c r="AJ235" s="57" t="s">
        <v>103</v>
      </c>
      <c r="AK235" s="57" t="s">
        <v>103</v>
      </c>
      <c r="AL235" s="57" t="s">
        <v>103</v>
      </c>
      <c r="AM235" s="57" t="s">
        <v>103</v>
      </c>
      <c r="AN235" s="58"/>
      <c r="AO235" s="57" t="s">
        <v>103</v>
      </c>
      <c r="AP235" s="57" t="s">
        <v>103</v>
      </c>
      <c r="AQ235" s="57" t="s">
        <v>103</v>
      </c>
      <c r="AR235" s="57" t="s">
        <v>103</v>
      </c>
      <c r="AS235" s="57"/>
      <c r="AT235" s="57" t="s">
        <v>103</v>
      </c>
      <c r="AU235" s="57" t="s">
        <v>103</v>
      </c>
      <c r="AV235" s="58"/>
      <c r="AW235" s="57" t="s">
        <v>103</v>
      </c>
      <c r="AX235" s="57" t="s">
        <v>103</v>
      </c>
      <c r="AY235" s="57" t="s">
        <v>102</v>
      </c>
      <c r="AZ235" s="57" t="s">
        <v>103</v>
      </c>
      <c r="BA235" s="57" t="s">
        <v>103</v>
      </c>
      <c r="BB235" s="57" t="s">
        <v>103</v>
      </c>
      <c r="BC235" s="57" t="s">
        <v>103</v>
      </c>
      <c r="BD235" s="57" t="s">
        <v>103</v>
      </c>
      <c r="BE235" s="57" t="s">
        <v>103</v>
      </c>
      <c r="BF235" s="57" t="s">
        <v>103</v>
      </c>
      <c r="BG235" s="57" t="s">
        <v>103</v>
      </c>
      <c r="BH235" s="57" t="s">
        <v>102</v>
      </c>
      <c r="BI235" s="57" t="s">
        <v>103</v>
      </c>
      <c r="BJ235" s="57" t="s">
        <v>103</v>
      </c>
      <c r="BK235" s="57" t="s">
        <v>103</v>
      </c>
      <c r="BL235" s="57" t="s">
        <v>103</v>
      </c>
      <c r="BM235" s="57" t="s">
        <v>103</v>
      </c>
      <c r="BN235" s="57" t="s">
        <v>103</v>
      </c>
      <c r="BO235" s="57" t="s">
        <v>103</v>
      </c>
      <c r="BP235" s="57" t="s">
        <v>103</v>
      </c>
      <c r="BQ235" s="57" t="s">
        <v>103</v>
      </c>
      <c r="BR235" s="57" t="s">
        <v>103</v>
      </c>
      <c r="BS235" s="57" t="s">
        <v>103</v>
      </c>
      <c r="BT235" s="57" t="s">
        <v>103</v>
      </c>
      <c r="BU235" s="57" t="s">
        <v>103</v>
      </c>
      <c r="BV235" s="57" t="s">
        <v>103</v>
      </c>
      <c r="BW235" s="57" t="s">
        <v>103</v>
      </c>
      <c r="BX235" s="57" t="s">
        <v>103</v>
      </c>
      <c r="BY235" s="57" t="s">
        <v>103</v>
      </c>
      <c r="BZ235" s="57" t="s">
        <v>103</v>
      </c>
      <c r="CA235" s="57" t="s">
        <v>103</v>
      </c>
      <c r="CB235" s="57" t="s">
        <v>103</v>
      </c>
      <c r="CC235" s="57" t="s">
        <v>103</v>
      </c>
      <c r="CD235" s="59"/>
    </row>
    <row r="236">
      <c r="A236" s="54" t="s">
        <v>337</v>
      </c>
      <c r="B236" s="57" t="s">
        <v>102</v>
      </c>
      <c r="C236" s="57" t="s">
        <v>103</v>
      </c>
      <c r="D236" s="57" t="s">
        <v>103</v>
      </c>
      <c r="E236" s="57" t="s">
        <v>103</v>
      </c>
      <c r="F236" s="57" t="s">
        <v>102</v>
      </c>
      <c r="G236" s="58"/>
      <c r="H236" s="57" t="s">
        <v>103</v>
      </c>
      <c r="I236" s="57" t="s">
        <v>102</v>
      </c>
      <c r="J236" s="57" t="s">
        <v>103</v>
      </c>
      <c r="K236" s="57" t="s">
        <v>103</v>
      </c>
      <c r="L236" s="57" t="s">
        <v>102</v>
      </c>
      <c r="M236" s="57" t="s">
        <v>102</v>
      </c>
      <c r="N236" s="58"/>
      <c r="O236" s="57" t="s">
        <v>103</v>
      </c>
      <c r="P236" s="57" t="s">
        <v>103</v>
      </c>
      <c r="Q236" s="57" t="s">
        <v>103</v>
      </c>
      <c r="R236" s="57" t="s">
        <v>103</v>
      </c>
      <c r="S236" s="57" t="s">
        <v>103</v>
      </c>
      <c r="T236" s="57" t="s">
        <v>103</v>
      </c>
      <c r="U236" s="57" t="s">
        <v>102</v>
      </c>
      <c r="V236" s="57" t="s">
        <v>102</v>
      </c>
      <c r="W236" s="58"/>
      <c r="X236" s="57" t="s">
        <v>103</v>
      </c>
      <c r="Y236" s="58"/>
      <c r="Z236" s="58"/>
      <c r="AA236" s="57" t="s">
        <v>102</v>
      </c>
      <c r="AB236" s="57" t="s">
        <v>103</v>
      </c>
      <c r="AC236" s="57" t="s">
        <v>102</v>
      </c>
      <c r="AD236" s="57" t="s">
        <v>103</v>
      </c>
      <c r="AE236" s="57" t="s">
        <v>103</v>
      </c>
      <c r="AF236" s="57" t="s">
        <v>103</v>
      </c>
      <c r="AG236" s="57" t="s">
        <v>102</v>
      </c>
      <c r="AH236" s="57" t="s">
        <v>103</v>
      </c>
      <c r="AI236" s="57" t="s">
        <v>103</v>
      </c>
      <c r="AJ236" s="57" t="s">
        <v>103</v>
      </c>
      <c r="AK236" s="57" t="s">
        <v>103</v>
      </c>
      <c r="AL236" s="57" t="s">
        <v>103</v>
      </c>
      <c r="AM236" s="57" t="s">
        <v>102</v>
      </c>
      <c r="AN236" s="58"/>
      <c r="AO236" s="57" t="s">
        <v>102</v>
      </c>
      <c r="AP236" s="57" t="s">
        <v>102</v>
      </c>
      <c r="AQ236" s="57" t="s">
        <v>103</v>
      </c>
      <c r="AR236" s="57" t="s">
        <v>103</v>
      </c>
      <c r="AS236" s="57"/>
      <c r="AT236" s="57" t="s">
        <v>102</v>
      </c>
      <c r="AU236" s="57" t="s">
        <v>103</v>
      </c>
      <c r="AV236" s="58"/>
      <c r="AW236" s="57" t="s">
        <v>102</v>
      </c>
      <c r="AX236" s="57" t="s">
        <v>103</v>
      </c>
      <c r="AY236" s="57" t="s">
        <v>102</v>
      </c>
      <c r="AZ236" s="57" t="s">
        <v>103</v>
      </c>
      <c r="BA236" s="57" t="s">
        <v>103</v>
      </c>
      <c r="BB236" s="57" t="s">
        <v>103</v>
      </c>
      <c r="BC236" s="57" t="s">
        <v>102</v>
      </c>
      <c r="BD236" s="57" t="s">
        <v>102</v>
      </c>
      <c r="BE236" s="57" t="s">
        <v>102</v>
      </c>
      <c r="BF236" s="57" t="s">
        <v>103</v>
      </c>
      <c r="BG236" s="57" t="s">
        <v>103</v>
      </c>
      <c r="BH236" s="57" t="s">
        <v>103</v>
      </c>
      <c r="BI236" s="57" t="s">
        <v>103</v>
      </c>
      <c r="BJ236" s="57" t="s">
        <v>102</v>
      </c>
      <c r="BK236" s="57" t="s">
        <v>111</v>
      </c>
      <c r="BL236" s="57" t="s">
        <v>102</v>
      </c>
      <c r="BM236" s="57" t="s">
        <v>103</v>
      </c>
      <c r="BN236" s="57" t="s">
        <v>103</v>
      </c>
      <c r="BO236" s="58"/>
      <c r="BP236" s="57" t="s">
        <v>103</v>
      </c>
      <c r="BQ236" s="57" t="s">
        <v>103</v>
      </c>
      <c r="BR236" s="57" t="s">
        <v>103</v>
      </c>
      <c r="BS236" s="57" t="s">
        <v>102</v>
      </c>
      <c r="BT236" s="57" t="s">
        <v>103</v>
      </c>
      <c r="BU236" s="57" t="s">
        <v>102</v>
      </c>
      <c r="BV236" s="57" t="s">
        <v>102</v>
      </c>
      <c r="BW236" s="57" t="s">
        <v>103</v>
      </c>
      <c r="BX236" s="57" t="s">
        <v>102</v>
      </c>
      <c r="BY236" s="57" t="s">
        <v>103</v>
      </c>
      <c r="BZ236" s="57" t="s">
        <v>102</v>
      </c>
      <c r="CA236" s="57" t="s">
        <v>102</v>
      </c>
      <c r="CB236" s="57" t="s">
        <v>103</v>
      </c>
      <c r="CC236" s="57" t="s">
        <v>103</v>
      </c>
      <c r="CD236" s="59"/>
    </row>
    <row r="237">
      <c r="A237" s="54" t="s">
        <v>338</v>
      </c>
      <c r="B237" s="57" t="s">
        <v>103</v>
      </c>
      <c r="C237" s="57" t="s">
        <v>103</v>
      </c>
      <c r="D237" s="57" t="s">
        <v>103</v>
      </c>
      <c r="E237" s="57" t="s">
        <v>103</v>
      </c>
      <c r="F237" s="57" t="s">
        <v>103</v>
      </c>
      <c r="G237" s="58"/>
      <c r="H237" s="57" t="s">
        <v>103</v>
      </c>
      <c r="I237" s="57" t="s">
        <v>103</v>
      </c>
      <c r="J237" s="57" t="s">
        <v>103</v>
      </c>
      <c r="K237" s="57" t="s">
        <v>103</v>
      </c>
      <c r="L237" s="57" t="s">
        <v>103</v>
      </c>
      <c r="M237" s="57" t="s">
        <v>103</v>
      </c>
      <c r="N237" s="58"/>
      <c r="O237" s="57" t="s">
        <v>103</v>
      </c>
      <c r="P237" s="57" t="s">
        <v>103</v>
      </c>
      <c r="Q237" s="57" t="s">
        <v>103</v>
      </c>
      <c r="R237" s="57" t="s">
        <v>102</v>
      </c>
      <c r="S237" s="57" t="s">
        <v>103</v>
      </c>
      <c r="T237" s="57" t="s">
        <v>103</v>
      </c>
      <c r="U237" s="57" t="s">
        <v>103</v>
      </c>
      <c r="V237" s="57" t="s">
        <v>103</v>
      </c>
      <c r="W237" s="58"/>
      <c r="X237" s="57" t="s">
        <v>103</v>
      </c>
      <c r="Y237" s="58"/>
      <c r="Z237" s="58"/>
      <c r="AA237" s="57" t="s">
        <v>103</v>
      </c>
      <c r="AB237" s="57" t="s">
        <v>103</v>
      </c>
      <c r="AC237" s="57" t="s">
        <v>103</v>
      </c>
      <c r="AD237" s="57" t="s">
        <v>103</v>
      </c>
      <c r="AE237" s="57" t="s">
        <v>103</v>
      </c>
      <c r="AF237" s="57" t="s">
        <v>103</v>
      </c>
      <c r="AG237" s="57" t="s">
        <v>103</v>
      </c>
      <c r="AH237" s="57" t="s">
        <v>103</v>
      </c>
      <c r="AI237" s="57" t="s">
        <v>103</v>
      </c>
      <c r="AJ237" s="57" t="s">
        <v>103</v>
      </c>
      <c r="AK237" s="58"/>
      <c r="AL237" s="57" t="s">
        <v>103</v>
      </c>
      <c r="AM237" s="57" t="s">
        <v>103</v>
      </c>
      <c r="AN237" s="58"/>
      <c r="AO237" s="57" t="s">
        <v>103</v>
      </c>
      <c r="AP237" s="57" t="s">
        <v>103</v>
      </c>
      <c r="AQ237" s="57" t="s">
        <v>103</v>
      </c>
      <c r="AR237" s="57" t="s">
        <v>103</v>
      </c>
      <c r="AS237" s="57"/>
      <c r="AT237" s="57" t="s">
        <v>103</v>
      </c>
      <c r="AU237" s="57" t="s">
        <v>103</v>
      </c>
      <c r="AV237" s="58"/>
      <c r="AW237" s="57" t="s">
        <v>102</v>
      </c>
      <c r="AX237" s="57" t="s">
        <v>103</v>
      </c>
      <c r="AY237" s="57" t="s">
        <v>103</v>
      </c>
      <c r="AZ237" s="57" t="s">
        <v>103</v>
      </c>
      <c r="BA237" s="57" t="s">
        <v>103</v>
      </c>
      <c r="BB237" s="57" t="s">
        <v>103</v>
      </c>
      <c r="BC237" s="57" t="s">
        <v>103</v>
      </c>
      <c r="BD237" s="57" t="s">
        <v>103</v>
      </c>
      <c r="BE237" s="57" t="s">
        <v>103</v>
      </c>
      <c r="BF237" s="57" t="s">
        <v>111</v>
      </c>
      <c r="BG237" s="57" t="s">
        <v>103</v>
      </c>
      <c r="BH237" s="57" t="s">
        <v>102</v>
      </c>
      <c r="BI237" s="57" t="s">
        <v>103</v>
      </c>
      <c r="BJ237" s="57" t="s">
        <v>103</v>
      </c>
      <c r="BK237" s="57" t="s">
        <v>103</v>
      </c>
      <c r="BL237" s="57" t="s">
        <v>103</v>
      </c>
      <c r="BM237" s="57" t="s">
        <v>103</v>
      </c>
      <c r="BN237" s="57" t="s">
        <v>103</v>
      </c>
      <c r="BO237" s="57" t="s">
        <v>103</v>
      </c>
      <c r="BP237" s="57" t="s">
        <v>103</v>
      </c>
      <c r="BQ237" s="57" t="s">
        <v>103</v>
      </c>
      <c r="BR237" s="57" t="s">
        <v>103</v>
      </c>
      <c r="BS237" s="57" t="s">
        <v>103</v>
      </c>
      <c r="BT237" s="57" t="s">
        <v>102</v>
      </c>
      <c r="BU237" s="57" t="s">
        <v>103</v>
      </c>
      <c r="BV237" s="57" t="s">
        <v>103</v>
      </c>
      <c r="BW237" s="57" t="s">
        <v>103</v>
      </c>
      <c r="BX237" s="57" t="s">
        <v>103</v>
      </c>
      <c r="BY237" s="57" t="s">
        <v>103</v>
      </c>
      <c r="BZ237" s="57" t="s">
        <v>103</v>
      </c>
      <c r="CA237" s="57" t="s">
        <v>103</v>
      </c>
      <c r="CB237" s="57" t="s">
        <v>103</v>
      </c>
      <c r="CC237" s="57" t="s">
        <v>103</v>
      </c>
      <c r="CD237" s="59"/>
    </row>
    <row r="238">
      <c r="A238" s="54" t="s">
        <v>339</v>
      </c>
      <c r="B238" s="57" t="s">
        <v>103</v>
      </c>
      <c r="C238" s="57" t="s">
        <v>102</v>
      </c>
      <c r="D238" s="57" t="s">
        <v>103</v>
      </c>
      <c r="E238" s="57" t="s">
        <v>102</v>
      </c>
      <c r="F238" s="57" t="s">
        <v>102</v>
      </c>
      <c r="G238" s="58"/>
      <c r="H238" s="57" t="s">
        <v>102</v>
      </c>
      <c r="I238" s="57" t="s">
        <v>103</v>
      </c>
      <c r="J238" s="57" t="s">
        <v>102</v>
      </c>
      <c r="K238" s="57" t="s">
        <v>103</v>
      </c>
      <c r="L238" s="57" t="s">
        <v>103</v>
      </c>
      <c r="M238" s="57" t="s">
        <v>103</v>
      </c>
      <c r="N238" s="57" t="s">
        <v>103</v>
      </c>
      <c r="O238" s="57" t="s">
        <v>103</v>
      </c>
      <c r="P238" s="57" t="s">
        <v>102</v>
      </c>
      <c r="Q238" s="57" t="s">
        <v>103</v>
      </c>
      <c r="R238" s="57" t="s">
        <v>102</v>
      </c>
      <c r="S238" s="57" t="s">
        <v>102</v>
      </c>
      <c r="T238" s="57" t="s">
        <v>102</v>
      </c>
      <c r="U238" s="57" t="s">
        <v>103</v>
      </c>
      <c r="V238" s="57" t="s">
        <v>103</v>
      </c>
      <c r="W238" s="58"/>
      <c r="X238" s="57" t="s">
        <v>102</v>
      </c>
      <c r="Y238" s="58"/>
      <c r="Z238" s="58"/>
      <c r="AA238" s="57" t="s">
        <v>102</v>
      </c>
      <c r="AB238" s="57" t="s">
        <v>102</v>
      </c>
      <c r="AC238" s="57" t="s">
        <v>103</v>
      </c>
      <c r="AD238" s="57" t="s">
        <v>102</v>
      </c>
      <c r="AE238" s="57" t="s">
        <v>102</v>
      </c>
      <c r="AF238" s="57" t="s">
        <v>103</v>
      </c>
      <c r="AG238" s="57" t="s">
        <v>103</v>
      </c>
      <c r="AH238" s="57" t="s">
        <v>102</v>
      </c>
      <c r="AI238" s="57" t="s">
        <v>103</v>
      </c>
      <c r="AJ238" s="57" t="s">
        <v>102</v>
      </c>
      <c r="AK238" s="57" t="s">
        <v>103</v>
      </c>
      <c r="AL238" s="57" t="s">
        <v>102</v>
      </c>
      <c r="AM238" s="57" t="s">
        <v>103</v>
      </c>
      <c r="AN238" s="58"/>
      <c r="AO238" s="57" t="s">
        <v>102</v>
      </c>
      <c r="AP238" s="57" t="s">
        <v>102</v>
      </c>
      <c r="AQ238" s="57" t="s">
        <v>102</v>
      </c>
      <c r="AR238" s="57" t="s">
        <v>102</v>
      </c>
      <c r="AS238" s="57"/>
      <c r="AT238" s="57" t="s">
        <v>102</v>
      </c>
      <c r="AU238" s="57" t="s">
        <v>102</v>
      </c>
      <c r="AV238" s="58"/>
      <c r="AW238" s="57" t="s">
        <v>103</v>
      </c>
      <c r="AX238" s="57" t="s">
        <v>102</v>
      </c>
      <c r="AY238" s="57" t="s">
        <v>102</v>
      </c>
      <c r="AZ238" s="57" t="s">
        <v>103</v>
      </c>
      <c r="BA238" s="57" t="s">
        <v>103</v>
      </c>
      <c r="BB238" s="57" t="s">
        <v>103</v>
      </c>
      <c r="BC238" s="57" t="s">
        <v>102</v>
      </c>
      <c r="BD238" s="57" t="s">
        <v>103</v>
      </c>
      <c r="BE238" s="57" t="s">
        <v>102</v>
      </c>
      <c r="BF238" s="57" t="s">
        <v>102</v>
      </c>
      <c r="BG238" s="57" t="s">
        <v>103</v>
      </c>
      <c r="BH238" s="57" t="s">
        <v>102</v>
      </c>
      <c r="BI238" s="57" t="s">
        <v>102</v>
      </c>
      <c r="BJ238" s="57" t="s">
        <v>102</v>
      </c>
      <c r="BK238" s="57" t="s">
        <v>103</v>
      </c>
      <c r="BL238" s="57" t="s">
        <v>102</v>
      </c>
      <c r="BM238" s="57" t="s">
        <v>102</v>
      </c>
      <c r="BN238" s="57" t="s">
        <v>102</v>
      </c>
      <c r="BO238" s="57" t="s">
        <v>102</v>
      </c>
      <c r="BP238" s="57" t="s">
        <v>103</v>
      </c>
      <c r="BQ238" s="57" t="s">
        <v>103</v>
      </c>
      <c r="BR238" s="57" t="s">
        <v>102</v>
      </c>
      <c r="BS238" s="57" t="s">
        <v>102</v>
      </c>
      <c r="BT238" s="57" t="s">
        <v>103</v>
      </c>
      <c r="BU238" s="57" t="s">
        <v>102</v>
      </c>
      <c r="BV238" s="57" t="s">
        <v>102</v>
      </c>
      <c r="BW238" s="57" t="s">
        <v>102</v>
      </c>
      <c r="BX238" s="57" t="s">
        <v>103</v>
      </c>
      <c r="BY238" s="57" t="s">
        <v>102</v>
      </c>
      <c r="BZ238" s="57" t="s">
        <v>102</v>
      </c>
      <c r="CA238" s="57" t="s">
        <v>102</v>
      </c>
      <c r="CB238" s="57" t="s">
        <v>102</v>
      </c>
      <c r="CC238" s="57" t="s">
        <v>102</v>
      </c>
      <c r="CD238" s="59"/>
    </row>
    <row r="239">
      <c r="A239" s="54" t="s">
        <v>340</v>
      </c>
      <c r="B239" s="57" t="s">
        <v>103</v>
      </c>
      <c r="C239" s="57" t="s">
        <v>103</v>
      </c>
      <c r="D239" s="57" t="s">
        <v>103</v>
      </c>
      <c r="E239" s="57" t="s">
        <v>103</v>
      </c>
      <c r="F239" s="57" t="s">
        <v>103</v>
      </c>
      <c r="G239" s="58"/>
      <c r="H239" s="57" t="s">
        <v>103</v>
      </c>
      <c r="I239" s="57" t="s">
        <v>103</v>
      </c>
      <c r="J239" s="57" t="s">
        <v>103</v>
      </c>
      <c r="K239" s="57" t="s">
        <v>102</v>
      </c>
      <c r="L239" s="57" t="s">
        <v>103</v>
      </c>
      <c r="M239" s="57" t="s">
        <v>103</v>
      </c>
      <c r="N239" s="57" t="s">
        <v>102</v>
      </c>
      <c r="O239" s="57" t="s">
        <v>103</v>
      </c>
      <c r="P239" s="57" t="s">
        <v>103</v>
      </c>
      <c r="Q239" s="57" t="s">
        <v>103</v>
      </c>
      <c r="R239" s="57" t="s">
        <v>103</v>
      </c>
      <c r="S239" s="57" t="s">
        <v>103</v>
      </c>
      <c r="T239" s="57" t="s">
        <v>103</v>
      </c>
      <c r="U239" s="57" t="s">
        <v>103</v>
      </c>
      <c r="V239" s="57" t="s">
        <v>103</v>
      </c>
      <c r="W239" s="58"/>
      <c r="X239" s="57" t="s">
        <v>103</v>
      </c>
      <c r="Y239" s="58"/>
      <c r="Z239" s="58"/>
      <c r="AA239" s="57" t="s">
        <v>103</v>
      </c>
      <c r="AB239" s="57" t="s">
        <v>103</v>
      </c>
      <c r="AC239" s="58"/>
      <c r="AD239" s="57" t="s">
        <v>103</v>
      </c>
      <c r="AE239" s="57" t="s">
        <v>103</v>
      </c>
      <c r="AF239" s="57" t="s">
        <v>103</v>
      </c>
      <c r="AG239" s="57" t="s">
        <v>103</v>
      </c>
      <c r="AH239" s="57" t="s">
        <v>103</v>
      </c>
      <c r="AI239" s="57" t="s">
        <v>103</v>
      </c>
      <c r="AJ239" s="57" t="s">
        <v>103</v>
      </c>
      <c r="AK239" s="57" t="s">
        <v>103</v>
      </c>
      <c r="AL239" s="57" t="s">
        <v>103</v>
      </c>
      <c r="AM239" s="57" t="s">
        <v>103</v>
      </c>
      <c r="AN239" s="58"/>
      <c r="AO239" s="57" t="s">
        <v>103</v>
      </c>
      <c r="AP239" s="57" t="s">
        <v>103</v>
      </c>
      <c r="AQ239" s="57" t="s">
        <v>102</v>
      </c>
      <c r="AR239" s="57" t="s">
        <v>103</v>
      </c>
      <c r="AS239" s="57"/>
      <c r="AT239" s="57" t="s">
        <v>103</v>
      </c>
      <c r="AU239" s="57" t="s">
        <v>103</v>
      </c>
      <c r="AV239" s="58"/>
      <c r="AW239" s="57" t="s">
        <v>102</v>
      </c>
      <c r="AX239" s="57" t="s">
        <v>103</v>
      </c>
      <c r="AY239" s="57" t="s">
        <v>103</v>
      </c>
      <c r="AZ239" s="57" t="s">
        <v>103</v>
      </c>
      <c r="BA239" s="57" t="s">
        <v>103</v>
      </c>
      <c r="BB239" s="57" t="s">
        <v>103</v>
      </c>
      <c r="BC239" s="57" t="s">
        <v>103</v>
      </c>
      <c r="BD239" s="57" t="s">
        <v>102</v>
      </c>
      <c r="BE239" s="57" t="s">
        <v>103</v>
      </c>
      <c r="BF239" s="57" t="s">
        <v>103</v>
      </c>
      <c r="BG239" s="57" t="s">
        <v>103</v>
      </c>
      <c r="BH239" s="57" t="s">
        <v>103</v>
      </c>
      <c r="BI239" s="57" t="s">
        <v>103</v>
      </c>
      <c r="BJ239" s="57" t="s">
        <v>103</v>
      </c>
      <c r="BK239" s="57" t="s">
        <v>103</v>
      </c>
      <c r="BL239" s="57" t="s">
        <v>103</v>
      </c>
      <c r="BM239" s="57" t="s">
        <v>103</v>
      </c>
      <c r="BN239" s="57" t="s">
        <v>103</v>
      </c>
      <c r="BO239" s="57" t="s">
        <v>103</v>
      </c>
      <c r="BP239" s="57" t="s">
        <v>103</v>
      </c>
      <c r="BQ239" s="57" t="s">
        <v>102</v>
      </c>
      <c r="BR239" s="57" t="s">
        <v>103</v>
      </c>
      <c r="BS239" s="57" t="s">
        <v>103</v>
      </c>
      <c r="BT239" s="57" t="s">
        <v>103</v>
      </c>
      <c r="BU239" s="57" t="s">
        <v>103</v>
      </c>
      <c r="BV239" s="57" t="s">
        <v>103</v>
      </c>
      <c r="BW239" s="57" t="s">
        <v>102</v>
      </c>
      <c r="BX239" s="57" t="s">
        <v>103</v>
      </c>
      <c r="BY239" s="57" t="s">
        <v>103</v>
      </c>
      <c r="BZ239" s="57" t="s">
        <v>103</v>
      </c>
      <c r="CA239" s="57" t="s">
        <v>103</v>
      </c>
      <c r="CB239" s="57" t="s">
        <v>102</v>
      </c>
      <c r="CC239" s="57" t="s">
        <v>103</v>
      </c>
      <c r="CD239" s="59"/>
    </row>
    <row r="240">
      <c r="A240" s="54" t="s">
        <v>341</v>
      </c>
      <c r="B240" s="57" t="s">
        <v>102</v>
      </c>
      <c r="C240" s="57" t="s">
        <v>102</v>
      </c>
      <c r="D240" s="57" t="s">
        <v>102</v>
      </c>
      <c r="E240" s="57" t="s">
        <v>102</v>
      </c>
      <c r="F240" s="57" t="s">
        <v>102</v>
      </c>
      <c r="G240" s="58"/>
      <c r="H240" s="57" t="s">
        <v>102</v>
      </c>
      <c r="I240" s="57" t="s">
        <v>103</v>
      </c>
      <c r="J240" s="57" t="s">
        <v>102</v>
      </c>
      <c r="K240" s="57" t="s">
        <v>102</v>
      </c>
      <c r="L240" s="57" t="s">
        <v>102</v>
      </c>
      <c r="M240" s="57" t="s">
        <v>102</v>
      </c>
      <c r="N240" s="57" t="s">
        <v>102</v>
      </c>
      <c r="O240" s="57" t="s">
        <v>103</v>
      </c>
      <c r="P240" s="57" t="s">
        <v>102</v>
      </c>
      <c r="Q240" s="57" t="s">
        <v>102</v>
      </c>
      <c r="R240" s="57" t="s">
        <v>103</v>
      </c>
      <c r="S240" s="57" t="s">
        <v>102</v>
      </c>
      <c r="T240" s="57" t="s">
        <v>102</v>
      </c>
      <c r="U240" s="57" t="s">
        <v>102</v>
      </c>
      <c r="V240" s="57" t="s">
        <v>109</v>
      </c>
      <c r="W240" s="58"/>
      <c r="X240" s="57" t="s">
        <v>102</v>
      </c>
      <c r="Y240" s="58"/>
      <c r="Z240" s="58"/>
      <c r="AA240" s="57" t="s">
        <v>102</v>
      </c>
      <c r="AB240" s="57" t="s">
        <v>102</v>
      </c>
      <c r="AC240" s="57" t="s">
        <v>103</v>
      </c>
      <c r="AD240" s="57" t="s">
        <v>102</v>
      </c>
      <c r="AE240" s="57" t="s">
        <v>102</v>
      </c>
      <c r="AF240" s="57" t="s">
        <v>102</v>
      </c>
      <c r="AG240" s="57" t="s">
        <v>111</v>
      </c>
      <c r="AH240" s="57" t="s">
        <v>102</v>
      </c>
      <c r="AI240" s="57" t="s">
        <v>102</v>
      </c>
      <c r="AJ240" s="57" t="s">
        <v>102</v>
      </c>
      <c r="AK240" s="57" t="s">
        <v>102</v>
      </c>
      <c r="AL240" s="57" t="s">
        <v>102</v>
      </c>
      <c r="AM240" s="57" t="s">
        <v>102</v>
      </c>
      <c r="AN240" s="58"/>
      <c r="AO240" s="57" t="s">
        <v>102</v>
      </c>
      <c r="AP240" s="57" t="s">
        <v>102</v>
      </c>
      <c r="AQ240" s="57" t="s">
        <v>102</v>
      </c>
      <c r="AR240" s="57" t="s">
        <v>102</v>
      </c>
      <c r="AS240" s="57"/>
      <c r="AT240" s="57" t="s">
        <v>102</v>
      </c>
      <c r="AU240" s="57" t="s">
        <v>102</v>
      </c>
      <c r="AV240" s="58"/>
      <c r="AW240" s="57" t="s">
        <v>102</v>
      </c>
      <c r="AX240" s="57" t="s">
        <v>102</v>
      </c>
      <c r="AY240" s="57" t="s">
        <v>103</v>
      </c>
      <c r="AZ240" s="57" t="s">
        <v>103</v>
      </c>
      <c r="BA240" s="57" t="s">
        <v>102</v>
      </c>
      <c r="BB240" s="57" t="s">
        <v>102</v>
      </c>
      <c r="BC240" s="57" t="s">
        <v>102</v>
      </c>
      <c r="BD240" s="57" t="s">
        <v>102</v>
      </c>
      <c r="BE240" s="57" t="s">
        <v>102</v>
      </c>
      <c r="BF240" s="57" t="s">
        <v>102</v>
      </c>
      <c r="BG240" s="57" t="s">
        <v>102</v>
      </c>
      <c r="BH240" s="57" t="s">
        <v>102</v>
      </c>
      <c r="BI240" s="57" t="s">
        <v>102</v>
      </c>
      <c r="BJ240" s="57" t="s">
        <v>102</v>
      </c>
      <c r="BK240" s="57" t="s">
        <v>102</v>
      </c>
      <c r="BL240" s="57" t="s">
        <v>102</v>
      </c>
      <c r="BM240" s="57" t="s">
        <v>102</v>
      </c>
      <c r="BN240" s="57" t="s">
        <v>102</v>
      </c>
      <c r="BO240" s="57" t="s">
        <v>102</v>
      </c>
      <c r="BP240" s="57" t="s">
        <v>102</v>
      </c>
      <c r="BQ240" s="57" t="s">
        <v>102</v>
      </c>
      <c r="BR240" s="57" t="s">
        <v>102</v>
      </c>
      <c r="BS240" s="57" t="s">
        <v>102</v>
      </c>
      <c r="BT240" s="57" t="s">
        <v>102</v>
      </c>
      <c r="BU240" s="57" t="s">
        <v>102</v>
      </c>
      <c r="BV240" s="57" t="s">
        <v>102</v>
      </c>
      <c r="BW240" s="57" t="s">
        <v>102</v>
      </c>
      <c r="BX240" s="57" t="s">
        <v>102</v>
      </c>
      <c r="BY240" s="57" t="s">
        <v>102</v>
      </c>
      <c r="BZ240" s="57" t="s">
        <v>102</v>
      </c>
      <c r="CA240" s="57" t="s">
        <v>102</v>
      </c>
      <c r="CB240" s="57" t="s">
        <v>102</v>
      </c>
      <c r="CC240" s="57" t="s">
        <v>102</v>
      </c>
      <c r="CD240" s="59"/>
    </row>
    <row r="241">
      <c r="A241" s="54" t="s">
        <v>342</v>
      </c>
      <c r="B241" s="57" t="s">
        <v>109</v>
      </c>
      <c r="C241" s="57" t="s">
        <v>111</v>
      </c>
      <c r="D241" s="57" t="s">
        <v>111</v>
      </c>
      <c r="E241" s="57" t="s">
        <v>111</v>
      </c>
      <c r="F241" s="57" t="s">
        <v>103</v>
      </c>
      <c r="G241" s="58"/>
      <c r="H241" s="57" t="s">
        <v>111</v>
      </c>
      <c r="I241" s="57" t="s">
        <v>103</v>
      </c>
      <c r="J241" s="57" t="s">
        <v>102</v>
      </c>
      <c r="K241" s="57" t="s">
        <v>111</v>
      </c>
      <c r="L241" s="57" t="s">
        <v>103</v>
      </c>
      <c r="M241" s="57" t="s">
        <v>111</v>
      </c>
      <c r="N241" s="57" t="s">
        <v>111</v>
      </c>
      <c r="O241" s="57" t="s">
        <v>111</v>
      </c>
      <c r="P241" s="57" t="s">
        <v>111</v>
      </c>
      <c r="Q241" s="57" t="s">
        <v>103</v>
      </c>
      <c r="R241" s="57" t="s">
        <v>103</v>
      </c>
      <c r="S241" s="57" t="s">
        <v>111</v>
      </c>
      <c r="T241" s="57" t="s">
        <v>111</v>
      </c>
      <c r="U241" s="57" t="s">
        <v>109</v>
      </c>
      <c r="V241" s="57" t="s">
        <v>102</v>
      </c>
      <c r="W241" s="58"/>
      <c r="X241" s="57" t="s">
        <v>111</v>
      </c>
      <c r="Y241" s="58"/>
      <c r="Z241" s="58"/>
      <c r="AA241" s="57" t="s">
        <v>102</v>
      </c>
      <c r="AB241" s="57" t="s">
        <v>103</v>
      </c>
      <c r="AC241" s="57" t="s">
        <v>103</v>
      </c>
      <c r="AD241" s="57" t="s">
        <v>103</v>
      </c>
      <c r="AE241" s="57" t="s">
        <v>103</v>
      </c>
      <c r="AF241" s="57" t="s">
        <v>102</v>
      </c>
      <c r="AG241" s="57" t="s">
        <v>111</v>
      </c>
      <c r="AH241" s="57" t="s">
        <v>103</v>
      </c>
      <c r="AI241" s="57" t="s">
        <v>103</v>
      </c>
      <c r="AJ241" s="57" t="s">
        <v>103</v>
      </c>
      <c r="AK241" s="57" t="s">
        <v>111</v>
      </c>
      <c r="AL241" s="57" t="s">
        <v>103</v>
      </c>
      <c r="AM241" s="57" t="s">
        <v>102</v>
      </c>
      <c r="AN241" s="58"/>
      <c r="AO241" s="57" t="s">
        <v>103</v>
      </c>
      <c r="AP241" s="57" t="s">
        <v>103</v>
      </c>
      <c r="AQ241" s="57" t="s">
        <v>103</v>
      </c>
      <c r="AR241" s="57" t="s">
        <v>103</v>
      </c>
      <c r="AS241" s="57"/>
      <c r="AT241" s="57" t="s">
        <v>103</v>
      </c>
      <c r="AU241" s="57" t="s">
        <v>103</v>
      </c>
      <c r="AV241" s="58"/>
      <c r="AW241" s="57" t="s">
        <v>103</v>
      </c>
      <c r="AX241" s="57" t="s">
        <v>103</v>
      </c>
      <c r="AY241" s="57" t="s">
        <v>103</v>
      </c>
      <c r="AZ241" s="57" t="s">
        <v>103</v>
      </c>
      <c r="BA241" s="57" t="s">
        <v>103</v>
      </c>
      <c r="BB241" s="57" t="s">
        <v>103</v>
      </c>
      <c r="BC241" s="57" t="s">
        <v>103</v>
      </c>
      <c r="BD241" s="57" t="s">
        <v>103</v>
      </c>
      <c r="BE241" s="57" t="s">
        <v>103</v>
      </c>
      <c r="BF241" s="57" t="s">
        <v>103</v>
      </c>
      <c r="BG241" s="57" t="s">
        <v>103</v>
      </c>
      <c r="BH241" s="57" t="s">
        <v>103</v>
      </c>
      <c r="BI241" s="57" t="s">
        <v>103</v>
      </c>
      <c r="BJ241" s="57" t="s">
        <v>103</v>
      </c>
      <c r="BK241" s="57" t="s">
        <v>103</v>
      </c>
      <c r="BL241" s="57" t="s">
        <v>103</v>
      </c>
      <c r="BM241" s="57" t="s">
        <v>103</v>
      </c>
      <c r="BN241" s="57" t="s">
        <v>103</v>
      </c>
      <c r="BO241" s="57" t="s">
        <v>103</v>
      </c>
      <c r="BP241" s="57" t="s">
        <v>103</v>
      </c>
      <c r="BQ241" s="57" t="s">
        <v>103</v>
      </c>
      <c r="BR241" s="57" t="s">
        <v>103</v>
      </c>
      <c r="BS241" s="57" t="s">
        <v>103</v>
      </c>
      <c r="BT241" s="57" t="s">
        <v>103</v>
      </c>
      <c r="BU241" s="57" t="s">
        <v>103</v>
      </c>
      <c r="BV241" s="57" t="s">
        <v>103</v>
      </c>
      <c r="BW241" s="57" t="s">
        <v>103</v>
      </c>
      <c r="BX241" s="57" t="s">
        <v>103</v>
      </c>
      <c r="BY241" s="57" t="s">
        <v>103</v>
      </c>
      <c r="BZ241" s="57" t="s">
        <v>103</v>
      </c>
      <c r="CA241" s="57" t="s">
        <v>102</v>
      </c>
      <c r="CB241" s="57" t="s">
        <v>103</v>
      </c>
      <c r="CC241" s="57" t="s">
        <v>103</v>
      </c>
      <c r="CD241" s="59"/>
    </row>
    <row r="242">
      <c r="A242" s="54" t="s">
        <v>343</v>
      </c>
      <c r="B242" s="57" t="s">
        <v>102</v>
      </c>
      <c r="C242" s="57" t="s">
        <v>102</v>
      </c>
      <c r="D242" s="57" t="s">
        <v>102</v>
      </c>
      <c r="E242" s="57" t="s">
        <v>102</v>
      </c>
      <c r="F242" s="57" t="s">
        <v>102</v>
      </c>
      <c r="G242" s="58"/>
      <c r="H242" s="57" t="s">
        <v>102</v>
      </c>
      <c r="I242" s="57" t="s">
        <v>103</v>
      </c>
      <c r="J242" s="57" t="s">
        <v>102</v>
      </c>
      <c r="K242" s="57" t="s">
        <v>102</v>
      </c>
      <c r="L242" s="57" t="s">
        <v>102</v>
      </c>
      <c r="M242" s="57" t="s">
        <v>102</v>
      </c>
      <c r="N242" s="57" t="s">
        <v>102</v>
      </c>
      <c r="O242" s="57" t="s">
        <v>102</v>
      </c>
      <c r="P242" s="57" t="s">
        <v>102</v>
      </c>
      <c r="Q242" s="57" t="s">
        <v>102</v>
      </c>
      <c r="R242" s="57" t="s">
        <v>102</v>
      </c>
      <c r="S242" s="57" t="s">
        <v>103</v>
      </c>
      <c r="T242" s="57" t="s">
        <v>102</v>
      </c>
      <c r="U242" s="57" t="s">
        <v>102</v>
      </c>
      <c r="V242" s="57" t="s">
        <v>102</v>
      </c>
      <c r="W242" s="58"/>
      <c r="X242" s="57" t="s">
        <v>102</v>
      </c>
      <c r="Y242" s="58"/>
      <c r="Z242" s="58"/>
      <c r="AA242" s="57" t="s">
        <v>102</v>
      </c>
      <c r="AB242" s="57" t="s">
        <v>102</v>
      </c>
      <c r="AC242" s="57" t="s">
        <v>102</v>
      </c>
      <c r="AD242" s="57" t="s">
        <v>102</v>
      </c>
      <c r="AE242" s="57" t="s">
        <v>102</v>
      </c>
      <c r="AF242" s="57" t="s">
        <v>103</v>
      </c>
      <c r="AG242" s="57" t="s">
        <v>103</v>
      </c>
      <c r="AH242" s="57" t="s">
        <v>102</v>
      </c>
      <c r="AI242" s="57" t="s">
        <v>102</v>
      </c>
      <c r="AJ242" s="57" t="s">
        <v>102</v>
      </c>
      <c r="AK242" s="57" t="s">
        <v>102</v>
      </c>
      <c r="AL242" s="57" t="s">
        <v>102</v>
      </c>
      <c r="AM242" s="57" t="s">
        <v>102</v>
      </c>
      <c r="AN242" s="58"/>
      <c r="AO242" s="57" t="s">
        <v>102</v>
      </c>
      <c r="AP242" s="57" t="s">
        <v>102</v>
      </c>
      <c r="AQ242" s="57" t="s">
        <v>102</v>
      </c>
      <c r="AR242" s="57" t="s">
        <v>102</v>
      </c>
      <c r="AS242" s="57"/>
      <c r="AT242" s="57" t="s">
        <v>102</v>
      </c>
      <c r="AU242" s="57" t="s">
        <v>102</v>
      </c>
      <c r="AV242" s="58"/>
      <c r="AW242" s="57" t="s">
        <v>103</v>
      </c>
      <c r="AX242" s="57" t="s">
        <v>102</v>
      </c>
      <c r="AY242" s="57" t="s">
        <v>102</v>
      </c>
      <c r="AZ242" s="57" t="s">
        <v>103</v>
      </c>
      <c r="BA242" s="57" t="s">
        <v>102</v>
      </c>
      <c r="BB242" s="57" t="s">
        <v>102</v>
      </c>
      <c r="BC242" s="57" t="s">
        <v>102</v>
      </c>
      <c r="BD242" s="57" t="s">
        <v>102</v>
      </c>
      <c r="BE242" s="57" t="s">
        <v>103</v>
      </c>
      <c r="BF242" s="57" t="s">
        <v>102</v>
      </c>
      <c r="BG242" s="57" t="s">
        <v>102</v>
      </c>
      <c r="BH242" s="57" t="s">
        <v>102</v>
      </c>
      <c r="BI242" s="57" t="s">
        <v>102</v>
      </c>
      <c r="BJ242" s="57" t="s">
        <v>102</v>
      </c>
      <c r="BK242" s="57" t="s">
        <v>102</v>
      </c>
      <c r="BL242" s="57" t="s">
        <v>102</v>
      </c>
      <c r="BM242" s="57" t="s">
        <v>102</v>
      </c>
      <c r="BN242" s="57" t="s">
        <v>102</v>
      </c>
      <c r="BO242" s="57" t="s">
        <v>102</v>
      </c>
      <c r="BP242" s="57" t="s">
        <v>102</v>
      </c>
      <c r="BQ242" s="57" t="s">
        <v>102</v>
      </c>
      <c r="BR242" s="58"/>
      <c r="BS242" s="57" t="s">
        <v>102</v>
      </c>
      <c r="BT242" s="57" t="s">
        <v>102</v>
      </c>
      <c r="BU242" s="57" t="s">
        <v>102</v>
      </c>
      <c r="BV242" s="57" t="s">
        <v>103</v>
      </c>
      <c r="BW242" s="57" t="s">
        <v>103</v>
      </c>
      <c r="BX242" s="57" t="s">
        <v>102</v>
      </c>
      <c r="BY242" s="57" t="s">
        <v>102</v>
      </c>
      <c r="BZ242" s="57" t="s">
        <v>102</v>
      </c>
      <c r="CA242" s="57" t="s">
        <v>102</v>
      </c>
      <c r="CB242" s="57" t="s">
        <v>102</v>
      </c>
      <c r="CC242" s="57" t="s">
        <v>102</v>
      </c>
      <c r="CD242" s="59"/>
    </row>
    <row r="243">
      <c r="A243" s="54" t="s">
        <v>344</v>
      </c>
      <c r="B243" s="57" t="s">
        <v>103</v>
      </c>
      <c r="C243" s="57" t="s">
        <v>103</v>
      </c>
      <c r="D243" s="57" t="s">
        <v>103</v>
      </c>
      <c r="E243" s="57" t="s">
        <v>103</v>
      </c>
      <c r="F243" s="57" t="s">
        <v>103</v>
      </c>
      <c r="G243" s="58"/>
      <c r="H243" s="57" t="s">
        <v>103</v>
      </c>
      <c r="I243" s="57" t="s">
        <v>102</v>
      </c>
      <c r="J243" s="57" t="s">
        <v>103</v>
      </c>
      <c r="K243" s="57" t="s">
        <v>103</v>
      </c>
      <c r="L243" s="57" t="s">
        <v>103</v>
      </c>
      <c r="M243" s="57" t="s">
        <v>103</v>
      </c>
      <c r="N243" s="57" t="s">
        <v>103</v>
      </c>
      <c r="O243" s="57" t="s">
        <v>102</v>
      </c>
      <c r="P243" s="57" t="s">
        <v>102</v>
      </c>
      <c r="Q243" s="57" t="s">
        <v>102</v>
      </c>
      <c r="R243" s="57" t="s">
        <v>102</v>
      </c>
      <c r="S243" s="57" t="s">
        <v>103</v>
      </c>
      <c r="T243" s="57" t="s">
        <v>102</v>
      </c>
      <c r="U243" s="57" t="s">
        <v>103</v>
      </c>
      <c r="V243" s="57" t="s">
        <v>103</v>
      </c>
      <c r="W243" s="58"/>
      <c r="X243" s="57" t="s">
        <v>103</v>
      </c>
      <c r="Y243" s="58"/>
      <c r="Z243" s="58"/>
      <c r="AA243" s="57" t="s">
        <v>103</v>
      </c>
      <c r="AB243" s="57" t="s">
        <v>103</v>
      </c>
      <c r="AC243" s="57" t="s">
        <v>102</v>
      </c>
      <c r="AD243" s="57" t="s">
        <v>103</v>
      </c>
      <c r="AE243" s="57" t="s">
        <v>103</v>
      </c>
      <c r="AF243" s="57" t="s">
        <v>103</v>
      </c>
      <c r="AG243" s="57" t="s">
        <v>103</v>
      </c>
      <c r="AH243" s="57" t="s">
        <v>103</v>
      </c>
      <c r="AI243" s="57" t="s">
        <v>103</v>
      </c>
      <c r="AJ243" s="57" t="s">
        <v>103</v>
      </c>
      <c r="AK243" s="57" t="s">
        <v>102</v>
      </c>
      <c r="AL243" s="57" t="s">
        <v>103</v>
      </c>
      <c r="AM243" s="57" t="s">
        <v>111</v>
      </c>
      <c r="AN243" s="58"/>
      <c r="AO243" s="57" t="s">
        <v>103</v>
      </c>
      <c r="AP243" s="57" t="s">
        <v>103</v>
      </c>
      <c r="AQ243" s="57" t="s">
        <v>103</v>
      </c>
      <c r="AR243" s="57" t="s">
        <v>103</v>
      </c>
      <c r="AS243" s="57"/>
      <c r="AT243" s="57" t="s">
        <v>103</v>
      </c>
      <c r="AU243" s="57" t="s">
        <v>103</v>
      </c>
      <c r="AV243" s="58"/>
      <c r="AW243" s="57" t="s">
        <v>102</v>
      </c>
      <c r="AX243" s="57" t="s">
        <v>102</v>
      </c>
      <c r="AY243" s="57" t="s">
        <v>103</v>
      </c>
      <c r="AZ243" s="57" t="s">
        <v>103</v>
      </c>
      <c r="BA243" s="57" t="s">
        <v>102</v>
      </c>
      <c r="BB243" s="57" t="s">
        <v>103</v>
      </c>
      <c r="BC243" s="57" t="s">
        <v>103</v>
      </c>
      <c r="BD243" s="57" t="s">
        <v>103</v>
      </c>
      <c r="BE243" s="57" t="s">
        <v>103</v>
      </c>
      <c r="BF243" s="57" t="s">
        <v>103</v>
      </c>
      <c r="BG243" s="57" t="s">
        <v>103</v>
      </c>
      <c r="BH243" s="57" t="s">
        <v>103</v>
      </c>
      <c r="BI243" s="57" t="s">
        <v>103</v>
      </c>
      <c r="BJ243" s="57" t="s">
        <v>103</v>
      </c>
      <c r="BK243" s="57" t="s">
        <v>103</v>
      </c>
      <c r="BL243" s="57" t="s">
        <v>103</v>
      </c>
      <c r="BM243" s="57" t="s">
        <v>103</v>
      </c>
      <c r="BN243" s="57" t="s">
        <v>102</v>
      </c>
      <c r="BO243" s="57" t="s">
        <v>103</v>
      </c>
      <c r="BP243" s="57" t="s">
        <v>103</v>
      </c>
      <c r="BQ243" s="57" t="s">
        <v>103</v>
      </c>
      <c r="BR243" s="57" t="s">
        <v>103</v>
      </c>
      <c r="BS243" s="57" t="s">
        <v>103</v>
      </c>
      <c r="BT243" s="57" t="s">
        <v>103</v>
      </c>
      <c r="BU243" s="57" t="s">
        <v>103</v>
      </c>
      <c r="BV243" s="57" t="s">
        <v>103</v>
      </c>
      <c r="BW243" s="57" t="s">
        <v>103</v>
      </c>
      <c r="BX243" s="57" t="s">
        <v>102</v>
      </c>
      <c r="BY243" s="57" t="s">
        <v>103</v>
      </c>
      <c r="BZ243" s="57" t="s">
        <v>103</v>
      </c>
      <c r="CA243" s="57" t="s">
        <v>103</v>
      </c>
      <c r="CB243" s="57" t="s">
        <v>102</v>
      </c>
      <c r="CC243" s="57" t="s">
        <v>103</v>
      </c>
      <c r="CD243" s="59"/>
    </row>
    <row r="244">
      <c r="A244" s="54" t="s">
        <v>345</v>
      </c>
      <c r="B244" s="57" t="s">
        <v>103</v>
      </c>
      <c r="C244" s="57" t="s">
        <v>103</v>
      </c>
      <c r="D244" s="57" t="s">
        <v>103</v>
      </c>
      <c r="E244" s="57" t="s">
        <v>103</v>
      </c>
      <c r="F244" s="57" t="s">
        <v>103</v>
      </c>
      <c r="G244" s="58"/>
      <c r="H244" s="57" t="s">
        <v>103</v>
      </c>
      <c r="I244" s="57" t="s">
        <v>111</v>
      </c>
      <c r="J244" s="57" t="s">
        <v>103</v>
      </c>
      <c r="K244" s="57" t="s">
        <v>103</v>
      </c>
      <c r="L244" s="57" t="s">
        <v>103</v>
      </c>
      <c r="M244" s="57" t="s">
        <v>103</v>
      </c>
      <c r="N244" s="57" t="s">
        <v>103</v>
      </c>
      <c r="O244" s="57" t="s">
        <v>103</v>
      </c>
      <c r="P244" s="57" t="s">
        <v>103</v>
      </c>
      <c r="Q244" s="57" t="s">
        <v>103</v>
      </c>
      <c r="R244" s="57" t="s">
        <v>103</v>
      </c>
      <c r="S244" s="57" t="s">
        <v>102</v>
      </c>
      <c r="T244" s="57" t="s">
        <v>103</v>
      </c>
      <c r="U244" s="57" t="s">
        <v>103</v>
      </c>
      <c r="V244" s="57" t="s">
        <v>103</v>
      </c>
      <c r="W244" s="58"/>
      <c r="X244" s="57" t="s">
        <v>103</v>
      </c>
      <c r="Y244" s="58"/>
      <c r="Z244" s="58"/>
      <c r="AA244" s="57" t="s">
        <v>103</v>
      </c>
      <c r="AB244" s="57" t="s">
        <v>103</v>
      </c>
      <c r="AC244" s="58"/>
      <c r="AD244" s="57" t="s">
        <v>103</v>
      </c>
      <c r="AE244" s="57" t="s">
        <v>103</v>
      </c>
      <c r="AF244" s="57" t="s">
        <v>103</v>
      </c>
      <c r="AG244" s="57" t="s">
        <v>103</v>
      </c>
      <c r="AH244" s="57" t="s">
        <v>103</v>
      </c>
      <c r="AI244" s="57" t="s">
        <v>103</v>
      </c>
      <c r="AJ244" s="57" t="s">
        <v>103</v>
      </c>
      <c r="AK244" s="57" t="s">
        <v>103</v>
      </c>
      <c r="AL244" s="57" t="s">
        <v>103</v>
      </c>
      <c r="AM244" s="57" t="s">
        <v>103</v>
      </c>
      <c r="AN244" s="58"/>
      <c r="AO244" s="57" t="s">
        <v>103</v>
      </c>
      <c r="AP244" s="57" t="s">
        <v>103</v>
      </c>
      <c r="AQ244" s="57" t="s">
        <v>103</v>
      </c>
      <c r="AR244" s="57" t="s">
        <v>103</v>
      </c>
      <c r="AS244" s="57"/>
      <c r="AT244" s="57" t="s">
        <v>103</v>
      </c>
      <c r="AU244" s="57" t="s">
        <v>103</v>
      </c>
      <c r="AV244" s="58"/>
      <c r="AW244" s="57" t="s">
        <v>103</v>
      </c>
      <c r="AX244" s="57" t="s">
        <v>103</v>
      </c>
      <c r="AY244" s="57" t="s">
        <v>103</v>
      </c>
      <c r="AZ244" s="57" t="s">
        <v>103</v>
      </c>
      <c r="BA244" s="57" t="s">
        <v>103</v>
      </c>
      <c r="BB244" s="57" t="s">
        <v>103</v>
      </c>
      <c r="BC244" s="57" t="s">
        <v>103</v>
      </c>
      <c r="BD244" s="57" t="s">
        <v>103</v>
      </c>
      <c r="BE244" s="57" t="s">
        <v>103</v>
      </c>
      <c r="BF244" s="57" t="s">
        <v>103</v>
      </c>
      <c r="BG244" s="57" t="s">
        <v>103</v>
      </c>
      <c r="BH244" s="57" t="s">
        <v>103</v>
      </c>
      <c r="BI244" s="57" t="s">
        <v>103</v>
      </c>
      <c r="BJ244" s="57" t="s">
        <v>103</v>
      </c>
      <c r="BK244" s="57" t="s">
        <v>103</v>
      </c>
      <c r="BL244" s="57" t="s">
        <v>103</v>
      </c>
      <c r="BM244" s="57" t="s">
        <v>103</v>
      </c>
      <c r="BN244" s="57" t="s">
        <v>103</v>
      </c>
      <c r="BO244" s="57" t="s">
        <v>103</v>
      </c>
      <c r="BP244" s="57" t="s">
        <v>102</v>
      </c>
      <c r="BQ244" s="57" t="s">
        <v>103</v>
      </c>
      <c r="BR244" s="57" t="s">
        <v>103</v>
      </c>
      <c r="BS244" s="57" t="s">
        <v>103</v>
      </c>
      <c r="BT244" s="57" t="s">
        <v>103</v>
      </c>
      <c r="BU244" s="57" t="s">
        <v>103</v>
      </c>
      <c r="BV244" s="57" t="s">
        <v>103</v>
      </c>
      <c r="BW244" s="57" t="s">
        <v>103</v>
      </c>
      <c r="BX244" s="57" t="s">
        <v>103</v>
      </c>
      <c r="BY244" s="57" t="s">
        <v>103</v>
      </c>
      <c r="BZ244" s="57" t="s">
        <v>103</v>
      </c>
      <c r="CA244" s="57" t="s">
        <v>103</v>
      </c>
      <c r="CB244" s="57" t="s">
        <v>103</v>
      </c>
      <c r="CC244" s="57" t="s">
        <v>103</v>
      </c>
      <c r="CD244" s="59"/>
    </row>
    <row r="245">
      <c r="A245" s="54" t="s">
        <v>346</v>
      </c>
      <c r="B245" s="57" t="s">
        <v>102</v>
      </c>
      <c r="C245" s="57" t="s">
        <v>102</v>
      </c>
      <c r="D245" s="57" t="s">
        <v>102</v>
      </c>
      <c r="E245" s="57" t="s">
        <v>102</v>
      </c>
      <c r="F245" s="57" t="s">
        <v>102</v>
      </c>
      <c r="G245" s="58"/>
      <c r="H245" s="57" t="s">
        <v>102</v>
      </c>
      <c r="I245" s="57" t="s">
        <v>102</v>
      </c>
      <c r="J245" s="57" t="s">
        <v>102</v>
      </c>
      <c r="K245" s="57" t="s">
        <v>111</v>
      </c>
      <c r="L245" s="57" t="s">
        <v>102</v>
      </c>
      <c r="M245" s="57" t="s">
        <v>102</v>
      </c>
      <c r="N245" s="57" t="s">
        <v>102</v>
      </c>
      <c r="O245" s="57" t="s">
        <v>102</v>
      </c>
      <c r="P245" s="58"/>
      <c r="Q245" s="57" t="s">
        <v>102</v>
      </c>
      <c r="R245" s="57" t="s">
        <v>102</v>
      </c>
      <c r="S245" s="57" t="s">
        <v>111</v>
      </c>
      <c r="T245" s="57" t="s">
        <v>102</v>
      </c>
      <c r="U245" s="57" t="s">
        <v>102</v>
      </c>
      <c r="V245" s="57" t="s">
        <v>102</v>
      </c>
      <c r="W245" s="58"/>
      <c r="X245" s="57" t="s">
        <v>102</v>
      </c>
      <c r="Y245" s="58"/>
      <c r="Z245" s="58"/>
      <c r="AA245" s="57" t="s">
        <v>102</v>
      </c>
      <c r="AB245" s="57" t="s">
        <v>102</v>
      </c>
      <c r="AC245" s="57" t="s">
        <v>103</v>
      </c>
      <c r="AD245" s="57" t="s">
        <v>102</v>
      </c>
      <c r="AE245" s="57" t="s">
        <v>102</v>
      </c>
      <c r="AF245" s="57" t="s">
        <v>102</v>
      </c>
      <c r="AG245" s="57" t="s">
        <v>102</v>
      </c>
      <c r="AH245" s="57" t="s">
        <v>102</v>
      </c>
      <c r="AI245" s="57" t="s">
        <v>102</v>
      </c>
      <c r="AJ245" s="57" t="s">
        <v>102</v>
      </c>
      <c r="AK245" s="57" t="s">
        <v>111</v>
      </c>
      <c r="AL245" s="57" t="s">
        <v>111</v>
      </c>
      <c r="AM245" s="57" t="s">
        <v>102</v>
      </c>
      <c r="AN245" s="58"/>
      <c r="AO245" s="57" t="s">
        <v>102</v>
      </c>
      <c r="AP245" s="57" t="s">
        <v>102</v>
      </c>
      <c r="AQ245" s="57" t="s">
        <v>102</v>
      </c>
      <c r="AR245" s="57" t="s">
        <v>102</v>
      </c>
      <c r="AS245" s="57"/>
      <c r="AT245" s="57" t="s">
        <v>102</v>
      </c>
      <c r="AU245" s="57" t="s">
        <v>102</v>
      </c>
      <c r="AV245" s="58"/>
      <c r="AW245" s="57" t="s">
        <v>102</v>
      </c>
      <c r="AX245" s="57" t="s">
        <v>102</v>
      </c>
      <c r="AY245" s="57" t="s">
        <v>102</v>
      </c>
      <c r="AZ245" s="57" t="s">
        <v>102</v>
      </c>
      <c r="BA245" s="57" t="s">
        <v>102</v>
      </c>
      <c r="BB245" s="57" t="s">
        <v>102</v>
      </c>
      <c r="BC245" s="57" t="s">
        <v>102</v>
      </c>
      <c r="BD245" s="57" t="s">
        <v>102</v>
      </c>
      <c r="BE245" s="57" t="s">
        <v>102</v>
      </c>
      <c r="BF245" s="57" t="s">
        <v>102</v>
      </c>
      <c r="BG245" s="57" t="s">
        <v>102</v>
      </c>
      <c r="BH245" s="57" t="s">
        <v>102</v>
      </c>
      <c r="BI245" s="57" t="s">
        <v>102</v>
      </c>
      <c r="BJ245" s="57" t="s">
        <v>102</v>
      </c>
      <c r="BK245" s="57" t="s">
        <v>102</v>
      </c>
      <c r="BL245" s="57" t="s">
        <v>102</v>
      </c>
      <c r="BM245" s="57" t="s">
        <v>102</v>
      </c>
      <c r="BN245" s="57" t="s">
        <v>102</v>
      </c>
      <c r="BO245" s="57" t="s">
        <v>102</v>
      </c>
      <c r="BP245" s="57" t="s">
        <v>102</v>
      </c>
      <c r="BQ245" s="57" t="s">
        <v>102</v>
      </c>
      <c r="BR245" s="57" t="s">
        <v>102</v>
      </c>
      <c r="BS245" s="57" t="s">
        <v>102</v>
      </c>
      <c r="BT245" s="57" t="s">
        <v>102</v>
      </c>
      <c r="BU245" s="57" t="s">
        <v>102</v>
      </c>
      <c r="BV245" s="57" t="s">
        <v>102</v>
      </c>
      <c r="BW245" s="57" t="s">
        <v>102</v>
      </c>
      <c r="BX245" s="57" t="s">
        <v>102</v>
      </c>
      <c r="BY245" s="57" t="s">
        <v>102</v>
      </c>
      <c r="BZ245" s="57" t="s">
        <v>102</v>
      </c>
      <c r="CA245" s="57" t="s">
        <v>102</v>
      </c>
      <c r="CB245" s="57" t="s">
        <v>102</v>
      </c>
      <c r="CC245" s="57" t="s">
        <v>102</v>
      </c>
      <c r="CD245" s="59"/>
    </row>
    <row r="246">
      <c r="A246" s="54" t="s">
        <v>347</v>
      </c>
      <c r="B246" s="57" t="s">
        <v>103</v>
      </c>
      <c r="C246" s="57" t="s">
        <v>103</v>
      </c>
      <c r="D246" s="57" t="s">
        <v>103</v>
      </c>
      <c r="E246" s="57" t="s">
        <v>103</v>
      </c>
      <c r="F246" s="57" t="s">
        <v>103</v>
      </c>
      <c r="G246" s="58"/>
      <c r="H246" s="57" t="s">
        <v>103</v>
      </c>
      <c r="I246" s="57" t="s">
        <v>102</v>
      </c>
      <c r="J246" s="57" t="s">
        <v>103</v>
      </c>
      <c r="K246" s="57" t="s">
        <v>103</v>
      </c>
      <c r="L246" s="57" t="s">
        <v>103</v>
      </c>
      <c r="M246" s="57" t="s">
        <v>103</v>
      </c>
      <c r="N246" s="57" t="s">
        <v>103</v>
      </c>
      <c r="O246" s="57" t="s">
        <v>103</v>
      </c>
      <c r="P246" s="57" t="s">
        <v>103</v>
      </c>
      <c r="Q246" s="57" t="s">
        <v>103</v>
      </c>
      <c r="R246" s="57" t="s">
        <v>103</v>
      </c>
      <c r="S246" s="57" t="s">
        <v>103</v>
      </c>
      <c r="T246" s="57" t="s">
        <v>103</v>
      </c>
      <c r="U246" s="57" t="s">
        <v>103</v>
      </c>
      <c r="V246" s="57" t="s">
        <v>103</v>
      </c>
      <c r="W246" s="58"/>
      <c r="X246" s="57" t="s">
        <v>103</v>
      </c>
      <c r="Y246" s="58"/>
      <c r="Z246" s="58"/>
      <c r="AA246" s="57" t="s">
        <v>103</v>
      </c>
      <c r="AB246" s="57" t="s">
        <v>103</v>
      </c>
      <c r="AC246" s="57" t="s">
        <v>103</v>
      </c>
      <c r="AD246" s="57" t="s">
        <v>103</v>
      </c>
      <c r="AE246" s="57" t="s">
        <v>103</v>
      </c>
      <c r="AF246" s="57" t="s">
        <v>103</v>
      </c>
      <c r="AG246" s="57" t="s">
        <v>103</v>
      </c>
      <c r="AH246" s="57" t="s">
        <v>103</v>
      </c>
      <c r="AI246" s="57" t="s">
        <v>103</v>
      </c>
      <c r="AJ246" s="57" t="s">
        <v>103</v>
      </c>
      <c r="AK246" s="57" t="s">
        <v>103</v>
      </c>
      <c r="AL246" s="57" t="s">
        <v>102</v>
      </c>
      <c r="AM246" s="57" t="s">
        <v>103</v>
      </c>
      <c r="AN246" s="58"/>
      <c r="AO246" s="57" t="s">
        <v>103</v>
      </c>
      <c r="AP246" s="57" t="s">
        <v>103</v>
      </c>
      <c r="AQ246" s="57" t="s">
        <v>103</v>
      </c>
      <c r="AR246" s="57" t="s">
        <v>103</v>
      </c>
      <c r="AS246" s="57"/>
      <c r="AT246" s="57" t="s">
        <v>103</v>
      </c>
      <c r="AU246" s="57" t="s">
        <v>103</v>
      </c>
      <c r="AV246" s="58"/>
      <c r="AW246" s="57" t="s">
        <v>103</v>
      </c>
      <c r="AX246" s="57" t="s">
        <v>103</v>
      </c>
      <c r="AY246" s="57" t="s">
        <v>103</v>
      </c>
      <c r="AZ246" s="57" t="s">
        <v>103</v>
      </c>
      <c r="BA246" s="57" t="s">
        <v>103</v>
      </c>
      <c r="BB246" s="57" t="s">
        <v>103</v>
      </c>
      <c r="BC246" s="57" t="s">
        <v>103</v>
      </c>
      <c r="BD246" s="57" t="s">
        <v>103</v>
      </c>
      <c r="BE246" s="57" t="s">
        <v>103</v>
      </c>
      <c r="BF246" s="57" t="s">
        <v>103</v>
      </c>
      <c r="BG246" s="57" t="s">
        <v>103</v>
      </c>
      <c r="BH246" s="57" t="s">
        <v>103</v>
      </c>
      <c r="BI246" s="57" t="s">
        <v>103</v>
      </c>
      <c r="BJ246" s="57" t="s">
        <v>103</v>
      </c>
      <c r="BK246" s="57" t="s">
        <v>103</v>
      </c>
      <c r="BL246" s="57" t="s">
        <v>103</v>
      </c>
      <c r="BM246" s="57" t="s">
        <v>103</v>
      </c>
      <c r="BN246" s="57" t="s">
        <v>103</v>
      </c>
      <c r="BO246" s="57" t="s">
        <v>103</v>
      </c>
      <c r="BP246" s="57" t="s">
        <v>103</v>
      </c>
      <c r="BQ246" s="57" t="s">
        <v>103</v>
      </c>
      <c r="BR246" s="57" t="s">
        <v>103</v>
      </c>
      <c r="BS246" s="57" t="s">
        <v>103</v>
      </c>
      <c r="BT246" s="57" t="s">
        <v>103</v>
      </c>
      <c r="BU246" s="57" t="s">
        <v>103</v>
      </c>
      <c r="BV246" s="57" t="s">
        <v>103</v>
      </c>
      <c r="BW246" s="57" t="s">
        <v>103</v>
      </c>
      <c r="BX246" s="57" t="s">
        <v>103</v>
      </c>
      <c r="BY246" s="57" t="s">
        <v>103</v>
      </c>
      <c r="BZ246" s="57" t="s">
        <v>103</v>
      </c>
      <c r="CA246" s="57" t="s">
        <v>103</v>
      </c>
      <c r="CB246" s="57" t="s">
        <v>103</v>
      </c>
      <c r="CC246" s="57" t="s">
        <v>103</v>
      </c>
      <c r="CD246" s="59"/>
    </row>
    <row r="247">
      <c r="A247" s="54" t="s">
        <v>348</v>
      </c>
      <c r="B247" s="57" t="s">
        <v>111</v>
      </c>
      <c r="C247" s="57" t="s">
        <v>111</v>
      </c>
      <c r="D247" s="57" t="s">
        <v>111</v>
      </c>
      <c r="E247" s="57" t="s">
        <v>111</v>
      </c>
      <c r="F247" s="57" t="s">
        <v>111</v>
      </c>
      <c r="G247" s="58"/>
      <c r="H247" s="57" t="s">
        <v>111</v>
      </c>
      <c r="I247" s="57" t="s">
        <v>103</v>
      </c>
      <c r="J247" s="57" t="s">
        <v>111</v>
      </c>
      <c r="K247" s="57" t="s">
        <v>111</v>
      </c>
      <c r="L247" s="57" t="s">
        <v>111</v>
      </c>
      <c r="M247" s="57" t="s">
        <v>111</v>
      </c>
      <c r="N247" s="57" t="s">
        <v>111</v>
      </c>
      <c r="O247" s="57" t="s">
        <v>111</v>
      </c>
      <c r="P247" s="57" t="s">
        <v>111</v>
      </c>
      <c r="Q247" s="57" t="s">
        <v>111</v>
      </c>
      <c r="R247" s="57" t="s">
        <v>109</v>
      </c>
      <c r="S247" s="57" t="s">
        <v>111</v>
      </c>
      <c r="T247" s="57" t="s">
        <v>111</v>
      </c>
      <c r="U247" s="57" t="s">
        <v>111</v>
      </c>
      <c r="V247" s="57" t="s">
        <v>111</v>
      </c>
      <c r="W247" s="58"/>
      <c r="X247" s="57" t="s">
        <v>111</v>
      </c>
      <c r="Y247" s="58"/>
      <c r="Z247" s="58"/>
      <c r="AA247" s="57" t="s">
        <v>111</v>
      </c>
      <c r="AB247" s="57" t="s">
        <v>111</v>
      </c>
      <c r="AC247" s="57" t="s">
        <v>103</v>
      </c>
      <c r="AD247" s="57" t="s">
        <v>111</v>
      </c>
      <c r="AE247" s="57" t="s">
        <v>111</v>
      </c>
      <c r="AF247" s="57" t="s">
        <v>103</v>
      </c>
      <c r="AG247" s="57" t="s">
        <v>103</v>
      </c>
      <c r="AH247" s="57" t="s">
        <v>111</v>
      </c>
      <c r="AI247" s="57" t="s">
        <v>111</v>
      </c>
      <c r="AJ247" s="57" t="s">
        <v>111</v>
      </c>
      <c r="AK247" s="57" t="s">
        <v>111</v>
      </c>
      <c r="AL247" s="57" t="s">
        <v>111</v>
      </c>
      <c r="AM247" s="57" t="s">
        <v>103</v>
      </c>
      <c r="AN247" s="58"/>
      <c r="AO247" s="57" t="s">
        <v>111</v>
      </c>
      <c r="AP247" s="57" t="s">
        <v>111</v>
      </c>
      <c r="AQ247" s="57" t="s">
        <v>111</v>
      </c>
      <c r="AR247" s="57" t="s">
        <v>103</v>
      </c>
      <c r="AS247" s="57"/>
      <c r="AT247" s="57" t="s">
        <v>111</v>
      </c>
      <c r="AU247" s="57" t="s">
        <v>111</v>
      </c>
      <c r="AV247" s="58"/>
      <c r="AW247" s="57" t="s">
        <v>111</v>
      </c>
      <c r="AX247" s="57" t="s">
        <v>111</v>
      </c>
      <c r="AY247" s="57" t="s">
        <v>103</v>
      </c>
      <c r="AZ247" s="57" t="s">
        <v>111</v>
      </c>
      <c r="BA247" s="57" t="s">
        <v>111</v>
      </c>
      <c r="BB247" s="57" t="s">
        <v>103</v>
      </c>
      <c r="BC247" s="57" t="s">
        <v>111</v>
      </c>
      <c r="BD247" s="57" t="s">
        <v>103</v>
      </c>
      <c r="BE247" s="57" t="s">
        <v>111</v>
      </c>
      <c r="BF247" s="57" t="s">
        <v>111</v>
      </c>
      <c r="BG247" s="57" t="s">
        <v>111</v>
      </c>
      <c r="BH247" s="57" t="s">
        <v>111</v>
      </c>
      <c r="BI247" s="57" t="s">
        <v>111</v>
      </c>
      <c r="BJ247" s="57" t="s">
        <v>111</v>
      </c>
      <c r="BK247" s="57" t="s">
        <v>103</v>
      </c>
      <c r="BL247" s="57" t="s">
        <v>111</v>
      </c>
      <c r="BM247" s="57" t="s">
        <v>111</v>
      </c>
      <c r="BN247" s="57" t="s">
        <v>111</v>
      </c>
      <c r="BO247" s="57" t="s">
        <v>111</v>
      </c>
      <c r="BP247" s="57" t="s">
        <v>111</v>
      </c>
      <c r="BQ247" s="57" t="s">
        <v>111</v>
      </c>
      <c r="BR247" s="57" t="s">
        <v>111</v>
      </c>
      <c r="BS247" s="57" t="s">
        <v>111</v>
      </c>
      <c r="BT247" s="57" t="s">
        <v>111</v>
      </c>
      <c r="BU247" s="57" t="s">
        <v>111</v>
      </c>
      <c r="BV247" s="57" t="s">
        <v>111</v>
      </c>
      <c r="BW247" s="57" t="s">
        <v>111</v>
      </c>
      <c r="BX247" s="57" t="s">
        <v>111</v>
      </c>
      <c r="BY247" s="57" t="s">
        <v>103</v>
      </c>
      <c r="BZ247" s="57" t="s">
        <v>111</v>
      </c>
      <c r="CA247" s="57" t="s">
        <v>111</v>
      </c>
      <c r="CB247" s="57" t="s">
        <v>111</v>
      </c>
      <c r="CC247" s="57" t="s">
        <v>111</v>
      </c>
      <c r="CD247" s="59"/>
    </row>
    <row r="248">
      <c r="A248" s="54" t="s">
        <v>349</v>
      </c>
      <c r="B248" s="57" t="s">
        <v>103</v>
      </c>
      <c r="C248" s="57" t="s">
        <v>103</v>
      </c>
      <c r="D248" s="57" t="s">
        <v>103</v>
      </c>
      <c r="E248" s="57" t="s">
        <v>103</v>
      </c>
      <c r="F248" s="57" t="s">
        <v>103</v>
      </c>
      <c r="G248" s="58"/>
      <c r="H248" s="57" t="s">
        <v>103</v>
      </c>
      <c r="I248" s="57" t="s">
        <v>103</v>
      </c>
      <c r="J248" s="57" t="s">
        <v>103</v>
      </c>
      <c r="K248" s="57" t="s">
        <v>103</v>
      </c>
      <c r="L248" s="57" t="s">
        <v>103</v>
      </c>
      <c r="M248" s="57" t="s">
        <v>103</v>
      </c>
      <c r="N248" s="57" t="s">
        <v>103</v>
      </c>
      <c r="O248" s="57" t="s">
        <v>103</v>
      </c>
      <c r="P248" s="57" t="s">
        <v>103</v>
      </c>
      <c r="Q248" s="57" t="s">
        <v>103</v>
      </c>
      <c r="R248" s="57" t="s">
        <v>102</v>
      </c>
      <c r="S248" s="57" t="s">
        <v>103</v>
      </c>
      <c r="T248" s="57" t="s">
        <v>103</v>
      </c>
      <c r="U248" s="57" t="s">
        <v>103</v>
      </c>
      <c r="V248" s="57" t="s">
        <v>103</v>
      </c>
      <c r="W248" s="58"/>
      <c r="X248" s="57" t="s">
        <v>103</v>
      </c>
      <c r="Y248" s="58"/>
      <c r="Z248" s="58"/>
      <c r="AA248" s="57" t="s">
        <v>103</v>
      </c>
      <c r="AB248" s="57" t="s">
        <v>103</v>
      </c>
      <c r="AC248" s="57" t="s">
        <v>102</v>
      </c>
      <c r="AD248" s="57" t="s">
        <v>103</v>
      </c>
      <c r="AE248" s="57" t="s">
        <v>103</v>
      </c>
      <c r="AF248" s="57" t="s">
        <v>103</v>
      </c>
      <c r="AG248" s="57" t="s">
        <v>103</v>
      </c>
      <c r="AH248" s="57" t="s">
        <v>103</v>
      </c>
      <c r="AI248" s="57" t="s">
        <v>103</v>
      </c>
      <c r="AJ248" s="57" t="s">
        <v>103</v>
      </c>
      <c r="AK248" s="57" t="s">
        <v>103</v>
      </c>
      <c r="AL248" s="57" t="s">
        <v>103</v>
      </c>
      <c r="AM248" s="57" t="s">
        <v>103</v>
      </c>
      <c r="AN248" s="58"/>
      <c r="AO248" s="57" t="s">
        <v>102</v>
      </c>
      <c r="AP248" s="57" t="s">
        <v>103</v>
      </c>
      <c r="AQ248" s="57" t="s">
        <v>103</v>
      </c>
      <c r="AR248" s="57"/>
      <c r="AS248" s="57"/>
      <c r="AT248" s="57" t="s">
        <v>103</v>
      </c>
      <c r="AU248" s="57" t="s">
        <v>103</v>
      </c>
      <c r="AV248" s="58"/>
      <c r="AW248" s="57" t="s">
        <v>103</v>
      </c>
      <c r="AX248" s="57" t="s">
        <v>103</v>
      </c>
      <c r="AY248" s="57" t="s">
        <v>103</v>
      </c>
      <c r="AZ248" s="57" t="s">
        <v>103</v>
      </c>
      <c r="BA248" s="57" t="s">
        <v>103</v>
      </c>
      <c r="BB248" s="57" t="s">
        <v>103</v>
      </c>
      <c r="BC248" s="57" t="s">
        <v>103</v>
      </c>
      <c r="BD248" s="57" t="s">
        <v>102</v>
      </c>
      <c r="BE248" s="57" t="s">
        <v>103</v>
      </c>
      <c r="BF248" s="57" t="s">
        <v>111</v>
      </c>
      <c r="BG248" s="57" t="s">
        <v>103</v>
      </c>
      <c r="BH248" s="57" t="s">
        <v>103</v>
      </c>
      <c r="BI248" s="57" t="s">
        <v>103</v>
      </c>
      <c r="BJ248" s="57" t="s">
        <v>103</v>
      </c>
      <c r="BK248" s="57" t="s">
        <v>103</v>
      </c>
      <c r="BL248" s="57" t="s">
        <v>103</v>
      </c>
      <c r="BM248" s="57" t="s">
        <v>103</v>
      </c>
      <c r="BN248" s="57" t="s">
        <v>103</v>
      </c>
      <c r="BO248" s="57" t="s">
        <v>103</v>
      </c>
      <c r="BP248" s="57" t="s">
        <v>103</v>
      </c>
      <c r="BQ248" s="57" t="s">
        <v>103</v>
      </c>
      <c r="BR248" s="57" t="s">
        <v>103</v>
      </c>
      <c r="BS248" s="57" t="s">
        <v>102</v>
      </c>
      <c r="BT248" s="57" t="s">
        <v>103</v>
      </c>
      <c r="BU248" s="57" t="s">
        <v>103</v>
      </c>
      <c r="BV248" s="57" t="s">
        <v>103</v>
      </c>
      <c r="BW248" s="57" t="s">
        <v>103</v>
      </c>
      <c r="BX248" s="57" t="s">
        <v>103</v>
      </c>
      <c r="BY248" s="57" t="s">
        <v>103</v>
      </c>
      <c r="BZ248" s="57" t="s">
        <v>103</v>
      </c>
      <c r="CA248" s="57" t="s">
        <v>103</v>
      </c>
      <c r="CB248" s="57" t="s">
        <v>103</v>
      </c>
      <c r="CC248" s="57" t="s">
        <v>103</v>
      </c>
      <c r="CD248" s="59"/>
    </row>
    <row r="249">
      <c r="A249" s="54" t="s">
        <v>350</v>
      </c>
      <c r="B249" s="57" t="s">
        <v>103</v>
      </c>
      <c r="C249" s="57" t="s">
        <v>103</v>
      </c>
      <c r="D249" s="57" t="s">
        <v>103</v>
      </c>
      <c r="E249" s="57" t="s">
        <v>103</v>
      </c>
      <c r="F249" s="57" t="s">
        <v>103</v>
      </c>
      <c r="G249" s="58"/>
      <c r="H249" s="57" t="s">
        <v>103</v>
      </c>
      <c r="I249" s="57" t="s">
        <v>103</v>
      </c>
      <c r="J249" s="57" t="s">
        <v>103</v>
      </c>
      <c r="K249" s="57" t="s">
        <v>103</v>
      </c>
      <c r="L249" s="57" t="s">
        <v>103</v>
      </c>
      <c r="M249" s="57" t="s">
        <v>103</v>
      </c>
      <c r="N249" s="57" t="s">
        <v>103</v>
      </c>
      <c r="O249" s="57" t="s">
        <v>103</v>
      </c>
      <c r="P249" s="57" t="s">
        <v>103</v>
      </c>
      <c r="Q249" s="57" t="s">
        <v>103</v>
      </c>
      <c r="R249" s="57" t="s">
        <v>102</v>
      </c>
      <c r="S249" s="57" t="s">
        <v>102</v>
      </c>
      <c r="T249" s="57" t="s">
        <v>103</v>
      </c>
      <c r="U249" s="57" t="s">
        <v>103</v>
      </c>
      <c r="V249" s="57" t="s">
        <v>103</v>
      </c>
      <c r="W249" s="58"/>
      <c r="X249" s="57" t="s">
        <v>103</v>
      </c>
      <c r="Y249" s="58"/>
      <c r="Z249" s="58"/>
      <c r="AA249" s="57" t="s">
        <v>103</v>
      </c>
      <c r="AB249" s="57" t="s">
        <v>103</v>
      </c>
      <c r="AC249" s="57" t="s">
        <v>103</v>
      </c>
      <c r="AD249" s="57" t="s">
        <v>103</v>
      </c>
      <c r="AE249" s="57" t="s">
        <v>103</v>
      </c>
      <c r="AF249" s="57" t="s">
        <v>103</v>
      </c>
      <c r="AG249" s="57" t="s">
        <v>102</v>
      </c>
      <c r="AH249" s="57" t="s">
        <v>103</v>
      </c>
      <c r="AI249" s="57" t="s">
        <v>103</v>
      </c>
      <c r="AJ249" s="57" t="s">
        <v>103</v>
      </c>
      <c r="AK249" s="57" t="s">
        <v>103</v>
      </c>
      <c r="AL249" s="57" t="s">
        <v>103</v>
      </c>
      <c r="AM249" s="57" t="s">
        <v>103</v>
      </c>
      <c r="AN249" s="58"/>
      <c r="AO249" s="57" t="s">
        <v>103</v>
      </c>
      <c r="AP249" s="57" t="s">
        <v>103</v>
      </c>
      <c r="AQ249" s="57" t="s">
        <v>103</v>
      </c>
      <c r="AR249" s="57" t="s">
        <v>103</v>
      </c>
      <c r="AS249" s="57"/>
      <c r="AT249" s="57" t="s">
        <v>103</v>
      </c>
      <c r="AU249" s="57" t="s">
        <v>103</v>
      </c>
      <c r="AV249" s="58"/>
      <c r="AW249" s="57" t="s">
        <v>103</v>
      </c>
      <c r="AX249" s="57" t="s">
        <v>103</v>
      </c>
      <c r="AY249" s="57" t="s">
        <v>103</v>
      </c>
      <c r="AZ249" s="57" t="s">
        <v>103</v>
      </c>
      <c r="BA249" s="57" t="s">
        <v>103</v>
      </c>
      <c r="BB249" s="57" t="s">
        <v>103</v>
      </c>
      <c r="BC249" s="57" t="s">
        <v>103</v>
      </c>
      <c r="BD249" s="57" t="s">
        <v>103</v>
      </c>
      <c r="BE249" s="57" t="s">
        <v>103</v>
      </c>
      <c r="BF249" s="57" t="s">
        <v>103</v>
      </c>
      <c r="BG249" s="57" t="s">
        <v>103</v>
      </c>
      <c r="BH249" s="57" t="s">
        <v>103</v>
      </c>
      <c r="BI249" s="57" t="s">
        <v>103</v>
      </c>
      <c r="BJ249" s="57" t="s">
        <v>103</v>
      </c>
      <c r="BK249" s="57" t="s">
        <v>103</v>
      </c>
      <c r="BL249" s="57" t="s">
        <v>103</v>
      </c>
      <c r="BM249" s="57" t="s">
        <v>103</v>
      </c>
      <c r="BN249" s="57" t="s">
        <v>103</v>
      </c>
      <c r="BO249" s="57" t="s">
        <v>103</v>
      </c>
      <c r="BP249" s="57" t="s">
        <v>103</v>
      </c>
      <c r="BQ249" s="57" t="s">
        <v>103</v>
      </c>
      <c r="BR249" s="57" t="s">
        <v>103</v>
      </c>
      <c r="BS249" s="57" t="s">
        <v>103</v>
      </c>
      <c r="BT249" s="57" t="s">
        <v>103</v>
      </c>
      <c r="BU249" s="57" t="s">
        <v>103</v>
      </c>
      <c r="BV249" s="57" t="s">
        <v>103</v>
      </c>
      <c r="BW249" s="57" t="s">
        <v>103</v>
      </c>
      <c r="BX249" s="57" t="s">
        <v>103</v>
      </c>
      <c r="BY249" s="57" t="s">
        <v>103</v>
      </c>
      <c r="BZ249" s="57" t="s">
        <v>103</v>
      </c>
      <c r="CA249" s="57" t="s">
        <v>103</v>
      </c>
      <c r="CB249" s="57" t="s">
        <v>103</v>
      </c>
      <c r="CC249" s="57" t="s">
        <v>103</v>
      </c>
      <c r="CD249" s="59"/>
    </row>
    <row r="250">
      <c r="A250" s="54" t="s">
        <v>351</v>
      </c>
      <c r="B250" s="57" t="s">
        <v>102</v>
      </c>
      <c r="C250" s="57" t="s">
        <v>102</v>
      </c>
      <c r="D250" s="57" t="s">
        <v>102</v>
      </c>
      <c r="E250" s="57" t="s">
        <v>102</v>
      </c>
      <c r="F250" s="57" t="s">
        <v>102</v>
      </c>
      <c r="G250" s="58"/>
      <c r="H250" s="57" t="s">
        <v>102</v>
      </c>
      <c r="I250" s="57" t="s">
        <v>102</v>
      </c>
      <c r="J250" s="57" t="s">
        <v>102</v>
      </c>
      <c r="K250" s="57" t="s">
        <v>102</v>
      </c>
      <c r="L250" s="57" t="s">
        <v>102</v>
      </c>
      <c r="M250" s="57" t="s">
        <v>102</v>
      </c>
      <c r="N250" s="57" t="s">
        <v>102</v>
      </c>
      <c r="O250" s="57" t="s">
        <v>102</v>
      </c>
      <c r="P250" s="57" t="s">
        <v>102</v>
      </c>
      <c r="Q250" s="57" t="s">
        <v>102</v>
      </c>
      <c r="R250" s="57" t="s">
        <v>102</v>
      </c>
      <c r="S250" s="57" t="s">
        <v>102</v>
      </c>
      <c r="T250" s="57" t="s">
        <v>102</v>
      </c>
      <c r="U250" s="57" t="s">
        <v>102</v>
      </c>
      <c r="V250" s="57" t="s">
        <v>102</v>
      </c>
      <c r="W250" s="58"/>
      <c r="X250" s="57" t="s">
        <v>102</v>
      </c>
      <c r="Y250" s="58"/>
      <c r="Z250" s="58"/>
      <c r="AA250" s="57" t="s">
        <v>102</v>
      </c>
      <c r="AB250" s="57" t="s">
        <v>102</v>
      </c>
      <c r="AC250" s="57" t="s">
        <v>103</v>
      </c>
      <c r="AD250" s="57" t="s">
        <v>102</v>
      </c>
      <c r="AE250" s="57" t="s">
        <v>102</v>
      </c>
      <c r="AF250" s="57" t="s">
        <v>111</v>
      </c>
      <c r="AG250" s="57" t="s">
        <v>102</v>
      </c>
      <c r="AH250" s="57" t="s">
        <v>102</v>
      </c>
      <c r="AI250" s="57" t="s">
        <v>102</v>
      </c>
      <c r="AJ250" s="57" t="s">
        <v>102</v>
      </c>
      <c r="AK250" s="57" t="s">
        <v>102</v>
      </c>
      <c r="AL250" s="57" t="s">
        <v>102</v>
      </c>
      <c r="AM250" s="57" t="s">
        <v>102</v>
      </c>
      <c r="AN250" s="58"/>
      <c r="AO250" s="57" t="s">
        <v>102</v>
      </c>
      <c r="AP250" s="57" t="s">
        <v>102</v>
      </c>
      <c r="AQ250" s="57" t="s">
        <v>102</v>
      </c>
      <c r="AR250" s="57" t="s">
        <v>102</v>
      </c>
      <c r="AS250" s="57"/>
      <c r="AT250" s="57" t="s">
        <v>102</v>
      </c>
      <c r="AU250" s="57" t="s">
        <v>102</v>
      </c>
      <c r="AV250" s="58"/>
      <c r="AW250" s="57" t="s">
        <v>102</v>
      </c>
      <c r="AX250" s="57" t="s">
        <v>102</v>
      </c>
      <c r="AY250" s="57" t="s">
        <v>102</v>
      </c>
      <c r="AZ250" s="57" t="s">
        <v>102</v>
      </c>
      <c r="BA250" s="57" t="s">
        <v>102</v>
      </c>
      <c r="BB250" s="57" t="s">
        <v>102</v>
      </c>
      <c r="BC250" s="57" t="s">
        <v>102</v>
      </c>
      <c r="BD250" s="57" t="s">
        <v>102</v>
      </c>
      <c r="BE250" s="57" t="s">
        <v>102</v>
      </c>
      <c r="BF250" s="57" t="s">
        <v>102</v>
      </c>
      <c r="BG250" s="57" t="s">
        <v>102</v>
      </c>
      <c r="BH250" s="57" t="s">
        <v>102</v>
      </c>
      <c r="BI250" s="57" t="s">
        <v>102</v>
      </c>
      <c r="BJ250" s="57" t="s">
        <v>102</v>
      </c>
      <c r="BK250" s="57" t="s">
        <v>102</v>
      </c>
      <c r="BL250" s="57" t="s">
        <v>102</v>
      </c>
      <c r="BM250" s="57" t="s">
        <v>102</v>
      </c>
      <c r="BN250" s="57" t="s">
        <v>102</v>
      </c>
      <c r="BO250" s="57" t="s">
        <v>102</v>
      </c>
      <c r="BP250" s="57" t="s">
        <v>102</v>
      </c>
      <c r="BQ250" s="57" t="s">
        <v>102</v>
      </c>
      <c r="BR250" s="57" t="s">
        <v>102</v>
      </c>
      <c r="BS250" s="57" t="s">
        <v>102</v>
      </c>
      <c r="BT250" s="57" t="s">
        <v>102</v>
      </c>
      <c r="BU250" s="57" t="s">
        <v>102</v>
      </c>
      <c r="BV250" s="57" t="s">
        <v>102</v>
      </c>
      <c r="BW250" s="57" t="s">
        <v>102</v>
      </c>
      <c r="BX250" s="57" t="s">
        <v>102</v>
      </c>
      <c r="BY250" s="57" t="s">
        <v>102</v>
      </c>
      <c r="BZ250" s="57" t="s">
        <v>102</v>
      </c>
      <c r="CA250" s="57" t="s">
        <v>102</v>
      </c>
      <c r="CB250" s="57" t="s">
        <v>102</v>
      </c>
      <c r="CC250" s="57" t="s">
        <v>102</v>
      </c>
      <c r="CD250" s="59"/>
    </row>
    <row r="251">
      <c r="A251" s="54" t="s">
        <v>352</v>
      </c>
      <c r="B251" s="57" t="s">
        <v>103</v>
      </c>
      <c r="C251" s="57" t="s">
        <v>103</v>
      </c>
      <c r="D251" s="57" t="s">
        <v>103</v>
      </c>
      <c r="E251" s="57" t="s">
        <v>103</v>
      </c>
      <c r="F251" s="57" t="s">
        <v>103</v>
      </c>
      <c r="G251" s="58"/>
      <c r="H251" s="57" t="s">
        <v>103</v>
      </c>
      <c r="I251" s="57" t="s">
        <v>103</v>
      </c>
      <c r="J251" s="57" t="s">
        <v>103</v>
      </c>
      <c r="K251" s="57" t="s">
        <v>103</v>
      </c>
      <c r="L251" s="57" t="s">
        <v>103</v>
      </c>
      <c r="M251" s="57" t="s">
        <v>103</v>
      </c>
      <c r="N251" s="57" t="s">
        <v>103</v>
      </c>
      <c r="O251" s="57" t="s">
        <v>103</v>
      </c>
      <c r="P251" s="57" t="s">
        <v>103</v>
      </c>
      <c r="Q251" s="57" t="s">
        <v>103</v>
      </c>
      <c r="R251" s="57" t="s">
        <v>109</v>
      </c>
      <c r="S251" s="57" t="s">
        <v>109</v>
      </c>
      <c r="T251" s="57" t="s">
        <v>103</v>
      </c>
      <c r="U251" s="57" t="s">
        <v>103</v>
      </c>
      <c r="V251" s="57" t="s">
        <v>103</v>
      </c>
      <c r="W251" s="58"/>
      <c r="X251" s="57" t="s">
        <v>103</v>
      </c>
      <c r="Y251" s="58"/>
      <c r="Z251" s="58"/>
      <c r="AA251" s="57" t="s">
        <v>103</v>
      </c>
      <c r="AB251" s="57" t="s">
        <v>111</v>
      </c>
      <c r="AC251" s="57" t="s">
        <v>102</v>
      </c>
      <c r="AD251" s="57" t="s">
        <v>103</v>
      </c>
      <c r="AE251" s="57" t="s">
        <v>103</v>
      </c>
      <c r="AF251" s="57" t="s">
        <v>103</v>
      </c>
      <c r="AG251" s="57" t="s">
        <v>103</v>
      </c>
      <c r="AH251" s="57" t="s">
        <v>103</v>
      </c>
      <c r="AI251" s="57" t="s">
        <v>103</v>
      </c>
      <c r="AJ251" s="57" t="s">
        <v>103</v>
      </c>
      <c r="AK251" s="57" t="s">
        <v>103</v>
      </c>
      <c r="AL251" s="57" t="s">
        <v>103</v>
      </c>
      <c r="AM251" s="57" t="s">
        <v>103</v>
      </c>
      <c r="AN251" s="58"/>
      <c r="AO251" s="57" t="s">
        <v>103</v>
      </c>
      <c r="AP251" s="57" t="s">
        <v>103</v>
      </c>
      <c r="AQ251" s="57" t="s">
        <v>103</v>
      </c>
      <c r="AR251" s="57" t="s">
        <v>103</v>
      </c>
      <c r="AS251" s="57"/>
      <c r="AT251" s="57" t="s">
        <v>103</v>
      </c>
      <c r="AU251" s="57" t="s">
        <v>103</v>
      </c>
      <c r="AV251" s="58"/>
      <c r="AW251" s="57" t="s">
        <v>103</v>
      </c>
      <c r="AX251" s="57" t="s">
        <v>103</v>
      </c>
      <c r="AY251" s="57" t="s">
        <v>103</v>
      </c>
      <c r="AZ251" s="57" t="s">
        <v>103</v>
      </c>
      <c r="BA251" s="57" t="s">
        <v>103</v>
      </c>
      <c r="BB251" s="57" t="s">
        <v>103</v>
      </c>
      <c r="BC251" s="57" t="s">
        <v>103</v>
      </c>
      <c r="BD251" s="57" t="s">
        <v>103</v>
      </c>
      <c r="BE251" s="57" t="s">
        <v>103</v>
      </c>
      <c r="BF251" s="57" t="s">
        <v>103</v>
      </c>
      <c r="BG251" s="57" t="s">
        <v>103</v>
      </c>
      <c r="BH251" s="57" t="s">
        <v>103</v>
      </c>
      <c r="BI251" s="57" t="s">
        <v>103</v>
      </c>
      <c r="BJ251" s="57" t="s">
        <v>103</v>
      </c>
      <c r="BK251" s="57" t="s">
        <v>103</v>
      </c>
      <c r="BL251" s="57" t="s">
        <v>103</v>
      </c>
      <c r="BM251" s="57" t="s">
        <v>103</v>
      </c>
      <c r="BN251" s="57" t="s">
        <v>103</v>
      </c>
      <c r="BO251" s="57" t="s">
        <v>103</v>
      </c>
      <c r="BP251" s="57" t="s">
        <v>103</v>
      </c>
      <c r="BQ251" s="57" t="s">
        <v>103</v>
      </c>
      <c r="BR251" s="57" t="s">
        <v>103</v>
      </c>
      <c r="BS251" s="57" t="s">
        <v>103</v>
      </c>
      <c r="BT251" s="57" t="s">
        <v>103</v>
      </c>
      <c r="BU251" s="57" t="s">
        <v>103</v>
      </c>
      <c r="BV251" s="57" t="s">
        <v>103</v>
      </c>
      <c r="BW251" s="57" t="s">
        <v>103</v>
      </c>
      <c r="BX251" s="57" t="s">
        <v>103</v>
      </c>
      <c r="BY251" s="57" t="s">
        <v>103</v>
      </c>
      <c r="BZ251" s="57" t="s">
        <v>103</v>
      </c>
      <c r="CA251" s="57" t="s">
        <v>103</v>
      </c>
      <c r="CB251" s="57" t="s">
        <v>103</v>
      </c>
      <c r="CC251" s="57" t="s">
        <v>103</v>
      </c>
      <c r="CD251" s="59"/>
    </row>
    <row r="252">
      <c r="A252" s="54" t="s">
        <v>353</v>
      </c>
      <c r="B252" s="57" t="s">
        <v>102</v>
      </c>
      <c r="C252" s="57" t="s">
        <v>103</v>
      </c>
      <c r="D252" s="57" t="s">
        <v>103</v>
      </c>
      <c r="E252" s="57" t="s">
        <v>103</v>
      </c>
      <c r="F252" s="57" t="s">
        <v>103</v>
      </c>
      <c r="G252" s="58"/>
      <c r="H252" s="57" t="s">
        <v>103</v>
      </c>
      <c r="I252" s="57" t="s">
        <v>103</v>
      </c>
      <c r="J252" s="57" t="s">
        <v>103</v>
      </c>
      <c r="K252" s="57" t="s">
        <v>103</v>
      </c>
      <c r="L252" s="57" t="s">
        <v>103</v>
      </c>
      <c r="M252" s="57" t="s">
        <v>103</v>
      </c>
      <c r="N252" s="57" t="s">
        <v>103</v>
      </c>
      <c r="O252" s="57" t="s">
        <v>103</v>
      </c>
      <c r="P252" s="57" t="s">
        <v>103</v>
      </c>
      <c r="Q252" s="57" t="s">
        <v>103</v>
      </c>
      <c r="R252" s="57" t="s">
        <v>109</v>
      </c>
      <c r="S252" s="57" t="s">
        <v>103</v>
      </c>
      <c r="T252" s="57" t="s">
        <v>103</v>
      </c>
      <c r="U252" s="57" t="s">
        <v>103</v>
      </c>
      <c r="V252" s="57" t="s">
        <v>103</v>
      </c>
      <c r="W252" s="58"/>
      <c r="X252" s="57" t="s">
        <v>103</v>
      </c>
      <c r="Y252" s="58"/>
      <c r="Z252" s="58"/>
      <c r="AA252" s="57" t="s">
        <v>103</v>
      </c>
      <c r="AB252" s="57" t="s">
        <v>103</v>
      </c>
      <c r="AC252" s="57" t="s">
        <v>103</v>
      </c>
      <c r="AD252" s="57" t="s">
        <v>103</v>
      </c>
      <c r="AE252" s="57" t="s">
        <v>103</v>
      </c>
      <c r="AF252" s="57" t="s">
        <v>102</v>
      </c>
      <c r="AG252" s="57" t="s">
        <v>103</v>
      </c>
      <c r="AH252" s="57" t="s">
        <v>103</v>
      </c>
      <c r="AI252" s="57" t="s">
        <v>103</v>
      </c>
      <c r="AJ252" s="57" t="s">
        <v>103</v>
      </c>
      <c r="AK252" s="57" t="s">
        <v>103</v>
      </c>
      <c r="AL252" s="57" t="s">
        <v>103</v>
      </c>
      <c r="AM252" s="57" t="s">
        <v>103</v>
      </c>
      <c r="AN252" s="58"/>
      <c r="AO252" s="57" t="s">
        <v>103</v>
      </c>
      <c r="AP252" s="57" t="s">
        <v>103</v>
      </c>
      <c r="AQ252" s="57" t="s">
        <v>103</v>
      </c>
      <c r="AR252" s="57" t="s">
        <v>103</v>
      </c>
      <c r="AS252" s="57"/>
      <c r="AT252" s="57" t="s">
        <v>103</v>
      </c>
      <c r="AU252" s="57" t="s">
        <v>103</v>
      </c>
      <c r="AV252" s="58"/>
      <c r="AW252" s="57" t="s">
        <v>103</v>
      </c>
      <c r="AX252" s="57" t="s">
        <v>103</v>
      </c>
      <c r="AY252" s="57" t="s">
        <v>103</v>
      </c>
      <c r="AZ252" s="57" t="s">
        <v>103</v>
      </c>
      <c r="BA252" s="57" t="s">
        <v>103</v>
      </c>
      <c r="BB252" s="57" t="s">
        <v>103</v>
      </c>
      <c r="BC252" s="57" t="s">
        <v>102</v>
      </c>
      <c r="BD252" s="57" t="s">
        <v>103</v>
      </c>
      <c r="BE252" s="57" t="s">
        <v>103</v>
      </c>
      <c r="BF252" s="57" t="s">
        <v>103</v>
      </c>
      <c r="BG252" s="57" t="s">
        <v>103</v>
      </c>
      <c r="BH252" s="57" t="s">
        <v>103</v>
      </c>
      <c r="BI252" s="57" t="s">
        <v>103</v>
      </c>
      <c r="BJ252" s="57" t="s">
        <v>103</v>
      </c>
      <c r="BK252" s="57" t="s">
        <v>103</v>
      </c>
      <c r="BL252" s="57" t="s">
        <v>103</v>
      </c>
      <c r="BM252" s="57" t="s">
        <v>103</v>
      </c>
      <c r="BN252" s="57" t="s">
        <v>103</v>
      </c>
      <c r="BO252" s="57" t="s">
        <v>103</v>
      </c>
      <c r="BP252" s="57" t="s">
        <v>103</v>
      </c>
      <c r="BQ252" s="57" t="s">
        <v>103</v>
      </c>
      <c r="BR252" s="57" t="s">
        <v>103</v>
      </c>
      <c r="BS252" s="57" t="s">
        <v>103</v>
      </c>
      <c r="BT252" s="57" t="s">
        <v>103</v>
      </c>
      <c r="BU252" s="57" t="s">
        <v>103</v>
      </c>
      <c r="BV252" s="57" t="s">
        <v>103</v>
      </c>
      <c r="BW252" s="57" t="s">
        <v>103</v>
      </c>
      <c r="BX252" s="57"/>
      <c r="BY252" s="57" t="s">
        <v>103</v>
      </c>
      <c r="BZ252" s="57" t="s">
        <v>103</v>
      </c>
      <c r="CA252" s="57" t="s">
        <v>103</v>
      </c>
      <c r="CB252" s="57" t="s">
        <v>103</v>
      </c>
      <c r="CC252" s="57" t="s">
        <v>103</v>
      </c>
      <c r="CD252" s="59"/>
    </row>
    <row r="253">
      <c r="A253" s="54" t="s">
        <v>354</v>
      </c>
      <c r="B253" s="57" t="s">
        <v>109</v>
      </c>
      <c r="C253" s="57" t="s">
        <v>109</v>
      </c>
      <c r="D253" s="57" t="s">
        <v>109</v>
      </c>
      <c r="E253" s="57" t="s">
        <v>109</v>
      </c>
      <c r="F253" s="57" t="s">
        <v>109</v>
      </c>
      <c r="G253" s="58"/>
      <c r="H253" s="57" t="s">
        <v>109</v>
      </c>
      <c r="I253" s="57" t="s">
        <v>109</v>
      </c>
      <c r="J253" s="57" t="s">
        <v>109</v>
      </c>
      <c r="K253" s="57" t="s">
        <v>109</v>
      </c>
      <c r="L253" s="57" t="s">
        <v>109</v>
      </c>
      <c r="M253" s="57" t="s">
        <v>109</v>
      </c>
      <c r="N253" s="57" t="s">
        <v>109</v>
      </c>
      <c r="O253" s="57" t="s">
        <v>109</v>
      </c>
      <c r="P253" s="57" t="s">
        <v>109</v>
      </c>
      <c r="Q253" s="57" t="s">
        <v>109</v>
      </c>
      <c r="R253" s="57" t="s">
        <v>109</v>
      </c>
      <c r="S253" s="57" t="s">
        <v>109</v>
      </c>
      <c r="T253" s="57" t="s">
        <v>109</v>
      </c>
      <c r="U253" s="57" t="s">
        <v>109</v>
      </c>
      <c r="V253" s="57" t="s">
        <v>109</v>
      </c>
      <c r="W253" s="58"/>
      <c r="X253" s="57" t="s">
        <v>111</v>
      </c>
      <c r="Y253" s="58"/>
      <c r="Z253" s="58"/>
      <c r="AA253" s="57" t="s">
        <v>111</v>
      </c>
      <c r="AB253" s="57" t="s">
        <v>109</v>
      </c>
      <c r="AC253" s="57" t="s">
        <v>102</v>
      </c>
      <c r="AD253" s="57" t="s">
        <v>109</v>
      </c>
      <c r="AE253" s="57" t="s">
        <v>109</v>
      </c>
      <c r="AF253" s="57" t="s">
        <v>111</v>
      </c>
      <c r="AG253" s="57" t="s">
        <v>109</v>
      </c>
      <c r="AH253" s="57" t="s">
        <v>109</v>
      </c>
      <c r="AI253" s="57" t="s">
        <v>109</v>
      </c>
      <c r="AJ253" s="57" t="s">
        <v>109</v>
      </c>
      <c r="AK253" s="57" t="s">
        <v>109</v>
      </c>
      <c r="AL253" s="57" t="s">
        <v>109</v>
      </c>
      <c r="AM253" s="57" t="s">
        <v>109</v>
      </c>
      <c r="AN253" s="58"/>
      <c r="AO253" s="57" t="s">
        <v>109</v>
      </c>
      <c r="AP253" s="57" t="s">
        <v>109</v>
      </c>
      <c r="AQ253" s="57" t="s">
        <v>109</v>
      </c>
      <c r="AR253" s="57" t="s">
        <v>109</v>
      </c>
      <c r="AS253" s="57"/>
      <c r="AT253" s="57" t="s">
        <v>109</v>
      </c>
      <c r="AU253" s="57" t="s">
        <v>109</v>
      </c>
      <c r="AV253" s="58"/>
      <c r="AW253" s="57" t="s">
        <v>109</v>
      </c>
      <c r="AX253" s="57" t="s">
        <v>109</v>
      </c>
      <c r="AY253" s="57" t="s">
        <v>109</v>
      </c>
      <c r="AZ253" s="57" t="s">
        <v>109</v>
      </c>
      <c r="BA253" s="57" t="s">
        <v>109</v>
      </c>
      <c r="BB253" s="57" t="s">
        <v>109</v>
      </c>
      <c r="BC253" s="57" t="s">
        <v>109</v>
      </c>
      <c r="BD253" s="57" t="s">
        <v>109</v>
      </c>
      <c r="BE253" s="57" t="s">
        <v>109</v>
      </c>
      <c r="BF253" s="57" t="s">
        <v>109</v>
      </c>
      <c r="BG253" s="57" t="s">
        <v>109</v>
      </c>
      <c r="BH253" s="57" t="s">
        <v>109</v>
      </c>
      <c r="BI253" s="57" t="s">
        <v>109</v>
      </c>
      <c r="BJ253" s="57" t="s">
        <v>109</v>
      </c>
      <c r="BK253" s="57" t="s">
        <v>109</v>
      </c>
      <c r="BL253" s="57" t="s">
        <v>109</v>
      </c>
      <c r="BM253" s="57" t="s">
        <v>109</v>
      </c>
      <c r="BN253" s="57" t="s">
        <v>109</v>
      </c>
      <c r="BO253" s="57" t="s">
        <v>109</v>
      </c>
      <c r="BP253" s="57" t="s">
        <v>109</v>
      </c>
      <c r="BQ253" s="57" t="s">
        <v>109</v>
      </c>
      <c r="BR253" s="57" t="s">
        <v>109</v>
      </c>
      <c r="BS253" s="57" t="s">
        <v>109</v>
      </c>
      <c r="BT253" s="57" t="s">
        <v>109</v>
      </c>
      <c r="BU253" s="57" t="s">
        <v>109</v>
      </c>
      <c r="BV253" s="57" t="s">
        <v>109</v>
      </c>
      <c r="BW253" s="57" t="s">
        <v>109</v>
      </c>
      <c r="BX253" s="57" t="s">
        <v>109</v>
      </c>
      <c r="BY253" s="57" t="s">
        <v>109</v>
      </c>
      <c r="BZ253" s="57" t="s">
        <v>109</v>
      </c>
      <c r="CA253" s="57" t="s">
        <v>109</v>
      </c>
      <c r="CB253" s="57" t="s">
        <v>109</v>
      </c>
      <c r="CC253" s="57" t="s">
        <v>109</v>
      </c>
      <c r="CD253" s="59"/>
    </row>
    <row r="254">
      <c r="A254" s="54" t="s">
        <v>355</v>
      </c>
      <c r="B254" s="57" t="s">
        <v>102</v>
      </c>
      <c r="C254" s="57" t="s">
        <v>109</v>
      </c>
      <c r="D254" s="57" t="s">
        <v>111</v>
      </c>
      <c r="E254" s="57" t="s">
        <v>109</v>
      </c>
      <c r="F254" s="57" t="s">
        <v>109</v>
      </c>
      <c r="G254" s="58"/>
      <c r="H254" s="57" t="s">
        <v>102</v>
      </c>
      <c r="I254" s="57" t="s">
        <v>102</v>
      </c>
      <c r="J254" s="57" t="s">
        <v>102</v>
      </c>
      <c r="K254" s="57" t="s">
        <v>103</v>
      </c>
      <c r="L254" s="57" t="s">
        <v>109</v>
      </c>
      <c r="M254" s="57" t="s">
        <v>109</v>
      </c>
      <c r="N254" s="57" t="s">
        <v>102</v>
      </c>
      <c r="O254" s="57" t="s">
        <v>102</v>
      </c>
      <c r="P254" s="57" t="s">
        <v>102</v>
      </c>
      <c r="Q254" s="57" t="s">
        <v>102</v>
      </c>
      <c r="R254" s="57" t="s">
        <v>103</v>
      </c>
      <c r="S254" s="57" t="s">
        <v>102</v>
      </c>
      <c r="T254" s="57" t="s">
        <v>102</v>
      </c>
      <c r="U254" s="57" t="s">
        <v>102</v>
      </c>
      <c r="V254" s="57" t="s">
        <v>102</v>
      </c>
      <c r="W254" s="58"/>
      <c r="X254" s="57" t="s">
        <v>102</v>
      </c>
      <c r="Y254" s="58"/>
      <c r="Z254" s="58"/>
      <c r="AA254" s="57" t="s">
        <v>102</v>
      </c>
      <c r="AB254" s="57" t="s">
        <v>103</v>
      </c>
      <c r="AC254" s="57" t="s">
        <v>109</v>
      </c>
      <c r="AD254" s="57" t="s">
        <v>102</v>
      </c>
      <c r="AE254" s="57" t="s">
        <v>103</v>
      </c>
      <c r="AF254" s="57" t="s">
        <v>103</v>
      </c>
      <c r="AG254" s="57" t="s">
        <v>102</v>
      </c>
      <c r="AH254" s="57" t="s">
        <v>109</v>
      </c>
      <c r="AI254" s="57" t="s">
        <v>109</v>
      </c>
      <c r="AJ254" s="57" t="s">
        <v>102</v>
      </c>
      <c r="AK254" s="57" t="s">
        <v>103</v>
      </c>
      <c r="AL254" s="57" t="s">
        <v>102</v>
      </c>
      <c r="AM254" s="57" t="s">
        <v>103</v>
      </c>
      <c r="AN254" s="58"/>
      <c r="AO254" s="57" t="s">
        <v>102</v>
      </c>
      <c r="AP254" s="57" t="s">
        <v>102</v>
      </c>
      <c r="AQ254" s="57" t="s">
        <v>109</v>
      </c>
      <c r="AR254" s="57" t="s">
        <v>103</v>
      </c>
      <c r="AS254" s="57"/>
      <c r="AT254" s="57" t="s">
        <v>103</v>
      </c>
      <c r="AU254" s="57" t="s">
        <v>102</v>
      </c>
      <c r="AV254" s="58"/>
      <c r="AW254" s="57" t="s">
        <v>103</v>
      </c>
      <c r="AX254" s="57" t="s">
        <v>103</v>
      </c>
      <c r="AY254" s="57" t="s">
        <v>111</v>
      </c>
      <c r="AZ254" s="57" t="s">
        <v>109</v>
      </c>
      <c r="BA254" s="57" t="s">
        <v>102</v>
      </c>
      <c r="BB254" s="57" t="s">
        <v>109</v>
      </c>
      <c r="BC254" s="57" t="s">
        <v>109</v>
      </c>
      <c r="BD254" s="57" t="s">
        <v>103</v>
      </c>
      <c r="BE254" s="57" t="s">
        <v>109</v>
      </c>
      <c r="BF254" s="57" t="s">
        <v>103</v>
      </c>
      <c r="BG254" s="57" t="s">
        <v>109</v>
      </c>
      <c r="BH254" s="57" t="s">
        <v>109</v>
      </c>
      <c r="BI254" s="57" t="s">
        <v>109</v>
      </c>
      <c r="BJ254" s="57" t="s">
        <v>103</v>
      </c>
      <c r="BK254" s="57" t="s">
        <v>109</v>
      </c>
      <c r="BL254" s="57" t="s">
        <v>109</v>
      </c>
      <c r="BM254" s="57" t="s">
        <v>109</v>
      </c>
      <c r="BN254" s="57" t="s">
        <v>109</v>
      </c>
      <c r="BO254" s="57" t="s">
        <v>109</v>
      </c>
      <c r="BP254" s="57" t="s">
        <v>109</v>
      </c>
      <c r="BQ254" s="57" t="s">
        <v>103</v>
      </c>
      <c r="BR254" s="57" t="s">
        <v>111</v>
      </c>
      <c r="BS254" s="57" t="s">
        <v>109</v>
      </c>
      <c r="BT254" s="57" t="s">
        <v>102</v>
      </c>
      <c r="BU254" s="57" t="s">
        <v>111</v>
      </c>
      <c r="BV254" s="57" t="s">
        <v>109</v>
      </c>
      <c r="BW254" s="57" t="s">
        <v>109</v>
      </c>
      <c r="BX254" s="57" t="s">
        <v>111</v>
      </c>
      <c r="BY254" s="57" t="s">
        <v>102</v>
      </c>
      <c r="BZ254" s="57" t="s">
        <v>103</v>
      </c>
      <c r="CA254" s="57" t="s">
        <v>109</v>
      </c>
      <c r="CB254" s="57" t="s">
        <v>103</v>
      </c>
      <c r="CC254" s="57" t="s">
        <v>102</v>
      </c>
      <c r="CD254" s="59"/>
    </row>
    <row r="255">
      <c r="A255" s="54" t="s">
        <v>356</v>
      </c>
      <c r="B255" s="57" t="s">
        <v>103</v>
      </c>
      <c r="C255" s="57" t="s">
        <v>103</v>
      </c>
      <c r="D255" s="57" t="s">
        <v>103</v>
      </c>
      <c r="E255" s="57" t="s">
        <v>103</v>
      </c>
      <c r="F255" s="57" t="s">
        <v>103</v>
      </c>
      <c r="G255" s="58"/>
      <c r="H255" s="57" t="s">
        <v>103</v>
      </c>
      <c r="I255" s="57" t="s">
        <v>103</v>
      </c>
      <c r="J255" s="57" t="s">
        <v>103</v>
      </c>
      <c r="K255" s="57" t="s">
        <v>103</v>
      </c>
      <c r="L255" s="57" t="s">
        <v>103</v>
      </c>
      <c r="M255" s="57" t="s">
        <v>103</v>
      </c>
      <c r="N255" s="57" t="s">
        <v>111</v>
      </c>
      <c r="O255" s="57" t="s">
        <v>103</v>
      </c>
      <c r="P255" s="57" t="s">
        <v>103</v>
      </c>
      <c r="Q255" s="57" t="s">
        <v>103</v>
      </c>
      <c r="R255" s="57" t="s">
        <v>102</v>
      </c>
      <c r="S255" s="57" t="s">
        <v>109</v>
      </c>
      <c r="T255" s="57" t="s">
        <v>103</v>
      </c>
      <c r="U255" s="57" t="s">
        <v>103</v>
      </c>
      <c r="V255" s="57" t="s">
        <v>103</v>
      </c>
      <c r="W255" s="58"/>
      <c r="X255" s="57" t="s">
        <v>103</v>
      </c>
      <c r="Y255" s="58"/>
      <c r="Z255" s="58"/>
      <c r="AA255" s="57" t="s">
        <v>103</v>
      </c>
      <c r="AB255" s="57" t="s">
        <v>103</v>
      </c>
      <c r="AC255" s="57" t="s">
        <v>103</v>
      </c>
      <c r="AD255" s="57" t="s">
        <v>103</v>
      </c>
      <c r="AE255" s="57" t="s">
        <v>103</v>
      </c>
      <c r="AF255" s="57" t="s">
        <v>103</v>
      </c>
      <c r="AG255" s="57" t="s">
        <v>103</v>
      </c>
      <c r="AH255" s="57" t="s">
        <v>103</v>
      </c>
      <c r="AI255" s="57" t="s">
        <v>103</v>
      </c>
      <c r="AJ255" s="57" t="s">
        <v>103</v>
      </c>
      <c r="AK255" s="57" t="s">
        <v>103</v>
      </c>
      <c r="AL255" s="57" t="s">
        <v>103</v>
      </c>
      <c r="AM255" s="57" t="s">
        <v>103</v>
      </c>
      <c r="AN255" s="58"/>
      <c r="AO255" s="57" t="s">
        <v>103</v>
      </c>
      <c r="AP255" s="57" t="s">
        <v>103</v>
      </c>
      <c r="AQ255" s="57" t="s">
        <v>103</v>
      </c>
      <c r="AR255" s="57" t="s">
        <v>103</v>
      </c>
      <c r="AS255" s="57"/>
      <c r="AT255" s="57" t="s">
        <v>103</v>
      </c>
      <c r="AU255" s="57" t="s">
        <v>103</v>
      </c>
      <c r="AV255" s="58"/>
      <c r="AW255" s="57" t="s">
        <v>103</v>
      </c>
      <c r="AX255" s="57" t="s">
        <v>103</v>
      </c>
      <c r="AY255" s="57" t="s">
        <v>103</v>
      </c>
      <c r="AZ255" s="57" t="s">
        <v>103</v>
      </c>
      <c r="BA255" s="57" t="s">
        <v>103</v>
      </c>
      <c r="BB255" s="57" t="s">
        <v>103</v>
      </c>
      <c r="BC255" s="57" t="s">
        <v>103</v>
      </c>
      <c r="BD255" s="57" t="s">
        <v>103</v>
      </c>
      <c r="BE255" s="57" t="s">
        <v>103</v>
      </c>
      <c r="BF255" s="57" t="s">
        <v>103</v>
      </c>
      <c r="BG255" s="57" t="s">
        <v>103</v>
      </c>
      <c r="BH255" s="57" t="s">
        <v>109</v>
      </c>
      <c r="BI255" s="57" t="s">
        <v>103</v>
      </c>
      <c r="BJ255" s="57" t="s">
        <v>103</v>
      </c>
      <c r="BK255" s="57" t="s">
        <v>103</v>
      </c>
      <c r="BL255" s="57" t="s">
        <v>103</v>
      </c>
      <c r="BM255" s="57" t="s">
        <v>103</v>
      </c>
      <c r="BN255" s="57" t="s">
        <v>103</v>
      </c>
      <c r="BO255" s="57" t="s">
        <v>103</v>
      </c>
      <c r="BP255" s="57" t="s">
        <v>103</v>
      </c>
      <c r="BQ255" s="57" t="s">
        <v>103</v>
      </c>
      <c r="BR255" s="57" t="s">
        <v>103</v>
      </c>
      <c r="BS255" s="57" t="s">
        <v>103</v>
      </c>
      <c r="BT255" s="57" t="s">
        <v>103</v>
      </c>
      <c r="BU255" s="57" t="s">
        <v>103</v>
      </c>
      <c r="BV255" s="57" t="s">
        <v>103</v>
      </c>
      <c r="BW255" s="57" t="s">
        <v>103</v>
      </c>
      <c r="BX255" s="57" t="s">
        <v>103</v>
      </c>
      <c r="BY255" s="57" t="s">
        <v>103</v>
      </c>
      <c r="BZ255" s="57" t="s">
        <v>103</v>
      </c>
      <c r="CA255" s="57" t="s">
        <v>103</v>
      </c>
      <c r="CB255" s="57" t="s">
        <v>103</v>
      </c>
      <c r="CC255" s="57" t="s">
        <v>103</v>
      </c>
      <c r="CD255" s="59"/>
    </row>
    <row r="256">
      <c r="A256" s="54" t="s">
        <v>357</v>
      </c>
      <c r="B256" s="57" t="s">
        <v>103</v>
      </c>
      <c r="C256" s="57" t="s">
        <v>103</v>
      </c>
      <c r="D256" s="57" t="s">
        <v>103</v>
      </c>
      <c r="E256" s="57" t="s">
        <v>103</v>
      </c>
      <c r="F256" s="57" t="s">
        <v>103</v>
      </c>
      <c r="G256" s="58"/>
      <c r="H256" s="57" t="s">
        <v>103</v>
      </c>
      <c r="I256" s="57" t="s">
        <v>103</v>
      </c>
      <c r="J256" s="57" t="s">
        <v>103</v>
      </c>
      <c r="K256" s="57" t="s">
        <v>103</v>
      </c>
      <c r="L256" s="57" t="s">
        <v>103</v>
      </c>
      <c r="M256" s="57" t="s">
        <v>103</v>
      </c>
      <c r="N256" s="57" t="s">
        <v>103</v>
      </c>
      <c r="O256" s="57" t="s">
        <v>103</v>
      </c>
      <c r="P256" s="57" t="s">
        <v>103</v>
      </c>
      <c r="Q256" s="57" t="s">
        <v>103</v>
      </c>
      <c r="R256" s="57" t="s">
        <v>103</v>
      </c>
      <c r="S256" s="57" t="s">
        <v>103</v>
      </c>
      <c r="T256" s="57" t="s">
        <v>103</v>
      </c>
      <c r="U256" s="57" t="s">
        <v>103</v>
      </c>
      <c r="V256" s="57" t="s">
        <v>103</v>
      </c>
      <c r="W256" s="58"/>
      <c r="X256" s="57" t="s">
        <v>102</v>
      </c>
      <c r="Y256" s="58"/>
      <c r="Z256" s="58"/>
      <c r="AA256" s="57" t="s">
        <v>103</v>
      </c>
      <c r="AB256" s="57" t="s">
        <v>103</v>
      </c>
      <c r="AC256" s="57" t="s">
        <v>102</v>
      </c>
      <c r="AD256" s="57" t="s">
        <v>103</v>
      </c>
      <c r="AE256" s="57" t="s">
        <v>103</v>
      </c>
      <c r="AF256" s="57" t="s">
        <v>103</v>
      </c>
      <c r="AG256" s="57" t="s">
        <v>103</v>
      </c>
      <c r="AH256" s="57" t="s">
        <v>103</v>
      </c>
      <c r="AI256" s="57" t="s">
        <v>103</v>
      </c>
      <c r="AJ256" s="57" t="s">
        <v>103</v>
      </c>
      <c r="AK256" s="57" t="s">
        <v>103</v>
      </c>
      <c r="AL256" s="57" t="s">
        <v>102</v>
      </c>
      <c r="AM256" s="57" t="s">
        <v>103</v>
      </c>
      <c r="AN256" s="58"/>
      <c r="AO256" s="57" t="s">
        <v>103</v>
      </c>
      <c r="AP256" s="57" t="s">
        <v>103</v>
      </c>
      <c r="AQ256" s="57" t="s">
        <v>103</v>
      </c>
      <c r="AR256" s="57" t="s">
        <v>103</v>
      </c>
      <c r="AS256" s="57"/>
      <c r="AT256" s="57" t="s">
        <v>103</v>
      </c>
      <c r="AU256" s="57" t="s">
        <v>103</v>
      </c>
      <c r="AV256" s="58"/>
      <c r="AW256" s="57" t="s">
        <v>103</v>
      </c>
      <c r="AX256" s="57" t="s">
        <v>103</v>
      </c>
      <c r="AY256" s="57" t="s">
        <v>103</v>
      </c>
      <c r="AZ256" s="57" t="s">
        <v>103</v>
      </c>
      <c r="BA256" s="57" t="s">
        <v>103</v>
      </c>
      <c r="BB256" s="57" t="s">
        <v>103</v>
      </c>
      <c r="BC256" s="57" t="s">
        <v>103</v>
      </c>
      <c r="BD256" s="57" t="s">
        <v>103</v>
      </c>
      <c r="BE256" s="57" t="s">
        <v>103</v>
      </c>
      <c r="BF256" s="57" t="s">
        <v>103</v>
      </c>
      <c r="BG256" s="57" t="s">
        <v>103</v>
      </c>
      <c r="BH256" s="57" t="s">
        <v>103</v>
      </c>
      <c r="BI256" s="57" t="s">
        <v>103</v>
      </c>
      <c r="BJ256" s="57" t="s">
        <v>103</v>
      </c>
      <c r="BK256" s="57" t="s">
        <v>103</v>
      </c>
      <c r="BL256" s="57" t="s">
        <v>103</v>
      </c>
      <c r="BM256" s="57" t="s">
        <v>103</v>
      </c>
      <c r="BN256" s="57" t="s">
        <v>103</v>
      </c>
      <c r="BO256" s="57" t="s">
        <v>103</v>
      </c>
      <c r="BP256" s="57" t="s">
        <v>103</v>
      </c>
      <c r="BQ256" s="57" t="s">
        <v>103</v>
      </c>
      <c r="BR256" s="57" t="s">
        <v>103</v>
      </c>
      <c r="BS256" s="57" t="s">
        <v>103</v>
      </c>
      <c r="BT256" s="57" t="s">
        <v>103</v>
      </c>
      <c r="BU256" s="57" t="s">
        <v>103</v>
      </c>
      <c r="BV256" s="57" t="s">
        <v>103</v>
      </c>
      <c r="BW256" s="57" t="s">
        <v>103</v>
      </c>
      <c r="BX256" s="57" t="s">
        <v>103</v>
      </c>
      <c r="BY256" s="57" t="s">
        <v>103</v>
      </c>
      <c r="BZ256" s="57" t="s">
        <v>103</v>
      </c>
      <c r="CA256" s="57" t="s">
        <v>103</v>
      </c>
      <c r="CB256" s="57" t="s">
        <v>103</v>
      </c>
      <c r="CC256" s="57" t="s">
        <v>103</v>
      </c>
      <c r="CD256" s="59"/>
    </row>
    <row r="257">
      <c r="A257" s="54" t="s">
        <v>358</v>
      </c>
      <c r="B257" s="57" t="s">
        <v>109</v>
      </c>
      <c r="C257" s="57" t="s">
        <v>109</v>
      </c>
      <c r="D257" s="57" t="s">
        <v>109</v>
      </c>
      <c r="E257" s="57" t="s">
        <v>109</v>
      </c>
      <c r="F257" s="57" t="s">
        <v>109</v>
      </c>
      <c r="G257" s="58"/>
      <c r="H257" s="57" t="s">
        <v>109</v>
      </c>
      <c r="I257" s="57" t="s">
        <v>111</v>
      </c>
      <c r="J257" s="57" t="s">
        <v>109</v>
      </c>
      <c r="K257" s="57" t="s">
        <v>109</v>
      </c>
      <c r="L257" s="57" t="s">
        <v>109</v>
      </c>
      <c r="M257" s="57" t="s">
        <v>109</v>
      </c>
      <c r="N257" s="57" t="s">
        <v>109</v>
      </c>
      <c r="O257" s="57" t="s">
        <v>109</v>
      </c>
      <c r="P257" s="57" t="s">
        <v>109</v>
      </c>
      <c r="Q257" s="57" t="s">
        <v>109</v>
      </c>
      <c r="R257" s="57" t="s">
        <v>109</v>
      </c>
      <c r="S257" s="57" t="s">
        <v>102</v>
      </c>
      <c r="T257" s="57" t="s">
        <v>109</v>
      </c>
      <c r="U257" s="57" t="s">
        <v>109</v>
      </c>
      <c r="V257" s="57" t="s">
        <v>109</v>
      </c>
      <c r="W257" s="58"/>
      <c r="X257" s="57" t="s">
        <v>102</v>
      </c>
      <c r="Y257" s="58"/>
      <c r="Z257" s="58"/>
      <c r="AA257" s="57" t="s">
        <v>109</v>
      </c>
      <c r="AB257" s="57" t="s">
        <v>109</v>
      </c>
      <c r="AC257" s="57" t="s">
        <v>102</v>
      </c>
      <c r="AD257" s="57" t="s">
        <v>109</v>
      </c>
      <c r="AE257" s="57" t="s">
        <v>109</v>
      </c>
      <c r="AF257" s="57" t="s">
        <v>102</v>
      </c>
      <c r="AG257" s="57" t="s">
        <v>109</v>
      </c>
      <c r="AH257" s="57" t="s">
        <v>109</v>
      </c>
      <c r="AI257" s="57" t="s">
        <v>109</v>
      </c>
      <c r="AJ257" s="57" t="s">
        <v>109</v>
      </c>
      <c r="AK257" s="57" t="s">
        <v>109</v>
      </c>
      <c r="AL257" s="57" t="s">
        <v>109</v>
      </c>
      <c r="AM257" s="57" t="s">
        <v>109</v>
      </c>
      <c r="AN257" s="58"/>
      <c r="AO257" s="57" t="s">
        <v>109</v>
      </c>
      <c r="AP257" s="57" t="s">
        <v>109</v>
      </c>
      <c r="AQ257" s="57" t="s">
        <v>109</v>
      </c>
      <c r="AR257" s="57" t="s">
        <v>109</v>
      </c>
      <c r="AS257" s="57"/>
      <c r="AT257" s="57" t="s">
        <v>109</v>
      </c>
      <c r="AU257" s="57" t="s">
        <v>109</v>
      </c>
      <c r="AV257" s="58"/>
      <c r="AW257" s="57" t="s">
        <v>109</v>
      </c>
      <c r="AX257" s="57" t="s">
        <v>109</v>
      </c>
      <c r="AY257" s="57" t="s">
        <v>109</v>
      </c>
      <c r="AZ257" s="57" t="s">
        <v>109</v>
      </c>
      <c r="BA257" s="57" t="s">
        <v>109</v>
      </c>
      <c r="BB257" s="57" t="s">
        <v>109</v>
      </c>
      <c r="BC257" s="57" t="s">
        <v>109</v>
      </c>
      <c r="BD257" s="57" t="s">
        <v>109</v>
      </c>
      <c r="BE257" s="57" t="s">
        <v>109</v>
      </c>
      <c r="BF257" s="57" t="s">
        <v>109</v>
      </c>
      <c r="BG257" s="57" t="s">
        <v>109</v>
      </c>
      <c r="BH257" s="57" t="s">
        <v>109</v>
      </c>
      <c r="BI257" s="57" t="s">
        <v>109</v>
      </c>
      <c r="BJ257" s="57" t="s">
        <v>109</v>
      </c>
      <c r="BK257" s="57" t="s">
        <v>109</v>
      </c>
      <c r="BL257" s="57" t="s">
        <v>109</v>
      </c>
      <c r="BM257" s="57" t="s">
        <v>109</v>
      </c>
      <c r="BN257" s="57" t="s">
        <v>109</v>
      </c>
      <c r="BO257" s="57" t="s">
        <v>109</v>
      </c>
      <c r="BP257" s="57" t="s">
        <v>109</v>
      </c>
      <c r="BQ257" s="57" t="s">
        <v>109</v>
      </c>
      <c r="BR257" s="57" t="s">
        <v>109</v>
      </c>
      <c r="BS257" s="57" t="s">
        <v>109</v>
      </c>
      <c r="BT257" s="57" t="s">
        <v>109</v>
      </c>
      <c r="BU257" s="57" t="s">
        <v>109</v>
      </c>
      <c r="BV257" s="57" t="s">
        <v>109</v>
      </c>
      <c r="BW257" s="57" t="s">
        <v>109</v>
      </c>
      <c r="BX257" s="57" t="s">
        <v>109</v>
      </c>
      <c r="BY257" s="57" t="s">
        <v>109</v>
      </c>
      <c r="BZ257" s="57" t="s">
        <v>109</v>
      </c>
      <c r="CA257" s="57" t="s">
        <v>109</v>
      </c>
      <c r="CB257" s="57" t="s">
        <v>109</v>
      </c>
      <c r="CC257" s="57" t="s">
        <v>111</v>
      </c>
      <c r="CD257" s="59"/>
    </row>
    <row r="258">
      <c r="A258" s="54" t="s">
        <v>359</v>
      </c>
      <c r="B258" s="57" t="s">
        <v>111</v>
      </c>
      <c r="C258" s="57" t="s">
        <v>111</v>
      </c>
      <c r="D258" s="57" t="s">
        <v>111</v>
      </c>
      <c r="E258" s="57" t="s">
        <v>111</v>
      </c>
      <c r="F258" s="57" t="s">
        <v>111</v>
      </c>
      <c r="G258" s="58"/>
      <c r="H258" s="57" t="s">
        <v>111</v>
      </c>
      <c r="I258" s="57" t="s">
        <v>111</v>
      </c>
      <c r="J258" s="57" t="s">
        <v>111</v>
      </c>
      <c r="K258" s="57" t="s">
        <v>111</v>
      </c>
      <c r="L258" s="57" t="s">
        <v>111</v>
      </c>
      <c r="M258" s="57" t="s">
        <v>111</v>
      </c>
      <c r="N258" s="57" t="s">
        <v>111</v>
      </c>
      <c r="O258" s="57" t="s">
        <v>111</v>
      </c>
      <c r="P258" s="57" t="s">
        <v>111</v>
      </c>
      <c r="Q258" s="57" t="s">
        <v>111</v>
      </c>
      <c r="R258" s="57" t="s">
        <v>111</v>
      </c>
      <c r="S258" s="57" t="s">
        <v>111</v>
      </c>
      <c r="T258" s="57" t="s">
        <v>111</v>
      </c>
      <c r="U258" s="57" t="s">
        <v>111</v>
      </c>
      <c r="V258" s="57" t="s">
        <v>111</v>
      </c>
      <c r="W258" s="58"/>
      <c r="X258" s="57" t="s">
        <v>103</v>
      </c>
      <c r="Y258" s="58"/>
      <c r="Z258" s="58"/>
      <c r="AA258" s="57" t="s">
        <v>111</v>
      </c>
      <c r="AB258" s="57" t="s">
        <v>111</v>
      </c>
      <c r="AC258" s="57" t="s">
        <v>111</v>
      </c>
      <c r="AD258" s="57" t="s">
        <v>111</v>
      </c>
      <c r="AE258" s="57" t="s">
        <v>111</v>
      </c>
      <c r="AF258" s="57" t="s">
        <v>102</v>
      </c>
      <c r="AG258" s="57" t="s">
        <v>111</v>
      </c>
      <c r="AH258" s="57" t="s">
        <v>111</v>
      </c>
      <c r="AI258" s="57" t="s">
        <v>111</v>
      </c>
      <c r="AJ258" s="57" t="s">
        <v>111</v>
      </c>
      <c r="AK258" s="57" t="s">
        <v>111</v>
      </c>
      <c r="AL258" s="57" t="s">
        <v>102</v>
      </c>
      <c r="AM258" s="57" t="s">
        <v>111</v>
      </c>
      <c r="AN258" s="58"/>
      <c r="AO258" s="57" t="s">
        <v>111</v>
      </c>
      <c r="AP258" s="57" t="s">
        <v>111</v>
      </c>
      <c r="AQ258" s="57" t="s">
        <v>111</v>
      </c>
      <c r="AR258" s="57" t="s">
        <v>111</v>
      </c>
      <c r="AS258" s="57"/>
      <c r="AT258" s="57" t="s">
        <v>111</v>
      </c>
      <c r="AU258" s="57" t="s">
        <v>111</v>
      </c>
      <c r="AV258" s="58"/>
      <c r="AW258" s="57" t="s">
        <v>111</v>
      </c>
      <c r="AX258" s="57" t="s">
        <v>111</v>
      </c>
      <c r="AY258" s="57" t="s">
        <v>111</v>
      </c>
      <c r="AZ258" s="57" t="s">
        <v>111</v>
      </c>
      <c r="BA258" s="57" t="s">
        <v>111</v>
      </c>
      <c r="BB258" s="57" t="s">
        <v>111</v>
      </c>
      <c r="BC258" s="57" t="s">
        <v>111</v>
      </c>
      <c r="BD258" s="57" t="s">
        <v>111</v>
      </c>
      <c r="BE258" s="57" t="s">
        <v>111</v>
      </c>
      <c r="BF258" s="57" t="s">
        <v>111</v>
      </c>
      <c r="BG258" s="57" t="s">
        <v>111</v>
      </c>
      <c r="BH258" s="57" t="s">
        <v>111</v>
      </c>
      <c r="BI258" s="57" t="s">
        <v>111</v>
      </c>
      <c r="BJ258" s="57" t="s">
        <v>111</v>
      </c>
      <c r="BK258" s="57" t="s">
        <v>111</v>
      </c>
      <c r="BL258" s="57" t="s">
        <v>111</v>
      </c>
      <c r="BM258" s="57" t="s">
        <v>111</v>
      </c>
      <c r="BN258" s="57" t="s">
        <v>111</v>
      </c>
      <c r="BO258" s="57" t="s">
        <v>111</v>
      </c>
      <c r="BP258" s="57" t="s">
        <v>111</v>
      </c>
      <c r="BQ258" s="57" t="s">
        <v>111</v>
      </c>
      <c r="BR258" s="57" t="s">
        <v>111</v>
      </c>
      <c r="BS258" s="57" t="s">
        <v>111</v>
      </c>
      <c r="BT258" s="57" t="s">
        <v>111</v>
      </c>
      <c r="BU258" s="57" t="s">
        <v>111</v>
      </c>
      <c r="BV258" s="57" t="s">
        <v>111</v>
      </c>
      <c r="BW258" s="57" t="s">
        <v>111</v>
      </c>
      <c r="BX258" s="57" t="s">
        <v>111</v>
      </c>
      <c r="BY258" s="57" t="s">
        <v>111</v>
      </c>
      <c r="BZ258" s="57" t="s">
        <v>111</v>
      </c>
      <c r="CA258" s="57" t="s">
        <v>111</v>
      </c>
      <c r="CB258" s="57" t="s">
        <v>111</v>
      </c>
      <c r="CC258" s="57" t="s">
        <v>111</v>
      </c>
      <c r="CD258" s="59"/>
    </row>
    <row r="259">
      <c r="A259" s="54" t="s">
        <v>360</v>
      </c>
      <c r="B259" s="57" t="s">
        <v>103</v>
      </c>
      <c r="C259" s="57" t="s">
        <v>103</v>
      </c>
      <c r="D259" s="57" t="s">
        <v>103</v>
      </c>
      <c r="E259" s="57" t="s">
        <v>103</v>
      </c>
      <c r="F259" s="57" t="s">
        <v>103</v>
      </c>
      <c r="G259" s="58"/>
      <c r="H259" s="57" t="s">
        <v>103</v>
      </c>
      <c r="I259" s="57" t="s">
        <v>103</v>
      </c>
      <c r="J259" s="57" t="s">
        <v>103</v>
      </c>
      <c r="K259" s="57" t="s">
        <v>103</v>
      </c>
      <c r="L259" s="57" t="s">
        <v>103</v>
      </c>
      <c r="M259" s="57" t="s">
        <v>103</v>
      </c>
      <c r="N259" s="57" t="s">
        <v>103</v>
      </c>
      <c r="O259" s="57" t="s">
        <v>103</v>
      </c>
      <c r="P259" s="57" t="s">
        <v>103</v>
      </c>
      <c r="Q259" s="57" t="s">
        <v>103</v>
      </c>
      <c r="R259" s="57" t="s">
        <v>103</v>
      </c>
      <c r="S259" s="57" t="s">
        <v>103</v>
      </c>
      <c r="T259" s="57" t="s">
        <v>103</v>
      </c>
      <c r="U259" s="57" t="s">
        <v>103</v>
      </c>
      <c r="V259" s="57" t="s">
        <v>103</v>
      </c>
      <c r="W259" s="58"/>
      <c r="X259" s="57" t="s">
        <v>102</v>
      </c>
      <c r="Y259" s="58"/>
      <c r="Z259" s="58"/>
      <c r="AA259" s="57" t="s">
        <v>103</v>
      </c>
      <c r="AB259" s="57" t="s">
        <v>103</v>
      </c>
      <c r="AC259" s="57" t="s">
        <v>111</v>
      </c>
      <c r="AD259" s="57" t="s">
        <v>103</v>
      </c>
      <c r="AE259" s="57" t="s">
        <v>103</v>
      </c>
      <c r="AF259" s="57" t="s">
        <v>102</v>
      </c>
      <c r="AG259" s="57" t="s">
        <v>103</v>
      </c>
      <c r="AH259" s="57" t="s">
        <v>103</v>
      </c>
      <c r="AI259" s="57" t="s">
        <v>103</v>
      </c>
      <c r="AJ259" s="57" t="s">
        <v>103</v>
      </c>
      <c r="AK259" s="57" t="s">
        <v>103</v>
      </c>
      <c r="AL259" s="57" t="s">
        <v>102</v>
      </c>
      <c r="AM259" s="57" t="s">
        <v>103</v>
      </c>
      <c r="AN259" s="58"/>
      <c r="AO259" s="57" t="s">
        <v>103</v>
      </c>
      <c r="AP259" s="57" t="s">
        <v>103</v>
      </c>
      <c r="AQ259" s="57" t="s">
        <v>103</v>
      </c>
      <c r="AR259" s="57" t="s">
        <v>103</v>
      </c>
      <c r="AS259" s="57"/>
      <c r="AT259" s="57" t="s">
        <v>103</v>
      </c>
      <c r="AU259" s="57" t="s">
        <v>103</v>
      </c>
      <c r="AV259" s="58"/>
      <c r="AW259" s="57" t="s">
        <v>103</v>
      </c>
      <c r="AX259" s="57" t="s">
        <v>103</v>
      </c>
      <c r="AY259" s="57" t="s">
        <v>103</v>
      </c>
      <c r="AZ259" s="57" t="s">
        <v>103</v>
      </c>
      <c r="BA259" s="57" t="s">
        <v>103</v>
      </c>
      <c r="BB259" s="57" t="s">
        <v>103</v>
      </c>
      <c r="BC259" s="57" t="s">
        <v>103</v>
      </c>
      <c r="BD259" s="57" t="s">
        <v>103</v>
      </c>
      <c r="BE259" s="57" t="s">
        <v>103</v>
      </c>
      <c r="BF259" s="57" t="s">
        <v>103</v>
      </c>
      <c r="BG259" s="57" t="s">
        <v>103</v>
      </c>
      <c r="BH259" s="57" t="s">
        <v>103</v>
      </c>
      <c r="BI259" s="57" t="s">
        <v>103</v>
      </c>
      <c r="BJ259" s="57" t="s">
        <v>103</v>
      </c>
      <c r="BK259" s="57" t="s">
        <v>103</v>
      </c>
      <c r="BL259" s="57" t="s">
        <v>103</v>
      </c>
      <c r="BM259" s="57" t="s">
        <v>103</v>
      </c>
      <c r="BN259" s="57" t="s">
        <v>103</v>
      </c>
      <c r="BO259" s="57" t="s">
        <v>103</v>
      </c>
      <c r="BP259" s="57" t="s">
        <v>103</v>
      </c>
      <c r="BQ259" s="57" t="s">
        <v>103</v>
      </c>
      <c r="BR259" s="57" t="s">
        <v>103</v>
      </c>
      <c r="BS259" s="57" t="s">
        <v>103</v>
      </c>
      <c r="BT259" s="57" t="s">
        <v>103</v>
      </c>
      <c r="BU259" s="57" t="s">
        <v>103</v>
      </c>
      <c r="BV259" s="57" t="s">
        <v>103</v>
      </c>
      <c r="BW259" s="57" t="s">
        <v>103</v>
      </c>
      <c r="BX259" s="57" t="s">
        <v>103</v>
      </c>
      <c r="BY259" s="57" t="s">
        <v>103</v>
      </c>
      <c r="BZ259" s="57" t="s">
        <v>103</v>
      </c>
      <c r="CA259" s="57" t="s">
        <v>103</v>
      </c>
      <c r="CB259" s="57" t="s">
        <v>103</v>
      </c>
      <c r="CC259" s="57" t="s">
        <v>103</v>
      </c>
      <c r="CD259" s="59"/>
    </row>
    <row r="260">
      <c r="A260" s="54" t="s">
        <v>361</v>
      </c>
      <c r="B260" s="57" t="s">
        <v>111</v>
      </c>
      <c r="C260" s="57" t="s">
        <v>102</v>
      </c>
      <c r="D260" s="57" t="s">
        <v>111</v>
      </c>
      <c r="E260" s="57" t="s">
        <v>111</v>
      </c>
      <c r="F260" s="57" t="s">
        <v>111</v>
      </c>
      <c r="G260" s="58"/>
      <c r="H260" s="57" t="s">
        <v>111</v>
      </c>
      <c r="I260" s="57" t="s">
        <v>102</v>
      </c>
      <c r="J260" s="57" t="s">
        <v>111</v>
      </c>
      <c r="K260" s="57" t="s">
        <v>111</v>
      </c>
      <c r="L260" s="57" t="s">
        <v>111</v>
      </c>
      <c r="M260" s="57" t="s">
        <v>111</v>
      </c>
      <c r="N260" s="57" t="s">
        <v>102</v>
      </c>
      <c r="O260" s="57" t="s">
        <v>111</v>
      </c>
      <c r="P260" s="57" t="s">
        <v>111</v>
      </c>
      <c r="Q260" s="57" t="s">
        <v>102</v>
      </c>
      <c r="R260" s="57" t="s">
        <v>102</v>
      </c>
      <c r="S260" s="57" t="s">
        <v>111</v>
      </c>
      <c r="T260" s="57" t="s">
        <v>111</v>
      </c>
      <c r="U260" s="57" t="s">
        <v>102</v>
      </c>
      <c r="V260" s="57" t="s">
        <v>102</v>
      </c>
      <c r="W260" s="58"/>
      <c r="X260" s="57" t="s">
        <v>102</v>
      </c>
      <c r="Y260" s="58"/>
      <c r="Z260" s="58"/>
      <c r="AA260" s="57" t="s">
        <v>111</v>
      </c>
      <c r="AB260" s="57" t="s">
        <v>111</v>
      </c>
      <c r="AC260" s="57" t="s">
        <v>103</v>
      </c>
      <c r="AD260" s="57" t="s">
        <v>111</v>
      </c>
      <c r="AE260" s="57" t="s">
        <v>102</v>
      </c>
      <c r="AF260" s="57" t="s">
        <v>102</v>
      </c>
      <c r="AG260" s="57" t="s">
        <v>111</v>
      </c>
      <c r="AH260" s="57" t="s">
        <v>111</v>
      </c>
      <c r="AI260" s="57" t="s">
        <v>111</v>
      </c>
      <c r="AJ260" s="57" t="s">
        <v>111</v>
      </c>
      <c r="AK260" s="57" t="s">
        <v>111</v>
      </c>
      <c r="AL260" s="57" t="s">
        <v>103</v>
      </c>
      <c r="AM260" s="57" t="s">
        <v>102</v>
      </c>
      <c r="AN260" s="58"/>
      <c r="AO260" s="57" t="s">
        <v>111</v>
      </c>
      <c r="AP260" s="57" t="s">
        <v>111</v>
      </c>
      <c r="AQ260" s="57" t="s">
        <v>111</v>
      </c>
      <c r="AR260" s="57" t="s">
        <v>111</v>
      </c>
      <c r="AS260" s="57"/>
      <c r="AT260" s="57" t="s">
        <v>111</v>
      </c>
      <c r="AU260" s="57" t="s">
        <v>111</v>
      </c>
      <c r="AV260" s="58"/>
      <c r="AW260" s="57" t="s">
        <v>111</v>
      </c>
      <c r="AX260" s="57" t="s">
        <v>111</v>
      </c>
      <c r="AY260" s="57" t="s">
        <v>111</v>
      </c>
      <c r="AZ260" s="58"/>
      <c r="BA260" s="57" t="s">
        <v>111</v>
      </c>
      <c r="BB260" s="57" t="s">
        <v>111</v>
      </c>
      <c r="BC260" s="57" t="s">
        <v>111</v>
      </c>
      <c r="BD260" s="57" t="s">
        <v>111</v>
      </c>
      <c r="BE260" s="57" t="s">
        <v>111</v>
      </c>
      <c r="BF260" s="57" t="s">
        <v>111</v>
      </c>
      <c r="BG260" s="57" t="s">
        <v>111</v>
      </c>
      <c r="BH260" s="57" t="s">
        <v>111</v>
      </c>
      <c r="BI260" s="57" t="s">
        <v>111</v>
      </c>
      <c r="BJ260" s="57" t="s">
        <v>111</v>
      </c>
      <c r="BK260" s="57" t="s">
        <v>103</v>
      </c>
      <c r="BL260" s="57" t="s">
        <v>103</v>
      </c>
      <c r="BM260" s="57" t="s">
        <v>111</v>
      </c>
      <c r="BN260" s="57" t="s">
        <v>111</v>
      </c>
      <c r="BO260" s="57" t="s">
        <v>111</v>
      </c>
      <c r="BP260" s="57" t="s">
        <v>111</v>
      </c>
      <c r="BQ260" s="57" t="s">
        <v>111</v>
      </c>
      <c r="BR260" s="57" t="s">
        <v>111</v>
      </c>
      <c r="BS260" s="57" t="s">
        <v>111</v>
      </c>
      <c r="BT260" s="57" t="s">
        <v>111</v>
      </c>
      <c r="BU260" s="57" t="s">
        <v>111</v>
      </c>
      <c r="BV260" s="57" t="s">
        <v>111</v>
      </c>
      <c r="BW260" s="57" t="s">
        <v>111</v>
      </c>
      <c r="BX260" s="57" t="s">
        <v>111</v>
      </c>
      <c r="BY260" s="57" t="s">
        <v>111</v>
      </c>
      <c r="BZ260" s="57" t="s">
        <v>111</v>
      </c>
      <c r="CA260" s="57" t="s">
        <v>111</v>
      </c>
      <c r="CB260" s="57" t="s">
        <v>111</v>
      </c>
      <c r="CC260" s="57" t="s">
        <v>111</v>
      </c>
      <c r="CD260" s="59"/>
    </row>
    <row r="261">
      <c r="A261" s="54" t="s">
        <v>362</v>
      </c>
      <c r="B261" s="57" t="s">
        <v>102</v>
      </c>
      <c r="C261" s="57" t="s">
        <v>103</v>
      </c>
      <c r="D261" s="57" t="s">
        <v>102</v>
      </c>
      <c r="E261" s="57" t="s">
        <v>102</v>
      </c>
      <c r="F261" s="57" t="s">
        <v>102</v>
      </c>
      <c r="G261" s="58"/>
      <c r="H261" s="57" t="s">
        <v>102</v>
      </c>
      <c r="I261" s="57" t="s">
        <v>103</v>
      </c>
      <c r="J261" s="57" t="s">
        <v>102</v>
      </c>
      <c r="K261" s="57" t="s">
        <v>102</v>
      </c>
      <c r="L261" s="57" t="s">
        <v>102</v>
      </c>
      <c r="M261" s="57" t="s">
        <v>102</v>
      </c>
      <c r="N261" s="57" t="s">
        <v>103</v>
      </c>
      <c r="O261" s="57" t="s">
        <v>102</v>
      </c>
      <c r="P261" s="57" t="s">
        <v>103</v>
      </c>
      <c r="Q261" s="57" t="s">
        <v>102</v>
      </c>
      <c r="R261" s="57" t="s">
        <v>103</v>
      </c>
      <c r="S261" s="57" t="s">
        <v>103</v>
      </c>
      <c r="T261" s="57" t="s">
        <v>102</v>
      </c>
      <c r="U261" s="57" t="s">
        <v>103</v>
      </c>
      <c r="V261" s="57" t="s">
        <v>103</v>
      </c>
      <c r="W261" s="58"/>
      <c r="X261" s="57" t="s">
        <v>103</v>
      </c>
      <c r="Y261" s="58"/>
      <c r="Z261" s="58"/>
      <c r="AA261" s="57" t="s">
        <v>109</v>
      </c>
      <c r="AB261" s="58"/>
      <c r="AC261" s="57" t="s">
        <v>111</v>
      </c>
      <c r="AD261" s="57" t="s">
        <v>102</v>
      </c>
      <c r="AE261" s="57" t="s">
        <v>103</v>
      </c>
      <c r="AF261" s="57" t="s">
        <v>103</v>
      </c>
      <c r="AG261" s="57" t="s">
        <v>103</v>
      </c>
      <c r="AH261" s="57" t="s">
        <v>102</v>
      </c>
      <c r="AI261" s="57" t="s">
        <v>102</v>
      </c>
      <c r="AJ261" s="57" t="s">
        <v>102</v>
      </c>
      <c r="AK261" s="57" t="s">
        <v>103</v>
      </c>
      <c r="AL261" s="57" t="s">
        <v>102</v>
      </c>
      <c r="AM261" s="57" t="s">
        <v>103</v>
      </c>
      <c r="AN261" s="58"/>
      <c r="AO261" s="57" t="s">
        <v>102</v>
      </c>
      <c r="AP261" s="57" t="s">
        <v>102</v>
      </c>
      <c r="AQ261" s="57" t="s">
        <v>102</v>
      </c>
      <c r="AR261" s="57" t="s">
        <v>102</v>
      </c>
      <c r="AS261" s="57"/>
      <c r="AT261" s="57" t="s">
        <v>102</v>
      </c>
      <c r="AU261" s="57" t="s">
        <v>102</v>
      </c>
      <c r="AV261" s="58"/>
      <c r="AW261" s="57" t="s">
        <v>102</v>
      </c>
      <c r="AX261" s="57" t="s">
        <v>102</v>
      </c>
      <c r="AY261" s="57" t="s">
        <v>102</v>
      </c>
      <c r="AZ261" s="57" t="s">
        <v>102</v>
      </c>
      <c r="BA261" s="57" t="s">
        <v>102</v>
      </c>
      <c r="BB261" s="57" t="s">
        <v>102</v>
      </c>
      <c r="BC261" s="57" t="s">
        <v>102</v>
      </c>
      <c r="BD261" s="57" t="s">
        <v>102</v>
      </c>
      <c r="BE261" s="57" t="s">
        <v>102</v>
      </c>
      <c r="BF261" s="57" t="s">
        <v>102</v>
      </c>
      <c r="BG261" s="57" t="s">
        <v>102</v>
      </c>
      <c r="BH261" s="57" t="s">
        <v>102</v>
      </c>
      <c r="BI261" s="57" t="s">
        <v>102</v>
      </c>
      <c r="BJ261" s="57" t="s">
        <v>102</v>
      </c>
      <c r="BK261" s="57" t="s">
        <v>103</v>
      </c>
      <c r="BL261" s="57" t="s">
        <v>102</v>
      </c>
      <c r="BM261" s="57" t="s">
        <v>102</v>
      </c>
      <c r="BN261" s="57" t="s">
        <v>102</v>
      </c>
      <c r="BO261" s="57" t="s">
        <v>102</v>
      </c>
      <c r="BP261" s="57" t="s">
        <v>102</v>
      </c>
      <c r="BQ261" s="57" t="s">
        <v>102</v>
      </c>
      <c r="BR261" s="57" t="s">
        <v>102</v>
      </c>
      <c r="BS261" s="57" t="s">
        <v>102</v>
      </c>
      <c r="BT261" s="57" t="s">
        <v>102</v>
      </c>
      <c r="BU261" s="57" t="s">
        <v>102</v>
      </c>
      <c r="BV261" s="57" t="s">
        <v>102</v>
      </c>
      <c r="BW261" s="57" t="s">
        <v>102</v>
      </c>
      <c r="BX261" s="57" t="s">
        <v>102</v>
      </c>
      <c r="BY261" s="57" t="s">
        <v>102</v>
      </c>
      <c r="BZ261" s="57" t="s">
        <v>102</v>
      </c>
      <c r="CA261" s="57" t="s">
        <v>102</v>
      </c>
      <c r="CB261" s="57" t="s">
        <v>102</v>
      </c>
      <c r="CC261" s="57" t="s">
        <v>103</v>
      </c>
      <c r="CD261" s="59"/>
    </row>
    <row r="262">
      <c r="A262" s="54" t="s">
        <v>363</v>
      </c>
      <c r="B262" s="57" t="s">
        <v>102</v>
      </c>
      <c r="C262" s="57" t="s">
        <v>102</v>
      </c>
      <c r="D262" s="57" t="s">
        <v>102</v>
      </c>
      <c r="E262" s="57" t="s">
        <v>102</v>
      </c>
      <c r="F262" s="57" t="s">
        <v>102</v>
      </c>
      <c r="G262" s="58"/>
      <c r="H262" s="57" t="s">
        <v>102</v>
      </c>
      <c r="I262" s="57" t="s">
        <v>103</v>
      </c>
      <c r="J262" s="57" t="s">
        <v>102</v>
      </c>
      <c r="K262" s="57" t="s">
        <v>102</v>
      </c>
      <c r="L262" s="57" t="s">
        <v>111</v>
      </c>
      <c r="M262" s="57" t="s">
        <v>109</v>
      </c>
      <c r="N262" s="57" t="s">
        <v>102</v>
      </c>
      <c r="O262" s="57" t="s">
        <v>102</v>
      </c>
      <c r="P262" s="57" t="s">
        <v>102</v>
      </c>
      <c r="Q262" s="57" t="s">
        <v>102</v>
      </c>
      <c r="R262" s="57" t="s">
        <v>102</v>
      </c>
      <c r="S262" s="57" t="s">
        <v>102</v>
      </c>
      <c r="T262" s="57" t="s">
        <v>102</v>
      </c>
      <c r="U262" s="57" t="s">
        <v>102</v>
      </c>
      <c r="V262" s="57" t="s">
        <v>102</v>
      </c>
      <c r="W262" s="58"/>
      <c r="X262" s="57" t="s">
        <v>109</v>
      </c>
      <c r="Y262" s="58"/>
      <c r="Z262" s="58"/>
      <c r="AA262" s="57" t="s">
        <v>102</v>
      </c>
      <c r="AB262" s="57" t="s">
        <v>102</v>
      </c>
      <c r="AC262" s="57" t="s">
        <v>102</v>
      </c>
      <c r="AD262" s="57" t="s">
        <v>102</v>
      </c>
      <c r="AE262" s="57" t="s">
        <v>102</v>
      </c>
      <c r="AF262" s="57" t="s">
        <v>102</v>
      </c>
      <c r="AG262" s="57" t="s">
        <v>109</v>
      </c>
      <c r="AH262" s="57" t="s">
        <v>102</v>
      </c>
      <c r="AI262" s="57" t="s">
        <v>102</v>
      </c>
      <c r="AJ262" s="57" t="s">
        <v>111</v>
      </c>
      <c r="AK262" s="57" t="s">
        <v>102</v>
      </c>
      <c r="AL262" s="57" t="s">
        <v>102</v>
      </c>
      <c r="AM262" s="57" t="s">
        <v>102</v>
      </c>
      <c r="AN262" s="58"/>
      <c r="AO262" s="57" t="s">
        <v>102</v>
      </c>
      <c r="AP262" s="57" t="s">
        <v>102</v>
      </c>
      <c r="AQ262" s="57" t="s">
        <v>109</v>
      </c>
      <c r="AR262" s="57" t="s">
        <v>102</v>
      </c>
      <c r="AS262" s="57"/>
      <c r="AT262" s="57" t="s">
        <v>109</v>
      </c>
      <c r="AU262" s="57" t="s">
        <v>109</v>
      </c>
      <c r="AV262" s="58"/>
      <c r="AW262" s="57" t="s">
        <v>102</v>
      </c>
      <c r="AX262" s="57" t="s">
        <v>102</v>
      </c>
      <c r="AY262" s="57" t="s">
        <v>111</v>
      </c>
      <c r="AZ262" s="57" t="s">
        <v>102</v>
      </c>
      <c r="BA262" s="57" t="s">
        <v>102</v>
      </c>
      <c r="BB262" s="57" t="s">
        <v>103</v>
      </c>
      <c r="BC262" s="57" t="s">
        <v>110</v>
      </c>
      <c r="BD262" s="57" t="s">
        <v>102</v>
      </c>
      <c r="BE262" s="57" t="s">
        <v>102</v>
      </c>
      <c r="BF262" s="57" t="s">
        <v>109</v>
      </c>
      <c r="BG262" s="57" t="s">
        <v>102</v>
      </c>
      <c r="BH262" s="57" t="s">
        <v>109</v>
      </c>
      <c r="BI262" s="57" t="s">
        <v>102</v>
      </c>
      <c r="BJ262" s="57" t="s">
        <v>109</v>
      </c>
      <c r="BK262" s="57" t="s">
        <v>102</v>
      </c>
      <c r="BL262" s="57" t="s">
        <v>109</v>
      </c>
      <c r="BM262" s="57" t="s">
        <v>102</v>
      </c>
      <c r="BN262" s="57" t="s">
        <v>109</v>
      </c>
      <c r="BO262" s="57" t="s">
        <v>102</v>
      </c>
      <c r="BP262" s="57" t="s">
        <v>102</v>
      </c>
      <c r="BQ262" s="57" t="s">
        <v>102</v>
      </c>
      <c r="BR262" s="57" t="s">
        <v>102</v>
      </c>
      <c r="BS262" s="57" t="s">
        <v>102</v>
      </c>
      <c r="BT262" s="57" t="s">
        <v>102</v>
      </c>
      <c r="BU262" s="57" t="s">
        <v>102</v>
      </c>
      <c r="BV262" s="57" t="s">
        <v>102</v>
      </c>
      <c r="BW262" s="57" t="s">
        <v>102</v>
      </c>
      <c r="BX262" s="57" t="s">
        <v>102</v>
      </c>
      <c r="BY262" s="57" t="s">
        <v>109</v>
      </c>
      <c r="BZ262" s="57" t="s">
        <v>102</v>
      </c>
      <c r="CA262" s="57" t="s">
        <v>109</v>
      </c>
      <c r="CB262" s="57" t="s">
        <v>102</v>
      </c>
      <c r="CC262" s="57" t="s">
        <v>102</v>
      </c>
      <c r="CD262" s="59"/>
    </row>
    <row r="263">
      <c r="A263" s="54" t="s">
        <v>364</v>
      </c>
      <c r="B263" s="57" t="s">
        <v>102</v>
      </c>
      <c r="C263" s="58"/>
      <c r="D263" s="57" t="s">
        <v>109</v>
      </c>
      <c r="E263" s="57" t="s">
        <v>102</v>
      </c>
      <c r="F263" s="57" t="s">
        <v>102</v>
      </c>
      <c r="G263" s="58"/>
      <c r="H263" s="57" t="s">
        <v>111</v>
      </c>
      <c r="I263" s="57" t="s">
        <v>102</v>
      </c>
      <c r="J263" s="57" t="s">
        <v>109</v>
      </c>
      <c r="K263" s="57" t="s">
        <v>111</v>
      </c>
      <c r="L263" s="57" t="s">
        <v>111</v>
      </c>
      <c r="M263" s="57" t="s">
        <v>102</v>
      </c>
      <c r="N263" s="57" t="s">
        <v>102</v>
      </c>
      <c r="O263" s="57" t="s">
        <v>102</v>
      </c>
      <c r="P263" s="57" t="s">
        <v>109</v>
      </c>
      <c r="Q263" s="57" t="s">
        <v>109</v>
      </c>
      <c r="R263" s="57" t="s">
        <v>102</v>
      </c>
      <c r="S263" s="57" t="s">
        <v>102</v>
      </c>
      <c r="T263" s="57" t="s">
        <v>102</v>
      </c>
      <c r="U263" s="57" t="s">
        <v>102</v>
      </c>
      <c r="V263" s="57" t="s">
        <v>102</v>
      </c>
      <c r="W263" s="58"/>
      <c r="X263" s="57" t="s">
        <v>102</v>
      </c>
      <c r="Y263" s="58"/>
      <c r="Z263" s="58"/>
      <c r="AA263" s="57" t="s">
        <v>102</v>
      </c>
      <c r="AB263" s="57" t="s">
        <v>111</v>
      </c>
      <c r="AC263" s="57" t="s">
        <v>102</v>
      </c>
      <c r="AD263" s="57" t="s">
        <v>102</v>
      </c>
      <c r="AE263" s="57" t="s">
        <v>110</v>
      </c>
      <c r="AF263" s="57" t="s">
        <v>102</v>
      </c>
      <c r="AG263" s="57" t="s">
        <v>103</v>
      </c>
      <c r="AH263" s="57" t="s">
        <v>102</v>
      </c>
      <c r="AI263" s="57" t="s">
        <v>102</v>
      </c>
      <c r="AJ263" s="57" t="s">
        <v>103</v>
      </c>
      <c r="AK263" s="57" t="s">
        <v>102</v>
      </c>
      <c r="AL263" s="57" t="s">
        <v>111</v>
      </c>
      <c r="AM263" s="57" t="s">
        <v>111</v>
      </c>
      <c r="AN263" s="58"/>
      <c r="AO263" s="57" t="s">
        <v>102</v>
      </c>
      <c r="AP263" s="57" t="s">
        <v>109</v>
      </c>
      <c r="AQ263" s="57" t="s">
        <v>102</v>
      </c>
      <c r="AR263" s="57" t="s">
        <v>109</v>
      </c>
      <c r="AS263" s="57"/>
      <c r="AT263" s="57" t="s">
        <v>111</v>
      </c>
      <c r="AU263" s="57" t="s">
        <v>109</v>
      </c>
      <c r="AV263" s="58"/>
      <c r="AW263" s="57" t="s">
        <v>102</v>
      </c>
      <c r="AX263" s="57" t="s">
        <v>102</v>
      </c>
      <c r="AY263" s="57" t="s">
        <v>109</v>
      </c>
      <c r="AZ263" s="57" t="s">
        <v>102</v>
      </c>
      <c r="BA263" s="57" t="s">
        <v>102</v>
      </c>
      <c r="BB263" s="57" t="s">
        <v>111</v>
      </c>
      <c r="BC263" s="57" t="s">
        <v>102</v>
      </c>
      <c r="BD263" s="57" t="s">
        <v>109</v>
      </c>
      <c r="BE263" s="57" t="s">
        <v>102</v>
      </c>
      <c r="BF263" s="57" t="s">
        <v>102</v>
      </c>
      <c r="BG263" s="57" t="s">
        <v>102</v>
      </c>
      <c r="BH263" s="57" t="s">
        <v>110</v>
      </c>
      <c r="BI263" s="57" t="s">
        <v>109</v>
      </c>
      <c r="BJ263" s="57" t="s">
        <v>102</v>
      </c>
      <c r="BK263" s="57" t="s">
        <v>102</v>
      </c>
      <c r="BL263" s="57" t="s">
        <v>102</v>
      </c>
      <c r="BM263" s="57" t="s">
        <v>102</v>
      </c>
      <c r="BN263" s="57" t="s">
        <v>102</v>
      </c>
      <c r="BO263" s="57" t="s">
        <v>109</v>
      </c>
      <c r="BP263" s="57" t="s">
        <v>102</v>
      </c>
      <c r="BQ263" s="57" t="s">
        <v>102</v>
      </c>
      <c r="BR263" s="57" t="s">
        <v>111</v>
      </c>
      <c r="BS263" s="57" t="s">
        <v>102</v>
      </c>
      <c r="BT263" s="57" t="s">
        <v>111</v>
      </c>
      <c r="BU263" s="57" t="s">
        <v>102</v>
      </c>
      <c r="BV263" s="57" t="s">
        <v>102</v>
      </c>
      <c r="BW263" s="57" t="s">
        <v>109</v>
      </c>
      <c r="BX263" s="57" t="s">
        <v>102</v>
      </c>
      <c r="BY263" s="57" t="s">
        <v>102</v>
      </c>
      <c r="BZ263" s="57" t="s">
        <v>102</v>
      </c>
      <c r="CA263" s="57" t="s">
        <v>102</v>
      </c>
      <c r="CB263" s="57" t="s">
        <v>111</v>
      </c>
      <c r="CC263" s="57" t="s">
        <v>102</v>
      </c>
      <c r="CD263" s="59"/>
    </row>
    <row r="264">
      <c r="A264" s="54" t="s">
        <v>365</v>
      </c>
      <c r="B264" s="57" t="s">
        <v>109</v>
      </c>
      <c r="C264" s="57" t="s">
        <v>109</v>
      </c>
      <c r="D264" s="57" t="s">
        <v>109</v>
      </c>
      <c r="E264" s="57" t="s">
        <v>109</v>
      </c>
      <c r="F264" s="57" t="s">
        <v>109</v>
      </c>
      <c r="G264" s="58"/>
      <c r="H264" s="57" t="s">
        <v>109</v>
      </c>
      <c r="I264" s="57" t="s">
        <v>109</v>
      </c>
      <c r="J264" s="57" t="s">
        <v>109</v>
      </c>
      <c r="K264" s="57" t="s">
        <v>109</v>
      </c>
      <c r="L264" s="57" t="s">
        <v>109</v>
      </c>
      <c r="M264" s="57" t="s">
        <v>109</v>
      </c>
      <c r="N264" s="57" t="s">
        <v>109</v>
      </c>
      <c r="O264" s="57" t="s">
        <v>109</v>
      </c>
      <c r="P264" s="57" t="s">
        <v>109</v>
      </c>
      <c r="Q264" s="57" t="s">
        <v>109</v>
      </c>
      <c r="R264" s="57" t="s">
        <v>111</v>
      </c>
      <c r="S264" s="57" t="s">
        <v>103</v>
      </c>
      <c r="T264" s="57" t="s">
        <v>109</v>
      </c>
      <c r="U264" s="57" t="s">
        <v>109</v>
      </c>
      <c r="V264" s="57" t="s">
        <v>109</v>
      </c>
      <c r="W264" s="58"/>
      <c r="X264" s="57" t="s">
        <v>109</v>
      </c>
      <c r="Y264" s="58"/>
      <c r="Z264" s="58"/>
      <c r="AA264" s="57" t="s">
        <v>109</v>
      </c>
      <c r="AB264" s="57" t="s">
        <v>109</v>
      </c>
      <c r="AC264" s="57" t="s">
        <v>111</v>
      </c>
      <c r="AD264" s="57" t="s">
        <v>109</v>
      </c>
      <c r="AE264" s="57" t="s">
        <v>109</v>
      </c>
      <c r="AF264" s="57" t="s">
        <v>102</v>
      </c>
      <c r="AG264" s="57" t="s">
        <v>109</v>
      </c>
      <c r="AH264" s="57" t="s">
        <v>109</v>
      </c>
      <c r="AI264" s="57" t="s">
        <v>109</v>
      </c>
      <c r="AJ264" s="57" t="s">
        <v>109</v>
      </c>
      <c r="AK264" s="57" t="s">
        <v>109</v>
      </c>
      <c r="AL264" s="57" t="s">
        <v>109</v>
      </c>
      <c r="AM264" s="57" t="s">
        <v>109</v>
      </c>
      <c r="AN264" s="58"/>
      <c r="AO264" s="57" t="s">
        <v>109</v>
      </c>
      <c r="AP264" s="57" t="s">
        <v>109</v>
      </c>
      <c r="AQ264" s="57" t="s">
        <v>109</v>
      </c>
      <c r="AR264" s="57" t="s">
        <v>109</v>
      </c>
      <c r="AS264" s="57"/>
      <c r="AT264" s="57" t="s">
        <v>109</v>
      </c>
      <c r="AU264" s="57" t="s">
        <v>109</v>
      </c>
      <c r="AV264" s="58"/>
      <c r="AW264" s="57" t="s">
        <v>109</v>
      </c>
      <c r="AX264" s="57" t="s">
        <v>109</v>
      </c>
      <c r="AY264" s="57" t="s">
        <v>109</v>
      </c>
      <c r="AZ264" s="57" t="s">
        <v>109</v>
      </c>
      <c r="BA264" s="57" t="s">
        <v>109</v>
      </c>
      <c r="BB264" s="57" t="s">
        <v>109</v>
      </c>
      <c r="BC264" s="57" t="s">
        <v>109</v>
      </c>
      <c r="BD264" s="57" t="s">
        <v>109</v>
      </c>
      <c r="BE264" s="57" t="s">
        <v>109</v>
      </c>
      <c r="BF264" s="57" t="s">
        <v>109</v>
      </c>
      <c r="BG264" s="57" t="s">
        <v>109</v>
      </c>
      <c r="BH264" s="57" t="s">
        <v>109</v>
      </c>
      <c r="BI264" s="57" t="s">
        <v>109</v>
      </c>
      <c r="BJ264" s="57" t="s">
        <v>109</v>
      </c>
      <c r="BK264" s="57" t="s">
        <v>109</v>
      </c>
      <c r="BL264" s="57" t="s">
        <v>109</v>
      </c>
      <c r="BM264" s="57" t="s">
        <v>109</v>
      </c>
      <c r="BN264" s="57" t="s">
        <v>109</v>
      </c>
      <c r="BO264" s="57" t="s">
        <v>109</v>
      </c>
      <c r="BP264" s="57" t="s">
        <v>109</v>
      </c>
      <c r="BQ264" s="57" t="s">
        <v>109</v>
      </c>
      <c r="BR264" s="57" t="s">
        <v>109</v>
      </c>
      <c r="BS264" s="57" t="s">
        <v>109</v>
      </c>
      <c r="BT264" s="57" t="s">
        <v>109</v>
      </c>
      <c r="BU264" s="57" t="s">
        <v>109</v>
      </c>
      <c r="BV264" s="57" t="s">
        <v>109</v>
      </c>
      <c r="BW264" s="57" t="s">
        <v>109</v>
      </c>
      <c r="BX264" s="57" t="s">
        <v>109</v>
      </c>
      <c r="BY264" s="57" t="s">
        <v>109</v>
      </c>
      <c r="BZ264" s="57" t="s">
        <v>109</v>
      </c>
      <c r="CA264" s="57" t="s">
        <v>109</v>
      </c>
      <c r="CB264" s="57" t="s">
        <v>109</v>
      </c>
      <c r="CC264" s="57" t="s">
        <v>109</v>
      </c>
      <c r="CD264" s="59"/>
    </row>
    <row r="265">
      <c r="A265" s="54" t="s">
        <v>366</v>
      </c>
      <c r="B265" s="57" t="s">
        <v>102</v>
      </c>
      <c r="C265" s="57" t="s">
        <v>102</v>
      </c>
      <c r="D265" s="57" t="s">
        <v>102</v>
      </c>
      <c r="E265" s="57" t="s">
        <v>103</v>
      </c>
      <c r="F265" s="57" t="s">
        <v>102</v>
      </c>
      <c r="G265" s="58"/>
      <c r="H265" s="57" t="s">
        <v>102</v>
      </c>
      <c r="I265" s="57" t="s">
        <v>103</v>
      </c>
      <c r="J265" s="57" t="s">
        <v>102</v>
      </c>
      <c r="K265" s="58"/>
      <c r="L265" s="57" t="s">
        <v>102</v>
      </c>
      <c r="M265" s="57" t="s">
        <v>102</v>
      </c>
      <c r="N265" s="57" t="s">
        <v>102</v>
      </c>
      <c r="O265" s="57" t="s">
        <v>102</v>
      </c>
      <c r="P265" s="57" t="s">
        <v>103</v>
      </c>
      <c r="Q265" s="57" t="s">
        <v>103</v>
      </c>
      <c r="R265" s="57" t="s">
        <v>102</v>
      </c>
      <c r="S265" s="57" t="s">
        <v>103</v>
      </c>
      <c r="T265" s="57" t="s">
        <v>103</v>
      </c>
      <c r="U265" s="57" t="s">
        <v>102</v>
      </c>
      <c r="V265" s="57" t="s">
        <v>102</v>
      </c>
      <c r="W265" s="58"/>
      <c r="X265" s="57" t="s">
        <v>103</v>
      </c>
      <c r="Y265" s="58"/>
      <c r="Z265" s="58"/>
      <c r="AA265" s="57" t="s">
        <v>102</v>
      </c>
      <c r="AB265" s="57" t="s">
        <v>102</v>
      </c>
      <c r="AC265" s="57" t="s">
        <v>103</v>
      </c>
      <c r="AD265" s="57" t="s">
        <v>102</v>
      </c>
      <c r="AE265" s="57" t="s">
        <v>103</v>
      </c>
      <c r="AF265" s="57" t="s">
        <v>103</v>
      </c>
      <c r="AG265" s="57" t="s">
        <v>102</v>
      </c>
      <c r="AH265" s="57" t="s">
        <v>102</v>
      </c>
      <c r="AI265" s="57" t="s">
        <v>102</v>
      </c>
      <c r="AJ265" s="57" t="s">
        <v>102</v>
      </c>
      <c r="AK265" s="57" t="s">
        <v>102</v>
      </c>
      <c r="AL265" s="57" t="s">
        <v>103</v>
      </c>
      <c r="AM265" s="57" t="s">
        <v>102</v>
      </c>
      <c r="AN265" s="58"/>
      <c r="AO265" s="57" t="s">
        <v>102</v>
      </c>
      <c r="AP265" s="57" t="s">
        <v>102</v>
      </c>
      <c r="AQ265" s="57" t="s">
        <v>102</v>
      </c>
      <c r="AR265" s="57" t="s">
        <v>102</v>
      </c>
      <c r="AS265" s="57"/>
      <c r="AT265" s="57" t="s">
        <v>102</v>
      </c>
      <c r="AU265" s="57" t="s">
        <v>102</v>
      </c>
      <c r="AV265" s="58"/>
      <c r="AW265" s="57" t="s">
        <v>102</v>
      </c>
      <c r="AX265" s="57" t="s">
        <v>102</v>
      </c>
      <c r="AY265" s="57" t="s">
        <v>102</v>
      </c>
      <c r="AZ265" s="57" t="s">
        <v>102</v>
      </c>
      <c r="BA265" s="57" t="s">
        <v>102</v>
      </c>
      <c r="BB265" s="57" t="s">
        <v>103</v>
      </c>
      <c r="BC265" s="57" t="s">
        <v>102</v>
      </c>
      <c r="BD265" s="57" t="s">
        <v>103</v>
      </c>
      <c r="BE265" s="57" t="s">
        <v>102</v>
      </c>
      <c r="BF265" s="57" t="s">
        <v>111</v>
      </c>
      <c r="BG265" s="57" t="s">
        <v>102</v>
      </c>
      <c r="BH265" s="57" t="s">
        <v>102</v>
      </c>
      <c r="BI265" s="57" t="s">
        <v>102</v>
      </c>
      <c r="BJ265" s="57" t="s">
        <v>102</v>
      </c>
      <c r="BK265" s="57" t="s">
        <v>103</v>
      </c>
      <c r="BL265" s="57" t="s">
        <v>102</v>
      </c>
      <c r="BM265" s="57" t="s">
        <v>102</v>
      </c>
      <c r="BN265" s="57" t="s">
        <v>102</v>
      </c>
      <c r="BO265" s="57" t="s">
        <v>103</v>
      </c>
      <c r="BP265" s="57" t="s">
        <v>102</v>
      </c>
      <c r="BQ265" s="57" t="s">
        <v>102</v>
      </c>
      <c r="BR265" s="57" t="s">
        <v>102</v>
      </c>
      <c r="BS265" s="57" t="s">
        <v>102</v>
      </c>
      <c r="BT265" s="57" t="s">
        <v>103</v>
      </c>
      <c r="BU265" s="57" t="s">
        <v>102</v>
      </c>
      <c r="BV265" s="57" t="s">
        <v>102</v>
      </c>
      <c r="BW265" s="57" t="s">
        <v>102</v>
      </c>
      <c r="BX265" s="57" t="s">
        <v>103</v>
      </c>
      <c r="BY265" s="57" t="s">
        <v>102</v>
      </c>
      <c r="BZ265" s="57" t="s">
        <v>102</v>
      </c>
      <c r="CA265" s="57" t="s">
        <v>103</v>
      </c>
      <c r="CB265" s="57" t="s">
        <v>102</v>
      </c>
      <c r="CC265" s="57" t="s">
        <v>102</v>
      </c>
      <c r="CD265" s="59"/>
    </row>
    <row r="266">
      <c r="A266" s="54" t="s">
        <v>367</v>
      </c>
      <c r="B266" s="57" t="s">
        <v>102</v>
      </c>
      <c r="C266" s="57" t="s">
        <v>102</v>
      </c>
      <c r="D266" s="57" t="s">
        <v>102</v>
      </c>
      <c r="E266" s="57" t="s">
        <v>102</v>
      </c>
      <c r="F266" s="57" t="s">
        <v>102</v>
      </c>
      <c r="G266" s="58"/>
      <c r="H266" s="57" t="s">
        <v>102</v>
      </c>
      <c r="I266" s="57" t="s">
        <v>102</v>
      </c>
      <c r="J266" s="57" t="s">
        <v>102</v>
      </c>
      <c r="K266" s="57" t="s">
        <v>102</v>
      </c>
      <c r="L266" s="57" t="s">
        <v>102</v>
      </c>
      <c r="M266" s="57" t="s">
        <v>102</v>
      </c>
      <c r="N266" s="57" t="s">
        <v>102</v>
      </c>
      <c r="O266" s="57" t="s">
        <v>102</v>
      </c>
      <c r="P266" s="57" t="s">
        <v>103</v>
      </c>
      <c r="Q266" s="57" t="s">
        <v>103</v>
      </c>
      <c r="R266" s="57" t="s">
        <v>103</v>
      </c>
      <c r="S266" s="57" t="s">
        <v>103</v>
      </c>
      <c r="T266" s="57" t="s">
        <v>103</v>
      </c>
      <c r="U266" s="57" t="s">
        <v>102</v>
      </c>
      <c r="V266" s="57" t="s">
        <v>102</v>
      </c>
      <c r="W266" s="58"/>
      <c r="X266" s="57" t="s">
        <v>103</v>
      </c>
      <c r="Y266" s="58"/>
      <c r="Z266" s="58"/>
      <c r="AA266" s="57" t="s">
        <v>102</v>
      </c>
      <c r="AB266" s="57" t="s">
        <v>102</v>
      </c>
      <c r="AC266" s="57" t="s">
        <v>103</v>
      </c>
      <c r="AD266" s="57" t="s">
        <v>102</v>
      </c>
      <c r="AE266" s="57" t="s">
        <v>102</v>
      </c>
      <c r="AF266" s="57" t="s">
        <v>103</v>
      </c>
      <c r="AG266" s="57" t="s">
        <v>102</v>
      </c>
      <c r="AH266" s="57" t="s">
        <v>102</v>
      </c>
      <c r="AI266" s="57" t="s">
        <v>102</v>
      </c>
      <c r="AJ266" s="57" t="s">
        <v>102</v>
      </c>
      <c r="AK266" s="57" t="s">
        <v>102</v>
      </c>
      <c r="AL266" s="57" t="s">
        <v>102</v>
      </c>
      <c r="AM266" s="57" t="s">
        <v>102</v>
      </c>
      <c r="AN266" s="58"/>
      <c r="AO266" s="57" t="s">
        <v>102</v>
      </c>
      <c r="AP266" s="57" t="s">
        <v>102</v>
      </c>
      <c r="AQ266" s="57" t="s">
        <v>102</v>
      </c>
      <c r="AR266" s="57" t="s">
        <v>102</v>
      </c>
      <c r="AS266" s="57"/>
      <c r="AT266" s="57" t="s">
        <v>102</v>
      </c>
      <c r="AU266" s="57" t="s">
        <v>102</v>
      </c>
      <c r="AV266" s="58"/>
      <c r="AW266" s="57" t="s">
        <v>102</v>
      </c>
      <c r="AX266" s="57" t="s">
        <v>102</v>
      </c>
      <c r="AY266" s="57" t="s">
        <v>102</v>
      </c>
      <c r="AZ266" s="57" t="s">
        <v>102</v>
      </c>
      <c r="BA266" s="57" t="s">
        <v>102</v>
      </c>
      <c r="BB266" s="57" t="s">
        <v>102</v>
      </c>
      <c r="BC266" s="57" t="s">
        <v>102</v>
      </c>
      <c r="BD266" s="57" t="s">
        <v>102</v>
      </c>
      <c r="BE266" s="57" t="s">
        <v>102</v>
      </c>
      <c r="BF266" s="57" t="s">
        <v>111</v>
      </c>
      <c r="BG266" s="57" t="s">
        <v>102</v>
      </c>
      <c r="BH266" s="57" t="s">
        <v>102</v>
      </c>
      <c r="BI266" s="57" t="s">
        <v>102</v>
      </c>
      <c r="BJ266" s="57" t="s">
        <v>102</v>
      </c>
      <c r="BK266" s="57" t="s">
        <v>102</v>
      </c>
      <c r="BL266" s="57" t="s">
        <v>102</v>
      </c>
      <c r="BM266" s="57" t="s">
        <v>102</v>
      </c>
      <c r="BN266" s="57" t="s">
        <v>102</v>
      </c>
      <c r="BO266" s="57" t="s">
        <v>102</v>
      </c>
      <c r="BP266" s="57" t="s">
        <v>102</v>
      </c>
      <c r="BQ266" s="57" t="s">
        <v>102</v>
      </c>
      <c r="BR266" s="57" t="s">
        <v>102</v>
      </c>
      <c r="BS266" s="57" t="s">
        <v>102</v>
      </c>
      <c r="BT266" s="57" t="s">
        <v>102</v>
      </c>
      <c r="BU266" s="57" t="s">
        <v>102</v>
      </c>
      <c r="BV266" s="57" t="s">
        <v>102</v>
      </c>
      <c r="BW266" s="57" t="s">
        <v>102</v>
      </c>
      <c r="BX266" s="57" t="s">
        <v>102</v>
      </c>
      <c r="BY266" s="57" t="s">
        <v>102</v>
      </c>
      <c r="BZ266" s="57" t="s">
        <v>102</v>
      </c>
      <c r="CA266" s="57" t="s">
        <v>102</v>
      </c>
      <c r="CB266" s="57" t="s">
        <v>102</v>
      </c>
      <c r="CC266" s="57" t="s">
        <v>102</v>
      </c>
      <c r="CD266" s="59"/>
    </row>
    <row r="267">
      <c r="A267" s="54" t="s">
        <v>368</v>
      </c>
      <c r="B267" s="57" t="s">
        <v>103</v>
      </c>
      <c r="C267" s="57" t="s">
        <v>102</v>
      </c>
      <c r="D267" s="57" t="s">
        <v>103</v>
      </c>
      <c r="E267" s="57" t="s">
        <v>103</v>
      </c>
      <c r="F267" s="57" t="s">
        <v>103</v>
      </c>
      <c r="G267" s="58"/>
      <c r="H267" s="57" t="s">
        <v>103</v>
      </c>
      <c r="I267" s="57" t="s">
        <v>103</v>
      </c>
      <c r="J267" s="57" t="s">
        <v>103</v>
      </c>
      <c r="K267" s="57" t="s">
        <v>103</v>
      </c>
      <c r="L267" s="57" t="s">
        <v>103</v>
      </c>
      <c r="M267" s="57" t="s">
        <v>103</v>
      </c>
      <c r="N267" s="57" t="s">
        <v>103</v>
      </c>
      <c r="O267" s="57" t="s">
        <v>103</v>
      </c>
      <c r="P267" s="57" t="s">
        <v>103</v>
      </c>
      <c r="Q267" s="57" t="s">
        <v>103</v>
      </c>
      <c r="R267" s="57" t="s">
        <v>103</v>
      </c>
      <c r="S267" s="57" t="s">
        <v>103</v>
      </c>
      <c r="T267" s="57" t="s">
        <v>103</v>
      </c>
      <c r="U267" s="57" t="s">
        <v>103</v>
      </c>
      <c r="V267" s="57" t="s">
        <v>103</v>
      </c>
      <c r="W267" s="58"/>
      <c r="X267" s="57" t="s">
        <v>103</v>
      </c>
      <c r="Y267" s="58"/>
      <c r="Z267" s="58"/>
      <c r="AA267" s="57" t="s">
        <v>102</v>
      </c>
      <c r="AB267" s="57" t="s">
        <v>103</v>
      </c>
      <c r="AC267" s="57" t="s">
        <v>103</v>
      </c>
      <c r="AD267" s="57" t="s">
        <v>103</v>
      </c>
      <c r="AE267" s="57" t="s">
        <v>103</v>
      </c>
      <c r="AF267" s="57" t="s">
        <v>103</v>
      </c>
      <c r="AG267" s="57" t="s">
        <v>103</v>
      </c>
      <c r="AH267" s="57" t="s">
        <v>103</v>
      </c>
      <c r="AI267" s="57" t="s">
        <v>103</v>
      </c>
      <c r="AJ267" s="57" t="s">
        <v>103</v>
      </c>
      <c r="AK267" s="57" t="s">
        <v>103</v>
      </c>
      <c r="AL267" s="57" t="s">
        <v>103</v>
      </c>
      <c r="AM267" s="57" t="s">
        <v>103</v>
      </c>
      <c r="AN267" s="58"/>
      <c r="AO267" s="57" t="s">
        <v>103</v>
      </c>
      <c r="AP267" s="57" t="s">
        <v>103</v>
      </c>
      <c r="AQ267" s="57" t="s">
        <v>103</v>
      </c>
      <c r="AR267" s="57" t="s">
        <v>103</v>
      </c>
      <c r="AS267" s="57"/>
      <c r="AT267" s="57" t="s">
        <v>103</v>
      </c>
      <c r="AU267" s="57" t="s">
        <v>103</v>
      </c>
      <c r="AV267" s="58"/>
      <c r="AW267" s="57" t="s">
        <v>103</v>
      </c>
      <c r="AX267" s="57" t="s">
        <v>103</v>
      </c>
      <c r="AY267" s="57" t="s">
        <v>103</v>
      </c>
      <c r="AZ267" s="57" t="s">
        <v>103</v>
      </c>
      <c r="BA267" s="57" t="s">
        <v>103</v>
      </c>
      <c r="BB267" s="57" t="s">
        <v>102</v>
      </c>
      <c r="BC267" s="57" t="s">
        <v>103</v>
      </c>
      <c r="BD267" s="57" t="s">
        <v>103</v>
      </c>
      <c r="BE267" s="57" t="s">
        <v>103</v>
      </c>
      <c r="BF267" s="57" t="s">
        <v>111</v>
      </c>
      <c r="BG267" s="57" t="s">
        <v>103</v>
      </c>
      <c r="BH267" s="57" t="s">
        <v>103</v>
      </c>
      <c r="BI267" s="57" t="s">
        <v>103</v>
      </c>
      <c r="BJ267" s="57" t="s">
        <v>103</v>
      </c>
      <c r="BK267" s="57" t="s">
        <v>103</v>
      </c>
      <c r="BL267" s="57" t="s">
        <v>103</v>
      </c>
      <c r="BM267" s="57" t="s">
        <v>103</v>
      </c>
      <c r="BN267" s="57" t="s">
        <v>103</v>
      </c>
      <c r="BO267" s="57" t="s">
        <v>103</v>
      </c>
      <c r="BP267" s="57" t="s">
        <v>103</v>
      </c>
      <c r="BQ267" s="57" t="s">
        <v>103</v>
      </c>
      <c r="BR267" s="57" t="s">
        <v>103</v>
      </c>
      <c r="BS267" s="57" t="s">
        <v>103</v>
      </c>
      <c r="BT267" s="57" t="s">
        <v>103</v>
      </c>
      <c r="BU267" s="57" t="s">
        <v>103</v>
      </c>
      <c r="BV267" s="57" t="s">
        <v>103</v>
      </c>
      <c r="BW267" s="57" t="s">
        <v>103</v>
      </c>
      <c r="BX267" s="57" t="s">
        <v>103</v>
      </c>
      <c r="BY267" s="57" t="s">
        <v>103</v>
      </c>
      <c r="BZ267" s="57" t="s">
        <v>103</v>
      </c>
      <c r="CA267" s="57" t="s">
        <v>103</v>
      </c>
      <c r="CB267" s="57" t="s">
        <v>103</v>
      </c>
      <c r="CC267" s="57" t="s">
        <v>103</v>
      </c>
      <c r="CD267" s="59"/>
    </row>
    <row r="268">
      <c r="A268" s="54" t="s">
        <v>369</v>
      </c>
      <c r="B268" s="57" t="s">
        <v>103</v>
      </c>
      <c r="C268" s="57" t="s">
        <v>103</v>
      </c>
      <c r="D268" s="57" t="s">
        <v>103</v>
      </c>
      <c r="E268" s="57" t="s">
        <v>102</v>
      </c>
      <c r="F268" s="57" t="s">
        <v>102</v>
      </c>
      <c r="G268" s="58"/>
      <c r="H268" s="57" t="s">
        <v>103</v>
      </c>
      <c r="I268" s="57" t="s">
        <v>103</v>
      </c>
      <c r="J268" s="57" t="s">
        <v>103</v>
      </c>
      <c r="K268" s="57" t="s">
        <v>103</v>
      </c>
      <c r="L268" s="57" t="s">
        <v>103</v>
      </c>
      <c r="M268" s="57" t="s">
        <v>103</v>
      </c>
      <c r="N268" s="57" t="s">
        <v>103</v>
      </c>
      <c r="O268" s="57" t="s">
        <v>103</v>
      </c>
      <c r="P268" s="57" t="s">
        <v>102</v>
      </c>
      <c r="Q268" s="57" t="s">
        <v>103</v>
      </c>
      <c r="R268" s="57" t="s">
        <v>102</v>
      </c>
      <c r="S268" s="57" t="s">
        <v>102</v>
      </c>
      <c r="T268" s="57" t="s">
        <v>111</v>
      </c>
      <c r="U268" s="57" t="s">
        <v>103</v>
      </c>
      <c r="V268" s="57" t="s">
        <v>103</v>
      </c>
      <c r="W268" s="58"/>
      <c r="X268" s="57" t="s">
        <v>103</v>
      </c>
      <c r="Y268" s="58"/>
      <c r="Z268" s="58"/>
      <c r="AA268" s="57" t="s">
        <v>103</v>
      </c>
      <c r="AB268" s="57" t="s">
        <v>103</v>
      </c>
      <c r="AC268" s="57" t="s">
        <v>102</v>
      </c>
      <c r="AD268" s="57" t="s">
        <v>103</v>
      </c>
      <c r="AE268" s="57" t="s">
        <v>102</v>
      </c>
      <c r="AF268" s="57" t="s">
        <v>102</v>
      </c>
      <c r="AG268" s="57" t="s">
        <v>103</v>
      </c>
      <c r="AH268" s="57" t="s">
        <v>103</v>
      </c>
      <c r="AI268" s="57" t="s">
        <v>103</v>
      </c>
      <c r="AJ268" s="57" t="s">
        <v>103</v>
      </c>
      <c r="AK268" s="57" t="s">
        <v>103</v>
      </c>
      <c r="AL268" s="57" t="s">
        <v>103</v>
      </c>
      <c r="AM268" s="57" t="s">
        <v>103</v>
      </c>
      <c r="AN268" s="58"/>
      <c r="AO268" s="57" t="s">
        <v>103</v>
      </c>
      <c r="AP268" s="57" t="s">
        <v>103</v>
      </c>
      <c r="AQ268" s="57" t="s">
        <v>103</v>
      </c>
      <c r="AR268" s="57" t="s">
        <v>103</v>
      </c>
      <c r="AS268" s="57"/>
      <c r="AT268" s="57" t="s">
        <v>103</v>
      </c>
      <c r="AU268" s="57" t="s">
        <v>103</v>
      </c>
      <c r="AV268" s="58"/>
      <c r="AW268" s="57" t="s">
        <v>103</v>
      </c>
      <c r="AX268" s="57" t="s">
        <v>103</v>
      </c>
      <c r="AY268" s="57" t="s">
        <v>103</v>
      </c>
      <c r="AZ268" s="57" t="s">
        <v>103</v>
      </c>
      <c r="BA268" s="57" t="s">
        <v>103</v>
      </c>
      <c r="BB268" s="57" t="s">
        <v>103</v>
      </c>
      <c r="BC268" s="57" t="s">
        <v>103</v>
      </c>
      <c r="BD268" s="57" t="s">
        <v>103</v>
      </c>
      <c r="BE268" s="57" t="s">
        <v>103</v>
      </c>
      <c r="BF268" s="57" t="s">
        <v>102</v>
      </c>
      <c r="BG268" s="57" t="s">
        <v>103</v>
      </c>
      <c r="BH268" s="57" t="s">
        <v>103</v>
      </c>
      <c r="BI268" s="57" t="s">
        <v>103</v>
      </c>
      <c r="BJ268" s="57" t="s">
        <v>103</v>
      </c>
      <c r="BK268" s="57" t="s">
        <v>103</v>
      </c>
      <c r="BL268" s="57" t="s">
        <v>103</v>
      </c>
      <c r="BM268" s="57" t="s">
        <v>103</v>
      </c>
      <c r="BN268" s="57" t="s">
        <v>103</v>
      </c>
      <c r="BO268" s="57" t="s">
        <v>103</v>
      </c>
      <c r="BP268" s="57" t="s">
        <v>103</v>
      </c>
      <c r="BQ268" s="57" t="s">
        <v>103</v>
      </c>
      <c r="BR268" s="57" t="s">
        <v>103</v>
      </c>
      <c r="BS268" s="57" t="s">
        <v>103</v>
      </c>
      <c r="BT268" s="57" t="s">
        <v>103</v>
      </c>
      <c r="BU268" s="57" t="s">
        <v>103</v>
      </c>
      <c r="BV268" s="57" t="s">
        <v>103</v>
      </c>
      <c r="BW268" s="57" t="s">
        <v>103</v>
      </c>
      <c r="BX268" s="57" t="s">
        <v>103</v>
      </c>
      <c r="BY268" s="57" t="s">
        <v>103</v>
      </c>
      <c r="BZ268" s="57" t="s">
        <v>103</v>
      </c>
      <c r="CA268" s="57" t="s">
        <v>103</v>
      </c>
      <c r="CB268" s="57" t="s">
        <v>103</v>
      </c>
      <c r="CC268" s="57" t="s">
        <v>103</v>
      </c>
      <c r="CD268" s="59"/>
    </row>
    <row r="269">
      <c r="A269" s="54" t="s">
        <v>370</v>
      </c>
      <c r="B269" s="57" t="s">
        <v>103</v>
      </c>
      <c r="C269" s="57" t="s">
        <v>103</v>
      </c>
      <c r="D269" s="57" t="s">
        <v>103</v>
      </c>
      <c r="E269" s="57" t="s">
        <v>103</v>
      </c>
      <c r="F269" s="57" t="s">
        <v>103</v>
      </c>
      <c r="G269" s="58"/>
      <c r="H269" s="57" t="s">
        <v>103</v>
      </c>
      <c r="I269" s="57" t="s">
        <v>102</v>
      </c>
      <c r="J269" s="57" t="s">
        <v>103</v>
      </c>
      <c r="K269" s="57" t="s">
        <v>103</v>
      </c>
      <c r="L269" s="57" t="s">
        <v>103</v>
      </c>
      <c r="M269" s="57" t="s">
        <v>103</v>
      </c>
      <c r="N269" s="57" t="s">
        <v>103</v>
      </c>
      <c r="O269" s="57" t="s">
        <v>103</v>
      </c>
      <c r="P269" s="57" t="s">
        <v>103</v>
      </c>
      <c r="Q269" s="57" t="s">
        <v>103</v>
      </c>
      <c r="R269" s="57" t="s">
        <v>102</v>
      </c>
      <c r="S269" s="57" t="s">
        <v>103</v>
      </c>
      <c r="T269" s="57" t="s">
        <v>103</v>
      </c>
      <c r="U269" s="57" t="s">
        <v>103</v>
      </c>
      <c r="V269" s="57" t="s">
        <v>103</v>
      </c>
      <c r="W269" s="58"/>
      <c r="X269" s="57" t="s">
        <v>102</v>
      </c>
      <c r="Y269" s="58"/>
      <c r="Z269" s="58"/>
      <c r="AA269" s="57" t="s">
        <v>103</v>
      </c>
      <c r="AB269" s="57" t="s">
        <v>103</v>
      </c>
      <c r="AC269" s="57" t="s">
        <v>102</v>
      </c>
      <c r="AD269" s="57" t="s">
        <v>103</v>
      </c>
      <c r="AE269" s="57" t="s">
        <v>103</v>
      </c>
      <c r="AF269" s="57" t="s">
        <v>103</v>
      </c>
      <c r="AG269" s="57" t="s">
        <v>103</v>
      </c>
      <c r="AH269" s="57" t="s">
        <v>103</v>
      </c>
      <c r="AI269" s="57" t="s">
        <v>103</v>
      </c>
      <c r="AJ269" s="57" t="s">
        <v>103</v>
      </c>
      <c r="AK269" s="57" t="s">
        <v>103</v>
      </c>
      <c r="AL269" s="57" t="s">
        <v>102</v>
      </c>
      <c r="AM269" s="57" t="s">
        <v>103</v>
      </c>
      <c r="AN269" s="58"/>
      <c r="AO269" s="57" t="s">
        <v>103</v>
      </c>
      <c r="AP269" s="57" t="s">
        <v>103</v>
      </c>
      <c r="AQ269" s="57" t="s">
        <v>103</v>
      </c>
      <c r="AR269" s="57" t="s">
        <v>103</v>
      </c>
      <c r="AS269" s="57"/>
      <c r="AT269" s="57" t="s">
        <v>103</v>
      </c>
      <c r="AU269" s="57" t="s">
        <v>103</v>
      </c>
      <c r="AV269" s="58"/>
      <c r="AW269" s="57" t="s">
        <v>103</v>
      </c>
      <c r="AX269" s="57" t="s">
        <v>103</v>
      </c>
      <c r="AY269" s="57" t="s">
        <v>103</v>
      </c>
      <c r="AZ269" s="57" t="s">
        <v>103</v>
      </c>
      <c r="BA269" s="57" t="s">
        <v>103</v>
      </c>
      <c r="BB269" s="57" t="s">
        <v>103</v>
      </c>
      <c r="BC269" s="57" t="s">
        <v>103</v>
      </c>
      <c r="BD269" s="57" t="s">
        <v>103</v>
      </c>
      <c r="BE269" s="57" t="s">
        <v>103</v>
      </c>
      <c r="BF269" s="57" t="s">
        <v>103</v>
      </c>
      <c r="BG269" s="57" t="s">
        <v>103</v>
      </c>
      <c r="BH269" s="57" t="s">
        <v>103</v>
      </c>
      <c r="BI269" s="57" t="s">
        <v>103</v>
      </c>
      <c r="BJ269" s="57" t="s">
        <v>103</v>
      </c>
      <c r="BK269" s="57" t="s">
        <v>103</v>
      </c>
      <c r="BL269" s="57" t="s">
        <v>103</v>
      </c>
      <c r="BM269" s="57" t="s">
        <v>103</v>
      </c>
      <c r="BN269" s="57" t="s">
        <v>103</v>
      </c>
      <c r="BO269" s="57" t="s">
        <v>103</v>
      </c>
      <c r="BP269" s="57" t="s">
        <v>103</v>
      </c>
      <c r="BQ269" s="57" t="s">
        <v>103</v>
      </c>
      <c r="BR269" s="57" t="s">
        <v>103</v>
      </c>
      <c r="BS269" s="57" t="s">
        <v>103</v>
      </c>
      <c r="BT269" s="57" t="s">
        <v>103</v>
      </c>
      <c r="BU269" s="57" t="s">
        <v>103</v>
      </c>
      <c r="BV269" s="57" t="s">
        <v>103</v>
      </c>
      <c r="BW269" s="57" t="s">
        <v>103</v>
      </c>
      <c r="BX269" s="57" t="s">
        <v>103</v>
      </c>
      <c r="BY269" s="57" t="s">
        <v>103</v>
      </c>
      <c r="BZ269" s="57" t="s">
        <v>103</v>
      </c>
      <c r="CA269" s="57" t="s">
        <v>103</v>
      </c>
      <c r="CB269" s="57" t="s">
        <v>103</v>
      </c>
      <c r="CC269" s="57" t="s">
        <v>103</v>
      </c>
      <c r="CD269" s="59"/>
    </row>
    <row r="270">
      <c r="A270" s="54" t="s">
        <v>371</v>
      </c>
      <c r="B270" s="57" t="s">
        <v>103</v>
      </c>
      <c r="C270" s="57" t="s">
        <v>103</v>
      </c>
      <c r="D270" s="57" t="s">
        <v>103</v>
      </c>
      <c r="E270" s="57" t="s">
        <v>102</v>
      </c>
      <c r="F270" s="57" t="s">
        <v>102</v>
      </c>
      <c r="G270" s="58"/>
      <c r="H270" s="57" t="s">
        <v>103</v>
      </c>
      <c r="I270" s="57" t="s">
        <v>103</v>
      </c>
      <c r="J270" s="57" t="s">
        <v>102</v>
      </c>
      <c r="K270" s="57" t="s">
        <v>103</v>
      </c>
      <c r="L270" s="57" t="s">
        <v>102</v>
      </c>
      <c r="M270" s="57" t="s">
        <v>102</v>
      </c>
      <c r="N270" s="57" t="s">
        <v>103</v>
      </c>
      <c r="O270" s="57" t="s">
        <v>102</v>
      </c>
      <c r="P270" s="57" t="s">
        <v>102</v>
      </c>
      <c r="Q270" s="57" t="s">
        <v>103</v>
      </c>
      <c r="R270" s="57" t="s">
        <v>103</v>
      </c>
      <c r="S270" s="57" t="s">
        <v>102</v>
      </c>
      <c r="T270" s="57" t="s">
        <v>103</v>
      </c>
      <c r="U270" s="57" t="s">
        <v>102</v>
      </c>
      <c r="V270" s="57" t="s">
        <v>102</v>
      </c>
      <c r="W270" s="58"/>
      <c r="X270" s="57" t="s">
        <v>103</v>
      </c>
      <c r="Y270" s="58"/>
      <c r="Z270" s="58"/>
      <c r="AA270" s="57" t="s">
        <v>102</v>
      </c>
      <c r="AB270" s="57" t="s">
        <v>102</v>
      </c>
      <c r="AC270" s="57" t="s">
        <v>103</v>
      </c>
      <c r="AD270" s="57" t="s">
        <v>103</v>
      </c>
      <c r="AE270" s="57" t="s">
        <v>102</v>
      </c>
      <c r="AF270" s="57" t="s">
        <v>103</v>
      </c>
      <c r="AG270" s="57" t="s">
        <v>103</v>
      </c>
      <c r="AH270" s="57" t="s">
        <v>103</v>
      </c>
      <c r="AI270" s="57" t="s">
        <v>103</v>
      </c>
      <c r="AJ270" s="57" t="s">
        <v>102</v>
      </c>
      <c r="AK270" s="57" t="s">
        <v>102</v>
      </c>
      <c r="AL270" s="57" t="s">
        <v>103</v>
      </c>
      <c r="AM270" s="57" t="s">
        <v>102</v>
      </c>
      <c r="AN270" s="58"/>
      <c r="AO270" s="57" t="s">
        <v>102</v>
      </c>
      <c r="AP270" s="57" t="s">
        <v>102</v>
      </c>
      <c r="AQ270" s="57" t="s">
        <v>102</v>
      </c>
      <c r="AR270" s="57" t="s">
        <v>102</v>
      </c>
      <c r="AS270" s="57"/>
      <c r="AT270" s="57" t="s">
        <v>102</v>
      </c>
      <c r="AU270" s="57" t="s">
        <v>102</v>
      </c>
      <c r="AV270" s="58"/>
      <c r="AW270" s="57" t="s">
        <v>102</v>
      </c>
      <c r="AX270" s="57" t="s">
        <v>102</v>
      </c>
      <c r="AY270" s="57" t="s">
        <v>102</v>
      </c>
      <c r="AZ270" s="57" t="s">
        <v>103</v>
      </c>
      <c r="BA270" s="57" t="s">
        <v>103</v>
      </c>
      <c r="BB270" s="57" t="s">
        <v>102</v>
      </c>
      <c r="BC270" s="57" t="s">
        <v>103</v>
      </c>
      <c r="BD270" s="57" t="s">
        <v>103</v>
      </c>
      <c r="BE270" s="57" t="s">
        <v>102</v>
      </c>
      <c r="BF270" s="57" t="s">
        <v>102</v>
      </c>
      <c r="BG270" s="57" t="s">
        <v>103</v>
      </c>
      <c r="BH270" s="57" t="s">
        <v>102</v>
      </c>
      <c r="BI270" s="57" t="s">
        <v>103</v>
      </c>
      <c r="BJ270" s="57" t="s">
        <v>102</v>
      </c>
      <c r="BK270" s="57" t="s">
        <v>102</v>
      </c>
      <c r="BL270" s="57" t="s">
        <v>102</v>
      </c>
      <c r="BM270" s="57" t="s">
        <v>102</v>
      </c>
      <c r="BN270" s="57" t="s">
        <v>102</v>
      </c>
      <c r="BO270" s="57" t="s">
        <v>102</v>
      </c>
      <c r="BP270" s="57" t="s">
        <v>102</v>
      </c>
      <c r="BQ270" s="57" t="s">
        <v>102</v>
      </c>
      <c r="BR270" s="57" t="s">
        <v>102</v>
      </c>
      <c r="BS270" s="57" t="s">
        <v>102</v>
      </c>
      <c r="BT270" s="57" t="s">
        <v>102</v>
      </c>
      <c r="BU270" s="57" t="s">
        <v>103</v>
      </c>
      <c r="BV270" s="57" t="s">
        <v>102</v>
      </c>
      <c r="BW270" s="57" t="s">
        <v>102</v>
      </c>
      <c r="BX270" s="57" t="s">
        <v>102</v>
      </c>
      <c r="BY270" s="57" t="s">
        <v>103</v>
      </c>
      <c r="BZ270" s="57" t="s">
        <v>102</v>
      </c>
      <c r="CA270" s="57" t="s">
        <v>102</v>
      </c>
      <c r="CB270" s="57" t="s">
        <v>103</v>
      </c>
      <c r="CC270" s="57" t="s">
        <v>102</v>
      </c>
      <c r="CD270" s="59"/>
    </row>
    <row r="271">
      <c r="A271" s="54" t="s">
        <v>372</v>
      </c>
      <c r="B271" s="57" t="s">
        <v>103</v>
      </c>
      <c r="C271" s="57" t="s">
        <v>103</v>
      </c>
      <c r="D271" s="57" t="s">
        <v>102</v>
      </c>
      <c r="E271" s="57" t="s">
        <v>102</v>
      </c>
      <c r="F271" s="57" t="s">
        <v>102</v>
      </c>
      <c r="G271" s="58"/>
      <c r="H271" s="57" t="s">
        <v>103</v>
      </c>
      <c r="I271" s="57" t="s">
        <v>103</v>
      </c>
      <c r="J271" s="57" t="s">
        <v>103</v>
      </c>
      <c r="K271" s="57" t="s">
        <v>103</v>
      </c>
      <c r="L271" s="57" t="s">
        <v>102</v>
      </c>
      <c r="M271" s="57" t="s">
        <v>102</v>
      </c>
      <c r="N271" s="57" t="s">
        <v>103</v>
      </c>
      <c r="O271" s="57" t="s">
        <v>102</v>
      </c>
      <c r="P271" s="57" t="s">
        <v>103</v>
      </c>
      <c r="Q271" s="57" t="s">
        <v>103</v>
      </c>
      <c r="R271" s="57" t="s">
        <v>103</v>
      </c>
      <c r="S271" s="57" t="s">
        <v>103</v>
      </c>
      <c r="T271" s="57" t="s">
        <v>103</v>
      </c>
      <c r="U271" s="57" t="s">
        <v>111</v>
      </c>
      <c r="V271" s="57" t="s">
        <v>102</v>
      </c>
      <c r="W271" s="58"/>
      <c r="X271" s="57" t="s">
        <v>103</v>
      </c>
      <c r="Y271" s="58"/>
      <c r="Z271" s="58"/>
      <c r="AA271" s="57" t="s">
        <v>102</v>
      </c>
      <c r="AB271" s="57" t="s">
        <v>102</v>
      </c>
      <c r="AC271" s="57" t="s">
        <v>102</v>
      </c>
      <c r="AD271" s="57" t="s">
        <v>103</v>
      </c>
      <c r="AE271" s="57" t="s">
        <v>103</v>
      </c>
      <c r="AF271" s="57" t="s">
        <v>102</v>
      </c>
      <c r="AG271" s="57" t="s">
        <v>103</v>
      </c>
      <c r="AH271" s="57" t="s">
        <v>103</v>
      </c>
      <c r="AI271" s="57" t="s">
        <v>103</v>
      </c>
      <c r="AJ271" s="57" t="s">
        <v>102</v>
      </c>
      <c r="AK271" s="57" t="s">
        <v>102</v>
      </c>
      <c r="AL271" s="57" t="s">
        <v>102</v>
      </c>
      <c r="AM271" s="57" t="s">
        <v>103</v>
      </c>
      <c r="AN271" s="58"/>
      <c r="AO271" s="57" t="s">
        <v>102</v>
      </c>
      <c r="AP271" s="57" t="s">
        <v>102</v>
      </c>
      <c r="AQ271" s="57" t="s">
        <v>102</v>
      </c>
      <c r="AR271" s="57" t="s">
        <v>102</v>
      </c>
      <c r="AS271" s="57"/>
      <c r="AT271" s="57" t="s">
        <v>102</v>
      </c>
      <c r="AU271" s="57" t="s">
        <v>102</v>
      </c>
      <c r="AV271" s="58"/>
      <c r="AW271" s="57" t="s">
        <v>102</v>
      </c>
      <c r="AX271" s="57" t="s">
        <v>102</v>
      </c>
      <c r="AY271" s="57" t="s">
        <v>102</v>
      </c>
      <c r="AZ271" s="57" t="s">
        <v>102</v>
      </c>
      <c r="BA271" s="57" t="s">
        <v>102</v>
      </c>
      <c r="BB271" s="57" t="s">
        <v>102</v>
      </c>
      <c r="BC271" s="57" t="s">
        <v>103</v>
      </c>
      <c r="BD271" s="57" t="s">
        <v>102</v>
      </c>
      <c r="BE271" s="57" t="s">
        <v>103</v>
      </c>
      <c r="BF271" s="57" t="s">
        <v>102</v>
      </c>
      <c r="BG271" s="57" t="s">
        <v>103</v>
      </c>
      <c r="BH271" s="57" t="s">
        <v>102</v>
      </c>
      <c r="BI271" s="57" t="s">
        <v>102</v>
      </c>
      <c r="BJ271" s="57" t="s">
        <v>103</v>
      </c>
      <c r="BK271" s="57" t="s">
        <v>102</v>
      </c>
      <c r="BL271" s="57" t="s">
        <v>102</v>
      </c>
      <c r="BM271" s="57" t="s">
        <v>102</v>
      </c>
      <c r="BN271" s="57" t="s">
        <v>102</v>
      </c>
      <c r="BO271" s="57" t="s">
        <v>102</v>
      </c>
      <c r="BP271" s="57" t="s">
        <v>103</v>
      </c>
      <c r="BQ271" s="57" t="s">
        <v>102</v>
      </c>
      <c r="BR271" s="57" t="s">
        <v>102</v>
      </c>
      <c r="BS271" s="57" t="s">
        <v>103</v>
      </c>
      <c r="BT271" s="57" t="s">
        <v>102</v>
      </c>
      <c r="BU271" s="57" t="s">
        <v>102</v>
      </c>
      <c r="BV271" s="57" t="s">
        <v>103</v>
      </c>
      <c r="BW271" s="57" t="s">
        <v>103</v>
      </c>
      <c r="BX271" s="57" t="s">
        <v>102</v>
      </c>
      <c r="BY271" s="57" t="s">
        <v>103</v>
      </c>
      <c r="BZ271" s="57" t="s">
        <v>102</v>
      </c>
      <c r="CA271" s="57" t="s">
        <v>103</v>
      </c>
      <c r="CB271" s="57" t="s">
        <v>103</v>
      </c>
      <c r="CC271" s="57" t="s">
        <v>102</v>
      </c>
      <c r="CD271" s="59"/>
    </row>
    <row r="272">
      <c r="A272" s="54" t="s">
        <v>373</v>
      </c>
      <c r="B272" s="57" t="s">
        <v>111</v>
      </c>
      <c r="C272" s="57" t="s">
        <v>109</v>
      </c>
      <c r="D272" s="57" t="s">
        <v>111</v>
      </c>
      <c r="E272" s="57" t="s">
        <v>111</v>
      </c>
      <c r="F272" s="57" t="s">
        <v>111</v>
      </c>
      <c r="G272" s="58"/>
      <c r="H272" s="57" t="s">
        <v>109</v>
      </c>
      <c r="I272" s="57" t="s">
        <v>109</v>
      </c>
      <c r="J272" s="57" t="s">
        <v>111</v>
      </c>
      <c r="K272" s="57" t="s">
        <v>103</v>
      </c>
      <c r="L272" s="57" t="s">
        <v>111</v>
      </c>
      <c r="M272" s="57" t="s">
        <v>102</v>
      </c>
      <c r="N272" s="57" t="s">
        <v>111</v>
      </c>
      <c r="O272" s="57" t="s">
        <v>109</v>
      </c>
      <c r="P272" s="57" t="s">
        <v>109</v>
      </c>
      <c r="Q272" s="57" t="s">
        <v>109</v>
      </c>
      <c r="R272" s="57" t="s">
        <v>111</v>
      </c>
      <c r="S272" s="57" t="s">
        <v>102</v>
      </c>
      <c r="T272" s="57" t="s">
        <v>109</v>
      </c>
      <c r="U272" s="57" t="s">
        <v>111</v>
      </c>
      <c r="V272" s="57" t="s">
        <v>111</v>
      </c>
      <c r="W272" s="58"/>
      <c r="X272" s="57" t="s">
        <v>102</v>
      </c>
      <c r="Y272" s="58"/>
      <c r="Z272" s="58"/>
      <c r="AA272" s="57" t="s">
        <v>109</v>
      </c>
      <c r="AB272" s="57" t="s">
        <v>111</v>
      </c>
      <c r="AC272" s="57" t="s">
        <v>111</v>
      </c>
      <c r="AD272" s="57" t="s">
        <v>111</v>
      </c>
      <c r="AE272" s="57" t="s">
        <v>103</v>
      </c>
      <c r="AF272" s="57" t="s">
        <v>111</v>
      </c>
      <c r="AG272" s="57" t="s">
        <v>109</v>
      </c>
      <c r="AH272" s="57" t="s">
        <v>111</v>
      </c>
      <c r="AI272" s="57" t="s">
        <v>111</v>
      </c>
      <c r="AJ272" s="57" t="s">
        <v>111</v>
      </c>
      <c r="AK272" s="57" t="s">
        <v>103</v>
      </c>
      <c r="AL272" s="57" t="s">
        <v>110</v>
      </c>
      <c r="AM272" s="57" t="s">
        <v>109</v>
      </c>
      <c r="AN272" s="58"/>
      <c r="AO272" s="57" t="s">
        <v>111</v>
      </c>
      <c r="AP272" s="57" t="s">
        <v>111</v>
      </c>
      <c r="AQ272" s="57" t="s">
        <v>111</v>
      </c>
      <c r="AR272" s="57" t="s">
        <v>111</v>
      </c>
      <c r="AS272" s="57"/>
      <c r="AT272" s="57" t="s">
        <v>111</v>
      </c>
      <c r="AU272" s="57" t="s">
        <v>111</v>
      </c>
      <c r="AV272" s="58"/>
      <c r="AW272" s="57" t="s">
        <v>111</v>
      </c>
      <c r="AX272" s="57" t="s">
        <v>111</v>
      </c>
      <c r="AY272" s="57" t="s">
        <v>111</v>
      </c>
      <c r="AZ272" s="57" t="s">
        <v>111</v>
      </c>
      <c r="BA272" s="57" t="s">
        <v>111</v>
      </c>
      <c r="BB272" s="57" t="s">
        <v>111</v>
      </c>
      <c r="BC272" s="57" t="s">
        <v>111</v>
      </c>
      <c r="BD272" s="57" t="s">
        <v>111</v>
      </c>
      <c r="BE272" s="57" t="s">
        <v>111</v>
      </c>
      <c r="BF272" s="57" t="s">
        <v>111</v>
      </c>
      <c r="BG272" s="57" t="s">
        <v>111</v>
      </c>
      <c r="BH272" s="57" t="s">
        <v>103</v>
      </c>
      <c r="BI272" s="57" t="s">
        <v>111</v>
      </c>
      <c r="BJ272" s="57" t="s">
        <v>109</v>
      </c>
      <c r="BK272" s="57" t="s">
        <v>111</v>
      </c>
      <c r="BL272" s="57" t="s">
        <v>111</v>
      </c>
      <c r="BM272" s="57" t="s">
        <v>111</v>
      </c>
      <c r="BN272" s="57" t="s">
        <v>111</v>
      </c>
      <c r="BO272" s="57" t="s">
        <v>102</v>
      </c>
      <c r="BP272" s="57" t="s">
        <v>111</v>
      </c>
      <c r="BQ272" s="57" t="s">
        <v>103</v>
      </c>
      <c r="BR272" s="57" t="s">
        <v>111</v>
      </c>
      <c r="BS272" s="57" t="s">
        <v>111</v>
      </c>
      <c r="BT272" s="57" t="s">
        <v>111</v>
      </c>
      <c r="BU272" s="57" t="s">
        <v>111</v>
      </c>
      <c r="BV272" s="57" t="s">
        <v>111</v>
      </c>
      <c r="BW272" s="57" t="s">
        <v>111</v>
      </c>
      <c r="BX272" s="57" t="s">
        <v>111</v>
      </c>
      <c r="BY272" s="57" t="s">
        <v>111</v>
      </c>
      <c r="BZ272" s="57" t="s">
        <v>111</v>
      </c>
      <c r="CA272" s="57" t="s">
        <v>111</v>
      </c>
      <c r="CB272" s="57" t="s">
        <v>111</v>
      </c>
      <c r="CC272" s="57" t="s">
        <v>111</v>
      </c>
      <c r="CD272" s="59"/>
    </row>
    <row r="273">
      <c r="A273" s="54" t="s">
        <v>374</v>
      </c>
      <c r="B273" s="57" t="s">
        <v>109</v>
      </c>
      <c r="C273" s="57" t="s">
        <v>109</v>
      </c>
      <c r="D273" s="57" t="s">
        <v>109</v>
      </c>
      <c r="E273" s="57" t="s">
        <v>109</v>
      </c>
      <c r="F273" s="57" t="s">
        <v>109</v>
      </c>
      <c r="G273" s="58"/>
      <c r="H273" s="57" t="s">
        <v>109</v>
      </c>
      <c r="I273" s="57" t="s">
        <v>111</v>
      </c>
      <c r="J273" s="57" t="s">
        <v>109</v>
      </c>
      <c r="K273" s="57" t="s">
        <v>109</v>
      </c>
      <c r="L273" s="57" t="s">
        <v>109</v>
      </c>
      <c r="M273" s="57" t="s">
        <v>109</v>
      </c>
      <c r="N273" s="57" t="s">
        <v>109</v>
      </c>
      <c r="O273" s="57" t="s">
        <v>109</v>
      </c>
      <c r="P273" s="57" t="s">
        <v>103</v>
      </c>
      <c r="Q273" s="57" t="s">
        <v>109</v>
      </c>
      <c r="R273" s="57" t="s">
        <v>109</v>
      </c>
      <c r="S273" s="57" t="s">
        <v>109</v>
      </c>
      <c r="T273" s="57" t="s">
        <v>109</v>
      </c>
      <c r="U273" s="57" t="s">
        <v>109</v>
      </c>
      <c r="V273" s="57" t="s">
        <v>109</v>
      </c>
      <c r="W273" s="58"/>
      <c r="X273" s="57" t="s">
        <v>109</v>
      </c>
      <c r="Y273" s="58"/>
      <c r="Z273" s="58"/>
      <c r="AA273" s="57" t="s">
        <v>109</v>
      </c>
      <c r="AB273" s="57" t="s">
        <v>109</v>
      </c>
      <c r="AC273" s="57" t="s">
        <v>111</v>
      </c>
      <c r="AD273" s="57" t="s">
        <v>109</v>
      </c>
      <c r="AE273" s="57" t="s">
        <v>109</v>
      </c>
      <c r="AF273" s="57" t="s">
        <v>103</v>
      </c>
      <c r="AG273" s="57" t="s">
        <v>109</v>
      </c>
      <c r="AH273" s="57" t="s">
        <v>109</v>
      </c>
      <c r="AI273" s="57" t="s">
        <v>109</v>
      </c>
      <c r="AJ273" s="57" t="s">
        <v>109</v>
      </c>
      <c r="AK273" s="57" t="s">
        <v>109</v>
      </c>
      <c r="AL273" s="57" t="s">
        <v>109</v>
      </c>
      <c r="AM273" s="57" t="s">
        <v>109</v>
      </c>
      <c r="AN273" s="58"/>
      <c r="AO273" s="57" t="s">
        <v>109</v>
      </c>
      <c r="AP273" s="57" t="s">
        <v>109</v>
      </c>
      <c r="AQ273" s="57" t="s">
        <v>109</v>
      </c>
      <c r="AR273" s="57" t="s">
        <v>109</v>
      </c>
      <c r="AS273" s="57"/>
      <c r="AT273" s="57" t="s">
        <v>109</v>
      </c>
      <c r="AU273" s="57" t="s">
        <v>109</v>
      </c>
      <c r="AV273" s="58"/>
      <c r="AW273" s="57" t="s">
        <v>109</v>
      </c>
      <c r="AX273" s="57" t="s">
        <v>109</v>
      </c>
      <c r="AY273" s="57" t="s">
        <v>109</v>
      </c>
      <c r="AZ273" s="57" t="s">
        <v>109</v>
      </c>
      <c r="BA273" s="57" t="s">
        <v>109</v>
      </c>
      <c r="BB273" s="57" t="s">
        <v>111</v>
      </c>
      <c r="BC273" s="57" t="s">
        <v>109</v>
      </c>
      <c r="BD273" s="57" t="s">
        <v>109</v>
      </c>
      <c r="BE273" s="57" t="s">
        <v>109</v>
      </c>
      <c r="BF273" s="57" t="s">
        <v>109</v>
      </c>
      <c r="BG273" s="57" t="s">
        <v>109</v>
      </c>
      <c r="BH273" s="57" t="s">
        <v>109</v>
      </c>
      <c r="BI273" s="57" t="s">
        <v>109</v>
      </c>
      <c r="BJ273" s="57" t="s">
        <v>109</v>
      </c>
      <c r="BK273" s="57" t="s">
        <v>109</v>
      </c>
      <c r="BL273" s="57" t="s">
        <v>109</v>
      </c>
      <c r="BM273" s="57" t="s">
        <v>109</v>
      </c>
      <c r="BN273" s="57" t="s">
        <v>109</v>
      </c>
      <c r="BO273" s="57" t="s">
        <v>109</v>
      </c>
      <c r="BP273" s="57" t="s">
        <v>109</v>
      </c>
      <c r="BQ273" s="57" t="s">
        <v>109</v>
      </c>
      <c r="BR273" s="57" t="s">
        <v>109</v>
      </c>
      <c r="BS273" s="57" t="s">
        <v>109</v>
      </c>
      <c r="BT273" s="57" t="s">
        <v>109</v>
      </c>
      <c r="BU273" s="57" t="s">
        <v>109</v>
      </c>
      <c r="BV273" s="57" t="s">
        <v>110</v>
      </c>
      <c r="BW273" s="57" t="s">
        <v>109</v>
      </c>
      <c r="BX273" s="57" t="s">
        <v>109</v>
      </c>
      <c r="BY273" s="57" t="s">
        <v>109</v>
      </c>
      <c r="BZ273" s="57" t="s">
        <v>109</v>
      </c>
      <c r="CA273" s="57" t="s">
        <v>109</v>
      </c>
      <c r="CB273" s="57" t="s">
        <v>110</v>
      </c>
      <c r="CC273" s="57" t="s">
        <v>109</v>
      </c>
      <c r="CD273" s="59"/>
    </row>
    <row r="274">
      <c r="A274" s="54" t="s">
        <v>375</v>
      </c>
      <c r="B274" s="57" t="s">
        <v>103</v>
      </c>
      <c r="C274" s="57" t="s">
        <v>103</v>
      </c>
      <c r="D274" s="57" t="s">
        <v>103</v>
      </c>
      <c r="E274" s="57" t="s">
        <v>103</v>
      </c>
      <c r="F274" s="57" t="s">
        <v>102</v>
      </c>
      <c r="G274" s="58"/>
      <c r="H274" s="57" t="s">
        <v>103</v>
      </c>
      <c r="I274" s="57" t="s">
        <v>103</v>
      </c>
      <c r="J274" s="57" t="s">
        <v>103</v>
      </c>
      <c r="K274" s="57" t="s">
        <v>103</v>
      </c>
      <c r="L274" s="57" t="s">
        <v>103</v>
      </c>
      <c r="M274" s="57" t="s">
        <v>102</v>
      </c>
      <c r="N274" s="57" t="s">
        <v>103</v>
      </c>
      <c r="O274" s="57" t="s">
        <v>103</v>
      </c>
      <c r="P274" s="57" t="s">
        <v>103</v>
      </c>
      <c r="Q274" s="57" t="s">
        <v>103</v>
      </c>
      <c r="R274" s="57" t="s">
        <v>103</v>
      </c>
      <c r="S274" s="57" t="s">
        <v>102</v>
      </c>
      <c r="T274" s="57" t="s">
        <v>103</v>
      </c>
      <c r="U274" s="57" t="s">
        <v>103</v>
      </c>
      <c r="V274" s="57" t="s">
        <v>103</v>
      </c>
      <c r="W274" s="58"/>
      <c r="X274" s="57" t="s">
        <v>102</v>
      </c>
      <c r="Y274" s="58"/>
      <c r="Z274" s="58"/>
      <c r="AA274" s="57" t="s">
        <v>103</v>
      </c>
      <c r="AB274" s="57" t="s">
        <v>103</v>
      </c>
      <c r="AC274" s="57" t="s">
        <v>103</v>
      </c>
      <c r="AD274" s="57" t="s">
        <v>103</v>
      </c>
      <c r="AE274" s="57" t="s">
        <v>103</v>
      </c>
      <c r="AF274" s="57" t="s">
        <v>103</v>
      </c>
      <c r="AG274" s="57" t="s">
        <v>103</v>
      </c>
      <c r="AH274" s="57" t="s">
        <v>103</v>
      </c>
      <c r="AI274" s="57" t="s">
        <v>103</v>
      </c>
      <c r="AJ274" s="57" t="s">
        <v>103</v>
      </c>
      <c r="AK274" s="57" t="s">
        <v>103</v>
      </c>
      <c r="AL274" s="57" t="s">
        <v>103</v>
      </c>
      <c r="AM274" s="57" t="s">
        <v>103</v>
      </c>
      <c r="AN274" s="58"/>
      <c r="AO274" s="57" t="s">
        <v>103</v>
      </c>
      <c r="AP274" s="57" t="s">
        <v>103</v>
      </c>
      <c r="AQ274" s="57" t="s">
        <v>103</v>
      </c>
      <c r="AR274" s="57" t="s">
        <v>103</v>
      </c>
      <c r="AS274" s="57"/>
      <c r="AT274" s="57" t="s">
        <v>103</v>
      </c>
      <c r="AU274" s="57" t="s">
        <v>103</v>
      </c>
      <c r="AV274" s="58"/>
      <c r="AW274" s="57" t="s">
        <v>103</v>
      </c>
      <c r="AX274" s="57" t="s">
        <v>103</v>
      </c>
      <c r="AY274" s="57" t="s">
        <v>103</v>
      </c>
      <c r="AZ274" s="57" t="s">
        <v>103</v>
      </c>
      <c r="BA274" s="57" t="s">
        <v>103</v>
      </c>
      <c r="BB274" s="57" t="s">
        <v>103</v>
      </c>
      <c r="BC274" s="57" t="s">
        <v>103</v>
      </c>
      <c r="BD274" s="57" t="s">
        <v>103</v>
      </c>
      <c r="BE274" s="57" t="s">
        <v>103</v>
      </c>
      <c r="BF274" s="57" t="s">
        <v>103</v>
      </c>
      <c r="BG274" s="57" t="s">
        <v>103</v>
      </c>
      <c r="BH274" s="57" t="s">
        <v>103</v>
      </c>
      <c r="BI274" s="57" t="s">
        <v>103</v>
      </c>
      <c r="BJ274" s="57" t="s">
        <v>103</v>
      </c>
      <c r="BK274" s="57" t="s">
        <v>103</v>
      </c>
      <c r="BL274" s="57" t="s">
        <v>103</v>
      </c>
      <c r="BM274" s="57" t="s">
        <v>103</v>
      </c>
      <c r="BN274" s="57" t="s">
        <v>103</v>
      </c>
      <c r="BO274" s="57" t="s">
        <v>103</v>
      </c>
      <c r="BP274" s="57" t="s">
        <v>103</v>
      </c>
      <c r="BQ274" s="57" t="s">
        <v>103</v>
      </c>
      <c r="BR274" s="57" t="s">
        <v>103</v>
      </c>
      <c r="BS274" s="57" t="s">
        <v>103</v>
      </c>
      <c r="BT274" s="57" t="s">
        <v>103</v>
      </c>
      <c r="BU274" s="57" t="s">
        <v>103</v>
      </c>
      <c r="BV274" s="57" t="s">
        <v>103</v>
      </c>
      <c r="BW274" s="57" t="s">
        <v>103</v>
      </c>
      <c r="BX274" s="57" t="s">
        <v>103</v>
      </c>
      <c r="BY274" s="57" t="s">
        <v>103</v>
      </c>
      <c r="BZ274" s="57" t="s">
        <v>103</v>
      </c>
      <c r="CA274" s="57" t="s">
        <v>102</v>
      </c>
      <c r="CB274" s="57" t="s">
        <v>103</v>
      </c>
      <c r="CC274" s="57" t="s">
        <v>103</v>
      </c>
      <c r="CD274" s="59"/>
    </row>
    <row r="275">
      <c r="A275" s="54" t="s">
        <v>376</v>
      </c>
      <c r="B275" s="57" t="s">
        <v>103</v>
      </c>
      <c r="C275" s="57" t="s">
        <v>103</v>
      </c>
      <c r="D275" s="57" t="s">
        <v>103</v>
      </c>
      <c r="E275" s="57" t="s">
        <v>103</v>
      </c>
      <c r="F275" s="57" t="s">
        <v>103</v>
      </c>
      <c r="G275" s="58"/>
      <c r="H275" s="57" t="s">
        <v>103</v>
      </c>
      <c r="I275" s="57" t="s">
        <v>102</v>
      </c>
      <c r="J275" s="57" t="s">
        <v>103</v>
      </c>
      <c r="K275" s="57" t="s">
        <v>103</v>
      </c>
      <c r="L275" s="57" t="s">
        <v>103</v>
      </c>
      <c r="M275" s="57" t="s">
        <v>103</v>
      </c>
      <c r="N275" s="57" t="s">
        <v>103</v>
      </c>
      <c r="O275" s="57" t="s">
        <v>103</v>
      </c>
      <c r="P275" s="57" t="s">
        <v>103</v>
      </c>
      <c r="Q275" s="57" t="s">
        <v>103</v>
      </c>
      <c r="R275" s="57" t="s">
        <v>103</v>
      </c>
      <c r="S275" s="57" t="s">
        <v>102</v>
      </c>
      <c r="T275" s="57" t="s">
        <v>103</v>
      </c>
      <c r="U275" s="57" t="s">
        <v>103</v>
      </c>
      <c r="V275" s="57" t="s">
        <v>103</v>
      </c>
      <c r="W275" s="58"/>
      <c r="X275" s="57" t="s">
        <v>103</v>
      </c>
      <c r="Y275" s="58"/>
      <c r="Z275" s="58"/>
      <c r="AA275" s="57" t="s">
        <v>103</v>
      </c>
      <c r="AB275" s="57" t="s">
        <v>103</v>
      </c>
      <c r="AC275" s="57" t="s">
        <v>103</v>
      </c>
      <c r="AD275" s="57" t="s">
        <v>103</v>
      </c>
      <c r="AE275" s="57"/>
      <c r="AF275" s="57" t="s">
        <v>103</v>
      </c>
      <c r="AG275" s="57" t="s">
        <v>103</v>
      </c>
      <c r="AH275" s="57" t="s">
        <v>103</v>
      </c>
      <c r="AI275" s="57" t="s">
        <v>103</v>
      </c>
      <c r="AJ275" s="57" t="s">
        <v>103</v>
      </c>
      <c r="AK275" s="57" t="s">
        <v>103</v>
      </c>
      <c r="AL275" s="57" t="s">
        <v>102</v>
      </c>
      <c r="AM275" s="57" t="s">
        <v>103</v>
      </c>
      <c r="AN275" s="58"/>
      <c r="AO275" s="57" t="s">
        <v>102</v>
      </c>
      <c r="AP275" s="57" t="s">
        <v>103</v>
      </c>
      <c r="AQ275" s="57" t="s">
        <v>103</v>
      </c>
      <c r="AR275" s="57" t="s">
        <v>103</v>
      </c>
      <c r="AS275" s="57"/>
      <c r="AT275" s="57" t="s">
        <v>103</v>
      </c>
      <c r="AU275" s="57" t="s">
        <v>103</v>
      </c>
      <c r="AV275" s="58"/>
      <c r="AW275" s="57" t="s">
        <v>103</v>
      </c>
      <c r="AX275" s="57" t="s">
        <v>103</v>
      </c>
      <c r="AY275" s="57" t="s">
        <v>102</v>
      </c>
      <c r="AZ275" s="57" t="s">
        <v>103</v>
      </c>
      <c r="BA275" s="57" t="s">
        <v>103</v>
      </c>
      <c r="BB275" s="57" t="s">
        <v>103</v>
      </c>
      <c r="BC275" s="57" t="s">
        <v>103</v>
      </c>
      <c r="BD275" s="57" t="s">
        <v>103</v>
      </c>
      <c r="BE275" s="57" t="s">
        <v>103</v>
      </c>
      <c r="BF275" s="57" t="s">
        <v>103</v>
      </c>
      <c r="BG275" s="57" t="s">
        <v>103</v>
      </c>
      <c r="BH275" s="57" t="s">
        <v>103</v>
      </c>
      <c r="BI275" s="57" t="s">
        <v>103</v>
      </c>
      <c r="BJ275" s="57" t="s">
        <v>103</v>
      </c>
      <c r="BK275" s="57" t="s">
        <v>103</v>
      </c>
      <c r="BL275" s="57" t="s">
        <v>103</v>
      </c>
      <c r="BM275" s="57" t="s">
        <v>103</v>
      </c>
      <c r="BN275" s="57" t="s">
        <v>103</v>
      </c>
      <c r="BO275" s="57" t="s">
        <v>103</v>
      </c>
      <c r="BP275" s="57" t="s">
        <v>103</v>
      </c>
      <c r="BQ275" s="57" t="s">
        <v>103</v>
      </c>
      <c r="BR275" s="57" t="s">
        <v>103</v>
      </c>
      <c r="BS275" s="57" t="s">
        <v>103</v>
      </c>
      <c r="BT275" s="57" t="s">
        <v>103</v>
      </c>
      <c r="BU275" s="57" t="s">
        <v>103</v>
      </c>
      <c r="BV275" s="57" t="s">
        <v>103</v>
      </c>
      <c r="BW275" s="57" t="s">
        <v>103</v>
      </c>
      <c r="BX275" s="57" t="s">
        <v>103</v>
      </c>
      <c r="BY275" s="57" t="s">
        <v>103</v>
      </c>
      <c r="BZ275" s="57" t="s">
        <v>103</v>
      </c>
      <c r="CA275" s="57" t="s">
        <v>103</v>
      </c>
      <c r="CB275" s="57" t="s">
        <v>103</v>
      </c>
      <c r="CC275" s="57" t="s">
        <v>103</v>
      </c>
      <c r="CD275" s="59"/>
    </row>
    <row r="276">
      <c r="A276" s="54" t="s">
        <v>377</v>
      </c>
      <c r="B276" s="57" t="s">
        <v>103</v>
      </c>
      <c r="C276" s="57" t="s">
        <v>103</v>
      </c>
      <c r="D276" s="57" t="s">
        <v>103</v>
      </c>
      <c r="E276" s="57" t="s">
        <v>103</v>
      </c>
      <c r="F276" s="57" t="s">
        <v>103</v>
      </c>
      <c r="G276" s="58"/>
      <c r="H276" s="57" t="s">
        <v>103</v>
      </c>
      <c r="I276" s="57" t="s">
        <v>102</v>
      </c>
      <c r="J276" s="57" t="s">
        <v>103</v>
      </c>
      <c r="K276" s="57" t="s">
        <v>103</v>
      </c>
      <c r="L276" s="57" t="s">
        <v>103</v>
      </c>
      <c r="M276" s="57" t="s">
        <v>103</v>
      </c>
      <c r="N276" s="57" t="s">
        <v>102</v>
      </c>
      <c r="O276" s="57" t="s">
        <v>103</v>
      </c>
      <c r="P276" s="57" t="s">
        <v>103</v>
      </c>
      <c r="Q276" s="57" t="s">
        <v>103</v>
      </c>
      <c r="R276" s="57" t="s">
        <v>102</v>
      </c>
      <c r="S276" s="57" t="s">
        <v>103</v>
      </c>
      <c r="T276" s="57" t="s">
        <v>102</v>
      </c>
      <c r="U276" s="57" t="s">
        <v>103</v>
      </c>
      <c r="V276" s="57" t="s">
        <v>103</v>
      </c>
      <c r="W276" s="58"/>
      <c r="X276" s="57" t="s">
        <v>103</v>
      </c>
      <c r="Y276" s="58"/>
      <c r="Z276" s="58"/>
      <c r="AA276" s="57" t="s">
        <v>103</v>
      </c>
      <c r="AB276" s="57" t="s">
        <v>103</v>
      </c>
      <c r="AC276" s="57" t="s">
        <v>102</v>
      </c>
      <c r="AD276" s="57" t="s">
        <v>103</v>
      </c>
      <c r="AE276" s="57" t="s">
        <v>103</v>
      </c>
      <c r="AF276" s="57" t="s">
        <v>102</v>
      </c>
      <c r="AG276" s="57" t="s">
        <v>103</v>
      </c>
      <c r="AH276" s="57" t="s">
        <v>103</v>
      </c>
      <c r="AI276" s="57" t="s">
        <v>103</v>
      </c>
      <c r="AJ276" s="57" t="s">
        <v>103</v>
      </c>
      <c r="AK276" s="57" t="s">
        <v>103</v>
      </c>
      <c r="AL276" s="57" t="s">
        <v>103</v>
      </c>
      <c r="AM276" s="57" t="s">
        <v>103</v>
      </c>
      <c r="AN276" s="58"/>
      <c r="AO276" s="57" t="s">
        <v>102</v>
      </c>
      <c r="AP276" s="57" t="s">
        <v>103</v>
      </c>
      <c r="AQ276" s="57" t="s">
        <v>103</v>
      </c>
      <c r="AR276" s="57" t="s">
        <v>103</v>
      </c>
      <c r="AS276" s="57"/>
      <c r="AT276" s="57" t="s">
        <v>103</v>
      </c>
      <c r="AU276" s="57" t="s">
        <v>103</v>
      </c>
      <c r="AV276" s="58"/>
      <c r="AW276" s="57" t="s">
        <v>103</v>
      </c>
      <c r="AX276" s="57" t="s">
        <v>103</v>
      </c>
      <c r="AY276" s="57"/>
      <c r="AZ276" s="57" t="s">
        <v>103</v>
      </c>
      <c r="BA276" s="57" t="s">
        <v>103</v>
      </c>
      <c r="BB276" s="57" t="s">
        <v>103</v>
      </c>
      <c r="BC276" s="57" t="s">
        <v>103</v>
      </c>
      <c r="BD276" s="57" t="s">
        <v>103</v>
      </c>
      <c r="BE276" s="57" t="s">
        <v>103</v>
      </c>
      <c r="BF276" s="57" t="s">
        <v>103</v>
      </c>
      <c r="BG276" s="57" t="s">
        <v>103</v>
      </c>
      <c r="BH276" s="57" t="s">
        <v>103</v>
      </c>
      <c r="BI276" s="57" t="s">
        <v>103</v>
      </c>
      <c r="BJ276" s="57" t="s">
        <v>103</v>
      </c>
      <c r="BK276" s="57" t="s">
        <v>103</v>
      </c>
      <c r="BL276" s="57" t="s">
        <v>103</v>
      </c>
      <c r="BM276" s="57" t="s">
        <v>103</v>
      </c>
      <c r="BN276" s="57" t="s">
        <v>103</v>
      </c>
      <c r="BO276" s="57" t="s">
        <v>103</v>
      </c>
      <c r="BP276" s="57" t="s">
        <v>103</v>
      </c>
      <c r="BQ276" s="57" t="s">
        <v>103</v>
      </c>
      <c r="BR276" s="57" t="s">
        <v>103</v>
      </c>
      <c r="BS276" s="57" t="s">
        <v>103</v>
      </c>
      <c r="BT276" s="57" t="s">
        <v>103</v>
      </c>
      <c r="BU276" s="57" t="s">
        <v>103</v>
      </c>
      <c r="BV276" s="57" t="s">
        <v>102</v>
      </c>
      <c r="BW276" s="57" t="s">
        <v>103</v>
      </c>
      <c r="BX276" s="57" t="s">
        <v>103</v>
      </c>
      <c r="BY276" s="57" t="s">
        <v>103</v>
      </c>
      <c r="BZ276" s="57" t="s">
        <v>103</v>
      </c>
      <c r="CA276" s="57" t="s">
        <v>103</v>
      </c>
      <c r="CB276" s="57" t="s">
        <v>103</v>
      </c>
      <c r="CC276" s="57" t="s">
        <v>103</v>
      </c>
      <c r="CD276" s="59"/>
    </row>
    <row r="277">
      <c r="A277" s="54" t="s">
        <v>378</v>
      </c>
      <c r="B277" s="57" t="s">
        <v>103</v>
      </c>
      <c r="C277" s="57" t="s">
        <v>103</v>
      </c>
      <c r="D277" s="57" t="s">
        <v>103</v>
      </c>
      <c r="E277" s="57" t="s">
        <v>102</v>
      </c>
      <c r="F277" s="57" t="s">
        <v>102</v>
      </c>
      <c r="G277" s="58"/>
      <c r="H277" s="57" t="s">
        <v>103</v>
      </c>
      <c r="I277" s="57" t="s">
        <v>103</v>
      </c>
      <c r="J277" s="57" t="s">
        <v>102</v>
      </c>
      <c r="K277" s="57" t="s">
        <v>103</v>
      </c>
      <c r="L277" s="57" t="s">
        <v>103</v>
      </c>
      <c r="M277" s="57" t="s">
        <v>102</v>
      </c>
      <c r="N277" s="57" t="s">
        <v>103</v>
      </c>
      <c r="O277" s="57" t="s">
        <v>102</v>
      </c>
      <c r="P277" s="57" t="s">
        <v>103</v>
      </c>
      <c r="Q277" s="57" t="s">
        <v>103</v>
      </c>
      <c r="R277" s="57" t="s">
        <v>103</v>
      </c>
      <c r="S277" s="57" t="s">
        <v>103</v>
      </c>
      <c r="T277" s="57" t="s">
        <v>102</v>
      </c>
      <c r="U277" s="57" t="s">
        <v>102</v>
      </c>
      <c r="V277" s="57" t="s">
        <v>102</v>
      </c>
      <c r="W277" s="58"/>
      <c r="X277" s="57" t="s">
        <v>103</v>
      </c>
      <c r="Y277" s="58"/>
      <c r="Z277" s="58"/>
      <c r="AA277" s="57" t="s">
        <v>102</v>
      </c>
      <c r="AB277" s="57" t="s">
        <v>102</v>
      </c>
      <c r="AC277" s="57" t="s">
        <v>103</v>
      </c>
      <c r="AD277" s="57" t="s">
        <v>102</v>
      </c>
      <c r="AE277" s="57" t="s">
        <v>103</v>
      </c>
      <c r="AF277" s="57" t="s">
        <v>102</v>
      </c>
      <c r="AG277" s="57" t="s">
        <v>103</v>
      </c>
      <c r="AH277" s="57" t="s">
        <v>103</v>
      </c>
      <c r="AI277" s="57" t="s">
        <v>103</v>
      </c>
      <c r="AJ277" s="57" t="s">
        <v>102</v>
      </c>
      <c r="AK277" s="57" t="s">
        <v>103</v>
      </c>
      <c r="AL277" s="57" t="s">
        <v>103</v>
      </c>
      <c r="AM277" s="57" t="s">
        <v>103</v>
      </c>
      <c r="AN277" s="58"/>
      <c r="AO277" s="57" t="s">
        <v>103</v>
      </c>
      <c r="AP277" s="57" t="s">
        <v>102</v>
      </c>
      <c r="AQ277" s="57" t="s">
        <v>102</v>
      </c>
      <c r="AR277" s="57" t="s">
        <v>103</v>
      </c>
      <c r="AS277" s="57"/>
      <c r="AT277" s="57" t="s">
        <v>102</v>
      </c>
      <c r="AU277" s="57" t="s">
        <v>102</v>
      </c>
      <c r="AV277" s="58"/>
      <c r="AW277" s="57" t="s">
        <v>103</v>
      </c>
      <c r="AX277" s="57" t="s">
        <v>102</v>
      </c>
      <c r="AY277" s="57" t="s">
        <v>102</v>
      </c>
      <c r="AZ277" s="57" t="s">
        <v>102</v>
      </c>
      <c r="BA277" s="57" t="s">
        <v>103</v>
      </c>
      <c r="BB277" s="57" t="s">
        <v>103</v>
      </c>
      <c r="BC277" s="57" t="s">
        <v>103</v>
      </c>
      <c r="BD277" s="57" t="s">
        <v>102</v>
      </c>
      <c r="BE277" s="57" t="s">
        <v>103</v>
      </c>
      <c r="BF277" s="57" t="s">
        <v>103</v>
      </c>
      <c r="BG277" s="57" t="s">
        <v>102</v>
      </c>
      <c r="BH277" s="57" t="s">
        <v>103</v>
      </c>
      <c r="BI277" s="57" t="s">
        <v>102</v>
      </c>
      <c r="BJ277" s="57" t="s">
        <v>102</v>
      </c>
      <c r="BK277" s="57" t="s">
        <v>103</v>
      </c>
      <c r="BL277" s="57" t="s">
        <v>102</v>
      </c>
      <c r="BM277" s="57" t="s">
        <v>102</v>
      </c>
      <c r="BN277" s="57" t="s">
        <v>102</v>
      </c>
      <c r="BO277" s="57" t="s">
        <v>103</v>
      </c>
      <c r="BP277" s="57" t="s">
        <v>102</v>
      </c>
      <c r="BQ277" s="57" t="s">
        <v>102</v>
      </c>
      <c r="BR277" s="57" t="s">
        <v>102</v>
      </c>
      <c r="BS277" s="57" t="s">
        <v>102</v>
      </c>
      <c r="BT277" s="57" t="s">
        <v>102</v>
      </c>
      <c r="BU277" s="57" t="s">
        <v>103</v>
      </c>
      <c r="BV277" s="57" t="s">
        <v>102</v>
      </c>
      <c r="BW277" s="57" t="s">
        <v>102</v>
      </c>
      <c r="BX277" s="57" t="s">
        <v>102</v>
      </c>
      <c r="BY277" s="57" t="s">
        <v>103</v>
      </c>
      <c r="BZ277" s="57" t="s">
        <v>103</v>
      </c>
      <c r="CA277" s="57" t="s">
        <v>102</v>
      </c>
      <c r="CB277" s="57" t="s">
        <v>103</v>
      </c>
      <c r="CC277" s="57" t="s">
        <v>102</v>
      </c>
      <c r="CD277" s="59"/>
    </row>
    <row r="278">
      <c r="A278" s="54" t="s">
        <v>379</v>
      </c>
      <c r="B278" s="57" t="s">
        <v>102</v>
      </c>
      <c r="C278" s="57" t="s">
        <v>103</v>
      </c>
      <c r="D278" s="57" t="s">
        <v>110</v>
      </c>
      <c r="E278" s="57" t="s">
        <v>102</v>
      </c>
      <c r="F278" s="57" t="s">
        <v>103</v>
      </c>
      <c r="G278" s="58"/>
      <c r="H278" s="57" t="s">
        <v>102</v>
      </c>
      <c r="I278" s="57" t="s">
        <v>103</v>
      </c>
      <c r="J278" s="57" t="s">
        <v>103</v>
      </c>
      <c r="K278" s="57" t="s">
        <v>110</v>
      </c>
      <c r="L278" s="57" t="s">
        <v>102</v>
      </c>
      <c r="M278" s="57" t="s">
        <v>102</v>
      </c>
      <c r="N278" s="57" t="s">
        <v>103</v>
      </c>
      <c r="O278" s="57" t="s">
        <v>103</v>
      </c>
      <c r="P278" s="57" t="s">
        <v>103</v>
      </c>
      <c r="Q278" s="57" t="s">
        <v>103</v>
      </c>
      <c r="R278" s="57" t="s">
        <v>103</v>
      </c>
      <c r="S278" s="57" t="s">
        <v>102</v>
      </c>
      <c r="T278" s="57" t="s">
        <v>102</v>
      </c>
      <c r="U278" s="57" t="s">
        <v>102</v>
      </c>
      <c r="V278" s="57" t="s">
        <v>102</v>
      </c>
      <c r="W278" s="58"/>
      <c r="X278" s="57" t="s">
        <v>111</v>
      </c>
      <c r="Y278" s="58"/>
      <c r="Z278" s="58"/>
      <c r="AA278" s="57" t="s">
        <v>102</v>
      </c>
      <c r="AB278" s="57" t="s">
        <v>103</v>
      </c>
      <c r="AC278" s="57" t="s">
        <v>103</v>
      </c>
      <c r="AD278" s="57" t="s">
        <v>102</v>
      </c>
      <c r="AE278" s="57" t="s">
        <v>110</v>
      </c>
      <c r="AF278" s="57" t="s">
        <v>102</v>
      </c>
      <c r="AG278" s="57" t="s">
        <v>103</v>
      </c>
      <c r="AH278" s="57" t="s">
        <v>102</v>
      </c>
      <c r="AI278" s="57" t="s">
        <v>109</v>
      </c>
      <c r="AJ278" s="57" t="s">
        <v>102</v>
      </c>
      <c r="AK278" s="57" t="s">
        <v>102</v>
      </c>
      <c r="AL278" s="57" t="s">
        <v>103</v>
      </c>
      <c r="AM278" s="57" t="s">
        <v>103</v>
      </c>
      <c r="AN278" s="58"/>
      <c r="AO278" s="57" t="s">
        <v>102</v>
      </c>
      <c r="AP278" s="57"/>
      <c r="AQ278" s="57" t="s">
        <v>102</v>
      </c>
      <c r="AR278" s="57" t="s">
        <v>102</v>
      </c>
      <c r="AS278" s="57"/>
      <c r="AT278" s="57" t="s">
        <v>102</v>
      </c>
      <c r="AU278" s="57" t="s">
        <v>103</v>
      </c>
      <c r="AV278" s="58"/>
      <c r="AW278" s="57" t="s">
        <v>102</v>
      </c>
      <c r="AX278" s="57" t="s">
        <v>102</v>
      </c>
      <c r="AY278" s="57" t="s">
        <v>102</v>
      </c>
      <c r="AZ278" s="57" t="s">
        <v>102</v>
      </c>
      <c r="BA278" s="57" t="s">
        <v>102</v>
      </c>
      <c r="BB278" s="57" t="s">
        <v>102</v>
      </c>
      <c r="BC278" s="57" t="s">
        <v>102</v>
      </c>
      <c r="BD278" s="57" t="s">
        <v>102</v>
      </c>
      <c r="BE278" s="57" t="s">
        <v>102</v>
      </c>
      <c r="BF278" s="57" t="s">
        <v>103</v>
      </c>
      <c r="BG278" s="57" t="s">
        <v>102</v>
      </c>
      <c r="BH278" s="57" t="s">
        <v>102</v>
      </c>
      <c r="BI278" s="57" t="s">
        <v>102</v>
      </c>
      <c r="BJ278" s="57" t="s">
        <v>102</v>
      </c>
      <c r="BK278" s="57" t="s">
        <v>102</v>
      </c>
      <c r="BL278" s="57" t="s">
        <v>102</v>
      </c>
      <c r="BM278" s="57" t="s">
        <v>103</v>
      </c>
      <c r="BN278" s="57" t="s">
        <v>102</v>
      </c>
      <c r="BO278" s="57" t="s">
        <v>102</v>
      </c>
      <c r="BP278" s="57" t="s">
        <v>103</v>
      </c>
      <c r="BQ278" s="57" t="s">
        <v>102</v>
      </c>
      <c r="BR278" s="57" t="s">
        <v>103</v>
      </c>
      <c r="BS278" s="57" t="s">
        <v>103</v>
      </c>
      <c r="BT278" s="57" t="s">
        <v>103</v>
      </c>
      <c r="BU278" s="57" t="s">
        <v>102</v>
      </c>
      <c r="BV278" s="57" t="s">
        <v>102</v>
      </c>
      <c r="BW278" s="57" t="s">
        <v>102</v>
      </c>
      <c r="BX278" s="57" t="s">
        <v>102</v>
      </c>
      <c r="BY278" s="57" t="s">
        <v>102</v>
      </c>
      <c r="BZ278" s="57" t="s">
        <v>102</v>
      </c>
      <c r="CA278" s="57" t="s">
        <v>102</v>
      </c>
      <c r="CB278" s="57" t="s">
        <v>103</v>
      </c>
      <c r="CC278" s="57" t="s">
        <v>102</v>
      </c>
      <c r="CD278" s="59"/>
    </row>
    <row r="279">
      <c r="A279" s="54" t="s">
        <v>380</v>
      </c>
      <c r="B279" s="57" t="s">
        <v>102</v>
      </c>
      <c r="C279" s="57" t="s">
        <v>102</v>
      </c>
      <c r="D279" s="57" t="s">
        <v>102</v>
      </c>
      <c r="E279" s="57" t="s">
        <v>102</v>
      </c>
      <c r="F279" s="57" t="s">
        <v>102</v>
      </c>
      <c r="G279" s="58"/>
      <c r="H279" s="57" t="s">
        <v>102</v>
      </c>
      <c r="I279" s="57" t="s">
        <v>102</v>
      </c>
      <c r="J279" s="57" t="s">
        <v>102</v>
      </c>
      <c r="K279" s="57" t="s">
        <v>102</v>
      </c>
      <c r="L279" s="57" t="s">
        <v>103</v>
      </c>
      <c r="M279" s="57" t="s">
        <v>102</v>
      </c>
      <c r="N279" s="57" t="s">
        <v>102</v>
      </c>
      <c r="O279" s="57" t="s">
        <v>102</v>
      </c>
      <c r="P279" s="57" t="s">
        <v>103</v>
      </c>
      <c r="Q279" s="57" t="s">
        <v>111</v>
      </c>
      <c r="R279" s="57" t="s">
        <v>102</v>
      </c>
      <c r="S279" s="57" t="s">
        <v>102</v>
      </c>
      <c r="T279" s="57" t="s">
        <v>102</v>
      </c>
      <c r="U279" s="57" t="s">
        <v>102</v>
      </c>
      <c r="V279" s="57" t="s">
        <v>111</v>
      </c>
      <c r="W279" s="58"/>
      <c r="X279" s="57" t="s">
        <v>102</v>
      </c>
      <c r="Y279" s="58"/>
      <c r="Z279" s="58"/>
      <c r="AA279" s="57" t="s">
        <v>102</v>
      </c>
      <c r="AB279" s="57" t="s">
        <v>102</v>
      </c>
      <c r="AC279" s="57" t="s">
        <v>102</v>
      </c>
      <c r="AD279" s="57" t="s">
        <v>102</v>
      </c>
      <c r="AE279" s="57" t="s">
        <v>102</v>
      </c>
      <c r="AF279" s="57" t="s">
        <v>102</v>
      </c>
      <c r="AG279" s="57" t="s">
        <v>103</v>
      </c>
      <c r="AH279" s="57" t="s">
        <v>102</v>
      </c>
      <c r="AI279" s="57" t="s">
        <v>102</v>
      </c>
      <c r="AJ279" s="57" t="s">
        <v>102</v>
      </c>
      <c r="AK279" s="57" t="s">
        <v>102</v>
      </c>
      <c r="AL279" s="57" t="s">
        <v>103</v>
      </c>
      <c r="AM279" s="57" t="s">
        <v>102</v>
      </c>
      <c r="AN279" s="58"/>
      <c r="AO279" s="57" t="s">
        <v>102</v>
      </c>
      <c r="AP279" s="57" t="s">
        <v>102</v>
      </c>
      <c r="AQ279" s="57" t="s">
        <v>102</v>
      </c>
      <c r="AR279" s="57" t="s">
        <v>102</v>
      </c>
      <c r="AS279" s="57"/>
      <c r="AT279" s="57" t="s">
        <v>102</v>
      </c>
      <c r="AU279" s="57" t="s">
        <v>102</v>
      </c>
      <c r="AV279" s="58"/>
      <c r="AW279" s="57" t="s">
        <v>102</v>
      </c>
      <c r="AX279" s="57" t="s">
        <v>102</v>
      </c>
      <c r="AY279" s="57" t="s">
        <v>103</v>
      </c>
      <c r="AZ279" s="57" t="s">
        <v>102</v>
      </c>
      <c r="BA279" s="57" t="s">
        <v>102</v>
      </c>
      <c r="BB279" s="57" t="s">
        <v>102</v>
      </c>
      <c r="BC279" s="57" t="s">
        <v>102</v>
      </c>
      <c r="BD279" s="57" t="s">
        <v>102</v>
      </c>
      <c r="BE279" s="57" t="s">
        <v>102</v>
      </c>
      <c r="BF279" s="57" t="s">
        <v>102</v>
      </c>
      <c r="BG279" s="57" t="s">
        <v>102</v>
      </c>
      <c r="BH279" s="57" t="s">
        <v>102</v>
      </c>
      <c r="BI279" s="57" t="s">
        <v>102</v>
      </c>
      <c r="BJ279" s="57" t="s">
        <v>102</v>
      </c>
      <c r="BK279" s="57" t="s">
        <v>102</v>
      </c>
      <c r="BL279" s="57" t="s">
        <v>102</v>
      </c>
      <c r="BM279" s="57" t="s">
        <v>102</v>
      </c>
      <c r="BN279" s="57" t="s">
        <v>102</v>
      </c>
      <c r="BO279" s="57" t="s">
        <v>102</v>
      </c>
      <c r="BP279" s="57" t="s">
        <v>102</v>
      </c>
      <c r="BQ279" s="57" t="s">
        <v>102</v>
      </c>
      <c r="BR279" s="57" t="s">
        <v>102</v>
      </c>
      <c r="BS279" s="57" t="s">
        <v>102</v>
      </c>
      <c r="BT279" s="57" t="s">
        <v>102</v>
      </c>
      <c r="BU279" s="57" t="s">
        <v>102</v>
      </c>
      <c r="BV279" s="57" t="s">
        <v>102</v>
      </c>
      <c r="BW279" s="57" t="s">
        <v>102</v>
      </c>
      <c r="BX279" s="57" t="s">
        <v>102</v>
      </c>
      <c r="BY279" s="57" t="s">
        <v>102</v>
      </c>
      <c r="BZ279" s="57" t="s">
        <v>102</v>
      </c>
      <c r="CA279" s="57" t="s">
        <v>102</v>
      </c>
      <c r="CB279" s="57" t="s">
        <v>102</v>
      </c>
      <c r="CC279" s="57" t="s">
        <v>102</v>
      </c>
      <c r="CD279" s="59"/>
    </row>
    <row r="280">
      <c r="A280" s="54" t="s">
        <v>381</v>
      </c>
      <c r="B280" s="57" t="s">
        <v>111</v>
      </c>
      <c r="C280" s="57" t="s">
        <v>111</v>
      </c>
      <c r="D280" s="57" t="s">
        <v>111</v>
      </c>
      <c r="E280" s="57" t="s">
        <v>111</v>
      </c>
      <c r="F280" s="57" t="s">
        <v>111</v>
      </c>
      <c r="G280" s="58"/>
      <c r="H280" s="57" t="s">
        <v>111</v>
      </c>
      <c r="I280" s="57" t="s">
        <v>102</v>
      </c>
      <c r="J280" s="57" t="s">
        <v>111</v>
      </c>
      <c r="K280" s="58"/>
      <c r="L280" s="57" t="s">
        <v>111</v>
      </c>
      <c r="M280" s="57" t="s">
        <v>111</v>
      </c>
      <c r="N280" s="57" t="s">
        <v>102</v>
      </c>
      <c r="O280" s="57" t="s">
        <v>102</v>
      </c>
      <c r="P280" s="57" t="s">
        <v>103</v>
      </c>
      <c r="Q280" s="57" t="s">
        <v>111</v>
      </c>
      <c r="R280" s="57" t="s">
        <v>102</v>
      </c>
      <c r="S280" s="57" t="s">
        <v>102</v>
      </c>
      <c r="T280" s="57" t="s">
        <v>111</v>
      </c>
      <c r="U280" s="57" t="s">
        <v>111</v>
      </c>
      <c r="V280" s="57" t="s">
        <v>103</v>
      </c>
      <c r="W280" s="58"/>
      <c r="X280" s="57" t="s">
        <v>103</v>
      </c>
      <c r="Y280" s="58"/>
      <c r="Z280" s="58"/>
      <c r="AA280" s="57" t="s">
        <v>111</v>
      </c>
      <c r="AB280" s="57" t="s">
        <v>111</v>
      </c>
      <c r="AC280" s="57" t="s">
        <v>102</v>
      </c>
      <c r="AD280" s="57" t="s">
        <v>111</v>
      </c>
      <c r="AE280" s="57" t="s">
        <v>102</v>
      </c>
      <c r="AF280" s="57" t="s">
        <v>102</v>
      </c>
      <c r="AG280" s="57" t="s">
        <v>103</v>
      </c>
      <c r="AH280" s="57" t="s">
        <v>111</v>
      </c>
      <c r="AI280" s="57" t="s">
        <v>111</v>
      </c>
      <c r="AJ280" s="57" t="s">
        <v>111</v>
      </c>
      <c r="AK280" s="57" t="s">
        <v>111</v>
      </c>
      <c r="AL280" s="57" t="s">
        <v>111</v>
      </c>
      <c r="AM280" s="57" t="s">
        <v>102</v>
      </c>
      <c r="AN280" s="58"/>
      <c r="AO280" s="57" t="s">
        <v>111</v>
      </c>
      <c r="AP280" s="57" t="s">
        <v>111</v>
      </c>
      <c r="AQ280" s="57" t="s">
        <v>111</v>
      </c>
      <c r="AR280" s="57" t="s">
        <v>111</v>
      </c>
      <c r="AS280" s="57"/>
      <c r="AT280" s="57" t="s">
        <v>111</v>
      </c>
      <c r="AU280" s="57" t="s">
        <v>111</v>
      </c>
      <c r="AV280" s="58"/>
      <c r="AW280" s="57" t="s">
        <v>111</v>
      </c>
      <c r="AX280" s="57" t="s">
        <v>111</v>
      </c>
      <c r="AY280" s="57" t="s">
        <v>111</v>
      </c>
      <c r="AZ280" s="57" t="s">
        <v>111</v>
      </c>
      <c r="BA280" s="57" t="s">
        <v>111</v>
      </c>
      <c r="BB280" s="57" t="s">
        <v>111</v>
      </c>
      <c r="BC280" s="57" t="s">
        <v>111</v>
      </c>
      <c r="BD280" s="57" t="s">
        <v>111</v>
      </c>
      <c r="BE280" s="57" t="s">
        <v>111</v>
      </c>
      <c r="BF280" s="57" t="s">
        <v>111</v>
      </c>
      <c r="BG280" s="57" t="s">
        <v>111</v>
      </c>
      <c r="BH280" s="57" t="s">
        <v>111</v>
      </c>
      <c r="BI280" s="57" t="s">
        <v>111</v>
      </c>
      <c r="BJ280" s="57" t="s">
        <v>111</v>
      </c>
      <c r="BK280" s="57" t="s">
        <v>111</v>
      </c>
      <c r="BL280" s="57" t="s">
        <v>111</v>
      </c>
      <c r="BM280" s="57" t="s">
        <v>111</v>
      </c>
      <c r="BN280" s="57" t="s">
        <v>111</v>
      </c>
      <c r="BO280" s="57" t="s">
        <v>111</v>
      </c>
      <c r="BP280" s="57" t="s">
        <v>111</v>
      </c>
      <c r="BQ280" s="57" t="s">
        <v>111</v>
      </c>
      <c r="BR280" s="57" t="s">
        <v>111</v>
      </c>
      <c r="BS280" s="57" t="s">
        <v>111</v>
      </c>
      <c r="BT280" s="57" t="s">
        <v>111</v>
      </c>
      <c r="BU280" s="57" t="s">
        <v>111</v>
      </c>
      <c r="BV280" s="57" t="s">
        <v>111</v>
      </c>
      <c r="BW280" s="57" t="s">
        <v>111</v>
      </c>
      <c r="BX280" s="57" t="s">
        <v>111</v>
      </c>
      <c r="BY280" s="57" t="s">
        <v>111</v>
      </c>
      <c r="BZ280" s="57" t="s">
        <v>111</v>
      </c>
      <c r="CA280" s="57" t="s">
        <v>111</v>
      </c>
      <c r="CB280" s="57" t="s">
        <v>111</v>
      </c>
      <c r="CC280" s="57" t="s">
        <v>111</v>
      </c>
      <c r="CD280" s="59"/>
    </row>
    <row r="281">
      <c r="A281" s="54" t="s">
        <v>382</v>
      </c>
      <c r="B281" s="57" t="s">
        <v>103</v>
      </c>
      <c r="C281" s="57" t="s">
        <v>103</v>
      </c>
      <c r="D281" s="57" t="s">
        <v>103</v>
      </c>
      <c r="E281" s="57" t="s">
        <v>103</v>
      </c>
      <c r="F281" s="57" t="s">
        <v>103</v>
      </c>
      <c r="G281" s="58"/>
      <c r="H281" s="57" t="s">
        <v>111</v>
      </c>
      <c r="I281" s="57" t="s">
        <v>103</v>
      </c>
      <c r="J281" s="57" t="s">
        <v>103</v>
      </c>
      <c r="K281" s="58"/>
      <c r="L281" s="57" t="s">
        <v>103</v>
      </c>
      <c r="M281" s="57" t="s">
        <v>103</v>
      </c>
      <c r="N281" s="57"/>
      <c r="O281" s="57" t="s">
        <v>103</v>
      </c>
      <c r="P281" s="57" t="s">
        <v>103</v>
      </c>
      <c r="Q281" s="57" t="s">
        <v>103</v>
      </c>
      <c r="R281" s="57" t="s">
        <v>103</v>
      </c>
      <c r="S281" s="57" t="s">
        <v>103</v>
      </c>
      <c r="T281" s="57" t="s">
        <v>103</v>
      </c>
      <c r="U281" s="57" t="s">
        <v>103</v>
      </c>
      <c r="V281" s="57" t="s">
        <v>103</v>
      </c>
      <c r="W281" s="58"/>
      <c r="X281" s="57" t="s">
        <v>103</v>
      </c>
      <c r="Y281" s="58"/>
      <c r="Z281" s="58"/>
      <c r="AA281" s="57" t="s">
        <v>103</v>
      </c>
      <c r="AB281" s="57" t="s">
        <v>103</v>
      </c>
      <c r="AC281" s="57" t="s">
        <v>111</v>
      </c>
      <c r="AD281" s="57" t="s">
        <v>103</v>
      </c>
      <c r="AE281" s="57" t="s">
        <v>103</v>
      </c>
      <c r="AF281" s="57" t="s">
        <v>103</v>
      </c>
      <c r="AG281" s="57" t="s">
        <v>103</v>
      </c>
      <c r="AH281" s="57" t="s">
        <v>103</v>
      </c>
      <c r="AI281" s="57" t="s">
        <v>103</v>
      </c>
      <c r="AJ281" s="57" t="s">
        <v>103</v>
      </c>
      <c r="AK281" s="57" t="s">
        <v>103</v>
      </c>
      <c r="AL281" s="57" t="s">
        <v>102</v>
      </c>
      <c r="AM281" s="57" t="s">
        <v>103</v>
      </c>
      <c r="AN281" s="58"/>
      <c r="AO281" s="57" t="s">
        <v>103</v>
      </c>
      <c r="AP281" s="57" t="s">
        <v>103</v>
      </c>
      <c r="AQ281" s="57" t="s">
        <v>103</v>
      </c>
      <c r="AR281" s="57" t="s">
        <v>103</v>
      </c>
      <c r="AS281" s="57"/>
      <c r="AT281" s="57" t="s">
        <v>103</v>
      </c>
      <c r="AU281" s="57" t="s">
        <v>103</v>
      </c>
      <c r="AV281" s="58"/>
      <c r="AW281" s="57" t="s">
        <v>103</v>
      </c>
      <c r="AX281" s="57"/>
      <c r="AY281" s="57" t="s">
        <v>103</v>
      </c>
      <c r="AZ281" s="57" t="s">
        <v>103</v>
      </c>
      <c r="BA281" s="57" t="s">
        <v>103</v>
      </c>
      <c r="BB281" s="57" t="s">
        <v>103</v>
      </c>
      <c r="BC281" s="57" t="s">
        <v>103</v>
      </c>
      <c r="BD281" s="57" t="s">
        <v>103</v>
      </c>
      <c r="BE281" s="57" t="s">
        <v>103</v>
      </c>
      <c r="BF281" s="57" t="s">
        <v>103</v>
      </c>
      <c r="BG281" s="57" t="s">
        <v>103</v>
      </c>
      <c r="BH281" s="57" t="s">
        <v>103</v>
      </c>
      <c r="BI281" s="57" t="s">
        <v>103</v>
      </c>
      <c r="BJ281" s="57" t="s">
        <v>103</v>
      </c>
      <c r="BK281" s="57" t="s">
        <v>103</v>
      </c>
      <c r="BL281" s="57" t="s">
        <v>103</v>
      </c>
      <c r="BM281" s="57" t="s">
        <v>103</v>
      </c>
      <c r="BN281" s="57" t="s">
        <v>103</v>
      </c>
      <c r="BO281" s="57" t="s">
        <v>103</v>
      </c>
      <c r="BP281" s="57" t="s">
        <v>103</v>
      </c>
      <c r="BQ281" s="57" t="s">
        <v>103</v>
      </c>
      <c r="BR281" s="57" t="s">
        <v>103</v>
      </c>
      <c r="BS281" s="57" t="s">
        <v>103</v>
      </c>
      <c r="BT281" s="57" t="s">
        <v>103</v>
      </c>
      <c r="BU281" s="57" t="s">
        <v>103</v>
      </c>
      <c r="BV281" s="57" t="s">
        <v>103</v>
      </c>
      <c r="BW281" s="57" t="s">
        <v>103</v>
      </c>
      <c r="BX281" s="57" t="s">
        <v>103</v>
      </c>
      <c r="BY281" s="57" t="s">
        <v>103</v>
      </c>
      <c r="BZ281" s="57" t="s">
        <v>103</v>
      </c>
      <c r="CA281" s="57" t="s">
        <v>103</v>
      </c>
      <c r="CB281" s="57" t="s">
        <v>103</v>
      </c>
      <c r="CC281" s="57" t="s">
        <v>103</v>
      </c>
      <c r="CD281" s="59"/>
    </row>
    <row r="282">
      <c r="A282" s="54" t="s">
        <v>383</v>
      </c>
      <c r="B282" s="57" t="s">
        <v>103</v>
      </c>
      <c r="C282" s="57" t="s">
        <v>103</v>
      </c>
      <c r="D282" s="57" t="s">
        <v>103</v>
      </c>
      <c r="E282" s="57" t="s">
        <v>103</v>
      </c>
      <c r="F282" s="57" t="s">
        <v>103</v>
      </c>
      <c r="G282" s="58"/>
      <c r="H282" s="57" t="s">
        <v>111</v>
      </c>
      <c r="I282" s="57" t="s">
        <v>103</v>
      </c>
      <c r="J282" s="57" t="s">
        <v>103</v>
      </c>
      <c r="K282" s="58"/>
      <c r="L282" s="57" t="s">
        <v>103</v>
      </c>
      <c r="M282" s="57" t="s">
        <v>103</v>
      </c>
      <c r="N282" s="57" t="s">
        <v>103</v>
      </c>
      <c r="O282" s="57" t="s">
        <v>103</v>
      </c>
      <c r="P282" s="57" t="s">
        <v>103</v>
      </c>
      <c r="Q282" s="57" t="s">
        <v>103</v>
      </c>
      <c r="R282" s="57" t="s">
        <v>103</v>
      </c>
      <c r="S282" s="57" t="s">
        <v>102</v>
      </c>
      <c r="T282" s="57" t="s">
        <v>103</v>
      </c>
      <c r="U282" s="57" t="s">
        <v>103</v>
      </c>
      <c r="V282" s="57" t="s">
        <v>103</v>
      </c>
      <c r="W282" s="58"/>
      <c r="X282" s="57" t="s">
        <v>103</v>
      </c>
      <c r="Y282" s="58"/>
      <c r="Z282" s="58"/>
      <c r="AA282" s="57" t="s">
        <v>103</v>
      </c>
      <c r="AB282" s="57" t="s">
        <v>103</v>
      </c>
      <c r="AC282" s="57" t="s">
        <v>103</v>
      </c>
      <c r="AD282" s="57" t="s">
        <v>103</v>
      </c>
      <c r="AE282" s="57" t="s">
        <v>103</v>
      </c>
      <c r="AF282" s="57" t="s">
        <v>102</v>
      </c>
      <c r="AG282" s="57" t="s">
        <v>103</v>
      </c>
      <c r="AH282" s="57" t="s">
        <v>103</v>
      </c>
      <c r="AI282" s="57" t="s">
        <v>103</v>
      </c>
      <c r="AJ282" s="57" t="s">
        <v>103</v>
      </c>
      <c r="AK282" s="57" t="s">
        <v>103</v>
      </c>
      <c r="AL282" s="57" t="s">
        <v>102</v>
      </c>
      <c r="AM282" s="57" t="s">
        <v>111</v>
      </c>
      <c r="AN282" s="58"/>
      <c r="AO282" s="57" t="s">
        <v>103</v>
      </c>
      <c r="AP282" s="57" t="s">
        <v>103</v>
      </c>
      <c r="AQ282" s="57" t="s">
        <v>103</v>
      </c>
      <c r="AR282" s="57" t="s">
        <v>103</v>
      </c>
      <c r="AS282" s="57"/>
      <c r="AT282" s="57" t="s">
        <v>103</v>
      </c>
      <c r="AU282" s="57" t="s">
        <v>103</v>
      </c>
      <c r="AV282" s="58"/>
      <c r="AW282" s="57" t="s">
        <v>103</v>
      </c>
      <c r="AX282" s="57"/>
      <c r="AY282" s="57" t="s">
        <v>103</v>
      </c>
      <c r="AZ282" s="57" t="s">
        <v>103</v>
      </c>
      <c r="BA282" s="57" t="s">
        <v>103</v>
      </c>
      <c r="BB282" s="57" t="s">
        <v>103</v>
      </c>
      <c r="BC282" s="57" t="s">
        <v>103</v>
      </c>
      <c r="BD282" s="57" t="s">
        <v>103</v>
      </c>
      <c r="BE282" s="57" t="s">
        <v>102</v>
      </c>
      <c r="BF282" s="57" t="s">
        <v>103</v>
      </c>
      <c r="BG282" s="57" t="s">
        <v>103</v>
      </c>
      <c r="BH282" s="57" t="s">
        <v>103</v>
      </c>
      <c r="BI282" s="57" t="s">
        <v>103</v>
      </c>
      <c r="BJ282" s="57" t="s">
        <v>103</v>
      </c>
      <c r="BK282" s="57" t="s">
        <v>103</v>
      </c>
      <c r="BL282" s="57" t="s">
        <v>103</v>
      </c>
      <c r="BM282" s="57" t="s">
        <v>103</v>
      </c>
      <c r="BN282" s="57" t="s">
        <v>103</v>
      </c>
      <c r="BO282" s="57" t="s">
        <v>103</v>
      </c>
      <c r="BP282" s="57" t="s">
        <v>103</v>
      </c>
      <c r="BQ282" s="57" t="s">
        <v>103</v>
      </c>
      <c r="BR282" s="57" t="s">
        <v>103</v>
      </c>
      <c r="BS282" s="57" t="s">
        <v>103</v>
      </c>
      <c r="BT282" s="57" t="s">
        <v>103</v>
      </c>
      <c r="BU282" s="57" t="s">
        <v>103</v>
      </c>
      <c r="BV282" s="57" t="s">
        <v>103</v>
      </c>
      <c r="BW282" s="57" t="s">
        <v>103</v>
      </c>
      <c r="BX282" s="57" t="s">
        <v>103</v>
      </c>
      <c r="BY282" s="57" t="s">
        <v>103</v>
      </c>
      <c r="BZ282" s="57" t="s">
        <v>103</v>
      </c>
      <c r="CA282" s="57" t="s">
        <v>103</v>
      </c>
      <c r="CB282" s="57" t="s">
        <v>103</v>
      </c>
      <c r="CC282" s="57" t="s">
        <v>103</v>
      </c>
      <c r="CD282" s="59"/>
    </row>
    <row r="283">
      <c r="A283" s="54" t="s">
        <v>384</v>
      </c>
      <c r="B283" s="57" t="s">
        <v>103</v>
      </c>
      <c r="C283" s="57" t="s">
        <v>103</v>
      </c>
      <c r="D283" s="57" t="s">
        <v>103</v>
      </c>
      <c r="E283" s="57" t="s">
        <v>103</v>
      </c>
      <c r="F283" s="57" t="s">
        <v>103</v>
      </c>
      <c r="G283" s="58"/>
      <c r="H283" s="57" t="s">
        <v>103</v>
      </c>
      <c r="I283" s="57" t="s">
        <v>103</v>
      </c>
      <c r="J283" s="57" t="s">
        <v>103</v>
      </c>
      <c r="K283" s="58"/>
      <c r="L283" s="57" t="s">
        <v>103</v>
      </c>
      <c r="M283" s="57" t="s">
        <v>103</v>
      </c>
      <c r="N283" s="57" t="s">
        <v>103</v>
      </c>
      <c r="O283" s="57" t="s">
        <v>103</v>
      </c>
      <c r="P283" s="57" t="s">
        <v>103</v>
      </c>
      <c r="Q283" s="57" t="s">
        <v>103</v>
      </c>
      <c r="R283" s="57" t="s">
        <v>103</v>
      </c>
      <c r="S283" s="57" t="s">
        <v>103</v>
      </c>
      <c r="T283" s="57" t="s">
        <v>103</v>
      </c>
      <c r="U283" s="57" t="s">
        <v>103</v>
      </c>
      <c r="V283" s="57" t="s">
        <v>103</v>
      </c>
      <c r="W283" s="58"/>
      <c r="X283" s="57" t="s">
        <v>103</v>
      </c>
      <c r="Y283" s="58"/>
      <c r="Z283" s="58"/>
      <c r="AA283" s="57" t="s">
        <v>103</v>
      </c>
      <c r="AB283" s="57" t="s">
        <v>103</v>
      </c>
      <c r="AC283" s="57" t="s">
        <v>102</v>
      </c>
      <c r="AD283" s="57" t="s">
        <v>103</v>
      </c>
      <c r="AE283" s="57" t="s">
        <v>103</v>
      </c>
      <c r="AF283" s="57" t="s">
        <v>103</v>
      </c>
      <c r="AG283" s="57" t="s">
        <v>103</v>
      </c>
      <c r="AH283" s="57" t="s">
        <v>103</v>
      </c>
      <c r="AI283" s="57" t="s">
        <v>103</v>
      </c>
      <c r="AJ283" s="57" t="s">
        <v>103</v>
      </c>
      <c r="AK283" s="57" t="s">
        <v>103</v>
      </c>
      <c r="AL283" s="57" t="s">
        <v>103</v>
      </c>
      <c r="AM283" s="57" t="s">
        <v>103</v>
      </c>
      <c r="AN283" s="58"/>
      <c r="AO283" s="57" t="s">
        <v>103</v>
      </c>
      <c r="AP283" s="57" t="s">
        <v>103</v>
      </c>
      <c r="AQ283" s="57" t="s">
        <v>103</v>
      </c>
      <c r="AR283" s="57" t="s">
        <v>103</v>
      </c>
      <c r="AS283" s="57"/>
      <c r="AT283" s="57" t="s">
        <v>103</v>
      </c>
      <c r="AU283" s="57" t="s">
        <v>103</v>
      </c>
      <c r="AV283" s="58"/>
      <c r="AW283" s="57" t="s">
        <v>103</v>
      </c>
      <c r="AX283" s="57" t="s">
        <v>103</v>
      </c>
      <c r="AY283" s="57" t="s">
        <v>103</v>
      </c>
      <c r="AZ283" s="57" t="s">
        <v>103</v>
      </c>
      <c r="BA283" s="57" t="s">
        <v>103</v>
      </c>
      <c r="BB283" s="57" t="s">
        <v>103</v>
      </c>
      <c r="BC283" s="57" t="s">
        <v>103</v>
      </c>
      <c r="BD283" s="57" t="s">
        <v>103</v>
      </c>
      <c r="BE283" s="57" t="s">
        <v>103</v>
      </c>
      <c r="BF283" s="57" t="s">
        <v>103</v>
      </c>
      <c r="BG283" s="57" t="s">
        <v>103</v>
      </c>
      <c r="BH283" s="57" t="s">
        <v>103</v>
      </c>
      <c r="BI283" s="57" t="s">
        <v>103</v>
      </c>
      <c r="BJ283" s="57" t="s">
        <v>103</v>
      </c>
      <c r="BK283" s="57" t="s">
        <v>103</v>
      </c>
      <c r="BL283" s="57" t="s">
        <v>103</v>
      </c>
      <c r="BM283" s="57" t="s">
        <v>103</v>
      </c>
      <c r="BN283" s="57" t="s">
        <v>103</v>
      </c>
      <c r="BO283" s="57" t="s">
        <v>103</v>
      </c>
      <c r="BP283" s="57" t="s">
        <v>103</v>
      </c>
      <c r="BQ283" s="57" t="s">
        <v>103</v>
      </c>
      <c r="BR283" s="57" t="s">
        <v>103</v>
      </c>
      <c r="BS283" s="57" t="s">
        <v>103</v>
      </c>
      <c r="BT283" s="57" t="s">
        <v>103</v>
      </c>
      <c r="BU283" s="57" t="s">
        <v>103</v>
      </c>
      <c r="BV283" s="57" t="s">
        <v>103</v>
      </c>
      <c r="BW283" s="57" t="s">
        <v>103</v>
      </c>
      <c r="BX283" s="57" t="s">
        <v>103</v>
      </c>
      <c r="BY283" s="57" t="s">
        <v>103</v>
      </c>
      <c r="BZ283" s="57" t="s">
        <v>103</v>
      </c>
      <c r="CA283" s="57" t="s">
        <v>103</v>
      </c>
      <c r="CB283" s="57" t="s">
        <v>103</v>
      </c>
      <c r="CC283" s="57" t="s">
        <v>103</v>
      </c>
      <c r="CD283" s="59"/>
    </row>
    <row r="284">
      <c r="A284" s="54" t="s">
        <v>385</v>
      </c>
      <c r="B284" s="57" t="s">
        <v>109</v>
      </c>
      <c r="C284" s="58"/>
      <c r="D284" s="57" t="s">
        <v>110</v>
      </c>
      <c r="E284" s="57" t="s">
        <v>109</v>
      </c>
      <c r="F284" s="57" t="s">
        <v>109</v>
      </c>
      <c r="G284" s="58"/>
      <c r="H284" s="57" t="s">
        <v>109</v>
      </c>
      <c r="I284" s="57" t="s">
        <v>102</v>
      </c>
      <c r="J284" s="57" t="s">
        <v>111</v>
      </c>
      <c r="K284" s="58"/>
      <c r="L284" s="57" t="s">
        <v>102</v>
      </c>
      <c r="M284" s="57" t="s">
        <v>109</v>
      </c>
      <c r="N284" s="57" t="s">
        <v>102</v>
      </c>
      <c r="O284" s="57" t="s">
        <v>102</v>
      </c>
      <c r="P284" s="57" t="s">
        <v>102</v>
      </c>
      <c r="Q284" s="57" t="s">
        <v>102</v>
      </c>
      <c r="R284" s="57" t="s">
        <v>110</v>
      </c>
      <c r="S284" s="57" t="s">
        <v>103</v>
      </c>
      <c r="T284" s="57" t="s">
        <v>109</v>
      </c>
      <c r="U284" s="57" t="s">
        <v>109</v>
      </c>
      <c r="V284" s="57" t="s">
        <v>109</v>
      </c>
      <c r="W284" s="58"/>
      <c r="X284" s="57" t="s">
        <v>102</v>
      </c>
      <c r="Y284" s="58"/>
      <c r="Z284" s="58"/>
      <c r="AA284" s="57" t="s">
        <v>109</v>
      </c>
      <c r="AB284" s="57" t="s">
        <v>109</v>
      </c>
      <c r="AC284" s="57" t="s">
        <v>110</v>
      </c>
      <c r="AD284" s="57" t="s">
        <v>109</v>
      </c>
      <c r="AE284" s="57" t="s">
        <v>110</v>
      </c>
      <c r="AF284" s="57" t="s">
        <v>103</v>
      </c>
      <c r="AG284" s="57" t="s">
        <v>109</v>
      </c>
      <c r="AH284" s="57" t="s">
        <v>109</v>
      </c>
      <c r="AI284" s="57" t="s">
        <v>109</v>
      </c>
      <c r="AJ284" s="57" t="s">
        <v>109</v>
      </c>
      <c r="AK284" s="57" t="s">
        <v>109</v>
      </c>
      <c r="AL284" s="57" t="s">
        <v>103</v>
      </c>
      <c r="AM284" s="57" t="s">
        <v>110</v>
      </c>
      <c r="AN284" s="58"/>
      <c r="AO284" s="57" t="s">
        <v>109</v>
      </c>
      <c r="AP284" s="57" t="s">
        <v>109</v>
      </c>
      <c r="AQ284" s="57" t="s">
        <v>103</v>
      </c>
      <c r="AR284" s="57" t="s">
        <v>111</v>
      </c>
      <c r="AS284" s="57"/>
      <c r="AT284" s="57" t="s">
        <v>109</v>
      </c>
      <c r="AU284" s="57" t="s">
        <v>109</v>
      </c>
      <c r="AV284" s="58"/>
      <c r="AW284" s="57" t="s">
        <v>103</v>
      </c>
      <c r="AX284" s="57" t="s">
        <v>103</v>
      </c>
      <c r="AY284" s="57" t="s">
        <v>102</v>
      </c>
      <c r="AZ284" s="57" t="s">
        <v>109</v>
      </c>
      <c r="BA284" s="57" t="s">
        <v>111</v>
      </c>
      <c r="BB284" s="57" t="s">
        <v>110</v>
      </c>
      <c r="BC284" s="57" t="s">
        <v>111</v>
      </c>
      <c r="BD284" s="57" t="s">
        <v>109</v>
      </c>
      <c r="BE284" s="57" t="s">
        <v>109</v>
      </c>
      <c r="BF284" s="57" t="s">
        <v>102</v>
      </c>
      <c r="BG284" s="57" t="s">
        <v>102</v>
      </c>
      <c r="BH284" s="57" t="s">
        <v>109</v>
      </c>
      <c r="BI284" s="57" t="s">
        <v>109</v>
      </c>
      <c r="BJ284" s="57" t="s">
        <v>109</v>
      </c>
      <c r="BK284" s="57" t="s">
        <v>110</v>
      </c>
      <c r="BL284" s="57" t="s">
        <v>109</v>
      </c>
      <c r="BM284" s="57" t="s">
        <v>109</v>
      </c>
      <c r="BN284" s="57" t="s">
        <v>109</v>
      </c>
      <c r="BO284" s="57" t="s">
        <v>103</v>
      </c>
      <c r="BP284" s="57" t="s">
        <v>102</v>
      </c>
      <c r="BQ284" s="57" t="s">
        <v>109</v>
      </c>
      <c r="BR284" s="57" t="s">
        <v>109</v>
      </c>
      <c r="BS284" s="57" t="s">
        <v>109</v>
      </c>
      <c r="BT284" s="57" t="s">
        <v>102</v>
      </c>
      <c r="BU284" s="57" t="s">
        <v>109</v>
      </c>
      <c r="BV284" s="57" t="s">
        <v>102</v>
      </c>
      <c r="BW284" s="57" t="s">
        <v>111</v>
      </c>
      <c r="BX284" s="57" t="s">
        <v>109</v>
      </c>
      <c r="BY284" s="57" t="s">
        <v>109</v>
      </c>
      <c r="BZ284" s="57" t="s">
        <v>109</v>
      </c>
      <c r="CA284" s="57" t="s">
        <v>109</v>
      </c>
      <c r="CB284" s="57" t="s">
        <v>109</v>
      </c>
      <c r="CC284" s="57" t="s">
        <v>102</v>
      </c>
      <c r="CD284" s="59"/>
    </row>
    <row r="285">
      <c r="A285" s="54" t="s">
        <v>386</v>
      </c>
      <c r="B285" s="57" t="s">
        <v>103</v>
      </c>
      <c r="C285" s="57" t="s">
        <v>103</v>
      </c>
      <c r="D285" s="57" t="s">
        <v>109</v>
      </c>
      <c r="E285" s="57" t="s">
        <v>103</v>
      </c>
      <c r="F285" s="57" t="s">
        <v>103</v>
      </c>
      <c r="G285" s="58"/>
      <c r="H285" s="57" t="s">
        <v>103</v>
      </c>
      <c r="I285" s="57" t="s">
        <v>102</v>
      </c>
      <c r="J285" s="57" t="s">
        <v>103</v>
      </c>
      <c r="K285" s="57" t="s">
        <v>111</v>
      </c>
      <c r="L285" s="57" t="s">
        <v>103</v>
      </c>
      <c r="M285" s="57" t="s">
        <v>103</v>
      </c>
      <c r="N285" s="57" t="s">
        <v>103</v>
      </c>
      <c r="O285" s="57" t="s">
        <v>103</v>
      </c>
      <c r="P285" s="57" t="s">
        <v>103</v>
      </c>
      <c r="Q285" s="57" t="s">
        <v>103</v>
      </c>
      <c r="R285" s="57" t="s">
        <v>103</v>
      </c>
      <c r="S285" s="57" t="s">
        <v>102</v>
      </c>
      <c r="T285" s="57" t="s">
        <v>109</v>
      </c>
      <c r="U285" s="57" t="s">
        <v>103</v>
      </c>
      <c r="V285" s="57" t="s">
        <v>103</v>
      </c>
      <c r="W285" s="58"/>
      <c r="X285" s="57" t="s">
        <v>111</v>
      </c>
      <c r="Y285" s="58"/>
      <c r="Z285" s="58"/>
      <c r="AA285" s="57" t="s">
        <v>102</v>
      </c>
      <c r="AB285" s="57" t="s">
        <v>103</v>
      </c>
      <c r="AC285" s="57" t="s">
        <v>110</v>
      </c>
      <c r="AD285" s="57" t="s">
        <v>103</v>
      </c>
      <c r="AE285" s="57" t="s">
        <v>103</v>
      </c>
      <c r="AF285" s="57" t="s">
        <v>103</v>
      </c>
      <c r="AG285" s="57" t="s">
        <v>103</v>
      </c>
      <c r="AH285" s="57" t="s">
        <v>103</v>
      </c>
      <c r="AI285" s="57" t="s">
        <v>103</v>
      </c>
      <c r="AJ285" s="57" t="s">
        <v>103</v>
      </c>
      <c r="AK285" s="57" t="s">
        <v>103</v>
      </c>
      <c r="AL285" s="57" t="s">
        <v>102</v>
      </c>
      <c r="AM285" s="57" t="s">
        <v>103</v>
      </c>
      <c r="AN285" s="58"/>
      <c r="AO285" s="57" t="s">
        <v>103</v>
      </c>
      <c r="AP285" s="57" t="s">
        <v>103</v>
      </c>
      <c r="AQ285" s="57" t="s">
        <v>102</v>
      </c>
      <c r="AR285" s="57" t="s">
        <v>103</v>
      </c>
      <c r="AS285" s="57"/>
      <c r="AT285" s="57" t="s">
        <v>103</v>
      </c>
      <c r="AU285" s="57" t="s">
        <v>103</v>
      </c>
      <c r="AV285" s="58"/>
      <c r="AW285" s="57" t="s">
        <v>103</v>
      </c>
      <c r="AX285" s="57" t="s">
        <v>103</v>
      </c>
      <c r="AY285" s="57" t="s">
        <v>103</v>
      </c>
      <c r="AZ285" s="57" t="s">
        <v>103</v>
      </c>
      <c r="BA285" s="57" t="s">
        <v>103</v>
      </c>
      <c r="BB285" s="57" t="s">
        <v>103</v>
      </c>
      <c r="BC285" s="57" t="s">
        <v>103</v>
      </c>
      <c r="BD285" s="57" t="s">
        <v>103</v>
      </c>
      <c r="BE285" s="57" t="s">
        <v>103</v>
      </c>
      <c r="BF285" s="57" t="s">
        <v>103</v>
      </c>
      <c r="BG285" s="57" t="s">
        <v>103</v>
      </c>
      <c r="BH285" s="57" t="s">
        <v>103</v>
      </c>
      <c r="BI285" s="57" t="s">
        <v>103</v>
      </c>
      <c r="BJ285" s="57" t="s">
        <v>103</v>
      </c>
      <c r="BK285" s="57" t="s">
        <v>103</v>
      </c>
      <c r="BL285" s="57" t="s">
        <v>103</v>
      </c>
      <c r="BM285" s="57" t="s">
        <v>103</v>
      </c>
      <c r="BN285" s="57" t="s">
        <v>103</v>
      </c>
      <c r="BO285" s="57" t="s">
        <v>103</v>
      </c>
      <c r="BP285" s="57" t="s">
        <v>102</v>
      </c>
      <c r="BQ285" s="57" t="s">
        <v>103</v>
      </c>
      <c r="BR285" s="57" t="s">
        <v>102</v>
      </c>
      <c r="BS285" s="57" t="s">
        <v>102</v>
      </c>
      <c r="BT285" s="57" t="s">
        <v>102</v>
      </c>
      <c r="BU285" s="57" t="s">
        <v>103</v>
      </c>
      <c r="BV285" s="57" t="s">
        <v>103</v>
      </c>
      <c r="BW285" s="57" t="s">
        <v>103</v>
      </c>
      <c r="BX285" s="57" t="s">
        <v>103</v>
      </c>
      <c r="BY285" s="57" t="s">
        <v>103</v>
      </c>
      <c r="BZ285" s="57" t="s">
        <v>103</v>
      </c>
      <c r="CA285" s="57" t="s">
        <v>103</v>
      </c>
      <c r="CB285" s="57" t="s">
        <v>103</v>
      </c>
      <c r="CC285" s="57" t="s">
        <v>103</v>
      </c>
      <c r="CD285" s="59"/>
    </row>
    <row r="286">
      <c r="A286" s="54" t="s">
        <v>387</v>
      </c>
      <c r="B286" s="57" t="s">
        <v>102</v>
      </c>
      <c r="C286" s="57" t="s">
        <v>102</v>
      </c>
      <c r="D286" s="57" t="s">
        <v>102</v>
      </c>
      <c r="E286" s="57" t="s">
        <v>102</v>
      </c>
      <c r="F286" s="57" t="s">
        <v>102</v>
      </c>
      <c r="G286" s="58"/>
      <c r="H286" s="57" t="s">
        <v>102</v>
      </c>
      <c r="I286" s="57" t="s">
        <v>111</v>
      </c>
      <c r="J286" s="57" t="s">
        <v>103</v>
      </c>
      <c r="K286" s="57" t="s">
        <v>102</v>
      </c>
      <c r="L286" s="57" t="s">
        <v>102</v>
      </c>
      <c r="M286" s="57" t="s">
        <v>102</v>
      </c>
      <c r="N286" s="57" t="s">
        <v>102</v>
      </c>
      <c r="O286" s="57" t="s">
        <v>102</v>
      </c>
      <c r="P286" s="57" t="s">
        <v>102</v>
      </c>
      <c r="Q286" s="57" t="s">
        <v>102</v>
      </c>
      <c r="R286" s="57" t="s">
        <v>102</v>
      </c>
      <c r="S286" s="57" t="s">
        <v>102</v>
      </c>
      <c r="T286" s="57" t="s">
        <v>102</v>
      </c>
      <c r="U286" s="57" t="s">
        <v>102</v>
      </c>
      <c r="V286" s="57" t="s">
        <v>102</v>
      </c>
      <c r="W286" s="58"/>
      <c r="X286" s="57" t="s">
        <v>102</v>
      </c>
      <c r="Y286" s="58"/>
      <c r="Z286" s="58"/>
      <c r="AA286" s="57" t="s">
        <v>102</v>
      </c>
      <c r="AB286" s="57" t="s">
        <v>102</v>
      </c>
      <c r="AC286" s="57" t="s">
        <v>102</v>
      </c>
      <c r="AD286" s="57" t="s">
        <v>102</v>
      </c>
      <c r="AE286" s="57" t="s">
        <v>103</v>
      </c>
      <c r="AF286" s="57" t="s">
        <v>102</v>
      </c>
      <c r="AG286" s="57" t="s">
        <v>102</v>
      </c>
      <c r="AH286" s="57" t="s">
        <v>102</v>
      </c>
      <c r="AI286" s="57" t="s">
        <v>102</v>
      </c>
      <c r="AJ286" s="57" t="s">
        <v>102</v>
      </c>
      <c r="AK286" s="57" t="s">
        <v>102</v>
      </c>
      <c r="AL286" s="57" t="s">
        <v>102</v>
      </c>
      <c r="AM286" s="57" t="s">
        <v>102</v>
      </c>
      <c r="AN286" s="58"/>
      <c r="AO286" s="57" t="s">
        <v>102</v>
      </c>
      <c r="AP286" s="57" t="s">
        <v>102</v>
      </c>
      <c r="AQ286" s="57" t="s">
        <v>102</v>
      </c>
      <c r="AR286" s="57" t="s">
        <v>102</v>
      </c>
      <c r="AS286" s="57"/>
      <c r="AT286" s="57" t="s">
        <v>102</v>
      </c>
      <c r="AU286" s="57" t="s">
        <v>102</v>
      </c>
      <c r="AV286" s="58"/>
      <c r="AW286" s="57" t="s">
        <v>102</v>
      </c>
      <c r="AX286" s="57" t="s">
        <v>102</v>
      </c>
      <c r="AY286" s="57" t="s">
        <v>102</v>
      </c>
      <c r="AZ286" s="57" t="s">
        <v>102</v>
      </c>
      <c r="BA286" s="57" t="s">
        <v>102</v>
      </c>
      <c r="BB286" s="57" t="s">
        <v>102</v>
      </c>
      <c r="BC286" s="57" t="s">
        <v>102</v>
      </c>
      <c r="BD286" s="57" t="s">
        <v>102</v>
      </c>
      <c r="BE286" s="57" t="s">
        <v>102</v>
      </c>
      <c r="BF286" s="57" t="s">
        <v>102</v>
      </c>
      <c r="BG286" s="57" t="s">
        <v>102</v>
      </c>
      <c r="BH286" s="57" t="s">
        <v>102</v>
      </c>
      <c r="BI286" s="57" t="s">
        <v>102</v>
      </c>
      <c r="BJ286" s="57" t="s">
        <v>102</v>
      </c>
      <c r="BK286" s="57" t="s">
        <v>102</v>
      </c>
      <c r="BL286" s="57" t="s">
        <v>102</v>
      </c>
      <c r="BM286" s="57" t="s">
        <v>102</v>
      </c>
      <c r="BN286" s="57" t="s">
        <v>102</v>
      </c>
      <c r="BO286" s="57" t="s">
        <v>102</v>
      </c>
      <c r="BP286" s="57" t="s">
        <v>102</v>
      </c>
      <c r="BQ286" s="57" t="s">
        <v>102</v>
      </c>
      <c r="BR286" s="57" t="s">
        <v>102</v>
      </c>
      <c r="BS286" s="57" t="s">
        <v>102</v>
      </c>
      <c r="BT286" s="57" t="s">
        <v>102</v>
      </c>
      <c r="BU286" s="57" t="s">
        <v>102</v>
      </c>
      <c r="BV286" s="57" t="s">
        <v>102</v>
      </c>
      <c r="BW286" s="57" t="s">
        <v>111</v>
      </c>
      <c r="BX286" s="57" t="s">
        <v>102</v>
      </c>
      <c r="BY286" s="57" t="s">
        <v>102</v>
      </c>
      <c r="BZ286" s="57" t="s">
        <v>102</v>
      </c>
      <c r="CA286" s="57" t="s">
        <v>102</v>
      </c>
      <c r="CB286" s="57" t="s">
        <v>102</v>
      </c>
      <c r="CC286" s="57" t="s">
        <v>102</v>
      </c>
      <c r="CD286" s="59"/>
    </row>
    <row r="287">
      <c r="A287" s="54" t="s">
        <v>388</v>
      </c>
      <c r="B287" s="57" t="s">
        <v>103</v>
      </c>
      <c r="C287" s="57" t="s">
        <v>103</v>
      </c>
      <c r="D287" s="57" t="s">
        <v>103</v>
      </c>
      <c r="E287" s="57" t="s">
        <v>103</v>
      </c>
      <c r="F287" s="57" t="s">
        <v>103</v>
      </c>
      <c r="G287" s="58"/>
      <c r="H287" s="57" t="s">
        <v>103</v>
      </c>
      <c r="I287" s="57" t="s">
        <v>111</v>
      </c>
      <c r="J287" s="57" t="s">
        <v>103</v>
      </c>
      <c r="K287" s="57" t="s">
        <v>103</v>
      </c>
      <c r="L287" s="57" t="s">
        <v>103</v>
      </c>
      <c r="M287" s="57" t="s">
        <v>103</v>
      </c>
      <c r="N287" s="57" t="s">
        <v>103</v>
      </c>
      <c r="O287" s="57" t="s">
        <v>102</v>
      </c>
      <c r="P287" s="57" t="s">
        <v>103</v>
      </c>
      <c r="Q287" s="57" t="s">
        <v>109</v>
      </c>
      <c r="R287" s="57" t="s">
        <v>103</v>
      </c>
      <c r="S287" s="57" t="s">
        <v>102</v>
      </c>
      <c r="T287" s="57" t="s">
        <v>109</v>
      </c>
      <c r="U287" s="57" t="s">
        <v>103</v>
      </c>
      <c r="V287" s="57" t="s">
        <v>103</v>
      </c>
      <c r="W287" s="58"/>
      <c r="X287" s="57" t="s">
        <v>103</v>
      </c>
      <c r="Y287" s="58"/>
      <c r="Z287" s="58"/>
      <c r="AA287" s="57" t="s">
        <v>102</v>
      </c>
      <c r="AB287" s="57" t="s">
        <v>103</v>
      </c>
      <c r="AC287" s="57" t="s">
        <v>103</v>
      </c>
      <c r="AD287" s="57" t="s">
        <v>103</v>
      </c>
      <c r="AE287" s="57" t="s">
        <v>102</v>
      </c>
      <c r="AF287" s="57" t="s">
        <v>102</v>
      </c>
      <c r="AG287" s="57" t="s">
        <v>103</v>
      </c>
      <c r="AH287" s="57" t="s">
        <v>103</v>
      </c>
      <c r="AI287" s="57" t="s">
        <v>103</v>
      </c>
      <c r="AJ287" s="57" t="s">
        <v>103</v>
      </c>
      <c r="AK287" s="57" t="s">
        <v>103</v>
      </c>
      <c r="AL287" s="57" t="s">
        <v>102</v>
      </c>
      <c r="AM287" s="57" t="s">
        <v>103</v>
      </c>
      <c r="AN287" s="58"/>
      <c r="AO287" s="57" t="s">
        <v>103</v>
      </c>
      <c r="AP287" s="57" t="s">
        <v>103</v>
      </c>
      <c r="AQ287" s="57" t="s">
        <v>103</v>
      </c>
      <c r="AR287" s="57" t="s">
        <v>103</v>
      </c>
      <c r="AS287" s="57"/>
      <c r="AT287" s="57" t="s">
        <v>103</v>
      </c>
      <c r="AU287" s="57" t="s">
        <v>103</v>
      </c>
      <c r="AV287" s="58"/>
      <c r="AW287" s="57" t="s">
        <v>103</v>
      </c>
      <c r="AX287" s="57" t="s">
        <v>103</v>
      </c>
      <c r="AY287" s="57" t="s">
        <v>103</v>
      </c>
      <c r="AZ287" s="57" t="s">
        <v>103</v>
      </c>
      <c r="BA287" s="57" t="s">
        <v>103</v>
      </c>
      <c r="BB287" s="57" t="s">
        <v>103</v>
      </c>
      <c r="BC287" s="57" t="s">
        <v>103</v>
      </c>
      <c r="BD287" s="57" t="s">
        <v>103</v>
      </c>
      <c r="BE287" s="57" t="s">
        <v>102</v>
      </c>
      <c r="BF287" s="57" t="s">
        <v>103</v>
      </c>
      <c r="BG287" s="57" t="s">
        <v>103</v>
      </c>
      <c r="BH287" s="57" t="s">
        <v>103</v>
      </c>
      <c r="BI287" s="57" t="s">
        <v>103</v>
      </c>
      <c r="BJ287" s="57" t="s">
        <v>103</v>
      </c>
      <c r="BK287" s="57" t="s">
        <v>103</v>
      </c>
      <c r="BL287" s="57" t="s">
        <v>103</v>
      </c>
      <c r="BM287" s="57" t="s">
        <v>103</v>
      </c>
      <c r="BN287" s="57" t="s">
        <v>103</v>
      </c>
      <c r="BO287" s="57" t="s">
        <v>103</v>
      </c>
      <c r="BP287" s="57" t="s">
        <v>103</v>
      </c>
      <c r="BQ287" s="57" t="s">
        <v>103</v>
      </c>
      <c r="BR287" s="57" t="s">
        <v>103</v>
      </c>
      <c r="BS287" s="57" t="s">
        <v>103</v>
      </c>
      <c r="BT287" s="57" t="s">
        <v>103</v>
      </c>
      <c r="BU287" s="57" t="s">
        <v>103</v>
      </c>
      <c r="BV287" s="57" t="s">
        <v>103</v>
      </c>
      <c r="BW287" s="57" t="s">
        <v>102</v>
      </c>
      <c r="BX287" s="57" t="s">
        <v>103</v>
      </c>
      <c r="BY287" s="57" t="s">
        <v>103</v>
      </c>
      <c r="BZ287" s="57" t="s">
        <v>103</v>
      </c>
      <c r="CA287" s="57" t="s">
        <v>103</v>
      </c>
      <c r="CB287" s="57" t="s">
        <v>103</v>
      </c>
      <c r="CC287" s="57" t="s">
        <v>103</v>
      </c>
      <c r="CD287" s="59"/>
    </row>
    <row r="288">
      <c r="A288" s="54" t="s">
        <v>389</v>
      </c>
      <c r="B288" s="57" t="s">
        <v>103</v>
      </c>
      <c r="C288" s="57" t="s">
        <v>103</v>
      </c>
      <c r="D288" s="57" t="s">
        <v>103</v>
      </c>
      <c r="E288" s="57" t="s">
        <v>103</v>
      </c>
      <c r="F288" s="57" t="s">
        <v>103</v>
      </c>
      <c r="G288" s="58"/>
      <c r="H288" s="57" t="s">
        <v>109</v>
      </c>
      <c r="I288" s="57" t="s">
        <v>110</v>
      </c>
      <c r="J288" s="57" t="s">
        <v>103</v>
      </c>
      <c r="K288" s="57" t="s">
        <v>111</v>
      </c>
      <c r="L288" s="57" t="s">
        <v>103</v>
      </c>
      <c r="M288" s="57" t="s">
        <v>103</v>
      </c>
      <c r="N288" s="57" t="s">
        <v>103</v>
      </c>
      <c r="O288" s="57" t="s">
        <v>103</v>
      </c>
      <c r="P288" s="57" t="s">
        <v>103</v>
      </c>
      <c r="Q288" s="57" t="s">
        <v>111</v>
      </c>
      <c r="R288" s="57" t="s">
        <v>103</v>
      </c>
      <c r="S288" s="57" t="s">
        <v>103</v>
      </c>
      <c r="T288" s="57" t="s">
        <v>103</v>
      </c>
      <c r="U288" s="57" t="s">
        <v>103</v>
      </c>
      <c r="V288" s="57" t="s">
        <v>103</v>
      </c>
      <c r="W288" s="58"/>
      <c r="X288" s="57" t="s">
        <v>103</v>
      </c>
      <c r="Y288" s="58"/>
      <c r="Z288" s="58"/>
      <c r="AA288" s="57" t="s">
        <v>103</v>
      </c>
      <c r="AB288" s="57" t="s">
        <v>103</v>
      </c>
      <c r="AC288" s="57" t="s">
        <v>103</v>
      </c>
      <c r="AD288" s="57" t="s">
        <v>103</v>
      </c>
      <c r="AE288" s="57" t="s">
        <v>102</v>
      </c>
      <c r="AF288" s="57" t="s">
        <v>103</v>
      </c>
      <c r="AG288" s="57" t="s">
        <v>103</v>
      </c>
      <c r="AH288" s="57" t="s">
        <v>102</v>
      </c>
      <c r="AI288" s="57" t="s">
        <v>103</v>
      </c>
      <c r="AJ288" s="57" t="s">
        <v>103</v>
      </c>
      <c r="AK288" s="57" t="s">
        <v>103</v>
      </c>
      <c r="AL288" s="57" t="s">
        <v>111</v>
      </c>
      <c r="AM288" s="57" t="s">
        <v>103</v>
      </c>
      <c r="AN288" s="58"/>
      <c r="AO288" s="57" t="s">
        <v>103</v>
      </c>
      <c r="AP288" s="57" t="s">
        <v>103</v>
      </c>
      <c r="AQ288" s="57" t="s">
        <v>103</v>
      </c>
      <c r="AR288" s="57" t="s">
        <v>103</v>
      </c>
      <c r="AS288" s="57"/>
      <c r="AT288" s="57" t="s">
        <v>103</v>
      </c>
      <c r="AU288" s="57" t="s">
        <v>103</v>
      </c>
      <c r="AV288" s="58"/>
      <c r="AW288" s="57" t="s">
        <v>103</v>
      </c>
      <c r="AX288" s="57" t="s">
        <v>102</v>
      </c>
      <c r="AY288" s="57" t="s">
        <v>102</v>
      </c>
      <c r="AZ288" s="57" t="s">
        <v>103</v>
      </c>
      <c r="BA288" s="57" t="s">
        <v>103</v>
      </c>
      <c r="BB288" s="57" t="s">
        <v>103</v>
      </c>
      <c r="BC288" s="57" t="s">
        <v>103</v>
      </c>
      <c r="BD288" s="57" t="s">
        <v>103</v>
      </c>
      <c r="BE288" s="57" t="s">
        <v>103</v>
      </c>
      <c r="BF288" s="57" t="s">
        <v>103</v>
      </c>
      <c r="BG288" s="57" t="s">
        <v>103</v>
      </c>
      <c r="BH288" s="57" t="s">
        <v>103</v>
      </c>
      <c r="BI288" s="57" t="s">
        <v>102</v>
      </c>
      <c r="BJ288" s="57" t="s">
        <v>103</v>
      </c>
      <c r="BK288" s="57" t="s">
        <v>103</v>
      </c>
      <c r="BL288" s="57" t="s">
        <v>103</v>
      </c>
      <c r="BM288" s="57" t="s">
        <v>103</v>
      </c>
      <c r="BN288" s="57" t="s">
        <v>102</v>
      </c>
      <c r="BO288" s="57" t="s">
        <v>103</v>
      </c>
      <c r="BP288" s="57" t="s">
        <v>103</v>
      </c>
      <c r="BQ288" s="57" t="s">
        <v>103</v>
      </c>
      <c r="BR288" s="57" t="s">
        <v>103</v>
      </c>
      <c r="BS288" s="57" t="s">
        <v>103</v>
      </c>
      <c r="BT288" s="57" t="s">
        <v>103</v>
      </c>
      <c r="BU288" s="57"/>
      <c r="BV288" s="57" t="s">
        <v>102</v>
      </c>
      <c r="BW288" s="57" t="s">
        <v>102</v>
      </c>
      <c r="BX288" s="57" t="s">
        <v>103</v>
      </c>
      <c r="BY288" s="57" t="s">
        <v>103</v>
      </c>
      <c r="BZ288" s="57" t="s">
        <v>103</v>
      </c>
      <c r="CA288" s="57" t="s">
        <v>103</v>
      </c>
      <c r="CB288" s="57" t="s">
        <v>103</v>
      </c>
      <c r="CC288" s="57" t="s">
        <v>103</v>
      </c>
      <c r="CD288" s="59"/>
    </row>
    <row r="289">
      <c r="A289" s="54" t="s">
        <v>390</v>
      </c>
      <c r="B289" s="57" t="s">
        <v>111</v>
      </c>
      <c r="C289" s="57" t="s">
        <v>111</v>
      </c>
      <c r="D289" s="57" t="s">
        <v>109</v>
      </c>
      <c r="E289" s="57" t="s">
        <v>111</v>
      </c>
      <c r="F289" s="57" t="s">
        <v>102</v>
      </c>
      <c r="G289" s="58"/>
      <c r="H289" s="57" t="s">
        <v>428</v>
      </c>
      <c r="I289" s="57" t="s">
        <v>103</v>
      </c>
      <c r="J289" s="57" t="s">
        <v>111</v>
      </c>
      <c r="K289" s="57" t="s">
        <v>110</v>
      </c>
      <c r="L289" s="57" t="s">
        <v>111</v>
      </c>
      <c r="M289" s="57" t="s">
        <v>111</v>
      </c>
      <c r="N289" s="57" t="s">
        <v>109</v>
      </c>
      <c r="O289" s="57" t="s">
        <v>109</v>
      </c>
      <c r="P289" s="57" t="s">
        <v>111</v>
      </c>
      <c r="Q289" s="57" t="s">
        <v>109</v>
      </c>
      <c r="R289" s="57" t="s">
        <v>109</v>
      </c>
      <c r="S289" s="57" t="s">
        <v>110</v>
      </c>
      <c r="T289" s="57" t="s">
        <v>109</v>
      </c>
      <c r="U289" s="57" t="s">
        <v>111</v>
      </c>
      <c r="V289" s="57" t="s">
        <v>111</v>
      </c>
      <c r="W289" s="58"/>
      <c r="X289" s="57" t="s">
        <v>109</v>
      </c>
      <c r="Y289" s="58"/>
      <c r="Z289" s="58"/>
      <c r="AA289" s="57" t="s">
        <v>111</v>
      </c>
      <c r="AB289" s="57" t="s">
        <v>102</v>
      </c>
      <c r="AC289" s="57" t="s">
        <v>109</v>
      </c>
      <c r="AD289" s="57" t="s">
        <v>109</v>
      </c>
      <c r="AE289" s="57" t="s">
        <v>428</v>
      </c>
      <c r="AF289" s="57" t="s">
        <v>428</v>
      </c>
      <c r="AG289" s="57" t="s">
        <v>109</v>
      </c>
      <c r="AH289" s="57" t="s">
        <v>111</v>
      </c>
      <c r="AI289" s="57" t="s">
        <v>111</v>
      </c>
      <c r="AJ289" s="57" t="s">
        <v>102</v>
      </c>
      <c r="AK289" s="57" t="s">
        <v>111</v>
      </c>
      <c r="AL289" s="57" t="s">
        <v>111</v>
      </c>
      <c r="AM289" s="57" t="s">
        <v>109</v>
      </c>
      <c r="AN289" s="58"/>
      <c r="AO289" s="57" t="s">
        <v>111</v>
      </c>
      <c r="AP289" s="57" t="s">
        <v>111</v>
      </c>
      <c r="AQ289" s="57" t="s">
        <v>111</v>
      </c>
      <c r="AR289" s="57" t="s">
        <v>111</v>
      </c>
      <c r="AS289" s="57"/>
      <c r="AT289" s="57" t="s">
        <v>102</v>
      </c>
      <c r="AU289" s="57" t="s">
        <v>109</v>
      </c>
      <c r="AV289" s="58"/>
      <c r="AW289" s="57" t="s">
        <v>111</v>
      </c>
      <c r="AX289" s="57" t="s">
        <v>111</v>
      </c>
      <c r="AY289" s="57" t="s">
        <v>109</v>
      </c>
      <c r="AZ289" s="57" t="s">
        <v>111</v>
      </c>
      <c r="BA289" s="57" t="s">
        <v>111</v>
      </c>
      <c r="BB289" s="57" t="s">
        <v>111</v>
      </c>
      <c r="BC289" s="57" t="s">
        <v>111</v>
      </c>
      <c r="BD289" s="57" t="s">
        <v>109</v>
      </c>
      <c r="BE289" s="57" t="s">
        <v>111</v>
      </c>
      <c r="BF289" s="57" t="s">
        <v>111</v>
      </c>
      <c r="BG289" s="57" t="s">
        <v>111</v>
      </c>
      <c r="BH289" s="57" t="s">
        <v>111</v>
      </c>
      <c r="BI289" s="57" t="s">
        <v>111</v>
      </c>
      <c r="BJ289" s="57" t="s">
        <v>111</v>
      </c>
      <c r="BK289" s="57" t="s">
        <v>111</v>
      </c>
      <c r="BL289" s="57" t="s">
        <v>111</v>
      </c>
      <c r="BM289" s="57" t="s">
        <v>111</v>
      </c>
      <c r="BN289" s="57" t="s">
        <v>111</v>
      </c>
      <c r="BO289" s="57" t="s">
        <v>111</v>
      </c>
      <c r="BP289" s="57" t="s">
        <v>111</v>
      </c>
      <c r="BQ289" s="57" t="s">
        <v>111</v>
      </c>
      <c r="BR289" s="57" t="s">
        <v>111</v>
      </c>
      <c r="BS289" s="57" t="s">
        <v>111</v>
      </c>
      <c r="BT289" s="57" t="s">
        <v>109</v>
      </c>
      <c r="BU289" s="57" t="s">
        <v>102</v>
      </c>
      <c r="BV289" s="57" t="s">
        <v>102</v>
      </c>
      <c r="BW289" s="57" t="s">
        <v>111</v>
      </c>
      <c r="BX289" s="57" t="s">
        <v>111</v>
      </c>
      <c r="BY289" s="57" t="s">
        <v>111</v>
      </c>
      <c r="BZ289" s="57" t="s">
        <v>111</v>
      </c>
      <c r="CA289" s="57" t="s">
        <v>111</v>
      </c>
      <c r="CB289" s="57" t="s">
        <v>111</v>
      </c>
      <c r="CC289" s="57" t="s">
        <v>110</v>
      </c>
      <c r="CD289" s="59"/>
    </row>
    <row r="290">
      <c r="A290" s="54" t="s">
        <v>391</v>
      </c>
      <c r="B290" s="57" t="s">
        <v>111</v>
      </c>
      <c r="C290" s="57" t="s">
        <v>111</v>
      </c>
      <c r="D290" s="57" t="s">
        <v>111</v>
      </c>
      <c r="E290" s="57" t="s">
        <v>111</v>
      </c>
      <c r="F290" s="57" t="s">
        <v>111</v>
      </c>
      <c r="G290" s="58"/>
      <c r="H290" s="57" t="s">
        <v>111</v>
      </c>
      <c r="I290" s="57" t="s">
        <v>111</v>
      </c>
      <c r="J290" s="57" t="s">
        <v>111</v>
      </c>
      <c r="K290" s="57" t="s">
        <v>102</v>
      </c>
      <c r="L290" s="57" t="s">
        <v>111</v>
      </c>
      <c r="M290" s="57" t="s">
        <v>111</v>
      </c>
      <c r="N290" s="57" t="s">
        <v>111</v>
      </c>
      <c r="O290" s="57" t="s">
        <v>111</v>
      </c>
      <c r="P290" s="57" t="s">
        <v>111</v>
      </c>
      <c r="Q290" s="57" t="s">
        <v>111</v>
      </c>
      <c r="R290" s="57" t="s">
        <v>111</v>
      </c>
      <c r="S290" s="57" t="s">
        <v>111</v>
      </c>
      <c r="T290" s="57" t="s">
        <v>111</v>
      </c>
      <c r="U290" s="57" t="s">
        <v>111</v>
      </c>
      <c r="V290" s="57" t="s">
        <v>111</v>
      </c>
      <c r="W290" s="58"/>
      <c r="X290" s="57" t="s">
        <v>111</v>
      </c>
      <c r="Y290" s="58"/>
      <c r="Z290" s="58"/>
      <c r="AA290" s="57" t="s">
        <v>111</v>
      </c>
      <c r="AB290" s="57" t="s">
        <v>111</v>
      </c>
      <c r="AC290" s="57" t="s">
        <v>111</v>
      </c>
      <c r="AD290" s="57" t="s">
        <v>111</v>
      </c>
      <c r="AE290" s="57" t="s">
        <v>102</v>
      </c>
      <c r="AF290" s="57" t="s">
        <v>111</v>
      </c>
      <c r="AG290" s="57" t="s">
        <v>111</v>
      </c>
      <c r="AH290" s="57" t="s">
        <v>111</v>
      </c>
      <c r="AI290" s="57" t="s">
        <v>111</v>
      </c>
      <c r="AJ290" s="57" t="s">
        <v>111</v>
      </c>
      <c r="AK290" s="57" t="s">
        <v>111</v>
      </c>
      <c r="AL290" s="57" t="s">
        <v>111</v>
      </c>
      <c r="AM290" s="57" t="s">
        <v>111</v>
      </c>
      <c r="AN290" s="58"/>
      <c r="AO290" s="57" t="s">
        <v>111</v>
      </c>
      <c r="AP290" s="57" t="s">
        <v>111</v>
      </c>
      <c r="AQ290" s="57" t="s">
        <v>111</v>
      </c>
      <c r="AR290" s="57" t="s">
        <v>111</v>
      </c>
      <c r="AS290" s="57"/>
      <c r="AT290" s="57" t="s">
        <v>111</v>
      </c>
      <c r="AU290" s="57" t="s">
        <v>111</v>
      </c>
      <c r="AV290" s="58"/>
      <c r="AW290" s="57" t="s">
        <v>111</v>
      </c>
      <c r="AX290" s="57" t="s">
        <v>111</v>
      </c>
      <c r="AY290" s="57" t="s">
        <v>111</v>
      </c>
      <c r="AZ290" s="57" t="s">
        <v>111</v>
      </c>
      <c r="BA290" s="57" t="s">
        <v>111</v>
      </c>
      <c r="BB290" s="57" t="s">
        <v>111</v>
      </c>
      <c r="BC290" s="57" t="s">
        <v>111</v>
      </c>
      <c r="BD290" s="57" t="s">
        <v>111</v>
      </c>
      <c r="BE290" s="57" t="s">
        <v>111</v>
      </c>
      <c r="BF290" s="57" t="s">
        <v>111</v>
      </c>
      <c r="BG290" s="57" t="s">
        <v>111</v>
      </c>
      <c r="BH290" s="57" t="s">
        <v>111</v>
      </c>
      <c r="BI290" s="57" t="s">
        <v>111</v>
      </c>
      <c r="BJ290" s="57" t="s">
        <v>111</v>
      </c>
      <c r="BK290" s="57" t="s">
        <v>111</v>
      </c>
      <c r="BL290" s="57" t="s">
        <v>111</v>
      </c>
      <c r="BM290" s="57" t="s">
        <v>111</v>
      </c>
      <c r="BN290" s="57" t="s">
        <v>111</v>
      </c>
      <c r="BO290" s="57" t="s">
        <v>111</v>
      </c>
      <c r="BP290" s="57" t="s">
        <v>111</v>
      </c>
      <c r="BQ290" s="57" t="s">
        <v>111</v>
      </c>
      <c r="BR290" s="57" t="s">
        <v>111</v>
      </c>
      <c r="BS290" s="57" t="s">
        <v>111</v>
      </c>
      <c r="BT290" s="57" t="s">
        <v>111</v>
      </c>
      <c r="BU290" s="57" t="s">
        <v>111</v>
      </c>
      <c r="BV290" s="57" t="s">
        <v>109</v>
      </c>
      <c r="BW290" s="57" t="s">
        <v>111</v>
      </c>
      <c r="BX290" s="57" t="s">
        <v>111</v>
      </c>
      <c r="BY290" s="57" t="s">
        <v>111</v>
      </c>
      <c r="BZ290" s="57" t="s">
        <v>111</v>
      </c>
      <c r="CA290" s="57" t="s">
        <v>111</v>
      </c>
      <c r="CB290" s="57" t="s">
        <v>111</v>
      </c>
      <c r="CC290" s="57" t="s">
        <v>111</v>
      </c>
      <c r="CD290" s="59"/>
    </row>
    <row r="291">
      <c r="A291" s="54" t="s">
        <v>392</v>
      </c>
      <c r="B291" s="57" t="s">
        <v>102</v>
      </c>
      <c r="C291" s="57" t="s">
        <v>102</v>
      </c>
      <c r="D291" s="57" t="s">
        <v>102</v>
      </c>
      <c r="E291" s="57" t="s">
        <v>102</v>
      </c>
      <c r="F291" s="57" t="s">
        <v>102</v>
      </c>
      <c r="G291" s="58"/>
      <c r="H291" s="57" t="s">
        <v>102</v>
      </c>
      <c r="I291" s="57" t="s">
        <v>102</v>
      </c>
      <c r="J291" s="57" t="s">
        <v>102</v>
      </c>
      <c r="K291" s="57" t="s">
        <v>103</v>
      </c>
      <c r="L291" s="57" t="s">
        <v>103</v>
      </c>
      <c r="M291" s="57" t="s">
        <v>102</v>
      </c>
      <c r="N291" s="57" t="s">
        <v>102</v>
      </c>
      <c r="O291" s="57" t="s">
        <v>102</v>
      </c>
      <c r="P291" s="57" t="s">
        <v>102</v>
      </c>
      <c r="Q291" s="57" t="s">
        <v>102</v>
      </c>
      <c r="R291" s="57" t="s">
        <v>103</v>
      </c>
      <c r="S291" s="57" t="s">
        <v>102</v>
      </c>
      <c r="T291" s="57" t="s">
        <v>103</v>
      </c>
      <c r="U291" s="57" t="s">
        <v>102</v>
      </c>
      <c r="V291" s="57" t="s">
        <v>102</v>
      </c>
      <c r="W291" s="58"/>
      <c r="X291" s="57" t="s">
        <v>103</v>
      </c>
      <c r="Y291" s="58"/>
      <c r="Z291" s="58"/>
      <c r="AA291" s="57" t="s">
        <v>102</v>
      </c>
      <c r="AB291" s="57" t="s">
        <v>102</v>
      </c>
      <c r="AC291" s="57" t="s">
        <v>102</v>
      </c>
      <c r="AD291" s="57" t="s">
        <v>102</v>
      </c>
      <c r="AE291" s="57" t="s">
        <v>103</v>
      </c>
      <c r="AF291" s="57" t="s">
        <v>103</v>
      </c>
      <c r="AG291" s="57" t="s">
        <v>103</v>
      </c>
      <c r="AH291" s="57" t="s">
        <v>102</v>
      </c>
      <c r="AI291" s="57" t="s">
        <v>102</v>
      </c>
      <c r="AJ291" s="57" t="s">
        <v>102</v>
      </c>
      <c r="AK291" s="57" t="s">
        <v>102</v>
      </c>
      <c r="AL291" s="57" t="s">
        <v>102</v>
      </c>
      <c r="AM291" s="57" t="s">
        <v>102</v>
      </c>
      <c r="AN291" s="58"/>
      <c r="AO291" s="57" t="s">
        <v>102</v>
      </c>
      <c r="AP291" s="57" t="s">
        <v>103</v>
      </c>
      <c r="AQ291" s="57" t="s">
        <v>102</v>
      </c>
      <c r="AR291" s="57" t="s">
        <v>102</v>
      </c>
      <c r="AS291" s="57"/>
      <c r="AT291" s="57" t="s">
        <v>102</v>
      </c>
      <c r="AU291" s="57" t="s">
        <v>102</v>
      </c>
      <c r="AV291" s="58"/>
      <c r="AW291" s="57" t="s">
        <v>102</v>
      </c>
      <c r="AX291" s="57" t="s">
        <v>102</v>
      </c>
      <c r="AY291" s="57" t="s">
        <v>102</v>
      </c>
      <c r="AZ291" s="57" t="s">
        <v>102</v>
      </c>
      <c r="BA291" s="57" t="s">
        <v>102</v>
      </c>
      <c r="BB291" s="57" t="s">
        <v>102</v>
      </c>
      <c r="BC291" s="57" t="s">
        <v>102</v>
      </c>
      <c r="BD291" s="57" t="s">
        <v>102</v>
      </c>
      <c r="BE291" s="57" t="s">
        <v>102</v>
      </c>
      <c r="BF291" s="57" t="s">
        <v>102</v>
      </c>
      <c r="BG291" s="57" t="s">
        <v>103</v>
      </c>
      <c r="BH291" s="57" t="s">
        <v>102</v>
      </c>
      <c r="BI291" s="57" t="s">
        <v>102</v>
      </c>
      <c r="BJ291" s="57" t="s">
        <v>102</v>
      </c>
      <c r="BK291" s="57" t="s">
        <v>102</v>
      </c>
      <c r="BL291" s="57" t="s">
        <v>102</v>
      </c>
      <c r="BM291" s="57" t="s">
        <v>102</v>
      </c>
      <c r="BN291" s="57" t="s">
        <v>102</v>
      </c>
      <c r="BO291" s="57" t="s">
        <v>102</v>
      </c>
      <c r="BP291" s="57" t="s">
        <v>102</v>
      </c>
      <c r="BQ291" s="57" t="s">
        <v>102</v>
      </c>
      <c r="BR291" s="57" t="s">
        <v>102</v>
      </c>
      <c r="BS291" s="57" t="s">
        <v>102</v>
      </c>
      <c r="BT291" s="57" t="s">
        <v>102</v>
      </c>
      <c r="BU291" s="57" t="s">
        <v>102</v>
      </c>
      <c r="BV291" s="57" t="s">
        <v>102</v>
      </c>
      <c r="BW291" s="57" t="s">
        <v>102</v>
      </c>
      <c r="BX291" s="57" t="s">
        <v>102</v>
      </c>
      <c r="BY291" s="57"/>
      <c r="BZ291" s="57" t="s">
        <v>102</v>
      </c>
      <c r="CA291" s="57" t="s">
        <v>102</v>
      </c>
      <c r="CB291" s="57" t="s">
        <v>102</v>
      </c>
      <c r="CC291" s="57" t="s">
        <v>102</v>
      </c>
      <c r="CD291" s="59"/>
    </row>
    <row r="292">
      <c r="A292" s="54" t="s">
        <v>393</v>
      </c>
      <c r="B292" s="57" t="s">
        <v>103</v>
      </c>
      <c r="C292" s="57" t="s">
        <v>103</v>
      </c>
      <c r="D292" s="57" t="s">
        <v>103</v>
      </c>
      <c r="E292" s="57" t="s">
        <v>103</v>
      </c>
      <c r="F292" s="57" t="s">
        <v>103</v>
      </c>
      <c r="G292" s="58"/>
      <c r="H292" s="57" t="s">
        <v>103</v>
      </c>
      <c r="I292" s="57" t="s">
        <v>102</v>
      </c>
      <c r="J292" s="57" t="s">
        <v>103</v>
      </c>
      <c r="K292" s="57" t="s">
        <v>103</v>
      </c>
      <c r="L292" s="57" t="s">
        <v>103</v>
      </c>
      <c r="M292" s="57" t="s">
        <v>103</v>
      </c>
      <c r="N292" s="57" t="s">
        <v>102</v>
      </c>
      <c r="O292" s="57" t="s">
        <v>103</v>
      </c>
      <c r="P292" s="57" t="s">
        <v>102</v>
      </c>
      <c r="Q292" s="57" t="s">
        <v>102</v>
      </c>
      <c r="R292" s="57" t="s">
        <v>102</v>
      </c>
      <c r="S292" s="57" t="s">
        <v>103</v>
      </c>
      <c r="T292" s="57" t="s">
        <v>102</v>
      </c>
      <c r="U292" s="57" t="s">
        <v>103</v>
      </c>
      <c r="V292" s="57" t="s">
        <v>103</v>
      </c>
      <c r="W292" s="58"/>
      <c r="X292" s="57" t="s">
        <v>103</v>
      </c>
      <c r="Y292" s="58"/>
      <c r="Z292" s="58"/>
      <c r="AA292" s="57" t="s">
        <v>103</v>
      </c>
      <c r="AB292" s="57" t="s">
        <v>103</v>
      </c>
      <c r="AC292" s="57" t="s">
        <v>103</v>
      </c>
      <c r="AD292" s="57" t="s">
        <v>103</v>
      </c>
      <c r="AE292" s="57" t="s">
        <v>103</v>
      </c>
      <c r="AF292" s="57" t="s">
        <v>103</v>
      </c>
      <c r="AG292" s="57" t="s">
        <v>102</v>
      </c>
      <c r="AH292" s="57" t="s">
        <v>103</v>
      </c>
      <c r="AI292" s="57" t="s">
        <v>103</v>
      </c>
      <c r="AJ292" s="57" t="s">
        <v>103</v>
      </c>
      <c r="AK292" s="57" t="s">
        <v>103</v>
      </c>
      <c r="AL292" s="57" t="s">
        <v>102</v>
      </c>
      <c r="AM292" s="57" t="s">
        <v>102</v>
      </c>
      <c r="AN292" s="58"/>
      <c r="AO292" s="57" t="s">
        <v>103</v>
      </c>
      <c r="AP292" s="57" t="s">
        <v>103</v>
      </c>
      <c r="AQ292" s="57" t="s">
        <v>103</v>
      </c>
      <c r="AR292" s="57" t="s">
        <v>103</v>
      </c>
      <c r="AS292" s="57"/>
      <c r="AT292" s="57" t="s">
        <v>103</v>
      </c>
      <c r="AU292" s="57" t="s">
        <v>103</v>
      </c>
      <c r="AV292" s="58"/>
      <c r="AW292" s="57" t="s">
        <v>103</v>
      </c>
      <c r="AX292" s="57" t="s">
        <v>103</v>
      </c>
      <c r="AY292" s="57" t="s">
        <v>103</v>
      </c>
      <c r="AZ292" s="57" t="s">
        <v>103</v>
      </c>
      <c r="BA292" s="57" t="s">
        <v>103</v>
      </c>
      <c r="BB292" s="57" t="s">
        <v>103</v>
      </c>
      <c r="BC292" s="57" t="s">
        <v>103</v>
      </c>
      <c r="BD292" s="57" t="s">
        <v>103</v>
      </c>
      <c r="BE292" s="57" t="s">
        <v>103</v>
      </c>
      <c r="BF292" s="57" t="s">
        <v>103</v>
      </c>
      <c r="BG292" s="57" t="s">
        <v>103</v>
      </c>
      <c r="BH292" s="57" t="s">
        <v>103</v>
      </c>
      <c r="BI292" s="57" t="s">
        <v>103</v>
      </c>
      <c r="BJ292" s="57" t="s">
        <v>103</v>
      </c>
      <c r="BK292" s="57" t="s">
        <v>103</v>
      </c>
      <c r="BL292" s="57" t="s">
        <v>103</v>
      </c>
      <c r="BM292" s="57" t="s">
        <v>103</v>
      </c>
      <c r="BN292" s="57" t="s">
        <v>103</v>
      </c>
      <c r="BO292" s="57" t="s">
        <v>103</v>
      </c>
      <c r="BP292" s="57" t="s">
        <v>103</v>
      </c>
      <c r="BQ292" s="57" t="s">
        <v>103</v>
      </c>
      <c r="BR292" s="57" t="s">
        <v>103</v>
      </c>
      <c r="BS292" s="57" t="s">
        <v>103</v>
      </c>
      <c r="BT292" s="57" t="s">
        <v>103</v>
      </c>
      <c r="BU292" s="57" t="s">
        <v>103</v>
      </c>
      <c r="BV292" s="57" t="s">
        <v>103</v>
      </c>
      <c r="BW292" s="57" t="s">
        <v>103</v>
      </c>
      <c r="BX292" s="57" t="s">
        <v>103</v>
      </c>
      <c r="BY292" s="57" t="s">
        <v>103</v>
      </c>
      <c r="BZ292" s="57" t="s">
        <v>103</v>
      </c>
      <c r="CA292" s="57" t="s">
        <v>103</v>
      </c>
      <c r="CB292" s="57" t="s">
        <v>103</v>
      </c>
      <c r="CC292" s="57" t="s">
        <v>103</v>
      </c>
      <c r="CD292" s="59"/>
    </row>
    <row r="293">
      <c r="A293" s="54" t="s">
        <v>394</v>
      </c>
      <c r="B293" s="57" t="s">
        <v>102</v>
      </c>
      <c r="C293" s="57" t="s">
        <v>102</v>
      </c>
      <c r="D293" s="57" t="s">
        <v>102</v>
      </c>
      <c r="E293" s="57" t="s">
        <v>102</v>
      </c>
      <c r="F293" s="57" t="s">
        <v>102</v>
      </c>
      <c r="G293" s="58"/>
      <c r="H293" s="57" t="s">
        <v>102</v>
      </c>
      <c r="I293" s="57" t="s">
        <v>103</v>
      </c>
      <c r="J293" s="57" t="s">
        <v>102</v>
      </c>
      <c r="K293" s="57" t="s">
        <v>102</v>
      </c>
      <c r="L293" s="57" t="s">
        <v>102</v>
      </c>
      <c r="M293" s="57" t="s">
        <v>102</v>
      </c>
      <c r="N293" s="57" t="s">
        <v>103</v>
      </c>
      <c r="O293" s="57" t="s">
        <v>102</v>
      </c>
      <c r="P293" s="57" t="s">
        <v>103</v>
      </c>
      <c r="Q293" s="57" t="s">
        <v>103</v>
      </c>
      <c r="R293" s="57" t="s">
        <v>103</v>
      </c>
      <c r="S293" s="57" t="s">
        <v>103</v>
      </c>
      <c r="T293" s="57" t="s">
        <v>103</v>
      </c>
      <c r="U293" s="57" t="s">
        <v>102</v>
      </c>
      <c r="V293" s="57" t="s">
        <v>102</v>
      </c>
      <c r="W293" s="58"/>
      <c r="X293" s="57" t="s">
        <v>103</v>
      </c>
      <c r="Y293" s="58"/>
      <c r="Z293" s="58"/>
      <c r="AA293" s="57" t="s">
        <v>102</v>
      </c>
      <c r="AB293" s="57" t="s">
        <v>102</v>
      </c>
      <c r="AC293" s="57" t="s">
        <v>102</v>
      </c>
      <c r="AD293" s="57" t="s">
        <v>102</v>
      </c>
      <c r="AE293" s="57" t="s">
        <v>102</v>
      </c>
      <c r="AF293" s="57" t="s">
        <v>103</v>
      </c>
      <c r="AG293" s="57" t="s">
        <v>103</v>
      </c>
      <c r="AH293" s="57" t="s">
        <v>102</v>
      </c>
      <c r="AI293" s="57" t="s">
        <v>102</v>
      </c>
      <c r="AJ293" s="57" t="s">
        <v>102</v>
      </c>
      <c r="AK293" s="57" t="s">
        <v>102</v>
      </c>
      <c r="AL293" s="57" t="s">
        <v>102</v>
      </c>
      <c r="AM293" s="57" t="s">
        <v>103</v>
      </c>
      <c r="AN293" s="58"/>
      <c r="AO293" s="57" t="s">
        <v>102</v>
      </c>
      <c r="AP293" s="57" t="s">
        <v>102</v>
      </c>
      <c r="AQ293" s="57" t="s">
        <v>102</v>
      </c>
      <c r="AR293" s="57" t="s">
        <v>102</v>
      </c>
      <c r="AS293" s="57"/>
      <c r="AT293" s="57" t="s">
        <v>102</v>
      </c>
      <c r="AU293" s="57" t="s">
        <v>102</v>
      </c>
      <c r="AV293" s="58"/>
      <c r="AW293" s="57" t="s">
        <v>102</v>
      </c>
      <c r="AX293" s="57" t="s">
        <v>102</v>
      </c>
      <c r="AY293" s="57" t="s">
        <v>102</v>
      </c>
      <c r="AZ293" s="57" t="s">
        <v>102</v>
      </c>
      <c r="BA293" s="57" t="s">
        <v>102</v>
      </c>
      <c r="BB293" s="57" t="s">
        <v>102</v>
      </c>
      <c r="BC293" s="57" t="s">
        <v>102</v>
      </c>
      <c r="BD293" s="57" t="s">
        <v>102</v>
      </c>
      <c r="BE293" s="57" t="s">
        <v>102</v>
      </c>
      <c r="BF293" s="57" t="s">
        <v>102</v>
      </c>
      <c r="BG293" s="57" t="s">
        <v>102</v>
      </c>
      <c r="BH293" s="57" t="s">
        <v>102</v>
      </c>
      <c r="BI293" s="57" t="s">
        <v>102</v>
      </c>
      <c r="BJ293" s="57" t="s">
        <v>102</v>
      </c>
      <c r="BK293" s="57" t="s">
        <v>102</v>
      </c>
      <c r="BL293" s="57" t="s">
        <v>102</v>
      </c>
      <c r="BM293" s="57" t="s">
        <v>102</v>
      </c>
      <c r="BN293" s="57" t="s">
        <v>102</v>
      </c>
      <c r="BO293" s="57" t="s">
        <v>102</v>
      </c>
      <c r="BP293" s="57" t="s">
        <v>102</v>
      </c>
      <c r="BQ293" s="57" t="s">
        <v>102</v>
      </c>
      <c r="BR293" s="57" t="s">
        <v>102</v>
      </c>
      <c r="BS293" s="57" t="s">
        <v>102</v>
      </c>
      <c r="BT293" s="57" t="s">
        <v>102</v>
      </c>
      <c r="BU293" s="57" t="s">
        <v>102</v>
      </c>
      <c r="BV293" s="57" t="s">
        <v>102</v>
      </c>
      <c r="BW293" s="57" t="s">
        <v>102</v>
      </c>
      <c r="BX293" s="57" t="s">
        <v>102</v>
      </c>
      <c r="BY293" s="57" t="s">
        <v>102</v>
      </c>
      <c r="BZ293" s="57" t="s">
        <v>102</v>
      </c>
      <c r="CA293" s="57" t="s">
        <v>102</v>
      </c>
      <c r="CB293" s="57" t="s">
        <v>102</v>
      </c>
      <c r="CC293" s="57" t="s">
        <v>102</v>
      </c>
      <c r="CD293" s="59"/>
    </row>
    <row r="294">
      <c r="A294" s="54" t="s">
        <v>395</v>
      </c>
      <c r="B294" s="57" t="s">
        <v>103</v>
      </c>
      <c r="C294" s="57" t="s">
        <v>103</v>
      </c>
      <c r="D294" s="57" t="s">
        <v>102</v>
      </c>
      <c r="E294" s="57" t="s">
        <v>103</v>
      </c>
      <c r="F294" s="57" t="s">
        <v>103</v>
      </c>
      <c r="G294" s="58"/>
      <c r="H294" s="57" t="s">
        <v>103</v>
      </c>
      <c r="I294" s="57" t="s">
        <v>102</v>
      </c>
      <c r="J294" s="57" t="s">
        <v>103</v>
      </c>
      <c r="K294" s="57" t="s">
        <v>103</v>
      </c>
      <c r="L294" s="57" t="s">
        <v>103</v>
      </c>
      <c r="M294" s="57" t="s">
        <v>102</v>
      </c>
      <c r="N294" s="57" t="s">
        <v>103</v>
      </c>
      <c r="O294" s="57" t="s">
        <v>102</v>
      </c>
      <c r="P294" s="57" t="s">
        <v>103</v>
      </c>
      <c r="Q294" s="57" t="s">
        <v>102</v>
      </c>
      <c r="R294" s="57" t="s">
        <v>102</v>
      </c>
      <c r="S294" s="57" t="s">
        <v>102</v>
      </c>
      <c r="T294" s="57" t="s">
        <v>102</v>
      </c>
      <c r="U294" s="57" t="s">
        <v>102</v>
      </c>
      <c r="V294" s="57" t="s">
        <v>102</v>
      </c>
      <c r="W294" s="58"/>
      <c r="X294" s="57" t="s">
        <v>103</v>
      </c>
      <c r="Y294" s="58"/>
      <c r="Z294" s="58"/>
      <c r="AA294" s="57" t="s">
        <v>103</v>
      </c>
      <c r="AB294" s="57" t="s">
        <v>103</v>
      </c>
      <c r="AC294" s="57" t="s">
        <v>103</v>
      </c>
      <c r="AD294" s="57" t="s">
        <v>103</v>
      </c>
      <c r="AE294" s="57" t="s">
        <v>103</v>
      </c>
      <c r="AF294" s="57" t="s">
        <v>103</v>
      </c>
      <c r="AG294" s="57" t="s">
        <v>103</v>
      </c>
      <c r="AH294" s="57" t="s">
        <v>102</v>
      </c>
      <c r="AI294" s="57" t="s">
        <v>103</v>
      </c>
      <c r="AJ294" s="57" t="s">
        <v>103</v>
      </c>
      <c r="AK294" s="57" t="s">
        <v>103</v>
      </c>
      <c r="AL294" s="57" t="s">
        <v>102</v>
      </c>
      <c r="AM294" s="57" t="s">
        <v>103</v>
      </c>
      <c r="AN294" s="58"/>
      <c r="AO294" s="57" t="s">
        <v>102</v>
      </c>
      <c r="AP294" s="57" t="s">
        <v>103</v>
      </c>
      <c r="AQ294" s="57" t="s">
        <v>102</v>
      </c>
      <c r="AR294" s="57" t="s">
        <v>102</v>
      </c>
      <c r="AS294" s="57"/>
      <c r="AT294" s="57" t="s">
        <v>103</v>
      </c>
      <c r="AU294" s="57" t="s">
        <v>103</v>
      </c>
      <c r="AV294" s="58"/>
      <c r="AW294" s="57" t="s">
        <v>102</v>
      </c>
      <c r="AX294" s="57" t="s">
        <v>103</v>
      </c>
      <c r="AY294" s="57" t="s">
        <v>103</v>
      </c>
      <c r="AZ294" s="57" t="s">
        <v>102</v>
      </c>
      <c r="BA294" s="57" t="s">
        <v>103</v>
      </c>
      <c r="BB294" s="57" t="s">
        <v>102</v>
      </c>
      <c r="BC294" s="57" t="s">
        <v>102</v>
      </c>
      <c r="BD294" s="57" t="s">
        <v>103</v>
      </c>
      <c r="BE294" s="57" t="s">
        <v>103</v>
      </c>
      <c r="BF294" s="57" t="s">
        <v>102</v>
      </c>
      <c r="BG294" s="57" t="s">
        <v>103</v>
      </c>
      <c r="BH294" s="57" t="s">
        <v>103</v>
      </c>
      <c r="BI294" s="57" t="s">
        <v>103</v>
      </c>
      <c r="BJ294" s="57" t="s">
        <v>103</v>
      </c>
      <c r="BK294" s="57" t="s">
        <v>103</v>
      </c>
      <c r="BL294" s="57" t="s">
        <v>102</v>
      </c>
      <c r="BM294" s="57" t="s">
        <v>102</v>
      </c>
      <c r="BN294" s="57" t="s">
        <v>102</v>
      </c>
      <c r="BO294" s="57" t="s">
        <v>102</v>
      </c>
      <c r="BP294" s="57" t="s">
        <v>102</v>
      </c>
      <c r="BQ294" s="57" t="s">
        <v>103</v>
      </c>
      <c r="BR294" s="57" t="s">
        <v>103</v>
      </c>
      <c r="BS294" s="57" t="s">
        <v>103</v>
      </c>
      <c r="BT294" s="57" t="s">
        <v>103</v>
      </c>
      <c r="BU294" s="57" t="s">
        <v>102</v>
      </c>
      <c r="BV294" s="57" t="s">
        <v>102</v>
      </c>
      <c r="BW294" s="57" t="s">
        <v>102</v>
      </c>
      <c r="BX294" s="57" t="s">
        <v>103</v>
      </c>
      <c r="BY294" s="57" t="s">
        <v>103</v>
      </c>
      <c r="BZ294" s="57" t="s">
        <v>102</v>
      </c>
      <c r="CA294" s="57" t="s">
        <v>102</v>
      </c>
      <c r="CB294" s="57" t="s">
        <v>102</v>
      </c>
      <c r="CC294" s="57" t="s">
        <v>103</v>
      </c>
      <c r="CD294" s="59"/>
    </row>
    <row r="295">
      <c r="A295" s="54" t="s">
        <v>396</v>
      </c>
      <c r="B295" s="57" t="s">
        <v>102</v>
      </c>
      <c r="C295" s="57" t="s">
        <v>102</v>
      </c>
      <c r="D295" s="57" t="s">
        <v>102</v>
      </c>
      <c r="E295" s="57" t="s">
        <v>102</v>
      </c>
      <c r="F295" s="57" t="s">
        <v>103</v>
      </c>
      <c r="G295" s="58"/>
      <c r="H295" s="57" t="s">
        <v>102</v>
      </c>
      <c r="I295" s="57" t="s">
        <v>102</v>
      </c>
      <c r="J295" s="57" t="s">
        <v>102</v>
      </c>
      <c r="K295" s="57" t="s">
        <v>102</v>
      </c>
      <c r="L295" s="57" t="s">
        <v>102</v>
      </c>
      <c r="M295" s="57" t="s">
        <v>102</v>
      </c>
      <c r="N295" s="57" t="s">
        <v>103</v>
      </c>
      <c r="O295" s="57" t="s">
        <v>102</v>
      </c>
      <c r="P295" s="57" t="s">
        <v>102</v>
      </c>
      <c r="Q295" s="57" t="s">
        <v>102</v>
      </c>
      <c r="R295" s="57" t="s">
        <v>103</v>
      </c>
      <c r="S295" s="57" t="s">
        <v>103</v>
      </c>
      <c r="T295" s="57" t="s">
        <v>102</v>
      </c>
      <c r="U295" s="57" t="s">
        <v>111</v>
      </c>
      <c r="V295" s="57" t="s">
        <v>111</v>
      </c>
      <c r="W295" s="58"/>
      <c r="X295" s="57" t="s">
        <v>102</v>
      </c>
      <c r="Y295" s="58"/>
      <c r="Z295" s="58"/>
      <c r="AA295" s="57" t="s">
        <v>102</v>
      </c>
      <c r="AB295" s="57" t="s">
        <v>102</v>
      </c>
      <c r="AC295" s="57" t="s">
        <v>103</v>
      </c>
      <c r="AD295" s="57" t="s">
        <v>103</v>
      </c>
      <c r="AE295" s="57" t="s">
        <v>102</v>
      </c>
      <c r="AF295" s="57" t="s">
        <v>103</v>
      </c>
      <c r="AG295" s="57" t="s">
        <v>102</v>
      </c>
      <c r="AH295" s="57" t="s">
        <v>102</v>
      </c>
      <c r="AI295" s="57" t="s">
        <v>102</v>
      </c>
      <c r="AJ295" s="58"/>
      <c r="AK295" s="57" t="s">
        <v>102</v>
      </c>
      <c r="AL295" s="57" t="s">
        <v>102</v>
      </c>
      <c r="AM295" s="57" t="s">
        <v>111</v>
      </c>
      <c r="AN295" s="58"/>
      <c r="AO295" s="57" t="s">
        <v>102</v>
      </c>
      <c r="AP295" s="57" t="s">
        <v>102</v>
      </c>
      <c r="AQ295" s="57" t="s">
        <v>102</v>
      </c>
      <c r="AR295" s="57" t="s">
        <v>102</v>
      </c>
      <c r="AS295" s="57"/>
      <c r="AT295" s="57" t="s">
        <v>102</v>
      </c>
      <c r="AU295" s="57" t="s">
        <v>102</v>
      </c>
      <c r="AV295" s="58"/>
      <c r="AW295" s="57" t="s">
        <v>102</v>
      </c>
      <c r="AX295" s="57" t="s">
        <v>102</v>
      </c>
      <c r="AY295" s="57" t="s">
        <v>102</v>
      </c>
      <c r="AZ295" s="57" t="s">
        <v>102</v>
      </c>
      <c r="BA295" s="57" t="s">
        <v>103</v>
      </c>
      <c r="BB295" s="57" t="s">
        <v>102</v>
      </c>
      <c r="BC295" s="57" t="s">
        <v>103</v>
      </c>
      <c r="BD295" s="57" t="s">
        <v>103</v>
      </c>
      <c r="BE295" s="57" t="s">
        <v>102</v>
      </c>
      <c r="BF295" s="57" t="s">
        <v>102</v>
      </c>
      <c r="BG295" s="57" t="s">
        <v>102</v>
      </c>
      <c r="BH295" s="57" t="s">
        <v>102</v>
      </c>
      <c r="BI295" s="57" t="s">
        <v>102</v>
      </c>
      <c r="BJ295" s="57" t="s">
        <v>102</v>
      </c>
      <c r="BK295" s="57" t="s">
        <v>102</v>
      </c>
      <c r="BL295" s="57" t="s">
        <v>102</v>
      </c>
      <c r="BM295" s="57" t="s">
        <v>102</v>
      </c>
      <c r="BN295" s="57" t="s">
        <v>102</v>
      </c>
      <c r="BO295" s="57" t="s">
        <v>102</v>
      </c>
      <c r="BP295" s="57" t="s">
        <v>102</v>
      </c>
      <c r="BQ295" s="57" t="s">
        <v>102</v>
      </c>
      <c r="BR295" s="57" t="s">
        <v>102</v>
      </c>
      <c r="BS295" s="57" t="s">
        <v>102</v>
      </c>
      <c r="BT295" s="57" t="s">
        <v>103</v>
      </c>
      <c r="BU295" s="57" t="s">
        <v>103</v>
      </c>
      <c r="BV295" s="57" t="s">
        <v>102</v>
      </c>
      <c r="BW295" s="57" t="s">
        <v>102</v>
      </c>
      <c r="BX295" s="57" t="s">
        <v>103</v>
      </c>
      <c r="BY295" s="57" t="s">
        <v>102</v>
      </c>
      <c r="BZ295" s="57" t="s">
        <v>102</v>
      </c>
      <c r="CA295" s="57" t="s">
        <v>102</v>
      </c>
      <c r="CB295" s="57" t="s">
        <v>102</v>
      </c>
      <c r="CC295" s="57" t="s">
        <v>102</v>
      </c>
      <c r="CD295" s="59"/>
    </row>
    <row r="296">
      <c r="A296" s="54" t="s">
        <v>397</v>
      </c>
      <c r="B296" s="57" t="s">
        <v>102</v>
      </c>
      <c r="C296" s="57" t="s">
        <v>102</v>
      </c>
      <c r="D296" s="57" t="s">
        <v>102</v>
      </c>
      <c r="E296" s="57" t="s">
        <v>102</v>
      </c>
      <c r="F296" s="57" t="s">
        <v>102</v>
      </c>
      <c r="G296" s="58"/>
      <c r="H296" s="57" t="s">
        <v>102</v>
      </c>
      <c r="I296" s="57" t="s">
        <v>102</v>
      </c>
      <c r="J296" s="57" t="s">
        <v>102</v>
      </c>
      <c r="K296" s="57" t="s">
        <v>102</v>
      </c>
      <c r="L296" s="57" t="s">
        <v>102</v>
      </c>
      <c r="M296" s="57" t="s">
        <v>102</v>
      </c>
      <c r="N296" s="57" t="s">
        <v>102</v>
      </c>
      <c r="O296" s="57" t="s">
        <v>102</v>
      </c>
      <c r="P296" s="57" t="s">
        <v>111</v>
      </c>
      <c r="Q296" s="57" t="s">
        <v>102</v>
      </c>
      <c r="R296" s="57" t="s">
        <v>111</v>
      </c>
      <c r="S296" s="57" t="s">
        <v>102</v>
      </c>
      <c r="T296" s="57" t="s">
        <v>102</v>
      </c>
      <c r="U296" s="57" t="s">
        <v>102</v>
      </c>
      <c r="V296" s="57" t="s">
        <v>102</v>
      </c>
      <c r="W296" s="58"/>
      <c r="X296" s="57" t="s">
        <v>111</v>
      </c>
      <c r="Y296" s="58"/>
      <c r="Z296" s="58"/>
      <c r="AA296" s="57" t="s">
        <v>102</v>
      </c>
      <c r="AB296" s="57" t="s">
        <v>102</v>
      </c>
      <c r="AC296" s="57" t="s">
        <v>111</v>
      </c>
      <c r="AD296" s="57" t="s">
        <v>102</v>
      </c>
      <c r="AE296" s="57" t="s">
        <v>102</v>
      </c>
      <c r="AF296" s="57" t="s">
        <v>102</v>
      </c>
      <c r="AG296" s="57" t="s">
        <v>111</v>
      </c>
      <c r="AH296" s="57" t="s">
        <v>102</v>
      </c>
      <c r="AI296" s="57" t="s">
        <v>102</v>
      </c>
      <c r="AJ296" s="57" t="s">
        <v>102</v>
      </c>
      <c r="AK296" s="57" t="s">
        <v>102</v>
      </c>
      <c r="AL296" s="58"/>
      <c r="AM296" s="57" t="s">
        <v>102</v>
      </c>
      <c r="AN296" s="58"/>
      <c r="AO296" s="57" t="s">
        <v>102</v>
      </c>
      <c r="AP296" s="57" t="s">
        <v>102</v>
      </c>
      <c r="AQ296" s="57" t="s">
        <v>102</v>
      </c>
      <c r="AR296" s="57" t="s">
        <v>102</v>
      </c>
      <c r="AS296" s="57"/>
      <c r="AT296" s="57" t="s">
        <v>102</v>
      </c>
      <c r="AU296" s="57" t="s">
        <v>102</v>
      </c>
      <c r="AV296" s="58"/>
      <c r="AW296" s="57" t="s">
        <v>102</v>
      </c>
      <c r="AX296" s="57" t="s">
        <v>102</v>
      </c>
      <c r="AY296" s="57" t="s">
        <v>102</v>
      </c>
      <c r="AZ296" s="57" t="s">
        <v>102</v>
      </c>
      <c r="BA296" s="57" t="s">
        <v>102</v>
      </c>
      <c r="BB296" s="57" t="s">
        <v>102</v>
      </c>
      <c r="BC296" s="57" t="s">
        <v>102</v>
      </c>
      <c r="BD296" s="57" t="s">
        <v>102</v>
      </c>
      <c r="BE296" s="57" t="s">
        <v>102</v>
      </c>
      <c r="BF296" s="57" t="s">
        <v>102</v>
      </c>
      <c r="BG296" s="57" t="s">
        <v>102</v>
      </c>
      <c r="BH296" s="57" t="s">
        <v>102</v>
      </c>
      <c r="BI296" s="57" t="s">
        <v>102</v>
      </c>
      <c r="BJ296" s="57" t="s">
        <v>102</v>
      </c>
      <c r="BK296" s="57" t="s">
        <v>102</v>
      </c>
      <c r="BL296" s="57" t="s">
        <v>102</v>
      </c>
      <c r="BM296" s="57" t="s">
        <v>102</v>
      </c>
      <c r="BN296" s="57" t="s">
        <v>102</v>
      </c>
      <c r="BO296" s="57" t="s">
        <v>102</v>
      </c>
      <c r="BP296" s="57" t="s">
        <v>102</v>
      </c>
      <c r="BQ296" s="57" t="s">
        <v>102</v>
      </c>
      <c r="BR296" s="57" t="s">
        <v>102</v>
      </c>
      <c r="BS296" s="57" t="s">
        <v>102</v>
      </c>
      <c r="BT296" s="57" t="s">
        <v>102</v>
      </c>
      <c r="BU296" s="57" t="s">
        <v>102</v>
      </c>
      <c r="BV296" s="57" t="s">
        <v>102</v>
      </c>
      <c r="BW296" s="57" t="s">
        <v>102</v>
      </c>
      <c r="BX296" s="57" t="s">
        <v>102</v>
      </c>
      <c r="BY296" s="57" t="s">
        <v>102</v>
      </c>
      <c r="BZ296" s="57" t="s">
        <v>102</v>
      </c>
      <c r="CA296" s="57" t="s">
        <v>102</v>
      </c>
      <c r="CB296" s="57" t="s">
        <v>102</v>
      </c>
      <c r="CC296" s="57" t="s">
        <v>102</v>
      </c>
      <c r="CD296" s="59"/>
    </row>
    <row r="297">
      <c r="A297" s="54" t="s">
        <v>398</v>
      </c>
      <c r="B297" s="57" t="s">
        <v>103</v>
      </c>
      <c r="C297" s="57" t="s">
        <v>111</v>
      </c>
      <c r="D297" s="57" t="s">
        <v>103</v>
      </c>
      <c r="E297" s="57" t="s">
        <v>103</v>
      </c>
      <c r="F297" s="57" t="s">
        <v>103</v>
      </c>
      <c r="G297" s="58"/>
      <c r="H297" s="57" t="s">
        <v>103</v>
      </c>
      <c r="I297" s="57" t="s">
        <v>111</v>
      </c>
      <c r="J297" s="57" t="s">
        <v>103</v>
      </c>
      <c r="K297" s="57" t="s">
        <v>103</v>
      </c>
      <c r="L297" s="57" t="s">
        <v>103</v>
      </c>
      <c r="M297" s="57" t="s">
        <v>103</v>
      </c>
      <c r="N297" s="57" t="s">
        <v>103</v>
      </c>
      <c r="O297" s="57" t="s">
        <v>103</v>
      </c>
      <c r="P297" s="57" t="s">
        <v>111</v>
      </c>
      <c r="Q297" s="57" t="s">
        <v>111</v>
      </c>
      <c r="R297" s="57" t="s">
        <v>102</v>
      </c>
      <c r="S297" s="57" t="s">
        <v>111</v>
      </c>
      <c r="T297" s="57" t="s">
        <v>111</v>
      </c>
      <c r="U297" s="57" t="s">
        <v>103</v>
      </c>
      <c r="V297" s="57" t="s">
        <v>103</v>
      </c>
      <c r="W297" s="58"/>
      <c r="X297" s="57" t="s">
        <v>103</v>
      </c>
      <c r="Y297" s="58"/>
      <c r="Z297" s="58"/>
      <c r="AA297" s="57" t="s">
        <v>103</v>
      </c>
      <c r="AB297" s="57" t="s">
        <v>103</v>
      </c>
      <c r="AC297" s="57" t="s">
        <v>103</v>
      </c>
      <c r="AD297" s="57" t="s">
        <v>103</v>
      </c>
      <c r="AE297" s="57" t="s">
        <v>102</v>
      </c>
      <c r="AF297" s="57" t="s">
        <v>103</v>
      </c>
      <c r="AG297" s="57" t="s">
        <v>111</v>
      </c>
      <c r="AH297" s="57" t="s">
        <v>103</v>
      </c>
      <c r="AI297" s="57" t="s">
        <v>103</v>
      </c>
      <c r="AJ297" s="57" t="s">
        <v>103</v>
      </c>
      <c r="AK297" s="57" t="s">
        <v>103</v>
      </c>
      <c r="AL297" s="57" t="s">
        <v>102</v>
      </c>
      <c r="AM297" s="57" t="s">
        <v>111</v>
      </c>
      <c r="AN297" s="58"/>
      <c r="AO297" s="57" t="s">
        <v>103</v>
      </c>
      <c r="AP297" s="57" t="s">
        <v>103</v>
      </c>
      <c r="AQ297" s="57" t="s">
        <v>103</v>
      </c>
      <c r="AR297" s="57" t="s">
        <v>103</v>
      </c>
      <c r="AS297" s="57"/>
      <c r="AT297" s="57" t="s">
        <v>103</v>
      </c>
      <c r="AU297" s="57" t="s">
        <v>103</v>
      </c>
      <c r="AV297" s="58"/>
      <c r="AW297" s="57" t="s">
        <v>103</v>
      </c>
      <c r="AX297" s="57" t="s">
        <v>103</v>
      </c>
      <c r="AY297" s="57" t="s">
        <v>103</v>
      </c>
      <c r="AZ297" s="57" t="s">
        <v>103</v>
      </c>
      <c r="BA297" s="57" t="s">
        <v>103</v>
      </c>
      <c r="BB297" s="57" t="s">
        <v>103</v>
      </c>
      <c r="BC297" s="57" t="s">
        <v>103</v>
      </c>
      <c r="BD297" s="57" t="s">
        <v>103</v>
      </c>
      <c r="BE297" s="57" t="s">
        <v>103</v>
      </c>
      <c r="BF297" s="57" t="s">
        <v>103</v>
      </c>
      <c r="BG297" s="57" t="s">
        <v>103</v>
      </c>
      <c r="BH297" s="57" t="s">
        <v>103</v>
      </c>
      <c r="BI297" s="57" t="s">
        <v>103</v>
      </c>
      <c r="BJ297" s="57" t="s">
        <v>103</v>
      </c>
      <c r="BK297" s="57" t="s">
        <v>103</v>
      </c>
      <c r="BL297" s="57" t="s">
        <v>103</v>
      </c>
      <c r="BM297" s="57" t="s">
        <v>103</v>
      </c>
      <c r="BN297" s="57" t="s">
        <v>103</v>
      </c>
      <c r="BO297" s="57" t="s">
        <v>103</v>
      </c>
      <c r="BP297" s="57" t="s">
        <v>103</v>
      </c>
      <c r="BQ297" s="57" t="s">
        <v>103</v>
      </c>
      <c r="BR297" s="57" t="s">
        <v>103</v>
      </c>
      <c r="BS297" s="57" t="s">
        <v>103</v>
      </c>
      <c r="BT297" s="57" t="s">
        <v>103</v>
      </c>
      <c r="BU297" s="57" t="s">
        <v>103</v>
      </c>
      <c r="BV297" s="57" t="s">
        <v>111</v>
      </c>
      <c r="BW297" s="57" t="s">
        <v>103</v>
      </c>
      <c r="BX297" s="57" t="s">
        <v>103</v>
      </c>
      <c r="BY297" s="57" t="s">
        <v>103</v>
      </c>
      <c r="BZ297" s="57" t="s">
        <v>103</v>
      </c>
      <c r="CA297" s="57" t="s">
        <v>103</v>
      </c>
      <c r="CB297" s="57" t="s">
        <v>103</v>
      </c>
      <c r="CC297" s="57" t="s">
        <v>103</v>
      </c>
      <c r="CD297" s="59"/>
    </row>
    <row r="298">
      <c r="A298" s="54" t="s">
        <v>399</v>
      </c>
      <c r="B298" s="57" t="s">
        <v>102</v>
      </c>
      <c r="C298" s="57" t="s">
        <v>102</v>
      </c>
      <c r="D298" s="57" t="s">
        <v>111</v>
      </c>
      <c r="E298" s="57" t="s">
        <v>102</v>
      </c>
      <c r="F298" s="57" t="s">
        <v>102</v>
      </c>
      <c r="G298" s="58"/>
      <c r="H298" s="57" t="s">
        <v>102</v>
      </c>
      <c r="I298" s="57" t="s">
        <v>111</v>
      </c>
      <c r="J298" s="57" t="s">
        <v>102</v>
      </c>
      <c r="K298" s="57" t="s">
        <v>102</v>
      </c>
      <c r="L298" s="57" t="s">
        <v>102</v>
      </c>
      <c r="M298" s="57" t="s">
        <v>102</v>
      </c>
      <c r="N298" s="57" t="s">
        <v>103</v>
      </c>
      <c r="O298" s="57" t="s">
        <v>102</v>
      </c>
      <c r="P298" s="57" t="s">
        <v>102</v>
      </c>
      <c r="Q298" s="57" t="s">
        <v>111</v>
      </c>
      <c r="R298" s="57" t="s">
        <v>111</v>
      </c>
      <c r="S298" s="57" t="s">
        <v>103</v>
      </c>
      <c r="T298" s="57" t="s">
        <v>102</v>
      </c>
      <c r="U298" s="57" t="s">
        <v>102</v>
      </c>
      <c r="V298" s="57" t="s">
        <v>102</v>
      </c>
      <c r="W298" s="58"/>
      <c r="X298" s="57" t="s">
        <v>102</v>
      </c>
      <c r="Y298" s="58"/>
      <c r="Z298" s="58"/>
      <c r="AA298" s="57" t="s">
        <v>102</v>
      </c>
      <c r="AB298" s="57" t="s">
        <v>102</v>
      </c>
      <c r="AC298" s="57" t="s">
        <v>103</v>
      </c>
      <c r="AD298" s="57" t="s">
        <v>102</v>
      </c>
      <c r="AE298" s="57" t="s">
        <v>111</v>
      </c>
      <c r="AF298" s="57" t="s">
        <v>103</v>
      </c>
      <c r="AG298" s="57" t="s">
        <v>102</v>
      </c>
      <c r="AH298" s="57" t="s">
        <v>102</v>
      </c>
      <c r="AI298" s="57" t="s">
        <v>102</v>
      </c>
      <c r="AJ298" s="57" t="s">
        <v>102</v>
      </c>
      <c r="AK298" s="57" t="s">
        <v>102</v>
      </c>
      <c r="AL298" s="57" t="s">
        <v>111</v>
      </c>
      <c r="AM298" s="57" t="s">
        <v>102</v>
      </c>
      <c r="AN298" s="58"/>
      <c r="AO298" s="57" t="s">
        <v>102</v>
      </c>
      <c r="AP298" s="57" t="s">
        <v>102</v>
      </c>
      <c r="AQ298" s="57" t="s">
        <v>102</v>
      </c>
      <c r="AR298" s="57" t="s">
        <v>111</v>
      </c>
      <c r="AS298" s="57"/>
      <c r="AT298" s="57" t="s">
        <v>111</v>
      </c>
      <c r="AU298" s="57" t="s">
        <v>102</v>
      </c>
      <c r="AV298" s="58"/>
      <c r="AW298" s="57" t="s">
        <v>102</v>
      </c>
      <c r="AX298" s="57" t="s">
        <v>102</v>
      </c>
      <c r="AY298" s="57" t="s">
        <v>102</v>
      </c>
      <c r="AZ298" s="57" t="s">
        <v>111</v>
      </c>
      <c r="BA298" s="57" t="s">
        <v>102</v>
      </c>
      <c r="BB298" s="57" t="s">
        <v>111</v>
      </c>
      <c r="BC298" s="57" t="s">
        <v>102</v>
      </c>
      <c r="BD298" s="57" t="s">
        <v>102</v>
      </c>
      <c r="BE298" s="57" t="s">
        <v>111</v>
      </c>
      <c r="BF298" s="57" t="s">
        <v>111</v>
      </c>
      <c r="BG298" s="57" t="s">
        <v>111</v>
      </c>
      <c r="BH298" s="57" t="s">
        <v>111</v>
      </c>
      <c r="BI298" s="57" t="s">
        <v>102</v>
      </c>
      <c r="BJ298" s="57" t="s">
        <v>102</v>
      </c>
      <c r="BK298" s="57" t="s">
        <v>102</v>
      </c>
      <c r="BL298" s="57" t="s">
        <v>102</v>
      </c>
      <c r="BM298" s="57" t="s">
        <v>102</v>
      </c>
      <c r="BN298" s="57" t="s">
        <v>102</v>
      </c>
      <c r="BO298" s="57" t="s">
        <v>102</v>
      </c>
      <c r="BP298" s="57" t="s">
        <v>102</v>
      </c>
      <c r="BQ298" s="57" t="s">
        <v>102</v>
      </c>
      <c r="BR298" s="57" t="s">
        <v>111</v>
      </c>
      <c r="BS298" s="57" t="s">
        <v>102</v>
      </c>
      <c r="BT298" s="57" t="s">
        <v>102</v>
      </c>
      <c r="BU298" s="57" t="s">
        <v>111</v>
      </c>
      <c r="BV298" s="57" t="s">
        <v>102</v>
      </c>
      <c r="BW298" s="57" t="s">
        <v>111</v>
      </c>
      <c r="BX298" s="57" t="s">
        <v>111</v>
      </c>
      <c r="BY298" s="57" t="s">
        <v>102</v>
      </c>
      <c r="BZ298" s="57" t="s">
        <v>102</v>
      </c>
      <c r="CA298" s="57" t="s">
        <v>102</v>
      </c>
      <c r="CB298" s="57" t="s">
        <v>102</v>
      </c>
      <c r="CC298" s="57" t="s">
        <v>102</v>
      </c>
      <c r="CD298" s="59"/>
    </row>
    <row r="299">
      <c r="A299" s="54" t="s">
        <v>400</v>
      </c>
      <c r="B299" s="57" t="s">
        <v>102</v>
      </c>
      <c r="C299" s="57" t="s">
        <v>103</v>
      </c>
      <c r="D299" s="57" t="s">
        <v>102</v>
      </c>
      <c r="E299" s="57" t="s">
        <v>103</v>
      </c>
      <c r="F299" s="57" t="s">
        <v>103</v>
      </c>
      <c r="G299" s="58"/>
      <c r="H299" s="57" t="s">
        <v>103</v>
      </c>
      <c r="I299" s="57" t="s">
        <v>103</v>
      </c>
      <c r="J299" s="57" t="s">
        <v>102</v>
      </c>
      <c r="K299" s="57" t="s">
        <v>102</v>
      </c>
      <c r="L299" s="57" t="s">
        <v>102</v>
      </c>
      <c r="M299" s="57" t="s">
        <v>102</v>
      </c>
      <c r="N299" s="57" t="s">
        <v>102</v>
      </c>
      <c r="O299" s="57" t="s">
        <v>102</v>
      </c>
      <c r="P299" s="57" t="s">
        <v>103</v>
      </c>
      <c r="Q299" s="57" t="s">
        <v>102</v>
      </c>
      <c r="R299" s="57" t="s">
        <v>103</v>
      </c>
      <c r="S299" s="57" t="s">
        <v>103</v>
      </c>
      <c r="T299" s="57" t="s">
        <v>102</v>
      </c>
      <c r="U299" s="57" t="s">
        <v>111</v>
      </c>
      <c r="V299" s="57" t="s">
        <v>111</v>
      </c>
      <c r="W299" s="58"/>
      <c r="X299" s="57" t="s">
        <v>103</v>
      </c>
      <c r="Y299" s="58"/>
      <c r="Z299" s="58"/>
      <c r="AA299" s="57" t="s">
        <v>102</v>
      </c>
      <c r="AB299" s="57" t="s">
        <v>102</v>
      </c>
      <c r="AC299" s="57" t="s">
        <v>103</v>
      </c>
      <c r="AD299" s="57" t="s">
        <v>103</v>
      </c>
      <c r="AE299" s="57" t="s">
        <v>103</v>
      </c>
      <c r="AF299" s="57" t="s">
        <v>103</v>
      </c>
      <c r="AG299" s="57" t="s">
        <v>102</v>
      </c>
      <c r="AH299" s="57" t="s">
        <v>102</v>
      </c>
      <c r="AI299" s="57" t="s">
        <v>102</v>
      </c>
      <c r="AJ299" s="57" t="s">
        <v>102</v>
      </c>
      <c r="AK299" s="57" t="s">
        <v>102</v>
      </c>
      <c r="AL299" s="57" t="s">
        <v>111</v>
      </c>
      <c r="AM299" s="57" t="s">
        <v>103</v>
      </c>
      <c r="AN299" s="58"/>
      <c r="AO299" s="57" t="s">
        <v>102</v>
      </c>
      <c r="AP299" s="57" t="s">
        <v>102</v>
      </c>
      <c r="AQ299" s="57" t="s">
        <v>102</v>
      </c>
      <c r="AR299" s="57" t="s">
        <v>102</v>
      </c>
      <c r="AS299" s="57"/>
      <c r="AT299" s="57" t="s">
        <v>102</v>
      </c>
      <c r="AU299" s="57" t="s">
        <v>102</v>
      </c>
      <c r="AV299" s="58"/>
      <c r="AW299" s="57" t="s">
        <v>102</v>
      </c>
      <c r="AX299" s="57" t="s">
        <v>103</v>
      </c>
      <c r="AY299" s="57" t="s">
        <v>103</v>
      </c>
      <c r="AZ299" s="57" t="s">
        <v>102</v>
      </c>
      <c r="BA299" s="57" t="s">
        <v>102</v>
      </c>
      <c r="BB299" s="57" t="s">
        <v>102</v>
      </c>
      <c r="BC299" s="57" t="s">
        <v>102</v>
      </c>
      <c r="BD299" s="57" t="s">
        <v>102</v>
      </c>
      <c r="BE299" s="57" t="s">
        <v>102</v>
      </c>
      <c r="BF299" s="57" t="s">
        <v>102</v>
      </c>
      <c r="BG299" s="57" t="s">
        <v>102</v>
      </c>
      <c r="BH299" s="57" t="s">
        <v>102</v>
      </c>
      <c r="BI299" s="57" t="s">
        <v>102</v>
      </c>
      <c r="BJ299" s="57" t="s">
        <v>103</v>
      </c>
      <c r="BK299" s="57" t="s">
        <v>102</v>
      </c>
      <c r="BL299" s="57" t="s">
        <v>102</v>
      </c>
      <c r="BM299" s="57" t="s">
        <v>102</v>
      </c>
      <c r="BN299" s="57" t="s">
        <v>102</v>
      </c>
      <c r="BO299" s="57" t="s">
        <v>102</v>
      </c>
      <c r="BP299" s="57" t="s">
        <v>102</v>
      </c>
      <c r="BQ299" s="57" t="s">
        <v>102</v>
      </c>
      <c r="BR299" s="57" t="s">
        <v>102</v>
      </c>
      <c r="BS299" s="57" t="s">
        <v>102</v>
      </c>
      <c r="BT299" s="57" t="s">
        <v>102</v>
      </c>
      <c r="BU299" s="57" t="s">
        <v>103</v>
      </c>
      <c r="BV299" s="57" t="s">
        <v>102</v>
      </c>
      <c r="BW299" s="57" t="s">
        <v>102</v>
      </c>
      <c r="BX299" s="57" t="s">
        <v>102</v>
      </c>
      <c r="BY299" s="57" t="s">
        <v>102</v>
      </c>
      <c r="BZ299" s="57" t="s">
        <v>102</v>
      </c>
      <c r="CA299" s="57" t="s">
        <v>102</v>
      </c>
      <c r="CB299" s="57" t="s">
        <v>102</v>
      </c>
      <c r="CC299" s="57" t="s">
        <v>102</v>
      </c>
      <c r="CD299" s="59"/>
    </row>
    <row r="300">
      <c r="A300" s="54" t="s">
        <v>401</v>
      </c>
      <c r="B300" s="57" t="s">
        <v>103</v>
      </c>
      <c r="C300" s="57" t="s">
        <v>102</v>
      </c>
      <c r="D300" s="57" t="s">
        <v>102</v>
      </c>
      <c r="E300" s="57" t="s">
        <v>103</v>
      </c>
      <c r="F300" s="57" t="s">
        <v>102</v>
      </c>
      <c r="G300" s="58"/>
      <c r="H300" s="57" t="s">
        <v>102</v>
      </c>
      <c r="I300" s="57" t="s">
        <v>111</v>
      </c>
      <c r="J300" s="57" t="s">
        <v>102</v>
      </c>
      <c r="K300" s="57" t="s">
        <v>102</v>
      </c>
      <c r="L300" s="57" t="s">
        <v>102</v>
      </c>
      <c r="M300" s="57" t="s">
        <v>103</v>
      </c>
      <c r="N300" s="57" t="s">
        <v>102</v>
      </c>
      <c r="O300" s="57" t="s">
        <v>103</v>
      </c>
      <c r="P300" s="57" t="s">
        <v>102</v>
      </c>
      <c r="Q300" s="57" t="s">
        <v>102</v>
      </c>
      <c r="R300" s="57" t="s">
        <v>102</v>
      </c>
      <c r="S300" s="57" t="s">
        <v>102</v>
      </c>
      <c r="T300" s="57" t="s">
        <v>103</v>
      </c>
      <c r="U300" s="57" t="s">
        <v>103</v>
      </c>
      <c r="V300" s="57" t="s">
        <v>103</v>
      </c>
      <c r="W300" s="58"/>
      <c r="X300" s="57" t="s">
        <v>103</v>
      </c>
      <c r="Y300" s="58"/>
      <c r="Z300" s="58"/>
      <c r="AA300" s="57" t="s">
        <v>103</v>
      </c>
      <c r="AB300" s="57" t="s">
        <v>103</v>
      </c>
      <c r="AC300" s="57" t="s">
        <v>103</v>
      </c>
      <c r="AD300" s="57" t="s">
        <v>102</v>
      </c>
      <c r="AE300" s="57" t="s">
        <v>103</v>
      </c>
      <c r="AF300" s="57" t="s">
        <v>102</v>
      </c>
      <c r="AG300" s="57" t="s">
        <v>103</v>
      </c>
      <c r="AH300" s="57" t="s">
        <v>103</v>
      </c>
      <c r="AI300" s="57" t="s">
        <v>103</v>
      </c>
      <c r="AJ300" s="57" t="s">
        <v>103</v>
      </c>
      <c r="AK300" s="57" t="s">
        <v>102</v>
      </c>
      <c r="AL300" s="57" t="s">
        <v>111</v>
      </c>
      <c r="AM300" s="57" t="s">
        <v>102</v>
      </c>
      <c r="AN300" s="58"/>
      <c r="AO300" s="57" t="s">
        <v>103</v>
      </c>
      <c r="AP300" s="57" t="s">
        <v>102</v>
      </c>
      <c r="AQ300" s="57" t="s">
        <v>103</v>
      </c>
      <c r="AR300" s="57" t="s">
        <v>103</v>
      </c>
      <c r="AS300" s="57"/>
      <c r="AT300" s="57" t="s">
        <v>102</v>
      </c>
      <c r="AU300" s="57" t="s">
        <v>102</v>
      </c>
      <c r="AV300" s="58"/>
      <c r="AW300" s="57" t="s">
        <v>102</v>
      </c>
      <c r="AX300" s="57" t="s">
        <v>102</v>
      </c>
      <c r="AY300" s="57" t="s">
        <v>103</v>
      </c>
      <c r="AZ300" s="57" t="s">
        <v>103</v>
      </c>
      <c r="BA300" s="57" t="s">
        <v>102</v>
      </c>
      <c r="BB300" s="57" t="s">
        <v>103</v>
      </c>
      <c r="BC300" s="57" t="s">
        <v>103</v>
      </c>
      <c r="BD300" s="57" t="s">
        <v>102</v>
      </c>
      <c r="BE300" s="57" t="s">
        <v>102</v>
      </c>
      <c r="BF300" s="57" t="s">
        <v>103</v>
      </c>
      <c r="BG300" s="57" t="s">
        <v>103</v>
      </c>
      <c r="BH300" s="57" t="s">
        <v>102</v>
      </c>
      <c r="BI300" s="57" t="s">
        <v>102</v>
      </c>
      <c r="BJ300" s="57" t="s">
        <v>102</v>
      </c>
      <c r="BK300" s="57" t="s">
        <v>102</v>
      </c>
      <c r="BL300" s="57" t="s">
        <v>102</v>
      </c>
      <c r="BM300" s="57" t="s">
        <v>102</v>
      </c>
      <c r="BN300" s="57" t="s">
        <v>103</v>
      </c>
      <c r="BO300" s="57" t="s">
        <v>103</v>
      </c>
      <c r="BP300" s="57" t="s">
        <v>103</v>
      </c>
      <c r="BQ300" s="57" t="s">
        <v>102</v>
      </c>
      <c r="BR300" s="57" t="s">
        <v>103</v>
      </c>
      <c r="BS300" s="57" t="s">
        <v>111</v>
      </c>
      <c r="BT300" s="57" t="s">
        <v>103</v>
      </c>
      <c r="BU300" s="57" t="s">
        <v>103</v>
      </c>
      <c r="BV300" s="57" t="s">
        <v>102</v>
      </c>
      <c r="BW300" s="57" t="s">
        <v>103</v>
      </c>
      <c r="BX300" s="57" t="s">
        <v>103</v>
      </c>
      <c r="BY300" s="57" t="s">
        <v>103</v>
      </c>
      <c r="BZ300" s="57" t="s">
        <v>103</v>
      </c>
      <c r="CA300" s="57" t="s">
        <v>102</v>
      </c>
      <c r="CB300" s="57" t="s">
        <v>102</v>
      </c>
      <c r="CC300" s="57" t="s">
        <v>102</v>
      </c>
      <c r="CD300" s="59"/>
    </row>
    <row r="301">
      <c r="A301" s="54" t="s">
        <v>402</v>
      </c>
      <c r="B301" s="57" t="s">
        <v>102</v>
      </c>
      <c r="C301" s="57" t="s">
        <v>102</v>
      </c>
      <c r="D301" s="57" t="s">
        <v>102</v>
      </c>
      <c r="E301" s="57"/>
      <c r="F301" s="57" t="s">
        <v>102</v>
      </c>
      <c r="G301" s="58"/>
      <c r="H301" s="57" t="s">
        <v>102</v>
      </c>
      <c r="I301" s="57" t="s">
        <v>102</v>
      </c>
      <c r="J301" s="57" t="s">
        <v>102</v>
      </c>
      <c r="K301" s="57" t="s">
        <v>102</v>
      </c>
      <c r="L301" s="57" t="s">
        <v>102</v>
      </c>
      <c r="M301" s="57" t="s">
        <v>102</v>
      </c>
      <c r="N301" s="57" t="s">
        <v>102</v>
      </c>
      <c r="O301" s="57" t="s">
        <v>102</v>
      </c>
      <c r="P301" s="57" t="s">
        <v>103</v>
      </c>
      <c r="Q301" s="57" t="s">
        <v>102</v>
      </c>
      <c r="R301" s="57" t="s">
        <v>103</v>
      </c>
      <c r="S301" s="57" t="s">
        <v>102</v>
      </c>
      <c r="T301" s="57" t="s">
        <v>102</v>
      </c>
      <c r="U301" s="57" t="s">
        <v>102</v>
      </c>
      <c r="V301" s="57" t="s">
        <v>102</v>
      </c>
      <c r="W301" s="58"/>
      <c r="X301" s="57" t="s">
        <v>102</v>
      </c>
      <c r="Y301" s="58"/>
      <c r="Z301" s="58"/>
      <c r="AA301" s="57" t="s">
        <v>102</v>
      </c>
      <c r="AB301" s="57" t="s">
        <v>102</v>
      </c>
      <c r="AC301" s="57" t="s">
        <v>103</v>
      </c>
      <c r="AD301" s="57" t="s">
        <v>102</v>
      </c>
      <c r="AE301" s="57" t="s">
        <v>102</v>
      </c>
      <c r="AF301" s="57" t="s">
        <v>102</v>
      </c>
      <c r="AG301" s="57" t="s">
        <v>102</v>
      </c>
      <c r="AH301" s="57" t="s">
        <v>102</v>
      </c>
      <c r="AI301" s="57" t="s">
        <v>102</v>
      </c>
      <c r="AJ301" s="57" t="s">
        <v>102</v>
      </c>
      <c r="AK301" s="57" t="s">
        <v>102</v>
      </c>
      <c r="AL301" s="57" t="s">
        <v>102</v>
      </c>
      <c r="AM301" s="57" t="s">
        <v>102</v>
      </c>
      <c r="AN301" s="58"/>
      <c r="AO301" s="57" t="s">
        <v>102</v>
      </c>
      <c r="AP301" s="57" t="s">
        <v>102</v>
      </c>
      <c r="AQ301" s="57" t="s">
        <v>102</v>
      </c>
      <c r="AR301" s="57" t="s">
        <v>102</v>
      </c>
      <c r="AS301" s="57"/>
      <c r="AT301" s="57" t="s">
        <v>102</v>
      </c>
      <c r="AU301" s="57" t="s">
        <v>102</v>
      </c>
      <c r="AV301" s="58"/>
      <c r="AW301" s="57" t="s">
        <v>102</v>
      </c>
      <c r="AX301" s="57" t="s">
        <v>102</v>
      </c>
      <c r="AY301" s="57" t="s">
        <v>102</v>
      </c>
      <c r="AZ301" s="57" t="s">
        <v>102</v>
      </c>
      <c r="BA301" s="57" t="s">
        <v>102</v>
      </c>
      <c r="BB301" s="57" t="s">
        <v>102</v>
      </c>
      <c r="BC301" s="57" t="s">
        <v>102</v>
      </c>
      <c r="BD301" s="57" t="s">
        <v>102</v>
      </c>
      <c r="BE301" s="57" t="s">
        <v>102</v>
      </c>
      <c r="BF301" s="57" t="s">
        <v>102</v>
      </c>
      <c r="BG301" s="57" t="s">
        <v>102</v>
      </c>
      <c r="BH301" s="57" t="s">
        <v>102</v>
      </c>
      <c r="BI301" s="57" t="s">
        <v>102</v>
      </c>
      <c r="BJ301" s="57" t="s">
        <v>102</v>
      </c>
      <c r="BK301" s="57" t="s">
        <v>102</v>
      </c>
      <c r="BL301" s="57" t="s">
        <v>102</v>
      </c>
      <c r="BM301" s="57" t="s">
        <v>102</v>
      </c>
      <c r="BN301" s="57" t="s">
        <v>102</v>
      </c>
      <c r="BO301" s="57" t="s">
        <v>102</v>
      </c>
      <c r="BP301" s="57" t="s">
        <v>102</v>
      </c>
      <c r="BQ301" s="57" t="s">
        <v>102</v>
      </c>
      <c r="BR301" s="57" t="s">
        <v>102</v>
      </c>
      <c r="BS301" s="57" t="s">
        <v>102</v>
      </c>
      <c r="BT301" s="57" t="s">
        <v>102</v>
      </c>
      <c r="BU301" s="57" t="s">
        <v>102</v>
      </c>
      <c r="BV301" s="57" t="s">
        <v>102</v>
      </c>
      <c r="BW301" s="57" t="s">
        <v>102</v>
      </c>
      <c r="BX301" s="57" t="s">
        <v>102</v>
      </c>
      <c r="BY301" s="57" t="s">
        <v>102</v>
      </c>
      <c r="BZ301" s="57" t="s">
        <v>102</v>
      </c>
      <c r="CA301" s="57" t="s">
        <v>102</v>
      </c>
      <c r="CB301" s="57" t="s">
        <v>102</v>
      </c>
      <c r="CC301" s="57" t="s">
        <v>102</v>
      </c>
      <c r="CD301" s="59"/>
    </row>
    <row r="302">
      <c r="A302" s="54" t="s">
        <v>403</v>
      </c>
      <c r="B302" s="57" t="s">
        <v>103</v>
      </c>
      <c r="C302" s="57" t="s">
        <v>103</v>
      </c>
      <c r="D302" s="57" t="s">
        <v>103</v>
      </c>
      <c r="E302" s="57" t="s">
        <v>103</v>
      </c>
      <c r="F302" s="57" t="s">
        <v>103</v>
      </c>
      <c r="G302" s="58"/>
      <c r="H302" s="57" t="s">
        <v>103</v>
      </c>
      <c r="I302" s="57" t="s">
        <v>103</v>
      </c>
      <c r="J302" s="57" t="s">
        <v>103</v>
      </c>
      <c r="K302" s="57" t="s">
        <v>102</v>
      </c>
      <c r="L302" s="57" t="s">
        <v>103</v>
      </c>
      <c r="M302" s="57" t="s">
        <v>103</v>
      </c>
      <c r="N302" s="57" t="s">
        <v>103</v>
      </c>
      <c r="O302" s="57" t="s">
        <v>103</v>
      </c>
      <c r="P302" s="57" t="s">
        <v>103</v>
      </c>
      <c r="Q302" s="57" t="s">
        <v>103</v>
      </c>
      <c r="R302" s="57" t="s">
        <v>103</v>
      </c>
      <c r="S302" s="57" t="s">
        <v>102</v>
      </c>
      <c r="T302" s="57" t="s">
        <v>103</v>
      </c>
      <c r="U302" s="57" t="s">
        <v>103</v>
      </c>
      <c r="V302" s="57" t="s">
        <v>103</v>
      </c>
      <c r="W302" s="58"/>
      <c r="X302" s="57" t="s">
        <v>103</v>
      </c>
      <c r="Y302" s="58"/>
      <c r="Z302" s="58"/>
      <c r="AA302" s="57" t="s">
        <v>103</v>
      </c>
      <c r="AB302" s="57" t="s">
        <v>103</v>
      </c>
      <c r="AC302" s="57" t="s">
        <v>103</v>
      </c>
      <c r="AD302" s="57" t="s">
        <v>103</v>
      </c>
      <c r="AE302" s="57" t="s">
        <v>103</v>
      </c>
      <c r="AF302" s="57" t="s">
        <v>102</v>
      </c>
      <c r="AG302" s="57" t="s">
        <v>102</v>
      </c>
      <c r="AH302" s="57" t="s">
        <v>103</v>
      </c>
      <c r="AI302" s="57" t="s">
        <v>103</v>
      </c>
      <c r="AJ302" s="57" t="s">
        <v>103</v>
      </c>
      <c r="AK302" s="57" t="s">
        <v>103</v>
      </c>
      <c r="AL302" s="57" t="s">
        <v>102</v>
      </c>
      <c r="AM302" s="57" t="s">
        <v>103</v>
      </c>
      <c r="AN302" s="58"/>
      <c r="AO302" s="57" t="s">
        <v>103</v>
      </c>
      <c r="AP302" s="57" t="s">
        <v>103</v>
      </c>
      <c r="AQ302" s="57" t="s">
        <v>103</v>
      </c>
      <c r="AR302" s="57" t="s">
        <v>103</v>
      </c>
      <c r="AS302" s="57"/>
      <c r="AT302" s="57" t="s">
        <v>103</v>
      </c>
      <c r="AU302" s="57" t="s">
        <v>103</v>
      </c>
      <c r="AV302" s="58"/>
      <c r="AW302" s="57" t="s">
        <v>103</v>
      </c>
      <c r="AX302" s="57" t="s">
        <v>103</v>
      </c>
      <c r="AY302" s="57" t="s">
        <v>103</v>
      </c>
      <c r="AZ302" s="57" t="s">
        <v>103</v>
      </c>
      <c r="BA302" s="57" t="s">
        <v>103</v>
      </c>
      <c r="BB302" s="57" t="s">
        <v>103</v>
      </c>
      <c r="BC302" s="57" t="s">
        <v>103</v>
      </c>
      <c r="BD302" s="57" t="s">
        <v>103</v>
      </c>
      <c r="BE302" s="57" t="s">
        <v>103</v>
      </c>
      <c r="BF302" s="57" t="s">
        <v>103</v>
      </c>
      <c r="BG302" s="57" t="s">
        <v>103</v>
      </c>
      <c r="BH302" s="57" t="s">
        <v>103</v>
      </c>
      <c r="BI302" s="57" t="s">
        <v>103</v>
      </c>
      <c r="BJ302" s="57" t="s">
        <v>103</v>
      </c>
      <c r="BK302" s="57" t="s">
        <v>103</v>
      </c>
      <c r="BL302" s="57" t="s">
        <v>103</v>
      </c>
      <c r="BM302" s="57" t="s">
        <v>103</v>
      </c>
      <c r="BN302" s="57" t="s">
        <v>103</v>
      </c>
      <c r="BO302" s="57" t="s">
        <v>103</v>
      </c>
      <c r="BP302" s="57" t="s">
        <v>103</v>
      </c>
      <c r="BQ302" s="57" t="s">
        <v>103</v>
      </c>
      <c r="BR302" s="57" t="s">
        <v>103</v>
      </c>
      <c r="BS302" s="57" t="s">
        <v>103</v>
      </c>
      <c r="BT302" s="57" t="s">
        <v>103</v>
      </c>
      <c r="BU302" s="57" t="s">
        <v>103</v>
      </c>
      <c r="BV302" s="57" t="s">
        <v>103</v>
      </c>
      <c r="BW302" s="57" t="s">
        <v>103</v>
      </c>
      <c r="BX302" s="57"/>
      <c r="BY302" s="57" t="s">
        <v>103</v>
      </c>
      <c r="BZ302" s="57" t="s">
        <v>103</v>
      </c>
      <c r="CA302" s="57" t="s">
        <v>103</v>
      </c>
      <c r="CB302" s="57" t="s">
        <v>103</v>
      </c>
      <c r="CC302" s="57" t="s">
        <v>103</v>
      </c>
      <c r="CD302" s="59"/>
    </row>
    <row r="303">
      <c r="A303" s="54" t="s">
        <v>404</v>
      </c>
      <c r="B303" s="57" t="s">
        <v>109</v>
      </c>
      <c r="C303" s="57" t="s">
        <v>102</v>
      </c>
      <c r="D303" s="57" t="s">
        <v>103</v>
      </c>
      <c r="E303" s="57" t="s">
        <v>109</v>
      </c>
      <c r="F303" s="57" t="s">
        <v>109</v>
      </c>
      <c r="G303" s="58"/>
      <c r="H303" s="57" t="s">
        <v>109</v>
      </c>
      <c r="I303" s="57" t="s">
        <v>103</v>
      </c>
      <c r="J303" s="57" t="s">
        <v>103</v>
      </c>
      <c r="K303" s="57" t="s">
        <v>109</v>
      </c>
      <c r="L303" s="57" t="s">
        <v>109</v>
      </c>
      <c r="M303" s="57" t="s">
        <v>109</v>
      </c>
      <c r="N303" s="57" t="s">
        <v>111</v>
      </c>
      <c r="O303" s="57" t="s">
        <v>111</v>
      </c>
      <c r="P303" s="57" t="s">
        <v>109</v>
      </c>
      <c r="Q303" s="57" t="s">
        <v>103</v>
      </c>
      <c r="R303" s="57" t="s">
        <v>111</v>
      </c>
      <c r="S303" s="57" t="s">
        <v>102</v>
      </c>
      <c r="T303" s="57" t="s">
        <v>103</v>
      </c>
      <c r="U303" s="57" t="s">
        <v>109</v>
      </c>
      <c r="V303" s="57" t="s">
        <v>109</v>
      </c>
      <c r="W303" s="58"/>
      <c r="X303" s="57" t="s">
        <v>103</v>
      </c>
      <c r="Y303" s="58"/>
      <c r="Z303" s="58"/>
      <c r="AA303" s="57" t="s">
        <v>109</v>
      </c>
      <c r="AB303" s="57" t="s">
        <v>109</v>
      </c>
      <c r="AC303" s="57" t="s">
        <v>103</v>
      </c>
      <c r="AD303" s="57" t="s">
        <v>109</v>
      </c>
      <c r="AE303" s="57" t="s">
        <v>103</v>
      </c>
      <c r="AF303" s="57" t="s">
        <v>103</v>
      </c>
      <c r="AG303" s="57" t="s">
        <v>103</v>
      </c>
      <c r="AH303" s="57" t="s">
        <v>109</v>
      </c>
      <c r="AI303" s="57" t="s">
        <v>109</v>
      </c>
      <c r="AJ303" s="57" t="s">
        <v>103</v>
      </c>
      <c r="AK303" s="57" t="s">
        <v>109</v>
      </c>
      <c r="AL303" s="57" t="s">
        <v>102</v>
      </c>
      <c r="AM303" s="57" t="s">
        <v>103</v>
      </c>
      <c r="AN303" s="58"/>
      <c r="AO303" s="57" t="s">
        <v>109</v>
      </c>
      <c r="AP303" s="57" t="s">
        <v>109</v>
      </c>
      <c r="AQ303" s="57" t="s">
        <v>109</v>
      </c>
      <c r="AR303" s="57" t="s">
        <v>109</v>
      </c>
      <c r="AS303" s="57"/>
      <c r="AT303" s="57" t="s">
        <v>109</v>
      </c>
      <c r="AU303" s="57" t="s">
        <v>109</v>
      </c>
      <c r="AV303" s="58"/>
      <c r="AW303" s="57" t="s">
        <v>109</v>
      </c>
      <c r="AX303" s="57" t="s">
        <v>109</v>
      </c>
      <c r="AY303" s="57" t="s">
        <v>103</v>
      </c>
      <c r="AZ303" s="57" t="s">
        <v>109</v>
      </c>
      <c r="BA303" s="57" t="s">
        <v>109</v>
      </c>
      <c r="BB303" s="57" t="s">
        <v>109</v>
      </c>
      <c r="BC303" s="57" t="s">
        <v>109</v>
      </c>
      <c r="BD303" s="57" t="s">
        <v>103</v>
      </c>
      <c r="BE303" s="57" t="s">
        <v>109</v>
      </c>
      <c r="BF303" s="57" t="s">
        <v>109</v>
      </c>
      <c r="BG303" s="57" t="s">
        <v>109</v>
      </c>
      <c r="BH303" s="57" t="s">
        <v>109</v>
      </c>
      <c r="BI303" s="57" t="s">
        <v>109</v>
      </c>
      <c r="BJ303" s="57" t="s">
        <v>109</v>
      </c>
      <c r="BK303" s="57" t="s">
        <v>109</v>
      </c>
      <c r="BL303" s="57" t="s">
        <v>109</v>
      </c>
      <c r="BM303" s="57" t="s">
        <v>109</v>
      </c>
      <c r="BN303" s="57" t="s">
        <v>109</v>
      </c>
      <c r="BO303" s="57" t="s">
        <v>111</v>
      </c>
      <c r="BP303" s="57" t="s">
        <v>103</v>
      </c>
      <c r="BQ303" s="57" t="s">
        <v>103</v>
      </c>
      <c r="BR303" s="57" t="s">
        <v>109</v>
      </c>
      <c r="BS303" s="57" t="s">
        <v>109</v>
      </c>
      <c r="BT303" s="57" t="s">
        <v>109</v>
      </c>
      <c r="BU303" s="57" t="s">
        <v>109</v>
      </c>
      <c r="BV303" s="57" t="s">
        <v>103</v>
      </c>
      <c r="BW303" s="57" t="s">
        <v>109</v>
      </c>
      <c r="BX303" s="57" t="s">
        <v>109</v>
      </c>
      <c r="BY303" s="57" t="s">
        <v>103</v>
      </c>
      <c r="BZ303" s="57" t="s">
        <v>109</v>
      </c>
      <c r="CA303" s="57" t="s">
        <v>111</v>
      </c>
      <c r="CB303" s="57" t="s">
        <v>109</v>
      </c>
      <c r="CC303" s="57" t="s">
        <v>103</v>
      </c>
      <c r="CD303" s="59"/>
    </row>
    <row r="304">
      <c r="A304" s="54" t="s">
        <v>405</v>
      </c>
      <c r="B304" s="57" t="s">
        <v>111</v>
      </c>
      <c r="C304" s="57" t="s">
        <v>111</v>
      </c>
      <c r="D304" s="57" t="s">
        <v>111</v>
      </c>
      <c r="E304" s="57" t="s">
        <v>111</v>
      </c>
      <c r="F304" s="57" t="s">
        <v>111</v>
      </c>
      <c r="G304" s="58"/>
      <c r="H304" s="57" t="s">
        <v>111</v>
      </c>
      <c r="I304" s="57" t="s">
        <v>109</v>
      </c>
      <c r="J304" s="57" t="s">
        <v>111</v>
      </c>
      <c r="K304" s="57" t="s">
        <v>103</v>
      </c>
      <c r="L304" s="57" t="s">
        <v>103</v>
      </c>
      <c r="M304" s="57" t="s">
        <v>111</v>
      </c>
      <c r="N304" s="57" t="s">
        <v>111</v>
      </c>
      <c r="O304" s="57" t="s">
        <v>111</v>
      </c>
      <c r="P304" s="57" t="s">
        <v>111</v>
      </c>
      <c r="Q304" s="57" t="s">
        <v>111</v>
      </c>
      <c r="R304" s="57" t="s">
        <v>103</v>
      </c>
      <c r="S304" s="57" t="s">
        <v>111</v>
      </c>
      <c r="T304" s="57" t="s">
        <v>111</v>
      </c>
      <c r="U304" s="57" t="s">
        <v>111</v>
      </c>
      <c r="V304" s="57" t="s">
        <v>111</v>
      </c>
      <c r="W304" s="58"/>
      <c r="X304" s="57" t="s">
        <v>111</v>
      </c>
      <c r="Y304" s="58"/>
      <c r="Z304" s="58"/>
      <c r="AA304" s="57" t="s">
        <v>111</v>
      </c>
      <c r="AB304" s="57" t="s">
        <v>111</v>
      </c>
      <c r="AC304" s="57" t="s">
        <v>102</v>
      </c>
      <c r="AD304" s="57" t="s">
        <v>111</v>
      </c>
      <c r="AE304" s="57" t="s">
        <v>111</v>
      </c>
      <c r="AF304" s="57" t="s">
        <v>103</v>
      </c>
      <c r="AG304" s="57" t="s">
        <v>111</v>
      </c>
      <c r="AH304" s="57" t="s">
        <v>109</v>
      </c>
      <c r="AI304" s="57" t="s">
        <v>111</v>
      </c>
      <c r="AJ304" s="57" t="s">
        <v>111</v>
      </c>
      <c r="AK304" s="57" t="s">
        <v>111</v>
      </c>
      <c r="AL304" s="57" t="s">
        <v>111</v>
      </c>
      <c r="AM304" s="57" t="s">
        <v>111</v>
      </c>
      <c r="AN304" s="58"/>
      <c r="AO304" s="57" t="s">
        <v>111</v>
      </c>
      <c r="AP304" s="57" t="s">
        <v>103</v>
      </c>
      <c r="AQ304" s="57" t="s">
        <v>111</v>
      </c>
      <c r="AR304" s="57" t="s">
        <v>103</v>
      </c>
      <c r="AS304" s="57"/>
      <c r="AT304" s="57" t="s">
        <v>111</v>
      </c>
      <c r="AU304" s="57" t="s">
        <v>103</v>
      </c>
      <c r="AV304" s="58"/>
      <c r="AW304" s="57" t="s">
        <v>111</v>
      </c>
      <c r="AX304" s="57" t="s">
        <v>111</v>
      </c>
      <c r="AY304" s="57" t="s">
        <v>109</v>
      </c>
      <c r="AZ304" s="57" t="s">
        <v>111</v>
      </c>
      <c r="BA304" s="57" t="s">
        <v>103</v>
      </c>
      <c r="BB304" s="57" t="s">
        <v>103</v>
      </c>
      <c r="BC304" s="57" t="s">
        <v>111</v>
      </c>
      <c r="BD304" s="57" t="s">
        <v>111</v>
      </c>
      <c r="BE304" s="57" t="s">
        <v>103</v>
      </c>
      <c r="BF304" s="57" t="s">
        <v>111</v>
      </c>
      <c r="BG304" s="57" t="s">
        <v>111</v>
      </c>
      <c r="BH304" s="57" t="s">
        <v>111</v>
      </c>
      <c r="BI304" s="57" t="s">
        <v>111</v>
      </c>
      <c r="BJ304" s="57" t="s">
        <v>111</v>
      </c>
      <c r="BK304" s="57" t="s">
        <v>111</v>
      </c>
      <c r="BL304" s="57" t="s">
        <v>111</v>
      </c>
      <c r="BM304" s="57" t="s">
        <v>109</v>
      </c>
      <c r="BN304" s="57" t="s">
        <v>111</v>
      </c>
      <c r="BO304" s="57" t="s">
        <v>102</v>
      </c>
      <c r="BP304" s="57" t="s">
        <v>103</v>
      </c>
      <c r="BQ304" s="57" t="s">
        <v>111</v>
      </c>
      <c r="BR304" s="57" t="s">
        <v>109</v>
      </c>
      <c r="BS304" s="57" t="s">
        <v>102</v>
      </c>
      <c r="BT304" s="57" t="s">
        <v>103</v>
      </c>
      <c r="BU304" s="57" t="s">
        <v>111</v>
      </c>
      <c r="BV304" s="57" t="s">
        <v>111</v>
      </c>
      <c r="BW304" s="57" t="s">
        <v>111</v>
      </c>
      <c r="BX304" s="57" t="s">
        <v>111</v>
      </c>
      <c r="BY304" s="57" t="s">
        <v>111</v>
      </c>
      <c r="BZ304" s="57" t="s">
        <v>103</v>
      </c>
      <c r="CA304" s="57" t="s">
        <v>111</v>
      </c>
      <c r="CB304" s="57" t="s">
        <v>111</v>
      </c>
      <c r="CC304" s="57" t="s">
        <v>111</v>
      </c>
      <c r="CD304" s="59"/>
    </row>
    <row r="305">
      <c r="A305" s="54" t="s">
        <v>406</v>
      </c>
      <c r="B305" s="57" t="s">
        <v>109</v>
      </c>
      <c r="C305" s="57" t="s">
        <v>109</v>
      </c>
      <c r="D305" s="57" t="s">
        <v>110</v>
      </c>
      <c r="E305" s="57" t="s">
        <v>109</v>
      </c>
      <c r="F305" s="57" t="s">
        <v>109</v>
      </c>
      <c r="G305" s="58"/>
      <c r="H305" s="57" t="s">
        <v>109</v>
      </c>
      <c r="I305" s="57" t="s">
        <v>109</v>
      </c>
      <c r="J305" s="57" t="s">
        <v>109</v>
      </c>
      <c r="K305" s="57" t="s">
        <v>111</v>
      </c>
      <c r="L305" s="57" t="s">
        <v>111</v>
      </c>
      <c r="M305" s="57" t="s">
        <v>111</v>
      </c>
      <c r="N305" s="57" t="s">
        <v>109</v>
      </c>
      <c r="O305" s="57" t="s">
        <v>109</v>
      </c>
      <c r="P305" s="57" t="s">
        <v>111</v>
      </c>
      <c r="Q305" s="57" t="s">
        <v>111</v>
      </c>
      <c r="R305" s="57" t="s">
        <v>109</v>
      </c>
      <c r="S305" s="57" t="s">
        <v>111</v>
      </c>
      <c r="T305" s="57" t="s">
        <v>109</v>
      </c>
      <c r="U305" s="57" t="s">
        <v>109</v>
      </c>
      <c r="V305" s="57" t="s">
        <v>109</v>
      </c>
      <c r="W305" s="58"/>
      <c r="X305" s="57" t="s">
        <v>111</v>
      </c>
      <c r="Y305" s="58"/>
      <c r="Z305" s="58"/>
      <c r="AA305" s="57" t="s">
        <v>109</v>
      </c>
      <c r="AB305" s="57" t="s">
        <v>109</v>
      </c>
      <c r="AC305" s="57" t="s">
        <v>102</v>
      </c>
      <c r="AD305" s="57" t="s">
        <v>109</v>
      </c>
      <c r="AE305" s="57" t="s">
        <v>109</v>
      </c>
      <c r="AF305" s="57" t="s">
        <v>103</v>
      </c>
      <c r="AG305" s="57" t="s">
        <v>109</v>
      </c>
      <c r="AH305" s="57" t="s">
        <v>109</v>
      </c>
      <c r="AI305" s="57" t="s">
        <v>109</v>
      </c>
      <c r="AJ305" s="57" t="s">
        <v>109</v>
      </c>
      <c r="AK305" s="57" t="s">
        <v>109</v>
      </c>
      <c r="AL305" s="57" t="s">
        <v>109</v>
      </c>
      <c r="AM305" s="57" t="s">
        <v>111</v>
      </c>
      <c r="AN305" s="58"/>
      <c r="AO305" s="57" t="s">
        <v>109</v>
      </c>
      <c r="AP305" s="57" t="s">
        <v>109</v>
      </c>
      <c r="AQ305" s="57" t="s">
        <v>109</v>
      </c>
      <c r="AR305" s="57" t="s">
        <v>109</v>
      </c>
      <c r="AS305" s="57"/>
      <c r="AT305" s="57" t="s">
        <v>109</v>
      </c>
      <c r="AU305" s="57" t="s">
        <v>109</v>
      </c>
      <c r="AV305" s="58"/>
      <c r="AW305" s="57" t="s">
        <v>109</v>
      </c>
      <c r="AX305" s="57" t="s">
        <v>109</v>
      </c>
      <c r="AY305" s="57" t="s">
        <v>109</v>
      </c>
      <c r="AZ305" s="57" t="s">
        <v>109</v>
      </c>
      <c r="BA305" s="57" t="s">
        <v>109</v>
      </c>
      <c r="BB305" s="57" t="s">
        <v>109</v>
      </c>
      <c r="BC305" s="57" t="s">
        <v>109</v>
      </c>
      <c r="BD305" s="57" t="s">
        <v>109</v>
      </c>
      <c r="BE305" s="57" t="s">
        <v>109</v>
      </c>
      <c r="BF305" s="57" t="s">
        <v>111</v>
      </c>
      <c r="BG305" s="57" t="s">
        <v>109</v>
      </c>
      <c r="BH305" s="57" t="s">
        <v>109</v>
      </c>
      <c r="BI305" s="57" t="s">
        <v>109</v>
      </c>
      <c r="BJ305" s="57" t="s">
        <v>109</v>
      </c>
      <c r="BK305" s="57" t="s">
        <v>109</v>
      </c>
      <c r="BL305" s="57" t="s">
        <v>109</v>
      </c>
      <c r="BM305" s="57" t="s">
        <v>109</v>
      </c>
      <c r="BN305" s="57" t="s">
        <v>109</v>
      </c>
      <c r="BO305" s="57" t="s">
        <v>109</v>
      </c>
      <c r="BP305" s="57" t="s">
        <v>109</v>
      </c>
      <c r="BQ305" s="57" t="s">
        <v>109</v>
      </c>
      <c r="BR305" s="57" t="s">
        <v>109</v>
      </c>
      <c r="BS305" s="57" t="s">
        <v>109</v>
      </c>
      <c r="BT305" s="57" t="s">
        <v>109</v>
      </c>
      <c r="BU305" s="57" t="s">
        <v>109</v>
      </c>
      <c r="BV305" s="57" t="s">
        <v>109</v>
      </c>
      <c r="BW305" s="57" t="s">
        <v>109</v>
      </c>
      <c r="BX305" s="57" t="s">
        <v>111</v>
      </c>
      <c r="BY305" s="57" t="s">
        <v>109</v>
      </c>
      <c r="BZ305" s="57" t="s">
        <v>109</v>
      </c>
      <c r="CA305" s="57" t="s">
        <v>109</v>
      </c>
      <c r="CB305" s="57" t="s">
        <v>109</v>
      </c>
      <c r="CC305" s="57" t="s">
        <v>109</v>
      </c>
      <c r="CD305" s="59"/>
    </row>
    <row r="306">
      <c r="A306" s="54" t="s">
        <v>407</v>
      </c>
      <c r="B306" s="57" t="s">
        <v>103</v>
      </c>
      <c r="C306" s="57" t="s">
        <v>103</v>
      </c>
      <c r="D306" s="57" t="s">
        <v>102</v>
      </c>
      <c r="E306" s="57" t="s">
        <v>103</v>
      </c>
      <c r="F306" s="57" t="s">
        <v>103</v>
      </c>
      <c r="G306" s="58"/>
      <c r="H306" s="57" t="s">
        <v>111</v>
      </c>
      <c r="I306" s="57" t="s">
        <v>103</v>
      </c>
      <c r="J306" s="57" t="s">
        <v>111</v>
      </c>
      <c r="K306" s="57" t="s">
        <v>102</v>
      </c>
      <c r="L306" s="57" t="s">
        <v>103</v>
      </c>
      <c r="M306" s="57" t="s">
        <v>102</v>
      </c>
      <c r="N306" s="57" t="s">
        <v>103</v>
      </c>
      <c r="O306" s="57" t="s">
        <v>111</v>
      </c>
      <c r="P306" s="57" t="s">
        <v>103</v>
      </c>
      <c r="Q306" s="57" t="s">
        <v>103</v>
      </c>
      <c r="R306" s="57" t="s">
        <v>103</v>
      </c>
      <c r="S306" s="57" t="s">
        <v>103</v>
      </c>
      <c r="T306" s="57" t="s">
        <v>102</v>
      </c>
      <c r="U306" s="57" t="s">
        <v>103</v>
      </c>
      <c r="V306" s="57" t="s">
        <v>103</v>
      </c>
      <c r="W306" s="58"/>
      <c r="X306" s="57" t="s">
        <v>102</v>
      </c>
      <c r="Y306" s="58"/>
      <c r="Z306" s="58"/>
      <c r="AA306" s="57" t="s">
        <v>103</v>
      </c>
      <c r="AB306" s="57" t="s">
        <v>103</v>
      </c>
      <c r="AC306" s="57" t="s">
        <v>103</v>
      </c>
      <c r="AD306" s="57" t="s">
        <v>103</v>
      </c>
      <c r="AE306" s="57" t="s">
        <v>103</v>
      </c>
      <c r="AF306" s="57" t="s">
        <v>102</v>
      </c>
      <c r="AG306" s="57" t="s">
        <v>103</v>
      </c>
      <c r="AH306" s="57" t="s">
        <v>103</v>
      </c>
      <c r="AI306" s="57" t="s">
        <v>103</v>
      </c>
      <c r="AJ306" s="57" t="s">
        <v>103</v>
      </c>
      <c r="AK306" s="57" t="s">
        <v>103</v>
      </c>
      <c r="AL306" s="57" t="s">
        <v>102</v>
      </c>
      <c r="AM306" s="57" t="s">
        <v>103</v>
      </c>
      <c r="AN306" s="58"/>
      <c r="AO306" s="57" t="s">
        <v>111</v>
      </c>
      <c r="AP306" s="57" t="s">
        <v>103</v>
      </c>
      <c r="AQ306" s="57" t="s">
        <v>111</v>
      </c>
      <c r="AR306" s="57" t="s">
        <v>103</v>
      </c>
      <c r="AS306" s="57"/>
      <c r="AT306" s="57" t="s">
        <v>111</v>
      </c>
      <c r="AU306" s="57" t="s">
        <v>103</v>
      </c>
      <c r="AV306" s="58"/>
      <c r="AW306" s="57" t="s">
        <v>103</v>
      </c>
      <c r="AX306" s="57" t="s">
        <v>103</v>
      </c>
      <c r="AY306" s="57" t="s">
        <v>103</v>
      </c>
      <c r="AZ306" s="57" t="s">
        <v>103</v>
      </c>
      <c r="BA306" s="57" t="s">
        <v>103</v>
      </c>
      <c r="BB306" s="57" t="s">
        <v>103</v>
      </c>
      <c r="BC306" s="57" t="s">
        <v>103</v>
      </c>
      <c r="BD306" s="57" t="s">
        <v>111</v>
      </c>
      <c r="BE306" s="57" t="s">
        <v>102</v>
      </c>
      <c r="BF306" s="57" t="s">
        <v>103</v>
      </c>
      <c r="BG306" s="57" t="s">
        <v>103</v>
      </c>
      <c r="BH306" s="57" t="s">
        <v>103</v>
      </c>
      <c r="BI306" s="57" t="s">
        <v>103</v>
      </c>
      <c r="BJ306" s="57" t="s">
        <v>103</v>
      </c>
      <c r="BK306" s="57" t="s">
        <v>103</v>
      </c>
      <c r="BL306" s="57" t="s">
        <v>103</v>
      </c>
      <c r="BM306" s="57" t="s">
        <v>103</v>
      </c>
      <c r="BN306" s="57" t="s">
        <v>103</v>
      </c>
      <c r="BO306" s="57" t="s">
        <v>103</v>
      </c>
      <c r="BP306" s="57" t="s">
        <v>103</v>
      </c>
      <c r="BQ306" s="57" t="s">
        <v>103</v>
      </c>
      <c r="BR306" s="57" t="s">
        <v>103</v>
      </c>
      <c r="BS306" s="57" t="s">
        <v>103</v>
      </c>
      <c r="BT306" s="57" t="s">
        <v>103</v>
      </c>
      <c r="BU306" s="57" t="s">
        <v>111</v>
      </c>
      <c r="BV306" s="57" t="s">
        <v>111</v>
      </c>
      <c r="BW306" s="57" t="s">
        <v>103</v>
      </c>
      <c r="BX306" s="57" t="s">
        <v>103</v>
      </c>
      <c r="BY306" s="57" t="s">
        <v>103</v>
      </c>
      <c r="BZ306" s="57" t="s">
        <v>102</v>
      </c>
      <c r="CA306" s="57" t="s">
        <v>103</v>
      </c>
      <c r="CB306" s="57" t="s">
        <v>103</v>
      </c>
      <c r="CC306" s="57" t="s">
        <v>103</v>
      </c>
      <c r="CD306" s="59"/>
    </row>
    <row r="307">
      <c r="A307" s="54" t="s">
        <v>408</v>
      </c>
      <c r="B307" s="57" t="s">
        <v>102</v>
      </c>
      <c r="C307" s="57" t="s">
        <v>102</v>
      </c>
      <c r="D307" s="57" t="s">
        <v>102</v>
      </c>
      <c r="E307" s="57" t="s">
        <v>102</v>
      </c>
      <c r="F307" s="57" t="s">
        <v>102</v>
      </c>
      <c r="G307" s="58"/>
      <c r="H307" s="57" t="s">
        <v>102</v>
      </c>
      <c r="I307" s="57" t="s">
        <v>103</v>
      </c>
      <c r="J307" s="57" t="s">
        <v>102</v>
      </c>
      <c r="K307" s="57" t="s">
        <v>102</v>
      </c>
      <c r="L307" s="57" t="s">
        <v>102</v>
      </c>
      <c r="M307" s="57" t="s">
        <v>102</v>
      </c>
      <c r="N307" s="57" t="s">
        <v>103</v>
      </c>
      <c r="O307" s="57" t="s">
        <v>102</v>
      </c>
      <c r="P307" s="57" t="s">
        <v>102</v>
      </c>
      <c r="Q307" s="57" t="s">
        <v>102</v>
      </c>
      <c r="R307" s="57" t="s">
        <v>111</v>
      </c>
      <c r="S307" s="57" t="s">
        <v>103</v>
      </c>
      <c r="T307" s="57" t="s">
        <v>102</v>
      </c>
      <c r="U307" s="57" t="s">
        <v>103</v>
      </c>
      <c r="V307" s="57" t="s">
        <v>103</v>
      </c>
      <c r="W307" s="58"/>
      <c r="X307" s="57" t="s">
        <v>102</v>
      </c>
      <c r="Y307" s="58"/>
      <c r="Z307" s="58"/>
      <c r="AA307" s="57" t="s">
        <v>102</v>
      </c>
      <c r="AB307" s="57" t="s">
        <v>102</v>
      </c>
      <c r="AC307" s="57" t="s">
        <v>103</v>
      </c>
      <c r="AD307" s="57" t="s">
        <v>102</v>
      </c>
      <c r="AE307" s="57" t="s">
        <v>109</v>
      </c>
      <c r="AF307" s="57" t="s">
        <v>102</v>
      </c>
      <c r="AG307" s="57" t="s">
        <v>102</v>
      </c>
      <c r="AH307" s="57" t="s">
        <v>102</v>
      </c>
      <c r="AI307" s="57" t="s">
        <v>102</v>
      </c>
      <c r="AJ307" s="57" t="s">
        <v>102</v>
      </c>
      <c r="AK307" s="57" t="s">
        <v>102</v>
      </c>
      <c r="AL307" s="57" t="s">
        <v>102</v>
      </c>
      <c r="AM307" s="57" t="s">
        <v>102</v>
      </c>
      <c r="AN307" s="58"/>
      <c r="AO307" s="57" t="s">
        <v>102</v>
      </c>
      <c r="AP307" s="57" t="s">
        <v>102</v>
      </c>
      <c r="AQ307" s="57" t="s">
        <v>103</v>
      </c>
      <c r="AR307" s="57" t="s">
        <v>102</v>
      </c>
      <c r="AS307" s="57"/>
      <c r="AT307" s="57" t="s">
        <v>102</v>
      </c>
      <c r="AU307" s="57" t="s">
        <v>102</v>
      </c>
      <c r="AV307" s="58"/>
      <c r="AW307" s="57" t="s">
        <v>102</v>
      </c>
      <c r="AX307" s="57" t="s">
        <v>102</v>
      </c>
      <c r="AY307" s="57" t="s">
        <v>102</v>
      </c>
      <c r="AZ307" s="57" t="s">
        <v>102</v>
      </c>
      <c r="BA307" s="57" t="s">
        <v>102</v>
      </c>
      <c r="BB307" s="57" t="s">
        <v>102</v>
      </c>
      <c r="BC307" s="57" t="s">
        <v>102</v>
      </c>
      <c r="BD307" s="57" t="s">
        <v>102</v>
      </c>
      <c r="BE307" s="57" t="s">
        <v>102</v>
      </c>
      <c r="BF307" s="57" t="s">
        <v>102</v>
      </c>
      <c r="BG307" s="57" t="s">
        <v>102</v>
      </c>
      <c r="BH307" s="57" t="s">
        <v>102</v>
      </c>
      <c r="BI307" s="57" t="s">
        <v>102</v>
      </c>
      <c r="BJ307" s="57" t="s">
        <v>102</v>
      </c>
      <c r="BK307" s="57" t="s">
        <v>103</v>
      </c>
      <c r="BL307" s="57" t="s">
        <v>103</v>
      </c>
      <c r="BM307" s="57" t="s">
        <v>102</v>
      </c>
      <c r="BN307" s="57" t="s">
        <v>102</v>
      </c>
      <c r="BO307" s="57" t="s">
        <v>102</v>
      </c>
      <c r="BP307" s="57" t="s">
        <v>102</v>
      </c>
      <c r="BQ307" s="57" t="s">
        <v>102</v>
      </c>
      <c r="BR307" s="57" t="s">
        <v>102</v>
      </c>
      <c r="BS307" s="57" t="s">
        <v>102</v>
      </c>
      <c r="BT307" s="57" t="s">
        <v>102</v>
      </c>
      <c r="BU307" s="57" t="s">
        <v>102</v>
      </c>
      <c r="BV307" s="57" t="s">
        <v>103</v>
      </c>
      <c r="BW307" s="57" t="s">
        <v>102</v>
      </c>
      <c r="BX307" s="57" t="s">
        <v>102</v>
      </c>
      <c r="BY307" s="57" t="s">
        <v>102</v>
      </c>
      <c r="BZ307" s="57" t="s">
        <v>102</v>
      </c>
      <c r="CA307" s="57" t="s">
        <v>102</v>
      </c>
      <c r="CB307" s="57" t="s">
        <v>102</v>
      </c>
      <c r="CC307" s="57" t="s">
        <v>103</v>
      </c>
      <c r="CD307" s="59"/>
    </row>
    <row r="308">
      <c r="A308" s="54" t="s">
        <v>409</v>
      </c>
      <c r="B308" s="57" t="s">
        <v>103</v>
      </c>
      <c r="C308" s="57" t="s">
        <v>103</v>
      </c>
      <c r="D308" s="57" t="s">
        <v>103</v>
      </c>
      <c r="E308" s="57" t="s">
        <v>103</v>
      </c>
      <c r="F308" s="57" t="s">
        <v>103</v>
      </c>
      <c r="G308" s="58"/>
      <c r="H308" s="57" t="s">
        <v>102</v>
      </c>
      <c r="I308" s="57" t="s">
        <v>103</v>
      </c>
      <c r="J308" s="57" t="s">
        <v>103</v>
      </c>
      <c r="K308" s="57" t="s">
        <v>103</v>
      </c>
      <c r="L308" s="57" t="s">
        <v>103</v>
      </c>
      <c r="M308" s="57" t="s">
        <v>103</v>
      </c>
      <c r="N308" s="57" t="s">
        <v>103</v>
      </c>
      <c r="O308" s="57" t="s">
        <v>103</v>
      </c>
      <c r="P308" s="57" t="s">
        <v>103</v>
      </c>
      <c r="Q308" s="57" t="s">
        <v>103</v>
      </c>
      <c r="R308" s="57" t="s">
        <v>102</v>
      </c>
      <c r="S308" s="57" t="s">
        <v>103</v>
      </c>
      <c r="T308" s="57" t="s">
        <v>103</v>
      </c>
      <c r="U308" s="57" t="s">
        <v>103</v>
      </c>
      <c r="V308" s="57" t="s">
        <v>103</v>
      </c>
      <c r="W308" s="58"/>
      <c r="X308" s="57" t="s">
        <v>103</v>
      </c>
      <c r="Y308" s="58"/>
      <c r="Z308" s="58"/>
      <c r="AA308" s="57" t="s">
        <v>103</v>
      </c>
      <c r="AB308" s="57" t="s">
        <v>103</v>
      </c>
      <c r="AC308" s="57" t="s">
        <v>102</v>
      </c>
      <c r="AD308" s="57" t="s">
        <v>103</v>
      </c>
      <c r="AE308" s="57" t="s">
        <v>103</v>
      </c>
      <c r="AF308" s="57" t="s">
        <v>102</v>
      </c>
      <c r="AG308" s="57" t="s">
        <v>109</v>
      </c>
      <c r="AH308" s="57" t="s">
        <v>102</v>
      </c>
      <c r="AI308" s="57" t="s">
        <v>103</v>
      </c>
      <c r="AJ308" s="57" t="s">
        <v>103</v>
      </c>
      <c r="AK308" s="57" t="s">
        <v>103</v>
      </c>
      <c r="AL308" s="57" t="s">
        <v>102</v>
      </c>
      <c r="AM308" s="57" t="s">
        <v>103</v>
      </c>
      <c r="AN308" s="58"/>
      <c r="AO308" s="57" t="s">
        <v>103</v>
      </c>
      <c r="AP308" s="57" t="s">
        <v>103</v>
      </c>
      <c r="AQ308" s="57" t="s">
        <v>103</v>
      </c>
      <c r="AR308" s="57" t="s">
        <v>103</v>
      </c>
      <c r="AS308" s="57"/>
      <c r="AT308" s="57" t="s">
        <v>103</v>
      </c>
      <c r="AU308" s="57" t="s">
        <v>103</v>
      </c>
      <c r="AV308" s="58"/>
      <c r="AW308" s="57" t="s">
        <v>103</v>
      </c>
      <c r="AX308" s="57" t="s">
        <v>103</v>
      </c>
      <c r="AY308" s="57" t="s">
        <v>103</v>
      </c>
      <c r="AZ308" s="57" t="s">
        <v>103</v>
      </c>
      <c r="BA308" s="57" t="s">
        <v>102</v>
      </c>
      <c r="BB308" s="57" t="s">
        <v>103</v>
      </c>
      <c r="BC308" s="57" t="s">
        <v>103</v>
      </c>
      <c r="BD308" s="57" t="s">
        <v>103</v>
      </c>
      <c r="BE308" s="57" t="s">
        <v>103</v>
      </c>
      <c r="BF308" s="57" t="s">
        <v>103</v>
      </c>
      <c r="BG308" s="57" t="s">
        <v>103</v>
      </c>
      <c r="BH308" s="57" t="s">
        <v>103</v>
      </c>
      <c r="BI308" s="57" t="s">
        <v>103</v>
      </c>
      <c r="BJ308" s="57" t="s">
        <v>103</v>
      </c>
      <c r="BK308" s="57" t="s">
        <v>103</v>
      </c>
      <c r="BL308" s="57" t="s">
        <v>103</v>
      </c>
      <c r="BM308" s="57" t="s">
        <v>103</v>
      </c>
      <c r="BN308" s="57" t="s">
        <v>103</v>
      </c>
      <c r="BO308" s="57" t="s">
        <v>103</v>
      </c>
      <c r="BP308" s="57" t="s">
        <v>103</v>
      </c>
      <c r="BQ308" s="57" t="s">
        <v>103</v>
      </c>
      <c r="BR308" s="57" t="s">
        <v>103</v>
      </c>
      <c r="BS308" s="57" t="s">
        <v>103</v>
      </c>
      <c r="BT308" s="57" t="s">
        <v>103</v>
      </c>
      <c r="BU308" s="57" t="s">
        <v>103</v>
      </c>
      <c r="BV308" s="57" t="s">
        <v>102</v>
      </c>
      <c r="BW308" s="57" t="s">
        <v>103</v>
      </c>
      <c r="BX308" s="57" t="s">
        <v>103</v>
      </c>
      <c r="BY308" s="57" t="s">
        <v>103</v>
      </c>
      <c r="BZ308" s="57" t="s">
        <v>103</v>
      </c>
      <c r="CA308" s="57" t="s">
        <v>103</v>
      </c>
      <c r="CB308" s="57" t="s">
        <v>103</v>
      </c>
      <c r="CC308" s="57" t="s">
        <v>103</v>
      </c>
      <c r="CD308" s="59"/>
    </row>
    <row r="309">
      <c r="A309" s="54" t="s">
        <v>410</v>
      </c>
      <c r="B309" s="57" t="s">
        <v>111</v>
      </c>
      <c r="C309" s="57" t="s">
        <v>111</v>
      </c>
      <c r="D309" s="57" t="s">
        <v>111</v>
      </c>
      <c r="E309" s="57" t="s">
        <v>111</v>
      </c>
      <c r="F309" s="57" t="s">
        <v>111</v>
      </c>
      <c r="G309" s="58"/>
      <c r="H309" s="57" t="s">
        <v>111</v>
      </c>
      <c r="I309" s="57" t="s">
        <v>111</v>
      </c>
      <c r="J309" s="57" t="s">
        <v>103</v>
      </c>
      <c r="K309" s="57" t="s">
        <v>111</v>
      </c>
      <c r="L309" s="57" t="s">
        <v>111</v>
      </c>
      <c r="M309" s="57" t="s">
        <v>111</v>
      </c>
      <c r="N309" s="57" t="s">
        <v>103</v>
      </c>
      <c r="O309" s="57" t="s">
        <v>111</v>
      </c>
      <c r="P309" s="57" t="s">
        <v>111</v>
      </c>
      <c r="Q309" s="57" t="s">
        <v>111</v>
      </c>
      <c r="R309" s="57" t="s">
        <v>103</v>
      </c>
      <c r="S309" s="57" t="s">
        <v>103</v>
      </c>
      <c r="T309" s="57" t="s">
        <v>111</v>
      </c>
      <c r="U309" s="57" t="s">
        <v>111</v>
      </c>
      <c r="V309" s="57" t="s">
        <v>111</v>
      </c>
      <c r="W309" s="58"/>
      <c r="X309" s="57" t="s">
        <v>111</v>
      </c>
      <c r="Y309" s="58"/>
      <c r="Z309" s="58"/>
      <c r="AA309" s="57" t="s">
        <v>111</v>
      </c>
      <c r="AB309" s="57" t="s">
        <v>103</v>
      </c>
      <c r="AC309" s="57" t="s">
        <v>103</v>
      </c>
      <c r="AD309" s="57" t="s">
        <v>111</v>
      </c>
      <c r="AE309" s="57" t="s">
        <v>111</v>
      </c>
      <c r="AF309" s="57" t="s">
        <v>109</v>
      </c>
      <c r="AG309" s="57" t="s">
        <v>111</v>
      </c>
      <c r="AH309" s="57" t="s">
        <v>111</v>
      </c>
      <c r="AI309" s="57" t="s">
        <v>111</v>
      </c>
      <c r="AJ309" s="57" t="s">
        <v>111</v>
      </c>
      <c r="AK309" s="57" t="s">
        <v>111</v>
      </c>
      <c r="AL309" s="57" t="s">
        <v>111</v>
      </c>
      <c r="AM309" s="57" t="s">
        <v>111</v>
      </c>
      <c r="AN309" s="58"/>
      <c r="AO309" s="57" t="s">
        <v>111</v>
      </c>
      <c r="AP309" s="57" t="s">
        <v>111</v>
      </c>
      <c r="AQ309" s="57" t="s">
        <v>111</v>
      </c>
      <c r="AR309" s="57" t="s">
        <v>111</v>
      </c>
      <c r="AS309" s="57"/>
      <c r="AT309" s="57" t="s">
        <v>111</v>
      </c>
      <c r="AU309" s="57" t="s">
        <v>111</v>
      </c>
      <c r="AV309" s="58"/>
      <c r="AW309" s="57" t="s">
        <v>103</v>
      </c>
      <c r="AX309" s="57" t="s">
        <v>111</v>
      </c>
      <c r="AY309" s="57" t="s">
        <v>111</v>
      </c>
      <c r="AZ309" s="57" t="s">
        <v>111</v>
      </c>
      <c r="BA309" s="57" t="s">
        <v>111</v>
      </c>
      <c r="BB309" s="57" t="s">
        <v>111</v>
      </c>
      <c r="BC309" s="57" t="s">
        <v>111</v>
      </c>
      <c r="BD309" s="57" t="s">
        <v>103</v>
      </c>
      <c r="BE309" s="57" t="s">
        <v>111</v>
      </c>
      <c r="BF309" s="57" t="s">
        <v>111</v>
      </c>
      <c r="BG309" s="57" t="s">
        <v>111</v>
      </c>
      <c r="BH309" s="57" t="s">
        <v>111</v>
      </c>
      <c r="BI309" s="57" t="s">
        <v>111</v>
      </c>
      <c r="BJ309" s="57" t="s">
        <v>111</v>
      </c>
      <c r="BK309" s="57" t="s">
        <v>111</v>
      </c>
      <c r="BL309" s="57" t="s">
        <v>111</v>
      </c>
      <c r="BM309" s="57" t="s">
        <v>111</v>
      </c>
      <c r="BN309" s="57" t="s">
        <v>111</v>
      </c>
      <c r="BO309" s="57" t="s">
        <v>111</v>
      </c>
      <c r="BP309" s="57" t="s">
        <v>111</v>
      </c>
      <c r="BQ309" s="57" t="s">
        <v>111</v>
      </c>
      <c r="BR309" s="57" t="s">
        <v>111</v>
      </c>
      <c r="BS309" s="57" t="s">
        <v>111</v>
      </c>
      <c r="BT309" s="57" t="s">
        <v>111</v>
      </c>
      <c r="BU309" s="57" t="s">
        <v>103</v>
      </c>
      <c r="BV309" s="57" t="s">
        <v>111</v>
      </c>
      <c r="BW309" s="57" t="s">
        <v>111</v>
      </c>
      <c r="BX309" s="57" t="s">
        <v>111</v>
      </c>
      <c r="BY309" s="57" t="s">
        <v>111</v>
      </c>
      <c r="BZ309" s="57" t="s">
        <v>111</v>
      </c>
      <c r="CA309" s="57" t="s">
        <v>111</v>
      </c>
      <c r="CB309" s="57" t="s">
        <v>103</v>
      </c>
      <c r="CC309" s="57" t="s">
        <v>111</v>
      </c>
      <c r="CD309" s="59"/>
    </row>
    <row r="310">
      <c r="A310" s="54" t="s">
        <v>411</v>
      </c>
      <c r="B310" s="57" t="s">
        <v>103</v>
      </c>
      <c r="C310" s="57" t="s">
        <v>103</v>
      </c>
      <c r="D310" s="57" t="s">
        <v>103</v>
      </c>
      <c r="E310" s="57" t="s">
        <v>103</v>
      </c>
      <c r="F310" s="57" t="s">
        <v>102</v>
      </c>
      <c r="G310" s="58"/>
      <c r="H310" s="57" t="s">
        <v>102</v>
      </c>
      <c r="I310" s="57" t="s">
        <v>102</v>
      </c>
      <c r="J310" s="57" t="s">
        <v>103</v>
      </c>
      <c r="K310" s="57" t="s">
        <v>111</v>
      </c>
      <c r="L310" s="57" t="s">
        <v>103</v>
      </c>
      <c r="M310" s="57" t="s">
        <v>102</v>
      </c>
      <c r="N310" s="57" t="s">
        <v>102</v>
      </c>
      <c r="O310" s="57" t="s">
        <v>102</v>
      </c>
      <c r="P310" s="57" t="s">
        <v>103</v>
      </c>
      <c r="Q310" s="57" t="s">
        <v>103</v>
      </c>
      <c r="R310" s="57" t="s">
        <v>103</v>
      </c>
      <c r="S310" s="57" t="s">
        <v>103</v>
      </c>
      <c r="T310" s="57" t="s">
        <v>102</v>
      </c>
      <c r="U310" s="58"/>
      <c r="V310" s="57" t="s">
        <v>103</v>
      </c>
      <c r="W310" s="58"/>
      <c r="X310" s="57" t="s">
        <v>102</v>
      </c>
      <c r="Y310" s="58"/>
      <c r="Z310" s="58"/>
      <c r="AA310" s="57" t="s">
        <v>103</v>
      </c>
      <c r="AB310" s="57" t="s">
        <v>102</v>
      </c>
      <c r="AC310" s="57" t="s">
        <v>102</v>
      </c>
      <c r="AD310" s="57" t="s">
        <v>103</v>
      </c>
      <c r="AE310" s="57" t="s">
        <v>103</v>
      </c>
      <c r="AF310" s="57" t="s">
        <v>103</v>
      </c>
      <c r="AG310" s="57" t="s">
        <v>103</v>
      </c>
      <c r="AH310" s="57" t="s">
        <v>103</v>
      </c>
      <c r="AI310" s="57" t="s">
        <v>102</v>
      </c>
      <c r="AJ310" s="57" t="s">
        <v>103</v>
      </c>
      <c r="AK310" s="57" t="s">
        <v>103</v>
      </c>
      <c r="AL310" s="57" t="s">
        <v>102</v>
      </c>
      <c r="AM310" s="57" t="s">
        <v>102</v>
      </c>
      <c r="AN310" s="58"/>
      <c r="AO310" s="57" t="s">
        <v>102</v>
      </c>
      <c r="AP310" s="57" t="s">
        <v>103</v>
      </c>
      <c r="AQ310" s="57" t="s">
        <v>103</v>
      </c>
      <c r="AR310" s="57" t="s">
        <v>111</v>
      </c>
      <c r="AS310" s="57"/>
      <c r="AT310" s="57" t="s">
        <v>103</v>
      </c>
      <c r="AU310" s="57" t="s">
        <v>102</v>
      </c>
      <c r="AV310" s="58"/>
      <c r="AW310" s="57" t="s">
        <v>103</v>
      </c>
      <c r="AX310" s="57" t="s">
        <v>103</v>
      </c>
      <c r="AY310" s="57" t="s">
        <v>102</v>
      </c>
      <c r="AZ310" s="57" t="s">
        <v>102</v>
      </c>
      <c r="BA310" s="57" t="s">
        <v>102</v>
      </c>
      <c r="BB310" s="57" t="s">
        <v>103</v>
      </c>
      <c r="BC310" s="57" t="s">
        <v>102</v>
      </c>
      <c r="BD310" s="57" t="s">
        <v>111</v>
      </c>
      <c r="BE310" s="57" t="s">
        <v>103</v>
      </c>
      <c r="BF310" s="57" t="s">
        <v>102</v>
      </c>
      <c r="BG310" s="57" t="s">
        <v>102</v>
      </c>
      <c r="BH310" s="57" t="s">
        <v>103</v>
      </c>
      <c r="BI310" s="57" t="s">
        <v>103</v>
      </c>
      <c r="BJ310" s="57" t="s">
        <v>103</v>
      </c>
      <c r="BK310" s="57" t="s">
        <v>103</v>
      </c>
      <c r="BL310" s="57" t="s">
        <v>102</v>
      </c>
      <c r="BM310" s="57" t="s">
        <v>103</v>
      </c>
      <c r="BN310" s="57" t="s">
        <v>102</v>
      </c>
      <c r="BO310" s="57" t="s">
        <v>103</v>
      </c>
      <c r="BP310" s="57" t="s">
        <v>102</v>
      </c>
      <c r="BQ310" s="57" t="s">
        <v>102</v>
      </c>
      <c r="BR310" s="57" t="s">
        <v>102</v>
      </c>
      <c r="BS310" s="57" t="s">
        <v>103</v>
      </c>
      <c r="BT310" s="57" t="s">
        <v>103</v>
      </c>
      <c r="BU310" s="57" t="s">
        <v>102</v>
      </c>
      <c r="BV310" s="57" t="s">
        <v>111</v>
      </c>
      <c r="BW310" s="57" t="s">
        <v>102</v>
      </c>
      <c r="BX310" s="57" t="s">
        <v>103</v>
      </c>
      <c r="BY310" s="57"/>
      <c r="BZ310" s="57" t="s">
        <v>102</v>
      </c>
      <c r="CA310" s="57" t="s">
        <v>102</v>
      </c>
      <c r="CB310" s="57" t="s">
        <v>103</v>
      </c>
      <c r="CC310" s="57" t="s">
        <v>103</v>
      </c>
      <c r="CD310" s="59"/>
    </row>
    <row r="311">
      <c r="A311" s="54" t="s">
        <v>412</v>
      </c>
      <c r="B311" s="57" t="s">
        <v>109</v>
      </c>
      <c r="C311" s="57" t="s">
        <v>102</v>
      </c>
      <c r="D311" s="57" t="s">
        <v>102</v>
      </c>
      <c r="E311" s="57" t="s">
        <v>102</v>
      </c>
      <c r="F311" s="57" t="s">
        <v>102</v>
      </c>
      <c r="G311" s="58"/>
      <c r="H311" s="57" t="s">
        <v>102</v>
      </c>
      <c r="I311" s="57" t="s">
        <v>103</v>
      </c>
      <c r="J311" s="57" t="s">
        <v>102</v>
      </c>
      <c r="K311" s="57" t="s">
        <v>109</v>
      </c>
      <c r="L311" s="57" t="s">
        <v>102</v>
      </c>
      <c r="M311" s="57" t="s">
        <v>109</v>
      </c>
      <c r="N311" s="57" t="s">
        <v>109</v>
      </c>
      <c r="O311" s="57" t="s">
        <v>109</v>
      </c>
      <c r="P311" s="57" t="s">
        <v>103</v>
      </c>
      <c r="Q311" s="57" t="s">
        <v>109</v>
      </c>
      <c r="R311" s="57" t="s">
        <v>103</v>
      </c>
      <c r="S311" s="57" t="s">
        <v>103</v>
      </c>
      <c r="T311" s="57" t="s">
        <v>109</v>
      </c>
      <c r="U311" s="57" t="s">
        <v>109</v>
      </c>
      <c r="V311" s="57" t="s">
        <v>109</v>
      </c>
      <c r="W311" s="58"/>
      <c r="X311" s="57" t="s">
        <v>102</v>
      </c>
      <c r="Y311" s="58"/>
      <c r="Z311" s="58"/>
      <c r="AA311" s="57" t="s">
        <v>102</v>
      </c>
      <c r="AB311" s="57" t="s">
        <v>103</v>
      </c>
      <c r="AC311" s="57" t="s">
        <v>103</v>
      </c>
      <c r="AD311" s="57" t="s">
        <v>102</v>
      </c>
      <c r="AE311" s="57" t="s">
        <v>109</v>
      </c>
      <c r="AF311" s="57" t="s">
        <v>103</v>
      </c>
      <c r="AG311" s="57" t="s">
        <v>109</v>
      </c>
      <c r="AH311" s="57" t="s">
        <v>102</v>
      </c>
      <c r="AI311" s="57" t="s">
        <v>102</v>
      </c>
      <c r="AJ311" s="57" t="s">
        <v>102</v>
      </c>
      <c r="AK311" s="57" t="s">
        <v>109</v>
      </c>
      <c r="AL311" s="57" t="s">
        <v>103</v>
      </c>
      <c r="AM311" s="57" t="s">
        <v>109</v>
      </c>
      <c r="AN311" s="58"/>
      <c r="AO311" s="57" t="s">
        <v>109</v>
      </c>
      <c r="AP311" s="57" t="s">
        <v>102</v>
      </c>
      <c r="AQ311" s="57" t="s">
        <v>111</v>
      </c>
      <c r="AR311" s="57" t="s">
        <v>110</v>
      </c>
      <c r="AS311" s="57"/>
      <c r="AT311" s="57" t="s">
        <v>109</v>
      </c>
      <c r="AU311" s="57" t="s">
        <v>109</v>
      </c>
      <c r="AV311" s="58"/>
      <c r="AW311" s="57" t="s">
        <v>102</v>
      </c>
      <c r="AX311" s="57" t="s">
        <v>102</v>
      </c>
      <c r="AY311" s="57" t="s">
        <v>109</v>
      </c>
      <c r="AZ311" s="57" t="s">
        <v>102</v>
      </c>
      <c r="BA311" s="57" t="s">
        <v>109</v>
      </c>
      <c r="BB311" s="57" t="s">
        <v>109</v>
      </c>
      <c r="BC311" s="57" t="s">
        <v>109</v>
      </c>
      <c r="BD311" s="57" t="s">
        <v>102</v>
      </c>
      <c r="BE311" s="57" t="s">
        <v>102</v>
      </c>
      <c r="BF311" s="57" t="s">
        <v>109</v>
      </c>
      <c r="BG311" s="57" t="s">
        <v>102</v>
      </c>
      <c r="BH311" s="57" t="s">
        <v>109</v>
      </c>
      <c r="BI311" s="57" t="s">
        <v>110</v>
      </c>
      <c r="BJ311" s="57" t="s">
        <v>102</v>
      </c>
      <c r="BK311" s="57" t="s">
        <v>109</v>
      </c>
      <c r="BL311" s="57" t="s">
        <v>109</v>
      </c>
      <c r="BM311" s="57" t="s">
        <v>109</v>
      </c>
      <c r="BN311" s="57" t="s">
        <v>109</v>
      </c>
      <c r="BO311" s="57" t="s">
        <v>102</v>
      </c>
      <c r="BP311" s="57" t="s">
        <v>102</v>
      </c>
      <c r="BQ311" s="57" t="s">
        <v>109</v>
      </c>
      <c r="BR311" s="57" t="s">
        <v>109</v>
      </c>
      <c r="BS311" s="57" t="s">
        <v>102</v>
      </c>
      <c r="BT311" s="57" t="s">
        <v>102</v>
      </c>
      <c r="BU311" s="57" t="s">
        <v>102</v>
      </c>
      <c r="BV311" s="57" t="s">
        <v>102</v>
      </c>
      <c r="BW311" s="57" t="s">
        <v>102</v>
      </c>
      <c r="BX311" s="57" t="s">
        <v>102</v>
      </c>
      <c r="BY311" s="57" t="s">
        <v>102</v>
      </c>
      <c r="BZ311" s="57" t="s">
        <v>102</v>
      </c>
      <c r="CA311" s="57" t="s">
        <v>109</v>
      </c>
      <c r="CB311" s="57" t="s">
        <v>109</v>
      </c>
      <c r="CC311" s="57" t="s">
        <v>111</v>
      </c>
      <c r="CD311" s="59"/>
    </row>
    <row r="312">
      <c r="A312" s="54" t="s">
        <v>413</v>
      </c>
      <c r="B312" s="57" t="s">
        <v>103</v>
      </c>
      <c r="C312" s="57" t="s">
        <v>103</v>
      </c>
      <c r="D312" s="57" t="s">
        <v>103</v>
      </c>
      <c r="E312" s="57" t="s">
        <v>103</v>
      </c>
      <c r="F312" s="57" t="s">
        <v>103</v>
      </c>
      <c r="G312" s="58"/>
      <c r="H312" s="57" t="s">
        <v>103</v>
      </c>
      <c r="I312" s="57" t="s">
        <v>102</v>
      </c>
      <c r="J312" s="57" t="s">
        <v>103</v>
      </c>
      <c r="K312" s="57" t="s">
        <v>103</v>
      </c>
      <c r="L312" s="57" t="s">
        <v>103</v>
      </c>
      <c r="M312" s="57" t="s">
        <v>103</v>
      </c>
      <c r="N312" s="57" t="s">
        <v>103</v>
      </c>
      <c r="O312" s="57" t="s">
        <v>103</v>
      </c>
      <c r="P312" s="57" t="s">
        <v>103</v>
      </c>
      <c r="Q312" s="57" t="s">
        <v>103</v>
      </c>
      <c r="R312" s="57" t="s">
        <v>103</v>
      </c>
      <c r="S312" s="57" t="s">
        <v>103</v>
      </c>
      <c r="T312" s="57" t="s">
        <v>103</v>
      </c>
      <c r="U312" s="57" t="s">
        <v>103</v>
      </c>
      <c r="V312" s="57" t="s">
        <v>103</v>
      </c>
      <c r="W312" s="58"/>
      <c r="X312" s="57" t="s">
        <v>102</v>
      </c>
      <c r="Y312" s="58"/>
      <c r="Z312" s="58"/>
      <c r="AA312" s="57" t="s">
        <v>103</v>
      </c>
      <c r="AB312" s="57" t="s">
        <v>103</v>
      </c>
      <c r="AC312" s="57" t="s">
        <v>103</v>
      </c>
      <c r="AD312" s="57" t="s">
        <v>103</v>
      </c>
      <c r="AE312" s="57" t="s">
        <v>103</v>
      </c>
      <c r="AF312" s="57" t="s">
        <v>102</v>
      </c>
      <c r="AG312" s="57" t="s">
        <v>103</v>
      </c>
      <c r="AH312" s="57" t="s">
        <v>103</v>
      </c>
      <c r="AI312" s="57" t="s">
        <v>103</v>
      </c>
      <c r="AJ312" s="57" t="s">
        <v>103</v>
      </c>
      <c r="AK312" s="57" t="s">
        <v>103</v>
      </c>
      <c r="AL312" s="57" t="s">
        <v>102</v>
      </c>
      <c r="AM312" s="57" t="s">
        <v>103</v>
      </c>
      <c r="AN312" s="58"/>
      <c r="AO312" s="57" t="s">
        <v>103</v>
      </c>
      <c r="AP312" s="57" t="s">
        <v>103</v>
      </c>
      <c r="AQ312" s="57" t="s">
        <v>103</v>
      </c>
      <c r="AR312" s="57" t="s">
        <v>103</v>
      </c>
      <c r="AS312" s="57"/>
      <c r="AT312" s="57" t="s">
        <v>103</v>
      </c>
      <c r="AU312" s="57" t="s">
        <v>103</v>
      </c>
      <c r="AV312" s="58"/>
      <c r="AW312" s="57" t="s">
        <v>103</v>
      </c>
      <c r="AX312" s="57" t="s">
        <v>103</v>
      </c>
      <c r="AY312" s="57" t="s">
        <v>103</v>
      </c>
      <c r="AZ312" s="57" t="s">
        <v>103</v>
      </c>
      <c r="BA312" s="57" t="s">
        <v>103</v>
      </c>
      <c r="BB312" s="57" t="s">
        <v>103</v>
      </c>
      <c r="BC312" s="57" t="s">
        <v>103</v>
      </c>
      <c r="BD312" s="57" t="s">
        <v>103</v>
      </c>
      <c r="BE312" s="57" t="s">
        <v>103</v>
      </c>
      <c r="BF312" s="57" t="s">
        <v>103</v>
      </c>
      <c r="BG312" s="57" t="s">
        <v>103</v>
      </c>
      <c r="BH312" s="57" t="s">
        <v>103</v>
      </c>
      <c r="BI312" s="57" t="s">
        <v>103</v>
      </c>
      <c r="BJ312" s="57" t="s">
        <v>103</v>
      </c>
      <c r="BK312" s="57" t="s">
        <v>103</v>
      </c>
      <c r="BL312" s="57" t="s">
        <v>103</v>
      </c>
      <c r="BM312" s="57" t="s">
        <v>103</v>
      </c>
      <c r="BN312" s="57" t="s">
        <v>103</v>
      </c>
      <c r="BO312" s="57" t="s">
        <v>103</v>
      </c>
      <c r="BP312" s="57" t="s">
        <v>103</v>
      </c>
      <c r="BQ312" s="57" t="s">
        <v>103</v>
      </c>
      <c r="BR312" s="57" t="s">
        <v>103</v>
      </c>
      <c r="BS312" s="57" t="s">
        <v>103</v>
      </c>
      <c r="BT312" s="57" t="s">
        <v>103</v>
      </c>
      <c r="BU312" s="57" t="s">
        <v>103</v>
      </c>
      <c r="BV312" s="57" t="s">
        <v>102</v>
      </c>
      <c r="BW312" s="57" t="s">
        <v>103</v>
      </c>
      <c r="BX312" s="57" t="s">
        <v>103</v>
      </c>
      <c r="BY312" s="57" t="s">
        <v>103</v>
      </c>
      <c r="BZ312" s="57" t="s">
        <v>103</v>
      </c>
      <c r="CA312" s="57" t="s">
        <v>103</v>
      </c>
      <c r="CB312" s="57" t="s">
        <v>103</v>
      </c>
      <c r="CC312" s="57" t="s">
        <v>103</v>
      </c>
      <c r="CD312" s="59"/>
    </row>
    <row r="313">
      <c r="A313" s="54" t="s">
        <v>414</v>
      </c>
      <c r="B313" s="57" t="s">
        <v>102</v>
      </c>
      <c r="C313" s="57" t="s">
        <v>103</v>
      </c>
      <c r="D313" s="57" t="s">
        <v>102</v>
      </c>
      <c r="E313" s="57" t="s">
        <v>103</v>
      </c>
      <c r="F313" s="57" t="s">
        <v>102</v>
      </c>
      <c r="G313" s="58"/>
      <c r="H313" s="57" t="s">
        <v>103</v>
      </c>
      <c r="I313" s="57" t="s">
        <v>102</v>
      </c>
      <c r="J313" s="57" t="s">
        <v>103</v>
      </c>
      <c r="K313" s="57" t="s">
        <v>103</v>
      </c>
      <c r="L313" s="57" t="s">
        <v>103</v>
      </c>
      <c r="M313" s="57" t="s">
        <v>111</v>
      </c>
      <c r="N313" s="57" t="s">
        <v>102</v>
      </c>
      <c r="O313" s="57" t="s">
        <v>102</v>
      </c>
      <c r="P313" s="57" t="s">
        <v>103</v>
      </c>
      <c r="Q313" s="57" t="s">
        <v>103</v>
      </c>
      <c r="R313" s="57" t="s">
        <v>102</v>
      </c>
      <c r="S313" s="57" t="s">
        <v>102</v>
      </c>
      <c r="T313" s="57" t="s">
        <v>102</v>
      </c>
      <c r="U313" s="57" t="s">
        <v>103</v>
      </c>
      <c r="V313" s="57" t="s">
        <v>103</v>
      </c>
      <c r="W313" s="58"/>
      <c r="X313" s="57" t="s">
        <v>102</v>
      </c>
      <c r="Y313" s="58"/>
      <c r="Z313" s="58"/>
      <c r="AA313" s="57" t="s">
        <v>103</v>
      </c>
      <c r="AB313" s="57" t="s">
        <v>103</v>
      </c>
      <c r="AC313" s="57" t="s">
        <v>103</v>
      </c>
      <c r="AD313" s="57" t="s">
        <v>103</v>
      </c>
      <c r="AE313" s="57" t="s">
        <v>103</v>
      </c>
      <c r="AF313" s="57" t="s">
        <v>102</v>
      </c>
      <c r="AG313" s="57" t="s">
        <v>103</v>
      </c>
      <c r="AH313" s="57" t="s">
        <v>103</v>
      </c>
      <c r="AI313" s="57" t="s">
        <v>103</v>
      </c>
      <c r="AJ313" s="57" t="s">
        <v>103</v>
      </c>
      <c r="AK313" s="57" t="s">
        <v>103</v>
      </c>
      <c r="AL313" s="57" t="s">
        <v>102</v>
      </c>
      <c r="AM313" s="57" t="s">
        <v>111</v>
      </c>
      <c r="AN313" s="58"/>
      <c r="AO313" s="57" t="s">
        <v>103</v>
      </c>
      <c r="AP313" s="57" t="s">
        <v>103</v>
      </c>
      <c r="AQ313" s="57" t="s">
        <v>102</v>
      </c>
      <c r="AR313" s="57" t="s">
        <v>103</v>
      </c>
      <c r="AS313" s="57"/>
      <c r="AT313" s="57" t="s">
        <v>103</v>
      </c>
      <c r="AU313" s="57" t="s">
        <v>103</v>
      </c>
      <c r="AV313" s="58"/>
      <c r="AW313" s="57" t="s">
        <v>102</v>
      </c>
      <c r="AX313" s="57" t="s">
        <v>103</v>
      </c>
      <c r="AY313" s="57" t="s">
        <v>103</v>
      </c>
      <c r="AZ313" s="57" t="s">
        <v>103</v>
      </c>
      <c r="BA313" s="57" t="s">
        <v>103</v>
      </c>
      <c r="BB313" s="57" t="s">
        <v>103</v>
      </c>
      <c r="BC313" s="57" t="s">
        <v>103</v>
      </c>
      <c r="BD313" s="57" t="s">
        <v>102</v>
      </c>
      <c r="BE313" s="57" t="s">
        <v>103</v>
      </c>
      <c r="BF313" s="57" t="s">
        <v>103</v>
      </c>
      <c r="BG313" s="57" t="s">
        <v>103</v>
      </c>
      <c r="BH313" s="57" t="s">
        <v>103</v>
      </c>
      <c r="BI313" s="57" t="s">
        <v>103</v>
      </c>
      <c r="BJ313" s="57" t="s">
        <v>102</v>
      </c>
      <c r="BK313" s="57" t="s">
        <v>103</v>
      </c>
      <c r="BL313" s="57" t="s">
        <v>103</v>
      </c>
      <c r="BM313" s="57" t="s">
        <v>103</v>
      </c>
      <c r="BN313" s="57" t="s">
        <v>103</v>
      </c>
      <c r="BO313" s="57" t="s">
        <v>103</v>
      </c>
      <c r="BP313" s="57" t="s">
        <v>103</v>
      </c>
      <c r="BQ313" s="57" t="s">
        <v>103</v>
      </c>
      <c r="BR313" s="57" t="s">
        <v>103</v>
      </c>
      <c r="BS313" s="57" t="s">
        <v>103</v>
      </c>
      <c r="BT313" s="57" t="s">
        <v>102</v>
      </c>
      <c r="BU313" s="57" t="s">
        <v>102</v>
      </c>
      <c r="BV313" s="57" t="s">
        <v>103</v>
      </c>
      <c r="BW313" s="57" t="s">
        <v>103</v>
      </c>
      <c r="BX313" s="57" t="s">
        <v>103</v>
      </c>
      <c r="BY313" s="57" t="s">
        <v>103</v>
      </c>
      <c r="BZ313" s="57" t="s">
        <v>103</v>
      </c>
      <c r="CA313" s="57" t="s">
        <v>102</v>
      </c>
      <c r="CB313" s="57" t="s">
        <v>102</v>
      </c>
      <c r="CC313" s="57" t="s">
        <v>103</v>
      </c>
      <c r="CD313" s="59"/>
    </row>
    <row r="314">
      <c r="A314" s="54" t="s">
        <v>415</v>
      </c>
      <c r="B314" s="57" t="s">
        <v>103</v>
      </c>
      <c r="C314" s="57" t="s">
        <v>103</v>
      </c>
      <c r="D314" s="57" t="s">
        <v>103</v>
      </c>
      <c r="E314" s="57" t="s">
        <v>103</v>
      </c>
      <c r="F314" s="57" t="s">
        <v>111</v>
      </c>
      <c r="G314" s="58"/>
      <c r="H314" s="57" t="s">
        <v>103</v>
      </c>
      <c r="I314" s="57" t="s">
        <v>102</v>
      </c>
      <c r="J314" s="57" t="s">
        <v>103</v>
      </c>
      <c r="K314" s="58"/>
      <c r="L314" s="57" t="s">
        <v>103</v>
      </c>
      <c r="M314" s="57" t="s">
        <v>103</v>
      </c>
      <c r="N314" s="57" t="s">
        <v>103</v>
      </c>
      <c r="O314" s="57" t="s">
        <v>103</v>
      </c>
      <c r="P314" s="57" t="s">
        <v>103</v>
      </c>
      <c r="Q314" s="57" t="s">
        <v>103</v>
      </c>
      <c r="R314" s="57" t="s">
        <v>109</v>
      </c>
      <c r="S314" s="57" t="s">
        <v>109</v>
      </c>
      <c r="T314" s="57" t="s">
        <v>103</v>
      </c>
      <c r="U314" s="57" t="s">
        <v>103</v>
      </c>
      <c r="V314" s="57" t="s">
        <v>103</v>
      </c>
      <c r="W314" s="58"/>
      <c r="X314" s="57" t="s">
        <v>102</v>
      </c>
      <c r="Y314" s="58"/>
      <c r="Z314" s="58"/>
      <c r="AA314" s="57" t="s">
        <v>103</v>
      </c>
      <c r="AB314" s="57" t="s">
        <v>111</v>
      </c>
      <c r="AC314" s="57" t="s">
        <v>111</v>
      </c>
      <c r="AD314" s="57" t="s">
        <v>111</v>
      </c>
      <c r="AE314" s="57" t="s">
        <v>103</v>
      </c>
      <c r="AF314" s="57" t="s">
        <v>111</v>
      </c>
      <c r="AG314" s="57" t="s">
        <v>103</v>
      </c>
      <c r="AH314" s="57" t="s">
        <v>103</v>
      </c>
      <c r="AI314" s="57" t="s">
        <v>103</v>
      </c>
      <c r="AJ314" s="57" t="s">
        <v>103</v>
      </c>
      <c r="AK314" s="57" t="s">
        <v>103</v>
      </c>
      <c r="AL314" s="57" t="s">
        <v>111</v>
      </c>
      <c r="AM314" s="57" t="s">
        <v>103</v>
      </c>
      <c r="AN314" s="58"/>
      <c r="AO314" s="57" t="s">
        <v>103</v>
      </c>
      <c r="AP314" s="57" t="s">
        <v>103</v>
      </c>
      <c r="AQ314" s="57" t="s">
        <v>103</v>
      </c>
      <c r="AR314" s="57" t="s">
        <v>103</v>
      </c>
      <c r="AS314" s="57"/>
      <c r="AT314" s="57" t="s">
        <v>103</v>
      </c>
      <c r="AU314" s="57" t="s">
        <v>103</v>
      </c>
      <c r="AV314" s="58"/>
      <c r="AW314" s="57" t="s">
        <v>103</v>
      </c>
      <c r="AX314" s="57" t="s">
        <v>103</v>
      </c>
      <c r="AY314" s="57" t="s">
        <v>103</v>
      </c>
      <c r="AZ314" s="57" t="s">
        <v>103</v>
      </c>
      <c r="BA314" s="57" t="s">
        <v>103</v>
      </c>
      <c r="BB314" s="57" t="s">
        <v>103</v>
      </c>
      <c r="BC314" s="57" t="s">
        <v>103</v>
      </c>
      <c r="BD314" s="57" t="s">
        <v>103</v>
      </c>
      <c r="BE314" s="57" t="s">
        <v>103</v>
      </c>
      <c r="BF314" s="57" t="s">
        <v>103</v>
      </c>
      <c r="BG314" s="57" t="s">
        <v>103</v>
      </c>
      <c r="BH314" s="57" t="s">
        <v>102</v>
      </c>
      <c r="BI314" s="57" t="s">
        <v>103</v>
      </c>
      <c r="BJ314" s="57" t="s">
        <v>103</v>
      </c>
      <c r="BK314" s="57" t="s">
        <v>103</v>
      </c>
      <c r="BL314" s="57" t="s">
        <v>103</v>
      </c>
      <c r="BM314" s="57" t="s">
        <v>103</v>
      </c>
      <c r="BN314" s="57" t="s">
        <v>103</v>
      </c>
      <c r="BO314" s="57" t="s">
        <v>103</v>
      </c>
      <c r="BP314" s="57" t="s">
        <v>103</v>
      </c>
      <c r="BQ314" s="57" t="s">
        <v>103</v>
      </c>
      <c r="BR314" s="57" t="s">
        <v>103</v>
      </c>
      <c r="BS314" s="57" t="s">
        <v>103</v>
      </c>
      <c r="BT314" s="57" t="s">
        <v>103</v>
      </c>
      <c r="BU314" s="57" t="s">
        <v>103</v>
      </c>
      <c r="BV314" s="57" t="s">
        <v>103</v>
      </c>
      <c r="BW314" s="57" t="s">
        <v>103</v>
      </c>
      <c r="BX314" s="57" t="s">
        <v>103</v>
      </c>
      <c r="BY314" s="57" t="s">
        <v>103</v>
      </c>
      <c r="BZ314" s="57" t="s">
        <v>103</v>
      </c>
      <c r="CA314" s="57" t="s">
        <v>103</v>
      </c>
      <c r="CB314" s="57" t="s">
        <v>103</v>
      </c>
      <c r="CC314" s="57" t="s">
        <v>103</v>
      </c>
      <c r="CD314" s="59"/>
    </row>
    <row r="315">
      <c r="A315" s="54" t="s">
        <v>416</v>
      </c>
      <c r="B315" s="57" t="s">
        <v>103</v>
      </c>
      <c r="C315" s="57" t="s">
        <v>103</v>
      </c>
      <c r="D315" s="57" t="s">
        <v>103</v>
      </c>
      <c r="E315" s="57" t="s">
        <v>103</v>
      </c>
      <c r="F315" s="57" t="s">
        <v>103</v>
      </c>
      <c r="G315" s="58"/>
      <c r="H315" s="57" t="s">
        <v>103</v>
      </c>
      <c r="I315" s="57" t="s">
        <v>103</v>
      </c>
      <c r="J315" s="57" t="s">
        <v>103</v>
      </c>
      <c r="K315" s="57" t="s">
        <v>103</v>
      </c>
      <c r="L315" s="57" t="s">
        <v>103</v>
      </c>
      <c r="M315" s="57" t="s">
        <v>103</v>
      </c>
      <c r="N315" s="57" t="s">
        <v>103</v>
      </c>
      <c r="O315" s="57" t="s">
        <v>103</v>
      </c>
      <c r="P315" s="57" t="s">
        <v>103</v>
      </c>
      <c r="Q315" s="57" t="s">
        <v>103</v>
      </c>
      <c r="R315" s="57" t="s">
        <v>102</v>
      </c>
      <c r="S315" s="57" t="s">
        <v>102</v>
      </c>
      <c r="T315" s="57" t="s">
        <v>103</v>
      </c>
      <c r="U315" s="57" t="s">
        <v>103</v>
      </c>
      <c r="V315" s="57" t="s">
        <v>103</v>
      </c>
      <c r="W315" s="58"/>
      <c r="X315" s="57" t="s">
        <v>102</v>
      </c>
      <c r="Y315" s="58"/>
      <c r="Z315" s="58"/>
      <c r="AA315" s="57" t="s">
        <v>103</v>
      </c>
      <c r="AB315" s="57" t="s">
        <v>103</v>
      </c>
      <c r="AC315" s="57" t="s">
        <v>102</v>
      </c>
      <c r="AD315" s="57" t="s">
        <v>103</v>
      </c>
      <c r="AE315" s="57" t="s">
        <v>103</v>
      </c>
      <c r="AF315" s="57" t="s">
        <v>103</v>
      </c>
      <c r="AG315" s="57" t="s">
        <v>103</v>
      </c>
      <c r="AH315" s="57" t="s">
        <v>103</v>
      </c>
      <c r="AI315" s="57" t="s">
        <v>103</v>
      </c>
      <c r="AJ315" s="57" t="s">
        <v>103</v>
      </c>
      <c r="AK315" s="57" t="s">
        <v>103</v>
      </c>
      <c r="AL315" s="57" t="s">
        <v>102</v>
      </c>
      <c r="AM315" s="57" t="s">
        <v>103</v>
      </c>
      <c r="AN315" s="58"/>
      <c r="AO315" s="57" t="s">
        <v>103</v>
      </c>
      <c r="AP315" s="57" t="s">
        <v>103</v>
      </c>
      <c r="AQ315" s="57" t="s">
        <v>103</v>
      </c>
      <c r="AR315" s="57" t="s">
        <v>103</v>
      </c>
      <c r="AS315" s="57"/>
      <c r="AT315" s="57" t="s">
        <v>103</v>
      </c>
      <c r="AU315" s="57" t="s">
        <v>103</v>
      </c>
      <c r="AV315" s="58"/>
      <c r="AW315" s="57" t="s">
        <v>103</v>
      </c>
      <c r="AX315" s="57" t="s">
        <v>103</v>
      </c>
      <c r="AY315" s="57" t="s">
        <v>103</v>
      </c>
      <c r="AZ315" s="57" t="s">
        <v>103</v>
      </c>
      <c r="BA315" s="57" t="s">
        <v>103</v>
      </c>
      <c r="BB315" s="57" t="s">
        <v>103</v>
      </c>
      <c r="BC315" s="57" t="s">
        <v>103</v>
      </c>
      <c r="BD315" s="57" t="s">
        <v>103</v>
      </c>
      <c r="BE315" s="57" t="s">
        <v>103</v>
      </c>
      <c r="BF315" s="57" t="s">
        <v>103</v>
      </c>
      <c r="BG315" s="57" t="s">
        <v>103</v>
      </c>
      <c r="BH315" s="57" t="s">
        <v>103</v>
      </c>
      <c r="BI315" s="57" t="s">
        <v>103</v>
      </c>
      <c r="BJ315" s="57" t="s">
        <v>103</v>
      </c>
      <c r="BK315" s="57" t="s">
        <v>103</v>
      </c>
      <c r="BL315" s="57" t="s">
        <v>103</v>
      </c>
      <c r="BM315" s="57" t="s">
        <v>103</v>
      </c>
      <c r="BN315" s="57" t="s">
        <v>103</v>
      </c>
      <c r="BO315" s="57" t="s">
        <v>103</v>
      </c>
      <c r="BP315" s="57" t="s">
        <v>103</v>
      </c>
      <c r="BQ315" s="57" t="s">
        <v>103</v>
      </c>
      <c r="BR315" s="57" t="s">
        <v>103</v>
      </c>
      <c r="BS315" s="57" t="s">
        <v>103</v>
      </c>
      <c r="BT315" s="57" t="s">
        <v>103</v>
      </c>
      <c r="BU315" s="57" t="s">
        <v>103</v>
      </c>
      <c r="BV315" s="57" t="s">
        <v>103</v>
      </c>
      <c r="BW315" s="57" t="s">
        <v>103</v>
      </c>
      <c r="BX315" s="57" t="s">
        <v>103</v>
      </c>
      <c r="BY315" s="57" t="s">
        <v>103</v>
      </c>
      <c r="BZ315" s="57" t="s">
        <v>103</v>
      </c>
      <c r="CA315" s="57" t="s">
        <v>103</v>
      </c>
      <c r="CB315" s="57" t="s">
        <v>103</v>
      </c>
      <c r="CC315" s="57" t="s">
        <v>103</v>
      </c>
      <c r="CD315" s="59"/>
    </row>
    <row r="316">
      <c r="A316" s="54" t="s">
        <v>417</v>
      </c>
      <c r="B316" s="57" t="s">
        <v>110</v>
      </c>
      <c r="C316" s="57" t="s">
        <v>110</v>
      </c>
      <c r="D316" s="57" t="s">
        <v>110</v>
      </c>
      <c r="E316" s="57" t="s">
        <v>110</v>
      </c>
      <c r="F316" s="57" t="s">
        <v>110</v>
      </c>
      <c r="G316" s="58"/>
      <c r="H316" s="57" t="s">
        <v>110</v>
      </c>
      <c r="I316" s="57" t="s">
        <v>110</v>
      </c>
      <c r="J316" s="57" t="s">
        <v>110</v>
      </c>
      <c r="K316" s="57" t="s">
        <v>110</v>
      </c>
      <c r="L316" s="57" t="s">
        <v>110</v>
      </c>
      <c r="M316" s="57" t="s">
        <v>110</v>
      </c>
      <c r="N316" s="57" t="s">
        <v>110</v>
      </c>
      <c r="O316" s="57" t="s">
        <v>110</v>
      </c>
      <c r="P316" s="57" t="s">
        <v>110</v>
      </c>
      <c r="Q316" s="57" t="s">
        <v>110</v>
      </c>
      <c r="R316" s="57" t="s">
        <v>102</v>
      </c>
      <c r="S316" s="57" t="s">
        <v>102</v>
      </c>
      <c r="T316" s="57" t="s">
        <v>110</v>
      </c>
      <c r="U316" s="57" t="s">
        <v>110</v>
      </c>
      <c r="V316" s="57" t="s">
        <v>111</v>
      </c>
      <c r="W316" s="58"/>
      <c r="X316" s="57" t="s">
        <v>111</v>
      </c>
      <c r="Y316" s="58"/>
      <c r="Z316" s="58"/>
      <c r="AA316" s="57" t="s">
        <v>110</v>
      </c>
      <c r="AB316" s="57" t="s">
        <v>110</v>
      </c>
      <c r="AC316" s="57" t="s">
        <v>102</v>
      </c>
      <c r="AD316" s="57" t="s">
        <v>110</v>
      </c>
      <c r="AE316" s="57" t="s">
        <v>110</v>
      </c>
      <c r="AF316" s="57" t="s">
        <v>102</v>
      </c>
      <c r="AG316" s="57" t="s">
        <v>110</v>
      </c>
      <c r="AH316" s="57" t="s">
        <v>110</v>
      </c>
      <c r="AI316" s="57" t="s">
        <v>110</v>
      </c>
      <c r="AJ316" s="57" t="s">
        <v>110</v>
      </c>
      <c r="AK316" s="57" t="s">
        <v>110</v>
      </c>
      <c r="AL316" s="57" t="s">
        <v>102</v>
      </c>
      <c r="AM316" s="57" t="s">
        <v>110</v>
      </c>
      <c r="AN316" s="58"/>
      <c r="AO316" s="57" t="s">
        <v>110</v>
      </c>
      <c r="AP316" s="57" t="s">
        <v>110</v>
      </c>
      <c r="AQ316" s="57" t="s">
        <v>110</v>
      </c>
      <c r="AR316" s="57" t="s">
        <v>110</v>
      </c>
      <c r="AS316" s="57"/>
      <c r="AT316" s="57" t="s">
        <v>110</v>
      </c>
      <c r="AU316" s="57" t="s">
        <v>110</v>
      </c>
      <c r="AV316" s="58"/>
      <c r="AW316" s="57" t="s">
        <v>110</v>
      </c>
      <c r="AX316" s="57" t="s">
        <v>110</v>
      </c>
      <c r="AY316" s="57" t="s">
        <v>110</v>
      </c>
      <c r="AZ316" s="57" t="s">
        <v>110</v>
      </c>
      <c r="BA316" s="57" t="s">
        <v>110</v>
      </c>
      <c r="BB316" s="57" t="s">
        <v>110</v>
      </c>
      <c r="BC316" s="57" t="s">
        <v>110</v>
      </c>
      <c r="BD316" s="57" t="s">
        <v>111</v>
      </c>
      <c r="BE316" s="57" t="s">
        <v>110</v>
      </c>
      <c r="BF316" s="57" t="s">
        <v>110</v>
      </c>
      <c r="BG316" s="57" t="s">
        <v>110</v>
      </c>
      <c r="BH316" s="57" t="s">
        <v>110</v>
      </c>
      <c r="BI316" s="57" t="s">
        <v>110</v>
      </c>
      <c r="BJ316" s="57" t="s">
        <v>110</v>
      </c>
      <c r="BK316" s="57" t="s">
        <v>110</v>
      </c>
      <c r="BL316" s="57" t="s">
        <v>110</v>
      </c>
      <c r="BM316" s="57" t="s">
        <v>110</v>
      </c>
      <c r="BN316" s="57" t="s">
        <v>110</v>
      </c>
      <c r="BO316" s="57" t="s">
        <v>110</v>
      </c>
      <c r="BP316" s="57" t="s">
        <v>110</v>
      </c>
      <c r="BQ316" s="57" t="s">
        <v>110</v>
      </c>
      <c r="BR316" s="57" t="s">
        <v>110</v>
      </c>
      <c r="BS316" s="57" t="s">
        <v>110</v>
      </c>
      <c r="BT316" s="57" t="s">
        <v>110</v>
      </c>
      <c r="BU316" s="57" t="s">
        <v>110</v>
      </c>
      <c r="BV316" s="57" t="s">
        <v>110</v>
      </c>
      <c r="BW316" s="57" t="s">
        <v>110</v>
      </c>
      <c r="BX316" s="57" t="s">
        <v>110</v>
      </c>
      <c r="BY316" s="57" t="s">
        <v>110</v>
      </c>
      <c r="BZ316" s="57" t="s">
        <v>110</v>
      </c>
      <c r="CA316" s="57" t="s">
        <v>110</v>
      </c>
      <c r="CB316" s="57" t="s">
        <v>110</v>
      </c>
      <c r="CC316" s="57" t="s">
        <v>110</v>
      </c>
      <c r="CD316" s="59"/>
    </row>
    <row r="317">
      <c r="A317" s="54" t="s">
        <v>418</v>
      </c>
      <c r="B317" s="57" t="s">
        <v>103</v>
      </c>
      <c r="C317" s="57" t="s">
        <v>103</v>
      </c>
      <c r="D317" s="57" t="s">
        <v>103</v>
      </c>
      <c r="E317" s="57" t="s">
        <v>103</v>
      </c>
      <c r="F317" s="57" t="s">
        <v>103</v>
      </c>
      <c r="G317" s="58"/>
      <c r="H317" s="57" t="s">
        <v>102</v>
      </c>
      <c r="I317" s="57" t="s">
        <v>102</v>
      </c>
      <c r="J317" s="57" t="s">
        <v>103</v>
      </c>
      <c r="K317" s="57" t="s">
        <v>103</v>
      </c>
      <c r="L317" s="57" t="s">
        <v>103</v>
      </c>
      <c r="M317" s="57" t="s">
        <v>103</v>
      </c>
      <c r="N317" s="57" t="s">
        <v>111</v>
      </c>
      <c r="O317" s="57" t="s">
        <v>103</v>
      </c>
      <c r="P317" s="57" t="s">
        <v>103</v>
      </c>
      <c r="Q317" s="57" t="s">
        <v>103</v>
      </c>
      <c r="R317" s="57" t="s">
        <v>102</v>
      </c>
      <c r="S317" s="57" t="s">
        <v>102</v>
      </c>
      <c r="T317" s="57" t="s">
        <v>103</v>
      </c>
      <c r="U317" s="57" t="s">
        <v>111</v>
      </c>
      <c r="V317" s="57" t="s">
        <v>111</v>
      </c>
      <c r="W317" s="58"/>
      <c r="X317" s="57" t="s">
        <v>103</v>
      </c>
      <c r="Y317" s="58"/>
      <c r="Z317" s="58"/>
      <c r="AA317" s="57" t="s">
        <v>103</v>
      </c>
      <c r="AB317" s="57" t="s">
        <v>103</v>
      </c>
      <c r="AC317" s="57" t="s">
        <v>103</v>
      </c>
      <c r="AD317" s="57" t="s">
        <v>103</v>
      </c>
      <c r="AE317" s="57" t="s">
        <v>103</v>
      </c>
      <c r="AF317" s="57" t="s">
        <v>103</v>
      </c>
      <c r="AG317" s="57" t="s">
        <v>103</v>
      </c>
      <c r="AH317" s="57" t="s">
        <v>103</v>
      </c>
      <c r="AI317" s="57" t="s">
        <v>103</v>
      </c>
      <c r="AJ317" s="57" t="s">
        <v>103</v>
      </c>
      <c r="AK317" s="57" t="s">
        <v>103</v>
      </c>
      <c r="AL317" s="57" t="s">
        <v>103</v>
      </c>
      <c r="AM317" s="57" t="s">
        <v>103</v>
      </c>
      <c r="AN317" s="58"/>
      <c r="AO317" s="57" t="s">
        <v>103</v>
      </c>
      <c r="AP317" s="57" t="s">
        <v>103</v>
      </c>
      <c r="AQ317" s="57" t="s">
        <v>103</v>
      </c>
      <c r="AR317" s="57" t="s">
        <v>103</v>
      </c>
      <c r="AS317" s="57"/>
      <c r="AT317" s="57" t="s">
        <v>103</v>
      </c>
      <c r="AU317" s="57" t="s">
        <v>103</v>
      </c>
      <c r="AV317" s="58"/>
      <c r="AW317" s="57" t="s">
        <v>103</v>
      </c>
      <c r="AX317" s="57" t="s">
        <v>103</v>
      </c>
      <c r="AY317" s="57" t="s">
        <v>102</v>
      </c>
      <c r="AZ317" s="57" t="s">
        <v>103</v>
      </c>
      <c r="BA317" s="57" t="s">
        <v>102</v>
      </c>
      <c r="BB317" s="57" t="s">
        <v>103</v>
      </c>
      <c r="BC317" s="57" t="s">
        <v>102</v>
      </c>
      <c r="BD317" s="57" t="s">
        <v>102</v>
      </c>
      <c r="BE317" s="57" t="s">
        <v>103</v>
      </c>
      <c r="BF317" s="57" t="s">
        <v>103</v>
      </c>
      <c r="BG317" s="57" t="s">
        <v>103</v>
      </c>
      <c r="BH317" s="57" t="s">
        <v>102</v>
      </c>
      <c r="BI317" s="57" t="s">
        <v>111</v>
      </c>
      <c r="BJ317" s="57" t="s">
        <v>103</v>
      </c>
      <c r="BK317" s="57" t="s">
        <v>103</v>
      </c>
      <c r="BL317" s="57" t="s">
        <v>103</v>
      </c>
      <c r="BM317" s="57" t="s">
        <v>103</v>
      </c>
      <c r="BN317" s="57" t="s">
        <v>103</v>
      </c>
      <c r="BO317" s="57" t="s">
        <v>103</v>
      </c>
      <c r="BP317" s="57" t="s">
        <v>103</v>
      </c>
      <c r="BQ317" s="57" t="s">
        <v>103</v>
      </c>
      <c r="BR317" s="57" t="s">
        <v>103</v>
      </c>
      <c r="BS317" s="57" t="s">
        <v>103</v>
      </c>
      <c r="BT317" s="57" t="s">
        <v>102</v>
      </c>
      <c r="BU317" s="57" t="s">
        <v>102</v>
      </c>
      <c r="BV317" s="57" t="s">
        <v>103</v>
      </c>
      <c r="BW317" s="57" t="s">
        <v>103</v>
      </c>
      <c r="BX317" s="57" t="s">
        <v>103</v>
      </c>
      <c r="BY317" s="57" t="s">
        <v>103</v>
      </c>
      <c r="BZ317" s="57" t="s">
        <v>103</v>
      </c>
      <c r="CA317" s="57" t="s">
        <v>103</v>
      </c>
      <c r="CB317" s="57" t="s">
        <v>103</v>
      </c>
      <c r="CC317" s="57" t="s">
        <v>103</v>
      </c>
      <c r="CD317" s="59"/>
    </row>
    <row r="318">
      <c r="A318" s="54" t="s">
        <v>419</v>
      </c>
      <c r="B318" s="57" t="s">
        <v>111</v>
      </c>
      <c r="C318" s="57" t="s">
        <v>111</v>
      </c>
      <c r="D318" s="57" t="s">
        <v>111</v>
      </c>
      <c r="E318" s="57" t="s">
        <v>111</v>
      </c>
      <c r="F318" s="57" t="s">
        <v>111</v>
      </c>
      <c r="G318" s="58"/>
      <c r="H318" s="57" t="s">
        <v>111</v>
      </c>
      <c r="I318" s="57" t="s">
        <v>111</v>
      </c>
      <c r="J318" s="57" t="s">
        <v>111</v>
      </c>
      <c r="K318" s="57" t="s">
        <v>103</v>
      </c>
      <c r="L318" s="57" t="s">
        <v>111</v>
      </c>
      <c r="M318" s="57" t="s">
        <v>111</v>
      </c>
      <c r="N318" s="57" t="s">
        <v>111</v>
      </c>
      <c r="O318" s="57" t="s">
        <v>111</v>
      </c>
      <c r="P318" s="57" t="s">
        <v>111</v>
      </c>
      <c r="Q318" s="57" t="s">
        <v>111</v>
      </c>
      <c r="R318" s="57" t="s">
        <v>102</v>
      </c>
      <c r="S318" s="57" t="s">
        <v>102</v>
      </c>
      <c r="T318" s="57" t="s">
        <v>111</v>
      </c>
      <c r="U318" s="57" t="s">
        <v>111</v>
      </c>
      <c r="V318" s="57" t="s">
        <v>111</v>
      </c>
      <c r="W318" s="58"/>
      <c r="X318" s="57" t="s">
        <v>111</v>
      </c>
      <c r="Y318" s="58"/>
      <c r="Z318" s="58"/>
      <c r="AA318" s="57" t="s">
        <v>111</v>
      </c>
      <c r="AB318" s="57" t="s">
        <v>111</v>
      </c>
      <c r="AC318" s="57" t="s">
        <v>102</v>
      </c>
      <c r="AD318" s="57" t="s">
        <v>102</v>
      </c>
      <c r="AE318" s="57" t="s">
        <v>102</v>
      </c>
      <c r="AF318" s="57" t="s">
        <v>102</v>
      </c>
      <c r="AG318" s="57" t="s">
        <v>111</v>
      </c>
      <c r="AH318" s="57" t="s">
        <v>111</v>
      </c>
      <c r="AI318" s="57" t="s">
        <v>111</v>
      </c>
      <c r="AJ318" s="57" t="s">
        <v>111</v>
      </c>
      <c r="AK318" s="57" t="s">
        <v>111</v>
      </c>
      <c r="AL318" s="58"/>
      <c r="AM318" s="57" t="s">
        <v>111</v>
      </c>
      <c r="AN318" s="58"/>
      <c r="AO318" s="57" t="s">
        <v>111</v>
      </c>
      <c r="AP318" s="57" t="s">
        <v>111</v>
      </c>
      <c r="AQ318" s="57" t="s">
        <v>103</v>
      </c>
      <c r="AR318" s="57" t="s">
        <v>111</v>
      </c>
      <c r="AS318" s="57"/>
      <c r="AT318" s="57" t="s">
        <v>102</v>
      </c>
      <c r="AU318" s="57" t="s">
        <v>111</v>
      </c>
      <c r="AV318" s="58"/>
      <c r="AW318" s="57" t="s">
        <v>111</v>
      </c>
      <c r="AX318" s="57" t="s">
        <v>111</v>
      </c>
      <c r="AY318" s="57" t="s">
        <v>111</v>
      </c>
      <c r="AZ318" s="57" t="s">
        <v>111</v>
      </c>
      <c r="BA318" s="57" t="s">
        <v>111</v>
      </c>
      <c r="BB318" s="57" t="s">
        <v>111</v>
      </c>
      <c r="BC318" s="57" t="s">
        <v>111</v>
      </c>
      <c r="BD318" s="57" t="s">
        <v>111</v>
      </c>
      <c r="BE318" s="57" t="s">
        <v>111</v>
      </c>
      <c r="BF318" s="57" t="s">
        <v>111</v>
      </c>
      <c r="BG318" s="57" t="s">
        <v>111</v>
      </c>
      <c r="BH318" s="57" t="s">
        <v>111</v>
      </c>
      <c r="BI318" s="57" t="s">
        <v>111</v>
      </c>
      <c r="BJ318" s="57" t="s">
        <v>111</v>
      </c>
      <c r="BK318" s="57" t="s">
        <v>111</v>
      </c>
      <c r="BL318" s="57" t="s">
        <v>111</v>
      </c>
      <c r="BM318" s="57" t="s">
        <v>111</v>
      </c>
      <c r="BN318" s="57" t="s">
        <v>111</v>
      </c>
      <c r="BO318" s="57" t="s">
        <v>111</v>
      </c>
      <c r="BP318" s="57" t="s">
        <v>111</v>
      </c>
      <c r="BQ318" s="57" t="s">
        <v>111</v>
      </c>
      <c r="BR318" s="57" t="s">
        <v>111</v>
      </c>
      <c r="BS318" s="57" t="s">
        <v>111</v>
      </c>
      <c r="BT318" s="57" t="s">
        <v>102</v>
      </c>
      <c r="BU318" s="57" t="s">
        <v>111</v>
      </c>
      <c r="BV318" s="57" t="s">
        <v>111</v>
      </c>
      <c r="BW318" s="57" t="s">
        <v>111</v>
      </c>
      <c r="BX318" s="57" t="s">
        <v>111</v>
      </c>
      <c r="BY318" s="57" t="s">
        <v>111</v>
      </c>
      <c r="BZ318" s="57" t="s">
        <v>111</v>
      </c>
      <c r="CA318" s="57" t="s">
        <v>111</v>
      </c>
      <c r="CB318" s="57" t="s">
        <v>111</v>
      </c>
      <c r="CC318" s="57" t="s">
        <v>111</v>
      </c>
      <c r="CD318" s="59"/>
    </row>
    <row r="319">
      <c r="A319" s="54" t="s">
        <v>420</v>
      </c>
      <c r="B319" s="57" t="s">
        <v>103</v>
      </c>
      <c r="C319" s="57" t="s">
        <v>103</v>
      </c>
      <c r="D319" s="57" t="s">
        <v>103</v>
      </c>
      <c r="E319" s="57" t="s">
        <v>103</v>
      </c>
      <c r="F319" s="57" t="s">
        <v>103</v>
      </c>
      <c r="G319" s="58"/>
      <c r="H319" s="57" t="s">
        <v>103</v>
      </c>
      <c r="I319" s="57" t="s">
        <v>103</v>
      </c>
      <c r="J319" s="57" t="s">
        <v>103</v>
      </c>
      <c r="K319" s="57" t="s">
        <v>103</v>
      </c>
      <c r="L319" s="57" t="s">
        <v>103</v>
      </c>
      <c r="M319" s="57" t="s">
        <v>103</v>
      </c>
      <c r="N319" s="57" t="s">
        <v>103</v>
      </c>
      <c r="O319" s="57" t="s">
        <v>103</v>
      </c>
      <c r="P319" s="57" t="s">
        <v>103</v>
      </c>
      <c r="Q319" s="57" t="s">
        <v>103</v>
      </c>
      <c r="R319" s="57" t="s">
        <v>103</v>
      </c>
      <c r="S319" s="57" t="s">
        <v>109</v>
      </c>
      <c r="T319" s="57" t="s">
        <v>103</v>
      </c>
      <c r="U319" s="57" t="s">
        <v>103</v>
      </c>
      <c r="V319" s="57" t="s">
        <v>103</v>
      </c>
      <c r="W319" s="58"/>
      <c r="X319" s="57" t="s">
        <v>102</v>
      </c>
      <c r="Y319" s="58"/>
      <c r="Z319" s="58"/>
      <c r="AA319" s="57" t="s">
        <v>103</v>
      </c>
      <c r="AB319" s="57" t="s">
        <v>103</v>
      </c>
      <c r="AC319" s="57" t="s">
        <v>103</v>
      </c>
      <c r="AD319" s="57" t="s">
        <v>103</v>
      </c>
      <c r="AE319" s="57" t="s">
        <v>103</v>
      </c>
      <c r="AF319" s="57" t="s">
        <v>102</v>
      </c>
      <c r="AG319" s="57" t="s">
        <v>103</v>
      </c>
      <c r="AH319" s="57" t="s">
        <v>103</v>
      </c>
      <c r="AI319" s="57" t="s">
        <v>103</v>
      </c>
      <c r="AJ319" s="57" t="s">
        <v>103</v>
      </c>
      <c r="AK319" s="57" t="s">
        <v>103</v>
      </c>
      <c r="AL319" s="57" t="s">
        <v>103</v>
      </c>
      <c r="AM319" s="57" t="s">
        <v>103</v>
      </c>
      <c r="AN319" s="58"/>
      <c r="AO319" s="57" t="s">
        <v>103</v>
      </c>
      <c r="AP319" s="57" t="s">
        <v>111</v>
      </c>
      <c r="AQ319" s="57" t="s">
        <v>103</v>
      </c>
      <c r="AR319" s="57" t="s">
        <v>103</v>
      </c>
      <c r="AS319" s="57"/>
      <c r="AT319" s="57" t="s">
        <v>103</v>
      </c>
      <c r="AU319" s="57" t="s">
        <v>103</v>
      </c>
      <c r="AV319" s="58"/>
      <c r="AW319" s="57" t="s">
        <v>103</v>
      </c>
      <c r="AX319" s="57" t="s">
        <v>103</v>
      </c>
      <c r="AY319" s="57" t="s">
        <v>103</v>
      </c>
      <c r="AZ319" s="57" t="s">
        <v>103</v>
      </c>
      <c r="BA319" s="57" t="s">
        <v>103</v>
      </c>
      <c r="BB319" s="57" t="s">
        <v>103</v>
      </c>
      <c r="BC319" s="57" t="s">
        <v>103</v>
      </c>
      <c r="BD319" s="57" t="s">
        <v>103</v>
      </c>
      <c r="BE319" s="57" t="s">
        <v>103</v>
      </c>
      <c r="BF319" s="57" t="s">
        <v>103</v>
      </c>
      <c r="BG319" s="57" t="s">
        <v>103</v>
      </c>
      <c r="BH319" s="57" t="s">
        <v>103</v>
      </c>
      <c r="BI319" s="57" t="s">
        <v>103</v>
      </c>
      <c r="BJ319" s="57" t="s">
        <v>103</v>
      </c>
      <c r="BK319" s="57" t="s">
        <v>103</v>
      </c>
      <c r="BL319" s="57" t="s">
        <v>103</v>
      </c>
      <c r="BM319" s="57" t="s">
        <v>103</v>
      </c>
      <c r="BN319" s="57" t="s">
        <v>103</v>
      </c>
      <c r="BO319" s="57" t="s">
        <v>103</v>
      </c>
      <c r="BP319" s="57" t="s">
        <v>103</v>
      </c>
      <c r="BQ319" s="57" t="s">
        <v>103</v>
      </c>
      <c r="BR319" s="57" t="s">
        <v>103</v>
      </c>
      <c r="BS319" s="57" t="s">
        <v>103</v>
      </c>
      <c r="BT319" s="57" t="s">
        <v>103</v>
      </c>
      <c r="BU319" s="57" t="s">
        <v>103</v>
      </c>
      <c r="BV319" s="57" t="s">
        <v>103</v>
      </c>
      <c r="BW319" s="57" t="s">
        <v>103</v>
      </c>
      <c r="BX319" s="57" t="s">
        <v>103</v>
      </c>
      <c r="BY319" s="57" t="s">
        <v>103</v>
      </c>
      <c r="BZ319" s="57" t="s">
        <v>103</v>
      </c>
      <c r="CA319" s="57" t="s">
        <v>103</v>
      </c>
      <c r="CB319" s="57" t="s">
        <v>103</v>
      </c>
      <c r="CC319" s="57" t="s">
        <v>103</v>
      </c>
      <c r="CD319" s="59"/>
    </row>
    <row r="320">
      <c r="A320" s="54" t="s">
        <v>421</v>
      </c>
      <c r="B320" s="57" t="s">
        <v>111</v>
      </c>
      <c r="C320" s="57" t="s">
        <v>111</v>
      </c>
      <c r="D320" s="57" t="s">
        <v>111</v>
      </c>
      <c r="E320" s="57" t="s">
        <v>111</v>
      </c>
      <c r="F320" s="57" t="s">
        <v>102</v>
      </c>
      <c r="G320" s="58"/>
      <c r="H320" s="57" t="s">
        <v>102</v>
      </c>
      <c r="I320" s="57" t="s">
        <v>102</v>
      </c>
      <c r="J320" s="57" t="s">
        <v>102</v>
      </c>
      <c r="K320" s="57" t="s">
        <v>111</v>
      </c>
      <c r="L320" s="57" t="s">
        <v>102</v>
      </c>
      <c r="M320" s="57" t="s">
        <v>111</v>
      </c>
      <c r="N320" s="57" t="s">
        <v>102</v>
      </c>
      <c r="O320" s="57" t="s">
        <v>109</v>
      </c>
      <c r="P320" s="57" t="s">
        <v>111</v>
      </c>
      <c r="Q320" s="57" t="s">
        <v>111</v>
      </c>
      <c r="R320" s="57" t="s">
        <v>102</v>
      </c>
      <c r="S320" s="57" t="s">
        <v>102</v>
      </c>
      <c r="T320" s="57" t="s">
        <v>111</v>
      </c>
      <c r="U320" s="57" t="s">
        <v>111</v>
      </c>
      <c r="V320" s="57" t="s">
        <v>111</v>
      </c>
      <c r="W320" s="58"/>
      <c r="X320" s="57" t="s">
        <v>102</v>
      </c>
      <c r="Y320" s="58"/>
      <c r="Z320" s="58"/>
      <c r="AA320" s="57" t="s">
        <v>111</v>
      </c>
      <c r="AB320" s="57" t="s">
        <v>111</v>
      </c>
      <c r="AC320" s="57" t="s">
        <v>102</v>
      </c>
      <c r="AD320" s="57" t="s">
        <v>102</v>
      </c>
      <c r="AE320" s="57" t="s">
        <v>102</v>
      </c>
      <c r="AF320" s="57" t="s">
        <v>111</v>
      </c>
      <c r="AG320" s="57" t="s">
        <v>111</v>
      </c>
      <c r="AH320" s="57" t="s">
        <v>111</v>
      </c>
      <c r="AI320" s="57" t="s">
        <v>102</v>
      </c>
      <c r="AJ320" s="57" t="s">
        <v>111</v>
      </c>
      <c r="AK320" s="57" t="s">
        <v>111</v>
      </c>
      <c r="AL320" s="57" t="s">
        <v>103</v>
      </c>
      <c r="AM320" s="57" t="s">
        <v>102</v>
      </c>
      <c r="AN320" s="58"/>
      <c r="AO320" s="57" t="s">
        <v>111</v>
      </c>
      <c r="AP320" s="57" t="s">
        <v>111</v>
      </c>
      <c r="AQ320" s="57" t="s">
        <v>111</v>
      </c>
      <c r="AR320" s="57" t="s">
        <v>111</v>
      </c>
      <c r="AS320" s="57"/>
      <c r="AT320" s="57" t="s">
        <v>111</v>
      </c>
      <c r="AU320" s="57" t="s">
        <v>111</v>
      </c>
      <c r="AV320" s="58"/>
      <c r="AW320" s="57" t="s">
        <v>111</v>
      </c>
      <c r="AX320" s="57" t="s">
        <v>111</v>
      </c>
      <c r="AY320" s="57" t="s">
        <v>102</v>
      </c>
      <c r="AZ320" s="57" t="s">
        <v>111</v>
      </c>
      <c r="BA320" s="57" t="s">
        <v>102</v>
      </c>
      <c r="BB320" s="57" t="s">
        <v>102</v>
      </c>
      <c r="BC320" s="57" t="s">
        <v>111</v>
      </c>
      <c r="BD320" s="57" t="s">
        <v>111</v>
      </c>
      <c r="BE320" s="57" t="s">
        <v>111</v>
      </c>
      <c r="BF320" s="57" t="s">
        <v>111</v>
      </c>
      <c r="BG320" s="57" t="s">
        <v>102</v>
      </c>
      <c r="BH320" s="57" t="s">
        <v>111</v>
      </c>
      <c r="BI320" s="57" t="s">
        <v>111</v>
      </c>
      <c r="BJ320" s="57" t="s">
        <v>111</v>
      </c>
      <c r="BK320" s="57" t="s">
        <v>102</v>
      </c>
      <c r="BL320" s="57" t="s">
        <v>111</v>
      </c>
      <c r="BM320" s="57" t="s">
        <v>111</v>
      </c>
      <c r="BN320" s="57" t="s">
        <v>111</v>
      </c>
      <c r="BO320" s="57" t="s">
        <v>111</v>
      </c>
      <c r="BP320" s="57" t="s">
        <v>111</v>
      </c>
      <c r="BQ320" s="57" t="s">
        <v>111</v>
      </c>
      <c r="BR320" s="57" t="s">
        <v>111</v>
      </c>
      <c r="BS320" s="57" t="s">
        <v>103</v>
      </c>
      <c r="BT320" s="57" t="s">
        <v>111</v>
      </c>
      <c r="BU320" s="57" t="s">
        <v>111</v>
      </c>
      <c r="BV320" s="57" t="s">
        <v>102</v>
      </c>
      <c r="BW320" s="57" t="s">
        <v>111</v>
      </c>
      <c r="BX320" s="57" t="s">
        <v>111</v>
      </c>
      <c r="BY320" s="57" t="s">
        <v>111</v>
      </c>
      <c r="BZ320" s="57" t="s">
        <v>111</v>
      </c>
      <c r="CA320" s="57" t="s">
        <v>111</v>
      </c>
      <c r="CB320" s="57" t="s">
        <v>102</v>
      </c>
      <c r="CC320" s="57" t="s">
        <v>111</v>
      </c>
      <c r="CD320" s="59"/>
    </row>
    <row r="321">
      <c r="A321" s="54" t="s">
        <v>422</v>
      </c>
      <c r="B321" s="57" t="s">
        <v>111</v>
      </c>
      <c r="C321" s="57" t="s">
        <v>111</v>
      </c>
      <c r="D321" s="57" t="s">
        <v>103</v>
      </c>
      <c r="E321" s="57" t="s">
        <v>111</v>
      </c>
      <c r="F321" s="57" t="s">
        <v>111</v>
      </c>
      <c r="G321" s="58"/>
      <c r="H321" s="57" t="s">
        <v>111</v>
      </c>
      <c r="I321" s="57" t="s">
        <v>111</v>
      </c>
      <c r="J321" s="57" t="s">
        <v>111</v>
      </c>
      <c r="K321" s="57" t="s">
        <v>111</v>
      </c>
      <c r="L321" s="57" t="s">
        <v>111</v>
      </c>
      <c r="M321" s="57" t="s">
        <v>111</v>
      </c>
      <c r="N321" s="57" t="s">
        <v>111</v>
      </c>
      <c r="O321" s="57" t="s">
        <v>111</v>
      </c>
      <c r="P321" s="57" t="s">
        <v>111</v>
      </c>
      <c r="Q321" s="57" t="s">
        <v>102</v>
      </c>
      <c r="R321" s="57" t="s">
        <v>111</v>
      </c>
      <c r="S321" s="57" t="s">
        <v>103</v>
      </c>
      <c r="T321" s="57" t="s">
        <v>111</v>
      </c>
      <c r="U321" s="57" t="s">
        <v>111</v>
      </c>
      <c r="V321" s="57" t="s">
        <v>111</v>
      </c>
      <c r="W321" s="58"/>
      <c r="X321" s="57" t="s">
        <v>111</v>
      </c>
      <c r="Y321" s="58"/>
      <c r="Z321" s="58"/>
      <c r="AA321" s="57" t="s">
        <v>111</v>
      </c>
      <c r="AB321" s="57" t="s">
        <v>111</v>
      </c>
      <c r="AC321" s="57" t="s">
        <v>102</v>
      </c>
      <c r="AD321" s="57" t="s">
        <v>111</v>
      </c>
      <c r="AE321" s="57" t="s">
        <v>103</v>
      </c>
      <c r="AF321" s="58"/>
      <c r="AG321" s="57" t="s">
        <v>111</v>
      </c>
      <c r="AH321" s="57" t="s">
        <v>111</v>
      </c>
      <c r="AI321" s="57" t="s">
        <v>111</v>
      </c>
      <c r="AJ321" s="57" t="s">
        <v>111</v>
      </c>
      <c r="AK321" s="57" t="s">
        <v>111</v>
      </c>
      <c r="AL321" s="57" t="s">
        <v>103</v>
      </c>
      <c r="AM321" s="57" t="s">
        <v>111</v>
      </c>
      <c r="AN321" s="58"/>
      <c r="AO321" s="57" t="s">
        <v>111</v>
      </c>
      <c r="AP321" s="57" t="s">
        <v>111</v>
      </c>
      <c r="AQ321" s="57" t="s">
        <v>103</v>
      </c>
      <c r="AR321" s="57" t="s">
        <v>111</v>
      </c>
      <c r="AS321" s="57"/>
      <c r="AT321" s="57" t="s">
        <v>111</v>
      </c>
      <c r="AU321" s="57" t="s">
        <v>111</v>
      </c>
      <c r="AV321" s="58"/>
      <c r="AW321" s="57" t="s">
        <v>111</v>
      </c>
      <c r="AX321" s="57" t="s">
        <v>102</v>
      </c>
      <c r="AY321" s="57" t="s">
        <v>111</v>
      </c>
      <c r="AZ321" s="57" t="s">
        <v>111</v>
      </c>
      <c r="BA321" s="57" t="s">
        <v>111</v>
      </c>
      <c r="BB321" s="57" t="s">
        <v>111</v>
      </c>
      <c r="BC321" s="57" t="s">
        <v>111</v>
      </c>
      <c r="BD321" s="57" t="s">
        <v>111</v>
      </c>
      <c r="BE321" s="57" t="s">
        <v>111</v>
      </c>
      <c r="BF321" s="57" t="s">
        <v>111</v>
      </c>
      <c r="BG321" s="57" t="s">
        <v>111</v>
      </c>
      <c r="BH321" s="57" t="s">
        <v>111</v>
      </c>
      <c r="BI321" s="57" t="s">
        <v>111</v>
      </c>
      <c r="BJ321" s="57" t="s">
        <v>111</v>
      </c>
      <c r="BK321" s="57" t="s">
        <v>111</v>
      </c>
      <c r="BL321" s="57" t="s">
        <v>111</v>
      </c>
      <c r="BM321" s="57" t="s">
        <v>111</v>
      </c>
      <c r="BN321" s="57" t="s">
        <v>111</v>
      </c>
      <c r="BO321" s="57" t="s">
        <v>111</v>
      </c>
      <c r="BP321" s="57" t="s">
        <v>111</v>
      </c>
      <c r="BQ321" s="57" t="s">
        <v>111</v>
      </c>
      <c r="BR321" s="57" t="s">
        <v>111</v>
      </c>
      <c r="BS321" s="57" t="s">
        <v>111</v>
      </c>
      <c r="BT321" s="57" t="s">
        <v>102</v>
      </c>
      <c r="BU321" s="57" t="s">
        <v>111</v>
      </c>
      <c r="BV321" s="57" t="s">
        <v>111</v>
      </c>
      <c r="BW321" s="57" t="s">
        <v>111</v>
      </c>
      <c r="BX321" s="57" t="s">
        <v>111</v>
      </c>
      <c r="BY321" s="57" t="s">
        <v>111</v>
      </c>
      <c r="BZ321" s="57" t="s">
        <v>111</v>
      </c>
      <c r="CA321" s="57" t="s">
        <v>111</v>
      </c>
      <c r="CB321" s="57" t="s">
        <v>111</v>
      </c>
      <c r="CC321" s="57" t="s">
        <v>111</v>
      </c>
      <c r="CD321" s="59"/>
    </row>
    <row r="322">
      <c r="A322" s="54" t="s">
        <v>423</v>
      </c>
      <c r="B322" s="57" t="s">
        <v>111</v>
      </c>
      <c r="C322" s="57" t="s">
        <v>102</v>
      </c>
      <c r="D322" s="57" t="s">
        <v>111</v>
      </c>
      <c r="E322" s="57" t="s">
        <v>111</v>
      </c>
      <c r="F322" s="57" t="s">
        <v>109</v>
      </c>
      <c r="G322" s="58"/>
      <c r="H322" s="57" t="s">
        <v>103</v>
      </c>
      <c r="I322" s="57" t="s">
        <v>103</v>
      </c>
      <c r="J322" s="57" t="s">
        <v>102</v>
      </c>
      <c r="K322" s="57" t="s">
        <v>111</v>
      </c>
      <c r="L322" s="57" t="s">
        <v>103</v>
      </c>
      <c r="M322" s="57" t="s">
        <v>111</v>
      </c>
      <c r="N322" s="57" t="s">
        <v>103</v>
      </c>
      <c r="O322" s="57" t="s">
        <v>102</v>
      </c>
      <c r="P322" s="57" t="s">
        <v>111</v>
      </c>
      <c r="Q322" s="57" t="s">
        <v>109</v>
      </c>
      <c r="R322" s="57" t="s">
        <v>102</v>
      </c>
      <c r="S322" s="57" t="s">
        <v>111</v>
      </c>
      <c r="T322" s="57" t="s">
        <v>111</v>
      </c>
      <c r="U322" s="57" t="s">
        <v>111</v>
      </c>
      <c r="V322" s="57" t="s">
        <v>111</v>
      </c>
      <c r="W322" s="58"/>
      <c r="X322" s="57" t="s">
        <v>111</v>
      </c>
      <c r="Y322" s="58"/>
      <c r="Z322" s="58"/>
      <c r="AA322" s="57" t="s">
        <v>102</v>
      </c>
      <c r="AB322" s="57" t="s">
        <v>109</v>
      </c>
      <c r="AC322" s="57" t="s">
        <v>102</v>
      </c>
      <c r="AD322" s="57" t="s">
        <v>103</v>
      </c>
      <c r="AE322" s="57" t="s">
        <v>109</v>
      </c>
      <c r="AF322" s="57" t="s">
        <v>111</v>
      </c>
      <c r="AG322" s="57" t="s">
        <v>111</v>
      </c>
      <c r="AH322" s="57" t="s">
        <v>111</v>
      </c>
      <c r="AI322" s="57" t="s">
        <v>111</v>
      </c>
      <c r="AJ322" s="57" t="s">
        <v>111</v>
      </c>
      <c r="AK322" s="57" t="s">
        <v>111</v>
      </c>
      <c r="AL322" s="57" t="s">
        <v>102</v>
      </c>
      <c r="AM322" s="57" t="s">
        <v>103</v>
      </c>
      <c r="AN322" s="58"/>
      <c r="AO322" s="57" t="s">
        <v>111</v>
      </c>
      <c r="AP322" s="57" t="s">
        <v>111</v>
      </c>
      <c r="AQ322" s="57" t="s">
        <v>111</v>
      </c>
      <c r="AR322" s="57" t="s">
        <v>111</v>
      </c>
      <c r="AS322" s="57"/>
      <c r="AT322" s="57" t="s">
        <v>109</v>
      </c>
      <c r="AU322" s="57" t="s">
        <v>111</v>
      </c>
      <c r="AV322" s="58"/>
      <c r="AW322" s="57" t="s">
        <v>111</v>
      </c>
      <c r="AX322" s="57" t="s">
        <v>111</v>
      </c>
      <c r="AY322" s="57" t="s">
        <v>111</v>
      </c>
      <c r="AZ322" s="57" t="s">
        <v>111</v>
      </c>
      <c r="BA322" s="57" t="s">
        <v>102</v>
      </c>
      <c r="BB322" s="57" t="s">
        <v>103</v>
      </c>
      <c r="BC322" s="57" t="s">
        <v>111</v>
      </c>
      <c r="BD322" s="57" t="s">
        <v>111</v>
      </c>
      <c r="BE322" s="57" t="s">
        <v>111</v>
      </c>
      <c r="BF322" s="57" t="s">
        <v>111</v>
      </c>
      <c r="BG322" s="57" t="s">
        <v>111</v>
      </c>
      <c r="BH322" s="57" t="s">
        <v>111</v>
      </c>
      <c r="BI322" s="57" t="s">
        <v>111</v>
      </c>
      <c r="BJ322" s="57" t="s">
        <v>111</v>
      </c>
      <c r="BK322" s="57" t="s">
        <v>109</v>
      </c>
      <c r="BL322" s="57" t="s">
        <v>111</v>
      </c>
      <c r="BM322" s="57" t="s">
        <v>111</v>
      </c>
      <c r="BN322" s="57" t="s">
        <v>111</v>
      </c>
      <c r="BO322" s="57" t="s">
        <v>102</v>
      </c>
      <c r="BP322" s="57" t="s">
        <v>111</v>
      </c>
      <c r="BQ322" s="57" t="s">
        <v>111</v>
      </c>
      <c r="BR322" s="57" t="s">
        <v>111</v>
      </c>
      <c r="BS322" s="57" t="s">
        <v>111</v>
      </c>
      <c r="BT322" s="57" t="s">
        <v>103</v>
      </c>
      <c r="BU322" s="57" t="s">
        <v>111</v>
      </c>
      <c r="BV322" s="57" t="s">
        <v>102</v>
      </c>
      <c r="BW322" s="57" t="s">
        <v>102</v>
      </c>
      <c r="BX322" s="57" t="s">
        <v>111</v>
      </c>
      <c r="BY322" s="57" t="s">
        <v>111</v>
      </c>
      <c r="BZ322" s="57" t="s">
        <v>109</v>
      </c>
      <c r="CA322" s="57" t="s">
        <v>111</v>
      </c>
      <c r="CB322" s="57" t="s">
        <v>111</v>
      </c>
      <c r="CC322" s="57" t="s">
        <v>111</v>
      </c>
      <c r="CD322" s="59"/>
    </row>
    <row r="323">
      <c r="A323" s="54" t="s">
        <v>424</v>
      </c>
      <c r="B323" s="57" t="s">
        <v>109</v>
      </c>
      <c r="C323" s="57" t="s">
        <v>109</v>
      </c>
      <c r="D323" s="57" t="s">
        <v>109</v>
      </c>
      <c r="E323" s="57" t="s">
        <v>109</v>
      </c>
      <c r="F323" s="57" t="s">
        <v>109</v>
      </c>
      <c r="G323" s="58"/>
      <c r="H323" s="57" t="s">
        <v>109</v>
      </c>
      <c r="I323" s="57" t="s">
        <v>111</v>
      </c>
      <c r="J323" s="57" t="s">
        <v>109</v>
      </c>
      <c r="K323" s="57" t="s">
        <v>111</v>
      </c>
      <c r="L323" s="57" t="s">
        <v>109</v>
      </c>
      <c r="M323" s="57" t="s">
        <v>109</v>
      </c>
      <c r="N323" s="57" t="s">
        <v>109</v>
      </c>
      <c r="O323" s="57" t="s">
        <v>111</v>
      </c>
      <c r="P323" s="57" t="s">
        <v>109</v>
      </c>
      <c r="Q323" s="57" t="s">
        <v>109</v>
      </c>
      <c r="R323" s="57" t="s">
        <v>109</v>
      </c>
      <c r="S323" s="57" t="s">
        <v>102</v>
      </c>
      <c r="T323" s="57" t="s">
        <v>109</v>
      </c>
      <c r="U323" s="57" t="s">
        <v>109</v>
      </c>
      <c r="V323" s="57" t="s">
        <v>109</v>
      </c>
      <c r="W323" s="58"/>
      <c r="X323" s="57" t="s">
        <v>111</v>
      </c>
      <c r="Y323" s="58"/>
      <c r="Z323" s="58"/>
      <c r="AA323" s="57" t="s">
        <v>109</v>
      </c>
      <c r="AB323" s="57" t="s">
        <v>109</v>
      </c>
      <c r="AC323" s="57" t="s">
        <v>103</v>
      </c>
      <c r="AD323" s="57" t="s">
        <v>109</v>
      </c>
      <c r="AE323" s="57" t="s">
        <v>111</v>
      </c>
      <c r="AF323" s="57" t="s">
        <v>103</v>
      </c>
      <c r="AG323" s="57" t="s">
        <v>109</v>
      </c>
      <c r="AH323" s="57" t="s">
        <v>109</v>
      </c>
      <c r="AI323" s="57" t="s">
        <v>109</v>
      </c>
      <c r="AJ323" s="57" t="s">
        <v>109</v>
      </c>
      <c r="AK323" s="57" t="s">
        <v>109</v>
      </c>
      <c r="AL323" s="57" t="s">
        <v>102</v>
      </c>
      <c r="AM323" s="57" t="s">
        <v>109</v>
      </c>
      <c r="AN323" s="58"/>
      <c r="AO323" s="57" t="s">
        <v>109</v>
      </c>
      <c r="AP323" s="57" t="s">
        <v>109</v>
      </c>
      <c r="AQ323" s="57" t="s">
        <v>109</v>
      </c>
      <c r="AR323" s="57" t="s">
        <v>109</v>
      </c>
      <c r="AS323" s="57"/>
      <c r="AT323" s="57" t="s">
        <v>109</v>
      </c>
      <c r="AU323" s="57" t="s">
        <v>109</v>
      </c>
      <c r="AV323" s="58"/>
      <c r="AW323" s="57" t="s">
        <v>109</v>
      </c>
      <c r="AX323" s="57" t="s">
        <v>109</v>
      </c>
      <c r="AY323" s="57" t="s">
        <v>109</v>
      </c>
      <c r="AZ323" s="57" t="s">
        <v>109</v>
      </c>
      <c r="BA323" s="57" t="s">
        <v>109</v>
      </c>
      <c r="BB323" s="57" t="s">
        <v>109</v>
      </c>
      <c r="BC323" s="57" t="s">
        <v>109</v>
      </c>
      <c r="BD323" s="57" t="s">
        <v>109</v>
      </c>
      <c r="BE323" s="57" t="s">
        <v>109</v>
      </c>
      <c r="BF323" s="57" t="s">
        <v>109</v>
      </c>
      <c r="BG323" s="57" t="s">
        <v>109</v>
      </c>
      <c r="BH323" s="57" t="s">
        <v>109</v>
      </c>
      <c r="BI323" s="57" t="s">
        <v>109</v>
      </c>
      <c r="BJ323" s="57" t="s">
        <v>109</v>
      </c>
      <c r="BK323" s="57" t="s">
        <v>109</v>
      </c>
      <c r="BL323" s="57" t="s">
        <v>109</v>
      </c>
      <c r="BM323" s="57" t="s">
        <v>109</v>
      </c>
      <c r="BN323" s="57" t="s">
        <v>109</v>
      </c>
      <c r="BO323" s="57" t="s">
        <v>109</v>
      </c>
      <c r="BP323" s="57" t="s">
        <v>109</v>
      </c>
      <c r="BQ323" s="57" t="s">
        <v>109</v>
      </c>
      <c r="BR323" s="57" t="s">
        <v>109</v>
      </c>
      <c r="BS323" s="57" t="s">
        <v>109</v>
      </c>
      <c r="BT323" s="57" t="s">
        <v>109</v>
      </c>
      <c r="BU323" s="57" t="s">
        <v>109</v>
      </c>
      <c r="BV323" s="57" t="s">
        <v>109</v>
      </c>
      <c r="BW323" s="57" t="s">
        <v>109</v>
      </c>
      <c r="BX323" s="57" t="s">
        <v>109</v>
      </c>
      <c r="BY323" s="57" t="s">
        <v>109</v>
      </c>
      <c r="BZ323" s="57" t="s">
        <v>109</v>
      </c>
      <c r="CA323" s="57" t="s">
        <v>109</v>
      </c>
      <c r="CB323" s="57" t="s">
        <v>109</v>
      </c>
      <c r="CC323" s="57" t="s">
        <v>109</v>
      </c>
      <c r="CD323" s="59"/>
    </row>
    <row r="324">
      <c r="A324" s="54" t="s">
        <v>425</v>
      </c>
      <c r="B324" s="57" t="s">
        <v>109</v>
      </c>
      <c r="C324" s="57" t="s">
        <v>111</v>
      </c>
      <c r="D324" s="57" t="s">
        <v>111</v>
      </c>
      <c r="E324" s="57" t="s">
        <v>109</v>
      </c>
      <c r="F324" s="57" t="s">
        <v>103</v>
      </c>
      <c r="G324" s="58"/>
      <c r="H324" s="57" t="s">
        <v>103</v>
      </c>
      <c r="I324" s="57" t="s">
        <v>103</v>
      </c>
      <c r="J324" s="57" t="s">
        <v>111</v>
      </c>
      <c r="K324" s="57" t="s">
        <v>103</v>
      </c>
      <c r="L324" s="57" t="s">
        <v>103</v>
      </c>
      <c r="M324" s="57" t="s">
        <v>109</v>
      </c>
      <c r="N324" s="57" t="s">
        <v>103</v>
      </c>
      <c r="O324" s="57" t="s">
        <v>109</v>
      </c>
      <c r="P324" s="57" t="s">
        <v>109</v>
      </c>
      <c r="Q324" s="57" t="s">
        <v>109</v>
      </c>
      <c r="R324" s="57" t="s">
        <v>103</v>
      </c>
      <c r="S324" s="57" t="s">
        <v>103</v>
      </c>
      <c r="T324" s="57" t="s">
        <v>109</v>
      </c>
      <c r="U324" s="57" t="s">
        <v>109</v>
      </c>
      <c r="V324" s="57" t="s">
        <v>109</v>
      </c>
      <c r="W324" s="58"/>
      <c r="X324" s="57" t="s">
        <v>111</v>
      </c>
      <c r="Y324" s="58"/>
      <c r="Z324" s="58"/>
      <c r="AA324" s="57" t="s">
        <v>109</v>
      </c>
      <c r="AB324" s="57" t="s">
        <v>109</v>
      </c>
      <c r="AC324" s="57" t="s">
        <v>110</v>
      </c>
      <c r="AD324" s="57" t="s">
        <v>103</v>
      </c>
      <c r="AE324" s="57" t="s">
        <v>103</v>
      </c>
      <c r="AF324" s="57" t="s">
        <v>111</v>
      </c>
      <c r="AG324" s="57" t="s">
        <v>109</v>
      </c>
      <c r="AH324" s="57" t="s">
        <v>109</v>
      </c>
      <c r="AI324" s="57" t="s">
        <v>109</v>
      </c>
      <c r="AJ324" s="57" t="s">
        <v>111</v>
      </c>
      <c r="AK324" s="57" t="s">
        <v>111</v>
      </c>
      <c r="AL324" s="57" t="s">
        <v>109</v>
      </c>
      <c r="AM324" s="57" t="s">
        <v>103</v>
      </c>
      <c r="AN324" s="58"/>
      <c r="AO324" s="57" t="s">
        <v>109</v>
      </c>
      <c r="AP324" s="57" t="s">
        <v>109</v>
      </c>
      <c r="AQ324" s="57" t="s">
        <v>109</v>
      </c>
      <c r="AR324" s="57" t="s">
        <v>109</v>
      </c>
      <c r="AS324" s="57"/>
      <c r="AT324" s="57" t="s">
        <v>109</v>
      </c>
      <c r="AU324" s="57" t="s">
        <v>109</v>
      </c>
      <c r="AV324" s="58"/>
      <c r="AW324" s="57" t="s">
        <v>109</v>
      </c>
      <c r="AX324" s="57" t="s">
        <v>109</v>
      </c>
      <c r="AY324" s="57" t="s">
        <v>111</v>
      </c>
      <c r="AZ324" s="57" t="s">
        <v>109</v>
      </c>
      <c r="BA324" s="57" t="s">
        <v>109</v>
      </c>
      <c r="BB324" s="57" t="s">
        <v>103</v>
      </c>
      <c r="BC324" s="57" t="s">
        <v>109</v>
      </c>
      <c r="BD324" s="57" t="s">
        <v>111</v>
      </c>
      <c r="BE324" s="57" t="s">
        <v>109</v>
      </c>
      <c r="BF324" s="57" t="s">
        <v>109</v>
      </c>
      <c r="BG324" s="57" t="s">
        <v>111</v>
      </c>
      <c r="BH324" s="57" t="s">
        <v>109</v>
      </c>
      <c r="BI324" s="57" t="s">
        <v>109</v>
      </c>
      <c r="BJ324" s="57" t="s">
        <v>109</v>
      </c>
      <c r="BK324" s="57" t="s">
        <v>109</v>
      </c>
      <c r="BL324" s="57" t="s">
        <v>109</v>
      </c>
      <c r="BM324" s="57" t="s">
        <v>109</v>
      </c>
      <c r="BN324" s="57" t="s">
        <v>109</v>
      </c>
      <c r="BO324" s="57" t="s">
        <v>109</v>
      </c>
      <c r="BP324" s="57" t="s">
        <v>103</v>
      </c>
      <c r="BQ324" s="57" t="s">
        <v>103</v>
      </c>
      <c r="BR324" s="57" t="s">
        <v>109</v>
      </c>
      <c r="BS324" s="57" t="s">
        <v>109</v>
      </c>
      <c r="BT324" s="57" t="s">
        <v>109</v>
      </c>
      <c r="BU324" s="57" t="s">
        <v>109</v>
      </c>
      <c r="BV324" s="57" t="s">
        <v>103</v>
      </c>
      <c r="BW324" s="57" t="s">
        <v>109</v>
      </c>
      <c r="BX324" s="57" t="s">
        <v>109</v>
      </c>
      <c r="BY324" s="57" t="s">
        <v>109</v>
      </c>
      <c r="BZ324" s="57" t="s">
        <v>109</v>
      </c>
      <c r="CA324" s="57" t="s">
        <v>109</v>
      </c>
      <c r="CB324" s="57" t="s">
        <v>109</v>
      </c>
      <c r="CC324" s="57" t="s">
        <v>109</v>
      </c>
      <c r="CD324" s="59"/>
    </row>
    <row r="325">
      <c r="A325" s="54" t="s">
        <v>426</v>
      </c>
      <c r="B325" s="57" t="s">
        <v>103</v>
      </c>
      <c r="C325" s="57" t="s">
        <v>103</v>
      </c>
      <c r="D325" s="57" t="s">
        <v>103</v>
      </c>
      <c r="E325" s="57" t="s">
        <v>103</v>
      </c>
      <c r="F325" s="57" t="s">
        <v>103</v>
      </c>
      <c r="G325" s="58"/>
      <c r="H325" s="57" t="s">
        <v>103</v>
      </c>
      <c r="I325" s="57" t="s">
        <v>103</v>
      </c>
      <c r="J325" s="57" t="s">
        <v>103</v>
      </c>
      <c r="K325" s="57" t="s">
        <v>103</v>
      </c>
      <c r="L325" s="58"/>
      <c r="M325" s="57" t="s">
        <v>103</v>
      </c>
      <c r="N325" s="57" t="s">
        <v>103</v>
      </c>
      <c r="O325" s="57" t="s">
        <v>103</v>
      </c>
      <c r="P325" s="57" t="s">
        <v>103</v>
      </c>
      <c r="Q325" s="57" t="s">
        <v>103</v>
      </c>
      <c r="R325" s="57" t="s">
        <v>103</v>
      </c>
      <c r="S325" s="57" t="s">
        <v>103</v>
      </c>
      <c r="T325" s="57" t="s">
        <v>103</v>
      </c>
      <c r="U325" s="57" t="s">
        <v>103</v>
      </c>
      <c r="V325" s="57" t="s">
        <v>103</v>
      </c>
      <c r="W325" s="58"/>
      <c r="X325" s="57"/>
      <c r="Y325" s="58"/>
      <c r="Z325" s="58"/>
      <c r="AA325" s="57" t="s">
        <v>103</v>
      </c>
      <c r="AB325" s="57" t="s">
        <v>103</v>
      </c>
      <c r="AC325" s="57" t="s">
        <v>103</v>
      </c>
      <c r="AD325" s="58"/>
      <c r="AE325" s="58"/>
      <c r="AF325" s="58"/>
      <c r="AG325" s="57" t="s">
        <v>103</v>
      </c>
      <c r="AH325" s="57" t="s">
        <v>103</v>
      </c>
      <c r="AI325" s="57" t="s">
        <v>103</v>
      </c>
      <c r="AJ325" s="57" t="s">
        <v>103</v>
      </c>
      <c r="AK325" s="57" t="s">
        <v>103</v>
      </c>
      <c r="AL325" s="58"/>
      <c r="AM325" s="57" t="s">
        <v>103</v>
      </c>
      <c r="AN325" s="58"/>
      <c r="AO325" s="57" t="s">
        <v>103</v>
      </c>
      <c r="AP325" s="57" t="s">
        <v>103</v>
      </c>
      <c r="AQ325" s="57" t="s">
        <v>103</v>
      </c>
      <c r="AR325" s="57" t="s">
        <v>103</v>
      </c>
      <c r="AS325" s="57"/>
      <c r="AT325" s="57" t="s">
        <v>103</v>
      </c>
      <c r="AU325" s="57" t="s">
        <v>103</v>
      </c>
      <c r="AV325" s="58"/>
      <c r="AW325" s="57" t="s">
        <v>103</v>
      </c>
      <c r="AX325" s="57" t="s">
        <v>103</v>
      </c>
      <c r="AY325" s="57" t="s">
        <v>103</v>
      </c>
      <c r="AZ325" s="57" t="s">
        <v>103</v>
      </c>
      <c r="BA325" s="57" t="s">
        <v>103</v>
      </c>
      <c r="BB325" s="57" t="s">
        <v>102</v>
      </c>
      <c r="BC325" s="57" t="s">
        <v>103</v>
      </c>
      <c r="BD325" s="57" t="s">
        <v>103</v>
      </c>
      <c r="BE325" s="57" t="s">
        <v>103</v>
      </c>
      <c r="BF325" s="57" t="s">
        <v>111</v>
      </c>
      <c r="BG325" s="57" t="s">
        <v>103</v>
      </c>
      <c r="BH325" s="57" t="s">
        <v>103</v>
      </c>
      <c r="BI325" s="57" t="s">
        <v>103</v>
      </c>
      <c r="BJ325" s="57" t="s">
        <v>103</v>
      </c>
      <c r="BK325" s="57" t="s">
        <v>103</v>
      </c>
      <c r="BL325" s="57" t="s">
        <v>103</v>
      </c>
      <c r="BM325" s="57" t="s">
        <v>103</v>
      </c>
      <c r="BN325" s="57" t="s">
        <v>103</v>
      </c>
      <c r="BO325" s="57" t="s">
        <v>103</v>
      </c>
      <c r="BP325" s="57" t="s">
        <v>103</v>
      </c>
      <c r="BQ325" s="57" t="s">
        <v>103</v>
      </c>
      <c r="BR325" s="57" t="s">
        <v>103</v>
      </c>
      <c r="BS325" s="57" t="s">
        <v>103</v>
      </c>
      <c r="BT325" s="57" t="s">
        <v>103</v>
      </c>
      <c r="BU325" s="57" t="s">
        <v>103</v>
      </c>
      <c r="BV325" s="57" t="s">
        <v>103</v>
      </c>
      <c r="BW325" s="57" t="s">
        <v>103</v>
      </c>
      <c r="BX325" s="57" t="s">
        <v>103</v>
      </c>
      <c r="BY325" s="57" t="s">
        <v>103</v>
      </c>
      <c r="BZ325" s="57" t="s">
        <v>103</v>
      </c>
      <c r="CA325" s="57" t="s">
        <v>103</v>
      </c>
      <c r="CB325" s="57" t="s">
        <v>103</v>
      </c>
      <c r="CC325" s="57" t="s">
        <v>103</v>
      </c>
      <c r="CD325" s="59"/>
    </row>
    <row r="326">
      <c r="A326" s="54" t="s">
        <v>427</v>
      </c>
      <c r="B326" s="57" t="s">
        <v>109</v>
      </c>
      <c r="C326" s="57" t="s">
        <v>110</v>
      </c>
      <c r="D326" s="57" t="s">
        <v>110</v>
      </c>
      <c r="E326" s="57" t="s">
        <v>109</v>
      </c>
      <c r="F326" s="58"/>
      <c r="G326" s="58"/>
      <c r="H326" s="57" t="s">
        <v>110</v>
      </c>
      <c r="I326" s="58"/>
      <c r="J326" s="57" t="s">
        <v>102</v>
      </c>
      <c r="K326" s="57" t="s">
        <v>110</v>
      </c>
      <c r="L326" s="57" t="s">
        <v>109</v>
      </c>
      <c r="M326" s="57" t="s">
        <v>541</v>
      </c>
      <c r="N326" s="57" t="s">
        <v>110</v>
      </c>
      <c r="O326" s="57" t="s">
        <v>102</v>
      </c>
      <c r="P326" s="57" t="s">
        <v>110</v>
      </c>
      <c r="Q326" s="57" t="s">
        <v>110</v>
      </c>
      <c r="R326" s="57" t="s">
        <v>110</v>
      </c>
      <c r="S326" s="57" t="s">
        <v>110</v>
      </c>
      <c r="T326" s="57" t="s">
        <v>109</v>
      </c>
      <c r="U326" s="57" t="s">
        <v>109</v>
      </c>
      <c r="V326" s="57" t="s">
        <v>110</v>
      </c>
      <c r="W326" s="58"/>
      <c r="X326" s="57" t="s">
        <v>111</v>
      </c>
      <c r="Y326" s="58"/>
      <c r="Z326" s="58"/>
      <c r="AA326" s="57" t="s">
        <v>109</v>
      </c>
      <c r="AB326" s="57" t="s">
        <v>110</v>
      </c>
      <c r="AC326" s="57" t="s">
        <v>110</v>
      </c>
      <c r="AD326" s="57" t="s">
        <v>110</v>
      </c>
      <c r="AE326" s="57" t="s">
        <v>541</v>
      </c>
      <c r="AF326" s="57" t="s">
        <v>103</v>
      </c>
      <c r="AG326" s="57" t="s">
        <v>110</v>
      </c>
      <c r="AH326" s="57" t="s">
        <v>109</v>
      </c>
      <c r="AI326" s="57" t="s">
        <v>110</v>
      </c>
      <c r="AJ326" s="57" t="s">
        <v>109</v>
      </c>
      <c r="AK326" s="57" t="s">
        <v>109</v>
      </c>
      <c r="AL326" s="57" t="s">
        <v>111</v>
      </c>
      <c r="AM326" s="57" t="s">
        <v>110</v>
      </c>
      <c r="AN326" s="58"/>
      <c r="AO326" s="57" t="s">
        <v>109</v>
      </c>
      <c r="AP326" s="57" t="s">
        <v>110</v>
      </c>
      <c r="AQ326" s="57" t="s">
        <v>109</v>
      </c>
      <c r="AR326" s="57" t="s">
        <v>109</v>
      </c>
      <c r="AS326" s="58"/>
      <c r="AT326" s="57" t="s">
        <v>109</v>
      </c>
      <c r="AU326" s="57" t="s">
        <v>109</v>
      </c>
      <c r="AV326" s="58"/>
      <c r="AW326" s="57" t="s">
        <v>109</v>
      </c>
      <c r="AX326" s="57" t="s">
        <v>109</v>
      </c>
      <c r="AY326" s="57" t="s">
        <v>428</v>
      </c>
      <c r="AZ326" s="57" t="s">
        <v>110</v>
      </c>
      <c r="BA326" s="57" t="s">
        <v>109</v>
      </c>
      <c r="BB326" s="57" t="s">
        <v>109</v>
      </c>
      <c r="BC326" s="57" t="s">
        <v>110</v>
      </c>
      <c r="BD326" s="57" t="s">
        <v>109</v>
      </c>
      <c r="BE326" s="57" t="s">
        <v>110</v>
      </c>
      <c r="BF326" s="57" t="s">
        <v>109</v>
      </c>
      <c r="BG326" s="57" t="s">
        <v>109</v>
      </c>
      <c r="BH326" s="57" t="s">
        <v>110</v>
      </c>
      <c r="BI326" s="57" t="s">
        <v>109</v>
      </c>
      <c r="BJ326" s="57" t="s">
        <v>109</v>
      </c>
      <c r="BK326" s="57" t="s">
        <v>109</v>
      </c>
      <c r="BL326" s="57" t="s">
        <v>109</v>
      </c>
      <c r="BM326" s="57" t="s">
        <v>109</v>
      </c>
      <c r="BN326" s="57" t="s">
        <v>109</v>
      </c>
      <c r="BO326" s="57" t="s">
        <v>428</v>
      </c>
      <c r="BP326" s="57" t="s">
        <v>109</v>
      </c>
      <c r="BQ326" s="57" t="s">
        <v>109</v>
      </c>
      <c r="BR326" s="57" t="s">
        <v>109</v>
      </c>
      <c r="BS326" s="57" t="s">
        <v>109</v>
      </c>
      <c r="BT326" s="57" t="s">
        <v>110</v>
      </c>
      <c r="BU326" s="57" t="s">
        <v>110</v>
      </c>
      <c r="BV326" s="57" t="s">
        <v>109</v>
      </c>
      <c r="BW326" s="57" t="s">
        <v>109</v>
      </c>
      <c r="BX326" s="57" t="s">
        <v>110</v>
      </c>
      <c r="BY326" s="57" t="s">
        <v>109</v>
      </c>
      <c r="BZ326" s="57" t="s">
        <v>109</v>
      </c>
      <c r="CA326" s="57" t="s">
        <v>110</v>
      </c>
      <c r="CB326" s="57" t="s">
        <v>109</v>
      </c>
      <c r="CC326" s="57" t="s">
        <v>110</v>
      </c>
      <c r="CD326" s="59"/>
    </row>
    <row r="327">
      <c r="A327" s="54" t="s">
        <v>429</v>
      </c>
      <c r="B327" s="57" t="s">
        <v>103</v>
      </c>
      <c r="C327" s="57" t="s">
        <v>103</v>
      </c>
      <c r="D327" s="57" t="s">
        <v>103</v>
      </c>
      <c r="E327" s="57" t="s">
        <v>103</v>
      </c>
      <c r="F327" s="57" t="s">
        <v>103</v>
      </c>
      <c r="G327" s="58"/>
      <c r="H327" s="57" t="s">
        <v>103</v>
      </c>
      <c r="I327" s="57" t="s">
        <v>102</v>
      </c>
      <c r="J327" s="57" t="s">
        <v>103</v>
      </c>
      <c r="K327" s="57" t="s">
        <v>103</v>
      </c>
      <c r="L327" s="57" t="s">
        <v>102</v>
      </c>
      <c r="M327" s="57" t="s">
        <v>103</v>
      </c>
      <c r="N327" s="57" t="s">
        <v>102</v>
      </c>
      <c r="O327" s="57" t="s">
        <v>102</v>
      </c>
      <c r="P327" s="57" t="s">
        <v>103</v>
      </c>
      <c r="Q327" s="57" t="s">
        <v>103</v>
      </c>
      <c r="R327" s="57" t="s">
        <v>103</v>
      </c>
      <c r="S327" s="57" t="s">
        <v>103</v>
      </c>
      <c r="T327" s="57" t="s">
        <v>103</v>
      </c>
      <c r="U327" s="57" t="s">
        <v>103</v>
      </c>
      <c r="V327" s="57" t="s">
        <v>103</v>
      </c>
      <c r="W327" s="58"/>
      <c r="X327" s="57" t="s">
        <v>103</v>
      </c>
      <c r="Y327" s="58"/>
      <c r="Z327" s="58"/>
      <c r="AA327" s="57" t="s">
        <v>103</v>
      </c>
      <c r="AB327" s="57" t="s">
        <v>103</v>
      </c>
      <c r="AC327" s="57" t="s">
        <v>102</v>
      </c>
      <c r="AD327" s="57" t="s">
        <v>103</v>
      </c>
      <c r="AE327" s="57" t="s">
        <v>103</v>
      </c>
      <c r="AF327" s="57" t="s">
        <v>102</v>
      </c>
      <c r="AG327" s="57" t="s">
        <v>103</v>
      </c>
      <c r="AH327" s="57" t="s">
        <v>103</v>
      </c>
      <c r="AI327" s="57" t="s">
        <v>102</v>
      </c>
      <c r="AJ327" s="57" t="s">
        <v>103</v>
      </c>
      <c r="AK327" s="57" t="s">
        <v>103</v>
      </c>
      <c r="AL327" s="57" t="s">
        <v>102</v>
      </c>
      <c r="AM327" s="57" t="s">
        <v>103</v>
      </c>
      <c r="AN327" s="58"/>
      <c r="AO327" s="57" t="s">
        <v>102</v>
      </c>
      <c r="AP327" s="57" t="s">
        <v>103</v>
      </c>
      <c r="AQ327" s="57" t="s">
        <v>103</v>
      </c>
      <c r="AR327" s="57" t="s">
        <v>103</v>
      </c>
      <c r="AS327" s="57"/>
      <c r="AT327" s="57" t="s">
        <v>103</v>
      </c>
      <c r="AU327" s="57" t="s">
        <v>103</v>
      </c>
      <c r="AV327" s="58"/>
      <c r="AW327" s="57" t="s">
        <v>102</v>
      </c>
      <c r="AX327" s="57" t="s">
        <v>103</v>
      </c>
      <c r="AY327" s="57" t="s">
        <v>103</v>
      </c>
      <c r="AZ327" s="57" t="s">
        <v>103</v>
      </c>
      <c r="BA327" s="57" t="s">
        <v>102</v>
      </c>
      <c r="BB327" s="57" t="s">
        <v>103</v>
      </c>
      <c r="BC327" s="57" t="s">
        <v>103</v>
      </c>
      <c r="BD327" s="57" t="s">
        <v>102</v>
      </c>
      <c r="BE327" s="57" t="s">
        <v>103</v>
      </c>
      <c r="BF327" s="57" t="s">
        <v>103</v>
      </c>
      <c r="BG327" s="57" t="s">
        <v>103</v>
      </c>
      <c r="BH327" s="57" t="s">
        <v>103</v>
      </c>
      <c r="BI327" s="57" t="s">
        <v>103</v>
      </c>
      <c r="BJ327" s="57" t="s">
        <v>103</v>
      </c>
      <c r="BK327" s="57" t="s">
        <v>103</v>
      </c>
      <c r="BL327" s="57" t="s">
        <v>103</v>
      </c>
      <c r="BM327" s="57" t="s">
        <v>103</v>
      </c>
      <c r="BN327" s="57" t="s">
        <v>103</v>
      </c>
      <c r="BO327" s="57" t="s">
        <v>103</v>
      </c>
      <c r="BP327" s="57" t="s">
        <v>102</v>
      </c>
      <c r="BQ327" s="57" t="s">
        <v>103</v>
      </c>
      <c r="BR327" s="57" t="s">
        <v>103</v>
      </c>
      <c r="BS327" s="57" t="s">
        <v>103</v>
      </c>
      <c r="BT327" s="57" t="s">
        <v>102</v>
      </c>
      <c r="BU327" s="57" t="s">
        <v>103</v>
      </c>
      <c r="BV327" s="57" t="s">
        <v>103</v>
      </c>
      <c r="BW327" s="57" t="s">
        <v>103</v>
      </c>
      <c r="BX327" s="57" t="s">
        <v>103</v>
      </c>
      <c r="BY327" s="57" t="s">
        <v>103</v>
      </c>
      <c r="BZ327" s="57" t="s">
        <v>103</v>
      </c>
      <c r="CA327" s="57" t="s">
        <v>103</v>
      </c>
      <c r="CB327" s="57" t="s">
        <v>103</v>
      </c>
      <c r="CC327" s="57" t="s">
        <v>103</v>
      </c>
      <c r="CD327" s="59"/>
    </row>
    <row r="328">
      <c r="A328" s="54" t="s">
        <v>430</v>
      </c>
      <c r="B328" s="57" t="s">
        <v>103</v>
      </c>
      <c r="C328" s="58"/>
      <c r="D328" s="57" t="s">
        <v>103</v>
      </c>
      <c r="E328" s="57" t="s">
        <v>103</v>
      </c>
      <c r="F328" s="57" t="s">
        <v>103</v>
      </c>
      <c r="G328" s="58"/>
      <c r="H328" s="57" t="s">
        <v>103</v>
      </c>
      <c r="I328" s="57" t="s">
        <v>103</v>
      </c>
      <c r="J328" s="57" t="s">
        <v>103</v>
      </c>
      <c r="K328" s="57" t="s">
        <v>103</v>
      </c>
      <c r="L328" s="57" t="s">
        <v>103</v>
      </c>
      <c r="M328" s="57" t="s">
        <v>103</v>
      </c>
      <c r="N328" s="57" t="s">
        <v>102</v>
      </c>
      <c r="O328" s="57" t="s">
        <v>103</v>
      </c>
      <c r="P328" s="57" t="s">
        <v>103</v>
      </c>
      <c r="Q328" s="57" t="s">
        <v>103</v>
      </c>
      <c r="R328" s="57" t="s">
        <v>103</v>
      </c>
      <c r="S328" s="57" t="s">
        <v>103</v>
      </c>
      <c r="T328" s="57" t="s">
        <v>103</v>
      </c>
      <c r="U328" s="57" t="s">
        <v>103</v>
      </c>
      <c r="V328" s="57" t="s">
        <v>103</v>
      </c>
      <c r="W328" s="58"/>
      <c r="X328" s="57" t="s">
        <v>102</v>
      </c>
      <c r="Y328" s="58"/>
      <c r="Z328" s="58"/>
      <c r="AA328" s="57" t="s">
        <v>103</v>
      </c>
      <c r="AB328" s="57" t="s">
        <v>103</v>
      </c>
      <c r="AC328" s="57" t="s">
        <v>103</v>
      </c>
      <c r="AD328" s="57" t="s">
        <v>103</v>
      </c>
      <c r="AE328" s="57" t="s">
        <v>103</v>
      </c>
      <c r="AF328" s="57" t="s">
        <v>103</v>
      </c>
      <c r="AG328" s="57" t="s">
        <v>103</v>
      </c>
      <c r="AH328" s="57" t="s">
        <v>103</v>
      </c>
      <c r="AI328" s="57" t="s">
        <v>103</v>
      </c>
      <c r="AJ328" s="57" t="s">
        <v>103</v>
      </c>
      <c r="AK328" s="57" t="s">
        <v>103</v>
      </c>
      <c r="AL328" s="58"/>
      <c r="AM328" s="57" t="s">
        <v>103</v>
      </c>
      <c r="AN328" s="58"/>
      <c r="AO328" s="57" t="s">
        <v>103</v>
      </c>
      <c r="AP328" s="57" t="s">
        <v>103</v>
      </c>
      <c r="AQ328" s="57" t="s">
        <v>103</v>
      </c>
      <c r="AR328" s="57" t="s">
        <v>103</v>
      </c>
      <c r="AS328" s="57"/>
      <c r="AT328" s="57" t="s">
        <v>103</v>
      </c>
      <c r="AU328" s="57" t="s">
        <v>103</v>
      </c>
      <c r="AV328" s="58"/>
      <c r="AW328" s="57" t="s">
        <v>103</v>
      </c>
      <c r="AX328" s="57" t="s">
        <v>103</v>
      </c>
      <c r="AY328" s="57" t="s">
        <v>103</v>
      </c>
      <c r="AZ328" s="57" t="s">
        <v>103</v>
      </c>
      <c r="BA328" s="57" t="s">
        <v>103</v>
      </c>
      <c r="BB328" s="57" t="s">
        <v>103</v>
      </c>
      <c r="BC328" s="57" t="s">
        <v>103</v>
      </c>
      <c r="BD328" s="57" t="s">
        <v>103</v>
      </c>
      <c r="BE328" s="57" t="s">
        <v>103</v>
      </c>
      <c r="BF328" s="57" t="s">
        <v>103</v>
      </c>
      <c r="BG328" s="57" t="s">
        <v>103</v>
      </c>
      <c r="BH328" s="57" t="s">
        <v>103</v>
      </c>
      <c r="BI328" s="57" t="s">
        <v>103</v>
      </c>
      <c r="BJ328" s="57" t="s">
        <v>103</v>
      </c>
      <c r="BK328" s="57" t="s">
        <v>103</v>
      </c>
      <c r="BL328" s="57" t="s">
        <v>103</v>
      </c>
      <c r="BM328" s="57" t="s">
        <v>103</v>
      </c>
      <c r="BN328" s="57" t="s">
        <v>103</v>
      </c>
      <c r="BO328" s="57" t="s">
        <v>102</v>
      </c>
      <c r="BP328" s="57" t="s">
        <v>103</v>
      </c>
      <c r="BQ328" s="57" t="s">
        <v>103</v>
      </c>
      <c r="BR328" s="57" t="s">
        <v>103</v>
      </c>
      <c r="BS328" s="57" t="s">
        <v>103</v>
      </c>
      <c r="BT328" s="57" t="s">
        <v>103</v>
      </c>
      <c r="BU328" s="57"/>
      <c r="BV328" s="57" t="s">
        <v>103</v>
      </c>
      <c r="BW328" s="57" t="s">
        <v>103</v>
      </c>
      <c r="BX328" s="57" t="s">
        <v>103</v>
      </c>
      <c r="BY328" s="57" t="s">
        <v>103</v>
      </c>
      <c r="BZ328" s="57" t="s">
        <v>103</v>
      </c>
      <c r="CA328" s="57" t="s">
        <v>103</v>
      </c>
      <c r="CB328" s="57" t="s">
        <v>103</v>
      </c>
      <c r="CC328" s="57" t="s">
        <v>103</v>
      </c>
      <c r="CD328" s="59"/>
    </row>
    <row r="329">
      <c r="A329" s="54" t="s">
        <v>431</v>
      </c>
      <c r="B329" s="57" t="s">
        <v>109</v>
      </c>
      <c r="C329" s="57" t="s">
        <v>109</v>
      </c>
      <c r="D329" s="57" t="s">
        <v>109</v>
      </c>
      <c r="E329" s="57" t="s">
        <v>109</v>
      </c>
      <c r="F329" s="57" t="s">
        <v>109</v>
      </c>
      <c r="G329" s="58"/>
      <c r="H329" s="57" t="s">
        <v>109</v>
      </c>
      <c r="I329" s="57" t="s">
        <v>109</v>
      </c>
      <c r="J329" s="57" t="s">
        <v>109</v>
      </c>
      <c r="K329" s="57" t="s">
        <v>109</v>
      </c>
      <c r="L329" s="57" t="s">
        <v>109</v>
      </c>
      <c r="M329" s="57" t="s">
        <v>109</v>
      </c>
      <c r="N329" s="57" t="s">
        <v>111</v>
      </c>
      <c r="O329" s="57" t="s">
        <v>111</v>
      </c>
      <c r="P329" s="57" t="s">
        <v>109</v>
      </c>
      <c r="Q329" s="57" t="s">
        <v>109</v>
      </c>
      <c r="R329" s="57" t="s">
        <v>109</v>
      </c>
      <c r="S329" s="57" t="s">
        <v>111</v>
      </c>
      <c r="T329" s="57" t="s">
        <v>109</v>
      </c>
      <c r="U329" s="57" t="s">
        <v>109</v>
      </c>
      <c r="V329" s="57" t="s">
        <v>109</v>
      </c>
      <c r="W329" s="58"/>
      <c r="X329" s="57" t="s">
        <v>111</v>
      </c>
      <c r="Y329" s="58"/>
      <c r="Z329" s="58"/>
      <c r="AA329" s="57" t="s">
        <v>109</v>
      </c>
      <c r="AB329" s="57" t="s">
        <v>109</v>
      </c>
      <c r="AC329" s="57" t="s">
        <v>109</v>
      </c>
      <c r="AD329" s="57" t="s">
        <v>109</v>
      </c>
      <c r="AE329" s="57" t="s">
        <v>109</v>
      </c>
      <c r="AF329" s="57" t="s">
        <v>103</v>
      </c>
      <c r="AG329" s="57" t="s">
        <v>109</v>
      </c>
      <c r="AH329" s="57" t="s">
        <v>109</v>
      </c>
      <c r="AI329" s="57" t="s">
        <v>109</v>
      </c>
      <c r="AJ329" s="57" t="s">
        <v>109</v>
      </c>
      <c r="AK329" s="57" t="s">
        <v>109</v>
      </c>
      <c r="AL329" s="57" t="s">
        <v>102</v>
      </c>
      <c r="AM329" s="57" t="s">
        <v>109</v>
      </c>
      <c r="AN329" s="58"/>
      <c r="AO329" s="57" t="s">
        <v>109</v>
      </c>
      <c r="AP329" s="57" t="s">
        <v>109</v>
      </c>
      <c r="AQ329" s="57" t="s">
        <v>109</v>
      </c>
      <c r="AR329" s="57" t="s">
        <v>109</v>
      </c>
      <c r="AS329" s="57"/>
      <c r="AT329" s="57" t="s">
        <v>109</v>
      </c>
      <c r="AU329" s="57" t="s">
        <v>109</v>
      </c>
      <c r="AV329" s="58"/>
      <c r="AW329" s="57" t="s">
        <v>109</v>
      </c>
      <c r="AX329" s="57" t="s">
        <v>109</v>
      </c>
      <c r="AY329" s="57" t="s">
        <v>109</v>
      </c>
      <c r="AZ329" s="57" t="s">
        <v>109</v>
      </c>
      <c r="BA329" s="57" t="s">
        <v>109</v>
      </c>
      <c r="BB329" s="57" t="s">
        <v>109</v>
      </c>
      <c r="BC329" s="57" t="s">
        <v>109</v>
      </c>
      <c r="BD329" s="57" t="s">
        <v>109</v>
      </c>
      <c r="BE329" s="57" t="s">
        <v>109</v>
      </c>
      <c r="BF329" s="57" t="s">
        <v>109</v>
      </c>
      <c r="BG329" s="57" t="s">
        <v>109</v>
      </c>
      <c r="BH329" s="57" t="s">
        <v>109</v>
      </c>
      <c r="BI329" s="57" t="s">
        <v>109</v>
      </c>
      <c r="BJ329" s="57" t="s">
        <v>109</v>
      </c>
      <c r="BK329" s="57" t="s">
        <v>109</v>
      </c>
      <c r="BL329" s="57" t="s">
        <v>109</v>
      </c>
      <c r="BM329" s="57" t="s">
        <v>109</v>
      </c>
      <c r="BN329" s="57" t="s">
        <v>109</v>
      </c>
      <c r="BO329" s="57" t="s">
        <v>109</v>
      </c>
      <c r="BP329" s="57" t="s">
        <v>109</v>
      </c>
      <c r="BQ329" s="57" t="s">
        <v>109</v>
      </c>
      <c r="BR329" s="57" t="s">
        <v>109</v>
      </c>
      <c r="BS329" s="57" t="s">
        <v>109</v>
      </c>
      <c r="BT329" s="57" t="s">
        <v>109</v>
      </c>
      <c r="BU329" s="57" t="s">
        <v>109</v>
      </c>
      <c r="BV329" s="57" t="s">
        <v>109</v>
      </c>
      <c r="BW329" s="57" t="s">
        <v>109</v>
      </c>
      <c r="BX329" s="57" t="s">
        <v>109</v>
      </c>
      <c r="BY329" s="57" t="s">
        <v>109</v>
      </c>
      <c r="BZ329" s="57" t="s">
        <v>109</v>
      </c>
      <c r="CA329" s="57" t="s">
        <v>109</v>
      </c>
      <c r="CB329" s="57" t="s">
        <v>109</v>
      </c>
      <c r="CC329" s="57" t="s">
        <v>109</v>
      </c>
      <c r="CD329" s="59"/>
    </row>
    <row r="330">
      <c r="A330" s="54" t="s">
        <v>432</v>
      </c>
      <c r="B330" s="57" t="s">
        <v>103</v>
      </c>
      <c r="C330" s="57" t="s">
        <v>103</v>
      </c>
      <c r="D330" s="57" t="s">
        <v>103</v>
      </c>
      <c r="E330" s="57" t="s">
        <v>103</v>
      </c>
      <c r="F330" s="57" t="s">
        <v>103</v>
      </c>
      <c r="G330" s="58"/>
      <c r="H330" s="57" t="s">
        <v>103</v>
      </c>
      <c r="I330" s="57" t="s">
        <v>103</v>
      </c>
      <c r="J330" s="57" t="s">
        <v>103</v>
      </c>
      <c r="K330" s="57" t="s">
        <v>103</v>
      </c>
      <c r="L330" s="57" t="s">
        <v>103</v>
      </c>
      <c r="M330" s="57" t="s">
        <v>103</v>
      </c>
      <c r="N330" s="57" t="s">
        <v>103</v>
      </c>
      <c r="O330" s="57" t="s">
        <v>103</v>
      </c>
      <c r="P330" s="57" t="s">
        <v>103</v>
      </c>
      <c r="Q330" s="57" t="s">
        <v>103</v>
      </c>
      <c r="R330" s="57" t="s">
        <v>103</v>
      </c>
      <c r="S330" s="57" t="s">
        <v>103</v>
      </c>
      <c r="T330" s="57" t="s">
        <v>103</v>
      </c>
      <c r="U330" s="57" t="s">
        <v>103</v>
      </c>
      <c r="V330" s="57" t="s">
        <v>103</v>
      </c>
      <c r="W330" s="58"/>
      <c r="X330" s="57" t="s">
        <v>103</v>
      </c>
      <c r="Y330" s="58"/>
      <c r="Z330" s="58"/>
      <c r="AA330" s="57" t="s">
        <v>103</v>
      </c>
      <c r="AB330" s="57" t="s">
        <v>103</v>
      </c>
      <c r="AC330" s="57" t="s">
        <v>103</v>
      </c>
      <c r="AD330" s="57" t="s">
        <v>103</v>
      </c>
      <c r="AE330" s="57" t="s">
        <v>103</v>
      </c>
      <c r="AF330" s="57" t="s">
        <v>103</v>
      </c>
      <c r="AG330" s="57" t="s">
        <v>103</v>
      </c>
      <c r="AH330" s="57" t="s">
        <v>103</v>
      </c>
      <c r="AI330" s="57" t="s">
        <v>103</v>
      </c>
      <c r="AJ330" s="57" t="s">
        <v>103</v>
      </c>
      <c r="AK330" s="57" t="s">
        <v>103</v>
      </c>
      <c r="AL330" s="57" t="s">
        <v>102</v>
      </c>
      <c r="AM330" s="57" t="s">
        <v>103</v>
      </c>
      <c r="AN330" s="58"/>
      <c r="AO330" s="57" t="s">
        <v>103</v>
      </c>
      <c r="AP330" s="57" t="s">
        <v>103</v>
      </c>
      <c r="AQ330" s="57" t="s">
        <v>103</v>
      </c>
      <c r="AR330" s="57" t="s">
        <v>103</v>
      </c>
      <c r="AS330" s="57"/>
      <c r="AT330" s="57" t="s">
        <v>103</v>
      </c>
      <c r="AU330" s="57" t="s">
        <v>103</v>
      </c>
      <c r="AV330" s="58"/>
      <c r="AW330" s="57" t="s">
        <v>103</v>
      </c>
      <c r="AX330" s="57" t="s">
        <v>103</v>
      </c>
      <c r="AY330" s="57" t="s">
        <v>103</v>
      </c>
      <c r="AZ330" s="57" t="s">
        <v>103</v>
      </c>
      <c r="BA330" s="57" t="s">
        <v>103</v>
      </c>
      <c r="BB330" s="57" t="s">
        <v>103</v>
      </c>
      <c r="BC330" s="57" t="s">
        <v>103</v>
      </c>
      <c r="BD330" s="57" t="s">
        <v>103</v>
      </c>
      <c r="BE330" s="57" t="s">
        <v>103</v>
      </c>
      <c r="BF330" s="57" t="s">
        <v>103</v>
      </c>
      <c r="BG330" s="57" t="s">
        <v>103</v>
      </c>
      <c r="BH330" s="57" t="s">
        <v>103</v>
      </c>
      <c r="BI330" s="57" t="s">
        <v>103</v>
      </c>
      <c r="BJ330" s="57" t="s">
        <v>103</v>
      </c>
      <c r="BK330" s="57" t="s">
        <v>103</v>
      </c>
      <c r="BL330" s="57" t="s">
        <v>103</v>
      </c>
      <c r="BM330" s="57" t="s">
        <v>103</v>
      </c>
      <c r="BN330" s="57" t="s">
        <v>103</v>
      </c>
      <c r="BO330" s="57" t="s">
        <v>103</v>
      </c>
      <c r="BP330" s="57" t="s">
        <v>103</v>
      </c>
      <c r="BQ330" s="57" t="s">
        <v>103</v>
      </c>
      <c r="BR330" s="57" t="s">
        <v>103</v>
      </c>
      <c r="BS330" s="57" t="s">
        <v>103</v>
      </c>
      <c r="BT330" s="57" t="s">
        <v>103</v>
      </c>
      <c r="BU330" s="57" t="s">
        <v>103</v>
      </c>
      <c r="BV330" s="57" t="s">
        <v>103</v>
      </c>
      <c r="BW330" s="57" t="s">
        <v>103</v>
      </c>
      <c r="BX330" s="57" t="s">
        <v>103</v>
      </c>
      <c r="BY330" s="57" t="s">
        <v>103</v>
      </c>
      <c r="BZ330" s="57" t="s">
        <v>103</v>
      </c>
      <c r="CA330" s="57" t="s">
        <v>103</v>
      </c>
      <c r="CB330" s="57" t="s">
        <v>103</v>
      </c>
      <c r="CC330" s="57" t="s">
        <v>103</v>
      </c>
      <c r="CD330" s="59"/>
    </row>
    <row r="331">
      <c r="A331" s="54" t="s">
        <v>433</v>
      </c>
      <c r="B331" s="57" t="s">
        <v>103</v>
      </c>
      <c r="C331" s="57" t="s">
        <v>102</v>
      </c>
      <c r="D331" s="57" t="s">
        <v>102</v>
      </c>
      <c r="E331" s="57" t="s">
        <v>102</v>
      </c>
      <c r="F331" s="57" t="s">
        <v>102</v>
      </c>
      <c r="G331" s="58"/>
      <c r="H331" s="57" t="s">
        <v>102</v>
      </c>
      <c r="I331" s="57" t="s">
        <v>102</v>
      </c>
      <c r="J331" s="57" t="s">
        <v>102</v>
      </c>
      <c r="K331" s="57" t="s">
        <v>102</v>
      </c>
      <c r="L331" s="57" t="s">
        <v>102</v>
      </c>
      <c r="M331" s="57" t="s">
        <v>102</v>
      </c>
      <c r="N331" s="57" t="s">
        <v>102</v>
      </c>
      <c r="O331" s="57" t="s">
        <v>102</v>
      </c>
      <c r="P331" s="57" t="s">
        <v>102</v>
      </c>
      <c r="Q331" s="57" t="s">
        <v>102</v>
      </c>
      <c r="R331" s="57" t="s">
        <v>103</v>
      </c>
      <c r="S331" s="57" t="s">
        <v>102</v>
      </c>
      <c r="T331" s="57" t="s">
        <v>102</v>
      </c>
      <c r="U331" s="57" t="s">
        <v>102</v>
      </c>
      <c r="V331" s="57" t="s">
        <v>102</v>
      </c>
      <c r="W331" s="58"/>
      <c r="X331" s="57" t="s">
        <v>102</v>
      </c>
      <c r="Y331" s="58"/>
      <c r="Z331" s="58"/>
      <c r="AA331" s="57" t="s">
        <v>102</v>
      </c>
      <c r="AB331" s="57" t="s">
        <v>102</v>
      </c>
      <c r="AC331" s="57" t="s">
        <v>102</v>
      </c>
      <c r="AD331" s="57" t="s">
        <v>102</v>
      </c>
      <c r="AE331" s="57" t="s">
        <v>103</v>
      </c>
      <c r="AF331" s="57" t="s">
        <v>103</v>
      </c>
      <c r="AG331" s="57" t="s">
        <v>102</v>
      </c>
      <c r="AH331" s="57" t="s">
        <v>102</v>
      </c>
      <c r="AI331" s="57" t="s">
        <v>102</v>
      </c>
      <c r="AJ331" s="57" t="s">
        <v>102</v>
      </c>
      <c r="AK331" s="57" t="s">
        <v>102</v>
      </c>
      <c r="AL331" s="57" t="s">
        <v>111</v>
      </c>
      <c r="AM331" s="57" t="s">
        <v>102</v>
      </c>
      <c r="AN331" s="58"/>
      <c r="AO331" s="57" t="s">
        <v>102</v>
      </c>
      <c r="AP331" s="57" t="s">
        <v>102</v>
      </c>
      <c r="AQ331" s="57" t="s">
        <v>102</v>
      </c>
      <c r="AR331" s="57" t="s">
        <v>102</v>
      </c>
      <c r="AS331" s="57"/>
      <c r="AT331" s="57" t="s">
        <v>102</v>
      </c>
      <c r="AU331" s="57" t="s">
        <v>102</v>
      </c>
      <c r="AV331" s="58"/>
      <c r="AW331" s="57" t="s">
        <v>102</v>
      </c>
      <c r="AX331" s="57" t="s">
        <v>102</v>
      </c>
      <c r="AY331" s="57" t="s">
        <v>102</v>
      </c>
      <c r="AZ331" s="57" t="s">
        <v>102</v>
      </c>
      <c r="BA331" s="57" t="s">
        <v>102</v>
      </c>
      <c r="BB331" s="57" t="s">
        <v>103</v>
      </c>
      <c r="BC331" s="57" t="s">
        <v>102</v>
      </c>
      <c r="BD331" s="57" t="s">
        <v>102</v>
      </c>
      <c r="BE331" s="57" t="s">
        <v>102</v>
      </c>
      <c r="BF331" s="57" t="s">
        <v>102</v>
      </c>
      <c r="BG331" s="57" t="s">
        <v>102</v>
      </c>
      <c r="BH331" s="57" t="s">
        <v>102</v>
      </c>
      <c r="BI331" s="57" t="s">
        <v>102</v>
      </c>
      <c r="BJ331" s="57" t="s">
        <v>102</v>
      </c>
      <c r="BK331" s="57" t="s">
        <v>102</v>
      </c>
      <c r="BL331" s="57" t="s">
        <v>102</v>
      </c>
      <c r="BM331" s="57" t="s">
        <v>102</v>
      </c>
      <c r="BN331" s="57" t="s">
        <v>102</v>
      </c>
      <c r="BO331" s="57" t="s">
        <v>103</v>
      </c>
      <c r="BP331" s="57" t="s">
        <v>102</v>
      </c>
      <c r="BQ331" s="57" t="s">
        <v>102</v>
      </c>
      <c r="BR331" s="57" t="s">
        <v>102</v>
      </c>
      <c r="BS331" s="57" t="s">
        <v>102</v>
      </c>
      <c r="BT331" s="57" t="s">
        <v>103</v>
      </c>
      <c r="BU331" s="57" t="s">
        <v>102</v>
      </c>
      <c r="BV331" s="57" t="s">
        <v>102</v>
      </c>
      <c r="BW331" s="57" t="s">
        <v>102</v>
      </c>
      <c r="BX331" s="57" t="s">
        <v>102</v>
      </c>
      <c r="BY331" s="57" t="s">
        <v>102</v>
      </c>
      <c r="BZ331" s="57" t="s">
        <v>102</v>
      </c>
      <c r="CA331" s="57" t="s">
        <v>102</v>
      </c>
      <c r="CB331" s="57" t="s">
        <v>102</v>
      </c>
      <c r="CC331" s="57" t="s">
        <v>102</v>
      </c>
      <c r="CD331" s="59"/>
    </row>
    <row r="332">
      <c r="A332" s="54" t="s">
        <v>434</v>
      </c>
      <c r="B332" s="57" t="s">
        <v>102</v>
      </c>
      <c r="C332" s="57" t="s">
        <v>102</v>
      </c>
      <c r="D332" s="57" t="s">
        <v>102</v>
      </c>
      <c r="E332" s="57" t="s">
        <v>102</v>
      </c>
      <c r="F332" s="57" t="s">
        <v>102</v>
      </c>
      <c r="G332" s="58"/>
      <c r="H332" s="57" t="s">
        <v>102</v>
      </c>
      <c r="I332" s="57" t="s">
        <v>103</v>
      </c>
      <c r="J332" s="57" t="s">
        <v>102</v>
      </c>
      <c r="K332" s="57" t="s">
        <v>102</v>
      </c>
      <c r="L332" s="57" t="s">
        <v>103</v>
      </c>
      <c r="M332" s="57" t="s">
        <v>103</v>
      </c>
      <c r="N332" s="57" t="s">
        <v>103</v>
      </c>
      <c r="O332" s="57" t="s">
        <v>102</v>
      </c>
      <c r="P332" s="57" t="s">
        <v>102</v>
      </c>
      <c r="Q332" s="57" t="s">
        <v>103</v>
      </c>
      <c r="R332" s="57" t="s">
        <v>103</v>
      </c>
      <c r="S332" s="57" t="s">
        <v>103</v>
      </c>
      <c r="T332" s="57" t="s">
        <v>103</v>
      </c>
      <c r="U332" s="57" t="s">
        <v>103</v>
      </c>
      <c r="V332" s="57" t="s">
        <v>103</v>
      </c>
      <c r="W332" s="58"/>
      <c r="X332" s="57" t="s">
        <v>103</v>
      </c>
      <c r="Y332" s="58"/>
      <c r="Z332" s="58"/>
      <c r="AA332" s="57" t="s">
        <v>102</v>
      </c>
      <c r="AB332" s="57" t="s">
        <v>102</v>
      </c>
      <c r="AC332" s="57" t="s">
        <v>102</v>
      </c>
      <c r="AD332" s="57" t="s">
        <v>102</v>
      </c>
      <c r="AE332" s="57" t="s">
        <v>103</v>
      </c>
      <c r="AF332" s="57" t="s">
        <v>102</v>
      </c>
      <c r="AG332" s="57" t="s">
        <v>102</v>
      </c>
      <c r="AH332" s="57" t="s">
        <v>102</v>
      </c>
      <c r="AI332" s="57" t="s">
        <v>102</v>
      </c>
      <c r="AJ332" s="57" t="s">
        <v>102</v>
      </c>
      <c r="AK332" s="57" t="s">
        <v>103</v>
      </c>
      <c r="AL332" s="57" t="s">
        <v>111</v>
      </c>
      <c r="AM332" s="57" t="s">
        <v>102</v>
      </c>
      <c r="AN332" s="58"/>
      <c r="AO332" s="57" t="s">
        <v>102</v>
      </c>
      <c r="AP332" s="57" t="s">
        <v>103</v>
      </c>
      <c r="AQ332" s="57" t="s">
        <v>102</v>
      </c>
      <c r="AR332" s="57" t="s">
        <v>102</v>
      </c>
      <c r="AS332" s="57"/>
      <c r="AT332" s="57" t="s">
        <v>102</v>
      </c>
      <c r="AU332" s="57" t="s">
        <v>102</v>
      </c>
      <c r="AV332" s="58"/>
      <c r="AW332" s="57" t="s">
        <v>102</v>
      </c>
      <c r="AX332" s="57" t="s">
        <v>102</v>
      </c>
      <c r="AY332" s="57" t="s">
        <v>102</v>
      </c>
      <c r="AZ332" s="57" t="s">
        <v>102</v>
      </c>
      <c r="BA332" s="57" t="s">
        <v>102</v>
      </c>
      <c r="BB332" s="57" t="s">
        <v>103</v>
      </c>
      <c r="BC332" s="57" t="s">
        <v>102</v>
      </c>
      <c r="BD332" s="57" t="s">
        <v>102</v>
      </c>
      <c r="BE332" s="57" t="s">
        <v>102</v>
      </c>
      <c r="BF332" s="57" t="s">
        <v>102</v>
      </c>
      <c r="BG332" s="57" t="s">
        <v>103</v>
      </c>
      <c r="BH332" s="57" t="s">
        <v>102</v>
      </c>
      <c r="BI332" s="57" t="s">
        <v>102</v>
      </c>
      <c r="BJ332" s="57" t="s">
        <v>103</v>
      </c>
      <c r="BK332" s="57" t="s">
        <v>102</v>
      </c>
      <c r="BL332" s="57" t="s">
        <v>102</v>
      </c>
      <c r="BM332" s="57" t="s">
        <v>102</v>
      </c>
      <c r="BN332" s="57" t="s">
        <v>102</v>
      </c>
      <c r="BO332" s="57" t="s">
        <v>102</v>
      </c>
      <c r="BP332" s="57" t="s">
        <v>102</v>
      </c>
      <c r="BQ332" s="57" t="s">
        <v>102</v>
      </c>
      <c r="BR332" s="57" t="s">
        <v>102</v>
      </c>
      <c r="BS332" s="57" t="s">
        <v>102</v>
      </c>
      <c r="BT332" s="57" t="s">
        <v>102</v>
      </c>
      <c r="BU332" s="57" t="s">
        <v>102</v>
      </c>
      <c r="BV332" s="57" t="s">
        <v>102</v>
      </c>
      <c r="BW332" s="57" t="s">
        <v>102</v>
      </c>
      <c r="BX332" s="57" t="s">
        <v>102</v>
      </c>
      <c r="BY332" s="57" t="s">
        <v>102</v>
      </c>
      <c r="BZ332" s="57" t="s">
        <v>102</v>
      </c>
      <c r="CA332" s="57" t="s">
        <v>102</v>
      </c>
      <c r="CB332" s="57" t="s">
        <v>102</v>
      </c>
      <c r="CC332" s="57" t="s">
        <v>103</v>
      </c>
      <c r="CD332" s="59"/>
    </row>
    <row r="333">
      <c r="A333" s="54" t="s">
        <v>435</v>
      </c>
      <c r="B333" s="57" t="s">
        <v>103</v>
      </c>
      <c r="C333" s="57" t="s">
        <v>111</v>
      </c>
      <c r="D333" s="57" t="s">
        <v>110</v>
      </c>
      <c r="E333" s="57" t="s">
        <v>103</v>
      </c>
      <c r="F333" s="57" t="s">
        <v>110</v>
      </c>
      <c r="G333" s="58"/>
      <c r="H333" s="57" t="s">
        <v>103</v>
      </c>
      <c r="I333" s="57" t="s">
        <v>110</v>
      </c>
      <c r="J333" s="57" t="s">
        <v>110</v>
      </c>
      <c r="K333" s="57" t="s">
        <v>110</v>
      </c>
      <c r="L333" s="57" t="s">
        <v>103</v>
      </c>
      <c r="M333" s="57" t="s">
        <v>111</v>
      </c>
      <c r="N333" s="57" t="s">
        <v>110</v>
      </c>
      <c r="O333" s="57" t="s">
        <v>110</v>
      </c>
      <c r="P333" s="58"/>
      <c r="Q333" s="57" t="s">
        <v>102</v>
      </c>
      <c r="R333" s="57" t="s">
        <v>102</v>
      </c>
      <c r="S333" s="57" t="s">
        <v>102</v>
      </c>
      <c r="T333" s="57" t="s">
        <v>110</v>
      </c>
      <c r="U333" s="57" t="s">
        <v>103</v>
      </c>
      <c r="V333" s="58"/>
      <c r="W333" s="58"/>
      <c r="X333" s="57" t="s">
        <v>111</v>
      </c>
      <c r="Y333" s="58"/>
      <c r="Z333" s="58"/>
      <c r="AA333" s="57" t="s">
        <v>103</v>
      </c>
      <c r="AB333" s="57" t="s">
        <v>110</v>
      </c>
      <c r="AC333" s="57" t="s">
        <v>110</v>
      </c>
      <c r="AD333" s="57" t="s">
        <v>110</v>
      </c>
      <c r="AE333" s="57" t="s">
        <v>110</v>
      </c>
      <c r="AF333" s="57" t="s">
        <v>102</v>
      </c>
      <c r="AG333" s="57" t="s">
        <v>110</v>
      </c>
      <c r="AH333" s="57" t="s">
        <v>111</v>
      </c>
      <c r="AI333" s="57" t="s">
        <v>103</v>
      </c>
      <c r="AJ333" s="57" t="s">
        <v>110</v>
      </c>
      <c r="AK333" s="57" t="s">
        <v>103</v>
      </c>
      <c r="AL333" s="57" t="s">
        <v>102</v>
      </c>
      <c r="AM333" s="57" t="s">
        <v>110</v>
      </c>
      <c r="AN333" s="58"/>
      <c r="AO333" s="57" t="s">
        <v>111</v>
      </c>
      <c r="AP333" s="57" t="s">
        <v>111</v>
      </c>
      <c r="AQ333" s="57" t="s">
        <v>111</v>
      </c>
      <c r="AR333" s="57" t="s">
        <v>102</v>
      </c>
      <c r="AS333" s="57"/>
      <c r="AT333" s="57" t="s">
        <v>110</v>
      </c>
      <c r="AU333" s="57" t="s">
        <v>103</v>
      </c>
      <c r="AV333" s="58"/>
      <c r="AW333" s="57" t="s">
        <v>103</v>
      </c>
      <c r="AX333" s="57" t="s">
        <v>111</v>
      </c>
      <c r="AY333" s="57" t="s">
        <v>110</v>
      </c>
      <c r="AZ333" s="57" t="s">
        <v>111</v>
      </c>
      <c r="BA333" s="57" t="s">
        <v>109</v>
      </c>
      <c r="BB333" s="57" t="s">
        <v>102</v>
      </c>
      <c r="BC333" s="57" t="s">
        <v>111</v>
      </c>
      <c r="BD333" s="57" t="s">
        <v>110</v>
      </c>
      <c r="BE333" s="57" t="s">
        <v>111</v>
      </c>
      <c r="BF333" s="57" t="s">
        <v>103</v>
      </c>
      <c r="BG333" s="57" t="s">
        <v>111</v>
      </c>
      <c r="BH333" s="57" t="s">
        <v>111</v>
      </c>
      <c r="BI333" s="57" t="s">
        <v>111</v>
      </c>
      <c r="BJ333" s="57" t="s">
        <v>111</v>
      </c>
      <c r="BK333" s="57" t="s">
        <v>110</v>
      </c>
      <c r="BL333" s="57" t="s">
        <v>110</v>
      </c>
      <c r="BM333" s="57" t="s">
        <v>103</v>
      </c>
      <c r="BN333" s="57" t="s">
        <v>103</v>
      </c>
      <c r="BO333" s="57" t="s">
        <v>111</v>
      </c>
      <c r="BP333" s="57" t="s">
        <v>110</v>
      </c>
      <c r="BQ333" s="57" t="s">
        <v>103</v>
      </c>
      <c r="BR333" s="57" t="s">
        <v>103</v>
      </c>
      <c r="BS333" s="57" t="s">
        <v>103</v>
      </c>
      <c r="BT333" s="57" t="s">
        <v>102</v>
      </c>
      <c r="BU333" s="57" t="s">
        <v>103</v>
      </c>
      <c r="BV333" s="57" t="s">
        <v>110</v>
      </c>
      <c r="BW333" s="57" t="s">
        <v>103</v>
      </c>
      <c r="BX333" s="57" t="s">
        <v>111</v>
      </c>
      <c r="BY333" s="57" t="s">
        <v>111</v>
      </c>
      <c r="BZ333" s="57" t="s">
        <v>111</v>
      </c>
      <c r="CA333" s="57" t="s">
        <v>103</v>
      </c>
      <c r="CB333" s="57" t="s">
        <v>111</v>
      </c>
      <c r="CC333" s="57" t="s">
        <v>110</v>
      </c>
      <c r="CD333" s="59"/>
    </row>
    <row r="334">
      <c r="A334" s="54" t="s">
        <v>436</v>
      </c>
      <c r="B334" s="57" t="s">
        <v>103</v>
      </c>
      <c r="C334" s="57" t="s">
        <v>103</v>
      </c>
      <c r="D334" s="58"/>
      <c r="E334" s="57" t="s">
        <v>102</v>
      </c>
      <c r="F334" s="57" t="s">
        <v>102</v>
      </c>
      <c r="G334" s="58"/>
      <c r="H334" s="57" t="s">
        <v>102</v>
      </c>
      <c r="I334" s="57" t="s">
        <v>102</v>
      </c>
      <c r="J334" s="57" t="s">
        <v>111</v>
      </c>
      <c r="K334" s="57" t="s">
        <v>111</v>
      </c>
      <c r="L334" s="57" t="s">
        <v>111</v>
      </c>
      <c r="M334" s="57" t="s">
        <v>111</v>
      </c>
      <c r="N334" s="57" t="s">
        <v>103</v>
      </c>
      <c r="O334" s="57" t="s">
        <v>102</v>
      </c>
      <c r="P334" s="57" t="s">
        <v>103</v>
      </c>
      <c r="Q334" s="57" t="s">
        <v>111</v>
      </c>
      <c r="R334" s="57" t="s">
        <v>111</v>
      </c>
      <c r="S334" s="57" t="s">
        <v>103</v>
      </c>
      <c r="T334" s="57" t="s">
        <v>103</v>
      </c>
      <c r="U334" s="57" t="s">
        <v>103</v>
      </c>
      <c r="V334" s="57" t="s">
        <v>103</v>
      </c>
      <c r="W334" s="58"/>
      <c r="X334" s="57" t="s">
        <v>103</v>
      </c>
      <c r="Y334" s="58"/>
      <c r="Z334" s="58"/>
      <c r="AA334" s="57" t="s">
        <v>102</v>
      </c>
      <c r="AB334" s="57" t="s">
        <v>102</v>
      </c>
      <c r="AC334" s="57" t="s">
        <v>102</v>
      </c>
      <c r="AD334" s="57" t="s">
        <v>102</v>
      </c>
      <c r="AE334" s="57" t="s">
        <v>103</v>
      </c>
      <c r="AF334" s="57" t="s">
        <v>111</v>
      </c>
      <c r="AG334" s="57" t="s">
        <v>103</v>
      </c>
      <c r="AH334" s="57" t="s">
        <v>102</v>
      </c>
      <c r="AI334" s="57" t="s">
        <v>111</v>
      </c>
      <c r="AJ334" s="57" t="s">
        <v>103</v>
      </c>
      <c r="AK334" s="57" t="s">
        <v>102</v>
      </c>
      <c r="AL334" s="57" t="s">
        <v>102</v>
      </c>
      <c r="AM334" s="57" t="s">
        <v>102</v>
      </c>
      <c r="AN334" s="58"/>
      <c r="AO334" s="57" t="s">
        <v>102</v>
      </c>
      <c r="AP334" s="57" t="s">
        <v>102</v>
      </c>
      <c r="AQ334" s="57" t="s">
        <v>103</v>
      </c>
      <c r="AR334" s="57" t="s">
        <v>109</v>
      </c>
      <c r="AS334" s="57"/>
      <c r="AT334" s="57" t="s">
        <v>111</v>
      </c>
      <c r="AU334" s="57" t="s">
        <v>102</v>
      </c>
      <c r="AV334" s="58"/>
      <c r="AW334" s="57" t="s">
        <v>102</v>
      </c>
      <c r="AX334" s="57" t="s">
        <v>102</v>
      </c>
      <c r="AY334" s="57" t="s">
        <v>102</v>
      </c>
      <c r="AZ334" s="57" t="s">
        <v>103</v>
      </c>
      <c r="BA334" s="57" t="s">
        <v>102</v>
      </c>
      <c r="BB334" s="57" t="s">
        <v>103</v>
      </c>
      <c r="BC334" s="57" t="s">
        <v>111</v>
      </c>
      <c r="BD334" s="57" t="s">
        <v>103</v>
      </c>
      <c r="BE334" s="57" t="s">
        <v>103</v>
      </c>
      <c r="BF334" s="57" t="s">
        <v>111</v>
      </c>
      <c r="BG334" s="57" t="s">
        <v>102</v>
      </c>
      <c r="BH334" s="57" t="s">
        <v>102</v>
      </c>
      <c r="BI334" s="57" t="s">
        <v>102</v>
      </c>
      <c r="BJ334" s="57" t="s">
        <v>102</v>
      </c>
      <c r="BK334" s="57" t="s">
        <v>102</v>
      </c>
      <c r="BL334" s="57" t="s">
        <v>102</v>
      </c>
      <c r="BM334" s="57" t="s">
        <v>102</v>
      </c>
      <c r="BN334" s="57" t="s">
        <v>102</v>
      </c>
      <c r="BO334" s="57" t="s">
        <v>102</v>
      </c>
      <c r="BP334" s="57" t="s">
        <v>103</v>
      </c>
      <c r="BQ334" s="57" t="s">
        <v>102</v>
      </c>
      <c r="BR334" s="57" t="s">
        <v>102</v>
      </c>
      <c r="BS334" s="57" t="s">
        <v>102</v>
      </c>
      <c r="BT334" s="57" t="s">
        <v>111</v>
      </c>
      <c r="BU334" s="57" t="s">
        <v>102</v>
      </c>
      <c r="BV334" s="57" t="s">
        <v>102</v>
      </c>
      <c r="BW334" s="57" t="s">
        <v>102</v>
      </c>
      <c r="BX334" s="57" t="s">
        <v>102</v>
      </c>
      <c r="BY334" s="57" t="s">
        <v>102</v>
      </c>
      <c r="BZ334" s="57" t="s">
        <v>102</v>
      </c>
      <c r="CA334" s="57" t="s">
        <v>111</v>
      </c>
      <c r="CB334" s="57" t="s">
        <v>102</v>
      </c>
      <c r="CC334" s="57" t="s">
        <v>103</v>
      </c>
      <c r="CD334" s="59"/>
    </row>
    <row r="335">
      <c r="A335" s="54" t="s">
        <v>437</v>
      </c>
      <c r="B335" s="57" t="s">
        <v>111</v>
      </c>
      <c r="C335" s="57" t="s">
        <v>103</v>
      </c>
      <c r="D335" s="57" t="s">
        <v>102</v>
      </c>
      <c r="E335" s="57" t="s">
        <v>102</v>
      </c>
      <c r="F335" s="57" t="s">
        <v>102</v>
      </c>
      <c r="G335" s="58"/>
      <c r="H335" s="57" t="s">
        <v>103</v>
      </c>
      <c r="I335" s="57" t="s">
        <v>111</v>
      </c>
      <c r="J335" s="57" t="s">
        <v>102</v>
      </c>
      <c r="K335" s="58"/>
      <c r="L335" s="57" t="s">
        <v>103</v>
      </c>
      <c r="M335" s="57" t="s">
        <v>102</v>
      </c>
      <c r="N335" s="57" t="s">
        <v>103</v>
      </c>
      <c r="O335" s="57" t="s">
        <v>102</v>
      </c>
      <c r="P335" s="57" t="s">
        <v>103</v>
      </c>
      <c r="Q335" s="57" t="s">
        <v>102</v>
      </c>
      <c r="R335" s="58"/>
      <c r="S335" s="57" t="s">
        <v>103</v>
      </c>
      <c r="T335" s="57" t="s">
        <v>103</v>
      </c>
      <c r="U335" s="57" t="s">
        <v>102</v>
      </c>
      <c r="V335" s="57" t="s">
        <v>102</v>
      </c>
      <c r="W335" s="58"/>
      <c r="X335" s="57" t="s">
        <v>111</v>
      </c>
      <c r="Y335" s="58"/>
      <c r="Z335" s="58"/>
      <c r="AA335" s="57" t="s">
        <v>102</v>
      </c>
      <c r="AB335" s="57" t="s">
        <v>102</v>
      </c>
      <c r="AC335" s="57" t="s">
        <v>102</v>
      </c>
      <c r="AD335" s="57" t="s">
        <v>102</v>
      </c>
      <c r="AE335" s="57" t="s">
        <v>109</v>
      </c>
      <c r="AF335" s="57" t="s">
        <v>102</v>
      </c>
      <c r="AG335" s="57" t="s">
        <v>102</v>
      </c>
      <c r="AH335" s="57" t="s">
        <v>102</v>
      </c>
      <c r="AI335" s="57" t="s">
        <v>102</v>
      </c>
      <c r="AJ335" s="57" t="s">
        <v>111</v>
      </c>
      <c r="AK335" s="57" t="s">
        <v>103</v>
      </c>
      <c r="AL335" s="57" t="s">
        <v>111</v>
      </c>
      <c r="AM335" s="57" t="s">
        <v>103</v>
      </c>
      <c r="AN335" s="58"/>
      <c r="AO335" s="57" t="s">
        <v>103</v>
      </c>
      <c r="AP335" s="57" t="s">
        <v>102</v>
      </c>
      <c r="AQ335" s="57" t="s">
        <v>102</v>
      </c>
      <c r="AR335" s="57" t="s">
        <v>102</v>
      </c>
      <c r="AS335" s="57"/>
      <c r="AT335" s="57" t="s">
        <v>102</v>
      </c>
      <c r="AU335" s="57" t="s">
        <v>102</v>
      </c>
      <c r="AV335" s="58"/>
      <c r="AW335" s="57" t="s">
        <v>102</v>
      </c>
      <c r="AX335" s="57" t="s">
        <v>103</v>
      </c>
      <c r="AY335" s="57" t="s">
        <v>103</v>
      </c>
      <c r="AZ335" s="57" t="s">
        <v>103</v>
      </c>
      <c r="BA335" s="57" t="s">
        <v>102</v>
      </c>
      <c r="BB335" s="57" t="s">
        <v>102</v>
      </c>
      <c r="BC335" s="57" t="s">
        <v>102</v>
      </c>
      <c r="BD335" s="57" t="s">
        <v>102</v>
      </c>
      <c r="BE335" s="57" t="s">
        <v>102</v>
      </c>
      <c r="BF335" s="57" t="s">
        <v>102</v>
      </c>
      <c r="BG335" s="57" t="s">
        <v>111</v>
      </c>
      <c r="BH335" s="57" t="s">
        <v>102</v>
      </c>
      <c r="BI335" s="57" t="s">
        <v>102</v>
      </c>
      <c r="BJ335" s="57" t="s">
        <v>111</v>
      </c>
      <c r="BK335" s="57" t="s">
        <v>102</v>
      </c>
      <c r="BL335" s="57" t="s">
        <v>102</v>
      </c>
      <c r="BM335" s="57" t="s">
        <v>102</v>
      </c>
      <c r="BN335" s="57" t="s">
        <v>102</v>
      </c>
      <c r="BO335" s="57" t="s">
        <v>102</v>
      </c>
      <c r="BP335" s="57" t="s">
        <v>103</v>
      </c>
      <c r="BQ335" s="57" t="s">
        <v>102</v>
      </c>
      <c r="BR335" s="57" t="s">
        <v>102</v>
      </c>
      <c r="BS335" s="57" t="s">
        <v>102</v>
      </c>
      <c r="BT335" s="57" t="s">
        <v>103</v>
      </c>
      <c r="BU335" s="57" t="s">
        <v>102</v>
      </c>
      <c r="BV335" s="57" t="s">
        <v>102</v>
      </c>
      <c r="BW335" s="57" t="s">
        <v>102</v>
      </c>
      <c r="BX335" s="57" t="s">
        <v>103</v>
      </c>
      <c r="BY335" s="57" t="s">
        <v>102</v>
      </c>
      <c r="BZ335" s="57" t="s">
        <v>102</v>
      </c>
      <c r="CA335" s="57" t="s">
        <v>102</v>
      </c>
      <c r="CB335" s="57" t="s">
        <v>102</v>
      </c>
      <c r="CC335" s="57" t="s">
        <v>102</v>
      </c>
      <c r="CD335" s="59"/>
    </row>
    <row r="336">
      <c r="A336" s="54" t="s">
        <v>438</v>
      </c>
      <c r="B336" s="57" t="s">
        <v>111</v>
      </c>
      <c r="C336" s="57" t="s">
        <v>111</v>
      </c>
      <c r="D336" s="58"/>
      <c r="E336" s="57" t="s">
        <v>109</v>
      </c>
      <c r="F336" s="57" t="s">
        <v>109</v>
      </c>
      <c r="G336" s="58"/>
      <c r="H336" s="57" t="s">
        <v>103</v>
      </c>
      <c r="I336" s="57" t="s">
        <v>102</v>
      </c>
      <c r="J336" s="57" t="s">
        <v>111</v>
      </c>
      <c r="K336" s="57" t="s">
        <v>110</v>
      </c>
      <c r="L336" s="57" t="s">
        <v>109</v>
      </c>
      <c r="M336" s="57" t="s">
        <v>111</v>
      </c>
      <c r="N336" s="57" t="s">
        <v>109</v>
      </c>
      <c r="O336" s="57" t="s">
        <v>111</v>
      </c>
      <c r="P336" s="57" t="s">
        <v>111</v>
      </c>
      <c r="Q336" s="57" t="s">
        <v>111</v>
      </c>
      <c r="R336" s="57" t="s">
        <v>103</v>
      </c>
      <c r="S336" s="57" t="s">
        <v>110</v>
      </c>
      <c r="T336" s="57" t="s">
        <v>109</v>
      </c>
      <c r="U336" s="57" t="s">
        <v>109</v>
      </c>
      <c r="V336" s="57" t="s">
        <v>109</v>
      </c>
      <c r="W336" s="58"/>
      <c r="X336" s="57" t="s">
        <v>111</v>
      </c>
      <c r="Y336" s="58"/>
      <c r="Z336" s="58"/>
      <c r="AA336" s="57" t="s">
        <v>109</v>
      </c>
      <c r="AB336" s="57" t="s">
        <v>111</v>
      </c>
      <c r="AC336" s="57" t="s">
        <v>109</v>
      </c>
      <c r="AD336" s="57" t="s">
        <v>111</v>
      </c>
      <c r="AE336" s="57" t="s">
        <v>111</v>
      </c>
      <c r="AF336" s="57" t="s">
        <v>111</v>
      </c>
      <c r="AG336" s="57" t="s">
        <v>103</v>
      </c>
      <c r="AH336" s="57" t="s">
        <v>109</v>
      </c>
      <c r="AI336" s="57" t="s">
        <v>109</v>
      </c>
      <c r="AJ336" s="57" t="s">
        <v>111</v>
      </c>
      <c r="AK336" s="57" t="s">
        <v>109</v>
      </c>
      <c r="AL336" s="57" t="s">
        <v>109</v>
      </c>
      <c r="AM336" s="57" t="s">
        <v>111</v>
      </c>
      <c r="AN336" s="58"/>
      <c r="AO336" s="57" t="s">
        <v>111</v>
      </c>
      <c r="AP336" s="57" t="s">
        <v>103</v>
      </c>
      <c r="AQ336" s="57" t="s">
        <v>111</v>
      </c>
      <c r="AR336" s="57" t="s">
        <v>111</v>
      </c>
      <c r="AS336" s="57"/>
      <c r="AT336" s="57" t="s">
        <v>109</v>
      </c>
      <c r="AU336" s="57" t="s">
        <v>109</v>
      </c>
      <c r="AV336" s="58"/>
      <c r="AW336" s="57" t="s">
        <v>109</v>
      </c>
      <c r="AX336" s="57" t="s">
        <v>109</v>
      </c>
      <c r="AY336" s="57" t="s">
        <v>111</v>
      </c>
      <c r="AZ336" s="57" t="s">
        <v>109</v>
      </c>
      <c r="BA336" s="57" t="s">
        <v>109</v>
      </c>
      <c r="BB336" s="57" t="s">
        <v>111</v>
      </c>
      <c r="BC336" s="57" t="s">
        <v>109</v>
      </c>
      <c r="BD336" s="57" t="s">
        <v>103</v>
      </c>
      <c r="BE336" s="57" t="s">
        <v>111</v>
      </c>
      <c r="BF336" s="57" t="s">
        <v>109</v>
      </c>
      <c r="BG336" s="57" t="s">
        <v>109</v>
      </c>
      <c r="BH336" s="57" t="s">
        <v>109</v>
      </c>
      <c r="BI336" s="57" t="s">
        <v>109</v>
      </c>
      <c r="BJ336" s="57" t="s">
        <v>111</v>
      </c>
      <c r="BK336" s="57" t="s">
        <v>109</v>
      </c>
      <c r="BL336" s="57" t="s">
        <v>109</v>
      </c>
      <c r="BM336" s="57" t="s">
        <v>109</v>
      </c>
      <c r="BN336" s="57" t="s">
        <v>109</v>
      </c>
      <c r="BO336" s="57" t="s">
        <v>102</v>
      </c>
      <c r="BP336" s="58"/>
      <c r="BQ336" s="57" t="s">
        <v>109</v>
      </c>
      <c r="BR336" s="57" t="s">
        <v>109</v>
      </c>
      <c r="BS336" s="57" t="s">
        <v>109</v>
      </c>
      <c r="BT336" s="57" t="s">
        <v>109</v>
      </c>
      <c r="BU336" s="57" t="s">
        <v>109</v>
      </c>
      <c r="BV336" s="57" t="s">
        <v>111</v>
      </c>
      <c r="BW336" s="57" t="s">
        <v>109</v>
      </c>
      <c r="BX336" s="57" t="s">
        <v>111</v>
      </c>
      <c r="BY336" s="57" t="s">
        <v>109</v>
      </c>
      <c r="BZ336" s="57" t="s">
        <v>109</v>
      </c>
      <c r="CA336" s="57" t="s">
        <v>109</v>
      </c>
      <c r="CB336" s="57" t="s">
        <v>109</v>
      </c>
      <c r="CC336" s="57" t="s">
        <v>109</v>
      </c>
      <c r="CD336" s="59"/>
    </row>
    <row r="337">
      <c r="A337" s="54" t="s">
        <v>439</v>
      </c>
      <c r="B337" s="57" t="s">
        <v>103</v>
      </c>
      <c r="C337" s="57" t="s">
        <v>103</v>
      </c>
      <c r="D337" s="57" t="s">
        <v>103</v>
      </c>
      <c r="E337" s="57" t="s">
        <v>103</v>
      </c>
      <c r="F337" s="57" t="s">
        <v>103</v>
      </c>
      <c r="G337" s="58"/>
      <c r="H337" s="57" t="s">
        <v>103</v>
      </c>
      <c r="I337" s="57" t="s">
        <v>103</v>
      </c>
      <c r="J337" s="57" t="s">
        <v>103</v>
      </c>
      <c r="K337" s="57" t="s">
        <v>103</v>
      </c>
      <c r="L337" s="57" t="s">
        <v>103</v>
      </c>
      <c r="M337" s="57" t="s">
        <v>103</v>
      </c>
      <c r="N337" s="57" t="s">
        <v>103</v>
      </c>
      <c r="O337" s="57" t="s">
        <v>103</v>
      </c>
      <c r="P337" s="57" t="s">
        <v>103</v>
      </c>
      <c r="Q337" s="57" t="s">
        <v>103</v>
      </c>
      <c r="R337" s="57" t="s">
        <v>102</v>
      </c>
      <c r="S337" s="57" t="s">
        <v>103</v>
      </c>
      <c r="T337" s="57" t="s">
        <v>103</v>
      </c>
      <c r="U337" s="57" t="s">
        <v>103</v>
      </c>
      <c r="V337" s="57" t="s">
        <v>103</v>
      </c>
      <c r="W337" s="58"/>
      <c r="X337" s="57" t="s">
        <v>103</v>
      </c>
      <c r="Y337" s="58"/>
      <c r="Z337" s="58"/>
      <c r="AA337" s="57" t="s">
        <v>103</v>
      </c>
      <c r="AB337" s="57" t="s">
        <v>103</v>
      </c>
      <c r="AC337" s="57" t="s">
        <v>103</v>
      </c>
      <c r="AD337" s="57" t="s">
        <v>102</v>
      </c>
      <c r="AE337" s="57" t="s">
        <v>103</v>
      </c>
      <c r="AF337" s="57" t="s">
        <v>103</v>
      </c>
      <c r="AG337" s="57" t="s">
        <v>103</v>
      </c>
      <c r="AH337" s="57" t="s">
        <v>103</v>
      </c>
      <c r="AI337" s="57" t="s">
        <v>103</v>
      </c>
      <c r="AJ337" s="57" t="s">
        <v>103</v>
      </c>
      <c r="AK337" s="57" t="s">
        <v>103</v>
      </c>
      <c r="AL337" s="57" t="s">
        <v>111</v>
      </c>
      <c r="AM337" s="57" t="s">
        <v>103</v>
      </c>
      <c r="AN337" s="58"/>
      <c r="AO337" s="57" t="s">
        <v>103</v>
      </c>
      <c r="AP337" s="57" t="s">
        <v>102</v>
      </c>
      <c r="AQ337" s="57" t="s">
        <v>102</v>
      </c>
      <c r="AR337" s="57" t="s">
        <v>103</v>
      </c>
      <c r="AS337" s="57"/>
      <c r="AT337" s="57" t="s">
        <v>103</v>
      </c>
      <c r="AU337" s="57" t="s">
        <v>103</v>
      </c>
      <c r="AV337" s="58"/>
      <c r="AW337" s="57" t="s">
        <v>103</v>
      </c>
      <c r="AX337" s="57"/>
      <c r="AY337" s="57" t="s">
        <v>103</v>
      </c>
      <c r="AZ337" s="57" t="s">
        <v>103</v>
      </c>
      <c r="BA337" s="57" t="s">
        <v>103</v>
      </c>
      <c r="BB337" s="57" t="s">
        <v>103</v>
      </c>
      <c r="BC337" s="57" t="s">
        <v>103</v>
      </c>
      <c r="BD337" s="57" t="s">
        <v>103</v>
      </c>
      <c r="BE337" s="57" t="s">
        <v>103</v>
      </c>
      <c r="BF337" s="57" t="s">
        <v>102</v>
      </c>
      <c r="BG337" s="57" t="s">
        <v>103</v>
      </c>
      <c r="BH337" s="57" t="s">
        <v>103</v>
      </c>
      <c r="BI337" s="57" t="s">
        <v>103</v>
      </c>
      <c r="BJ337" s="57" t="s">
        <v>103</v>
      </c>
      <c r="BK337" s="57" t="s">
        <v>103</v>
      </c>
      <c r="BL337" s="57" t="s">
        <v>103</v>
      </c>
      <c r="BM337" s="57" t="s">
        <v>102</v>
      </c>
      <c r="BN337" s="57" t="s">
        <v>102</v>
      </c>
      <c r="BO337" s="57" t="s">
        <v>103</v>
      </c>
      <c r="BP337" s="57" t="s">
        <v>103</v>
      </c>
      <c r="BQ337" s="57" t="s">
        <v>103</v>
      </c>
      <c r="BR337" s="57" t="s">
        <v>103</v>
      </c>
      <c r="BS337" s="57" t="s">
        <v>103</v>
      </c>
      <c r="BT337" s="57" t="s">
        <v>103</v>
      </c>
      <c r="BU337" s="57" t="s">
        <v>103</v>
      </c>
      <c r="BV337" s="57" t="s">
        <v>103</v>
      </c>
      <c r="BW337" s="57" t="s">
        <v>103</v>
      </c>
      <c r="BX337" s="57" t="s">
        <v>103</v>
      </c>
      <c r="BY337" s="57" t="s">
        <v>103</v>
      </c>
      <c r="BZ337" s="57" t="s">
        <v>102</v>
      </c>
      <c r="CA337" s="57" t="s">
        <v>103</v>
      </c>
      <c r="CB337" s="57" t="s">
        <v>102</v>
      </c>
      <c r="CC337" s="57" t="s">
        <v>103</v>
      </c>
      <c r="CD337" s="59"/>
    </row>
    <row r="338">
      <c r="A338" s="54" t="s">
        <v>440</v>
      </c>
      <c r="B338" s="57" t="s">
        <v>103</v>
      </c>
      <c r="C338" s="57" t="s">
        <v>103</v>
      </c>
      <c r="D338" s="57" t="s">
        <v>103</v>
      </c>
      <c r="E338" s="57" t="s">
        <v>103</v>
      </c>
      <c r="F338" s="57" t="s">
        <v>103</v>
      </c>
      <c r="G338" s="58"/>
      <c r="H338" s="57" t="s">
        <v>103</v>
      </c>
      <c r="I338" s="57" t="s">
        <v>102</v>
      </c>
      <c r="J338" s="57" t="s">
        <v>102</v>
      </c>
      <c r="K338" s="57" t="s">
        <v>103</v>
      </c>
      <c r="L338" s="57" t="s">
        <v>102</v>
      </c>
      <c r="M338" s="57" t="s">
        <v>102</v>
      </c>
      <c r="N338" s="57" t="s">
        <v>102</v>
      </c>
      <c r="O338" s="57" t="s">
        <v>102</v>
      </c>
      <c r="P338" s="57" t="s">
        <v>103</v>
      </c>
      <c r="Q338" s="57" t="s">
        <v>103</v>
      </c>
      <c r="R338" s="57" t="s">
        <v>103</v>
      </c>
      <c r="S338" s="57" t="s">
        <v>102</v>
      </c>
      <c r="T338" s="57" t="s">
        <v>103</v>
      </c>
      <c r="U338" s="57" t="s">
        <v>103</v>
      </c>
      <c r="V338" s="57" t="s">
        <v>103</v>
      </c>
      <c r="W338" s="58"/>
      <c r="X338" s="57" t="s">
        <v>103</v>
      </c>
      <c r="Y338" s="58"/>
      <c r="Z338" s="58"/>
      <c r="AA338" s="57" t="s">
        <v>103</v>
      </c>
      <c r="AB338" s="57" t="s">
        <v>103</v>
      </c>
      <c r="AC338" s="57" t="s">
        <v>102</v>
      </c>
      <c r="AD338" s="57" t="s">
        <v>102</v>
      </c>
      <c r="AE338" s="57" t="s">
        <v>103</v>
      </c>
      <c r="AF338" s="57" t="s">
        <v>103</v>
      </c>
      <c r="AG338" s="57" t="s">
        <v>102</v>
      </c>
      <c r="AH338" s="57" t="s">
        <v>102</v>
      </c>
      <c r="AI338" s="57" t="s">
        <v>103</v>
      </c>
      <c r="AJ338" s="57" t="s">
        <v>103</v>
      </c>
      <c r="AK338" s="57" t="s">
        <v>103</v>
      </c>
      <c r="AL338" s="57" t="s">
        <v>103</v>
      </c>
      <c r="AM338" s="57" t="s">
        <v>103</v>
      </c>
      <c r="AN338" s="58"/>
      <c r="AO338" s="57" t="s">
        <v>102</v>
      </c>
      <c r="AP338" s="57" t="s">
        <v>102</v>
      </c>
      <c r="AQ338" s="57" t="s">
        <v>102</v>
      </c>
      <c r="AR338" s="57" t="s">
        <v>102</v>
      </c>
      <c r="AS338" s="57"/>
      <c r="AT338" s="57" t="s">
        <v>102</v>
      </c>
      <c r="AU338" s="57" t="s">
        <v>102</v>
      </c>
      <c r="AV338" s="58"/>
      <c r="AW338" s="57" t="s">
        <v>102</v>
      </c>
      <c r="AX338" s="57" t="s">
        <v>102</v>
      </c>
      <c r="AY338" s="57" t="s">
        <v>102</v>
      </c>
      <c r="AZ338" s="57" t="s">
        <v>102</v>
      </c>
      <c r="BA338" s="57" t="s">
        <v>102</v>
      </c>
      <c r="BB338" s="57" t="s">
        <v>102</v>
      </c>
      <c r="BC338" s="57" t="s">
        <v>103</v>
      </c>
      <c r="BD338" s="57" t="s">
        <v>102</v>
      </c>
      <c r="BE338" s="57" t="s">
        <v>103</v>
      </c>
      <c r="BF338" s="57" t="s">
        <v>102</v>
      </c>
      <c r="BG338" s="57" t="s">
        <v>103</v>
      </c>
      <c r="BH338" s="57" t="s">
        <v>102</v>
      </c>
      <c r="BI338" s="57" t="s">
        <v>102</v>
      </c>
      <c r="BJ338" s="57" t="s">
        <v>103</v>
      </c>
      <c r="BK338" s="57" t="s">
        <v>102</v>
      </c>
      <c r="BL338" s="57" t="s">
        <v>102</v>
      </c>
      <c r="BM338" s="57" t="s">
        <v>102</v>
      </c>
      <c r="BN338" s="57" t="s">
        <v>102</v>
      </c>
      <c r="BO338" s="57" t="s">
        <v>103</v>
      </c>
      <c r="BP338" s="57" t="s">
        <v>103</v>
      </c>
      <c r="BQ338" s="57" t="s">
        <v>102</v>
      </c>
      <c r="BR338" s="57" t="s">
        <v>102</v>
      </c>
      <c r="BS338" s="57" t="s">
        <v>102</v>
      </c>
      <c r="BT338" s="57" t="s">
        <v>102</v>
      </c>
      <c r="BU338" s="57" t="s">
        <v>102</v>
      </c>
      <c r="BV338" s="57" t="s">
        <v>102</v>
      </c>
      <c r="BW338" s="57" t="s">
        <v>102</v>
      </c>
      <c r="BX338" s="57" t="s">
        <v>102</v>
      </c>
      <c r="BY338" s="57" t="s">
        <v>102</v>
      </c>
      <c r="BZ338" s="57" t="s">
        <v>102</v>
      </c>
      <c r="CA338" s="57" t="s">
        <v>102</v>
      </c>
      <c r="CB338" s="57" t="s">
        <v>102</v>
      </c>
      <c r="CC338" s="57" t="s">
        <v>103</v>
      </c>
      <c r="CD338" s="59"/>
    </row>
    <row r="339">
      <c r="A339" s="54" t="s">
        <v>441</v>
      </c>
      <c r="B339" s="57" t="s">
        <v>103</v>
      </c>
      <c r="C339" s="57" t="s">
        <v>103</v>
      </c>
      <c r="D339" s="57" t="s">
        <v>103</v>
      </c>
      <c r="E339" s="57" t="s">
        <v>102</v>
      </c>
      <c r="F339" s="57" t="s">
        <v>102</v>
      </c>
      <c r="G339" s="58"/>
      <c r="H339" s="57" t="s">
        <v>103</v>
      </c>
      <c r="I339" s="57" t="s">
        <v>103</v>
      </c>
      <c r="J339" s="57" t="s">
        <v>102</v>
      </c>
      <c r="K339" s="57" t="s">
        <v>103</v>
      </c>
      <c r="L339" s="57" t="s">
        <v>102</v>
      </c>
      <c r="M339" s="57" t="s">
        <v>102</v>
      </c>
      <c r="N339" s="57" t="s">
        <v>111</v>
      </c>
      <c r="O339" s="57" t="s">
        <v>103</v>
      </c>
      <c r="P339" s="57" t="s">
        <v>103</v>
      </c>
      <c r="Q339" s="57" t="s">
        <v>103</v>
      </c>
      <c r="R339" s="57" t="s">
        <v>103</v>
      </c>
      <c r="S339" s="57" t="s">
        <v>103</v>
      </c>
      <c r="T339" s="57" t="s">
        <v>103</v>
      </c>
      <c r="U339" s="57" t="s">
        <v>102</v>
      </c>
      <c r="V339" s="57" t="s">
        <v>102</v>
      </c>
      <c r="W339" s="58"/>
      <c r="X339" s="57" t="s">
        <v>103</v>
      </c>
      <c r="Y339" s="58"/>
      <c r="Z339" s="58"/>
      <c r="AA339" s="57" t="s">
        <v>103</v>
      </c>
      <c r="AB339" s="57" t="s">
        <v>103</v>
      </c>
      <c r="AC339" s="57" t="s">
        <v>102</v>
      </c>
      <c r="AD339" s="57" t="s">
        <v>102</v>
      </c>
      <c r="AE339" s="57" t="s">
        <v>103</v>
      </c>
      <c r="AF339" s="57" t="s">
        <v>102</v>
      </c>
      <c r="AG339" s="57" t="s">
        <v>102</v>
      </c>
      <c r="AH339" s="57" t="s">
        <v>102</v>
      </c>
      <c r="AI339" s="57" t="s">
        <v>102</v>
      </c>
      <c r="AJ339" s="57" t="s">
        <v>103</v>
      </c>
      <c r="AK339" s="57" t="s">
        <v>103</v>
      </c>
      <c r="AL339" s="57" t="s">
        <v>103</v>
      </c>
      <c r="AM339" s="57" t="s">
        <v>102</v>
      </c>
      <c r="AN339" s="58"/>
      <c r="AO339" s="57" t="s">
        <v>103</v>
      </c>
      <c r="AP339" s="57" t="s">
        <v>102</v>
      </c>
      <c r="AQ339" s="57" t="s">
        <v>102</v>
      </c>
      <c r="AR339" s="57" t="s">
        <v>102</v>
      </c>
      <c r="AS339" s="57"/>
      <c r="AT339" s="57" t="s">
        <v>102</v>
      </c>
      <c r="AU339" s="57" t="s">
        <v>102</v>
      </c>
      <c r="AV339" s="58"/>
      <c r="AW339" s="57" t="s">
        <v>102</v>
      </c>
      <c r="AX339" s="57" t="s">
        <v>102</v>
      </c>
      <c r="AY339" s="57" t="s">
        <v>102</v>
      </c>
      <c r="AZ339" s="57" t="s">
        <v>102</v>
      </c>
      <c r="BA339" s="57" t="s">
        <v>102</v>
      </c>
      <c r="BB339" s="57" t="s">
        <v>102</v>
      </c>
      <c r="BC339" s="57" t="s">
        <v>102</v>
      </c>
      <c r="BD339" s="57" t="s">
        <v>103</v>
      </c>
      <c r="BE339" s="57" t="s">
        <v>102</v>
      </c>
      <c r="BF339" s="57" t="s">
        <v>102</v>
      </c>
      <c r="BG339" s="57" t="s">
        <v>103</v>
      </c>
      <c r="BH339" s="57" t="s">
        <v>102</v>
      </c>
      <c r="BI339" s="57" t="s">
        <v>103</v>
      </c>
      <c r="BJ339" s="57" t="s">
        <v>103</v>
      </c>
      <c r="BK339" s="57" t="s">
        <v>102</v>
      </c>
      <c r="BL339" s="57" t="s">
        <v>102</v>
      </c>
      <c r="BM339" s="57" t="s">
        <v>102</v>
      </c>
      <c r="BN339" s="57" t="s">
        <v>102</v>
      </c>
      <c r="BO339" s="57" t="s">
        <v>102</v>
      </c>
      <c r="BP339" s="57" t="s">
        <v>103</v>
      </c>
      <c r="BQ339" s="57" t="s">
        <v>102</v>
      </c>
      <c r="BR339" s="57" t="s">
        <v>102</v>
      </c>
      <c r="BS339" s="57" t="s">
        <v>102</v>
      </c>
      <c r="BT339" s="57" t="s">
        <v>102</v>
      </c>
      <c r="BU339" s="57" t="s">
        <v>102</v>
      </c>
      <c r="BV339" s="57" t="s">
        <v>102</v>
      </c>
      <c r="BW339" s="57" t="s">
        <v>102</v>
      </c>
      <c r="BX339" s="57" t="s">
        <v>102</v>
      </c>
      <c r="BY339" s="57" t="s">
        <v>102</v>
      </c>
      <c r="BZ339" s="57" t="s">
        <v>102</v>
      </c>
      <c r="CA339" s="57" t="s">
        <v>102</v>
      </c>
      <c r="CB339" s="57" t="s">
        <v>102</v>
      </c>
      <c r="CC339" s="57" t="s">
        <v>102</v>
      </c>
      <c r="CD339" s="59"/>
    </row>
    <row r="340">
      <c r="A340" s="54" t="s">
        <v>442</v>
      </c>
      <c r="B340" s="57" t="s">
        <v>102</v>
      </c>
      <c r="C340" s="57" t="s">
        <v>102</v>
      </c>
      <c r="D340" s="57" t="s">
        <v>102</v>
      </c>
      <c r="E340" s="57" t="s">
        <v>102</v>
      </c>
      <c r="F340" s="57" t="s">
        <v>102</v>
      </c>
      <c r="G340" s="58"/>
      <c r="H340" s="57" t="s">
        <v>102</v>
      </c>
      <c r="I340" s="57" t="s">
        <v>103</v>
      </c>
      <c r="J340" s="57" t="s">
        <v>102</v>
      </c>
      <c r="K340" s="57" t="s">
        <v>102</v>
      </c>
      <c r="L340" s="57" t="s">
        <v>102</v>
      </c>
      <c r="M340" s="57" t="s">
        <v>102</v>
      </c>
      <c r="N340" s="57" t="s">
        <v>111</v>
      </c>
      <c r="O340" s="57" t="s">
        <v>102</v>
      </c>
      <c r="P340" s="57" t="s">
        <v>103</v>
      </c>
      <c r="Q340" s="57" t="s">
        <v>102</v>
      </c>
      <c r="R340" s="57" t="s">
        <v>103</v>
      </c>
      <c r="S340" s="57" t="s">
        <v>103</v>
      </c>
      <c r="T340" s="57" t="s">
        <v>102</v>
      </c>
      <c r="U340" s="57" t="s">
        <v>102</v>
      </c>
      <c r="V340" s="57" t="s">
        <v>102</v>
      </c>
      <c r="W340" s="58"/>
      <c r="X340" s="57" t="s">
        <v>103</v>
      </c>
      <c r="Y340" s="58"/>
      <c r="Z340" s="58"/>
      <c r="AA340" s="57" t="s">
        <v>102</v>
      </c>
      <c r="AB340" s="57" t="s">
        <v>102</v>
      </c>
      <c r="AC340" s="57" t="s">
        <v>103</v>
      </c>
      <c r="AD340" s="57" t="s">
        <v>102</v>
      </c>
      <c r="AE340" s="57" t="s">
        <v>103</v>
      </c>
      <c r="AF340" s="57" t="s">
        <v>103</v>
      </c>
      <c r="AG340" s="57" t="s">
        <v>103</v>
      </c>
      <c r="AH340" s="57" t="s">
        <v>102</v>
      </c>
      <c r="AI340" s="57" t="s">
        <v>102</v>
      </c>
      <c r="AJ340" s="57" t="s">
        <v>102</v>
      </c>
      <c r="AK340" s="57" t="s">
        <v>102</v>
      </c>
      <c r="AL340" s="57" t="s">
        <v>103</v>
      </c>
      <c r="AM340" s="57" t="s">
        <v>102</v>
      </c>
      <c r="AN340" s="58"/>
      <c r="AO340" s="57" t="s">
        <v>102</v>
      </c>
      <c r="AP340" s="57" t="s">
        <v>102</v>
      </c>
      <c r="AQ340" s="57" t="s">
        <v>102</v>
      </c>
      <c r="AR340" s="57" t="s">
        <v>102</v>
      </c>
      <c r="AS340" s="57"/>
      <c r="AT340" s="57" t="s">
        <v>102</v>
      </c>
      <c r="AU340" s="57" t="s">
        <v>102</v>
      </c>
      <c r="AV340" s="58"/>
      <c r="AW340" s="57" t="s">
        <v>102</v>
      </c>
      <c r="AX340" s="57" t="s">
        <v>102</v>
      </c>
      <c r="AY340" s="57"/>
      <c r="AZ340" s="57" t="s">
        <v>102</v>
      </c>
      <c r="BA340" s="57" t="s">
        <v>102</v>
      </c>
      <c r="BB340" s="57" t="s">
        <v>102</v>
      </c>
      <c r="BC340" s="57" t="s">
        <v>102</v>
      </c>
      <c r="BD340" s="57" t="s">
        <v>103</v>
      </c>
      <c r="BE340" s="57" t="s">
        <v>102</v>
      </c>
      <c r="BF340" s="57" t="s">
        <v>102</v>
      </c>
      <c r="BG340" s="57" t="s">
        <v>102</v>
      </c>
      <c r="BH340" s="57" t="s">
        <v>102</v>
      </c>
      <c r="BI340" s="57" t="s">
        <v>102</v>
      </c>
      <c r="BJ340" s="57" t="s">
        <v>102</v>
      </c>
      <c r="BK340" s="57" t="s">
        <v>102</v>
      </c>
      <c r="BL340" s="57" t="s">
        <v>102</v>
      </c>
      <c r="BM340" s="57" t="s">
        <v>102</v>
      </c>
      <c r="BN340" s="57" t="s">
        <v>102</v>
      </c>
      <c r="BO340" s="57" t="s">
        <v>102</v>
      </c>
      <c r="BP340" s="57" t="s">
        <v>102</v>
      </c>
      <c r="BQ340" s="57" t="s">
        <v>102</v>
      </c>
      <c r="BR340" s="57" t="s">
        <v>102</v>
      </c>
      <c r="BS340" s="57" t="s">
        <v>102</v>
      </c>
      <c r="BT340" s="57" t="s">
        <v>102</v>
      </c>
      <c r="BU340" s="57" t="s">
        <v>102</v>
      </c>
      <c r="BV340" s="57" t="s">
        <v>102</v>
      </c>
      <c r="BW340" s="57" t="s">
        <v>102</v>
      </c>
      <c r="BX340" s="57" t="s">
        <v>102</v>
      </c>
      <c r="BY340" s="57" t="s">
        <v>102</v>
      </c>
      <c r="BZ340" s="57" t="s">
        <v>102</v>
      </c>
      <c r="CA340" s="57" t="s">
        <v>102</v>
      </c>
      <c r="CB340" s="57" t="s">
        <v>102</v>
      </c>
      <c r="CC340" s="57" t="s">
        <v>102</v>
      </c>
      <c r="CD340" s="59"/>
    </row>
    <row r="341">
      <c r="A341" s="54" t="s">
        <v>443</v>
      </c>
      <c r="B341" s="57" t="s">
        <v>102</v>
      </c>
      <c r="C341" s="57" t="s">
        <v>103</v>
      </c>
      <c r="D341" s="57" t="s">
        <v>103</v>
      </c>
      <c r="E341" s="57" t="s">
        <v>102</v>
      </c>
      <c r="F341" s="57" t="s">
        <v>102</v>
      </c>
      <c r="G341" s="58"/>
      <c r="H341" s="57" t="s">
        <v>103</v>
      </c>
      <c r="I341" s="57" t="s">
        <v>102</v>
      </c>
      <c r="J341" s="57" t="s">
        <v>102</v>
      </c>
      <c r="K341" s="57" t="s">
        <v>102</v>
      </c>
      <c r="L341" s="57" t="s">
        <v>103</v>
      </c>
      <c r="M341" s="57" t="s">
        <v>103</v>
      </c>
      <c r="N341" s="57" t="s">
        <v>103</v>
      </c>
      <c r="O341" s="57" t="s">
        <v>103</v>
      </c>
      <c r="P341" s="57" t="s">
        <v>102</v>
      </c>
      <c r="Q341" s="57" t="s">
        <v>103</v>
      </c>
      <c r="R341" s="57" t="s">
        <v>111</v>
      </c>
      <c r="S341" s="57" t="s">
        <v>102</v>
      </c>
      <c r="T341" s="57" t="s">
        <v>111</v>
      </c>
      <c r="U341" s="57" t="s">
        <v>102</v>
      </c>
      <c r="V341" s="57" t="s">
        <v>102</v>
      </c>
      <c r="W341" s="58"/>
      <c r="X341" s="57" t="s">
        <v>102</v>
      </c>
      <c r="Y341" s="58"/>
      <c r="Z341" s="58"/>
      <c r="AA341" s="57" t="s">
        <v>102</v>
      </c>
      <c r="AB341" s="57" t="s">
        <v>103</v>
      </c>
      <c r="AC341" s="57" t="s">
        <v>102</v>
      </c>
      <c r="AD341" s="57" t="s">
        <v>103</v>
      </c>
      <c r="AE341" s="57" t="s">
        <v>111</v>
      </c>
      <c r="AF341" s="57" t="s">
        <v>102</v>
      </c>
      <c r="AG341" s="57" t="s">
        <v>102</v>
      </c>
      <c r="AH341" s="57" t="s">
        <v>103</v>
      </c>
      <c r="AI341" s="57" t="s">
        <v>102</v>
      </c>
      <c r="AJ341" s="57" t="s">
        <v>102</v>
      </c>
      <c r="AK341" s="57" t="s">
        <v>102</v>
      </c>
      <c r="AL341" s="57" t="s">
        <v>102</v>
      </c>
      <c r="AM341" s="57" t="s">
        <v>111</v>
      </c>
      <c r="AN341" s="58"/>
      <c r="AO341" s="57" t="s">
        <v>103</v>
      </c>
      <c r="AP341" s="57" t="s">
        <v>102</v>
      </c>
      <c r="AQ341" s="57" t="s">
        <v>102</v>
      </c>
      <c r="AR341" s="57" t="s">
        <v>102</v>
      </c>
      <c r="AS341" s="57"/>
      <c r="AT341" s="57" t="s">
        <v>102</v>
      </c>
      <c r="AU341" s="57" t="s">
        <v>102</v>
      </c>
      <c r="AV341" s="58"/>
      <c r="AW341" s="57" t="s">
        <v>102</v>
      </c>
      <c r="AX341" s="57" t="s">
        <v>102</v>
      </c>
      <c r="AY341" s="57" t="s">
        <v>102</v>
      </c>
      <c r="AZ341" s="57" t="s">
        <v>103</v>
      </c>
      <c r="BA341" s="57" t="s">
        <v>102</v>
      </c>
      <c r="BB341" s="57" t="s">
        <v>102</v>
      </c>
      <c r="BC341" s="57" t="s">
        <v>102</v>
      </c>
      <c r="BD341" s="57" t="s">
        <v>103</v>
      </c>
      <c r="BE341" s="57" t="s">
        <v>102</v>
      </c>
      <c r="BF341" s="57" t="s">
        <v>102</v>
      </c>
      <c r="BG341" s="57" t="s">
        <v>102</v>
      </c>
      <c r="BH341" s="57" t="s">
        <v>102</v>
      </c>
      <c r="BI341" s="57" t="s">
        <v>102</v>
      </c>
      <c r="BJ341" s="57" t="s">
        <v>103</v>
      </c>
      <c r="BK341" s="57" t="s">
        <v>102</v>
      </c>
      <c r="BL341" s="57" t="s">
        <v>102</v>
      </c>
      <c r="BM341" s="57" t="s">
        <v>102</v>
      </c>
      <c r="BN341" s="57" t="s">
        <v>102</v>
      </c>
      <c r="BO341" s="57" t="s">
        <v>102</v>
      </c>
      <c r="BP341" s="57" t="s">
        <v>102</v>
      </c>
      <c r="BQ341" s="57" t="s">
        <v>102</v>
      </c>
      <c r="BR341" s="57" t="s">
        <v>102</v>
      </c>
      <c r="BS341" s="57" t="s">
        <v>102</v>
      </c>
      <c r="BT341" s="57" t="s">
        <v>102</v>
      </c>
      <c r="BU341" s="57" t="s">
        <v>102</v>
      </c>
      <c r="BV341" s="57" t="s">
        <v>103</v>
      </c>
      <c r="BW341" s="57" t="s">
        <v>103</v>
      </c>
      <c r="BX341" s="57" t="s">
        <v>102</v>
      </c>
      <c r="BY341" s="57" t="s">
        <v>102</v>
      </c>
      <c r="BZ341" s="57" t="s">
        <v>102</v>
      </c>
      <c r="CA341" s="57" t="s">
        <v>102</v>
      </c>
      <c r="CB341" s="57" t="s">
        <v>102</v>
      </c>
      <c r="CC341" s="57" t="s">
        <v>102</v>
      </c>
      <c r="CD341" s="59"/>
    </row>
    <row r="342">
      <c r="A342" s="54" t="s">
        <v>444</v>
      </c>
      <c r="B342" s="57" t="s">
        <v>111</v>
      </c>
      <c r="C342" s="57" t="s">
        <v>111</v>
      </c>
      <c r="D342" s="57" t="s">
        <v>102</v>
      </c>
      <c r="E342" s="57" t="s">
        <v>102</v>
      </c>
      <c r="F342" s="57" t="s">
        <v>102</v>
      </c>
      <c r="G342" s="58"/>
      <c r="H342" s="57" t="s">
        <v>102</v>
      </c>
      <c r="I342" s="57" t="s">
        <v>102</v>
      </c>
      <c r="J342" s="57" t="s">
        <v>111</v>
      </c>
      <c r="K342" s="57" t="s">
        <v>111</v>
      </c>
      <c r="L342" s="57" t="s">
        <v>111</v>
      </c>
      <c r="M342" s="57" t="s">
        <v>111</v>
      </c>
      <c r="N342" s="57" t="s">
        <v>111</v>
      </c>
      <c r="O342" s="57" t="s">
        <v>111</v>
      </c>
      <c r="P342" s="57" t="s">
        <v>111</v>
      </c>
      <c r="Q342" s="57" t="s">
        <v>111</v>
      </c>
      <c r="R342" s="57" t="s">
        <v>103</v>
      </c>
      <c r="S342" s="57" t="s">
        <v>102</v>
      </c>
      <c r="T342" s="57" t="s">
        <v>103</v>
      </c>
      <c r="U342" s="57" t="s">
        <v>111</v>
      </c>
      <c r="V342" s="57" t="s">
        <v>111</v>
      </c>
      <c r="W342" s="58"/>
      <c r="X342" s="57" t="s">
        <v>102</v>
      </c>
      <c r="Y342" s="58"/>
      <c r="Z342" s="58"/>
      <c r="AA342" s="57" t="s">
        <v>111</v>
      </c>
      <c r="AB342" s="57" t="s">
        <v>111</v>
      </c>
      <c r="AC342" s="57" t="s">
        <v>102</v>
      </c>
      <c r="AD342" s="57" t="s">
        <v>111</v>
      </c>
      <c r="AE342" s="57" t="s">
        <v>103</v>
      </c>
      <c r="AF342" s="57" t="s">
        <v>102</v>
      </c>
      <c r="AG342" s="57" t="s">
        <v>102</v>
      </c>
      <c r="AH342" s="57" t="s">
        <v>111</v>
      </c>
      <c r="AI342" s="57" t="s">
        <v>111</v>
      </c>
      <c r="AJ342" s="57" t="s">
        <v>111</v>
      </c>
      <c r="AK342" s="57" t="s">
        <v>111</v>
      </c>
      <c r="AL342" s="57" t="s">
        <v>102</v>
      </c>
      <c r="AM342" s="57" t="s">
        <v>103</v>
      </c>
      <c r="AN342" s="58"/>
      <c r="AO342" s="57" t="s">
        <v>111</v>
      </c>
      <c r="AP342" s="57" t="s">
        <v>111</v>
      </c>
      <c r="AQ342" s="57" t="s">
        <v>111</v>
      </c>
      <c r="AR342" s="57" t="s">
        <v>111</v>
      </c>
      <c r="AS342" s="57"/>
      <c r="AT342" s="57" t="s">
        <v>102</v>
      </c>
      <c r="AU342" s="57" t="s">
        <v>111</v>
      </c>
      <c r="AV342" s="58"/>
      <c r="AW342" s="57" t="s">
        <v>102</v>
      </c>
      <c r="AX342" s="57" t="s">
        <v>111</v>
      </c>
      <c r="AY342" s="57" t="s">
        <v>111</v>
      </c>
      <c r="AZ342" s="57" t="s">
        <v>111</v>
      </c>
      <c r="BA342" s="57" t="s">
        <v>111</v>
      </c>
      <c r="BB342" s="57" t="s">
        <v>111</v>
      </c>
      <c r="BC342" s="57" t="s">
        <v>111</v>
      </c>
      <c r="BD342" s="57" t="s">
        <v>102</v>
      </c>
      <c r="BE342" s="57" t="s">
        <v>111</v>
      </c>
      <c r="BF342" s="57" t="s">
        <v>102</v>
      </c>
      <c r="BG342" s="57" t="s">
        <v>111</v>
      </c>
      <c r="BH342" s="57" t="s">
        <v>111</v>
      </c>
      <c r="BI342" s="57" t="s">
        <v>111</v>
      </c>
      <c r="BJ342" s="57" t="s">
        <v>111</v>
      </c>
      <c r="BK342" s="57" t="s">
        <v>111</v>
      </c>
      <c r="BL342" s="57" t="s">
        <v>111</v>
      </c>
      <c r="BM342" s="57" t="s">
        <v>111</v>
      </c>
      <c r="BN342" s="57" t="s">
        <v>111</v>
      </c>
      <c r="BO342" s="57" t="s">
        <v>111</v>
      </c>
      <c r="BP342" s="57" t="s">
        <v>111</v>
      </c>
      <c r="BQ342" s="57" t="s">
        <v>111</v>
      </c>
      <c r="BR342" s="57" t="s">
        <v>111</v>
      </c>
      <c r="BS342" s="57" t="s">
        <v>111</v>
      </c>
      <c r="BT342" s="57" t="s">
        <v>111</v>
      </c>
      <c r="BU342" s="57" t="s">
        <v>111</v>
      </c>
      <c r="BV342" s="57" t="s">
        <v>111</v>
      </c>
      <c r="BW342" s="57" t="s">
        <v>111</v>
      </c>
      <c r="BX342" s="57" t="s">
        <v>111</v>
      </c>
      <c r="BY342" s="57" t="s">
        <v>111</v>
      </c>
      <c r="BZ342" s="57" t="s">
        <v>111</v>
      </c>
      <c r="CA342" s="57" t="s">
        <v>102</v>
      </c>
      <c r="CB342" s="57" t="s">
        <v>111</v>
      </c>
      <c r="CC342" s="57" t="s">
        <v>111</v>
      </c>
      <c r="CD342" s="59"/>
    </row>
    <row r="343">
      <c r="A343" s="54" t="s">
        <v>445</v>
      </c>
      <c r="B343" s="57" t="s">
        <v>103</v>
      </c>
      <c r="C343" s="57" t="s">
        <v>102</v>
      </c>
      <c r="D343" s="57" t="s">
        <v>103</v>
      </c>
      <c r="E343" s="57" t="s">
        <v>103</v>
      </c>
      <c r="F343" s="57" t="s">
        <v>103</v>
      </c>
      <c r="G343" s="58"/>
      <c r="H343" s="57" t="s">
        <v>103</v>
      </c>
      <c r="I343" s="57" t="s">
        <v>102</v>
      </c>
      <c r="J343" s="57" t="s">
        <v>103</v>
      </c>
      <c r="K343" s="57" t="s">
        <v>102</v>
      </c>
      <c r="L343" s="57" t="s">
        <v>103</v>
      </c>
      <c r="M343" s="57" t="s">
        <v>103</v>
      </c>
      <c r="N343" s="57" t="s">
        <v>103</v>
      </c>
      <c r="O343" s="57" t="s">
        <v>103</v>
      </c>
      <c r="P343" s="57" t="s">
        <v>103</v>
      </c>
      <c r="Q343" s="57" t="s">
        <v>102</v>
      </c>
      <c r="R343" s="57" t="s">
        <v>103</v>
      </c>
      <c r="S343" s="57" t="s">
        <v>102</v>
      </c>
      <c r="T343" s="57" t="s">
        <v>111</v>
      </c>
      <c r="U343" s="57" t="s">
        <v>103</v>
      </c>
      <c r="V343" s="57" t="s">
        <v>103</v>
      </c>
      <c r="W343" s="58"/>
      <c r="X343" s="57" t="s">
        <v>103</v>
      </c>
      <c r="Y343" s="58"/>
      <c r="Z343" s="58"/>
      <c r="AA343" s="57" t="s">
        <v>102</v>
      </c>
      <c r="AB343" s="57" t="s">
        <v>103</v>
      </c>
      <c r="AC343" s="57" t="s">
        <v>103</v>
      </c>
      <c r="AD343" s="57" t="s">
        <v>103</v>
      </c>
      <c r="AE343" s="57" t="s">
        <v>103</v>
      </c>
      <c r="AF343" s="57" t="s">
        <v>102</v>
      </c>
      <c r="AG343" s="57" t="s">
        <v>103</v>
      </c>
      <c r="AH343" s="57" t="s">
        <v>103</v>
      </c>
      <c r="AI343" s="57" t="s">
        <v>103</v>
      </c>
      <c r="AJ343" s="57" t="s">
        <v>102</v>
      </c>
      <c r="AK343" s="57" t="s">
        <v>103</v>
      </c>
      <c r="AL343" s="58"/>
      <c r="AM343" s="57" t="s">
        <v>102</v>
      </c>
      <c r="AN343" s="58"/>
      <c r="AO343" s="57" t="s">
        <v>103</v>
      </c>
      <c r="AP343" s="57" t="s">
        <v>103</v>
      </c>
      <c r="AQ343" s="57" t="s">
        <v>102</v>
      </c>
      <c r="AR343" s="57" t="s">
        <v>103</v>
      </c>
      <c r="AS343" s="57"/>
      <c r="AT343" s="57" t="s">
        <v>103</v>
      </c>
      <c r="AU343" s="58"/>
      <c r="AV343" s="58"/>
      <c r="AW343" s="57" t="s">
        <v>103</v>
      </c>
      <c r="AX343" s="57" t="s">
        <v>103</v>
      </c>
      <c r="AY343" s="57"/>
      <c r="AZ343" s="57" t="s">
        <v>103</v>
      </c>
      <c r="BA343" s="57" t="s">
        <v>103</v>
      </c>
      <c r="BB343" s="57" t="s">
        <v>103</v>
      </c>
      <c r="BC343" s="57" t="s">
        <v>103</v>
      </c>
      <c r="BD343" s="57" t="s">
        <v>103</v>
      </c>
      <c r="BE343" s="57" t="s">
        <v>103</v>
      </c>
      <c r="BF343" s="57" t="s">
        <v>103</v>
      </c>
      <c r="BG343" s="57" t="s">
        <v>103</v>
      </c>
      <c r="BH343" s="57" t="s">
        <v>103</v>
      </c>
      <c r="BI343" s="57" t="s">
        <v>103</v>
      </c>
      <c r="BJ343" s="57" t="s">
        <v>103</v>
      </c>
      <c r="BK343" s="57" t="s">
        <v>103</v>
      </c>
      <c r="BL343" s="57" t="s">
        <v>103</v>
      </c>
      <c r="BM343" s="57" t="s">
        <v>103</v>
      </c>
      <c r="BN343" s="57" t="s">
        <v>103</v>
      </c>
      <c r="BO343" s="57" t="s">
        <v>103</v>
      </c>
      <c r="BP343" s="57" t="s">
        <v>103</v>
      </c>
      <c r="BQ343" s="57" t="s">
        <v>103</v>
      </c>
      <c r="BR343" s="57" t="s">
        <v>103</v>
      </c>
      <c r="BS343" s="57" t="s">
        <v>103</v>
      </c>
      <c r="BT343" s="57" t="s">
        <v>103</v>
      </c>
      <c r="BU343" s="57" t="s">
        <v>103</v>
      </c>
      <c r="BV343" s="57" t="s">
        <v>103</v>
      </c>
      <c r="BW343" s="57" t="s">
        <v>103</v>
      </c>
      <c r="BX343" s="57" t="s">
        <v>103</v>
      </c>
      <c r="BY343" s="57" t="s">
        <v>103</v>
      </c>
      <c r="BZ343" s="57" t="s">
        <v>103</v>
      </c>
      <c r="CA343" s="57" t="s">
        <v>103</v>
      </c>
      <c r="CB343" s="57" t="s">
        <v>103</v>
      </c>
      <c r="CC343" s="57" t="s">
        <v>103</v>
      </c>
      <c r="CD343" s="59"/>
    </row>
    <row r="344">
      <c r="A344" s="54" t="s">
        <v>446</v>
      </c>
      <c r="B344" s="57" t="s">
        <v>103</v>
      </c>
      <c r="C344" s="57" t="s">
        <v>103</v>
      </c>
      <c r="D344" s="57" t="s">
        <v>103</v>
      </c>
      <c r="E344" s="57" t="s">
        <v>102</v>
      </c>
      <c r="F344" s="57" t="s">
        <v>102</v>
      </c>
      <c r="G344" s="58"/>
      <c r="H344" s="57" t="s">
        <v>103</v>
      </c>
      <c r="I344" s="58"/>
      <c r="J344" s="57" t="s">
        <v>103</v>
      </c>
      <c r="K344" s="57" t="s">
        <v>103</v>
      </c>
      <c r="L344" s="57" t="s">
        <v>103</v>
      </c>
      <c r="M344" s="57" t="s">
        <v>103</v>
      </c>
      <c r="N344" s="57" t="s">
        <v>102</v>
      </c>
      <c r="O344" s="57" t="s">
        <v>103</v>
      </c>
      <c r="P344" s="57" t="s">
        <v>103</v>
      </c>
      <c r="Q344" s="57" t="s">
        <v>103</v>
      </c>
      <c r="R344" s="57" t="s">
        <v>103</v>
      </c>
      <c r="S344" s="57" t="s">
        <v>102</v>
      </c>
      <c r="T344" s="57" t="s">
        <v>103</v>
      </c>
      <c r="U344" s="57" t="s">
        <v>103</v>
      </c>
      <c r="V344" s="57" t="s">
        <v>103</v>
      </c>
      <c r="W344" s="58"/>
      <c r="X344" s="58"/>
      <c r="Y344" s="58"/>
      <c r="Z344" s="58"/>
      <c r="AA344" s="57" t="s">
        <v>103</v>
      </c>
      <c r="AB344" s="57" t="s">
        <v>102</v>
      </c>
      <c r="AC344" s="57" t="s">
        <v>103</v>
      </c>
      <c r="AD344" s="57" t="s">
        <v>103</v>
      </c>
      <c r="AE344" s="57" t="s">
        <v>102</v>
      </c>
      <c r="AF344" s="57" t="s">
        <v>103</v>
      </c>
      <c r="AG344" s="57" t="s">
        <v>103</v>
      </c>
      <c r="AH344" s="57" t="s">
        <v>103</v>
      </c>
      <c r="AI344" s="57" t="s">
        <v>103</v>
      </c>
      <c r="AJ344" s="57" t="s">
        <v>103</v>
      </c>
      <c r="AK344" s="57" t="s">
        <v>103</v>
      </c>
      <c r="AL344" s="57" t="s">
        <v>102</v>
      </c>
      <c r="AM344" s="57" t="s">
        <v>103</v>
      </c>
      <c r="AN344" s="58"/>
      <c r="AO344" s="57" t="s">
        <v>103</v>
      </c>
      <c r="AP344" s="57" t="s">
        <v>103</v>
      </c>
      <c r="AQ344" s="57" t="s">
        <v>103</v>
      </c>
      <c r="AR344" s="57" t="s">
        <v>103</v>
      </c>
      <c r="AS344" s="57"/>
      <c r="AT344" s="57" t="s">
        <v>103</v>
      </c>
      <c r="AU344" s="57" t="s">
        <v>103</v>
      </c>
      <c r="AV344" s="58"/>
      <c r="AW344" s="57" t="s">
        <v>103</v>
      </c>
      <c r="AX344" s="57" t="s">
        <v>103</v>
      </c>
      <c r="AY344" s="57" t="s">
        <v>103</v>
      </c>
      <c r="AZ344" s="57" t="s">
        <v>103</v>
      </c>
      <c r="BA344" s="57" t="s">
        <v>103</v>
      </c>
      <c r="BB344" s="57" t="s">
        <v>102</v>
      </c>
      <c r="BC344" s="57" t="s">
        <v>103</v>
      </c>
      <c r="BD344" s="57" t="s">
        <v>103</v>
      </c>
      <c r="BE344" s="57" t="s">
        <v>103</v>
      </c>
      <c r="BF344" s="57" t="s">
        <v>103</v>
      </c>
      <c r="BG344" s="57" t="s">
        <v>103</v>
      </c>
      <c r="BH344" s="57" t="s">
        <v>103</v>
      </c>
      <c r="BI344" s="57" t="s">
        <v>103</v>
      </c>
      <c r="BJ344" s="57" t="s">
        <v>103</v>
      </c>
      <c r="BK344" s="57" t="s">
        <v>103</v>
      </c>
      <c r="BL344" s="57" t="s">
        <v>103</v>
      </c>
      <c r="BM344" s="57" t="s">
        <v>103</v>
      </c>
      <c r="BN344" s="57" t="s">
        <v>103</v>
      </c>
      <c r="BO344" s="57" t="s">
        <v>103</v>
      </c>
      <c r="BP344" s="57" t="s">
        <v>103</v>
      </c>
      <c r="BQ344" s="57" t="s">
        <v>103</v>
      </c>
      <c r="BR344" s="57" t="s">
        <v>103</v>
      </c>
      <c r="BS344" s="57" t="s">
        <v>103</v>
      </c>
      <c r="BT344" s="57" t="s">
        <v>103</v>
      </c>
      <c r="BU344" s="57" t="s">
        <v>103</v>
      </c>
      <c r="BV344" s="57" t="s">
        <v>103</v>
      </c>
      <c r="BW344" s="57" t="s">
        <v>103</v>
      </c>
      <c r="BX344" s="57" t="s">
        <v>103</v>
      </c>
      <c r="BY344" s="57" t="s">
        <v>103</v>
      </c>
      <c r="BZ344" s="57" t="s">
        <v>103</v>
      </c>
      <c r="CA344" s="57" t="s">
        <v>103</v>
      </c>
      <c r="CB344" s="57" t="s">
        <v>103</v>
      </c>
      <c r="CC344" s="57" t="s">
        <v>103</v>
      </c>
      <c r="CD344" s="59"/>
    </row>
    <row r="345">
      <c r="A345" s="54" t="s">
        <v>447</v>
      </c>
      <c r="B345" s="57" t="s">
        <v>109</v>
      </c>
      <c r="C345" s="57" t="s">
        <v>102</v>
      </c>
      <c r="D345" s="57" t="s">
        <v>102</v>
      </c>
      <c r="E345" s="57" t="s">
        <v>102</v>
      </c>
      <c r="F345" s="57" t="s">
        <v>102</v>
      </c>
      <c r="G345" s="58"/>
      <c r="H345" s="58"/>
      <c r="I345" s="57" t="s">
        <v>102</v>
      </c>
      <c r="J345" s="57" t="s">
        <v>102</v>
      </c>
      <c r="K345" s="57" t="s">
        <v>102</v>
      </c>
      <c r="L345" s="57" t="s">
        <v>109</v>
      </c>
      <c r="M345" s="57" t="s">
        <v>109</v>
      </c>
      <c r="N345" s="57" t="s">
        <v>109</v>
      </c>
      <c r="O345" s="57" t="s">
        <v>102</v>
      </c>
      <c r="P345" s="57" t="s">
        <v>102</v>
      </c>
      <c r="Q345" s="57" t="s">
        <v>103</v>
      </c>
      <c r="R345" s="57" t="s">
        <v>103</v>
      </c>
      <c r="S345" s="57" t="s">
        <v>111</v>
      </c>
      <c r="T345" s="57" t="s">
        <v>109</v>
      </c>
      <c r="U345" s="57" t="s">
        <v>109</v>
      </c>
      <c r="V345" s="57" t="s">
        <v>109</v>
      </c>
      <c r="W345" s="58"/>
      <c r="X345" s="57" t="s">
        <v>111</v>
      </c>
      <c r="Y345" s="58"/>
      <c r="Z345" s="58"/>
      <c r="AA345" s="57" t="s">
        <v>102</v>
      </c>
      <c r="AB345" s="57" t="s">
        <v>102</v>
      </c>
      <c r="AC345" s="57" t="s">
        <v>111</v>
      </c>
      <c r="AD345" s="57" t="s">
        <v>102</v>
      </c>
      <c r="AE345" s="57" t="s">
        <v>109</v>
      </c>
      <c r="AF345" s="57" t="s">
        <v>111</v>
      </c>
      <c r="AG345" s="57" t="s">
        <v>102</v>
      </c>
      <c r="AH345" s="57" t="s">
        <v>102</v>
      </c>
      <c r="AI345" s="57" t="s">
        <v>102</v>
      </c>
      <c r="AJ345" s="57" t="s">
        <v>109</v>
      </c>
      <c r="AK345" s="57" t="s">
        <v>102</v>
      </c>
      <c r="AL345" s="57" t="s">
        <v>109</v>
      </c>
      <c r="AM345" s="57" t="s">
        <v>109</v>
      </c>
      <c r="AN345" s="58"/>
      <c r="AO345" s="57" t="s">
        <v>109</v>
      </c>
      <c r="AP345" s="57" t="s">
        <v>109</v>
      </c>
      <c r="AQ345" s="57" t="s">
        <v>102</v>
      </c>
      <c r="AR345" s="57" t="s">
        <v>109</v>
      </c>
      <c r="AS345" s="57"/>
      <c r="AT345" s="57" t="s">
        <v>109</v>
      </c>
      <c r="AU345" s="57" t="s">
        <v>109</v>
      </c>
      <c r="AV345" s="58"/>
      <c r="AW345" s="57" t="s">
        <v>109</v>
      </c>
      <c r="AX345" s="57" t="s">
        <v>103</v>
      </c>
      <c r="AY345" s="57" t="s">
        <v>109</v>
      </c>
      <c r="AZ345" s="57" t="s">
        <v>109</v>
      </c>
      <c r="BA345" s="57" t="s">
        <v>109</v>
      </c>
      <c r="BB345" s="57" t="s">
        <v>109</v>
      </c>
      <c r="BC345" s="57" t="s">
        <v>103</v>
      </c>
      <c r="BD345" s="57" t="s">
        <v>102</v>
      </c>
      <c r="BE345" s="57" t="s">
        <v>109</v>
      </c>
      <c r="BF345" s="57" t="s">
        <v>109</v>
      </c>
      <c r="BG345" s="57" t="s">
        <v>103</v>
      </c>
      <c r="BH345" s="57" t="s">
        <v>103</v>
      </c>
      <c r="BI345" s="57" t="s">
        <v>103</v>
      </c>
      <c r="BJ345" s="57" t="s">
        <v>103</v>
      </c>
      <c r="BK345" s="57" t="s">
        <v>109</v>
      </c>
      <c r="BL345" s="57" t="s">
        <v>109</v>
      </c>
      <c r="BM345" s="57" t="s">
        <v>109</v>
      </c>
      <c r="BN345" s="57" t="s">
        <v>109</v>
      </c>
      <c r="BO345" s="57" t="s">
        <v>109</v>
      </c>
      <c r="BP345" s="57" t="s">
        <v>109</v>
      </c>
      <c r="BQ345" s="57" t="s">
        <v>109</v>
      </c>
      <c r="BR345" s="57" t="s">
        <v>102</v>
      </c>
      <c r="BS345" s="57" t="s">
        <v>109</v>
      </c>
      <c r="BT345" s="57" t="s">
        <v>102</v>
      </c>
      <c r="BU345" s="57" t="s">
        <v>109</v>
      </c>
      <c r="BV345" s="57" t="s">
        <v>109</v>
      </c>
      <c r="BW345" s="57" t="s">
        <v>109</v>
      </c>
      <c r="BX345" s="57" t="s">
        <v>109</v>
      </c>
      <c r="BY345" s="57" t="s">
        <v>109</v>
      </c>
      <c r="BZ345" s="57" t="s">
        <v>109</v>
      </c>
      <c r="CA345" s="57" t="s">
        <v>109</v>
      </c>
      <c r="CB345" s="57" t="s">
        <v>109</v>
      </c>
      <c r="CC345" s="57" t="s">
        <v>109</v>
      </c>
      <c r="CD345" s="59"/>
    </row>
    <row r="346">
      <c r="A346" s="54" t="s">
        <v>448</v>
      </c>
      <c r="B346" s="57" t="s">
        <v>102</v>
      </c>
      <c r="C346" s="58"/>
      <c r="D346" s="57" t="s">
        <v>109</v>
      </c>
      <c r="E346" s="57" t="s">
        <v>103</v>
      </c>
      <c r="F346" s="57" t="s">
        <v>103</v>
      </c>
      <c r="G346" s="58"/>
      <c r="H346" s="57" t="s">
        <v>109</v>
      </c>
      <c r="I346" s="57" t="s">
        <v>111</v>
      </c>
      <c r="J346" s="57" t="s">
        <v>102</v>
      </c>
      <c r="K346" s="57" t="s">
        <v>103</v>
      </c>
      <c r="L346" s="57" t="s">
        <v>102</v>
      </c>
      <c r="M346" s="57" t="s">
        <v>102</v>
      </c>
      <c r="N346" s="57" t="s">
        <v>102</v>
      </c>
      <c r="O346" s="57" t="s">
        <v>103</v>
      </c>
      <c r="P346" s="57" t="s">
        <v>102</v>
      </c>
      <c r="Q346" s="57" t="s">
        <v>109</v>
      </c>
      <c r="R346" s="57" t="s">
        <v>111</v>
      </c>
      <c r="S346" s="57" t="s">
        <v>103</v>
      </c>
      <c r="T346" s="57" t="s">
        <v>102</v>
      </c>
      <c r="U346" s="57" t="s">
        <v>102</v>
      </c>
      <c r="V346" s="57" t="s">
        <v>102</v>
      </c>
      <c r="W346" s="58"/>
      <c r="X346" s="57" t="s">
        <v>102</v>
      </c>
      <c r="Y346" s="58"/>
      <c r="Z346" s="58"/>
      <c r="AA346" s="57" t="s">
        <v>103</v>
      </c>
      <c r="AB346" s="57" t="s">
        <v>103</v>
      </c>
      <c r="AC346" s="57" t="s">
        <v>110</v>
      </c>
      <c r="AD346" s="57" t="s">
        <v>111</v>
      </c>
      <c r="AE346" s="57" t="s">
        <v>109</v>
      </c>
      <c r="AF346" s="57" t="s">
        <v>103</v>
      </c>
      <c r="AG346" s="57" t="s">
        <v>103</v>
      </c>
      <c r="AH346" s="57" t="s">
        <v>103</v>
      </c>
      <c r="AI346" s="57" t="s">
        <v>103</v>
      </c>
      <c r="AJ346" s="57" t="s">
        <v>111</v>
      </c>
      <c r="AK346" s="57" t="s">
        <v>111</v>
      </c>
      <c r="AL346" s="57" t="s">
        <v>103</v>
      </c>
      <c r="AM346" s="57" t="s">
        <v>111</v>
      </c>
      <c r="AN346" s="58"/>
      <c r="AO346" s="57" t="s">
        <v>102</v>
      </c>
      <c r="AP346" s="57" t="s">
        <v>102</v>
      </c>
      <c r="AQ346" s="57" t="s">
        <v>102</v>
      </c>
      <c r="AR346" s="57" t="s">
        <v>103</v>
      </c>
      <c r="AS346" s="57"/>
      <c r="AT346" s="57" t="s">
        <v>109</v>
      </c>
      <c r="AU346" s="57" t="s">
        <v>102</v>
      </c>
      <c r="AV346" s="58"/>
      <c r="AW346" s="57" t="s">
        <v>102</v>
      </c>
      <c r="AX346" s="57" t="s">
        <v>103</v>
      </c>
      <c r="AY346" s="57" t="s">
        <v>109</v>
      </c>
      <c r="AZ346" s="57" t="s">
        <v>102</v>
      </c>
      <c r="BA346" s="57" t="s">
        <v>102</v>
      </c>
      <c r="BB346" s="57" t="s">
        <v>110</v>
      </c>
      <c r="BC346" s="57" t="s">
        <v>102</v>
      </c>
      <c r="BD346" s="57" t="s">
        <v>103</v>
      </c>
      <c r="BE346" s="57" t="s">
        <v>103</v>
      </c>
      <c r="BF346" s="57" t="s">
        <v>102</v>
      </c>
      <c r="BG346" s="57" t="s">
        <v>103</v>
      </c>
      <c r="BH346" s="57" t="s">
        <v>102</v>
      </c>
      <c r="BI346" s="57" t="s">
        <v>102</v>
      </c>
      <c r="BJ346" s="57" t="s">
        <v>102</v>
      </c>
      <c r="BK346" s="57" t="s">
        <v>111</v>
      </c>
      <c r="BL346" s="57" t="s">
        <v>102</v>
      </c>
      <c r="BM346" s="57" t="s">
        <v>102</v>
      </c>
      <c r="BN346" s="57" t="s">
        <v>102</v>
      </c>
      <c r="BO346" s="57" t="s">
        <v>103</v>
      </c>
      <c r="BP346" s="57" t="s">
        <v>111</v>
      </c>
      <c r="BQ346" s="57" t="s">
        <v>102</v>
      </c>
      <c r="BR346" s="57" t="s">
        <v>111</v>
      </c>
      <c r="BS346" s="57" t="s">
        <v>102</v>
      </c>
      <c r="BT346" s="57" t="s">
        <v>102</v>
      </c>
      <c r="BU346" s="57" t="s">
        <v>102</v>
      </c>
      <c r="BV346" s="57" t="s">
        <v>109</v>
      </c>
      <c r="BW346" s="57" t="s">
        <v>102</v>
      </c>
      <c r="BX346" s="57" t="s">
        <v>109</v>
      </c>
      <c r="BY346" s="57" t="s">
        <v>102</v>
      </c>
      <c r="BZ346" s="57" t="s">
        <v>111</v>
      </c>
      <c r="CA346" s="57" t="s">
        <v>103</v>
      </c>
      <c r="CB346" s="57" t="s">
        <v>109</v>
      </c>
      <c r="CC346" s="57" t="s">
        <v>102</v>
      </c>
      <c r="CD346" s="59"/>
    </row>
    <row r="347">
      <c r="A347" s="54" t="s">
        <v>449</v>
      </c>
      <c r="B347" s="57" t="s">
        <v>103</v>
      </c>
      <c r="C347" s="57" t="s">
        <v>102</v>
      </c>
      <c r="D347" s="57" t="s">
        <v>109</v>
      </c>
      <c r="E347" s="57" t="s">
        <v>102</v>
      </c>
      <c r="F347" s="57" t="s">
        <v>102</v>
      </c>
      <c r="G347" s="58"/>
      <c r="H347" s="57" t="s">
        <v>102</v>
      </c>
      <c r="I347" s="57" t="s">
        <v>111</v>
      </c>
      <c r="J347" s="57" t="s">
        <v>102</v>
      </c>
      <c r="K347" s="57" t="s">
        <v>102</v>
      </c>
      <c r="L347" s="57" t="s">
        <v>109</v>
      </c>
      <c r="M347" s="57" t="s">
        <v>102</v>
      </c>
      <c r="N347" s="57" t="s">
        <v>103</v>
      </c>
      <c r="O347" s="57" t="s">
        <v>102</v>
      </c>
      <c r="P347" s="57" t="s">
        <v>102</v>
      </c>
      <c r="Q347" s="57" t="s">
        <v>102</v>
      </c>
      <c r="R347" s="57" t="s">
        <v>102</v>
      </c>
      <c r="S347" s="57" t="s">
        <v>109</v>
      </c>
      <c r="T347" s="57" t="s">
        <v>109</v>
      </c>
      <c r="U347" s="57" t="s">
        <v>102</v>
      </c>
      <c r="V347" s="57" t="s">
        <v>102</v>
      </c>
      <c r="W347" s="58"/>
      <c r="X347" s="57" t="s">
        <v>103</v>
      </c>
      <c r="Y347" s="58"/>
      <c r="Z347" s="58"/>
      <c r="AA347" s="57" t="s">
        <v>102</v>
      </c>
      <c r="AB347" s="57" t="s">
        <v>102</v>
      </c>
      <c r="AC347" s="57" t="s">
        <v>110</v>
      </c>
      <c r="AD347" s="57" t="s">
        <v>111</v>
      </c>
      <c r="AE347" s="57" t="s">
        <v>109</v>
      </c>
      <c r="AF347" s="57" t="s">
        <v>102</v>
      </c>
      <c r="AG347" s="57" t="s">
        <v>102</v>
      </c>
      <c r="AH347" s="57" t="s">
        <v>102</v>
      </c>
      <c r="AI347" s="57" t="s">
        <v>111</v>
      </c>
      <c r="AJ347" s="57" t="s">
        <v>102</v>
      </c>
      <c r="AK347" s="57" t="s">
        <v>111</v>
      </c>
      <c r="AL347" s="57" t="s">
        <v>103</v>
      </c>
      <c r="AM347" s="57" t="s">
        <v>103</v>
      </c>
      <c r="AN347" s="58"/>
      <c r="AO347" s="57" t="s">
        <v>102</v>
      </c>
      <c r="AP347" s="57" t="s">
        <v>102</v>
      </c>
      <c r="AQ347" s="57" t="s">
        <v>102</v>
      </c>
      <c r="AR347" s="57" t="s">
        <v>102</v>
      </c>
      <c r="AS347" s="57"/>
      <c r="AT347" s="57" t="s">
        <v>109</v>
      </c>
      <c r="AU347" s="57" t="s">
        <v>102</v>
      </c>
      <c r="AV347" s="58"/>
      <c r="AW347" s="57" t="s">
        <v>102</v>
      </c>
      <c r="AX347" s="57" t="s">
        <v>102</v>
      </c>
      <c r="AY347" s="57" t="s">
        <v>111</v>
      </c>
      <c r="AZ347" s="57" t="s">
        <v>102</v>
      </c>
      <c r="BA347" s="57" t="s">
        <v>102</v>
      </c>
      <c r="BB347" s="57" t="s">
        <v>110</v>
      </c>
      <c r="BC347" s="57" t="s">
        <v>111</v>
      </c>
      <c r="BD347" s="57" t="s">
        <v>102</v>
      </c>
      <c r="BE347" s="57" t="s">
        <v>103</v>
      </c>
      <c r="BF347" s="57" t="s">
        <v>102</v>
      </c>
      <c r="BG347" s="57" t="s">
        <v>102</v>
      </c>
      <c r="BH347" s="57" t="s">
        <v>102</v>
      </c>
      <c r="BI347" s="57" t="s">
        <v>102</v>
      </c>
      <c r="BJ347" s="57" t="s">
        <v>109</v>
      </c>
      <c r="BK347" s="57" t="s">
        <v>111</v>
      </c>
      <c r="BL347" s="57" t="s">
        <v>111</v>
      </c>
      <c r="BM347" s="57" t="s">
        <v>102</v>
      </c>
      <c r="BN347" s="57" t="s">
        <v>102</v>
      </c>
      <c r="BO347" s="57" t="s">
        <v>111</v>
      </c>
      <c r="BP347" s="57" t="s">
        <v>111</v>
      </c>
      <c r="BQ347" s="57" t="s">
        <v>102</v>
      </c>
      <c r="BR347" s="57" t="s">
        <v>111</v>
      </c>
      <c r="BS347" s="57" t="s">
        <v>102</v>
      </c>
      <c r="BT347" s="57" t="s">
        <v>111</v>
      </c>
      <c r="BU347" s="57" t="s">
        <v>111</v>
      </c>
      <c r="BV347" s="57" t="s">
        <v>109</v>
      </c>
      <c r="BW347" s="57" t="s">
        <v>102</v>
      </c>
      <c r="BX347" s="57" t="s">
        <v>111</v>
      </c>
      <c r="BY347" s="57" t="s">
        <v>102</v>
      </c>
      <c r="BZ347" s="57" t="s">
        <v>111</v>
      </c>
      <c r="CA347" s="57" t="s">
        <v>102</v>
      </c>
      <c r="CB347" s="57" t="s">
        <v>109</v>
      </c>
      <c r="CC347" s="57" t="s">
        <v>103</v>
      </c>
      <c r="CD347" s="59"/>
    </row>
    <row r="348">
      <c r="A348" s="54" t="s">
        <v>450</v>
      </c>
      <c r="B348" s="57" t="s">
        <v>102</v>
      </c>
      <c r="C348" s="57" t="s">
        <v>102</v>
      </c>
      <c r="D348" s="57" t="s">
        <v>102</v>
      </c>
      <c r="E348" s="57" t="s">
        <v>102</v>
      </c>
      <c r="F348" s="57" t="s">
        <v>102</v>
      </c>
      <c r="G348" s="58"/>
      <c r="H348" s="57" t="s">
        <v>102</v>
      </c>
      <c r="I348" s="57" t="s">
        <v>103</v>
      </c>
      <c r="J348" s="57" t="s">
        <v>102</v>
      </c>
      <c r="K348" s="57" t="s">
        <v>111</v>
      </c>
      <c r="L348" s="57" t="s">
        <v>102</v>
      </c>
      <c r="M348" s="57" t="s">
        <v>102</v>
      </c>
      <c r="N348" s="57" t="s">
        <v>102</v>
      </c>
      <c r="O348" s="57" t="s">
        <v>102</v>
      </c>
      <c r="P348" s="57" t="s">
        <v>102</v>
      </c>
      <c r="Q348" s="57" t="s">
        <v>102</v>
      </c>
      <c r="R348" s="57" t="s">
        <v>102</v>
      </c>
      <c r="S348" s="57" t="s">
        <v>103</v>
      </c>
      <c r="T348" s="57" t="s">
        <v>102</v>
      </c>
      <c r="U348" s="57" t="s">
        <v>102</v>
      </c>
      <c r="V348" s="57" t="s">
        <v>102</v>
      </c>
      <c r="W348" s="58"/>
      <c r="X348" s="57" t="s">
        <v>102</v>
      </c>
      <c r="Y348" s="58"/>
      <c r="Z348" s="58"/>
      <c r="AA348" s="57" t="s">
        <v>102</v>
      </c>
      <c r="AB348" s="57" t="s">
        <v>102</v>
      </c>
      <c r="AC348" s="57" t="s">
        <v>103</v>
      </c>
      <c r="AD348" s="57" t="s">
        <v>102</v>
      </c>
      <c r="AE348" s="57" t="s">
        <v>102</v>
      </c>
      <c r="AF348" s="57" t="s">
        <v>102</v>
      </c>
      <c r="AG348" s="57" t="s">
        <v>102</v>
      </c>
      <c r="AH348" s="57" t="s">
        <v>102</v>
      </c>
      <c r="AI348" s="57" t="s">
        <v>102</v>
      </c>
      <c r="AJ348" s="57" t="s">
        <v>102</v>
      </c>
      <c r="AK348" s="57" t="s">
        <v>102</v>
      </c>
      <c r="AL348" s="57" t="s">
        <v>102</v>
      </c>
      <c r="AM348" s="57" t="s">
        <v>102</v>
      </c>
      <c r="AN348" s="58"/>
      <c r="AO348" s="57" t="s">
        <v>102</v>
      </c>
      <c r="AP348" s="57" t="s">
        <v>102</v>
      </c>
      <c r="AQ348" s="57" t="s">
        <v>102</v>
      </c>
      <c r="AR348" s="57" t="s">
        <v>102</v>
      </c>
      <c r="AS348" s="57"/>
      <c r="AT348" s="57" t="s">
        <v>102</v>
      </c>
      <c r="AU348" s="57" t="s">
        <v>102</v>
      </c>
      <c r="AV348" s="58"/>
      <c r="AW348" s="57" t="s">
        <v>102</v>
      </c>
      <c r="AX348" s="57" t="s">
        <v>102</v>
      </c>
      <c r="AY348" s="57" t="s">
        <v>102</v>
      </c>
      <c r="AZ348" s="57" t="s">
        <v>102</v>
      </c>
      <c r="BA348" s="57" t="s">
        <v>102</v>
      </c>
      <c r="BB348" s="57" t="s">
        <v>102</v>
      </c>
      <c r="BC348" s="57" t="s">
        <v>102</v>
      </c>
      <c r="BD348" s="57" t="s">
        <v>102</v>
      </c>
      <c r="BE348" s="57" t="s">
        <v>102</v>
      </c>
      <c r="BF348" s="57" t="s">
        <v>102</v>
      </c>
      <c r="BG348" s="57" t="s">
        <v>102</v>
      </c>
      <c r="BH348" s="57" t="s">
        <v>102</v>
      </c>
      <c r="BI348" s="57" t="s">
        <v>102</v>
      </c>
      <c r="BJ348" s="57" t="s">
        <v>102</v>
      </c>
      <c r="BK348" s="57" t="s">
        <v>102</v>
      </c>
      <c r="BL348" s="57" t="s">
        <v>102</v>
      </c>
      <c r="BM348" s="57" t="s">
        <v>102</v>
      </c>
      <c r="BN348" s="57" t="s">
        <v>102</v>
      </c>
      <c r="BO348" s="57" t="s">
        <v>102</v>
      </c>
      <c r="BP348" s="57" t="s">
        <v>102</v>
      </c>
      <c r="BQ348" s="57" t="s">
        <v>102</v>
      </c>
      <c r="BR348" s="57" t="s">
        <v>102</v>
      </c>
      <c r="BS348" s="57" t="s">
        <v>102</v>
      </c>
      <c r="BT348" s="57" t="s">
        <v>102</v>
      </c>
      <c r="BU348" s="57" t="s">
        <v>102</v>
      </c>
      <c r="BV348" s="57" t="s">
        <v>102</v>
      </c>
      <c r="BW348" s="57" t="s">
        <v>102</v>
      </c>
      <c r="BX348" s="57" t="s">
        <v>102</v>
      </c>
      <c r="BY348" s="57" t="s">
        <v>102</v>
      </c>
      <c r="BZ348" s="57" t="s">
        <v>102</v>
      </c>
      <c r="CA348" s="57" t="s">
        <v>102</v>
      </c>
      <c r="CB348" s="57" t="s">
        <v>102</v>
      </c>
      <c r="CC348" s="57" t="s">
        <v>102</v>
      </c>
      <c r="CD348" s="59"/>
    </row>
    <row r="349">
      <c r="A349" s="54" t="s">
        <v>451</v>
      </c>
      <c r="B349" s="57" t="s">
        <v>103</v>
      </c>
      <c r="C349" s="58"/>
      <c r="D349" s="57" t="s">
        <v>103</v>
      </c>
      <c r="E349" s="57" t="s">
        <v>103</v>
      </c>
      <c r="F349" s="57" t="s">
        <v>103</v>
      </c>
      <c r="G349" s="58"/>
      <c r="H349" s="57" t="s">
        <v>103</v>
      </c>
      <c r="I349" s="57" t="s">
        <v>103</v>
      </c>
      <c r="J349" s="57" t="s">
        <v>103</v>
      </c>
      <c r="K349" s="57" t="s">
        <v>102</v>
      </c>
      <c r="L349" s="57" t="s">
        <v>102</v>
      </c>
      <c r="M349" s="57" t="s">
        <v>103</v>
      </c>
      <c r="N349" s="57" t="s">
        <v>103</v>
      </c>
      <c r="O349" s="57" t="s">
        <v>102</v>
      </c>
      <c r="P349" s="57" t="s">
        <v>103</v>
      </c>
      <c r="Q349" s="57" t="s">
        <v>103</v>
      </c>
      <c r="R349" s="57" t="s">
        <v>103</v>
      </c>
      <c r="S349" s="57" t="s">
        <v>103</v>
      </c>
      <c r="T349" s="57" t="s">
        <v>103</v>
      </c>
      <c r="U349" s="57" t="s">
        <v>103</v>
      </c>
      <c r="V349" s="57" t="s">
        <v>103</v>
      </c>
      <c r="W349" s="58"/>
      <c r="X349" s="57" t="s">
        <v>103</v>
      </c>
      <c r="Y349" s="58"/>
      <c r="Z349" s="58"/>
      <c r="AA349" s="57" t="s">
        <v>103</v>
      </c>
      <c r="AB349" s="57" t="s">
        <v>102</v>
      </c>
      <c r="AC349" s="57" t="s">
        <v>103</v>
      </c>
      <c r="AD349" s="57" t="s">
        <v>103</v>
      </c>
      <c r="AE349" s="57" t="s">
        <v>103</v>
      </c>
      <c r="AF349" s="57" t="s">
        <v>102</v>
      </c>
      <c r="AG349" s="57" t="s">
        <v>103</v>
      </c>
      <c r="AH349" s="57" t="s">
        <v>102</v>
      </c>
      <c r="AI349" s="57" t="s">
        <v>103</v>
      </c>
      <c r="AJ349" s="57" t="s">
        <v>102</v>
      </c>
      <c r="AK349" s="57" t="s">
        <v>103</v>
      </c>
      <c r="AL349" s="57" t="s">
        <v>102</v>
      </c>
      <c r="AM349" s="57" t="s">
        <v>102</v>
      </c>
      <c r="AN349" s="58"/>
      <c r="AO349" s="57" t="s">
        <v>103</v>
      </c>
      <c r="AP349" s="57" t="s">
        <v>103</v>
      </c>
      <c r="AQ349" s="57" t="s">
        <v>103</v>
      </c>
      <c r="AR349" s="57" t="s">
        <v>103</v>
      </c>
      <c r="AS349" s="57"/>
      <c r="AT349" s="57" t="s">
        <v>103</v>
      </c>
      <c r="AU349" s="57" t="s">
        <v>103</v>
      </c>
      <c r="AV349" s="58"/>
      <c r="AW349" s="57" t="s">
        <v>103</v>
      </c>
      <c r="AX349" s="57" t="s">
        <v>103</v>
      </c>
      <c r="AY349" s="57" t="s">
        <v>102</v>
      </c>
      <c r="AZ349" s="57" t="s">
        <v>103</v>
      </c>
      <c r="BA349" s="57" t="s">
        <v>103</v>
      </c>
      <c r="BB349" s="57" t="s">
        <v>103</v>
      </c>
      <c r="BC349" s="57" t="s">
        <v>103</v>
      </c>
      <c r="BD349" s="57" t="s">
        <v>103</v>
      </c>
      <c r="BE349" s="57" t="s">
        <v>103</v>
      </c>
      <c r="BF349" s="57" t="s">
        <v>103</v>
      </c>
      <c r="BG349" s="57" t="s">
        <v>103</v>
      </c>
      <c r="BH349" s="57" t="s">
        <v>103</v>
      </c>
      <c r="BI349" s="57" t="s">
        <v>103</v>
      </c>
      <c r="BJ349" s="57" t="s">
        <v>103</v>
      </c>
      <c r="BK349" s="57" t="s">
        <v>103</v>
      </c>
      <c r="BL349" s="57" t="s">
        <v>103</v>
      </c>
      <c r="BM349" s="57" t="s">
        <v>103</v>
      </c>
      <c r="BN349" s="57" t="s">
        <v>103</v>
      </c>
      <c r="BO349" s="57" t="s">
        <v>103</v>
      </c>
      <c r="BP349" s="57" t="s">
        <v>103</v>
      </c>
      <c r="BQ349" s="57" t="s">
        <v>103</v>
      </c>
      <c r="BR349" s="57" t="s">
        <v>103</v>
      </c>
      <c r="BS349" s="57" t="s">
        <v>103</v>
      </c>
      <c r="BT349" s="57" t="s">
        <v>103</v>
      </c>
      <c r="BU349" s="57" t="s">
        <v>103</v>
      </c>
      <c r="BV349" s="57" t="s">
        <v>103</v>
      </c>
      <c r="BW349" s="57" t="s">
        <v>103</v>
      </c>
      <c r="BX349" s="57" t="s">
        <v>103</v>
      </c>
      <c r="BY349" s="57" t="s">
        <v>103</v>
      </c>
      <c r="BZ349" s="57" t="s">
        <v>103</v>
      </c>
      <c r="CA349" s="57" t="s">
        <v>103</v>
      </c>
      <c r="CB349" s="57" t="s">
        <v>103</v>
      </c>
      <c r="CC349" s="57" t="s">
        <v>102</v>
      </c>
      <c r="CD349" s="59"/>
    </row>
    <row r="350">
      <c r="A350" s="54" t="s">
        <v>452</v>
      </c>
      <c r="B350" s="57" t="s">
        <v>102</v>
      </c>
      <c r="C350" s="58"/>
      <c r="D350" s="57" t="s">
        <v>103</v>
      </c>
      <c r="E350" s="57" t="s">
        <v>103</v>
      </c>
      <c r="F350" s="57" t="s">
        <v>103</v>
      </c>
      <c r="G350" s="58"/>
      <c r="H350" s="57" t="s">
        <v>103</v>
      </c>
      <c r="I350" s="57" t="s">
        <v>103</v>
      </c>
      <c r="J350" s="57" t="s">
        <v>102</v>
      </c>
      <c r="K350" s="57" t="s">
        <v>102</v>
      </c>
      <c r="L350" s="57" t="s">
        <v>102</v>
      </c>
      <c r="M350" s="57" t="s">
        <v>102</v>
      </c>
      <c r="N350" s="57" t="s">
        <v>103</v>
      </c>
      <c r="O350" s="57" t="s">
        <v>102</v>
      </c>
      <c r="P350" s="57" t="s">
        <v>103</v>
      </c>
      <c r="Q350" s="57" t="s">
        <v>102</v>
      </c>
      <c r="R350" s="57" t="s">
        <v>103</v>
      </c>
      <c r="S350" s="57" t="s">
        <v>102</v>
      </c>
      <c r="T350" s="57" t="s">
        <v>103</v>
      </c>
      <c r="U350" s="57" t="s">
        <v>102</v>
      </c>
      <c r="V350" s="57" t="s">
        <v>102</v>
      </c>
      <c r="W350" s="58"/>
      <c r="X350" s="57" t="s">
        <v>103</v>
      </c>
      <c r="Y350" s="58"/>
      <c r="Z350" s="58"/>
      <c r="AA350" s="57" t="s">
        <v>102</v>
      </c>
      <c r="AB350" s="57" t="s">
        <v>102</v>
      </c>
      <c r="AC350" s="57" t="s">
        <v>102</v>
      </c>
      <c r="AD350" s="57" t="s">
        <v>102</v>
      </c>
      <c r="AE350" s="57" t="s">
        <v>103</v>
      </c>
      <c r="AF350" s="57" t="s">
        <v>103</v>
      </c>
      <c r="AG350" s="57" t="s">
        <v>103</v>
      </c>
      <c r="AH350" s="57" t="s">
        <v>102</v>
      </c>
      <c r="AI350" s="57" t="s">
        <v>102</v>
      </c>
      <c r="AJ350" s="57" t="s">
        <v>103</v>
      </c>
      <c r="AK350" s="57" t="s">
        <v>102</v>
      </c>
      <c r="AL350" s="57" t="s">
        <v>102</v>
      </c>
      <c r="AM350" s="57" t="s">
        <v>102</v>
      </c>
      <c r="AN350" s="58"/>
      <c r="AO350" s="57" t="s">
        <v>102</v>
      </c>
      <c r="AP350" s="57" t="s">
        <v>102</v>
      </c>
      <c r="AQ350" s="57" t="s">
        <v>102</v>
      </c>
      <c r="AR350" s="57" t="s">
        <v>102</v>
      </c>
      <c r="AS350" s="57"/>
      <c r="AT350" s="57" t="s">
        <v>102</v>
      </c>
      <c r="AU350" s="57" t="s">
        <v>102</v>
      </c>
      <c r="AV350" s="58"/>
      <c r="AW350" s="57" t="s">
        <v>102</v>
      </c>
      <c r="AX350" s="57" t="s">
        <v>102</v>
      </c>
      <c r="AY350" s="57" t="s">
        <v>102</v>
      </c>
      <c r="AZ350" s="57" t="s">
        <v>102</v>
      </c>
      <c r="BA350" s="57" t="s">
        <v>102</v>
      </c>
      <c r="BB350" s="57" t="s">
        <v>103</v>
      </c>
      <c r="BC350" s="57" t="s">
        <v>102</v>
      </c>
      <c r="BD350" s="57" t="s">
        <v>102</v>
      </c>
      <c r="BE350" s="57" t="s">
        <v>103</v>
      </c>
      <c r="BF350" s="57" t="s">
        <v>102</v>
      </c>
      <c r="BG350" s="57" t="s">
        <v>102</v>
      </c>
      <c r="BH350" s="57" t="s">
        <v>102</v>
      </c>
      <c r="BI350" s="57" t="s">
        <v>102</v>
      </c>
      <c r="BJ350" s="57" t="s">
        <v>103</v>
      </c>
      <c r="BK350" s="57" t="s">
        <v>103</v>
      </c>
      <c r="BL350" s="57" t="s">
        <v>102</v>
      </c>
      <c r="BM350" s="57" t="s">
        <v>102</v>
      </c>
      <c r="BN350" s="57" t="s">
        <v>102</v>
      </c>
      <c r="BO350" s="57" t="s">
        <v>102</v>
      </c>
      <c r="BP350" s="57" t="s">
        <v>102</v>
      </c>
      <c r="BQ350" s="57" t="s">
        <v>102</v>
      </c>
      <c r="BR350" s="57" t="s">
        <v>102</v>
      </c>
      <c r="BS350" s="57" t="s">
        <v>102</v>
      </c>
      <c r="BT350" s="57" t="s">
        <v>102</v>
      </c>
      <c r="BU350" s="57" t="s">
        <v>102</v>
      </c>
      <c r="BV350" s="57" t="s">
        <v>102</v>
      </c>
      <c r="BW350" s="57" t="s">
        <v>102</v>
      </c>
      <c r="BX350" s="57" t="s">
        <v>102</v>
      </c>
      <c r="BY350" s="57" t="s">
        <v>102</v>
      </c>
      <c r="BZ350" s="57" t="s">
        <v>102</v>
      </c>
      <c r="CA350" s="57" t="s">
        <v>102</v>
      </c>
      <c r="CB350" s="57" t="s">
        <v>102</v>
      </c>
      <c r="CC350" s="57" t="s">
        <v>102</v>
      </c>
      <c r="CD350" s="59"/>
    </row>
    <row r="351">
      <c r="A351" s="54" t="s">
        <v>453</v>
      </c>
      <c r="B351" s="57" t="s">
        <v>102</v>
      </c>
      <c r="C351" s="58"/>
      <c r="D351" s="57" t="s">
        <v>103</v>
      </c>
      <c r="E351" s="57" t="s">
        <v>103</v>
      </c>
      <c r="F351" s="57" t="s">
        <v>103</v>
      </c>
      <c r="G351" s="58"/>
      <c r="H351" s="57" t="s">
        <v>103</v>
      </c>
      <c r="I351" s="58"/>
      <c r="J351" s="57" t="s">
        <v>103</v>
      </c>
      <c r="K351" s="57" t="s">
        <v>103</v>
      </c>
      <c r="L351" s="57" t="s">
        <v>103</v>
      </c>
      <c r="M351" s="57" t="s">
        <v>103</v>
      </c>
      <c r="N351" s="57" t="s">
        <v>103</v>
      </c>
      <c r="O351" s="58"/>
      <c r="P351" s="57" t="s">
        <v>103</v>
      </c>
      <c r="Q351" s="57" t="s">
        <v>103</v>
      </c>
      <c r="R351" s="57" t="s">
        <v>103</v>
      </c>
      <c r="S351" s="57" t="s">
        <v>103</v>
      </c>
      <c r="T351" s="57" t="s">
        <v>103</v>
      </c>
      <c r="U351" s="57" t="s">
        <v>103</v>
      </c>
      <c r="V351" s="57" t="s">
        <v>103</v>
      </c>
      <c r="W351" s="58"/>
      <c r="X351" s="57" t="s">
        <v>103</v>
      </c>
      <c r="Y351" s="58"/>
      <c r="Z351" s="58"/>
      <c r="AA351" s="57" t="s">
        <v>103</v>
      </c>
      <c r="AB351" s="57" t="s">
        <v>103</v>
      </c>
      <c r="AC351" s="57" t="s">
        <v>103</v>
      </c>
      <c r="AD351" s="57" t="s">
        <v>103</v>
      </c>
      <c r="AE351" s="57" t="s">
        <v>103</v>
      </c>
      <c r="AF351" s="57" t="s">
        <v>103</v>
      </c>
      <c r="AG351" s="57" t="s">
        <v>103</v>
      </c>
      <c r="AH351" s="58"/>
      <c r="AI351" s="57" t="s">
        <v>103</v>
      </c>
      <c r="AJ351" s="57" t="s">
        <v>103</v>
      </c>
      <c r="AK351" s="57" t="s">
        <v>103</v>
      </c>
      <c r="AL351" s="57" t="s">
        <v>102</v>
      </c>
      <c r="AM351" s="57" t="s">
        <v>103</v>
      </c>
      <c r="AN351" s="58"/>
      <c r="AO351" s="57" t="s">
        <v>103</v>
      </c>
      <c r="AP351" s="57" t="s">
        <v>102</v>
      </c>
      <c r="AQ351" s="57" t="s">
        <v>103</v>
      </c>
      <c r="AR351" s="57" t="s">
        <v>103</v>
      </c>
      <c r="AS351" s="57"/>
      <c r="AT351" s="57" t="s">
        <v>103</v>
      </c>
      <c r="AU351" s="57" t="s">
        <v>103</v>
      </c>
      <c r="AV351" s="58"/>
      <c r="AW351" s="57" t="s">
        <v>103</v>
      </c>
      <c r="AX351" s="57" t="s">
        <v>103</v>
      </c>
      <c r="AY351" s="57" t="s">
        <v>103</v>
      </c>
      <c r="AZ351" s="57" t="s">
        <v>103</v>
      </c>
      <c r="BA351" s="57" t="s">
        <v>102</v>
      </c>
      <c r="BB351" s="57" t="s">
        <v>103</v>
      </c>
      <c r="BC351" s="57" t="s">
        <v>103</v>
      </c>
      <c r="BD351" s="57" t="s">
        <v>103</v>
      </c>
      <c r="BE351" s="57" t="s">
        <v>103</v>
      </c>
      <c r="BF351" s="57" t="s">
        <v>103</v>
      </c>
      <c r="BG351" s="57" t="s">
        <v>103</v>
      </c>
      <c r="BH351" s="57" t="s">
        <v>102</v>
      </c>
      <c r="BI351" s="57" t="s">
        <v>103</v>
      </c>
      <c r="BJ351" s="57" t="s">
        <v>103</v>
      </c>
      <c r="BK351" s="57" t="s">
        <v>103</v>
      </c>
      <c r="BL351" s="57" t="s">
        <v>103</v>
      </c>
      <c r="BM351" s="57" t="s">
        <v>103</v>
      </c>
      <c r="BN351" s="57" t="s">
        <v>103</v>
      </c>
      <c r="BO351" s="57" t="s">
        <v>103</v>
      </c>
      <c r="BP351" s="57" t="s">
        <v>103</v>
      </c>
      <c r="BQ351" s="57" t="s">
        <v>103</v>
      </c>
      <c r="BR351" s="57" t="s">
        <v>103</v>
      </c>
      <c r="BS351" s="57" t="s">
        <v>103</v>
      </c>
      <c r="BT351" s="57" t="s">
        <v>103</v>
      </c>
      <c r="BU351" s="57" t="s">
        <v>103</v>
      </c>
      <c r="BV351" s="57" t="s">
        <v>103</v>
      </c>
      <c r="BW351" s="57" t="s">
        <v>103</v>
      </c>
      <c r="BX351" s="57" t="s">
        <v>103</v>
      </c>
      <c r="BY351" s="57" t="s">
        <v>103</v>
      </c>
      <c r="BZ351" s="57" t="s">
        <v>102</v>
      </c>
      <c r="CA351" s="57" t="s">
        <v>103</v>
      </c>
      <c r="CB351" s="57" t="s">
        <v>103</v>
      </c>
      <c r="CC351" s="57" t="s">
        <v>102</v>
      </c>
      <c r="CD351" s="59"/>
    </row>
    <row r="352">
      <c r="A352" s="54" t="s">
        <v>454</v>
      </c>
      <c r="B352" s="57" t="s">
        <v>103</v>
      </c>
      <c r="C352" s="58"/>
      <c r="D352" s="57" t="s">
        <v>103</v>
      </c>
      <c r="E352" s="57" t="s">
        <v>103</v>
      </c>
      <c r="F352" s="57" t="s">
        <v>103</v>
      </c>
      <c r="G352" s="58"/>
      <c r="H352" s="57" t="s">
        <v>103</v>
      </c>
      <c r="I352" s="57" t="s">
        <v>102</v>
      </c>
      <c r="J352" s="57" t="s">
        <v>103</v>
      </c>
      <c r="K352" s="57" t="s">
        <v>103</v>
      </c>
      <c r="L352" s="57" t="s">
        <v>103</v>
      </c>
      <c r="M352" s="57" t="s">
        <v>103</v>
      </c>
      <c r="N352" s="57" t="s">
        <v>103</v>
      </c>
      <c r="O352" s="57" t="s">
        <v>103</v>
      </c>
      <c r="P352" s="57" t="s">
        <v>103</v>
      </c>
      <c r="Q352" s="57" t="s">
        <v>103</v>
      </c>
      <c r="R352" s="57" t="s">
        <v>102</v>
      </c>
      <c r="S352" s="57" t="s">
        <v>102</v>
      </c>
      <c r="T352" s="57" t="s">
        <v>103</v>
      </c>
      <c r="U352" s="57" t="s">
        <v>103</v>
      </c>
      <c r="V352" s="57" t="s">
        <v>103</v>
      </c>
      <c r="W352" s="58"/>
      <c r="X352" s="57" t="s">
        <v>103</v>
      </c>
      <c r="Y352" s="58"/>
      <c r="Z352" s="58"/>
      <c r="AA352" s="57" t="s">
        <v>103</v>
      </c>
      <c r="AB352" s="57" t="s">
        <v>103</v>
      </c>
      <c r="AC352" s="57" t="s">
        <v>102</v>
      </c>
      <c r="AD352" s="57" t="s">
        <v>103</v>
      </c>
      <c r="AE352" s="57" t="s">
        <v>103</v>
      </c>
      <c r="AF352" s="57" t="s">
        <v>103</v>
      </c>
      <c r="AG352" s="57" t="s">
        <v>103</v>
      </c>
      <c r="AH352" s="57" t="s">
        <v>103</v>
      </c>
      <c r="AI352" s="57" t="s">
        <v>103</v>
      </c>
      <c r="AJ352" s="57" t="s">
        <v>103</v>
      </c>
      <c r="AK352" s="57" t="s">
        <v>103</v>
      </c>
      <c r="AL352" s="57" t="s">
        <v>103</v>
      </c>
      <c r="AM352" s="57" t="s">
        <v>103</v>
      </c>
      <c r="AN352" s="58"/>
      <c r="AO352" s="57" t="s">
        <v>103</v>
      </c>
      <c r="AP352" s="57" t="s">
        <v>103</v>
      </c>
      <c r="AQ352" s="57" t="s">
        <v>103</v>
      </c>
      <c r="AR352" s="57" t="s">
        <v>103</v>
      </c>
      <c r="AS352" s="57"/>
      <c r="AT352" s="57" t="s">
        <v>103</v>
      </c>
      <c r="AU352" s="57" t="s">
        <v>103</v>
      </c>
      <c r="AV352" s="58"/>
      <c r="AW352" s="57" t="s">
        <v>103</v>
      </c>
      <c r="AX352" s="57" t="s">
        <v>103</v>
      </c>
      <c r="AY352" s="57" t="s">
        <v>103</v>
      </c>
      <c r="AZ352" s="57" t="s">
        <v>103</v>
      </c>
      <c r="BA352" s="57" t="s">
        <v>103</v>
      </c>
      <c r="BB352" s="57" t="s">
        <v>103</v>
      </c>
      <c r="BC352" s="57" t="s">
        <v>103</v>
      </c>
      <c r="BD352" s="57" t="s">
        <v>103</v>
      </c>
      <c r="BE352" s="57" t="s">
        <v>103</v>
      </c>
      <c r="BF352" s="57" t="s">
        <v>103</v>
      </c>
      <c r="BG352" s="57" t="s">
        <v>103</v>
      </c>
      <c r="BH352" s="57" t="s">
        <v>103</v>
      </c>
      <c r="BI352" s="57" t="s">
        <v>103</v>
      </c>
      <c r="BJ352" s="57" t="s">
        <v>103</v>
      </c>
      <c r="BK352" s="57" t="s">
        <v>103</v>
      </c>
      <c r="BL352" s="57" t="s">
        <v>103</v>
      </c>
      <c r="BM352" s="57" t="s">
        <v>103</v>
      </c>
      <c r="BN352" s="57" t="s">
        <v>103</v>
      </c>
      <c r="BO352" s="57" t="s">
        <v>103</v>
      </c>
      <c r="BP352" s="57" t="s">
        <v>103</v>
      </c>
      <c r="BQ352" s="57" t="s">
        <v>103</v>
      </c>
      <c r="BR352" s="57" t="s">
        <v>103</v>
      </c>
      <c r="BS352" s="57" t="s">
        <v>103</v>
      </c>
      <c r="BT352" s="57" t="s">
        <v>103</v>
      </c>
      <c r="BU352" s="57" t="s">
        <v>103</v>
      </c>
      <c r="BV352" s="57" t="s">
        <v>103</v>
      </c>
      <c r="BW352" s="57" t="s">
        <v>102</v>
      </c>
      <c r="BX352" s="57" t="s">
        <v>103</v>
      </c>
      <c r="BY352" s="57" t="s">
        <v>103</v>
      </c>
      <c r="BZ352" s="57" t="s">
        <v>103</v>
      </c>
      <c r="CA352" s="57" t="s">
        <v>103</v>
      </c>
      <c r="CB352" s="57" t="s">
        <v>103</v>
      </c>
      <c r="CC352" s="57" t="s">
        <v>103</v>
      </c>
      <c r="CD352" s="59"/>
    </row>
    <row r="353">
      <c r="A353" s="54" t="s">
        <v>455</v>
      </c>
      <c r="B353" s="57" t="s">
        <v>102</v>
      </c>
      <c r="C353" s="58"/>
      <c r="D353" s="57" t="s">
        <v>102</v>
      </c>
      <c r="E353" s="57" t="s">
        <v>102</v>
      </c>
      <c r="F353" s="57" t="s">
        <v>102</v>
      </c>
      <c r="G353" s="58"/>
      <c r="H353" s="57" t="s">
        <v>102</v>
      </c>
      <c r="I353" s="57" t="s">
        <v>103</v>
      </c>
      <c r="J353" s="57" t="s">
        <v>102</v>
      </c>
      <c r="K353" s="57" t="s">
        <v>102</v>
      </c>
      <c r="L353" s="57" t="s">
        <v>102</v>
      </c>
      <c r="M353" s="57" t="s">
        <v>102</v>
      </c>
      <c r="N353" s="57" t="s">
        <v>102</v>
      </c>
      <c r="O353" s="57" t="s">
        <v>102</v>
      </c>
      <c r="P353" s="57" t="s">
        <v>102</v>
      </c>
      <c r="Q353" s="57" t="s">
        <v>102</v>
      </c>
      <c r="R353" s="57" t="s">
        <v>103</v>
      </c>
      <c r="S353" s="57" t="s">
        <v>103</v>
      </c>
      <c r="T353" s="57" t="s">
        <v>102</v>
      </c>
      <c r="U353" s="57" t="s">
        <v>102</v>
      </c>
      <c r="V353" s="57" t="s">
        <v>102</v>
      </c>
      <c r="W353" s="58"/>
      <c r="X353" s="57" t="s">
        <v>103</v>
      </c>
      <c r="Y353" s="58"/>
      <c r="Z353" s="58"/>
      <c r="AA353" s="57" t="s">
        <v>102</v>
      </c>
      <c r="AB353" s="57" t="s">
        <v>103</v>
      </c>
      <c r="AC353" s="57" t="s">
        <v>102</v>
      </c>
      <c r="AD353" s="57" t="s">
        <v>102</v>
      </c>
      <c r="AE353" s="57" t="s">
        <v>103</v>
      </c>
      <c r="AF353" s="57" t="s">
        <v>102</v>
      </c>
      <c r="AG353" s="57" t="s">
        <v>103</v>
      </c>
      <c r="AH353" s="57" t="s">
        <v>102</v>
      </c>
      <c r="AI353" s="57" t="s">
        <v>102</v>
      </c>
      <c r="AJ353" s="57" t="s">
        <v>102</v>
      </c>
      <c r="AK353" s="57" t="s">
        <v>102</v>
      </c>
      <c r="AL353" s="57" t="s">
        <v>103</v>
      </c>
      <c r="AM353" s="57" t="s">
        <v>102</v>
      </c>
      <c r="AN353" s="58"/>
      <c r="AO353" s="57" t="s">
        <v>102</v>
      </c>
      <c r="AP353" s="57" t="s">
        <v>102</v>
      </c>
      <c r="AQ353" s="57" t="s">
        <v>102</v>
      </c>
      <c r="AR353" s="57" t="s">
        <v>102</v>
      </c>
      <c r="AS353" s="57"/>
      <c r="AT353" s="57" t="s">
        <v>102</v>
      </c>
      <c r="AU353" s="57" t="s">
        <v>102</v>
      </c>
      <c r="AV353" s="58"/>
      <c r="AW353" s="57" t="s">
        <v>102</v>
      </c>
      <c r="AX353" s="57" t="s">
        <v>102</v>
      </c>
      <c r="AY353" s="57" t="s">
        <v>102</v>
      </c>
      <c r="AZ353" s="57" t="s">
        <v>102</v>
      </c>
      <c r="BA353" s="57" t="s">
        <v>102</v>
      </c>
      <c r="BB353" s="57" t="s">
        <v>102</v>
      </c>
      <c r="BC353" s="57" t="s">
        <v>102</v>
      </c>
      <c r="BD353" s="57" t="s">
        <v>102</v>
      </c>
      <c r="BE353" s="57" t="s">
        <v>102</v>
      </c>
      <c r="BF353" s="57" t="s">
        <v>102</v>
      </c>
      <c r="BG353" s="57" t="s">
        <v>102</v>
      </c>
      <c r="BH353" s="57" t="s">
        <v>102</v>
      </c>
      <c r="BI353" s="57" t="s">
        <v>102</v>
      </c>
      <c r="BJ353" s="57" t="s">
        <v>102</v>
      </c>
      <c r="BK353" s="57" t="s">
        <v>102</v>
      </c>
      <c r="BL353" s="57" t="s">
        <v>102</v>
      </c>
      <c r="BM353" s="57" t="s">
        <v>102</v>
      </c>
      <c r="BN353" s="57" t="s">
        <v>102</v>
      </c>
      <c r="BO353" s="57" t="s">
        <v>102</v>
      </c>
      <c r="BP353" s="57" t="s">
        <v>102</v>
      </c>
      <c r="BQ353" s="57" t="s">
        <v>102</v>
      </c>
      <c r="BR353" s="57" t="s">
        <v>102</v>
      </c>
      <c r="BS353" s="57" t="s">
        <v>102</v>
      </c>
      <c r="BT353" s="57" t="s">
        <v>102</v>
      </c>
      <c r="BU353" s="57" t="s">
        <v>102</v>
      </c>
      <c r="BV353" s="57" t="s">
        <v>102</v>
      </c>
      <c r="BW353" s="57" t="s">
        <v>102</v>
      </c>
      <c r="BX353" s="57" t="s">
        <v>102</v>
      </c>
      <c r="BY353" s="57" t="s">
        <v>102</v>
      </c>
      <c r="BZ353" s="57" t="s">
        <v>102</v>
      </c>
      <c r="CA353" s="57" t="s">
        <v>102</v>
      </c>
      <c r="CB353" s="57" t="s">
        <v>102</v>
      </c>
      <c r="CC353" s="57" t="s">
        <v>102</v>
      </c>
      <c r="CD353" s="59"/>
    </row>
    <row r="354">
      <c r="A354" s="54" t="s">
        <v>456</v>
      </c>
      <c r="B354" s="57" t="s">
        <v>103</v>
      </c>
      <c r="C354" s="58"/>
      <c r="D354" s="57" t="s">
        <v>103</v>
      </c>
      <c r="E354" s="57" t="s">
        <v>103</v>
      </c>
      <c r="F354" s="57" t="s">
        <v>103</v>
      </c>
      <c r="G354" s="58"/>
      <c r="H354" s="57" t="s">
        <v>103</v>
      </c>
      <c r="I354" s="58"/>
      <c r="J354" s="57" t="s">
        <v>103</v>
      </c>
      <c r="K354" s="57" t="s">
        <v>102</v>
      </c>
      <c r="L354" s="57" t="s">
        <v>103</v>
      </c>
      <c r="M354" s="57" t="s">
        <v>103</v>
      </c>
      <c r="N354" s="57" t="s">
        <v>103</v>
      </c>
      <c r="O354" s="57" t="s">
        <v>103</v>
      </c>
      <c r="P354" s="57" t="s">
        <v>103</v>
      </c>
      <c r="Q354" s="57" t="s">
        <v>102</v>
      </c>
      <c r="R354" s="57" t="s">
        <v>103</v>
      </c>
      <c r="S354" s="57" t="s">
        <v>103</v>
      </c>
      <c r="T354" s="57" t="s">
        <v>103</v>
      </c>
      <c r="U354" s="57" t="s">
        <v>103</v>
      </c>
      <c r="V354" s="57" t="s">
        <v>103</v>
      </c>
      <c r="W354" s="58"/>
      <c r="X354" s="57" t="s">
        <v>103</v>
      </c>
      <c r="Y354" s="58"/>
      <c r="Z354" s="58"/>
      <c r="AA354" s="57" t="s">
        <v>103</v>
      </c>
      <c r="AB354" s="57" t="s">
        <v>103</v>
      </c>
      <c r="AC354" s="57" t="s">
        <v>102</v>
      </c>
      <c r="AD354" s="57" t="s">
        <v>103</v>
      </c>
      <c r="AE354" s="57" t="s">
        <v>103</v>
      </c>
      <c r="AF354" s="57" t="s">
        <v>103</v>
      </c>
      <c r="AG354" s="57" t="s">
        <v>103</v>
      </c>
      <c r="AH354" s="57" t="s">
        <v>103</v>
      </c>
      <c r="AI354" s="57" t="s">
        <v>103</v>
      </c>
      <c r="AJ354" s="58"/>
      <c r="AK354" s="57" t="s">
        <v>103</v>
      </c>
      <c r="AL354" s="57" t="s">
        <v>103</v>
      </c>
      <c r="AM354" s="57" t="s">
        <v>102</v>
      </c>
      <c r="AN354" s="58"/>
      <c r="AO354" s="57" t="s">
        <v>103</v>
      </c>
      <c r="AP354" s="57" t="s">
        <v>103</v>
      </c>
      <c r="AQ354" s="57" t="s">
        <v>102</v>
      </c>
      <c r="AR354" s="57" t="s">
        <v>103</v>
      </c>
      <c r="AS354" s="57"/>
      <c r="AT354" s="57" t="s">
        <v>103</v>
      </c>
      <c r="AU354" s="57" t="s">
        <v>103</v>
      </c>
      <c r="AV354" s="58"/>
      <c r="AW354" s="57" t="s">
        <v>103</v>
      </c>
      <c r="AX354" s="57" t="s">
        <v>103</v>
      </c>
      <c r="AY354" s="57" t="s">
        <v>103</v>
      </c>
      <c r="AZ354" s="57" t="s">
        <v>103</v>
      </c>
      <c r="BA354" s="57" t="s">
        <v>103</v>
      </c>
      <c r="BB354" s="57" t="s">
        <v>103</v>
      </c>
      <c r="BC354" s="57" t="s">
        <v>103</v>
      </c>
      <c r="BD354" s="57" t="s">
        <v>103</v>
      </c>
      <c r="BE354" s="57" t="s">
        <v>103</v>
      </c>
      <c r="BF354" s="57" t="s">
        <v>102</v>
      </c>
      <c r="BG354" s="57" t="s">
        <v>103</v>
      </c>
      <c r="BH354" s="57" t="s">
        <v>103</v>
      </c>
      <c r="BI354" s="57" t="s">
        <v>103</v>
      </c>
      <c r="BJ354" s="57" t="s">
        <v>103</v>
      </c>
      <c r="BK354" s="57" t="s">
        <v>103</v>
      </c>
      <c r="BL354" s="57" t="s">
        <v>103</v>
      </c>
      <c r="BM354" s="57" t="s">
        <v>103</v>
      </c>
      <c r="BN354" s="57" t="s">
        <v>103</v>
      </c>
      <c r="BO354" s="57" t="s">
        <v>103</v>
      </c>
      <c r="BP354" s="57" t="s">
        <v>103</v>
      </c>
      <c r="BQ354" s="57" t="s">
        <v>103</v>
      </c>
      <c r="BR354" s="57" t="s">
        <v>103</v>
      </c>
      <c r="BS354" s="57" t="s">
        <v>103</v>
      </c>
      <c r="BT354" s="57" t="s">
        <v>103</v>
      </c>
      <c r="BU354" s="57" t="s">
        <v>103</v>
      </c>
      <c r="BV354" s="57" t="s">
        <v>103</v>
      </c>
      <c r="BW354" s="57" t="s">
        <v>103</v>
      </c>
      <c r="BX354" s="57" t="s">
        <v>103</v>
      </c>
      <c r="BY354" s="57" t="s">
        <v>103</v>
      </c>
      <c r="BZ354" s="57" t="s">
        <v>103</v>
      </c>
      <c r="CA354" s="57" t="s">
        <v>103</v>
      </c>
      <c r="CB354" s="57" t="s">
        <v>103</v>
      </c>
      <c r="CC354" s="57" t="s">
        <v>103</v>
      </c>
      <c r="CD354" s="59"/>
    </row>
    <row r="355">
      <c r="A355" s="54" t="s">
        <v>457</v>
      </c>
      <c r="B355" s="57" t="s">
        <v>103</v>
      </c>
      <c r="C355" s="57" t="s">
        <v>103</v>
      </c>
      <c r="D355" s="57" t="s">
        <v>109</v>
      </c>
      <c r="E355" s="57" t="s">
        <v>103</v>
      </c>
      <c r="F355" s="57" t="s">
        <v>103</v>
      </c>
      <c r="G355" s="58"/>
      <c r="H355" s="57" t="s">
        <v>102</v>
      </c>
      <c r="I355" s="57" t="s">
        <v>111</v>
      </c>
      <c r="J355" s="57" t="s">
        <v>103</v>
      </c>
      <c r="K355" s="57" t="s">
        <v>103</v>
      </c>
      <c r="L355" s="57" t="s">
        <v>103</v>
      </c>
      <c r="M355" s="57" t="s">
        <v>103</v>
      </c>
      <c r="N355" s="57" t="s">
        <v>109</v>
      </c>
      <c r="O355" s="57" t="s">
        <v>103</v>
      </c>
      <c r="P355" s="57" t="s">
        <v>109</v>
      </c>
      <c r="Q355" s="57" t="s">
        <v>109</v>
      </c>
      <c r="R355" s="57" t="s">
        <v>103</v>
      </c>
      <c r="S355" s="57" t="s">
        <v>111</v>
      </c>
      <c r="T355" s="57" t="s">
        <v>109</v>
      </c>
      <c r="U355" s="57" t="s">
        <v>103</v>
      </c>
      <c r="V355" s="57" t="s">
        <v>103</v>
      </c>
      <c r="W355" s="58"/>
      <c r="X355" s="57" t="s">
        <v>102</v>
      </c>
      <c r="Y355" s="58"/>
      <c r="Z355" s="58"/>
      <c r="AA355" s="57" t="s">
        <v>103</v>
      </c>
      <c r="AB355" s="57" t="s">
        <v>103</v>
      </c>
      <c r="AC355" s="57" t="s">
        <v>103</v>
      </c>
      <c r="AD355" s="57" t="s">
        <v>103</v>
      </c>
      <c r="AE355" s="57" t="s">
        <v>102</v>
      </c>
      <c r="AF355" s="57" t="s">
        <v>103</v>
      </c>
      <c r="AG355" s="57" t="s">
        <v>103</v>
      </c>
      <c r="AH355" s="57" t="s">
        <v>103</v>
      </c>
      <c r="AI355" s="57" t="s">
        <v>103</v>
      </c>
      <c r="AJ355" s="57" t="s">
        <v>109</v>
      </c>
      <c r="AK355" s="57" t="s">
        <v>109</v>
      </c>
      <c r="AL355" s="57" t="s">
        <v>103</v>
      </c>
      <c r="AM355" s="57" t="s">
        <v>109</v>
      </c>
      <c r="AN355" s="58"/>
      <c r="AO355" s="57" t="s">
        <v>103</v>
      </c>
      <c r="AP355" s="57" t="s">
        <v>103</v>
      </c>
      <c r="AQ355" s="57" t="s">
        <v>103</v>
      </c>
      <c r="AR355" s="57" t="s">
        <v>103</v>
      </c>
      <c r="AS355" s="57"/>
      <c r="AT355" s="57" t="s">
        <v>103</v>
      </c>
      <c r="AU355" s="57" t="s">
        <v>103</v>
      </c>
      <c r="AV355" s="58"/>
      <c r="AW355" s="57" t="s">
        <v>103</v>
      </c>
      <c r="AX355" s="57" t="s">
        <v>103</v>
      </c>
      <c r="AY355" s="57" t="s">
        <v>103</v>
      </c>
      <c r="AZ355" s="57" t="s">
        <v>103</v>
      </c>
      <c r="BA355" s="57" t="s">
        <v>103</v>
      </c>
      <c r="BB355" s="57" t="s">
        <v>110</v>
      </c>
      <c r="BC355" s="57" t="s">
        <v>103</v>
      </c>
      <c r="BD355" s="57" t="s">
        <v>103</v>
      </c>
      <c r="BE355" s="57" t="s">
        <v>102</v>
      </c>
      <c r="BF355" s="57" t="s">
        <v>103</v>
      </c>
      <c r="BG355" s="57" t="s">
        <v>103</v>
      </c>
      <c r="BH355" s="57" t="s">
        <v>103</v>
      </c>
      <c r="BI355" s="57" t="s">
        <v>103</v>
      </c>
      <c r="BJ355" s="57" t="s">
        <v>103</v>
      </c>
      <c r="BK355" s="57" t="s">
        <v>103</v>
      </c>
      <c r="BL355" s="57" t="s">
        <v>103</v>
      </c>
      <c r="BM355" s="57" t="s">
        <v>103</v>
      </c>
      <c r="BN355" s="57" t="s">
        <v>103</v>
      </c>
      <c r="BO355" s="57" t="s">
        <v>103</v>
      </c>
      <c r="BP355" s="57" t="s">
        <v>103</v>
      </c>
      <c r="BQ355" s="57" t="s">
        <v>103</v>
      </c>
      <c r="BR355" s="57" t="s">
        <v>103</v>
      </c>
      <c r="BS355" s="57" t="s">
        <v>103</v>
      </c>
      <c r="BT355" s="57" t="s">
        <v>102</v>
      </c>
      <c r="BU355" s="57" t="s">
        <v>103</v>
      </c>
      <c r="BV355" s="57" t="s">
        <v>103</v>
      </c>
      <c r="BW355" s="57" t="s">
        <v>103</v>
      </c>
      <c r="BX355" s="57" t="s">
        <v>103</v>
      </c>
      <c r="BY355" s="57" t="s">
        <v>103</v>
      </c>
      <c r="BZ355" s="57" t="s">
        <v>103</v>
      </c>
      <c r="CA355" s="57" t="s">
        <v>103</v>
      </c>
      <c r="CB355" s="57" t="s">
        <v>103</v>
      </c>
      <c r="CC355" s="57" t="s">
        <v>103</v>
      </c>
      <c r="CD355" s="59"/>
    </row>
    <row r="356">
      <c r="A356" s="54" t="s">
        <v>458</v>
      </c>
      <c r="B356" s="57" t="s">
        <v>102</v>
      </c>
      <c r="C356" s="57" t="s">
        <v>102</v>
      </c>
      <c r="D356" s="57" t="s">
        <v>109</v>
      </c>
      <c r="E356" s="57" t="s">
        <v>102</v>
      </c>
      <c r="F356" s="57" t="s">
        <v>102</v>
      </c>
      <c r="G356" s="58"/>
      <c r="H356" s="57" t="s">
        <v>102</v>
      </c>
      <c r="I356" s="57" t="s">
        <v>111</v>
      </c>
      <c r="J356" s="57" t="s">
        <v>102</v>
      </c>
      <c r="K356" s="57" t="s">
        <v>103</v>
      </c>
      <c r="L356" s="57" t="s">
        <v>102</v>
      </c>
      <c r="M356" s="57" t="s">
        <v>102</v>
      </c>
      <c r="N356" s="57" t="s">
        <v>102</v>
      </c>
      <c r="O356" s="57" t="s">
        <v>103</v>
      </c>
      <c r="P356" s="57" t="s">
        <v>102</v>
      </c>
      <c r="Q356" s="57" t="s">
        <v>103</v>
      </c>
      <c r="R356" s="57" t="s">
        <v>103</v>
      </c>
      <c r="S356" s="57" t="s">
        <v>111</v>
      </c>
      <c r="T356" s="57" t="s">
        <v>109</v>
      </c>
      <c r="U356" s="57" t="s">
        <v>102</v>
      </c>
      <c r="V356" s="57" t="s">
        <v>102</v>
      </c>
      <c r="W356" s="58"/>
      <c r="X356" s="57" t="s">
        <v>102</v>
      </c>
      <c r="Y356" s="58"/>
      <c r="Z356" s="58"/>
      <c r="AA356" s="57" t="s">
        <v>103</v>
      </c>
      <c r="AB356" s="57" t="s">
        <v>102</v>
      </c>
      <c r="AC356" s="57" t="s">
        <v>102</v>
      </c>
      <c r="AD356" s="57" t="s">
        <v>102</v>
      </c>
      <c r="AE356" s="57" t="s">
        <v>102</v>
      </c>
      <c r="AF356" s="57" t="s">
        <v>103</v>
      </c>
      <c r="AG356" s="57" t="s">
        <v>102</v>
      </c>
      <c r="AH356" s="57" t="s">
        <v>102</v>
      </c>
      <c r="AI356" s="57" t="s">
        <v>103</v>
      </c>
      <c r="AJ356" s="57" t="s">
        <v>109</v>
      </c>
      <c r="AK356" s="57" t="s">
        <v>109</v>
      </c>
      <c r="AL356" s="57" t="s">
        <v>102</v>
      </c>
      <c r="AM356" s="57" t="s">
        <v>109</v>
      </c>
      <c r="AN356" s="58"/>
      <c r="AO356" s="57" t="s">
        <v>102</v>
      </c>
      <c r="AP356" s="57" t="s">
        <v>103</v>
      </c>
      <c r="AQ356" s="57" t="s">
        <v>102</v>
      </c>
      <c r="AR356" s="57" t="s">
        <v>102</v>
      </c>
      <c r="AS356" s="57"/>
      <c r="AT356" s="57" t="s">
        <v>109</v>
      </c>
      <c r="AU356" s="57" t="s">
        <v>102</v>
      </c>
      <c r="AV356" s="58"/>
      <c r="AW356" s="57" t="s">
        <v>102</v>
      </c>
      <c r="AX356" s="57" t="s">
        <v>102</v>
      </c>
      <c r="AY356" s="57" t="s">
        <v>102</v>
      </c>
      <c r="AZ356" s="57" t="s">
        <v>102</v>
      </c>
      <c r="BA356" s="57" t="s">
        <v>102</v>
      </c>
      <c r="BB356" s="57" t="s">
        <v>111</v>
      </c>
      <c r="BC356" s="57" t="s">
        <v>102</v>
      </c>
      <c r="BD356" s="57" t="s">
        <v>103</v>
      </c>
      <c r="BE356" s="57" t="s">
        <v>111</v>
      </c>
      <c r="BF356" s="57" t="s">
        <v>109</v>
      </c>
      <c r="BG356" s="57" t="s">
        <v>103</v>
      </c>
      <c r="BH356" s="57" t="s">
        <v>102</v>
      </c>
      <c r="BI356" s="57" t="s">
        <v>102</v>
      </c>
      <c r="BJ356" s="57" t="s">
        <v>102</v>
      </c>
      <c r="BK356" s="57" t="s">
        <v>102</v>
      </c>
      <c r="BL356" s="57" t="s">
        <v>102</v>
      </c>
      <c r="BM356" s="57" t="s">
        <v>102</v>
      </c>
      <c r="BN356" s="57" t="s">
        <v>102</v>
      </c>
      <c r="BO356" s="57" t="s">
        <v>102</v>
      </c>
      <c r="BP356" s="57" t="s">
        <v>102</v>
      </c>
      <c r="BQ356" s="57" t="s">
        <v>109</v>
      </c>
      <c r="BR356" s="57" t="s">
        <v>102</v>
      </c>
      <c r="BS356" s="57" t="s">
        <v>102</v>
      </c>
      <c r="BT356" s="57" t="s">
        <v>111</v>
      </c>
      <c r="BU356" s="57" t="s">
        <v>102</v>
      </c>
      <c r="BV356" s="57" t="s">
        <v>102</v>
      </c>
      <c r="BW356" s="57" t="s">
        <v>102</v>
      </c>
      <c r="BX356" s="57" t="s">
        <v>102</v>
      </c>
      <c r="BY356" s="57" t="s">
        <v>102</v>
      </c>
      <c r="BZ356" s="57" t="s">
        <v>102</v>
      </c>
      <c r="CA356" s="57" t="s">
        <v>102</v>
      </c>
      <c r="CB356" s="57" t="s">
        <v>103</v>
      </c>
      <c r="CC356" s="57" t="s">
        <v>103</v>
      </c>
      <c r="CD356" s="59"/>
    </row>
    <row r="357">
      <c r="A357" s="54" t="s">
        <v>459</v>
      </c>
      <c r="B357" s="57" t="s">
        <v>111</v>
      </c>
      <c r="C357" s="57" t="s">
        <v>102</v>
      </c>
      <c r="D357" s="57" t="s">
        <v>103</v>
      </c>
      <c r="E357" s="57" t="s">
        <v>109</v>
      </c>
      <c r="F357" s="57" t="s">
        <v>109</v>
      </c>
      <c r="G357" s="58"/>
      <c r="H357" s="57" t="s">
        <v>109</v>
      </c>
      <c r="I357" s="57" t="s">
        <v>103</v>
      </c>
      <c r="J357" s="57" t="s">
        <v>109</v>
      </c>
      <c r="K357" s="57" t="s">
        <v>102</v>
      </c>
      <c r="L357" s="57" t="s">
        <v>109</v>
      </c>
      <c r="M357" s="57" t="s">
        <v>109</v>
      </c>
      <c r="N357" s="57" t="s">
        <v>111</v>
      </c>
      <c r="O357" s="57" t="s">
        <v>109</v>
      </c>
      <c r="P357" s="57" t="s">
        <v>109</v>
      </c>
      <c r="Q357" s="57" t="s">
        <v>102</v>
      </c>
      <c r="R357" s="57" t="s">
        <v>109</v>
      </c>
      <c r="S357" s="57" t="s">
        <v>111</v>
      </c>
      <c r="T357" s="57" t="s">
        <v>109</v>
      </c>
      <c r="U357" s="57" t="s">
        <v>109</v>
      </c>
      <c r="V357" s="57" t="s">
        <v>109</v>
      </c>
      <c r="W357" s="58"/>
      <c r="X357" s="57" t="s">
        <v>111</v>
      </c>
      <c r="Y357" s="58"/>
      <c r="Z357" s="58"/>
      <c r="AA357" s="57" t="s">
        <v>102</v>
      </c>
      <c r="AB357" s="57" t="s">
        <v>103</v>
      </c>
      <c r="AC357" s="57" t="s">
        <v>111</v>
      </c>
      <c r="AD357" s="57" t="s">
        <v>103</v>
      </c>
      <c r="AE357" s="57" t="s">
        <v>102</v>
      </c>
      <c r="AF357" s="57" t="s">
        <v>102</v>
      </c>
      <c r="AG357" s="57" t="s">
        <v>103</v>
      </c>
      <c r="AH357" s="57" t="s">
        <v>102</v>
      </c>
      <c r="AI357" s="57" t="s">
        <v>109</v>
      </c>
      <c r="AJ357" s="57" t="s">
        <v>109</v>
      </c>
      <c r="AK357" s="57" t="s">
        <v>103</v>
      </c>
      <c r="AL357" s="57" t="s">
        <v>103</v>
      </c>
      <c r="AM357" s="57" t="s">
        <v>109</v>
      </c>
      <c r="AN357" s="58"/>
      <c r="AO357" s="57" t="s">
        <v>109</v>
      </c>
      <c r="AP357" s="57" t="s">
        <v>109</v>
      </c>
      <c r="AQ357" s="57" t="s">
        <v>103</v>
      </c>
      <c r="AR357" s="57" t="s">
        <v>109</v>
      </c>
      <c r="AS357" s="57"/>
      <c r="AT357" s="57" t="s">
        <v>109</v>
      </c>
      <c r="AU357" s="57" t="s">
        <v>109</v>
      </c>
      <c r="AV357" s="58"/>
      <c r="AW357" s="57" t="s">
        <v>109</v>
      </c>
      <c r="AX357" s="57" t="s">
        <v>109</v>
      </c>
      <c r="AY357" s="57" t="s">
        <v>109</v>
      </c>
      <c r="AZ357" s="57" t="s">
        <v>109</v>
      </c>
      <c r="BA357" s="57" t="s">
        <v>109</v>
      </c>
      <c r="BB357" s="57" t="s">
        <v>103</v>
      </c>
      <c r="BC357" s="57" t="s">
        <v>109</v>
      </c>
      <c r="BD357" s="57" t="s">
        <v>102</v>
      </c>
      <c r="BE357" s="57" t="s">
        <v>109</v>
      </c>
      <c r="BF357" s="57" t="s">
        <v>109</v>
      </c>
      <c r="BG357" s="57" t="s">
        <v>109</v>
      </c>
      <c r="BH357" s="57" t="s">
        <v>109</v>
      </c>
      <c r="BI357" s="57" t="s">
        <v>109</v>
      </c>
      <c r="BJ357" s="57" t="s">
        <v>109</v>
      </c>
      <c r="BK357" s="57" t="s">
        <v>109</v>
      </c>
      <c r="BL357" s="57" t="s">
        <v>109</v>
      </c>
      <c r="BM357" s="57" t="s">
        <v>109</v>
      </c>
      <c r="BN357" s="57" t="s">
        <v>109</v>
      </c>
      <c r="BO357" s="57" t="s">
        <v>109</v>
      </c>
      <c r="BP357" s="57" t="s">
        <v>109</v>
      </c>
      <c r="BQ357" s="57" t="s">
        <v>109</v>
      </c>
      <c r="BR357" s="57" t="s">
        <v>109</v>
      </c>
      <c r="BS357" s="57" t="s">
        <v>109</v>
      </c>
      <c r="BT357" s="57" t="s">
        <v>103</v>
      </c>
      <c r="BU357" s="57" t="s">
        <v>109</v>
      </c>
      <c r="BV357" s="57" t="s">
        <v>109</v>
      </c>
      <c r="BW357" s="57" t="s">
        <v>109</v>
      </c>
      <c r="BX357" s="57" t="s">
        <v>109</v>
      </c>
      <c r="BY357" s="57" t="s">
        <v>109</v>
      </c>
      <c r="BZ357" s="57" t="s">
        <v>109</v>
      </c>
      <c r="CA357" s="57" t="s">
        <v>109</v>
      </c>
      <c r="CB357" s="57" t="s">
        <v>109</v>
      </c>
      <c r="CC357" s="57" t="s">
        <v>109</v>
      </c>
      <c r="CD357" s="59"/>
    </row>
    <row r="358">
      <c r="A358" s="54" t="s">
        <v>460</v>
      </c>
      <c r="B358" s="57" t="s">
        <v>102</v>
      </c>
      <c r="C358" s="57" t="s">
        <v>102</v>
      </c>
      <c r="D358" s="58"/>
      <c r="E358" s="57" t="s">
        <v>102</v>
      </c>
      <c r="F358" s="57" t="s">
        <v>102</v>
      </c>
      <c r="G358" s="58"/>
      <c r="H358" s="57" t="s">
        <v>102</v>
      </c>
      <c r="I358" s="57" t="s">
        <v>102</v>
      </c>
      <c r="J358" s="57" t="s">
        <v>102</v>
      </c>
      <c r="K358" s="57" t="s">
        <v>109</v>
      </c>
      <c r="L358" s="57" t="s">
        <v>102</v>
      </c>
      <c r="M358" s="57" t="s">
        <v>102</v>
      </c>
      <c r="N358" s="57" t="s">
        <v>102</v>
      </c>
      <c r="O358" s="57" t="s">
        <v>102</v>
      </c>
      <c r="P358" s="57" t="s">
        <v>102</v>
      </c>
      <c r="Q358" s="57" t="s">
        <v>102</v>
      </c>
      <c r="R358" s="57" t="s">
        <v>103</v>
      </c>
      <c r="S358" s="57" t="s">
        <v>103</v>
      </c>
      <c r="T358" s="57" t="s">
        <v>103</v>
      </c>
      <c r="U358" s="57" t="s">
        <v>102</v>
      </c>
      <c r="V358" s="57" t="s">
        <v>102</v>
      </c>
      <c r="W358" s="58"/>
      <c r="X358" s="57" t="s">
        <v>111</v>
      </c>
      <c r="Y358" s="58"/>
      <c r="Z358" s="58"/>
      <c r="AA358" s="57" t="s">
        <v>102</v>
      </c>
      <c r="AB358" s="57" t="s">
        <v>102</v>
      </c>
      <c r="AC358" s="57" t="s">
        <v>110</v>
      </c>
      <c r="AD358" s="57" t="s">
        <v>102</v>
      </c>
      <c r="AE358" s="57" t="s">
        <v>109</v>
      </c>
      <c r="AF358" s="57" t="s">
        <v>111</v>
      </c>
      <c r="AG358" s="57" t="s">
        <v>102</v>
      </c>
      <c r="AH358" s="57" t="s">
        <v>102</v>
      </c>
      <c r="AI358" s="57" t="s">
        <v>102</v>
      </c>
      <c r="AJ358" s="57" t="s">
        <v>102</v>
      </c>
      <c r="AK358" s="57" t="s">
        <v>102</v>
      </c>
      <c r="AL358" s="57" t="s">
        <v>103</v>
      </c>
      <c r="AM358" s="57" t="s">
        <v>109</v>
      </c>
      <c r="AN358" s="58"/>
      <c r="AO358" s="57" t="s">
        <v>102</v>
      </c>
      <c r="AP358" s="57" t="s">
        <v>102</v>
      </c>
      <c r="AQ358" s="57" t="s">
        <v>102</v>
      </c>
      <c r="AR358" s="57" t="s">
        <v>102</v>
      </c>
      <c r="AS358" s="57"/>
      <c r="AT358" s="57" t="s">
        <v>109</v>
      </c>
      <c r="AU358" s="57" t="s">
        <v>102</v>
      </c>
      <c r="AV358" s="58"/>
      <c r="AW358" s="57" t="s">
        <v>102</v>
      </c>
      <c r="AX358" s="57" t="s">
        <v>102</v>
      </c>
      <c r="AY358" s="57" t="s">
        <v>109</v>
      </c>
      <c r="AZ358" s="57" t="s">
        <v>102</v>
      </c>
      <c r="BA358" s="57" t="s">
        <v>102</v>
      </c>
      <c r="BB358" s="57" t="s">
        <v>110</v>
      </c>
      <c r="BC358" s="57" t="s">
        <v>102</v>
      </c>
      <c r="BD358" s="57" t="s">
        <v>103</v>
      </c>
      <c r="BE358" s="57" t="s">
        <v>102</v>
      </c>
      <c r="BF358" s="57" t="s">
        <v>102</v>
      </c>
      <c r="BG358" s="57" t="s">
        <v>102</v>
      </c>
      <c r="BH358" s="57" t="s">
        <v>102</v>
      </c>
      <c r="BI358" s="57" t="s">
        <v>102</v>
      </c>
      <c r="BJ358" s="57" t="s">
        <v>109</v>
      </c>
      <c r="BK358" s="57" t="s">
        <v>102</v>
      </c>
      <c r="BL358" s="57" t="s">
        <v>102</v>
      </c>
      <c r="BM358" s="57" t="s">
        <v>102</v>
      </c>
      <c r="BN358" s="57" t="s">
        <v>102</v>
      </c>
      <c r="BO358" s="57" t="s">
        <v>103</v>
      </c>
      <c r="BP358" s="57" t="s">
        <v>102</v>
      </c>
      <c r="BQ358" s="57" t="s">
        <v>102</v>
      </c>
      <c r="BR358" s="57" t="s">
        <v>103</v>
      </c>
      <c r="BS358" s="57" t="s">
        <v>102</v>
      </c>
      <c r="BT358" s="57" t="s">
        <v>102</v>
      </c>
      <c r="BU358" s="57" t="s">
        <v>102</v>
      </c>
      <c r="BV358" s="57" t="s">
        <v>102</v>
      </c>
      <c r="BW358" s="57" t="s">
        <v>102</v>
      </c>
      <c r="BX358" s="57" t="s">
        <v>102</v>
      </c>
      <c r="BY358" s="57" t="s">
        <v>102</v>
      </c>
      <c r="BZ358" s="57" t="s">
        <v>102</v>
      </c>
      <c r="CA358" s="57" t="s">
        <v>102</v>
      </c>
      <c r="CB358" s="57" t="s">
        <v>102</v>
      </c>
      <c r="CC358" s="57" t="s">
        <v>102</v>
      </c>
      <c r="CD358" s="59"/>
    </row>
    <row r="359">
      <c r="A359" s="54" t="s">
        <v>461</v>
      </c>
      <c r="B359" s="57" t="s">
        <v>111</v>
      </c>
      <c r="C359" s="57" t="s">
        <v>111</v>
      </c>
      <c r="D359" s="57" t="s">
        <v>109</v>
      </c>
      <c r="E359" s="57" t="s">
        <v>111</v>
      </c>
      <c r="F359" s="57" t="s">
        <v>111</v>
      </c>
      <c r="G359" s="58"/>
      <c r="H359" s="57" t="s">
        <v>102</v>
      </c>
      <c r="I359" s="57" t="s">
        <v>102</v>
      </c>
      <c r="J359" s="57" t="s">
        <v>111</v>
      </c>
      <c r="K359" s="57" t="s">
        <v>111</v>
      </c>
      <c r="L359" s="57" t="s">
        <v>111</v>
      </c>
      <c r="M359" s="57" t="s">
        <v>109</v>
      </c>
      <c r="N359" s="57" t="s">
        <v>111</v>
      </c>
      <c r="O359" s="57" t="s">
        <v>111</v>
      </c>
      <c r="P359" s="57" t="s">
        <v>102</v>
      </c>
      <c r="Q359" s="57" t="s">
        <v>109</v>
      </c>
      <c r="R359" s="57" t="s">
        <v>111</v>
      </c>
      <c r="S359" s="57" t="s">
        <v>103</v>
      </c>
      <c r="T359" s="57" t="s">
        <v>111</v>
      </c>
      <c r="U359" s="57" t="s">
        <v>111</v>
      </c>
      <c r="V359" s="57" t="s">
        <v>111</v>
      </c>
      <c r="W359" s="58"/>
      <c r="X359" s="57" t="s">
        <v>102</v>
      </c>
      <c r="Y359" s="58"/>
      <c r="Z359" s="58"/>
      <c r="AA359" s="57" t="s">
        <v>111</v>
      </c>
      <c r="AB359" s="57" t="s">
        <v>111</v>
      </c>
      <c r="AC359" s="57" t="s">
        <v>103</v>
      </c>
      <c r="AD359" s="57" t="s">
        <v>111</v>
      </c>
      <c r="AE359" s="57" t="s">
        <v>109</v>
      </c>
      <c r="AF359" s="57" t="s">
        <v>103</v>
      </c>
      <c r="AG359" s="57" t="s">
        <v>111</v>
      </c>
      <c r="AH359" s="57" t="s">
        <v>102</v>
      </c>
      <c r="AI359" s="57" t="s">
        <v>111</v>
      </c>
      <c r="AJ359" s="57" t="s">
        <v>102</v>
      </c>
      <c r="AK359" s="57" t="s">
        <v>102</v>
      </c>
      <c r="AL359" s="57" t="s">
        <v>103</v>
      </c>
      <c r="AM359" s="57" t="s">
        <v>109</v>
      </c>
      <c r="AN359" s="58"/>
      <c r="AO359" s="57" t="s">
        <v>111</v>
      </c>
      <c r="AP359" s="57" t="s">
        <v>111</v>
      </c>
      <c r="AQ359" s="57" t="s">
        <v>111</v>
      </c>
      <c r="AR359" s="57" t="s">
        <v>111</v>
      </c>
      <c r="AS359" s="57"/>
      <c r="AT359" s="57" t="s">
        <v>111</v>
      </c>
      <c r="AU359" s="57" t="s">
        <v>111</v>
      </c>
      <c r="AV359" s="58"/>
      <c r="AW359" s="57" t="s">
        <v>111</v>
      </c>
      <c r="AX359" s="57" t="s">
        <v>111</v>
      </c>
      <c r="AY359" s="57" t="s">
        <v>111</v>
      </c>
      <c r="AZ359" s="57" t="s">
        <v>102</v>
      </c>
      <c r="BA359" s="57" t="s">
        <v>102</v>
      </c>
      <c r="BB359" s="57" t="s">
        <v>102</v>
      </c>
      <c r="BC359" s="57" t="s">
        <v>111</v>
      </c>
      <c r="BD359" s="57" t="s">
        <v>111</v>
      </c>
      <c r="BE359" s="57" t="s">
        <v>102</v>
      </c>
      <c r="BF359" s="57" t="s">
        <v>111</v>
      </c>
      <c r="BG359" s="57" t="s">
        <v>111</v>
      </c>
      <c r="BH359" s="57" t="s">
        <v>111</v>
      </c>
      <c r="BI359" s="57" t="s">
        <v>111</v>
      </c>
      <c r="BJ359" s="57" t="s">
        <v>111</v>
      </c>
      <c r="BK359" s="57" t="s">
        <v>111</v>
      </c>
      <c r="BL359" s="57" t="s">
        <v>111</v>
      </c>
      <c r="BM359" s="57" t="s">
        <v>111</v>
      </c>
      <c r="BN359" s="57" t="s">
        <v>111</v>
      </c>
      <c r="BO359" s="57" t="s">
        <v>111</v>
      </c>
      <c r="BP359" s="57" t="s">
        <v>111</v>
      </c>
      <c r="BQ359" s="57" t="s">
        <v>111</v>
      </c>
      <c r="BR359" s="57" t="s">
        <v>111</v>
      </c>
      <c r="BS359" s="57" t="s">
        <v>111</v>
      </c>
      <c r="BT359" s="57" t="s">
        <v>102</v>
      </c>
      <c r="BU359" s="57" t="s">
        <v>111</v>
      </c>
      <c r="BV359" s="57" t="s">
        <v>111</v>
      </c>
      <c r="BW359" s="57" t="s">
        <v>109</v>
      </c>
      <c r="BX359" s="57" t="s">
        <v>111</v>
      </c>
      <c r="BY359" s="57" t="s">
        <v>111</v>
      </c>
      <c r="BZ359" s="57" t="s">
        <v>111</v>
      </c>
      <c r="CA359" s="57" t="s">
        <v>111</v>
      </c>
      <c r="CB359" s="57" t="s">
        <v>111</v>
      </c>
      <c r="CC359" s="57" t="s">
        <v>111</v>
      </c>
      <c r="CD359" s="59"/>
    </row>
    <row r="360">
      <c r="A360" s="54" t="s">
        <v>462</v>
      </c>
      <c r="B360" s="57" t="s">
        <v>103</v>
      </c>
      <c r="C360" s="58"/>
      <c r="D360" s="57" t="s">
        <v>103</v>
      </c>
      <c r="E360" s="57" t="s">
        <v>103</v>
      </c>
      <c r="F360" s="57" t="s">
        <v>103</v>
      </c>
      <c r="G360" s="58"/>
      <c r="H360" s="57" t="s">
        <v>103</v>
      </c>
      <c r="I360" s="57" t="s">
        <v>103</v>
      </c>
      <c r="J360" s="57" t="s">
        <v>103</v>
      </c>
      <c r="K360" s="57" t="s">
        <v>103</v>
      </c>
      <c r="L360" s="57" t="s">
        <v>103</v>
      </c>
      <c r="M360" s="57" t="s">
        <v>103</v>
      </c>
      <c r="N360" s="57" t="s">
        <v>103</v>
      </c>
      <c r="O360" s="57" t="s">
        <v>103</v>
      </c>
      <c r="P360" s="57" t="s">
        <v>103</v>
      </c>
      <c r="Q360" s="57" t="s">
        <v>103</v>
      </c>
      <c r="R360" s="57" t="s">
        <v>103</v>
      </c>
      <c r="S360" s="57" t="s">
        <v>102</v>
      </c>
      <c r="T360" s="57" t="s">
        <v>102</v>
      </c>
      <c r="U360" s="57" t="s">
        <v>103</v>
      </c>
      <c r="V360" s="57" t="s">
        <v>103</v>
      </c>
      <c r="W360" s="58"/>
      <c r="X360" s="57" t="s">
        <v>103</v>
      </c>
      <c r="Y360" s="58"/>
      <c r="Z360" s="58"/>
      <c r="AA360" s="57" t="s">
        <v>103</v>
      </c>
      <c r="AB360" s="57" t="s">
        <v>103</v>
      </c>
      <c r="AC360" s="57" t="s">
        <v>102</v>
      </c>
      <c r="AD360" s="57" t="s">
        <v>103</v>
      </c>
      <c r="AE360" s="57" t="s">
        <v>103</v>
      </c>
      <c r="AF360" s="57" t="s">
        <v>103</v>
      </c>
      <c r="AG360" s="57" t="s">
        <v>103</v>
      </c>
      <c r="AH360" s="57" t="s">
        <v>102</v>
      </c>
      <c r="AI360" s="57" t="s">
        <v>102</v>
      </c>
      <c r="AJ360" s="57" t="s">
        <v>103</v>
      </c>
      <c r="AK360" s="57" t="s">
        <v>103</v>
      </c>
      <c r="AL360" s="57" t="s">
        <v>103</v>
      </c>
      <c r="AM360" s="57" t="s">
        <v>102</v>
      </c>
      <c r="AN360" s="58"/>
      <c r="AO360" s="57" t="s">
        <v>103</v>
      </c>
      <c r="AP360" s="57" t="s">
        <v>103</v>
      </c>
      <c r="AQ360" s="57" t="s">
        <v>103</v>
      </c>
      <c r="AR360" s="57" t="s">
        <v>103</v>
      </c>
      <c r="AS360" s="57"/>
      <c r="AT360" s="57" t="s">
        <v>103</v>
      </c>
      <c r="AU360" s="57" t="s">
        <v>103</v>
      </c>
      <c r="AV360" s="58"/>
      <c r="AW360" s="57" t="s">
        <v>103</v>
      </c>
      <c r="AX360" s="57" t="s">
        <v>103</v>
      </c>
      <c r="AY360" s="57" t="s">
        <v>102</v>
      </c>
      <c r="AZ360" s="57" t="s">
        <v>103</v>
      </c>
      <c r="BA360" s="57" t="s">
        <v>103</v>
      </c>
      <c r="BB360" s="57" t="s">
        <v>103</v>
      </c>
      <c r="BC360" s="57" t="s">
        <v>103</v>
      </c>
      <c r="BD360" s="57" t="s">
        <v>103</v>
      </c>
      <c r="BE360" s="57" t="s">
        <v>103</v>
      </c>
      <c r="BF360" s="57" t="s">
        <v>103</v>
      </c>
      <c r="BG360" s="57" t="s">
        <v>103</v>
      </c>
      <c r="BH360" s="57" t="s">
        <v>103</v>
      </c>
      <c r="BI360" s="57" t="s">
        <v>103</v>
      </c>
      <c r="BJ360" s="57" t="s">
        <v>103</v>
      </c>
      <c r="BK360" s="57" t="s">
        <v>103</v>
      </c>
      <c r="BL360" s="57" t="s">
        <v>103</v>
      </c>
      <c r="BM360" s="57" t="s">
        <v>103</v>
      </c>
      <c r="BN360" s="57" t="s">
        <v>103</v>
      </c>
      <c r="BO360" s="57" t="s">
        <v>103</v>
      </c>
      <c r="BP360" s="57" t="s">
        <v>103</v>
      </c>
      <c r="BQ360" s="57" t="s">
        <v>103</v>
      </c>
      <c r="BR360" s="57" t="s">
        <v>103</v>
      </c>
      <c r="BS360" s="57" t="s">
        <v>103</v>
      </c>
      <c r="BT360" s="57" t="s">
        <v>103</v>
      </c>
      <c r="BU360" s="57" t="s">
        <v>103</v>
      </c>
      <c r="BV360" s="57" t="s">
        <v>103</v>
      </c>
      <c r="BW360" s="57" t="s">
        <v>102</v>
      </c>
      <c r="BX360" s="57" t="s">
        <v>103</v>
      </c>
      <c r="BY360" s="57" t="s">
        <v>103</v>
      </c>
      <c r="BZ360" s="57" t="s">
        <v>103</v>
      </c>
      <c r="CA360" s="57" t="s">
        <v>103</v>
      </c>
      <c r="CB360" s="57" t="s">
        <v>103</v>
      </c>
      <c r="CC360" s="57" t="s">
        <v>103</v>
      </c>
      <c r="CD360" s="59"/>
    </row>
    <row r="361">
      <c r="A361" s="54" t="s">
        <v>463</v>
      </c>
      <c r="B361" s="57" t="s">
        <v>102</v>
      </c>
      <c r="C361" s="57" t="s">
        <v>102</v>
      </c>
      <c r="D361" s="57" t="s">
        <v>102</v>
      </c>
      <c r="E361" s="57" t="s">
        <v>102</v>
      </c>
      <c r="F361" s="57" t="s">
        <v>102</v>
      </c>
      <c r="G361" s="58"/>
      <c r="H361" s="57" t="s">
        <v>102</v>
      </c>
      <c r="I361" s="57" t="s">
        <v>102</v>
      </c>
      <c r="J361" s="57" t="s">
        <v>103</v>
      </c>
      <c r="K361" s="57" t="s">
        <v>103</v>
      </c>
      <c r="L361" s="57" t="s">
        <v>102</v>
      </c>
      <c r="M361" s="57" t="s">
        <v>103</v>
      </c>
      <c r="N361" s="57" t="s">
        <v>103</v>
      </c>
      <c r="O361" s="57" t="s">
        <v>103</v>
      </c>
      <c r="P361" s="57" t="s">
        <v>102</v>
      </c>
      <c r="Q361" s="57" t="s">
        <v>103</v>
      </c>
      <c r="R361" s="57" t="s">
        <v>102</v>
      </c>
      <c r="S361" s="57" t="s">
        <v>103</v>
      </c>
      <c r="T361" s="57" t="s">
        <v>102</v>
      </c>
      <c r="U361" s="57" t="s">
        <v>103</v>
      </c>
      <c r="V361" s="57" t="s">
        <v>103</v>
      </c>
      <c r="W361" s="58"/>
      <c r="X361" s="57" t="s">
        <v>103</v>
      </c>
      <c r="Y361" s="58"/>
      <c r="Z361" s="58"/>
      <c r="AA361" s="57" t="s">
        <v>102</v>
      </c>
      <c r="AB361" s="57" t="s">
        <v>102</v>
      </c>
      <c r="AC361" s="57" t="s">
        <v>102</v>
      </c>
      <c r="AD361" s="57" t="s">
        <v>103</v>
      </c>
      <c r="AE361" s="57" t="s">
        <v>102</v>
      </c>
      <c r="AF361" s="57" t="s">
        <v>102</v>
      </c>
      <c r="AG361" s="57" t="s">
        <v>102</v>
      </c>
      <c r="AH361" s="57" t="s">
        <v>102</v>
      </c>
      <c r="AI361" s="57" t="s">
        <v>103</v>
      </c>
      <c r="AJ361" s="57" t="s">
        <v>103</v>
      </c>
      <c r="AK361" s="57" t="s">
        <v>103</v>
      </c>
      <c r="AL361" s="57"/>
      <c r="AM361" s="57" t="s">
        <v>102</v>
      </c>
      <c r="AN361" s="58"/>
      <c r="AO361" s="57" t="s">
        <v>102</v>
      </c>
      <c r="AP361" s="57" t="s">
        <v>103</v>
      </c>
      <c r="AQ361" s="57" t="s">
        <v>102</v>
      </c>
      <c r="AR361" s="57" t="s">
        <v>102</v>
      </c>
      <c r="AS361" s="57"/>
      <c r="AT361" s="57" t="s">
        <v>102</v>
      </c>
      <c r="AU361" s="57" t="s">
        <v>102</v>
      </c>
      <c r="AV361" s="58"/>
      <c r="AW361" s="57" t="s">
        <v>103</v>
      </c>
      <c r="AX361" s="57" t="s">
        <v>102</v>
      </c>
      <c r="AY361" s="57" t="s">
        <v>102</v>
      </c>
      <c r="AZ361" s="57" t="s">
        <v>103</v>
      </c>
      <c r="BA361" s="57" t="s">
        <v>103</v>
      </c>
      <c r="BB361" s="57" t="s">
        <v>102</v>
      </c>
      <c r="BC361" s="57" t="s">
        <v>103</v>
      </c>
      <c r="BD361" s="57" t="s">
        <v>103</v>
      </c>
      <c r="BE361" s="57" t="s">
        <v>102</v>
      </c>
      <c r="BF361" s="57" t="s">
        <v>102</v>
      </c>
      <c r="BG361" s="57" t="s">
        <v>103</v>
      </c>
      <c r="BH361" s="57" t="s">
        <v>103</v>
      </c>
      <c r="BI361" s="57" t="s">
        <v>102</v>
      </c>
      <c r="BJ361" s="57" t="s">
        <v>102</v>
      </c>
      <c r="BK361" s="57" t="s">
        <v>102</v>
      </c>
      <c r="BL361" s="57" t="s">
        <v>103</v>
      </c>
      <c r="BM361" s="57" t="s">
        <v>102</v>
      </c>
      <c r="BN361" s="57" t="s">
        <v>102</v>
      </c>
      <c r="BO361" s="57" t="s">
        <v>102</v>
      </c>
      <c r="BP361" s="57" t="s">
        <v>103</v>
      </c>
      <c r="BQ361" s="57" t="s">
        <v>103</v>
      </c>
      <c r="BR361" s="57" t="s">
        <v>103</v>
      </c>
      <c r="BS361" s="57" t="s">
        <v>103</v>
      </c>
      <c r="BT361" s="57" t="s">
        <v>102</v>
      </c>
      <c r="BU361" s="57" t="s">
        <v>103</v>
      </c>
      <c r="BV361" s="57" t="s">
        <v>102</v>
      </c>
      <c r="BW361" s="57" t="s">
        <v>102</v>
      </c>
      <c r="BX361" s="57" t="s">
        <v>103</v>
      </c>
      <c r="BY361" s="57" t="s">
        <v>103</v>
      </c>
      <c r="BZ361" s="57" t="s">
        <v>103</v>
      </c>
      <c r="CA361" s="57" t="s">
        <v>103</v>
      </c>
      <c r="CB361" s="57" t="s">
        <v>103</v>
      </c>
      <c r="CC361" s="57" t="s">
        <v>103</v>
      </c>
      <c r="CD361" s="59"/>
    </row>
    <row r="362">
      <c r="A362" s="54" t="s">
        <v>464</v>
      </c>
      <c r="B362" s="57" t="s">
        <v>103</v>
      </c>
      <c r="C362" s="57" t="s">
        <v>103</v>
      </c>
      <c r="D362" s="57" t="s">
        <v>103</v>
      </c>
      <c r="E362" s="57" t="s">
        <v>103</v>
      </c>
      <c r="F362" s="57" t="s">
        <v>103</v>
      </c>
      <c r="G362" s="58"/>
      <c r="H362" s="57" t="s">
        <v>103</v>
      </c>
      <c r="I362" s="57" t="s">
        <v>111</v>
      </c>
      <c r="J362" s="57" t="s">
        <v>103</v>
      </c>
      <c r="K362" s="57" t="s">
        <v>103</v>
      </c>
      <c r="L362" s="57" t="s">
        <v>103</v>
      </c>
      <c r="M362" s="57" t="s">
        <v>103</v>
      </c>
      <c r="N362" s="57" t="s">
        <v>103</v>
      </c>
      <c r="O362" s="57" t="s">
        <v>103</v>
      </c>
      <c r="P362" s="57" t="s">
        <v>103</v>
      </c>
      <c r="Q362" s="57" t="s">
        <v>109</v>
      </c>
      <c r="R362" s="57" t="s">
        <v>109</v>
      </c>
      <c r="S362" s="57" t="s">
        <v>102</v>
      </c>
      <c r="T362" s="57" t="s">
        <v>103</v>
      </c>
      <c r="U362" s="57" t="s">
        <v>111</v>
      </c>
      <c r="V362" s="57" t="s">
        <v>111</v>
      </c>
      <c r="W362" s="58"/>
      <c r="X362" s="57" t="s">
        <v>111</v>
      </c>
      <c r="Y362" s="58"/>
      <c r="Z362" s="58"/>
      <c r="AA362" s="57" t="s">
        <v>103</v>
      </c>
      <c r="AB362" s="57" t="s">
        <v>103</v>
      </c>
      <c r="AC362" s="57" t="s">
        <v>103</v>
      </c>
      <c r="AD362" s="57" t="s">
        <v>103</v>
      </c>
      <c r="AE362" s="57" t="s">
        <v>103</v>
      </c>
      <c r="AF362" s="57" t="s">
        <v>111</v>
      </c>
      <c r="AG362" s="57" t="s">
        <v>103</v>
      </c>
      <c r="AH362" s="57" t="s">
        <v>103</v>
      </c>
      <c r="AI362" s="57" t="s">
        <v>103</v>
      </c>
      <c r="AJ362" s="57" t="s">
        <v>103</v>
      </c>
      <c r="AK362" s="57" t="s">
        <v>103</v>
      </c>
      <c r="AL362" s="57" t="s">
        <v>103</v>
      </c>
      <c r="AM362" s="57" t="s">
        <v>103</v>
      </c>
      <c r="AN362" s="58"/>
      <c r="AO362" s="57" t="s">
        <v>103</v>
      </c>
      <c r="AP362" s="57" t="s">
        <v>103</v>
      </c>
      <c r="AQ362" s="57" t="s">
        <v>103</v>
      </c>
      <c r="AR362" s="57" t="s">
        <v>103</v>
      </c>
      <c r="AS362" s="57"/>
      <c r="AT362" s="57" t="s">
        <v>111</v>
      </c>
      <c r="AU362" s="57" t="s">
        <v>103</v>
      </c>
      <c r="AV362" s="58"/>
      <c r="AW362" s="57" t="s">
        <v>103</v>
      </c>
      <c r="AX362" s="57" t="s">
        <v>103</v>
      </c>
      <c r="AY362" s="57" t="s">
        <v>103</v>
      </c>
      <c r="AZ362" s="57" t="s">
        <v>103</v>
      </c>
      <c r="BA362" s="57" t="s">
        <v>111</v>
      </c>
      <c r="BB362" s="57" t="s">
        <v>103</v>
      </c>
      <c r="BC362" s="57" t="s">
        <v>111</v>
      </c>
      <c r="BD362" s="57" t="s">
        <v>103</v>
      </c>
      <c r="BE362" s="57" t="s">
        <v>103</v>
      </c>
      <c r="BF362" s="57" t="s">
        <v>103</v>
      </c>
      <c r="BG362" s="57" t="s">
        <v>103</v>
      </c>
      <c r="BH362" s="57" t="s">
        <v>103</v>
      </c>
      <c r="BI362" s="57" t="s">
        <v>103</v>
      </c>
      <c r="BJ362" s="57" t="s">
        <v>103</v>
      </c>
      <c r="BK362" s="57" t="s">
        <v>103</v>
      </c>
      <c r="BL362" s="57" t="s">
        <v>103</v>
      </c>
      <c r="BM362" s="57" t="s">
        <v>103</v>
      </c>
      <c r="BN362" s="57" t="s">
        <v>103</v>
      </c>
      <c r="BO362" s="57" t="s">
        <v>103</v>
      </c>
      <c r="BP362" s="57" t="s">
        <v>103</v>
      </c>
      <c r="BQ362" s="57" t="s">
        <v>103</v>
      </c>
      <c r="BR362" s="57" t="s">
        <v>103</v>
      </c>
      <c r="BS362" s="57" t="s">
        <v>103</v>
      </c>
      <c r="BT362" s="57" t="s">
        <v>103</v>
      </c>
      <c r="BU362" s="57" t="s">
        <v>103</v>
      </c>
      <c r="BV362" s="57" t="s">
        <v>103</v>
      </c>
      <c r="BW362" s="57" t="s">
        <v>103</v>
      </c>
      <c r="BX362" s="57" t="s">
        <v>111</v>
      </c>
      <c r="BY362" s="57" t="s">
        <v>103</v>
      </c>
      <c r="BZ362" s="57" t="s">
        <v>103</v>
      </c>
      <c r="CA362" s="57" t="s">
        <v>103</v>
      </c>
      <c r="CB362" s="57" t="s">
        <v>103</v>
      </c>
      <c r="CC362" s="57" t="s">
        <v>103</v>
      </c>
      <c r="CD362" s="59"/>
    </row>
    <row r="363">
      <c r="A363" s="54" t="s">
        <v>465</v>
      </c>
      <c r="B363" s="57" t="s">
        <v>102</v>
      </c>
      <c r="C363" s="57" t="s">
        <v>102</v>
      </c>
      <c r="D363" s="57" t="s">
        <v>102</v>
      </c>
      <c r="E363" s="57" t="s">
        <v>102</v>
      </c>
      <c r="F363" s="57" t="s">
        <v>102</v>
      </c>
      <c r="G363" s="58"/>
      <c r="H363" s="57" t="s">
        <v>103</v>
      </c>
      <c r="I363" s="57" t="s">
        <v>103</v>
      </c>
      <c r="J363" s="57" t="s">
        <v>102</v>
      </c>
      <c r="K363" s="57" t="s">
        <v>102</v>
      </c>
      <c r="L363" s="57" t="s">
        <v>102</v>
      </c>
      <c r="M363" s="57" t="s">
        <v>102</v>
      </c>
      <c r="N363" s="57" t="s">
        <v>103</v>
      </c>
      <c r="O363" s="57" t="s">
        <v>103</v>
      </c>
      <c r="P363" s="57" t="s">
        <v>103</v>
      </c>
      <c r="Q363" s="57" t="s">
        <v>103</v>
      </c>
      <c r="R363" s="57" t="s">
        <v>102</v>
      </c>
      <c r="S363" s="57" t="s">
        <v>103</v>
      </c>
      <c r="T363" s="57" t="s">
        <v>103</v>
      </c>
      <c r="U363" s="57" t="s">
        <v>102</v>
      </c>
      <c r="V363" s="57" t="s">
        <v>102</v>
      </c>
      <c r="W363" s="58"/>
      <c r="X363" s="57" t="s">
        <v>103</v>
      </c>
      <c r="Y363" s="58"/>
      <c r="Z363" s="58"/>
      <c r="AA363" s="57" t="s">
        <v>103</v>
      </c>
      <c r="AB363" s="57" t="s">
        <v>103</v>
      </c>
      <c r="AC363" s="57" t="s">
        <v>103</v>
      </c>
      <c r="AD363" s="57" t="s">
        <v>102</v>
      </c>
      <c r="AE363" s="57" t="s">
        <v>103</v>
      </c>
      <c r="AF363" s="57" t="s">
        <v>103</v>
      </c>
      <c r="AG363" s="57" t="s">
        <v>102</v>
      </c>
      <c r="AH363" s="57" t="s">
        <v>102</v>
      </c>
      <c r="AI363" s="57" t="s">
        <v>102</v>
      </c>
      <c r="AJ363" s="57" t="s">
        <v>102</v>
      </c>
      <c r="AK363" s="57" t="s">
        <v>102</v>
      </c>
      <c r="AL363" s="57" t="s">
        <v>102</v>
      </c>
      <c r="AM363" s="57" t="s">
        <v>103</v>
      </c>
      <c r="AN363" s="58"/>
      <c r="AO363" s="57" t="s">
        <v>102</v>
      </c>
      <c r="AP363" s="57" t="s">
        <v>103</v>
      </c>
      <c r="AQ363" s="57" t="s">
        <v>102</v>
      </c>
      <c r="AR363" s="57" t="s">
        <v>102</v>
      </c>
      <c r="AS363" s="57"/>
      <c r="AT363" s="57" t="s">
        <v>102</v>
      </c>
      <c r="AU363" s="57" t="s">
        <v>102</v>
      </c>
      <c r="AV363" s="58"/>
      <c r="AW363" s="57" t="s">
        <v>102</v>
      </c>
      <c r="AX363" s="57" t="s">
        <v>102</v>
      </c>
      <c r="AY363" s="57" t="s">
        <v>102</v>
      </c>
      <c r="AZ363" s="57" t="s">
        <v>102</v>
      </c>
      <c r="BA363" s="57" t="s">
        <v>103</v>
      </c>
      <c r="BB363" s="57" t="s">
        <v>102</v>
      </c>
      <c r="BC363" s="57" t="s">
        <v>102</v>
      </c>
      <c r="BD363" s="57" t="s">
        <v>103</v>
      </c>
      <c r="BE363" s="57" t="s">
        <v>102</v>
      </c>
      <c r="BF363" s="57" t="s">
        <v>102</v>
      </c>
      <c r="BG363" s="57" t="s">
        <v>103</v>
      </c>
      <c r="BH363" s="57" t="s">
        <v>102</v>
      </c>
      <c r="BI363" s="57" t="s">
        <v>102</v>
      </c>
      <c r="BJ363" s="57" t="s">
        <v>103</v>
      </c>
      <c r="BK363" s="57" t="s">
        <v>102</v>
      </c>
      <c r="BL363" s="57" t="s">
        <v>102</v>
      </c>
      <c r="BM363" s="57" t="s">
        <v>102</v>
      </c>
      <c r="BN363" s="57" t="s">
        <v>102</v>
      </c>
      <c r="BO363" s="57" t="s">
        <v>102</v>
      </c>
      <c r="BP363" s="57" t="s">
        <v>102</v>
      </c>
      <c r="BQ363" s="57" t="s">
        <v>102</v>
      </c>
      <c r="BR363" s="57" t="s">
        <v>102</v>
      </c>
      <c r="BS363" s="57" t="s">
        <v>102</v>
      </c>
      <c r="BT363" s="57" t="s">
        <v>102</v>
      </c>
      <c r="BU363" s="57" t="s">
        <v>102</v>
      </c>
      <c r="BV363" s="57" t="s">
        <v>102</v>
      </c>
      <c r="BW363" s="57" t="s">
        <v>102</v>
      </c>
      <c r="BX363" s="57" t="s">
        <v>103</v>
      </c>
      <c r="BY363" s="57" t="s">
        <v>102</v>
      </c>
      <c r="BZ363" s="57" t="s">
        <v>102</v>
      </c>
      <c r="CA363" s="57" t="s">
        <v>102</v>
      </c>
      <c r="CB363" s="57" t="s">
        <v>102</v>
      </c>
      <c r="CC363" s="57" t="s">
        <v>102</v>
      </c>
      <c r="CD363" s="59"/>
    </row>
    <row r="364">
      <c r="A364" s="54" t="s">
        <v>466</v>
      </c>
      <c r="B364" s="57" t="s">
        <v>102</v>
      </c>
      <c r="C364" s="57" t="s">
        <v>102</v>
      </c>
      <c r="D364" s="57" t="s">
        <v>102</v>
      </c>
      <c r="E364" s="57" t="s">
        <v>102</v>
      </c>
      <c r="F364" s="57" t="s">
        <v>102</v>
      </c>
      <c r="G364" s="58"/>
      <c r="H364" s="57" t="s">
        <v>103</v>
      </c>
      <c r="I364" s="57" t="s">
        <v>103</v>
      </c>
      <c r="J364" s="57" t="s">
        <v>102</v>
      </c>
      <c r="K364" s="57" t="s">
        <v>102</v>
      </c>
      <c r="L364" s="57" t="s">
        <v>102</v>
      </c>
      <c r="M364" s="57" t="s">
        <v>102</v>
      </c>
      <c r="N364" s="57" t="s">
        <v>111</v>
      </c>
      <c r="O364" s="57" t="s">
        <v>102</v>
      </c>
      <c r="P364" s="57" t="s">
        <v>103</v>
      </c>
      <c r="Q364" s="57" t="s">
        <v>102</v>
      </c>
      <c r="R364" s="57" t="s">
        <v>103</v>
      </c>
      <c r="S364" s="57" t="s">
        <v>103</v>
      </c>
      <c r="T364" s="57" t="s">
        <v>102</v>
      </c>
      <c r="U364" s="57" t="s">
        <v>102</v>
      </c>
      <c r="V364" s="57" t="s">
        <v>102</v>
      </c>
      <c r="W364" s="58"/>
      <c r="X364" s="57" t="s">
        <v>103</v>
      </c>
      <c r="Y364" s="58"/>
      <c r="Z364" s="58"/>
      <c r="AA364" s="57" t="s">
        <v>102</v>
      </c>
      <c r="AB364" s="57" t="s">
        <v>103</v>
      </c>
      <c r="AC364" s="57" t="s">
        <v>102</v>
      </c>
      <c r="AD364" s="57" t="s">
        <v>102</v>
      </c>
      <c r="AE364" s="57" t="s">
        <v>103</v>
      </c>
      <c r="AF364" s="57" t="s">
        <v>102</v>
      </c>
      <c r="AG364" s="57" t="s">
        <v>103</v>
      </c>
      <c r="AH364" s="57" t="s">
        <v>102</v>
      </c>
      <c r="AI364" s="57" t="s">
        <v>102</v>
      </c>
      <c r="AJ364" s="57" t="s">
        <v>102</v>
      </c>
      <c r="AK364" s="57" t="s">
        <v>102</v>
      </c>
      <c r="AL364" s="57" t="s">
        <v>102</v>
      </c>
      <c r="AM364" s="57" t="s">
        <v>103</v>
      </c>
      <c r="AN364" s="58"/>
      <c r="AO364" s="57" t="s">
        <v>102</v>
      </c>
      <c r="AP364" s="57" t="s">
        <v>102</v>
      </c>
      <c r="AQ364" s="57" t="s">
        <v>102</v>
      </c>
      <c r="AR364" s="57" t="s">
        <v>102</v>
      </c>
      <c r="AS364" s="57"/>
      <c r="AT364" s="57" t="s">
        <v>102</v>
      </c>
      <c r="AU364" s="57" t="s">
        <v>102</v>
      </c>
      <c r="AV364" s="58"/>
      <c r="AW364" s="57" t="s">
        <v>102</v>
      </c>
      <c r="AX364" s="57" t="s">
        <v>102</v>
      </c>
      <c r="AY364" s="57" t="s">
        <v>102</v>
      </c>
      <c r="AZ364" s="57" t="s">
        <v>102</v>
      </c>
      <c r="BA364" s="57" t="s">
        <v>102</v>
      </c>
      <c r="BB364" s="57" t="s">
        <v>102</v>
      </c>
      <c r="BC364" s="57" t="s">
        <v>102</v>
      </c>
      <c r="BD364" s="57" t="s">
        <v>102</v>
      </c>
      <c r="BE364" s="57" t="s">
        <v>102</v>
      </c>
      <c r="BF364" s="57" t="s">
        <v>102</v>
      </c>
      <c r="BG364" s="57" t="s">
        <v>102</v>
      </c>
      <c r="BH364" s="57" t="s">
        <v>102</v>
      </c>
      <c r="BI364" s="57" t="s">
        <v>102</v>
      </c>
      <c r="BJ364" s="57" t="s">
        <v>103</v>
      </c>
      <c r="BK364" s="57" t="s">
        <v>102</v>
      </c>
      <c r="BL364" s="57" t="s">
        <v>102</v>
      </c>
      <c r="BM364" s="57" t="s">
        <v>102</v>
      </c>
      <c r="BN364" s="57" t="s">
        <v>102</v>
      </c>
      <c r="BO364" s="57" t="s">
        <v>102</v>
      </c>
      <c r="BP364" s="57" t="s">
        <v>102</v>
      </c>
      <c r="BQ364" s="57" t="s">
        <v>102</v>
      </c>
      <c r="BR364" s="57" t="s">
        <v>102</v>
      </c>
      <c r="BS364" s="57" t="s">
        <v>102</v>
      </c>
      <c r="BT364" s="57" t="s">
        <v>102</v>
      </c>
      <c r="BU364" s="57" t="s">
        <v>102</v>
      </c>
      <c r="BV364" s="57" t="s">
        <v>102</v>
      </c>
      <c r="BW364" s="57" t="s">
        <v>103</v>
      </c>
      <c r="BX364" s="57" t="s">
        <v>102</v>
      </c>
      <c r="BY364" s="57" t="s">
        <v>102</v>
      </c>
      <c r="BZ364" s="57" t="s">
        <v>102</v>
      </c>
      <c r="CA364" s="57" t="s">
        <v>102</v>
      </c>
      <c r="CB364" s="57" t="s">
        <v>102</v>
      </c>
      <c r="CC364" s="57" t="s">
        <v>102</v>
      </c>
      <c r="CD364" s="59"/>
    </row>
    <row r="365">
      <c r="A365" s="54" t="s">
        <v>467</v>
      </c>
      <c r="B365" s="57" t="s">
        <v>103</v>
      </c>
      <c r="C365" s="57" t="s">
        <v>103</v>
      </c>
      <c r="D365" s="57" t="s">
        <v>103</v>
      </c>
      <c r="E365" s="57" t="s">
        <v>103</v>
      </c>
      <c r="F365" s="57" t="s">
        <v>103</v>
      </c>
      <c r="G365" s="58"/>
      <c r="H365" s="57" t="s">
        <v>102</v>
      </c>
      <c r="I365" s="57" t="s">
        <v>103</v>
      </c>
      <c r="J365" s="57" t="s">
        <v>103</v>
      </c>
      <c r="K365" s="57" t="s">
        <v>103</v>
      </c>
      <c r="L365" s="57" t="s">
        <v>103</v>
      </c>
      <c r="M365" s="57" t="s">
        <v>103</v>
      </c>
      <c r="N365" s="57" t="s">
        <v>102</v>
      </c>
      <c r="O365" s="57" t="s">
        <v>103</v>
      </c>
      <c r="P365" s="57" t="s">
        <v>103</v>
      </c>
      <c r="Q365" s="57" t="s">
        <v>103</v>
      </c>
      <c r="R365" s="57" t="s">
        <v>102</v>
      </c>
      <c r="S365" s="57" t="s">
        <v>102</v>
      </c>
      <c r="T365" s="57" t="s">
        <v>102</v>
      </c>
      <c r="U365" s="57" t="s">
        <v>103</v>
      </c>
      <c r="V365" s="57" t="s">
        <v>103</v>
      </c>
      <c r="W365" s="58"/>
      <c r="X365" s="57" t="s">
        <v>102</v>
      </c>
      <c r="Y365" s="58"/>
      <c r="Z365" s="58"/>
      <c r="AA365" s="57" t="s">
        <v>103</v>
      </c>
      <c r="AB365" s="57" t="s">
        <v>103</v>
      </c>
      <c r="AC365" s="57" t="s">
        <v>102</v>
      </c>
      <c r="AD365" s="57" t="s">
        <v>103</v>
      </c>
      <c r="AE365" s="57" t="s">
        <v>103</v>
      </c>
      <c r="AF365" s="57" t="s">
        <v>102</v>
      </c>
      <c r="AG365" s="57" t="s">
        <v>103</v>
      </c>
      <c r="AH365" s="57" t="s">
        <v>103</v>
      </c>
      <c r="AI365" s="57" t="s">
        <v>103</v>
      </c>
      <c r="AJ365" s="57" t="s">
        <v>103</v>
      </c>
      <c r="AK365" s="57" t="s">
        <v>103</v>
      </c>
      <c r="AL365" s="57" t="s">
        <v>103</v>
      </c>
      <c r="AM365" s="57" t="s">
        <v>103</v>
      </c>
      <c r="AN365" s="58"/>
      <c r="AO365" s="57" t="s">
        <v>103</v>
      </c>
      <c r="AP365" s="57" t="s">
        <v>103</v>
      </c>
      <c r="AQ365" s="57" t="s">
        <v>103</v>
      </c>
      <c r="AR365" s="57" t="s">
        <v>103</v>
      </c>
      <c r="AS365" s="57"/>
      <c r="AT365" s="57" t="s">
        <v>103</v>
      </c>
      <c r="AU365" s="57" t="s">
        <v>103</v>
      </c>
      <c r="AV365" s="58"/>
      <c r="AW365" s="57" t="s">
        <v>103</v>
      </c>
      <c r="AX365" s="57" t="s">
        <v>103</v>
      </c>
      <c r="AY365" s="57" t="s">
        <v>103</v>
      </c>
      <c r="AZ365" s="57" t="s">
        <v>103</v>
      </c>
      <c r="BA365" s="57" t="s">
        <v>103</v>
      </c>
      <c r="BB365" s="57" t="s">
        <v>103</v>
      </c>
      <c r="BC365" s="57" t="s">
        <v>103</v>
      </c>
      <c r="BD365" s="57" t="s">
        <v>103</v>
      </c>
      <c r="BE365" s="57" t="s">
        <v>103</v>
      </c>
      <c r="BF365" s="57" t="s">
        <v>103</v>
      </c>
      <c r="BG365" s="57" t="s">
        <v>103</v>
      </c>
      <c r="BH365" s="57" t="s">
        <v>103</v>
      </c>
      <c r="BI365" s="57" t="s">
        <v>103</v>
      </c>
      <c r="BJ365" s="57" t="s">
        <v>103</v>
      </c>
      <c r="BK365" s="57" t="s">
        <v>103</v>
      </c>
      <c r="BL365" s="57" t="s">
        <v>103</v>
      </c>
      <c r="BM365" s="57" t="s">
        <v>103</v>
      </c>
      <c r="BN365" s="57" t="s">
        <v>103</v>
      </c>
      <c r="BO365" s="57" t="s">
        <v>103</v>
      </c>
      <c r="BP365" s="57" t="s">
        <v>103</v>
      </c>
      <c r="BQ365" s="57" t="s">
        <v>103</v>
      </c>
      <c r="BR365" s="57" t="s">
        <v>103</v>
      </c>
      <c r="BS365" s="57" t="s">
        <v>103</v>
      </c>
      <c r="BT365" s="57" t="s">
        <v>103</v>
      </c>
      <c r="BU365" s="57" t="s">
        <v>103</v>
      </c>
      <c r="BV365" s="57" t="s">
        <v>103</v>
      </c>
      <c r="BW365" s="57" t="s">
        <v>103</v>
      </c>
      <c r="BX365" s="57" t="s">
        <v>103</v>
      </c>
      <c r="BY365" s="57" t="s">
        <v>103</v>
      </c>
      <c r="BZ365" s="57" t="s">
        <v>103</v>
      </c>
      <c r="CA365" s="57" t="s">
        <v>103</v>
      </c>
      <c r="CB365" s="57" t="s">
        <v>103</v>
      </c>
      <c r="CC365" s="57" t="s">
        <v>103</v>
      </c>
      <c r="CD365" s="59"/>
    </row>
    <row r="366">
      <c r="A366" s="54" t="s">
        <v>468</v>
      </c>
      <c r="B366" s="57" t="s">
        <v>102</v>
      </c>
      <c r="C366" s="57" t="s">
        <v>102</v>
      </c>
      <c r="D366" s="57" t="s">
        <v>102</v>
      </c>
      <c r="E366" s="57" t="s">
        <v>102</v>
      </c>
      <c r="F366" s="57" t="s">
        <v>102</v>
      </c>
      <c r="G366" s="58"/>
      <c r="H366" s="57" t="s">
        <v>102</v>
      </c>
      <c r="I366" s="57" t="s">
        <v>103</v>
      </c>
      <c r="J366" s="57" t="s">
        <v>102</v>
      </c>
      <c r="K366" s="57" t="s">
        <v>103</v>
      </c>
      <c r="L366" s="57" t="s">
        <v>102</v>
      </c>
      <c r="M366" s="57" t="s">
        <v>102</v>
      </c>
      <c r="N366" s="57" t="s">
        <v>111</v>
      </c>
      <c r="O366" s="57" t="s">
        <v>102</v>
      </c>
      <c r="P366" s="57" t="s">
        <v>102</v>
      </c>
      <c r="Q366" s="57" t="s">
        <v>103</v>
      </c>
      <c r="R366" s="57" t="s">
        <v>103</v>
      </c>
      <c r="S366" s="57" t="s">
        <v>103</v>
      </c>
      <c r="T366" s="57" t="s">
        <v>103</v>
      </c>
      <c r="U366" s="57" t="s">
        <v>102</v>
      </c>
      <c r="V366" s="57" t="s">
        <v>102</v>
      </c>
      <c r="W366" s="58"/>
      <c r="X366" s="57" t="s">
        <v>103</v>
      </c>
      <c r="Y366" s="58"/>
      <c r="Z366" s="58"/>
      <c r="AA366" s="57" t="s">
        <v>103</v>
      </c>
      <c r="AB366" s="57" t="s">
        <v>102</v>
      </c>
      <c r="AC366" s="57" t="s">
        <v>103</v>
      </c>
      <c r="AD366" s="57" t="s">
        <v>102</v>
      </c>
      <c r="AE366" s="57" t="s">
        <v>103</v>
      </c>
      <c r="AF366" s="57" t="s">
        <v>103</v>
      </c>
      <c r="AG366" s="57" t="s">
        <v>102</v>
      </c>
      <c r="AH366" s="57" t="s">
        <v>102</v>
      </c>
      <c r="AI366" s="57" t="s">
        <v>102</v>
      </c>
      <c r="AJ366" s="57" t="s">
        <v>103</v>
      </c>
      <c r="AK366" s="57" t="s">
        <v>102</v>
      </c>
      <c r="AL366" s="57" t="s">
        <v>102</v>
      </c>
      <c r="AM366" s="57" t="s">
        <v>103</v>
      </c>
      <c r="AN366" s="58"/>
      <c r="AO366" s="57" t="s">
        <v>102</v>
      </c>
      <c r="AP366" s="57" t="s">
        <v>102</v>
      </c>
      <c r="AQ366" s="57" t="s">
        <v>102</v>
      </c>
      <c r="AR366" s="57" t="s">
        <v>102</v>
      </c>
      <c r="AS366" s="57"/>
      <c r="AT366" s="57" t="s">
        <v>102</v>
      </c>
      <c r="AU366" s="57" t="s">
        <v>102</v>
      </c>
      <c r="AV366" s="58"/>
      <c r="AW366" s="57" t="s">
        <v>102</v>
      </c>
      <c r="AX366" s="57" t="s">
        <v>102</v>
      </c>
      <c r="AY366" s="57" t="s">
        <v>102</v>
      </c>
      <c r="AZ366" s="57" t="s">
        <v>102</v>
      </c>
      <c r="BA366" s="57" t="s">
        <v>102</v>
      </c>
      <c r="BB366" s="57" t="s">
        <v>102</v>
      </c>
      <c r="BC366" s="57" t="s">
        <v>103</v>
      </c>
      <c r="BD366" s="57" t="s">
        <v>103</v>
      </c>
      <c r="BE366" s="57" t="s">
        <v>102</v>
      </c>
      <c r="BF366" s="57" t="s">
        <v>102</v>
      </c>
      <c r="BG366" s="57" t="s">
        <v>102</v>
      </c>
      <c r="BH366" s="57" t="s">
        <v>102</v>
      </c>
      <c r="BI366" s="57" t="s">
        <v>102</v>
      </c>
      <c r="BJ366" s="57" t="s">
        <v>102</v>
      </c>
      <c r="BK366" s="57" t="s">
        <v>102</v>
      </c>
      <c r="BL366" s="57" t="s">
        <v>102</v>
      </c>
      <c r="BM366" s="57" t="s">
        <v>102</v>
      </c>
      <c r="BN366" s="57" t="s">
        <v>102</v>
      </c>
      <c r="BO366" s="57" t="s">
        <v>102</v>
      </c>
      <c r="BP366" s="57" t="s">
        <v>102</v>
      </c>
      <c r="BQ366" s="57" t="s">
        <v>102</v>
      </c>
      <c r="BR366" s="57" t="s">
        <v>102</v>
      </c>
      <c r="BS366" s="57" t="s">
        <v>102</v>
      </c>
      <c r="BT366" s="57" t="s">
        <v>102</v>
      </c>
      <c r="BU366" s="57" t="s">
        <v>102</v>
      </c>
      <c r="BV366" s="57" t="s">
        <v>102</v>
      </c>
      <c r="BW366" s="57" t="s">
        <v>102</v>
      </c>
      <c r="BX366" s="57" t="s">
        <v>103</v>
      </c>
      <c r="BY366" s="57" t="s">
        <v>102</v>
      </c>
      <c r="BZ366" s="57" t="s">
        <v>102</v>
      </c>
      <c r="CA366" s="57" t="s">
        <v>102</v>
      </c>
      <c r="CB366" s="57" t="s">
        <v>103</v>
      </c>
      <c r="CC366" s="57" t="s">
        <v>102</v>
      </c>
      <c r="CD366" s="59"/>
    </row>
    <row r="367">
      <c r="A367" s="54" t="s">
        <v>469</v>
      </c>
      <c r="B367" s="57" t="s">
        <v>102</v>
      </c>
      <c r="C367" s="57" t="s">
        <v>102</v>
      </c>
      <c r="D367" s="57" t="s">
        <v>102</v>
      </c>
      <c r="E367" s="57" t="s">
        <v>102</v>
      </c>
      <c r="F367" s="57" t="s">
        <v>102</v>
      </c>
      <c r="G367" s="58"/>
      <c r="H367" s="57" t="s">
        <v>102</v>
      </c>
      <c r="I367" s="57" t="s">
        <v>102</v>
      </c>
      <c r="J367" s="57" t="s">
        <v>102</v>
      </c>
      <c r="K367" s="57" t="s">
        <v>102</v>
      </c>
      <c r="L367" s="57" t="s">
        <v>102</v>
      </c>
      <c r="M367" s="57" t="s">
        <v>102</v>
      </c>
      <c r="N367" s="57" t="s">
        <v>102</v>
      </c>
      <c r="O367" s="57" t="s">
        <v>102</v>
      </c>
      <c r="P367" s="57" t="s">
        <v>102</v>
      </c>
      <c r="Q367" s="57" t="s">
        <v>102</v>
      </c>
      <c r="R367" s="57" t="s">
        <v>102</v>
      </c>
      <c r="S367" s="57" t="s">
        <v>111</v>
      </c>
      <c r="T367" s="57" t="s">
        <v>102</v>
      </c>
      <c r="U367" s="57" t="s">
        <v>102</v>
      </c>
      <c r="V367" s="57" t="s">
        <v>102</v>
      </c>
      <c r="W367" s="58"/>
      <c r="X367" s="57" t="s">
        <v>102</v>
      </c>
      <c r="Y367" s="58"/>
      <c r="Z367" s="58"/>
      <c r="AA367" s="57" t="s">
        <v>102</v>
      </c>
      <c r="AB367" s="57" t="s">
        <v>102</v>
      </c>
      <c r="AC367" s="57" t="s">
        <v>109</v>
      </c>
      <c r="AD367" s="57" t="s">
        <v>102</v>
      </c>
      <c r="AE367" s="57" t="s">
        <v>102</v>
      </c>
      <c r="AF367" s="57" t="s">
        <v>102</v>
      </c>
      <c r="AG367" s="57" t="s">
        <v>102</v>
      </c>
      <c r="AH367" s="57" t="s">
        <v>102</v>
      </c>
      <c r="AI367" s="57" t="s">
        <v>102</v>
      </c>
      <c r="AJ367" s="57" t="s">
        <v>102</v>
      </c>
      <c r="AK367" s="57" t="s">
        <v>102</v>
      </c>
      <c r="AL367" s="57" t="s">
        <v>111</v>
      </c>
      <c r="AM367" s="57" t="s">
        <v>102</v>
      </c>
      <c r="AN367" s="58"/>
      <c r="AO367" s="57" t="s">
        <v>102</v>
      </c>
      <c r="AP367" s="57" t="s">
        <v>102</v>
      </c>
      <c r="AQ367" s="57" t="s">
        <v>102</v>
      </c>
      <c r="AR367" s="57" t="s">
        <v>102</v>
      </c>
      <c r="AS367" s="57"/>
      <c r="AT367" s="57" t="s">
        <v>102</v>
      </c>
      <c r="AU367" s="57" t="s">
        <v>102</v>
      </c>
      <c r="AV367" s="58"/>
      <c r="AW367" s="57" t="s">
        <v>102</v>
      </c>
      <c r="AX367" s="57" t="s">
        <v>102</v>
      </c>
      <c r="AY367" s="57" t="s">
        <v>102</v>
      </c>
      <c r="AZ367" s="57" t="s">
        <v>102</v>
      </c>
      <c r="BA367" s="57" t="s">
        <v>102</v>
      </c>
      <c r="BB367" s="57" t="s">
        <v>102</v>
      </c>
      <c r="BC367" s="57" t="s">
        <v>102</v>
      </c>
      <c r="BD367" s="57" t="s">
        <v>102</v>
      </c>
      <c r="BE367" s="57" t="s">
        <v>102</v>
      </c>
      <c r="BF367" s="57" t="s">
        <v>102</v>
      </c>
      <c r="BG367" s="57" t="s">
        <v>102</v>
      </c>
      <c r="BH367" s="57" t="s">
        <v>102</v>
      </c>
      <c r="BI367" s="57" t="s">
        <v>102</v>
      </c>
      <c r="BJ367" s="57" t="s">
        <v>102</v>
      </c>
      <c r="BK367" s="57" t="s">
        <v>102</v>
      </c>
      <c r="BL367" s="57" t="s">
        <v>102</v>
      </c>
      <c r="BM367" s="57" t="s">
        <v>102</v>
      </c>
      <c r="BN367" s="57" t="s">
        <v>102</v>
      </c>
      <c r="BO367" s="57" t="s">
        <v>102</v>
      </c>
      <c r="BP367" s="57" t="s">
        <v>102</v>
      </c>
      <c r="BQ367" s="57" t="s">
        <v>102</v>
      </c>
      <c r="BR367" s="57" t="s">
        <v>102</v>
      </c>
      <c r="BS367" s="57" t="s">
        <v>102</v>
      </c>
      <c r="BT367" s="57" t="s">
        <v>102</v>
      </c>
      <c r="BU367" s="57" t="s">
        <v>102</v>
      </c>
      <c r="BV367" s="57" t="s">
        <v>102</v>
      </c>
      <c r="BW367" s="57" t="s">
        <v>102</v>
      </c>
      <c r="BX367" s="57" t="s">
        <v>103</v>
      </c>
      <c r="BY367" s="57" t="s">
        <v>102</v>
      </c>
      <c r="BZ367" s="57" t="s">
        <v>102</v>
      </c>
      <c r="CA367" s="57" t="s">
        <v>109</v>
      </c>
      <c r="CB367" s="57" t="s">
        <v>102</v>
      </c>
      <c r="CC367" s="57" t="s">
        <v>102</v>
      </c>
      <c r="CD367" s="59"/>
    </row>
    <row r="368">
      <c r="A368" s="54" t="s">
        <v>470</v>
      </c>
      <c r="B368" s="57" t="s">
        <v>103</v>
      </c>
      <c r="C368" s="57" t="s">
        <v>103</v>
      </c>
      <c r="D368" s="57" t="s">
        <v>103</v>
      </c>
      <c r="E368" s="57" t="s">
        <v>103</v>
      </c>
      <c r="F368" s="57" t="s">
        <v>103</v>
      </c>
      <c r="G368" s="58"/>
      <c r="H368" s="57" t="s">
        <v>103</v>
      </c>
      <c r="I368" s="57" t="s">
        <v>103</v>
      </c>
      <c r="J368" s="57" t="s">
        <v>103</v>
      </c>
      <c r="K368" s="57" t="s">
        <v>103</v>
      </c>
      <c r="L368" s="57" t="s">
        <v>103</v>
      </c>
      <c r="M368" s="57" t="s">
        <v>103</v>
      </c>
      <c r="N368" s="57" t="s">
        <v>102</v>
      </c>
      <c r="O368" s="57" t="s">
        <v>103</v>
      </c>
      <c r="P368" s="57" t="s">
        <v>103</v>
      </c>
      <c r="Q368" s="57" t="s">
        <v>103</v>
      </c>
      <c r="R368" s="57" t="s">
        <v>103</v>
      </c>
      <c r="S368" s="57" t="s">
        <v>103</v>
      </c>
      <c r="T368" s="57" t="s">
        <v>103</v>
      </c>
      <c r="U368" s="57" t="s">
        <v>103</v>
      </c>
      <c r="V368" s="57" t="s">
        <v>103</v>
      </c>
      <c r="W368" s="58"/>
      <c r="X368" s="57" t="s">
        <v>103</v>
      </c>
      <c r="Y368" s="58"/>
      <c r="Z368" s="58"/>
      <c r="AA368" s="57" t="s">
        <v>103</v>
      </c>
      <c r="AB368" s="57" t="s">
        <v>102</v>
      </c>
      <c r="AC368" s="57" t="s">
        <v>102</v>
      </c>
      <c r="AD368" s="57" t="s">
        <v>103</v>
      </c>
      <c r="AE368" s="57" t="s">
        <v>103</v>
      </c>
      <c r="AF368" s="57" t="s">
        <v>103</v>
      </c>
      <c r="AG368" s="57" t="s">
        <v>102</v>
      </c>
      <c r="AH368" s="57" t="s">
        <v>103</v>
      </c>
      <c r="AI368" s="57" t="s">
        <v>103</v>
      </c>
      <c r="AJ368" s="57" t="s">
        <v>103</v>
      </c>
      <c r="AK368" s="57" t="s">
        <v>103</v>
      </c>
      <c r="AL368" s="57" t="s">
        <v>103</v>
      </c>
      <c r="AM368" s="57" t="s">
        <v>103</v>
      </c>
      <c r="AN368" s="58"/>
      <c r="AO368" s="57" t="s">
        <v>103</v>
      </c>
      <c r="AP368" s="57" t="s">
        <v>103</v>
      </c>
      <c r="AQ368" s="57" t="s">
        <v>103</v>
      </c>
      <c r="AR368" s="57" t="s">
        <v>103</v>
      </c>
      <c r="AS368" s="57"/>
      <c r="AT368" s="57" t="s">
        <v>103</v>
      </c>
      <c r="AU368" s="57" t="s">
        <v>103</v>
      </c>
      <c r="AV368" s="58"/>
      <c r="AW368" s="57" t="s">
        <v>103</v>
      </c>
      <c r="AX368" s="57" t="s">
        <v>103</v>
      </c>
      <c r="AY368" s="57" t="s">
        <v>103</v>
      </c>
      <c r="AZ368" s="57" t="s">
        <v>103</v>
      </c>
      <c r="BA368" s="57" t="s">
        <v>103</v>
      </c>
      <c r="BB368" s="57" t="s">
        <v>103</v>
      </c>
      <c r="BC368" s="57" t="s">
        <v>103</v>
      </c>
      <c r="BD368" s="57" t="s">
        <v>103</v>
      </c>
      <c r="BE368" s="57" t="s">
        <v>103</v>
      </c>
      <c r="BF368" s="57" t="s">
        <v>103</v>
      </c>
      <c r="BG368" s="57" t="s">
        <v>103</v>
      </c>
      <c r="BH368" s="57" t="s">
        <v>103</v>
      </c>
      <c r="BI368" s="57" t="s">
        <v>103</v>
      </c>
      <c r="BJ368" s="57" t="s">
        <v>103</v>
      </c>
      <c r="BK368" s="57" t="s">
        <v>103</v>
      </c>
      <c r="BL368" s="57" t="s">
        <v>103</v>
      </c>
      <c r="BM368" s="57" t="s">
        <v>103</v>
      </c>
      <c r="BN368" s="57" t="s">
        <v>103</v>
      </c>
      <c r="BO368" s="57" t="s">
        <v>103</v>
      </c>
      <c r="BP368" s="57" t="s">
        <v>102</v>
      </c>
      <c r="BQ368" s="57" t="s">
        <v>103</v>
      </c>
      <c r="BR368" s="57" t="s">
        <v>103</v>
      </c>
      <c r="BS368" s="57" t="s">
        <v>103</v>
      </c>
      <c r="BT368" s="57" t="s">
        <v>103</v>
      </c>
      <c r="BU368" s="57" t="s">
        <v>103</v>
      </c>
      <c r="BV368" s="57" t="s">
        <v>103</v>
      </c>
      <c r="BW368" s="57" t="s">
        <v>103</v>
      </c>
      <c r="BX368" s="57" t="s">
        <v>103</v>
      </c>
      <c r="BY368" s="57" t="s">
        <v>103</v>
      </c>
      <c r="BZ368" s="57" t="s">
        <v>103</v>
      </c>
      <c r="CA368" s="57" t="s">
        <v>102</v>
      </c>
      <c r="CB368" s="57" t="s">
        <v>103</v>
      </c>
      <c r="CC368" s="57" t="s">
        <v>103</v>
      </c>
      <c r="CD368" s="59"/>
    </row>
    <row r="369">
      <c r="A369" s="54" t="s">
        <v>471</v>
      </c>
      <c r="B369" s="57" t="s">
        <v>103</v>
      </c>
      <c r="C369" s="57" t="s">
        <v>103</v>
      </c>
      <c r="D369" s="57" t="s">
        <v>111</v>
      </c>
      <c r="E369" s="57" t="s">
        <v>102</v>
      </c>
      <c r="F369" s="57" t="s">
        <v>102</v>
      </c>
      <c r="G369" s="58"/>
      <c r="H369" s="58"/>
      <c r="I369" s="57" t="s">
        <v>103</v>
      </c>
      <c r="J369" s="57" t="s">
        <v>103</v>
      </c>
      <c r="K369" s="57" t="s">
        <v>111</v>
      </c>
      <c r="L369" s="57" t="s">
        <v>103</v>
      </c>
      <c r="M369" s="57" t="s">
        <v>111</v>
      </c>
      <c r="N369" s="57" t="s">
        <v>103</v>
      </c>
      <c r="O369" s="57" t="s">
        <v>103</v>
      </c>
      <c r="P369" s="57" t="s">
        <v>102</v>
      </c>
      <c r="Q369" s="57" t="s">
        <v>103</v>
      </c>
      <c r="R369" s="57" t="s">
        <v>102</v>
      </c>
      <c r="S369" s="57" t="s">
        <v>103</v>
      </c>
      <c r="T369" s="57" t="s">
        <v>111</v>
      </c>
      <c r="U369" s="57" t="s">
        <v>103</v>
      </c>
      <c r="V369" s="57" t="s">
        <v>103</v>
      </c>
      <c r="W369" s="58"/>
      <c r="X369" s="57" t="s">
        <v>103</v>
      </c>
      <c r="Y369" s="58"/>
      <c r="Z369" s="58"/>
      <c r="AA369" s="57" t="s">
        <v>103</v>
      </c>
      <c r="AB369" s="57" t="s">
        <v>103</v>
      </c>
      <c r="AC369" s="57" t="s">
        <v>103</v>
      </c>
      <c r="AD369" s="57" t="s">
        <v>102</v>
      </c>
      <c r="AE369" s="57" t="s">
        <v>103</v>
      </c>
      <c r="AF369" s="57" t="s">
        <v>103</v>
      </c>
      <c r="AG369" s="57" t="s">
        <v>103</v>
      </c>
      <c r="AH369" s="57" t="s">
        <v>102</v>
      </c>
      <c r="AI369" s="57" t="s">
        <v>102</v>
      </c>
      <c r="AJ369" s="57" t="s">
        <v>103</v>
      </c>
      <c r="AK369" s="57" t="s">
        <v>102</v>
      </c>
      <c r="AL369" s="57" t="s">
        <v>103</v>
      </c>
      <c r="AM369" s="57" t="s">
        <v>103</v>
      </c>
      <c r="AN369" s="58"/>
      <c r="AO369" s="57" t="s">
        <v>111</v>
      </c>
      <c r="AP369" s="57" t="s">
        <v>103</v>
      </c>
      <c r="AQ369" s="57" t="s">
        <v>103</v>
      </c>
      <c r="AR369" s="57" t="s">
        <v>102</v>
      </c>
      <c r="AS369" s="57"/>
      <c r="AT369" s="57" t="s">
        <v>102</v>
      </c>
      <c r="AU369" s="57" t="s">
        <v>103</v>
      </c>
      <c r="AV369" s="58"/>
      <c r="AW369" s="57" t="s">
        <v>103</v>
      </c>
      <c r="AX369" s="57" t="s">
        <v>103</v>
      </c>
      <c r="AY369" s="57" t="s">
        <v>103</v>
      </c>
      <c r="AZ369" s="57" t="s">
        <v>103</v>
      </c>
      <c r="BA369" s="57" t="s">
        <v>103</v>
      </c>
      <c r="BB369" s="57" t="s">
        <v>103</v>
      </c>
      <c r="BC369" s="57" t="s">
        <v>103</v>
      </c>
      <c r="BD369" s="57" t="s">
        <v>103</v>
      </c>
      <c r="BE369" s="57" t="s">
        <v>103</v>
      </c>
      <c r="BF369" s="57" t="s">
        <v>102</v>
      </c>
      <c r="BG369" s="57" t="s">
        <v>103</v>
      </c>
      <c r="BH369" s="57" t="s">
        <v>111</v>
      </c>
      <c r="BI369" s="57" t="s">
        <v>111</v>
      </c>
      <c r="BJ369" s="57" t="s">
        <v>102</v>
      </c>
      <c r="BK369" s="57" t="s">
        <v>103</v>
      </c>
      <c r="BL369" s="58"/>
      <c r="BM369" s="57" t="s">
        <v>103</v>
      </c>
      <c r="BN369" s="57" t="s">
        <v>103</v>
      </c>
      <c r="BO369" s="57" t="s">
        <v>103</v>
      </c>
      <c r="BP369" s="57" t="s">
        <v>103</v>
      </c>
      <c r="BQ369" s="57" t="s">
        <v>102</v>
      </c>
      <c r="BR369" s="57" t="s">
        <v>102</v>
      </c>
      <c r="BS369" s="57" t="s">
        <v>103</v>
      </c>
      <c r="BT369" s="57" t="s">
        <v>103</v>
      </c>
      <c r="BU369" s="57" t="s">
        <v>103</v>
      </c>
      <c r="BV369" s="57" t="s">
        <v>103</v>
      </c>
      <c r="BW369" s="57" t="s">
        <v>103</v>
      </c>
      <c r="BX369" s="57" t="s">
        <v>103</v>
      </c>
      <c r="BY369" s="57" t="s">
        <v>103</v>
      </c>
      <c r="BZ369" s="57" t="s">
        <v>103</v>
      </c>
      <c r="CA369" s="57" t="s">
        <v>103</v>
      </c>
      <c r="CB369" s="57" t="s">
        <v>103</v>
      </c>
      <c r="CC369" s="57" t="s">
        <v>103</v>
      </c>
      <c r="CD369" s="59"/>
    </row>
    <row r="370">
      <c r="A370" s="54" t="s">
        <v>472</v>
      </c>
      <c r="B370" s="57" t="s">
        <v>103</v>
      </c>
      <c r="C370" s="57" t="s">
        <v>103</v>
      </c>
      <c r="D370" s="57" t="s">
        <v>102</v>
      </c>
      <c r="E370" s="57" t="s">
        <v>102</v>
      </c>
      <c r="F370" s="57" t="s">
        <v>102</v>
      </c>
      <c r="G370" s="58"/>
      <c r="H370" s="57" t="s">
        <v>103</v>
      </c>
      <c r="I370" s="57" t="s">
        <v>102</v>
      </c>
      <c r="J370" s="57" t="s">
        <v>102</v>
      </c>
      <c r="K370" s="57" t="s">
        <v>102</v>
      </c>
      <c r="L370" s="57" t="s">
        <v>102</v>
      </c>
      <c r="M370" s="57" t="s">
        <v>102</v>
      </c>
      <c r="N370" s="57" t="s">
        <v>103</v>
      </c>
      <c r="O370" s="57" t="s">
        <v>103</v>
      </c>
      <c r="P370" s="57" t="s">
        <v>102</v>
      </c>
      <c r="Q370" s="57" t="s">
        <v>103</v>
      </c>
      <c r="R370" s="57" t="s">
        <v>103</v>
      </c>
      <c r="S370" s="57" t="s">
        <v>102</v>
      </c>
      <c r="T370" s="57" t="s">
        <v>103</v>
      </c>
      <c r="U370" s="57" t="s">
        <v>102</v>
      </c>
      <c r="V370" s="57" t="s">
        <v>102</v>
      </c>
      <c r="W370" s="58"/>
      <c r="X370" s="57" t="s">
        <v>103</v>
      </c>
      <c r="Y370" s="58"/>
      <c r="Z370" s="58"/>
      <c r="AA370" s="57" t="s">
        <v>102</v>
      </c>
      <c r="AB370" s="57" t="s">
        <v>103</v>
      </c>
      <c r="AC370" s="57" t="s">
        <v>103</v>
      </c>
      <c r="AD370" s="57" t="s">
        <v>102</v>
      </c>
      <c r="AE370" s="57" t="s">
        <v>103</v>
      </c>
      <c r="AF370" s="57" t="s">
        <v>103</v>
      </c>
      <c r="AG370" s="57" t="s">
        <v>103</v>
      </c>
      <c r="AH370" s="57" t="s">
        <v>103</v>
      </c>
      <c r="AI370" s="57" t="s">
        <v>102</v>
      </c>
      <c r="AJ370" s="57" t="s">
        <v>102</v>
      </c>
      <c r="AK370" s="57" t="s">
        <v>102</v>
      </c>
      <c r="AL370" s="57" t="s">
        <v>102</v>
      </c>
      <c r="AM370" s="57" t="s">
        <v>103</v>
      </c>
      <c r="AN370" s="58"/>
      <c r="AO370" s="57" t="s">
        <v>102</v>
      </c>
      <c r="AP370" s="57" t="s">
        <v>103</v>
      </c>
      <c r="AQ370" s="57" t="s">
        <v>102</v>
      </c>
      <c r="AR370" s="57" t="s">
        <v>102</v>
      </c>
      <c r="AS370" s="57"/>
      <c r="AT370" s="57" t="s">
        <v>102</v>
      </c>
      <c r="AU370" s="57" t="s">
        <v>102</v>
      </c>
      <c r="AV370" s="58"/>
      <c r="AW370" s="57" t="s">
        <v>103</v>
      </c>
      <c r="AX370" s="57" t="s">
        <v>102</v>
      </c>
      <c r="AY370" s="57" t="s">
        <v>102</v>
      </c>
      <c r="AZ370" s="57" t="s">
        <v>102</v>
      </c>
      <c r="BA370" s="57" t="s">
        <v>102</v>
      </c>
      <c r="BB370" s="57" t="s">
        <v>103</v>
      </c>
      <c r="BC370" s="57" t="s">
        <v>103</v>
      </c>
      <c r="BD370" s="57" t="s">
        <v>102</v>
      </c>
      <c r="BE370" s="57" t="s">
        <v>103</v>
      </c>
      <c r="BF370" s="57" t="s">
        <v>103</v>
      </c>
      <c r="BG370" s="57" t="s">
        <v>103</v>
      </c>
      <c r="BH370" s="57" t="s">
        <v>102</v>
      </c>
      <c r="BI370" s="57" t="s">
        <v>103</v>
      </c>
      <c r="BJ370" s="57" t="s">
        <v>102</v>
      </c>
      <c r="BK370" s="57" t="s">
        <v>102</v>
      </c>
      <c r="BL370" s="57" t="s">
        <v>102</v>
      </c>
      <c r="BM370" s="57" t="s">
        <v>102</v>
      </c>
      <c r="BN370" s="57" t="s">
        <v>102</v>
      </c>
      <c r="BO370" s="57" t="s">
        <v>102</v>
      </c>
      <c r="BP370" s="57" t="s">
        <v>102</v>
      </c>
      <c r="BQ370" s="57" t="s">
        <v>102</v>
      </c>
      <c r="BR370" s="57" t="s">
        <v>103</v>
      </c>
      <c r="BS370" s="57" t="s">
        <v>102</v>
      </c>
      <c r="BT370" s="57" t="s">
        <v>102</v>
      </c>
      <c r="BU370" s="57" t="s">
        <v>103</v>
      </c>
      <c r="BV370" s="57" t="s">
        <v>102</v>
      </c>
      <c r="BW370" s="57" t="s">
        <v>102</v>
      </c>
      <c r="BX370" s="57" t="s">
        <v>102</v>
      </c>
      <c r="BY370" s="57" t="s">
        <v>102</v>
      </c>
      <c r="BZ370" s="57" t="s">
        <v>102</v>
      </c>
      <c r="CA370" s="57" t="s">
        <v>103</v>
      </c>
      <c r="CB370" s="57" t="s">
        <v>102</v>
      </c>
      <c r="CC370" s="57" t="s">
        <v>103</v>
      </c>
      <c r="CD370" s="59"/>
    </row>
    <row r="371">
      <c r="A371" s="54" t="s">
        <v>473</v>
      </c>
      <c r="B371" s="57" t="s">
        <v>102</v>
      </c>
      <c r="C371" s="58"/>
      <c r="D371" s="57" t="s">
        <v>111</v>
      </c>
      <c r="E371" s="57" t="s">
        <v>102</v>
      </c>
      <c r="F371" s="57" t="s">
        <v>102</v>
      </c>
      <c r="G371" s="58"/>
      <c r="H371" s="57" t="s">
        <v>102</v>
      </c>
      <c r="I371" s="57" t="s">
        <v>102</v>
      </c>
      <c r="J371" s="57" t="s">
        <v>102</v>
      </c>
      <c r="K371" s="57" t="s">
        <v>111</v>
      </c>
      <c r="L371" s="57" t="s">
        <v>103</v>
      </c>
      <c r="M371" s="57" t="s">
        <v>103</v>
      </c>
      <c r="N371" s="57" t="s">
        <v>111</v>
      </c>
      <c r="O371" s="57" t="s">
        <v>102</v>
      </c>
      <c r="P371" s="57" t="s">
        <v>102</v>
      </c>
      <c r="Q371" s="57" t="s">
        <v>103</v>
      </c>
      <c r="R371" s="57" t="s">
        <v>103</v>
      </c>
      <c r="S371" s="57" t="s">
        <v>102</v>
      </c>
      <c r="T371" s="57" t="s">
        <v>102</v>
      </c>
      <c r="U371" s="57" t="s">
        <v>102</v>
      </c>
      <c r="V371" s="57" t="s">
        <v>102</v>
      </c>
      <c r="W371" s="58"/>
      <c r="X371" s="57" t="s">
        <v>103</v>
      </c>
      <c r="Y371" s="58"/>
      <c r="Z371" s="58"/>
      <c r="AA371" s="57" t="s">
        <v>102</v>
      </c>
      <c r="AB371" s="57" t="s">
        <v>102</v>
      </c>
      <c r="AC371" s="57" t="s">
        <v>103</v>
      </c>
      <c r="AD371" s="57" t="s">
        <v>102</v>
      </c>
      <c r="AE371" s="57" t="s">
        <v>103</v>
      </c>
      <c r="AF371" s="57" t="s">
        <v>103</v>
      </c>
      <c r="AG371" s="57" t="s">
        <v>103</v>
      </c>
      <c r="AH371" s="57" t="s">
        <v>102</v>
      </c>
      <c r="AI371" s="57" t="s">
        <v>102</v>
      </c>
      <c r="AJ371" s="57" t="s">
        <v>103</v>
      </c>
      <c r="AK371" s="57" t="s">
        <v>102</v>
      </c>
      <c r="AL371" s="57" t="s">
        <v>103</v>
      </c>
      <c r="AM371" s="57" t="s">
        <v>111</v>
      </c>
      <c r="AN371" s="58"/>
      <c r="AO371" s="57" t="s">
        <v>102</v>
      </c>
      <c r="AP371" s="57" t="s">
        <v>103</v>
      </c>
      <c r="AQ371" s="57" t="s">
        <v>102</v>
      </c>
      <c r="AR371" s="57" t="s">
        <v>102</v>
      </c>
      <c r="AS371" s="57"/>
      <c r="AT371" s="57" t="s">
        <v>102</v>
      </c>
      <c r="AU371" s="57" t="s">
        <v>103</v>
      </c>
      <c r="AV371" s="58"/>
      <c r="AW371" s="57" t="s">
        <v>102</v>
      </c>
      <c r="AX371" s="57" t="s">
        <v>102</v>
      </c>
      <c r="AY371" s="57" t="s">
        <v>102</v>
      </c>
      <c r="AZ371" s="57" t="s">
        <v>103</v>
      </c>
      <c r="BA371" s="57" t="s">
        <v>102</v>
      </c>
      <c r="BB371" s="57" t="s">
        <v>102</v>
      </c>
      <c r="BC371" s="57" t="s">
        <v>103</v>
      </c>
      <c r="BD371" s="57" t="s">
        <v>103</v>
      </c>
      <c r="BE371" s="57" t="s">
        <v>102</v>
      </c>
      <c r="BF371" s="57" t="s">
        <v>102</v>
      </c>
      <c r="BG371" s="57" t="s">
        <v>102</v>
      </c>
      <c r="BH371" s="57" t="s">
        <v>102</v>
      </c>
      <c r="BI371" s="57" t="s">
        <v>103</v>
      </c>
      <c r="BJ371" s="57" t="s">
        <v>103</v>
      </c>
      <c r="BK371" s="57" t="s">
        <v>102</v>
      </c>
      <c r="BL371" s="57" t="s">
        <v>102</v>
      </c>
      <c r="BM371" s="57" t="s">
        <v>102</v>
      </c>
      <c r="BN371" s="57" t="s">
        <v>102</v>
      </c>
      <c r="BO371" s="57" t="s">
        <v>102</v>
      </c>
      <c r="BP371" s="57" t="s">
        <v>102</v>
      </c>
      <c r="BQ371" s="57" t="s">
        <v>102</v>
      </c>
      <c r="BR371" s="57" t="s">
        <v>102</v>
      </c>
      <c r="BS371" s="57" t="s">
        <v>103</v>
      </c>
      <c r="BT371" s="57" t="s">
        <v>102</v>
      </c>
      <c r="BU371" s="57" t="s">
        <v>102</v>
      </c>
      <c r="BV371" s="57" t="s">
        <v>111</v>
      </c>
      <c r="BW371" s="57" t="s">
        <v>102</v>
      </c>
      <c r="BX371" s="57" t="s">
        <v>102</v>
      </c>
      <c r="BY371" s="57" t="s">
        <v>103</v>
      </c>
      <c r="BZ371" s="57" t="s">
        <v>103</v>
      </c>
      <c r="CA371" s="57" t="s">
        <v>102</v>
      </c>
      <c r="CB371" s="57" t="s">
        <v>102</v>
      </c>
      <c r="CC371" s="57" t="s">
        <v>103</v>
      </c>
      <c r="CD371" s="59"/>
    </row>
    <row r="372">
      <c r="A372" s="54" t="s">
        <v>474</v>
      </c>
      <c r="B372" s="57" t="s">
        <v>111</v>
      </c>
      <c r="C372" s="57" t="s">
        <v>111</v>
      </c>
      <c r="D372" s="57" t="s">
        <v>111</v>
      </c>
      <c r="E372" s="57" t="s">
        <v>109</v>
      </c>
      <c r="F372" s="57" t="s">
        <v>109</v>
      </c>
      <c r="G372" s="58"/>
      <c r="H372" s="57" t="s">
        <v>109</v>
      </c>
      <c r="I372" s="57" t="s">
        <v>111</v>
      </c>
      <c r="J372" s="57" t="s">
        <v>111</v>
      </c>
      <c r="K372" s="57" t="s">
        <v>111</v>
      </c>
      <c r="L372" s="57" t="s">
        <v>111</v>
      </c>
      <c r="M372" s="57" t="s">
        <v>111</v>
      </c>
      <c r="N372" s="57" t="s">
        <v>111</v>
      </c>
      <c r="O372" s="57" t="s">
        <v>111</v>
      </c>
      <c r="P372" s="57" t="s">
        <v>109</v>
      </c>
      <c r="Q372" s="57" t="s">
        <v>111</v>
      </c>
      <c r="R372" s="57" t="s">
        <v>111</v>
      </c>
      <c r="S372" s="57" t="s">
        <v>102</v>
      </c>
      <c r="T372" s="57" t="s">
        <v>109</v>
      </c>
      <c r="U372" s="57" t="s">
        <v>111</v>
      </c>
      <c r="V372" s="57" t="s">
        <v>111</v>
      </c>
      <c r="W372" s="58"/>
      <c r="X372" s="57" t="s">
        <v>103</v>
      </c>
      <c r="Y372" s="58"/>
      <c r="Z372" s="58"/>
      <c r="AA372" s="57" t="s">
        <v>111</v>
      </c>
      <c r="AB372" s="57" t="s">
        <v>111</v>
      </c>
      <c r="AC372" s="57" t="s">
        <v>102</v>
      </c>
      <c r="AD372" s="57" t="s">
        <v>111</v>
      </c>
      <c r="AE372" s="57" t="s">
        <v>111</v>
      </c>
      <c r="AF372" s="57" t="s">
        <v>109</v>
      </c>
      <c r="AG372" s="57" t="s">
        <v>111</v>
      </c>
      <c r="AH372" s="57" t="s">
        <v>109</v>
      </c>
      <c r="AI372" s="57" t="s">
        <v>111</v>
      </c>
      <c r="AJ372" s="57" t="s">
        <v>111</v>
      </c>
      <c r="AK372" s="57" t="s">
        <v>111</v>
      </c>
      <c r="AL372" s="57" t="s">
        <v>102</v>
      </c>
      <c r="AM372" s="57" t="s">
        <v>109</v>
      </c>
      <c r="AN372" s="58"/>
      <c r="AO372" s="57" t="s">
        <v>111</v>
      </c>
      <c r="AP372" s="57" t="s">
        <v>111</v>
      </c>
      <c r="AQ372" s="57" t="s">
        <v>111</v>
      </c>
      <c r="AR372" s="57" t="s">
        <v>111</v>
      </c>
      <c r="AS372" s="57"/>
      <c r="AT372" s="57" t="s">
        <v>111</v>
      </c>
      <c r="AU372" s="57" t="s">
        <v>111</v>
      </c>
      <c r="AV372" s="58"/>
      <c r="AW372" s="57" t="s">
        <v>111</v>
      </c>
      <c r="AX372" s="57" t="s">
        <v>111</v>
      </c>
      <c r="AY372" s="57" t="s">
        <v>111</v>
      </c>
      <c r="AZ372" s="57" t="s">
        <v>109</v>
      </c>
      <c r="BA372" s="57" t="s">
        <v>111</v>
      </c>
      <c r="BB372" s="57" t="s">
        <v>111</v>
      </c>
      <c r="BC372" s="57" t="s">
        <v>111</v>
      </c>
      <c r="BD372" s="57" t="s">
        <v>109</v>
      </c>
      <c r="BE372" s="57" t="s">
        <v>111</v>
      </c>
      <c r="BF372" s="57" t="s">
        <v>111</v>
      </c>
      <c r="BG372" s="57" t="s">
        <v>111</v>
      </c>
      <c r="BH372" s="57" t="s">
        <v>111</v>
      </c>
      <c r="BI372" s="57" t="s">
        <v>111</v>
      </c>
      <c r="BJ372" s="57" t="s">
        <v>111</v>
      </c>
      <c r="BK372" s="57" t="s">
        <v>111</v>
      </c>
      <c r="BL372" s="57" t="s">
        <v>111</v>
      </c>
      <c r="BM372" s="57" t="s">
        <v>111</v>
      </c>
      <c r="BN372" s="57" t="s">
        <v>111</v>
      </c>
      <c r="BO372" s="57" t="s">
        <v>111</v>
      </c>
      <c r="BP372" s="57" t="s">
        <v>111</v>
      </c>
      <c r="BQ372" s="57" t="s">
        <v>111</v>
      </c>
      <c r="BR372" s="57" t="s">
        <v>111</v>
      </c>
      <c r="BS372" s="57" t="s">
        <v>111</v>
      </c>
      <c r="BT372" s="57" t="s">
        <v>111</v>
      </c>
      <c r="BU372" s="57" t="s">
        <v>111</v>
      </c>
      <c r="BV372" s="57" t="s">
        <v>111</v>
      </c>
      <c r="BW372" s="57" t="s">
        <v>111</v>
      </c>
      <c r="BX372" s="57" t="s">
        <v>111</v>
      </c>
      <c r="BY372" s="57" t="s">
        <v>111</v>
      </c>
      <c r="BZ372" s="57" t="s">
        <v>111</v>
      </c>
      <c r="CA372" s="57" t="s">
        <v>111</v>
      </c>
      <c r="CB372" s="57" t="s">
        <v>111</v>
      </c>
      <c r="CC372" s="57" t="s">
        <v>111</v>
      </c>
      <c r="CD372" s="59"/>
    </row>
    <row r="373">
      <c r="A373" s="54" t="s">
        <v>475</v>
      </c>
      <c r="B373" s="57" t="s">
        <v>103</v>
      </c>
      <c r="C373" s="57" t="s">
        <v>103</v>
      </c>
      <c r="D373" s="57" t="s">
        <v>103</v>
      </c>
      <c r="E373" s="57" t="s">
        <v>103</v>
      </c>
      <c r="F373" s="57" t="s">
        <v>103</v>
      </c>
      <c r="G373" s="58"/>
      <c r="H373" s="57" t="s">
        <v>103</v>
      </c>
      <c r="I373" s="57" t="s">
        <v>103</v>
      </c>
      <c r="J373" s="57" t="s">
        <v>103</v>
      </c>
      <c r="K373" s="57" t="s">
        <v>103</v>
      </c>
      <c r="L373" s="57" t="s">
        <v>103</v>
      </c>
      <c r="M373" s="57" t="s">
        <v>103</v>
      </c>
      <c r="N373" s="57" t="s">
        <v>103</v>
      </c>
      <c r="O373" s="57" t="s">
        <v>103</v>
      </c>
      <c r="P373" s="57" t="s">
        <v>103</v>
      </c>
      <c r="Q373" s="57" t="s">
        <v>103</v>
      </c>
      <c r="R373" s="57" t="s">
        <v>102</v>
      </c>
      <c r="S373" s="57" t="s">
        <v>103</v>
      </c>
      <c r="T373" s="57" t="s">
        <v>103</v>
      </c>
      <c r="U373" s="57" t="s">
        <v>103</v>
      </c>
      <c r="V373" s="57" t="s">
        <v>103</v>
      </c>
      <c r="W373" s="58"/>
      <c r="X373" s="57" t="s">
        <v>103</v>
      </c>
      <c r="Y373" s="58"/>
      <c r="Z373" s="58"/>
      <c r="AA373" s="57" t="s">
        <v>103</v>
      </c>
      <c r="AB373" s="57" t="s">
        <v>102</v>
      </c>
      <c r="AC373" s="57" t="s">
        <v>103</v>
      </c>
      <c r="AD373" s="57" t="s">
        <v>103</v>
      </c>
      <c r="AE373" s="57" t="s">
        <v>103</v>
      </c>
      <c r="AF373" s="57" t="s">
        <v>102</v>
      </c>
      <c r="AG373" s="57" t="s">
        <v>103</v>
      </c>
      <c r="AH373" s="57" t="s">
        <v>103</v>
      </c>
      <c r="AI373" s="57" t="s">
        <v>103</v>
      </c>
      <c r="AJ373" s="57" t="s">
        <v>103</v>
      </c>
      <c r="AK373" s="57" t="s">
        <v>103</v>
      </c>
      <c r="AL373" s="57" t="s">
        <v>103</v>
      </c>
      <c r="AM373" s="57" t="s">
        <v>103</v>
      </c>
      <c r="AN373" s="58"/>
      <c r="AO373" s="57" t="s">
        <v>103</v>
      </c>
      <c r="AP373" s="57" t="s">
        <v>103</v>
      </c>
      <c r="AQ373" s="57" t="s">
        <v>103</v>
      </c>
      <c r="AR373" s="57" t="s">
        <v>103</v>
      </c>
      <c r="AS373" s="57"/>
      <c r="AT373" s="57" t="s">
        <v>103</v>
      </c>
      <c r="AU373" s="57" t="s">
        <v>103</v>
      </c>
      <c r="AV373" s="58"/>
      <c r="AW373" s="57" t="s">
        <v>103</v>
      </c>
      <c r="AX373" s="57" t="s">
        <v>103</v>
      </c>
      <c r="AY373" s="57" t="s">
        <v>103</v>
      </c>
      <c r="AZ373" s="57" t="s">
        <v>103</v>
      </c>
      <c r="BA373" s="57" t="s">
        <v>103</v>
      </c>
      <c r="BB373" s="57" t="s">
        <v>103</v>
      </c>
      <c r="BC373" s="57" t="s">
        <v>103</v>
      </c>
      <c r="BD373" s="57" t="s">
        <v>103</v>
      </c>
      <c r="BE373" s="57" t="s">
        <v>103</v>
      </c>
      <c r="BF373" s="57" t="s">
        <v>103</v>
      </c>
      <c r="BG373" s="57" t="s">
        <v>103</v>
      </c>
      <c r="BH373" s="57" t="s">
        <v>103</v>
      </c>
      <c r="BI373" s="57" t="s">
        <v>103</v>
      </c>
      <c r="BJ373" s="57" t="s">
        <v>103</v>
      </c>
      <c r="BK373" s="57" t="s">
        <v>103</v>
      </c>
      <c r="BL373" s="57" t="s">
        <v>103</v>
      </c>
      <c r="BM373" s="57" t="s">
        <v>103</v>
      </c>
      <c r="BN373" s="57" t="s">
        <v>103</v>
      </c>
      <c r="BO373" s="57" t="s">
        <v>103</v>
      </c>
      <c r="BP373" s="57" t="s">
        <v>103</v>
      </c>
      <c r="BQ373" s="57" t="s">
        <v>103</v>
      </c>
      <c r="BR373" s="57" t="s">
        <v>103</v>
      </c>
      <c r="BS373" s="57" t="s">
        <v>103</v>
      </c>
      <c r="BT373" s="57" t="s">
        <v>103</v>
      </c>
      <c r="BU373" s="57" t="s">
        <v>103</v>
      </c>
      <c r="BV373" s="57" t="s">
        <v>103</v>
      </c>
      <c r="BW373" s="57" t="s">
        <v>103</v>
      </c>
      <c r="BX373" s="57" t="s">
        <v>103</v>
      </c>
      <c r="BY373" s="57" t="s">
        <v>103</v>
      </c>
      <c r="BZ373" s="57" t="s">
        <v>103</v>
      </c>
      <c r="CA373" s="57" t="s">
        <v>103</v>
      </c>
      <c r="CB373" s="57" t="s">
        <v>103</v>
      </c>
      <c r="CC373" s="57" t="s">
        <v>103</v>
      </c>
      <c r="CD373" s="59"/>
    </row>
    <row r="374">
      <c r="A374" s="54" t="s">
        <v>476</v>
      </c>
      <c r="B374" s="57" t="s">
        <v>103</v>
      </c>
      <c r="C374" s="57" t="s">
        <v>103</v>
      </c>
      <c r="D374" s="57" t="s">
        <v>103</v>
      </c>
      <c r="E374" s="57" t="s">
        <v>103</v>
      </c>
      <c r="F374" s="57" t="s">
        <v>103</v>
      </c>
      <c r="G374" s="58"/>
      <c r="H374" s="57" t="s">
        <v>103</v>
      </c>
      <c r="I374" s="57" t="s">
        <v>103</v>
      </c>
      <c r="J374" s="57" t="s">
        <v>103</v>
      </c>
      <c r="K374" s="57" t="s">
        <v>103</v>
      </c>
      <c r="L374" s="57" t="s">
        <v>103</v>
      </c>
      <c r="M374" s="57" t="s">
        <v>103</v>
      </c>
      <c r="N374" s="57" t="s">
        <v>103</v>
      </c>
      <c r="O374" s="57" t="s">
        <v>103</v>
      </c>
      <c r="P374" s="57" t="s">
        <v>103</v>
      </c>
      <c r="Q374" s="57" t="s">
        <v>103</v>
      </c>
      <c r="R374" s="57" t="s">
        <v>103</v>
      </c>
      <c r="S374" s="57" t="s">
        <v>103</v>
      </c>
      <c r="T374" s="57" t="s">
        <v>103</v>
      </c>
      <c r="U374" s="57" t="s">
        <v>103</v>
      </c>
      <c r="V374" s="57" t="s">
        <v>103</v>
      </c>
      <c r="W374" s="58"/>
      <c r="X374" s="57" t="s">
        <v>103</v>
      </c>
      <c r="Y374" s="58"/>
      <c r="Z374" s="58"/>
      <c r="AA374" s="57" t="s">
        <v>103</v>
      </c>
      <c r="AB374" s="57" t="s">
        <v>103</v>
      </c>
      <c r="AC374" s="57" t="s">
        <v>103</v>
      </c>
      <c r="AD374" s="57" t="s">
        <v>103</v>
      </c>
      <c r="AE374" s="57" t="s">
        <v>103</v>
      </c>
      <c r="AF374" s="57" t="s">
        <v>102</v>
      </c>
      <c r="AG374" s="57" t="s">
        <v>103</v>
      </c>
      <c r="AH374" s="57" t="s">
        <v>103</v>
      </c>
      <c r="AI374" s="57" t="s">
        <v>102</v>
      </c>
      <c r="AJ374" s="57" t="s">
        <v>103</v>
      </c>
      <c r="AK374" s="57" t="s">
        <v>103</v>
      </c>
      <c r="AL374" s="57" t="s">
        <v>102</v>
      </c>
      <c r="AM374" s="57" t="s">
        <v>103</v>
      </c>
      <c r="AN374" s="58"/>
      <c r="AO374" s="57" t="s">
        <v>103</v>
      </c>
      <c r="AP374" s="57" t="s">
        <v>103</v>
      </c>
      <c r="AQ374" s="57" t="s">
        <v>103</v>
      </c>
      <c r="AR374" s="57" t="s">
        <v>103</v>
      </c>
      <c r="AS374" s="57"/>
      <c r="AT374" s="57" t="s">
        <v>103</v>
      </c>
      <c r="AU374" s="57" t="s">
        <v>103</v>
      </c>
      <c r="AV374" s="58"/>
      <c r="AW374" s="57" t="s">
        <v>103</v>
      </c>
      <c r="AX374" s="57" t="s">
        <v>102</v>
      </c>
      <c r="AY374" s="57" t="s">
        <v>103</v>
      </c>
      <c r="AZ374" s="57" t="s">
        <v>103</v>
      </c>
      <c r="BA374" s="57" t="s">
        <v>103</v>
      </c>
      <c r="BB374" s="57" t="s">
        <v>103</v>
      </c>
      <c r="BC374" s="57" t="s">
        <v>103</v>
      </c>
      <c r="BD374" s="57" t="s">
        <v>103</v>
      </c>
      <c r="BE374" s="57" t="s">
        <v>103</v>
      </c>
      <c r="BF374" s="57" t="s">
        <v>102</v>
      </c>
      <c r="BG374" s="57" t="s">
        <v>103</v>
      </c>
      <c r="BH374" s="57" t="s">
        <v>103</v>
      </c>
      <c r="BI374" s="57" t="s">
        <v>103</v>
      </c>
      <c r="BJ374" s="57" t="s">
        <v>103</v>
      </c>
      <c r="BK374" s="57" t="s">
        <v>103</v>
      </c>
      <c r="BL374" s="57" t="s">
        <v>111</v>
      </c>
      <c r="BM374" s="57" t="s">
        <v>103</v>
      </c>
      <c r="BN374" s="57" t="s">
        <v>103</v>
      </c>
      <c r="BO374" s="57" t="s">
        <v>103</v>
      </c>
      <c r="BP374" s="57" t="s">
        <v>102</v>
      </c>
      <c r="BQ374" s="57" t="s">
        <v>102</v>
      </c>
      <c r="BR374" s="57" t="s">
        <v>103</v>
      </c>
      <c r="BS374" s="57" t="s">
        <v>103</v>
      </c>
      <c r="BT374" s="57" t="s">
        <v>103</v>
      </c>
      <c r="BU374" s="57" t="s">
        <v>103</v>
      </c>
      <c r="BV374" s="57" t="s">
        <v>103</v>
      </c>
      <c r="BW374" s="57" t="s">
        <v>103</v>
      </c>
      <c r="BX374" s="57" t="s">
        <v>103</v>
      </c>
      <c r="BY374" s="57" t="s">
        <v>103</v>
      </c>
      <c r="BZ374" s="57" t="s">
        <v>103</v>
      </c>
      <c r="CA374" s="57" t="s">
        <v>103</v>
      </c>
      <c r="CB374" s="57" t="s">
        <v>103</v>
      </c>
      <c r="CC374" s="57" t="s">
        <v>103</v>
      </c>
      <c r="CD374" s="59"/>
    </row>
    <row r="375">
      <c r="A375" s="54" t="s">
        <v>477</v>
      </c>
      <c r="B375" s="57" t="s">
        <v>103</v>
      </c>
      <c r="C375" s="57" t="s">
        <v>103</v>
      </c>
      <c r="D375" s="57" t="s">
        <v>103</v>
      </c>
      <c r="E375" s="57" t="s">
        <v>103</v>
      </c>
      <c r="F375" s="57" t="s">
        <v>103</v>
      </c>
      <c r="G375" s="58"/>
      <c r="H375" s="57" t="s">
        <v>103</v>
      </c>
      <c r="I375" s="57" t="s">
        <v>103</v>
      </c>
      <c r="J375" s="57" t="s">
        <v>103</v>
      </c>
      <c r="K375" s="57" t="s">
        <v>103</v>
      </c>
      <c r="L375" s="57" t="s">
        <v>103</v>
      </c>
      <c r="M375" s="57" t="s">
        <v>103</v>
      </c>
      <c r="N375" s="57" t="s">
        <v>103</v>
      </c>
      <c r="O375" s="57" t="s">
        <v>103</v>
      </c>
      <c r="P375" s="57" t="s">
        <v>103</v>
      </c>
      <c r="Q375" s="57" t="s">
        <v>103</v>
      </c>
      <c r="R375" s="57" t="s">
        <v>103</v>
      </c>
      <c r="S375" s="57" t="s">
        <v>102</v>
      </c>
      <c r="T375" s="57" t="s">
        <v>103</v>
      </c>
      <c r="U375" s="57" t="s">
        <v>103</v>
      </c>
      <c r="V375" s="57" t="s">
        <v>103</v>
      </c>
      <c r="W375" s="58"/>
      <c r="X375" s="57" t="s">
        <v>103</v>
      </c>
      <c r="Y375" s="58"/>
      <c r="Z375" s="58"/>
      <c r="AA375" s="57" t="s">
        <v>103</v>
      </c>
      <c r="AB375" s="57" t="s">
        <v>103</v>
      </c>
      <c r="AC375" s="57" t="s">
        <v>102</v>
      </c>
      <c r="AD375" s="57" t="s">
        <v>103</v>
      </c>
      <c r="AE375" s="57" t="s">
        <v>103</v>
      </c>
      <c r="AF375" s="57" t="s">
        <v>103</v>
      </c>
      <c r="AG375" s="57" t="s">
        <v>103</v>
      </c>
      <c r="AH375" s="57" t="s">
        <v>103</v>
      </c>
      <c r="AI375" s="57" t="s">
        <v>103</v>
      </c>
      <c r="AJ375" s="57" t="s">
        <v>103</v>
      </c>
      <c r="AK375" s="57" t="s">
        <v>103</v>
      </c>
      <c r="AL375" s="57" t="s">
        <v>103</v>
      </c>
      <c r="AM375" s="57" t="s">
        <v>103</v>
      </c>
      <c r="AN375" s="58"/>
      <c r="AO375" s="57" t="s">
        <v>103</v>
      </c>
      <c r="AP375" s="57" t="s">
        <v>103</v>
      </c>
      <c r="AQ375" s="57" t="s">
        <v>103</v>
      </c>
      <c r="AR375" s="57" t="s">
        <v>103</v>
      </c>
      <c r="AS375" s="57"/>
      <c r="AT375" s="57" t="s">
        <v>103</v>
      </c>
      <c r="AU375" s="57" t="s">
        <v>103</v>
      </c>
      <c r="AV375" s="58"/>
      <c r="AW375" s="57" t="s">
        <v>103</v>
      </c>
      <c r="AX375" s="57" t="s">
        <v>103</v>
      </c>
      <c r="AY375" s="57" t="s">
        <v>103</v>
      </c>
      <c r="AZ375" s="57" t="s">
        <v>103</v>
      </c>
      <c r="BA375" s="57" t="s">
        <v>103</v>
      </c>
      <c r="BB375" s="57" t="s">
        <v>103</v>
      </c>
      <c r="BC375" s="57" t="s">
        <v>102</v>
      </c>
      <c r="BD375" s="57" t="s">
        <v>103</v>
      </c>
      <c r="BE375" s="57" t="s">
        <v>103</v>
      </c>
      <c r="BF375" s="57" t="s">
        <v>103</v>
      </c>
      <c r="BG375" s="57" t="s">
        <v>103</v>
      </c>
      <c r="BH375" s="57" t="s">
        <v>103</v>
      </c>
      <c r="BI375" s="57" t="s">
        <v>103</v>
      </c>
      <c r="BJ375" s="57" t="s">
        <v>103</v>
      </c>
      <c r="BK375" s="57" t="s">
        <v>103</v>
      </c>
      <c r="BL375" s="57" t="s">
        <v>103</v>
      </c>
      <c r="BM375" s="57" t="s">
        <v>103</v>
      </c>
      <c r="BN375" s="57" t="s">
        <v>103</v>
      </c>
      <c r="BO375" s="57" t="s">
        <v>103</v>
      </c>
      <c r="BP375" s="57" t="s">
        <v>103</v>
      </c>
      <c r="BQ375" s="57" t="s">
        <v>103</v>
      </c>
      <c r="BR375" s="57" t="s">
        <v>103</v>
      </c>
      <c r="BS375" s="57" t="s">
        <v>103</v>
      </c>
      <c r="BT375" s="57" t="s">
        <v>103</v>
      </c>
      <c r="BU375" s="57" t="s">
        <v>103</v>
      </c>
      <c r="BV375" s="57" t="s">
        <v>103</v>
      </c>
      <c r="BW375" s="57" t="s">
        <v>103</v>
      </c>
      <c r="BX375" s="57" t="s">
        <v>102</v>
      </c>
      <c r="BY375" s="57" t="s">
        <v>103</v>
      </c>
      <c r="BZ375" s="57" t="s">
        <v>103</v>
      </c>
      <c r="CA375" s="57" t="s">
        <v>103</v>
      </c>
      <c r="CB375" s="57" t="s">
        <v>103</v>
      </c>
      <c r="CC375" s="57" t="s">
        <v>103</v>
      </c>
      <c r="CD375" s="59"/>
    </row>
    <row r="376">
      <c r="A376" s="54" t="s">
        <v>478</v>
      </c>
      <c r="B376" s="57" t="s">
        <v>111</v>
      </c>
      <c r="C376" s="57" t="s">
        <v>111</v>
      </c>
      <c r="D376" s="57" t="s">
        <v>109</v>
      </c>
      <c r="E376" s="57" t="s">
        <v>111</v>
      </c>
      <c r="F376" s="57" t="s">
        <v>111</v>
      </c>
      <c r="G376" s="58"/>
      <c r="H376" s="57" t="s">
        <v>109</v>
      </c>
      <c r="I376" s="57" t="s">
        <v>111</v>
      </c>
      <c r="J376" s="57" t="s">
        <v>109</v>
      </c>
      <c r="K376" s="57" t="s">
        <v>111</v>
      </c>
      <c r="L376" s="57" t="s">
        <v>111</v>
      </c>
      <c r="M376" s="57" t="s">
        <v>111</v>
      </c>
      <c r="N376" s="57" t="s">
        <v>102</v>
      </c>
      <c r="O376" s="57" t="s">
        <v>111</v>
      </c>
      <c r="P376" s="57" t="s">
        <v>111</v>
      </c>
      <c r="Q376" s="57" t="s">
        <v>110</v>
      </c>
      <c r="R376" s="57" t="s">
        <v>111</v>
      </c>
      <c r="S376" s="57" t="s">
        <v>111</v>
      </c>
      <c r="T376" s="57" t="s">
        <v>111</v>
      </c>
      <c r="U376" s="57" t="s">
        <v>102</v>
      </c>
      <c r="V376" s="57" t="s">
        <v>102</v>
      </c>
      <c r="W376" s="58"/>
      <c r="X376" s="57" t="s">
        <v>111</v>
      </c>
      <c r="Y376" s="58"/>
      <c r="Z376" s="58"/>
      <c r="AA376" s="57" t="s">
        <v>103</v>
      </c>
      <c r="AB376" s="57" t="s">
        <v>102</v>
      </c>
      <c r="AC376" s="57" t="s">
        <v>103</v>
      </c>
      <c r="AD376" s="57" t="s">
        <v>111</v>
      </c>
      <c r="AE376" s="57" t="s">
        <v>109</v>
      </c>
      <c r="AF376" s="57" t="s">
        <v>103</v>
      </c>
      <c r="AG376" s="57" t="s">
        <v>111</v>
      </c>
      <c r="AH376" s="57" t="s">
        <v>111</v>
      </c>
      <c r="AI376" s="57" t="s">
        <v>109</v>
      </c>
      <c r="AJ376" s="57" t="s">
        <v>111</v>
      </c>
      <c r="AK376" s="57" t="s">
        <v>103</v>
      </c>
      <c r="AL376" s="57" t="s">
        <v>103</v>
      </c>
      <c r="AM376" s="57" t="s">
        <v>109</v>
      </c>
      <c r="AN376" s="58"/>
      <c r="AO376" s="57" t="s">
        <v>111</v>
      </c>
      <c r="AP376" s="57" t="s">
        <v>111</v>
      </c>
      <c r="AQ376" s="57" t="s">
        <v>111</v>
      </c>
      <c r="AR376" s="57" t="s">
        <v>111</v>
      </c>
      <c r="AS376" s="57"/>
      <c r="AT376" s="57" t="s">
        <v>109</v>
      </c>
      <c r="AU376" s="57" t="s">
        <v>111</v>
      </c>
      <c r="AV376" s="58"/>
      <c r="AW376" s="57" t="s">
        <v>102</v>
      </c>
      <c r="AX376" s="57" t="s">
        <v>111</v>
      </c>
      <c r="AY376" s="57" t="s">
        <v>109</v>
      </c>
      <c r="AZ376" s="57" t="s">
        <v>111</v>
      </c>
      <c r="BA376" s="57" t="s">
        <v>111</v>
      </c>
      <c r="BB376" s="57" t="s">
        <v>102</v>
      </c>
      <c r="BC376" s="57" t="s">
        <v>111</v>
      </c>
      <c r="BD376" s="57" t="s">
        <v>111</v>
      </c>
      <c r="BE376" s="57" t="s">
        <v>111</v>
      </c>
      <c r="BF376" s="57" t="s">
        <v>111</v>
      </c>
      <c r="BG376" s="57" t="s">
        <v>111</v>
      </c>
      <c r="BH376" s="57" t="s">
        <v>111</v>
      </c>
      <c r="BI376" s="57" t="s">
        <v>111</v>
      </c>
      <c r="BJ376" s="57" t="s">
        <v>111</v>
      </c>
      <c r="BK376" s="57" t="s">
        <v>111</v>
      </c>
      <c r="BL376" s="57" t="s">
        <v>111</v>
      </c>
      <c r="BM376" s="57" t="s">
        <v>111</v>
      </c>
      <c r="BN376" s="57" t="s">
        <v>111</v>
      </c>
      <c r="BO376" s="57" t="s">
        <v>111</v>
      </c>
      <c r="BP376" s="57" t="s">
        <v>111</v>
      </c>
      <c r="BQ376" s="57" t="s">
        <v>111</v>
      </c>
      <c r="BR376" s="57" t="s">
        <v>111</v>
      </c>
      <c r="BS376" s="57" t="s">
        <v>111</v>
      </c>
      <c r="BT376" s="57" t="s">
        <v>102</v>
      </c>
      <c r="BU376" s="57" t="s">
        <v>111</v>
      </c>
      <c r="BV376" s="57" t="s">
        <v>111</v>
      </c>
      <c r="BW376" s="57" t="s">
        <v>111</v>
      </c>
      <c r="BX376" s="57" t="s">
        <v>111</v>
      </c>
      <c r="BY376" s="57" t="s">
        <v>111</v>
      </c>
      <c r="BZ376" s="57" t="s">
        <v>111</v>
      </c>
      <c r="CA376" s="57" t="s">
        <v>111</v>
      </c>
      <c r="CB376" s="57" t="s">
        <v>111</v>
      </c>
      <c r="CC376" s="57" t="s">
        <v>111</v>
      </c>
      <c r="CD376" s="59"/>
    </row>
    <row r="377">
      <c r="A377" s="54" t="s">
        <v>479</v>
      </c>
      <c r="B377" s="57" t="s">
        <v>111</v>
      </c>
      <c r="C377" s="57" t="s">
        <v>111</v>
      </c>
      <c r="D377" s="57" t="s">
        <v>102</v>
      </c>
      <c r="E377" s="57" t="s">
        <v>111</v>
      </c>
      <c r="F377" s="57" t="s">
        <v>111</v>
      </c>
      <c r="G377" s="58"/>
      <c r="H377" s="57" t="s">
        <v>109</v>
      </c>
      <c r="I377" s="57" t="s">
        <v>111</v>
      </c>
      <c r="J377" s="57" t="s">
        <v>111</v>
      </c>
      <c r="K377" s="57" t="s">
        <v>109</v>
      </c>
      <c r="L377" s="57" t="s">
        <v>111</v>
      </c>
      <c r="M377" s="57" t="s">
        <v>111</v>
      </c>
      <c r="N377" s="57" t="s">
        <v>111</v>
      </c>
      <c r="O377" s="57" t="s">
        <v>111</v>
      </c>
      <c r="P377" s="57" t="s">
        <v>102</v>
      </c>
      <c r="Q377" s="57" t="s">
        <v>110</v>
      </c>
      <c r="R377" s="57" t="s">
        <v>111</v>
      </c>
      <c r="S377" s="57" t="s">
        <v>111</v>
      </c>
      <c r="T377" s="57" t="s">
        <v>109</v>
      </c>
      <c r="U377" s="57" t="s">
        <v>102</v>
      </c>
      <c r="V377" s="57" t="s">
        <v>102</v>
      </c>
      <c r="W377" s="58"/>
      <c r="X377" s="57" t="s">
        <v>111</v>
      </c>
      <c r="Y377" s="58"/>
      <c r="Z377" s="58"/>
      <c r="AA377" s="57" t="s">
        <v>111</v>
      </c>
      <c r="AB377" s="57" t="s">
        <v>103</v>
      </c>
      <c r="AC377" s="57" t="s">
        <v>103</v>
      </c>
      <c r="AD377" s="57" t="s">
        <v>111</v>
      </c>
      <c r="AE377" s="57" t="s">
        <v>109</v>
      </c>
      <c r="AF377" s="57" t="s">
        <v>103</v>
      </c>
      <c r="AG377" s="57" t="s">
        <v>111</v>
      </c>
      <c r="AH377" s="57" t="s">
        <v>111</v>
      </c>
      <c r="AI377" s="57" t="s">
        <v>111</v>
      </c>
      <c r="AJ377" s="57" t="s">
        <v>102</v>
      </c>
      <c r="AK377" s="57" t="s">
        <v>102</v>
      </c>
      <c r="AL377" s="57" t="s">
        <v>103</v>
      </c>
      <c r="AM377" s="57" t="s">
        <v>102</v>
      </c>
      <c r="AN377" s="58"/>
      <c r="AO377" s="57" t="s">
        <v>111</v>
      </c>
      <c r="AP377" s="57" t="s">
        <v>111</v>
      </c>
      <c r="AQ377" s="57" t="s">
        <v>111</v>
      </c>
      <c r="AR377" s="57" t="s">
        <v>111</v>
      </c>
      <c r="AS377" s="57"/>
      <c r="AT377" s="57" t="s">
        <v>111</v>
      </c>
      <c r="AU377" s="57" t="s">
        <v>111</v>
      </c>
      <c r="AV377" s="58"/>
      <c r="AW377" s="57" t="s">
        <v>111</v>
      </c>
      <c r="AX377" s="57" t="s">
        <v>111</v>
      </c>
      <c r="AY377" s="57" t="s">
        <v>111</v>
      </c>
      <c r="AZ377" s="57" t="s">
        <v>111</v>
      </c>
      <c r="BA377" s="57" t="s">
        <v>111</v>
      </c>
      <c r="BB377" s="57" t="s">
        <v>102</v>
      </c>
      <c r="BC377" s="57" t="s">
        <v>111</v>
      </c>
      <c r="BD377" s="57" t="s">
        <v>111</v>
      </c>
      <c r="BE377" s="57" t="s">
        <v>102</v>
      </c>
      <c r="BF377" s="57" t="s">
        <v>111</v>
      </c>
      <c r="BG377" s="57" t="s">
        <v>111</v>
      </c>
      <c r="BH377" s="57" t="s">
        <v>111</v>
      </c>
      <c r="BI377" s="57" t="s">
        <v>111</v>
      </c>
      <c r="BJ377" s="57" t="s">
        <v>111</v>
      </c>
      <c r="BK377" s="57" t="s">
        <v>111</v>
      </c>
      <c r="BL377" s="57" t="s">
        <v>111</v>
      </c>
      <c r="BM377" s="57" t="s">
        <v>111</v>
      </c>
      <c r="BN377" s="57" t="s">
        <v>111</v>
      </c>
      <c r="BO377" s="57" t="s">
        <v>111</v>
      </c>
      <c r="BP377" s="57" t="s">
        <v>111</v>
      </c>
      <c r="BQ377" s="57" t="s">
        <v>111</v>
      </c>
      <c r="BR377" s="57" t="s">
        <v>111</v>
      </c>
      <c r="BS377" s="57" t="s">
        <v>111</v>
      </c>
      <c r="BT377" s="57" t="s">
        <v>102</v>
      </c>
      <c r="BU377" s="57" t="s">
        <v>111</v>
      </c>
      <c r="BV377" s="57" t="s">
        <v>111</v>
      </c>
      <c r="BW377" s="57" t="s">
        <v>111</v>
      </c>
      <c r="BX377" s="57" t="s">
        <v>109</v>
      </c>
      <c r="BY377" s="57" t="s">
        <v>111</v>
      </c>
      <c r="BZ377" s="57" t="s">
        <v>111</v>
      </c>
      <c r="CA377" s="57" t="s">
        <v>111</v>
      </c>
      <c r="CB377" s="57" t="s">
        <v>111</v>
      </c>
      <c r="CC377" s="57" t="s">
        <v>111</v>
      </c>
      <c r="CD377" s="59"/>
    </row>
    <row r="378">
      <c r="A378" s="54" t="s">
        <v>480</v>
      </c>
      <c r="B378" s="57" t="s">
        <v>103</v>
      </c>
      <c r="C378" s="57" t="s">
        <v>103</v>
      </c>
      <c r="D378" s="57" t="s">
        <v>103</v>
      </c>
      <c r="E378" s="57" t="s">
        <v>103</v>
      </c>
      <c r="F378" s="57" t="s">
        <v>103</v>
      </c>
      <c r="G378" s="58"/>
      <c r="H378" s="57" t="s">
        <v>103</v>
      </c>
      <c r="I378" s="57" t="s">
        <v>103</v>
      </c>
      <c r="J378" s="57" t="s">
        <v>103</v>
      </c>
      <c r="K378" s="57" t="s">
        <v>103</v>
      </c>
      <c r="L378" s="57" t="s">
        <v>102</v>
      </c>
      <c r="M378" s="57" t="s">
        <v>102</v>
      </c>
      <c r="N378" s="57" t="s">
        <v>103</v>
      </c>
      <c r="O378" s="57" t="s">
        <v>103</v>
      </c>
      <c r="P378" s="57" t="s">
        <v>103</v>
      </c>
      <c r="Q378" s="57" t="s">
        <v>103</v>
      </c>
      <c r="R378" s="57" t="s">
        <v>103</v>
      </c>
      <c r="S378" s="57" t="s">
        <v>103</v>
      </c>
      <c r="T378" s="57" t="s">
        <v>103</v>
      </c>
      <c r="U378" s="57" t="s">
        <v>103</v>
      </c>
      <c r="V378" s="57" t="s">
        <v>103</v>
      </c>
      <c r="W378" s="58"/>
      <c r="X378" s="57" t="s">
        <v>103</v>
      </c>
      <c r="Y378" s="58"/>
      <c r="Z378" s="58"/>
      <c r="AA378" s="57" t="s">
        <v>103</v>
      </c>
      <c r="AB378" s="57" t="s">
        <v>103</v>
      </c>
      <c r="AC378" s="57" t="s">
        <v>102</v>
      </c>
      <c r="AD378" s="57" t="s">
        <v>103</v>
      </c>
      <c r="AE378" s="57" t="s">
        <v>103</v>
      </c>
      <c r="AF378" s="57" t="s">
        <v>102</v>
      </c>
      <c r="AG378" s="57" t="s">
        <v>103</v>
      </c>
      <c r="AH378" s="57" t="s">
        <v>103</v>
      </c>
      <c r="AI378" s="57" t="s">
        <v>103</v>
      </c>
      <c r="AJ378" s="57" t="s">
        <v>103</v>
      </c>
      <c r="AK378" s="57" t="s">
        <v>103</v>
      </c>
      <c r="AL378" s="57" t="s">
        <v>103</v>
      </c>
      <c r="AM378" s="57" t="s">
        <v>103</v>
      </c>
      <c r="AN378" s="58"/>
      <c r="AO378" s="57" t="s">
        <v>103</v>
      </c>
      <c r="AP378" s="57" t="s">
        <v>103</v>
      </c>
      <c r="AQ378" s="57" t="s">
        <v>103</v>
      </c>
      <c r="AR378" s="57" t="s">
        <v>103</v>
      </c>
      <c r="AS378" s="57"/>
      <c r="AT378" s="57" t="s">
        <v>103</v>
      </c>
      <c r="AU378" s="57" t="s">
        <v>103</v>
      </c>
      <c r="AV378" s="58"/>
      <c r="AW378" s="57" t="s">
        <v>103</v>
      </c>
      <c r="AX378" s="57" t="s">
        <v>103</v>
      </c>
      <c r="AY378" s="57" t="s">
        <v>103</v>
      </c>
      <c r="AZ378" s="57" t="s">
        <v>103</v>
      </c>
      <c r="BA378" s="57" t="s">
        <v>103</v>
      </c>
      <c r="BB378" s="57" t="s">
        <v>103</v>
      </c>
      <c r="BC378" s="57" t="s">
        <v>103</v>
      </c>
      <c r="BD378" s="57" t="s">
        <v>103</v>
      </c>
      <c r="BE378" s="57" t="s">
        <v>103</v>
      </c>
      <c r="BF378" s="57" t="s">
        <v>103</v>
      </c>
      <c r="BG378" s="57" t="s">
        <v>103</v>
      </c>
      <c r="BH378" s="57" t="s">
        <v>103</v>
      </c>
      <c r="BI378" s="57" t="s">
        <v>103</v>
      </c>
      <c r="BJ378" s="57" t="s">
        <v>103</v>
      </c>
      <c r="BK378" s="57" t="s">
        <v>103</v>
      </c>
      <c r="BL378" s="57" t="s">
        <v>103</v>
      </c>
      <c r="BM378" s="57" t="s">
        <v>103</v>
      </c>
      <c r="BN378" s="57" t="s">
        <v>103</v>
      </c>
      <c r="BO378" s="57" t="s">
        <v>103</v>
      </c>
      <c r="BP378" s="57" t="s">
        <v>102</v>
      </c>
      <c r="BQ378" s="57" t="s">
        <v>103</v>
      </c>
      <c r="BR378" s="57" t="s">
        <v>103</v>
      </c>
      <c r="BS378" s="57" t="s">
        <v>103</v>
      </c>
      <c r="BT378" s="57" t="s">
        <v>103</v>
      </c>
      <c r="BU378" s="57" t="s">
        <v>103</v>
      </c>
      <c r="BV378" s="57" t="s">
        <v>103</v>
      </c>
      <c r="BW378" s="57" t="s">
        <v>103</v>
      </c>
      <c r="BX378" s="57" t="s">
        <v>103</v>
      </c>
      <c r="BY378" s="57" t="s">
        <v>103</v>
      </c>
      <c r="BZ378" s="57" t="s">
        <v>103</v>
      </c>
      <c r="CA378" s="57" t="s">
        <v>103</v>
      </c>
      <c r="CB378" s="57" t="s">
        <v>103</v>
      </c>
      <c r="CC378" s="57" t="s">
        <v>103</v>
      </c>
      <c r="CD378" s="59"/>
    </row>
    <row r="379">
      <c r="A379" s="54" t="s">
        <v>481</v>
      </c>
      <c r="B379" s="57" t="s">
        <v>102</v>
      </c>
      <c r="C379" s="57" t="s">
        <v>103</v>
      </c>
      <c r="D379" s="57" t="s">
        <v>103</v>
      </c>
      <c r="E379" s="57" t="s">
        <v>102</v>
      </c>
      <c r="F379" s="57" t="s">
        <v>102</v>
      </c>
      <c r="G379" s="58"/>
      <c r="H379" s="57" t="s">
        <v>103</v>
      </c>
      <c r="I379" s="57" t="s">
        <v>103</v>
      </c>
      <c r="J379" s="57" t="s">
        <v>103</v>
      </c>
      <c r="K379" s="57" t="s">
        <v>103</v>
      </c>
      <c r="L379" s="57" t="s">
        <v>102</v>
      </c>
      <c r="M379" s="57" t="s">
        <v>103</v>
      </c>
      <c r="N379" s="57" t="s">
        <v>103</v>
      </c>
      <c r="O379" s="57" t="s">
        <v>103</v>
      </c>
      <c r="P379" s="57" t="s">
        <v>103</v>
      </c>
      <c r="Q379" s="57" t="s">
        <v>103</v>
      </c>
      <c r="R379" s="57" t="s">
        <v>103</v>
      </c>
      <c r="S379" s="57" t="s">
        <v>103</v>
      </c>
      <c r="T379" s="57" t="s">
        <v>103</v>
      </c>
      <c r="U379" s="57" t="s">
        <v>111</v>
      </c>
      <c r="V379" s="57" t="s">
        <v>111</v>
      </c>
      <c r="W379" s="58"/>
      <c r="X379" s="57" t="s">
        <v>103</v>
      </c>
      <c r="Y379" s="58"/>
      <c r="Z379" s="58"/>
      <c r="AA379" s="57" t="s">
        <v>103</v>
      </c>
      <c r="AB379" s="57" t="s">
        <v>102</v>
      </c>
      <c r="AC379" s="57" t="s">
        <v>103</v>
      </c>
      <c r="AD379" s="57" t="s">
        <v>103</v>
      </c>
      <c r="AE379" s="57" t="s">
        <v>103</v>
      </c>
      <c r="AF379" s="57" t="s">
        <v>103</v>
      </c>
      <c r="AG379" s="57" t="s">
        <v>103</v>
      </c>
      <c r="AH379" s="57" t="s">
        <v>102</v>
      </c>
      <c r="AI379" s="57" t="s">
        <v>103</v>
      </c>
      <c r="AJ379" s="57" t="s">
        <v>103</v>
      </c>
      <c r="AK379" s="57" t="s">
        <v>102</v>
      </c>
      <c r="AL379" s="57" t="s">
        <v>102</v>
      </c>
      <c r="AM379" s="57" t="s">
        <v>103</v>
      </c>
      <c r="AN379" s="58"/>
      <c r="AO379" s="57" t="s">
        <v>111</v>
      </c>
      <c r="AP379" s="57" t="s">
        <v>102</v>
      </c>
      <c r="AQ379" s="57" t="s">
        <v>102</v>
      </c>
      <c r="AR379" s="57" t="s">
        <v>103</v>
      </c>
      <c r="AS379" s="57"/>
      <c r="AT379" s="57" t="s">
        <v>103</v>
      </c>
      <c r="AU379" s="57" t="s">
        <v>102</v>
      </c>
      <c r="AV379" s="58"/>
      <c r="AW379" s="57" t="s">
        <v>103</v>
      </c>
      <c r="AX379" s="57" t="s">
        <v>103</v>
      </c>
      <c r="AY379" s="57" t="s">
        <v>102</v>
      </c>
      <c r="AZ379" s="57" t="s">
        <v>103</v>
      </c>
      <c r="BA379" s="57" t="s">
        <v>103</v>
      </c>
      <c r="BB379" s="57" t="s">
        <v>102</v>
      </c>
      <c r="BC379" s="57" t="s">
        <v>103</v>
      </c>
      <c r="BD379" s="57" t="s">
        <v>102</v>
      </c>
      <c r="BE379" s="57" t="s">
        <v>103</v>
      </c>
      <c r="BF379" s="57" t="s">
        <v>102</v>
      </c>
      <c r="BG379" s="57" t="s">
        <v>103</v>
      </c>
      <c r="BH379" s="57" t="s">
        <v>102</v>
      </c>
      <c r="BI379" s="57" t="s">
        <v>102</v>
      </c>
      <c r="BJ379" s="57" t="s">
        <v>102</v>
      </c>
      <c r="BK379" s="57" t="s">
        <v>103</v>
      </c>
      <c r="BL379" s="57" t="s">
        <v>103</v>
      </c>
      <c r="BM379" s="57" t="s">
        <v>102</v>
      </c>
      <c r="BN379" s="57" t="s">
        <v>103</v>
      </c>
      <c r="BO379" s="57" t="s">
        <v>103</v>
      </c>
      <c r="BP379" s="57" t="s">
        <v>102</v>
      </c>
      <c r="BQ379" s="57" t="s">
        <v>103</v>
      </c>
      <c r="BR379" s="57" t="s">
        <v>102</v>
      </c>
      <c r="BS379" s="57" t="s">
        <v>103</v>
      </c>
      <c r="BT379" s="57" t="s">
        <v>102</v>
      </c>
      <c r="BU379" s="57" t="s">
        <v>103</v>
      </c>
      <c r="BV379" s="57" t="s">
        <v>111</v>
      </c>
      <c r="BW379" s="57" t="s">
        <v>102</v>
      </c>
      <c r="BX379" s="57" t="s">
        <v>102</v>
      </c>
      <c r="BY379" s="57" t="s">
        <v>102</v>
      </c>
      <c r="BZ379" s="57" t="s">
        <v>102</v>
      </c>
      <c r="CA379" s="57" t="s">
        <v>102</v>
      </c>
      <c r="CB379" s="57" t="s">
        <v>103</v>
      </c>
      <c r="CC379" s="57" t="s">
        <v>102</v>
      </c>
      <c r="CD379" s="59"/>
    </row>
    <row r="380">
      <c r="A380" s="54" t="s">
        <v>482</v>
      </c>
      <c r="B380" s="57" t="s">
        <v>103</v>
      </c>
      <c r="C380" s="58"/>
      <c r="D380" s="57" t="s">
        <v>103</v>
      </c>
      <c r="E380" s="57" t="s">
        <v>103</v>
      </c>
      <c r="F380" s="57" t="s">
        <v>103</v>
      </c>
      <c r="G380" s="58"/>
      <c r="H380" s="57" t="s">
        <v>103</v>
      </c>
      <c r="I380" s="57" t="s">
        <v>109</v>
      </c>
      <c r="J380" s="57" t="s">
        <v>103</v>
      </c>
      <c r="K380" s="57" t="s">
        <v>103</v>
      </c>
      <c r="L380" s="57" t="s">
        <v>103</v>
      </c>
      <c r="M380" s="57" t="s">
        <v>103</v>
      </c>
      <c r="N380" s="57" t="s">
        <v>103</v>
      </c>
      <c r="O380" s="57" t="s">
        <v>103</v>
      </c>
      <c r="P380" s="57" t="s">
        <v>103</v>
      </c>
      <c r="Q380" s="57" t="s">
        <v>103</v>
      </c>
      <c r="R380" s="57" t="s">
        <v>103</v>
      </c>
      <c r="S380" s="57" t="s">
        <v>102</v>
      </c>
      <c r="T380" s="57" t="s">
        <v>103</v>
      </c>
      <c r="U380" s="57" t="s">
        <v>103</v>
      </c>
      <c r="V380" s="57" t="s">
        <v>103</v>
      </c>
      <c r="W380" s="58"/>
      <c r="X380" s="57" t="s">
        <v>102</v>
      </c>
      <c r="Y380" s="58"/>
      <c r="Z380" s="58"/>
      <c r="AA380" s="57" t="s">
        <v>103</v>
      </c>
      <c r="AB380" s="57" t="s">
        <v>109</v>
      </c>
      <c r="AC380" s="57" t="s">
        <v>102</v>
      </c>
      <c r="AD380" s="57" t="s">
        <v>103</v>
      </c>
      <c r="AE380" s="57" t="s">
        <v>103</v>
      </c>
      <c r="AF380" s="57" t="s">
        <v>102</v>
      </c>
      <c r="AG380" s="57" t="s">
        <v>103</v>
      </c>
      <c r="AH380" s="57" t="s">
        <v>103</v>
      </c>
      <c r="AI380" s="57" t="s">
        <v>103</v>
      </c>
      <c r="AJ380" s="57" t="s">
        <v>103</v>
      </c>
      <c r="AK380" s="57" t="s">
        <v>103</v>
      </c>
      <c r="AL380" s="57" t="s">
        <v>109</v>
      </c>
      <c r="AM380" s="57" t="s">
        <v>102</v>
      </c>
      <c r="AN380" s="58"/>
      <c r="AO380" s="57" t="s">
        <v>103</v>
      </c>
      <c r="AP380" s="57" t="s">
        <v>103</v>
      </c>
      <c r="AQ380" s="57" t="s">
        <v>103</v>
      </c>
      <c r="AR380" s="57" t="s">
        <v>103</v>
      </c>
      <c r="AS380" s="57"/>
      <c r="AT380" s="57" t="s">
        <v>103</v>
      </c>
      <c r="AU380" s="57" t="s">
        <v>103</v>
      </c>
      <c r="AV380" s="58"/>
      <c r="AW380" s="57" t="s">
        <v>103</v>
      </c>
      <c r="AX380" s="57" t="s">
        <v>103</v>
      </c>
      <c r="AY380" s="57" t="s">
        <v>103</v>
      </c>
      <c r="AZ380" s="57" t="s">
        <v>103</v>
      </c>
      <c r="BA380" s="57" t="s">
        <v>103</v>
      </c>
      <c r="BB380" s="57" t="s">
        <v>103</v>
      </c>
      <c r="BC380" s="57" t="s">
        <v>103</v>
      </c>
      <c r="BD380" s="57" t="s">
        <v>103</v>
      </c>
      <c r="BE380" s="57" t="s">
        <v>103</v>
      </c>
      <c r="BF380" s="57" t="s">
        <v>103</v>
      </c>
      <c r="BG380" s="57" t="s">
        <v>103</v>
      </c>
      <c r="BH380" s="57" t="s">
        <v>103</v>
      </c>
      <c r="BI380" s="57" t="s">
        <v>103</v>
      </c>
      <c r="BJ380" s="57" t="s">
        <v>103</v>
      </c>
      <c r="BK380" s="57" t="s">
        <v>103</v>
      </c>
      <c r="BL380" s="57" t="s">
        <v>103</v>
      </c>
      <c r="BM380" s="57" t="s">
        <v>103</v>
      </c>
      <c r="BN380" s="57" t="s">
        <v>103</v>
      </c>
      <c r="BO380" s="57" t="s">
        <v>103</v>
      </c>
      <c r="BP380" s="57" t="s">
        <v>103</v>
      </c>
      <c r="BQ380" s="57" t="s">
        <v>103</v>
      </c>
      <c r="BR380" s="57" t="s">
        <v>103</v>
      </c>
      <c r="BS380" s="57" t="s">
        <v>103</v>
      </c>
      <c r="BT380" s="57" t="s">
        <v>103</v>
      </c>
      <c r="BU380" s="57" t="s">
        <v>103</v>
      </c>
      <c r="BV380" s="57" t="s">
        <v>103</v>
      </c>
      <c r="BW380" s="57" t="s">
        <v>103</v>
      </c>
      <c r="BX380" s="57" t="s">
        <v>103</v>
      </c>
      <c r="BY380" s="57" t="s">
        <v>103</v>
      </c>
      <c r="BZ380" s="57" t="s">
        <v>103</v>
      </c>
      <c r="CA380" s="57" t="s">
        <v>103</v>
      </c>
      <c r="CB380" s="57" t="s">
        <v>103</v>
      </c>
      <c r="CC380" s="57" t="s">
        <v>103</v>
      </c>
      <c r="CD380" s="59"/>
    </row>
    <row r="381">
      <c r="A381" s="54" t="s">
        <v>483</v>
      </c>
      <c r="B381" s="57" t="s">
        <v>102</v>
      </c>
      <c r="C381" s="57" t="s">
        <v>102</v>
      </c>
      <c r="D381" s="57" t="s">
        <v>102</v>
      </c>
      <c r="E381" s="57" t="s">
        <v>102</v>
      </c>
      <c r="F381" s="57" t="s">
        <v>102</v>
      </c>
      <c r="G381" s="58"/>
      <c r="H381" s="57" t="s">
        <v>102</v>
      </c>
      <c r="I381" s="57" t="s">
        <v>111</v>
      </c>
      <c r="J381" s="57" t="s">
        <v>102</v>
      </c>
      <c r="K381" s="57" t="s">
        <v>102</v>
      </c>
      <c r="L381" s="57" t="s">
        <v>102</v>
      </c>
      <c r="M381" s="57" t="s">
        <v>102</v>
      </c>
      <c r="N381" s="57" t="s">
        <v>109</v>
      </c>
      <c r="O381" s="57" t="s">
        <v>102</v>
      </c>
      <c r="P381" s="57" t="s">
        <v>102</v>
      </c>
      <c r="Q381" s="57" t="s">
        <v>102</v>
      </c>
      <c r="R381" s="57" t="s">
        <v>103</v>
      </c>
      <c r="S381" s="57" t="s">
        <v>111</v>
      </c>
      <c r="T381" s="57" t="s">
        <v>102</v>
      </c>
      <c r="U381" s="57" t="s">
        <v>102</v>
      </c>
      <c r="V381" s="57" t="s">
        <v>102</v>
      </c>
      <c r="W381" s="58"/>
      <c r="X381" s="57" t="s">
        <v>111</v>
      </c>
      <c r="Y381" s="58"/>
      <c r="Z381" s="58"/>
      <c r="AA381" s="57" t="s">
        <v>102</v>
      </c>
      <c r="AB381" s="57" t="s">
        <v>109</v>
      </c>
      <c r="AC381" s="57" t="s">
        <v>102</v>
      </c>
      <c r="AD381" s="57" t="s">
        <v>102</v>
      </c>
      <c r="AE381" s="57" t="s">
        <v>109</v>
      </c>
      <c r="AF381" s="57" t="s">
        <v>103</v>
      </c>
      <c r="AG381" s="57" t="s">
        <v>102</v>
      </c>
      <c r="AH381" s="57" t="s">
        <v>102</v>
      </c>
      <c r="AI381" s="57" t="s">
        <v>102</v>
      </c>
      <c r="AJ381" s="57" t="s">
        <v>102</v>
      </c>
      <c r="AK381" s="57" t="s">
        <v>102</v>
      </c>
      <c r="AL381" s="57" t="s">
        <v>103</v>
      </c>
      <c r="AM381" s="57" t="s">
        <v>103</v>
      </c>
      <c r="AN381" s="58"/>
      <c r="AO381" s="57" t="s">
        <v>102</v>
      </c>
      <c r="AP381" s="57" t="s">
        <v>111</v>
      </c>
      <c r="AQ381" s="57" t="s">
        <v>102</v>
      </c>
      <c r="AR381" s="57" t="s">
        <v>102</v>
      </c>
      <c r="AS381" s="57"/>
      <c r="AT381" s="57" t="s">
        <v>102</v>
      </c>
      <c r="AU381" s="57" t="s">
        <v>102</v>
      </c>
      <c r="AV381" s="58"/>
      <c r="AW381" s="57" t="s">
        <v>102</v>
      </c>
      <c r="AX381" s="57" t="s">
        <v>102</v>
      </c>
      <c r="AY381" s="57" t="s">
        <v>102</v>
      </c>
      <c r="AZ381" s="57" t="s">
        <v>102</v>
      </c>
      <c r="BA381" s="57" t="s">
        <v>102</v>
      </c>
      <c r="BB381" s="57" t="s">
        <v>111</v>
      </c>
      <c r="BC381" s="57" t="s">
        <v>102</v>
      </c>
      <c r="BD381" s="57" t="s">
        <v>111</v>
      </c>
      <c r="BE381" s="57" t="s">
        <v>103</v>
      </c>
      <c r="BF381" s="57" t="s">
        <v>102</v>
      </c>
      <c r="BG381" s="57" t="s">
        <v>102</v>
      </c>
      <c r="BH381" s="57" t="s">
        <v>102</v>
      </c>
      <c r="BI381" s="57" t="s">
        <v>102</v>
      </c>
      <c r="BJ381" s="57" t="s">
        <v>102</v>
      </c>
      <c r="BK381" s="57" t="s">
        <v>102</v>
      </c>
      <c r="BL381" s="57" t="s">
        <v>102</v>
      </c>
      <c r="BM381" s="57" t="s">
        <v>102</v>
      </c>
      <c r="BN381" s="57" t="s">
        <v>102</v>
      </c>
      <c r="BO381" s="57" t="s">
        <v>102</v>
      </c>
      <c r="BP381" s="57" t="s">
        <v>103</v>
      </c>
      <c r="BQ381" s="57" t="s">
        <v>102</v>
      </c>
      <c r="BR381" s="57" t="s">
        <v>102</v>
      </c>
      <c r="BS381" s="57" t="s">
        <v>102</v>
      </c>
      <c r="BT381" s="57" t="s">
        <v>102</v>
      </c>
      <c r="BU381" s="57" t="s">
        <v>102</v>
      </c>
      <c r="BV381" s="57" t="s">
        <v>102</v>
      </c>
      <c r="BW381" s="57" t="s">
        <v>102</v>
      </c>
      <c r="BX381" s="57" t="s">
        <v>102</v>
      </c>
      <c r="BY381" s="57" t="s">
        <v>102</v>
      </c>
      <c r="BZ381" s="57" t="s">
        <v>102</v>
      </c>
      <c r="CA381" s="57" t="s">
        <v>102</v>
      </c>
      <c r="CB381" s="57" t="s">
        <v>102</v>
      </c>
      <c r="CC381" s="57" t="s">
        <v>102</v>
      </c>
      <c r="CD381" s="59"/>
    </row>
    <row r="382">
      <c r="A382" s="54" t="s">
        <v>484</v>
      </c>
      <c r="B382" s="57" t="s">
        <v>103</v>
      </c>
      <c r="C382" s="57" t="s">
        <v>102</v>
      </c>
      <c r="D382" s="57" t="s">
        <v>102</v>
      </c>
      <c r="E382" s="57" t="s">
        <v>102</v>
      </c>
      <c r="F382" s="57" t="s">
        <v>102</v>
      </c>
      <c r="G382" s="58"/>
      <c r="H382" s="57" t="s">
        <v>109</v>
      </c>
      <c r="I382" s="57" t="s">
        <v>111</v>
      </c>
      <c r="J382" s="57" t="s">
        <v>102</v>
      </c>
      <c r="K382" s="57" t="s">
        <v>102</v>
      </c>
      <c r="L382" s="57" t="s">
        <v>102</v>
      </c>
      <c r="M382" s="57" t="s">
        <v>102</v>
      </c>
      <c r="N382" s="57" t="s">
        <v>103</v>
      </c>
      <c r="O382" s="57" t="s">
        <v>102</v>
      </c>
      <c r="P382" s="57" t="s">
        <v>102</v>
      </c>
      <c r="Q382" s="57" t="s">
        <v>103</v>
      </c>
      <c r="R382" s="57" t="s">
        <v>111</v>
      </c>
      <c r="S382" s="57" t="s">
        <v>102</v>
      </c>
      <c r="T382" s="57" t="s">
        <v>103</v>
      </c>
      <c r="U382" s="57" t="s">
        <v>109</v>
      </c>
      <c r="V382" s="57" t="s">
        <v>109</v>
      </c>
      <c r="W382" s="58"/>
      <c r="X382" s="57" t="s">
        <v>111</v>
      </c>
      <c r="Y382" s="58"/>
      <c r="Z382" s="58"/>
      <c r="AA382" s="57" t="s">
        <v>102</v>
      </c>
      <c r="AB382" s="57" t="s">
        <v>109</v>
      </c>
      <c r="AC382" s="57" t="s">
        <v>102</v>
      </c>
      <c r="AD382" s="57" t="s">
        <v>102</v>
      </c>
      <c r="AE382" s="57" t="s">
        <v>103</v>
      </c>
      <c r="AF382" s="57" t="s">
        <v>103</v>
      </c>
      <c r="AG382" s="57" t="s">
        <v>102</v>
      </c>
      <c r="AH382" s="57" t="s">
        <v>102</v>
      </c>
      <c r="AI382" s="57" t="s">
        <v>102</v>
      </c>
      <c r="AJ382" s="57" t="s">
        <v>102</v>
      </c>
      <c r="AK382" s="57" t="s">
        <v>102</v>
      </c>
      <c r="AL382" s="57" t="s">
        <v>103</v>
      </c>
      <c r="AM382" s="57" t="s">
        <v>103</v>
      </c>
      <c r="AN382" s="58"/>
      <c r="AO382" s="57" t="s">
        <v>102</v>
      </c>
      <c r="AP382" s="57" t="s">
        <v>102</v>
      </c>
      <c r="AQ382" s="57" t="s">
        <v>102</v>
      </c>
      <c r="AR382" s="57" t="s">
        <v>102</v>
      </c>
      <c r="AS382" s="57"/>
      <c r="AT382" s="57" t="s">
        <v>102</v>
      </c>
      <c r="AU382" s="57" t="s">
        <v>102</v>
      </c>
      <c r="AV382" s="58"/>
      <c r="AW382" s="57" t="s">
        <v>102</v>
      </c>
      <c r="AX382" s="57" t="s">
        <v>102</v>
      </c>
      <c r="AY382" s="57" t="s">
        <v>102</v>
      </c>
      <c r="AZ382" s="57" t="s">
        <v>102</v>
      </c>
      <c r="BA382" s="57" t="s">
        <v>102</v>
      </c>
      <c r="BB382" s="57" t="s">
        <v>111</v>
      </c>
      <c r="BC382" s="57" t="s">
        <v>102</v>
      </c>
      <c r="BD382" s="57" t="s">
        <v>111</v>
      </c>
      <c r="BE382" s="57" t="s">
        <v>102</v>
      </c>
      <c r="BF382" s="57" t="s">
        <v>102</v>
      </c>
      <c r="BG382" s="57" t="s">
        <v>102</v>
      </c>
      <c r="BH382" s="57" t="s">
        <v>102</v>
      </c>
      <c r="BI382" s="57" t="s">
        <v>111</v>
      </c>
      <c r="BJ382" s="57" t="s">
        <v>102</v>
      </c>
      <c r="BK382" s="57" t="s">
        <v>102</v>
      </c>
      <c r="BL382" s="57" t="s">
        <v>102</v>
      </c>
      <c r="BM382" s="57" t="s">
        <v>102</v>
      </c>
      <c r="BN382" s="57" t="s">
        <v>102</v>
      </c>
      <c r="BO382" s="57" t="s">
        <v>102</v>
      </c>
      <c r="BP382" s="57" t="s">
        <v>102</v>
      </c>
      <c r="BQ382" s="57" t="s">
        <v>111</v>
      </c>
      <c r="BR382" s="57" t="s">
        <v>102</v>
      </c>
      <c r="BS382" s="57" t="s">
        <v>102</v>
      </c>
      <c r="BT382" s="57" t="s">
        <v>102</v>
      </c>
      <c r="BU382" s="57" t="s">
        <v>102</v>
      </c>
      <c r="BV382" s="57" t="s">
        <v>102</v>
      </c>
      <c r="BW382" s="57" t="s">
        <v>102</v>
      </c>
      <c r="BX382" s="57" t="s">
        <v>102</v>
      </c>
      <c r="BY382" s="57" t="s">
        <v>102</v>
      </c>
      <c r="BZ382" s="57" t="s">
        <v>102</v>
      </c>
      <c r="CA382" s="57" t="s">
        <v>102</v>
      </c>
      <c r="CB382" s="57" t="s">
        <v>102</v>
      </c>
      <c r="CC382" s="57" t="s">
        <v>111</v>
      </c>
      <c r="CD382" s="59"/>
    </row>
    <row r="383">
      <c r="A383" s="54" t="s">
        <v>485</v>
      </c>
      <c r="B383" s="57" t="s">
        <v>103</v>
      </c>
      <c r="C383" s="57" t="s">
        <v>103</v>
      </c>
      <c r="D383" s="57" t="s">
        <v>103</v>
      </c>
      <c r="E383" s="57" t="s">
        <v>103</v>
      </c>
      <c r="F383" s="57" t="s">
        <v>103</v>
      </c>
      <c r="G383" s="58"/>
      <c r="H383" s="57" t="s">
        <v>103</v>
      </c>
      <c r="I383" s="57" t="s">
        <v>103</v>
      </c>
      <c r="J383" s="57" t="s">
        <v>103</v>
      </c>
      <c r="K383" s="57" t="s">
        <v>103</v>
      </c>
      <c r="L383" s="57" t="s">
        <v>103</v>
      </c>
      <c r="M383" s="57" t="s">
        <v>103</v>
      </c>
      <c r="N383" s="57" t="s">
        <v>103</v>
      </c>
      <c r="O383" s="57" t="s">
        <v>103</v>
      </c>
      <c r="P383" s="57" t="s">
        <v>103</v>
      </c>
      <c r="Q383" s="57" t="s">
        <v>103</v>
      </c>
      <c r="R383" s="57" t="s">
        <v>103</v>
      </c>
      <c r="S383" s="57" t="s">
        <v>103</v>
      </c>
      <c r="T383" s="57" t="s">
        <v>103</v>
      </c>
      <c r="U383" s="57" t="s">
        <v>103</v>
      </c>
      <c r="V383" s="57" t="s">
        <v>103</v>
      </c>
      <c r="W383" s="58"/>
      <c r="X383" s="57" t="s">
        <v>103</v>
      </c>
      <c r="Y383" s="58"/>
      <c r="Z383" s="58"/>
      <c r="AA383" s="57" t="s">
        <v>103</v>
      </c>
      <c r="AB383" s="57" t="s">
        <v>103</v>
      </c>
      <c r="AC383" s="57" t="s">
        <v>102</v>
      </c>
      <c r="AD383" s="57" t="s">
        <v>103</v>
      </c>
      <c r="AE383" s="57" t="s">
        <v>103</v>
      </c>
      <c r="AF383" s="57" t="s">
        <v>102</v>
      </c>
      <c r="AG383" s="57" t="s">
        <v>103</v>
      </c>
      <c r="AH383" s="57" t="s">
        <v>103</v>
      </c>
      <c r="AI383" s="57" t="s">
        <v>103</v>
      </c>
      <c r="AJ383" s="57" t="s">
        <v>103</v>
      </c>
      <c r="AK383" s="57" t="s">
        <v>103</v>
      </c>
      <c r="AL383" s="57" t="s">
        <v>103</v>
      </c>
      <c r="AM383" s="57" t="s">
        <v>103</v>
      </c>
      <c r="AN383" s="58"/>
      <c r="AO383" s="57" t="s">
        <v>103</v>
      </c>
      <c r="AP383" s="57" t="s">
        <v>103</v>
      </c>
      <c r="AQ383" s="57" t="s">
        <v>103</v>
      </c>
      <c r="AR383" s="57" t="s">
        <v>103</v>
      </c>
      <c r="AS383" s="57"/>
      <c r="AT383" s="57" t="s">
        <v>103</v>
      </c>
      <c r="AU383" s="57" t="s">
        <v>103</v>
      </c>
      <c r="AV383" s="58"/>
      <c r="AW383" s="57" t="s">
        <v>103</v>
      </c>
      <c r="AX383" s="57" t="s">
        <v>103</v>
      </c>
      <c r="AY383" s="57" t="s">
        <v>102</v>
      </c>
      <c r="AZ383" s="57" t="s">
        <v>103</v>
      </c>
      <c r="BA383" s="57" t="s">
        <v>103</v>
      </c>
      <c r="BB383" s="57" t="s">
        <v>103</v>
      </c>
      <c r="BC383" s="57" t="s">
        <v>102</v>
      </c>
      <c r="BD383" s="57" t="s">
        <v>103</v>
      </c>
      <c r="BE383" s="57" t="s">
        <v>103</v>
      </c>
      <c r="BF383" s="57" t="s">
        <v>103</v>
      </c>
      <c r="BG383" s="57" t="s">
        <v>103</v>
      </c>
      <c r="BH383" s="57" t="s">
        <v>103</v>
      </c>
      <c r="BI383" s="57" t="s">
        <v>103</v>
      </c>
      <c r="BJ383" s="57" t="s">
        <v>103</v>
      </c>
      <c r="BK383" s="57" t="s">
        <v>103</v>
      </c>
      <c r="BL383" s="57" t="s">
        <v>103</v>
      </c>
      <c r="BM383" s="57" t="s">
        <v>103</v>
      </c>
      <c r="BN383" s="57" t="s">
        <v>103</v>
      </c>
      <c r="BO383" s="57" t="s">
        <v>103</v>
      </c>
      <c r="BP383" s="57" t="s">
        <v>103</v>
      </c>
      <c r="BQ383" s="57" t="s">
        <v>103</v>
      </c>
      <c r="BR383" s="57" t="s">
        <v>103</v>
      </c>
      <c r="BS383" s="57" t="s">
        <v>103</v>
      </c>
      <c r="BT383" s="57" t="s">
        <v>103</v>
      </c>
      <c r="BU383" s="57" t="s">
        <v>103</v>
      </c>
      <c r="BV383" s="57" t="s">
        <v>103</v>
      </c>
      <c r="BW383" s="57" t="s">
        <v>103</v>
      </c>
      <c r="BX383" s="57" t="s">
        <v>103</v>
      </c>
      <c r="BY383" s="57" t="s">
        <v>103</v>
      </c>
      <c r="BZ383" s="57" t="s">
        <v>103</v>
      </c>
      <c r="CA383" s="57" t="s">
        <v>103</v>
      </c>
      <c r="CB383" s="57" t="s">
        <v>103</v>
      </c>
      <c r="CC383" s="57" t="s">
        <v>103</v>
      </c>
      <c r="CD383" s="59"/>
    </row>
    <row r="384">
      <c r="A384" s="54" t="s">
        <v>486</v>
      </c>
      <c r="B384" s="57" t="s">
        <v>103</v>
      </c>
      <c r="C384" s="57" t="s">
        <v>103</v>
      </c>
      <c r="D384" s="57" t="s">
        <v>103</v>
      </c>
      <c r="E384" s="57" t="s">
        <v>103</v>
      </c>
      <c r="F384" s="57" t="s">
        <v>103</v>
      </c>
      <c r="G384" s="58"/>
      <c r="H384" s="57" t="s">
        <v>103</v>
      </c>
      <c r="I384" s="57" t="s">
        <v>102</v>
      </c>
      <c r="J384" s="57" t="s">
        <v>103</v>
      </c>
      <c r="K384" s="57" t="s">
        <v>103</v>
      </c>
      <c r="L384" s="57" t="s">
        <v>103</v>
      </c>
      <c r="M384" s="57" t="s">
        <v>103</v>
      </c>
      <c r="N384" s="57" t="s">
        <v>103</v>
      </c>
      <c r="O384" s="57" t="s">
        <v>103</v>
      </c>
      <c r="P384" s="57" t="s">
        <v>103</v>
      </c>
      <c r="Q384" s="57" t="s">
        <v>103</v>
      </c>
      <c r="R384" s="57" t="s">
        <v>103</v>
      </c>
      <c r="S384" s="57" t="s">
        <v>103</v>
      </c>
      <c r="T384" s="57" t="s">
        <v>103</v>
      </c>
      <c r="U384" s="57" t="s">
        <v>102</v>
      </c>
      <c r="V384" s="57" t="s">
        <v>102</v>
      </c>
      <c r="W384" s="58"/>
      <c r="X384" s="57" t="s">
        <v>103</v>
      </c>
      <c r="Y384" s="58"/>
      <c r="Z384" s="58"/>
      <c r="AA384" s="57" t="s">
        <v>103</v>
      </c>
      <c r="AB384" s="57" t="s">
        <v>103</v>
      </c>
      <c r="AC384" s="57" t="s">
        <v>102</v>
      </c>
      <c r="AD384" s="57" t="s">
        <v>103</v>
      </c>
      <c r="AE384" s="57" t="s">
        <v>102</v>
      </c>
      <c r="AF384" s="57" t="s">
        <v>102</v>
      </c>
      <c r="AG384" s="57" t="s">
        <v>103</v>
      </c>
      <c r="AH384" s="57" t="s">
        <v>103</v>
      </c>
      <c r="AI384" s="57" t="s">
        <v>103</v>
      </c>
      <c r="AJ384" s="57" t="s">
        <v>103</v>
      </c>
      <c r="AK384" s="57" t="s">
        <v>103</v>
      </c>
      <c r="AL384" s="57" t="s">
        <v>103</v>
      </c>
      <c r="AM384" s="57" t="s">
        <v>103</v>
      </c>
      <c r="AN384" s="58"/>
      <c r="AO384" s="57" t="s">
        <v>103</v>
      </c>
      <c r="AP384" s="57" t="s">
        <v>103</v>
      </c>
      <c r="AQ384" s="57" t="s">
        <v>103</v>
      </c>
      <c r="AR384" s="57" t="s">
        <v>103</v>
      </c>
      <c r="AS384" s="57"/>
      <c r="AT384" s="57" t="s">
        <v>103</v>
      </c>
      <c r="AU384" s="57" t="s">
        <v>103</v>
      </c>
      <c r="AV384" s="58"/>
      <c r="AW384" s="57" t="s">
        <v>103</v>
      </c>
      <c r="AX384" s="57" t="s">
        <v>103</v>
      </c>
      <c r="AY384" s="57" t="s">
        <v>102</v>
      </c>
      <c r="AZ384" s="57" t="s">
        <v>102</v>
      </c>
      <c r="BA384" s="57" t="s">
        <v>103</v>
      </c>
      <c r="BB384" s="57" t="s">
        <v>103</v>
      </c>
      <c r="BC384" s="57" t="s">
        <v>103</v>
      </c>
      <c r="BD384" s="57" t="s">
        <v>103</v>
      </c>
      <c r="BE384" s="57" t="s">
        <v>103</v>
      </c>
      <c r="BF384" s="57" t="s">
        <v>103</v>
      </c>
      <c r="BG384" s="57" t="s">
        <v>103</v>
      </c>
      <c r="BH384" s="57" t="s">
        <v>103</v>
      </c>
      <c r="BI384" s="57" t="s">
        <v>103</v>
      </c>
      <c r="BJ384" s="57" t="s">
        <v>103</v>
      </c>
      <c r="BK384" s="57" t="s">
        <v>103</v>
      </c>
      <c r="BL384" s="57" t="s">
        <v>103</v>
      </c>
      <c r="BM384" s="57" t="s">
        <v>103</v>
      </c>
      <c r="BN384" s="57" t="s">
        <v>103</v>
      </c>
      <c r="BO384" s="57" t="s">
        <v>103</v>
      </c>
      <c r="BP384" s="57" t="s">
        <v>103</v>
      </c>
      <c r="BQ384" s="57" t="s">
        <v>103</v>
      </c>
      <c r="BR384" s="57" t="s">
        <v>103</v>
      </c>
      <c r="BS384" s="57" t="s">
        <v>103</v>
      </c>
      <c r="BT384" s="57" t="s">
        <v>103</v>
      </c>
      <c r="BU384" s="57" t="s">
        <v>103</v>
      </c>
      <c r="BV384" s="57" t="s">
        <v>103</v>
      </c>
      <c r="BW384" s="57" t="s">
        <v>103</v>
      </c>
      <c r="BX384" s="57" t="s">
        <v>103</v>
      </c>
      <c r="BY384" s="57" t="s">
        <v>103</v>
      </c>
      <c r="BZ384" s="57" t="s">
        <v>103</v>
      </c>
      <c r="CA384" s="57" t="s">
        <v>103</v>
      </c>
      <c r="CB384" s="57" t="s">
        <v>103</v>
      </c>
      <c r="CC384" s="57" t="s">
        <v>103</v>
      </c>
      <c r="CD384" s="59"/>
    </row>
    <row r="385">
      <c r="A385" s="54" t="s">
        <v>487</v>
      </c>
      <c r="B385" s="57" t="s">
        <v>103</v>
      </c>
      <c r="C385" s="57" t="s">
        <v>103</v>
      </c>
      <c r="D385" s="57" t="s">
        <v>103</v>
      </c>
      <c r="E385" s="57" t="s">
        <v>103</v>
      </c>
      <c r="F385" s="57" t="s">
        <v>103</v>
      </c>
      <c r="G385" s="58"/>
      <c r="H385" s="57" t="s">
        <v>103</v>
      </c>
      <c r="I385" s="57" t="s">
        <v>103</v>
      </c>
      <c r="J385" s="57" t="s">
        <v>103</v>
      </c>
      <c r="K385" s="57" t="s">
        <v>103</v>
      </c>
      <c r="L385" s="57" t="s">
        <v>103</v>
      </c>
      <c r="M385" s="57" t="s">
        <v>103</v>
      </c>
      <c r="N385" s="57" t="s">
        <v>103</v>
      </c>
      <c r="O385" s="57" t="s">
        <v>103</v>
      </c>
      <c r="P385" s="57" t="s">
        <v>103</v>
      </c>
      <c r="Q385" s="57" t="s">
        <v>103</v>
      </c>
      <c r="R385" s="57" t="s">
        <v>103</v>
      </c>
      <c r="S385" s="57" t="s">
        <v>103</v>
      </c>
      <c r="T385" s="57" t="s">
        <v>103</v>
      </c>
      <c r="U385" s="57" t="s">
        <v>103</v>
      </c>
      <c r="V385" s="57" t="s">
        <v>103</v>
      </c>
      <c r="W385" s="58"/>
      <c r="X385" s="57" t="s">
        <v>102</v>
      </c>
      <c r="Y385" s="58"/>
      <c r="Z385" s="58"/>
      <c r="AA385" s="57" t="s">
        <v>102</v>
      </c>
      <c r="AB385" s="57" t="s">
        <v>103</v>
      </c>
      <c r="AC385" s="57" t="s">
        <v>103</v>
      </c>
      <c r="AD385" s="57" t="s">
        <v>103</v>
      </c>
      <c r="AE385" s="57" t="s">
        <v>103</v>
      </c>
      <c r="AF385" s="57" t="s">
        <v>102</v>
      </c>
      <c r="AG385" s="57" t="s">
        <v>103</v>
      </c>
      <c r="AH385" s="57" t="s">
        <v>103</v>
      </c>
      <c r="AI385" s="57" t="s">
        <v>103</v>
      </c>
      <c r="AJ385" s="57" t="s">
        <v>103</v>
      </c>
      <c r="AK385" s="57" t="s">
        <v>103</v>
      </c>
      <c r="AL385" s="57" t="s">
        <v>103</v>
      </c>
      <c r="AM385" s="57" t="s">
        <v>103</v>
      </c>
      <c r="AN385" s="58"/>
      <c r="AO385" s="57" t="s">
        <v>103</v>
      </c>
      <c r="AP385" s="57" t="s">
        <v>103</v>
      </c>
      <c r="AQ385" s="57" t="s">
        <v>103</v>
      </c>
      <c r="AR385" s="57" t="s">
        <v>103</v>
      </c>
      <c r="AS385" s="57"/>
      <c r="AT385" s="57" t="s">
        <v>102</v>
      </c>
      <c r="AU385" s="57" t="s">
        <v>103</v>
      </c>
      <c r="AV385" s="58"/>
      <c r="AW385" s="57" t="s">
        <v>103</v>
      </c>
      <c r="AX385" s="57" t="s">
        <v>103</v>
      </c>
      <c r="AY385" s="57" t="s">
        <v>103</v>
      </c>
      <c r="AZ385" s="57" t="s">
        <v>103</v>
      </c>
      <c r="BA385" s="57" t="s">
        <v>103</v>
      </c>
      <c r="BB385" s="57" t="s">
        <v>103</v>
      </c>
      <c r="BC385" s="57" t="s">
        <v>103</v>
      </c>
      <c r="BD385" s="57" t="s">
        <v>103</v>
      </c>
      <c r="BE385" s="57" t="s">
        <v>103</v>
      </c>
      <c r="BF385" s="57" t="s">
        <v>103</v>
      </c>
      <c r="BG385" s="57" t="s">
        <v>103</v>
      </c>
      <c r="BH385" s="57" t="s">
        <v>103</v>
      </c>
      <c r="BI385" s="57" t="s">
        <v>103</v>
      </c>
      <c r="BJ385" s="57" t="s">
        <v>103</v>
      </c>
      <c r="BK385" s="57" t="s">
        <v>103</v>
      </c>
      <c r="BL385" s="57" t="s">
        <v>103</v>
      </c>
      <c r="BM385" s="57" t="s">
        <v>103</v>
      </c>
      <c r="BN385" s="57" t="s">
        <v>103</v>
      </c>
      <c r="BO385" s="57" t="s">
        <v>103</v>
      </c>
      <c r="BP385" s="57" t="s">
        <v>103</v>
      </c>
      <c r="BQ385" s="57" t="s">
        <v>103</v>
      </c>
      <c r="BR385" s="57" t="s">
        <v>103</v>
      </c>
      <c r="BS385" s="57" t="s">
        <v>103</v>
      </c>
      <c r="BT385" s="57" t="s">
        <v>103</v>
      </c>
      <c r="BU385" s="57" t="s">
        <v>103</v>
      </c>
      <c r="BV385" s="57" t="s">
        <v>103</v>
      </c>
      <c r="BW385" s="57" t="s">
        <v>103</v>
      </c>
      <c r="BX385" s="57" t="s">
        <v>103</v>
      </c>
      <c r="BY385" s="57" t="s">
        <v>103</v>
      </c>
      <c r="BZ385" s="57" t="s">
        <v>103</v>
      </c>
      <c r="CA385" s="57" t="s">
        <v>103</v>
      </c>
      <c r="CB385" s="57" t="s">
        <v>103</v>
      </c>
      <c r="CC385" s="57" t="s">
        <v>103</v>
      </c>
      <c r="CD385" s="59"/>
    </row>
    <row r="386">
      <c r="A386" s="54" t="s">
        <v>488</v>
      </c>
      <c r="B386" s="57" t="s">
        <v>103</v>
      </c>
      <c r="C386" s="57" t="s">
        <v>103</v>
      </c>
      <c r="D386" s="57" t="s">
        <v>103</v>
      </c>
      <c r="E386" s="57" t="s">
        <v>103</v>
      </c>
      <c r="F386" s="57" t="s">
        <v>103</v>
      </c>
      <c r="G386" s="58"/>
      <c r="H386" s="57" t="s">
        <v>103</v>
      </c>
      <c r="I386" s="57" t="s">
        <v>103</v>
      </c>
      <c r="J386" s="57" t="s">
        <v>103</v>
      </c>
      <c r="K386" s="57" t="s">
        <v>103</v>
      </c>
      <c r="L386" s="57" t="s">
        <v>102</v>
      </c>
      <c r="M386" s="57" t="s">
        <v>103</v>
      </c>
      <c r="N386" s="57" t="s">
        <v>102</v>
      </c>
      <c r="O386" s="57" t="s">
        <v>103</v>
      </c>
      <c r="P386" s="57" t="s">
        <v>103</v>
      </c>
      <c r="Q386" s="57" t="s">
        <v>102</v>
      </c>
      <c r="R386" s="57" t="s">
        <v>103</v>
      </c>
      <c r="S386" s="57" t="s">
        <v>103</v>
      </c>
      <c r="T386" s="57" t="s">
        <v>103</v>
      </c>
      <c r="U386" s="57" t="s">
        <v>103</v>
      </c>
      <c r="V386" s="57" t="s">
        <v>103</v>
      </c>
      <c r="W386" s="58"/>
      <c r="X386" s="57" t="s">
        <v>103</v>
      </c>
      <c r="Y386" s="58"/>
      <c r="Z386" s="58"/>
      <c r="AA386" s="57" t="s">
        <v>103</v>
      </c>
      <c r="AB386" s="57" t="s">
        <v>103</v>
      </c>
      <c r="AC386" s="57" t="s">
        <v>103</v>
      </c>
      <c r="AD386" s="57" t="s">
        <v>103</v>
      </c>
      <c r="AE386" s="57" t="s">
        <v>102</v>
      </c>
      <c r="AF386" s="57" t="s">
        <v>103</v>
      </c>
      <c r="AG386" s="57" t="s">
        <v>103</v>
      </c>
      <c r="AH386" s="57" t="s">
        <v>103</v>
      </c>
      <c r="AI386" s="57" t="s">
        <v>103</v>
      </c>
      <c r="AJ386" s="57" t="s">
        <v>103</v>
      </c>
      <c r="AK386" s="57" t="s">
        <v>102</v>
      </c>
      <c r="AL386" s="57" t="s">
        <v>102</v>
      </c>
      <c r="AM386" s="57" t="s">
        <v>103</v>
      </c>
      <c r="AN386" s="58"/>
      <c r="AO386" s="57" t="s">
        <v>103</v>
      </c>
      <c r="AP386" s="57" t="s">
        <v>103</v>
      </c>
      <c r="AQ386" s="57" t="s">
        <v>103</v>
      </c>
      <c r="AR386" s="57" t="s">
        <v>102</v>
      </c>
      <c r="AS386" s="57"/>
      <c r="AT386" s="57" t="s">
        <v>102</v>
      </c>
      <c r="AU386" s="57" t="s">
        <v>103</v>
      </c>
      <c r="AV386" s="58"/>
      <c r="AW386" s="57" t="s">
        <v>103</v>
      </c>
      <c r="AX386" s="57" t="s">
        <v>103</v>
      </c>
      <c r="AY386" s="57" t="s">
        <v>103</v>
      </c>
      <c r="AZ386" s="57" t="s">
        <v>103</v>
      </c>
      <c r="BA386" s="57" t="s">
        <v>103</v>
      </c>
      <c r="BB386" s="57" t="s">
        <v>103</v>
      </c>
      <c r="BC386" s="57" t="s">
        <v>103</v>
      </c>
      <c r="BD386" s="57" t="s">
        <v>103</v>
      </c>
      <c r="BE386" s="57" t="s">
        <v>103</v>
      </c>
      <c r="BF386" s="57" t="s">
        <v>103</v>
      </c>
      <c r="BG386" s="57" t="s">
        <v>103</v>
      </c>
      <c r="BH386" s="57" t="s">
        <v>103</v>
      </c>
      <c r="BI386" s="57" t="s">
        <v>103</v>
      </c>
      <c r="BJ386" s="57" t="s">
        <v>103</v>
      </c>
      <c r="BK386" s="57" t="s">
        <v>103</v>
      </c>
      <c r="BL386" s="57" t="s">
        <v>103</v>
      </c>
      <c r="BM386" s="57" t="s">
        <v>103</v>
      </c>
      <c r="BN386" s="57" t="s">
        <v>103</v>
      </c>
      <c r="BO386" s="57" t="s">
        <v>103</v>
      </c>
      <c r="BP386" s="57" t="s">
        <v>103</v>
      </c>
      <c r="BQ386" s="57" t="s">
        <v>103</v>
      </c>
      <c r="BR386" s="57" t="s">
        <v>103</v>
      </c>
      <c r="BS386" s="57" t="s">
        <v>103</v>
      </c>
      <c r="BT386" s="57" t="s">
        <v>103</v>
      </c>
      <c r="BU386" s="57" t="s">
        <v>103</v>
      </c>
      <c r="BV386" s="57" t="s">
        <v>103</v>
      </c>
      <c r="BW386" s="57" t="s">
        <v>102</v>
      </c>
      <c r="BX386" s="57" t="s">
        <v>103</v>
      </c>
      <c r="BY386" s="57" t="s">
        <v>103</v>
      </c>
      <c r="BZ386" s="57" t="s">
        <v>103</v>
      </c>
      <c r="CA386" s="57" t="s">
        <v>103</v>
      </c>
      <c r="CB386" s="57" t="s">
        <v>103</v>
      </c>
      <c r="CC386" s="57" t="s">
        <v>103</v>
      </c>
      <c r="CD386" s="59"/>
    </row>
    <row r="387">
      <c r="A387" s="54" t="s">
        <v>489</v>
      </c>
      <c r="B387" s="57" t="s">
        <v>102</v>
      </c>
      <c r="C387" s="57" t="s">
        <v>102</v>
      </c>
      <c r="D387" s="57" t="s">
        <v>103</v>
      </c>
      <c r="E387" s="57" t="s">
        <v>103</v>
      </c>
      <c r="F387" s="57" t="s">
        <v>103</v>
      </c>
      <c r="G387" s="58"/>
      <c r="H387" s="57" t="s">
        <v>103</v>
      </c>
      <c r="I387" s="57" t="s">
        <v>102</v>
      </c>
      <c r="J387" s="57" t="s">
        <v>102</v>
      </c>
      <c r="K387" s="57" t="s">
        <v>103</v>
      </c>
      <c r="L387" s="57" t="s">
        <v>102</v>
      </c>
      <c r="M387" s="57" t="s">
        <v>102</v>
      </c>
      <c r="N387" s="57" t="s">
        <v>103</v>
      </c>
      <c r="O387" s="57" t="s">
        <v>102</v>
      </c>
      <c r="P387" s="57" t="s">
        <v>103</v>
      </c>
      <c r="Q387" s="57" t="s">
        <v>102</v>
      </c>
      <c r="R387" s="57" t="s">
        <v>103</v>
      </c>
      <c r="S387" s="57" t="s">
        <v>103</v>
      </c>
      <c r="T387" s="57" t="s">
        <v>103</v>
      </c>
      <c r="U387" s="57" t="s">
        <v>102</v>
      </c>
      <c r="V387" s="57" t="s">
        <v>102</v>
      </c>
      <c r="W387" s="58"/>
      <c r="X387" s="57" t="s">
        <v>103</v>
      </c>
      <c r="Y387" s="58"/>
      <c r="Z387" s="58"/>
      <c r="AA387" s="57" t="s">
        <v>102</v>
      </c>
      <c r="AB387" s="57" t="s">
        <v>103</v>
      </c>
      <c r="AC387" s="57" t="s">
        <v>103</v>
      </c>
      <c r="AD387" s="57" t="s">
        <v>103</v>
      </c>
      <c r="AE387" s="57" t="s">
        <v>103</v>
      </c>
      <c r="AF387" s="57" t="s">
        <v>103</v>
      </c>
      <c r="AG387" s="57" t="s">
        <v>103</v>
      </c>
      <c r="AH387" s="57" t="s">
        <v>103</v>
      </c>
      <c r="AI387" s="57" t="s">
        <v>103</v>
      </c>
      <c r="AJ387" s="57" t="s">
        <v>102</v>
      </c>
      <c r="AK387" s="57" t="s">
        <v>102</v>
      </c>
      <c r="AL387" s="57" t="s">
        <v>103</v>
      </c>
      <c r="AM387" s="57" t="s">
        <v>103</v>
      </c>
      <c r="AN387" s="58"/>
      <c r="AO387" s="57" t="s">
        <v>103</v>
      </c>
      <c r="AP387" s="57" t="s">
        <v>103</v>
      </c>
      <c r="AQ387" s="57" t="s">
        <v>103</v>
      </c>
      <c r="AR387" s="57" t="s">
        <v>102</v>
      </c>
      <c r="AS387" s="57"/>
      <c r="AT387" s="57" t="s">
        <v>103</v>
      </c>
      <c r="AU387" s="57" t="s">
        <v>103</v>
      </c>
      <c r="AV387" s="58"/>
      <c r="AW387" s="57" t="s">
        <v>102</v>
      </c>
      <c r="AX387" s="57" t="s">
        <v>103</v>
      </c>
      <c r="AY387" s="57" t="s">
        <v>103</v>
      </c>
      <c r="AZ387" s="57" t="s">
        <v>103</v>
      </c>
      <c r="BA387" s="57" t="s">
        <v>103</v>
      </c>
      <c r="BB387" s="57" t="s">
        <v>103</v>
      </c>
      <c r="BC387" s="57" t="s">
        <v>103</v>
      </c>
      <c r="BD387" s="57" t="s">
        <v>102</v>
      </c>
      <c r="BE387" s="57" t="s">
        <v>103</v>
      </c>
      <c r="BF387" s="57" t="s">
        <v>103</v>
      </c>
      <c r="BG387" s="57" t="s">
        <v>103</v>
      </c>
      <c r="BH387" s="57" t="s">
        <v>111</v>
      </c>
      <c r="BI387" s="57" t="s">
        <v>103</v>
      </c>
      <c r="BJ387" s="57" t="s">
        <v>103</v>
      </c>
      <c r="BK387" s="57" t="s">
        <v>103</v>
      </c>
      <c r="BL387" s="57" t="s">
        <v>103</v>
      </c>
      <c r="BM387" s="57" t="s">
        <v>103</v>
      </c>
      <c r="BN387" s="57" t="s">
        <v>103</v>
      </c>
      <c r="BO387" s="57" t="s">
        <v>102</v>
      </c>
      <c r="BP387" s="57" t="s">
        <v>103</v>
      </c>
      <c r="BQ387" s="57" t="s">
        <v>102</v>
      </c>
      <c r="BR387" s="57" t="s">
        <v>103</v>
      </c>
      <c r="BS387" s="57" t="s">
        <v>102</v>
      </c>
      <c r="BT387" s="57" t="s">
        <v>103</v>
      </c>
      <c r="BU387" s="57" t="s">
        <v>103</v>
      </c>
      <c r="BV387" s="57" t="s">
        <v>102</v>
      </c>
      <c r="BW387" s="57" t="s">
        <v>102</v>
      </c>
      <c r="BX387" s="57" t="s">
        <v>103</v>
      </c>
      <c r="BY387" s="57" t="s">
        <v>102</v>
      </c>
      <c r="BZ387" s="57" t="s">
        <v>102</v>
      </c>
      <c r="CA387" s="57" t="s">
        <v>102</v>
      </c>
      <c r="CB387" s="57" t="s">
        <v>103</v>
      </c>
      <c r="CC387" s="57" t="s">
        <v>103</v>
      </c>
      <c r="CD387" s="59"/>
    </row>
    <row r="388">
      <c r="A388" s="54" t="s">
        <v>490</v>
      </c>
      <c r="B388" s="57" t="s">
        <v>103</v>
      </c>
      <c r="C388" s="57" t="s">
        <v>103</v>
      </c>
      <c r="D388" s="57" t="s">
        <v>103</v>
      </c>
      <c r="E388" s="57" t="s">
        <v>103</v>
      </c>
      <c r="F388" s="57" t="s">
        <v>103</v>
      </c>
      <c r="G388" s="58"/>
      <c r="H388" s="57" t="s">
        <v>103</v>
      </c>
      <c r="I388" s="57" t="s">
        <v>102</v>
      </c>
      <c r="J388" s="57" t="s">
        <v>103</v>
      </c>
      <c r="K388" s="57" t="s">
        <v>103</v>
      </c>
      <c r="L388" s="57" t="s">
        <v>102</v>
      </c>
      <c r="M388" s="57" t="s">
        <v>103</v>
      </c>
      <c r="N388" s="57" t="s">
        <v>103</v>
      </c>
      <c r="O388" s="57" t="s">
        <v>103</v>
      </c>
      <c r="P388" s="57" t="s">
        <v>103</v>
      </c>
      <c r="Q388" s="57" t="s">
        <v>103</v>
      </c>
      <c r="R388" s="57" t="s">
        <v>103</v>
      </c>
      <c r="S388" s="57" t="s">
        <v>102</v>
      </c>
      <c r="T388" s="57" t="s">
        <v>103</v>
      </c>
      <c r="U388" s="57" t="s">
        <v>103</v>
      </c>
      <c r="V388" s="57" t="s">
        <v>103</v>
      </c>
      <c r="W388" s="58"/>
      <c r="X388" s="57" t="s">
        <v>103</v>
      </c>
      <c r="Y388" s="58"/>
      <c r="Z388" s="58"/>
      <c r="AA388" s="57" t="s">
        <v>102</v>
      </c>
      <c r="AB388" s="57" t="s">
        <v>103</v>
      </c>
      <c r="AC388" s="57" t="s">
        <v>103</v>
      </c>
      <c r="AD388" s="57" t="s">
        <v>103</v>
      </c>
      <c r="AE388" s="57" t="s">
        <v>103</v>
      </c>
      <c r="AF388" s="57" t="s">
        <v>103</v>
      </c>
      <c r="AG388" s="57" t="s">
        <v>103</v>
      </c>
      <c r="AH388" s="57" t="s">
        <v>103</v>
      </c>
      <c r="AI388" s="57" t="s">
        <v>103</v>
      </c>
      <c r="AJ388" s="57" t="s">
        <v>103</v>
      </c>
      <c r="AK388" s="57" t="s">
        <v>102</v>
      </c>
      <c r="AL388" s="57" t="s">
        <v>103</v>
      </c>
      <c r="AM388" s="57" t="s">
        <v>103</v>
      </c>
      <c r="AN388" s="58"/>
      <c r="AO388" s="57" t="s">
        <v>103</v>
      </c>
      <c r="AP388" s="57" t="s">
        <v>103</v>
      </c>
      <c r="AQ388" s="57" t="s">
        <v>103</v>
      </c>
      <c r="AR388" s="57" t="s">
        <v>103</v>
      </c>
      <c r="AS388" s="57"/>
      <c r="AT388" s="57" t="s">
        <v>102</v>
      </c>
      <c r="AU388" s="57" t="s">
        <v>103</v>
      </c>
      <c r="AV388" s="58"/>
      <c r="AW388" s="57" t="s">
        <v>103</v>
      </c>
      <c r="AX388" s="57" t="s">
        <v>103</v>
      </c>
      <c r="AY388" s="57" t="s">
        <v>103</v>
      </c>
      <c r="AZ388" s="57" t="s">
        <v>103</v>
      </c>
      <c r="BA388" s="57" t="s">
        <v>103</v>
      </c>
      <c r="BB388" s="57" t="s">
        <v>103</v>
      </c>
      <c r="BC388" s="57" t="s">
        <v>103</v>
      </c>
      <c r="BD388" s="57" t="s">
        <v>103</v>
      </c>
      <c r="BE388" s="57" t="s">
        <v>103</v>
      </c>
      <c r="BF388" s="57" t="s">
        <v>103</v>
      </c>
      <c r="BG388" s="57" t="s">
        <v>103</v>
      </c>
      <c r="BH388" s="57" t="s">
        <v>103</v>
      </c>
      <c r="BI388" s="57" t="s">
        <v>103</v>
      </c>
      <c r="BJ388" s="57" t="s">
        <v>103</v>
      </c>
      <c r="BK388" s="57" t="s">
        <v>103</v>
      </c>
      <c r="BL388" s="57" t="s">
        <v>103</v>
      </c>
      <c r="BM388" s="57" t="s">
        <v>103</v>
      </c>
      <c r="BN388" s="57" t="s">
        <v>103</v>
      </c>
      <c r="BO388" s="57" t="s">
        <v>103</v>
      </c>
      <c r="BP388" s="57" t="s">
        <v>103</v>
      </c>
      <c r="BQ388" s="57" t="s">
        <v>103</v>
      </c>
      <c r="BR388" s="57" t="s">
        <v>103</v>
      </c>
      <c r="BS388" s="57" t="s">
        <v>103</v>
      </c>
      <c r="BT388" s="57" t="s">
        <v>103</v>
      </c>
      <c r="BU388" s="57" t="s">
        <v>103</v>
      </c>
      <c r="BV388" s="57" t="s">
        <v>103</v>
      </c>
      <c r="BW388" s="57" t="s">
        <v>102</v>
      </c>
      <c r="BX388" s="57" t="s">
        <v>103</v>
      </c>
      <c r="BY388" s="57" t="s">
        <v>103</v>
      </c>
      <c r="BZ388" s="57" t="s">
        <v>103</v>
      </c>
      <c r="CA388" s="57" t="s">
        <v>103</v>
      </c>
      <c r="CB388" s="57" t="s">
        <v>103</v>
      </c>
      <c r="CC388" s="57" t="s">
        <v>103</v>
      </c>
      <c r="CD388" s="59"/>
    </row>
    <row r="389">
      <c r="A389" s="54" t="s">
        <v>491</v>
      </c>
      <c r="B389" s="57" t="s">
        <v>103</v>
      </c>
      <c r="C389" s="57" t="s">
        <v>103</v>
      </c>
      <c r="D389" s="57" t="s">
        <v>103</v>
      </c>
      <c r="E389" s="57" t="s">
        <v>103</v>
      </c>
      <c r="F389" s="57" t="s">
        <v>103</v>
      </c>
      <c r="G389" s="58"/>
      <c r="H389" s="57" t="s">
        <v>103</v>
      </c>
      <c r="I389" s="57" t="s">
        <v>103</v>
      </c>
      <c r="J389" s="57" t="s">
        <v>103</v>
      </c>
      <c r="K389" s="57" t="s">
        <v>102</v>
      </c>
      <c r="L389" s="57" t="s">
        <v>103</v>
      </c>
      <c r="M389" s="57" t="s">
        <v>103</v>
      </c>
      <c r="N389" s="57" t="s">
        <v>103</v>
      </c>
      <c r="O389" s="57" t="s">
        <v>103</v>
      </c>
      <c r="P389" s="57" t="s">
        <v>103</v>
      </c>
      <c r="Q389" s="57" t="s">
        <v>102</v>
      </c>
      <c r="R389" s="57" t="s">
        <v>103</v>
      </c>
      <c r="S389" s="57" t="s">
        <v>103</v>
      </c>
      <c r="T389" s="57" t="s">
        <v>102</v>
      </c>
      <c r="U389" s="57" t="s">
        <v>111</v>
      </c>
      <c r="V389" s="57" t="s">
        <v>111</v>
      </c>
      <c r="W389" s="58"/>
      <c r="X389" s="57" t="s">
        <v>103</v>
      </c>
      <c r="Y389" s="58"/>
      <c r="Z389" s="58"/>
      <c r="AA389" s="57" t="s">
        <v>103</v>
      </c>
      <c r="AB389" s="57" t="s">
        <v>103</v>
      </c>
      <c r="AC389" s="57" t="s">
        <v>103</v>
      </c>
      <c r="AD389" s="57" t="s">
        <v>103</v>
      </c>
      <c r="AE389" s="57" t="s">
        <v>103</v>
      </c>
      <c r="AF389" s="57" t="s">
        <v>102</v>
      </c>
      <c r="AG389" s="57" t="s">
        <v>102</v>
      </c>
      <c r="AH389" s="57" t="s">
        <v>103</v>
      </c>
      <c r="AI389" s="57" t="s">
        <v>103</v>
      </c>
      <c r="AJ389" s="57" t="s">
        <v>103</v>
      </c>
      <c r="AK389" s="57" t="s">
        <v>103</v>
      </c>
      <c r="AL389" s="57" t="s">
        <v>102</v>
      </c>
      <c r="AM389" s="57" t="s">
        <v>102</v>
      </c>
      <c r="AN389" s="58"/>
      <c r="AO389" s="57" t="s">
        <v>103</v>
      </c>
      <c r="AP389" s="57" t="s">
        <v>103</v>
      </c>
      <c r="AQ389" s="57" t="s">
        <v>103</v>
      </c>
      <c r="AR389" s="57" t="s">
        <v>103</v>
      </c>
      <c r="AS389" s="57" t="s">
        <v>103</v>
      </c>
      <c r="AT389" s="57" t="s">
        <v>103</v>
      </c>
      <c r="AU389" s="57" t="s">
        <v>103</v>
      </c>
      <c r="AV389" s="58"/>
      <c r="AW389" s="57" t="s">
        <v>103</v>
      </c>
      <c r="AX389" s="57" t="s">
        <v>103</v>
      </c>
      <c r="AY389" s="57" t="s">
        <v>103</v>
      </c>
      <c r="AZ389" s="57" t="s">
        <v>103</v>
      </c>
      <c r="BA389" s="57" t="s">
        <v>103</v>
      </c>
      <c r="BB389" s="57" t="s">
        <v>103</v>
      </c>
      <c r="BC389" s="57" t="s">
        <v>103</v>
      </c>
      <c r="BD389" s="57" t="s">
        <v>103</v>
      </c>
      <c r="BE389" s="57" t="s">
        <v>103</v>
      </c>
      <c r="BF389" s="57" t="s">
        <v>103</v>
      </c>
      <c r="BG389" s="57" t="s">
        <v>103</v>
      </c>
      <c r="BH389" s="57" t="s">
        <v>103</v>
      </c>
      <c r="BI389" s="57" t="s">
        <v>103</v>
      </c>
      <c r="BJ389" s="57" t="s">
        <v>103</v>
      </c>
      <c r="BK389" s="57" t="s">
        <v>103</v>
      </c>
      <c r="BL389" s="57" t="s">
        <v>103</v>
      </c>
      <c r="BM389" s="57" t="s">
        <v>103</v>
      </c>
      <c r="BN389" s="57" t="s">
        <v>103</v>
      </c>
      <c r="BO389" s="57" t="s">
        <v>103</v>
      </c>
      <c r="BP389" s="57" t="s">
        <v>103</v>
      </c>
      <c r="BQ389" s="57" t="s">
        <v>103</v>
      </c>
      <c r="BR389" s="57" t="s">
        <v>103</v>
      </c>
      <c r="BS389" s="57" t="s">
        <v>103</v>
      </c>
      <c r="BT389" s="57" t="s">
        <v>103</v>
      </c>
      <c r="BU389" s="57" t="s">
        <v>103</v>
      </c>
      <c r="BV389" s="57" t="s">
        <v>103</v>
      </c>
      <c r="BW389" s="57" t="s">
        <v>103</v>
      </c>
      <c r="BX389" s="57" t="s">
        <v>103</v>
      </c>
      <c r="BY389" s="57" t="s">
        <v>103</v>
      </c>
      <c r="BZ389" s="57" t="s">
        <v>103</v>
      </c>
      <c r="CA389" s="57" t="s">
        <v>103</v>
      </c>
      <c r="CB389" s="57" t="s">
        <v>103</v>
      </c>
      <c r="CC389" s="57" t="s">
        <v>102</v>
      </c>
      <c r="CD389" s="59"/>
    </row>
    <row r="390">
      <c r="A390" s="54" t="s">
        <v>492</v>
      </c>
      <c r="B390" s="57" t="s">
        <v>103</v>
      </c>
      <c r="C390" s="57" t="s">
        <v>103</v>
      </c>
      <c r="D390" s="57" t="s">
        <v>103</v>
      </c>
      <c r="E390" s="57" t="s">
        <v>103</v>
      </c>
      <c r="F390" s="57" t="s">
        <v>103</v>
      </c>
      <c r="G390" s="58"/>
      <c r="H390" s="57" t="s">
        <v>103</v>
      </c>
      <c r="I390" s="57" t="s">
        <v>103</v>
      </c>
      <c r="J390" s="57" t="s">
        <v>103</v>
      </c>
      <c r="K390" s="57" t="s">
        <v>103</v>
      </c>
      <c r="L390" s="57" t="s">
        <v>103</v>
      </c>
      <c r="M390" s="57" t="s">
        <v>103</v>
      </c>
      <c r="N390" s="57" t="s">
        <v>102</v>
      </c>
      <c r="O390" s="57" t="s">
        <v>103</v>
      </c>
      <c r="P390" s="57" t="s">
        <v>103</v>
      </c>
      <c r="Q390" s="57" t="s">
        <v>103</v>
      </c>
      <c r="R390" s="57" t="s">
        <v>103</v>
      </c>
      <c r="S390" s="57" t="s">
        <v>102</v>
      </c>
      <c r="T390" s="57" t="s">
        <v>103</v>
      </c>
      <c r="U390" s="57" t="s">
        <v>103</v>
      </c>
      <c r="V390" s="57" t="s">
        <v>103</v>
      </c>
      <c r="W390" s="58"/>
      <c r="X390" s="57" t="s">
        <v>103</v>
      </c>
      <c r="Y390" s="58"/>
      <c r="Z390" s="58"/>
      <c r="AA390" s="57" t="s">
        <v>103</v>
      </c>
      <c r="AB390" s="57" t="s">
        <v>103</v>
      </c>
      <c r="AC390" s="57" t="s">
        <v>102</v>
      </c>
      <c r="AD390" s="57" t="s">
        <v>103</v>
      </c>
      <c r="AE390" s="57" t="s">
        <v>103</v>
      </c>
      <c r="AF390" s="57" t="s">
        <v>103</v>
      </c>
      <c r="AG390" s="57" t="s">
        <v>103</v>
      </c>
      <c r="AH390" s="57" t="s">
        <v>103</v>
      </c>
      <c r="AI390" s="57" t="s">
        <v>103</v>
      </c>
      <c r="AJ390" s="57" t="s">
        <v>103</v>
      </c>
      <c r="AK390" s="57" t="s">
        <v>102</v>
      </c>
      <c r="AL390" s="57" t="s">
        <v>102</v>
      </c>
      <c r="AM390" s="57" t="s">
        <v>103</v>
      </c>
      <c r="AN390" s="58"/>
      <c r="AO390" s="57" t="s">
        <v>102</v>
      </c>
      <c r="AP390" s="57" t="s">
        <v>103</v>
      </c>
      <c r="AQ390" s="57" t="s">
        <v>103</v>
      </c>
      <c r="AR390" s="57" t="s">
        <v>102</v>
      </c>
      <c r="AS390" s="57" t="s">
        <v>103</v>
      </c>
      <c r="AT390" s="57" t="s">
        <v>103</v>
      </c>
      <c r="AU390" s="57" t="s">
        <v>103</v>
      </c>
      <c r="AV390" s="58"/>
      <c r="AW390" s="57" t="s">
        <v>103</v>
      </c>
      <c r="AX390" s="57" t="s">
        <v>103</v>
      </c>
      <c r="AY390" s="57" t="s">
        <v>103</v>
      </c>
      <c r="AZ390" s="57" t="s">
        <v>103</v>
      </c>
      <c r="BA390" s="57" t="s">
        <v>103</v>
      </c>
      <c r="BB390" s="57" t="s">
        <v>103</v>
      </c>
      <c r="BC390" s="57" t="s">
        <v>102</v>
      </c>
      <c r="BD390" s="57" t="s">
        <v>103</v>
      </c>
      <c r="BE390" s="57" t="s">
        <v>103</v>
      </c>
      <c r="BF390" s="57" t="s">
        <v>103</v>
      </c>
      <c r="BG390" s="57" t="s">
        <v>103</v>
      </c>
      <c r="BH390" s="57" t="s">
        <v>103</v>
      </c>
      <c r="BI390" s="57" t="s">
        <v>103</v>
      </c>
      <c r="BJ390" s="57" t="s">
        <v>103</v>
      </c>
      <c r="BK390" s="57" t="s">
        <v>102</v>
      </c>
      <c r="BL390" s="57" t="s">
        <v>102</v>
      </c>
      <c r="BM390" s="57" t="s">
        <v>103</v>
      </c>
      <c r="BN390" s="57" t="s">
        <v>103</v>
      </c>
      <c r="BO390" s="57" t="s">
        <v>103</v>
      </c>
      <c r="BP390" s="57" t="s">
        <v>103</v>
      </c>
      <c r="BQ390" s="57" t="s">
        <v>103</v>
      </c>
      <c r="BR390" s="57" t="s">
        <v>103</v>
      </c>
      <c r="BS390" s="57" t="s">
        <v>102</v>
      </c>
      <c r="BT390" s="57" t="s">
        <v>102</v>
      </c>
      <c r="BU390" s="57" t="s">
        <v>103</v>
      </c>
      <c r="BV390" s="57" t="s">
        <v>103</v>
      </c>
      <c r="BW390" s="57" t="s">
        <v>103</v>
      </c>
      <c r="BX390" s="57" t="s">
        <v>103</v>
      </c>
      <c r="BY390" s="57" t="s">
        <v>102</v>
      </c>
      <c r="BZ390" s="57" t="s">
        <v>103</v>
      </c>
      <c r="CA390" s="57" t="s">
        <v>102</v>
      </c>
      <c r="CB390" s="57" t="s">
        <v>103</v>
      </c>
      <c r="CC390" s="57" t="s">
        <v>103</v>
      </c>
      <c r="CD390" s="59"/>
    </row>
    <row r="391">
      <c r="A391" s="54" t="s">
        <v>493</v>
      </c>
      <c r="B391" s="57" t="s">
        <v>103</v>
      </c>
      <c r="C391" s="57" t="s">
        <v>103</v>
      </c>
      <c r="D391" s="57" t="s">
        <v>103</v>
      </c>
      <c r="E391" s="57" t="s">
        <v>103</v>
      </c>
      <c r="F391" s="57" t="s">
        <v>103</v>
      </c>
      <c r="G391" s="58"/>
      <c r="H391" s="57" t="s">
        <v>103</v>
      </c>
      <c r="I391" s="57" t="s">
        <v>103</v>
      </c>
      <c r="J391" s="57" t="s">
        <v>103</v>
      </c>
      <c r="K391" s="57" t="s">
        <v>103</v>
      </c>
      <c r="L391" s="57" t="s">
        <v>103</v>
      </c>
      <c r="M391" s="57" t="s">
        <v>103</v>
      </c>
      <c r="N391" s="57" t="s">
        <v>103</v>
      </c>
      <c r="O391" s="57" t="s">
        <v>103</v>
      </c>
      <c r="P391" s="57" t="s">
        <v>103</v>
      </c>
      <c r="Q391" s="57" t="s">
        <v>103</v>
      </c>
      <c r="R391" s="57" t="s">
        <v>103</v>
      </c>
      <c r="S391" s="57" t="s">
        <v>103</v>
      </c>
      <c r="T391" s="57" t="s">
        <v>103</v>
      </c>
      <c r="U391" s="57" t="s">
        <v>103</v>
      </c>
      <c r="V391" s="57" t="s">
        <v>103</v>
      </c>
      <c r="W391" s="58"/>
      <c r="X391" s="57" t="s">
        <v>103</v>
      </c>
      <c r="Y391" s="58"/>
      <c r="Z391" s="58"/>
      <c r="AA391" s="57" t="s">
        <v>103</v>
      </c>
      <c r="AB391" s="57" t="s">
        <v>103</v>
      </c>
      <c r="AC391" s="57" t="s">
        <v>102</v>
      </c>
      <c r="AD391" s="57" t="s">
        <v>103</v>
      </c>
      <c r="AE391" s="57" t="s">
        <v>103</v>
      </c>
      <c r="AF391" s="57" t="s">
        <v>103</v>
      </c>
      <c r="AG391" s="57" t="s">
        <v>103</v>
      </c>
      <c r="AH391" s="57" t="s">
        <v>103</v>
      </c>
      <c r="AI391" s="57" t="s">
        <v>103</v>
      </c>
      <c r="AJ391" s="57" t="s">
        <v>103</v>
      </c>
      <c r="AK391" s="57" t="s">
        <v>103</v>
      </c>
      <c r="AL391" s="57" t="s">
        <v>103</v>
      </c>
      <c r="AM391" s="57" t="s">
        <v>103</v>
      </c>
      <c r="AN391" s="58"/>
      <c r="AO391" s="57" t="s">
        <v>103</v>
      </c>
      <c r="AP391" s="57" t="s">
        <v>103</v>
      </c>
      <c r="AQ391" s="57" t="s">
        <v>103</v>
      </c>
      <c r="AR391" s="57" t="s">
        <v>103</v>
      </c>
      <c r="AS391" s="57" t="s">
        <v>103</v>
      </c>
      <c r="AT391" s="57" t="s">
        <v>103</v>
      </c>
      <c r="AU391" s="57" t="s">
        <v>103</v>
      </c>
      <c r="AV391" s="58"/>
      <c r="AW391" s="57" t="s">
        <v>103</v>
      </c>
      <c r="AX391" s="57" t="s">
        <v>103</v>
      </c>
      <c r="AY391" s="57" t="s">
        <v>103</v>
      </c>
      <c r="AZ391" s="57" t="s">
        <v>103</v>
      </c>
      <c r="BA391" s="57" t="s">
        <v>103</v>
      </c>
      <c r="BB391" s="57" t="s">
        <v>103</v>
      </c>
      <c r="BC391" s="57" t="s">
        <v>103</v>
      </c>
      <c r="BD391" s="57" t="s">
        <v>103</v>
      </c>
      <c r="BE391" s="57" t="s">
        <v>103</v>
      </c>
      <c r="BF391" s="57" t="s">
        <v>102</v>
      </c>
      <c r="BG391" s="57" t="s">
        <v>103</v>
      </c>
      <c r="BH391" s="57" t="s">
        <v>103</v>
      </c>
      <c r="BI391" s="57" t="s">
        <v>103</v>
      </c>
      <c r="BJ391" s="57" t="s">
        <v>103</v>
      </c>
      <c r="BK391" s="57" t="s">
        <v>103</v>
      </c>
      <c r="BL391" s="57" t="s">
        <v>103</v>
      </c>
      <c r="BM391" s="57" t="s">
        <v>103</v>
      </c>
      <c r="BN391" s="57" t="s">
        <v>103</v>
      </c>
      <c r="BO391" s="57" t="s">
        <v>103</v>
      </c>
      <c r="BP391" s="57" t="s">
        <v>103</v>
      </c>
      <c r="BQ391" s="57" t="s">
        <v>103</v>
      </c>
      <c r="BR391" s="57" t="s">
        <v>103</v>
      </c>
      <c r="BS391" s="57" t="s">
        <v>103</v>
      </c>
      <c r="BT391" s="57" t="s">
        <v>103</v>
      </c>
      <c r="BU391" s="57" t="s">
        <v>103</v>
      </c>
      <c r="BV391" s="57" t="s">
        <v>103</v>
      </c>
      <c r="BW391" s="57" t="s">
        <v>103</v>
      </c>
      <c r="BX391" s="57" t="s">
        <v>103</v>
      </c>
      <c r="BY391" s="57" t="s">
        <v>103</v>
      </c>
      <c r="BZ391" s="57" t="s">
        <v>103</v>
      </c>
      <c r="CA391" s="57" t="s">
        <v>103</v>
      </c>
      <c r="CB391" s="57" t="s">
        <v>103</v>
      </c>
      <c r="CC391" s="57" t="s">
        <v>103</v>
      </c>
      <c r="CD391" s="59"/>
    </row>
    <row r="392">
      <c r="A392" s="54" t="s">
        <v>494</v>
      </c>
      <c r="B392" s="57" t="s">
        <v>103</v>
      </c>
      <c r="C392" s="57" t="s">
        <v>103</v>
      </c>
      <c r="D392" s="57" t="s">
        <v>103</v>
      </c>
      <c r="E392" s="57" t="s">
        <v>103</v>
      </c>
      <c r="F392" s="57" t="s">
        <v>103</v>
      </c>
      <c r="G392" s="58"/>
      <c r="H392" s="57" t="s">
        <v>103</v>
      </c>
      <c r="I392" s="57" t="s">
        <v>103</v>
      </c>
      <c r="J392" s="57" t="s">
        <v>102</v>
      </c>
      <c r="K392" s="57" t="s">
        <v>103</v>
      </c>
      <c r="L392" s="57" t="s">
        <v>103</v>
      </c>
      <c r="M392" s="57" t="s">
        <v>102</v>
      </c>
      <c r="N392" s="57" t="s">
        <v>103</v>
      </c>
      <c r="O392" s="57" t="s">
        <v>103</v>
      </c>
      <c r="P392" s="57" t="s">
        <v>103</v>
      </c>
      <c r="Q392" s="57" t="s">
        <v>103</v>
      </c>
      <c r="R392" s="57" t="s">
        <v>103</v>
      </c>
      <c r="S392" s="57" t="s">
        <v>103</v>
      </c>
      <c r="T392" s="57" t="s">
        <v>102</v>
      </c>
      <c r="U392" s="57" t="s">
        <v>103</v>
      </c>
      <c r="V392" s="57" t="s">
        <v>103</v>
      </c>
      <c r="W392" s="58"/>
      <c r="X392" s="57" t="s">
        <v>103</v>
      </c>
      <c r="Y392" s="58"/>
      <c r="Z392" s="58"/>
      <c r="AA392" s="57" t="s">
        <v>103</v>
      </c>
      <c r="AB392" s="57" t="s">
        <v>103</v>
      </c>
      <c r="AC392" s="57" t="s">
        <v>103</v>
      </c>
      <c r="AD392" s="57" t="s">
        <v>103</v>
      </c>
      <c r="AE392" s="57" t="s">
        <v>103</v>
      </c>
      <c r="AF392" s="57" t="s">
        <v>102</v>
      </c>
      <c r="AG392" s="57" t="s">
        <v>103</v>
      </c>
      <c r="AH392" s="57" t="s">
        <v>103</v>
      </c>
      <c r="AI392" s="57" t="s">
        <v>103</v>
      </c>
      <c r="AJ392" s="57" t="s">
        <v>103</v>
      </c>
      <c r="AK392" s="57" t="s">
        <v>103</v>
      </c>
      <c r="AL392" s="57" t="s">
        <v>103</v>
      </c>
      <c r="AM392" s="57" t="s">
        <v>102</v>
      </c>
      <c r="AN392" s="58"/>
      <c r="AO392" s="57" t="s">
        <v>103</v>
      </c>
      <c r="AP392" s="57" t="s">
        <v>103</v>
      </c>
      <c r="AQ392" s="57" t="s">
        <v>103</v>
      </c>
      <c r="AR392" s="57" t="s">
        <v>102</v>
      </c>
      <c r="AS392" s="57" t="s">
        <v>103</v>
      </c>
      <c r="AT392" s="57" t="s">
        <v>103</v>
      </c>
      <c r="AU392" s="57" t="s">
        <v>103</v>
      </c>
      <c r="AV392" s="58"/>
      <c r="AW392" s="57" t="s">
        <v>102</v>
      </c>
      <c r="AX392" s="57" t="s">
        <v>103</v>
      </c>
      <c r="AY392" s="57" t="s">
        <v>102</v>
      </c>
      <c r="AZ392" s="57" t="s">
        <v>102</v>
      </c>
      <c r="BA392" s="57" t="s">
        <v>103</v>
      </c>
      <c r="BB392" s="57" t="s">
        <v>102</v>
      </c>
      <c r="BC392" s="57" t="s">
        <v>103</v>
      </c>
      <c r="BD392" s="57" t="s">
        <v>103</v>
      </c>
      <c r="BE392" s="57" t="s">
        <v>102</v>
      </c>
      <c r="BF392" s="57" t="s">
        <v>103</v>
      </c>
      <c r="BG392" s="57" t="s">
        <v>103</v>
      </c>
      <c r="BH392" s="57" t="s">
        <v>103</v>
      </c>
      <c r="BI392" s="57" t="s">
        <v>103</v>
      </c>
      <c r="BJ392" s="57" t="s">
        <v>103</v>
      </c>
      <c r="BK392" s="57" t="s">
        <v>103</v>
      </c>
      <c r="BL392" s="57" t="s">
        <v>102</v>
      </c>
      <c r="BM392" s="57" t="s">
        <v>103</v>
      </c>
      <c r="BN392" s="57" t="s">
        <v>103</v>
      </c>
      <c r="BO392" s="57" t="s">
        <v>102</v>
      </c>
      <c r="BP392" s="57" t="s">
        <v>103</v>
      </c>
      <c r="BQ392" s="57" t="s">
        <v>103</v>
      </c>
      <c r="BR392" s="57" t="s">
        <v>103</v>
      </c>
      <c r="BS392" s="57" t="s">
        <v>103</v>
      </c>
      <c r="BT392" s="57" t="s">
        <v>102</v>
      </c>
      <c r="BU392" s="57" t="s">
        <v>103</v>
      </c>
      <c r="BV392" s="57" t="s">
        <v>103</v>
      </c>
      <c r="BW392" s="57" t="s">
        <v>103</v>
      </c>
      <c r="BX392" s="57" t="s">
        <v>103</v>
      </c>
      <c r="BY392" s="57" t="s">
        <v>103</v>
      </c>
      <c r="BZ392" s="57" t="s">
        <v>103</v>
      </c>
      <c r="CA392" s="57" t="s">
        <v>102</v>
      </c>
      <c r="CB392" s="57" t="s">
        <v>103</v>
      </c>
      <c r="CC392" s="57" t="s">
        <v>103</v>
      </c>
      <c r="CD392" s="59"/>
    </row>
    <row r="393">
      <c r="A393" s="54" t="s">
        <v>495</v>
      </c>
      <c r="B393" s="57" t="s">
        <v>102</v>
      </c>
      <c r="C393" s="57" t="s">
        <v>102</v>
      </c>
      <c r="D393" s="57" t="s">
        <v>102</v>
      </c>
      <c r="E393" s="57" t="s">
        <v>102</v>
      </c>
      <c r="F393" s="57" t="s">
        <v>102</v>
      </c>
      <c r="G393" s="58"/>
      <c r="H393" s="57" t="s">
        <v>102</v>
      </c>
      <c r="I393" s="57" t="s">
        <v>102</v>
      </c>
      <c r="J393" s="57" t="s">
        <v>102</v>
      </c>
      <c r="K393" s="57" t="s">
        <v>102</v>
      </c>
      <c r="L393" s="57" t="s">
        <v>102</v>
      </c>
      <c r="M393" s="57" t="s">
        <v>102</v>
      </c>
      <c r="N393" s="57" t="s">
        <v>102</v>
      </c>
      <c r="O393" s="57" t="s">
        <v>102</v>
      </c>
      <c r="P393" s="57" t="s">
        <v>102</v>
      </c>
      <c r="Q393" s="57" t="s">
        <v>102</v>
      </c>
      <c r="R393" s="57" t="s">
        <v>103</v>
      </c>
      <c r="S393" s="57" t="s">
        <v>102</v>
      </c>
      <c r="T393" s="57" t="s">
        <v>102</v>
      </c>
      <c r="U393" s="57" t="s">
        <v>102</v>
      </c>
      <c r="V393" s="57" t="s">
        <v>102</v>
      </c>
      <c r="W393" s="58"/>
      <c r="X393" s="57" t="s">
        <v>102</v>
      </c>
      <c r="Y393" s="58"/>
      <c r="Z393" s="58"/>
      <c r="AA393" s="57" t="s">
        <v>102</v>
      </c>
      <c r="AB393" s="57" t="s">
        <v>103</v>
      </c>
      <c r="AC393" s="57" t="s">
        <v>102</v>
      </c>
      <c r="AD393" s="57" t="s">
        <v>102</v>
      </c>
      <c r="AE393" s="57" t="s">
        <v>103</v>
      </c>
      <c r="AF393" s="57" t="s">
        <v>103</v>
      </c>
      <c r="AG393" s="57" t="s">
        <v>102</v>
      </c>
      <c r="AH393" s="57" t="s">
        <v>102</v>
      </c>
      <c r="AI393" s="57" t="s">
        <v>102</v>
      </c>
      <c r="AJ393" s="57" t="s">
        <v>102</v>
      </c>
      <c r="AK393" s="57" t="s">
        <v>103</v>
      </c>
      <c r="AL393" s="57" t="s">
        <v>103</v>
      </c>
      <c r="AM393" s="57" t="s">
        <v>102</v>
      </c>
      <c r="AN393" s="58"/>
      <c r="AO393" s="57" t="s">
        <v>102</v>
      </c>
      <c r="AP393" s="57" t="s">
        <v>102</v>
      </c>
      <c r="AQ393" s="57" t="s">
        <v>102</v>
      </c>
      <c r="AR393" s="57" t="s">
        <v>102</v>
      </c>
      <c r="AS393" s="57" t="s">
        <v>102</v>
      </c>
      <c r="AT393" s="57" t="s">
        <v>102</v>
      </c>
      <c r="AU393" s="57" t="s">
        <v>102</v>
      </c>
      <c r="AV393" s="58"/>
      <c r="AW393" s="57" t="s">
        <v>102</v>
      </c>
      <c r="AX393" s="57" t="s">
        <v>102</v>
      </c>
      <c r="AY393" s="57" t="s">
        <v>102</v>
      </c>
      <c r="AZ393" s="57" t="s">
        <v>102</v>
      </c>
      <c r="BA393" s="57" t="s">
        <v>102</v>
      </c>
      <c r="BB393" s="57" t="s">
        <v>102</v>
      </c>
      <c r="BC393" s="57" t="s">
        <v>102</v>
      </c>
      <c r="BD393" s="57" t="s">
        <v>102</v>
      </c>
      <c r="BE393" s="57" t="s">
        <v>102</v>
      </c>
      <c r="BF393" s="57" t="s">
        <v>102</v>
      </c>
      <c r="BG393" s="57" t="s">
        <v>102</v>
      </c>
      <c r="BH393" s="57" t="s">
        <v>102</v>
      </c>
      <c r="BI393" s="57" t="s">
        <v>102</v>
      </c>
      <c r="BJ393" s="57" t="s">
        <v>102</v>
      </c>
      <c r="BK393" s="57" t="s">
        <v>102</v>
      </c>
      <c r="BL393" s="57" t="s">
        <v>102</v>
      </c>
      <c r="BM393" s="57" t="s">
        <v>102</v>
      </c>
      <c r="BN393" s="57" t="s">
        <v>102</v>
      </c>
      <c r="BO393" s="57" t="s">
        <v>102</v>
      </c>
      <c r="BP393" s="57" t="s">
        <v>102</v>
      </c>
      <c r="BQ393" s="57" t="s">
        <v>102</v>
      </c>
      <c r="BR393" s="57" t="s">
        <v>102</v>
      </c>
      <c r="BS393" s="57" t="s">
        <v>102</v>
      </c>
      <c r="BT393" s="57" t="s">
        <v>102</v>
      </c>
      <c r="BU393" s="57" t="s">
        <v>102</v>
      </c>
      <c r="BV393" s="57" t="s">
        <v>102</v>
      </c>
      <c r="BW393" s="57" t="s">
        <v>102</v>
      </c>
      <c r="BX393" s="57" t="s">
        <v>102</v>
      </c>
      <c r="BY393" s="57" t="s">
        <v>102</v>
      </c>
      <c r="BZ393" s="57" t="s">
        <v>102</v>
      </c>
      <c r="CA393" s="57" t="s">
        <v>102</v>
      </c>
      <c r="CB393" s="57" t="s">
        <v>102</v>
      </c>
      <c r="CC393" s="57" t="s">
        <v>102</v>
      </c>
      <c r="CD393" s="59"/>
    </row>
    <row r="394">
      <c r="A394" s="54" t="s">
        <v>496</v>
      </c>
      <c r="B394" s="57" t="s">
        <v>102</v>
      </c>
      <c r="C394" s="57" t="s">
        <v>103</v>
      </c>
      <c r="D394" s="57" t="s">
        <v>103</v>
      </c>
      <c r="E394" s="57" t="s">
        <v>103</v>
      </c>
      <c r="F394" s="57" t="s">
        <v>103</v>
      </c>
      <c r="G394" s="58"/>
      <c r="H394" s="57" t="s">
        <v>103</v>
      </c>
      <c r="I394" s="57" t="s">
        <v>103</v>
      </c>
      <c r="J394" s="57" t="s">
        <v>103</v>
      </c>
      <c r="K394" s="57" t="s">
        <v>103</v>
      </c>
      <c r="L394" s="57" t="s">
        <v>103</v>
      </c>
      <c r="M394" s="57" t="s">
        <v>111</v>
      </c>
      <c r="N394" s="57" t="s">
        <v>103</v>
      </c>
      <c r="O394" s="57" t="s">
        <v>103</v>
      </c>
      <c r="P394" s="57" t="s">
        <v>103</v>
      </c>
      <c r="Q394" s="57" t="s">
        <v>103</v>
      </c>
      <c r="R394" s="57" t="s">
        <v>103</v>
      </c>
      <c r="S394" s="57" t="s">
        <v>103</v>
      </c>
      <c r="T394" s="57" t="s">
        <v>103</v>
      </c>
      <c r="U394" s="57" t="s">
        <v>103</v>
      </c>
      <c r="V394" s="57" t="s">
        <v>103</v>
      </c>
      <c r="W394" s="58"/>
      <c r="X394" s="57" t="s">
        <v>103</v>
      </c>
      <c r="Y394" s="58"/>
      <c r="Z394" s="58"/>
      <c r="AA394" s="57" t="s">
        <v>103</v>
      </c>
      <c r="AB394" s="57" t="s">
        <v>103</v>
      </c>
      <c r="AC394" s="57" t="s">
        <v>102</v>
      </c>
      <c r="AD394" s="57" t="s">
        <v>103</v>
      </c>
      <c r="AE394" s="57" t="s">
        <v>103</v>
      </c>
      <c r="AF394" s="57" t="s">
        <v>103</v>
      </c>
      <c r="AG394" s="57" t="s">
        <v>103</v>
      </c>
      <c r="AH394" s="57" t="s">
        <v>103</v>
      </c>
      <c r="AI394" s="57" t="s">
        <v>103</v>
      </c>
      <c r="AJ394" s="57" t="s">
        <v>103</v>
      </c>
      <c r="AK394" s="57" t="s">
        <v>102</v>
      </c>
      <c r="AL394" s="57" t="s">
        <v>103</v>
      </c>
      <c r="AM394" s="57" t="s">
        <v>103</v>
      </c>
      <c r="AN394" s="58"/>
      <c r="AO394" s="57" t="s">
        <v>103</v>
      </c>
      <c r="AP394" s="57" t="s">
        <v>103</v>
      </c>
      <c r="AQ394" s="57" t="s">
        <v>103</v>
      </c>
      <c r="AR394" s="57" t="s">
        <v>103</v>
      </c>
      <c r="AS394" s="57" t="s">
        <v>103</v>
      </c>
      <c r="AT394" s="57" t="s">
        <v>103</v>
      </c>
      <c r="AU394" s="57" t="s">
        <v>103</v>
      </c>
      <c r="AV394" s="58"/>
      <c r="AW394" s="57" t="s">
        <v>103</v>
      </c>
      <c r="AX394" s="57" t="s">
        <v>103</v>
      </c>
      <c r="AY394" s="57" t="s">
        <v>103</v>
      </c>
      <c r="AZ394" s="57" t="s">
        <v>103</v>
      </c>
      <c r="BA394" s="57" t="s">
        <v>103</v>
      </c>
      <c r="BB394" s="57" t="s">
        <v>103</v>
      </c>
      <c r="BC394" s="57" t="s">
        <v>103</v>
      </c>
      <c r="BD394" s="57" t="s">
        <v>103</v>
      </c>
      <c r="BE394" s="57" t="s">
        <v>103</v>
      </c>
      <c r="BF394" s="57" t="s">
        <v>103</v>
      </c>
      <c r="BG394" s="57" t="s">
        <v>103</v>
      </c>
      <c r="BH394" s="57" t="s">
        <v>103</v>
      </c>
      <c r="BI394" s="57" t="s">
        <v>103</v>
      </c>
      <c r="BJ394" s="57" t="s">
        <v>103</v>
      </c>
      <c r="BK394" s="57" t="s">
        <v>103</v>
      </c>
      <c r="BL394" s="57" t="s">
        <v>103</v>
      </c>
      <c r="BM394" s="57" t="s">
        <v>103</v>
      </c>
      <c r="BN394" s="57" t="s">
        <v>103</v>
      </c>
      <c r="BO394" s="57" t="s">
        <v>103</v>
      </c>
      <c r="BP394" s="57" t="s">
        <v>103</v>
      </c>
      <c r="BQ394" s="57" t="s">
        <v>103</v>
      </c>
      <c r="BR394" s="57" t="s">
        <v>103</v>
      </c>
      <c r="BS394" s="57" t="s">
        <v>103</v>
      </c>
      <c r="BT394" s="57" t="s">
        <v>103</v>
      </c>
      <c r="BU394" s="57" t="s">
        <v>103</v>
      </c>
      <c r="BV394" s="57" t="s">
        <v>103</v>
      </c>
      <c r="BW394" s="57" t="s">
        <v>103</v>
      </c>
      <c r="BX394" s="57" t="s">
        <v>103</v>
      </c>
      <c r="BY394" s="57" t="s">
        <v>103</v>
      </c>
      <c r="BZ394" s="57" t="s">
        <v>103</v>
      </c>
      <c r="CA394" s="57" t="s">
        <v>103</v>
      </c>
      <c r="CB394" s="57" t="s">
        <v>103</v>
      </c>
      <c r="CC394" s="57" t="s">
        <v>103</v>
      </c>
      <c r="CD394" s="59"/>
    </row>
    <row r="395">
      <c r="A395" s="54" t="s">
        <v>497</v>
      </c>
      <c r="B395" s="57" t="s">
        <v>103</v>
      </c>
      <c r="C395" s="57" t="s">
        <v>103</v>
      </c>
      <c r="D395" s="57" t="s">
        <v>103</v>
      </c>
      <c r="E395" s="57" t="s">
        <v>103</v>
      </c>
      <c r="F395" s="57" t="s">
        <v>103</v>
      </c>
      <c r="G395" s="58"/>
      <c r="H395" s="57" t="s">
        <v>103</v>
      </c>
      <c r="I395" s="57" t="s">
        <v>103</v>
      </c>
      <c r="J395" s="57" t="s">
        <v>103</v>
      </c>
      <c r="K395" s="57" t="s">
        <v>102</v>
      </c>
      <c r="L395" s="57" t="s">
        <v>103</v>
      </c>
      <c r="M395" s="57" t="s">
        <v>102</v>
      </c>
      <c r="N395" s="57" t="s">
        <v>103</v>
      </c>
      <c r="O395" s="57" t="s">
        <v>103</v>
      </c>
      <c r="P395" s="57" t="s">
        <v>103</v>
      </c>
      <c r="Q395" s="57" t="s">
        <v>103</v>
      </c>
      <c r="R395" s="57" t="s">
        <v>103</v>
      </c>
      <c r="S395" s="57" t="s">
        <v>103</v>
      </c>
      <c r="T395" s="57" t="s">
        <v>103</v>
      </c>
      <c r="U395" s="57" t="s">
        <v>103</v>
      </c>
      <c r="V395" s="57" t="s">
        <v>103</v>
      </c>
      <c r="W395" s="58"/>
      <c r="X395" s="57" t="s">
        <v>103</v>
      </c>
      <c r="Y395" s="58"/>
      <c r="Z395" s="58"/>
      <c r="AA395" s="57" t="s">
        <v>103</v>
      </c>
      <c r="AB395" s="57" t="s">
        <v>103</v>
      </c>
      <c r="AC395" s="57" t="s">
        <v>103</v>
      </c>
      <c r="AD395" s="57" t="s">
        <v>103</v>
      </c>
      <c r="AE395" s="57" t="s">
        <v>103</v>
      </c>
      <c r="AF395" s="57" t="s">
        <v>103</v>
      </c>
      <c r="AG395" s="57" t="s">
        <v>103</v>
      </c>
      <c r="AH395" s="57" t="s">
        <v>103</v>
      </c>
      <c r="AI395" s="57" t="s">
        <v>103</v>
      </c>
      <c r="AJ395" s="57" t="s">
        <v>103</v>
      </c>
      <c r="AK395" s="57" t="s">
        <v>102</v>
      </c>
      <c r="AL395" s="57" t="s">
        <v>103</v>
      </c>
      <c r="AM395" s="57" t="s">
        <v>103</v>
      </c>
      <c r="AN395" s="58"/>
      <c r="AO395" s="57" t="s">
        <v>102</v>
      </c>
      <c r="AP395" s="57" t="s">
        <v>103</v>
      </c>
      <c r="AQ395" s="57" t="s">
        <v>103</v>
      </c>
      <c r="AR395" s="57" t="s">
        <v>102</v>
      </c>
      <c r="AS395" s="57" t="s">
        <v>103</v>
      </c>
      <c r="AT395" s="57" t="s">
        <v>103</v>
      </c>
      <c r="AU395" s="57" t="s">
        <v>103</v>
      </c>
      <c r="AV395" s="58"/>
      <c r="AW395" s="57" t="s">
        <v>103</v>
      </c>
      <c r="AX395" s="57" t="s">
        <v>103</v>
      </c>
      <c r="AY395" s="57" t="s">
        <v>103</v>
      </c>
      <c r="AZ395" s="57" t="s">
        <v>103</v>
      </c>
      <c r="BA395" s="57" t="s">
        <v>102</v>
      </c>
      <c r="BB395" s="57" t="s">
        <v>103</v>
      </c>
      <c r="BC395" s="57" t="s">
        <v>103</v>
      </c>
      <c r="BD395" s="57" t="s">
        <v>103</v>
      </c>
      <c r="BE395" s="57" t="s">
        <v>103</v>
      </c>
      <c r="BF395" s="57" t="s">
        <v>103</v>
      </c>
      <c r="BG395" s="57" t="s">
        <v>103</v>
      </c>
      <c r="BH395" s="57" t="s">
        <v>103</v>
      </c>
      <c r="BI395" s="57" t="s">
        <v>103</v>
      </c>
      <c r="BJ395" s="57" t="s">
        <v>103</v>
      </c>
      <c r="BK395" s="57" t="s">
        <v>102</v>
      </c>
      <c r="BL395" s="57" t="s">
        <v>103</v>
      </c>
      <c r="BM395" s="57" t="s">
        <v>103</v>
      </c>
      <c r="BN395" s="57" t="s">
        <v>103</v>
      </c>
      <c r="BO395" s="57" t="s">
        <v>103</v>
      </c>
      <c r="BP395" s="57" t="s">
        <v>103</v>
      </c>
      <c r="BQ395" s="57" t="s">
        <v>103</v>
      </c>
      <c r="BR395" s="57" t="s">
        <v>103</v>
      </c>
      <c r="BS395" s="57" t="s">
        <v>103</v>
      </c>
      <c r="BT395" s="57" t="s">
        <v>103</v>
      </c>
      <c r="BU395" s="57" t="s">
        <v>103</v>
      </c>
      <c r="BV395" s="57" t="s">
        <v>103</v>
      </c>
      <c r="BW395" s="57" t="s">
        <v>103</v>
      </c>
      <c r="BX395" s="57" t="s">
        <v>103</v>
      </c>
      <c r="BY395" s="57" t="s">
        <v>103</v>
      </c>
      <c r="BZ395" s="57" t="s">
        <v>103</v>
      </c>
      <c r="CA395" s="57" t="s">
        <v>103</v>
      </c>
      <c r="CB395" s="57" t="s">
        <v>103</v>
      </c>
      <c r="CC395" s="57" t="s">
        <v>103</v>
      </c>
      <c r="CD395" s="59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14"/>
    <col customWidth="1" min="2" max="6" width="6.71"/>
    <col customWidth="1" min="7" max="7" width="7.14"/>
    <col customWidth="1" min="8" max="9" width="6.71"/>
    <col customWidth="1" min="10" max="10" width="7.14"/>
    <col customWidth="1" min="11" max="11" width="7.71"/>
    <col customWidth="1" min="12" max="12" width="8.0"/>
    <col customWidth="1" min="13" max="15" width="7.71"/>
    <col customWidth="1" min="16" max="17" width="8.14"/>
    <col customWidth="1" min="18" max="22" width="7.71"/>
    <col customWidth="1" min="23" max="23" width="8.14"/>
    <col customWidth="1" min="24" max="24" width="7.71"/>
    <col customWidth="1" min="25" max="25" width="8.14"/>
    <col customWidth="1" min="26" max="28" width="7.71"/>
    <col customWidth="1" min="29" max="33" width="8.14"/>
    <col customWidth="1" min="34" max="35" width="7.71"/>
    <col customWidth="1" min="36" max="38" width="8.14"/>
    <col customWidth="1" min="39" max="39" width="7.71"/>
    <col customWidth="1" min="40" max="40" width="8.14"/>
    <col customWidth="1" min="41" max="41" width="8.43"/>
    <col customWidth="1" min="42" max="44" width="8.0"/>
    <col customWidth="1" min="45" max="47" width="8.43"/>
    <col customWidth="1" min="48" max="49" width="8.0"/>
    <col customWidth="1" min="50" max="50" width="9.0"/>
    <col customWidth="1" min="51" max="51" width="8.86"/>
    <col customWidth="1" min="52" max="52" width="9.43"/>
    <col customWidth="1" min="53" max="58" width="6.71"/>
    <col customWidth="1" min="59" max="60" width="6.29"/>
    <col customWidth="1" min="61" max="61" width="6.71"/>
    <col customWidth="1" min="62" max="62" width="7.29"/>
    <col customWidth="1" min="63" max="63" width="7.14"/>
    <col customWidth="1" min="64" max="65" width="7.71"/>
    <col customWidth="1" min="66" max="67" width="7.29"/>
    <col customWidth="1" min="68" max="70" width="7.71"/>
    <col customWidth="1" min="71" max="72" width="5.29"/>
    <col customWidth="1" min="73" max="73" width="6.71"/>
    <col customWidth="1" min="74" max="75" width="6.29"/>
    <col customWidth="1" min="76" max="78" width="6.71"/>
    <col customWidth="1" min="79" max="80" width="6.29"/>
    <col customWidth="1" min="81" max="81" width="6.71"/>
  </cols>
  <sheetData>
    <row r="1">
      <c r="A1" s="11" t="str">
        <f t="array" ref="A1:A392">'ALL-Students'!A4:A395</f>
        <v>ID</v>
      </c>
      <c r="B1" s="5" t="str">
        <f t="array" ref="B1:CC1">'ALL-Students'!B4:CC4</f>
        <v>1CM-F</v>
      </c>
      <c r="C1" s="5" t="s">
        <v>503</v>
      </c>
      <c r="D1" s="5" t="s">
        <v>504</v>
      </c>
      <c r="E1" s="5" t="s">
        <v>505</v>
      </c>
      <c r="F1" s="5" t="s">
        <v>506</v>
      </c>
      <c r="G1" s="5" t="s">
        <v>507</v>
      </c>
      <c r="H1" s="5" t="s">
        <v>508</v>
      </c>
      <c r="I1" s="5" t="s">
        <v>509</v>
      </c>
      <c r="J1" s="5" t="s">
        <v>510</v>
      </c>
      <c r="K1" s="5" t="s">
        <v>511</v>
      </c>
      <c r="L1" s="5" t="s">
        <v>512</v>
      </c>
      <c r="M1" s="5" t="s">
        <v>513</v>
      </c>
      <c r="N1" s="5" t="s">
        <v>514</v>
      </c>
      <c r="O1" s="5" t="s">
        <v>515</v>
      </c>
      <c r="P1" s="5" t="s">
        <v>516</v>
      </c>
      <c r="Q1" s="5" t="s">
        <v>517</v>
      </c>
      <c r="R1" s="5" t="s">
        <v>518</v>
      </c>
      <c r="S1" s="5" t="s">
        <v>519</v>
      </c>
      <c r="T1" s="5" t="s">
        <v>520</v>
      </c>
      <c r="U1" s="5" t="s">
        <v>521</v>
      </c>
      <c r="V1" s="5" t="s">
        <v>522</v>
      </c>
      <c r="W1" s="5" t="s">
        <v>523</v>
      </c>
      <c r="X1" s="5" t="s">
        <v>524</v>
      </c>
      <c r="Y1" s="5" t="s">
        <v>525</v>
      </c>
      <c r="Z1" s="5" t="s">
        <v>526</v>
      </c>
      <c r="AA1" s="5" t="s">
        <v>527</v>
      </c>
      <c r="AB1" s="5" t="s">
        <v>528</v>
      </c>
      <c r="AC1" s="5" t="s">
        <v>529</v>
      </c>
      <c r="AD1" s="5" t="s">
        <v>530</v>
      </c>
      <c r="AE1" s="5" t="s">
        <v>531</v>
      </c>
      <c r="AF1" s="5" t="s">
        <v>532</v>
      </c>
      <c r="AG1" s="5" t="s">
        <v>533</v>
      </c>
      <c r="AH1" s="5" t="s">
        <v>534</v>
      </c>
      <c r="AI1" s="5" t="s">
        <v>535</v>
      </c>
      <c r="AJ1" s="5" t="s">
        <v>536</v>
      </c>
      <c r="AK1" s="5" t="s">
        <v>537</v>
      </c>
      <c r="AL1" s="5" t="s">
        <v>538</v>
      </c>
      <c r="AM1" s="5" t="s">
        <v>539</v>
      </c>
      <c r="AN1" s="5" t="s">
        <v>540</v>
      </c>
      <c r="AO1" s="5" t="s">
        <v>547</v>
      </c>
      <c r="AP1" s="5" t="s">
        <v>548</v>
      </c>
      <c r="AQ1" s="5" t="s">
        <v>549</v>
      </c>
      <c r="AR1" s="5" t="s">
        <v>550</v>
      </c>
      <c r="AS1" s="5" t="s">
        <v>551</v>
      </c>
      <c r="AT1" s="5" t="s">
        <v>552</v>
      </c>
      <c r="AU1" s="5" t="s">
        <v>553</v>
      </c>
      <c r="AV1" s="5" t="s">
        <v>554</v>
      </c>
      <c r="AW1" s="5" t="s">
        <v>555</v>
      </c>
      <c r="AX1" s="5" t="s">
        <v>556</v>
      </c>
      <c r="AY1" s="5" t="s">
        <v>557</v>
      </c>
      <c r="AZ1" s="5" t="s">
        <v>558</v>
      </c>
      <c r="BA1" s="5" t="s">
        <v>69</v>
      </c>
      <c r="BB1" s="5" t="s">
        <v>71</v>
      </c>
      <c r="BC1" s="5" t="s">
        <v>73</v>
      </c>
      <c r="BD1" s="5" t="s">
        <v>75</v>
      </c>
      <c r="BE1" s="5" t="s">
        <v>77</v>
      </c>
      <c r="BF1" s="5" t="s">
        <v>80</v>
      </c>
      <c r="BG1" s="5" t="s">
        <v>81</v>
      </c>
      <c r="BH1" s="5" t="s">
        <v>83</v>
      </c>
      <c r="BI1" s="5" t="s">
        <v>86</v>
      </c>
      <c r="BJ1" s="5" t="s">
        <v>87</v>
      </c>
      <c r="BK1" s="5" t="s">
        <v>89</v>
      </c>
      <c r="BL1" s="5" t="s">
        <v>91</v>
      </c>
      <c r="BM1" s="5" t="s">
        <v>95</v>
      </c>
      <c r="BN1" s="5" t="s">
        <v>96</v>
      </c>
      <c r="BO1" s="5" t="s">
        <v>97</v>
      </c>
      <c r="BP1" s="5" t="s">
        <v>98</v>
      </c>
      <c r="BQ1" s="5" t="s">
        <v>99</v>
      </c>
      <c r="BR1" s="5" t="s">
        <v>100</v>
      </c>
      <c r="BS1" s="5" t="s">
        <v>560</v>
      </c>
      <c r="BT1" s="5" t="s">
        <v>561</v>
      </c>
      <c r="BU1" s="5" t="s">
        <v>563</v>
      </c>
      <c r="BV1" s="5" t="s">
        <v>564</v>
      </c>
      <c r="BW1" s="5" t="s">
        <v>565</v>
      </c>
      <c r="BX1" s="5" t="s">
        <v>566</v>
      </c>
      <c r="BY1" s="5" t="s">
        <v>567</v>
      </c>
      <c r="BZ1" s="5" t="s">
        <v>568</v>
      </c>
      <c r="CA1" s="5" t="s">
        <v>569</v>
      </c>
      <c r="CB1" s="5" t="s">
        <v>570</v>
      </c>
      <c r="CC1" s="5" t="s">
        <v>571</v>
      </c>
      <c r="CD1" s="5"/>
      <c r="CE1" s="5"/>
      <c r="CF1" s="5"/>
      <c r="CG1" s="5"/>
      <c r="CH1" s="5"/>
      <c r="CI1" s="5"/>
      <c r="CJ1" s="5"/>
      <c r="CK1" s="5"/>
      <c r="CL1" s="5"/>
    </row>
    <row r="2">
      <c r="A2" s="5" t="s">
        <v>101</v>
      </c>
      <c r="B2">
        <f>IF('ALL-Students'!B5='Master Answer Key'!$B4, 1, 0)</f>
        <v>0</v>
      </c>
      <c r="C2">
        <f>IF('ALL-Students'!C5='Master Answer Key'!$B4, 1, 0)</f>
        <v>0</v>
      </c>
      <c r="D2">
        <f>IF('ALL-Students'!D5='Master Answer Key'!$B4, 1, 0)</f>
        <v>0</v>
      </c>
      <c r="E2">
        <f>IF('ALL-Students'!E5='Master Answer Key'!$B4, 1, 0)</f>
        <v>0</v>
      </c>
      <c r="F2">
        <f>IF('ALL-Students'!F5='Master Answer Key'!$B4, 1, 0)</f>
        <v>0</v>
      </c>
      <c r="G2">
        <f>IF('ALL-Students'!G5='Master Answer Key'!$B4, 1, 0)</f>
        <v>0</v>
      </c>
      <c r="H2">
        <f>IF('ALL-Students'!H5='Master Answer Key'!$B4, 1, 0)</f>
        <v>1</v>
      </c>
      <c r="I2">
        <f>IF('ALL-Students'!I5='Master Answer Key'!$B4, 1, 0)</f>
        <v>0</v>
      </c>
      <c r="J2">
        <f>IF('ALL-Students'!J5='Master Answer Key'!$B4, 1, 0)</f>
        <v>0</v>
      </c>
      <c r="K2">
        <f>IF('ALL-Students'!K5='Master Answer Key'!$B4, 1, 0)</f>
        <v>0</v>
      </c>
      <c r="L2">
        <f>IF('ALL-Students'!L5='Master Answer Key'!$B4, 1, 0)</f>
        <v>0</v>
      </c>
      <c r="M2">
        <f>IF('ALL-Students'!M5='Master Answer Key'!$B4, 1, 0)</f>
        <v>0</v>
      </c>
      <c r="N2">
        <f>IF('ALL-Students'!N5='Master Answer Key'!$B4, 1, 0)</f>
        <v>0</v>
      </c>
      <c r="O2">
        <f>IF('ALL-Students'!O5='Master Answer Key'!$B4, 1, 0)</f>
        <v>0</v>
      </c>
      <c r="P2">
        <f>IF('ALL-Students'!P5='Master Answer Key'!$B4, 1, 0)</f>
        <v>0</v>
      </c>
      <c r="Q2">
        <f>IF('ALL-Students'!Q5='Master Answer Key'!$B4, 1, 0)</f>
        <v>0</v>
      </c>
      <c r="R2">
        <f>IF('ALL-Students'!R5='Master Answer Key'!$B4, 1, 0)</f>
        <v>0</v>
      </c>
      <c r="S2">
        <f>IF('ALL-Students'!S5='Master Answer Key'!$B4, 1, 0)</f>
        <v>0</v>
      </c>
      <c r="T2">
        <f>IF('ALL-Students'!T5='Master Answer Key'!$B4, 1, 0)</f>
        <v>0</v>
      </c>
      <c r="U2">
        <f>IF('ALL-Students'!U5='Master Answer Key'!$B4, 1, 0)</f>
        <v>1</v>
      </c>
      <c r="V2">
        <f>IF('ALL-Students'!V5='Master Answer Key'!$B4, 1, 0)</f>
        <v>1</v>
      </c>
      <c r="W2">
        <f>IF('ALL-Students'!W5='Master Answer Key'!$B4, 1, 0)</f>
        <v>0</v>
      </c>
      <c r="X2">
        <f>IF('ALL-Students'!X5='Master Answer Key'!$B4, 1, 0)</f>
        <v>0</v>
      </c>
      <c r="Y2">
        <f>IF('ALL-Students'!Y5='Master Answer Key'!$B4, 1, 0)</f>
        <v>0</v>
      </c>
      <c r="Z2">
        <f>IF('ALL-Students'!Z5='Master Answer Key'!$B4, 1, 0)</f>
        <v>0</v>
      </c>
      <c r="AA2">
        <f>IF('ALL-Students'!AA5='Master Answer Key'!$B4, 1, 0)</f>
        <v>0</v>
      </c>
      <c r="AB2">
        <f>IF('ALL-Students'!AB5='Master Answer Key'!$B4, 1, 0)</f>
        <v>0</v>
      </c>
      <c r="AC2">
        <f>IF('ALL-Students'!AC5='Master Answer Key'!$B4, 1, 0)</f>
        <v>0</v>
      </c>
      <c r="AD2">
        <f>IF('ALL-Students'!AD5='Master Answer Key'!$B4, 1, 0)</f>
        <v>0</v>
      </c>
      <c r="AE2">
        <f>IF('ALL-Students'!AE5='Master Answer Key'!$B4, 1, 0)</f>
        <v>0</v>
      </c>
      <c r="AF2">
        <f>IF('ALL-Students'!AF5='Master Answer Key'!$B4, 1, 0)</f>
        <v>0</v>
      </c>
      <c r="AG2">
        <f>IF('ALL-Students'!AG5='Master Answer Key'!$B4, 1, 0)</f>
        <v>0</v>
      </c>
      <c r="AH2">
        <f>IF('ALL-Students'!AH5='Master Answer Key'!$B4, 1, 0)</f>
        <v>0</v>
      </c>
      <c r="AI2">
        <f>IF('ALL-Students'!AI5='Master Answer Key'!$B4, 1, 0)</f>
        <v>1</v>
      </c>
      <c r="AJ2">
        <f>IF('ALL-Students'!AJ5='Master Answer Key'!$B4, 1, 0)</f>
        <v>0</v>
      </c>
      <c r="AK2">
        <f>IF('ALL-Students'!AK5='Master Answer Key'!$B4, 1, 0)</f>
        <v>0</v>
      </c>
      <c r="AL2">
        <f>IF('ALL-Students'!AL5='Master Answer Key'!$B4, 1, 0)</f>
        <v>1</v>
      </c>
      <c r="AM2">
        <f>IF('ALL-Students'!AM5='Master Answer Key'!$B4, 1, 0)</f>
        <v>0</v>
      </c>
      <c r="AN2">
        <f>IF('ALL-Students'!AN5='Master Answer Key'!$B4, 1, 0)</f>
        <v>1</v>
      </c>
      <c r="AO2">
        <f>IF('ALL-Students'!AO5='Master Answer Key'!$B4, 1, 0)</f>
        <v>0</v>
      </c>
      <c r="AP2">
        <f>IF('ALL-Students'!AP5='Master Answer Key'!$B4, 1, 0)</f>
        <v>1</v>
      </c>
      <c r="AQ2">
        <f>IF('ALL-Students'!AQ5='Master Answer Key'!$B4, 1, 0)</f>
        <v>1</v>
      </c>
      <c r="AR2">
        <f>IF('ALL-Students'!AR5='Master Answer Key'!$B4, 1, 0)</f>
        <v>1</v>
      </c>
      <c r="AS2">
        <f>IF('ALL-Students'!AS5='Master Answer Key'!$B4, 1, 0)</f>
        <v>0</v>
      </c>
      <c r="AT2">
        <f>IF('ALL-Students'!AT5='Master Answer Key'!$B4, 1, 0)</f>
        <v>0</v>
      </c>
      <c r="AU2">
        <f>IF('ALL-Students'!AU5='Master Answer Key'!$B4, 1, 0)</f>
        <v>0</v>
      </c>
      <c r="AV2">
        <f>IF('ALL-Students'!AV5='Master Answer Key'!$B4, 1, 0)</f>
        <v>0</v>
      </c>
      <c r="AW2">
        <f>IF('ALL-Students'!AW5='Master Answer Key'!$B4, 1, 0)</f>
        <v>1</v>
      </c>
      <c r="AX2">
        <f>IF('ALL-Students'!AX5='Master Answer Key'!$B4, 1, 0)</f>
        <v>0</v>
      </c>
      <c r="AY2">
        <f>IF('ALL-Students'!AY5='Master Answer Key'!$B4, 1, 0)</f>
        <v>0</v>
      </c>
      <c r="AZ2">
        <f>IF('ALL-Students'!AZ5='Master Answer Key'!$B4, 1, 0)</f>
        <v>0</v>
      </c>
      <c r="BA2">
        <f>IF('ALL-Students'!BA5='Master Answer Key'!$B4, 1, 0)</f>
        <v>1</v>
      </c>
      <c r="BB2">
        <f>IF('ALL-Students'!BB5='Master Answer Key'!$B4, 1, 0)</f>
        <v>1</v>
      </c>
      <c r="BC2">
        <f>IF('ALL-Students'!BC5='Master Answer Key'!$B4, 1, 0)</f>
        <v>1</v>
      </c>
      <c r="BD2">
        <f>IF('ALL-Students'!BD5='Master Answer Key'!$B4, 1, 0)</f>
        <v>0</v>
      </c>
      <c r="BE2">
        <f>IF('ALL-Students'!BE5='Master Answer Key'!$B4, 1, 0)</f>
        <v>0</v>
      </c>
      <c r="BF2">
        <f>IF('ALL-Students'!BF5='Master Answer Key'!$B4, 1, 0)</f>
        <v>1</v>
      </c>
      <c r="BG2">
        <f>IF('ALL-Students'!BG5='Master Answer Key'!$B4, 1, 0)</f>
        <v>0</v>
      </c>
      <c r="BH2">
        <f>IF('ALL-Students'!BH5='Master Answer Key'!$B4, 1, 0)</f>
        <v>1</v>
      </c>
      <c r="BI2">
        <f>IF('ALL-Students'!BI5='Master Answer Key'!$B4, 1, 0)</f>
        <v>1</v>
      </c>
      <c r="BJ2">
        <f>IF('ALL-Students'!BJ5='Master Answer Key'!$B4, 1, 0)</f>
        <v>0</v>
      </c>
      <c r="BK2">
        <f>IF('ALL-Students'!BK5='Master Answer Key'!$B4, 1, 0)</f>
        <v>0</v>
      </c>
      <c r="BL2">
        <f>IF('ALL-Students'!BL5='Master Answer Key'!$B4, 1, 0)</f>
        <v>1</v>
      </c>
      <c r="BM2">
        <f>IF('ALL-Students'!BM5='Master Answer Key'!$B4, 1, 0)</f>
        <v>1</v>
      </c>
      <c r="BN2">
        <f>IF('ALL-Students'!BN5='Master Answer Key'!$B4, 1, 0)</f>
        <v>1</v>
      </c>
      <c r="BO2">
        <f>IF('ALL-Students'!BO5='Master Answer Key'!$B4, 1, 0)</f>
        <v>1</v>
      </c>
      <c r="BP2">
        <f>IF('ALL-Students'!BP5='Master Answer Key'!$B4, 1, 0)</f>
        <v>1</v>
      </c>
      <c r="BQ2">
        <f>IF('ALL-Students'!BQ5='Master Answer Key'!$B4, 1, 0)</f>
        <v>1</v>
      </c>
      <c r="BR2">
        <f>IF('ALL-Students'!BR5='Master Answer Key'!$B4, 1, 0)</f>
        <v>1</v>
      </c>
      <c r="BS2">
        <f>IF('ALL-Students'!BS5='Master Answer Key'!$B4, 1, 0)</f>
        <v>1</v>
      </c>
      <c r="BT2">
        <f>IF('ALL-Students'!BT5='Master Answer Key'!$B4, 1, 0)</f>
        <v>0</v>
      </c>
      <c r="BU2">
        <f>IF('ALL-Students'!BU5='Master Answer Key'!$B4, 1, 0)</f>
        <v>1</v>
      </c>
      <c r="BV2">
        <f>IF('ALL-Students'!BV5='Master Answer Key'!$B4, 1, 0)</f>
        <v>1</v>
      </c>
      <c r="BW2">
        <f>IF('ALL-Students'!BW5='Master Answer Key'!$B4, 1, 0)</f>
        <v>1</v>
      </c>
      <c r="BX2">
        <f>IF('ALL-Students'!BX5='Master Answer Key'!$B4, 1, 0)</f>
        <v>1</v>
      </c>
      <c r="BY2">
        <f>IF('ALL-Students'!BY5='Master Answer Key'!$B4, 1, 0)</f>
        <v>0</v>
      </c>
      <c r="BZ2">
        <f>IF('ALL-Students'!BZ5='Master Answer Key'!$B4, 1, 0)</f>
        <v>1</v>
      </c>
      <c r="CA2">
        <f>IF('ALL-Students'!CA5='Master Answer Key'!$B4, 1, 0)</f>
        <v>1</v>
      </c>
      <c r="CB2">
        <f>IF('ALL-Students'!CB5='Master Answer Key'!$B4, 1, 0)</f>
        <v>1</v>
      </c>
      <c r="CC2">
        <f>IF('ALL-Students'!CC5='Master Answer Key'!$B4, 1, 0)</f>
        <v>1</v>
      </c>
    </row>
    <row r="3">
      <c r="A3" s="5" t="s">
        <v>104</v>
      </c>
      <c r="B3">
        <f>IF('ALL-Students'!B6='Master Answer Key'!$B5, 1, 0)</f>
        <v>1</v>
      </c>
      <c r="C3">
        <f>IF('ALL-Students'!C6='Master Answer Key'!$B5, 1, 0)</f>
        <v>1</v>
      </c>
      <c r="D3">
        <f>IF('ALL-Students'!D6='Master Answer Key'!$B5, 1, 0)</f>
        <v>1</v>
      </c>
      <c r="E3">
        <f>IF('ALL-Students'!E6='Master Answer Key'!$B5, 1, 0)</f>
        <v>1</v>
      </c>
      <c r="F3">
        <f>IF('ALL-Students'!F6='Master Answer Key'!$B5, 1, 0)</f>
        <v>1</v>
      </c>
      <c r="G3">
        <f>IF('ALL-Students'!G6='Master Answer Key'!$B5, 1, 0)</f>
        <v>0</v>
      </c>
      <c r="H3">
        <f>IF('ALL-Students'!H6='Master Answer Key'!$B5, 1, 0)</f>
        <v>1</v>
      </c>
      <c r="I3">
        <f>IF('ALL-Students'!I6='Master Answer Key'!$B5, 1, 0)</f>
        <v>1</v>
      </c>
      <c r="J3">
        <f>IF('ALL-Students'!J6='Master Answer Key'!$B5, 1, 0)</f>
        <v>1</v>
      </c>
      <c r="K3">
        <f>IF('ALL-Students'!K6='Master Answer Key'!$B5, 1, 0)</f>
        <v>1</v>
      </c>
      <c r="L3">
        <f>IF('ALL-Students'!L6='Master Answer Key'!$B5, 1, 0)</f>
        <v>1</v>
      </c>
      <c r="M3">
        <f>IF('ALL-Students'!M6='Master Answer Key'!$B5, 1, 0)</f>
        <v>1</v>
      </c>
      <c r="N3">
        <f>IF('ALL-Students'!N6='Master Answer Key'!$B5, 1, 0)</f>
        <v>1</v>
      </c>
      <c r="O3">
        <f>IF('ALL-Students'!O6='Master Answer Key'!$B5, 1, 0)</f>
        <v>1</v>
      </c>
      <c r="P3">
        <f>IF('ALL-Students'!P6='Master Answer Key'!$B5, 1, 0)</f>
        <v>1</v>
      </c>
      <c r="Q3">
        <f>IF('ALL-Students'!Q6='Master Answer Key'!$B5, 1, 0)</f>
        <v>1</v>
      </c>
      <c r="R3">
        <f>IF('ALL-Students'!R6='Master Answer Key'!$B5, 1, 0)</f>
        <v>1</v>
      </c>
      <c r="S3">
        <f>IF('ALL-Students'!S6='Master Answer Key'!$B5, 1, 0)</f>
        <v>1</v>
      </c>
      <c r="T3">
        <f>IF('ALL-Students'!T6='Master Answer Key'!$B5, 1, 0)</f>
        <v>1</v>
      </c>
      <c r="U3">
        <f>IF('ALL-Students'!U6='Master Answer Key'!$B5, 1, 0)</f>
        <v>1</v>
      </c>
      <c r="V3">
        <f>IF('ALL-Students'!V6='Master Answer Key'!$B5, 1, 0)</f>
        <v>1</v>
      </c>
      <c r="W3">
        <f>IF('ALL-Students'!W6='Master Answer Key'!$B5, 1, 0)</f>
        <v>1</v>
      </c>
      <c r="X3">
        <f>IF('ALL-Students'!X6='Master Answer Key'!$B5, 1, 0)</f>
        <v>1</v>
      </c>
      <c r="Y3">
        <f>IF('ALL-Students'!Y6='Master Answer Key'!$B5, 1, 0)</f>
        <v>1</v>
      </c>
      <c r="Z3">
        <f>IF('ALL-Students'!Z6='Master Answer Key'!$B5, 1, 0)</f>
        <v>1</v>
      </c>
      <c r="AA3">
        <f>IF('ALL-Students'!AA6='Master Answer Key'!$B5, 1, 0)</f>
        <v>1</v>
      </c>
      <c r="AB3">
        <f>IF('ALL-Students'!AB6='Master Answer Key'!$B5, 1, 0)</f>
        <v>1</v>
      </c>
      <c r="AC3">
        <f>IF('ALL-Students'!AC6='Master Answer Key'!$B5, 1, 0)</f>
        <v>1</v>
      </c>
      <c r="AD3">
        <f>IF('ALL-Students'!AD6='Master Answer Key'!$B5, 1, 0)</f>
        <v>1</v>
      </c>
      <c r="AE3">
        <f>IF('ALL-Students'!AE6='Master Answer Key'!$B5, 1, 0)</f>
        <v>1</v>
      </c>
      <c r="AF3">
        <f>IF('ALL-Students'!AF6='Master Answer Key'!$B5, 1, 0)</f>
        <v>1</v>
      </c>
      <c r="AG3">
        <f>IF('ALL-Students'!AG6='Master Answer Key'!$B5, 1, 0)</f>
        <v>1</v>
      </c>
      <c r="AH3">
        <f>IF('ALL-Students'!AH6='Master Answer Key'!$B5, 1, 0)</f>
        <v>1</v>
      </c>
      <c r="AI3">
        <f>IF('ALL-Students'!AI6='Master Answer Key'!$B5, 1, 0)</f>
        <v>1</v>
      </c>
      <c r="AJ3">
        <f>IF('ALL-Students'!AJ6='Master Answer Key'!$B5, 1, 0)</f>
        <v>1</v>
      </c>
      <c r="AK3">
        <f>IF('ALL-Students'!AK6='Master Answer Key'!$B5, 1, 0)</f>
        <v>1</v>
      </c>
      <c r="AL3">
        <f>IF('ALL-Students'!AL6='Master Answer Key'!$B5, 1, 0)</f>
        <v>1</v>
      </c>
      <c r="AM3">
        <f>IF('ALL-Students'!AM6='Master Answer Key'!$B5, 1, 0)</f>
        <v>1</v>
      </c>
      <c r="AN3">
        <f>IF('ALL-Students'!AN6='Master Answer Key'!$B5, 1, 0)</f>
        <v>1</v>
      </c>
      <c r="AO3">
        <f>IF('ALL-Students'!AO6='Master Answer Key'!$B5, 1, 0)</f>
        <v>1</v>
      </c>
      <c r="AP3">
        <f>IF('ALL-Students'!AP6='Master Answer Key'!$B5, 1, 0)</f>
        <v>1</v>
      </c>
      <c r="AQ3">
        <f>IF('ALL-Students'!AQ6='Master Answer Key'!$B5, 1, 0)</f>
        <v>1</v>
      </c>
      <c r="AR3">
        <f>IF('ALL-Students'!AR6='Master Answer Key'!$B5, 1, 0)</f>
        <v>1</v>
      </c>
      <c r="AS3">
        <f>IF('ALL-Students'!AS6='Master Answer Key'!$B5, 1, 0)</f>
        <v>1</v>
      </c>
      <c r="AT3">
        <f>IF('ALL-Students'!AT6='Master Answer Key'!$B5, 1, 0)</f>
        <v>1</v>
      </c>
      <c r="AU3">
        <f>IF('ALL-Students'!AU6='Master Answer Key'!$B5, 1, 0)</f>
        <v>1</v>
      </c>
      <c r="AV3">
        <f>IF('ALL-Students'!AV6='Master Answer Key'!$B5, 1, 0)</f>
        <v>1</v>
      </c>
      <c r="AW3">
        <f>IF('ALL-Students'!AW6='Master Answer Key'!$B5, 1, 0)</f>
        <v>1</v>
      </c>
      <c r="AX3">
        <f>IF('ALL-Students'!AX6='Master Answer Key'!$B5, 1, 0)</f>
        <v>1</v>
      </c>
      <c r="AY3">
        <f>IF('ALL-Students'!AY6='Master Answer Key'!$B5, 1, 0)</f>
        <v>1</v>
      </c>
      <c r="AZ3">
        <f>IF('ALL-Students'!AZ6='Master Answer Key'!$B5, 1, 0)</f>
        <v>1</v>
      </c>
      <c r="BA3">
        <f>IF('ALL-Students'!BA6='Master Answer Key'!$B5, 1, 0)</f>
        <v>1</v>
      </c>
      <c r="BB3">
        <f>IF('ALL-Students'!BB6='Master Answer Key'!$B5, 1, 0)</f>
        <v>1</v>
      </c>
      <c r="BC3">
        <f>IF('ALL-Students'!BC6='Master Answer Key'!$B5, 1, 0)</f>
        <v>1</v>
      </c>
      <c r="BD3">
        <f>IF('ALL-Students'!BD6='Master Answer Key'!$B5, 1, 0)</f>
        <v>1</v>
      </c>
      <c r="BE3">
        <f>IF('ALL-Students'!BE6='Master Answer Key'!$B5, 1, 0)</f>
        <v>1</v>
      </c>
      <c r="BF3">
        <f>IF('ALL-Students'!BF6='Master Answer Key'!$B5, 1, 0)</f>
        <v>1</v>
      </c>
      <c r="BG3">
        <f>IF('ALL-Students'!BG6='Master Answer Key'!$B5, 1, 0)</f>
        <v>1</v>
      </c>
      <c r="BH3">
        <f>IF('ALL-Students'!BH6='Master Answer Key'!$B5, 1, 0)</f>
        <v>1</v>
      </c>
      <c r="BI3">
        <f>IF('ALL-Students'!BI6='Master Answer Key'!$B5, 1, 0)</f>
        <v>1</v>
      </c>
      <c r="BJ3">
        <f>IF('ALL-Students'!BJ6='Master Answer Key'!$B5, 1, 0)</f>
        <v>1</v>
      </c>
      <c r="BK3">
        <f>IF('ALL-Students'!BK6='Master Answer Key'!$B5, 1, 0)</f>
        <v>1</v>
      </c>
      <c r="BL3">
        <f>IF('ALL-Students'!BL6='Master Answer Key'!$B5, 1, 0)</f>
        <v>1</v>
      </c>
      <c r="BM3">
        <f>IF('ALL-Students'!BM6='Master Answer Key'!$B5, 1, 0)</f>
        <v>1</v>
      </c>
      <c r="BN3">
        <f>IF('ALL-Students'!BN6='Master Answer Key'!$B5, 1, 0)</f>
        <v>1</v>
      </c>
      <c r="BO3">
        <f>IF('ALL-Students'!BO6='Master Answer Key'!$B5, 1, 0)</f>
        <v>1</v>
      </c>
      <c r="BP3">
        <f>IF('ALL-Students'!BP6='Master Answer Key'!$B5, 1, 0)</f>
        <v>1</v>
      </c>
      <c r="BQ3">
        <f>IF('ALL-Students'!BQ6='Master Answer Key'!$B5, 1, 0)</f>
        <v>0</v>
      </c>
      <c r="BR3">
        <f>IF('ALL-Students'!BR6='Master Answer Key'!$B5, 1, 0)</f>
        <v>1</v>
      </c>
      <c r="BS3">
        <f>IF('ALL-Students'!BS6='Master Answer Key'!$B5, 1, 0)</f>
        <v>1</v>
      </c>
      <c r="BT3">
        <f>IF('ALL-Students'!BT6='Master Answer Key'!$B5, 1, 0)</f>
        <v>1</v>
      </c>
      <c r="BU3">
        <f>IF('ALL-Students'!BU6='Master Answer Key'!$B5, 1, 0)</f>
        <v>1</v>
      </c>
      <c r="BV3">
        <f>IF('ALL-Students'!BV6='Master Answer Key'!$B5, 1, 0)</f>
        <v>1</v>
      </c>
      <c r="BW3">
        <f>IF('ALL-Students'!BW6='Master Answer Key'!$B5, 1, 0)</f>
        <v>1</v>
      </c>
      <c r="BX3">
        <f>IF('ALL-Students'!BX6='Master Answer Key'!$B5, 1, 0)</f>
        <v>1</v>
      </c>
      <c r="BY3">
        <f>IF('ALL-Students'!BY6='Master Answer Key'!$B5, 1, 0)</f>
        <v>1</v>
      </c>
      <c r="BZ3">
        <f>IF('ALL-Students'!BZ6='Master Answer Key'!$B5, 1, 0)</f>
        <v>0</v>
      </c>
      <c r="CA3">
        <f>IF('ALL-Students'!CA6='Master Answer Key'!$B5, 1, 0)</f>
        <v>1</v>
      </c>
      <c r="CB3">
        <f>IF('ALL-Students'!CB6='Master Answer Key'!$B5, 1, 0)</f>
        <v>1</v>
      </c>
      <c r="CC3">
        <f>IF('ALL-Students'!CC6='Master Answer Key'!$B5, 1, 0)</f>
        <v>1</v>
      </c>
    </row>
    <row r="4">
      <c r="A4" s="5" t="s">
        <v>105</v>
      </c>
      <c r="B4">
        <f>IF('ALL-Students'!B7='Master Answer Key'!$B6, 1, 0)</f>
        <v>1</v>
      </c>
      <c r="C4">
        <f>IF('ALL-Students'!C7='Master Answer Key'!$B6, 1, 0)</f>
        <v>1</v>
      </c>
      <c r="D4">
        <f>IF('ALL-Students'!D7='Master Answer Key'!$B6, 1, 0)</f>
        <v>1</v>
      </c>
      <c r="E4">
        <f>IF('ALL-Students'!E7='Master Answer Key'!$B6, 1, 0)</f>
        <v>1</v>
      </c>
      <c r="F4">
        <f>IF('ALL-Students'!F7='Master Answer Key'!$B6, 1, 0)</f>
        <v>1</v>
      </c>
      <c r="G4">
        <f>IF('ALL-Students'!G7='Master Answer Key'!$B6, 1, 0)</f>
        <v>0</v>
      </c>
      <c r="H4">
        <f>IF('ALL-Students'!H7='Master Answer Key'!$B6, 1, 0)</f>
        <v>1</v>
      </c>
      <c r="I4">
        <f>IF('ALL-Students'!I7='Master Answer Key'!$B6, 1, 0)</f>
        <v>1</v>
      </c>
      <c r="J4">
        <f>IF('ALL-Students'!J7='Master Answer Key'!$B6, 1, 0)</f>
        <v>1</v>
      </c>
      <c r="K4">
        <f>IF('ALL-Students'!K7='Master Answer Key'!$B6, 1, 0)</f>
        <v>1</v>
      </c>
      <c r="L4">
        <f>IF('ALL-Students'!L7='Master Answer Key'!$B6, 1, 0)</f>
        <v>1</v>
      </c>
      <c r="M4">
        <f>IF('ALL-Students'!M7='Master Answer Key'!$B6, 1, 0)</f>
        <v>1</v>
      </c>
      <c r="N4">
        <f>IF('ALL-Students'!N7='Master Answer Key'!$B6, 1, 0)</f>
        <v>0</v>
      </c>
      <c r="O4">
        <f>IF('ALL-Students'!O7='Master Answer Key'!$B6, 1, 0)</f>
        <v>1</v>
      </c>
      <c r="P4">
        <f>IF('ALL-Students'!P7='Master Answer Key'!$B6, 1, 0)</f>
        <v>1</v>
      </c>
      <c r="Q4">
        <f>IF('ALL-Students'!Q7='Master Answer Key'!$B6, 1, 0)</f>
        <v>1</v>
      </c>
      <c r="R4">
        <f>IF('ALL-Students'!R7='Master Answer Key'!$B6, 1, 0)</f>
        <v>0</v>
      </c>
      <c r="S4">
        <f>IF('ALL-Students'!S7='Master Answer Key'!$B6, 1, 0)</f>
        <v>0</v>
      </c>
      <c r="T4">
        <f>IF('ALL-Students'!T7='Master Answer Key'!$B6, 1, 0)</f>
        <v>0</v>
      </c>
      <c r="U4">
        <f>IF('ALL-Students'!U7='Master Answer Key'!$B6, 1, 0)</f>
        <v>1</v>
      </c>
      <c r="V4">
        <f>IF('ALL-Students'!V7='Master Answer Key'!$B6, 1, 0)</f>
        <v>1</v>
      </c>
      <c r="W4">
        <f>IF('ALL-Students'!W7='Master Answer Key'!$B6, 1, 0)</f>
        <v>1</v>
      </c>
      <c r="X4">
        <f>IF('ALL-Students'!X7='Master Answer Key'!$B6, 1, 0)</f>
        <v>1</v>
      </c>
      <c r="Y4">
        <f>IF('ALL-Students'!Y7='Master Answer Key'!$B6, 1, 0)</f>
        <v>0</v>
      </c>
      <c r="Z4">
        <f>IF('ALL-Students'!Z7='Master Answer Key'!$B6, 1, 0)</f>
        <v>1</v>
      </c>
      <c r="AA4">
        <f>IF('ALL-Students'!AA7='Master Answer Key'!$B6, 1, 0)</f>
        <v>1</v>
      </c>
      <c r="AB4">
        <f>IF('ALL-Students'!AB7='Master Answer Key'!$B6, 1, 0)</f>
        <v>1</v>
      </c>
      <c r="AC4">
        <f>IF('ALL-Students'!AC7='Master Answer Key'!$B6, 1, 0)</f>
        <v>1</v>
      </c>
      <c r="AD4">
        <f>IF('ALL-Students'!AD7='Master Answer Key'!$B6, 1, 0)</f>
        <v>1</v>
      </c>
      <c r="AE4">
        <f>IF('ALL-Students'!AE7='Master Answer Key'!$B6, 1, 0)</f>
        <v>1</v>
      </c>
      <c r="AF4">
        <f>IF('ALL-Students'!AF7='Master Answer Key'!$B6, 1, 0)</f>
        <v>1</v>
      </c>
      <c r="AG4">
        <f>IF('ALL-Students'!AG7='Master Answer Key'!$B6, 1, 0)</f>
        <v>1</v>
      </c>
      <c r="AH4">
        <f>IF('ALL-Students'!AH7='Master Answer Key'!$B6, 1, 0)</f>
        <v>1</v>
      </c>
      <c r="AI4">
        <f>IF('ALL-Students'!AI7='Master Answer Key'!$B6, 1, 0)</f>
        <v>1</v>
      </c>
      <c r="AJ4">
        <f>IF('ALL-Students'!AJ7='Master Answer Key'!$B6, 1, 0)</f>
        <v>1</v>
      </c>
      <c r="AK4">
        <f>IF('ALL-Students'!AK7='Master Answer Key'!$B6, 1, 0)</f>
        <v>1</v>
      </c>
      <c r="AL4">
        <f>IF('ALL-Students'!AL7='Master Answer Key'!$B6, 1, 0)</f>
        <v>1</v>
      </c>
      <c r="AM4">
        <f>IF('ALL-Students'!AM7='Master Answer Key'!$B6, 1, 0)</f>
        <v>1</v>
      </c>
      <c r="AN4">
        <f>IF('ALL-Students'!AN7='Master Answer Key'!$B6, 1, 0)</f>
        <v>1</v>
      </c>
      <c r="AO4">
        <f>IF('ALL-Students'!AO7='Master Answer Key'!$B6, 1, 0)</f>
        <v>1</v>
      </c>
      <c r="AP4">
        <f>IF('ALL-Students'!AP7='Master Answer Key'!$B6, 1, 0)</f>
        <v>1</v>
      </c>
      <c r="AQ4">
        <f>IF('ALL-Students'!AQ7='Master Answer Key'!$B6, 1, 0)</f>
        <v>1</v>
      </c>
      <c r="AR4">
        <f>IF('ALL-Students'!AR7='Master Answer Key'!$B6, 1, 0)</f>
        <v>1</v>
      </c>
      <c r="AS4">
        <f>IF('ALL-Students'!AS7='Master Answer Key'!$B6, 1, 0)</f>
        <v>1</v>
      </c>
      <c r="AT4">
        <f>IF('ALL-Students'!AT7='Master Answer Key'!$B6, 1, 0)</f>
        <v>1</v>
      </c>
      <c r="AU4">
        <f>IF('ALL-Students'!AU7='Master Answer Key'!$B6, 1, 0)</f>
        <v>1</v>
      </c>
      <c r="AV4">
        <f>IF('ALL-Students'!AV7='Master Answer Key'!$B6, 1, 0)</f>
        <v>1</v>
      </c>
      <c r="AW4">
        <f>IF('ALL-Students'!AW7='Master Answer Key'!$B6, 1, 0)</f>
        <v>1</v>
      </c>
      <c r="AX4">
        <f>IF('ALL-Students'!AX7='Master Answer Key'!$B6, 1, 0)</f>
        <v>1</v>
      </c>
      <c r="AY4">
        <f>IF('ALL-Students'!AY7='Master Answer Key'!$B6, 1, 0)</f>
        <v>1</v>
      </c>
      <c r="AZ4">
        <f>IF('ALL-Students'!AZ7='Master Answer Key'!$B6, 1, 0)</f>
        <v>1</v>
      </c>
      <c r="BA4">
        <f>IF('ALL-Students'!BA7='Master Answer Key'!$B6, 1, 0)</f>
        <v>1</v>
      </c>
      <c r="BB4">
        <f>IF('ALL-Students'!BB7='Master Answer Key'!$B6, 1, 0)</f>
        <v>1</v>
      </c>
      <c r="BC4">
        <f>IF('ALL-Students'!BC7='Master Answer Key'!$B6, 1, 0)</f>
        <v>1</v>
      </c>
      <c r="BD4">
        <f>IF('ALL-Students'!BD7='Master Answer Key'!$B6, 1, 0)</f>
        <v>1</v>
      </c>
      <c r="BE4">
        <f>IF('ALL-Students'!BE7='Master Answer Key'!$B6, 1, 0)</f>
        <v>1</v>
      </c>
      <c r="BF4">
        <f>IF('ALL-Students'!BF7='Master Answer Key'!$B6, 1, 0)</f>
        <v>1</v>
      </c>
      <c r="BG4">
        <f>IF('ALL-Students'!BG7='Master Answer Key'!$B6, 1, 0)</f>
        <v>1</v>
      </c>
      <c r="BH4">
        <f>IF('ALL-Students'!BH7='Master Answer Key'!$B6, 1, 0)</f>
        <v>1</v>
      </c>
      <c r="BI4">
        <f>IF('ALL-Students'!BI7='Master Answer Key'!$B6, 1, 0)</f>
        <v>0</v>
      </c>
      <c r="BJ4">
        <f>IF('ALL-Students'!BJ7='Master Answer Key'!$B6, 1, 0)</f>
        <v>1</v>
      </c>
      <c r="BK4">
        <f>IF('ALL-Students'!BK7='Master Answer Key'!$B6, 1, 0)</f>
        <v>1</v>
      </c>
      <c r="BL4">
        <f>IF('ALL-Students'!BL7='Master Answer Key'!$B6, 1, 0)</f>
        <v>1</v>
      </c>
      <c r="BM4">
        <f>IF('ALL-Students'!BM7='Master Answer Key'!$B6, 1, 0)</f>
        <v>1</v>
      </c>
      <c r="BN4">
        <f>IF('ALL-Students'!BN7='Master Answer Key'!$B6, 1, 0)</f>
        <v>1</v>
      </c>
      <c r="BO4">
        <f>IF('ALL-Students'!BO7='Master Answer Key'!$B6, 1, 0)</f>
        <v>1</v>
      </c>
      <c r="BP4">
        <f>IF('ALL-Students'!BP7='Master Answer Key'!$B6, 1, 0)</f>
        <v>1</v>
      </c>
      <c r="BQ4">
        <f>IF('ALL-Students'!BQ7='Master Answer Key'!$B6, 1, 0)</f>
        <v>0</v>
      </c>
      <c r="BR4">
        <f>IF('ALL-Students'!BR7='Master Answer Key'!$B6, 1, 0)</f>
        <v>1</v>
      </c>
      <c r="BS4">
        <f>IF('ALL-Students'!BS7='Master Answer Key'!$B6, 1, 0)</f>
        <v>1</v>
      </c>
      <c r="BT4">
        <f>IF('ALL-Students'!BT7='Master Answer Key'!$B6, 1, 0)</f>
        <v>1</v>
      </c>
      <c r="BU4">
        <f>IF('ALL-Students'!BU7='Master Answer Key'!$B6, 1, 0)</f>
        <v>0</v>
      </c>
      <c r="BV4">
        <f>IF('ALL-Students'!BV7='Master Answer Key'!$B6, 1, 0)</f>
        <v>1</v>
      </c>
      <c r="BW4">
        <f>IF('ALL-Students'!BW7='Master Answer Key'!$B6, 1, 0)</f>
        <v>0</v>
      </c>
      <c r="BX4">
        <f>IF('ALL-Students'!BX7='Master Answer Key'!$B6, 1, 0)</f>
        <v>1</v>
      </c>
      <c r="BY4">
        <f>IF('ALL-Students'!BY7='Master Answer Key'!$B6, 1, 0)</f>
        <v>1</v>
      </c>
      <c r="BZ4">
        <f>IF('ALL-Students'!BZ7='Master Answer Key'!$B6, 1, 0)</f>
        <v>1</v>
      </c>
      <c r="CA4">
        <f>IF('ALL-Students'!CA7='Master Answer Key'!$B6, 1, 0)</f>
        <v>1</v>
      </c>
      <c r="CB4">
        <f>IF('ALL-Students'!CB7='Master Answer Key'!$B6, 1, 0)</f>
        <v>1</v>
      </c>
      <c r="CC4">
        <f>IF('ALL-Students'!CC7='Master Answer Key'!$B6, 1, 0)</f>
        <v>0</v>
      </c>
    </row>
    <row r="5">
      <c r="A5" s="5" t="s">
        <v>106</v>
      </c>
      <c r="B5">
        <f>IF('ALL-Students'!B8='Master Answer Key'!$B7, 1, 0)</f>
        <v>1</v>
      </c>
      <c r="C5">
        <f>IF('ALL-Students'!C8='Master Answer Key'!$B7, 1, 0)</f>
        <v>1</v>
      </c>
      <c r="D5">
        <f>IF('ALL-Students'!D8='Master Answer Key'!$B7, 1, 0)</f>
        <v>1</v>
      </c>
      <c r="E5">
        <f>IF('ALL-Students'!E8='Master Answer Key'!$B7, 1, 0)</f>
        <v>1</v>
      </c>
      <c r="F5">
        <f>IF('ALL-Students'!F8='Master Answer Key'!$B7, 1, 0)</f>
        <v>1</v>
      </c>
      <c r="G5">
        <f>IF('ALL-Students'!G8='Master Answer Key'!$B7, 1, 0)</f>
        <v>1</v>
      </c>
      <c r="H5">
        <f>IF('ALL-Students'!H8='Master Answer Key'!$B7, 1, 0)</f>
        <v>0</v>
      </c>
      <c r="I5">
        <f>IF('ALL-Students'!I8='Master Answer Key'!$B7, 1, 0)</f>
        <v>1</v>
      </c>
      <c r="J5">
        <f>IF('ALL-Students'!J8='Master Answer Key'!$B7, 1, 0)</f>
        <v>0</v>
      </c>
      <c r="K5">
        <f>IF('ALL-Students'!K8='Master Answer Key'!$B7, 1, 0)</f>
        <v>0</v>
      </c>
      <c r="L5">
        <f>IF('ALL-Students'!L8='Master Answer Key'!$B7, 1, 0)</f>
        <v>1</v>
      </c>
      <c r="M5">
        <f>IF('ALL-Students'!M8='Master Answer Key'!$B7, 1, 0)</f>
        <v>1</v>
      </c>
      <c r="N5">
        <f>IF('ALL-Students'!N8='Master Answer Key'!$B7, 1, 0)</f>
        <v>1</v>
      </c>
      <c r="O5">
        <f>IF('ALL-Students'!O8='Master Answer Key'!$B7, 1, 0)</f>
        <v>0</v>
      </c>
      <c r="P5">
        <f>IF('ALL-Students'!P8='Master Answer Key'!$B7, 1, 0)</f>
        <v>1</v>
      </c>
      <c r="Q5">
        <f>IF('ALL-Students'!Q8='Master Answer Key'!$B7, 1, 0)</f>
        <v>1</v>
      </c>
      <c r="R5">
        <f>IF('ALL-Students'!R8='Master Answer Key'!$B7, 1, 0)</f>
        <v>1</v>
      </c>
      <c r="S5">
        <f>IF('ALL-Students'!S8='Master Answer Key'!$B7, 1, 0)</f>
        <v>1</v>
      </c>
      <c r="T5">
        <f>IF('ALL-Students'!T8='Master Answer Key'!$B7, 1, 0)</f>
        <v>1</v>
      </c>
      <c r="U5">
        <f>IF('ALL-Students'!U8='Master Answer Key'!$B7, 1, 0)</f>
        <v>1</v>
      </c>
      <c r="V5">
        <f>IF('ALL-Students'!V8='Master Answer Key'!$B7, 1, 0)</f>
        <v>1</v>
      </c>
      <c r="W5">
        <f>IF('ALL-Students'!W8='Master Answer Key'!$B7, 1, 0)</f>
        <v>1</v>
      </c>
      <c r="X5">
        <f>IF('ALL-Students'!X8='Master Answer Key'!$B7, 1, 0)</f>
        <v>1</v>
      </c>
      <c r="Y5">
        <f>IF('ALL-Students'!Y8='Master Answer Key'!$B7, 1, 0)</f>
        <v>0</v>
      </c>
      <c r="Z5">
        <f>IF('ALL-Students'!Z8='Master Answer Key'!$B7, 1, 0)</f>
        <v>0</v>
      </c>
      <c r="AA5">
        <f>IF('ALL-Students'!AA8='Master Answer Key'!$B7, 1, 0)</f>
        <v>0</v>
      </c>
      <c r="AB5">
        <f>IF('ALL-Students'!AB8='Master Answer Key'!$B7, 1, 0)</f>
        <v>1</v>
      </c>
      <c r="AC5">
        <f>IF('ALL-Students'!AC8='Master Answer Key'!$B7, 1, 0)</f>
        <v>1</v>
      </c>
      <c r="AD5">
        <f>IF('ALL-Students'!AD8='Master Answer Key'!$B7, 1, 0)</f>
        <v>1</v>
      </c>
      <c r="AE5">
        <f>IF('ALL-Students'!AE8='Master Answer Key'!$B7, 1, 0)</f>
        <v>1</v>
      </c>
      <c r="AF5">
        <f>IF('ALL-Students'!AF8='Master Answer Key'!$B7, 1, 0)</f>
        <v>0</v>
      </c>
      <c r="AG5">
        <f>IF('ALL-Students'!AG8='Master Answer Key'!$B7, 1, 0)</f>
        <v>0</v>
      </c>
      <c r="AH5">
        <f>IF('ALL-Students'!AH8='Master Answer Key'!$B7, 1, 0)</f>
        <v>1</v>
      </c>
      <c r="AI5">
        <f>IF('ALL-Students'!AI8='Master Answer Key'!$B7, 1, 0)</f>
        <v>1</v>
      </c>
      <c r="AJ5">
        <f>IF('ALL-Students'!AJ8='Master Answer Key'!$B7, 1, 0)</f>
        <v>0</v>
      </c>
      <c r="AK5">
        <f>IF('ALL-Students'!AK8='Master Answer Key'!$B7, 1, 0)</f>
        <v>1</v>
      </c>
      <c r="AL5">
        <f>IF('ALL-Students'!AL8='Master Answer Key'!$B7, 1, 0)</f>
        <v>0</v>
      </c>
      <c r="AM5">
        <f>IF('ALL-Students'!AM8='Master Answer Key'!$B7, 1, 0)</f>
        <v>0</v>
      </c>
      <c r="AN5">
        <f>IF('ALL-Students'!AN8='Master Answer Key'!$B7, 1, 0)</f>
        <v>1</v>
      </c>
      <c r="AO5">
        <f>IF('ALL-Students'!AO8='Master Answer Key'!$B7, 1, 0)</f>
        <v>0</v>
      </c>
      <c r="AP5">
        <f>IF('ALL-Students'!AP8='Master Answer Key'!$B7, 1, 0)</f>
        <v>0</v>
      </c>
      <c r="AQ5">
        <f>IF('ALL-Students'!AQ8='Master Answer Key'!$B7, 1, 0)</f>
        <v>0</v>
      </c>
      <c r="AR5">
        <f>IF('ALL-Students'!AR8='Master Answer Key'!$B7, 1, 0)</f>
        <v>1</v>
      </c>
      <c r="AS5">
        <f>IF('ALL-Students'!AS8='Master Answer Key'!$B7, 1, 0)</f>
        <v>0</v>
      </c>
      <c r="AT5">
        <f>IF('ALL-Students'!AT8='Master Answer Key'!$B7, 1, 0)</f>
        <v>0</v>
      </c>
      <c r="AU5">
        <f>IF('ALL-Students'!AU8='Master Answer Key'!$B7, 1, 0)</f>
        <v>1</v>
      </c>
      <c r="AV5">
        <f>IF('ALL-Students'!AV8='Master Answer Key'!$B7, 1, 0)</f>
        <v>1</v>
      </c>
      <c r="AW5">
        <f>IF('ALL-Students'!AW8='Master Answer Key'!$B7, 1, 0)</f>
        <v>1</v>
      </c>
      <c r="AX5">
        <f>IF('ALL-Students'!AX8='Master Answer Key'!$B7, 1, 0)</f>
        <v>1</v>
      </c>
      <c r="AY5">
        <f>IF('ALL-Students'!AY8='Master Answer Key'!$B7, 1, 0)</f>
        <v>1</v>
      </c>
      <c r="AZ5">
        <f>IF('ALL-Students'!AZ8='Master Answer Key'!$B7, 1, 0)</f>
        <v>1</v>
      </c>
      <c r="BA5">
        <f>IF('ALL-Students'!BA8='Master Answer Key'!$B7, 1, 0)</f>
        <v>1</v>
      </c>
      <c r="BB5">
        <f>IF('ALL-Students'!BB8='Master Answer Key'!$B7, 1, 0)</f>
        <v>0</v>
      </c>
      <c r="BC5">
        <f>IF('ALL-Students'!BC8='Master Answer Key'!$B7, 1, 0)</f>
        <v>0</v>
      </c>
      <c r="BD5">
        <f>IF('ALL-Students'!BD8='Master Answer Key'!$B7, 1, 0)</f>
        <v>0</v>
      </c>
      <c r="BE5">
        <f>IF('ALL-Students'!BE8='Master Answer Key'!$B7, 1, 0)</f>
        <v>1</v>
      </c>
      <c r="BF5">
        <f>IF('ALL-Students'!BF8='Master Answer Key'!$B7, 1, 0)</f>
        <v>0</v>
      </c>
      <c r="BG5">
        <f>IF('ALL-Students'!BG8='Master Answer Key'!$B7, 1, 0)</f>
        <v>1</v>
      </c>
      <c r="BH5">
        <f>IF('ALL-Students'!BH8='Master Answer Key'!$B7, 1, 0)</f>
        <v>0</v>
      </c>
      <c r="BI5">
        <f>IF('ALL-Students'!BI8='Master Answer Key'!$B7, 1, 0)</f>
        <v>0</v>
      </c>
      <c r="BJ5">
        <f>IF('ALL-Students'!BJ8='Master Answer Key'!$B7, 1, 0)</f>
        <v>1</v>
      </c>
      <c r="BK5">
        <f>IF('ALL-Students'!BK8='Master Answer Key'!$B7, 1, 0)</f>
        <v>1</v>
      </c>
      <c r="BL5">
        <f>IF('ALL-Students'!BL8='Master Answer Key'!$B7, 1, 0)</f>
        <v>0</v>
      </c>
      <c r="BM5">
        <f>IF('ALL-Students'!BM8='Master Answer Key'!$B7, 1, 0)</f>
        <v>0</v>
      </c>
      <c r="BN5">
        <f>IF('ALL-Students'!BN8='Master Answer Key'!$B7, 1, 0)</f>
        <v>0</v>
      </c>
      <c r="BO5">
        <f>IF('ALL-Students'!BO8='Master Answer Key'!$B7, 1, 0)</f>
        <v>1</v>
      </c>
      <c r="BP5">
        <f>IF('ALL-Students'!BP8='Master Answer Key'!$B7, 1, 0)</f>
        <v>1</v>
      </c>
      <c r="BQ5">
        <f>IF('ALL-Students'!BQ8='Master Answer Key'!$B7, 1, 0)</f>
        <v>1</v>
      </c>
      <c r="BR5">
        <f>IF('ALL-Students'!BR8='Master Answer Key'!$B7, 1, 0)</f>
        <v>1</v>
      </c>
      <c r="BS5">
        <f>IF('ALL-Students'!BS8='Master Answer Key'!$B7, 1, 0)</f>
        <v>0</v>
      </c>
      <c r="BT5">
        <f>IF('ALL-Students'!BT8='Master Answer Key'!$B7, 1, 0)</f>
        <v>1</v>
      </c>
      <c r="BU5">
        <f>IF('ALL-Students'!BU8='Master Answer Key'!$B7, 1, 0)</f>
        <v>1</v>
      </c>
      <c r="BV5">
        <f>IF('ALL-Students'!BV8='Master Answer Key'!$B7, 1, 0)</f>
        <v>1</v>
      </c>
      <c r="BW5">
        <f>IF('ALL-Students'!BW8='Master Answer Key'!$B7, 1, 0)</f>
        <v>1</v>
      </c>
      <c r="BX5">
        <f>IF('ALL-Students'!BX8='Master Answer Key'!$B7, 1, 0)</f>
        <v>0</v>
      </c>
      <c r="BY5">
        <f>IF('ALL-Students'!BY8='Master Answer Key'!$B7, 1, 0)</f>
        <v>0</v>
      </c>
      <c r="BZ5">
        <f>IF('ALL-Students'!BZ8='Master Answer Key'!$B7, 1, 0)</f>
        <v>0</v>
      </c>
      <c r="CA5">
        <f>IF('ALL-Students'!CA8='Master Answer Key'!$B7, 1, 0)</f>
        <v>1</v>
      </c>
      <c r="CB5">
        <f>IF('ALL-Students'!CB8='Master Answer Key'!$B7, 1, 0)</f>
        <v>0</v>
      </c>
      <c r="CC5">
        <f>IF('ALL-Students'!CC8='Master Answer Key'!$B7, 1, 0)</f>
        <v>1</v>
      </c>
    </row>
    <row r="6">
      <c r="A6" s="5" t="s">
        <v>107</v>
      </c>
      <c r="B6">
        <f>IF('ALL-Students'!B9='Master Answer Key'!$B8, 1, 0)</f>
        <v>0</v>
      </c>
      <c r="C6">
        <f>IF('ALL-Students'!C9='Master Answer Key'!$B8, 1, 0)</f>
        <v>0</v>
      </c>
      <c r="D6">
        <f>IF('ALL-Students'!D9='Master Answer Key'!$B8, 1, 0)</f>
        <v>0</v>
      </c>
      <c r="E6">
        <f>IF('ALL-Students'!E9='Master Answer Key'!$B8, 1, 0)</f>
        <v>0</v>
      </c>
      <c r="F6">
        <f>IF('ALL-Students'!F9='Master Answer Key'!$B8, 1, 0)</f>
        <v>0</v>
      </c>
      <c r="G6">
        <f>IF('ALL-Students'!G9='Master Answer Key'!$B8, 1, 0)</f>
        <v>0</v>
      </c>
      <c r="H6">
        <f>IF('ALL-Students'!H9='Master Answer Key'!$B8, 1, 0)</f>
        <v>0</v>
      </c>
      <c r="I6">
        <f>IF('ALL-Students'!I9='Master Answer Key'!$B8, 1, 0)</f>
        <v>0</v>
      </c>
      <c r="J6">
        <f>IF('ALL-Students'!J9='Master Answer Key'!$B8, 1, 0)</f>
        <v>0</v>
      </c>
      <c r="K6">
        <f>IF('ALL-Students'!K9='Master Answer Key'!$B8, 1, 0)</f>
        <v>0</v>
      </c>
      <c r="L6">
        <f>IF('ALL-Students'!L9='Master Answer Key'!$B8, 1, 0)</f>
        <v>0</v>
      </c>
      <c r="M6">
        <f>IF('ALL-Students'!M9='Master Answer Key'!$B8, 1, 0)</f>
        <v>0</v>
      </c>
      <c r="N6">
        <f>IF('ALL-Students'!N9='Master Answer Key'!$B8, 1, 0)</f>
        <v>0</v>
      </c>
      <c r="O6">
        <f>IF('ALL-Students'!O9='Master Answer Key'!$B8, 1, 0)</f>
        <v>0</v>
      </c>
      <c r="P6">
        <f>IF('ALL-Students'!P9='Master Answer Key'!$B8, 1, 0)</f>
        <v>0</v>
      </c>
      <c r="Q6">
        <f>IF('ALL-Students'!Q9='Master Answer Key'!$B8, 1, 0)</f>
        <v>0</v>
      </c>
      <c r="R6">
        <f>IF('ALL-Students'!R9='Master Answer Key'!$B8, 1, 0)</f>
        <v>0</v>
      </c>
      <c r="S6">
        <f>IF('ALL-Students'!S9='Master Answer Key'!$B8, 1, 0)</f>
        <v>0</v>
      </c>
      <c r="T6">
        <f>IF('ALL-Students'!T9='Master Answer Key'!$B8, 1, 0)</f>
        <v>0</v>
      </c>
      <c r="U6">
        <f>IF('ALL-Students'!U9='Master Answer Key'!$B8, 1, 0)</f>
        <v>0</v>
      </c>
      <c r="V6">
        <f>IF('ALL-Students'!V9='Master Answer Key'!$B8, 1, 0)</f>
        <v>0</v>
      </c>
      <c r="W6">
        <f>IF('ALL-Students'!W9='Master Answer Key'!$B8, 1, 0)</f>
        <v>0</v>
      </c>
      <c r="X6">
        <f>IF('ALL-Students'!X9='Master Answer Key'!$B8, 1, 0)</f>
        <v>0</v>
      </c>
      <c r="Y6">
        <f>IF('ALL-Students'!Y9='Master Answer Key'!$B8, 1, 0)</f>
        <v>0</v>
      </c>
      <c r="Z6">
        <f>IF('ALL-Students'!Z9='Master Answer Key'!$B8, 1, 0)</f>
        <v>0</v>
      </c>
      <c r="AA6">
        <f>IF('ALL-Students'!AA9='Master Answer Key'!$B8, 1, 0)</f>
        <v>0</v>
      </c>
      <c r="AB6">
        <f>IF('ALL-Students'!AB9='Master Answer Key'!$B8, 1, 0)</f>
        <v>0</v>
      </c>
      <c r="AC6">
        <f>IF('ALL-Students'!AC9='Master Answer Key'!$B8, 1, 0)</f>
        <v>0</v>
      </c>
      <c r="AD6">
        <f>IF('ALL-Students'!AD9='Master Answer Key'!$B8, 1, 0)</f>
        <v>0</v>
      </c>
      <c r="AE6">
        <f>IF('ALL-Students'!AE9='Master Answer Key'!$B8, 1, 0)</f>
        <v>0</v>
      </c>
      <c r="AF6">
        <f>IF('ALL-Students'!AF9='Master Answer Key'!$B8, 1, 0)</f>
        <v>0</v>
      </c>
      <c r="AG6">
        <f>IF('ALL-Students'!AG9='Master Answer Key'!$B8, 1, 0)</f>
        <v>0</v>
      </c>
      <c r="AH6">
        <f>IF('ALL-Students'!AH9='Master Answer Key'!$B8, 1, 0)</f>
        <v>0</v>
      </c>
      <c r="AI6">
        <f>IF('ALL-Students'!AI9='Master Answer Key'!$B8, 1, 0)</f>
        <v>0</v>
      </c>
      <c r="AJ6">
        <f>IF('ALL-Students'!AJ9='Master Answer Key'!$B8, 1, 0)</f>
        <v>0</v>
      </c>
      <c r="AK6">
        <f>IF('ALL-Students'!AK9='Master Answer Key'!$B8, 1, 0)</f>
        <v>0</v>
      </c>
      <c r="AL6">
        <f>IF('ALL-Students'!AL9='Master Answer Key'!$B8, 1, 0)</f>
        <v>0</v>
      </c>
      <c r="AM6">
        <f>IF('ALL-Students'!AM9='Master Answer Key'!$B8, 1, 0)</f>
        <v>0</v>
      </c>
      <c r="AN6">
        <f>IF('ALL-Students'!AN9='Master Answer Key'!$B8, 1, 0)</f>
        <v>0</v>
      </c>
      <c r="AO6">
        <f>IF('ALL-Students'!AO9='Master Answer Key'!$B8, 1, 0)</f>
        <v>0</v>
      </c>
      <c r="AP6">
        <f>IF('ALL-Students'!AP9='Master Answer Key'!$B8, 1, 0)</f>
        <v>0</v>
      </c>
      <c r="AQ6">
        <f>IF('ALL-Students'!AQ9='Master Answer Key'!$B8, 1, 0)</f>
        <v>0</v>
      </c>
      <c r="AR6">
        <f>IF('ALL-Students'!AR9='Master Answer Key'!$B8, 1, 0)</f>
        <v>0</v>
      </c>
      <c r="AS6">
        <f>IF('ALL-Students'!AS9='Master Answer Key'!$B8, 1, 0)</f>
        <v>0</v>
      </c>
      <c r="AT6">
        <f>IF('ALL-Students'!AT9='Master Answer Key'!$B8, 1, 0)</f>
        <v>0</v>
      </c>
      <c r="AU6">
        <f>IF('ALL-Students'!AU9='Master Answer Key'!$B8, 1, 0)</f>
        <v>0</v>
      </c>
      <c r="AV6">
        <f>IF('ALL-Students'!AV9='Master Answer Key'!$B8, 1, 0)</f>
        <v>0</v>
      </c>
      <c r="AW6">
        <f>IF('ALL-Students'!AW9='Master Answer Key'!$B8, 1, 0)</f>
        <v>0</v>
      </c>
      <c r="AX6">
        <f>IF('ALL-Students'!AX9='Master Answer Key'!$B8, 1, 0)</f>
        <v>0</v>
      </c>
      <c r="AY6">
        <f>IF('ALL-Students'!AY9='Master Answer Key'!$B8, 1, 0)</f>
        <v>0</v>
      </c>
      <c r="AZ6">
        <f>IF('ALL-Students'!AZ9='Master Answer Key'!$B8, 1, 0)</f>
        <v>0</v>
      </c>
      <c r="BA6">
        <f>IF('ALL-Students'!BA9='Master Answer Key'!$B8, 1, 0)</f>
        <v>0</v>
      </c>
      <c r="BB6">
        <f>IF('ALL-Students'!BB9='Master Answer Key'!$B8, 1, 0)</f>
        <v>0</v>
      </c>
      <c r="BC6">
        <f>IF('ALL-Students'!BC9='Master Answer Key'!$B8, 1, 0)</f>
        <v>0</v>
      </c>
      <c r="BD6">
        <f>IF('ALL-Students'!BD9='Master Answer Key'!$B8, 1, 0)</f>
        <v>0</v>
      </c>
      <c r="BE6">
        <f>IF('ALL-Students'!BE9='Master Answer Key'!$B8, 1, 0)</f>
        <v>0</v>
      </c>
      <c r="BF6">
        <f>IF('ALL-Students'!BF9='Master Answer Key'!$B8, 1, 0)</f>
        <v>0</v>
      </c>
      <c r="BG6">
        <f>IF('ALL-Students'!BG9='Master Answer Key'!$B8, 1, 0)</f>
        <v>0</v>
      </c>
      <c r="BH6">
        <f>IF('ALL-Students'!BH9='Master Answer Key'!$B8, 1, 0)</f>
        <v>0</v>
      </c>
      <c r="BI6">
        <f>IF('ALL-Students'!BI9='Master Answer Key'!$B8, 1, 0)</f>
        <v>0</v>
      </c>
      <c r="BJ6">
        <f>IF('ALL-Students'!BJ9='Master Answer Key'!$B8, 1, 0)</f>
        <v>0</v>
      </c>
      <c r="BK6">
        <f>IF('ALL-Students'!BK9='Master Answer Key'!$B8, 1, 0)</f>
        <v>0</v>
      </c>
      <c r="BL6">
        <f>IF('ALL-Students'!BL9='Master Answer Key'!$B8, 1, 0)</f>
        <v>0</v>
      </c>
      <c r="BM6">
        <f>IF('ALL-Students'!BM9='Master Answer Key'!$B8, 1, 0)</f>
        <v>0</v>
      </c>
      <c r="BN6">
        <f>IF('ALL-Students'!BN9='Master Answer Key'!$B8, 1, 0)</f>
        <v>0</v>
      </c>
      <c r="BO6">
        <f>IF('ALL-Students'!BO9='Master Answer Key'!$B8, 1, 0)</f>
        <v>0</v>
      </c>
      <c r="BP6">
        <f>IF('ALL-Students'!BP9='Master Answer Key'!$B8, 1, 0)</f>
        <v>0</v>
      </c>
      <c r="BQ6">
        <f>IF('ALL-Students'!BQ9='Master Answer Key'!$B8, 1, 0)</f>
        <v>0</v>
      </c>
      <c r="BR6">
        <f>IF('ALL-Students'!BR9='Master Answer Key'!$B8, 1, 0)</f>
        <v>0</v>
      </c>
      <c r="BS6">
        <f>IF('ALL-Students'!BS9='Master Answer Key'!$B8, 1, 0)</f>
        <v>0</v>
      </c>
      <c r="BT6">
        <f>IF('ALL-Students'!BT9='Master Answer Key'!$B8, 1, 0)</f>
        <v>0</v>
      </c>
      <c r="BU6">
        <f>IF('ALL-Students'!BU9='Master Answer Key'!$B8, 1, 0)</f>
        <v>0</v>
      </c>
      <c r="BV6">
        <f>IF('ALL-Students'!BV9='Master Answer Key'!$B8, 1, 0)</f>
        <v>0</v>
      </c>
      <c r="BW6">
        <f>IF('ALL-Students'!BW9='Master Answer Key'!$B8, 1, 0)</f>
        <v>0</v>
      </c>
      <c r="BX6">
        <f>IF('ALL-Students'!BX9='Master Answer Key'!$B8, 1, 0)</f>
        <v>0</v>
      </c>
      <c r="BY6">
        <f>IF('ALL-Students'!BY9='Master Answer Key'!$B8, 1, 0)</f>
        <v>0</v>
      </c>
      <c r="BZ6">
        <f>IF('ALL-Students'!BZ9='Master Answer Key'!$B8, 1, 0)</f>
        <v>0</v>
      </c>
      <c r="CA6">
        <f>IF('ALL-Students'!CA9='Master Answer Key'!$B8, 1, 0)</f>
        <v>0</v>
      </c>
      <c r="CB6">
        <f>IF('ALL-Students'!CB9='Master Answer Key'!$B8, 1, 0)</f>
        <v>0</v>
      </c>
      <c r="CC6">
        <f>IF('ALL-Students'!CC9='Master Answer Key'!$B8, 1, 0)</f>
        <v>0</v>
      </c>
    </row>
    <row r="7">
      <c r="A7" s="5" t="s">
        <v>108</v>
      </c>
      <c r="B7">
        <f>IF('ALL-Students'!B10='Master Answer Key'!$B9, 1, 0)</f>
        <v>0</v>
      </c>
      <c r="C7">
        <f>IF('ALL-Students'!C10='Master Answer Key'!$B9, 1, 0)</f>
        <v>0</v>
      </c>
      <c r="D7">
        <f>IF('ALL-Students'!D10='Master Answer Key'!$B9, 1, 0)</f>
        <v>0</v>
      </c>
      <c r="E7">
        <f>IF('ALL-Students'!E10='Master Answer Key'!$B9, 1, 0)</f>
        <v>0</v>
      </c>
      <c r="F7">
        <f>IF('ALL-Students'!F10='Master Answer Key'!$B9, 1, 0)</f>
        <v>0</v>
      </c>
      <c r="G7">
        <f>IF('ALL-Students'!G10='Master Answer Key'!$B9, 1, 0)</f>
        <v>0</v>
      </c>
      <c r="H7">
        <f>IF('ALL-Students'!H10='Master Answer Key'!$B9, 1, 0)</f>
        <v>0</v>
      </c>
      <c r="I7">
        <f>IF('ALL-Students'!I10='Master Answer Key'!$B9, 1, 0)</f>
        <v>0</v>
      </c>
      <c r="J7">
        <f>IF('ALL-Students'!J10='Master Answer Key'!$B9, 1, 0)</f>
        <v>1</v>
      </c>
      <c r="K7">
        <f>IF('ALL-Students'!K10='Master Answer Key'!$B9, 1, 0)</f>
        <v>0</v>
      </c>
      <c r="L7">
        <f>IF('ALL-Students'!L10='Master Answer Key'!$B9, 1, 0)</f>
        <v>0</v>
      </c>
      <c r="M7">
        <f>IF('ALL-Students'!M10='Master Answer Key'!$B9, 1, 0)</f>
        <v>0</v>
      </c>
      <c r="N7">
        <f>IF('ALL-Students'!N10='Master Answer Key'!$B9, 1, 0)</f>
        <v>0</v>
      </c>
      <c r="O7">
        <f>IF('ALL-Students'!O10='Master Answer Key'!$B9, 1, 0)</f>
        <v>0</v>
      </c>
      <c r="P7">
        <f>IF('ALL-Students'!P10='Master Answer Key'!$B9, 1, 0)</f>
        <v>0</v>
      </c>
      <c r="Q7">
        <f>IF('ALL-Students'!Q10='Master Answer Key'!$B9, 1, 0)</f>
        <v>0</v>
      </c>
      <c r="R7">
        <f>IF('ALL-Students'!R10='Master Answer Key'!$B9, 1, 0)</f>
        <v>0</v>
      </c>
      <c r="S7">
        <f>IF('ALL-Students'!S10='Master Answer Key'!$B9, 1, 0)</f>
        <v>0</v>
      </c>
      <c r="T7">
        <f>IF('ALL-Students'!T10='Master Answer Key'!$B9, 1, 0)</f>
        <v>0</v>
      </c>
      <c r="U7">
        <f>IF('ALL-Students'!U10='Master Answer Key'!$B9, 1, 0)</f>
        <v>0</v>
      </c>
      <c r="V7">
        <f>IF('ALL-Students'!V10='Master Answer Key'!$B9, 1, 0)</f>
        <v>0</v>
      </c>
      <c r="W7">
        <f>IF('ALL-Students'!W10='Master Answer Key'!$B9, 1, 0)</f>
        <v>0</v>
      </c>
      <c r="X7">
        <f>IF('ALL-Students'!X10='Master Answer Key'!$B9, 1, 0)</f>
        <v>0</v>
      </c>
      <c r="Y7">
        <f>IF('ALL-Students'!Y10='Master Answer Key'!$B9, 1, 0)</f>
        <v>0</v>
      </c>
      <c r="Z7">
        <f>IF('ALL-Students'!Z10='Master Answer Key'!$B9, 1, 0)</f>
        <v>0</v>
      </c>
      <c r="AA7">
        <f>IF('ALL-Students'!AA10='Master Answer Key'!$B9, 1, 0)</f>
        <v>0</v>
      </c>
      <c r="AB7">
        <f>IF('ALL-Students'!AB10='Master Answer Key'!$B9, 1, 0)</f>
        <v>0</v>
      </c>
      <c r="AC7">
        <f>IF('ALL-Students'!AC10='Master Answer Key'!$B9, 1, 0)</f>
        <v>0</v>
      </c>
      <c r="AD7">
        <f>IF('ALL-Students'!AD10='Master Answer Key'!$B9, 1, 0)</f>
        <v>0</v>
      </c>
      <c r="AE7">
        <f>IF('ALL-Students'!AE10='Master Answer Key'!$B9, 1, 0)</f>
        <v>0</v>
      </c>
      <c r="AF7">
        <f>IF('ALL-Students'!AF10='Master Answer Key'!$B9, 1, 0)</f>
        <v>0</v>
      </c>
      <c r="AG7">
        <f>IF('ALL-Students'!AG10='Master Answer Key'!$B9, 1, 0)</f>
        <v>0</v>
      </c>
      <c r="AH7">
        <f>IF('ALL-Students'!AH10='Master Answer Key'!$B9, 1, 0)</f>
        <v>0</v>
      </c>
      <c r="AI7">
        <f>IF('ALL-Students'!AI10='Master Answer Key'!$B9, 1, 0)</f>
        <v>0</v>
      </c>
      <c r="AJ7">
        <f>IF('ALL-Students'!AJ10='Master Answer Key'!$B9, 1, 0)</f>
        <v>0</v>
      </c>
      <c r="AK7">
        <f>IF('ALL-Students'!AK10='Master Answer Key'!$B9, 1, 0)</f>
        <v>0</v>
      </c>
      <c r="AL7">
        <f>IF('ALL-Students'!AL10='Master Answer Key'!$B9, 1, 0)</f>
        <v>0</v>
      </c>
      <c r="AM7">
        <f>IF('ALL-Students'!AM10='Master Answer Key'!$B9, 1, 0)</f>
        <v>0</v>
      </c>
      <c r="AN7">
        <f>IF('ALL-Students'!AN10='Master Answer Key'!$B9, 1, 0)</f>
        <v>0</v>
      </c>
      <c r="AO7">
        <f>IF('ALL-Students'!AO10='Master Answer Key'!$B9, 1, 0)</f>
        <v>0</v>
      </c>
      <c r="AP7">
        <f>IF('ALL-Students'!AP10='Master Answer Key'!$B9, 1, 0)</f>
        <v>0</v>
      </c>
      <c r="AQ7">
        <f>IF('ALL-Students'!AQ10='Master Answer Key'!$B9, 1, 0)</f>
        <v>0</v>
      </c>
      <c r="AR7">
        <f>IF('ALL-Students'!AR10='Master Answer Key'!$B9, 1, 0)</f>
        <v>0</v>
      </c>
      <c r="AS7">
        <f>IF('ALL-Students'!AS10='Master Answer Key'!$B9, 1, 0)</f>
        <v>0</v>
      </c>
      <c r="AT7">
        <f>IF('ALL-Students'!AT10='Master Answer Key'!$B9, 1, 0)</f>
        <v>0</v>
      </c>
      <c r="AU7">
        <f>IF('ALL-Students'!AU10='Master Answer Key'!$B9, 1, 0)</f>
        <v>0</v>
      </c>
      <c r="AV7">
        <f>IF('ALL-Students'!AV10='Master Answer Key'!$B9, 1, 0)</f>
        <v>0</v>
      </c>
      <c r="AW7">
        <f>IF('ALL-Students'!AW10='Master Answer Key'!$B9, 1, 0)</f>
        <v>0</v>
      </c>
      <c r="AX7">
        <f>IF('ALL-Students'!AX10='Master Answer Key'!$B9, 1, 0)</f>
        <v>0</v>
      </c>
      <c r="AY7">
        <f>IF('ALL-Students'!AY10='Master Answer Key'!$B9, 1, 0)</f>
        <v>0</v>
      </c>
      <c r="AZ7">
        <f>IF('ALL-Students'!AZ10='Master Answer Key'!$B9, 1, 0)</f>
        <v>0</v>
      </c>
      <c r="BA7">
        <f>IF('ALL-Students'!BA10='Master Answer Key'!$B9, 1, 0)</f>
        <v>0</v>
      </c>
      <c r="BB7">
        <f>IF('ALL-Students'!BB10='Master Answer Key'!$B9, 1, 0)</f>
        <v>0</v>
      </c>
      <c r="BC7">
        <f>IF('ALL-Students'!BC10='Master Answer Key'!$B9, 1, 0)</f>
        <v>0</v>
      </c>
      <c r="BD7">
        <f>IF('ALL-Students'!BD10='Master Answer Key'!$B9, 1, 0)</f>
        <v>0</v>
      </c>
      <c r="BE7">
        <f>IF('ALL-Students'!BE10='Master Answer Key'!$B9, 1, 0)</f>
        <v>0</v>
      </c>
      <c r="BF7">
        <f>IF('ALL-Students'!BF10='Master Answer Key'!$B9, 1, 0)</f>
        <v>0</v>
      </c>
      <c r="BG7">
        <f>IF('ALL-Students'!BG10='Master Answer Key'!$B9, 1, 0)</f>
        <v>0</v>
      </c>
      <c r="BH7">
        <f>IF('ALL-Students'!BH10='Master Answer Key'!$B9, 1, 0)</f>
        <v>0</v>
      </c>
      <c r="BI7">
        <f>IF('ALL-Students'!BI10='Master Answer Key'!$B9, 1, 0)</f>
        <v>0</v>
      </c>
      <c r="BJ7">
        <f>IF('ALL-Students'!BJ10='Master Answer Key'!$B9, 1, 0)</f>
        <v>0</v>
      </c>
      <c r="BK7">
        <f>IF('ALL-Students'!BK10='Master Answer Key'!$B9, 1, 0)</f>
        <v>0</v>
      </c>
      <c r="BL7">
        <f>IF('ALL-Students'!BL10='Master Answer Key'!$B9, 1, 0)</f>
        <v>0</v>
      </c>
      <c r="BM7">
        <f>IF('ALL-Students'!BM10='Master Answer Key'!$B9, 1, 0)</f>
        <v>0</v>
      </c>
      <c r="BN7">
        <f>IF('ALL-Students'!BN10='Master Answer Key'!$B9, 1, 0)</f>
        <v>0</v>
      </c>
      <c r="BO7">
        <f>IF('ALL-Students'!BO10='Master Answer Key'!$B9, 1, 0)</f>
        <v>0</v>
      </c>
      <c r="BP7">
        <f>IF('ALL-Students'!BP10='Master Answer Key'!$B9, 1, 0)</f>
        <v>0</v>
      </c>
      <c r="BQ7">
        <f>IF('ALL-Students'!BQ10='Master Answer Key'!$B9, 1, 0)</f>
        <v>1</v>
      </c>
      <c r="BR7">
        <f>IF('ALL-Students'!BR10='Master Answer Key'!$B9, 1, 0)</f>
        <v>0</v>
      </c>
      <c r="BS7">
        <f>IF('ALL-Students'!BS10='Master Answer Key'!$B9, 1, 0)</f>
        <v>0</v>
      </c>
      <c r="BT7">
        <f>IF('ALL-Students'!BT10='Master Answer Key'!$B9, 1, 0)</f>
        <v>0</v>
      </c>
      <c r="BU7">
        <f>IF('ALL-Students'!BU10='Master Answer Key'!$B9, 1, 0)</f>
        <v>0</v>
      </c>
      <c r="BV7">
        <f>IF('ALL-Students'!BV10='Master Answer Key'!$B9, 1, 0)</f>
        <v>0</v>
      </c>
      <c r="BW7">
        <f>IF('ALL-Students'!BW10='Master Answer Key'!$B9, 1, 0)</f>
        <v>0</v>
      </c>
      <c r="BX7">
        <f>IF('ALL-Students'!BX10='Master Answer Key'!$B9, 1, 0)</f>
        <v>0</v>
      </c>
      <c r="BY7">
        <f>IF('ALL-Students'!BY10='Master Answer Key'!$B9, 1, 0)</f>
        <v>0</v>
      </c>
      <c r="BZ7">
        <f>IF('ALL-Students'!BZ10='Master Answer Key'!$B9, 1, 0)</f>
        <v>0</v>
      </c>
      <c r="CA7">
        <f>IF('ALL-Students'!CA10='Master Answer Key'!$B9, 1, 0)</f>
        <v>0</v>
      </c>
      <c r="CB7">
        <f>IF('ALL-Students'!CB10='Master Answer Key'!$B9, 1, 0)</f>
        <v>0</v>
      </c>
      <c r="CC7">
        <f>IF('ALL-Students'!CC10='Master Answer Key'!$B9, 1, 0)</f>
        <v>0</v>
      </c>
    </row>
    <row r="8">
      <c r="A8" s="5" t="s">
        <v>112</v>
      </c>
      <c r="B8">
        <f>IF('ALL-Students'!B11='Master Answer Key'!$B10, 1, 0)</f>
        <v>0</v>
      </c>
      <c r="C8">
        <f>IF('ALL-Students'!C11='Master Answer Key'!$B10, 1, 0)</f>
        <v>0</v>
      </c>
      <c r="D8">
        <f>IF('ALL-Students'!D11='Master Answer Key'!$B10, 1, 0)</f>
        <v>0</v>
      </c>
      <c r="E8">
        <f>IF('ALL-Students'!E11='Master Answer Key'!$B10, 1, 0)</f>
        <v>0</v>
      </c>
      <c r="F8">
        <f>IF('ALL-Students'!F11='Master Answer Key'!$B10, 1, 0)</f>
        <v>0</v>
      </c>
      <c r="G8">
        <f>IF('ALL-Students'!G11='Master Answer Key'!$B10, 1, 0)</f>
        <v>0</v>
      </c>
      <c r="H8">
        <f>IF('ALL-Students'!H11='Master Answer Key'!$B10, 1, 0)</f>
        <v>0</v>
      </c>
      <c r="I8">
        <f>IF('ALL-Students'!I11='Master Answer Key'!$B10, 1, 0)</f>
        <v>0</v>
      </c>
      <c r="J8">
        <f>IF('ALL-Students'!J11='Master Answer Key'!$B10, 1, 0)</f>
        <v>0</v>
      </c>
      <c r="K8">
        <f>IF('ALL-Students'!K11='Master Answer Key'!$B10, 1, 0)</f>
        <v>0</v>
      </c>
      <c r="L8">
        <f>IF('ALL-Students'!L11='Master Answer Key'!$B10, 1, 0)</f>
        <v>0</v>
      </c>
      <c r="M8">
        <f>IF('ALL-Students'!M11='Master Answer Key'!$B10, 1, 0)</f>
        <v>0</v>
      </c>
      <c r="N8">
        <f>IF('ALL-Students'!N11='Master Answer Key'!$B10, 1, 0)</f>
        <v>0</v>
      </c>
      <c r="O8">
        <f>IF('ALL-Students'!O11='Master Answer Key'!$B10, 1, 0)</f>
        <v>0</v>
      </c>
      <c r="P8">
        <f>IF('ALL-Students'!P11='Master Answer Key'!$B10, 1, 0)</f>
        <v>0</v>
      </c>
      <c r="Q8">
        <f>IF('ALL-Students'!Q11='Master Answer Key'!$B10, 1, 0)</f>
        <v>0</v>
      </c>
      <c r="R8">
        <f>IF('ALL-Students'!R11='Master Answer Key'!$B10, 1, 0)</f>
        <v>0</v>
      </c>
      <c r="S8">
        <f>IF('ALL-Students'!S11='Master Answer Key'!$B10, 1, 0)</f>
        <v>0</v>
      </c>
      <c r="T8">
        <f>IF('ALL-Students'!T11='Master Answer Key'!$B10, 1, 0)</f>
        <v>0</v>
      </c>
      <c r="U8">
        <f>IF('ALL-Students'!U11='Master Answer Key'!$B10, 1, 0)</f>
        <v>0</v>
      </c>
      <c r="V8">
        <f>IF('ALL-Students'!V11='Master Answer Key'!$B10, 1, 0)</f>
        <v>0</v>
      </c>
      <c r="W8">
        <f>IF('ALL-Students'!W11='Master Answer Key'!$B10, 1, 0)</f>
        <v>0</v>
      </c>
      <c r="X8">
        <f>IF('ALL-Students'!X11='Master Answer Key'!$B10, 1, 0)</f>
        <v>0</v>
      </c>
      <c r="Y8">
        <f>IF('ALL-Students'!Y11='Master Answer Key'!$B10, 1, 0)</f>
        <v>0</v>
      </c>
      <c r="Z8">
        <f>IF('ALL-Students'!Z11='Master Answer Key'!$B10, 1, 0)</f>
        <v>0</v>
      </c>
      <c r="AA8">
        <f>IF('ALL-Students'!AA11='Master Answer Key'!$B10, 1, 0)</f>
        <v>0</v>
      </c>
      <c r="AB8">
        <f>IF('ALL-Students'!AB11='Master Answer Key'!$B10, 1, 0)</f>
        <v>0</v>
      </c>
      <c r="AC8">
        <f>IF('ALL-Students'!AC11='Master Answer Key'!$B10, 1, 0)</f>
        <v>0</v>
      </c>
      <c r="AD8">
        <f>IF('ALL-Students'!AD11='Master Answer Key'!$B10, 1, 0)</f>
        <v>0</v>
      </c>
      <c r="AE8">
        <f>IF('ALL-Students'!AE11='Master Answer Key'!$B10, 1, 0)</f>
        <v>0</v>
      </c>
      <c r="AF8">
        <f>IF('ALL-Students'!AF11='Master Answer Key'!$B10, 1, 0)</f>
        <v>0</v>
      </c>
      <c r="AG8">
        <f>IF('ALL-Students'!AG11='Master Answer Key'!$B10, 1, 0)</f>
        <v>0</v>
      </c>
      <c r="AH8">
        <f>IF('ALL-Students'!AH11='Master Answer Key'!$B10, 1, 0)</f>
        <v>0</v>
      </c>
      <c r="AI8">
        <f>IF('ALL-Students'!AI11='Master Answer Key'!$B10, 1, 0)</f>
        <v>0</v>
      </c>
      <c r="AJ8">
        <f>IF('ALL-Students'!AJ11='Master Answer Key'!$B10, 1, 0)</f>
        <v>0</v>
      </c>
      <c r="AK8">
        <f>IF('ALL-Students'!AK11='Master Answer Key'!$B10, 1, 0)</f>
        <v>0</v>
      </c>
      <c r="AL8">
        <f>IF('ALL-Students'!AL11='Master Answer Key'!$B10, 1, 0)</f>
        <v>0</v>
      </c>
      <c r="AM8">
        <f>IF('ALL-Students'!AM11='Master Answer Key'!$B10, 1, 0)</f>
        <v>0</v>
      </c>
      <c r="AN8">
        <f>IF('ALL-Students'!AN11='Master Answer Key'!$B10, 1, 0)</f>
        <v>0</v>
      </c>
      <c r="AO8">
        <f>IF('ALL-Students'!AO11='Master Answer Key'!$B10, 1, 0)</f>
        <v>0</v>
      </c>
      <c r="AP8">
        <f>IF('ALL-Students'!AP11='Master Answer Key'!$B10, 1, 0)</f>
        <v>0</v>
      </c>
      <c r="AQ8">
        <f>IF('ALL-Students'!AQ11='Master Answer Key'!$B10, 1, 0)</f>
        <v>0</v>
      </c>
      <c r="AR8">
        <f>IF('ALL-Students'!AR11='Master Answer Key'!$B10, 1, 0)</f>
        <v>0</v>
      </c>
      <c r="AS8">
        <f>IF('ALL-Students'!AS11='Master Answer Key'!$B10, 1, 0)</f>
        <v>0</v>
      </c>
      <c r="AT8">
        <f>IF('ALL-Students'!AT11='Master Answer Key'!$B10, 1, 0)</f>
        <v>0</v>
      </c>
      <c r="AU8">
        <f>IF('ALL-Students'!AU11='Master Answer Key'!$B10, 1, 0)</f>
        <v>0</v>
      </c>
      <c r="AV8">
        <f>IF('ALL-Students'!AV11='Master Answer Key'!$B10, 1, 0)</f>
        <v>0</v>
      </c>
      <c r="AW8">
        <f>IF('ALL-Students'!AW11='Master Answer Key'!$B10, 1, 0)</f>
        <v>0</v>
      </c>
      <c r="AX8">
        <f>IF('ALL-Students'!AX11='Master Answer Key'!$B10, 1, 0)</f>
        <v>0</v>
      </c>
      <c r="AY8">
        <f>IF('ALL-Students'!AY11='Master Answer Key'!$B10, 1, 0)</f>
        <v>0</v>
      </c>
      <c r="AZ8">
        <f>IF('ALL-Students'!AZ11='Master Answer Key'!$B10, 1, 0)</f>
        <v>0</v>
      </c>
      <c r="BA8">
        <f>IF('ALL-Students'!BA11='Master Answer Key'!$B10, 1, 0)</f>
        <v>0</v>
      </c>
      <c r="BB8">
        <f>IF('ALL-Students'!BB11='Master Answer Key'!$B10, 1, 0)</f>
        <v>0</v>
      </c>
      <c r="BC8">
        <f>IF('ALL-Students'!BC11='Master Answer Key'!$B10, 1, 0)</f>
        <v>0</v>
      </c>
      <c r="BD8">
        <f>IF('ALL-Students'!BD11='Master Answer Key'!$B10, 1, 0)</f>
        <v>0</v>
      </c>
      <c r="BE8">
        <f>IF('ALL-Students'!BE11='Master Answer Key'!$B10, 1, 0)</f>
        <v>0</v>
      </c>
      <c r="BF8">
        <f>IF('ALL-Students'!BF11='Master Answer Key'!$B10, 1, 0)</f>
        <v>0</v>
      </c>
      <c r="BG8">
        <f>IF('ALL-Students'!BG11='Master Answer Key'!$B10, 1, 0)</f>
        <v>0</v>
      </c>
      <c r="BH8">
        <f>IF('ALL-Students'!BH11='Master Answer Key'!$B10, 1, 0)</f>
        <v>0</v>
      </c>
      <c r="BI8">
        <f>IF('ALL-Students'!BI11='Master Answer Key'!$B10, 1, 0)</f>
        <v>0</v>
      </c>
      <c r="BJ8">
        <f>IF('ALL-Students'!BJ11='Master Answer Key'!$B10, 1, 0)</f>
        <v>0</v>
      </c>
      <c r="BK8">
        <f>IF('ALL-Students'!BK11='Master Answer Key'!$B10, 1, 0)</f>
        <v>0</v>
      </c>
      <c r="BL8">
        <f>IF('ALL-Students'!BL11='Master Answer Key'!$B10, 1, 0)</f>
        <v>0</v>
      </c>
      <c r="BM8">
        <f>IF('ALL-Students'!BM11='Master Answer Key'!$B10, 1, 0)</f>
        <v>0</v>
      </c>
      <c r="BN8">
        <f>IF('ALL-Students'!BN11='Master Answer Key'!$B10, 1, 0)</f>
        <v>0</v>
      </c>
      <c r="BO8">
        <f>IF('ALL-Students'!BO11='Master Answer Key'!$B10, 1, 0)</f>
        <v>0</v>
      </c>
      <c r="BP8">
        <f>IF('ALL-Students'!BP11='Master Answer Key'!$B10, 1, 0)</f>
        <v>0</v>
      </c>
      <c r="BQ8">
        <f>IF('ALL-Students'!BQ11='Master Answer Key'!$B10, 1, 0)</f>
        <v>0</v>
      </c>
      <c r="BR8">
        <f>IF('ALL-Students'!BR11='Master Answer Key'!$B10, 1, 0)</f>
        <v>0</v>
      </c>
      <c r="BS8">
        <f>IF('ALL-Students'!BS11='Master Answer Key'!$B10, 1, 0)</f>
        <v>0</v>
      </c>
      <c r="BT8">
        <f>IF('ALL-Students'!BT11='Master Answer Key'!$B10, 1, 0)</f>
        <v>0</v>
      </c>
      <c r="BU8">
        <f>IF('ALL-Students'!BU11='Master Answer Key'!$B10, 1, 0)</f>
        <v>0</v>
      </c>
      <c r="BV8">
        <f>IF('ALL-Students'!BV11='Master Answer Key'!$B10, 1, 0)</f>
        <v>0</v>
      </c>
      <c r="BW8">
        <f>IF('ALL-Students'!BW11='Master Answer Key'!$B10, 1, 0)</f>
        <v>0</v>
      </c>
      <c r="BX8">
        <f>IF('ALL-Students'!BX11='Master Answer Key'!$B10, 1, 0)</f>
        <v>0</v>
      </c>
      <c r="BY8">
        <f>IF('ALL-Students'!BY11='Master Answer Key'!$B10, 1, 0)</f>
        <v>0</v>
      </c>
      <c r="BZ8">
        <f>IF('ALL-Students'!BZ11='Master Answer Key'!$B10, 1, 0)</f>
        <v>0</v>
      </c>
      <c r="CA8">
        <f>IF('ALL-Students'!CA11='Master Answer Key'!$B10, 1, 0)</f>
        <v>0</v>
      </c>
      <c r="CB8">
        <f>IF('ALL-Students'!CB11='Master Answer Key'!$B10, 1, 0)</f>
        <v>0</v>
      </c>
      <c r="CC8">
        <f>IF('ALL-Students'!CC11='Master Answer Key'!$B10, 1, 0)</f>
        <v>0</v>
      </c>
    </row>
    <row r="9">
      <c r="A9" s="5" t="s">
        <v>113</v>
      </c>
      <c r="B9">
        <f>IF('ALL-Students'!B12='Master Answer Key'!$B11, 1, 0)</f>
        <v>1</v>
      </c>
      <c r="C9">
        <f>IF('ALL-Students'!C12='Master Answer Key'!$B11, 1, 0)</f>
        <v>1</v>
      </c>
      <c r="D9">
        <f>IF('ALL-Students'!D12='Master Answer Key'!$B11, 1, 0)</f>
        <v>1</v>
      </c>
      <c r="E9">
        <f>IF('ALL-Students'!E12='Master Answer Key'!$B11, 1, 0)</f>
        <v>1</v>
      </c>
      <c r="F9">
        <f>IF('ALL-Students'!F12='Master Answer Key'!$B11, 1, 0)</f>
        <v>1</v>
      </c>
      <c r="G9">
        <f>IF('ALL-Students'!G12='Master Answer Key'!$B11, 1, 0)</f>
        <v>1</v>
      </c>
      <c r="H9">
        <f>IF('ALL-Students'!H12='Master Answer Key'!$B11, 1, 0)</f>
        <v>1</v>
      </c>
      <c r="I9">
        <f>IF('ALL-Students'!I12='Master Answer Key'!$B11, 1, 0)</f>
        <v>1</v>
      </c>
      <c r="J9">
        <f>IF('ALL-Students'!J12='Master Answer Key'!$B11, 1, 0)</f>
        <v>1</v>
      </c>
      <c r="K9">
        <f>IF('ALL-Students'!K12='Master Answer Key'!$B11, 1, 0)</f>
        <v>1</v>
      </c>
      <c r="L9">
        <f>IF('ALL-Students'!L12='Master Answer Key'!$B11, 1, 0)</f>
        <v>1</v>
      </c>
      <c r="M9">
        <f>IF('ALL-Students'!M12='Master Answer Key'!$B11, 1, 0)</f>
        <v>1</v>
      </c>
      <c r="N9">
        <f>IF('ALL-Students'!N12='Master Answer Key'!$B11, 1, 0)</f>
        <v>1</v>
      </c>
      <c r="O9">
        <f>IF('ALL-Students'!O12='Master Answer Key'!$B11, 1, 0)</f>
        <v>1</v>
      </c>
      <c r="P9">
        <f>IF('ALL-Students'!P12='Master Answer Key'!$B11, 1, 0)</f>
        <v>0</v>
      </c>
      <c r="Q9">
        <f>IF('ALL-Students'!Q12='Master Answer Key'!$B11, 1, 0)</f>
        <v>1</v>
      </c>
      <c r="R9">
        <f>IF('ALL-Students'!R12='Master Answer Key'!$B11, 1, 0)</f>
        <v>1</v>
      </c>
      <c r="S9">
        <f>IF('ALL-Students'!S12='Master Answer Key'!$B11, 1, 0)</f>
        <v>1</v>
      </c>
      <c r="T9">
        <f>IF('ALL-Students'!T12='Master Answer Key'!$B11, 1, 0)</f>
        <v>1</v>
      </c>
      <c r="U9">
        <f>IF('ALL-Students'!U12='Master Answer Key'!$B11, 1, 0)</f>
        <v>1</v>
      </c>
      <c r="V9">
        <f>IF('ALL-Students'!V12='Master Answer Key'!$B11, 1, 0)</f>
        <v>1</v>
      </c>
      <c r="W9">
        <f>IF('ALL-Students'!W12='Master Answer Key'!$B11, 1, 0)</f>
        <v>1</v>
      </c>
      <c r="X9">
        <f>IF('ALL-Students'!X12='Master Answer Key'!$B11, 1, 0)</f>
        <v>1</v>
      </c>
      <c r="Y9">
        <f>IF('ALL-Students'!Y12='Master Answer Key'!$B11, 1, 0)</f>
        <v>1</v>
      </c>
      <c r="Z9">
        <f>IF('ALL-Students'!Z12='Master Answer Key'!$B11, 1, 0)</f>
        <v>1</v>
      </c>
      <c r="AA9">
        <f>IF('ALL-Students'!AA12='Master Answer Key'!$B11, 1, 0)</f>
        <v>1</v>
      </c>
      <c r="AB9">
        <f>IF('ALL-Students'!AB12='Master Answer Key'!$B11, 1, 0)</f>
        <v>1</v>
      </c>
      <c r="AC9">
        <f>IF('ALL-Students'!AC12='Master Answer Key'!$B11, 1, 0)</f>
        <v>1</v>
      </c>
      <c r="AD9">
        <f>IF('ALL-Students'!AD12='Master Answer Key'!$B11, 1, 0)</f>
        <v>1</v>
      </c>
      <c r="AE9">
        <f>IF('ALL-Students'!AE12='Master Answer Key'!$B11, 1, 0)</f>
        <v>1</v>
      </c>
      <c r="AF9">
        <f>IF('ALL-Students'!AF12='Master Answer Key'!$B11, 1, 0)</f>
        <v>1</v>
      </c>
      <c r="AG9">
        <f>IF('ALL-Students'!AG12='Master Answer Key'!$B11, 1, 0)</f>
        <v>1</v>
      </c>
      <c r="AH9">
        <f>IF('ALL-Students'!AH12='Master Answer Key'!$B11, 1, 0)</f>
        <v>1</v>
      </c>
      <c r="AI9">
        <f>IF('ALL-Students'!AI12='Master Answer Key'!$B11, 1, 0)</f>
        <v>1</v>
      </c>
      <c r="AJ9">
        <f>IF('ALL-Students'!AJ12='Master Answer Key'!$B11, 1, 0)</f>
        <v>1</v>
      </c>
      <c r="AK9">
        <f>IF('ALL-Students'!AK12='Master Answer Key'!$B11, 1, 0)</f>
        <v>1</v>
      </c>
      <c r="AL9">
        <f>IF('ALL-Students'!AL12='Master Answer Key'!$B11, 1, 0)</f>
        <v>1</v>
      </c>
      <c r="AM9">
        <f>IF('ALL-Students'!AM12='Master Answer Key'!$B11, 1, 0)</f>
        <v>1</v>
      </c>
      <c r="AN9">
        <f>IF('ALL-Students'!AN12='Master Answer Key'!$B11, 1, 0)</f>
        <v>1</v>
      </c>
      <c r="AO9">
        <f>IF('ALL-Students'!AO12='Master Answer Key'!$B11, 1, 0)</f>
        <v>1</v>
      </c>
      <c r="AP9">
        <f>IF('ALL-Students'!AP12='Master Answer Key'!$B11, 1, 0)</f>
        <v>1</v>
      </c>
      <c r="AQ9">
        <f>IF('ALL-Students'!AQ12='Master Answer Key'!$B11, 1, 0)</f>
        <v>1</v>
      </c>
      <c r="AR9">
        <f>IF('ALL-Students'!AR12='Master Answer Key'!$B11, 1, 0)</f>
        <v>1</v>
      </c>
      <c r="AS9">
        <f>IF('ALL-Students'!AS12='Master Answer Key'!$B11, 1, 0)</f>
        <v>1</v>
      </c>
      <c r="AT9">
        <f>IF('ALL-Students'!AT12='Master Answer Key'!$B11, 1, 0)</f>
        <v>1</v>
      </c>
      <c r="AU9">
        <f>IF('ALL-Students'!AU12='Master Answer Key'!$B11, 1, 0)</f>
        <v>1</v>
      </c>
      <c r="AV9">
        <f>IF('ALL-Students'!AV12='Master Answer Key'!$B11, 1, 0)</f>
        <v>1</v>
      </c>
      <c r="AW9">
        <f>IF('ALL-Students'!AW12='Master Answer Key'!$B11, 1, 0)</f>
        <v>1</v>
      </c>
      <c r="AX9">
        <f>IF('ALL-Students'!AX12='Master Answer Key'!$B11, 1, 0)</f>
        <v>1</v>
      </c>
      <c r="AY9">
        <f>IF('ALL-Students'!AY12='Master Answer Key'!$B11, 1, 0)</f>
        <v>1</v>
      </c>
      <c r="AZ9">
        <f>IF('ALL-Students'!AZ12='Master Answer Key'!$B11, 1, 0)</f>
        <v>1</v>
      </c>
      <c r="BA9">
        <f>IF('ALL-Students'!BA12='Master Answer Key'!$B11, 1, 0)</f>
        <v>1</v>
      </c>
      <c r="BB9">
        <f>IF('ALL-Students'!BB12='Master Answer Key'!$B11, 1, 0)</f>
        <v>1</v>
      </c>
      <c r="BC9">
        <f>IF('ALL-Students'!BC12='Master Answer Key'!$B11, 1, 0)</f>
        <v>1</v>
      </c>
      <c r="BD9">
        <f>IF('ALL-Students'!BD12='Master Answer Key'!$B11, 1, 0)</f>
        <v>1</v>
      </c>
      <c r="BE9">
        <f>IF('ALL-Students'!BE12='Master Answer Key'!$B11, 1, 0)</f>
        <v>1</v>
      </c>
      <c r="BF9">
        <f>IF('ALL-Students'!BF12='Master Answer Key'!$B11, 1, 0)</f>
        <v>1</v>
      </c>
      <c r="BG9">
        <f>IF('ALL-Students'!BG12='Master Answer Key'!$B11, 1, 0)</f>
        <v>1</v>
      </c>
      <c r="BH9">
        <f>IF('ALL-Students'!BH12='Master Answer Key'!$B11, 1, 0)</f>
        <v>1</v>
      </c>
      <c r="BI9">
        <f>IF('ALL-Students'!BI12='Master Answer Key'!$B11, 1, 0)</f>
        <v>1</v>
      </c>
      <c r="BJ9">
        <f>IF('ALL-Students'!BJ12='Master Answer Key'!$B11, 1, 0)</f>
        <v>1</v>
      </c>
      <c r="BK9">
        <f>IF('ALL-Students'!BK12='Master Answer Key'!$B11, 1, 0)</f>
        <v>1</v>
      </c>
      <c r="BL9">
        <f>IF('ALL-Students'!BL12='Master Answer Key'!$B11, 1, 0)</f>
        <v>1</v>
      </c>
      <c r="BM9">
        <f>IF('ALL-Students'!BM12='Master Answer Key'!$B11, 1, 0)</f>
        <v>1</v>
      </c>
      <c r="BN9">
        <f>IF('ALL-Students'!BN12='Master Answer Key'!$B11, 1, 0)</f>
        <v>1</v>
      </c>
      <c r="BO9">
        <f>IF('ALL-Students'!BO12='Master Answer Key'!$B11, 1, 0)</f>
        <v>1</v>
      </c>
      <c r="BP9">
        <f>IF('ALL-Students'!BP12='Master Answer Key'!$B11, 1, 0)</f>
        <v>1</v>
      </c>
      <c r="BQ9">
        <f>IF('ALL-Students'!BQ12='Master Answer Key'!$B11, 1, 0)</f>
        <v>1</v>
      </c>
      <c r="BR9">
        <f>IF('ALL-Students'!BR12='Master Answer Key'!$B11, 1, 0)</f>
        <v>1</v>
      </c>
      <c r="BS9">
        <f>IF('ALL-Students'!BS12='Master Answer Key'!$B11, 1, 0)</f>
        <v>1</v>
      </c>
      <c r="BT9">
        <f>IF('ALL-Students'!BT12='Master Answer Key'!$B11, 1, 0)</f>
        <v>1</v>
      </c>
      <c r="BU9">
        <f>IF('ALL-Students'!BU12='Master Answer Key'!$B11, 1, 0)</f>
        <v>1</v>
      </c>
      <c r="BV9">
        <f>IF('ALL-Students'!BV12='Master Answer Key'!$B11, 1, 0)</f>
        <v>1</v>
      </c>
      <c r="BW9">
        <f>IF('ALL-Students'!BW12='Master Answer Key'!$B11, 1, 0)</f>
        <v>1</v>
      </c>
      <c r="BX9">
        <f>IF('ALL-Students'!BX12='Master Answer Key'!$B11, 1, 0)</f>
        <v>0</v>
      </c>
      <c r="BY9">
        <f>IF('ALL-Students'!BY12='Master Answer Key'!$B11, 1, 0)</f>
        <v>1</v>
      </c>
      <c r="BZ9">
        <f>IF('ALL-Students'!BZ12='Master Answer Key'!$B11, 1, 0)</f>
        <v>1</v>
      </c>
      <c r="CA9">
        <f>IF('ALL-Students'!CA12='Master Answer Key'!$B11, 1, 0)</f>
        <v>1</v>
      </c>
      <c r="CB9">
        <f>IF('ALL-Students'!CB12='Master Answer Key'!$B11, 1, 0)</f>
        <v>1</v>
      </c>
      <c r="CC9">
        <f>IF('ALL-Students'!CC12='Master Answer Key'!$B11, 1, 0)</f>
        <v>1</v>
      </c>
    </row>
    <row r="10">
      <c r="A10" s="5" t="s">
        <v>114</v>
      </c>
      <c r="B10">
        <f>IF('ALL-Students'!B13='Master Answer Key'!$B12, 1, 0)</f>
        <v>0</v>
      </c>
      <c r="C10">
        <f>IF('ALL-Students'!C13='Master Answer Key'!$B12, 1, 0)</f>
        <v>0</v>
      </c>
      <c r="D10">
        <f>IF('ALL-Students'!D13='Master Answer Key'!$B12, 1, 0)</f>
        <v>0</v>
      </c>
      <c r="E10">
        <f>IF('ALL-Students'!E13='Master Answer Key'!$B12, 1, 0)</f>
        <v>0</v>
      </c>
      <c r="F10">
        <f>IF('ALL-Students'!F13='Master Answer Key'!$B12, 1, 0)</f>
        <v>0</v>
      </c>
      <c r="G10">
        <f>IF('ALL-Students'!G13='Master Answer Key'!$B12, 1, 0)</f>
        <v>0</v>
      </c>
      <c r="H10">
        <f>IF('ALL-Students'!H13='Master Answer Key'!$B12, 1, 0)</f>
        <v>0</v>
      </c>
      <c r="I10">
        <f>IF('ALL-Students'!I13='Master Answer Key'!$B12, 1, 0)</f>
        <v>0</v>
      </c>
      <c r="J10">
        <f>IF('ALL-Students'!J13='Master Answer Key'!$B12, 1, 0)</f>
        <v>0</v>
      </c>
      <c r="K10">
        <f>IF('ALL-Students'!K13='Master Answer Key'!$B12, 1, 0)</f>
        <v>0</v>
      </c>
      <c r="L10">
        <f>IF('ALL-Students'!L13='Master Answer Key'!$B12, 1, 0)</f>
        <v>0</v>
      </c>
      <c r="M10">
        <f>IF('ALL-Students'!M13='Master Answer Key'!$B12, 1, 0)</f>
        <v>0</v>
      </c>
      <c r="N10">
        <f>IF('ALL-Students'!N13='Master Answer Key'!$B12, 1, 0)</f>
        <v>0</v>
      </c>
      <c r="O10">
        <f>IF('ALL-Students'!O13='Master Answer Key'!$B12, 1, 0)</f>
        <v>0</v>
      </c>
      <c r="P10">
        <f>IF('ALL-Students'!P13='Master Answer Key'!$B12, 1, 0)</f>
        <v>0</v>
      </c>
      <c r="Q10">
        <f>IF('ALL-Students'!Q13='Master Answer Key'!$B12, 1, 0)</f>
        <v>0</v>
      </c>
      <c r="R10">
        <f>IF('ALL-Students'!R13='Master Answer Key'!$B12, 1, 0)</f>
        <v>1</v>
      </c>
      <c r="S10">
        <f>IF('ALL-Students'!S13='Master Answer Key'!$B12, 1, 0)</f>
        <v>0</v>
      </c>
      <c r="T10">
        <f>IF('ALL-Students'!T13='Master Answer Key'!$B12, 1, 0)</f>
        <v>0</v>
      </c>
      <c r="U10">
        <f>IF('ALL-Students'!U13='Master Answer Key'!$B12, 1, 0)</f>
        <v>0</v>
      </c>
      <c r="V10">
        <f>IF('ALL-Students'!V13='Master Answer Key'!$B12, 1, 0)</f>
        <v>0</v>
      </c>
      <c r="W10">
        <f>IF('ALL-Students'!W13='Master Answer Key'!$B12, 1, 0)</f>
        <v>0</v>
      </c>
      <c r="X10">
        <f>IF('ALL-Students'!X13='Master Answer Key'!$B12, 1, 0)</f>
        <v>0</v>
      </c>
      <c r="Y10">
        <f>IF('ALL-Students'!Y13='Master Answer Key'!$B12, 1, 0)</f>
        <v>0</v>
      </c>
      <c r="Z10">
        <f>IF('ALL-Students'!Z13='Master Answer Key'!$B12, 1, 0)</f>
        <v>0</v>
      </c>
      <c r="AA10">
        <f>IF('ALL-Students'!AA13='Master Answer Key'!$B12, 1, 0)</f>
        <v>0</v>
      </c>
      <c r="AB10">
        <f>IF('ALL-Students'!AB13='Master Answer Key'!$B12, 1, 0)</f>
        <v>0</v>
      </c>
      <c r="AC10">
        <f>IF('ALL-Students'!AC13='Master Answer Key'!$B12, 1, 0)</f>
        <v>0</v>
      </c>
      <c r="AD10">
        <f>IF('ALL-Students'!AD13='Master Answer Key'!$B12, 1, 0)</f>
        <v>0</v>
      </c>
      <c r="AE10">
        <f>IF('ALL-Students'!AE13='Master Answer Key'!$B12, 1, 0)</f>
        <v>0</v>
      </c>
      <c r="AF10">
        <f>IF('ALL-Students'!AF13='Master Answer Key'!$B12, 1, 0)</f>
        <v>0</v>
      </c>
      <c r="AG10">
        <f>IF('ALL-Students'!AG13='Master Answer Key'!$B12, 1, 0)</f>
        <v>0</v>
      </c>
      <c r="AH10">
        <f>IF('ALL-Students'!AH13='Master Answer Key'!$B12, 1, 0)</f>
        <v>0</v>
      </c>
      <c r="AI10">
        <f>IF('ALL-Students'!AI13='Master Answer Key'!$B12, 1, 0)</f>
        <v>0</v>
      </c>
      <c r="AJ10">
        <f>IF('ALL-Students'!AJ13='Master Answer Key'!$B12, 1, 0)</f>
        <v>0</v>
      </c>
      <c r="AK10">
        <f>IF('ALL-Students'!AK13='Master Answer Key'!$B12, 1, 0)</f>
        <v>0</v>
      </c>
      <c r="AL10">
        <f>IF('ALL-Students'!AL13='Master Answer Key'!$B12, 1, 0)</f>
        <v>0</v>
      </c>
      <c r="AM10">
        <f>IF('ALL-Students'!AM13='Master Answer Key'!$B12, 1, 0)</f>
        <v>0</v>
      </c>
      <c r="AN10">
        <f>IF('ALL-Students'!AN13='Master Answer Key'!$B12, 1, 0)</f>
        <v>0</v>
      </c>
      <c r="AO10">
        <f>IF('ALL-Students'!AO13='Master Answer Key'!$B12, 1, 0)</f>
        <v>0</v>
      </c>
      <c r="AP10">
        <f>IF('ALL-Students'!AP13='Master Answer Key'!$B12, 1, 0)</f>
        <v>0</v>
      </c>
      <c r="AQ10">
        <f>IF('ALL-Students'!AQ13='Master Answer Key'!$B12, 1, 0)</f>
        <v>1</v>
      </c>
      <c r="AR10">
        <f>IF('ALL-Students'!AR13='Master Answer Key'!$B12, 1, 0)</f>
        <v>0</v>
      </c>
      <c r="AS10">
        <f>IF('ALL-Students'!AS13='Master Answer Key'!$B12, 1, 0)</f>
        <v>0</v>
      </c>
      <c r="AT10">
        <f>IF('ALL-Students'!AT13='Master Answer Key'!$B12, 1, 0)</f>
        <v>0</v>
      </c>
      <c r="AU10">
        <f>IF('ALL-Students'!AU13='Master Answer Key'!$B12, 1, 0)</f>
        <v>0</v>
      </c>
      <c r="AV10">
        <f>IF('ALL-Students'!AV13='Master Answer Key'!$B12, 1, 0)</f>
        <v>0</v>
      </c>
      <c r="AW10">
        <f>IF('ALL-Students'!AW13='Master Answer Key'!$B12, 1, 0)</f>
        <v>0</v>
      </c>
      <c r="AX10">
        <f>IF('ALL-Students'!AX13='Master Answer Key'!$B12, 1, 0)</f>
        <v>0</v>
      </c>
      <c r="AY10">
        <f>IF('ALL-Students'!AY13='Master Answer Key'!$B12, 1, 0)</f>
        <v>0</v>
      </c>
      <c r="AZ10">
        <f>IF('ALL-Students'!AZ13='Master Answer Key'!$B12, 1, 0)</f>
        <v>0</v>
      </c>
      <c r="BA10">
        <f>IF('ALL-Students'!BA13='Master Answer Key'!$B12, 1, 0)</f>
        <v>0</v>
      </c>
      <c r="BB10">
        <f>IF('ALL-Students'!BB13='Master Answer Key'!$B12, 1, 0)</f>
        <v>0</v>
      </c>
      <c r="BC10">
        <f>IF('ALL-Students'!BC13='Master Answer Key'!$B12, 1, 0)</f>
        <v>0</v>
      </c>
      <c r="BD10">
        <f>IF('ALL-Students'!BD13='Master Answer Key'!$B12, 1, 0)</f>
        <v>0</v>
      </c>
      <c r="BE10">
        <f>IF('ALL-Students'!BE13='Master Answer Key'!$B12, 1, 0)</f>
        <v>0</v>
      </c>
      <c r="BF10">
        <f>IF('ALL-Students'!BF13='Master Answer Key'!$B12, 1, 0)</f>
        <v>0</v>
      </c>
      <c r="BG10">
        <f>IF('ALL-Students'!BG13='Master Answer Key'!$B12, 1, 0)</f>
        <v>0</v>
      </c>
      <c r="BH10">
        <f>IF('ALL-Students'!BH13='Master Answer Key'!$B12, 1, 0)</f>
        <v>0</v>
      </c>
      <c r="BI10">
        <f>IF('ALL-Students'!BI13='Master Answer Key'!$B12, 1, 0)</f>
        <v>0</v>
      </c>
      <c r="BJ10">
        <f>IF('ALL-Students'!BJ13='Master Answer Key'!$B12, 1, 0)</f>
        <v>0</v>
      </c>
      <c r="BK10">
        <f>IF('ALL-Students'!BK13='Master Answer Key'!$B12, 1, 0)</f>
        <v>0</v>
      </c>
      <c r="BL10">
        <f>IF('ALL-Students'!BL13='Master Answer Key'!$B12, 1, 0)</f>
        <v>0</v>
      </c>
      <c r="BM10">
        <f>IF('ALL-Students'!BM13='Master Answer Key'!$B12, 1, 0)</f>
        <v>1</v>
      </c>
      <c r="BN10">
        <f>IF('ALL-Students'!BN13='Master Answer Key'!$B12, 1, 0)</f>
        <v>0</v>
      </c>
      <c r="BO10">
        <f>IF('ALL-Students'!BO13='Master Answer Key'!$B12, 1, 0)</f>
        <v>0</v>
      </c>
      <c r="BP10">
        <f>IF('ALL-Students'!BP13='Master Answer Key'!$B12, 1, 0)</f>
        <v>0</v>
      </c>
      <c r="BQ10">
        <f>IF('ALL-Students'!BQ13='Master Answer Key'!$B12, 1, 0)</f>
        <v>0</v>
      </c>
      <c r="BR10">
        <f>IF('ALL-Students'!BR13='Master Answer Key'!$B12, 1, 0)</f>
        <v>1</v>
      </c>
      <c r="BS10">
        <f>IF('ALL-Students'!BS13='Master Answer Key'!$B12, 1, 0)</f>
        <v>1</v>
      </c>
      <c r="BT10">
        <f>IF('ALL-Students'!BT13='Master Answer Key'!$B12, 1, 0)</f>
        <v>0</v>
      </c>
      <c r="BU10">
        <f>IF('ALL-Students'!BU13='Master Answer Key'!$B12, 1, 0)</f>
        <v>1</v>
      </c>
      <c r="BV10">
        <f>IF('ALL-Students'!BV13='Master Answer Key'!$B12, 1, 0)</f>
        <v>1</v>
      </c>
      <c r="BW10">
        <f>IF('ALL-Students'!BW13='Master Answer Key'!$B12, 1, 0)</f>
        <v>1</v>
      </c>
      <c r="BX10">
        <f>IF('ALL-Students'!BX13='Master Answer Key'!$B12, 1, 0)</f>
        <v>1</v>
      </c>
      <c r="BY10">
        <f>IF('ALL-Students'!BY13='Master Answer Key'!$B12, 1, 0)</f>
        <v>1</v>
      </c>
      <c r="BZ10">
        <f>IF('ALL-Students'!BZ13='Master Answer Key'!$B12, 1, 0)</f>
        <v>1</v>
      </c>
      <c r="CA10">
        <f>IF('ALL-Students'!CA13='Master Answer Key'!$B12, 1, 0)</f>
        <v>0</v>
      </c>
      <c r="CB10">
        <f>IF('ALL-Students'!CB13='Master Answer Key'!$B12, 1, 0)</f>
        <v>1</v>
      </c>
      <c r="CC10">
        <f>IF('ALL-Students'!CC13='Master Answer Key'!$B12, 1, 0)</f>
        <v>0</v>
      </c>
    </row>
    <row r="11">
      <c r="A11" s="5" t="s">
        <v>115</v>
      </c>
      <c r="B11">
        <f>IF('ALL-Students'!B14='Master Answer Key'!$B13, 1, 0)</f>
        <v>1</v>
      </c>
      <c r="C11">
        <f>IF('ALL-Students'!C14='Master Answer Key'!$B13, 1, 0)</f>
        <v>1</v>
      </c>
      <c r="D11">
        <f>IF('ALL-Students'!D14='Master Answer Key'!$B13, 1, 0)</f>
        <v>0</v>
      </c>
      <c r="E11">
        <f>IF('ALL-Students'!E14='Master Answer Key'!$B13, 1, 0)</f>
        <v>0</v>
      </c>
      <c r="F11">
        <f>IF('ALL-Students'!F14='Master Answer Key'!$B13, 1, 0)</f>
        <v>1</v>
      </c>
      <c r="G11">
        <f>IF('ALL-Students'!G14='Master Answer Key'!$B13, 1, 0)</f>
        <v>1</v>
      </c>
      <c r="H11">
        <f>IF('ALL-Students'!H14='Master Answer Key'!$B13, 1, 0)</f>
        <v>0</v>
      </c>
      <c r="I11">
        <f>IF('ALL-Students'!I14='Master Answer Key'!$B13, 1, 0)</f>
        <v>1</v>
      </c>
      <c r="J11">
        <f>IF('ALL-Students'!J14='Master Answer Key'!$B13, 1, 0)</f>
        <v>0</v>
      </c>
      <c r="K11">
        <f>IF('ALL-Students'!K14='Master Answer Key'!$B13, 1, 0)</f>
        <v>0</v>
      </c>
      <c r="L11">
        <f>IF('ALL-Students'!L14='Master Answer Key'!$B13, 1, 0)</f>
        <v>0</v>
      </c>
      <c r="M11">
        <f>IF('ALL-Students'!M14='Master Answer Key'!$B13, 1, 0)</f>
        <v>0</v>
      </c>
      <c r="N11">
        <f>IF('ALL-Students'!N14='Master Answer Key'!$B13, 1, 0)</f>
        <v>1</v>
      </c>
      <c r="O11">
        <f>IF('ALL-Students'!O14='Master Answer Key'!$B13, 1, 0)</f>
        <v>0</v>
      </c>
      <c r="P11">
        <f>IF('ALL-Students'!P14='Master Answer Key'!$B13, 1, 0)</f>
        <v>1</v>
      </c>
      <c r="Q11">
        <f>IF('ALL-Students'!Q14='Master Answer Key'!$B13, 1, 0)</f>
        <v>0</v>
      </c>
      <c r="R11">
        <f>IF('ALL-Students'!R14='Master Answer Key'!$B13, 1, 0)</f>
        <v>0</v>
      </c>
      <c r="S11">
        <f>IF('ALL-Students'!S14='Master Answer Key'!$B13, 1, 0)</f>
        <v>0</v>
      </c>
      <c r="T11">
        <f>IF('ALL-Students'!T14='Master Answer Key'!$B13, 1, 0)</f>
        <v>1</v>
      </c>
      <c r="U11">
        <f>IF('ALL-Students'!U14='Master Answer Key'!$B13, 1, 0)</f>
        <v>1</v>
      </c>
      <c r="V11">
        <f>IF('ALL-Students'!V14='Master Answer Key'!$B13, 1, 0)</f>
        <v>1</v>
      </c>
      <c r="W11">
        <f>IF('ALL-Students'!W14='Master Answer Key'!$B13, 1, 0)</f>
        <v>0</v>
      </c>
      <c r="X11">
        <f>IF('ALL-Students'!X14='Master Answer Key'!$B13, 1, 0)</f>
        <v>0</v>
      </c>
      <c r="Y11">
        <f>IF('ALL-Students'!Y14='Master Answer Key'!$B13, 1, 0)</f>
        <v>0</v>
      </c>
      <c r="Z11">
        <f>IF('ALL-Students'!Z14='Master Answer Key'!$B13, 1, 0)</f>
        <v>0</v>
      </c>
      <c r="AA11">
        <f>IF('ALL-Students'!AA14='Master Answer Key'!$B13, 1, 0)</f>
        <v>0</v>
      </c>
      <c r="AB11">
        <f>IF('ALL-Students'!AB14='Master Answer Key'!$B13, 1, 0)</f>
        <v>0</v>
      </c>
      <c r="AC11">
        <f>IF('ALL-Students'!AC14='Master Answer Key'!$B13, 1, 0)</f>
        <v>0</v>
      </c>
      <c r="AD11">
        <f>IF('ALL-Students'!AD14='Master Answer Key'!$B13, 1, 0)</f>
        <v>1</v>
      </c>
      <c r="AE11">
        <f>IF('ALL-Students'!AE14='Master Answer Key'!$B13, 1, 0)</f>
        <v>0</v>
      </c>
      <c r="AF11">
        <f>IF('ALL-Students'!AF14='Master Answer Key'!$B13, 1, 0)</f>
        <v>0</v>
      </c>
      <c r="AG11">
        <f>IF('ALL-Students'!AG14='Master Answer Key'!$B13, 1, 0)</f>
        <v>1</v>
      </c>
      <c r="AH11">
        <f>IF('ALL-Students'!AH14='Master Answer Key'!$B13, 1, 0)</f>
        <v>0</v>
      </c>
      <c r="AI11">
        <f>IF('ALL-Students'!AI14='Master Answer Key'!$B13, 1, 0)</f>
        <v>0</v>
      </c>
      <c r="AJ11">
        <f>IF('ALL-Students'!AJ14='Master Answer Key'!$B13, 1, 0)</f>
        <v>0</v>
      </c>
      <c r="AK11">
        <f>IF('ALL-Students'!AK14='Master Answer Key'!$B13, 1, 0)</f>
        <v>0</v>
      </c>
      <c r="AL11">
        <f>IF('ALL-Students'!AL14='Master Answer Key'!$B13, 1, 0)</f>
        <v>0</v>
      </c>
      <c r="AM11">
        <f>IF('ALL-Students'!AM14='Master Answer Key'!$B13, 1, 0)</f>
        <v>0</v>
      </c>
      <c r="AN11">
        <f>IF('ALL-Students'!AN14='Master Answer Key'!$B13, 1, 0)</f>
        <v>0</v>
      </c>
      <c r="AO11">
        <f>IF('ALL-Students'!AO14='Master Answer Key'!$B13, 1, 0)</f>
        <v>0</v>
      </c>
      <c r="AP11">
        <f>IF('ALL-Students'!AP14='Master Answer Key'!$B13, 1, 0)</f>
        <v>0</v>
      </c>
      <c r="AQ11">
        <f>IF('ALL-Students'!AQ14='Master Answer Key'!$B13, 1, 0)</f>
        <v>0</v>
      </c>
      <c r="AR11">
        <f>IF('ALL-Students'!AR14='Master Answer Key'!$B13, 1, 0)</f>
        <v>1</v>
      </c>
      <c r="AS11">
        <f>IF('ALL-Students'!AS14='Master Answer Key'!$B13, 1, 0)</f>
        <v>1</v>
      </c>
      <c r="AT11">
        <f>IF('ALL-Students'!AT14='Master Answer Key'!$B13, 1, 0)</f>
        <v>1</v>
      </c>
      <c r="AU11">
        <f>IF('ALL-Students'!AU14='Master Answer Key'!$B13, 1, 0)</f>
        <v>0</v>
      </c>
      <c r="AV11">
        <f>IF('ALL-Students'!AV14='Master Answer Key'!$B13, 1, 0)</f>
        <v>0</v>
      </c>
      <c r="AW11">
        <f>IF('ALL-Students'!AW14='Master Answer Key'!$B13, 1, 0)</f>
        <v>0</v>
      </c>
      <c r="AX11">
        <f>IF('ALL-Students'!AX14='Master Answer Key'!$B13, 1, 0)</f>
        <v>0</v>
      </c>
      <c r="AY11">
        <f>IF('ALL-Students'!AY14='Master Answer Key'!$B13, 1, 0)</f>
        <v>1</v>
      </c>
      <c r="AZ11">
        <f>IF('ALL-Students'!AZ14='Master Answer Key'!$B13, 1, 0)</f>
        <v>0</v>
      </c>
      <c r="BA11">
        <f>IF('ALL-Students'!BA14='Master Answer Key'!$B13, 1, 0)</f>
        <v>0</v>
      </c>
      <c r="BB11">
        <f>IF('ALL-Students'!BB14='Master Answer Key'!$B13, 1, 0)</f>
        <v>0</v>
      </c>
      <c r="BC11">
        <f>IF('ALL-Students'!BC14='Master Answer Key'!$B13, 1, 0)</f>
        <v>0</v>
      </c>
      <c r="BD11">
        <f>IF('ALL-Students'!BD14='Master Answer Key'!$B13, 1, 0)</f>
        <v>0</v>
      </c>
      <c r="BE11">
        <f>IF('ALL-Students'!BE14='Master Answer Key'!$B13, 1, 0)</f>
        <v>0</v>
      </c>
      <c r="BF11">
        <f>IF('ALL-Students'!BF14='Master Answer Key'!$B13, 1, 0)</f>
        <v>0</v>
      </c>
      <c r="BG11">
        <f>IF('ALL-Students'!BG14='Master Answer Key'!$B13, 1, 0)</f>
        <v>1</v>
      </c>
      <c r="BH11">
        <f>IF('ALL-Students'!BH14='Master Answer Key'!$B13, 1, 0)</f>
        <v>0</v>
      </c>
      <c r="BI11">
        <f>IF('ALL-Students'!BI14='Master Answer Key'!$B13, 1, 0)</f>
        <v>0</v>
      </c>
      <c r="BJ11">
        <f>IF('ALL-Students'!BJ14='Master Answer Key'!$B13, 1, 0)</f>
        <v>0</v>
      </c>
      <c r="BK11">
        <f>IF('ALL-Students'!BK14='Master Answer Key'!$B13, 1, 0)</f>
        <v>0</v>
      </c>
      <c r="BL11">
        <f>IF('ALL-Students'!BL14='Master Answer Key'!$B13, 1, 0)</f>
        <v>0</v>
      </c>
      <c r="BM11">
        <f>IF('ALL-Students'!BM14='Master Answer Key'!$B13, 1, 0)</f>
        <v>1</v>
      </c>
      <c r="BN11">
        <f>IF('ALL-Students'!BN14='Master Answer Key'!$B13, 1, 0)</f>
        <v>1</v>
      </c>
      <c r="BO11">
        <f>IF('ALL-Students'!BO14='Master Answer Key'!$B13, 1, 0)</f>
        <v>1</v>
      </c>
      <c r="BP11">
        <f>IF('ALL-Students'!BP14='Master Answer Key'!$B13, 1, 0)</f>
        <v>1</v>
      </c>
      <c r="BQ11">
        <f>IF('ALL-Students'!BQ14='Master Answer Key'!$B13, 1, 0)</f>
        <v>0</v>
      </c>
      <c r="BR11">
        <f>IF('ALL-Students'!BR14='Master Answer Key'!$B13, 1, 0)</f>
        <v>1</v>
      </c>
      <c r="BS11">
        <f>IF('ALL-Students'!BS14='Master Answer Key'!$B13, 1, 0)</f>
        <v>1</v>
      </c>
      <c r="BT11">
        <f>IF('ALL-Students'!BT14='Master Answer Key'!$B13, 1, 0)</f>
        <v>1</v>
      </c>
      <c r="BU11">
        <f>IF('ALL-Students'!BU14='Master Answer Key'!$B13, 1, 0)</f>
        <v>1</v>
      </c>
      <c r="BV11">
        <f>IF('ALL-Students'!BV14='Master Answer Key'!$B13, 1, 0)</f>
        <v>0</v>
      </c>
      <c r="BW11">
        <f>IF('ALL-Students'!BW14='Master Answer Key'!$B13, 1, 0)</f>
        <v>0</v>
      </c>
      <c r="BX11">
        <f>IF('ALL-Students'!BX14='Master Answer Key'!$B13, 1, 0)</f>
        <v>1</v>
      </c>
      <c r="BY11">
        <f>IF('ALL-Students'!BY14='Master Answer Key'!$B13, 1, 0)</f>
        <v>0</v>
      </c>
      <c r="BZ11">
        <f>IF('ALL-Students'!BZ14='Master Answer Key'!$B13, 1, 0)</f>
        <v>0</v>
      </c>
      <c r="CA11">
        <f>IF('ALL-Students'!CA14='Master Answer Key'!$B13, 1, 0)</f>
        <v>1</v>
      </c>
      <c r="CB11">
        <f>IF('ALL-Students'!CB14='Master Answer Key'!$B13, 1, 0)</f>
        <v>0</v>
      </c>
      <c r="CC11">
        <f>IF('ALL-Students'!CC14='Master Answer Key'!$B13, 1, 0)</f>
        <v>1</v>
      </c>
    </row>
    <row r="12">
      <c r="A12" s="5" t="s">
        <v>116</v>
      </c>
      <c r="B12">
        <f>IF('ALL-Students'!B15='Master Answer Key'!$B14, 1, 0)</f>
        <v>1</v>
      </c>
      <c r="C12">
        <f>IF('ALL-Students'!C15='Master Answer Key'!$B14, 1, 0)</f>
        <v>0</v>
      </c>
      <c r="D12">
        <f>IF('ALL-Students'!D15='Master Answer Key'!$B14, 1, 0)</f>
        <v>0</v>
      </c>
      <c r="E12">
        <f>IF('ALL-Students'!E15='Master Answer Key'!$B14, 1, 0)</f>
        <v>0</v>
      </c>
      <c r="F12">
        <f>IF('ALL-Students'!F15='Master Answer Key'!$B14, 1, 0)</f>
        <v>1</v>
      </c>
      <c r="G12">
        <f>IF('ALL-Students'!G15='Master Answer Key'!$B14, 1, 0)</f>
        <v>0</v>
      </c>
      <c r="H12">
        <f>IF('ALL-Students'!H15='Master Answer Key'!$B14, 1, 0)</f>
        <v>0</v>
      </c>
      <c r="I12">
        <f>IF('ALL-Students'!I15='Master Answer Key'!$B14, 1, 0)</f>
        <v>0</v>
      </c>
      <c r="J12">
        <f>IF('ALL-Students'!J15='Master Answer Key'!$B14, 1, 0)</f>
        <v>1</v>
      </c>
      <c r="K12">
        <f>IF('ALL-Students'!K15='Master Answer Key'!$B14, 1, 0)</f>
        <v>1</v>
      </c>
      <c r="L12">
        <f>IF('ALL-Students'!L15='Master Answer Key'!$B14, 1, 0)</f>
        <v>1</v>
      </c>
      <c r="M12">
        <f>IF('ALL-Students'!M15='Master Answer Key'!$B14, 1, 0)</f>
        <v>0</v>
      </c>
      <c r="N12">
        <f>IF('ALL-Students'!N15='Master Answer Key'!$B14, 1, 0)</f>
        <v>1</v>
      </c>
      <c r="O12">
        <f>IF('ALL-Students'!O15='Master Answer Key'!$B14, 1, 0)</f>
        <v>1</v>
      </c>
      <c r="P12">
        <f>IF('ALL-Students'!P15='Master Answer Key'!$B14, 1, 0)</f>
        <v>0</v>
      </c>
      <c r="Q12">
        <f>IF('ALL-Students'!Q15='Master Answer Key'!$B14, 1, 0)</f>
        <v>1</v>
      </c>
      <c r="R12">
        <f>IF('ALL-Students'!R15='Master Answer Key'!$B14, 1, 0)</f>
        <v>0</v>
      </c>
      <c r="S12">
        <f>IF('ALL-Students'!S15='Master Answer Key'!$B14, 1, 0)</f>
        <v>1</v>
      </c>
      <c r="T12">
        <f>IF('ALL-Students'!T15='Master Answer Key'!$B14, 1, 0)</f>
        <v>0</v>
      </c>
      <c r="U12">
        <f>IF('ALL-Students'!U15='Master Answer Key'!$B14, 1, 0)</f>
        <v>1</v>
      </c>
      <c r="V12">
        <f>IF('ALL-Students'!V15='Master Answer Key'!$B14, 1, 0)</f>
        <v>1</v>
      </c>
      <c r="W12">
        <f>IF('ALL-Students'!W15='Master Answer Key'!$B14, 1, 0)</f>
        <v>0</v>
      </c>
      <c r="X12">
        <f>IF('ALL-Students'!X15='Master Answer Key'!$B14, 1, 0)</f>
        <v>1</v>
      </c>
      <c r="Y12">
        <f>IF('ALL-Students'!Y15='Master Answer Key'!$B14, 1, 0)</f>
        <v>0</v>
      </c>
      <c r="Z12">
        <f>IF('ALL-Students'!Z15='Master Answer Key'!$B14, 1, 0)</f>
        <v>1</v>
      </c>
      <c r="AA12">
        <f>IF('ALL-Students'!AA15='Master Answer Key'!$B14, 1, 0)</f>
        <v>1</v>
      </c>
      <c r="AB12">
        <f>IF('ALL-Students'!AB15='Master Answer Key'!$B14, 1, 0)</f>
        <v>1</v>
      </c>
      <c r="AC12">
        <f>IF('ALL-Students'!AC15='Master Answer Key'!$B14, 1, 0)</f>
        <v>1</v>
      </c>
      <c r="AD12">
        <f>IF('ALL-Students'!AD15='Master Answer Key'!$B14, 1, 0)</f>
        <v>1</v>
      </c>
      <c r="AE12">
        <f>IF('ALL-Students'!AE15='Master Answer Key'!$B14, 1, 0)</f>
        <v>0</v>
      </c>
      <c r="AF12">
        <f>IF('ALL-Students'!AF15='Master Answer Key'!$B14, 1, 0)</f>
        <v>0</v>
      </c>
      <c r="AG12">
        <f>IF('ALL-Students'!AG15='Master Answer Key'!$B14, 1, 0)</f>
        <v>0</v>
      </c>
      <c r="AH12">
        <f>IF('ALL-Students'!AH15='Master Answer Key'!$B14, 1, 0)</f>
        <v>1</v>
      </c>
      <c r="AI12">
        <f>IF('ALL-Students'!AI15='Master Answer Key'!$B14, 1, 0)</f>
        <v>1</v>
      </c>
      <c r="AJ12">
        <f>IF('ALL-Students'!AJ15='Master Answer Key'!$B14, 1, 0)</f>
        <v>1</v>
      </c>
      <c r="AK12">
        <f>IF('ALL-Students'!AK15='Master Answer Key'!$B14, 1, 0)</f>
        <v>1</v>
      </c>
      <c r="AL12">
        <f>IF('ALL-Students'!AL15='Master Answer Key'!$B14, 1, 0)</f>
        <v>1</v>
      </c>
      <c r="AM12">
        <f>IF('ALL-Students'!AM15='Master Answer Key'!$B14, 1, 0)</f>
        <v>0</v>
      </c>
      <c r="AN12">
        <f>IF('ALL-Students'!AN15='Master Answer Key'!$B14, 1, 0)</f>
        <v>1</v>
      </c>
      <c r="AO12">
        <f>IF('ALL-Students'!AO15='Master Answer Key'!$B14, 1, 0)</f>
        <v>1</v>
      </c>
      <c r="AP12">
        <f>IF('ALL-Students'!AP15='Master Answer Key'!$B14, 1, 0)</f>
        <v>1</v>
      </c>
      <c r="AQ12">
        <f>IF('ALL-Students'!AQ15='Master Answer Key'!$B14, 1, 0)</f>
        <v>1</v>
      </c>
      <c r="AR12">
        <f>IF('ALL-Students'!AR15='Master Answer Key'!$B14, 1, 0)</f>
        <v>1</v>
      </c>
      <c r="AS12">
        <f>IF('ALL-Students'!AS15='Master Answer Key'!$B14, 1, 0)</f>
        <v>1</v>
      </c>
      <c r="AT12">
        <f>IF('ALL-Students'!AT15='Master Answer Key'!$B14, 1, 0)</f>
        <v>1</v>
      </c>
      <c r="AU12">
        <f>IF('ALL-Students'!AU15='Master Answer Key'!$B14, 1, 0)</f>
        <v>1</v>
      </c>
      <c r="AV12">
        <f>IF('ALL-Students'!AV15='Master Answer Key'!$B14, 1, 0)</f>
        <v>1</v>
      </c>
      <c r="AW12">
        <f>IF('ALL-Students'!AW15='Master Answer Key'!$B14, 1, 0)</f>
        <v>1</v>
      </c>
      <c r="AX12">
        <f>IF('ALL-Students'!AX15='Master Answer Key'!$B14, 1, 0)</f>
        <v>1</v>
      </c>
      <c r="AY12">
        <f>IF('ALL-Students'!AY15='Master Answer Key'!$B14, 1, 0)</f>
        <v>1</v>
      </c>
      <c r="AZ12">
        <f>IF('ALL-Students'!AZ15='Master Answer Key'!$B14, 1, 0)</f>
        <v>0</v>
      </c>
      <c r="BA12">
        <f>IF('ALL-Students'!BA15='Master Answer Key'!$B14, 1, 0)</f>
        <v>1</v>
      </c>
      <c r="BB12">
        <f>IF('ALL-Students'!BB15='Master Answer Key'!$B14, 1, 0)</f>
        <v>1</v>
      </c>
      <c r="BC12">
        <f>IF('ALL-Students'!BC15='Master Answer Key'!$B14, 1, 0)</f>
        <v>1</v>
      </c>
      <c r="BD12">
        <f>IF('ALL-Students'!BD15='Master Answer Key'!$B14, 1, 0)</f>
        <v>1</v>
      </c>
      <c r="BE12">
        <f>IF('ALL-Students'!BE15='Master Answer Key'!$B14, 1, 0)</f>
        <v>1</v>
      </c>
      <c r="BF12">
        <f>IF('ALL-Students'!BF15='Master Answer Key'!$B14, 1, 0)</f>
        <v>1</v>
      </c>
      <c r="BG12">
        <f>IF('ALL-Students'!BG15='Master Answer Key'!$B14, 1, 0)</f>
        <v>1</v>
      </c>
      <c r="BH12">
        <f>IF('ALL-Students'!BH15='Master Answer Key'!$B14, 1, 0)</f>
        <v>1</v>
      </c>
      <c r="BI12">
        <f>IF('ALL-Students'!BI15='Master Answer Key'!$B14, 1, 0)</f>
        <v>1</v>
      </c>
      <c r="BJ12">
        <f>IF('ALL-Students'!BJ15='Master Answer Key'!$B14, 1, 0)</f>
        <v>1</v>
      </c>
      <c r="BK12">
        <f>IF('ALL-Students'!BK15='Master Answer Key'!$B14, 1, 0)</f>
        <v>1</v>
      </c>
      <c r="BL12">
        <f>IF('ALL-Students'!BL15='Master Answer Key'!$B14, 1, 0)</f>
        <v>1</v>
      </c>
      <c r="BM12">
        <f>IF('ALL-Students'!BM15='Master Answer Key'!$B14, 1, 0)</f>
        <v>1</v>
      </c>
      <c r="BN12">
        <f>IF('ALL-Students'!BN15='Master Answer Key'!$B14, 1, 0)</f>
        <v>1</v>
      </c>
      <c r="BO12">
        <f>IF('ALL-Students'!BO15='Master Answer Key'!$B14, 1, 0)</f>
        <v>0</v>
      </c>
      <c r="BP12">
        <f>IF('ALL-Students'!BP15='Master Answer Key'!$B14, 1, 0)</f>
        <v>0</v>
      </c>
      <c r="BQ12">
        <f>IF('ALL-Students'!BQ15='Master Answer Key'!$B14, 1, 0)</f>
        <v>1</v>
      </c>
      <c r="BR12">
        <f>IF('ALL-Students'!BR15='Master Answer Key'!$B14, 1, 0)</f>
        <v>1</v>
      </c>
      <c r="BS12">
        <f>IF('ALL-Students'!BS15='Master Answer Key'!$B14, 1, 0)</f>
        <v>1</v>
      </c>
      <c r="BT12">
        <f>IF('ALL-Students'!BT15='Master Answer Key'!$B14, 1, 0)</f>
        <v>1</v>
      </c>
      <c r="BU12">
        <f>IF('ALL-Students'!BU15='Master Answer Key'!$B14, 1, 0)</f>
        <v>1</v>
      </c>
      <c r="BV12">
        <f>IF('ALL-Students'!BV15='Master Answer Key'!$B14, 1, 0)</f>
        <v>1</v>
      </c>
      <c r="BW12">
        <f>IF('ALL-Students'!BW15='Master Answer Key'!$B14, 1, 0)</f>
        <v>1</v>
      </c>
      <c r="BX12">
        <f>IF('ALL-Students'!BX15='Master Answer Key'!$B14, 1, 0)</f>
        <v>1</v>
      </c>
      <c r="BY12">
        <f>IF('ALL-Students'!BY15='Master Answer Key'!$B14, 1, 0)</f>
        <v>1</v>
      </c>
      <c r="BZ12">
        <f>IF('ALL-Students'!BZ15='Master Answer Key'!$B14, 1, 0)</f>
        <v>1</v>
      </c>
      <c r="CA12">
        <f>IF('ALL-Students'!CA15='Master Answer Key'!$B14, 1, 0)</f>
        <v>1</v>
      </c>
      <c r="CB12">
        <f>IF('ALL-Students'!CB15='Master Answer Key'!$B14, 1, 0)</f>
        <v>1</v>
      </c>
      <c r="CC12">
        <f>IF('ALL-Students'!CC15='Master Answer Key'!$B14, 1, 0)</f>
        <v>1</v>
      </c>
    </row>
    <row r="13">
      <c r="A13" s="5" t="s">
        <v>117</v>
      </c>
      <c r="B13">
        <f>IF('ALL-Students'!B16='Master Answer Key'!$B15, 1, 0)</f>
        <v>0</v>
      </c>
      <c r="C13">
        <f>IF('ALL-Students'!C16='Master Answer Key'!$B15, 1, 0)</f>
        <v>0</v>
      </c>
      <c r="D13">
        <f>IF('ALL-Students'!D16='Master Answer Key'!$B15, 1, 0)</f>
        <v>0</v>
      </c>
      <c r="E13">
        <f>IF('ALL-Students'!E16='Master Answer Key'!$B15, 1, 0)</f>
        <v>0</v>
      </c>
      <c r="F13">
        <f>IF('ALL-Students'!F16='Master Answer Key'!$B15, 1, 0)</f>
        <v>0</v>
      </c>
      <c r="G13">
        <f>IF('ALL-Students'!G16='Master Answer Key'!$B15, 1, 0)</f>
        <v>0</v>
      </c>
      <c r="H13">
        <f>IF('ALL-Students'!H16='Master Answer Key'!$B15, 1, 0)</f>
        <v>0</v>
      </c>
      <c r="I13">
        <f>IF('ALL-Students'!I16='Master Answer Key'!$B15, 1, 0)</f>
        <v>0</v>
      </c>
      <c r="J13">
        <f>IF('ALL-Students'!J16='Master Answer Key'!$B15, 1, 0)</f>
        <v>0</v>
      </c>
      <c r="K13">
        <f>IF('ALL-Students'!K16='Master Answer Key'!$B15, 1, 0)</f>
        <v>0</v>
      </c>
      <c r="L13">
        <f>IF('ALL-Students'!L16='Master Answer Key'!$B15, 1, 0)</f>
        <v>0</v>
      </c>
      <c r="M13">
        <f>IF('ALL-Students'!M16='Master Answer Key'!$B15, 1, 0)</f>
        <v>0</v>
      </c>
      <c r="N13">
        <f>IF('ALL-Students'!N16='Master Answer Key'!$B15, 1, 0)</f>
        <v>0</v>
      </c>
      <c r="O13">
        <f>IF('ALL-Students'!O16='Master Answer Key'!$B15, 1, 0)</f>
        <v>0</v>
      </c>
      <c r="P13">
        <f>IF('ALL-Students'!P16='Master Answer Key'!$B15, 1, 0)</f>
        <v>0</v>
      </c>
      <c r="Q13">
        <f>IF('ALL-Students'!Q16='Master Answer Key'!$B15, 1, 0)</f>
        <v>0</v>
      </c>
      <c r="R13">
        <f>IF('ALL-Students'!R16='Master Answer Key'!$B15, 1, 0)</f>
        <v>0</v>
      </c>
      <c r="S13">
        <f>IF('ALL-Students'!S16='Master Answer Key'!$B15, 1, 0)</f>
        <v>0</v>
      </c>
      <c r="T13">
        <f>IF('ALL-Students'!T16='Master Answer Key'!$B15, 1, 0)</f>
        <v>0</v>
      </c>
      <c r="U13">
        <f>IF('ALL-Students'!U16='Master Answer Key'!$B15, 1, 0)</f>
        <v>0</v>
      </c>
      <c r="V13">
        <f>IF('ALL-Students'!V16='Master Answer Key'!$B15, 1, 0)</f>
        <v>0</v>
      </c>
      <c r="W13">
        <f>IF('ALL-Students'!W16='Master Answer Key'!$B15, 1, 0)</f>
        <v>1</v>
      </c>
      <c r="X13">
        <f>IF('ALL-Students'!X16='Master Answer Key'!$B15, 1, 0)</f>
        <v>0</v>
      </c>
      <c r="Y13">
        <f>IF('ALL-Students'!Y16='Master Answer Key'!$B15, 1, 0)</f>
        <v>0</v>
      </c>
      <c r="Z13">
        <f>IF('ALL-Students'!Z16='Master Answer Key'!$B15, 1, 0)</f>
        <v>0</v>
      </c>
      <c r="AA13">
        <f>IF('ALL-Students'!AA16='Master Answer Key'!$B15, 1, 0)</f>
        <v>0</v>
      </c>
      <c r="AB13">
        <f>IF('ALL-Students'!AB16='Master Answer Key'!$B15, 1, 0)</f>
        <v>1</v>
      </c>
      <c r="AC13">
        <f>IF('ALL-Students'!AC16='Master Answer Key'!$B15, 1, 0)</f>
        <v>0</v>
      </c>
      <c r="AD13">
        <f>IF('ALL-Students'!AD16='Master Answer Key'!$B15, 1, 0)</f>
        <v>0</v>
      </c>
      <c r="AE13">
        <f>IF('ALL-Students'!AE16='Master Answer Key'!$B15, 1, 0)</f>
        <v>0</v>
      </c>
      <c r="AF13">
        <f>IF('ALL-Students'!AF16='Master Answer Key'!$B15, 1, 0)</f>
        <v>0</v>
      </c>
      <c r="AG13">
        <f>IF('ALL-Students'!AG16='Master Answer Key'!$B15, 1, 0)</f>
        <v>0</v>
      </c>
      <c r="AH13">
        <f>IF('ALL-Students'!AH16='Master Answer Key'!$B15, 1, 0)</f>
        <v>0</v>
      </c>
      <c r="AI13">
        <f>IF('ALL-Students'!AI16='Master Answer Key'!$B15, 1, 0)</f>
        <v>0</v>
      </c>
      <c r="AJ13">
        <f>IF('ALL-Students'!AJ16='Master Answer Key'!$B15, 1, 0)</f>
        <v>0</v>
      </c>
      <c r="AK13">
        <f>IF('ALL-Students'!AK16='Master Answer Key'!$B15, 1, 0)</f>
        <v>0</v>
      </c>
      <c r="AL13">
        <f>IF('ALL-Students'!AL16='Master Answer Key'!$B15, 1, 0)</f>
        <v>0</v>
      </c>
      <c r="AM13">
        <f>IF('ALL-Students'!AM16='Master Answer Key'!$B15, 1, 0)</f>
        <v>0</v>
      </c>
      <c r="AN13">
        <f>IF('ALL-Students'!AN16='Master Answer Key'!$B15, 1, 0)</f>
        <v>0</v>
      </c>
      <c r="AO13">
        <f>IF('ALL-Students'!AO16='Master Answer Key'!$B15, 1, 0)</f>
        <v>0</v>
      </c>
      <c r="AP13">
        <f>IF('ALL-Students'!AP16='Master Answer Key'!$B15, 1, 0)</f>
        <v>0</v>
      </c>
      <c r="AQ13">
        <f>IF('ALL-Students'!AQ16='Master Answer Key'!$B15, 1, 0)</f>
        <v>0</v>
      </c>
      <c r="AR13">
        <f>IF('ALL-Students'!AR16='Master Answer Key'!$B15, 1, 0)</f>
        <v>0</v>
      </c>
      <c r="AS13">
        <f>IF('ALL-Students'!AS16='Master Answer Key'!$B15, 1, 0)</f>
        <v>0</v>
      </c>
      <c r="AT13">
        <f>IF('ALL-Students'!AT16='Master Answer Key'!$B15, 1, 0)</f>
        <v>0</v>
      </c>
      <c r="AU13">
        <f>IF('ALL-Students'!AU16='Master Answer Key'!$B15, 1, 0)</f>
        <v>0</v>
      </c>
      <c r="AV13">
        <f>IF('ALL-Students'!AV16='Master Answer Key'!$B15, 1, 0)</f>
        <v>0</v>
      </c>
      <c r="AW13">
        <f>IF('ALL-Students'!AW16='Master Answer Key'!$B15, 1, 0)</f>
        <v>0</v>
      </c>
      <c r="AX13">
        <f>IF('ALL-Students'!AX16='Master Answer Key'!$B15, 1, 0)</f>
        <v>0</v>
      </c>
      <c r="AY13">
        <f>IF('ALL-Students'!AY16='Master Answer Key'!$B15, 1, 0)</f>
        <v>0</v>
      </c>
      <c r="AZ13">
        <f>IF('ALL-Students'!AZ16='Master Answer Key'!$B15, 1, 0)</f>
        <v>0</v>
      </c>
      <c r="BA13">
        <f>IF('ALL-Students'!BA16='Master Answer Key'!$B15, 1, 0)</f>
        <v>0</v>
      </c>
      <c r="BB13">
        <f>IF('ALL-Students'!BB16='Master Answer Key'!$B15, 1, 0)</f>
        <v>0</v>
      </c>
      <c r="BC13">
        <f>IF('ALL-Students'!BC16='Master Answer Key'!$B15, 1, 0)</f>
        <v>0</v>
      </c>
      <c r="BD13">
        <f>IF('ALL-Students'!BD16='Master Answer Key'!$B15, 1, 0)</f>
        <v>0</v>
      </c>
      <c r="BE13">
        <f>IF('ALL-Students'!BE16='Master Answer Key'!$B15, 1, 0)</f>
        <v>0</v>
      </c>
      <c r="BF13">
        <f>IF('ALL-Students'!BF16='Master Answer Key'!$B15, 1, 0)</f>
        <v>0</v>
      </c>
      <c r="BG13">
        <f>IF('ALL-Students'!BG16='Master Answer Key'!$B15, 1, 0)</f>
        <v>0</v>
      </c>
      <c r="BH13">
        <f>IF('ALL-Students'!BH16='Master Answer Key'!$B15, 1, 0)</f>
        <v>0</v>
      </c>
      <c r="BI13">
        <f>IF('ALL-Students'!BI16='Master Answer Key'!$B15, 1, 0)</f>
        <v>0</v>
      </c>
      <c r="BJ13">
        <f>IF('ALL-Students'!BJ16='Master Answer Key'!$B15, 1, 0)</f>
        <v>0</v>
      </c>
      <c r="BK13">
        <f>IF('ALL-Students'!BK16='Master Answer Key'!$B15, 1, 0)</f>
        <v>0</v>
      </c>
      <c r="BL13">
        <f>IF('ALL-Students'!BL16='Master Answer Key'!$B15, 1, 0)</f>
        <v>0</v>
      </c>
      <c r="BM13">
        <f>IF('ALL-Students'!BM16='Master Answer Key'!$B15, 1, 0)</f>
        <v>0</v>
      </c>
      <c r="BN13">
        <f>IF('ALL-Students'!BN16='Master Answer Key'!$B15, 1, 0)</f>
        <v>0</v>
      </c>
      <c r="BO13">
        <f>IF('ALL-Students'!BO16='Master Answer Key'!$B15, 1, 0)</f>
        <v>0</v>
      </c>
      <c r="BP13">
        <f>IF('ALL-Students'!BP16='Master Answer Key'!$B15, 1, 0)</f>
        <v>0</v>
      </c>
      <c r="BQ13">
        <f>IF('ALL-Students'!BQ16='Master Answer Key'!$B15, 1, 0)</f>
        <v>0</v>
      </c>
      <c r="BR13">
        <f>IF('ALL-Students'!BR16='Master Answer Key'!$B15, 1, 0)</f>
        <v>0</v>
      </c>
      <c r="BS13">
        <f>IF('ALL-Students'!BS16='Master Answer Key'!$B15, 1, 0)</f>
        <v>0</v>
      </c>
      <c r="BT13">
        <f>IF('ALL-Students'!BT16='Master Answer Key'!$B15, 1, 0)</f>
        <v>0</v>
      </c>
      <c r="BU13">
        <f>IF('ALL-Students'!BU16='Master Answer Key'!$B15, 1, 0)</f>
        <v>0</v>
      </c>
      <c r="BV13">
        <f>IF('ALL-Students'!BV16='Master Answer Key'!$B15, 1, 0)</f>
        <v>0</v>
      </c>
      <c r="BW13">
        <f>IF('ALL-Students'!BW16='Master Answer Key'!$B15, 1, 0)</f>
        <v>0</v>
      </c>
      <c r="BX13">
        <f>IF('ALL-Students'!BX16='Master Answer Key'!$B15, 1, 0)</f>
        <v>0</v>
      </c>
      <c r="BY13">
        <f>IF('ALL-Students'!BY16='Master Answer Key'!$B15, 1, 0)</f>
        <v>0</v>
      </c>
      <c r="BZ13">
        <f>IF('ALL-Students'!BZ16='Master Answer Key'!$B15, 1, 0)</f>
        <v>0</v>
      </c>
      <c r="CA13">
        <f>IF('ALL-Students'!CA16='Master Answer Key'!$B15, 1, 0)</f>
        <v>0</v>
      </c>
      <c r="CB13">
        <f>IF('ALL-Students'!CB16='Master Answer Key'!$B15, 1, 0)</f>
        <v>0</v>
      </c>
      <c r="CC13">
        <f>IF('ALL-Students'!CC16='Master Answer Key'!$B15, 1, 0)</f>
        <v>0</v>
      </c>
    </row>
    <row r="14">
      <c r="A14" s="5" t="s">
        <v>118</v>
      </c>
      <c r="B14">
        <f>IF('ALL-Students'!B17='Master Answer Key'!$B16, 1, 0)</f>
        <v>1</v>
      </c>
      <c r="C14">
        <f>IF('ALL-Students'!C17='Master Answer Key'!$B16, 1, 0)</f>
        <v>1</v>
      </c>
      <c r="D14">
        <f>IF('ALL-Students'!D17='Master Answer Key'!$B16, 1, 0)</f>
        <v>1</v>
      </c>
      <c r="E14">
        <f>IF('ALL-Students'!E17='Master Answer Key'!$B16, 1, 0)</f>
        <v>1</v>
      </c>
      <c r="F14">
        <f>IF('ALL-Students'!F17='Master Answer Key'!$B16, 1, 0)</f>
        <v>0</v>
      </c>
      <c r="G14">
        <f>IF('ALL-Students'!G17='Master Answer Key'!$B16, 1, 0)</f>
        <v>0</v>
      </c>
      <c r="H14">
        <f>IF('ALL-Students'!H17='Master Answer Key'!$B16, 1, 0)</f>
        <v>1</v>
      </c>
      <c r="I14">
        <f>IF('ALL-Students'!I17='Master Answer Key'!$B16, 1, 0)</f>
        <v>1</v>
      </c>
      <c r="J14">
        <f>IF('ALL-Students'!J17='Master Answer Key'!$B16, 1, 0)</f>
        <v>1</v>
      </c>
      <c r="K14">
        <f>IF('ALL-Students'!K17='Master Answer Key'!$B16, 1, 0)</f>
        <v>1</v>
      </c>
      <c r="L14">
        <f>IF('ALL-Students'!L17='Master Answer Key'!$B16, 1, 0)</f>
        <v>1</v>
      </c>
      <c r="M14">
        <f>IF('ALL-Students'!M17='Master Answer Key'!$B16, 1, 0)</f>
        <v>1</v>
      </c>
      <c r="N14">
        <f>IF('ALL-Students'!N17='Master Answer Key'!$B16, 1, 0)</f>
        <v>1</v>
      </c>
      <c r="O14">
        <f>IF('ALL-Students'!O17='Master Answer Key'!$B16, 1, 0)</f>
        <v>1</v>
      </c>
      <c r="P14">
        <f>IF('ALL-Students'!P17='Master Answer Key'!$B16, 1, 0)</f>
        <v>1</v>
      </c>
      <c r="Q14">
        <f>IF('ALL-Students'!Q17='Master Answer Key'!$B16, 1, 0)</f>
        <v>0</v>
      </c>
      <c r="R14">
        <f>IF('ALL-Students'!R17='Master Answer Key'!$B16, 1, 0)</f>
        <v>1</v>
      </c>
      <c r="S14">
        <f>IF('ALL-Students'!S17='Master Answer Key'!$B16, 1, 0)</f>
        <v>0</v>
      </c>
      <c r="T14">
        <f>IF('ALL-Students'!T17='Master Answer Key'!$B16, 1, 0)</f>
        <v>1</v>
      </c>
      <c r="U14">
        <f>IF('ALL-Students'!U17='Master Answer Key'!$B16, 1, 0)</f>
        <v>1</v>
      </c>
      <c r="V14">
        <f>IF('ALL-Students'!V17='Master Answer Key'!$B16, 1, 0)</f>
        <v>1</v>
      </c>
      <c r="W14">
        <f>IF('ALL-Students'!W17='Master Answer Key'!$B16, 1, 0)</f>
        <v>1</v>
      </c>
      <c r="X14">
        <f>IF('ALL-Students'!X17='Master Answer Key'!$B16, 1, 0)</f>
        <v>0</v>
      </c>
      <c r="Y14">
        <f>IF('ALL-Students'!Y17='Master Answer Key'!$B16, 1, 0)</f>
        <v>1</v>
      </c>
      <c r="Z14">
        <f>IF('ALL-Students'!Z17='Master Answer Key'!$B16, 1, 0)</f>
        <v>0</v>
      </c>
      <c r="AA14">
        <f>IF('ALL-Students'!AA17='Master Answer Key'!$B16, 1, 0)</f>
        <v>1</v>
      </c>
      <c r="AB14">
        <f>IF('ALL-Students'!AB17='Master Answer Key'!$B16, 1, 0)</f>
        <v>1</v>
      </c>
      <c r="AC14">
        <f>IF('ALL-Students'!AC17='Master Answer Key'!$B16, 1, 0)</f>
        <v>1</v>
      </c>
      <c r="AD14">
        <f>IF('ALL-Students'!AD17='Master Answer Key'!$B16, 1, 0)</f>
        <v>1</v>
      </c>
      <c r="AE14">
        <f>IF('ALL-Students'!AE17='Master Answer Key'!$B16, 1, 0)</f>
        <v>1</v>
      </c>
      <c r="AF14">
        <f>IF('ALL-Students'!AF17='Master Answer Key'!$B16, 1, 0)</f>
        <v>1</v>
      </c>
      <c r="AG14">
        <f>IF('ALL-Students'!AG17='Master Answer Key'!$B16, 1, 0)</f>
        <v>1</v>
      </c>
      <c r="AH14">
        <f>IF('ALL-Students'!AH17='Master Answer Key'!$B16, 1, 0)</f>
        <v>0</v>
      </c>
      <c r="AI14">
        <f>IF('ALL-Students'!AI17='Master Answer Key'!$B16, 1, 0)</f>
        <v>1</v>
      </c>
      <c r="AJ14">
        <f>IF('ALL-Students'!AJ17='Master Answer Key'!$B16, 1, 0)</f>
        <v>0</v>
      </c>
      <c r="AK14">
        <f>IF('ALL-Students'!AK17='Master Answer Key'!$B16, 1, 0)</f>
        <v>0</v>
      </c>
      <c r="AL14">
        <f>IF('ALL-Students'!AL17='Master Answer Key'!$B16, 1, 0)</f>
        <v>1</v>
      </c>
      <c r="AM14">
        <f>IF('ALL-Students'!AM17='Master Answer Key'!$B16, 1, 0)</f>
        <v>1</v>
      </c>
      <c r="AN14">
        <f>IF('ALL-Students'!AN17='Master Answer Key'!$B16, 1, 0)</f>
        <v>1</v>
      </c>
      <c r="AO14">
        <f>IF('ALL-Students'!AO17='Master Answer Key'!$B16, 1, 0)</f>
        <v>1</v>
      </c>
      <c r="AP14">
        <f>IF('ALL-Students'!AP17='Master Answer Key'!$B16, 1, 0)</f>
        <v>1</v>
      </c>
      <c r="AQ14">
        <f>IF('ALL-Students'!AQ17='Master Answer Key'!$B16, 1, 0)</f>
        <v>1</v>
      </c>
      <c r="AR14">
        <f>IF('ALL-Students'!AR17='Master Answer Key'!$B16, 1, 0)</f>
        <v>1</v>
      </c>
      <c r="AS14">
        <f>IF('ALL-Students'!AS17='Master Answer Key'!$B16, 1, 0)</f>
        <v>1</v>
      </c>
      <c r="AT14">
        <f>IF('ALL-Students'!AT17='Master Answer Key'!$B16, 1, 0)</f>
        <v>1</v>
      </c>
      <c r="AU14">
        <f>IF('ALL-Students'!AU17='Master Answer Key'!$B16, 1, 0)</f>
        <v>1</v>
      </c>
      <c r="AV14">
        <f>IF('ALL-Students'!AV17='Master Answer Key'!$B16, 1, 0)</f>
        <v>1</v>
      </c>
      <c r="AW14">
        <f>IF('ALL-Students'!AW17='Master Answer Key'!$B16, 1, 0)</f>
        <v>1</v>
      </c>
      <c r="AX14">
        <f>IF('ALL-Students'!AX17='Master Answer Key'!$B16, 1, 0)</f>
        <v>1</v>
      </c>
      <c r="AY14">
        <f>IF('ALL-Students'!AY17='Master Answer Key'!$B16, 1, 0)</f>
        <v>1</v>
      </c>
      <c r="AZ14">
        <f>IF('ALL-Students'!AZ17='Master Answer Key'!$B16, 1, 0)</f>
        <v>1</v>
      </c>
      <c r="BA14">
        <f>IF('ALL-Students'!BA17='Master Answer Key'!$B16, 1, 0)</f>
        <v>1</v>
      </c>
      <c r="BB14">
        <f>IF('ALL-Students'!BB17='Master Answer Key'!$B16, 1, 0)</f>
        <v>1</v>
      </c>
      <c r="BC14">
        <f>IF('ALL-Students'!BC17='Master Answer Key'!$B16, 1, 0)</f>
        <v>1</v>
      </c>
      <c r="BD14">
        <f>IF('ALL-Students'!BD17='Master Answer Key'!$B16, 1, 0)</f>
        <v>1</v>
      </c>
      <c r="BE14">
        <f>IF('ALL-Students'!BE17='Master Answer Key'!$B16, 1, 0)</f>
        <v>1</v>
      </c>
      <c r="BF14">
        <f>IF('ALL-Students'!BF17='Master Answer Key'!$B16, 1, 0)</f>
        <v>0</v>
      </c>
      <c r="BG14">
        <f>IF('ALL-Students'!BG17='Master Answer Key'!$B16, 1, 0)</f>
        <v>1</v>
      </c>
      <c r="BH14">
        <f>IF('ALL-Students'!BH17='Master Answer Key'!$B16, 1, 0)</f>
        <v>1</v>
      </c>
      <c r="BI14">
        <f>IF('ALL-Students'!BI17='Master Answer Key'!$B16, 1, 0)</f>
        <v>1</v>
      </c>
      <c r="BJ14">
        <f>IF('ALL-Students'!BJ17='Master Answer Key'!$B16, 1, 0)</f>
        <v>1</v>
      </c>
      <c r="BK14">
        <f>IF('ALL-Students'!BK17='Master Answer Key'!$B16, 1, 0)</f>
        <v>1</v>
      </c>
      <c r="BL14">
        <f>IF('ALL-Students'!BL17='Master Answer Key'!$B16, 1, 0)</f>
        <v>1</v>
      </c>
      <c r="BM14">
        <f>IF('ALL-Students'!BM17='Master Answer Key'!$B16, 1, 0)</f>
        <v>1</v>
      </c>
      <c r="BN14">
        <f>IF('ALL-Students'!BN17='Master Answer Key'!$B16, 1, 0)</f>
        <v>1</v>
      </c>
      <c r="BO14">
        <f>IF('ALL-Students'!BO17='Master Answer Key'!$B16, 1, 0)</f>
        <v>1</v>
      </c>
      <c r="BP14">
        <f>IF('ALL-Students'!BP17='Master Answer Key'!$B16, 1, 0)</f>
        <v>1</v>
      </c>
      <c r="BQ14">
        <f>IF('ALL-Students'!BQ17='Master Answer Key'!$B16, 1, 0)</f>
        <v>1</v>
      </c>
      <c r="BR14">
        <f>IF('ALL-Students'!BR17='Master Answer Key'!$B16, 1, 0)</f>
        <v>1</v>
      </c>
      <c r="BS14">
        <f>IF('ALL-Students'!BS17='Master Answer Key'!$B16, 1, 0)</f>
        <v>1</v>
      </c>
      <c r="BT14">
        <f>IF('ALL-Students'!BT17='Master Answer Key'!$B16, 1, 0)</f>
        <v>1</v>
      </c>
      <c r="BU14">
        <f>IF('ALL-Students'!BU17='Master Answer Key'!$B16, 1, 0)</f>
        <v>1</v>
      </c>
      <c r="BV14">
        <f>IF('ALL-Students'!BV17='Master Answer Key'!$B16, 1, 0)</f>
        <v>1</v>
      </c>
      <c r="BW14">
        <f>IF('ALL-Students'!BW17='Master Answer Key'!$B16, 1, 0)</f>
        <v>1</v>
      </c>
      <c r="BX14">
        <f>IF('ALL-Students'!BX17='Master Answer Key'!$B16, 1, 0)</f>
        <v>1</v>
      </c>
      <c r="BY14">
        <f>IF('ALL-Students'!BY17='Master Answer Key'!$B16, 1, 0)</f>
        <v>1</v>
      </c>
      <c r="BZ14">
        <f>IF('ALL-Students'!BZ17='Master Answer Key'!$B16, 1, 0)</f>
        <v>1</v>
      </c>
      <c r="CA14">
        <f>IF('ALL-Students'!CA17='Master Answer Key'!$B16, 1, 0)</f>
        <v>1</v>
      </c>
      <c r="CB14">
        <f>IF('ALL-Students'!CB17='Master Answer Key'!$B16, 1, 0)</f>
        <v>1</v>
      </c>
      <c r="CC14">
        <f>IF('ALL-Students'!CC17='Master Answer Key'!$B16, 1, 0)</f>
        <v>1</v>
      </c>
    </row>
    <row r="15">
      <c r="A15" s="5" t="s">
        <v>119</v>
      </c>
      <c r="B15">
        <f>IF('ALL-Students'!B18='Master Answer Key'!$B17, 1, 0)</f>
        <v>1</v>
      </c>
      <c r="C15">
        <f>IF('ALL-Students'!C18='Master Answer Key'!$B17, 1, 0)</f>
        <v>1</v>
      </c>
      <c r="D15">
        <f>IF('ALL-Students'!D18='Master Answer Key'!$B17, 1, 0)</f>
        <v>1</v>
      </c>
      <c r="E15">
        <f>IF('ALL-Students'!E18='Master Answer Key'!$B17, 1, 0)</f>
        <v>1</v>
      </c>
      <c r="F15">
        <f>IF('ALL-Students'!F18='Master Answer Key'!$B17, 1, 0)</f>
        <v>1</v>
      </c>
      <c r="G15">
        <f>IF('ALL-Students'!G18='Master Answer Key'!$B17, 1, 0)</f>
        <v>1</v>
      </c>
      <c r="H15">
        <f>IF('ALL-Students'!H18='Master Answer Key'!$B17, 1, 0)</f>
        <v>1</v>
      </c>
      <c r="I15">
        <f>IF('ALL-Students'!I18='Master Answer Key'!$B17, 1, 0)</f>
        <v>1</v>
      </c>
      <c r="J15">
        <f>IF('ALL-Students'!J18='Master Answer Key'!$B17, 1, 0)</f>
        <v>1</v>
      </c>
      <c r="K15">
        <f>IF('ALL-Students'!K18='Master Answer Key'!$B17, 1, 0)</f>
        <v>1</v>
      </c>
      <c r="L15">
        <f>IF('ALL-Students'!L18='Master Answer Key'!$B17, 1, 0)</f>
        <v>1</v>
      </c>
      <c r="M15">
        <f>IF('ALL-Students'!M18='Master Answer Key'!$B17, 1, 0)</f>
        <v>1</v>
      </c>
      <c r="N15">
        <f>IF('ALL-Students'!N18='Master Answer Key'!$B17, 1, 0)</f>
        <v>1</v>
      </c>
      <c r="O15">
        <f>IF('ALL-Students'!O18='Master Answer Key'!$B17, 1, 0)</f>
        <v>1</v>
      </c>
      <c r="P15">
        <f>IF('ALL-Students'!P18='Master Answer Key'!$B17, 1, 0)</f>
        <v>1</v>
      </c>
      <c r="Q15">
        <f>IF('ALL-Students'!Q18='Master Answer Key'!$B17, 1, 0)</f>
        <v>1</v>
      </c>
      <c r="R15">
        <f>IF('ALL-Students'!R18='Master Answer Key'!$B17, 1, 0)</f>
        <v>1</v>
      </c>
      <c r="S15">
        <f>IF('ALL-Students'!S18='Master Answer Key'!$B17, 1, 0)</f>
        <v>1</v>
      </c>
      <c r="T15">
        <f>IF('ALL-Students'!T18='Master Answer Key'!$B17, 1, 0)</f>
        <v>1</v>
      </c>
      <c r="U15">
        <f>IF('ALL-Students'!U18='Master Answer Key'!$B17, 1, 0)</f>
        <v>1</v>
      </c>
      <c r="V15">
        <f>IF('ALL-Students'!V18='Master Answer Key'!$B17, 1, 0)</f>
        <v>1</v>
      </c>
      <c r="W15">
        <f>IF('ALL-Students'!W18='Master Answer Key'!$B17, 1, 0)</f>
        <v>1</v>
      </c>
      <c r="X15">
        <f>IF('ALL-Students'!X18='Master Answer Key'!$B17, 1, 0)</f>
        <v>1</v>
      </c>
      <c r="Y15">
        <f>IF('ALL-Students'!Y18='Master Answer Key'!$B17, 1, 0)</f>
        <v>1</v>
      </c>
      <c r="Z15">
        <f>IF('ALL-Students'!Z18='Master Answer Key'!$B17, 1, 0)</f>
        <v>1</v>
      </c>
      <c r="AA15">
        <f>IF('ALL-Students'!AA18='Master Answer Key'!$B17, 1, 0)</f>
        <v>1</v>
      </c>
      <c r="AB15">
        <f>IF('ALL-Students'!AB18='Master Answer Key'!$B17, 1, 0)</f>
        <v>1</v>
      </c>
      <c r="AC15">
        <f>IF('ALL-Students'!AC18='Master Answer Key'!$B17, 1, 0)</f>
        <v>1</v>
      </c>
      <c r="AD15">
        <f>IF('ALL-Students'!AD18='Master Answer Key'!$B17, 1, 0)</f>
        <v>1</v>
      </c>
      <c r="AE15">
        <f>IF('ALL-Students'!AE18='Master Answer Key'!$B17, 1, 0)</f>
        <v>1</v>
      </c>
      <c r="AF15">
        <f>IF('ALL-Students'!AF18='Master Answer Key'!$B17, 1, 0)</f>
        <v>0</v>
      </c>
      <c r="AG15">
        <f>IF('ALL-Students'!AG18='Master Answer Key'!$B17, 1, 0)</f>
        <v>1</v>
      </c>
      <c r="AH15">
        <f>IF('ALL-Students'!AH18='Master Answer Key'!$B17, 1, 0)</f>
        <v>1</v>
      </c>
      <c r="AI15">
        <f>IF('ALL-Students'!AI18='Master Answer Key'!$B17, 1, 0)</f>
        <v>1</v>
      </c>
      <c r="AJ15">
        <f>IF('ALL-Students'!AJ18='Master Answer Key'!$B17, 1, 0)</f>
        <v>1</v>
      </c>
      <c r="AK15">
        <f>IF('ALL-Students'!AK18='Master Answer Key'!$B17, 1, 0)</f>
        <v>1</v>
      </c>
      <c r="AL15">
        <f>IF('ALL-Students'!AL18='Master Answer Key'!$B17, 1, 0)</f>
        <v>1</v>
      </c>
      <c r="AM15">
        <f>IF('ALL-Students'!AM18='Master Answer Key'!$B17, 1, 0)</f>
        <v>1</v>
      </c>
      <c r="AN15">
        <f>IF('ALL-Students'!AN18='Master Answer Key'!$B17, 1, 0)</f>
        <v>1</v>
      </c>
      <c r="AO15">
        <f>IF('ALL-Students'!AO18='Master Answer Key'!$B17, 1, 0)</f>
        <v>1</v>
      </c>
      <c r="AP15">
        <f>IF('ALL-Students'!AP18='Master Answer Key'!$B17, 1, 0)</f>
        <v>1</v>
      </c>
      <c r="AQ15">
        <f>IF('ALL-Students'!AQ18='Master Answer Key'!$B17, 1, 0)</f>
        <v>1</v>
      </c>
      <c r="AR15">
        <f>IF('ALL-Students'!AR18='Master Answer Key'!$B17, 1, 0)</f>
        <v>1</v>
      </c>
      <c r="AS15">
        <f>IF('ALL-Students'!AS18='Master Answer Key'!$B17, 1, 0)</f>
        <v>1</v>
      </c>
      <c r="AT15">
        <f>IF('ALL-Students'!AT18='Master Answer Key'!$B17, 1, 0)</f>
        <v>1</v>
      </c>
      <c r="AU15">
        <f>IF('ALL-Students'!AU18='Master Answer Key'!$B17, 1, 0)</f>
        <v>1</v>
      </c>
      <c r="AV15">
        <f>IF('ALL-Students'!AV18='Master Answer Key'!$B17, 1, 0)</f>
        <v>1</v>
      </c>
      <c r="AW15">
        <f>IF('ALL-Students'!AW18='Master Answer Key'!$B17, 1, 0)</f>
        <v>1</v>
      </c>
      <c r="AX15">
        <f>IF('ALL-Students'!AX18='Master Answer Key'!$B17, 1, 0)</f>
        <v>1</v>
      </c>
      <c r="AY15">
        <f>IF('ALL-Students'!AY18='Master Answer Key'!$B17, 1, 0)</f>
        <v>0</v>
      </c>
      <c r="AZ15">
        <f>IF('ALL-Students'!AZ18='Master Answer Key'!$B17, 1, 0)</f>
        <v>1</v>
      </c>
      <c r="BA15">
        <f>IF('ALL-Students'!BA18='Master Answer Key'!$B17, 1, 0)</f>
        <v>1</v>
      </c>
      <c r="BB15">
        <f>IF('ALL-Students'!BB18='Master Answer Key'!$B17, 1, 0)</f>
        <v>1</v>
      </c>
      <c r="BC15">
        <f>IF('ALL-Students'!BC18='Master Answer Key'!$B17, 1, 0)</f>
        <v>1</v>
      </c>
      <c r="BD15">
        <f>IF('ALL-Students'!BD18='Master Answer Key'!$B17, 1, 0)</f>
        <v>1</v>
      </c>
      <c r="BE15">
        <f>IF('ALL-Students'!BE18='Master Answer Key'!$B17, 1, 0)</f>
        <v>1</v>
      </c>
      <c r="BF15">
        <f>IF('ALL-Students'!BF18='Master Answer Key'!$B17, 1, 0)</f>
        <v>1</v>
      </c>
      <c r="BG15">
        <f>IF('ALL-Students'!BG18='Master Answer Key'!$B17, 1, 0)</f>
        <v>1</v>
      </c>
      <c r="BH15">
        <f>IF('ALL-Students'!BH18='Master Answer Key'!$B17, 1, 0)</f>
        <v>1</v>
      </c>
      <c r="BI15">
        <f>IF('ALL-Students'!BI18='Master Answer Key'!$B17, 1, 0)</f>
        <v>1</v>
      </c>
      <c r="BJ15">
        <f>IF('ALL-Students'!BJ18='Master Answer Key'!$B17, 1, 0)</f>
        <v>1</v>
      </c>
      <c r="BK15">
        <f>IF('ALL-Students'!BK18='Master Answer Key'!$B17, 1, 0)</f>
        <v>1</v>
      </c>
      <c r="BL15">
        <f>IF('ALL-Students'!BL18='Master Answer Key'!$B17, 1, 0)</f>
        <v>1</v>
      </c>
      <c r="BM15">
        <f>IF('ALL-Students'!BM18='Master Answer Key'!$B17, 1, 0)</f>
        <v>1</v>
      </c>
      <c r="BN15">
        <f>IF('ALL-Students'!BN18='Master Answer Key'!$B17, 1, 0)</f>
        <v>1</v>
      </c>
      <c r="BO15">
        <f>IF('ALL-Students'!BO18='Master Answer Key'!$B17, 1, 0)</f>
        <v>1</v>
      </c>
      <c r="BP15">
        <f>IF('ALL-Students'!BP18='Master Answer Key'!$B17, 1, 0)</f>
        <v>1</v>
      </c>
      <c r="BQ15">
        <f>IF('ALL-Students'!BQ18='Master Answer Key'!$B17, 1, 0)</f>
        <v>1</v>
      </c>
      <c r="BR15">
        <f>IF('ALL-Students'!BR18='Master Answer Key'!$B17, 1, 0)</f>
        <v>1</v>
      </c>
      <c r="BS15">
        <f>IF('ALL-Students'!BS18='Master Answer Key'!$B17, 1, 0)</f>
        <v>1</v>
      </c>
      <c r="BT15">
        <f>IF('ALL-Students'!BT18='Master Answer Key'!$B17, 1, 0)</f>
        <v>1</v>
      </c>
      <c r="BU15">
        <f>IF('ALL-Students'!BU18='Master Answer Key'!$B17, 1, 0)</f>
        <v>1</v>
      </c>
      <c r="BV15">
        <f>IF('ALL-Students'!BV18='Master Answer Key'!$B17, 1, 0)</f>
        <v>1</v>
      </c>
      <c r="BW15">
        <f>IF('ALL-Students'!BW18='Master Answer Key'!$B17, 1, 0)</f>
        <v>1</v>
      </c>
      <c r="BX15">
        <f>IF('ALL-Students'!BX18='Master Answer Key'!$B17, 1, 0)</f>
        <v>1</v>
      </c>
      <c r="BY15">
        <f>IF('ALL-Students'!BY18='Master Answer Key'!$B17, 1, 0)</f>
        <v>1</v>
      </c>
      <c r="BZ15">
        <f>IF('ALL-Students'!BZ18='Master Answer Key'!$B17, 1, 0)</f>
        <v>1</v>
      </c>
      <c r="CA15">
        <f>IF('ALL-Students'!CA18='Master Answer Key'!$B17, 1, 0)</f>
        <v>1</v>
      </c>
      <c r="CB15">
        <f>IF('ALL-Students'!CB18='Master Answer Key'!$B17, 1, 0)</f>
        <v>1</v>
      </c>
      <c r="CC15">
        <f>IF('ALL-Students'!CC18='Master Answer Key'!$B17, 1, 0)</f>
        <v>1</v>
      </c>
    </row>
    <row r="16">
      <c r="A16" s="5" t="s">
        <v>120</v>
      </c>
      <c r="B16">
        <f>IF('ALL-Students'!B19='Master Answer Key'!$B18, 1, 0)</f>
        <v>1</v>
      </c>
      <c r="C16">
        <f>IF('ALL-Students'!C19='Master Answer Key'!$B18, 1, 0)</f>
        <v>0</v>
      </c>
      <c r="D16">
        <f>IF('ALL-Students'!D19='Master Answer Key'!$B18, 1, 0)</f>
        <v>1</v>
      </c>
      <c r="E16">
        <f>IF('ALL-Students'!E19='Master Answer Key'!$B18, 1, 0)</f>
        <v>1</v>
      </c>
      <c r="F16">
        <f>IF('ALL-Students'!F19='Master Answer Key'!$B18, 1, 0)</f>
        <v>1</v>
      </c>
      <c r="G16">
        <f>IF('ALL-Students'!G19='Master Answer Key'!$B18, 1, 0)</f>
        <v>0</v>
      </c>
      <c r="H16">
        <f>IF('ALL-Students'!H19='Master Answer Key'!$B18, 1, 0)</f>
        <v>1</v>
      </c>
      <c r="I16">
        <f>IF('ALL-Students'!I19='Master Answer Key'!$B18, 1, 0)</f>
        <v>0</v>
      </c>
      <c r="J16">
        <f>IF('ALL-Students'!J19='Master Answer Key'!$B18, 1, 0)</f>
        <v>1</v>
      </c>
      <c r="K16">
        <f>IF('ALL-Students'!K19='Master Answer Key'!$B18, 1, 0)</f>
        <v>1</v>
      </c>
      <c r="L16">
        <f>IF('ALL-Students'!L19='Master Answer Key'!$B18, 1, 0)</f>
        <v>1</v>
      </c>
      <c r="M16">
        <f>IF('ALL-Students'!M19='Master Answer Key'!$B18, 1, 0)</f>
        <v>0</v>
      </c>
      <c r="N16">
        <f>IF('ALL-Students'!N19='Master Answer Key'!$B18, 1, 0)</f>
        <v>1</v>
      </c>
      <c r="O16">
        <f>IF('ALL-Students'!O19='Master Answer Key'!$B18, 1, 0)</f>
        <v>1</v>
      </c>
      <c r="P16">
        <f>IF('ALL-Students'!P19='Master Answer Key'!$B18, 1, 0)</f>
        <v>1</v>
      </c>
      <c r="Q16">
        <f>IF('ALL-Students'!Q19='Master Answer Key'!$B18, 1, 0)</f>
        <v>1</v>
      </c>
      <c r="R16">
        <f>IF('ALL-Students'!R19='Master Answer Key'!$B18, 1, 0)</f>
        <v>0</v>
      </c>
      <c r="S16">
        <f>IF('ALL-Students'!S19='Master Answer Key'!$B18, 1, 0)</f>
        <v>1</v>
      </c>
      <c r="T16">
        <f>IF('ALL-Students'!T19='Master Answer Key'!$B18, 1, 0)</f>
        <v>1</v>
      </c>
      <c r="U16">
        <f>IF('ALL-Students'!U19='Master Answer Key'!$B18, 1, 0)</f>
        <v>1</v>
      </c>
      <c r="V16">
        <f>IF('ALL-Students'!V19='Master Answer Key'!$B18, 1, 0)</f>
        <v>0</v>
      </c>
      <c r="W16">
        <f>IF('ALL-Students'!W19='Master Answer Key'!$B18, 1, 0)</f>
        <v>1</v>
      </c>
      <c r="X16">
        <f>IF('ALL-Students'!X19='Master Answer Key'!$B18, 1, 0)</f>
        <v>1</v>
      </c>
      <c r="Y16">
        <f>IF('ALL-Students'!Y19='Master Answer Key'!$B18, 1, 0)</f>
        <v>1</v>
      </c>
      <c r="Z16">
        <f>IF('ALL-Students'!Z19='Master Answer Key'!$B18, 1, 0)</f>
        <v>1</v>
      </c>
      <c r="AA16">
        <f>IF('ALL-Students'!AA19='Master Answer Key'!$B18, 1, 0)</f>
        <v>1</v>
      </c>
      <c r="AB16">
        <f>IF('ALL-Students'!AB19='Master Answer Key'!$B18, 1, 0)</f>
        <v>1</v>
      </c>
      <c r="AC16">
        <f>IF('ALL-Students'!AC19='Master Answer Key'!$B18, 1, 0)</f>
        <v>0</v>
      </c>
      <c r="AD16">
        <f>IF('ALL-Students'!AD19='Master Answer Key'!$B18, 1, 0)</f>
        <v>1</v>
      </c>
      <c r="AE16">
        <f>IF('ALL-Students'!AE19='Master Answer Key'!$B18, 1, 0)</f>
        <v>0</v>
      </c>
      <c r="AF16">
        <f>IF('ALL-Students'!AF19='Master Answer Key'!$B18, 1, 0)</f>
        <v>1</v>
      </c>
      <c r="AG16">
        <f>IF('ALL-Students'!AG19='Master Answer Key'!$B18, 1, 0)</f>
        <v>1</v>
      </c>
      <c r="AH16">
        <f>IF('ALL-Students'!AH19='Master Answer Key'!$B18, 1, 0)</f>
        <v>1</v>
      </c>
      <c r="AI16">
        <f>IF('ALL-Students'!AI19='Master Answer Key'!$B18, 1, 0)</f>
        <v>1</v>
      </c>
      <c r="AJ16">
        <f>IF('ALL-Students'!AJ19='Master Answer Key'!$B18, 1, 0)</f>
        <v>1</v>
      </c>
      <c r="AK16">
        <f>IF('ALL-Students'!AK19='Master Answer Key'!$B18, 1, 0)</f>
        <v>1</v>
      </c>
      <c r="AL16">
        <f>IF('ALL-Students'!AL19='Master Answer Key'!$B18, 1, 0)</f>
        <v>1</v>
      </c>
      <c r="AM16">
        <f>IF('ALL-Students'!AM19='Master Answer Key'!$B18, 1, 0)</f>
        <v>1</v>
      </c>
      <c r="AN16">
        <f>IF('ALL-Students'!AN19='Master Answer Key'!$B18, 1, 0)</f>
        <v>0</v>
      </c>
      <c r="AO16">
        <f>IF('ALL-Students'!AO19='Master Answer Key'!$B18, 1, 0)</f>
        <v>1</v>
      </c>
      <c r="AP16">
        <f>IF('ALL-Students'!AP19='Master Answer Key'!$B18, 1, 0)</f>
        <v>1</v>
      </c>
      <c r="AQ16">
        <f>IF('ALL-Students'!AQ19='Master Answer Key'!$B18, 1, 0)</f>
        <v>1</v>
      </c>
      <c r="AR16">
        <f>IF('ALL-Students'!AR19='Master Answer Key'!$B18, 1, 0)</f>
        <v>1</v>
      </c>
      <c r="AS16">
        <f>IF('ALL-Students'!AS19='Master Answer Key'!$B18, 1, 0)</f>
        <v>1</v>
      </c>
      <c r="AT16">
        <f>IF('ALL-Students'!AT19='Master Answer Key'!$B18, 1, 0)</f>
        <v>0</v>
      </c>
      <c r="AU16">
        <f>IF('ALL-Students'!AU19='Master Answer Key'!$B18, 1, 0)</f>
        <v>1</v>
      </c>
      <c r="AV16">
        <f>IF('ALL-Students'!AV19='Master Answer Key'!$B18, 1, 0)</f>
        <v>1</v>
      </c>
      <c r="AW16">
        <f>IF('ALL-Students'!AW19='Master Answer Key'!$B18, 1, 0)</f>
        <v>1</v>
      </c>
      <c r="AX16">
        <f>IF('ALL-Students'!AX19='Master Answer Key'!$B18, 1, 0)</f>
        <v>1</v>
      </c>
      <c r="AY16">
        <f>IF('ALL-Students'!AY19='Master Answer Key'!$B18, 1, 0)</f>
        <v>1</v>
      </c>
      <c r="AZ16">
        <f>IF('ALL-Students'!AZ19='Master Answer Key'!$B18, 1, 0)</f>
        <v>1</v>
      </c>
      <c r="BA16">
        <f>IF('ALL-Students'!BA19='Master Answer Key'!$B18, 1, 0)</f>
        <v>0</v>
      </c>
      <c r="BB16">
        <f>IF('ALL-Students'!BB19='Master Answer Key'!$B18, 1, 0)</f>
        <v>1</v>
      </c>
      <c r="BC16">
        <f>IF('ALL-Students'!BC19='Master Answer Key'!$B18, 1, 0)</f>
        <v>1</v>
      </c>
      <c r="BD16">
        <f>IF('ALL-Students'!BD19='Master Answer Key'!$B18, 1, 0)</f>
        <v>1</v>
      </c>
      <c r="BE16">
        <f>IF('ALL-Students'!BE19='Master Answer Key'!$B18, 1, 0)</f>
        <v>0</v>
      </c>
      <c r="BF16">
        <f>IF('ALL-Students'!BF19='Master Answer Key'!$B18, 1, 0)</f>
        <v>1</v>
      </c>
      <c r="BG16">
        <f>IF('ALL-Students'!BG19='Master Answer Key'!$B18, 1, 0)</f>
        <v>0</v>
      </c>
      <c r="BH16">
        <f>IF('ALL-Students'!BH19='Master Answer Key'!$B18, 1, 0)</f>
        <v>1</v>
      </c>
      <c r="BI16">
        <f>IF('ALL-Students'!BI19='Master Answer Key'!$B18, 1, 0)</f>
        <v>1</v>
      </c>
      <c r="BJ16">
        <f>IF('ALL-Students'!BJ19='Master Answer Key'!$B18, 1, 0)</f>
        <v>1</v>
      </c>
      <c r="BK16">
        <f>IF('ALL-Students'!BK19='Master Answer Key'!$B18, 1, 0)</f>
        <v>1</v>
      </c>
      <c r="BL16">
        <f>IF('ALL-Students'!BL19='Master Answer Key'!$B18, 1, 0)</f>
        <v>1</v>
      </c>
      <c r="BM16">
        <f>IF('ALL-Students'!BM19='Master Answer Key'!$B18, 1, 0)</f>
        <v>1</v>
      </c>
      <c r="BN16">
        <f>IF('ALL-Students'!BN19='Master Answer Key'!$B18, 1, 0)</f>
        <v>1</v>
      </c>
      <c r="BO16">
        <f>IF('ALL-Students'!BO19='Master Answer Key'!$B18, 1, 0)</f>
        <v>1</v>
      </c>
      <c r="BP16">
        <f>IF('ALL-Students'!BP19='Master Answer Key'!$B18, 1, 0)</f>
        <v>1</v>
      </c>
      <c r="BQ16">
        <f>IF('ALL-Students'!BQ19='Master Answer Key'!$B18, 1, 0)</f>
        <v>1</v>
      </c>
      <c r="BR16">
        <f>IF('ALL-Students'!BR19='Master Answer Key'!$B18, 1, 0)</f>
        <v>1</v>
      </c>
      <c r="BS16">
        <f>IF('ALL-Students'!BS19='Master Answer Key'!$B18, 1, 0)</f>
        <v>0</v>
      </c>
      <c r="BT16">
        <f>IF('ALL-Students'!BT19='Master Answer Key'!$B18, 1, 0)</f>
        <v>1</v>
      </c>
      <c r="BU16">
        <f>IF('ALL-Students'!BU19='Master Answer Key'!$B18, 1, 0)</f>
        <v>1</v>
      </c>
      <c r="BV16">
        <f>IF('ALL-Students'!BV19='Master Answer Key'!$B18, 1, 0)</f>
        <v>1</v>
      </c>
      <c r="BW16">
        <f>IF('ALL-Students'!BW19='Master Answer Key'!$B18, 1, 0)</f>
        <v>1</v>
      </c>
      <c r="BX16">
        <f>IF('ALL-Students'!BX19='Master Answer Key'!$B18, 1, 0)</f>
        <v>1</v>
      </c>
      <c r="BY16">
        <f>IF('ALL-Students'!BY19='Master Answer Key'!$B18, 1, 0)</f>
        <v>1</v>
      </c>
      <c r="BZ16">
        <f>IF('ALL-Students'!BZ19='Master Answer Key'!$B18, 1, 0)</f>
        <v>1</v>
      </c>
      <c r="CA16">
        <f>IF('ALL-Students'!CA19='Master Answer Key'!$B18, 1, 0)</f>
        <v>1</v>
      </c>
      <c r="CB16">
        <f>IF('ALL-Students'!CB19='Master Answer Key'!$B18, 1, 0)</f>
        <v>1</v>
      </c>
      <c r="CC16">
        <f>IF('ALL-Students'!CC19='Master Answer Key'!$B18, 1, 0)</f>
        <v>1</v>
      </c>
    </row>
    <row r="17">
      <c r="A17" s="5" t="s">
        <v>121</v>
      </c>
      <c r="B17">
        <f>IF('ALL-Students'!B20='Master Answer Key'!$B19, 1, 0)</f>
        <v>1</v>
      </c>
      <c r="C17">
        <f>IF('ALL-Students'!C20='Master Answer Key'!$B19, 1, 0)</f>
        <v>1</v>
      </c>
      <c r="D17">
        <f>IF('ALL-Students'!D20='Master Answer Key'!$B19, 1, 0)</f>
        <v>1</v>
      </c>
      <c r="E17">
        <f>IF('ALL-Students'!E20='Master Answer Key'!$B19, 1, 0)</f>
        <v>1</v>
      </c>
      <c r="F17">
        <f>IF('ALL-Students'!F20='Master Answer Key'!$B19, 1, 0)</f>
        <v>1</v>
      </c>
      <c r="G17">
        <f>IF('ALL-Students'!G20='Master Answer Key'!$B19, 1, 0)</f>
        <v>0</v>
      </c>
      <c r="H17">
        <f>IF('ALL-Students'!H20='Master Answer Key'!$B19, 1, 0)</f>
        <v>1</v>
      </c>
      <c r="I17">
        <f>IF('ALL-Students'!I20='Master Answer Key'!$B19, 1, 0)</f>
        <v>1</v>
      </c>
      <c r="J17">
        <f>IF('ALL-Students'!J20='Master Answer Key'!$B19, 1, 0)</f>
        <v>1</v>
      </c>
      <c r="K17">
        <f>IF('ALL-Students'!K20='Master Answer Key'!$B19, 1, 0)</f>
        <v>0</v>
      </c>
      <c r="L17">
        <f>IF('ALL-Students'!L20='Master Answer Key'!$B19, 1, 0)</f>
        <v>1</v>
      </c>
      <c r="M17">
        <f>IF('ALL-Students'!M20='Master Answer Key'!$B19, 1, 0)</f>
        <v>1</v>
      </c>
      <c r="N17">
        <f>IF('ALL-Students'!N20='Master Answer Key'!$B19, 1, 0)</f>
        <v>0</v>
      </c>
      <c r="O17">
        <f>IF('ALL-Students'!O20='Master Answer Key'!$B19, 1, 0)</f>
        <v>1</v>
      </c>
      <c r="P17">
        <f>IF('ALL-Students'!P20='Master Answer Key'!$B19, 1, 0)</f>
        <v>1</v>
      </c>
      <c r="Q17">
        <f>IF('ALL-Students'!Q20='Master Answer Key'!$B19, 1, 0)</f>
        <v>0</v>
      </c>
      <c r="R17">
        <f>IF('ALL-Students'!R20='Master Answer Key'!$B19, 1, 0)</f>
        <v>1</v>
      </c>
      <c r="S17">
        <f>IF('ALL-Students'!S20='Master Answer Key'!$B19, 1, 0)</f>
        <v>0</v>
      </c>
      <c r="T17">
        <f>IF('ALL-Students'!T20='Master Answer Key'!$B19, 1, 0)</f>
        <v>1</v>
      </c>
      <c r="U17">
        <f>IF('ALL-Students'!U20='Master Answer Key'!$B19, 1, 0)</f>
        <v>1</v>
      </c>
      <c r="V17">
        <f>IF('ALL-Students'!V20='Master Answer Key'!$B19, 1, 0)</f>
        <v>0</v>
      </c>
      <c r="W17">
        <f>IF('ALL-Students'!W20='Master Answer Key'!$B19, 1, 0)</f>
        <v>0</v>
      </c>
      <c r="X17">
        <f>IF('ALL-Students'!X20='Master Answer Key'!$B19, 1, 0)</f>
        <v>0</v>
      </c>
      <c r="Y17">
        <f>IF('ALL-Students'!Y20='Master Answer Key'!$B19, 1, 0)</f>
        <v>1</v>
      </c>
      <c r="Z17">
        <f>IF('ALL-Students'!Z20='Master Answer Key'!$B19, 1, 0)</f>
        <v>1</v>
      </c>
      <c r="AA17">
        <f>IF('ALL-Students'!AA20='Master Answer Key'!$B19, 1, 0)</f>
        <v>0</v>
      </c>
      <c r="AB17">
        <f>IF('ALL-Students'!AB20='Master Answer Key'!$B19, 1, 0)</f>
        <v>0</v>
      </c>
      <c r="AC17">
        <f>IF('ALL-Students'!AC20='Master Answer Key'!$B19, 1, 0)</f>
        <v>1</v>
      </c>
      <c r="AD17">
        <f>IF('ALL-Students'!AD20='Master Answer Key'!$B19, 1, 0)</f>
        <v>0</v>
      </c>
      <c r="AE17">
        <f>IF('ALL-Students'!AE20='Master Answer Key'!$B19, 1, 0)</f>
        <v>1</v>
      </c>
      <c r="AF17">
        <f>IF('ALL-Students'!AF20='Master Answer Key'!$B19, 1, 0)</f>
        <v>0</v>
      </c>
      <c r="AG17">
        <f>IF('ALL-Students'!AG20='Master Answer Key'!$B19, 1, 0)</f>
        <v>1</v>
      </c>
      <c r="AH17">
        <f>IF('ALL-Students'!AH20='Master Answer Key'!$B19, 1, 0)</f>
        <v>0</v>
      </c>
      <c r="AI17">
        <f>IF('ALL-Students'!AI20='Master Answer Key'!$B19, 1, 0)</f>
        <v>1</v>
      </c>
      <c r="AJ17">
        <f>IF('ALL-Students'!AJ20='Master Answer Key'!$B19, 1, 0)</f>
        <v>0</v>
      </c>
      <c r="AK17">
        <f>IF('ALL-Students'!AK20='Master Answer Key'!$B19, 1, 0)</f>
        <v>0</v>
      </c>
      <c r="AL17">
        <f>IF('ALL-Students'!AL20='Master Answer Key'!$B19, 1, 0)</f>
        <v>1</v>
      </c>
      <c r="AM17">
        <f>IF('ALL-Students'!AM20='Master Answer Key'!$B19, 1, 0)</f>
        <v>1</v>
      </c>
      <c r="AN17">
        <f>IF('ALL-Students'!AN20='Master Answer Key'!$B19, 1, 0)</f>
        <v>1</v>
      </c>
      <c r="AO17">
        <f>IF('ALL-Students'!AO20='Master Answer Key'!$B19, 1, 0)</f>
        <v>1</v>
      </c>
      <c r="AP17">
        <f>IF('ALL-Students'!AP20='Master Answer Key'!$B19, 1, 0)</f>
        <v>1</v>
      </c>
      <c r="AQ17">
        <f>IF('ALL-Students'!AQ20='Master Answer Key'!$B19, 1, 0)</f>
        <v>1</v>
      </c>
      <c r="AR17">
        <f>IF('ALL-Students'!AR20='Master Answer Key'!$B19, 1, 0)</f>
        <v>1</v>
      </c>
      <c r="AS17">
        <f>IF('ALL-Students'!AS20='Master Answer Key'!$B19, 1, 0)</f>
        <v>1</v>
      </c>
      <c r="AT17">
        <f>IF('ALL-Students'!AT20='Master Answer Key'!$B19, 1, 0)</f>
        <v>1</v>
      </c>
      <c r="AU17">
        <f>IF('ALL-Students'!AU20='Master Answer Key'!$B19, 1, 0)</f>
        <v>1</v>
      </c>
      <c r="AV17">
        <f>IF('ALL-Students'!AV20='Master Answer Key'!$B19, 1, 0)</f>
        <v>1</v>
      </c>
      <c r="AW17">
        <f>IF('ALL-Students'!AW20='Master Answer Key'!$B19, 1, 0)</f>
        <v>1</v>
      </c>
      <c r="AX17">
        <f>IF('ALL-Students'!AX20='Master Answer Key'!$B19, 1, 0)</f>
        <v>1</v>
      </c>
      <c r="AY17">
        <f>IF('ALL-Students'!AY20='Master Answer Key'!$B19, 1, 0)</f>
        <v>1</v>
      </c>
      <c r="AZ17">
        <f>IF('ALL-Students'!AZ20='Master Answer Key'!$B19, 1, 0)</f>
        <v>1</v>
      </c>
      <c r="BA17">
        <f>IF('ALL-Students'!BA20='Master Answer Key'!$B19, 1, 0)</f>
        <v>1</v>
      </c>
      <c r="BB17">
        <f>IF('ALL-Students'!BB20='Master Answer Key'!$B19, 1, 0)</f>
        <v>0</v>
      </c>
      <c r="BC17">
        <f>IF('ALL-Students'!BC20='Master Answer Key'!$B19, 1, 0)</f>
        <v>1</v>
      </c>
      <c r="BD17">
        <f>IF('ALL-Students'!BD20='Master Answer Key'!$B19, 1, 0)</f>
        <v>1</v>
      </c>
      <c r="BE17">
        <f>IF('ALL-Students'!BE20='Master Answer Key'!$B19, 1, 0)</f>
        <v>0</v>
      </c>
      <c r="BF17">
        <f>IF('ALL-Students'!BF20='Master Answer Key'!$B19, 1, 0)</f>
        <v>1</v>
      </c>
      <c r="BG17">
        <f>IF('ALL-Students'!BG20='Master Answer Key'!$B19, 1, 0)</f>
        <v>1</v>
      </c>
      <c r="BH17">
        <f>IF('ALL-Students'!BH20='Master Answer Key'!$B19, 1, 0)</f>
        <v>1</v>
      </c>
      <c r="BI17">
        <f>IF('ALL-Students'!BI20='Master Answer Key'!$B19, 1, 0)</f>
        <v>1</v>
      </c>
      <c r="BJ17">
        <f>IF('ALL-Students'!BJ20='Master Answer Key'!$B19, 1, 0)</f>
        <v>1</v>
      </c>
      <c r="BK17">
        <f>IF('ALL-Students'!BK20='Master Answer Key'!$B19, 1, 0)</f>
        <v>1</v>
      </c>
      <c r="BL17">
        <f>IF('ALL-Students'!BL20='Master Answer Key'!$B19, 1, 0)</f>
        <v>1</v>
      </c>
      <c r="BM17">
        <f>IF('ALL-Students'!BM20='Master Answer Key'!$B19, 1, 0)</f>
        <v>1</v>
      </c>
      <c r="BN17">
        <f>IF('ALL-Students'!BN20='Master Answer Key'!$B19, 1, 0)</f>
        <v>1</v>
      </c>
      <c r="BO17">
        <f>IF('ALL-Students'!BO20='Master Answer Key'!$B19, 1, 0)</f>
        <v>1</v>
      </c>
      <c r="BP17">
        <f>IF('ALL-Students'!BP20='Master Answer Key'!$B19, 1, 0)</f>
        <v>1</v>
      </c>
      <c r="BQ17">
        <f>IF('ALL-Students'!BQ20='Master Answer Key'!$B19, 1, 0)</f>
        <v>1</v>
      </c>
      <c r="BR17">
        <f>IF('ALL-Students'!BR20='Master Answer Key'!$B19, 1, 0)</f>
        <v>1</v>
      </c>
      <c r="BS17">
        <f>IF('ALL-Students'!BS20='Master Answer Key'!$B19, 1, 0)</f>
        <v>1</v>
      </c>
      <c r="BT17">
        <f>IF('ALL-Students'!BT20='Master Answer Key'!$B19, 1, 0)</f>
        <v>1</v>
      </c>
      <c r="BU17">
        <f>IF('ALL-Students'!BU20='Master Answer Key'!$B19, 1, 0)</f>
        <v>1</v>
      </c>
      <c r="BV17">
        <f>IF('ALL-Students'!BV20='Master Answer Key'!$B19, 1, 0)</f>
        <v>1</v>
      </c>
      <c r="BW17">
        <f>IF('ALL-Students'!BW20='Master Answer Key'!$B19, 1, 0)</f>
        <v>1</v>
      </c>
      <c r="BX17">
        <f>IF('ALL-Students'!BX20='Master Answer Key'!$B19, 1, 0)</f>
        <v>1</v>
      </c>
      <c r="BY17">
        <f>IF('ALL-Students'!BY20='Master Answer Key'!$B19, 1, 0)</f>
        <v>1</v>
      </c>
      <c r="BZ17">
        <f>IF('ALL-Students'!BZ20='Master Answer Key'!$B19, 1, 0)</f>
        <v>1</v>
      </c>
      <c r="CA17">
        <f>IF('ALL-Students'!CA20='Master Answer Key'!$B19, 1, 0)</f>
        <v>1</v>
      </c>
      <c r="CB17">
        <f>IF('ALL-Students'!CB20='Master Answer Key'!$B19, 1, 0)</f>
        <v>1</v>
      </c>
      <c r="CC17">
        <f>IF('ALL-Students'!CC20='Master Answer Key'!$B19, 1, 0)</f>
        <v>1</v>
      </c>
    </row>
    <row r="18">
      <c r="A18" s="5" t="s">
        <v>122</v>
      </c>
      <c r="B18">
        <f>IF('ALL-Students'!B21='Master Answer Key'!$B20, 1, 0)</f>
        <v>1</v>
      </c>
      <c r="C18">
        <f>IF('ALL-Students'!C21='Master Answer Key'!$B20, 1, 0)</f>
        <v>1</v>
      </c>
      <c r="D18">
        <f>IF('ALL-Students'!D21='Master Answer Key'!$B20, 1, 0)</f>
        <v>1</v>
      </c>
      <c r="E18">
        <f>IF('ALL-Students'!E21='Master Answer Key'!$B20, 1, 0)</f>
        <v>1</v>
      </c>
      <c r="F18">
        <f>IF('ALL-Students'!F21='Master Answer Key'!$B20, 1, 0)</f>
        <v>1</v>
      </c>
      <c r="G18">
        <f>IF('ALL-Students'!G21='Master Answer Key'!$B20, 1, 0)</f>
        <v>0</v>
      </c>
      <c r="H18">
        <f>IF('ALL-Students'!H21='Master Answer Key'!$B20, 1, 0)</f>
        <v>1</v>
      </c>
      <c r="I18">
        <f>IF('ALL-Students'!I21='Master Answer Key'!$B20, 1, 0)</f>
        <v>1</v>
      </c>
      <c r="J18">
        <f>IF('ALL-Students'!J21='Master Answer Key'!$B20, 1, 0)</f>
        <v>1</v>
      </c>
      <c r="K18">
        <f>IF('ALL-Students'!K21='Master Answer Key'!$B20, 1, 0)</f>
        <v>0</v>
      </c>
      <c r="L18">
        <f>IF('ALL-Students'!L21='Master Answer Key'!$B20, 1, 0)</f>
        <v>1</v>
      </c>
      <c r="M18">
        <f>IF('ALL-Students'!M21='Master Answer Key'!$B20, 1, 0)</f>
        <v>1</v>
      </c>
      <c r="N18">
        <f>IF('ALL-Students'!N21='Master Answer Key'!$B20, 1, 0)</f>
        <v>0</v>
      </c>
      <c r="O18">
        <f>IF('ALL-Students'!O21='Master Answer Key'!$B20, 1, 0)</f>
        <v>1</v>
      </c>
      <c r="P18">
        <f>IF('ALL-Students'!P21='Master Answer Key'!$B20, 1, 0)</f>
        <v>1</v>
      </c>
      <c r="Q18">
        <f>IF('ALL-Students'!Q21='Master Answer Key'!$B20, 1, 0)</f>
        <v>0</v>
      </c>
      <c r="R18">
        <f>IF('ALL-Students'!R21='Master Answer Key'!$B20, 1, 0)</f>
        <v>1</v>
      </c>
      <c r="S18">
        <f>IF('ALL-Students'!S21='Master Answer Key'!$B20, 1, 0)</f>
        <v>0</v>
      </c>
      <c r="T18">
        <f>IF('ALL-Students'!T21='Master Answer Key'!$B20, 1, 0)</f>
        <v>1</v>
      </c>
      <c r="U18">
        <f>IF('ALL-Students'!U21='Master Answer Key'!$B20, 1, 0)</f>
        <v>1</v>
      </c>
      <c r="V18">
        <f>IF('ALL-Students'!V21='Master Answer Key'!$B20, 1, 0)</f>
        <v>1</v>
      </c>
      <c r="W18">
        <f>IF('ALL-Students'!W21='Master Answer Key'!$B20, 1, 0)</f>
        <v>0</v>
      </c>
      <c r="X18">
        <f>IF('ALL-Students'!X21='Master Answer Key'!$B20, 1, 0)</f>
        <v>0</v>
      </c>
      <c r="Y18">
        <f>IF('ALL-Students'!Y21='Master Answer Key'!$B20, 1, 0)</f>
        <v>1</v>
      </c>
      <c r="Z18">
        <f>IF('ALL-Students'!Z21='Master Answer Key'!$B20, 1, 0)</f>
        <v>1</v>
      </c>
      <c r="AA18">
        <f>IF('ALL-Students'!AA21='Master Answer Key'!$B20, 1, 0)</f>
        <v>0</v>
      </c>
      <c r="AB18">
        <f>IF('ALL-Students'!AB21='Master Answer Key'!$B20, 1, 0)</f>
        <v>0</v>
      </c>
      <c r="AC18">
        <f>IF('ALL-Students'!AC21='Master Answer Key'!$B20, 1, 0)</f>
        <v>1</v>
      </c>
      <c r="AD18">
        <f>IF('ALL-Students'!AD21='Master Answer Key'!$B20, 1, 0)</f>
        <v>1</v>
      </c>
      <c r="AE18">
        <f>IF('ALL-Students'!AE21='Master Answer Key'!$B20, 1, 0)</f>
        <v>0</v>
      </c>
      <c r="AF18">
        <f>IF('ALL-Students'!AF21='Master Answer Key'!$B20, 1, 0)</f>
        <v>0</v>
      </c>
      <c r="AG18">
        <f>IF('ALL-Students'!AG21='Master Answer Key'!$B20, 1, 0)</f>
        <v>1</v>
      </c>
      <c r="AH18">
        <f>IF('ALL-Students'!AH21='Master Answer Key'!$B20, 1, 0)</f>
        <v>0</v>
      </c>
      <c r="AI18">
        <f>IF('ALL-Students'!AI21='Master Answer Key'!$B20, 1, 0)</f>
        <v>1</v>
      </c>
      <c r="AJ18">
        <f>IF('ALL-Students'!AJ21='Master Answer Key'!$B20, 1, 0)</f>
        <v>0</v>
      </c>
      <c r="AK18">
        <f>IF('ALL-Students'!AK21='Master Answer Key'!$B20, 1, 0)</f>
        <v>0</v>
      </c>
      <c r="AL18">
        <f>IF('ALL-Students'!AL21='Master Answer Key'!$B20, 1, 0)</f>
        <v>1</v>
      </c>
      <c r="AM18">
        <f>IF('ALL-Students'!AM21='Master Answer Key'!$B20, 1, 0)</f>
        <v>1</v>
      </c>
      <c r="AN18">
        <f>IF('ALL-Students'!AN21='Master Answer Key'!$B20, 1, 0)</f>
        <v>1</v>
      </c>
      <c r="AO18">
        <f>IF('ALL-Students'!AO21='Master Answer Key'!$B20, 1, 0)</f>
        <v>1</v>
      </c>
      <c r="AP18">
        <f>IF('ALL-Students'!AP21='Master Answer Key'!$B20, 1, 0)</f>
        <v>1</v>
      </c>
      <c r="AQ18">
        <f>IF('ALL-Students'!AQ21='Master Answer Key'!$B20, 1, 0)</f>
        <v>1</v>
      </c>
      <c r="AR18">
        <f>IF('ALL-Students'!AR21='Master Answer Key'!$B20, 1, 0)</f>
        <v>1</v>
      </c>
      <c r="AS18">
        <f>IF('ALL-Students'!AS21='Master Answer Key'!$B20, 1, 0)</f>
        <v>1</v>
      </c>
      <c r="AT18">
        <f>IF('ALL-Students'!AT21='Master Answer Key'!$B20, 1, 0)</f>
        <v>1</v>
      </c>
      <c r="AU18">
        <f>IF('ALL-Students'!AU21='Master Answer Key'!$B20, 1, 0)</f>
        <v>1</v>
      </c>
      <c r="AV18">
        <f>IF('ALL-Students'!AV21='Master Answer Key'!$B20, 1, 0)</f>
        <v>1</v>
      </c>
      <c r="AW18">
        <f>IF('ALL-Students'!AW21='Master Answer Key'!$B20, 1, 0)</f>
        <v>1</v>
      </c>
      <c r="AX18">
        <f>IF('ALL-Students'!AX21='Master Answer Key'!$B20, 1, 0)</f>
        <v>1</v>
      </c>
      <c r="AY18">
        <f>IF('ALL-Students'!AY21='Master Answer Key'!$B20, 1, 0)</f>
        <v>1</v>
      </c>
      <c r="AZ18">
        <f>IF('ALL-Students'!AZ21='Master Answer Key'!$B20, 1, 0)</f>
        <v>1</v>
      </c>
      <c r="BA18">
        <f>IF('ALL-Students'!BA21='Master Answer Key'!$B20, 1, 0)</f>
        <v>1</v>
      </c>
      <c r="BB18">
        <f>IF('ALL-Students'!BB21='Master Answer Key'!$B20, 1, 0)</f>
        <v>1</v>
      </c>
      <c r="BC18">
        <f>IF('ALL-Students'!BC21='Master Answer Key'!$B20, 1, 0)</f>
        <v>1</v>
      </c>
      <c r="BD18">
        <f>IF('ALL-Students'!BD21='Master Answer Key'!$B20, 1, 0)</f>
        <v>1</v>
      </c>
      <c r="BE18">
        <f>IF('ALL-Students'!BE21='Master Answer Key'!$B20, 1, 0)</f>
        <v>0</v>
      </c>
      <c r="BF18">
        <f>IF('ALL-Students'!BF21='Master Answer Key'!$B20, 1, 0)</f>
        <v>1</v>
      </c>
      <c r="BG18">
        <f>IF('ALL-Students'!BG21='Master Answer Key'!$B20, 1, 0)</f>
        <v>1</v>
      </c>
      <c r="BH18">
        <f>IF('ALL-Students'!BH21='Master Answer Key'!$B20, 1, 0)</f>
        <v>1</v>
      </c>
      <c r="BI18">
        <f>IF('ALL-Students'!BI21='Master Answer Key'!$B20, 1, 0)</f>
        <v>1</v>
      </c>
      <c r="BJ18">
        <f>IF('ALL-Students'!BJ21='Master Answer Key'!$B20, 1, 0)</f>
        <v>1</v>
      </c>
      <c r="BK18">
        <f>IF('ALL-Students'!BK21='Master Answer Key'!$B20, 1, 0)</f>
        <v>1</v>
      </c>
      <c r="BL18">
        <f>IF('ALL-Students'!BL21='Master Answer Key'!$B20, 1, 0)</f>
        <v>1</v>
      </c>
      <c r="BM18">
        <f>IF('ALL-Students'!BM21='Master Answer Key'!$B20, 1, 0)</f>
        <v>1</v>
      </c>
      <c r="BN18">
        <f>IF('ALL-Students'!BN21='Master Answer Key'!$B20, 1, 0)</f>
        <v>1</v>
      </c>
      <c r="BO18">
        <f>IF('ALL-Students'!BO21='Master Answer Key'!$B20, 1, 0)</f>
        <v>1</v>
      </c>
      <c r="BP18">
        <f>IF('ALL-Students'!BP21='Master Answer Key'!$B20, 1, 0)</f>
        <v>1</v>
      </c>
      <c r="BQ18">
        <f>IF('ALL-Students'!BQ21='Master Answer Key'!$B20, 1, 0)</f>
        <v>1</v>
      </c>
      <c r="BR18">
        <f>IF('ALL-Students'!BR21='Master Answer Key'!$B20, 1, 0)</f>
        <v>1</v>
      </c>
      <c r="BS18">
        <f>IF('ALL-Students'!BS21='Master Answer Key'!$B20, 1, 0)</f>
        <v>1</v>
      </c>
      <c r="BT18">
        <f>IF('ALL-Students'!BT21='Master Answer Key'!$B20, 1, 0)</f>
        <v>1</v>
      </c>
      <c r="BU18">
        <f>IF('ALL-Students'!BU21='Master Answer Key'!$B20, 1, 0)</f>
        <v>1</v>
      </c>
      <c r="BV18">
        <f>IF('ALL-Students'!BV21='Master Answer Key'!$B20, 1, 0)</f>
        <v>1</v>
      </c>
      <c r="BW18">
        <f>IF('ALL-Students'!BW21='Master Answer Key'!$B20, 1, 0)</f>
        <v>1</v>
      </c>
      <c r="BX18">
        <f>IF('ALL-Students'!BX21='Master Answer Key'!$B20, 1, 0)</f>
        <v>1</v>
      </c>
      <c r="BY18">
        <f>IF('ALL-Students'!BY21='Master Answer Key'!$B20, 1, 0)</f>
        <v>1</v>
      </c>
      <c r="BZ18">
        <f>IF('ALL-Students'!BZ21='Master Answer Key'!$B20, 1, 0)</f>
        <v>1</v>
      </c>
      <c r="CA18">
        <f>IF('ALL-Students'!CA21='Master Answer Key'!$B20, 1, 0)</f>
        <v>1</v>
      </c>
      <c r="CB18">
        <f>IF('ALL-Students'!CB21='Master Answer Key'!$B20, 1, 0)</f>
        <v>1</v>
      </c>
      <c r="CC18">
        <f>IF('ALL-Students'!CC21='Master Answer Key'!$B20, 1, 0)</f>
        <v>1</v>
      </c>
    </row>
    <row r="19">
      <c r="A19" s="5" t="s">
        <v>123</v>
      </c>
      <c r="B19">
        <f>IF('ALL-Students'!B22='Master Answer Key'!$B21, 1, 0)</f>
        <v>1</v>
      </c>
      <c r="C19">
        <f>IF('ALL-Students'!C22='Master Answer Key'!$B21, 1, 0)</f>
        <v>0</v>
      </c>
      <c r="D19">
        <f>IF('ALL-Students'!D22='Master Answer Key'!$B21, 1, 0)</f>
        <v>0</v>
      </c>
      <c r="E19">
        <f>IF('ALL-Students'!E22='Master Answer Key'!$B21, 1, 0)</f>
        <v>1</v>
      </c>
      <c r="F19">
        <f>IF('ALL-Students'!F22='Master Answer Key'!$B21, 1, 0)</f>
        <v>1</v>
      </c>
      <c r="G19">
        <f>IF('ALL-Students'!G22='Master Answer Key'!$B21, 1, 0)</f>
        <v>1</v>
      </c>
      <c r="H19">
        <f>IF('ALL-Students'!H22='Master Answer Key'!$B21, 1, 0)</f>
        <v>1</v>
      </c>
      <c r="I19">
        <f>IF('ALL-Students'!I22='Master Answer Key'!$B21, 1, 0)</f>
        <v>0</v>
      </c>
      <c r="J19">
        <f>IF('ALL-Students'!J22='Master Answer Key'!$B21, 1, 0)</f>
        <v>1</v>
      </c>
      <c r="K19">
        <f>IF('ALL-Students'!K22='Master Answer Key'!$B21, 1, 0)</f>
        <v>1</v>
      </c>
      <c r="L19">
        <f>IF('ALL-Students'!L22='Master Answer Key'!$B21, 1, 0)</f>
        <v>1</v>
      </c>
      <c r="M19">
        <f>IF('ALL-Students'!M22='Master Answer Key'!$B21, 1, 0)</f>
        <v>0</v>
      </c>
      <c r="N19">
        <f>IF('ALL-Students'!N22='Master Answer Key'!$B21, 1, 0)</f>
        <v>1</v>
      </c>
      <c r="O19">
        <f>IF('ALL-Students'!O22='Master Answer Key'!$B21, 1, 0)</f>
        <v>1</v>
      </c>
      <c r="P19">
        <f>IF('ALL-Students'!P22='Master Answer Key'!$B21, 1, 0)</f>
        <v>1</v>
      </c>
      <c r="Q19">
        <f>IF('ALL-Students'!Q22='Master Answer Key'!$B21, 1, 0)</f>
        <v>0</v>
      </c>
      <c r="R19">
        <f>IF('ALL-Students'!R22='Master Answer Key'!$B21, 1, 0)</f>
        <v>1</v>
      </c>
      <c r="S19">
        <f>IF('ALL-Students'!S22='Master Answer Key'!$B21, 1, 0)</f>
        <v>1</v>
      </c>
      <c r="T19">
        <f>IF('ALL-Students'!T22='Master Answer Key'!$B21, 1, 0)</f>
        <v>1</v>
      </c>
      <c r="U19">
        <f>IF('ALL-Students'!U22='Master Answer Key'!$B21, 1, 0)</f>
        <v>0</v>
      </c>
      <c r="V19">
        <f>IF('ALL-Students'!V22='Master Answer Key'!$B21, 1, 0)</f>
        <v>0</v>
      </c>
      <c r="W19">
        <f>IF('ALL-Students'!W22='Master Answer Key'!$B21, 1, 0)</f>
        <v>0</v>
      </c>
      <c r="X19">
        <f>IF('ALL-Students'!X22='Master Answer Key'!$B21, 1, 0)</f>
        <v>0</v>
      </c>
      <c r="Y19">
        <f>IF('ALL-Students'!Y22='Master Answer Key'!$B21, 1, 0)</f>
        <v>0</v>
      </c>
      <c r="Z19">
        <f>IF('ALL-Students'!Z22='Master Answer Key'!$B21, 1, 0)</f>
        <v>1</v>
      </c>
      <c r="AA19">
        <f>IF('ALL-Students'!AA22='Master Answer Key'!$B21, 1, 0)</f>
        <v>1</v>
      </c>
      <c r="AB19">
        <f>IF('ALL-Students'!AB22='Master Answer Key'!$B21, 1, 0)</f>
        <v>1</v>
      </c>
      <c r="AC19">
        <f>IF('ALL-Students'!AC22='Master Answer Key'!$B21, 1, 0)</f>
        <v>0</v>
      </c>
      <c r="AD19">
        <f>IF('ALL-Students'!AD22='Master Answer Key'!$B21, 1, 0)</f>
        <v>1</v>
      </c>
      <c r="AE19">
        <f>IF('ALL-Students'!AE22='Master Answer Key'!$B21, 1, 0)</f>
        <v>0</v>
      </c>
      <c r="AF19">
        <f>IF('ALL-Students'!AF22='Master Answer Key'!$B21, 1, 0)</f>
        <v>0</v>
      </c>
      <c r="AG19">
        <f>IF('ALL-Students'!AG22='Master Answer Key'!$B21, 1, 0)</f>
        <v>1</v>
      </c>
      <c r="AH19">
        <f>IF('ALL-Students'!AH22='Master Answer Key'!$B21, 1, 0)</f>
        <v>0</v>
      </c>
      <c r="AI19">
        <f>IF('ALL-Students'!AI22='Master Answer Key'!$B21, 1, 0)</f>
        <v>1</v>
      </c>
      <c r="AJ19">
        <f>IF('ALL-Students'!AJ22='Master Answer Key'!$B21, 1, 0)</f>
        <v>0</v>
      </c>
      <c r="AK19">
        <f>IF('ALL-Students'!AK22='Master Answer Key'!$B21, 1, 0)</f>
        <v>1</v>
      </c>
      <c r="AL19">
        <f>IF('ALL-Students'!AL22='Master Answer Key'!$B21, 1, 0)</f>
        <v>1</v>
      </c>
      <c r="AM19">
        <f>IF('ALL-Students'!AM22='Master Answer Key'!$B21, 1, 0)</f>
        <v>1</v>
      </c>
      <c r="AN19">
        <f>IF('ALL-Students'!AN22='Master Answer Key'!$B21, 1, 0)</f>
        <v>1</v>
      </c>
      <c r="AO19">
        <f>IF('ALL-Students'!AO22='Master Answer Key'!$B21, 1, 0)</f>
        <v>0</v>
      </c>
      <c r="AP19">
        <f>IF('ALL-Students'!AP22='Master Answer Key'!$B21, 1, 0)</f>
        <v>1</v>
      </c>
      <c r="AQ19">
        <f>IF('ALL-Students'!AQ22='Master Answer Key'!$B21, 1, 0)</f>
        <v>1</v>
      </c>
      <c r="AR19">
        <f>IF('ALL-Students'!AR22='Master Answer Key'!$B21, 1, 0)</f>
        <v>1</v>
      </c>
      <c r="AS19">
        <f>IF('ALL-Students'!AS22='Master Answer Key'!$B21, 1, 0)</f>
        <v>1</v>
      </c>
      <c r="AT19">
        <f>IF('ALL-Students'!AT22='Master Answer Key'!$B21, 1, 0)</f>
        <v>0</v>
      </c>
      <c r="AU19">
        <f>IF('ALL-Students'!AU22='Master Answer Key'!$B21, 1, 0)</f>
        <v>1</v>
      </c>
      <c r="AV19">
        <f>IF('ALL-Students'!AV22='Master Answer Key'!$B21, 1, 0)</f>
        <v>1</v>
      </c>
      <c r="AW19">
        <f>IF('ALL-Students'!AW22='Master Answer Key'!$B21, 1, 0)</f>
        <v>1</v>
      </c>
      <c r="AX19">
        <f>IF('ALL-Students'!AX22='Master Answer Key'!$B21, 1, 0)</f>
        <v>1</v>
      </c>
      <c r="AY19">
        <f>IF('ALL-Students'!AY22='Master Answer Key'!$B21, 1, 0)</f>
        <v>1</v>
      </c>
      <c r="AZ19">
        <f>IF('ALL-Students'!AZ22='Master Answer Key'!$B21, 1, 0)</f>
        <v>1</v>
      </c>
      <c r="BA19">
        <f>IF('ALL-Students'!BA22='Master Answer Key'!$B21, 1, 0)</f>
        <v>1</v>
      </c>
      <c r="BB19">
        <f>IF('ALL-Students'!BB22='Master Answer Key'!$B21, 1, 0)</f>
        <v>0</v>
      </c>
      <c r="BC19">
        <f>IF('ALL-Students'!BC22='Master Answer Key'!$B21, 1, 0)</f>
        <v>1</v>
      </c>
      <c r="BD19">
        <f>IF('ALL-Students'!BD22='Master Answer Key'!$B21, 1, 0)</f>
        <v>1</v>
      </c>
      <c r="BE19">
        <f>IF('ALL-Students'!BE22='Master Answer Key'!$B21, 1, 0)</f>
        <v>1</v>
      </c>
      <c r="BF19">
        <f>IF('ALL-Students'!BF22='Master Answer Key'!$B21, 1, 0)</f>
        <v>1</v>
      </c>
      <c r="BG19">
        <f>IF('ALL-Students'!BG22='Master Answer Key'!$B21, 1, 0)</f>
        <v>0</v>
      </c>
      <c r="BH19">
        <f>IF('ALL-Students'!BH22='Master Answer Key'!$B21, 1, 0)</f>
        <v>0</v>
      </c>
      <c r="BI19">
        <f>IF('ALL-Students'!BI22='Master Answer Key'!$B21, 1, 0)</f>
        <v>1</v>
      </c>
      <c r="BJ19">
        <f>IF('ALL-Students'!BJ22='Master Answer Key'!$B21, 1, 0)</f>
        <v>0</v>
      </c>
      <c r="BK19">
        <f>IF('ALL-Students'!BK22='Master Answer Key'!$B21, 1, 0)</f>
        <v>0</v>
      </c>
      <c r="BL19">
        <f>IF('ALL-Students'!BL22='Master Answer Key'!$B21, 1, 0)</f>
        <v>1</v>
      </c>
      <c r="BM19">
        <f>IF('ALL-Students'!BM22='Master Answer Key'!$B21, 1, 0)</f>
        <v>1</v>
      </c>
      <c r="BN19">
        <f>IF('ALL-Students'!BN22='Master Answer Key'!$B21, 1, 0)</f>
        <v>1</v>
      </c>
      <c r="BO19">
        <f>IF('ALL-Students'!BO22='Master Answer Key'!$B21, 1, 0)</f>
        <v>1</v>
      </c>
      <c r="BP19">
        <f>IF('ALL-Students'!BP22='Master Answer Key'!$B21, 1, 0)</f>
        <v>1</v>
      </c>
      <c r="BQ19">
        <f>IF('ALL-Students'!BQ22='Master Answer Key'!$B21, 1, 0)</f>
        <v>0</v>
      </c>
      <c r="BR19">
        <f>IF('ALL-Students'!BR22='Master Answer Key'!$B21, 1, 0)</f>
        <v>1</v>
      </c>
      <c r="BS19">
        <f>IF('ALL-Students'!BS22='Master Answer Key'!$B21, 1, 0)</f>
        <v>1</v>
      </c>
      <c r="BT19">
        <f>IF('ALL-Students'!BT22='Master Answer Key'!$B21, 1, 0)</f>
        <v>1</v>
      </c>
      <c r="BU19">
        <f>IF('ALL-Students'!BU22='Master Answer Key'!$B21, 1, 0)</f>
        <v>1</v>
      </c>
      <c r="BV19">
        <f>IF('ALL-Students'!BV22='Master Answer Key'!$B21, 1, 0)</f>
        <v>1</v>
      </c>
      <c r="BW19">
        <f>IF('ALL-Students'!BW22='Master Answer Key'!$B21, 1, 0)</f>
        <v>1</v>
      </c>
      <c r="BX19">
        <f>IF('ALL-Students'!BX22='Master Answer Key'!$B21, 1, 0)</f>
        <v>1</v>
      </c>
      <c r="BY19">
        <f>IF('ALL-Students'!BY22='Master Answer Key'!$B21, 1, 0)</f>
        <v>1</v>
      </c>
      <c r="BZ19">
        <f>IF('ALL-Students'!BZ22='Master Answer Key'!$B21, 1, 0)</f>
        <v>1</v>
      </c>
      <c r="CA19">
        <f>IF('ALL-Students'!CA22='Master Answer Key'!$B21, 1, 0)</f>
        <v>1</v>
      </c>
      <c r="CB19">
        <f>IF('ALL-Students'!CB22='Master Answer Key'!$B21, 1, 0)</f>
        <v>1</v>
      </c>
      <c r="CC19">
        <f>IF('ALL-Students'!CC22='Master Answer Key'!$B21, 1, 0)</f>
        <v>1</v>
      </c>
    </row>
    <row r="20">
      <c r="A20" s="5" t="s">
        <v>124</v>
      </c>
      <c r="B20">
        <f>IF('ALL-Students'!B23='Master Answer Key'!$B22, 1, 0)</f>
        <v>1</v>
      </c>
      <c r="C20">
        <f>IF('ALL-Students'!C23='Master Answer Key'!$B22, 1, 0)</f>
        <v>1</v>
      </c>
      <c r="D20">
        <f>IF('ALL-Students'!D23='Master Answer Key'!$B22, 1, 0)</f>
        <v>0</v>
      </c>
      <c r="E20">
        <f>IF('ALL-Students'!E23='Master Answer Key'!$B22, 1, 0)</f>
        <v>1</v>
      </c>
      <c r="F20">
        <f>IF('ALL-Students'!F23='Master Answer Key'!$B22, 1, 0)</f>
        <v>1</v>
      </c>
      <c r="G20">
        <f>IF('ALL-Students'!G23='Master Answer Key'!$B22, 1, 0)</f>
        <v>1</v>
      </c>
      <c r="H20">
        <f>IF('ALL-Students'!H23='Master Answer Key'!$B22, 1, 0)</f>
        <v>1</v>
      </c>
      <c r="I20">
        <f>IF('ALL-Students'!I23='Master Answer Key'!$B22, 1, 0)</f>
        <v>1</v>
      </c>
      <c r="J20">
        <f>IF('ALL-Students'!J23='Master Answer Key'!$B22, 1, 0)</f>
        <v>0</v>
      </c>
      <c r="K20">
        <f>IF('ALL-Students'!K23='Master Answer Key'!$B22, 1, 0)</f>
        <v>1</v>
      </c>
      <c r="L20">
        <f>IF('ALL-Students'!L23='Master Answer Key'!$B22, 1, 0)</f>
        <v>1</v>
      </c>
      <c r="M20">
        <f>IF('ALL-Students'!M23='Master Answer Key'!$B22, 1, 0)</f>
        <v>1</v>
      </c>
      <c r="N20">
        <f>IF('ALL-Students'!N23='Master Answer Key'!$B22, 1, 0)</f>
        <v>1</v>
      </c>
      <c r="O20">
        <f>IF('ALL-Students'!O23='Master Answer Key'!$B22, 1, 0)</f>
        <v>1</v>
      </c>
      <c r="P20">
        <f>IF('ALL-Students'!P23='Master Answer Key'!$B22, 1, 0)</f>
        <v>1</v>
      </c>
      <c r="Q20">
        <f>IF('ALL-Students'!Q23='Master Answer Key'!$B22, 1, 0)</f>
        <v>1</v>
      </c>
      <c r="R20">
        <f>IF('ALL-Students'!R23='Master Answer Key'!$B22, 1, 0)</f>
        <v>1</v>
      </c>
      <c r="S20">
        <f>IF('ALL-Students'!S23='Master Answer Key'!$B22, 1, 0)</f>
        <v>1</v>
      </c>
      <c r="T20">
        <f>IF('ALL-Students'!T23='Master Answer Key'!$B22, 1, 0)</f>
        <v>0</v>
      </c>
      <c r="U20">
        <f>IF('ALL-Students'!U23='Master Answer Key'!$B22, 1, 0)</f>
        <v>0</v>
      </c>
      <c r="V20">
        <f>IF('ALL-Students'!V23='Master Answer Key'!$B22, 1, 0)</f>
        <v>1</v>
      </c>
      <c r="W20">
        <f>IF('ALL-Students'!W23='Master Answer Key'!$B22, 1, 0)</f>
        <v>0</v>
      </c>
      <c r="X20">
        <f>IF('ALL-Students'!X23='Master Answer Key'!$B22, 1, 0)</f>
        <v>0</v>
      </c>
      <c r="Y20">
        <f>IF('ALL-Students'!Y23='Master Answer Key'!$B22, 1, 0)</f>
        <v>1</v>
      </c>
      <c r="Z20">
        <f>IF('ALL-Students'!Z23='Master Answer Key'!$B22, 1, 0)</f>
        <v>1</v>
      </c>
      <c r="AA20">
        <f>IF('ALL-Students'!AA23='Master Answer Key'!$B22, 1, 0)</f>
        <v>1</v>
      </c>
      <c r="AB20">
        <f>IF('ALL-Students'!AB23='Master Answer Key'!$B22, 1, 0)</f>
        <v>1</v>
      </c>
      <c r="AC20">
        <f>IF('ALL-Students'!AC23='Master Answer Key'!$B22, 1, 0)</f>
        <v>0</v>
      </c>
      <c r="AD20">
        <f>IF('ALL-Students'!AD23='Master Answer Key'!$B22, 1, 0)</f>
        <v>1</v>
      </c>
      <c r="AE20">
        <f>IF('ALL-Students'!AE23='Master Answer Key'!$B22, 1, 0)</f>
        <v>0</v>
      </c>
      <c r="AF20">
        <f>IF('ALL-Students'!AF23='Master Answer Key'!$B22, 1, 0)</f>
        <v>1</v>
      </c>
      <c r="AG20">
        <f>IF('ALL-Students'!AG23='Master Answer Key'!$B22, 1, 0)</f>
        <v>1</v>
      </c>
      <c r="AH20">
        <f>IF('ALL-Students'!AH23='Master Answer Key'!$B22, 1, 0)</f>
        <v>0</v>
      </c>
      <c r="AI20">
        <f>IF('ALL-Students'!AI23='Master Answer Key'!$B22, 1, 0)</f>
        <v>1</v>
      </c>
      <c r="AJ20">
        <f>IF('ALL-Students'!AJ23='Master Answer Key'!$B22, 1, 0)</f>
        <v>0</v>
      </c>
      <c r="AK20">
        <f>IF('ALL-Students'!AK23='Master Answer Key'!$B22, 1, 0)</f>
        <v>1</v>
      </c>
      <c r="AL20">
        <f>IF('ALL-Students'!AL23='Master Answer Key'!$B22, 1, 0)</f>
        <v>1</v>
      </c>
      <c r="AM20">
        <f>IF('ALL-Students'!AM23='Master Answer Key'!$B22, 1, 0)</f>
        <v>1</v>
      </c>
      <c r="AN20">
        <f>IF('ALL-Students'!AN23='Master Answer Key'!$B22, 1, 0)</f>
        <v>1</v>
      </c>
      <c r="AO20">
        <f>IF('ALL-Students'!AO23='Master Answer Key'!$B22, 1, 0)</f>
        <v>1</v>
      </c>
      <c r="AP20">
        <f>IF('ALL-Students'!AP23='Master Answer Key'!$B22, 1, 0)</f>
        <v>1</v>
      </c>
      <c r="AQ20">
        <f>IF('ALL-Students'!AQ23='Master Answer Key'!$B22, 1, 0)</f>
        <v>0</v>
      </c>
      <c r="AR20">
        <f>IF('ALL-Students'!AR23='Master Answer Key'!$B22, 1, 0)</f>
        <v>1</v>
      </c>
      <c r="AS20">
        <f>IF('ALL-Students'!AS23='Master Answer Key'!$B22, 1, 0)</f>
        <v>1</v>
      </c>
      <c r="AT20">
        <f>IF('ALL-Students'!AT23='Master Answer Key'!$B22, 1, 0)</f>
        <v>0</v>
      </c>
      <c r="AU20">
        <f>IF('ALL-Students'!AU23='Master Answer Key'!$B22, 1, 0)</f>
        <v>1</v>
      </c>
      <c r="AV20">
        <f>IF('ALL-Students'!AV23='Master Answer Key'!$B22, 1, 0)</f>
        <v>1</v>
      </c>
      <c r="AW20">
        <f>IF('ALL-Students'!AW23='Master Answer Key'!$B22, 1, 0)</f>
        <v>1</v>
      </c>
      <c r="AX20">
        <f>IF('ALL-Students'!AX23='Master Answer Key'!$B22, 1, 0)</f>
        <v>1</v>
      </c>
      <c r="AY20">
        <f>IF('ALL-Students'!AY23='Master Answer Key'!$B22, 1, 0)</f>
        <v>1</v>
      </c>
      <c r="AZ20">
        <f>IF('ALL-Students'!AZ23='Master Answer Key'!$B22, 1, 0)</f>
        <v>0</v>
      </c>
      <c r="BA20">
        <f>IF('ALL-Students'!BA23='Master Answer Key'!$B22, 1, 0)</f>
        <v>1</v>
      </c>
      <c r="BB20">
        <f>IF('ALL-Students'!BB23='Master Answer Key'!$B22, 1, 0)</f>
        <v>0</v>
      </c>
      <c r="BC20">
        <f>IF('ALL-Students'!BC23='Master Answer Key'!$B22, 1, 0)</f>
        <v>1</v>
      </c>
      <c r="BD20">
        <f>IF('ALL-Students'!BD23='Master Answer Key'!$B22, 1, 0)</f>
        <v>1</v>
      </c>
      <c r="BE20">
        <f>IF('ALL-Students'!BE23='Master Answer Key'!$B22, 1, 0)</f>
        <v>1</v>
      </c>
      <c r="BF20">
        <f>IF('ALL-Students'!BF23='Master Answer Key'!$B22, 1, 0)</f>
        <v>1</v>
      </c>
      <c r="BG20">
        <f>IF('ALL-Students'!BG23='Master Answer Key'!$B22, 1, 0)</f>
        <v>1</v>
      </c>
      <c r="BH20">
        <f>IF('ALL-Students'!BH23='Master Answer Key'!$B22, 1, 0)</f>
        <v>1</v>
      </c>
      <c r="BI20">
        <f>IF('ALL-Students'!BI23='Master Answer Key'!$B22, 1, 0)</f>
        <v>1</v>
      </c>
      <c r="BJ20">
        <f>IF('ALL-Students'!BJ23='Master Answer Key'!$B22, 1, 0)</f>
        <v>1</v>
      </c>
      <c r="BK20">
        <f>IF('ALL-Students'!BK23='Master Answer Key'!$B22, 1, 0)</f>
        <v>0</v>
      </c>
      <c r="BL20">
        <f>IF('ALL-Students'!BL23='Master Answer Key'!$B22, 1, 0)</f>
        <v>1</v>
      </c>
      <c r="BM20">
        <f>IF('ALL-Students'!BM23='Master Answer Key'!$B22, 1, 0)</f>
        <v>1</v>
      </c>
      <c r="BN20">
        <f>IF('ALL-Students'!BN23='Master Answer Key'!$B22, 1, 0)</f>
        <v>1</v>
      </c>
      <c r="BO20">
        <f>IF('ALL-Students'!BO23='Master Answer Key'!$B22, 1, 0)</f>
        <v>1</v>
      </c>
      <c r="BP20">
        <f>IF('ALL-Students'!BP23='Master Answer Key'!$B22, 1, 0)</f>
        <v>1</v>
      </c>
      <c r="BQ20">
        <f>IF('ALL-Students'!BQ23='Master Answer Key'!$B22, 1, 0)</f>
        <v>1</v>
      </c>
      <c r="BR20">
        <f>IF('ALL-Students'!BR23='Master Answer Key'!$B22, 1, 0)</f>
        <v>1</v>
      </c>
      <c r="BS20">
        <f>IF('ALL-Students'!BS23='Master Answer Key'!$B22, 1, 0)</f>
        <v>1</v>
      </c>
      <c r="BT20">
        <f>IF('ALL-Students'!BT23='Master Answer Key'!$B22, 1, 0)</f>
        <v>1</v>
      </c>
      <c r="BU20">
        <f>IF('ALL-Students'!BU23='Master Answer Key'!$B22, 1, 0)</f>
        <v>1</v>
      </c>
      <c r="BV20">
        <f>IF('ALL-Students'!BV23='Master Answer Key'!$B22, 1, 0)</f>
        <v>1</v>
      </c>
      <c r="BW20">
        <f>IF('ALL-Students'!BW23='Master Answer Key'!$B22, 1, 0)</f>
        <v>1</v>
      </c>
      <c r="BX20">
        <f>IF('ALL-Students'!BX23='Master Answer Key'!$B22, 1, 0)</f>
        <v>1</v>
      </c>
      <c r="BY20">
        <f>IF('ALL-Students'!BY23='Master Answer Key'!$B22, 1, 0)</f>
        <v>1</v>
      </c>
      <c r="BZ20">
        <f>IF('ALL-Students'!BZ23='Master Answer Key'!$B22, 1, 0)</f>
        <v>1</v>
      </c>
      <c r="CA20">
        <f>IF('ALL-Students'!CA23='Master Answer Key'!$B22, 1, 0)</f>
        <v>1</v>
      </c>
      <c r="CB20">
        <f>IF('ALL-Students'!CB23='Master Answer Key'!$B22, 1, 0)</f>
        <v>1</v>
      </c>
      <c r="CC20">
        <f>IF('ALL-Students'!CC23='Master Answer Key'!$B22, 1, 0)</f>
        <v>1</v>
      </c>
    </row>
    <row r="21">
      <c r="A21" s="5" t="s">
        <v>125</v>
      </c>
      <c r="B21">
        <f>IF('ALL-Students'!B24='Master Answer Key'!$B23, 1, 0)</f>
        <v>1</v>
      </c>
      <c r="C21">
        <f>IF('ALL-Students'!C24='Master Answer Key'!$B23, 1, 0)</f>
        <v>1</v>
      </c>
      <c r="D21">
        <f>IF('ALL-Students'!D24='Master Answer Key'!$B23, 1, 0)</f>
        <v>1</v>
      </c>
      <c r="E21">
        <f>IF('ALL-Students'!E24='Master Answer Key'!$B23, 1, 0)</f>
        <v>1</v>
      </c>
      <c r="F21">
        <f>IF('ALL-Students'!F24='Master Answer Key'!$B23, 1, 0)</f>
        <v>1</v>
      </c>
      <c r="G21">
        <f>IF('ALL-Students'!G24='Master Answer Key'!$B23, 1, 0)</f>
        <v>1</v>
      </c>
      <c r="H21">
        <f>IF('ALL-Students'!H24='Master Answer Key'!$B23, 1, 0)</f>
        <v>1</v>
      </c>
      <c r="I21">
        <f>IF('ALL-Students'!I24='Master Answer Key'!$B23, 1, 0)</f>
        <v>1</v>
      </c>
      <c r="J21">
        <f>IF('ALL-Students'!J24='Master Answer Key'!$B23, 1, 0)</f>
        <v>1</v>
      </c>
      <c r="K21">
        <f>IF('ALL-Students'!K24='Master Answer Key'!$B23, 1, 0)</f>
        <v>1</v>
      </c>
      <c r="L21">
        <f>IF('ALL-Students'!L24='Master Answer Key'!$B23, 1, 0)</f>
        <v>1</v>
      </c>
      <c r="M21">
        <f>IF('ALL-Students'!M24='Master Answer Key'!$B23, 1, 0)</f>
        <v>1</v>
      </c>
      <c r="N21">
        <f>IF('ALL-Students'!N24='Master Answer Key'!$B23, 1, 0)</f>
        <v>1</v>
      </c>
      <c r="O21">
        <f>IF('ALL-Students'!O24='Master Answer Key'!$B23, 1, 0)</f>
        <v>1</v>
      </c>
      <c r="P21">
        <f>IF('ALL-Students'!P24='Master Answer Key'!$B23, 1, 0)</f>
        <v>1</v>
      </c>
      <c r="Q21">
        <f>IF('ALL-Students'!Q24='Master Answer Key'!$B23, 1, 0)</f>
        <v>1</v>
      </c>
      <c r="R21">
        <f>IF('ALL-Students'!R24='Master Answer Key'!$B23, 1, 0)</f>
        <v>1</v>
      </c>
      <c r="S21">
        <f>IF('ALL-Students'!S24='Master Answer Key'!$B23, 1, 0)</f>
        <v>1</v>
      </c>
      <c r="T21">
        <f>IF('ALL-Students'!T24='Master Answer Key'!$B23, 1, 0)</f>
        <v>1</v>
      </c>
      <c r="U21">
        <f>IF('ALL-Students'!U24='Master Answer Key'!$B23, 1, 0)</f>
        <v>1</v>
      </c>
      <c r="V21">
        <f>IF('ALL-Students'!V24='Master Answer Key'!$B23, 1, 0)</f>
        <v>1</v>
      </c>
      <c r="W21">
        <f>IF('ALL-Students'!W24='Master Answer Key'!$B23, 1, 0)</f>
        <v>1</v>
      </c>
      <c r="X21">
        <f>IF('ALL-Students'!X24='Master Answer Key'!$B23, 1, 0)</f>
        <v>1</v>
      </c>
      <c r="Y21">
        <f>IF('ALL-Students'!Y24='Master Answer Key'!$B23, 1, 0)</f>
        <v>1</v>
      </c>
      <c r="Z21">
        <f>IF('ALL-Students'!Z24='Master Answer Key'!$B23, 1, 0)</f>
        <v>1</v>
      </c>
      <c r="AA21">
        <f>IF('ALL-Students'!AA24='Master Answer Key'!$B23, 1, 0)</f>
        <v>1</v>
      </c>
      <c r="AB21">
        <f>IF('ALL-Students'!AB24='Master Answer Key'!$B23, 1, 0)</f>
        <v>1</v>
      </c>
      <c r="AC21">
        <f>IF('ALL-Students'!AC24='Master Answer Key'!$B23, 1, 0)</f>
        <v>0</v>
      </c>
      <c r="AD21">
        <f>IF('ALL-Students'!AD24='Master Answer Key'!$B23, 1, 0)</f>
        <v>1</v>
      </c>
      <c r="AE21">
        <f>IF('ALL-Students'!AE24='Master Answer Key'!$B23, 1, 0)</f>
        <v>1</v>
      </c>
      <c r="AF21">
        <f>IF('ALL-Students'!AF24='Master Answer Key'!$B23, 1, 0)</f>
        <v>0</v>
      </c>
      <c r="AG21">
        <f>IF('ALL-Students'!AG24='Master Answer Key'!$B23, 1, 0)</f>
        <v>1</v>
      </c>
      <c r="AH21">
        <f>IF('ALL-Students'!AH24='Master Answer Key'!$B23, 1, 0)</f>
        <v>1</v>
      </c>
      <c r="AI21">
        <f>IF('ALL-Students'!AI24='Master Answer Key'!$B23, 1, 0)</f>
        <v>1</v>
      </c>
      <c r="AJ21">
        <f>IF('ALL-Students'!AJ24='Master Answer Key'!$B23, 1, 0)</f>
        <v>1</v>
      </c>
      <c r="AK21">
        <f>IF('ALL-Students'!AK24='Master Answer Key'!$B23, 1, 0)</f>
        <v>1</v>
      </c>
      <c r="AL21">
        <f>IF('ALL-Students'!AL24='Master Answer Key'!$B23, 1, 0)</f>
        <v>1</v>
      </c>
      <c r="AM21">
        <f>IF('ALL-Students'!AM24='Master Answer Key'!$B23, 1, 0)</f>
        <v>1</v>
      </c>
      <c r="AN21">
        <f>IF('ALL-Students'!AN24='Master Answer Key'!$B23, 1, 0)</f>
        <v>1</v>
      </c>
      <c r="AO21">
        <f>IF('ALL-Students'!AO24='Master Answer Key'!$B23, 1, 0)</f>
        <v>1</v>
      </c>
      <c r="AP21">
        <f>IF('ALL-Students'!AP24='Master Answer Key'!$B23, 1, 0)</f>
        <v>1</v>
      </c>
      <c r="AQ21">
        <f>IF('ALL-Students'!AQ24='Master Answer Key'!$B23, 1, 0)</f>
        <v>1</v>
      </c>
      <c r="AR21">
        <f>IF('ALL-Students'!AR24='Master Answer Key'!$B23, 1, 0)</f>
        <v>1</v>
      </c>
      <c r="AS21">
        <f>IF('ALL-Students'!AS24='Master Answer Key'!$B23, 1, 0)</f>
        <v>1</v>
      </c>
      <c r="AT21">
        <f>IF('ALL-Students'!AT24='Master Answer Key'!$B23, 1, 0)</f>
        <v>0</v>
      </c>
      <c r="AU21">
        <f>IF('ALL-Students'!AU24='Master Answer Key'!$B23, 1, 0)</f>
        <v>1</v>
      </c>
      <c r="AV21">
        <f>IF('ALL-Students'!AV24='Master Answer Key'!$B23, 1, 0)</f>
        <v>1</v>
      </c>
      <c r="AW21">
        <f>IF('ALL-Students'!AW24='Master Answer Key'!$B23, 1, 0)</f>
        <v>1</v>
      </c>
      <c r="AX21">
        <f>IF('ALL-Students'!AX24='Master Answer Key'!$B23, 1, 0)</f>
        <v>1</v>
      </c>
      <c r="AY21">
        <f>IF('ALL-Students'!AY24='Master Answer Key'!$B23, 1, 0)</f>
        <v>1</v>
      </c>
      <c r="AZ21">
        <f>IF('ALL-Students'!AZ24='Master Answer Key'!$B23, 1, 0)</f>
        <v>1</v>
      </c>
      <c r="BA21">
        <f>IF('ALL-Students'!BA24='Master Answer Key'!$B23, 1, 0)</f>
        <v>1</v>
      </c>
      <c r="BB21">
        <f>IF('ALL-Students'!BB24='Master Answer Key'!$B23, 1, 0)</f>
        <v>1</v>
      </c>
      <c r="BC21">
        <f>IF('ALL-Students'!BC24='Master Answer Key'!$B23, 1, 0)</f>
        <v>1</v>
      </c>
      <c r="BD21">
        <f>IF('ALL-Students'!BD24='Master Answer Key'!$B23, 1, 0)</f>
        <v>1</v>
      </c>
      <c r="BE21">
        <f>IF('ALL-Students'!BE24='Master Answer Key'!$B23, 1, 0)</f>
        <v>1</v>
      </c>
      <c r="BF21">
        <f>IF('ALL-Students'!BF24='Master Answer Key'!$B23, 1, 0)</f>
        <v>1</v>
      </c>
      <c r="BG21">
        <f>IF('ALL-Students'!BG24='Master Answer Key'!$B23, 1, 0)</f>
        <v>1</v>
      </c>
      <c r="BH21">
        <f>IF('ALL-Students'!BH24='Master Answer Key'!$B23, 1, 0)</f>
        <v>1</v>
      </c>
      <c r="BI21">
        <f>IF('ALL-Students'!BI24='Master Answer Key'!$B23, 1, 0)</f>
        <v>1</v>
      </c>
      <c r="BJ21">
        <f>IF('ALL-Students'!BJ24='Master Answer Key'!$B23, 1, 0)</f>
        <v>1</v>
      </c>
      <c r="BK21">
        <f>IF('ALL-Students'!BK24='Master Answer Key'!$B23, 1, 0)</f>
        <v>1</v>
      </c>
      <c r="BL21">
        <f>IF('ALL-Students'!BL24='Master Answer Key'!$B23, 1, 0)</f>
        <v>1</v>
      </c>
      <c r="BM21">
        <f>IF('ALL-Students'!BM24='Master Answer Key'!$B23, 1, 0)</f>
        <v>1</v>
      </c>
      <c r="BN21">
        <f>IF('ALL-Students'!BN24='Master Answer Key'!$B23, 1, 0)</f>
        <v>1</v>
      </c>
      <c r="BO21">
        <f>IF('ALL-Students'!BO24='Master Answer Key'!$B23, 1, 0)</f>
        <v>1</v>
      </c>
      <c r="BP21">
        <f>IF('ALL-Students'!BP24='Master Answer Key'!$B23, 1, 0)</f>
        <v>1</v>
      </c>
      <c r="BQ21">
        <f>IF('ALL-Students'!BQ24='Master Answer Key'!$B23, 1, 0)</f>
        <v>1</v>
      </c>
      <c r="BR21">
        <f>IF('ALL-Students'!BR24='Master Answer Key'!$B23, 1, 0)</f>
        <v>1</v>
      </c>
      <c r="BS21">
        <f>IF('ALL-Students'!BS24='Master Answer Key'!$B23, 1, 0)</f>
        <v>1</v>
      </c>
      <c r="BT21">
        <f>IF('ALL-Students'!BT24='Master Answer Key'!$B23, 1, 0)</f>
        <v>1</v>
      </c>
      <c r="BU21">
        <f>IF('ALL-Students'!BU24='Master Answer Key'!$B23, 1, 0)</f>
        <v>1</v>
      </c>
      <c r="BV21">
        <f>IF('ALL-Students'!BV24='Master Answer Key'!$B23, 1, 0)</f>
        <v>1</v>
      </c>
      <c r="BW21">
        <f>IF('ALL-Students'!BW24='Master Answer Key'!$B23, 1, 0)</f>
        <v>1</v>
      </c>
      <c r="BX21">
        <f>IF('ALL-Students'!BX24='Master Answer Key'!$B23, 1, 0)</f>
        <v>1</v>
      </c>
      <c r="BY21">
        <f>IF('ALL-Students'!BY24='Master Answer Key'!$B23, 1, 0)</f>
        <v>1</v>
      </c>
      <c r="BZ21">
        <f>IF('ALL-Students'!BZ24='Master Answer Key'!$B23, 1, 0)</f>
        <v>1</v>
      </c>
      <c r="CA21">
        <f>IF('ALL-Students'!CA24='Master Answer Key'!$B23, 1, 0)</f>
        <v>1</v>
      </c>
      <c r="CB21">
        <f>IF('ALL-Students'!CB24='Master Answer Key'!$B23, 1, 0)</f>
        <v>1</v>
      </c>
      <c r="CC21">
        <f>IF('ALL-Students'!CC24='Master Answer Key'!$B23, 1, 0)</f>
        <v>1</v>
      </c>
    </row>
    <row r="22">
      <c r="A22" s="5" t="s">
        <v>126</v>
      </c>
      <c r="B22">
        <f>IF('ALL-Students'!B25='Master Answer Key'!$B24, 1, 0)</f>
        <v>0</v>
      </c>
      <c r="C22">
        <f>IF('ALL-Students'!C25='Master Answer Key'!$B24, 1, 0)</f>
        <v>1</v>
      </c>
      <c r="D22">
        <f>IF('ALL-Students'!D25='Master Answer Key'!$B24, 1, 0)</f>
        <v>0</v>
      </c>
      <c r="E22">
        <f>IF('ALL-Students'!E25='Master Answer Key'!$B24, 1, 0)</f>
        <v>0</v>
      </c>
      <c r="F22">
        <f>IF('ALL-Students'!F25='Master Answer Key'!$B24, 1, 0)</f>
        <v>0</v>
      </c>
      <c r="G22">
        <f>IF('ALL-Students'!G25='Master Answer Key'!$B24, 1, 0)</f>
        <v>0</v>
      </c>
      <c r="H22">
        <f>IF('ALL-Students'!H25='Master Answer Key'!$B24, 1, 0)</f>
        <v>0</v>
      </c>
      <c r="I22">
        <f>IF('ALL-Students'!I25='Master Answer Key'!$B24, 1, 0)</f>
        <v>1</v>
      </c>
      <c r="J22">
        <f>IF('ALL-Students'!J25='Master Answer Key'!$B24, 1, 0)</f>
        <v>0</v>
      </c>
      <c r="K22">
        <f>IF('ALL-Students'!K25='Master Answer Key'!$B24, 1, 0)</f>
        <v>0</v>
      </c>
      <c r="L22">
        <f>IF('ALL-Students'!L25='Master Answer Key'!$B24, 1, 0)</f>
        <v>1</v>
      </c>
      <c r="M22">
        <f>IF('ALL-Students'!M25='Master Answer Key'!$B24, 1, 0)</f>
        <v>1</v>
      </c>
      <c r="N22">
        <f>IF('ALL-Students'!N25='Master Answer Key'!$B24, 1, 0)</f>
        <v>1</v>
      </c>
      <c r="O22">
        <f>IF('ALL-Students'!O25='Master Answer Key'!$B24, 1, 0)</f>
        <v>1</v>
      </c>
      <c r="P22">
        <f>IF('ALL-Students'!P25='Master Answer Key'!$B24, 1, 0)</f>
        <v>1</v>
      </c>
      <c r="Q22">
        <f>IF('ALL-Students'!Q25='Master Answer Key'!$B24, 1, 0)</f>
        <v>1</v>
      </c>
      <c r="R22">
        <f>IF('ALL-Students'!R25='Master Answer Key'!$B24, 1, 0)</f>
        <v>0</v>
      </c>
      <c r="S22">
        <f>IF('ALL-Students'!S25='Master Answer Key'!$B24, 1, 0)</f>
        <v>1</v>
      </c>
      <c r="T22">
        <f>IF('ALL-Students'!T25='Master Answer Key'!$B24, 1, 0)</f>
        <v>1</v>
      </c>
      <c r="U22">
        <f>IF('ALL-Students'!U25='Master Answer Key'!$B24, 1, 0)</f>
        <v>1</v>
      </c>
      <c r="V22">
        <f>IF('ALL-Students'!V25='Master Answer Key'!$B24, 1, 0)</f>
        <v>1</v>
      </c>
      <c r="W22">
        <f>IF('ALL-Students'!W25='Master Answer Key'!$B24, 1, 0)</f>
        <v>0</v>
      </c>
      <c r="X22">
        <f>IF('ALL-Students'!X25='Master Answer Key'!$B24, 1, 0)</f>
        <v>0</v>
      </c>
      <c r="Y22">
        <f>IF('ALL-Students'!Y25='Master Answer Key'!$B24, 1, 0)</f>
        <v>0</v>
      </c>
      <c r="Z22">
        <f>IF('ALL-Students'!Z25='Master Answer Key'!$B24, 1, 0)</f>
        <v>1</v>
      </c>
      <c r="AA22">
        <f>IF('ALL-Students'!AA25='Master Answer Key'!$B24, 1, 0)</f>
        <v>1</v>
      </c>
      <c r="AB22">
        <f>IF('ALL-Students'!AB25='Master Answer Key'!$B24, 1, 0)</f>
        <v>0</v>
      </c>
      <c r="AC22">
        <f>IF('ALL-Students'!AC25='Master Answer Key'!$B24, 1, 0)</f>
        <v>1</v>
      </c>
      <c r="AD22">
        <f>IF('ALL-Students'!AD25='Master Answer Key'!$B24, 1, 0)</f>
        <v>1</v>
      </c>
      <c r="AE22">
        <f>IF('ALL-Students'!AE25='Master Answer Key'!$B24, 1, 0)</f>
        <v>0</v>
      </c>
      <c r="AF22">
        <f>IF('ALL-Students'!AF25='Master Answer Key'!$B24, 1, 0)</f>
        <v>1</v>
      </c>
      <c r="AG22">
        <f>IF('ALL-Students'!AG25='Master Answer Key'!$B24, 1, 0)</f>
        <v>1</v>
      </c>
      <c r="AH22">
        <f>IF('ALL-Students'!AH25='Master Answer Key'!$B24, 1, 0)</f>
        <v>0</v>
      </c>
      <c r="AI22">
        <f>IF('ALL-Students'!AI25='Master Answer Key'!$B24, 1, 0)</f>
        <v>0</v>
      </c>
      <c r="AJ22">
        <f>IF('ALL-Students'!AJ25='Master Answer Key'!$B24, 1, 0)</f>
        <v>0</v>
      </c>
      <c r="AK22">
        <f>IF('ALL-Students'!AK25='Master Answer Key'!$B24, 1, 0)</f>
        <v>1</v>
      </c>
      <c r="AL22">
        <f>IF('ALL-Students'!AL25='Master Answer Key'!$B24, 1, 0)</f>
        <v>1</v>
      </c>
      <c r="AM22">
        <f>IF('ALL-Students'!AM25='Master Answer Key'!$B24, 1, 0)</f>
        <v>0</v>
      </c>
      <c r="AN22">
        <f>IF('ALL-Students'!AN25='Master Answer Key'!$B24, 1, 0)</f>
        <v>0</v>
      </c>
      <c r="AO22">
        <f>IF('ALL-Students'!AO25='Master Answer Key'!$B24, 1, 0)</f>
        <v>0</v>
      </c>
      <c r="AP22">
        <f>IF('ALL-Students'!AP25='Master Answer Key'!$B24, 1, 0)</f>
        <v>1</v>
      </c>
      <c r="AQ22">
        <f>IF('ALL-Students'!AQ25='Master Answer Key'!$B24, 1, 0)</f>
        <v>0</v>
      </c>
      <c r="AR22">
        <f>IF('ALL-Students'!AR25='Master Answer Key'!$B24, 1, 0)</f>
        <v>0</v>
      </c>
      <c r="AS22">
        <f>IF('ALL-Students'!AS25='Master Answer Key'!$B24, 1, 0)</f>
        <v>0</v>
      </c>
      <c r="AT22">
        <f>IF('ALL-Students'!AT25='Master Answer Key'!$B24, 1, 0)</f>
        <v>0</v>
      </c>
      <c r="AU22">
        <f>IF('ALL-Students'!AU25='Master Answer Key'!$B24, 1, 0)</f>
        <v>1</v>
      </c>
      <c r="AV22">
        <f>IF('ALL-Students'!AV25='Master Answer Key'!$B24, 1, 0)</f>
        <v>1</v>
      </c>
      <c r="AW22">
        <f>IF('ALL-Students'!AW25='Master Answer Key'!$B24, 1, 0)</f>
        <v>1</v>
      </c>
      <c r="AX22">
        <f>IF('ALL-Students'!AX25='Master Answer Key'!$B24, 1, 0)</f>
        <v>1</v>
      </c>
      <c r="AY22">
        <f>IF('ALL-Students'!AY25='Master Answer Key'!$B24, 1, 0)</f>
        <v>1</v>
      </c>
      <c r="AZ22">
        <f>IF('ALL-Students'!AZ25='Master Answer Key'!$B24, 1, 0)</f>
        <v>1</v>
      </c>
      <c r="BA22">
        <f>IF('ALL-Students'!BA25='Master Answer Key'!$B24, 1, 0)</f>
        <v>1</v>
      </c>
      <c r="BB22">
        <f>IF('ALL-Students'!BB25='Master Answer Key'!$B24, 1, 0)</f>
        <v>1</v>
      </c>
      <c r="BC22">
        <f>IF('ALL-Students'!BC25='Master Answer Key'!$B24, 1, 0)</f>
        <v>1</v>
      </c>
      <c r="BD22">
        <f>IF('ALL-Students'!BD25='Master Answer Key'!$B24, 1, 0)</f>
        <v>1</v>
      </c>
      <c r="BE22">
        <f>IF('ALL-Students'!BE25='Master Answer Key'!$B24, 1, 0)</f>
        <v>0</v>
      </c>
      <c r="BF22">
        <f>IF('ALL-Students'!BF25='Master Answer Key'!$B24, 1, 0)</f>
        <v>1</v>
      </c>
      <c r="BG22">
        <f>IF('ALL-Students'!BG25='Master Answer Key'!$B24, 1, 0)</f>
        <v>1</v>
      </c>
      <c r="BH22">
        <f>IF('ALL-Students'!BH25='Master Answer Key'!$B24, 1, 0)</f>
        <v>0</v>
      </c>
      <c r="BI22">
        <f>IF('ALL-Students'!BI25='Master Answer Key'!$B24, 1, 0)</f>
        <v>1</v>
      </c>
      <c r="BJ22">
        <f>IF('ALL-Students'!BJ25='Master Answer Key'!$B24, 1, 0)</f>
        <v>1</v>
      </c>
      <c r="BK22">
        <f>IF('ALL-Students'!BK25='Master Answer Key'!$B24, 1, 0)</f>
        <v>1</v>
      </c>
      <c r="BL22">
        <f>IF('ALL-Students'!BL25='Master Answer Key'!$B24, 1, 0)</f>
        <v>1</v>
      </c>
      <c r="BM22">
        <f>IF('ALL-Students'!BM25='Master Answer Key'!$B24, 1, 0)</f>
        <v>1</v>
      </c>
      <c r="BN22">
        <f>IF('ALL-Students'!BN25='Master Answer Key'!$B24, 1, 0)</f>
        <v>1</v>
      </c>
      <c r="BO22">
        <f>IF('ALL-Students'!BO25='Master Answer Key'!$B24, 1, 0)</f>
        <v>0</v>
      </c>
      <c r="BP22">
        <f>IF('ALL-Students'!BP25='Master Answer Key'!$B24, 1, 0)</f>
        <v>0</v>
      </c>
      <c r="BQ22">
        <f>IF('ALL-Students'!BQ25='Master Answer Key'!$B24, 1, 0)</f>
        <v>1</v>
      </c>
      <c r="BR22">
        <f>IF('ALL-Students'!BR25='Master Answer Key'!$B24, 1, 0)</f>
        <v>1</v>
      </c>
      <c r="BS22">
        <f>IF('ALL-Students'!BS25='Master Answer Key'!$B24, 1, 0)</f>
        <v>1</v>
      </c>
      <c r="BT22">
        <f>IF('ALL-Students'!BT25='Master Answer Key'!$B24, 1, 0)</f>
        <v>0</v>
      </c>
      <c r="BU22">
        <f>IF('ALL-Students'!BU25='Master Answer Key'!$B24, 1, 0)</f>
        <v>1</v>
      </c>
      <c r="BV22">
        <f>IF('ALL-Students'!BV25='Master Answer Key'!$B24, 1, 0)</f>
        <v>1</v>
      </c>
      <c r="BW22">
        <f>IF('ALL-Students'!BW25='Master Answer Key'!$B24, 1, 0)</f>
        <v>0</v>
      </c>
      <c r="BX22">
        <f>IF('ALL-Students'!BX25='Master Answer Key'!$B24, 1, 0)</f>
        <v>1</v>
      </c>
      <c r="BY22">
        <f>IF('ALL-Students'!BY25='Master Answer Key'!$B24, 1, 0)</f>
        <v>1</v>
      </c>
      <c r="BZ22">
        <f>IF('ALL-Students'!BZ25='Master Answer Key'!$B24, 1, 0)</f>
        <v>0</v>
      </c>
      <c r="CA22">
        <f>IF('ALL-Students'!CA25='Master Answer Key'!$B24, 1, 0)</f>
        <v>1</v>
      </c>
      <c r="CB22">
        <f>IF('ALL-Students'!CB25='Master Answer Key'!$B24, 1, 0)</f>
        <v>1</v>
      </c>
      <c r="CC22">
        <f>IF('ALL-Students'!CC25='Master Answer Key'!$B24, 1, 0)</f>
        <v>1</v>
      </c>
    </row>
    <row r="23">
      <c r="A23" s="5" t="s">
        <v>127</v>
      </c>
      <c r="B23">
        <f>IF('ALL-Students'!B26='Master Answer Key'!$B25, 1, 0)</f>
        <v>1</v>
      </c>
      <c r="C23">
        <f>IF('ALL-Students'!C26='Master Answer Key'!$B25, 1, 0)</f>
        <v>0</v>
      </c>
      <c r="D23">
        <f>IF('ALL-Students'!D26='Master Answer Key'!$B25, 1, 0)</f>
        <v>1</v>
      </c>
      <c r="E23">
        <f>IF('ALL-Students'!E26='Master Answer Key'!$B25, 1, 0)</f>
        <v>1</v>
      </c>
      <c r="F23">
        <f>IF('ALL-Students'!F26='Master Answer Key'!$B25, 1, 0)</f>
        <v>1</v>
      </c>
      <c r="G23">
        <f>IF('ALL-Students'!G26='Master Answer Key'!$B25, 1, 0)</f>
        <v>1</v>
      </c>
      <c r="H23">
        <f>IF('ALL-Students'!H26='Master Answer Key'!$B25, 1, 0)</f>
        <v>1</v>
      </c>
      <c r="I23">
        <f>IF('ALL-Students'!I26='Master Answer Key'!$B25, 1, 0)</f>
        <v>1</v>
      </c>
      <c r="J23">
        <f>IF('ALL-Students'!J26='Master Answer Key'!$B25, 1, 0)</f>
        <v>1</v>
      </c>
      <c r="K23">
        <f>IF('ALL-Students'!K26='Master Answer Key'!$B25, 1, 0)</f>
        <v>1</v>
      </c>
      <c r="L23">
        <f>IF('ALL-Students'!L26='Master Answer Key'!$B25, 1, 0)</f>
        <v>1</v>
      </c>
      <c r="M23">
        <f>IF('ALL-Students'!M26='Master Answer Key'!$B25, 1, 0)</f>
        <v>1</v>
      </c>
      <c r="N23">
        <f>IF('ALL-Students'!N26='Master Answer Key'!$B25, 1, 0)</f>
        <v>1</v>
      </c>
      <c r="O23">
        <f>IF('ALL-Students'!O26='Master Answer Key'!$B25, 1, 0)</f>
        <v>1</v>
      </c>
      <c r="P23">
        <f>IF('ALL-Students'!P26='Master Answer Key'!$B25, 1, 0)</f>
        <v>1</v>
      </c>
      <c r="Q23">
        <f>IF('ALL-Students'!Q26='Master Answer Key'!$B25, 1, 0)</f>
        <v>1</v>
      </c>
      <c r="R23">
        <f>IF('ALL-Students'!R26='Master Answer Key'!$B25, 1, 0)</f>
        <v>1</v>
      </c>
      <c r="S23">
        <f>IF('ALL-Students'!S26='Master Answer Key'!$B25, 1, 0)</f>
        <v>1</v>
      </c>
      <c r="T23">
        <f>IF('ALL-Students'!T26='Master Answer Key'!$B25, 1, 0)</f>
        <v>1</v>
      </c>
      <c r="U23">
        <f>IF('ALL-Students'!U26='Master Answer Key'!$B25, 1, 0)</f>
        <v>0</v>
      </c>
      <c r="V23">
        <f>IF('ALL-Students'!V26='Master Answer Key'!$B25, 1, 0)</f>
        <v>1</v>
      </c>
      <c r="W23">
        <f>IF('ALL-Students'!W26='Master Answer Key'!$B25, 1, 0)</f>
        <v>1</v>
      </c>
      <c r="X23">
        <f>IF('ALL-Students'!X26='Master Answer Key'!$B25, 1, 0)</f>
        <v>1</v>
      </c>
      <c r="Y23">
        <f>IF('ALL-Students'!Y26='Master Answer Key'!$B25, 1, 0)</f>
        <v>1</v>
      </c>
      <c r="Z23">
        <f>IF('ALL-Students'!Z26='Master Answer Key'!$B25, 1, 0)</f>
        <v>1</v>
      </c>
      <c r="AA23">
        <f>IF('ALL-Students'!AA26='Master Answer Key'!$B25, 1, 0)</f>
        <v>1</v>
      </c>
      <c r="AB23">
        <f>IF('ALL-Students'!AB26='Master Answer Key'!$B25, 1, 0)</f>
        <v>0</v>
      </c>
      <c r="AC23">
        <f>IF('ALL-Students'!AC26='Master Answer Key'!$B25, 1, 0)</f>
        <v>1</v>
      </c>
      <c r="AD23">
        <f>IF('ALL-Students'!AD26='Master Answer Key'!$B25, 1, 0)</f>
        <v>1</v>
      </c>
      <c r="AE23">
        <f>IF('ALL-Students'!AE26='Master Answer Key'!$B25, 1, 0)</f>
        <v>0</v>
      </c>
      <c r="AF23">
        <f>IF('ALL-Students'!AF26='Master Answer Key'!$B25, 1, 0)</f>
        <v>1</v>
      </c>
      <c r="AG23">
        <f>IF('ALL-Students'!AG26='Master Answer Key'!$B25, 1, 0)</f>
        <v>1</v>
      </c>
      <c r="AH23">
        <f>IF('ALL-Students'!AH26='Master Answer Key'!$B25, 1, 0)</f>
        <v>1</v>
      </c>
      <c r="AI23">
        <f>IF('ALL-Students'!AI26='Master Answer Key'!$B25, 1, 0)</f>
        <v>1</v>
      </c>
      <c r="AJ23">
        <f>IF('ALL-Students'!AJ26='Master Answer Key'!$B25, 1, 0)</f>
        <v>1</v>
      </c>
      <c r="AK23">
        <f>IF('ALL-Students'!AK26='Master Answer Key'!$B25, 1, 0)</f>
        <v>1</v>
      </c>
      <c r="AL23">
        <f>IF('ALL-Students'!AL26='Master Answer Key'!$B25, 1, 0)</f>
        <v>1</v>
      </c>
      <c r="AM23">
        <f>IF('ALL-Students'!AM26='Master Answer Key'!$B25, 1, 0)</f>
        <v>1</v>
      </c>
      <c r="AN23">
        <f>IF('ALL-Students'!AN26='Master Answer Key'!$B25, 1, 0)</f>
        <v>1</v>
      </c>
      <c r="AO23">
        <f>IF('ALL-Students'!AO26='Master Answer Key'!$B25, 1, 0)</f>
        <v>1</v>
      </c>
      <c r="AP23">
        <f>IF('ALL-Students'!AP26='Master Answer Key'!$B25, 1, 0)</f>
        <v>1</v>
      </c>
      <c r="AQ23">
        <f>IF('ALL-Students'!AQ26='Master Answer Key'!$B25, 1, 0)</f>
        <v>1</v>
      </c>
      <c r="AR23">
        <f>IF('ALL-Students'!AR26='Master Answer Key'!$B25, 1, 0)</f>
        <v>1</v>
      </c>
      <c r="AS23">
        <f>IF('ALL-Students'!AS26='Master Answer Key'!$B25, 1, 0)</f>
        <v>1</v>
      </c>
      <c r="AT23">
        <f>IF('ALL-Students'!AT26='Master Answer Key'!$B25, 1, 0)</f>
        <v>1</v>
      </c>
      <c r="AU23">
        <f>IF('ALL-Students'!AU26='Master Answer Key'!$B25, 1, 0)</f>
        <v>1</v>
      </c>
      <c r="AV23">
        <f>IF('ALL-Students'!AV26='Master Answer Key'!$B25, 1, 0)</f>
        <v>1</v>
      </c>
      <c r="AW23">
        <f>IF('ALL-Students'!AW26='Master Answer Key'!$B25, 1, 0)</f>
        <v>1</v>
      </c>
      <c r="AX23">
        <f>IF('ALL-Students'!AX26='Master Answer Key'!$B25, 1, 0)</f>
        <v>1</v>
      </c>
      <c r="AY23">
        <f>IF('ALL-Students'!AY26='Master Answer Key'!$B25, 1, 0)</f>
        <v>1</v>
      </c>
      <c r="AZ23">
        <f>IF('ALL-Students'!AZ26='Master Answer Key'!$B25, 1, 0)</f>
        <v>1</v>
      </c>
      <c r="BA23">
        <f>IF('ALL-Students'!BA26='Master Answer Key'!$B25, 1, 0)</f>
        <v>1</v>
      </c>
      <c r="BB23">
        <f>IF('ALL-Students'!BB26='Master Answer Key'!$B25, 1, 0)</f>
        <v>1</v>
      </c>
      <c r="BC23">
        <f>IF('ALL-Students'!BC26='Master Answer Key'!$B25, 1, 0)</f>
        <v>1</v>
      </c>
      <c r="BD23">
        <f>IF('ALL-Students'!BD26='Master Answer Key'!$B25, 1, 0)</f>
        <v>1</v>
      </c>
      <c r="BE23">
        <f>IF('ALL-Students'!BE26='Master Answer Key'!$B25, 1, 0)</f>
        <v>1</v>
      </c>
      <c r="BF23">
        <f>IF('ALL-Students'!BF26='Master Answer Key'!$B25, 1, 0)</f>
        <v>1</v>
      </c>
      <c r="BG23">
        <f>IF('ALL-Students'!BG26='Master Answer Key'!$B25, 1, 0)</f>
        <v>1</v>
      </c>
      <c r="BH23">
        <f>IF('ALL-Students'!BH26='Master Answer Key'!$B25, 1, 0)</f>
        <v>1</v>
      </c>
      <c r="BI23">
        <f>IF('ALL-Students'!BI26='Master Answer Key'!$B25, 1, 0)</f>
        <v>1</v>
      </c>
      <c r="BJ23">
        <f>IF('ALL-Students'!BJ26='Master Answer Key'!$B25, 1, 0)</f>
        <v>1</v>
      </c>
      <c r="BK23">
        <f>IF('ALL-Students'!BK26='Master Answer Key'!$B25, 1, 0)</f>
        <v>1</v>
      </c>
      <c r="BL23">
        <f>IF('ALL-Students'!BL26='Master Answer Key'!$B25, 1, 0)</f>
        <v>1</v>
      </c>
      <c r="BM23">
        <f>IF('ALL-Students'!BM26='Master Answer Key'!$B25, 1, 0)</f>
        <v>1</v>
      </c>
      <c r="BN23">
        <f>IF('ALL-Students'!BN26='Master Answer Key'!$B25, 1, 0)</f>
        <v>1</v>
      </c>
      <c r="BO23">
        <f>IF('ALL-Students'!BO26='Master Answer Key'!$B25, 1, 0)</f>
        <v>1</v>
      </c>
      <c r="BP23">
        <f>IF('ALL-Students'!BP26='Master Answer Key'!$B25, 1, 0)</f>
        <v>1</v>
      </c>
      <c r="BQ23">
        <f>IF('ALL-Students'!BQ26='Master Answer Key'!$B25, 1, 0)</f>
        <v>1</v>
      </c>
      <c r="BR23">
        <f>IF('ALL-Students'!BR26='Master Answer Key'!$B25, 1, 0)</f>
        <v>1</v>
      </c>
      <c r="BS23">
        <f>IF('ALL-Students'!BS26='Master Answer Key'!$B25, 1, 0)</f>
        <v>1</v>
      </c>
      <c r="BT23">
        <f>IF('ALL-Students'!BT26='Master Answer Key'!$B25, 1, 0)</f>
        <v>1</v>
      </c>
      <c r="BU23">
        <f>IF('ALL-Students'!BU26='Master Answer Key'!$B25, 1, 0)</f>
        <v>1</v>
      </c>
      <c r="BV23">
        <f>IF('ALL-Students'!BV26='Master Answer Key'!$B25, 1, 0)</f>
        <v>1</v>
      </c>
      <c r="BW23">
        <f>IF('ALL-Students'!BW26='Master Answer Key'!$B25, 1, 0)</f>
        <v>1</v>
      </c>
      <c r="BX23">
        <f>IF('ALL-Students'!BX26='Master Answer Key'!$B25, 1, 0)</f>
        <v>1</v>
      </c>
      <c r="BY23">
        <f>IF('ALL-Students'!BY26='Master Answer Key'!$B25, 1, 0)</f>
        <v>1</v>
      </c>
      <c r="BZ23">
        <f>IF('ALL-Students'!BZ26='Master Answer Key'!$B25, 1, 0)</f>
        <v>1</v>
      </c>
      <c r="CA23">
        <f>IF('ALL-Students'!CA26='Master Answer Key'!$B25, 1, 0)</f>
        <v>1</v>
      </c>
      <c r="CB23">
        <f>IF('ALL-Students'!CB26='Master Answer Key'!$B25, 1, 0)</f>
        <v>1</v>
      </c>
      <c r="CC23">
        <f>IF('ALL-Students'!CC26='Master Answer Key'!$B25, 1, 0)</f>
        <v>1</v>
      </c>
    </row>
    <row r="24">
      <c r="A24" s="5" t="s">
        <v>128</v>
      </c>
      <c r="B24">
        <f>IF('ALL-Students'!B27='Master Answer Key'!$B26, 1, 0)</f>
        <v>0</v>
      </c>
      <c r="C24">
        <f>IF('ALL-Students'!C27='Master Answer Key'!$B26, 1, 0)</f>
        <v>0</v>
      </c>
      <c r="D24">
        <f>IF('ALL-Students'!D27='Master Answer Key'!$B26, 1, 0)</f>
        <v>1</v>
      </c>
      <c r="E24">
        <f>IF('ALL-Students'!E27='Master Answer Key'!$B26, 1, 0)</f>
        <v>0</v>
      </c>
      <c r="F24">
        <f>IF('ALL-Students'!F27='Master Answer Key'!$B26, 1, 0)</f>
        <v>0</v>
      </c>
      <c r="G24">
        <f>IF('ALL-Students'!G27='Master Answer Key'!$B26, 1, 0)</f>
        <v>0</v>
      </c>
      <c r="H24">
        <f>IF('ALL-Students'!H27='Master Answer Key'!$B26, 1, 0)</f>
        <v>0</v>
      </c>
      <c r="I24">
        <f>IF('ALL-Students'!I27='Master Answer Key'!$B26, 1, 0)</f>
        <v>0</v>
      </c>
      <c r="J24">
        <f>IF('ALL-Students'!J27='Master Answer Key'!$B26, 1, 0)</f>
        <v>0</v>
      </c>
      <c r="K24">
        <f>IF('ALL-Students'!K27='Master Answer Key'!$B26, 1, 0)</f>
        <v>1</v>
      </c>
      <c r="L24">
        <f>IF('ALL-Students'!L27='Master Answer Key'!$B26, 1, 0)</f>
        <v>0</v>
      </c>
      <c r="M24">
        <f>IF('ALL-Students'!M27='Master Answer Key'!$B26, 1, 0)</f>
        <v>0</v>
      </c>
      <c r="N24">
        <f>IF('ALL-Students'!N27='Master Answer Key'!$B26, 1, 0)</f>
        <v>0</v>
      </c>
      <c r="O24">
        <f>IF('ALL-Students'!O27='Master Answer Key'!$B26, 1, 0)</f>
        <v>0</v>
      </c>
      <c r="P24">
        <f>IF('ALL-Students'!P27='Master Answer Key'!$B26, 1, 0)</f>
        <v>1</v>
      </c>
      <c r="Q24">
        <f>IF('ALL-Students'!Q27='Master Answer Key'!$B26, 1, 0)</f>
        <v>1</v>
      </c>
      <c r="R24">
        <f>IF('ALL-Students'!R27='Master Answer Key'!$B26, 1, 0)</f>
        <v>0</v>
      </c>
      <c r="S24">
        <f>IF('ALL-Students'!S27='Master Answer Key'!$B26, 1, 0)</f>
        <v>0</v>
      </c>
      <c r="T24">
        <f>IF('ALL-Students'!T27='Master Answer Key'!$B26, 1, 0)</f>
        <v>0</v>
      </c>
      <c r="U24">
        <f>IF('ALL-Students'!U27='Master Answer Key'!$B26, 1, 0)</f>
        <v>0</v>
      </c>
      <c r="V24">
        <f>IF('ALL-Students'!V27='Master Answer Key'!$B26, 1, 0)</f>
        <v>1</v>
      </c>
      <c r="W24">
        <f>IF('ALL-Students'!W27='Master Answer Key'!$B26, 1, 0)</f>
        <v>1</v>
      </c>
      <c r="X24">
        <f>IF('ALL-Students'!X27='Master Answer Key'!$B26, 1, 0)</f>
        <v>0</v>
      </c>
      <c r="Y24">
        <f>IF('ALL-Students'!Y27='Master Answer Key'!$B26, 1, 0)</f>
        <v>0</v>
      </c>
      <c r="Z24">
        <f>IF('ALL-Students'!Z27='Master Answer Key'!$B26, 1, 0)</f>
        <v>0</v>
      </c>
      <c r="AA24">
        <f>IF('ALL-Students'!AA27='Master Answer Key'!$B26, 1, 0)</f>
        <v>0</v>
      </c>
      <c r="AB24">
        <f>IF('ALL-Students'!AB27='Master Answer Key'!$B26, 1, 0)</f>
        <v>0</v>
      </c>
      <c r="AC24">
        <f>IF('ALL-Students'!AC27='Master Answer Key'!$B26, 1, 0)</f>
        <v>0</v>
      </c>
      <c r="AD24">
        <f>IF('ALL-Students'!AD27='Master Answer Key'!$B26, 1, 0)</f>
        <v>0</v>
      </c>
      <c r="AE24">
        <f>IF('ALL-Students'!AE27='Master Answer Key'!$B26, 1, 0)</f>
        <v>0</v>
      </c>
      <c r="AF24">
        <f>IF('ALL-Students'!AF27='Master Answer Key'!$B26, 1, 0)</f>
        <v>1</v>
      </c>
      <c r="AG24">
        <f>IF('ALL-Students'!AG27='Master Answer Key'!$B26, 1, 0)</f>
        <v>1</v>
      </c>
      <c r="AH24">
        <f>IF('ALL-Students'!AH27='Master Answer Key'!$B26, 1, 0)</f>
        <v>0</v>
      </c>
      <c r="AI24">
        <f>IF('ALL-Students'!AI27='Master Answer Key'!$B26, 1, 0)</f>
        <v>0</v>
      </c>
      <c r="AJ24">
        <f>IF('ALL-Students'!AJ27='Master Answer Key'!$B26, 1, 0)</f>
        <v>1</v>
      </c>
      <c r="AK24">
        <f>IF('ALL-Students'!AK27='Master Answer Key'!$B26, 1, 0)</f>
        <v>0</v>
      </c>
      <c r="AL24">
        <f>IF('ALL-Students'!AL27='Master Answer Key'!$B26, 1, 0)</f>
        <v>1</v>
      </c>
      <c r="AM24">
        <f>IF('ALL-Students'!AM27='Master Answer Key'!$B26, 1, 0)</f>
        <v>0</v>
      </c>
      <c r="AN24">
        <f>IF('ALL-Students'!AN27='Master Answer Key'!$B26, 1, 0)</f>
        <v>0</v>
      </c>
      <c r="AO24">
        <f>IF('ALL-Students'!AO27='Master Answer Key'!$B26, 1, 0)</f>
        <v>0</v>
      </c>
      <c r="AP24">
        <f>IF('ALL-Students'!AP27='Master Answer Key'!$B26, 1, 0)</f>
        <v>1</v>
      </c>
      <c r="AQ24">
        <f>IF('ALL-Students'!AQ27='Master Answer Key'!$B26, 1, 0)</f>
        <v>0</v>
      </c>
      <c r="AR24">
        <f>IF('ALL-Students'!AR27='Master Answer Key'!$B26, 1, 0)</f>
        <v>1</v>
      </c>
      <c r="AS24">
        <f>IF('ALL-Students'!AS27='Master Answer Key'!$B26, 1, 0)</f>
        <v>0</v>
      </c>
      <c r="AT24">
        <f>IF('ALL-Students'!AT27='Master Answer Key'!$B26, 1, 0)</f>
        <v>0</v>
      </c>
      <c r="AU24">
        <f>IF('ALL-Students'!AU27='Master Answer Key'!$B26, 1, 0)</f>
        <v>0</v>
      </c>
      <c r="AV24">
        <f>IF('ALL-Students'!AV27='Master Answer Key'!$B26, 1, 0)</f>
        <v>0</v>
      </c>
      <c r="AW24">
        <f>IF('ALL-Students'!AW27='Master Answer Key'!$B26, 1, 0)</f>
        <v>0</v>
      </c>
      <c r="AX24">
        <f>IF('ALL-Students'!AX27='Master Answer Key'!$B26, 1, 0)</f>
        <v>0</v>
      </c>
      <c r="AY24">
        <f>IF('ALL-Students'!AY27='Master Answer Key'!$B26, 1, 0)</f>
        <v>0</v>
      </c>
      <c r="AZ24">
        <f>IF('ALL-Students'!AZ27='Master Answer Key'!$B26, 1, 0)</f>
        <v>0</v>
      </c>
      <c r="BA24">
        <f>IF('ALL-Students'!BA27='Master Answer Key'!$B26, 1, 0)</f>
        <v>0</v>
      </c>
      <c r="BB24">
        <f>IF('ALL-Students'!BB27='Master Answer Key'!$B26, 1, 0)</f>
        <v>0</v>
      </c>
      <c r="BC24">
        <f>IF('ALL-Students'!BC27='Master Answer Key'!$B26, 1, 0)</f>
        <v>1</v>
      </c>
      <c r="BD24">
        <f>IF('ALL-Students'!BD27='Master Answer Key'!$B26, 1, 0)</f>
        <v>1</v>
      </c>
      <c r="BE24">
        <f>IF('ALL-Students'!BE27='Master Answer Key'!$B26, 1, 0)</f>
        <v>1</v>
      </c>
      <c r="BF24">
        <f>IF('ALL-Students'!BF27='Master Answer Key'!$B26, 1, 0)</f>
        <v>0</v>
      </c>
      <c r="BG24">
        <f>IF('ALL-Students'!BG27='Master Answer Key'!$B26, 1, 0)</f>
        <v>0</v>
      </c>
      <c r="BH24">
        <f>IF('ALL-Students'!BH27='Master Answer Key'!$B26, 1, 0)</f>
        <v>1</v>
      </c>
      <c r="BI24">
        <f>IF('ALL-Students'!BI27='Master Answer Key'!$B26, 1, 0)</f>
        <v>0</v>
      </c>
      <c r="BJ24">
        <f>IF('ALL-Students'!BJ27='Master Answer Key'!$B26, 1, 0)</f>
        <v>0</v>
      </c>
      <c r="BK24">
        <f>IF('ALL-Students'!BK27='Master Answer Key'!$B26, 1, 0)</f>
        <v>0</v>
      </c>
      <c r="BL24">
        <f>IF('ALL-Students'!BL27='Master Answer Key'!$B26, 1, 0)</f>
        <v>0</v>
      </c>
      <c r="BM24">
        <f>IF('ALL-Students'!BM27='Master Answer Key'!$B26, 1, 0)</f>
        <v>0</v>
      </c>
      <c r="BN24">
        <f>IF('ALL-Students'!BN27='Master Answer Key'!$B26, 1, 0)</f>
        <v>0</v>
      </c>
      <c r="BO24">
        <f>IF('ALL-Students'!BO27='Master Answer Key'!$B26, 1, 0)</f>
        <v>0</v>
      </c>
      <c r="BP24">
        <f>IF('ALL-Students'!BP27='Master Answer Key'!$B26, 1, 0)</f>
        <v>1</v>
      </c>
      <c r="BQ24">
        <f>IF('ALL-Students'!BQ27='Master Answer Key'!$B26, 1, 0)</f>
        <v>0</v>
      </c>
      <c r="BR24">
        <f>IF('ALL-Students'!BR27='Master Answer Key'!$B26, 1, 0)</f>
        <v>0</v>
      </c>
      <c r="BS24">
        <f>IF('ALL-Students'!BS27='Master Answer Key'!$B26, 1, 0)</f>
        <v>1</v>
      </c>
      <c r="BT24">
        <f>IF('ALL-Students'!BT27='Master Answer Key'!$B26, 1, 0)</f>
        <v>0</v>
      </c>
      <c r="BU24">
        <f>IF('ALL-Students'!BU27='Master Answer Key'!$B26, 1, 0)</f>
        <v>0</v>
      </c>
      <c r="BV24">
        <f>IF('ALL-Students'!BV27='Master Answer Key'!$B26, 1, 0)</f>
        <v>0</v>
      </c>
      <c r="BW24">
        <f>IF('ALL-Students'!BW27='Master Answer Key'!$B26, 1, 0)</f>
        <v>0</v>
      </c>
      <c r="BX24">
        <f>IF('ALL-Students'!BX27='Master Answer Key'!$B26, 1, 0)</f>
        <v>1</v>
      </c>
      <c r="BY24">
        <f>IF('ALL-Students'!BY27='Master Answer Key'!$B26, 1, 0)</f>
        <v>0</v>
      </c>
      <c r="BZ24">
        <f>IF('ALL-Students'!BZ27='Master Answer Key'!$B26, 1, 0)</f>
        <v>1</v>
      </c>
      <c r="CA24">
        <f>IF('ALL-Students'!CA27='Master Answer Key'!$B26, 1, 0)</f>
        <v>1</v>
      </c>
      <c r="CB24">
        <f>IF('ALL-Students'!CB27='Master Answer Key'!$B26, 1, 0)</f>
        <v>0</v>
      </c>
      <c r="CC24">
        <f>IF('ALL-Students'!CC27='Master Answer Key'!$B26, 1, 0)</f>
        <v>0</v>
      </c>
    </row>
    <row r="25">
      <c r="A25" s="5" t="s">
        <v>129</v>
      </c>
      <c r="B25">
        <f>IF('ALL-Students'!B28='Master Answer Key'!$B27, 1, 0)</f>
        <v>1</v>
      </c>
      <c r="C25">
        <f>IF('ALL-Students'!C28='Master Answer Key'!$B27, 1, 0)</f>
        <v>1</v>
      </c>
      <c r="D25">
        <f>IF('ALL-Students'!D28='Master Answer Key'!$B27, 1, 0)</f>
        <v>1</v>
      </c>
      <c r="E25">
        <f>IF('ALL-Students'!E28='Master Answer Key'!$B27, 1, 0)</f>
        <v>1</v>
      </c>
      <c r="F25">
        <f>IF('ALL-Students'!F28='Master Answer Key'!$B27, 1, 0)</f>
        <v>1</v>
      </c>
      <c r="G25">
        <f>IF('ALL-Students'!G28='Master Answer Key'!$B27, 1, 0)</f>
        <v>1</v>
      </c>
      <c r="H25">
        <f>IF('ALL-Students'!H28='Master Answer Key'!$B27, 1, 0)</f>
        <v>1</v>
      </c>
      <c r="I25">
        <f>IF('ALL-Students'!I28='Master Answer Key'!$B27, 1, 0)</f>
        <v>1</v>
      </c>
      <c r="J25">
        <f>IF('ALL-Students'!J28='Master Answer Key'!$B27, 1, 0)</f>
        <v>1</v>
      </c>
      <c r="K25">
        <f>IF('ALL-Students'!K28='Master Answer Key'!$B27, 1, 0)</f>
        <v>1</v>
      </c>
      <c r="L25">
        <f>IF('ALL-Students'!L28='Master Answer Key'!$B27, 1, 0)</f>
        <v>1</v>
      </c>
      <c r="M25">
        <f>IF('ALL-Students'!M28='Master Answer Key'!$B27, 1, 0)</f>
        <v>1</v>
      </c>
      <c r="N25">
        <f>IF('ALL-Students'!N28='Master Answer Key'!$B27, 1, 0)</f>
        <v>1</v>
      </c>
      <c r="O25">
        <f>IF('ALL-Students'!O28='Master Answer Key'!$B27, 1, 0)</f>
        <v>1</v>
      </c>
      <c r="P25">
        <f>IF('ALL-Students'!P28='Master Answer Key'!$B27, 1, 0)</f>
        <v>1</v>
      </c>
      <c r="Q25">
        <f>IF('ALL-Students'!Q28='Master Answer Key'!$B27, 1, 0)</f>
        <v>1</v>
      </c>
      <c r="R25">
        <f>IF('ALL-Students'!R28='Master Answer Key'!$B27, 1, 0)</f>
        <v>1</v>
      </c>
      <c r="S25">
        <f>IF('ALL-Students'!S28='Master Answer Key'!$B27, 1, 0)</f>
        <v>1</v>
      </c>
      <c r="T25">
        <f>IF('ALL-Students'!T28='Master Answer Key'!$B27, 1, 0)</f>
        <v>0</v>
      </c>
      <c r="U25">
        <f>IF('ALL-Students'!U28='Master Answer Key'!$B27, 1, 0)</f>
        <v>1</v>
      </c>
      <c r="V25">
        <f>IF('ALL-Students'!V28='Master Answer Key'!$B27, 1, 0)</f>
        <v>1</v>
      </c>
      <c r="W25">
        <f>IF('ALL-Students'!W28='Master Answer Key'!$B27, 1, 0)</f>
        <v>1</v>
      </c>
      <c r="X25">
        <f>IF('ALL-Students'!X28='Master Answer Key'!$B27, 1, 0)</f>
        <v>1</v>
      </c>
      <c r="Y25">
        <f>IF('ALL-Students'!Y28='Master Answer Key'!$B27, 1, 0)</f>
        <v>1</v>
      </c>
      <c r="Z25">
        <f>IF('ALL-Students'!Z28='Master Answer Key'!$B27, 1, 0)</f>
        <v>1</v>
      </c>
      <c r="AA25">
        <f>IF('ALL-Students'!AA28='Master Answer Key'!$B27, 1, 0)</f>
        <v>1</v>
      </c>
      <c r="AB25">
        <f>IF('ALL-Students'!AB28='Master Answer Key'!$B27, 1, 0)</f>
        <v>1</v>
      </c>
      <c r="AC25">
        <f>IF('ALL-Students'!AC28='Master Answer Key'!$B27, 1, 0)</f>
        <v>0</v>
      </c>
      <c r="AD25">
        <f>IF('ALL-Students'!AD28='Master Answer Key'!$B27, 1, 0)</f>
        <v>1</v>
      </c>
      <c r="AE25">
        <f>IF('ALL-Students'!AE28='Master Answer Key'!$B27, 1, 0)</f>
        <v>1</v>
      </c>
      <c r="AF25">
        <f>IF('ALL-Students'!AF28='Master Answer Key'!$B27, 1, 0)</f>
        <v>0</v>
      </c>
      <c r="AG25">
        <f>IF('ALL-Students'!AG28='Master Answer Key'!$B27, 1, 0)</f>
        <v>1</v>
      </c>
      <c r="AH25">
        <f>IF('ALL-Students'!AH28='Master Answer Key'!$B27, 1, 0)</f>
        <v>1</v>
      </c>
      <c r="AI25">
        <f>IF('ALL-Students'!AI28='Master Answer Key'!$B27, 1, 0)</f>
        <v>1</v>
      </c>
      <c r="AJ25">
        <f>IF('ALL-Students'!AJ28='Master Answer Key'!$B27, 1, 0)</f>
        <v>1</v>
      </c>
      <c r="AK25">
        <f>IF('ALL-Students'!AK28='Master Answer Key'!$B27, 1, 0)</f>
        <v>1</v>
      </c>
      <c r="AL25">
        <f>IF('ALL-Students'!AL28='Master Answer Key'!$B27, 1, 0)</f>
        <v>1</v>
      </c>
      <c r="AM25">
        <f>IF('ALL-Students'!AM28='Master Answer Key'!$B27, 1, 0)</f>
        <v>1</v>
      </c>
      <c r="AN25">
        <f>IF('ALL-Students'!AN28='Master Answer Key'!$B27, 1, 0)</f>
        <v>0</v>
      </c>
      <c r="AO25">
        <f>IF('ALL-Students'!AO28='Master Answer Key'!$B27, 1, 0)</f>
        <v>1</v>
      </c>
      <c r="AP25">
        <f>IF('ALL-Students'!AP28='Master Answer Key'!$B27, 1, 0)</f>
        <v>1</v>
      </c>
      <c r="AQ25">
        <f>IF('ALL-Students'!AQ28='Master Answer Key'!$B27, 1, 0)</f>
        <v>1</v>
      </c>
      <c r="AR25">
        <f>IF('ALL-Students'!AR28='Master Answer Key'!$B27, 1, 0)</f>
        <v>1</v>
      </c>
      <c r="AS25">
        <f>IF('ALL-Students'!AS28='Master Answer Key'!$B27, 1, 0)</f>
        <v>1</v>
      </c>
      <c r="AT25">
        <f>IF('ALL-Students'!AT28='Master Answer Key'!$B27, 1, 0)</f>
        <v>0</v>
      </c>
      <c r="AU25">
        <f>IF('ALL-Students'!AU28='Master Answer Key'!$B27, 1, 0)</f>
        <v>1</v>
      </c>
      <c r="AV25">
        <f>IF('ALL-Students'!AV28='Master Answer Key'!$B27, 1, 0)</f>
        <v>1</v>
      </c>
      <c r="AW25">
        <f>IF('ALL-Students'!AW28='Master Answer Key'!$B27, 1, 0)</f>
        <v>1</v>
      </c>
      <c r="AX25">
        <f>IF('ALL-Students'!AX28='Master Answer Key'!$B27, 1, 0)</f>
        <v>1</v>
      </c>
      <c r="AY25">
        <f>IF('ALL-Students'!AY28='Master Answer Key'!$B27, 1, 0)</f>
        <v>1</v>
      </c>
      <c r="AZ25">
        <f>IF('ALL-Students'!AZ28='Master Answer Key'!$B27, 1, 0)</f>
        <v>1</v>
      </c>
      <c r="BA25">
        <f>IF('ALL-Students'!BA28='Master Answer Key'!$B27, 1, 0)</f>
        <v>1</v>
      </c>
      <c r="BB25">
        <f>IF('ALL-Students'!BB28='Master Answer Key'!$B27, 1, 0)</f>
        <v>1</v>
      </c>
      <c r="BC25">
        <f>IF('ALL-Students'!BC28='Master Answer Key'!$B27, 1, 0)</f>
        <v>1</v>
      </c>
      <c r="BD25">
        <f>IF('ALL-Students'!BD28='Master Answer Key'!$B27, 1, 0)</f>
        <v>1</v>
      </c>
      <c r="BE25">
        <f>IF('ALL-Students'!BE28='Master Answer Key'!$B27, 1, 0)</f>
        <v>1</v>
      </c>
      <c r="BF25">
        <f>IF('ALL-Students'!BF28='Master Answer Key'!$B27, 1, 0)</f>
        <v>0</v>
      </c>
      <c r="BG25">
        <f>IF('ALL-Students'!BG28='Master Answer Key'!$B27, 1, 0)</f>
        <v>1</v>
      </c>
      <c r="BH25">
        <f>IF('ALL-Students'!BH28='Master Answer Key'!$B27, 1, 0)</f>
        <v>1</v>
      </c>
      <c r="BI25">
        <f>IF('ALL-Students'!BI28='Master Answer Key'!$B27, 1, 0)</f>
        <v>1</v>
      </c>
      <c r="BJ25">
        <f>IF('ALL-Students'!BJ28='Master Answer Key'!$B27, 1, 0)</f>
        <v>1</v>
      </c>
      <c r="BK25">
        <f>IF('ALL-Students'!BK28='Master Answer Key'!$B27, 1, 0)</f>
        <v>1</v>
      </c>
      <c r="BL25">
        <f>IF('ALL-Students'!BL28='Master Answer Key'!$B27, 1, 0)</f>
        <v>1</v>
      </c>
      <c r="BM25">
        <f>IF('ALL-Students'!BM28='Master Answer Key'!$B27, 1, 0)</f>
        <v>0</v>
      </c>
      <c r="BN25">
        <f>IF('ALL-Students'!BN28='Master Answer Key'!$B27, 1, 0)</f>
        <v>1</v>
      </c>
      <c r="BO25">
        <f>IF('ALL-Students'!BO28='Master Answer Key'!$B27, 1, 0)</f>
        <v>1</v>
      </c>
      <c r="BP25">
        <f>IF('ALL-Students'!BP28='Master Answer Key'!$B27, 1, 0)</f>
        <v>1</v>
      </c>
      <c r="BQ25">
        <f>IF('ALL-Students'!BQ28='Master Answer Key'!$B27, 1, 0)</f>
        <v>1</v>
      </c>
      <c r="BR25">
        <f>IF('ALL-Students'!BR28='Master Answer Key'!$B27, 1, 0)</f>
        <v>1</v>
      </c>
      <c r="BS25">
        <f>IF('ALL-Students'!BS28='Master Answer Key'!$B27, 1, 0)</f>
        <v>1</v>
      </c>
      <c r="BT25">
        <f>IF('ALL-Students'!BT28='Master Answer Key'!$B27, 1, 0)</f>
        <v>1</v>
      </c>
      <c r="BU25">
        <f>IF('ALL-Students'!BU28='Master Answer Key'!$B27, 1, 0)</f>
        <v>1</v>
      </c>
      <c r="BV25">
        <f>IF('ALL-Students'!BV28='Master Answer Key'!$B27, 1, 0)</f>
        <v>1</v>
      </c>
      <c r="BW25">
        <f>IF('ALL-Students'!BW28='Master Answer Key'!$B27, 1, 0)</f>
        <v>1</v>
      </c>
      <c r="BX25">
        <f>IF('ALL-Students'!BX28='Master Answer Key'!$B27, 1, 0)</f>
        <v>0</v>
      </c>
      <c r="BY25">
        <f>IF('ALL-Students'!BY28='Master Answer Key'!$B27, 1, 0)</f>
        <v>1</v>
      </c>
      <c r="BZ25">
        <f>IF('ALL-Students'!BZ28='Master Answer Key'!$B27, 1, 0)</f>
        <v>1</v>
      </c>
      <c r="CA25">
        <f>IF('ALL-Students'!CA28='Master Answer Key'!$B27, 1, 0)</f>
        <v>1</v>
      </c>
      <c r="CB25">
        <f>IF('ALL-Students'!CB28='Master Answer Key'!$B27, 1, 0)</f>
        <v>1</v>
      </c>
      <c r="CC25">
        <f>IF('ALL-Students'!CC28='Master Answer Key'!$B27, 1, 0)</f>
        <v>1</v>
      </c>
    </row>
    <row r="26">
      <c r="A26" s="5" t="s">
        <v>130</v>
      </c>
      <c r="B26">
        <f>IF('ALL-Students'!B29='Master Answer Key'!$B28, 1, 0)</f>
        <v>1</v>
      </c>
      <c r="C26">
        <f>IF('ALL-Students'!C29='Master Answer Key'!$B28, 1, 0)</f>
        <v>1</v>
      </c>
      <c r="D26">
        <f>IF('ALL-Students'!D29='Master Answer Key'!$B28, 1, 0)</f>
        <v>0</v>
      </c>
      <c r="E26">
        <f>IF('ALL-Students'!E29='Master Answer Key'!$B28, 1, 0)</f>
        <v>1</v>
      </c>
      <c r="F26">
        <f>IF('ALL-Students'!F29='Master Answer Key'!$B28, 1, 0)</f>
        <v>1</v>
      </c>
      <c r="G26">
        <f>IF('ALL-Students'!G29='Master Answer Key'!$B28, 1, 0)</f>
        <v>1</v>
      </c>
      <c r="H26">
        <f>IF('ALL-Students'!H29='Master Answer Key'!$B28, 1, 0)</f>
        <v>1</v>
      </c>
      <c r="I26">
        <f>IF('ALL-Students'!I29='Master Answer Key'!$B28, 1, 0)</f>
        <v>1</v>
      </c>
      <c r="J26">
        <f>IF('ALL-Students'!J29='Master Answer Key'!$B28, 1, 0)</f>
        <v>1</v>
      </c>
      <c r="K26">
        <f>IF('ALL-Students'!K29='Master Answer Key'!$B28, 1, 0)</f>
        <v>1</v>
      </c>
      <c r="L26">
        <f>IF('ALL-Students'!L29='Master Answer Key'!$B28, 1, 0)</f>
        <v>1</v>
      </c>
      <c r="M26">
        <f>IF('ALL-Students'!M29='Master Answer Key'!$B28, 1, 0)</f>
        <v>0</v>
      </c>
      <c r="N26">
        <f>IF('ALL-Students'!N29='Master Answer Key'!$B28, 1, 0)</f>
        <v>0</v>
      </c>
      <c r="O26">
        <f>IF('ALL-Students'!O29='Master Answer Key'!$B28, 1, 0)</f>
        <v>1</v>
      </c>
      <c r="P26">
        <f>IF('ALL-Students'!P29='Master Answer Key'!$B28, 1, 0)</f>
        <v>1</v>
      </c>
      <c r="Q26">
        <f>IF('ALL-Students'!Q29='Master Answer Key'!$B28, 1, 0)</f>
        <v>1</v>
      </c>
      <c r="R26">
        <f>IF('ALL-Students'!R29='Master Answer Key'!$B28, 1, 0)</f>
        <v>1</v>
      </c>
      <c r="S26">
        <f>IF('ALL-Students'!S29='Master Answer Key'!$B28, 1, 0)</f>
        <v>1</v>
      </c>
      <c r="T26">
        <f>IF('ALL-Students'!T29='Master Answer Key'!$B28, 1, 0)</f>
        <v>1</v>
      </c>
      <c r="U26">
        <f>IF('ALL-Students'!U29='Master Answer Key'!$B28, 1, 0)</f>
        <v>1</v>
      </c>
      <c r="V26">
        <f>IF('ALL-Students'!V29='Master Answer Key'!$B28, 1, 0)</f>
        <v>0</v>
      </c>
      <c r="W26">
        <f>IF('ALL-Students'!W29='Master Answer Key'!$B28, 1, 0)</f>
        <v>1</v>
      </c>
      <c r="X26">
        <f>IF('ALL-Students'!X29='Master Answer Key'!$B28, 1, 0)</f>
        <v>1</v>
      </c>
      <c r="Y26">
        <f>IF('ALL-Students'!Y29='Master Answer Key'!$B28, 1, 0)</f>
        <v>1</v>
      </c>
      <c r="Z26">
        <f>IF('ALL-Students'!Z29='Master Answer Key'!$B28, 1, 0)</f>
        <v>1</v>
      </c>
      <c r="AA26">
        <f>IF('ALL-Students'!AA29='Master Answer Key'!$B28, 1, 0)</f>
        <v>1</v>
      </c>
      <c r="AB26">
        <f>IF('ALL-Students'!AB29='Master Answer Key'!$B28, 1, 0)</f>
        <v>1</v>
      </c>
      <c r="AC26">
        <f>IF('ALL-Students'!AC29='Master Answer Key'!$B28, 1, 0)</f>
        <v>1</v>
      </c>
      <c r="AD26">
        <f>IF('ALL-Students'!AD29='Master Answer Key'!$B28, 1, 0)</f>
        <v>1</v>
      </c>
      <c r="AE26">
        <f>IF('ALL-Students'!AE29='Master Answer Key'!$B28, 1, 0)</f>
        <v>1</v>
      </c>
      <c r="AF26">
        <f>IF('ALL-Students'!AF29='Master Answer Key'!$B28, 1, 0)</f>
        <v>0</v>
      </c>
      <c r="AG26">
        <f>IF('ALL-Students'!AG29='Master Answer Key'!$B28, 1, 0)</f>
        <v>1</v>
      </c>
      <c r="AH26">
        <f>IF('ALL-Students'!AH29='Master Answer Key'!$B28, 1, 0)</f>
        <v>1</v>
      </c>
      <c r="AI26">
        <f>IF('ALL-Students'!AI29='Master Answer Key'!$B28, 1, 0)</f>
        <v>1</v>
      </c>
      <c r="AJ26">
        <f>IF('ALL-Students'!AJ29='Master Answer Key'!$B28, 1, 0)</f>
        <v>1</v>
      </c>
      <c r="AK26">
        <f>IF('ALL-Students'!AK29='Master Answer Key'!$B28, 1, 0)</f>
        <v>1</v>
      </c>
      <c r="AL26">
        <f>IF('ALL-Students'!AL29='Master Answer Key'!$B28, 1, 0)</f>
        <v>1</v>
      </c>
      <c r="AM26">
        <f>IF('ALL-Students'!AM29='Master Answer Key'!$B28, 1, 0)</f>
        <v>1</v>
      </c>
      <c r="AN26">
        <f>IF('ALL-Students'!AN29='Master Answer Key'!$B28, 1, 0)</f>
        <v>0</v>
      </c>
      <c r="AO26">
        <f>IF('ALL-Students'!AO29='Master Answer Key'!$B28, 1, 0)</f>
        <v>1</v>
      </c>
      <c r="AP26">
        <f>IF('ALL-Students'!AP29='Master Answer Key'!$B28, 1, 0)</f>
        <v>1</v>
      </c>
      <c r="AQ26">
        <f>IF('ALL-Students'!AQ29='Master Answer Key'!$B28, 1, 0)</f>
        <v>1</v>
      </c>
      <c r="AR26">
        <f>IF('ALL-Students'!AR29='Master Answer Key'!$B28, 1, 0)</f>
        <v>0</v>
      </c>
      <c r="AS26">
        <f>IF('ALL-Students'!AS29='Master Answer Key'!$B28, 1, 0)</f>
        <v>1</v>
      </c>
      <c r="AT26">
        <f>IF('ALL-Students'!AT29='Master Answer Key'!$B28, 1, 0)</f>
        <v>1</v>
      </c>
      <c r="AU26">
        <f>IF('ALL-Students'!AU29='Master Answer Key'!$B28, 1, 0)</f>
        <v>0</v>
      </c>
      <c r="AV26">
        <f>IF('ALL-Students'!AV29='Master Answer Key'!$B28, 1, 0)</f>
        <v>1</v>
      </c>
      <c r="AW26">
        <f>IF('ALL-Students'!AW29='Master Answer Key'!$B28, 1, 0)</f>
        <v>1</v>
      </c>
      <c r="AX26">
        <f>IF('ALL-Students'!AX29='Master Answer Key'!$B28, 1, 0)</f>
        <v>1</v>
      </c>
      <c r="AY26">
        <f>IF('ALL-Students'!AY29='Master Answer Key'!$B28, 1, 0)</f>
        <v>1</v>
      </c>
      <c r="AZ26">
        <f>IF('ALL-Students'!AZ29='Master Answer Key'!$B28, 1, 0)</f>
        <v>1</v>
      </c>
      <c r="BA26">
        <f>IF('ALL-Students'!BA29='Master Answer Key'!$B28, 1, 0)</f>
        <v>1</v>
      </c>
      <c r="BB26">
        <f>IF('ALL-Students'!BB29='Master Answer Key'!$B28, 1, 0)</f>
        <v>1</v>
      </c>
      <c r="BC26">
        <f>IF('ALL-Students'!BC29='Master Answer Key'!$B28, 1, 0)</f>
        <v>1</v>
      </c>
      <c r="BD26">
        <f>IF('ALL-Students'!BD29='Master Answer Key'!$B28, 1, 0)</f>
        <v>1</v>
      </c>
      <c r="BE26">
        <f>IF('ALL-Students'!BE29='Master Answer Key'!$B28, 1, 0)</f>
        <v>0</v>
      </c>
      <c r="BF26">
        <f>IF('ALL-Students'!BF29='Master Answer Key'!$B28, 1, 0)</f>
        <v>0</v>
      </c>
      <c r="BG26">
        <f>IF('ALL-Students'!BG29='Master Answer Key'!$B28, 1, 0)</f>
        <v>1</v>
      </c>
      <c r="BH26">
        <f>IF('ALL-Students'!BH29='Master Answer Key'!$B28, 1, 0)</f>
        <v>1</v>
      </c>
      <c r="BI26">
        <f>IF('ALL-Students'!BI29='Master Answer Key'!$B28, 1, 0)</f>
        <v>1</v>
      </c>
      <c r="BJ26">
        <f>IF('ALL-Students'!BJ29='Master Answer Key'!$B28, 1, 0)</f>
        <v>0</v>
      </c>
      <c r="BK26">
        <f>IF('ALL-Students'!BK29='Master Answer Key'!$B28, 1, 0)</f>
        <v>0</v>
      </c>
      <c r="BL26">
        <f>IF('ALL-Students'!BL29='Master Answer Key'!$B28, 1, 0)</f>
        <v>1</v>
      </c>
      <c r="BM26">
        <f>IF('ALL-Students'!BM29='Master Answer Key'!$B28, 1, 0)</f>
        <v>0</v>
      </c>
      <c r="BN26">
        <f>IF('ALL-Students'!BN29='Master Answer Key'!$B28, 1, 0)</f>
        <v>0</v>
      </c>
      <c r="BO26">
        <f>IF('ALL-Students'!BO29='Master Answer Key'!$B28, 1, 0)</f>
        <v>0</v>
      </c>
      <c r="BP26">
        <f>IF('ALL-Students'!BP29='Master Answer Key'!$B28, 1, 0)</f>
        <v>1</v>
      </c>
      <c r="BQ26">
        <f>IF('ALL-Students'!BQ29='Master Answer Key'!$B28, 1, 0)</f>
        <v>1</v>
      </c>
      <c r="BR26">
        <f>IF('ALL-Students'!BR29='Master Answer Key'!$B28, 1, 0)</f>
        <v>1</v>
      </c>
      <c r="BS26">
        <f>IF('ALL-Students'!BS29='Master Answer Key'!$B28, 1, 0)</f>
        <v>1</v>
      </c>
      <c r="BT26">
        <f>IF('ALL-Students'!BT29='Master Answer Key'!$B28, 1, 0)</f>
        <v>1</v>
      </c>
      <c r="BU26">
        <f>IF('ALL-Students'!BU29='Master Answer Key'!$B28, 1, 0)</f>
        <v>1</v>
      </c>
      <c r="BV26">
        <f>IF('ALL-Students'!BV29='Master Answer Key'!$B28, 1, 0)</f>
        <v>0</v>
      </c>
      <c r="BW26">
        <f>IF('ALL-Students'!BW29='Master Answer Key'!$B28, 1, 0)</f>
        <v>1</v>
      </c>
      <c r="BX26">
        <f>IF('ALL-Students'!BX29='Master Answer Key'!$B28, 1, 0)</f>
        <v>1</v>
      </c>
      <c r="BY26">
        <f>IF('ALL-Students'!BY29='Master Answer Key'!$B28, 1, 0)</f>
        <v>1</v>
      </c>
      <c r="BZ26">
        <f>IF('ALL-Students'!BZ29='Master Answer Key'!$B28, 1, 0)</f>
        <v>1</v>
      </c>
      <c r="CA26">
        <f>IF('ALL-Students'!CA29='Master Answer Key'!$B28, 1, 0)</f>
        <v>0</v>
      </c>
      <c r="CB26">
        <f>IF('ALL-Students'!CB29='Master Answer Key'!$B28, 1, 0)</f>
        <v>1</v>
      </c>
      <c r="CC26">
        <f>IF('ALL-Students'!CC29='Master Answer Key'!$B28, 1, 0)</f>
        <v>1</v>
      </c>
    </row>
    <row r="27">
      <c r="A27" s="5" t="s">
        <v>131</v>
      </c>
      <c r="B27">
        <f>IF('ALL-Students'!B30='Master Answer Key'!$B29, 1, 0)</f>
        <v>1</v>
      </c>
      <c r="C27">
        <f>IF('ALL-Students'!C30='Master Answer Key'!$B29, 1, 0)</f>
        <v>1</v>
      </c>
      <c r="D27">
        <f>IF('ALL-Students'!D30='Master Answer Key'!$B29, 1, 0)</f>
        <v>0</v>
      </c>
      <c r="E27">
        <f>IF('ALL-Students'!E30='Master Answer Key'!$B29, 1, 0)</f>
        <v>1</v>
      </c>
      <c r="F27">
        <f>IF('ALL-Students'!F30='Master Answer Key'!$B29, 1, 0)</f>
        <v>1</v>
      </c>
      <c r="G27">
        <f>IF('ALL-Students'!G30='Master Answer Key'!$B29, 1, 0)</f>
        <v>1</v>
      </c>
      <c r="H27">
        <f>IF('ALL-Students'!H30='Master Answer Key'!$B29, 1, 0)</f>
        <v>1</v>
      </c>
      <c r="I27">
        <f>IF('ALL-Students'!I30='Master Answer Key'!$B29, 1, 0)</f>
        <v>1</v>
      </c>
      <c r="J27">
        <f>IF('ALL-Students'!J30='Master Answer Key'!$B29, 1, 0)</f>
        <v>1</v>
      </c>
      <c r="K27">
        <f>IF('ALL-Students'!K30='Master Answer Key'!$B29, 1, 0)</f>
        <v>1</v>
      </c>
      <c r="L27">
        <f>IF('ALL-Students'!L30='Master Answer Key'!$B29, 1, 0)</f>
        <v>1</v>
      </c>
      <c r="M27">
        <f>IF('ALL-Students'!M30='Master Answer Key'!$B29, 1, 0)</f>
        <v>1</v>
      </c>
      <c r="N27">
        <f>IF('ALL-Students'!N30='Master Answer Key'!$B29, 1, 0)</f>
        <v>1</v>
      </c>
      <c r="O27">
        <f>IF('ALL-Students'!O30='Master Answer Key'!$B29, 1, 0)</f>
        <v>1</v>
      </c>
      <c r="P27">
        <f>IF('ALL-Students'!P30='Master Answer Key'!$B29, 1, 0)</f>
        <v>1</v>
      </c>
      <c r="Q27">
        <f>IF('ALL-Students'!Q30='Master Answer Key'!$B29, 1, 0)</f>
        <v>1</v>
      </c>
      <c r="R27">
        <f>IF('ALL-Students'!R30='Master Answer Key'!$B29, 1, 0)</f>
        <v>1</v>
      </c>
      <c r="S27">
        <f>IF('ALL-Students'!S30='Master Answer Key'!$B29, 1, 0)</f>
        <v>1</v>
      </c>
      <c r="T27">
        <f>IF('ALL-Students'!T30='Master Answer Key'!$B29, 1, 0)</f>
        <v>1</v>
      </c>
      <c r="U27">
        <f>IF('ALL-Students'!U30='Master Answer Key'!$B29, 1, 0)</f>
        <v>1</v>
      </c>
      <c r="V27">
        <f>IF('ALL-Students'!V30='Master Answer Key'!$B29, 1, 0)</f>
        <v>1</v>
      </c>
      <c r="W27">
        <f>IF('ALL-Students'!W30='Master Answer Key'!$B29, 1, 0)</f>
        <v>1</v>
      </c>
      <c r="X27">
        <f>IF('ALL-Students'!X30='Master Answer Key'!$B29, 1, 0)</f>
        <v>1</v>
      </c>
      <c r="Y27">
        <f>IF('ALL-Students'!Y30='Master Answer Key'!$B29, 1, 0)</f>
        <v>1</v>
      </c>
      <c r="Z27">
        <f>IF('ALL-Students'!Z30='Master Answer Key'!$B29, 1, 0)</f>
        <v>1</v>
      </c>
      <c r="AA27">
        <f>IF('ALL-Students'!AA30='Master Answer Key'!$B29, 1, 0)</f>
        <v>1</v>
      </c>
      <c r="AB27">
        <f>IF('ALL-Students'!AB30='Master Answer Key'!$B29, 1, 0)</f>
        <v>1</v>
      </c>
      <c r="AC27">
        <f>IF('ALL-Students'!AC30='Master Answer Key'!$B29, 1, 0)</f>
        <v>1</v>
      </c>
      <c r="AD27">
        <f>IF('ALL-Students'!AD30='Master Answer Key'!$B29, 1, 0)</f>
        <v>0</v>
      </c>
      <c r="AE27">
        <f>IF('ALL-Students'!AE30='Master Answer Key'!$B29, 1, 0)</f>
        <v>1</v>
      </c>
      <c r="AF27">
        <f>IF('ALL-Students'!AF30='Master Answer Key'!$B29, 1, 0)</f>
        <v>1</v>
      </c>
      <c r="AG27">
        <f>IF('ALL-Students'!AG30='Master Answer Key'!$B29, 1, 0)</f>
        <v>1</v>
      </c>
      <c r="AH27">
        <f>IF('ALL-Students'!AH30='Master Answer Key'!$B29, 1, 0)</f>
        <v>1</v>
      </c>
      <c r="AI27">
        <f>IF('ALL-Students'!AI30='Master Answer Key'!$B29, 1, 0)</f>
        <v>1</v>
      </c>
      <c r="AJ27">
        <f>IF('ALL-Students'!AJ30='Master Answer Key'!$B29, 1, 0)</f>
        <v>1</v>
      </c>
      <c r="AK27">
        <f>IF('ALL-Students'!AK30='Master Answer Key'!$B29, 1, 0)</f>
        <v>1</v>
      </c>
      <c r="AL27">
        <f>IF('ALL-Students'!AL30='Master Answer Key'!$B29, 1, 0)</f>
        <v>1</v>
      </c>
      <c r="AM27">
        <f>IF('ALL-Students'!AM30='Master Answer Key'!$B29, 1, 0)</f>
        <v>1</v>
      </c>
      <c r="AN27">
        <f>IF('ALL-Students'!AN30='Master Answer Key'!$B29, 1, 0)</f>
        <v>1</v>
      </c>
      <c r="AO27">
        <f>IF('ALL-Students'!AO30='Master Answer Key'!$B29, 1, 0)</f>
        <v>1</v>
      </c>
      <c r="AP27">
        <f>IF('ALL-Students'!AP30='Master Answer Key'!$B29, 1, 0)</f>
        <v>1</v>
      </c>
      <c r="AQ27">
        <f>IF('ALL-Students'!AQ30='Master Answer Key'!$B29, 1, 0)</f>
        <v>1</v>
      </c>
      <c r="AR27">
        <f>IF('ALL-Students'!AR30='Master Answer Key'!$B29, 1, 0)</f>
        <v>1</v>
      </c>
      <c r="AS27">
        <f>IF('ALL-Students'!AS30='Master Answer Key'!$B29, 1, 0)</f>
        <v>0</v>
      </c>
      <c r="AT27">
        <f>IF('ALL-Students'!AT30='Master Answer Key'!$B29, 1, 0)</f>
        <v>1</v>
      </c>
      <c r="AU27">
        <f>IF('ALL-Students'!AU30='Master Answer Key'!$B29, 1, 0)</f>
        <v>1</v>
      </c>
      <c r="AV27">
        <f>IF('ALL-Students'!AV30='Master Answer Key'!$B29, 1, 0)</f>
        <v>1</v>
      </c>
      <c r="AW27">
        <f>IF('ALL-Students'!AW30='Master Answer Key'!$B29, 1, 0)</f>
        <v>1</v>
      </c>
      <c r="AX27">
        <f>IF('ALL-Students'!AX30='Master Answer Key'!$B29, 1, 0)</f>
        <v>1</v>
      </c>
      <c r="AY27">
        <f>IF('ALL-Students'!AY30='Master Answer Key'!$B29, 1, 0)</f>
        <v>1</v>
      </c>
      <c r="AZ27">
        <f>IF('ALL-Students'!AZ30='Master Answer Key'!$B29, 1, 0)</f>
        <v>1</v>
      </c>
      <c r="BA27">
        <f>IF('ALL-Students'!BA30='Master Answer Key'!$B29, 1, 0)</f>
        <v>1</v>
      </c>
      <c r="BB27">
        <f>IF('ALL-Students'!BB30='Master Answer Key'!$B29, 1, 0)</f>
        <v>1</v>
      </c>
      <c r="BC27">
        <f>IF('ALL-Students'!BC30='Master Answer Key'!$B29, 1, 0)</f>
        <v>1</v>
      </c>
      <c r="BD27">
        <f>IF('ALL-Students'!BD30='Master Answer Key'!$B29, 1, 0)</f>
        <v>1</v>
      </c>
      <c r="BE27">
        <f>IF('ALL-Students'!BE30='Master Answer Key'!$B29, 1, 0)</f>
        <v>1</v>
      </c>
      <c r="BF27">
        <f>IF('ALL-Students'!BF30='Master Answer Key'!$B29, 1, 0)</f>
        <v>1</v>
      </c>
      <c r="BG27">
        <f>IF('ALL-Students'!BG30='Master Answer Key'!$B29, 1, 0)</f>
        <v>1</v>
      </c>
      <c r="BH27">
        <f>IF('ALL-Students'!BH30='Master Answer Key'!$B29, 1, 0)</f>
        <v>1</v>
      </c>
      <c r="BI27">
        <f>IF('ALL-Students'!BI30='Master Answer Key'!$B29, 1, 0)</f>
        <v>1</v>
      </c>
      <c r="BJ27">
        <f>IF('ALL-Students'!BJ30='Master Answer Key'!$B29, 1, 0)</f>
        <v>1</v>
      </c>
      <c r="BK27">
        <f>IF('ALL-Students'!BK30='Master Answer Key'!$B29, 1, 0)</f>
        <v>1</v>
      </c>
      <c r="BL27">
        <f>IF('ALL-Students'!BL30='Master Answer Key'!$B29, 1, 0)</f>
        <v>1</v>
      </c>
      <c r="BM27">
        <f>IF('ALL-Students'!BM30='Master Answer Key'!$B29, 1, 0)</f>
        <v>1</v>
      </c>
      <c r="BN27">
        <f>IF('ALL-Students'!BN30='Master Answer Key'!$B29, 1, 0)</f>
        <v>0</v>
      </c>
      <c r="BO27">
        <f>IF('ALL-Students'!BO30='Master Answer Key'!$B29, 1, 0)</f>
        <v>1</v>
      </c>
      <c r="BP27">
        <f>IF('ALL-Students'!BP30='Master Answer Key'!$B29, 1, 0)</f>
        <v>1</v>
      </c>
      <c r="BQ27">
        <f>IF('ALL-Students'!BQ30='Master Answer Key'!$B29, 1, 0)</f>
        <v>1</v>
      </c>
      <c r="BR27">
        <f>IF('ALL-Students'!BR30='Master Answer Key'!$B29, 1, 0)</f>
        <v>1</v>
      </c>
      <c r="BS27">
        <f>IF('ALL-Students'!BS30='Master Answer Key'!$B29, 1, 0)</f>
        <v>1</v>
      </c>
      <c r="BT27">
        <f>IF('ALL-Students'!BT30='Master Answer Key'!$B29, 1, 0)</f>
        <v>1</v>
      </c>
      <c r="BU27">
        <f>IF('ALL-Students'!BU30='Master Answer Key'!$B29, 1, 0)</f>
        <v>1</v>
      </c>
      <c r="BV27">
        <f>IF('ALL-Students'!BV30='Master Answer Key'!$B29, 1, 0)</f>
        <v>0</v>
      </c>
      <c r="BW27">
        <f>IF('ALL-Students'!BW30='Master Answer Key'!$B29, 1, 0)</f>
        <v>1</v>
      </c>
      <c r="BX27">
        <f>IF('ALL-Students'!BX30='Master Answer Key'!$B29, 1, 0)</f>
        <v>1</v>
      </c>
      <c r="BY27">
        <f>IF('ALL-Students'!BY30='Master Answer Key'!$B29, 1, 0)</f>
        <v>1</v>
      </c>
      <c r="BZ27">
        <f>IF('ALL-Students'!BZ30='Master Answer Key'!$B29, 1, 0)</f>
        <v>1</v>
      </c>
      <c r="CA27">
        <f>IF('ALL-Students'!CA30='Master Answer Key'!$B29, 1, 0)</f>
        <v>1</v>
      </c>
      <c r="CB27">
        <f>IF('ALL-Students'!CB30='Master Answer Key'!$B29, 1, 0)</f>
        <v>1</v>
      </c>
      <c r="CC27">
        <f>IF('ALL-Students'!CC30='Master Answer Key'!$B29, 1, 0)</f>
        <v>1</v>
      </c>
    </row>
    <row r="28">
      <c r="A28" s="5" t="s">
        <v>132</v>
      </c>
      <c r="B28">
        <f>IF('ALL-Students'!B31='Master Answer Key'!$B30, 1, 0)</f>
        <v>0</v>
      </c>
      <c r="C28">
        <f>IF('ALL-Students'!C31='Master Answer Key'!$B30, 1, 0)</f>
        <v>0</v>
      </c>
      <c r="D28">
        <f>IF('ALL-Students'!D31='Master Answer Key'!$B30, 1, 0)</f>
        <v>1</v>
      </c>
      <c r="E28">
        <f>IF('ALL-Students'!E31='Master Answer Key'!$B30, 1, 0)</f>
        <v>0</v>
      </c>
      <c r="F28">
        <f>IF('ALL-Students'!F31='Master Answer Key'!$B30, 1, 0)</f>
        <v>0</v>
      </c>
      <c r="G28">
        <f>IF('ALL-Students'!G31='Master Answer Key'!$B30, 1, 0)</f>
        <v>1</v>
      </c>
      <c r="H28">
        <f>IF('ALL-Students'!H31='Master Answer Key'!$B30, 1, 0)</f>
        <v>1</v>
      </c>
      <c r="I28">
        <f>IF('ALL-Students'!I31='Master Answer Key'!$B30, 1, 0)</f>
        <v>0</v>
      </c>
      <c r="J28">
        <f>IF('ALL-Students'!J31='Master Answer Key'!$B30, 1, 0)</f>
        <v>0</v>
      </c>
      <c r="K28">
        <f>IF('ALL-Students'!K31='Master Answer Key'!$B30, 1, 0)</f>
        <v>0</v>
      </c>
      <c r="L28">
        <f>IF('ALL-Students'!L31='Master Answer Key'!$B30, 1, 0)</f>
        <v>1</v>
      </c>
      <c r="M28">
        <f>IF('ALL-Students'!M31='Master Answer Key'!$B30, 1, 0)</f>
        <v>0</v>
      </c>
      <c r="N28">
        <f>IF('ALL-Students'!N31='Master Answer Key'!$B30, 1, 0)</f>
        <v>1</v>
      </c>
      <c r="O28">
        <f>IF('ALL-Students'!O31='Master Answer Key'!$B30, 1, 0)</f>
        <v>1</v>
      </c>
      <c r="P28">
        <f>IF('ALL-Students'!P31='Master Answer Key'!$B30, 1, 0)</f>
        <v>1</v>
      </c>
      <c r="Q28">
        <f>IF('ALL-Students'!Q31='Master Answer Key'!$B30, 1, 0)</f>
        <v>1</v>
      </c>
      <c r="R28">
        <f>IF('ALL-Students'!R31='Master Answer Key'!$B30, 1, 0)</f>
        <v>1</v>
      </c>
      <c r="S28">
        <f>IF('ALL-Students'!S31='Master Answer Key'!$B30, 1, 0)</f>
        <v>0</v>
      </c>
      <c r="T28">
        <f>IF('ALL-Students'!T31='Master Answer Key'!$B30, 1, 0)</f>
        <v>0</v>
      </c>
      <c r="U28">
        <f>IF('ALL-Students'!U31='Master Answer Key'!$B30, 1, 0)</f>
        <v>1</v>
      </c>
      <c r="V28">
        <f>IF('ALL-Students'!V31='Master Answer Key'!$B30, 1, 0)</f>
        <v>0</v>
      </c>
      <c r="W28">
        <f>IF('ALL-Students'!W31='Master Answer Key'!$B30, 1, 0)</f>
        <v>1</v>
      </c>
      <c r="X28">
        <f>IF('ALL-Students'!X31='Master Answer Key'!$B30, 1, 0)</f>
        <v>0</v>
      </c>
      <c r="Y28">
        <f>IF('ALL-Students'!Y31='Master Answer Key'!$B30, 1, 0)</f>
        <v>1</v>
      </c>
      <c r="Z28">
        <f>IF('ALL-Students'!Z31='Master Answer Key'!$B30, 1, 0)</f>
        <v>1</v>
      </c>
      <c r="AA28">
        <f>IF('ALL-Students'!AA31='Master Answer Key'!$B30, 1, 0)</f>
        <v>0</v>
      </c>
      <c r="AB28">
        <f>IF('ALL-Students'!AB31='Master Answer Key'!$B30, 1, 0)</f>
        <v>1</v>
      </c>
      <c r="AC28">
        <f>IF('ALL-Students'!AC31='Master Answer Key'!$B30, 1, 0)</f>
        <v>1</v>
      </c>
      <c r="AD28">
        <f>IF('ALL-Students'!AD31='Master Answer Key'!$B30, 1, 0)</f>
        <v>0</v>
      </c>
      <c r="AE28">
        <f>IF('ALL-Students'!AE31='Master Answer Key'!$B30, 1, 0)</f>
        <v>0</v>
      </c>
      <c r="AF28">
        <f>IF('ALL-Students'!AF31='Master Answer Key'!$B30, 1, 0)</f>
        <v>1</v>
      </c>
      <c r="AG28">
        <f>IF('ALL-Students'!AG31='Master Answer Key'!$B30, 1, 0)</f>
        <v>1</v>
      </c>
      <c r="AH28">
        <f>IF('ALL-Students'!AH31='Master Answer Key'!$B30, 1, 0)</f>
        <v>0</v>
      </c>
      <c r="AI28">
        <f>IF('ALL-Students'!AI31='Master Answer Key'!$B30, 1, 0)</f>
        <v>0</v>
      </c>
      <c r="AJ28">
        <f>IF('ALL-Students'!AJ31='Master Answer Key'!$B30, 1, 0)</f>
        <v>0</v>
      </c>
      <c r="AK28">
        <f>IF('ALL-Students'!AK31='Master Answer Key'!$B30, 1, 0)</f>
        <v>1</v>
      </c>
      <c r="AL28">
        <f>IF('ALL-Students'!AL31='Master Answer Key'!$B30, 1, 0)</f>
        <v>1</v>
      </c>
      <c r="AM28">
        <f>IF('ALL-Students'!AM31='Master Answer Key'!$B30, 1, 0)</f>
        <v>1</v>
      </c>
      <c r="AN28">
        <f>IF('ALL-Students'!AN31='Master Answer Key'!$B30, 1, 0)</f>
        <v>0</v>
      </c>
      <c r="AO28">
        <f>IF('ALL-Students'!AO31='Master Answer Key'!$B30, 1, 0)</f>
        <v>0</v>
      </c>
      <c r="AP28">
        <f>IF('ALL-Students'!AP31='Master Answer Key'!$B30, 1, 0)</f>
        <v>1</v>
      </c>
      <c r="AQ28">
        <f>IF('ALL-Students'!AQ31='Master Answer Key'!$B30, 1, 0)</f>
        <v>1</v>
      </c>
      <c r="AR28">
        <f>IF('ALL-Students'!AR31='Master Answer Key'!$B30, 1, 0)</f>
        <v>0</v>
      </c>
      <c r="AS28">
        <f>IF('ALL-Students'!AS31='Master Answer Key'!$B30, 1, 0)</f>
        <v>0</v>
      </c>
      <c r="AT28">
        <f>IF('ALL-Students'!AT31='Master Answer Key'!$B30, 1, 0)</f>
        <v>1</v>
      </c>
      <c r="AU28">
        <f>IF('ALL-Students'!AU31='Master Answer Key'!$B30, 1, 0)</f>
        <v>1</v>
      </c>
      <c r="AV28">
        <f>IF('ALL-Students'!AV31='Master Answer Key'!$B30, 1, 0)</f>
        <v>1</v>
      </c>
      <c r="AW28">
        <f>IF('ALL-Students'!AW31='Master Answer Key'!$B30, 1, 0)</f>
        <v>0</v>
      </c>
      <c r="AX28">
        <f>IF('ALL-Students'!AX31='Master Answer Key'!$B30, 1, 0)</f>
        <v>1</v>
      </c>
      <c r="AY28">
        <f>IF('ALL-Students'!AY31='Master Answer Key'!$B30, 1, 0)</f>
        <v>1</v>
      </c>
      <c r="AZ28">
        <f>IF('ALL-Students'!AZ31='Master Answer Key'!$B30, 1, 0)</f>
        <v>1</v>
      </c>
      <c r="BA28">
        <f>IF('ALL-Students'!BA31='Master Answer Key'!$B30, 1, 0)</f>
        <v>1</v>
      </c>
      <c r="BB28">
        <f>IF('ALL-Students'!BB31='Master Answer Key'!$B30, 1, 0)</f>
        <v>0</v>
      </c>
      <c r="BC28">
        <f>IF('ALL-Students'!BC31='Master Answer Key'!$B30, 1, 0)</f>
        <v>1</v>
      </c>
      <c r="BD28">
        <f>IF('ALL-Students'!BD31='Master Answer Key'!$B30, 1, 0)</f>
        <v>0</v>
      </c>
      <c r="BE28">
        <f>IF('ALL-Students'!BE31='Master Answer Key'!$B30, 1, 0)</f>
        <v>1</v>
      </c>
      <c r="BF28">
        <f>IF('ALL-Students'!BF31='Master Answer Key'!$B30, 1, 0)</f>
        <v>1</v>
      </c>
      <c r="BG28">
        <f>IF('ALL-Students'!BG31='Master Answer Key'!$B30, 1, 0)</f>
        <v>1</v>
      </c>
      <c r="BH28">
        <f>IF('ALL-Students'!BH31='Master Answer Key'!$B30, 1, 0)</f>
        <v>0</v>
      </c>
      <c r="BI28">
        <f>IF('ALL-Students'!BI31='Master Answer Key'!$B30, 1, 0)</f>
        <v>1</v>
      </c>
      <c r="BJ28">
        <f>IF('ALL-Students'!BJ31='Master Answer Key'!$B30, 1, 0)</f>
        <v>0</v>
      </c>
      <c r="BK28">
        <f>IF('ALL-Students'!BK31='Master Answer Key'!$B30, 1, 0)</f>
        <v>0</v>
      </c>
      <c r="BL28">
        <f>IF('ALL-Students'!BL31='Master Answer Key'!$B30, 1, 0)</f>
        <v>1</v>
      </c>
      <c r="BM28">
        <f>IF('ALL-Students'!BM31='Master Answer Key'!$B30, 1, 0)</f>
        <v>1</v>
      </c>
      <c r="BN28">
        <f>IF('ALL-Students'!BN31='Master Answer Key'!$B30, 1, 0)</f>
        <v>1</v>
      </c>
      <c r="BO28">
        <f>IF('ALL-Students'!BO31='Master Answer Key'!$B30, 1, 0)</f>
        <v>0</v>
      </c>
      <c r="BP28">
        <f>IF('ALL-Students'!BP31='Master Answer Key'!$B30, 1, 0)</f>
        <v>1</v>
      </c>
      <c r="BQ28">
        <f>IF('ALL-Students'!BQ31='Master Answer Key'!$B30, 1, 0)</f>
        <v>0</v>
      </c>
      <c r="BR28">
        <f>IF('ALL-Students'!BR31='Master Answer Key'!$B30, 1, 0)</f>
        <v>1</v>
      </c>
      <c r="BS28">
        <f>IF('ALL-Students'!BS31='Master Answer Key'!$B30, 1, 0)</f>
        <v>1</v>
      </c>
      <c r="BT28">
        <f>IF('ALL-Students'!BT31='Master Answer Key'!$B30, 1, 0)</f>
        <v>1</v>
      </c>
      <c r="BU28">
        <f>IF('ALL-Students'!BU31='Master Answer Key'!$B30, 1, 0)</f>
        <v>1</v>
      </c>
      <c r="BV28">
        <f>IF('ALL-Students'!BV31='Master Answer Key'!$B30, 1, 0)</f>
        <v>1</v>
      </c>
      <c r="BW28">
        <f>IF('ALL-Students'!BW31='Master Answer Key'!$B30, 1, 0)</f>
        <v>1</v>
      </c>
      <c r="BX28">
        <f>IF('ALL-Students'!BX31='Master Answer Key'!$B30, 1, 0)</f>
        <v>1</v>
      </c>
      <c r="BY28">
        <f>IF('ALL-Students'!BY31='Master Answer Key'!$B30, 1, 0)</f>
        <v>1</v>
      </c>
      <c r="BZ28">
        <f>IF('ALL-Students'!BZ31='Master Answer Key'!$B30, 1, 0)</f>
        <v>1</v>
      </c>
      <c r="CA28">
        <f>IF('ALL-Students'!CA31='Master Answer Key'!$B30, 1, 0)</f>
        <v>0</v>
      </c>
      <c r="CB28">
        <f>IF('ALL-Students'!CB31='Master Answer Key'!$B30, 1, 0)</f>
        <v>1</v>
      </c>
      <c r="CC28">
        <f>IF('ALL-Students'!CC31='Master Answer Key'!$B30, 1, 0)</f>
        <v>1</v>
      </c>
    </row>
    <row r="29">
      <c r="A29" s="5" t="s">
        <v>133</v>
      </c>
      <c r="B29">
        <f>IF('ALL-Students'!B32='Master Answer Key'!$B31, 1, 0)</f>
        <v>1</v>
      </c>
      <c r="C29">
        <f>IF('ALL-Students'!C32='Master Answer Key'!$B31, 1, 0)</f>
        <v>1</v>
      </c>
      <c r="D29">
        <f>IF('ALL-Students'!D32='Master Answer Key'!$B31, 1, 0)</f>
        <v>1</v>
      </c>
      <c r="E29">
        <f>IF('ALL-Students'!E32='Master Answer Key'!$B31, 1, 0)</f>
        <v>1</v>
      </c>
      <c r="F29">
        <f>IF('ALL-Students'!F32='Master Answer Key'!$B31, 1, 0)</f>
        <v>1</v>
      </c>
      <c r="G29">
        <f>IF('ALL-Students'!G32='Master Answer Key'!$B31, 1, 0)</f>
        <v>1</v>
      </c>
      <c r="H29">
        <f>IF('ALL-Students'!H32='Master Answer Key'!$B31, 1, 0)</f>
        <v>1</v>
      </c>
      <c r="I29">
        <f>IF('ALL-Students'!I32='Master Answer Key'!$B31, 1, 0)</f>
        <v>1</v>
      </c>
      <c r="J29">
        <f>IF('ALL-Students'!J32='Master Answer Key'!$B31, 1, 0)</f>
        <v>1</v>
      </c>
      <c r="K29">
        <f>IF('ALL-Students'!K32='Master Answer Key'!$B31, 1, 0)</f>
        <v>1</v>
      </c>
      <c r="L29">
        <f>IF('ALL-Students'!L32='Master Answer Key'!$B31, 1, 0)</f>
        <v>1</v>
      </c>
      <c r="M29">
        <f>IF('ALL-Students'!M32='Master Answer Key'!$B31, 1, 0)</f>
        <v>1</v>
      </c>
      <c r="N29">
        <f>IF('ALL-Students'!N32='Master Answer Key'!$B31, 1, 0)</f>
        <v>1</v>
      </c>
      <c r="O29">
        <f>IF('ALL-Students'!O32='Master Answer Key'!$B31, 1, 0)</f>
        <v>1</v>
      </c>
      <c r="P29">
        <f>IF('ALL-Students'!P32='Master Answer Key'!$B31, 1, 0)</f>
        <v>1</v>
      </c>
      <c r="Q29">
        <f>IF('ALL-Students'!Q32='Master Answer Key'!$B31, 1, 0)</f>
        <v>0</v>
      </c>
      <c r="R29">
        <f>IF('ALL-Students'!R32='Master Answer Key'!$B31, 1, 0)</f>
        <v>0</v>
      </c>
      <c r="S29">
        <f>IF('ALL-Students'!S32='Master Answer Key'!$B31, 1, 0)</f>
        <v>1</v>
      </c>
      <c r="T29">
        <f>IF('ALL-Students'!T32='Master Answer Key'!$B31, 1, 0)</f>
        <v>0</v>
      </c>
      <c r="U29">
        <f>IF('ALL-Students'!U32='Master Answer Key'!$B31, 1, 0)</f>
        <v>1</v>
      </c>
      <c r="V29">
        <f>IF('ALL-Students'!V32='Master Answer Key'!$B31, 1, 0)</f>
        <v>1</v>
      </c>
      <c r="W29">
        <f>IF('ALL-Students'!W32='Master Answer Key'!$B31, 1, 0)</f>
        <v>0</v>
      </c>
      <c r="X29">
        <f>IF('ALL-Students'!X32='Master Answer Key'!$B31, 1, 0)</f>
        <v>1</v>
      </c>
      <c r="Y29">
        <f>IF('ALL-Students'!Y32='Master Answer Key'!$B31, 1, 0)</f>
        <v>0</v>
      </c>
      <c r="Z29">
        <f>IF('ALL-Students'!Z32='Master Answer Key'!$B31, 1, 0)</f>
        <v>1</v>
      </c>
      <c r="AA29">
        <f>IF('ALL-Students'!AA32='Master Answer Key'!$B31, 1, 0)</f>
        <v>1</v>
      </c>
      <c r="AB29">
        <f>IF('ALL-Students'!AB32='Master Answer Key'!$B31, 1, 0)</f>
        <v>1</v>
      </c>
      <c r="AC29">
        <f>IF('ALL-Students'!AC32='Master Answer Key'!$B31, 1, 0)</f>
        <v>1</v>
      </c>
      <c r="AD29">
        <f>IF('ALL-Students'!AD32='Master Answer Key'!$B31, 1, 0)</f>
        <v>0</v>
      </c>
      <c r="AE29">
        <f>IF('ALL-Students'!AE32='Master Answer Key'!$B31, 1, 0)</f>
        <v>0</v>
      </c>
      <c r="AF29">
        <f>IF('ALL-Students'!AF32='Master Answer Key'!$B31, 1, 0)</f>
        <v>1</v>
      </c>
      <c r="AG29">
        <f>IF('ALL-Students'!AG32='Master Answer Key'!$B31, 1, 0)</f>
        <v>1</v>
      </c>
      <c r="AH29">
        <f>IF('ALL-Students'!AH32='Master Answer Key'!$B31, 1, 0)</f>
        <v>0</v>
      </c>
      <c r="AI29">
        <f>IF('ALL-Students'!AI32='Master Answer Key'!$B31, 1, 0)</f>
        <v>1</v>
      </c>
      <c r="AJ29">
        <f>IF('ALL-Students'!AJ32='Master Answer Key'!$B31, 1, 0)</f>
        <v>0</v>
      </c>
      <c r="AK29">
        <f>IF('ALL-Students'!AK32='Master Answer Key'!$B31, 1, 0)</f>
        <v>1</v>
      </c>
      <c r="AL29">
        <f>IF('ALL-Students'!AL32='Master Answer Key'!$B31, 1, 0)</f>
        <v>1</v>
      </c>
      <c r="AM29">
        <f>IF('ALL-Students'!AM32='Master Answer Key'!$B31, 1, 0)</f>
        <v>1</v>
      </c>
      <c r="AN29">
        <f>IF('ALL-Students'!AN32='Master Answer Key'!$B31, 1, 0)</f>
        <v>1</v>
      </c>
      <c r="AO29">
        <f>IF('ALL-Students'!AO32='Master Answer Key'!$B31, 1, 0)</f>
        <v>0</v>
      </c>
      <c r="AP29">
        <f>IF('ALL-Students'!AP32='Master Answer Key'!$B31, 1, 0)</f>
        <v>1</v>
      </c>
      <c r="AQ29">
        <f>IF('ALL-Students'!AQ32='Master Answer Key'!$B31, 1, 0)</f>
        <v>0</v>
      </c>
      <c r="AR29">
        <f>IF('ALL-Students'!AR32='Master Answer Key'!$B31, 1, 0)</f>
        <v>1</v>
      </c>
      <c r="AS29">
        <f>IF('ALL-Students'!AS32='Master Answer Key'!$B31, 1, 0)</f>
        <v>1</v>
      </c>
      <c r="AT29">
        <f>IF('ALL-Students'!AT32='Master Answer Key'!$B31, 1, 0)</f>
        <v>1</v>
      </c>
      <c r="AU29">
        <f>IF('ALL-Students'!AU32='Master Answer Key'!$B31, 1, 0)</f>
        <v>1</v>
      </c>
      <c r="AV29">
        <f>IF('ALL-Students'!AV32='Master Answer Key'!$B31, 1, 0)</f>
        <v>1</v>
      </c>
      <c r="AW29">
        <f>IF('ALL-Students'!AW32='Master Answer Key'!$B31, 1, 0)</f>
        <v>1</v>
      </c>
      <c r="AX29">
        <f>IF('ALL-Students'!AX32='Master Answer Key'!$B31, 1, 0)</f>
        <v>1</v>
      </c>
      <c r="AY29">
        <f>IF('ALL-Students'!AY32='Master Answer Key'!$B31, 1, 0)</f>
        <v>0</v>
      </c>
      <c r="AZ29">
        <f>IF('ALL-Students'!AZ32='Master Answer Key'!$B31, 1, 0)</f>
        <v>1</v>
      </c>
      <c r="BA29">
        <f>IF('ALL-Students'!BA32='Master Answer Key'!$B31, 1, 0)</f>
        <v>0</v>
      </c>
      <c r="BB29">
        <f>IF('ALL-Students'!BB32='Master Answer Key'!$B31, 1, 0)</f>
        <v>1</v>
      </c>
      <c r="BC29">
        <f>IF('ALL-Students'!BC32='Master Answer Key'!$B31, 1, 0)</f>
        <v>1</v>
      </c>
      <c r="BD29">
        <f>IF('ALL-Students'!BD32='Master Answer Key'!$B31, 1, 0)</f>
        <v>1</v>
      </c>
      <c r="BE29">
        <f>IF('ALL-Students'!BE32='Master Answer Key'!$B31, 1, 0)</f>
        <v>1</v>
      </c>
      <c r="BF29">
        <f>IF('ALL-Students'!BF32='Master Answer Key'!$B31, 1, 0)</f>
        <v>1</v>
      </c>
      <c r="BG29">
        <f>IF('ALL-Students'!BG32='Master Answer Key'!$B31, 1, 0)</f>
        <v>1</v>
      </c>
      <c r="BH29">
        <f>IF('ALL-Students'!BH32='Master Answer Key'!$B31, 1, 0)</f>
        <v>1</v>
      </c>
      <c r="BI29">
        <f>IF('ALL-Students'!BI32='Master Answer Key'!$B31, 1, 0)</f>
        <v>1</v>
      </c>
      <c r="BJ29">
        <f>IF('ALL-Students'!BJ32='Master Answer Key'!$B31, 1, 0)</f>
        <v>1</v>
      </c>
      <c r="BK29">
        <f>IF('ALL-Students'!BK32='Master Answer Key'!$B31, 1, 0)</f>
        <v>1</v>
      </c>
      <c r="BL29">
        <f>IF('ALL-Students'!BL32='Master Answer Key'!$B31, 1, 0)</f>
        <v>1</v>
      </c>
      <c r="BM29">
        <f>IF('ALL-Students'!BM32='Master Answer Key'!$B31, 1, 0)</f>
        <v>1</v>
      </c>
      <c r="BN29">
        <f>IF('ALL-Students'!BN32='Master Answer Key'!$B31, 1, 0)</f>
        <v>1</v>
      </c>
      <c r="BO29">
        <f>IF('ALL-Students'!BO32='Master Answer Key'!$B31, 1, 0)</f>
        <v>1</v>
      </c>
      <c r="BP29">
        <f>IF('ALL-Students'!BP32='Master Answer Key'!$B31, 1, 0)</f>
        <v>1</v>
      </c>
      <c r="BQ29">
        <f>IF('ALL-Students'!BQ32='Master Answer Key'!$B31, 1, 0)</f>
        <v>1</v>
      </c>
      <c r="BR29">
        <f>IF('ALL-Students'!BR32='Master Answer Key'!$B31, 1, 0)</f>
        <v>1</v>
      </c>
      <c r="BS29">
        <f>IF('ALL-Students'!BS32='Master Answer Key'!$B31, 1, 0)</f>
        <v>1</v>
      </c>
      <c r="BT29">
        <f>IF('ALL-Students'!BT32='Master Answer Key'!$B31, 1, 0)</f>
        <v>1</v>
      </c>
      <c r="BU29">
        <f>IF('ALL-Students'!BU32='Master Answer Key'!$B31, 1, 0)</f>
        <v>1</v>
      </c>
      <c r="BV29">
        <f>IF('ALL-Students'!BV32='Master Answer Key'!$B31, 1, 0)</f>
        <v>1</v>
      </c>
      <c r="BW29">
        <f>IF('ALL-Students'!BW32='Master Answer Key'!$B31, 1, 0)</f>
        <v>1</v>
      </c>
      <c r="BX29">
        <f>IF('ALL-Students'!BX32='Master Answer Key'!$B31, 1, 0)</f>
        <v>1</v>
      </c>
      <c r="BY29">
        <f>IF('ALL-Students'!BY32='Master Answer Key'!$B31, 1, 0)</f>
        <v>1</v>
      </c>
      <c r="BZ29">
        <f>IF('ALL-Students'!BZ32='Master Answer Key'!$B31, 1, 0)</f>
        <v>1</v>
      </c>
      <c r="CA29">
        <f>IF('ALL-Students'!CA32='Master Answer Key'!$B31, 1, 0)</f>
        <v>1</v>
      </c>
      <c r="CB29">
        <f>IF('ALL-Students'!CB32='Master Answer Key'!$B31, 1, 0)</f>
        <v>0</v>
      </c>
      <c r="CC29">
        <f>IF('ALL-Students'!CC32='Master Answer Key'!$B31, 1, 0)</f>
        <v>0</v>
      </c>
    </row>
    <row r="30">
      <c r="A30" s="5" t="s">
        <v>134</v>
      </c>
      <c r="B30">
        <f>IF('ALL-Students'!B33='Master Answer Key'!$B32, 1, 0)</f>
        <v>0</v>
      </c>
      <c r="C30">
        <f>IF('ALL-Students'!C33='Master Answer Key'!$B32, 1, 0)</f>
        <v>1</v>
      </c>
      <c r="D30">
        <f>IF('ALL-Students'!D33='Master Answer Key'!$B32, 1, 0)</f>
        <v>0</v>
      </c>
      <c r="E30">
        <f>IF('ALL-Students'!E33='Master Answer Key'!$B32, 1, 0)</f>
        <v>1</v>
      </c>
      <c r="F30">
        <f>IF('ALL-Students'!F33='Master Answer Key'!$B32, 1, 0)</f>
        <v>0</v>
      </c>
      <c r="G30">
        <f>IF('ALL-Students'!G33='Master Answer Key'!$B32, 1, 0)</f>
        <v>1</v>
      </c>
      <c r="H30">
        <f>IF('ALL-Students'!H33='Master Answer Key'!$B32, 1, 0)</f>
        <v>0</v>
      </c>
      <c r="I30">
        <f>IF('ALL-Students'!I33='Master Answer Key'!$B32, 1, 0)</f>
        <v>1</v>
      </c>
      <c r="J30">
        <f>IF('ALL-Students'!J33='Master Answer Key'!$B32, 1, 0)</f>
        <v>0</v>
      </c>
      <c r="K30">
        <f>IF('ALL-Students'!K33='Master Answer Key'!$B32, 1, 0)</f>
        <v>0</v>
      </c>
      <c r="L30">
        <f>IF('ALL-Students'!L33='Master Answer Key'!$B32, 1, 0)</f>
        <v>0</v>
      </c>
      <c r="M30">
        <f>IF('ALL-Students'!M33='Master Answer Key'!$B32, 1, 0)</f>
        <v>0</v>
      </c>
      <c r="N30">
        <f>IF('ALL-Students'!N33='Master Answer Key'!$B32, 1, 0)</f>
        <v>0</v>
      </c>
      <c r="O30">
        <f>IF('ALL-Students'!O33='Master Answer Key'!$B32, 1, 0)</f>
        <v>1</v>
      </c>
      <c r="P30">
        <f>IF('ALL-Students'!P33='Master Answer Key'!$B32, 1, 0)</f>
        <v>1</v>
      </c>
      <c r="Q30">
        <f>IF('ALL-Students'!Q33='Master Answer Key'!$B32, 1, 0)</f>
        <v>0</v>
      </c>
      <c r="R30">
        <f>IF('ALL-Students'!R33='Master Answer Key'!$B32, 1, 0)</f>
        <v>1</v>
      </c>
      <c r="S30">
        <f>IF('ALL-Students'!S33='Master Answer Key'!$B32, 1, 0)</f>
        <v>1</v>
      </c>
      <c r="T30">
        <f>IF('ALL-Students'!T33='Master Answer Key'!$B32, 1, 0)</f>
        <v>0</v>
      </c>
      <c r="U30">
        <f>IF('ALL-Students'!U33='Master Answer Key'!$B32, 1, 0)</f>
        <v>1</v>
      </c>
      <c r="V30">
        <f>IF('ALL-Students'!V33='Master Answer Key'!$B32, 1, 0)</f>
        <v>0</v>
      </c>
      <c r="W30">
        <f>IF('ALL-Students'!W33='Master Answer Key'!$B32, 1, 0)</f>
        <v>0</v>
      </c>
      <c r="X30">
        <f>IF('ALL-Students'!X33='Master Answer Key'!$B32, 1, 0)</f>
        <v>0</v>
      </c>
      <c r="Y30">
        <f>IF('ALL-Students'!Y33='Master Answer Key'!$B32, 1, 0)</f>
        <v>0</v>
      </c>
      <c r="Z30">
        <f>IF('ALL-Students'!Z33='Master Answer Key'!$B32, 1, 0)</f>
        <v>0</v>
      </c>
      <c r="AA30">
        <f>IF('ALL-Students'!AA33='Master Answer Key'!$B32, 1, 0)</f>
        <v>1</v>
      </c>
      <c r="AB30">
        <f>IF('ALL-Students'!AB33='Master Answer Key'!$B32, 1, 0)</f>
        <v>1</v>
      </c>
      <c r="AC30">
        <f>IF('ALL-Students'!AC33='Master Answer Key'!$B32, 1, 0)</f>
        <v>0</v>
      </c>
      <c r="AD30">
        <f>IF('ALL-Students'!AD33='Master Answer Key'!$B32, 1, 0)</f>
        <v>0</v>
      </c>
      <c r="AE30">
        <f>IF('ALL-Students'!AE33='Master Answer Key'!$B32, 1, 0)</f>
        <v>0</v>
      </c>
      <c r="AF30">
        <f>IF('ALL-Students'!AF33='Master Answer Key'!$B32, 1, 0)</f>
        <v>0</v>
      </c>
      <c r="AG30">
        <f>IF('ALL-Students'!AG33='Master Answer Key'!$B32, 1, 0)</f>
        <v>1</v>
      </c>
      <c r="AH30">
        <f>IF('ALL-Students'!AH33='Master Answer Key'!$B32, 1, 0)</f>
        <v>0</v>
      </c>
      <c r="AI30">
        <f>IF('ALL-Students'!AI33='Master Answer Key'!$B32, 1, 0)</f>
        <v>1</v>
      </c>
      <c r="AJ30">
        <f>IF('ALL-Students'!AJ33='Master Answer Key'!$B32, 1, 0)</f>
        <v>0</v>
      </c>
      <c r="AK30">
        <f>IF('ALL-Students'!AK33='Master Answer Key'!$B32, 1, 0)</f>
        <v>1</v>
      </c>
      <c r="AL30">
        <f>IF('ALL-Students'!AL33='Master Answer Key'!$B32, 1, 0)</f>
        <v>1</v>
      </c>
      <c r="AM30">
        <f>IF('ALL-Students'!AM33='Master Answer Key'!$B32, 1, 0)</f>
        <v>0</v>
      </c>
      <c r="AN30">
        <f>IF('ALL-Students'!AN33='Master Answer Key'!$B32, 1, 0)</f>
        <v>1</v>
      </c>
      <c r="AO30">
        <f>IF('ALL-Students'!AO33='Master Answer Key'!$B32, 1, 0)</f>
        <v>1</v>
      </c>
      <c r="AP30">
        <f>IF('ALL-Students'!AP33='Master Answer Key'!$B32, 1, 0)</f>
        <v>1</v>
      </c>
      <c r="AQ30">
        <f>IF('ALL-Students'!AQ33='Master Answer Key'!$B32, 1, 0)</f>
        <v>1</v>
      </c>
      <c r="AR30">
        <f>IF('ALL-Students'!AR33='Master Answer Key'!$B32, 1, 0)</f>
        <v>1</v>
      </c>
      <c r="AS30">
        <f>IF('ALL-Students'!AS33='Master Answer Key'!$B32, 1, 0)</f>
        <v>0</v>
      </c>
      <c r="AT30">
        <f>IF('ALL-Students'!AT33='Master Answer Key'!$B32, 1, 0)</f>
        <v>0</v>
      </c>
      <c r="AU30">
        <f>IF('ALL-Students'!AU33='Master Answer Key'!$B32, 1, 0)</f>
        <v>1</v>
      </c>
      <c r="AV30">
        <f>IF('ALL-Students'!AV33='Master Answer Key'!$B32, 1, 0)</f>
        <v>1</v>
      </c>
      <c r="AW30">
        <f>IF('ALL-Students'!AW33='Master Answer Key'!$B32, 1, 0)</f>
        <v>1</v>
      </c>
      <c r="AX30">
        <f>IF('ALL-Students'!AX33='Master Answer Key'!$B32, 1, 0)</f>
        <v>1</v>
      </c>
      <c r="AY30">
        <f>IF('ALL-Students'!AY33='Master Answer Key'!$B32, 1, 0)</f>
        <v>0</v>
      </c>
      <c r="AZ30">
        <f>IF('ALL-Students'!AZ33='Master Answer Key'!$B32, 1, 0)</f>
        <v>1</v>
      </c>
      <c r="BA30">
        <f>IF('ALL-Students'!BA33='Master Answer Key'!$B32, 1, 0)</f>
        <v>1</v>
      </c>
      <c r="BB30">
        <f>IF('ALL-Students'!BB33='Master Answer Key'!$B32, 1, 0)</f>
        <v>1</v>
      </c>
      <c r="BC30">
        <f>IF('ALL-Students'!BC33='Master Answer Key'!$B32, 1, 0)</f>
        <v>1</v>
      </c>
      <c r="BD30">
        <f>IF('ALL-Students'!BD33='Master Answer Key'!$B32, 1, 0)</f>
        <v>1</v>
      </c>
      <c r="BE30">
        <f>IF('ALL-Students'!BE33='Master Answer Key'!$B32, 1, 0)</f>
        <v>1</v>
      </c>
      <c r="BF30">
        <f>IF('ALL-Students'!BF33='Master Answer Key'!$B32, 1, 0)</f>
        <v>1</v>
      </c>
      <c r="BG30">
        <f>IF('ALL-Students'!BG33='Master Answer Key'!$B32, 1, 0)</f>
        <v>1</v>
      </c>
      <c r="BH30">
        <f>IF('ALL-Students'!BH33='Master Answer Key'!$B32, 1, 0)</f>
        <v>0</v>
      </c>
      <c r="BI30">
        <f>IF('ALL-Students'!BI33='Master Answer Key'!$B32, 1, 0)</f>
        <v>1</v>
      </c>
      <c r="BJ30">
        <f>IF('ALL-Students'!BJ33='Master Answer Key'!$B32, 1, 0)</f>
        <v>1</v>
      </c>
      <c r="BK30">
        <f>IF('ALL-Students'!BK33='Master Answer Key'!$B32, 1, 0)</f>
        <v>1</v>
      </c>
      <c r="BL30">
        <f>IF('ALL-Students'!BL33='Master Answer Key'!$B32, 1, 0)</f>
        <v>1</v>
      </c>
      <c r="BM30">
        <f>IF('ALL-Students'!BM33='Master Answer Key'!$B32, 1, 0)</f>
        <v>1</v>
      </c>
      <c r="BN30">
        <f>IF('ALL-Students'!BN33='Master Answer Key'!$B32, 1, 0)</f>
        <v>1</v>
      </c>
      <c r="BO30">
        <f>IF('ALL-Students'!BO33='Master Answer Key'!$B32, 1, 0)</f>
        <v>1</v>
      </c>
      <c r="BP30">
        <f>IF('ALL-Students'!BP33='Master Answer Key'!$B32, 1, 0)</f>
        <v>1</v>
      </c>
      <c r="BQ30">
        <f>IF('ALL-Students'!BQ33='Master Answer Key'!$B32, 1, 0)</f>
        <v>1</v>
      </c>
      <c r="BR30">
        <f>IF('ALL-Students'!BR33='Master Answer Key'!$B32, 1, 0)</f>
        <v>1</v>
      </c>
      <c r="BS30">
        <f>IF('ALL-Students'!BS33='Master Answer Key'!$B32, 1, 0)</f>
        <v>1</v>
      </c>
      <c r="BT30">
        <f>IF('ALL-Students'!BT33='Master Answer Key'!$B32, 1, 0)</f>
        <v>1</v>
      </c>
      <c r="BU30">
        <f>IF('ALL-Students'!BU33='Master Answer Key'!$B32, 1, 0)</f>
        <v>1</v>
      </c>
      <c r="BV30">
        <f>IF('ALL-Students'!BV33='Master Answer Key'!$B32, 1, 0)</f>
        <v>1</v>
      </c>
      <c r="BW30">
        <f>IF('ALL-Students'!BW33='Master Answer Key'!$B32, 1, 0)</f>
        <v>1</v>
      </c>
      <c r="BX30">
        <f>IF('ALL-Students'!BX33='Master Answer Key'!$B32, 1, 0)</f>
        <v>1</v>
      </c>
      <c r="BY30">
        <f>IF('ALL-Students'!BY33='Master Answer Key'!$B32, 1, 0)</f>
        <v>1</v>
      </c>
      <c r="BZ30">
        <f>IF('ALL-Students'!BZ33='Master Answer Key'!$B32, 1, 0)</f>
        <v>1</v>
      </c>
      <c r="CA30">
        <f>IF('ALL-Students'!CA33='Master Answer Key'!$B32, 1, 0)</f>
        <v>1</v>
      </c>
      <c r="CB30">
        <f>IF('ALL-Students'!CB33='Master Answer Key'!$B32, 1, 0)</f>
        <v>0</v>
      </c>
      <c r="CC30">
        <f>IF('ALL-Students'!CC33='Master Answer Key'!$B32, 1, 0)</f>
        <v>1</v>
      </c>
    </row>
    <row r="31">
      <c r="A31" s="5" t="s">
        <v>135</v>
      </c>
      <c r="B31">
        <f>IF('ALL-Students'!B34='Master Answer Key'!$B33, 1, 0)</f>
        <v>1</v>
      </c>
      <c r="C31">
        <f>IF('ALL-Students'!C34='Master Answer Key'!$B33, 1, 0)</f>
        <v>1</v>
      </c>
      <c r="D31">
        <f>IF('ALL-Students'!D34='Master Answer Key'!$B33, 1, 0)</f>
        <v>1</v>
      </c>
      <c r="E31">
        <f>IF('ALL-Students'!E34='Master Answer Key'!$B33, 1, 0)</f>
        <v>1</v>
      </c>
      <c r="F31">
        <f>IF('ALL-Students'!F34='Master Answer Key'!$B33, 1, 0)</f>
        <v>1</v>
      </c>
      <c r="G31">
        <f>IF('ALL-Students'!G34='Master Answer Key'!$B33, 1, 0)</f>
        <v>0</v>
      </c>
      <c r="H31">
        <f>IF('ALL-Students'!H34='Master Answer Key'!$B33, 1, 0)</f>
        <v>1</v>
      </c>
      <c r="I31">
        <f>IF('ALL-Students'!I34='Master Answer Key'!$B33, 1, 0)</f>
        <v>0</v>
      </c>
      <c r="J31">
        <f>IF('ALL-Students'!J34='Master Answer Key'!$B33, 1, 0)</f>
        <v>1</v>
      </c>
      <c r="K31">
        <f>IF('ALL-Students'!K34='Master Answer Key'!$B33, 1, 0)</f>
        <v>0</v>
      </c>
      <c r="L31">
        <f>IF('ALL-Students'!L34='Master Answer Key'!$B33, 1, 0)</f>
        <v>1</v>
      </c>
      <c r="M31">
        <f>IF('ALL-Students'!M34='Master Answer Key'!$B33, 1, 0)</f>
        <v>0</v>
      </c>
      <c r="N31">
        <f>IF('ALL-Students'!N34='Master Answer Key'!$B33, 1, 0)</f>
        <v>1</v>
      </c>
      <c r="O31">
        <f>IF('ALL-Students'!O34='Master Answer Key'!$B33, 1, 0)</f>
        <v>1</v>
      </c>
      <c r="P31">
        <f>IF('ALL-Students'!P34='Master Answer Key'!$B33, 1, 0)</f>
        <v>1</v>
      </c>
      <c r="Q31">
        <f>IF('ALL-Students'!Q34='Master Answer Key'!$B33, 1, 0)</f>
        <v>0</v>
      </c>
      <c r="R31">
        <f>IF('ALL-Students'!R34='Master Answer Key'!$B33, 1, 0)</f>
        <v>1</v>
      </c>
      <c r="S31">
        <f>IF('ALL-Students'!S34='Master Answer Key'!$B33, 1, 0)</f>
        <v>1</v>
      </c>
      <c r="T31">
        <f>IF('ALL-Students'!T34='Master Answer Key'!$B33, 1, 0)</f>
        <v>1</v>
      </c>
      <c r="U31">
        <f>IF('ALL-Students'!U34='Master Answer Key'!$B33, 1, 0)</f>
        <v>1</v>
      </c>
      <c r="V31">
        <f>IF('ALL-Students'!V34='Master Answer Key'!$B33, 1, 0)</f>
        <v>1</v>
      </c>
      <c r="W31">
        <f>IF('ALL-Students'!W34='Master Answer Key'!$B33, 1, 0)</f>
        <v>1</v>
      </c>
      <c r="X31">
        <f>IF('ALL-Students'!X34='Master Answer Key'!$B33, 1, 0)</f>
        <v>1</v>
      </c>
      <c r="Y31">
        <f>IF('ALL-Students'!Y34='Master Answer Key'!$B33, 1, 0)</f>
        <v>1</v>
      </c>
      <c r="Z31">
        <f>IF('ALL-Students'!Z34='Master Answer Key'!$B33, 1, 0)</f>
        <v>0</v>
      </c>
      <c r="AA31">
        <f>IF('ALL-Students'!AA34='Master Answer Key'!$B33, 1, 0)</f>
        <v>1</v>
      </c>
      <c r="AB31">
        <f>IF('ALL-Students'!AB34='Master Answer Key'!$B33, 1, 0)</f>
        <v>1</v>
      </c>
      <c r="AC31">
        <f>IF('ALL-Students'!AC34='Master Answer Key'!$B33, 1, 0)</f>
        <v>1</v>
      </c>
      <c r="AD31">
        <f>IF('ALL-Students'!AD34='Master Answer Key'!$B33, 1, 0)</f>
        <v>0</v>
      </c>
      <c r="AE31">
        <f>IF('ALL-Students'!AE34='Master Answer Key'!$B33, 1, 0)</f>
        <v>1</v>
      </c>
      <c r="AF31">
        <f>IF('ALL-Students'!AF34='Master Answer Key'!$B33, 1, 0)</f>
        <v>0</v>
      </c>
      <c r="AG31">
        <f>IF('ALL-Students'!AG34='Master Answer Key'!$B33, 1, 0)</f>
        <v>0</v>
      </c>
      <c r="AH31">
        <f>IF('ALL-Students'!AH34='Master Answer Key'!$B33, 1, 0)</f>
        <v>0</v>
      </c>
      <c r="AI31">
        <f>IF('ALL-Students'!AI34='Master Answer Key'!$B33, 1, 0)</f>
        <v>1</v>
      </c>
      <c r="AJ31">
        <f>IF('ALL-Students'!AJ34='Master Answer Key'!$B33, 1, 0)</f>
        <v>1</v>
      </c>
      <c r="AK31">
        <f>IF('ALL-Students'!AK34='Master Answer Key'!$B33, 1, 0)</f>
        <v>1</v>
      </c>
      <c r="AL31">
        <f>IF('ALL-Students'!AL34='Master Answer Key'!$B33, 1, 0)</f>
        <v>0</v>
      </c>
      <c r="AM31">
        <f>IF('ALL-Students'!AM34='Master Answer Key'!$B33, 1, 0)</f>
        <v>1</v>
      </c>
      <c r="AN31">
        <f>IF('ALL-Students'!AN34='Master Answer Key'!$B33, 1, 0)</f>
        <v>1</v>
      </c>
      <c r="AO31">
        <f>IF('ALL-Students'!AO34='Master Answer Key'!$B33, 1, 0)</f>
        <v>1</v>
      </c>
      <c r="AP31">
        <f>IF('ALL-Students'!AP34='Master Answer Key'!$B33, 1, 0)</f>
        <v>1</v>
      </c>
      <c r="AQ31">
        <f>IF('ALL-Students'!AQ34='Master Answer Key'!$B33, 1, 0)</f>
        <v>1</v>
      </c>
      <c r="AR31">
        <f>IF('ALL-Students'!AR34='Master Answer Key'!$B33, 1, 0)</f>
        <v>0</v>
      </c>
      <c r="AS31">
        <f>IF('ALL-Students'!AS34='Master Answer Key'!$B33, 1, 0)</f>
        <v>1</v>
      </c>
      <c r="AT31">
        <f>IF('ALL-Students'!AT34='Master Answer Key'!$B33, 1, 0)</f>
        <v>1</v>
      </c>
      <c r="AU31">
        <f>IF('ALL-Students'!AU34='Master Answer Key'!$B33, 1, 0)</f>
        <v>1</v>
      </c>
      <c r="AV31">
        <f>IF('ALL-Students'!AV34='Master Answer Key'!$B33, 1, 0)</f>
        <v>1</v>
      </c>
      <c r="AW31">
        <f>IF('ALL-Students'!AW34='Master Answer Key'!$B33, 1, 0)</f>
        <v>0</v>
      </c>
      <c r="AX31">
        <f>IF('ALL-Students'!AX34='Master Answer Key'!$B33, 1, 0)</f>
        <v>1</v>
      </c>
      <c r="AY31">
        <f>IF('ALL-Students'!AY34='Master Answer Key'!$B33, 1, 0)</f>
        <v>1</v>
      </c>
      <c r="AZ31">
        <f>IF('ALL-Students'!AZ34='Master Answer Key'!$B33, 1, 0)</f>
        <v>1</v>
      </c>
      <c r="BA31">
        <f>IF('ALL-Students'!BA34='Master Answer Key'!$B33, 1, 0)</f>
        <v>0</v>
      </c>
      <c r="BB31">
        <f>IF('ALL-Students'!BB34='Master Answer Key'!$B33, 1, 0)</f>
        <v>0</v>
      </c>
      <c r="BC31">
        <f>IF('ALL-Students'!BC34='Master Answer Key'!$B33, 1, 0)</f>
        <v>1</v>
      </c>
      <c r="BD31">
        <f>IF('ALL-Students'!BD34='Master Answer Key'!$B33, 1, 0)</f>
        <v>1</v>
      </c>
      <c r="BE31">
        <f>IF('ALL-Students'!BE34='Master Answer Key'!$B33, 1, 0)</f>
        <v>1</v>
      </c>
      <c r="BF31">
        <f>IF('ALL-Students'!BF34='Master Answer Key'!$B33, 1, 0)</f>
        <v>0</v>
      </c>
      <c r="BG31">
        <f>IF('ALL-Students'!BG34='Master Answer Key'!$B33, 1, 0)</f>
        <v>1</v>
      </c>
      <c r="BH31">
        <f>IF('ALL-Students'!BH34='Master Answer Key'!$B33, 1, 0)</f>
        <v>1</v>
      </c>
      <c r="BI31">
        <f>IF('ALL-Students'!BI34='Master Answer Key'!$B33, 1, 0)</f>
        <v>1</v>
      </c>
      <c r="BJ31">
        <f>IF('ALL-Students'!BJ34='Master Answer Key'!$B33, 1, 0)</f>
        <v>1</v>
      </c>
      <c r="BK31">
        <f>IF('ALL-Students'!BK34='Master Answer Key'!$B33, 1, 0)</f>
        <v>0</v>
      </c>
      <c r="BL31">
        <f>IF('ALL-Students'!BL34='Master Answer Key'!$B33, 1, 0)</f>
        <v>1</v>
      </c>
      <c r="BM31">
        <f>IF('ALL-Students'!BM34='Master Answer Key'!$B33, 1, 0)</f>
        <v>1</v>
      </c>
      <c r="BN31">
        <f>IF('ALL-Students'!BN34='Master Answer Key'!$B33, 1, 0)</f>
        <v>1</v>
      </c>
      <c r="BO31">
        <f>IF('ALL-Students'!BO34='Master Answer Key'!$B33, 1, 0)</f>
        <v>0</v>
      </c>
      <c r="BP31">
        <f>IF('ALL-Students'!BP34='Master Answer Key'!$B33, 1, 0)</f>
        <v>1</v>
      </c>
      <c r="BQ31">
        <f>IF('ALL-Students'!BQ34='Master Answer Key'!$B33, 1, 0)</f>
        <v>0</v>
      </c>
      <c r="BR31">
        <f>IF('ALL-Students'!BR34='Master Answer Key'!$B33, 1, 0)</f>
        <v>1</v>
      </c>
      <c r="BS31">
        <f>IF('ALL-Students'!BS34='Master Answer Key'!$B33, 1, 0)</f>
        <v>1</v>
      </c>
      <c r="BT31">
        <f>IF('ALL-Students'!BT34='Master Answer Key'!$B33, 1, 0)</f>
        <v>0</v>
      </c>
      <c r="BU31">
        <f>IF('ALL-Students'!BU34='Master Answer Key'!$B33, 1, 0)</f>
        <v>1</v>
      </c>
      <c r="BV31">
        <f>IF('ALL-Students'!BV34='Master Answer Key'!$B33, 1, 0)</f>
        <v>1</v>
      </c>
      <c r="BW31">
        <f>IF('ALL-Students'!BW34='Master Answer Key'!$B33, 1, 0)</f>
        <v>1</v>
      </c>
      <c r="BX31">
        <f>IF('ALL-Students'!BX34='Master Answer Key'!$B33, 1, 0)</f>
        <v>1</v>
      </c>
      <c r="BY31">
        <f>IF('ALL-Students'!BY34='Master Answer Key'!$B33, 1, 0)</f>
        <v>1</v>
      </c>
      <c r="BZ31">
        <f>IF('ALL-Students'!BZ34='Master Answer Key'!$B33, 1, 0)</f>
        <v>1</v>
      </c>
      <c r="CA31">
        <f>IF('ALL-Students'!CA34='Master Answer Key'!$B33, 1, 0)</f>
        <v>0</v>
      </c>
      <c r="CB31">
        <f>IF('ALL-Students'!CB34='Master Answer Key'!$B33, 1, 0)</f>
        <v>1</v>
      </c>
      <c r="CC31">
        <f>IF('ALL-Students'!CC34='Master Answer Key'!$B33, 1, 0)</f>
        <v>0</v>
      </c>
    </row>
    <row r="32">
      <c r="A32" s="5" t="s">
        <v>136</v>
      </c>
      <c r="B32">
        <f>IF('ALL-Students'!B35='Master Answer Key'!$B34, 1, 0)</f>
        <v>1</v>
      </c>
      <c r="C32">
        <f>IF('ALL-Students'!C35='Master Answer Key'!$B34, 1, 0)</f>
        <v>0</v>
      </c>
      <c r="D32">
        <f>IF('ALL-Students'!D35='Master Answer Key'!$B34, 1, 0)</f>
        <v>0</v>
      </c>
      <c r="E32">
        <f>IF('ALL-Students'!E35='Master Answer Key'!$B34, 1, 0)</f>
        <v>1</v>
      </c>
      <c r="F32">
        <f>IF('ALL-Students'!F35='Master Answer Key'!$B34, 1, 0)</f>
        <v>1</v>
      </c>
      <c r="G32">
        <f>IF('ALL-Students'!G35='Master Answer Key'!$B34, 1, 0)</f>
        <v>1</v>
      </c>
      <c r="H32">
        <f>IF('ALL-Students'!H35='Master Answer Key'!$B34, 1, 0)</f>
        <v>1</v>
      </c>
      <c r="I32">
        <f>IF('ALL-Students'!I35='Master Answer Key'!$B34, 1, 0)</f>
        <v>1</v>
      </c>
      <c r="J32">
        <f>IF('ALL-Students'!J35='Master Answer Key'!$B34, 1, 0)</f>
        <v>0</v>
      </c>
      <c r="K32">
        <f>IF('ALL-Students'!K35='Master Answer Key'!$B34, 1, 0)</f>
        <v>1</v>
      </c>
      <c r="L32">
        <f>IF('ALL-Students'!L35='Master Answer Key'!$B34, 1, 0)</f>
        <v>1</v>
      </c>
      <c r="M32">
        <f>IF('ALL-Students'!M35='Master Answer Key'!$B34, 1, 0)</f>
        <v>0</v>
      </c>
      <c r="N32">
        <f>IF('ALL-Students'!N35='Master Answer Key'!$B34, 1, 0)</f>
        <v>1</v>
      </c>
      <c r="O32">
        <f>IF('ALL-Students'!O35='Master Answer Key'!$B34, 1, 0)</f>
        <v>1</v>
      </c>
      <c r="P32">
        <f>IF('ALL-Students'!P35='Master Answer Key'!$B34, 1, 0)</f>
        <v>1</v>
      </c>
      <c r="Q32">
        <f>IF('ALL-Students'!Q35='Master Answer Key'!$B34, 1, 0)</f>
        <v>1</v>
      </c>
      <c r="R32">
        <f>IF('ALL-Students'!R35='Master Answer Key'!$B34, 1, 0)</f>
        <v>1</v>
      </c>
      <c r="S32">
        <f>IF('ALL-Students'!S35='Master Answer Key'!$B34, 1, 0)</f>
        <v>1</v>
      </c>
      <c r="T32">
        <f>IF('ALL-Students'!T35='Master Answer Key'!$B34, 1, 0)</f>
        <v>1</v>
      </c>
      <c r="U32">
        <f>IF('ALL-Students'!U35='Master Answer Key'!$B34, 1, 0)</f>
        <v>1</v>
      </c>
      <c r="V32">
        <f>IF('ALL-Students'!V35='Master Answer Key'!$B34, 1, 0)</f>
        <v>1</v>
      </c>
      <c r="W32">
        <f>IF('ALL-Students'!W35='Master Answer Key'!$B34, 1, 0)</f>
        <v>1</v>
      </c>
      <c r="X32">
        <f>IF('ALL-Students'!X35='Master Answer Key'!$B34, 1, 0)</f>
        <v>0</v>
      </c>
      <c r="Y32">
        <f>IF('ALL-Students'!Y35='Master Answer Key'!$B34, 1, 0)</f>
        <v>0</v>
      </c>
      <c r="Z32">
        <f>IF('ALL-Students'!Z35='Master Answer Key'!$B34, 1, 0)</f>
        <v>1</v>
      </c>
      <c r="AA32">
        <f>IF('ALL-Students'!AA35='Master Answer Key'!$B34, 1, 0)</f>
        <v>1</v>
      </c>
      <c r="AB32">
        <f>IF('ALL-Students'!AB35='Master Answer Key'!$B34, 1, 0)</f>
        <v>1</v>
      </c>
      <c r="AC32">
        <f>IF('ALL-Students'!AC35='Master Answer Key'!$B34, 1, 0)</f>
        <v>0</v>
      </c>
      <c r="AD32">
        <f>IF('ALL-Students'!AD35='Master Answer Key'!$B34, 1, 0)</f>
        <v>0</v>
      </c>
      <c r="AE32">
        <f>IF('ALL-Students'!AE35='Master Answer Key'!$B34, 1, 0)</f>
        <v>1</v>
      </c>
      <c r="AF32">
        <f>IF('ALL-Students'!AF35='Master Answer Key'!$B34, 1, 0)</f>
        <v>1</v>
      </c>
      <c r="AG32">
        <f>IF('ALL-Students'!AG35='Master Answer Key'!$B34, 1, 0)</f>
        <v>0</v>
      </c>
      <c r="AH32">
        <f>IF('ALL-Students'!AH35='Master Answer Key'!$B34, 1, 0)</f>
        <v>0</v>
      </c>
      <c r="AI32">
        <f>IF('ALL-Students'!AI35='Master Answer Key'!$B34, 1, 0)</f>
        <v>1</v>
      </c>
      <c r="AJ32">
        <f>IF('ALL-Students'!AJ35='Master Answer Key'!$B34, 1, 0)</f>
        <v>1</v>
      </c>
      <c r="AK32">
        <f>IF('ALL-Students'!AK35='Master Answer Key'!$B34, 1, 0)</f>
        <v>1</v>
      </c>
      <c r="AL32">
        <f>IF('ALL-Students'!AL35='Master Answer Key'!$B34, 1, 0)</f>
        <v>0</v>
      </c>
      <c r="AM32">
        <f>IF('ALL-Students'!AM35='Master Answer Key'!$B34, 1, 0)</f>
        <v>1</v>
      </c>
      <c r="AN32">
        <f>IF('ALL-Students'!AN35='Master Answer Key'!$B34, 1, 0)</f>
        <v>1</v>
      </c>
      <c r="AO32">
        <f>IF('ALL-Students'!AO35='Master Answer Key'!$B34, 1, 0)</f>
        <v>1</v>
      </c>
      <c r="AP32">
        <f>IF('ALL-Students'!AP35='Master Answer Key'!$B34, 1, 0)</f>
        <v>1</v>
      </c>
      <c r="AQ32">
        <f>IF('ALL-Students'!AQ35='Master Answer Key'!$B34, 1, 0)</f>
        <v>0</v>
      </c>
      <c r="AR32">
        <f>IF('ALL-Students'!AR35='Master Answer Key'!$B34, 1, 0)</f>
        <v>1</v>
      </c>
      <c r="AS32">
        <f>IF('ALL-Students'!AS35='Master Answer Key'!$B34, 1, 0)</f>
        <v>1</v>
      </c>
      <c r="AT32">
        <f>IF('ALL-Students'!AT35='Master Answer Key'!$B34, 1, 0)</f>
        <v>1</v>
      </c>
      <c r="AU32">
        <f>IF('ALL-Students'!AU35='Master Answer Key'!$B34, 1, 0)</f>
        <v>1</v>
      </c>
      <c r="AV32">
        <f>IF('ALL-Students'!AV35='Master Answer Key'!$B34, 1, 0)</f>
        <v>1</v>
      </c>
      <c r="AW32">
        <f>IF('ALL-Students'!AW35='Master Answer Key'!$B34, 1, 0)</f>
        <v>1</v>
      </c>
      <c r="AX32">
        <f>IF('ALL-Students'!AX35='Master Answer Key'!$B34, 1, 0)</f>
        <v>1</v>
      </c>
      <c r="AY32">
        <f>IF('ALL-Students'!AY35='Master Answer Key'!$B34, 1, 0)</f>
        <v>1</v>
      </c>
      <c r="AZ32">
        <f>IF('ALL-Students'!AZ35='Master Answer Key'!$B34, 1, 0)</f>
        <v>1</v>
      </c>
      <c r="BA32">
        <f>IF('ALL-Students'!BA35='Master Answer Key'!$B34, 1, 0)</f>
        <v>1</v>
      </c>
      <c r="BB32">
        <f>IF('ALL-Students'!BB35='Master Answer Key'!$B34, 1, 0)</f>
        <v>0</v>
      </c>
      <c r="BC32">
        <f>IF('ALL-Students'!BC35='Master Answer Key'!$B34, 1, 0)</f>
        <v>1</v>
      </c>
      <c r="BD32">
        <f>IF('ALL-Students'!BD35='Master Answer Key'!$B34, 1, 0)</f>
        <v>0</v>
      </c>
      <c r="BE32">
        <f>IF('ALL-Students'!BE35='Master Answer Key'!$B34, 1, 0)</f>
        <v>1</v>
      </c>
      <c r="BF32">
        <f>IF('ALL-Students'!BF35='Master Answer Key'!$B34, 1, 0)</f>
        <v>1</v>
      </c>
      <c r="BG32">
        <f>IF('ALL-Students'!BG35='Master Answer Key'!$B34, 1, 0)</f>
        <v>0</v>
      </c>
      <c r="BH32">
        <f>IF('ALL-Students'!BH35='Master Answer Key'!$B34, 1, 0)</f>
        <v>1</v>
      </c>
      <c r="BI32">
        <f>IF('ALL-Students'!BI35='Master Answer Key'!$B34, 1, 0)</f>
        <v>1</v>
      </c>
      <c r="BJ32">
        <f>IF('ALL-Students'!BJ35='Master Answer Key'!$B34, 1, 0)</f>
        <v>1</v>
      </c>
      <c r="BK32">
        <f>IF('ALL-Students'!BK35='Master Answer Key'!$B34, 1, 0)</f>
        <v>1</v>
      </c>
      <c r="BL32">
        <f>IF('ALL-Students'!BL35='Master Answer Key'!$B34, 1, 0)</f>
        <v>1</v>
      </c>
      <c r="BM32">
        <f>IF('ALL-Students'!BM35='Master Answer Key'!$B34, 1, 0)</f>
        <v>1</v>
      </c>
      <c r="BN32">
        <f>IF('ALL-Students'!BN35='Master Answer Key'!$B34, 1, 0)</f>
        <v>1</v>
      </c>
      <c r="BO32">
        <f>IF('ALL-Students'!BO35='Master Answer Key'!$B34, 1, 0)</f>
        <v>1</v>
      </c>
      <c r="BP32">
        <f>IF('ALL-Students'!BP35='Master Answer Key'!$B34, 1, 0)</f>
        <v>1</v>
      </c>
      <c r="BQ32">
        <f>IF('ALL-Students'!BQ35='Master Answer Key'!$B34, 1, 0)</f>
        <v>0</v>
      </c>
      <c r="BR32">
        <f>IF('ALL-Students'!BR35='Master Answer Key'!$B34, 1, 0)</f>
        <v>1</v>
      </c>
      <c r="BS32">
        <f>IF('ALL-Students'!BS35='Master Answer Key'!$B34, 1, 0)</f>
        <v>1</v>
      </c>
      <c r="BT32">
        <f>IF('ALL-Students'!BT35='Master Answer Key'!$B34, 1, 0)</f>
        <v>1</v>
      </c>
      <c r="BU32">
        <f>IF('ALL-Students'!BU35='Master Answer Key'!$B34, 1, 0)</f>
        <v>1</v>
      </c>
      <c r="BV32">
        <f>IF('ALL-Students'!BV35='Master Answer Key'!$B34, 1, 0)</f>
        <v>0</v>
      </c>
      <c r="BW32">
        <f>IF('ALL-Students'!BW35='Master Answer Key'!$B34, 1, 0)</f>
        <v>1</v>
      </c>
      <c r="BX32">
        <f>IF('ALL-Students'!BX35='Master Answer Key'!$B34, 1, 0)</f>
        <v>1</v>
      </c>
      <c r="BY32">
        <f>IF('ALL-Students'!BY35='Master Answer Key'!$B34, 1, 0)</f>
        <v>1</v>
      </c>
      <c r="BZ32">
        <f>IF('ALL-Students'!BZ35='Master Answer Key'!$B34, 1, 0)</f>
        <v>1</v>
      </c>
      <c r="CA32">
        <f>IF('ALL-Students'!CA35='Master Answer Key'!$B34, 1, 0)</f>
        <v>0</v>
      </c>
      <c r="CB32">
        <f>IF('ALL-Students'!CB35='Master Answer Key'!$B34, 1, 0)</f>
        <v>0</v>
      </c>
      <c r="CC32">
        <f>IF('ALL-Students'!CC35='Master Answer Key'!$B34, 1, 0)</f>
        <v>1</v>
      </c>
    </row>
    <row r="33">
      <c r="A33" s="5" t="s">
        <v>137</v>
      </c>
      <c r="B33">
        <f>IF('ALL-Students'!B36='Master Answer Key'!$B35, 1, 0)</f>
        <v>0</v>
      </c>
      <c r="C33">
        <f>IF('ALL-Students'!C36='Master Answer Key'!$B35, 1, 0)</f>
        <v>0</v>
      </c>
      <c r="D33">
        <f>IF('ALL-Students'!D36='Master Answer Key'!$B35, 1, 0)</f>
        <v>0</v>
      </c>
      <c r="E33">
        <f>IF('ALL-Students'!E36='Master Answer Key'!$B35, 1, 0)</f>
        <v>0</v>
      </c>
      <c r="F33">
        <f>IF('ALL-Students'!F36='Master Answer Key'!$B35, 1, 0)</f>
        <v>1</v>
      </c>
      <c r="G33">
        <f>IF('ALL-Students'!G36='Master Answer Key'!$B35, 1, 0)</f>
        <v>0</v>
      </c>
      <c r="H33">
        <f>IF('ALL-Students'!H36='Master Answer Key'!$B35, 1, 0)</f>
        <v>0</v>
      </c>
      <c r="I33">
        <f>IF('ALL-Students'!I36='Master Answer Key'!$B35, 1, 0)</f>
        <v>0</v>
      </c>
      <c r="J33">
        <f>IF('ALL-Students'!J36='Master Answer Key'!$B35, 1, 0)</f>
        <v>0</v>
      </c>
      <c r="K33">
        <f>IF('ALL-Students'!K36='Master Answer Key'!$B35, 1, 0)</f>
        <v>1</v>
      </c>
      <c r="L33">
        <f>IF('ALL-Students'!L36='Master Answer Key'!$B35, 1, 0)</f>
        <v>0</v>
      </c>
      <c r="M33">
        <f>IF('ALL-Students'!M36='Master Answer Key'!$B35, 1, 0)</f>
        <v>0</v>
      </c>
      <c r="N33">
        <f>IF('ALL-Students'!N36='Master Answer Key'!$B35, 1, 0)</f>
        <v>0</v>
      </c>
      <c r="O33">
        <f>IF('ALL-Students'!O36='Master Answer Key'!$B35, 1, 0)</f>
        <v>0</v>
      </c>
      <c r="P33">
        <f>IF('ALL-Students'!P36='Master Answer Key'!$B35, 1, 0)</f>
        <v>0</v>
      </c>
      <c r="Q33">
        <f>IF('ALL-Students'!Q36='Master Answer Key'!$B35, 1, 0)</f>
        <v>0</v>
      </c>
      <c r="R33">
        <f>IF('ALL-Students'!R36='Master Answer Key'!$B35, 1, 0)</f>
        <v>0</v>
      </c>
      <c r="S33">
        <f>IF('ALL-Students'!S36='Master Answer Key'!$B35, 1, 0)</f>
        <v>0</v>
      </c>
      <c r="T33">
        <f>IF('ALL-Students'!T36='Master Answer Key'!$B35, 1, 0)</f>
        <v>0</v>
      </c>
      <c r="U33">
        <f>IF('ALL-Students'!U36='Master Answer Key'!$B35, 1, 0)</f>
        <v>0</v>
      </c>
      <c r="V33">
        <f>IF('ALL-Students'!V36='Master Answer Key'!$B35, 1, 0)</f>
        <v>0</v>
      </c>
      <c r="W33">
        <f>IF('ALL-Students'!W36='Master Answer Key'!$B35, 1, 0)</f>
        <v>0</v>
      </c>
      <c r="X33">
        <f>IF('ALL-Students'!X36='Master Answer Key'!$B35, 1, 0)</f>
        <v>0</v>
      </c>
      <c r="Y33">
        <f>IF('ALL-Students'!Y36='Master Answer Key'!$B35, 1, 0)</f>
        <v>0</v>
      </c>
      <c r="Z33">
        <f>IF('ALL-Students'!Z36='Master Answer Key'!$B35, 1, 0)</f>
        <v>1</v>
      </c>
      <c r="AA33">
        <f>IF('ALL-Students'!AA36='Master Answer Key'!$B35, 1, 0)</f>
        <v>0</v>
      </c>
      <c r="AB33">
        <f>IF('ALL-Students'!AB36='Master Answer Key'!$B35, 1, 0)</f>
        <v>0</v>
      </c>
      <c r="AC33">
        <f>IF('ALL-Students'!AC36='Master Answer Key'!$B35, 1, 0)</f>
        <v>0</v>
      </c>
      <c r="AD33">
        <f>IF('ALL-Students'!AD36='Master Answer Key'!$B35, 1, 0)</f>
        <v>1</v>
      </c>
      <c r="AE33">
        <f>IF('ALL-Students'!AE36='Master Answer Key'!$B35, 1, 0)</f>
        <v>0</v>
      </c>
      <c r="AF33">
        <f>IF('ALL-Students'!AF36='Master Answer Key'!$B35, 1, 0)</f>
        <v>0</v>
      </c>
      <c r="AG33">
        <f>IF('ALL-Students'!AG36='Master Answer Key'!$B35, 1, 0)</f>
        <v>0</v>
      </c>
      <c r="AH33">
        <f>IF('ALL-Students'!AH36='Master Answer Key'!$B35, 1, 0)</f>
        <v>0</v>
      </c>
      <c r="AI33">
        <f>IF('ALL-Students'!AI36='Master Answer Key'!$B35, 1, 0)</f>
        <v>1</v>
      </c>
      <c r="AJ33">
        <f>IF('ALL-Students'!AJ36='Master Answer Key'!$B35, 1, 0)</f>
        <v>0</v>
      </c>
      <c r="AK33">
        <f>IF('ALL-Students'!AK36='Master Answer Key'!$B35, 1, 0)</f>
        <v>0</v>
      </c>
      <c r="AL33">
        <f>IF('ALL-Students'!AL36='Master Answer Key'!$B35, 1, 0)</f>
        <v>0</v>
      </c>
      <c r="AM33">
        <f>IF('ALL-Students'!AM36='Master Answer Key'!$B35, 1, 0)</f>
        <v>0</v>
      </c>
      <c r="AN33">
        <f>IF('ALL-Students'!AN36='Master Answer Key'!$B35, 1, 0)</f>
        <v>0</v>
      </c>
      <c r="AO33">
        <f>IF('ALL-Students'!AO36='Master Answer Key'!$B35, 1, 0)</f>
        <v>1</v>
      </c>
      <c r="AP33">
        <f>IF('ALL-Students'!AP36='Master Answer Key'!$B35, 1, 0)</f>
        <v>0</v>
      </c>
      <c r="AQ33">
        <f>IF('ALL-Students'!AQ36='Master Answer Key'!$B35, 1, 0)</f>
        <v>0</v>
      </c>
      <c r="AR33">
        <f>IF('ALL-Students'!AR36='Master Answer Key'!$B35, 1, 0)</f>
        <v>0</v>
      </c>
      <c r="AS33">
        <f>IF('ALL-Students'!AS36='Master Answer Key'!$B35, 1, 0)</f>
        <v>0</v>
      </c>
      <c r="AT33">
        <f>IF('ALL-Students'!AT36='Master Answer Key'!$B35, 1, 0)</f>
        <v>0</v>
      </c>
      <c r="AU33">
        <f>IF('ALL-Students'!AU36='Master Answer Key'!$B35, 1, 0)</f>
        <v>1</v>
      </c>
      <c r="AV33">
        <f>IF('ALL-Students'!AV36='Master Answer Key'!$B35, 1, 0)</f>
        <v>0</v>
      </c>
      <c r="AW33">
        <f>IF('ALL-Students'!AW36='Master Answer Key'!$B35, 1, 0)</f>
        <v>0</v>
      </c>
      <c r="AX33">
        <f>IF('ALL-Students'!AX36='Master Answer Key'!$B35, 1, 0)</f>
        <v>1</v>
      </c>
      <c r="AY33">
        <f>IF('ALL-Students'!AY36='Master Answer Key'!$B35, 1, 0)</f>
        <v>0</v>
      </c>
      <c r="AZ33">
        <f>IF('ALL-Students'!AZ36='Master Answer Key'!$B35, 1, 0)</f>
        <v>0</v>
      </c>
      <c r="BA33">
        <f>IF('ALL-Students'!BA36='Master Answer Key'!$B35, 1, 0)</f>
        <v>1</v>
      </c>
      <c r="BB33">
        <f>IF('ALL-Students'!BB36='Master Answer Key'!$B35, 1, 0)</f>
        <v>0</v>
      </c>
      <c r="BC33">
        <f>IF('ALL-Students'!BC36='Master Answer Key'!$B35, 1, 0)</f>
        <v>0</v>
      </c>
      <c r="BD33">
        <f>IF('ALL-Students'!BD36='Master Answer Key'!$B35, 1, 0)</f>
        <v>1</v>
      </c>
      <c r="BE33">
        <f>IF('ALL-Students'!BE36='Master Answer Key'!$B35, 1, 0)</f>
        <v>1</v>
      </c>
      <c r="BF33">
        <f>IF('ALL-Students'!BF36='Master Answer Key'!$B35, 1, 0)</f>
        <v>1</v>
      </c>
      <c r="BG33">
        <f>IF('ALL-Students'!BG36='Master Answer Key'!$B35, 1, 0)</f>
        <v>0</v>
      </c>
      <c r="BH33">
        <f>IF('ALL-Students'!BH36='Master Answer Key'!$B35, 1, 0)</f>
        <v>1</v>
      </c>
      <c r="BI33">
        <f>IF('ALL-Students'!BI36='Master Answer Key'!$B35, 1, 0)</f>
        <v>1</v>
      </c>
      <c r="BJ33">
        <f>IF('ALL-Students'!BJ36='Master Answer Key'!$B35, 1, 0)</f>
        <v>1</v>
      </c>
      <c r="BK33">
        <f>IF('ALL-Students'!BK36='Master Answer Key'!$B35, 1, 0)</f>
        <v>1</v>
      </c>
      <c r="BL33">
        <f>IF('ALL-Students'!BL36='Master Answer Key'!$B35, 1, 0)</f>
        <v>0</v>
      </c>
      <c r="BM33">
        <f>IF('ALL-Students'!BM36='Master Answer Key'!$B35, 1, 0)</f>
        <v>1</v>
      </c>
      <c r="BN33">
        <f>IF('ALL-Students'!BN36='Master Answer Key'!$B35, 1, 0)</f>
        <v>1</v>
      </c>
      <c r="BO33">
        <f>IF('ALL-Students'!BO36='Master Answer Key'!$B35, 1, 0)</f>
        <v>1</v>
      </c>
      <c r="BP33">
        <f>IF('ALL-Students'!BP36='Master Answer Key'!$B35, 1, 0)</f>
        <v>1</v>
      </c>
      <c r="BQ33">
        <f>IF('ALL-Students'!BQ36='Master Answer Key'!$B35, 1, 0)</f>
        <v>0</v>
      </c>
      <c r="BR33">
        <f>IF('ALL-Students'!BR36='Master Answer Key'!$B35, 1, 0)</f>
        <v>1</v>
      </c>
      <c r="BS33">
        <f>IF('ALL-Students'!BS36='Master Answer Key'!$B35, 1, 0)</f>
        <v>1</v>
      </c>
      <c r="BT33">
        <f>IF('ALL-Students'!BT36='Master Answer Key'!$B35, 1, 0)</f>
        <v>1</v>
      </c>
      <c r="BU33">
        <f>IF('ALL-Students'!BU36='Master Answer Key'!$B35, 1, 0)</f>
        <v>0</v>
      </c>
      <c r="BV33">
        <f>IF('ALL-Students'!BV36='Master Answer Key'!$B35, 1, 0)</f>
        <v>0</v>
      </c>
      <c r="BW33">
        <f>IF('ALL-Students'!BW36='Master Answer Key'!$B35, 1, 0)</f>
        <v>1</v>
      </c>
      <c r="BX33">
        <f>IF('ALL-Students'!BX36='Master Answer Key'!$B35, 1, 0)</f>
        <v>1</v>
      </c>
      <c r="BY33">
        <f>IF('ALL-Students'!BY36='Master Answer Key'!$B35, 1, 0)</f>
        <v>1</v>
      </c>
      <c r="BZ33">
        <f>IF('ALL-Students'!BZ36='Master Answer Key'!$B35, 1, 0)</f>
        <v>1</v>
      </c>
      <c r="CA33">
        <f>IF('ALL-Students'!CA36='Master Answer Key'!$B35, 1, 0)</f>
        <v>1</v>
      </c>
      <c r="CB33">
        <f>IF('ALL-Students'!CB36='Master Answer Key'!$B35, 1, 0)</f>
        <v>0</v>
      </c>
      <c r="CC33">
        <f>IF('ALL-Students'!CC36='Master Answer Key'!$B35, 1, 0)</f>
        <v>0</v>
      </c>
    </row>
    <row r="34">
      <c r="A34" s="5" t="s">
        <v>138</v>
      </c>
      <c r="B34">
        <f>IF('ALL-Students'!B37='Master Answer Key'!$B36, 1, 0)</f>
        <v>1</v>
      </c>
      <c r="C34">
        <f>IF('ALL-Students'!C37='Master Answer Key'!$B36, 1, 0)</f>
        <v>1</v>
      </c>
      <c r="D34">
        <f>IF('ALL-Students'!D37='Master Answer Key'!$B36, 1, 0)</f>
        <v>1</v>
      </c>
      <c r="E34">
        <f>IF('ALL-Students'!E37='Master Answer Key'!$B36, 1, 0)</f>
        <v>1</v>
      </c>
      <c r="F34">
        <f>IF('ALL-Students'!F37='Master Answer Key'!$B36, 1, 0)</f>
        <v>1</v>
      </c>
      <c r="G34">
        <f>IF('ALL-Students'!G37='Master Answer Key'!$B36, 1, 0)</f>
        <v>1</v>
      </c>
      <c r="H34">
        <f>IF('ALL-Students'!H37='Master Answer Key'!$B36, 1, 0)</f>
        <v>1</v>
      </c>
      <c r="I34">
        <f>IF('ALL-Students'!I37='Master Answer Key'!$B36, 1, 0)</f>
        <v>1</v>
      </c>
      <c r="J34">
        <f>IF('ALL-Students'!J37='Master Answer Key'!$B36, 1, 0)</f>
        <v>1</v>
      </c>
      <c r="K34">
        <f>IF('ALL-Students'!K37='Master Answer Key'!$B36, 1, 0)</f>
        <v>0</v>
      </c>
      <c r="L34">
        <f>IF('ALL-Students'!L37='Master Answer Key'!$B36, 1, 0)</f>
        <v>1</v>
      </c>
      <c r="M34">
        <f>IF('ALL-Students'!M37='Master Answer Key'!$B36, 1, 0)</f>
        <v>1</v>
      </c>
      <c r="N34">
        <f>IF('ALL-Students'!N37='Master Answer Key'!$B36, 1, 0)</f>
        <v>1</v>
      </c>
      <c r="O34">
        <f>IF('ALL-Students'!O37='Master Answer Key'!$B36, 1, 0)</f>
        <v>0</v>
      </c>
      <c r="P34">
        <f>IF('ALL-Students'!P37='Master Answer Key'!$B36, 1, 0)</f>
        <v>1</v>
      </c>
      <c r="Q34">
        <f>IF('ALL-Students'!Q37='Master Answer Key'!$B36, 1, 0)</f>
        <v>1</v>
      </c>
      <c r="R34">
        <f>IF('ALL-Students'!R37='Master Answer Key'!$B36, 1, 0)</f>
        <v>1</v>
      </c>
      <c r="S34">
        <f>IF('ALL-Students'!S37='Master Answer Key'!$B36, 1, 0)</f>
        <v>1</v>
      </c>
      <c r="T34">
        <f>IF('ALL-Students'!T37='Master Answer Key'!$B36, 1, 0)</f>
        <v>1</v>
      </c>
      <c r="U34">
        <f>IF('ALL-Students'!U37='Master Answer Key'!$B36, 1, 0)</f>
        <v>1</v>
      </c>
      <c r="V34">
        <f>IF('ALL-Students'!V37='Master Answer Key'!$B36, 1, 0)</f>
        <v>1</v>
      </c>
      <c r="W34">
        <f>IF('ALL-Students'!W37='Master Answer Key'!$B36, 1, 0)</f>
        <v>1</v>
      </c>
      <c r="X34">
        <f>IF('ALL-Students'!X37='Master Answer Key'!$B36, 1, 0)</f>
        <v>0</v>
      </c>
      <c r="Y34">
        <f>IF('ALL-Students'!Y37='Master Answer Key'!$B36, 1, 0)</f>
        <v>1</v>
      </c>
      <c r="Z34">
        <f>IF('ALL-Students'!Z37='Master Answer Key'!$B36, 1, 0)</f>
        <v>1</v>
      </c>
      <c r="AA34">
        <f>IF('ALL-Students'!AA37='Master Answer Key'!$B36, 1, 0)</f>
        <v>1</v>
      </c>
      <c r="AB34">
        <f>IF('ALL-Students'!AB37='Master Answer Key'!$B36, 1, 0)</f>
        <v>1</v>
      </c>
      <c r="AC34">
        <f>IF('ALL-Students'!AC37='Master Answer Key'!$B36, 1, 0)</f>
        <v>0</v>
      </c>
      <c r="AD34">
        <f>IF('ALL-Students'!AD37='Master Answer Key'!$B36, 1, 0)</f>
        <v>1</v>
      </c>
      <c r="AE34">
        <f>IF('ALL-Students'!AE37='Master Answer Key'!$B36, 1, 0)</f>
        <v>1</v>
      </c>
      <c r="AF34">
        <f>IF('ALL-Students'!AF37='Master Answer Key'!$B36, 1, 0)</f>
        <v>0</v>
      </c>
      <c r="AG34">
        <f>IF('ALL-Students'!AG37='Master Answer Key'!$B36, 1, 0)</f>
        <v>0</v>
      </c>
      <c r="AH34">
        <f>IF('ALL-Students'!AH37='Master Answer Key'!$B36, 1, 0)</f>
        <v>1</v>
      </c>
      <c r="AI34">
        <f>IF('ALL-Students'!AI37='Master Answer Key'!$B36, 1, 0)</f>
        <v>1</v>
      </c>
      <c r="AJ34">
        <f>IF('ALL-Students'!AJ37='Master Answer Key'!$B36, 1, 0)</f>
        <v>1</v>
      </c>
      <c r="AK34">
        <f>IF('ALL-Students'!AK37='Master Answer Key'!$B36, 1, 0)</f>
        <v>1</v>
      </c>
      <c r="AL34">
        <f>IF('ALL-Students'!AL37='Master Answer Key'!$B36, 1, 0)</f>
        <v>1</v>
      </c>
      <c r="AM34">
        <f>IF('ALL-Students'!AM37='Master Answer Key'!$B36, 1, 0)</f>
        <v>1</v>
      </c>
      <c r="AN34">
        <f>IF('ALL-Students'!AN37='Master Answer Key'!$B36, 1, 0)</f>
        <v>1</v>
      </c>
      <c r="AO34">
        <f>IF('ALL-Students'!AO37='Master Answer Key'!$B36, 1, 0)</f>
        <v>1</v>
      </c>
      <c r="AP34">
        <f>IF('ALL-Students'!AP37='Master Answer Key'!$B36, 1, 0)</f>
        <v>1</v>
      </c>
      <c r="AQ34">
        <f>IF('ALL-Students'!AQ37='Master Answer Key'!$B36, 1, 0)</f>
        <v>1</v>
      </c>
      <c r="AR34">
        <f>IF('ALL-Students'!AR37='Master Answer Key'!$B36, 1, 0)</f>
        <v>1</v>
      </c>
      <c r="AS34">
        <f>IF('ALL-Students'!AS37='Master Answer Key'!$B36, 1, 0)</f>
        <v>1</v>
      </c>
      <c r="AT34">
        <f>IF('ALL-Students'!AT37='Master Answer Key'!$B36, 1, 0)</f>
        <v>1</v>
      </c>
      <c r="AU34">
        <f>IF('ALL-Students'!AU37='Master Answer Key'!$B36, 1, 0)</f>
        <v>1</v>
      </c>
      <c r="AV34">
        <f>IF('ALL-Students'!AV37='Master Answer Key'!$B36, 1, 0)</f>
        <v>1</v>
      </c>
      <c r="AW34">
        <f>IF('ALL-Students'!AW37='Master Answer Key'!$B36, 1, 0)</f>
        <v>1</v>
      </c>
      <c r="AX34">
        <f>IF('ALL-Students'!AX37='Master Answer Key'!$B36, 1, 0)</f>
        <v>1</v>
      </c>
      <c r="AY34">
        <f>IF('ALL-Students'!AY37='Master Answer Key'!$B36, 1, 0)</f>
        <v>1</v>
      </c>
      <c r="AZ34">
        <f>IF('ALL-Students'!AZ37='Master Answer Key'!$B36, 1, 0)</f>
        <v>1</v>
      </c>
      <c r="BA34">
        <f>IF('ALL-Students'!BA37='Master Answer Key'!$B36, 1, 0)</f>
        <v>1</v>
      </c>
      <c r="BB34">
        <f>IF('ALL-Students'!BB37='Master Answer Key'!$B36, 1, 0)</f>
        <v>0</v>
      </c>
      <c r="BC34">
        <f>IF('ALL-Students'!BC37='Master Answer Key'!$B36, 1, 0)</f>
        <v>1</v>
      </c>
      <c r="BD34">
        <f>IF('ALL-Students'!BD37='Master Answer Key'!$B36, 1, 0)</f>
        <v>1</v>
      </c>
      <c r="BE34">
        <f>IF('ALL-Students'!BE37='Master Answer Key'!$B36, 1, 0)</f>
        <v>1</v>
      </c>
      <c r="BF34">
        <f>IF('ALL-Students'!BF37='Master Answer Key'!$B36, 1, 0)</f>
        <v>1</v>
      </c>
      <c r="BG34">
        <f>IF('ALL-Students'!BG37='Master Answer Key'!$B36, 1, 0)</f>
        <v>1</v>
      </c>
      <c r="BH34">
        <f>IF('ALL-Students'!BH37='Master Answer Key'!$B36, 1, 0)</f>
        <v>1</v>
      </c>
      <c r="BI34">
        <f>IF('ALL-Students'!BI37='Master Answer Key'!$B36, 1, 0)</f>
        <v>1</v>
      </c>
      <c r="BJ34">
        <f>IF('ALL-Students'!BJ37='Master Answer Key'!$B36, 1, 0)</f>
        <v>1</v>
      </c>
      <c r="BK34">
        <f>IF('ALL-Students'!BK37='Master Answer Key'!$B36, 1, 0)</f>
        <v>1</v>
      </c>
      <c r="BL34">
        <f>IF('ALL-Students'!BL37='Master Answer Key'!$B36, 1, 0)</f>
        <v>1</v>
      </c>
      <c r="BM34">
        <f>IF('ALL-Students'!BM37='Master Answer Key'!$B36, 1, 0)</f>
        <v>1</v>
      </c>
      <c r="BN34">
        <f>IF('ALL-Students'!BN37='Master Answer Key'!$B36, 1, 0)</f>
        <v>1</v>
      </c>
      <c r="BO34">
        <f>IF('ALL-Students'!BO37='Master Answer Key'!$B36, 1, 0)</f>
        <v>1</v>
      </c>
      <c r="BP34">
        <f>IF('ALL-Students'!BP37='Master Answer Key'!$B36, 1, 0)</f>
        <v>1</v>
      </c>
      <c r="BQ34">
        <f>IF('ALL-Students'!BQ37='Master Answer Key'!$B36, 1, 0)</f>
        <v>1</v>
      </c>
      <c r="BR34">
        <f>IF('ALL-Students'!BR37='Master Answer Key'!$B36, 1, 0)</f>
        <v>1</v>
      </c>
      <c r="BS34">
        <f>IF('ALL-Students'!BS37='Master Answer Key'!$B36, 1, 0)</f>
        <v>1</v>
      </c>
      <c r="BT34">
        <f>IF('ALL-Students'!BT37='Master Answer Key'!$B36, 1, 0)</f>
        <v>1</v>
      </c>
      <c r="BU34">
        <f>IF('ALL-Students'!BU37='Master Answer Key'!$B36, 1, 0)</f>
        <v>1</v>
      </c>
      <c r="BV34">
        <f>IF('ALL-Students'!BV37='Master Answer Key'!$B36, 1, 0)</f>
        <v>1</v>
      </c>
      <c r="BW34">
        <f>IF('ALL-Students'!BW37='Master Answer Key'!$B36, 1, 0)</f>
        <v>1</v>
      </c>
      <c r="BX34">
        <f>IF('ALL-Students'!BX37='Master Answer Key'!$B36, 1, 0)</f>
        <v>1</v>
      </c>
      <c r="BY34">
        <f>IF('ALL-Students'!BY37='Master Answer Key'!$B36, 1, 0)</f>
        <v>1</v>
      </c>
      <c r="BZ34">
        <f>IF('ALL-Students'!BZ37='Master Answer Key'!$B36, 1, 0)</f>
        <v>1</v>
      </c>
      <c r="CA34">
        <f>IF('ALL-Students'!CA37='Master Answer Key'!$B36, 1, 0)</f>
        <v>1</v>
      </c>
      <c r="CB34">
        <f>IF('ALL-Students'!CB37='Master Answer Key'!$B36, 1, 0)</f>
        <v>1</v>
      </c>
      <c r="CC34">
        <f>IF('ALL-Students'!CC37='Master Answer Key'!$B36, 1, 0)</f>
        <v>1</v>
      </c>
    </row>
    <row r="35">
      <c r="A35" s="5" t="s">
        <v>139</v>
      </c>
      <c r="B35">
        <f>IF('ALL-Students'!B38='Master Answer Key'!$B37, 1, 0)</f>
        <v>0</v>
      </c>
      <c r="C35">
        <f>IF('ALL-Students'!C38='Master Answer Key'!$B37, 1, 0)</f>
        <v>0</v>
      </c>
      <c r="D35">
        <f>IF('ALL-Students'!D38='Master Answer Key'!$B37, 1, 0)</f>
        <v>0</v>
      </c>
      <c r="E35">
        <f>IF('ALL-Students'!E38='Master Answer Key'!$B37, 1, 0)</f>
        <v>1</v>
      </c>
      <c r="F35">
        <f>IF('ALL-Students'!F38='Master Answer Key'!$B37, 1, 0)</f>
        <v>0</v>
      </c>
      <c r="G35">
        <f>IF('ALL-Students'!G38='Master Answer Key'!$B37, 1, 0)</f>
        <v>0</v>
      </c>
      <c r="H35">
        <f>IF('ALL-Students'!H38='Master Answer Key'!$B37, 1, 0)</f>
        <v>0</v>
      </c>
      <c r="I35">
        <f>IF('ALL-Students'!I38='Master Answer Key'!$B37, 1, 0)</f>
        <v>1</v>
      </c>
      <c r="J35">
        <f>IF('ALL-Students'!J38='Master Answer Key'!$B37, 1, 0)</f>
        <v>0</v>
      </c>
      <c r="K35">
        <f>IF('ALL-Students'!K38='Master Answer Key'!$B37, 1, 0)</f>
        <v>1</v>
      </c>
      <c r="L35">
        <f>IF('ALL-Students'!L38='Master Answer Key'!$B37, 1, 0)</f>
        <v>0</v>
      </c>
      <c r="M35">
        <f>IF('ALL-Students'!M38='Master Answer Key'!$B37, 1, 0)</f>
        <v>0</v>
      </c>
      <c r="N35">
        <f>IF('ALL-Students'!N38='Master Answer Key'!$B37, 1, 0)</f>
        <v>0</v>
      </c>
      <c r="O35">
        <f>IF('ALL-Students'!O38='Master Answer Key'!$B37, 1, 0)</f>
        <v>1</v>
      </c>
      <c r="P35">
        <f>IF('ALL-Students'!P38='Master Answer Key'!$B37, 1, 0)</f>
        <v>0</v>
      </c>
      <c r="Q35">
        <f>IF('ALL-Students'!Q38='Master Answer Key'!$B37, 1, 0)</f>
        <v>0</v>
      </c>
      <c r="R35">
        <f>IF('ALL-Students'!R38='Master Answer Key'!$B37, 1, 0)</f>
        <v>0</v>
      </c>
      <c r="S35">
        <f>IF('ALL-Students'!S38='Master Answer Key'!$B37, 1, 0)</f>
        <v>1</v>
      </c>
      <c r="T35">
        <f>IF('ALL-Students'!T38='Master Answer Key'!$B37, 1, 0)</f>
        <v>0</v>
      </c>
      <c r="U35">
        <f>IF('ALL-Students'!U38='Master Answer Key'!$B37, 1, 0)</f>
        <v>1</v>
      </c>
      <c r="V35">
        <f>IF('ALL-Students'!V38='Master Answer Key'!$B37, 1, 0)</f>
        <v>0</v>
      </c>
      <c r="W35">
        <f>IF('ALL-Students'!W38='Master Answer Key'!$B37, 1, 0)</f>
        <v>0</v>
      </c>
      <c r="X35">
        <f>IF('ALL-Students'!X38='Master Answer Key'!$B37, 1, 0)</f>
        <v>1</v>
      </c>
      <c r="Y35">
        <f>IF('ALL-Students'!Y38='Master Answer Key'!$B37, 1, 0)</f>
        <v>1</v>
      </c>
      <c r="Z35">
        <f>IF('ALL-Students'!Z38='Master Answer Key'!$B37, 1, 0)</f>
        <v>0</v>
      </c>
      <c r="AA35">
        <f>IF('ALL-Students'!AA38='Master Answer Key'!$B37, 1, 0)</f>
        <v>0</v>
      </c>
      <c r="AB35">
        <f>IF('ALL-Students'!AB38='Master Answer Key'!$B37, 1, 0)</f>
        <v>1</v>
      </c>
      <c r="AC35">
        <f>IF('ALL-Students'!AC38='Master Answer Key'!$B37, 1, 0)</f>
        <v>0</v>
      </c>
      <c r="AD35">
        <f>IF('ALL-Students'!AD38='Master Answer Key'!$B37, 1, 0)</f>
        <v>0</v>
      </c>
      <c r="AE35">
        <f>IF('ALL-Students'!AE38='Master Answer Key'!$B37, 1, 0)</f>
        <v>0</v>
      </c>
      <c r="AF35">
        <f>IF('ALL-Students'!AF38='Master Answer Key'!$B37, 1, 0)</f>
        <v>0</v>
      </c>
      <c r="AG35">
        <f>IF('ALL-Students'!AG38='Master Answer Key'!$B37, 1, 0)</f>
        <v>0</v>
      </c>
      <c r="AH35">
        <f>IF('ALL-Students'!AH38='Master Answer Key'!$B37, 1, 0)</f>
        <v>0</v>
      </c>
      <c r="AI35">
        <f>IF('ALL-Students'!AI38='Master Answer Key'!$B37, 1, 0)</f>
        <v>0</v>
      </c>
      <c r="AJ35">
        <f>IF('ALL-Students'!AJ38='Master Answer Key'!$B37, 1, 0)</f>
        <v>0</v>
      </c>
      <c r="AK35">
        <f>IF('ALL-Students'!AK38='Master Answer Key'!$B37, 1, 0)</f>
        <v>0</v>
      </c>
      <c r="AL35">
        <f>IF('ALL-Students'!AL38='Master Answer Key'!$B37, 1, 0)</f>
        <v>0</v>
      </c>
      <c r="AM35">
        <f>IF('ALL-Students'!AM38='Master Answer Key'!$B37, 1, 0)</f>
        <v>0</v>
      </c>
      <c r="AN35">
        <f>IF('ALL-Students'!AN38='Master Answer Key'!$B37, 1, 0)</f>
        <v>0</v>
      </c>
      <c r="AO35">
        <f>IF('ALL-Students'!AO38='Master Answer Key'!$B37, 1, 0)</f>
        <v>0</v>
      </c>
      <c r="AP35">
        <f>IF('ALL-Students'!AP38='Master Answer Key'!$B37, 1, 0)</f>
        <v>1</v>
      </c>
      <c r="AQ35">
        <f>IF('ALL-Students'!AQ38='Master Answer Key'!$B37, 1, 0)</f>
        <v>1</v>
      </c>
      <c r="AR35">
        <f>IF('ALL-Students'!AR38='Master Answer Key'!$B37, 1, 0)</f>
        <v>0</v>
      </c>
      <c r="AS35">
        <f>IF('ALL-Students'!AS38='Master Answer Key'!$B37, 1, 0)</f>
        <v>0</v>
      </c>
      <c r="AT35">
        <f>IF('ALL-Students'!AT38='Master Answer Key'!$B37, 1, 0)</f>
        <v>0</v>
      </c>
      <c r="AU35">
        <f>IF('ALL-Students'!AU38='Master Answer Key'!$B37, 1, 0)</f>
        <v>0</v>
      </c>
      <c r="AV35">
        <f>IF('ALL-Students'!AV38='Master Answer Key'!$B37, 1, 0)</f>
        <v>1</v>
      </c>
      <c r="AW35">
        <f>IF('ALL-Students'!AW38='Master Answer Key'!$B37, 1, 0)</f>
        <v>0</v>
      </c>
      <c r="AX35">
        <f>IF('ALL-Students'!AX38='Master Answer Key'!$B37, 1, 0)</f>
        <v>0</v>
      </c>
      <c r="AY35">
        <f>IF('ALL-Students'!AY38='Master Answer Key'!$B37, 1, 0)</f>
        <v>1</v>
      </c>
      <c r="AZ35">
        <f>IF('ALL-Students'!AZ38='Master Answer Key'!$B37, 1, 0)</f>
        <v>0</v>
      </c>
      <c r="BA35">
        <f>IF('ALL-Students'!BA38='Master Answer Key'!$B37, 1, 0)</f>
        <v>1</v>
      </c>
      <c r="BB35">
        <f>IF('ALL-Students'!BB38='Master Answer Key'!$B37, 1, 0)</f>
        <v>1</v>
      </c>
      <c r="BC35">
        <f>IF('ALL-Students'!BC38='Master Answer Key'!$B37, 1, 0)</f>
        <v>1</v>
      </c>
      <c r="BD35">
        <f>IF('ALL-Students'!BD38='Master Answer Key'!$B37, 1, 0)</f>
        <v>1</v>
      </c>
      <c r="BE35">
        <f>IF('ALL-Students'!BE38='Master Answer Key'!$B37, 1, 0)</f>
        <v>1</v>
      </c>
      <c r="BF35">
        <f>IF('ALL-Students'!BF38='Master Answer Key'!$B37, 1, 0)</f>
        <v>1</v>
      </c>
      <c r="BG35">
        <f>IF('ALL-Students'!BG38='Master Answer Key'!$B37, 1, 0)</f>
        <v>1</v>
      </c>
      <c r="BH35">
        <f>IF('ALL-Students'!BH38='Master Answer Key'!$B37, 1, 0)</f>
        <v>1</v>
      </c>
      <c r="BI35">
        <f>IF('ALL-Students'!BI38='Master Answer Key'!$B37, 1, 0)</f>
        <v>0</v>
      </c>
      <c r="BJ35">
        <f>IF('ALL-Students'!BJ38='Master Answer Key'!$B37, 1, 0)</f>
        <v>1</v>
      </c>
      <c r="BK35">
        <f>IF('ALL-Students'!BK38='Master Answer Key'!$B37, 1, 0)</f>
        <v>1</v>
      </c>
      <c r="BL35">
        <f>IF('ALL-Students'!BL38='Master Answer Key'!$B37, 1, 0)</f>
        <v>1</v>
      </c>
      <c r="BM35">
        <f>IF('ALL-Students'!BM38='Master Answer Key'!$B37, 1, 0)</f>
        <v>0</v>
      </c>
      <c r="BN35">
        <f>IF('ALL-Students'!BN38='Master Answer Key'!$B37, 1, 0)</f>
        <v>0</v>
      </c>
      <c r="BO35">
        <f>IF('ALL-Students'!BO38='Master Answer Key'!$B37, 1, 0)</f>
        <v>0</v>
      </c>
      <c r="BP35">
        <f>IF('ALL-Students'!BP38='Master Answer Key'!$B37, 1, 0)</f>
        <v>1</v>
      </c>
      <c r="BQ35">
        <f>IF('ALL-Students'!BQ38='Master Answer Key'!$B37, 1, 0)</f>
        <v>1</v>
      </c>
      <c r="BR35">
        <f>IF('ALL-Students'!BR38='Master Answer Key'!$B37, 1, 0)</f>
        <v>0</v>
      </c>
      <c r="BS35">
        <f>IF('ALL-Students'!BS38='Master Answer Key'!$B37, 1, 0)</f>
        <v>1</v>
      </c>
      <c r="BT35">
        <f>IF('ALL-Students'!BT38='Master Answer Key'!$B37, 1, 0)</f>
        <v>0</v>
      </c>
      <c r="BU35">
        <f>IF('ALL-Students'!BU38='Master Answer Key'!$B37, 1, 0)</f>
        <v>1</v>
      </c>
      <c r="BV35">
        <f>IF('ALL-Students'!BV38='Master Answer Key'!$B37, 1, 0)</f>
        <v>0</v>
      </c>
      <c r="BW35">
        <f>IF('ALL-Students'!BW38='Master Answer Key'!$B37, 1, 0)</f>
        <v>0</v>
      </c>
      <c r="BX35">
        <f>IF('ALL-Students'!BX38='Master Answer Key'!$B37, 1, 0)</f>
        <v>1</v>
      </c>
      <c r="BY35">
        <f>IF('ALL-Students'!BY38='Master Answer Key'!$B37, 1, 0)</f>
        <v>0</v>
      </c>
      <c r="BZ35">
        <f>IF('ALL-Students'!BZ38='Master Answer Key'!$B37, 1, 0)</f>
        <v>0</v>
      </c>
      <c r="CA35">
        <f>IF('ALL-Students'!CA38='Master Answer Key'!$B37, 1, 0)</f>
        <v>0</v>
      </c>
      <c r="CB35">
        <f>IF('ALL-Students'!CB38='Master Answer Key'!$B37, 1, 0)</f>
        <v>1</v>
      </c>
      <c r="CC35">
        <f>IF('ALL-Students'!CC38='Master Answer Key'!$B37, 1, 0)</f>
        <v>0</v>
      </c>
    </row>
    <row r="36">
      <c r="A36" s="5" t="s">
        <v>140</v>
      </c>
      <c r="B36">
        <f>IF('ALL-Students'!B39='Master Answer Key'!$B38, 1, 0)</f>
        <v>1</v>
      </c>
      <c r="C36">
        <f>IF('ALL-Students'!C39='Master Answer Key'!$B38, 1, 0)</f>
        <v>1</v>
      </c>
      <c r="D36">
        <f>IF('ALL-Students'!D39='Master Answer Key'!$B38, 1, 0)</f>
        <v>1</v>
      </c>
      <c r="E36">
        <f>IF('ALL-Students'!E39='Master Answer Key'!$B38, 1, 0)</f>
        <v>1</v>
      </c>
      <c r="F36">
        <f>IF('ALL-Students'!F39='Master Answer Key'!$B38, 1, 0)</f>
        <v>1</v>
      </c>
      <c r="G36">
        <f>IF('ALL-Students'!G39='Master Answer Key'!$B38, 1, 0)</f>
        <v>1</v>
      </c>
      <c r="H36">
        <f>IF('ALL-Students'!H39='Master Answer Key'!$B38, 1, 0)</f>
        <v>1</v>
      </c>
      <c r="I36">
        <f>IF('ALL-Students'!I39='Master Answer Key'!$B38, 1, 0)</f>
        <v>1</v>
      </c>
      <c r="J36">
        <f>IF('ALL-Students'!J39='Master Answer Key'!$B38, 1, 0)</f>
        <v>1</v>
      </c>
      <c r="K36">
        <f>IF('ALL-Students'!K39='Master Answer Key'!$B38, 1, 0)</f>
        <v>0</v>
      </c>
      <c r="L36">
        <f>IF('ALL-Students'!L39='Master Answer Key'!$B38, 1, 0)</f>
        <v>1</v>
      </c>
      <c r="M36">
        <f>IF('ALL-Students'!M39='Master Answer Key'!$B38, 1, 0)</f>
        <v>0</v>
      </c>
      <c r="N36">
        <f>IF('ALL-Students'!N39='Master Answer Key'!$B38, 1, 0)</f>
        <v>1</v>
      </c>
      <c r="O36">
        <f>IF('ALL-Students'!O39='Master Answer Key'!$B38, 1, 0)</f>
        <v>1</v>
      </c>
      <c r="P36">
        <f>IF('ALL-Students'!P39='Master Answer Key'!$B38, 1, 0)</f>
        <v>1</v>
      </c>
      <c r="Q36">
        <f>IF('ALL-Students'!Q39='Master Answer Key'!$B38, 1, 0)</f>
        <v>1</v>
      </c>
      <c r="R36">
        <f>IF('ALL-Students'!R39='Master Answer Key'!$B38, 1, 0)</f>
        <v>1</v>
      </c>
      <c r="S36">
        <f>IF('ALL-Students'!S39='Master Answer Key'!$B38, 1, 0)</f>
        <v>1</v>
      </c>
      <c r="T36">
        <f>IF('ALL-Students'!T39='Master Answer Key'!$B38, 1, 0)</f>
        <v>1</v>
      </c>
      <c r="U36">
        <f>IF('ALL-Students'!U39='Master Answer Key'!$B38, 1, 0)</f>
        <v>1</v>
      </c>
      <c r="V36">
        <f>IF('ALL-Students'!V39='Master Answer Key'!$B38, 1, 0)</f>
        <v>1</v>
      </c>
      <c r="W36">
        <f>IF('ALL-Students'!W39='Master Answer Key'!$B38, 1, 0)</f>
        <v>1</v>
      </c>
      <c r="X36">
        <f>IF('ALL-Students'!X39='Master Answer Key'!$B38, 1, 0)</f>
        <v>1</v>
      </c>
      <c r="Y36">
        <f>IF('ALL-Students'!Y39='Master Answer Key'!$B38, 1, 0)</f>
        <v>1</v>
      </c>
      <c r="Z36">
        <f>IF('ALL-Students'!Z39='Master Answer Key'!$B38, 1, 0)</f>
        <v>1</v>
      </c>
      <c r="AA36">
        <f>IF('ALL-Students'!AA39='Master Answer Key'!$B38, 1, 0)</f>
        <v>1</v>
      </c>
      <c r="AB36">
        <f>IF('ALL-Students'!AB39='Master Answer Key'!$B38, 1, 0)</f>
        <v>1</v>
      </c>
      <c r="AC36">
        <f>IF('ALL-Students'!AC39='Master Answer Key'!$B38, 1, 0)</f>
        <v>0</v>
      </c>
      <c r="AD36">
        <f>IF('ALL-Students'!AD39='Master Answer Key'!$B38, 1, 0)</f>
        <v>0</v>
      </c>
      <c r="AE36">
        <f>IF('ALL-Students'!AE39='Master Answer Key'!$B38, 1, 0)</f>
        <v>1</v>
      </c>
      <c r="AF36">
        <f>IF('ALL-Students'!AF39='Master Answer Key'!$B38, 1, 0)</f>
        <v>0</v>
      </c>
      <c r="AG36">
        <f>IF('ALL-Students'!AG39='Master Answer Key'!$B38, 1, 0)</f>
        <v>1</v>
      </c>
      <c r="AH36">
        <f>IF('ALL-Students'!AH39='Master Answer Key'!$B38, 1, 0)</f>
        <v>1</v>
      </c>
      <c r="AI36">
        <f>IF('ALL-Students'!AI39='Master Answer Key'!$B38, 1, 0)</f>
        <v>1</v>
      </c>
      <c r="AJ36">
        <f>IF('ALL-Students'!AJ39='Master Answer Key'!$B38, 1, 0)</f>
        <v>1</v>
      </c>
      <c r="AK36">
        <f>IF('ALL-Students'!AK39='Master Answer Key'!$B38, 1, 0)</f>
        <v>1</v>
      </c>
      <c r="AL36">
        <f>IF('ALL-Students'!AL39='Master Answer Key'!$B38, 1, 0)</f>
        <v>1</v>
      </c>
      <c r="AM36">
        <f>IF('ALL-Students'!AM39='Master Answer Key'!$B38, 1, 0)</f>
        <v>1</v>
      </c>
      <c r="AN36">
        <f>IF('ALL-Students'!AN39='Master Answer Key'!$B38, 1, 0)</f>
        <v>1</v>
      </c>
      <c r="AO36">
        <f>IF('ALL-Students'!AO39='Master Answer Key'!$B38, 1, 0)</f>
        <v>1</v>
      </c>
      <c r="AP36">
        <f>IF('ALL-Students'!AP39='Master Answer Key'!$B38, 1, 0)</f>
        <v>1</v>
      </c>
      <c r="AQ36">
        <f>IF('ALL-Students'!AQ39='Master Answer Key'!$B38, 1, 0)</f>
        <v>1</v>
      </c>
      <c r="AR36">
        <f>IF('ALL-Students'!AR39='Master Answer Key'!$B38, 1, 0)</f>
        <v>1</v>
      </c>
      <c r="AS36">
        <f>IF('ALL-Students'!AS39='Master Answer Key'!$B38, 1, 0)</f>
        <v>1</v>
      </c>
      <c r="AT36">
        <f>IF('ALL-Students'!AT39='Master Answer Key'!$B38, 1, 0)</f>
        <v>1</v>
      </c>
      <c r="AU36">
        <f>IF('ALL-Students'!AU39='Master Answer Key'!$B38, 1, 0)</f>
        <v>1</v>
      </c>
      <c r="AV36">
        <f>IF('ALL-Students'!AV39='Master Answer Key'!$B38, 1, 0)</f>
        <v>1</v>
      </c>
      <c r="AW36">
        <f>IF('ALL-Students'!AW39='Master Answer Key'!$B38, 1, 0)</f>
        <v>1</v>
      </c>
      <c r="AX36">
        <f>IF('ALL-Students'!AX39='Master Answer Key'!$B38, 1, 0)</f>
        <v>1</v>
      </c>
      <c r="AY36">
        <f>IF('ALL-Students'!AY39='Master Answer Key'!$B38, 1, 0)</f>
        <v>1</v>
      </c>
      <c r="AZ36">
        <f>IF('ALL-Students'!AZ39='Master Answer Key'!$B38, 1, 0)</f>
        <v>1</v>
      </c>
      <c r="BA36">
        <f>IF('ALL-Students'!BA39='Master Answer Key'!$B38, 1, 0)</f>
        <v>1</v>
      </c>
      <c r="BB36">
        <f>IF('ALL-Students'!BB39='Master Answer Key'!$B38, 1, 0)</f>
        <v>1</v>
      </c>
      <c r="BC36">
        <f>IF('ALL-Students'!BC39='Master Answer Key'!$B38, 1, 0)</f>
        <v>1</v>
      </c>
      <c r="BD36">
        <f>IF('ALL-Students'!BD39='Master Answer Key'!$B38, 1, 0)</f>
        <v>1</v>
      </c>
      <c r="BE36">
        <f>IF('ALL-Students'!BE39='Master Answer Key'!$B38, 1, 0)</f>
        <v>1</v>
      </c>
      <c r="BF36">
        <f>IF('ALL-Students'!BF39='Master Answer Key'!$B38, 1, 0)</f>
        <v>1</v>
      </c>
      <c r="BG36">
        <f>IF('ALL-Students'!BG39='Master Answer Key'!$B38, 1, 0)</f>
        <v>1</v>
      </c>
      <c r="BH36">
        <f>IF('ALL-Students'!BH39='Master Answer Key'!$B38, 1, 0)</f>
        <v>1</v>
      </c>
      <c r="BI36">
        <f>IF('ALL-Students'!BI39='Master Answer Key'!$B38, 1, 0)</f>
        <v>1</v>
      </c>
      <c r="BJ36">
        <f>IF('ALL-Students'!BJ39='Master Answer Key'!$B38, 1, 0)</f>
        <v>1</v>
      </c>
      <c r="BK36">
        <f>IF('ALL-Students'!BK39='Master Answer Key'!$B38, 1, 0)</f>
        <v>1</v>
      </c>
      <c r="BL36">
        <f>IF('ALL-Students'!BL39='Master Answer Key'!$B38, 1, 0)</f>
        <v>1</v>
      </c>
      <c r="BM36">
        <f>IF('ALL-Students'!BM39='Master Answer Key'!$B38, 1, 0)</f>
        <v>1</v>
      </c>
      <c r="BN36">
        <f>IF('ALL-Students'!BN39='Master Answer Key'!$B38, 1, 0)</f>
        <v>1</v>
      </c>
      <c r="BO36">
        <f>IF('ALL-Students'!BO39='Master Answer Key'!$B38, 1, 0)</f>
        <v>1</v>
      </c>
      <c r="BP36">
        <f>IF('ALL-Students'!BP39='Master Answer Key'!$B38, 1, 0)</f>
        <v>1</v>
      </c>
      <c r="BQ36">
        <f>IF('ALL-Students'!BQ39='Master Answer Key'!$B38, 1, 0)</f>
        <v>1</v>
      </c>
      <c r="BR36">
        <f>IF('ALL-Students'!BR39='Master Answer Key'!$B38, 1, 0)</f>
        <v>1</v>
      </c>
      <c r="BS36">
        <f>IF('ALL-Students'!BS39='Master Answer Key'!$B38, 1, 0)</f>
        <v>1</v>
      </c>
      <c r="BT36">
        <f>IF('ALL-Students'!BT39='Master Answer Key'!$B38, 1, 0)</f>
        <v>1</v>
      </c>
      <c r="BU36">
        <f>IF('ALL-Students'!BU39='Master Answer Key'!$B38, 1, 0)</f>
        <v>1</v>
      </c>
      <c r="BV36">
        <f>IF('ALL-Students'!BV39='Master Answer Key'!$B38, 1, 0)</f>
        <v>1</v>
      </c>
      <c r="BW36">
        <f>IF('ALL-Students'!BW39='Master Answer Key'!$B38, 1, 0)</f>
        <v>1</v>
      </c>
      <c r="BX36">
        <f>IF('ALL-Students'!BX39='Master Answer Key'!$B38, 1, 0)</f>
        <v>1</v>
      </c>
      <c r="BY36">
        <f>IF('ALL-Students'!BY39='Master Answer Key'!$B38, 1, 0)</f>
        <v>1</v>
      </c>
      <c r="BZ36">
        <f>IF('ALL-Students'!BZ39='Master Answer Key'!$B38, 1, 0)</f>
        <v>1</v>
      </c>
      <c r="CA36">
        <f>IF('ALL-Students'!CA39='Master Answer Key'!$B38, 1, 0)</f>
        <v>1</v>
      </c>
      <c r="CB36">
        <f>IF('ALL-Students'!CB39='Master Answer Key'!$B38, 1, 0)</f>
        <v>1</v>
      </c>
      <c r="CC36">
        <f>IF('ALL-Students'!CC39='Master Answer Key'!$B38, 1, 0)</f>
        <v>1</v>
      </c>
    </row>
    <row r="37">
      <c r="A37" s="5" t="s">
        <v>141</v>
      </c>
      <c r="B37">
        <f>IF('ALL-Students'!B40='Master Answer Key'!$B39, 1, 0)</f>
        <v>1</v>
      </c>
      <c r="C37">
        <f>IF('ALL-Students'!C40='Master Answer Key'!$B39, 1, 0)</f>
        <v>1</v>
      </c>
      <c r="D37">
        <f>IF('ALL-Students'!D40='Master Answer Key'!$B39, 1, 0)</f>
        <v>0</v>
      </c>
      <c r="E37">
        <f>IF('ALL-Students'!E40='Master Answer Key'!$B39, 1, 0)</f>
        <v>1</v>
      </c>
      <c r="F37">
        <f>IF('ALL-Students'!F40='Master Answer Key'!$B39, 1, 0)</f>
        <v>0</v>
      </c>
      <c r="G37">
        <f>IF('ALL-Students'!G40='Master Answer Key'!$B39, 1, 0)</f>
        <v>1</v>
      </c>
      <c r="H37">
        <f>IF('ALL-Students'!H40='Master Answer Key'!$B39, 1, 0)</f>
        <v>0</v>
      </c>
      <c r="I37">
        <f>IF('ALL-Students'!I40='Master Answer Key'!$B39, 1, 0)</f>
        <v>0</v>
      </c>
      <c r="J37">
        <f>IF('ALL-Students'!J40='Master Answer Key'!$B39, 1, 0)</f>
        <v>0</v>
      </c>
      <c r="K37">
        <f>IF('ALL-Students'!K40='Master Answer Key'!$B39, 1, 0)</f>
        <v>0</v>
      </c>
      <c r="L37">
        <f>IF('ALL-Students'!L40='Master Answer Key'!$B39, 1, 0)</f>
        <v>0</v>
      </c>
      <c r="M37">
        <f>IF('ALL-Students'!M40='Master Answer Key'!$B39, 1, 0)</f>
        <v>0</v>
      </c>
      <c r="N37">
        <f>IF('ALL-Students'!N40='Master Answer Key'!$B39, 1, 0)</f>
        <v>0</v>
      </c>
      <c r="O37">
        <f>IF('ALL-Students'!O40='Master Answer Key'!$B39, 1, 0)</f>
        <v>1</v>
      </c>
      <c r="P37">
        <f>IF('ALL-Students'!P40='Master Answer Key'!$B39, 1, 0)</f>
        <v>1</v>
      </c>
      <c r="Q37">
        <f>IF('ALL-Students'!Q40='Master Answer Key'!$B39, 1, 0)</f>
        <v>0</v>
      </c>
      <c r="R37">
        <f>IF('ALL-Students'!R40='Master Answer Key'!$B39, 1, 0)</f>
        <v>1</v>
      </c>
      <c r="S37">
        <f>IF('ALL-Students'!S40='Master Answer Key'!$B39, 1, 0)</f>
        <v>1</v>
      </c>
      <c r="T37">
        <f>IF('ALL-Students'!T40='Master Answer Key'!$B39, 1, 0)</f>
        <v>1</v>
      </c>
      <c r="U37">
        <f>IF('ALL-Students'!U40='Master Answer Key'!$B39, 1, 0)</f>
        <v>1</v>
      </c>
      <c r="V37">
        <f>IF('ALL-Students'!V40='Master Answer Key'!$B39, 1, 0)</f>
        <v>0</v>
      </c>
      <c r="W37">
        <f>IF('ALL-Students'!W40='Master Answer Key'!$B39, 1, 0)</f>
        <v>0</v>
      </c>
      <c r="X37">
        <f>IF('ALL-Students'!X40='Master Answer Key'!$B39, 1, 0)</f>
        <v>0</v>
      </c>
      <c r="Y37">
        <f>IF('ALL-Students'!Y40='Master Answer Key'!$B39, 1, 0)</f>
        <v>0</v>
      </c>
      <c r="Z37">
        <f>IF('ALL-Students'!Z40='Master Answer Key'!$B39, 1, 0)</f>
        <v>0</v>
      </c>
      <c r="AA37">
        <f>IF('ALL-Students'!AA40='Master Answer Key'!$B39, 1, 0)</f>
        <v>1</v>
      </c>
      <c r="AB37">
        <f>IF('ALL-Students'!AB40='Master Answer Key'!$B39, 1, 0)</f>
        <v>1</v>
      </c>
      <c r="AC37">
        <f>IF('ALL-Students'!AC40='Master Answer Key'!$B39, 1, 0)</f>
        <v>1</v>
      </c>
      <c r="AD37">
        <f>IF('ALL-Students'!AD40='Master Answer Key'!$B39, 1, 0)</f>
        <v>0</v>
      </c>
      <c r="AE37">
        <f>IF('ALL-Students'!AE40='Master Answer Key'!$B39, 1, 0)</f>
        <v>0</v>
      </c>
      <c r="AF37">
        <f>IF('ALL-Students'!AF40='Master Answer Key'!$B39, 1, 0)</f>
        <v>1</v>
      </c>
      <c r="AG37">
        <f>IF('ALL-Students'!AG40='Master Answer Key'!$B39, 1, 0)</f>
        <v>1</v>
      </c>
      <c r="AH37">
        <f>IF('ALL-Students'!AH40='Master Answer Key'!$B39, 1, 0)</f>
        <v>0</v>
      </c>
      <c r="AI37">
        <f>IF('ALL-Students'!AI40='Master Answer Key'!$B39, 1, 0)</f>
        <v>0</v>
      </c>
      <c r="AJ37">
        <f>IF('ALL-Students'!AJ40='Master Answer Key'!$B39, 1, 0)</f>
        <v>0</v>
      </c>
      <c r="AK37">
        <f>IF('ALL-Students'!AK40='Master Answer Key'!$B39, 1, 0)</f>
        <v>1</v>
      </c>
      <c r="AL37">
        <f>IF('ALL-Students'!AL40='Master Answer Key'!$B39, 1, 0)</f>
        <v>0</v>
      </c>
      <c r="AM37">
        <f>IF('ALL-Students'!AM40='Master Answer Key'!$B39, 1, 0)</f>
        <v>0</v>
      </c>
      <c r="AN37">
        <f>IF('ALL-Students'!AN40='Master Answer Key'!$B39, 1, 0)</f>
        <v>0</v>
      </c>
      <c r="AO37">
        <f>IF('ALL-Students'!AO40='Master Answer Key'!$B39, 1, 0)</f>
        <v>1</v>
      </c>
      <c r="AP37">
        <f>IF('ALL-Students'!AP40='Master Answer Key'!$B39, 1, 0)</f>
        <v>1</v>
      </c>
      <c r="AQ37">
        <f>IF('ALL-Students'!AQ40='Master Answer Key'!$B39, 1, 0)</f>
        <v>0</v>
      </c>
      <c r="AR37">
        <f>IF('ALL-Students'!AR40='Master Answer Key'!$B39, 1, 0)</f>
        <v>0</v>
      </c>
      <c r="AS37">
        <f>IF('ALL-Students'!AS40='Master Answer Key'!$B39, 1, 0)</f>
        <v>0</v>
      </c>
      <c r="AT37">
        <f>IF('ALL-Students'!AT40='Master Answer Key'!$B39, 1, 0)</f>
        <v>0</v>
      </c>
      <c r="AU37">
        <f>IF('ALL-Students'!AU40='Master Answer Key'!$B39, 1, 0)</f>
        <v>0</v>
      </c>
      <c r="AV37">
        <f>IF('ALL-Students'!AV40='Master Answer Key'!$B39, 1, 0)</f>
        <v>1</v>
      </c>
      <c r="AW37">
        <f>IF('ALL-Students'!AW40='Master Answer Key'!$B39, 1, 0)</f>
        <v>1</v>
      </c>
      <c r="AX37">
        <f>IF('ALL-Students'!AX40='Master Answer Key'!$B39, 1, 0)</f>
        <v>0</v>
      </c>
      <c r="AY37">
        <f>IF('ALL-Students'!AY40='Master Answer Key'!$B39, 1, 0)</f>
        <v>0</v>
      </c>
      <c r="AZ37">
        <f>IF('ALL-Students'!AZ40='Master Answer Key'!$B39, 1, 0)</f>
        <v>1</v>
      </c>
      <c r="BA37">
        <f>IF('ALL-Students'!BA40='Master Answer Key'!$B39, 1, 0)</f>
        <v>1</v>
      </c>
      <c r="BB37">
        <f>IF('ALL-Students'!BB40='Master Answer Key'!$B39, 1, 0)</f>
        <v>0</v>
      </c>
      <c r="BC37">
        <f>IF('ALL-Students'!BC40='Master Answer Key'!$B39, 1, 0)</f>
        <v>1</v>
      </c>
      <c r="BD37">
        <f>IF('ALL-Students'!BD40='Master Answer Key'!$B39, 1, 0)</f>
        <v>1</v>
      </c>
      <c r="BE37">
        <f>IF('ALL-Students'!BE40='Master Answer Key'!$B39, 1, 0)</f>
        <v>1</v>
      </c>
      <c r="BF37">
        <f>IF('ALL-Students'!BF40='Master Answer Key'!$B39, 1, 0)</f>
        <v>0</v>
      </c>
      <c r="BG37">
        <f>IF('ALL-Students'!BG40='Master Answer Key'!$B39, 1, 0)</f>
        <v>0</v>
      </c>
      <c r="BH37">
        <f>IF('ALL-Students'!BH40='Master Answer Key'!$B39, 1, 0)</f>
        <v>0</v>
      </c>
      <c r="BI37">
        <f>IF('ALL-Students'!BI40='Master Answer Key'!$B39, 1, 0)</f>
        <v>1</v>
      </c>
      <c r="BJ37">
        <f>IF('ALL-Students'!BJ40='Master Answer Key'!$B39, 1, 0)</f>
        <v>1</v>
      </c>
      <c r="BK37">
        <f>IF('ALL-Students'!BK40='Master Answer Key'!$B39, 1, 0)</f>
        <v>0</v>
      </c>
      <c r="BL37">
        <f>IF('ALL-Students'!BL40='Master Answer Key'!$B39, 1, 0)</f>
        <v>0</v>
      </c>
      <c r="BM37">
        <f>IF('ALL-Students'!BM40='Master Answer Key'!$B39, 1, 0)</f>
        <v>0</v>
      </c>
      <c r="BN37">
        <f>IF('ALL-Students'!BN40='Master Answer Key'!$B39, 1, 0)</f>
        <v>0</v>
      </c>
      <c r="BO37">
        <f>IF('ALL-Students'!BO40='Master Answer Key'!$B39, 1, 0)</f>
        <v>1</v>
      </c>
      <c r="BP37">
        <f>IF('ALL-Students'!BP40='Master Answer Key'!$B39, 1, 0)</f>
        <v>1</v>
      </c>
      <c r="BQ37">
        <f>IF('ALL-Students'!BQ40='Master Answer Key'!$B39, 1, 0)</f>
        <v>1</v>
      </c>
      <c r="BR37">
        <f>IF('ALL-Students'!BR40='Master Answer Key'!$B39, 1, 0)</f>
        <v>1</v>
      </c>
      <c r="BS37">
        <f>IF('ALL-Students'!BS40='Master Answer Key'!$B39, 1, 0)</f>
        <v>1</v>
      </c>
      <c r="BT37">
        <f>IF('ALL-Students'!BT40='Master Answer Key'!$B39, 1, 0)</f>
        <v>1</v>
      </c>
      <c r="BU37">
        <f>IF('ALL-Students'!BU40='Master Answer Key'!$B39, 1, 0)</f>
        <v>0</v>
      </c>
      <c r="BV37">
        <f>IF('ALL-Students'!BV40='Master Answer Key'!$B39, 1, 0)</f>
        <v>0</v>
      </c>
      <c r="BW37">
        <f>IF('ALL-Students'!BW40='Master Answer Key'!$B39, 1, 0)</f>
        <v>1</v>
      </c>
      <c r="BX37">
        <f>IF('ALL-Students'!BX40='Master Answer Key'!$B39, 1, 0)</f>
        <v>1</v>
      </c>
      <c r="BY37">
        <f>IF('ALL-Students'!BY40='Master Answer Key'!$B39, 1, 0)</f>
        <v>1</v>
      </c>
      <c r="BZ37">
        <f>IF('ALL-Students'!BZ40='Master Answer Key'!$B39, 1, 0)</f>
        <v>1</v>
      </c>
      <c r="CA37">
        <f>IF('ALL-Students'!CA40='Master Answer Key'!$B39, 1, 0)</f>
        <v>0</v>
      </c>
      <c r="CB37">
        <f>IF('ALL-Students'!CB40='Master Answer Key'!$B39, 1, 0)</f>
        <v>0</v>
      </c>
      <c r="CC37">
        <f>IF('ALL-Students'!CC40='Master Answer Key'!$B39, 1, 0)</f>
        <v>1</v>
      </c>
    </row>
    <row r="38">
      <c r="A38" s="5" t="s">
        <v>142</v>
      </c>
      <c r="B38">
        <f>IF('ALL-Students'!B41='Master Answer Key'!$B40, 1, 0)</f>
        <v>1</v>
      </c>
      <c r="C38">
        <f>IF('ALL-Students'!C41='Master Answer Key'!$B40, 1, 0)</f>
        <v>1</v>
      </c>
      <c r="D38">
        <f>IF('ALL-Students'!D41='Master Answer Key'!$B40, 1, 0)</f>
        <v>1</v>
      </c>
      <c r="E38">
        <f>IF('ALL-Students'!E41='Master Answer Key'!$B40, 1, 0)</f>
        <v>1</v>
      </c>
      <c r="F38">
        <f>IF('ALL-Students'!F41='Master Answer Key'!$B40, 1, 0)</f>
        <v>0</v>
      </c>
      <c r="G38">
        <f>IF('ALL-Students'!G41='Master Answer Key'!$B40, 1, 0)</f>
        <v>1</v>
      </c>
      <c r="H38">
        <f>IF('ALL-Students'!H41='Master Answer Key'!$B40, 1, 0)</f>
        <v>1</v>
      </c>
      <c r="I38">
        <f>IF('ALL-Students'!I41='Master Answer Key'!$B40, 1, 0)</f>
        <v>1</v>
      </c>
      <c r="J38">
        <f>IF('ALL-Students'!J41='Master Answer Key'!$B40, 1, 0)</f>
        <v>1</v>
      </c>
      <c r="K38">
        <f>IF('ALL-Students'!K41='Master Answer Key'!$B40, 1, 0)</f>
        <v>0</v>
      </c>
      <c r="L38">
        <f>IF('ALL-Students'!L41='Master Answer Key'!$B40, 1, 0)</f>
        <v>1</v>
      </c>
      <c r="M38">
        <f>IF('ALL-Students'!M41='Master Answer Key'!$B40, 1, 0)</f>
        <v>0</v>
      </c>
      <c r="N38">
        <f>IF('ALL-Students'!N41='Master Answer Key'!$B40, 1, 0)</f>
        <v>0</v>
      </c>
      <c r="O38">
        <f>IF('ALL-Students'!O41='Master Answer Key'!$B40, 1, 0)</f>
        <v>1</v>
      </c>
      <c r="P38">
        <f>IF('ALL-Students'!P41='Master Answer Key'!$B40, 1, 0)</f>
        <v>1</v>
      </c>
      <c r="Q38">
        <f>IF('ALL-Students'!Q41='Master Answer Key'!$B40, 1, 0)</f>
        <v>0</v>
      </c>
      <c r="R38">
        <f>IF('ALL-Students'!R41='Master Answer Key'!$B40, 1, 0)</f>
        <v>0</v>
      </c>
      <c r="S38">
        <f>IF('ALL-Students'!S41='Master Answer Key'!$B40, 1, 0)</f>
        <v>0</v>
      </c>
      <c r="T38">
        <f>IF('ALL-Students'!T41='Master Answer Key'!$B40, 1, 0)</f>
        <v>0</v>
      </c>
      <c r="U38">
        <f>IF('ALL-Students'!U41='Master Answer Key'!$B40, 1, 0)</f>
        <v>1</v>
      </c>
      <c r="V38">
        <f>IF('ALL-Students'!V41='Master Answer Key'!$B40, 1, 0)</f>
        <v>1</v>
      </c>
      <c r="W38">
        <f>IF('ALL-Students'!W41='Master Answer Key'!$B40, 1, 0)</f>
        <v>1</v>
      </c>
      <c r="X38">
        <f>IF('ALL-Students'!X41='Master Answer Key'!$B40, 1, 0)</f>
        <v>1</v>
      </c>
      <c r="Y38">
        <f>IF('ALL-Students'!Y41='Master Answer Key'!$B40, 1, 0)</f>
        <v>0</v>
      </c>
      <c r="Z38">
        <f>IF('ALL-Students'!Z41='Master Answer Key'!$B40, 1, 0)</f>
        <v>0</v>
      </c>
      <c r="AA38">
        <f>IF('ALL-Students'!AA41='Master Answer Key'!$B40, 1, 0)</f>
        <v>1</v>
      </c>
      <c r="AB38">
        <f>IF('ALL-Students'!AB41='Master Answer Key'!$B40, 1, 0)</f>
        <v>1</v>
      </c>
      <c r="AC38">
        <f>IF('ALL-Students'!AC41='Master Answer Key'!$B40, 1, 0)</f>
        <v>0</v>
      </c>
      <c r="AD38">
        <f>IF('ALL-Students'!AD41='Master Answer Key'!$B40, 1, 0)</f>
        <v>0</v>
      </c>
      <c r="AE38">
        <f>IF('ALL-Students'!AE41='Master Answer Key'!$B40, 1, 0)</f>
        <v>1</v>
      </c>
      <c r="AF38">
        <f>IF('ALL-Students'!AF41='Master Answer Key'!$B40, 1, 0)</f>
        <v>0</v>
      </c>
      <c r="AG38">
        <f>IF('ALL-Students'!AG41='Master Answer Key'!$B40, 1, 0)</f>
        <v>1</v>
      </c>
      <c r="AH38">
        <f>IF('ALL-Students'!AH41='Master Answer Key'!$B40, 1, 0)</f>
        <v>0</v>
      </c>
      <c r="AI38">
        <f>IF('ALL-Students'!AI41='Master Answer Key'!$B40, 1, 0)</f>
        <v>1</v>
      </c>
      <c r="AJ38">
        <f>IF('ALL-Students'!AJ41='Master Answer Key'!$B40, 1, 0)</f>
        <v>1</v>
      </c>
      <c r="AK38">
        <f>IF('ALL-Students'!AK41='Master Answer Key'!$B40, 1, 0)</f>
        <v>0</v>
      </c>
      <c r="AL38">
        <f>IF('ALL-Students'!AL41='Master Answer Key'!$B40, 1, 0)</f>
        <v>1</v>
      </c>
      <c r="AM38">
        <f>IF('ALL-Students'!AM41='Master Answer Key'!$B40, 1, 0)</f>
        <v>1</v>
      </c>
      <c r="AN38">
        <f>IF('ALL-Students'!AN41='Master Answer Key'!$B40, 1, 0)</f>
        <v>1</v>
      </c>
      <c r="AO38">
        <f>IF('ALL-Students'!AO41='Master Answer Key'!$B40, 1, 0)</f>
        <v>0</v>
      </c>
      <c r="AP38">
        <f>IF('ALL-Students'!AP41='Master Answer Key'!$B40, 1, 0)</f>
        <v>1</v>
      </c>
      <c r="AQ38">
        <f>IF('ALL-Students'!AQ41='Master Answer Key'!$B40, 1, 0)</f>
        <v>1</v>
      </c>
      <c r="AR38">
        <f>IF('ALL-Students'!AR41='Master Answer Key'!$B40, 1, 0)</f>
        <v>0</v>
      </c>
      <c r="AS38">
        <f>IF('ALL-Students'!AS41='Master Answer Key'!$B40, 1, 0)</f>
        <v>1</v>
      </c>
      <c r="AT38">
        <f>IF('ALL-Students'!AT41='Master Answer Key'!$B40, 1, 0)</f>
        <v>1</v>
      </c>
      <c r="AU38">
        <f>IF('ALL-Students'!AU41='Master Answer Key'!$B40, 1, 0)</f>
        <v>1</v>
      </c>
      <c r="AV38">
        <f>IF('ALL-Students'!AV41='Master Answer Key'!$B40, 1, 0)</f>
        <v>1</v>
      </c>
      <c r="AW38">
        <f>IF('ALL-Students'!AW41='Master Answer Key'!$B40, 1, 0)</f>
        <v>1</v>
      </c>
      <c r="AX38">
        <f>IF('ALL-Students'!AX41='Master Answer Key'!$B40, 1, 0)</f>
        <v>1</v>
      </c>
      <c r="AY38">
        <f>IF('ALL-Students'!AY41='Master Answer Key'!$B40, 1, 0)</f>
        <v>1</v>
      </c>
      <c r="AZ38">
        <f>IF('ALL-Students'!AZ41='Master Answer Key'!$B40, 1, 0)</f>
        <v>1</v>
      </c>
      <c r="BA38">
        <f>IF('ALL-Students'!BA41='Master Answer Key'!$B40, 1, 0)</f>
        <v>1</v>
      </c>
      <c r="BB38">
        <f>IF('ALL-Students'!BB41='Master Answer Key'!$B40, 1, 0)</f>
        <v>1</v>
      </c>
      <c r="BC38">
        <f>IF('ALL-Students'!BC41='Master Answer Key'!$B40, 1, 0)</f>
        <v>1</v>
      </c>
      <c r="BD38">
        <f>IF('ALL-Students'!BD41='Master Answer Key'!$B40, 1, 0)</f>
        <v>1</v>
      </c>
      <c r="BE38">
        <f>IF('ALL-Students'!BE41='Master Answer Key'!$B40, 1, 0)</f>
        <v>1</v>
      </c>
      <c r="BF38">
        <f>IF('ALL-Students'!BF41='Master Answer Key'!$B40, 1, 0)</f>
        <v>1</v>
      </c>
      <c r="BG38">
        <f>IF('ALL-Students'!BG41='Master Answer Key'!$B40, 1, 0)</f>
        <v>1</v>
      </c>
      <c r="BH38">
        <f>IF('ALL-Students'!BH41='Master Answer Key'!$B40, 1, 0)</f>
        <v>1</v>
      </c>
      <c r="BI38">
        <f>IF('ALL-Students'!BI41='Master Answer Key'!$B40, 1, 0)</f>
        <v>1</v>
      </c>
      <c r="BJ38">
        <f>IF('ALL-Students'!BJ41='Master Answer Key'!$B40, 1, 0)</f>
        <v>0</v>
      </c>
      <c r="BK38">
        <f>IF('ALL-Students'!BK41='Master Answer Key'!$B40, 1, 0)</f>
        <v>0</v>
      </c>
      <c r="BL38">
        <f>IF('ALL-Students'!BL41='Master Answer Key'!$B40, 1, 0)</f>
        <v>1</v>
      </c>
      <c r="BM38">
        <f>IF('ALL-Students'!BM41='Master Answer Key'!$B40, 1, 0)</f>
        <v>1</v>
      </c>
      <c r="BN38">
        <f>IF('ALL-Students'!BN41='Master Answer Key'!$B40, 1, 0)</f>
        <v>0</v>
      </c>
      <c r="BO38">
        <f>IF('ALL-Students'!BO41='Master Answer Key'!$B40, 1, 0)</f>
        <v>1</v>
      </c>
      <c r="BP38">
        <f>IF('ALL-Students'!BP41='Master Answer Key'!$B40, 1, 0)</f>
        <v>1</v>
      </c>
      <c r="BQ38">
        <f>IF('ALL-Students'!BQ41='Master Answer Key'!$B40, 1, 0)</f>
        <v>1</v>
      </c>
      <c r="BR38">
        <f>IF('ALL-Students'!BR41='Master Answer Key'!$B40, 1, 0)</f>
        <v>1</v>
      </c>
      <c r="BS38">
        <f>IF('ALL-Students'!BS41='Master Answer Key'!$B40, 1, 0)</f>
        <v>1</v>
      </c>
      <c r="BT38">
        <f>IF('ALL-Students'!BT41='Master Answer Key'!$B40, 1, 0)</f>
        <v>1</v>
      </c>
      <c r="BU38">
        <f>IF('ALL-Students'!BU41='Master Answer Key'!$B40, 1, 0)</f>
        <v>1</v>
      </c>
      <c r="BV38">
        <f>IF('ALL-Students'!BV41='Master Answer Key'!$B40, 1, 0)</f>
        <v>0</v>
      </c>
      <c r="BW38">
        <f>IF('ALL-Students'!BW41='Master Answer Key'!$B40, 1, 0)</f>
        <v>1</v>
      </c>
      <c r="BX38">
        <f>IF('ALL-Students'!BX41='Master Answer Key'!$B40, 1, 0)</f>
        <v>1</v>
      </c>
      <c r="BY38">
        <f>IF('ALL-Students'!BY41='Master Answer Key'!$B40, 1, 0)</f>
        <v>1</v>
      </c>
      <c r="BZ38">
        <f>IF('ALL-Students'!BZ41='Master Answer Key'!$B40, 1, 0)</f>
        <v>1</v>
      </c>
      <c r="CA38">
        <f>IF('ALL-Students'!CA41='Master Answer Key'!$B40, 1, 0)</f>
        <v>1</v>
      </c>
      <c r="CB38">
        <f>IF('ALL-Students'!CB41='Master Answer Key'!$B40, 1, 0)</f>
        <v>1</v>
      </c>
      <c r="CC38">
        <f>IF('ALL-Students'!CC41='Master Answer Key'!$B40, 1, 0)</f>
        <v>1</v>
      </c>
    </row>
    <row r="39">
      <c r="A39" s="5" t="s">
        <v>143</v>
      </c>
      <c r="B39">
        <f>IF('ALL-Students'!B42='Master Answer Key'!$B41, 1, 0)</f>
        <v>0</v>
      </c>
      <c r="C39">
        <f>IF('ALL-Students'!C42='Master Answer Key'!$B41, 1, 0)</f>
        <v>1</v>
      </c>
      <c r="D39">
        <f>IF('ALL-Students'!D42='Master Answer Key'!$B41, 1, 0)</f>
        <v>0</v>
      </c>
      <c r="E39">
        <f>IF('ALL-Students'!E42='Master Answer Key'!$B41, 1, 0)</f>
        <v>0</v>
      </c>
      <c r="F39">
        <f>IF('ALL-Students'!F42='Master Answer Key'!$B41, 1, 0)</f>
        <v>1</v>
      </c>
      <c r="G39">
        <f>IF('ALL-Students'!G42='Master Answer Key'!$B41, 1, 0)</f>
        <v>0</v>
      </c>
      <c r="H39">
        <f>IF('ALL-Students'!H42='Master Answer Key'!$B41, 1, 0)</f>
        <v>0</v>
      </c>
      <c r="I39">
        <f>IF('ALL-Students'!I42='Master Answer Key'!$B41, 1, 0)</f>
        <v>0</v>
      </c>
      <c r="J39">
        <f>IF('ALL-Students'!J42='Master Answer Key'!$B41, 1, 0)</f>
        <v>1</v>
      </c>
      <c r="K39">
        <f>IF('ALL-Students'!K42='Master Answer Key'!$B41, 1, 0)</f>
        <v>0</v>
      </c>
      <c r="L39">
        <f>IF('ALL-Students'!L42='Master Answer Key'!$B41, 1, 0)</f>
        <v>0</v>
      </c>
      <c r="M39">
        <f>IF('ALL-Students'!M42='Master Answer Key'!$B41, 1, 0)</f>
        <v>0</v>
      </c>
      <c r="N39">
        <f>IF('ALL-Students'!N42='Master Answer Key'!$B41, 1, 0)</f>
        <v>0</v>
      </c>
      <c r="O39">
        <f>IF('ALL-Students'!O42='Master Answer Key'!$B41, 1, 0)</f>
        <v>0</v>
      </c>
      <c r="P39">
        <f>IF('ALL-Students'!P42='Master Answer Key'!$B41, 1, 0)</f>
        <v>0</v>
      </c>
      <c r="Q39">
        <f>IF('ALL-Students'!Q42='Master Answer Key'!$B41, 1, 0)</f>
        <v>0</v>
      </c>
      <c r="R39">
        <f>IF('ALL-Students'!R42='Master Answer Key'!$B41, 1, 0)</f>
        <v>1</v>
      </c>
      <c r="S39">
        <f>IF('ALL-Students'!S42='Master Answer Key'!$B41, 1, 0)</f>
        <v>1</v>
      </c>
      <c r="T39">
        <f>IF('ALL-Students'!T42='Master Answer Key'!$B41, 1, 0)</f>
        <v>0</v>
      </c>
      <c r="U39">
        <f>IF('ALL-Students'!U42='Master Answer Key'!$B41, 1, 0)</f>
        <v>1</v>
      </c>
      <c r="V39">
        <f>IF('ALL-Students'!V42='Master Answer Key'!$B41, 1, 0)</f>
        <v>1</v>
      </c>
      <c r="W39">
        <f>IF('ALL-Students'!W42='Master Answer Key'!$B41, 1, 0)</f>
        <v>0</v>
      </c>
      <c r="X39">
        <f>IF('ALL-Students'!X42='Master Answer Key'!$B41, 1, 0)</f>
        <v>0</v>
      </c>
      <c r="Y39">
        <f>IF('ALL-Students'!Y42='Master Answer Key'!$B41, 1, 0)</f>
        <v>1</v>
      </c>
      <c r="Z39">
        <f>IF('ALL-Students'!Z42='Master Answer Key'!$B41, 1, 0)</f>
        <v>1</v>
      </c>
      <c r="AA39">
        <f>IF('ALL-Students'!AA42='Master Answer Key'!$B41, 1, 0)</f>
        <v>1</v>
      </c>
      <c r="AB39">
        <f>IF('ALL-Students'!AB42='Master Answer Key'!$B41, 1, 0)</f>
        <v>1</v>
      </c>
      <c r="AC39">
        <f>IF('ALL-Students'!AC42='Master Answer Key'!$B41, 1, 0)</f>
        <v>0</v>
      </c>
      <c r="AD39">
        <f>IF('ALL-Students'!AD42='Master Answer Key'!$B41, 1, 0)</f>
        <v>0</v>
      </c>
      <c r="AE39">
        <f>IF('ALL-Students'!AE42='Master Answer Key'!$B41, 1, 0)</f>
        <v>0</v>
      </c>
      <c r="AF39">
        <f>IF('ALL-Students'!AF42='Master Answer Key'!$B41, 1, 0)</f>
        <v>0</v>
      </c>
      <c r="AG39">
        <f>IF('ALL-Students'!AG42='Master Answer Key'!$B41, 1, 0)</f>
        <v>0</v>
      </c>
      <c r="AH39">
        <f>IF('ALL-Students'!AH42='Master Answer Key'!$B41, 1, 0)</f>
        <v>0</v>
      </c>
      <c r="AI39">
        <f>IF('ALL-Students'!AI42='Master Answer Key'!$B41, 1, 0)</f>
        <v>0</v>
      </c>
      <c r="AJ39">
        <f>IF('ALL-Students'!AJ42='Master Answer Key'!$B41, 1, 0)</f>
        <v>0</v>
      </c>
      <c r="AK39">
        <f>IF('ALL-Students'!AK42='Master Answer Key'!$B41, 1, 0)</f>
        <v>0</v>
      </c>
      <c r="AL39">
        <f>IF('ALL-Students'!AL42='Master Answer Key'!$B41, 1, 0)</f>
        <v>1</v>
      </c>
      <c r="AM39">
        <f>IF('ALL-Students'!AM42='Master Answer Key'!$B41, 1, 0)</f>
        <v>0</v>
      </c>
      <c r="AN39">
        <f>IF('ALL-Students'!AN42='Master Answer Key'!$B41, 1, 0)</f>
        <v>0</v>
      </c>
      <c r="AO39">
        <f>IF('ALL-Students'!AO42='Master Answer Key'!$B41, 1, 0)</f>
        <v>0</v>
      </c>
      <c r="AP39">
        <f>IF('ALL-Students'!AP42='Master Answer Key'!$B41, 1, 0)</f>
        <v>0</v>
      </c>
      <c r="AQ39">
        <f>IF('ALL-Students'!AQ42='Master Answer Key'!$B41, 1, 0)</f>
        <v>1</v>
      </c>
      <c r="AR39">
        <f>IF('ALL-Students'!AR42='Master Answer Key'!$B41, 1, 0)</f>
        <v>0</v>
      </c>
      <c r="AS39">
        <f>IF('ALL-Students'!AS42='Master Answer Key'!$B41, 1, 0)</f>
        <v>0</v>
      </c>
      <c r="AT39">
        <f>IF('ALL-Students'!AT42='Master Answer Key'!$B41, 1, 0)</f>
        <v>0</v>
      </c>
      <c r="AU39">
        <f>IF('ALL-Students'!AU42='Master Answer Key'!$B41, 1, 0)</f>
        <v>1</v>
      </c>
      <c r="AV39">
        <f>IF('ALL-Students'!AV42='Master Answer Key'!$B41, 1, 0)</f>
        <v>0</v>
      </c>
      <c r="AW39">
        <f>IF('ALL-Students'!AW42='Master Answer Key'!$B41, 1, 0)</f>
        <v>0</v>
      </c>
      <c r="AX39">
        <f>IF('ALL-Students'!AX42='Master Answer Key'!$B41, 1, 0)</f>
        <v>0</v>
      </c>
      <c r="AY39">
        <f>IF('ALL-Students'!AY42='Master Answer Key'!$B41, 1, 0)</f>
        <v>0</v>
      </c>
      <c r="AZ39">
        <f>IF('ALL-Students'!AZ42='Master Answer Key'!$B41, 1, 0)</f>
        <v>1</v>
      </c>
      <c r="BA39">
        <f>IF('ALL-Students'!BA42='Master Answer Key'!$B41, 1, 0)</f>
        <v>1</v>
      </c>
      <c r="BB39">
        <f>IF('ALL-Students'!BB42='Master Answer Key'!$B41, 1, 0)</f>
        <v>0</v>
      </c>
      <c r="BC39">
        <f>IF('ALL-Students'!BC42='Master Answer Key'!$B41, 1, 0)</f>
        <v>0</v>
      </c>
      <c r="BD39">
        <f>IF('ALL-Students'!BD42='Master Answer Key'!$B41, 1, 0)</f>
        <v>0</v>
      </c>
      <c r="BE39">
        <f>IF('ALL-Students'!BE42='Master Answer Key'!$B41, 1, 0)</f>
        <v>0</v>
      </c>
      <c r="BF39">
        <f>IF('ALL-Students'!BF42='Master Answer Key'!$B41, 1, 0)</f>
        <v>1</v>
      </c>
      <c r="BG39">
        <f>IF('ALL-Students'!BG42='Master Answer Key'!$B41, 1, 0)</f>
        <v>1</v>
      </c>
      <c r="BH39">
        <f>IF('ALL-Students'!BH42='Master Answer Key'!$B41, 1, 0)</f>
        <v>0</v>
      </c>
      <c r="BI39">
        <f>IF('ALL-Students'!BI42='Master Answer Key'!$B41, 1, 0)</f>
        <v>1</v>
      </c>
      <c r="BJ39">
        <f>IF('ALL-Students'!BJ42='Master Answer Key'!$B41, 1, 0)</f>
        <v>0</v>
      </c>
      <c r="BK39">
        <f>IF('ALL-Students'!BK42='Master Answer Key'!$B41, 1, 0)</f>
        <v>0</v>
      </c>
      <c r="BL39">
        <f>IF('ALL-Students'!BL42='Master Answer Key'!$B41, 1, 0)</f>
        <v>1</v>
      </c>
      <c r="BM39">
        <f>IF('ALL-Students'!BM42='Master Answer Key'!$B41, 1, 0)</f>
        <v>1</v>
      </c>
      <c r="BN39">
        <f>IF('ALL-Students'!BN42='Master Answer Key'!$B41, 1, 0)</f>
        <v>0</v>
      </c>
      <c r="BO39">
        <f>IF('ALL-Students'!BO42='Master Answer Key'!$B41, 1, 0)</f>
        <v>1</v>
      </c>
      <c r="BP39">
        <f>IF('ALL-Students'!BP42='Master Answer Key'!$B41, 1, 0)</f>
        <v>1</v>
      </c>
      <c r="BQ39">
        <f>IF('ALL-Students'!BQ42='Master Answer Key'!$B41, 1, 0)</f>
        <v>1</v>
      </c>
      <c r="BR39">
        <f>IF('ALL-Students'!BR42='Master Answer Key'!$B41, 1, 0)</f>
        <v>1</v>
      </c>
      <c r="BS39">
        <f>IF('ALL-Students'!BS42='Master Answer Key'!$B41, 1, 0)</f>
        <v>0</v>
      </c>
      <c r="BT39">
        <f>IF('ALL-Students'!BT42='Master Answer Key'!$B41, 1, 0)</f>
        <v>1</v>
      </c>
      <c r="BU39">
        <f>IF('ALL-Students'!BU42='Master Answer Key'!$B41, 1, 0)</f>
        <v>1</v>
      </c>
      <c r="BV39">
        <f>IF('ALL-Students'!BV42='Master Answer Key'!$B41, 1, 0)</f>
        <v>0</v>
      </c>
      <c r="BW39">
        <f>IF('ALL-Students'!BW42='Master Answer Key'!$B41, 1, 0)</f>
        <v>0</v>
      </c>
      <c r="BX39">
        <f>IF('ALL-Students'!BX42='Master Answer Key'!$B41, 1, 0)</f>
        <v>0</v>
      </c>
      <c r="BY39">
        <f>IF('ALL-Students'!BY42='Master Answer Key'!$B41, 1, 0)</f>
        <v>0</v>
      </c>
      <c r="BZ39">
        <f>IF('ALL-Students'!BZ42='Master Answer Key'!$B41, 1, 0)</f>
        <v>1</v>
      </c>
      <c r="CA39">
        <f>IF('ALL-Students'!CA42='Master Answer Key'!$B41, 1, 0)</f>
        <v>1</v>
      </c>
      <c r="CB39">
        <f>IF('ALL-Students'!CB42='Master Answer Key'!$B41, 1, 0)</f>
        <v>1</v>
      </c>
      <c r="CC39">
        <f>IF('ALL-Students'!CC42='Master Answer Key'!$B41, 1, 0)</f>
        <v>1</v>
      </c>
    </row>
    <row r="40">
      <c r="A40" s="5" t="s">
        <v>144</v>
      </c>
      <c r="B40">
        <f>IF('ALL-Students'!B43='Master Answer Key'!$B42, 1, 0)</f>
        <v>1</v>
      </c>
      <c r="C40">
        <f>IF('ALL-Students'!C43='Master Answer Key'!$B42, 1, 0)</f>
        <v>1</v>
      </c>
      <c r="D40">
        <f>IF('ALL-Students'!D43='Master Answer Key'!$B42, 1, 0)</f>
        <v>1</v>
      </c>
      <c r="E40">
        <f>IF('ALL-Students'!E43='Master Answer Key'!$B42, 1, 0)</f>
        <v>1</v>
      </c>
      <c r="F40">
        <f>IF('ALL-Students'!F43='Master Answer Key'!$B42, 1, 0)</f>
        <v>1</v>
      </c>
      <c r="G40">
        <f>IF('ALL-Students'!G43='Master Answer Key'!$B42, 1, 0)</f>
        <v>1</v>
      </c>
      <c r="H40">
        <f>IF('ALL-Students'!H43='Master Answer Key'!$B42, 1, 0)</f>
        <v>1</v>
      </c>
      <c r="I40">
        <f>IF('ALL-Students'!I43='Master Answer Key'!$B42, 1, 0)</f>
        <v>1</v>
      </c>
      <c r="J40">
        <f>IF('ALL-Students'!J43='Master Answer Key'!$B42, 1, 0)</f>
        <v>1</v>
      </c>
      <c r="K40">
        <f>IF('ALL-Students'!K43='Master Answer Key'!$B42, 1, 0)</f>
        <v>1</v>
      </c>
      <c r="L40">
        <f>IF('ALL-Students'!L43='Master Answer Key'!$B42, 1, 0)</f>
        <v>1</v>
      </c>
      <c r="M40">
        <f>IF('ALL-Students'!M43='Master Answer Key'!$B42, 1, 0)</f>
        <v>1</v>
      </c>
      <c r="N40">
        <f>IF('ALL-Students'!N43='Master Answer Key'!$B42, 1, 0)</f>
        <v>1</v>
      </c>
      <c r="O40">
        <f>IF('ALL-Students'!O43='Master Answer Key'!$B42, 1, 0)</f>
        <v>1</v>
      </c>
      <c r="P40">
        <f>IF('ALL-Students'!P43='Master Answer Key'!$B42, 1, 0)</f>
        <v>1</v>
      </c>
      <c r="Q40">
        <f>IF('ALL-Students'!Q43='Master Answer Key'!$B42, 1, 0)</f>
        <v>1</v>
      </c>
      <c r="R40">
        <f>IF('ALL-Students'!R43='Master Answer Key'!$B42, 1, 0)</f>
        <v>1</v>
      </c>
      <c r="S40">
        <f>IF('ALL-Students'!S43='Master Answer Key'!$B42, 1, 0)</f>
        <v>1</v>
      </c>
      <c r="T40">
        <f>IF('ALL-Students'!T43='Master Answer Key'!$B42, 1, 0)</f>
        <v>1</v>
      </c>
      <c r="U40">
        <f>IF('ALL-Students'!U43='Master Answer Key'!$B42, 1, 0)</f>
        <v>1</v>
      </c>
      <c r="V40">
        <f>IF('ALL-Students'!V43='Master Answer Key'!$B42, 1, 0)</f>
        <v>1</v>
      </c>
      <c r="W40">
        <f>IF('ALL-Students'!W43='Master Answer Key'!$B42, 1, 0)</f>
        <v>1</v>
      </c>
      <c r="X40">
        <f>IF('ALL-Students'!X43='Master Answer Key'!$B42, 1, 0)</f>
        <v>1</v>
      </c>
      <c r="Y40">
        <f>IF('ALL-Students'!Y43='Master Answer Key'!$B42, 1, 0)</f>
        <v>1</v>
      </c>
      <c r="Z40">
        <f>IF('ALL-Students'!Z43='Master Answer Key'!$B42, 1, 0)</f>
        <v>1</v>
      </c>
      <c r="AA40">
        <f>IF('ALL-Students'!AA43='Master Answer Key'!$B42, 1, 0)</f>
        <v>1</v>
      </c>
      <c r="AB40">
        <f>IF('ALL-Students'!AB43='Master Answer Key'!$B42, 1, 0)</f>
        <v>1</v>
      </c>
      <c r="AC40">
        <f>IF('ALL-Students'!AC43='Master Answer Key'!$B42, 1, 0)</f>
        <v>1</v>
      </c>
      <c r="AD40">
        <f>IF('ALL-Students'!AD43='Master Answer Key'!$B42, 1, 0)</f>
        <v>1</v>
      </c>
      <c r="AE40">
        <f>IF('ALL-Students'!AE43='Master Answer Key'!$B42, 1, 0)</f>
        <v>1</v>
      </c>
      <c r="AF40">
        <f>IF('ALL-Students'!AF43='Master Answer Key'!$B42, 1, 0)</f>
        <v>0</v>
      </c>
      <c r="AG40">
        <f>IF('ALL-Students'!AG43='Master Answer Key'!$B42, 1, 0)</f>
        <v>1</v>
      </c>
      <c r="AH40">
        <f>IF('ALL-Students'!AH43='Master Answer Key'!$B42, 1, 0)</f>
        <v>1</v>
      </c>
      <c r="AI40">
        <f>IF('ALL-Students'!AI43='Master Answer Key'!$B42, 1, 0)</f>
        <v>1</v>
      </c>
      <c r="AJ40">
        <f>IF('ALL-Students'!AJ43='Master Answer Key'!$B42, 1, 0)</f>
        <v>1</v>
      </c>
      <c r="AK40">
        <f>IF('ALL-Students'!AK43='Master Answer Key'!$B42, 1, 0)</f>
        <v>1</v>
      </c>
      <c r="AL40">
        <f>IF('ALL-Students'!AL43='Master Answer Key'!$B42, 1, 0)</f>
        <v>1</v>
      </c>
      <c r="AM40">
        <f>IF('ALL-Students'!AM43='Master Answer Key'!$B42, 1, 0)</f>
        <v>0</v>
      </c>
      <c r="AN40">
        <f>IF('ALL-Students'!AN43='Master Answer Key'!$B42, 1, 0)</f>
        <v>1</v>
      </c>
      <c r="AO40">
        <f>IF('ALL-Students'!AO43='Master Answer Key'!$B42, 1, 0)</f>
        <v>1</v>
      </c>
      <c r="AP40">
        <f>IF('ALL-Students'!AP43='Master Answer Key'!$B42, 1, 0)</f>
        <v>1</v>
      </c>
      <c r="AQ40">
        <f>IF('ALL-Students'!AQ43='Master Answer Key'!$B42, 1, 0)</f>
        <v>1</v>
      </c>
      <c r="AR40">
        <f>IF('ALL-Students'!AR43='Master Answer Key'!$B42, 1, 0)</f>
        <v>1</v>
      </c>
      <c r="AS40">
        <f>IF('ALL-Students'!AS43='Master Answer Key'!$B42, 1, 0)</f>
        <v>1</v>
      </c>
      <c r="AT40">
        <f>IF('ALL-Students'!AT43='Master Answer Key'!$B42, 1, 0)</f>
        <v>1</v>
      </c>
      <c r="AU40">
        <f>IF('ALL-Students'!AU43='Master Answer Key'!$B42, 1, 0)</f>
        <v>1</v>
      </c>
      <c r="AV40">
        <f>IF('ALL-Students'!AV43='Master Answer Key'!$B42, 1, 0)</f>
        <v>1</v>
      </c>
      <c r="AW40">
        <f>IF('ALL-Students'!AW43='Master Answer Key'!$B42, 1, 0)</f>
        <v>1</v>
      </c>
      <c r="AX40">
        <f>IF('ALL-Students'!AX43='Master Answer Key'!$B42, 1, 0)</f>
        <v>1</v>
      </c>
      <c r="AY40">
        <f>IF('ALL-Students'!AY43='Master Answer Key'!$B42, 1, 0)</f>
        <v>1</v>
      </c>
      <c r="AZ40">
        <f>IF('ALL-Students'!AZ43='Master Answer Key'!$B42, 1, 0)</f>
        <v>1</v>
      </c>
      <c r="BA40">
        <f>IF('ALL-Students'!BA43='Master Answer Key'!$B42, 1, 0)</f>
        <v>1</v>
      </c>
      <c r="BB40">
        <f>IF('ALL-Students'!BB43='Master Answer Key'!$B42, 1, 0)</f>
        <v>1</v>
      </c>
      <c r="BC40">
        <f>IF('ALL-Students'!BC43='Master Answer Key'!$B42, 1, 0)</f>
        <v>1</v>
      </c>
      <c r="BD40">
        <f>IF('ALL-Students'!BD43='Master Answer Key'!$B42, 1, 0)</f>
        <v>1</v>
      </c>
      <c r="BE40">
        <f>IF('ALL-Students'!BE43='Master Answer Key'!$B42, 1, 0)</f>
        <v>1</v>
      </c>
      <c r="BF40">
        <f>IF('ALL-Students'!BF43='Master Answer Key'!$B42, 1, 0)</f>
        <v>1</v>
      </c>
      <c r="BG40">
        <f>IF('ALL-Students'!BG43='Master Answer Key'!$B42, 1, 0)</f>
        <v>1</v>
      </c>
      <c r="BH40">
        <f>IF('ALL-Students'!BH43='Master Answer Key'!$B42, 1, 0)</f>
        <v>1</v>
      </c>
      <c r="BI40">
        <f>IF('ALL-Students'!BI43='Master Answer Key'!$B42, 1, 0)</f>
        <v>1</v>
      </c>
      <c r="BJ40">
        <f>IF('ALL-Students'!BJ43='Master Answer Key'!$B42, 1, 0)</f>
        <v>1</v>
      </c>
      <c r="BK40">
        <f>IF('ALL-Students'!BK43='Master Answer Key'!$B42, 1, 0)</f>
        <v>1</v>
      </c>
      <c r="BL40">
        <f>IF('ALL-Students'!BL43='Master Answer Key'!$B42, 1, 0)</f>
        <v>1</v>
      </c>
      <c r="BM40">
        <f>IF('ALL-Students'!BM43='Master Answer Key'!$B42, 1, 0)</f>
        <v>1</v>
      </c>
      <c r="BN40">
        <f>IF('ALL-Students'!BN43='Master Answer Key'!$B42, 1, 0)</f>
        <v>1</v>
      </c>
      <c r="BO40">
        <f>IF('ALL-Students'!BO43='Master Answer Key'!$B42, 1, 0)</f>
        <v>1</v>
      </c>
      <c r="BP40">
        <f>IF('ALL-Students'!BP43='Master Answer Key'!$B42, 1, 0)</f>
        <v>1</v>
      </c>
      <c r="BQ40">
        <f>IF('ALL-Students'!BQ43='Master Answer Key'!$B42, 1, 0)</f>
        <v>1</v>
      </c>
      <c r="BR40">
        <f>IF('ALL-Students'!BR43='Master Answer Key'!$B42, 1, 0)</f>
        <v>1</v>
      </c>
      <c r="BS40">
        <f>IF('ALL-Students'!BS43='Master Answer Key'!$B42, 1, 0)</f>
        <v>1</v>
      </c>
      <c r="BT40">
        <f>IF('ALL-Students'!BT43='Master Answer Key'!$B42, 1, 0)</f>
        <v>1</v>
      </c>
      <c r="BU40">
        <f>IF('ALL-Students'!BU43='Master Answer Key'!$B42, 1, 0)</f>
        <v>1</v>
      </c>
      <c r="BV40">
        <f>IF('ALL-Students'!BV43='Master Answer Key'!$B42, 1, 0)</f>
        <v>1</v>
      </c>
      <c r="BW40">
        <f>IF('ALL-Students'!BW43='Master Answer Key'!$B42, 1, 0)</f>
        <v>1</v>
      </c>
      <c r="BX40">
        <f>IF('ALL-Students'!BX43='Master Answer Key'!$B42, 1, 0)</f>
        <v>1</v>
      </c>
      <c r="BY40">
        <f>IF('ALL-Students'!BY43='Master Answer Key'!$B42, 1, 0)</f>
        <v>1</v>
      </c>
      <c r="BZ40">
        <f>IF('ALL-Students'!BZ43='Master Answer Key'!$B42, 1, 0)</f>
        <v>1</v>
      </c>
      <c r="CA40">
        <f>IF('ALL-Students'!CA43='Master Answer Key'!$B42, 1, 0)</f>
        <v>1</v>
      </c>
      <c r="CB40">
        <f>IF('ALL-Students'!CB43='Master Answer Key'!$B42, 1, 0)</f>
        <v>1</v>
      </c>
      <c r="CC40">
        <f>IF('ALL-Students'!CC43='Master Answer Key'!$B42, 1, 0)</f>
        <v>1</v>
      </c>
    </row>
    <row r="41">
      <c r="A41" s="5" t="s">
        <v>145</v>
      </c>
      <c r="B41">
        <f>IF('ALL-Students'!B44='Master Answer Key'!$B43, 1, 0)</f>
        <v>1</v>
      </c>
      <c r="C41">
        <f>IF('ALL-Students'!C44='Master Answer Key'!$B43, 1, 0)</f>
        <v>0</v>
      </c>
      <c r="D41">
        <f>IF('ALL-Students'!D44='Master Answer Key'!$B43, 1, 0)</f>
        <v>1</v>
      </c>
      <c r="E41">
        <f>IF('ALL-Students'!E44='Master Answer Key'!$B43, 1, 0)</f>
        <v>1</v>
      </c>
      <c r="F41">
        <f>IF('ALL-Students'!F44='Master Answer Key'!$B43, 1, 0)</f>
        <v>0</v>
      </c>
      <c r="G41">
        <f>IF('ALL-Students'!G44='Master Answer Key'!$B43, 1, 0)</f>
        <v>1</v>
      </c>
      <c r="H41">
        <f>IF('ALL-Students'!H44='Master Answer Key'!$B43, 1, 0)</f>
        <v>1</v>
      </c>
      <c r="I41">
        <f>IF('ALL-Students'!I44='Master Answer Key'!$B43, 1, 0)</f>
        <v>1</v>
      </c>
      <c r="J41">
        <f>IF('ALL-Students'!J44='Master Answer Key'!$B43, 1, 0)</f>
        <v>0</v>
      </c>
      <c r="K41">
        <f>IF('ALL-Students'!K44='Master Answer Key'!$B43, 1, 0)</f>
        <v>1</v>
      </c>
      <c r="L41">
        <f>IF('ALL-Students'!L44='Master Answer Key'!$B43, 1, 0)</f>
        <v>1</v>
      </c>
      <c r="M41">
        <f>IF('ALL-Students'!M44='Master Answer Key'!$B43, 1, 0)</f>
        <v>0</v>
      </c>
      <c r="N41">
        <f>IF('ALL-Students'!N44='Master Answer Key'!$B43, 1, 0)</f>
        <v>1</v>
      </c>
      <c r="O41">
        <f>IF('ALL-Students'!O44='Master Answer Key'!$B43, 1, 0)</f>
        <v>1</v>
      </c>
      <c r="P41">
        <f>IF('ALL-Students'!P44='Master Answer Key'!$B43, 1, 0)</f>
        <v>0</v>
      </c>
      <c r="Q41">
        <f>IF('ALL-Students'!Q44='Master Answer Key'!$B43, 1, 0)</f>
        <v>0</v>
      </c>
      <c r="R41">
        <f>IF('ALL-Students'!R44='Master Answer Key'!$B43, 1, 0)</f>
        <v>1</v>
      </c>
      <c r="S41">
        <f>IF('ALL-Students'!S44='Master Answer Key'!$B43, 1, 0)</f>
        <v>1</v>
      </c>
      <c r="T41">
        <f>IF('ALL-Students'!T44='Master Answer Key'!$B43, 1, 0)</f>
        <v>1</v>
      </c>
      <c r="U41">
        <f>IF('ALL-Students'!U44='Master Answer Key'!$B43, 1, 0)</f>
        <v>1</v>
      </c>
      <c r="V41">
        <f>IF('ALL-Students'!V44='Master Answer Key'!$B43, 1, 0)</f>
        <v>1</v>
      </c>
      <c r="W41">
        <f>IF('ALL-Students'!W44='Master Answer Key'!$B43, 1, 0)</f>
        <v>1</v>
      </c>
      <c r="X41">
        <f>IF('ALL-Students'!X44='Master Answer Key'!$B43, 1, 0)</f>
        <v>1</v>
      </c>
      <c r="Y41">
        <f>IF('ALL-Students'!Y44='Master Answer Key'!$B43, 1, 0)</f>
        <v>0</v>
      </c>
      <c r="Z41">
        <f>IF('ALL-Students'!Z44='Master Answer Key'!$B43, 1, 0)</f>
        <v>1</v>
      </c>
      <c r="AA41">
        <f>IF('ALL-Students'!AA44='Master Answer Key'!$B43, 1, 0)</f>
        <v>1</v>
      </c>
      <c r="AB41">
        <f>IF('ALL-Students'!AB44='Master Answer Key'!$B43, 1, 0)</f>
        <v>1</v>
      </c>
      <c r="AC41">
        <f>IF('ALL-Students'!AC44='Master Answer Key'!$B43, 1, 0)</f>
        <v>0</v>
      </c>
      <c r="AD41">
        <f>IF('ALL-Students'!AD44='Master Answer Key'!$B43, 1, 0)</f>
        <v>0</v>
      </c>
      <c r="AE41">
        <f>IF('ALL-Students'!AE44='Master Answer Key'!$B43, 1, 0)</f>
        <v>1</v>
      </c>
      <c r="AF41">
        <f>IF('ALL-Students'!AF44='Master Answer Key'!$B43, 1, 0)</f>
        <v>0</v>
      </c>
      <c r="AG41">
        <f>IF('ALL-Students'!AG44='Master Answer Key'!$B43, 1, 0)</f>
        <v>1</v>
      </c>
      <c r="AH41">
        <f>IF('ALL-Students'!AH44='Master Answer Key'!$B43, 1, 0)</f>
        <v>0</v>
      </c>
      <c r="AI41">
        <f>IF('ALL-Students'!AI44='Master Answer Key'!$B43, 1, 0)</f>
        <v>1</v>
      </c>
      <c r="AJ41">
        <f>IF('ALL-Students'!AJ44='Master Answer Key'!$B43, 1, 0)</f>
        <v>1</v>
      </c>
      <c r="AK41">
        <f>IF('ALL-Students'!AK44='Master Answer Key'!$B43, 1, 0)</f>
        <v>0</v>
      </c>
      <c r="AL41">
        <f>IF('ALL-Students'!AL44='Master Answer Key'!$B43, 1, 0)</f>
        <v>1</v>
      </c>
      <c r="AM41">
        <f>IF('ALL-Students'!AM44='Master Answer Key'!$B43, 1, 0)</f>
        <v>0</v>
      </c>
      <c r="AN41">
        <f>IF('ALL-Students'!AN44='Master Answer Key'!$B43, 1, 0)</f>
        <v>1</v>
      </c>
      <c r="AO41">
        <f>IF('ALL-Students'!AO44='Master Answer Key'!$B43, 1, 0)</f>
        <v>1</v>
      </c>
      <c r="AP41">
        <f>IF('ALL-Students'!AP44='Master Answer Key'!$B43, 1, 0)</f>
        <v>1</v>
      </c>
      <c r="AQ41">
        <f>IF('ALL-Students'!AQ44='Master Answer Key'!$B43, 1, 0)</f>
        <v>1</v>
      </c>
      <c r="AR41">
        <f>IF('ALL-Students'!AR44='Master Answer Key'!$B43, 1, 0)</f>
        <v>1</v>
      </c>
      <c r="AS41">
        <f>IF('ALL-Students'!AS44='Master Answer Key'!$B43, 1, 0)</f>
        <v>1</v>
      </c>
      <c r="AT41">
        <f>IF('ALL-Students'!AT44='Master Answer Key'!$B43, 1, 0)</f>
        <v>1</v>
      </c>
      <c r="AU41">
        <f>IF('ALL-Students'!AU44='Master Answer Key'!$B43, 1, 0)</f>
        <v>1</v>
      </c>
      <c r="AV41">
        <f>IF('ALL-Students'!AV44='Master Answer Key'!$B43, 1, 0)</f>
        <v>1</v>
      </c>
      <c r="AW41">
        <f>IF('ALL-Students'!AW44='Master Answer Key'!$B43, 1, 0)</f>
        <v>1</v>
      </c>
      <c r="AX41">
        <f>IF('ALL-Students'!AX44='Master Answer Key'!$B43, 1, 0)</f>
        <v>1</v>
      </c>
      <c r="AY41">
        <f>IF('ALL-Students'!AY44='Master Answer Key'!$B43, 1, 0)</f>
        <v>1</v>
      </c>
      <c r="AZ41">
        <f>IF('ALL-Students'!AZ44='Master Answer Key'!$B43, 1, 0)</f>
        <v>1</v>
      </c>
      <c r="BA41">
        <f>IF('ALL-Students'!BA44='Master Answer Key'!$B43, 1, 0)</f>
        <v>1</v>
      </c>
      <c r="BB41">
        <f>IF('ALL-Students'!BB44='Master Answer Key'!$B43, 1, 0)</f>
        <v>1</v>
      </c>
      <c r="BC41">
        <f>IF('ALL-Students'!BC44='Master Answer Key'!$B43, 1, 0)</f>
        <v>1</v>
      </c>
      <c r="BD41">
        <f>IF('ALL-Students'!BD44='Master Answer Key'!$B43, 1, 0)</f>
        <v>0</v>
      </c>
      <c r="BE41">
        <f>IF('ALL-Students'!BE44='Master Answer Key'!$B43, 1, 0)</f>
        <v>1</v>
      </c>
      <c r="BF41">
        <f>IF('ALL-Students'!BF44='Master Answer Key'!$B43, 1, 0)</f>
        <v>1</v>
      </c>
      <c r="BG41">
        <f>IF('ALL-Students'!BG44='Master Answer Key'!$B43, 1, 0)</f>
        <v>1</v>
      </c>
      <c r="BH41">
        <f>IF('ALL-Students'!BH44='Master Answer Key'!$B43, 1, 0)</f>
        <v>1</v>
      </c>
      <c r="BI41">
        <f>IF('ALL-Students'!BI44='Master Answer Key'!$B43, 1, 0)</f>
        <v>1</v>
      </c>
      <c r="BJ41">
        <f>IF('ALL-Students'!BJ44='Master Answer Key'!$B43, 1, 0)</f>
        <v>1</v>
      </c>
      <c r="BK41">
        <f>IF('ALL-Students'!BK44='Master Answer Key'!$B43, 1, 0)</f>
        <v>1</v>
      </c>
      <c r="BL41">
        <f>IF('ALL-Students'!BL44='Master Answer Key'!$B43, 1, 0)</f>
        <v>1</v>
      </c>
      <c r="BM41">
        <f>IF('ALL-Students'!BM44='Master Answer Key'!$B43, 1, 0)</f>
        <v>1</v>
      </c>
      <c r="BN41">
        <f>IF('ALL-Students'!BN44='Master Answer Key'!$B43, 1, 0)</f>
        <v>1</v>
      </c>
      <c r="BO41">
        <f>IF('ALL-Students'!BO44='Master Answer Key'!$B43, 1, 0)</f>
        <v>0</v>
      </c>
      <c r="BP41">
        <f>IF('ALL-Students'!BP44='Master Answer Key'!$B43, 1, 0)</f>
        <v>1</v>
      </c>
      <c r="BQ41">
        <f>IF('ALL-Students'!BQ44='Master Answer Key'!$B43, 1, 0)</f>
        <v>1</v>
      </c>
      <c r="BR41">
        <f>IF('ALL-Students'!BR44='Master Answer Key'!$B43, 1, 0)</f>
        <v>1</v>
      </c>
      <c r="BS41">
        <f>IF('ALL-Students'!BS44='Master Answer Key'!$B43, 1, 0)</f>
        <v>1</v>
      </c>
      <c r="BT41">
        <f>IF('ALL-Students'!BT44='Master Answer Key'!$B43, 1, 0)</f>
        <v>1</v>
      </c>
      <c r="BU41">
        <f>IF('ALL-Students'!BU44='Master Answer Key'!$B43, 1, 0)</f>
        <v>1</v>
      </c>
      <c r="BV41">
        <f>IF('ALL-Students'!BV44='Master Answer Key'!$B43, 1, 0)</f>
        <v>1</v>
      </c>
      <c r="BW41">
        <f>IF('ALL-Students'!BW44='Master Answer Key'!$B43, 1, 0)</f>
        <v>1</v>
      </c>
      <c r="BX41">
        <f>IF('ALL-Students'!BX44='Master Answer Key'!$B43, 1, 0)</f>
        <v>1</v>
      </c>
      <c r="BY41">
        <f>IF('ALL-Students'!BY44='Master Answer Key'!$B43, 1, 0)</f>
        <v>1</v>
      </c>
      <c r="BZ41">
        <f>IF('ALL-Students'!BZ44='Master Answer Key'!$B43, 1, 0)</f>
        <v>1</v>
      </c>
      <c r="CA41">
        <f>IF('ALL-Students'!CA44='Master Answer Key'!$B43, 1, 0)</f>
        <v>1</v>
      </c>
      <c r="CB41">
        <f>IF('ALL-Students'!CB44='Master Answer Key'!$B43, 1, 0)</f>
        <v>1</v>
      </c>
      <c r="CC41">
        <f>IF('ALL-Students'!CC44='Master Answer Key'!$B43, 1, 0)</f>
        <v>1</v>
      </c>
    </row>
    <row r="42">
      <c r="A42" s="5" t="s">
        <v>146</v>
      </c>
      <c r="B42">
        <f>IF('ALL-Students'!B45='Master Answer Key'!$B44, 1, 0)</f>
        <v>1</v>
      </c>
      <c r="C42">
        <f>IF('ALL-Students'!C45='Master Answer Key'!$B44, 1, 0)</f>
        <v>1</v>
      </c>
      <c r="D42">
        <f>IF('ALL-Students'!D45='Master Answer Key'!$B44, 1, 0)</f>
        <v>1</v>
      </c>
      <c r="E42">
        <f>IF('ALL-Students'!E45='Master Answer Key'!$B44, 1, 0)</f>
        <v>1</v>
      </c>
      <c r="F42">
        <f>IF('ALL-Students'!F45='Master Answer Key'!$B44, 1, 0)</f>
        <v>1</v>
      </c>
      <c r="G42">
        <f>IF('ALL-Students'!G45='Master Answer Key'!$B44, 1, 0)</f>
        <v>1</v>
      </c>
      <c r="H42">
        <f>IF('ALL-Students'!H45='Master Answer Key'!$B44, 1, 0)</f>
        <v>1</v>
      </c>
      <c r="I42">
        <f>IF('ALL-Students'!I45='Master Answer Key'!$B44, 1, 0)</f>
        <v>1</v>
      </c>
      <c r="J42">
        <f>IF('ALL-Students'!J45='Master Answer Key'!$B44, 1, 0)</f>
        <v>1</v>
      </c>
      <c r="K42">
        <f>IF('ALL-Students'!K45='Master Answer Key'!$B44, 1, 0)</f>
        <v>1</v>
      </c>
      <c r="L42">
        <f>IF('ALL-Students'!L45='Master Answer Key'!$B44, 1, 0)</f>
        <v>1</v>
      </c>
      <c r="M42">
        <f>IF('ALL-Students'!M45='Master Answer Key'!$B44, 1, 0)</f>
        <v>1</v>
      </c>
      <c r="N42">
        <f>IF('ALL-Students'!N45='Master Answer Key'!$B44, 1, 0)</f>
        <v>1</v>
      </c>
      <c r="O42">
        <f>IF('ALL-Students'!O45='Master Answer Key'!$B44, 1, 0)</f>
        <v>1</v>
      </c>
      <c r="P42">
        <f>IF('ALL-Students'!P45='Master Answer Key'!$B44, 1, 0)</f>
        <v>1</v>
      </c>
      <c r="Q42">
        <f>IF('ALL-Students'!Q45='Master Answer Key'!$B44, 1, 0)</f>
        <v>1</v>
      </c>
      <c r="R42">
        <f>IF('ALL-Students'!R45='Master Answer Key'!$B44, 1, 0)</f>
        <v>1</v>
      </c>
      <c r="S42">
        <f>IF('ALL-Students'!S45='Master Answer Key'!$B44, 1, 0)</f>
        <v>1</v>
      </c>
      <c r="T42">
        <f>IF('ALL-Students'!T45='Master Answer Key'!$B44, 1, 0)</f>
        <v>0</v>
      </c>
      <c r="U42">
        <f>IF('ALL-Students'!U45='Master Answer Key'!$B44, 1, 0)</f>
        <v>1</v>
      </c>
      <c r="V42">
        <f>IF('ALL-Students'!V45='Master Answer Key'!$B44, 1, 0)</f>
        <v>1</v>
      </c>
      <c r="W42">
        <f>IF('ALL-Students'!W45='Master Answer Key'!$B44, 1, 0)</f>
        <v>1</v>
      </c>
      <c r="X42">
        <f>IF('ALL-Students'!X45='Master Answer Key'!$B44, 1, 0)</f>
        <v>1</v>
      </c>
      <c r="Y42">
        <f>IF('ALL-Students'!Y45='Master Answer Key'!$B44, 1, 0)</f>
        <v>0</v>
      </c>
      <c r="Z42">
        <f>IF('ALL-Students'!Z45='Master Answer Key'!$B44, 1, 0)</f>
        <v>1</v>
      </c>
      <c r="AA42">
        <f>IF('ALL-Students'!AA45='Master Answer Key'!$B44, 1, 0)</f>
        <v>1</v>
      </c>
      <c r="AB42">
        <f>IF('ALL-Students'!AB45='Master Answer Key'!$B44, 1, 0)</f>
        <v>1</v>
      </c>
      <c r="AC42">
        <f>IF('ALL-Students'!AC45='Master Answer Key'!$B44, 1, 0)</f>
        <v>1</v>
      </c>
      <c r="AD42">
        <f>IF('ALL-Students'!AD45='Master Answer Key'!$B44, 1, 0)</f>
        <v>1</v>
      </c>
      <c r="AE42">
        <f>IF('ALL-Students'!AE45='Master Answer Key'!$B44, 1, 0)</f>
        <v>1</v>
      </c>
      <c r="AF42">
        <f>IF('ALL-Students'!AF45='Master Answer Key'!$B44, 1, 0)</f>
        <v>1</v>
      </c>
      <c r="AG42">
        <f>IF('ALL-Students'!AG45='Master Answer Key'!$B44, 1, 0)</f>
        <v>1</v>
      </c>
      <c r="AH42">
        <f>IF('ALL-Students'!AH45='Master Answer Key'!$B44, 1, 0)</f>
        <v>1</v>
      </c>
      <c r="AI42">
        <f>IF('ALL-Students'!AI45='Master Answer Key'!$B44, 1, 0)</f>
        <v>1</v>
      </c>
      <c r="AJ42">
        <f>IF('ALL-Students'!AJ45='Master Answer Key'!$B44, 1, 0)</f>
        <v>1</v>
      </c>
      <c r="AK42">
        <f>IF('ALL-Students'!AK45='Master Answer Key'!$B44, 1, 0)</f>
        <v>1</v>
      </c>
      <c r="AL42">
        <f>IF('ALL-Students'!AL45='Master Answer Key'!$B44, 1, 0)</f>
        <v>1</v>
      </c>
      <c r="AM42">
        <f>IF('ALL-Students'!AM45='Master Answer Key'!$B44, 1, 0)</f>
        <v>1</v>
      </c>
      <c r="AN42">
        <f>IF('ALL-Students'!AN45='Master Answer Key'!$B44, 1, 0)</f>
        <v>1</v>
      </c>
      <c r="AO42">
        <f>IF('ALL-Students'!AO45='Master Answer Key'!$B44, 1, 0)</f>
        <v>1</v>
      </c>
      <c r="AP42">
        <f>IF('ALL-Students'!AP45='Master Answer Key'!$B44, 1, 0)</f>
        <v>1</v>
      </c>
      <c r="AQ42">
        <f>IF('ALL-Students'!AQ45='Master Answer Key'!$B44, 1, 0)</f>
        <v>1</v>
      </c>
      <c r="AR42">
        <f>IF('ALL-Students'!AR45='Master Answer Key'!$B44, 1, 0)</f>
        <v>1</v>
      </c>
      <c r="AS42">
        <f>IF('ALL-Students'!AS45='Master Answer Key'!$B44, 1, 0)</f>
        <v>1</v>
      </c>
      <c r="AT42">
        <f>IF('ALL-Students'!AT45='Master Answer Key'!$B44, 1, 0)</f>
        <v>1</v>
      </c>
      <c r="AU42">
        <f>IF('ALL-Students'!AU45='Master Answer Key'!$B44, 1, 0)</f>
        <v>1</v>
      </c>
      <c r="AV42">
        <f>IF('ALL-Students'!AV45='Master Answer Key'!$B44, 1, 0)</f>
        <v>1</v>
      </c>
      <c r="AW42">
        <f>IF('ALL-Students'!AW45='Master Answer Key'!$B44, 1, 0)</f>
        <v>1</v>
      </c>
      <c r="AX42">
        <f>IF('ALL-Students'!AX45='Master Answer Key'!$B44, 1, 0)</f>
        <v>1</v>
      </c>
      <c r="AY42">
        <f>IF('ALL-Students'!AY45='Master Answer Key'!$B44, 1, 0)</f>
        <v>1</v>
      </c>
      <c r="AZ42">
        <f>IF('ALL-Students'!AZ45='Master Answer Key'!$B44, 1, 0)</f>
        <v>1</v>
      </c>
      <c r="BA42">
        <f>IF('ALL-Students'!BA45='Master Answer Key'!$B44, 1, 0)</f>
        <v>1</v>
      </c>
      <c r="BB42">
        <f>IF('ALL-Students'!BB45='Master Answer Key'!$B44, 1, 0)</f>
        <v>1</v>
      </c>
      <c r="BC42">
        <f>IF('ALL-Students'!BC45='Master Answer Key'!$B44, 1, 0)</f>
        <v>1</v>
      </c>
      <c r="BD42">
        <f>IF('ALL-Students'!BD45='Master Answer Key'!$B44, 1, 0)</f>
        <v>1</v>
      </c>
      <c r="BE42">
        <f>IF('ALL-Students'!BE45='Master Answer Key'!$B44, 1, 0)</f>
        <v>1</v>
      </c>
      <c r="BF42">
        <f>IF('ALL-Students'!BF45='Master Answer Key'!$B44, 1, 0)</f>
        <v>1</v>
      </c>
      <c r="BG42">
        <f>IF('ALL-Students'!BG45='Master Answer Key'!$B44, 1, 0)</f>
        <v>1</v>
      </c>
      <c r="BH42">
        <f>IF('ALL-Students'!BH45='Master Answer Key'!$B44, 1, 0)</f>
        <v>1</v>
      </c>
      <c r="BI42">
        <f>IF('ALL-Students'!BI45='Master Answer Key'!$B44, 1, 0)</f>
        <v>1</v>
      </c>
      <c r="BJ42">
        <f>IF('ALL-Students'!BJ45='Master Answer Key'!$B44, 1, 0)</f>
        <v>1</v>
      </c>
      <c r="BK42">
        <f>IF('ALL-Students'!BK45='Master Answer Key'!$B44, 1, 0)</f>
        <v>1</v>
      </c>
      <c r="BL42">
        <f>IF('ALL-Students'!BL45='Master Answer Key'!$B44, 1, 0)</f>
        <v>1</v>
      </c>
      <c r="BM42">
        <f>IF('ALL-Students'!BM45='Master Answer Key'!$B44, 1, 0)</f>
        <v>1</v>
      </c>
      <c r="BN42">
        <f>IF('ALL-Students'!BN45='Master Answer Key'!$B44, 1, 0)</f>
        <v>1</v>
      </c>
      <c r="BO42">
        <f>IF('ALL-Students'!BO45='Master Answer Key'!$B44, 1, 0)</f>
        <v>1</v>
      </c>
      <c r="BP42">
        <f>IF('ALL-Students'!BP45='Master Answer Key'!$B44, 1, 0)</f>
        <v>1</v>
      </c>
      <c r="BQ42">
        <f>IF('ALL-Students'!BQ45='Master Answer Key'!$B44, 1, 0)</f>
        <v>1</v>
      </c>
      <c r="BR42">
        <f>IF('ALL-Students'!BR45='Master Answer Key'!$B44, 1, 0)</f>
        <v>1</v>
      </c>
      <c r="BS42">
        <f>IF('ALL-Students'!BS45='Master Answer Key'!$B44, 1, 0)</f>
        <v>1</v>
      </c>
      <c r="BT42">
        <f>IF('ALL-Students'!BT45='Master Answer Key'!$B44, 1, 0)</f>
        <v>1</v>
      </c>
      <c r="BU42">
        <f>IF('ALL-Students'!BU45='Master Answer Key'!$B44, 1, 0)</f>
        <v>1</v>
      </c>
      <c r="BV42">
        <f>IF('ALL-Students'!BV45='Master Answer Key'!$B44, 1, 0)</f>
        <v>1</v>
      </c>
      <c r="BW42">
        <f>IF('ALL-Students'!BW45='Master Answer Key'!$B44, 1, 0)</f>
        <v>1</v>
      </c>
      <c r="BX42">
        <f>IF('ALL-Students'!BX45='Master Answer Key'!$B44, 1, 0)</f>
        <v>1</v>
      </c>
      <c r="BY42">
        <f>IF('ALL-Students'!BY45='Master Answer Key'!$B44, 1, 0)</f>
        <v>1</v>
      </c>
      <c r="BZ42">
        <f>IF('ALL-Students'!BZ45='Master Answer Key'!$B44, 1, 0)</f>
        <v>1</v>
      </c>
      <c r="CA42">
        <f>IF('ALL-Students'!CA45='Master Answer Key'!$B44, 1, 0)</f>
        <v>1</v>
      </c>
      <c r="CB42">
        <f>IF('ALL-Students'!CB45='Master Answer Key'!$B44, 1, 0)</f>
        <v>1</v>
      </c>
      <c r="CC42">
        <f>IF('ALL-Students'!CC45='Master Answer Key'!$B44, 1, 0)</f>
        <v>1</v>
      </c>
    </row>
    <row r="43">
      <c r="A43" s="5" t="s">
        <v>147</v>
      </c>
      <c r="B43">
        <f>IF('ALL-Students'!B46='Master Answer Key'!$B45, 1, 0)</f>
        <v>1</v>
      </c>
      <c r="C43">
        <f>IF('ALL-Students'!C46='Master Answer Key'!$B45, 1, 0)</f>
        <v>1</v>
      </c>
      <c r="D43">
        <f>IF('ALL-Students'!D46='Master Answer Key'!$B45, 1, 0)</f>
        <v>1</v>
      </c>
      <c r="E43">
        <f>IF('ALL-Students'!E46='Master Answer Key'!$B45, 1, 0)</f>
        <v>1</v>
      </c>
      <c r="F43">
        <f>IF('ALL-Students'!F46='Master Answer Key'!$B45, 1, 0)</f>
        <v>1</v>
      </c>
      <c r="G43">
        <f>IF('ALL-Students'!G46='Master Answer Key'!$B45, 1, 0)</f>
        <v>1</v>
      </c>
      <c r="H43">
        <f>IF('ALL-Students'!H46='Master Answer Key'!$B45, 1, 0)</f>
        <v>1</v>
      </c>
      <c r="I43">
        <f>IF('ALL-Students'!I46='Master Answer Key'!$B45, 1, 0)</f>
        <v>1</v>
      </c>
      <c r="J43">
        <f>IF('ALL-Students'!J46='Master Answer Key'!$B45, 1, 0)</f>
        <v>1</v>
      </c>
      <c r="K43">
        <f>IF('ALL-Students'!K46='Master Answer Key'!$B45, 1, 0)</f>
        <v>1</v>
      </c>
      <c r="L43">
        <f>IF('ALL-Students'!L46='Master Answer Key'!$B45, 1, 0)</f>
        <v>1</v>
      </c>
      <c r="M43">
        <f>IF('ALL-Students'!M46='Master Answer Key'!$B45, 1, 0)</f>
        <v>1</v>
      </c>
      <c r="N43">
        <f>IF('ALL-Students'!N46='Master Answer Key'!$B45, 1, 0)</f>
        <v>1</v>
      </c>
      <c r="O43">
        <f>IF('ALL-Students'!O46='Master Answer Key'!$B45, 1, 0)</f>
        <v>1</v>
      </c>
      <c r="P43">
        <f>IF('ALL-Students'!P46='Master Answer Key'!$B45, 1, 0)</f>
        <v>1</v>
      </c>
      <c r="Q43">
        <f>IF('ALL-Students'!Q46='Master Answer Key'!$B45, 1, 0)</f>
        <v>1</v>
      </c>
      <c r="R43">
        <f>IF('ALL-Students'!R46='Master Answer Key'!$B45, 1, 0)</f>
        <v>1</v>
      </c>
      <c r="S43">
        <f>IF('ALL-Students'!S46='Master Answer Key'!$B45, 1, 0)</f>
        <v>1</v>
      </c>
      <c r="T43">
        <f>IF('ALL-Students'!T46='Master Answer Key'!$B45, 1, 0)</f>
        <v>1</v>
      </c>
      <c r="U43">
        <f>IF('ALL-Students'!U46='Master Answer Key'!$B45, 1, 0)</f>
        <v>1</v>
      </c>
      <c r="V43">
        <f>IF('ALL-Students'!V46='Master Answer Key'!$B45, 1, 0)</f>
        <v>1</v>
      </c>
      <c r="W43">
        <f>IF('ALL-Students'!W46='Master Answer Key'!$B45, 1, 0)</f>
        <v>1</v>
      </c>
      <c r="X43">
        <f>IF('ALL-Students'!X46='Master Answer Key'!$B45, 1, 0)</f>
        <v>1</v>
      </c>
      <c r="Y43">
        <f>IF('ALL-Students'!Y46='Master Answer Key'!$B45, 1, 0)</f>
        <v>1</v>
      </c>
      <c r="Z43">
        <f>IF('ALL-Students'!Z46='Master Answer Key'!$B45, 1, 0)</f>
        <v>1</v>
      </c>
      <c r="AA43">
        <f>IF('ALL-Students'!AA46='Master Answer Key'!$B45, 1, 0)</f>
        <v>1</v>
      </c>
      <c r="AB43">
        <f>IF('ALL-Students'!AB46='Master Answer Key'!$B45, 1, 0)</f>
        <v>1</v>
      </c>
      <c r="AC43">
        <f>IF('ALL-Students'!AC46='Master Answer Key'!$B45, 1, 0)</f>
        <v>1</v>
      </c>
      <c r="AD43">
        <f>IF('ALL-Students'!AD46='Master Answer Key'!$B45, 1, 0)</f>
        <v>1</v>
      </c>
      <c r="AE43">
        <f>IF('ALL-Students'!AE46='Master Answer Key'!$B45, 1, 0)</f>
        <v>1</v>
      </c>
      <c r="AF43">
        <f>IF('ALL-Students'!AF46='Master Answer Key'!$B45, 1, 0)</f>
        <v>1</v>
      </c>
      <c r="AG43">
        <f>IF('ALL-Students'!AG46='Master Answer Key'!$B45, 1, 0)</f>
        <v>1</v>
      </c>
      <c r="AH43">
        <f>IF('ALL-Students'!AH46='Master Answer Key'!$B45, 1, 0)</f>
        <v>1</v>
      </c>
      <c r="AI43">
        <f>IF('ALL-Students'!AI46='Master Answer Key'!$B45, 1, 0)</f>
        <v>1</v>
      </c>
      <c r="AJ43">
        <f>IF('ALL-Students'!AJ46='Master Answer Key'!$B45, 1, 0)</f>
        <v>1</v>
      </c>
      <c r="AK43">
        <f>IF('ALL-Students'!AK46='Master Answer Key'!$B45, 1, 0)</f>
        <v>1</v>
      </c>
      <c r="AL43">
        <f>IF('ALL-Students'!AL46='Master Answer Key'!$B45, 1, 0)</f>
        <v>1</v>
      </c>
      <c r="AM43">
        <f>IF('ALL-Students'!AM46='Master Answer Key'!$B45, 1, 0)</f>
        <v>1</v>
      </c>
      <c r="AN43">
        <f>IF('ALL-Students'!AN46='Master Answer Key'!$B45, 1, 0)</f>
        <v>1</v>
      </c>
      <c r="AO43">
        <f>IF('ALL-Students'!AO46='Master Answer Key'!$B45, 1, 0)</f>
        <v>1</v>
      </c>
      <c r="AP43">
        <f>IF('ALL-Students'!AP46='Master Answer Key'!$B45, 1, 0)</f>
        <v>1</v>
      </c>
      <c r="AQ43">
        <f>IF('ALL-Students'!AQ46='Master Answer Key'!$B45, 1, 0)</f>
        <v>1</v>
      </c>
      <c r="AR43">
        <f>IF('ALL-Students'!AR46='Master Answer Key'!$B45, 1, 0)</f>
        <v>1</v>
      </c>
      <c r="AS43">
        <f>IF('ALL-Students'!AS46='Master Answer Key'!$B45, 1, 0)</f>
        <v>0</v>
      </c>
      <c r="AT43">
        <f>IF('ALL-Students'!AT46='Master Answer Key'!$B45, 1, 0)</f>
        <v>1</v>
      </c>
      <c r="AU43">
        <f>IF('ALL-Students'!AU46='Master Answer Key'!$B45, 1, 0)</f>
        <v>1</v>
      </c>
      <c r="AV43">
        <f>IF('ALL-Students'!AV46='Master Answer Key'!$B45, 1, 0)</f>
        <v>1</v>
      </c>
      <c r="AW43">
        <f>IF('ALL-Students'!AW46='Master Answer Key'!$B45, 1, 0)</f>
        <v>1</v>
      </c>
      <c r="AX43">
        <f>IF('ALL-Students'!AX46='Master Answer Key'!$B45, 1, 0)</f>
        <v>1</v>
      </c>
      <c r="AY43">
        <f>IF('ALL-Students'!AY46='Master Answer Key'!$B45, 1, 0)</f>
        <v>1</v>
      </c>
      <c r="AZ43">
        <f>IF('ALL-Students'!AZ46='Master Answer Key'!$B45, 1, 0)</f>
        <v>1</v>
      </c>
      <c r="BA43">
        <f>IF('ALL-Students'!BA46='Master Answer Key'!$B45, 1, 0)</f>
        <v>1</v>
      </c>
      <c r="BB43">
        <f>IF('ALL-Students'!BB46='Master Answer Key'!$B45, 1, 0)</f>
        <v>1</v>
      </c>
      <c r="BC43">
        <f>IF('ALL-Students'!BC46='Master Answer Key'!$B45, 1, 0)</f>
        <v>1</v>
      </c>
      <c r="BD43">
        <f>IF('ALL-Students'!BD46='Master Answer Key'!$B45, 1, 0)</f>
        <v>1</v>
      </c>
      <c r="BE43">
        <f>IF('ALL-Students'!BE46='Master Answer Key'!$B45, 1, 0)</f>
        <v>1</v>
      </c>
      <c r="BF43">
        <f>IF('ALL-Students'!BF46='Master Answer Key'!$B45, 1, 0)</f>
        <v>1</v>
      </c>
      <c r="BG43">
        <f>IF('ALL-Students'!BG46='Master Answer Key'!$B45, 1, 0)</f>
        <v>1</v>
      </c>
      <c r="BH43">
        <f>IF('ALL-Students'!BH46='Master Answer Key'!$B45, 1, 0)</f>
        <v>1</v>
      </c>
      <c r="BI43">
        <f>IF('ALL-Students'!BI46='Master Answer Key'!$B45, 1, 0)</f>
        <v>1</v>
      </c>
      <c r="BJ43">
        <f>IF('ALL-Students'!BJ46='Master Answer Key'!$B45, 1, 0)</f>
        <v>1</v>
      </c>
      <c r="BK43">
        <f>IF('ALL-Students'!BK46='Master Answer Key'!$B45, 1, 0)</f>
        <v>1</v>
      </c>
      <c r="BL43">
        <f>IF('ALL-Students'!BL46='Master Answer Key'!$B45, 1, 0)</f>
        <v>1</v>
      </c>
      <c r="BM43">
        <f>IF('ALL-Students'!BM46='Master Answer Key'!$B45, 1, 0)</f>
        <v>1</v>
      </c>
      <c r="BN43">
        <f>IF('ALL-Students'!BN46='Master Answer Key'!$B45, 1, 0)</f>
        <v>1</v>
      </c>
      <c r="BO43">
        <f>IF('ALL-Students'!BO46='Master Answer Key'!$B45, 1, 0)</f>
        <v>1</v>
      </c>
      <c r="BP43">
        <f>IF('ALL-Students'!BP46='Master Answer Key'!$B45, 1, 0)</f>
        <v>1</v>
      </c>
      <c r="BQ43">
        <f>IF('ALL-Students'!BQ46='Master Answer Key'!$B45, 1, 0)</f>
        <v>1</v>
      </c>
      <c r="BR43">
        <f>IF('ALL-Students'!BR46='Master Answer Key'!$B45, 1, 0)</f>
        <v>1</v>
      </c>
      <c r="BS43">
        <f>IF('ALL-Students'!BS46='Master Answer Key'!$B45, 1, 0)</f>
        <v>1</v>
      </c>
      <c r="BT43">
        <f>IF('ALL-Students'!BT46='Master Answer Key'!$B45, 1, 0)</f>
        <v>1</v>
      </c>
      <c r="BU43">
        <f>IF('ALL-Students'!BU46='Master Answer Key'!$B45, 1, 0)</f>
        <v>1</v>
      </c>
      <c r="BV43">
        <f>IF('ALL-Students'!BV46='Master Answer Key'!$B45, 1, 0)</f>
        <v>1</v>
      </c>
      <c r="BW43">
        <f>IF('ALL-Students'!BW46='Master Answer Key'!$B45, 1, 0)</f>
        <v>1</v>
      </c>
      <c r="BX43">
        <f>IF('ALL-Students'!BX46='Master Answer Key'!$B45, 1, 0)</f>
        <v>1</v>
      </c>
      <c r="BY43">
        <f>IF('ALL-Students'!BY46='Master Answer Key'!$B45, 1, 0)</f>
        <v>1</v>
      </c>
      <c r="BZ43">
        <f>IF('ALL-Students'!BZ46='Master Answer Key'!$B45, 1, 0)</f>
        <v>1</v>
      </c>
      <c r="CA43">
        <f>IF('ALL-Students'!CA46='Master Answer Key'!$B45, 1, 0)</f>
        <v>1</v>
      </c>
      <c r="CB43">
        <f>IF('ALL-Students'!CB46='Master Answer Key'!$B45, 1, 0)</f>
        <v>1</v>
      </c>
      <c r="CC43">
        <f>IF('ALL-Students'!CC46='Master Answer Key'!$B45, 1, 0)</f>
        <v>1</v>
      </c>
    </row>
    <row r="44">
      <c r="A44" s="5" t="s">
        <v>148</v>
      </c>
      <c r="B44">
        <f>IF('ALL-Students'!B47='Master Answer Key'!$B46, 1, 0)</f>
        <v>1</v>
      </c>
      <c r="C44">
        <f>IF('ALL-Students'!C47='Master Answer Key'!$B46, 1, 0)</f>
        <v>1</v>
      </c>
      <c r="D44">
        <f>IF('ALL-Students'!D47='Master Answer Key'!$B46, 1, 0)</f>
        <v>1</v>
      </c>
      <c r="E44">
        <f>IF('ALL-Students'!E47='Master Answer Key'!$B46, 1, 0)</f>
        <v>1</v>
      </c>
      <c r="F44">
        <f>IF('ALL-Students'!F47='Master Answer Key'!$B46, 1, 0)</f>
        <v>1</v>
      </c>
      <c r="G44">
        <f>IF('ALL-Students'!G47='Master Answer Key'!$B46, 1, 0)</f>
        <v>1</v>
      </c>
      <c r="H44">
        <f>IF('ALL-Students'!H47='Master Answer Key'!$B46, 1, 0)</f>
        <v>1</v>
      </c>
      <c r="I44">
        <f>IF('ALL-Students'!I47='Master Answer Key'!$B46, 1, 0)</f>
        <v>1</v>
      </c>
      <c r="J44">
        <f>IF('ALL-Students'!J47='Master Answer Key'!$B46, 1, 0)</f>
        <v>1</v>
      </c>
      <c r="K44">
        <f>IF('ALL-Students'!K47='Master Answer Key'!$B46, 1, 0)</f>
        <v>1</v>
      </c>
      <c r="L44">
        <f>IF('ALL-Students'!L47='Master Answer Key'!$B46, 1, 0)</f>
        <v>1</v>
      </c>
      <c r="M44">
        <f>IF('ALL-Students'!M47='Master Answer Key'!$B46, 1, 0)</f>
        <v>1</v>
      </c>
      <c r="N44">
        <f>IF('ALL-Students'!N47='Master Answer Key'!$B46, 1, 0)</f>
        <v>0</v>
      </c>
      <c r="O44">
        <f>IF('ALL-Students'!O47='Master Answer Key'!$B46, 1, 0)</f>
        <v>1</v>
      </c>
      <c r="P44">
        <f>IF('ALL-Students'!P47='Master Answer Key'!$B46, 1, 0)</f>
        <v>1</v>
      </c>
      <c r="Q44">
        <f>IF('ALL-Students'!Q47='Master Answer Key'!$B46, 1, 0)</f>
        <v>1</v>
      </c>
      <c r="R44">
        <f>IF('ALL-Students'!R47='Master Answer Key'!$B46, 1, 0)</f>
        <v>1</v>
      </c>
      <c r="S44">
        <f>IF('ALL-Students'!S47='Master Answer Key'!$B46, 1, 0)</f>
        <v>0</v>
      </c>
      <c r="T44">
        <f>IF('ALL-Students'!T47='Master Answer Key'!$B46, 1, 0)</f>
        <v>1</v>
      </c>
      <c r="U44">
        <f>IF('ALL-Students'!U47='Master Answer Key'!$B46, 1, 0)</f>
        <v>1</v>
      </c>
      <c r="V44">
        <f>IF('ALL-Students'!V47='Master Answer Key'!$B46, 1, 0)</f>
        <v>1</v>
      </c>
      <c r="W44">
        <f>IF('ALL-Students'!W47='Master Answer Key'!$B46, 1, 0)</f>
        <v>1</v>
      </c>
      <c r="X44">
        <f>IF('ALL-Students'!X47='Master Answer Key'!$B46, 1, 0)</f>
        <v>1</v>
      </c>
      <c r="Y44">
        <f>IF('ALL-Students'!Y47='Master Answer Key'!$B46, 1, 0)</f>
        <v>1</v>
      </c>
      <c r="Z44">
        <f>IF('ALL-Students'!Z47='Master Answer Key'!$B46, 1, 0)</f>
        <v>1</v>
      </c>
      <c r="AA44">
        <f>IF('ALL-Students'!AA47='Master Answer Key'!$B46, 1, 0)</f>
        <v>1</v>
      </c>
      <c r="AB44">
        <f>IF('ALL-Students'!AB47='Master Answer Key'!$B46, 1, 0)</f>
        <v>1</v>
      </c>
      <c r="AC44">
        <f>IF('ALL-Students'!AC47='Master Answer Key'!$B46, 1, 0)</f>
        <v>1</v>
      </c>
      <c r="AD44">
        <f>IF('ALL-Students'!AD47='Master Answer Key'!$B46, 1, 0)</f>
        <v>1</v>
      </c>
      <c r="AE44">
        <f>IF('ALL-Students'!AE47='Master Answer Key'!$B46, 1, 0)</f>
        <v>1</v>
      </c>
      <c r="AF44">
        <f>IF('ALL-Students'!AF47='Master Answer Key'!$B46, 1, 0)</f>
        <v>1</v>
      </c>
      <c r="AG44">
        <f>IF('ALL-Students'!AG47='Master Answer Key'!$B46, 1, 0)</f>
        <v>1</v>
      </c>
      <c r="AH44">
        <f>IF('ALL-Students'!AH47='Master Answer Key'!$B46, 1, 0)</f>
        <v>1</v>
      </c>
      <c r="AI44">
        <f>IF('ALL-Students'!AI47='Master Answer Key'!$B46, 1, 0)</f>
        <v>1</v>
      </c>
      <c r="AJ44">
        <f>IF('ALL-Students'!AJ47='Master Answer Key'!$B46, 1, 0)</f>
        <v>0</v>
      </c>
      <c r="AK44">
        <f>IF('ALL-Students'!AK47='Master Answer Key'!$B46, 1, 0)</f>
        <v>1</v>
      </c>
      <c r="AL44">
        <f>IF('ALL-Students'!AL47='Master Answer Key'!$B46, 1, 0)</f>
        <v>1</v>
      </c>
      <c r="AM44">
        <f>IF('ALL-Students'!AM47='Master Answer Key'!$B46, 1, 0)</f>
        <v>1</v>
      </c>
      <c r="AN44">
        <f>IF('ALL-Students'!AN47='Master Answer Key'!$B46, 1, 0)</f>
        <v>1</v>
      </c>
      <c r="AO44">
        <f>IF('ALL-Students'!AO47='Master Answer Key'!$B46, 1, 0)</f>
        <v>1</v>
      </c>
      <c r="AP44">
        <f>IF('ALL-Students'!AP47='Master Answer Key'!$B46, 1, 0)</f>
        <v>1</v>
      </c>
      <c r="AQ44">
        <f>IF('ALL-Students'!AQ47='Master Answer Key'!$B46, 1, 0)</f>
        <v>1</v>
      </c>
      <c r="AR44">
        <f>IF('ALL-Students'!AR47='Master Answer Key'!$B46, 1, 0)</f>
        <v>1</v>
      </c>
      <c r="AS44">
        <f>IF('ALL-Students'!AS47='Master Answer Key'!$B46, 1, 0)</f>
        <v>0</v>
      </c>
      <c r="AT44">
        <f>IF('ALL-Students'!AT47='Master Answer Key'!$B46, 1, 0)</f>
        <v>1</v>
      </c>
      <c r="AU44">
        <f>IF('ALL-Students'!AU47='Master Answer Key'!$B46, 1, 0)</f>
        <v>1</v>
      </c>
      <c r="AV44">
        <f>IF('ALL-Students'!AV47='Master Answer Key'!$B46, 1, 0)</f>
        <v>1</v>
      </c>
      <c r="AW44">
        <f>IF('ALL-Students'!AW47='Master Answer Key'!$B46, 1, 0)</f>
        <v>1</v>
      </c>
      <c r="AX44">
        <f>IF('ALL-Students'!AX47='Master Answer Key'!$B46, 1, 0)</f>
        <v>1</v>
      </c>
      <c r="AY44">
        <f>IF('ALL-Students'!AY47='Master Answer Key'!$B46, 1, 0)</f>
        <v>1</v>
      </c>
      <c r="AZ44">
        <f>IF('ALL-Students'!AZ47='Master Answer Key'!$B46, 1, 0)</f>
        <v>1</v>
      </c>
      <c r="BA44">
        <f>IF('ALL-Students'!BA47='Master Answer Key'!$B46, 1, 0)</f>
        <v>1</v>
      </c>
      <c r="BB44">
        <f>IF('ALL-Students'!BB47='Master Answer Key'!$B46, 1, 0)</f>
        <v>1</v>
      </c>
      <c r="BC44">
        <f>IF('ALL-Students'!BC47='Master Answer Key'!$B46, 1, 0)</f>
        <v>1</v>
      </c>
      <c r="BD44">
        <f>IF('ALL-Students'!BD47='Master Answer Key'!$B46, 1, 0)</f>
        <v>1</v>
      </c>
      <c r="BE44">
        <f>IF('ALL-Students'!BE47='Master Answer Key'!$B46, 1, 0)</f>
        <v>1</v>
      </c>
      <c r="BF44">
        <f>IF('ALL-Students'!BF47='Master Answer Key'!$B46, 1, 0)</f>
        <v>1</v>
      </c>
      <c r="BG44">
        <f>IF('ALL-Students'!BG47='Master Answer Key'!$B46, 1, 0)</f>
        <v>1</v>
      </c>
      <c r="BH44">
        <f>IF('ALL-Students'!BH47='Master Answer Key'!$B46, 1, 0)</f>
        <v>1</v>
      </c>
      <c r="BI44">
        <f>IF('ALL-Students'!BI47='Master Answer Key'!$B46, 1, 0)</f>
        <v>1</v>
      </c>
      <c r="BJ44">
        <f>IF('ALL-Students'!BJ47='Master Answer Key'!$B46, 1, 0)</f>
        <v>1</v>
      </c>
      <c r="BK44">
        <f>IF('ALL-Students'!BK47='Master Answer Key'!$B46, 1, 0)</f>
        <v>1</v>
      </c>
      <c r="BL44">
        <f>IF('ALL-Students'!BL47='Master Answer Key'!$B46, 1, 0)</f>
        <v>1</v>
      </c>
      <c r="BM44">
        <f>IF('ALL-Students'!BM47='Master Answer Key'!$B46, 1, 0)</f>
        <v>1</v>
      </c>
      <c r="BN44">
        <f>IF('ALL-Students'!BN47='Master Answer Key'!$B46, 1, 0)</f>
        <v>1</v>
      </c>
      <c r="BO44">
        <f>IF('ALL-Students'!BO47='Master Answer Key'!$B46, 1, 0)</f>
        <v>1</v>
      </c>
      <c r="BP44">
        <f>IF('ALL-Students'!BP47='Master Answer Key'!$B46, 1, 0)</f>
        <v>1</v>
      </c>
      <c r="BQ44">
        <f>IF('ALL-Students'!BQ47='Master Answer Key'!$B46, 1, 0)</f>
        <v>1</v>
      </c>
      <c r="BR44">
        <f>IF('ALL-Students'!BR47='Master Answer Key'!$B46, 1, 0)</f>
        <v>1</v>
      </c>
      <c r="BS44">
        <f>IF('ALL-Students'!BS47='Master Answer Key'!$B46, 1, 0)</f>
        <v>0</v>
      </c>
      <c r="BT44">
        <f>IF('ALL-Students'!BT47='Master Answer Key'!$B46, 1, 0)</f>
        <v>1</v>
      </c>
      <c r="BU44">
        <f>IF('ALL-Students'!BU47='Master Answer Key'!$B46, 1, 0)</f>
        <v>1</v>
      </c>
      <c r="BV44">
        <f>IF('ALL-Students'!BV47='Master Answer Key'!$B46, 1, 0)</f>
        <v>1</v>
      </c>
      <c r="BW44">
        <f>IF('ALL-Students'!BW47='Master Answer Key'!$B46, 1, 0)</f>
        <v>1</v>
      </c>
      <c r="BX44">
        <f>IF('ALL-Students'!BX47='Master Answer Key'!$B46, 1, 0)</f>
        <v>1</v>
      </c>
      <c r="BY44">
        <f>IF('ALL-Students'!BY47='Master Answer Key'!$B46, 1, 0)</f>
        <v>1</v>
      </c>
      <c r="BZ44">
        <f>IF('ALL-Students'!BZ47='Master Answer Key'!$B46, 1, 0)</f>
        <v>0</v>
      </c>
      <c r="CA44">
        <f>IF('ALL-Students'!CA47='Master Answer Key'!$B46, 1, 0)</f>
        <v>1</v>
      </c>
      <c r="CB44">
        <f>IF('ALL-Students'!CB47='Master Answer Key'!$B46, 1, 0)</f>
        <v>1</v>
      </c>
      <c r="CC44">
        <f>IF('ALL-Students'!CC47='Master Answer Key'!$B46, 1, 0)</f>
        <v>1</v>
      </c>
    </row>
    <row r="45">
      <c r="A45" s="5" t="s">
        <v>149</v>
      </c>
      <c r="B45">
        <f>IF('ALL-Students'!B48='Master Answer Key'!$B47, 1, 0)</f>
        <v>0</v>
      </c>
      <c r="C45">
        <f>IF('ALL-Students'!C48='Master Answer Key'!$B47, 1, 0)</f>
        <v>1</v>
      </c>
      <c r="D45">
        <f>IF('ALL-Students'!D48='Master Answer Key'!$B47, 1, 0)</f>
        <v>0</v>
      </c>
      <c r="E45">
        <f>IF('ALL-Students'!E48='Master Answer Key'!$B47, 1, 0)</f>
        <v>1</v>
      </c>
      <c r="F45">
        <f>IF('ALL-Students'!F48='Master Answer Key'!$B47, 1, 0)</f>
        <v>1</v>
      </c>
      <c r="G45">
        <f>IF('ALL-Students'!G48='Master Answer Key'!$B47, 1, 0)</f>
        <v>0</v>
      </c>
      <c r="H45">
        <f>IF('ALL-Students'!H48='Master Answer Key'!$B47, 1, 0)</f>
        <v>0</v>
      </c>
      <c r="I45">
        <f>IF('ALL-Students'!I48='Master Answer Key'!$B47, 1, 0)</f>
        <v>1</v>
      </c>
      <c r="J45">
        <f>IF('ALL-Students'!J48='Master Answer Key'!$B47, 1, 0)</f>
        <v>0</v>
      </c>
      <c r="K45">
        <f>IF('ALL-Students'!K48='Master Answer Key'!$B47, 1, 0)</f>
        <v>0</v>
      </c>
      <c r="L45">
        <f>IF('ALL-Students'!L48='Master Answer Key'!$B47, 1, 0)</f>
        <v>0</v>
      </c>
      <c r="M45">
        <f>IF('ALL-Students'!M48='Master Answer Key'!$B47, 1, 0)</f>
        <v>1</v>
      </c>
      <c r="N45">
        <f>IF('ALL-Students'!N48='Master Answer Key'!$B47, 1, 0)</f>
        <v>0</v>
      </c>
      <c r="O45">
        <f>IF('ALL-Students'!O48='Master Answer Key'!$B47, 1, 0)</f>
        <v>0</v>
      </c>
      <c r="P45">
        <f>IF('ALL-Students'!P48='Master Answer Key'!$B47, 1, 0)</f>
        <v>0</v>
      </c>
      <c r="Q45">
        <f>IF('ALL-Students'!Q48='Master Answer Key'!$B47, 1, 0)</f>
        <v>1</v>
      </c>
      <c r="R45">
        <f>IF('ALL-Students'!R48='Master Answer Key'!$B47, 1, 0)</f>
        <v>1</v>
      </c>
      <c r="S45">
        <f>IF('ALL-Students'!S48='Master Answer Key'!$B47, 1, 0)</f>
        <v>1</v>
      </c>
      <c r="T45">
        <f>IF('ALL-Students'!T48='Master Answer Key'!$B47, 1, 0)</f>
        <v>1</v>
      </c>
      <c r="U45">
        <f>IF('ALL-Students'!U48='Master Answer Key'!$B47, 1, 0)</f>
        <v>1</v>
      </c>
      <c r="V45">
        <f>IF('ALL-Students'!V48='Master Answer Key'!$B47, 1, 0)</f>
        <v>1</v>
      </c>
      <c r="W45">
        <f>IF('ALL-Students'!W48='Master Answer Key'!$B47, 1, 0)</f>
        <v>0</v>
      </c>
      <c r="X45">
        <f>IF('ALL-Students'!X48='Master Answer Key'!$B47, 1, 0)</f>
        <v>0</v>
      </c>
      <c r="Y45">
        <f>IF('ALL-Students'!Y48='Master Answer Key'!$B47, 1, 0)</f>
        <v>1</v>
      </c>
      <c r="Z45">
        <f>IF('ALL-Students'!Z48='Master Answer Key'!$B47, 1, 0)</f>
        <v>1</v>
      </c>
      <c r="AA45">
        <f>IF('ALL-Students'!AA48='Master Answer Key'!$B47, 1, 0)</f>
        <v>1</v>
      </c>
      <c r="AB45">
        <f>IF('ALL-Students'!AB48='Master Answer Key'!$B47, 1, 0)</f>
        <v>1</v>
      </c>
      <c r="AC45">
        <f>IF('ALL-Students'!AC48='Master Answer Key'!$B47, 1, 0)</f>
        <v>1</v>
      </c>
      <c r="AD45">
        <f>IF('ALL-Students'!AD48='Master Answer Key'!$B47, 1, 0)</f>
        <v>1</v>
      </c>
      <c r="AE45">
        <f>IF('ALL-Students'!AE48='Master Answer Key'!$B47, 1, 0)</f>
        <v>1</v>
      </c>
      <c r="AF45">
        <f>IF('ALL-Students'!AF48='Master Answer Key'!$B47, 1, 0)</f>
        <v>0</v>
      </c>
      <c r="AG45">
        <f>IF('ALL-Students'!AG48='Master Answer Key'!$B47, 1, 0)</f>
        <v>0</v>
      </c>
      <c r="AH45">
        <f>IF('ALL-Students'!AH48='Master Answer Key'!$B47, 1, 0)</f>
        <v>0</v>
      </c>
      <c r="AI45">
        <f>IF('ALL-Students'!AI48='Master Answer Key'!$B47, 1, 0)</f>
        <v>1</v>
      </c>
      <c r="AJ45">
        <f>IF('ALL-Students'!AJ48='Master Answer Key'!$B47, 1, 0)</f>
        <v>0</v>
      </c>
      <c r="AK45">
        <f>IF('ALL-Students'!AK48='Master Answer Key'!$B47, 1, 0)</f>
        <v>0</v>
      </c>
      <c r="AL45">
        <f>IF('ALL-Students'!AL48='Master Answer Key'!$B47, 1, 0)</f>
        <v>1</v>
      </c>
      <c r="AM45">
        <f>IF('ALL-Students'!AM48='Master Answer Key'!$B47, 1, 0)</f>
        <v>0</v>
      </c>
      <c r="AN45">
        <f>IF('ALL-Students'!AN48='Master Answer Key'!$B47, 1, 0)</f>
        <v>1</v>
      </c>
      <c r="AO45">
        <f>IF('ALL-Students'!AO48='Master Answer Key'!$B47, 1, 0)</f>
        <v>1</v>
      </c>
      <c r="AP45">
        <f>IF('ALL-Students'!AP48='Master Answer Key'!$B47, 1, 0)</f>
        <v>1</v>
      </c>
      <c r="AQ45">
        <f>IF('ALL-Students'!AQ48='Master Answer Key'!$B47, 1, 0)</f>
        <v>1</v>
      </c>
      <c r="AR45">
        <f>IF('ALL-Students'!AR48='Master Answer Key'!$B47, 1, 0)</f>
        <v>1</v>
      </c>
      <c r="AS45">
        <f>IF('ALL-Students'!AS48='Master Answer Key'!$B47, 1, 0)</f>
        <v>0</v>
      </c>
      <c r="AT45">
        <f>IF('ALL-Students'!AT48='Master Answer Key'!$B47, 1, 0)</f>
        <v>1</v>
      </c>
      <c r="AU45">
        <f>IF('ALL-Students'!AU48='Master Answer Key'!$B47, 1, 0)</f>
        <v>1</v>
      </c>
      <c r="AV45">
        <f>IF('ALL-Students'!AV48='Master Answer Key'!$B47, 1, 0)</f>
        <v>1</v>
      </c>
      <c r="AW45">
        <f>IF('ALL-Students'!AW48='Master Answer Key'!$B47, 1, 0)</f>
        <v>1</v>
      </c>
      <c r="AX45">
        <f>IF('ALL-Students'!AX48='Master Answer Key'!$B47, 1, 0)</f>
        <v>1</v>
      </c>
      <c r="AY45">
        <f>IF('ALL-Students'!AY48='Master Answer Key'!$B47, 1, 0)</f>
        <v>1</v>
      </c>
      <c r="AZ45">
        <f>IF('ALL-Students'!AZ48='Master Answer Key'!$B47, 1, 0)</f>
        <v>1</v>
      </c>
      <c r="BA45">
        <f>IF('ALL-Students'!BA48='Master Answer Key'!$B47, 1, 0)</f>
        <v>0</v>
      </c>
      <c r="BB45">
        <f>IF('ALL-Students'!BB48='Master Answer Key'!$B47, 1, 0)</f>
        <v>0</v>
      </c>
      <c r="BC45">
        <f>IF('ALL-Students'!BC48='Master Answer Key'!$B47, 1, 0)</f>
        <v>0</v>
      </c>
      <c r="BD45">
        <f>IF('ALL-Students'!BD48='Master Answer Key'!$B47, 1, 0)</f>
        <v>1</v>
      </c>
      <c r="BE45">
        <f>IF('ALL-Students'!BE48='Master Answer Key'!$B47, 1, 0)</f>
        <v>0</v>
      </c>
      <c r="BF45">
        <f>IF('ALL-Students'!BF48='Master Answer Key'!$B47, 1, 0)</f>
        <v>1</v>
      </c>
      <c r="BG45">
        <f>IF('ALL-Students'!BG48='Master Answer Key'!$B47, 1, 0)</f>
        <v>1</v>
      </c>
      <c r="BH45">
        <f>IF('ALL-Students'!BH48='Master Answer Key'!$B47, 1, 0)</f>
        <v>1</v>
      </c>
      <c r="BI45">
        <f>IF('ALL-Students'!BI48='Master Answer Key'!$B47, 1, 0)</f>
        <v>1</v>
      </c>
      <c r="BJ45">
        <f>IF('ALL-Students'!BJ48='Master Answer Key'!$B47, 1, 0)</f>
        <v>1</v>
      </c>
      <c r="BK45">
        <f>IF('ALL-Students'!BK48='Master Answer Key'!$B47, 1, 0)</f>
        <v>1</v>
      </c>
      <c r="BL45">
        <f>IF('ALL-Students'!BL48='Master Answer Key'!$B47, 1, 0)</f>
        <v>1</v>
      </c>
      <c r="BM45">
        <f>IF('ALL-Students'!BM48='Master Answer Key'!$B47, 1, 0)</f>
        <v>1</v>
      </c>
      <c r="BN45">
        <f>IF('ALL-Students'!BN48='Master Answer Key'!$B47, 1, 0)</f>
        <v>1</v>
      </c>
      <c r="BO45">
        <f>IF('ALL-Students'!BO48='Master Answer Key'!$B47, 1, 0)</f>
        <v>1</v>
      </c>
      <c r="BP45">
        <f>IF('ALL-Students'!BP48='Master Answer Key'!$B47, 1, 0)</f>
        <v>1</v>
      </c>
      <c r="BQ45">
        <f>IF('ALL-Students'!BQ48='Master Answer Key'!$B47, 1, 0)</f>
        <v>1</v>
      </c>
      <c r="BR45">
        <f>IF('ALL-Students'!BR48='Master Answer Key'!$B47, 1, 0)</f>
        <v>1</v>
      </c>
      <c r="BS45">
        <f>IF('ALL-Students'!BS48='Master Answer Key'!$B47, 1, 0)</f>
        <v>1</v>
      </c>
      <c r="BT45">
        <f>IF('ALL-Students'!BT48='Master Answer Key'!$B47, 1, 0)</f>
        <v>1</v>
      </c>
      <c r="BU45">
        <f>IF('ALL-Students'!BU48='Master Answer Key'!$B47, 1, 0)</f>
        <v>1</v>
      </c>
      <c r="BV45">
        <f>IF('ALL-Students'!BV48='Master Answer Key'!$B47, 1, 0)</f>
        <v>1</v>
      </c>
      <c r="BW45">
        <f>IF('ALL-Students'!BW48='Master Answer Key'!$B47, 1, 0)</f>
        <v>0</v>
      </c>
      <c r="BX45">
        <f>IF('ALL-Students'!BX48='Master Answer Key'!$B47, 1, 0)</f>
        <v>1</v>
      </c>
      <c r="BY45">
        <f>IF('ALL-Students'!BY48='Master Answer Key'!$B47, 1, 0)</f>
        <v>1</v>
      </c>
      <c r="BZ45">
        <f>IF('ALL-Students'!BZ48='Master Answer Key'!$B47, 1, 0)</f>
        <v>1</v>
      </c>
      <c r="CA45">
        <f>IF('ALL-Students'!CA48='Master Answer Key'!$B47, 1, 0)</f>
        <v>1</v>
      </c>
      <c r="CB45">
        <f>IF('ALL-Students'!CB48='Master Answer Key'!$B47, 1, 0)</f>
        <v>1</v>
      </c>
      <c r="CC45">
        <f>IF('ALL-Students'!CC48='Master Answer Key'!$B47, 1, 0)</f>
        <v>1</v>
      </c>
    </row>
    <row r="46">
      <c r="A46" s="5" t="s">
        <v>150</v>
      </c>
      <c r="B46">
        <f>IF('ALL-Students'!B49='Master Answer Key'!$B48, 1, 0)</f>
        <v>1</v>
      </c>
      <c r="C46">
        <f>IF('ALL-Students'!C49='Master Answer Key'!$B48, 1, 0)</f>
        <v>1</v>
      </c>
      <c r="D46">
        <f>IF('ALL-Students'!D49='Master Answer Key'!$B48, 1, 0)</f>
        <v>1</v>
      </c>
      <c r="E46">
        <f>IF('ALL-Students'!E49='Master Answer Key'!$B48, 1, 0)</f>
        <v>1</v>
      </c>
      <c r="F46">
        <f>IF('ALL-Students'!F49='Master Answer Key'!$B48, 1, 0)</f>
        <v>1</v>
      </c>
      <c r="G46">
        <f>IF('ALL-Students'!G49='Master Answer Key'!$B48, 1, 0)</f>
        <v>0</v>
      </c>
      <c r="H46">
        <f>IF('ALL-Students'!H49='Master Answer Key'!$B48, 1, 0)</f>
        <v>1</v>
      </c>
      <c r="I46">
        <f>IF('ALL-Students'!I49='Master Answer Key'!$B48, 1, 0)</f>
        <v>1</v>
      </c>
      <c r="J46">
        <f>IF('ALL-Students'!J49='Master Answer Key'!$B48, 1, 0)</f>
        <v>1</v>
      </c>
      <c r="K46">
        <f>IF('ALL-Students'!K49='Master Answer Key'!$B48, 1, 0)</f>
        <v>1</v>
      </c>
      <c r="L46">
        <f>IF('ALL-Students'!L49='Master Answer Key'!$B48, 1, 0)</f>
        <v>1</v>
      </c>
      <c r="M46">
        <f>IF('ALL-Students'!M49='Master Answer Key'!$B48, 1, 0)</f>
        <v>1</v>
      </c>
      <c r="N46">
        <f>IF('ALL-Students'!N49='Master Answer Key'!$B48, 1, 0)</f>
        <v>0</v>
      </c>
      <c r="O46">
        <f>IF('ALL-Students'!O49='Master Answer Key'!$B48, 1, 0)</f>
        <v>1</v>
      </c>
      <c r="P46">
        <f>IF('ALL-Students'!P49='Master Answer Key'!$B48, 1, 0)</f>
        <v>1</v>
      </c>
      <c r="Q46">
        <f>IF('ALL-Students'!Q49='Master Answer Key'!$B48, 1, 0)</f>
        <v>1</v>
      </c>
      <c r="R46">
        <f>IF('ALL-Students'!R49='Master Answer Key'!$B48, 1, 0)</f>
        <v>1</v>
      </c>
      <c r="S46">
        <f>IF('ALL-Students'!S49='Master Answer Key'!$B48, 1, 0)</f>
        <v>0</v>
      </c>
      <c r="T46">
        <f>IF('ALL-Students'!T49='Master Answer Key'!$B48, 1, 0)</f>
        <v>1</v>
      </c>
      <c r="U46">
        <f>IF('ALL-Students'!U49='Master Answer Key'!$B48, 1, 0)</f>
        <v>1</v>
      </c>
      <c r="V46">
        <f>IF('ALL-Students'!V49='Master Answer Key'!$B48, 1, 0)</f>
        <v>1</v>
      </c>
      <c r="W46">
        <f>IF('ALL-Students'!W49='Master Answer Key'!$B48, 1, 0)</f>
        <v>1</v>
      </c>
      <c r="X46">
        <f>IF('ALL-Students'!X49='Master Answer Key'!$B48, 1, 0)</f>
        <v>0</v>
      </c>
      <c r="Y46">
        <f>IF('ALL-Students'!Y49='Master Answer Key'!$B48, 1, 0)</f>
        <v>0</v>
      </c>
      <c r="Z46">
        <f>IF('ALL-Students'!Z49='Master Answer Key'!$B48, 1, 0)</f>
        <v>1</v>
      </c>
      <c r="AA46">
        <f>IF('ALL-Students'!AA49='Master Answer Key'!$B48, 1, 0)</f>
        <v>1</v>
      </c>
      <c r="AB46">
        <f>IF('ALL-Students'!AB49='Master Answer Key'!$B48, 1, 0)</f>
        <v>1</v>
      </c>
      <c r="AC46">
        <f>IF('ALL-Students'!AC49='Master Answer Key'!$B48, 1, 0)</f>
        <v>1</v>
      </c>
      <c r="AD46">
        <f>IF('ALL-Students'!AD49='Master Answer Key'!$B48, 1, 0)</f>
        <v>1</v>
      </c>
      <c r="AE46">
        <f>IF('ALL-Students'!AE49='Master Answer Key'!$B48, 1, 0)</f>
        <v>0</v>
      </c>
      <c r="AF46">
        <f>IF('ALL-Students'!AF49='Master Answer Key'!$B48, 1, 0)</f>
        <v>1</v>
      </c>
      <c r="AG46">
        <f>IF('ALL-Students'!AG49='Master Answer Key'!$B48, 1, 0)</f>
        <v>0</v>
      </c>
      <c r="AH46">
        <f>IF('ALL-Students'!AH49='Master Answer Key'!$B48, 1, 0)</f>
        <v>0</v>
      </c>
      <c r="AI46">
        <f>IF('ALL-Students'!AI49='Master Answer Key'!$B48, 1, 0)</f>
        <v>1</v>
      </c>
      <c r="AJ46">
        <f>IF('ALL-Students'!AJ49='Master Answer Key'!$B48, 1, 0)</f>
        <v>1</v>
      </c>
      <c r="AK46">
        <f>IF('ALL-Students'!AK49='Master Answer Key'!$B48, 1, 0)</f>
        <v>1</v>
      </c>
      <c r="AL46">
        <f>IF('ALL-Students'!AL49='Master Answer Key'!$B48, 1, 0)</f>
        <v>1</v>
      </c>
      <c r="AM46">
        <f>IF('ALL-Students'!AM49='Master Answer Key'!$B48, 1, 0)</f>
        <v>1</v>
      </c>
      <c r="AN46">
        <f>IF('ALL-Students'!AN49='Master Answer Key'!$B48, 1, 0)</f>
        <v>1</v>
      </c>
      <c r="AO46">
        <f>IF('ALL-Students'!AO49='Master Answer Key'!$B48, 1, 0)</f>
        <v>1</v>
      </c>
      <c r="AP46">
        <f>IF('ALL-Students'!AP49='Master Answer Key'!$B48, 1, 0)</f>
        <v>1</v>
      </c>
      <c r="AQ46">
        <f>IF('ALL-Students'!AQ49='Master Answer Key'!$B48, 1, 0)</f>
        <v>1</v>
      </c>
      <c r="AR46">
        <f>IF('ALL-Students'!AR49='Master Answer Key'!$B48, 1, 0)</f>
        <v>1</v>
      </c>
      <c r="AS46">
        <f>IF('ALL-Students'!AS49='Master Answer Key'!$B48, 1, 0)</f>
        <v>0</v>
      </c>
      <c r="AT46">
        <f>IF('ALL-Students'!AT49='Master Answer Key'!$B48, 1, 0)</f>
        <v>1</v>
      </c>
      <c r="AU46">
        <f>IF('ALL-Students'!AU49='Master Answer Key'!$B48, 1, 0)</f>
        <v>1</v>
      </c>
      <c r="AV46">
        <f>IF('ALL-Students'!AV49='Master Answer Key'!$B48, 1, 0)</f>
        <v>1</v>
      </c>
      <c r="AW46">
        <f>IF('ALL-Students'!AW49='Master Answer Key'!$B48, 1, 0)</f>
        <v>1</v>
      </c>
      <c r="AX46">
        <f>IF('ALL-Students'!AX49='Master Answer Key'!$B48, 1, 0)</f>
        <v>1</v>
      </c>
      <c r="AY46">
        <f>IF('ALL-Students'!AY49='Master Answer Key'!$B48, 1, 0)</f>
        <v>1</v>
      </c>
      <c r="AZ46">
        <f>IF('ALL-Students'!AZ49='Master Answer Key'!$B48, 1, 0)</f>
        <v>1</v>
      </c>
      <c r="BA46">
        <f>IF('ALL-Students'!BA49='Master Answer Key'!$B48, 1, 0)</f>
        <v>1</v>
      </c>
      <c r="BB46">
        <f>IF('ALL-Students'!BB49='Master Answer Key'!$B48, 1, 0)</f>
        <v>1</v>
      </c>
      <c r="BC46">
        <f>IF('ALL-Students'!BC49='Master Answer Key'!$B48, 1, 0)</f>
        <v>1</v>
      </c>
      <c r="BD46">
        <f>IF('ALL-Students'!BD49='Master Answer Key'!$B48, 1, 0)</f>
        <v>1</v>
      </c>
      <c r="BE46">
        <f>IF('ALL-Students'!BE49='Master Answer Key'!$B48, 1, 0)</f>
        <v>1</v>
      </c>
      <c r="BF46">
        <f>IF('ALL-Students'!BF49='Master Answer Key'!$B48, 1, 0)</f>
        <v>1</v>
      </c>
      <c r="BG46">
        <f>IF('ALL-Students'!BG49='Master Answer Key'!$B48, 1, 0)</f>
        <v>1</v>
      </c>
      <c r="BH46">
        <f>IF('ALL-Students'!BH49='Master Answer Key'!$B48, 1, 0)</f>
        <v>1</v>
      </c>
      <c r="BI46">
        <f>IF('ALL-Students'!BI49='Master Answer Key'!$B48, 1, 0)</f>
        <v>1</v>
      </c>
      <c r="BJ46">
        <f>IF('ALL-Students'!BJ49='Master Answer Key'!$B48, 1, 0)</f>
        <v>1</v>
      </c>
      <c r="BK46">
        <f>IF('ALL-Students'!BK49='Master Answer Key'!$B48, 1, 0)</f>
        <v>1</v>
      </c>
      <c r="BL46">
        <f>IF('ALL-Students'!BL49='Master Answer Key'!$B48, 1, 0)</f>
        <v>1</v>
      </c>
      <c r="BM46">
        <f>IF('ALL-Students'!BM49='Master Answer Key'!$B48, 1, 0)</f>
        <v>1</v>
      </c>
      <c r="BN46">
        <f>IF('ALL-Students'!BN49='Master Answer Key'!$B48, 1, 0)</f>
        <v>1</v>
      </c>
      <c r="BO46">
        <f>IF('ALL-Students'!BO49='Master Answer Key'!$B48, 1, 0)</f>
        <v>1</v>
      </c>
      <c r="BP46">
        <f>IF('ALL-Students'!BP49='Master Answer Key'!$B48, 1, 0)</f>
        <v>1</v>
      </c>
      <c r="BQ46">
        <f>IF('ALL-Students'!BQ49='Master Answer Key'!$B48, 1, 0)</f>
        <v>1</v>
      </c>
      <c r="BR46">
        <f>IF('ALL-Students'!BR49='Master Answer Key'!$B48, 1, 0)</f>
        <v>1</v>
      </c>
      <c r="BS46">
        <f>IF('ALL-Students'!BS49='Master Answer Key'!$B48, 1, 0)</f>
        <v>1</v>
      </c>
      <c r="BT46">
        <f>IF('ALL-Students'!BT49='Master Answer Key'!$B48, 1, 0)</f>
        <v>1</v>
      </c>
      <c r="BU46">
        <f>IF('ALL-Students'!BU49='Master Answer Key'!$B48, 1, 0)</f>
        <v>1</v>
      </c>
      <c r="BV46">
        <f>IF('ALL-Students'!BV49='Master Answer Key'!$B48, 1, 0)</f>
        <v>1</v>
      </c>
      <c r="BW46">
        <f>IF('ALL-Students'!BW49='Master Answer Key'!$B48, 1, 0)</f>
        <v>1</v>
      </c>
      <c r="BX46">
        <f>IF('ALL-Students'!BX49='Master Answer Key'!$B48, 1, 0)</f>
        <v>1</v>
      </c>
      <c r="BY46">
        <f>IF('ALL-Students'!BY49='Master Answer Key'!$B48, 1, 0)</f>
        <v>1</v>
      </c>
      <c r="BZ46">
        <f>IF('ALL-Students'!BZ49='Master Answer Key'!$B48, 1, 0)</f>
        <v>1</v>
      </c>
      <c r="CA46">
        <f>IF('ALL-Students'!CA49='Master Answer Key'!$B48, 1, 0)</f>
        <v>1</v>
      </c>
      <c r="CB46">
        <f>IF('ALL-Students'!CB49='Master Answer Key'!$B48, 1, 0)</f>
        <v>1</v>
      </c>
      <c r="CC46">
        <f>IF('ALL-Students'!CC49='Master Answer Key'!$B48, 1, 0)</f>
        <v>0</v>
      </c>
    </row>
    <row r="47">
      <c r="A47" s="5" t="s">
        <v>151</v>
      </c>
      <c r="B47">
        <f>IF('ALL-Students'!B50='Master Answer Key'!$B49, 1, 0)</f>
        <v>1</v>
      </c>
      <c r="C47">
        <f>IF('ALL-Students'!C50='Master Answer Key'!$B49, 1, 0)</f>
        <v>1</v>
      </c>
      <c r="D47">
        <f>IF('ALL-Students'!D50='Master Answer Key'!$B49, 1, 0)</f>
        <v>1</v>
      </c>
      <c r="E47">
        <f>IF('ALL-Students'!E50='Master Answer Key'!$B49, 1, 0)</f>
        <v>1</v>
      </c>
      <c r="F47">
        <f>IF('ALL-Students'!F50='Master Answer Key'!$B49, 1, 0)</f>
        <v>1</v>
      </c>
      <c r="G47">
        <f>IF('ALL-Students'!G50='Master Answer Key'!$B49, 1, 0)</f>
        <v>0</v>
      </c>
      <c r="H47">
        <f>IF('ALL-Students'!H50='Master Answer Key'!$B49, 1, 0)</f>
        <v>1</v>
      </c>
      <c r="I47">
        <f>IF('ALL-Students'!I50='Master Answer Key'!$B49, 1, 0)</f>
        <v>1</v>
      </c>
      <c r="J47">
        <f>IF('ALL-Students'!J50='Master Answer Key'!$B49, 1, 0)</f>
        <v>1</v>
      </c>
      <c r="K47">
        <f>IF('ALL-Students'!K50='Master Answer Key'!$B49, 1, 0)</f>
        <v>1</v>
      </c>
      <c r="L47">
        <f>IF('ALL-Students'!L50='Master Answer Key'!$B49, 1, 0)</f>
        <v>1</v>
      </c>
      <c r="M47">
        <f>IF('ALL-Students'!M50='Master Answer Key'!$B49, 1, 0)</f>
        <v>1</v>
      </c>
      <c r="N47">
        <f>IF('ALL-Students'!N50='Master Answer Key'!$B49, 1, 0)</f>
        <v>1</v>
      </c>
      <c r="O47">
        <f>IF('ALL-Students'!O50='Master Answer Key'!$B49, 1, 0)</f>
        <v>1</v>
      </c>
      <c r="P47">
        <f>IF('ALL-Students'!P50='Master Answer Key'!$B49, 1, 0)</f>
        <v>1</v>
      </c>
      <c r="Q47">
        <f>IF('ALL-Students'!Q50='Master Answer Key'!$B49, 1, 0)</f>
        <v>1</v>
      </c>
      <c r="R47">
        <f>IF('ALL-Students'!R50='Master Answer Key'!$B49, 1, 0)</f>
        <v>1</v>
      </c>
      <c r="S47">
        <f>IF('ALL-Students'!S50='Master Answer Key'!$B49, 1, 0)</f>
        <v>0</v>
      </c>
      <c r="T47">
        <f>IF('ALL-Students'!T50='Master Answer Key'!$B49, 1, 0)</f>
        <v>1</v>
      </c>
      <c r="U47">
        <f>IF('ALL-Students'!U50='Master Answer Key'!$B49, 1, 0)</f>
        <v>1</v>
      </c>
      <c r="V47">
        <f>IF('ALL-Students'!V50='Master Answer Key'!$B49, 1, 0)</f>
        <v>1</v>
      </c>
      <c r="W47">
        <f>IF('ALL-Students'!W50='Master Answer Key'!$B49, 1, 0)</f>
        <v>1</v>
      </c>
      <c r="X47">
        <f>IF('ALL-Students'!X50='Master Answer Key'!$B49, 1, 0)</f>
        <v>0</v>
      </c>
      <c r="Y47">
        <f>IF('ALL-Students'!Y50='Master Answer Key'!$B49, 1, 0)</f>
        <v>1</v>
      </c>
      <c r="Z47">
        <f>IF('ALL-Students'!Z50='Master Answer Key'!$B49, 1, 0)</f>
        <v>1</v>
      </c>
      <c r="AA47">
        <f>IF('ALL-Students'!AA50='Master Answer Key'!$B49, 1, 0)</f>
        <v>1</v>
      </c>
      <c r="AB47">
        <f>IF('ALL-Students'!AB50='Master Answer Key'!$B49, 1, 0)</f>
        <v>1</v>
      </c>
      <c r="AC47">
        <f>IF('ALL-Students'!AC50='Master Answer Key'!$B49, 1, 0)</f>
        <v>1</v>
      </c>
      <c r="AD47">
        <f>IF('ALL-Students'!AD50='Master Answer Key'!$B49, 1, 0)</f>
        <v>1</v>
      </c>
      <c r="AE47">
        <f>IF('ALL-Students'!AE50='Master Answer Key'!$B49, 1, 0)</f>
        <v>1</v>
      </c>
      <c r="AF47">
        <f>IF('ALL-Students'!AF50='Master Answer Key'!$B49, 1, 0)</f>
        <v>0</v>
      </c>
      <c r="AG47">
        <f>IF('ALL-Students'!AG50='Master Answer Key'!$B49, 1, 0)</f>
        <v>1</v>
      </c>
      <c r="AH47">
        <f>IF('ALL-Students'!AH50='Master Answer Key'!$B49, 1, 0)</f>
        <v>1</v>
      </c>
      <c r="AI47">
        <f>IF('ALL-Students'!AI50='Master Answer Key'!$B49, 1, 0)</f>
        <v>1</v>
      </c>
      <c r="AJ47">
        <f>IF('ALL-Students'!AJ50='Master Answer Key'!$B49, 1, 0)</f>
        <v>1</v>
      </c>
      <c r="AK47">
        <f>IF('ALL-Students'!AK50='Master Answer Key'!$B49, 1, 0)</f>
        <v>1</v>
      </c>
      <c r="AL47">
        <f>IF('ALL-Students'!AL50='Master Answer Key'!$B49, 1, 0)</f>
        <v>1</v>
      </c>
      <c r="AM47">
        <f>IF('ALL-Students'!AM50='Master Answer Key'!$B49, 1, 0)</f>
        <v>1</v>
      </c>
      <c r="AN47">
        <f>IF('ALL-Students'!AN50='Master Answer Key'!$B49, 1, 0)</f>
        <v>1</v>
      </c>
      <c r="AO47">
        <f>IF('ALL-Students'!AO50='Master Answer Key'!$B49, 1, 0)</f>
        <v>1</v>
      </c>
      <c r="AP47">
        <f>IF('ALL-Students'!AP50='Master Answer Key'!$B49, 1, 0)</f>
        <v>1</v>
      </c>
      <c r="AQ47">
        <f>IF('ALL-Students'!AQ50='Master Answer Key'!$B49, 1, 0)</f>
        <v>1</v>
      </c>
      <c r="AR47">
        <f>IF('ALL-Students'!AR50='Master Answer Key'!$B49, 1, 0)</f>
        <v>1</v>
      </c>
      <c r="AS47">
        <f>IF('ALL-Students'!AS50='Master Answer Key'!$B49, 1, 0)</f>
        <v>0</v>
      </c>
      <c r="AT47">
        <f>IF('ALL-Students'!AT50='Master Answer Key'!$B49, 1, 0)</f>
        <v>1</v>
      </c>
      <c r="AU47">
        <f>IF('ALL-Students'!AU50='Master Answer Key'!$B49, 1, 0)</f>
        <v>1</v>
      </c>
      <c r="AV47">
        <f>IF('ALL-Students'!AV50='Master Answer Key'!$B49, 1, 0)</f>
        <v>1</v>
      </c>
      <c r="AW47">
        <f>IF('ALL-Students'!AW50='Master Answer Key'!$B49, 1, 0)</f>
        <v>1</v>
      </c>
      <c r="AX47">
        <f>IF('ALL-Students'!AX50='Master Answer Key'!$B49, 1, 0)</f>
        <v>1</v>
      </c>
      <c r="AY47">
        <f>IF('ALL-Students'!AY50='Master Answer Key'!$B49, 1, 0)</f>
        <v>1</v>
      </c>
      <c r="AZ47">
        <f>IF('ALL-Students'!AZ50='Master Answer Key'!$B49, 1, 0)</f>
        <v>1</v>
      </c>
      <c r="BA47">
        <f>IF('ALL-Students'!BA50='Master Answer Key'!$B49, 1, 0)</f>
        <v>1</v>
      </c>
      <c r="BB47">
        <f>IF('ALL-Students'!BB50='Master Answer Key'!$B49, 1, 0)</f>
        <v>1</v>
      </c>
      <c r="BC47">
        <f>IF('ALL-Students'!BC50='Master Answer Key'!$B49, 1, 0)</f>
        <v>1</v>
      </c>
      <c r="BD47">
        <f>IF('ALL-Students'!BD50='Master Answer Key'!$B49, 1, 0)</f>
        <v>1</v>
      </c>
      <c r="BE47">
        <f>IF('ALL-Students'!BE50='Master Answer Key'!$B49, 1, 0)</f>
        <v>0</v>
      </c>
      <c r="BF47">
        <f>IF('ALL-Students'!BF50='Master Answer Key'!$B49, 1, 0)</f>
        <v>1</v>
      </c>
      <c r="BG47">
        <f>IF('ALL-Students'!BG50='Master Answer Key'!$B49, 1, 0)</f>
        <v>1</v>
      </c>
      <c r="BH47">
        <f>IF('ALL-Students'!BH50='Master Answer Key'!$B49, 1, 0)</f>
        <v>1</v>
      </c>
      <c r="BI47">
        <f>IF('ALL-Students'!BI50='Master Answer Key'!$B49, 1, 0)</f>
        <v>1</v>
      </c>
      <c r="BJ47">
        <f>IF('ALL-Students'!BJ50='Master Answer Key'!$B49, 1, 0)</f>
        <v>1</v>
      </c>
      <c r="BK47">
        <f>IF('ALL-Students'!BK50='Master Answer Key'!$B49, 1, 0)</f>
        <v>1</v>
      </c>
      <c r="BL47">
        <f>IF('ALL-Students'!BL50='Master Answer Key'!$B49, 1, 0)</f>
        <v>1</v>
      </c>
      <c r="BM47">
        <f>IF('ALL-Students'!BM50='Master Answer Key'!$B49, 1, 0)</f>
        <v>1</v>
      </c>
      <c r="BN47">
        <f>IF('ALL-Students'!BN50='Master Answer Key'!$B49, 1, 0)</f>
        <v>1</v>
      </c>
      <c r="BO47">
        <f>IF('ALL-Students'!BO50='Master Answer Key'!$B49, 1, 0)</f>
        <v>1</v>
      </c>
      <c r="BP47">
        <f>IF('ALL-Students'!BP50='Master Answer Key'!$B49, 1, 0)</f>
        <v>1</v>
      </c>
      <c r="BQ47">
        <f>IF('ALL-Students'!BQ50='Master Answer Key'!$B49, 1, 0)</f>
        <v>1</v>
      </c>
      <c r="BR47">
        <f>IF('ALL-Students'!BR50='Master Answer Key'!$B49, 1, 0)</f>
        <v>1</v>
      </c>
      <c r="BS47">
        <f>IF('ALL-Students'!BS50='Master Answer Key'!$B49, 1, 0)</f>
        <v>1</v>
      </c>
      <c r="BT47">
        <f>IF('ALL-Students'!BT50='Master Answer Key'!$B49, 1, 0)</f>
        <v>1</v>
      </c>
      <c r="BU47">
        <f>IF('ALL-Students'!BU50='Master Answer Key'!$B49, 1, 0)</f>
        <v>1</v>
      </c>
      <c r="BV47">
        <f>IF('ALL-Students'!BV50='Master Answer Key'!$B49, 1, 0)</f>
        <v>1</v>
      </c>
      <c r="BW47">
        <f>IF('ALL-Students'!BW50='Master Answer Key'!$B49, 1, 0)</f>
        <v>1</v>
      </c>
      <c r="BX47">
        <f>IF('ALL-Students'!BX50='Master Answer Key'!$B49, 1, 0)</f>
        <v>1</v>
      </c>
      <c r="BY47">
        <f>IF('ALL-Students'!BY50='Master Answer Key'!$B49, 1, 0)</f>
        <v>1</v>
      </c>
      <c r="BZ47">
        <f>IF('ALL-Students'!BZ50='Master Answer Key'!$B49, 1, 0)</f>
        <v>1</v>
      </c>
      <c r="CA47">
        <f>IF('ALL-Students'!CA50='Master Answer Key'!$B49, 1, 0)</f>
        <v>1</v>
      </c>
      <c r="CB47">
        <f>IF('ALL-Students'!CB50='Master Answer Key'!$B49, 1, 0)</f>
        <v>1</v>
      </c>
      <c r="CC47">
        <f>IF('ALL-Students'!CC50='Master Answer Key'!$B49, 1, 0)</f>
        <v>1</v>
      </c>
    </row>
    <row r="48">
      <c r="A48" s="5" t="s">
        <v>152</v>
      </c>
      <c r="B48">
        <f>IF('ALL-Students'!B51='Master Answer Key'!$B50, 1, 0)</f>
        <v>1</v>
      </c>
      <c r="C48">
        <f>IF('ALL-Students'!C51='Master Answer Key'!$B50, 1, 0)</f>
        <v>1</v>
      </c>
      <c r="D48">
        <f>IF('ALL-Students'!D51='Master Answer Key'!$B50, 1, 0)</f>
        <v>1</v>
      </c>
      <c r="E48">
        <f>IF('ALL-Students'!E51='Master Answer Key'!$B50, 1, 0)</f>
        <v>1</v>
      </c>
      <c r="F48">
        <f>IF('ALL-Students'!F51='Master Answer Key'!$B50, 1, 0)</f>
        <v>1</v>
      </c>
      <c r="G48">
        <f>IF('ALL-Students'!G51='Master Answer Key'!$B50, 1, 0)</f>
        <v>0</v>
      </c>
      <c r="H48">
        <f>IF('ALL-Students'!H51='Master Answer Key'!$B50, 1, 0)</f>
        <v>1</v>
      </c>
      <c r="I48">
        <f>IF('ALL-Students'!I51='Master Answer Key'!$B50, 1, 0)</f>
        <v>1</v>
      </c>
      <c r="J48">
        <f>IF('ALL-Students'!J51='Master Answer Key'!$B50, 1, 0)</f>
        <v>1</v>
      </c>
      <c r="K48">
        <f>IF('ALL-Students'!K51='Master Answer Key'!$B50, 1, 0)</f>
        <v>1</v>
      </c>
      <c r="L48">
        <f>IF('ALL-Students'!L51='Master Answer Key'!$B50, 1, 0)</f>
        <v>1</v>
      </c>
      <c r="M48">
        <f>IF('ALL-Students'!M51='Master Answer Key'!$B50, 1, 0)</f>
        <v>1</v>
      </c>
      <c r="N48">
        <f>IF('ALL-Students'!N51='Master Answer Key'!$B50, 1, 0)</f>
        <v>1</v>
      </c>
      <c r="O48">
        <f>IF('ALL-Students'!O51='Master Answer Key'!$B50, 1, 0)</f>
        <v>1</v>
      </c>
      <c r="P48">
        <f>IF('ALL-Students'!P51='Master Answer Key'!$B50, 1, 0)</f>
        <v>1</v>
      </c>
      <c r="Q48">
        <f>IF('ALL-Students'!Q51='Master Answer Key'!$B50, 1, 0)</f>
        <v>1</v>
      </c>
      <c r="R48">
        <f>IF('ALL-Students'!R51='Master Answer Key'!$B50, 1, 0)</f>
        <v>0</v>
      </c>
      <c r="S48">
        <f>IF('ALL-Students'!S51='Master Answer Key'!$B50, 1, 0)</f>
        <v>1</v>
      </c>
      <c r="T48">
        <f>IF('ALL-Students'!T51='Master Answer Key'!$B50, 1, 0)</f>
        <v>1</v>
      </c>
      <c r="U48">
        <f>IF('ALL-Students'!U51='Master Answer Key'!$B50, 1, 0)</f>
        <v>1</v>
      </c>
      <c r="V48">
        <f>IF('ALL-Students'!V51='Master Answer Key'!$B50, 1, 0)</f>
        <v>1</v>
      </c>
      <c r="W48">
        <f>IF('ALL-Students'!W51='Master Answer Key'!$B50, 1, 0)</f>
        <v>1</v>
      </c>
      <c r="X48">
        <f>IF('ALL-Students'!X51='Master Answer Key'!$B50, 1, 0)</f>
        <v>1</v>
      </c>
      <c r="Y48">
        <f>IF('ALL-Students'!Y51='Master Answer Key'!$B50, 1, 0)</f>
        <v>1</v>
      </c>
      <c r="Z48">
        <f>IF('ALL-Students'!Z51='Master Answer Key'!$B50, 1, 0)</f>
        <v>1</v>
      </c>
      <c r="AA48">
        <f>IF('ALL-Students'!AA51='Master Answer Key'!$B50, 1, 0)</f>
        <v>1</v>
      </c>
      <c r="AB48">
        <f>IF('ALL-Students'!AB51='Master Answer Key'!$B50, 1, 0)</f>
        <v>1</v>
      </c>
      <c r="AC48">
        <f>IF('ALL-Students'!AC51='Master Answer Key'!$B50, 1, 0)</f>
        <v>1</v>
      </c>
      <c r="AD48">
        <f>IF('ALL-Students'!AD51='Master Answer Key'!$B50, 1, 0)</f>
        <v>1</v>
      </c>
      <c r="AE48">
        <f>IF('ALL-Students'!AE51='Master Answer Key'!$B50, 1, 0)</f>
        <v>1</v>
      </c>
      <c r="AF48">
        <f>IF('ALL-Students'!AF51='Master Answer Key'!$B50, 1, 0)</f>
        <v>1</v>
      </c>
      <c r="AG48">
        <f>IF('ALL-Students'!AG51='Master Answer Key'!$B50, 1, 0)</f>
        <v>1</v>
      </c>
      <c r="AH48">
        <f>IF('ALL-Students'!AH51='Master Answer Key'!$B50, 1, 0)</f>
        <v>1</v>
      </c>
      <c r="AI48">
        <f>IF('ALL-Students'!AI51='Master Answer Key'!$B50, 1, 0)</f>
        <v>1</v>
      </c>
      <c r="AJ48">
        <f>IF('ALL-Students'!AJ51='Master Answer Key'!$B50, 1, 0)</f>
        <v>1</v>
      </c>
      <c r="AK48">
        <f>IF('ALL-Students'!AK51='Master Answer Key'!$B50, 1, 0)</f>
        <v>1</v>
      </c>
      <c r="AL48">
        <f>IF('ALL-Students'!AL51='Master Answer Key'!$B50, 1, 0)</f>
        <v>1</v>
      </c>
      <c r="AM48">
        <f>IF('ALL-Students'!AM51='Master Answer Key'!$B50, 1, 0)</f>
        <v>1</v>
      </c>
      <c r="AN48">
        <f>IF('ALL-Students'!AN51='Master Answer Key'!$B50, 1, 0)</f>
        <v>1</v>
      </c>
      <c r="AO48">
        <f>IF('ALL-Students'!AO51='Master Answer Key'!$B50, 1, 0)</f>
        <v>1</v>
      </c>
      <c r="AP48">
        <f>IF('ALL-Students'!AP51='Master Answer Key'!$B50, 1, 0)</f>
        <v>1</v>
      </c>
      <c r="AQ48">
        <f>IF('ALL-Students'!AQ51='Master Answer Key'!$B50, 1, 0)</f>
        <v>1</v>
      </c>
      <c r="AR48">
        <f>IF('ALL-Students'!AR51='Master Answer Key'!$B50, 1, 0)</f>
        <v>1</v>
      </c>
      <c r="AS48">
        <f>IF('ALL-Students'!AS51='Master Answer Key'!$B50, 1, 0)</f>
        <v>1</v>
      </c>
      <c r="AT48">
        <f>IF('ALL-Students'!AT51='Master Answer Key'!$B50, 1, 0)</f>
        <v>1</v>
      </c>
      <c r="AU48">
        <f>IF('ALL-Students'!AU51='Master Answer Key'!$B50, 1, 0)</f>
        <v>1</v>
      </c>
      <c r="AV48">
        <f>IF('ALL-Students'!AV51='Master Answer Key'!$B50, 1, 0)</f>
        <v>1</v>
      </c>
      <c r="AW48">
        <f>IF('ALL-Students'!AW51='Master Answer Key'!$B50, 1, 0)</f>
        <v>1</v>
      </c>
      <c r="AX48">
        <f>IF('ALL-Students'!AX51='Master Answer Key'!$B50, 1, 0)</f>
        <v>1</v>
      </c>
      <c r="AY48">
        <f>IF('ALL-Students'!AY51='Master Answer Key'!$B50, 1, 0)</f>
        <v>1</v>
      </c>
      <c r="AZ48">
        <f>IF('ALL-Students'!AZ51='Master Answer Key'!$B50, 1, 0)</f>
        <v>1</v>
      </c>
      <c r="BA48">
        <f>IF('ALL-Students'!BA51='Master Answer Key'!$B50, 1, 0)</f>
        <v>0</v>
      </c>
      <c r="BB48">
        <f>IF('ALL-Students'!BB51='Master Answer Key'!$B50, 1, 0)</f>
        <v>1</v>
      </c>
      <c r="BC48">
        <f>IF('ALL-Students'!BC51='Master Answer Key'!$B50, 1, 0)</f>
        <v>0</v>
      </c>
      <c r="BD48">
        <f>IF('ALL-Students'!BD51='Master Answer Key'!$B50, 1, 0)</f>
        <v>1</v>
      </c>
      <c r="BE48">
        <f>IF('ALL-Students'!BE51='Master Answer Key'!$B50, 1, 0)</f>
        <v>1</v>
      </c>
      <c r="BF48">
        <f>IF('ALL-Students'!BF51='Master Answer Key'!$B50, 1, 0)</f>
        <v>1</v>
      </c>
      <c r="BG48">
        <f>IF('ALL-Students'!BG51='Master Answer Key'!$B50, 1, 0)</f>
        <v>1</v>
      </c>
      <c r="BH48">
        <f>IF('ALL-Students'!BH51='Master Answer Key'!$B50, 1, 0)</f>
        <v>1</v>
      </c>
      <c r="BI48">
        <f>IF('ALL-Students'!BI51='Master Answer Key'!$B50, 1, 0)</f>
        <v>1</v>
      </c>
      <c r="BJ48">
        <f>IF('ALL-Students'!BJ51='Master Answer Key'!$B50, 1, 0)</f>
        <v>1</v>
      </c>
      <c r="BK48">
        <f>IF('ALL-Students'!BK51='Master Answer Key'!$B50, 1, 0)</f>
        <v>1</v>
      </c>
      <c r="BL48">
        <f>IF('ALL-Students'!BL51='Master Answer Key'!$B50, 1, 0)</f>
        <v>1</v>
      </c>
      <c r="BM48">
        <f>IF('ALL-Students'!BM51='Master Answer Key'!$B50, 1, 0)</f>
        <v>1</v>
      </c>
      <c r="BN48">
        <f>IF('ALL-Students'!BN51='Master Answer Key'!$B50, 1, 0)</f>
        <v>1</v>
      </c>
      <c r="BO48">
        <f>IF('ALL-Students'!BO51='Master Answer Key'!$B50, 1, 0)</f>
        <v>1</v>
      </c>
      <c r="BP48">
        <f>IF('ALL-Students'!BP51='Master Answer Key'!$B50, 1, 0)</f>
        <v>1</v>
      </c>
      <c r="BQ48">
        <f>IF('ALL-Students'!BQ51='Master Answer Key'!$B50, 1, 0)</f>
        <v>1</v>
      </c>
      <c r="BR48">
        <f>IF('ALL-Students'!BR51='Master Answer Key'!$B50, 1, 0)</f>
        <v>1</v>
      </c>
      <c r="BS48">
        <f>IF('ALL-Students'!BS51='Master Answer Key'!$B50, 1, 0)</f>
        <v>1</v>
      </c>
      <c r="BT48">
        <f>IF('ALL-Students'!BT51='Master Answer Key'!$B50, 1, 0)</f>
        <v>1</v>
      </c>
      <c r="BU48">
        <f>IF('ALL-Students'!BU51='Master Answer Key'!$B50, 1, 0)</f>
        <v>1</v>
      </c>
      <c r="BV48">
        <f>IF('ALL-Students'!BV51='Master Answer Key'!$B50, 1, 0)</f>
        <v>1</v>
      </c>
      <c r="BW48">
        <f>IF('ALL-Students'!BW51='Master Answer Key'!$B50, 1, 0)</f>
        <v>1</v>
      </c>
      <c r="BX48">
        <f>IF('ALL-Students'!BX51='Master Answer Key'!$B50, 1, 0)</f>
        <v>1</v>
      </c>
      <c r="BY48">
        <f>IF('ALL-Students'!BY51='Master Answer Key'!$B50, 1, 0)</f>
        <v>1</v>
      </c>
      <c r="BZ48">
        <f>IF('ALL-Students'!BZ51='Master Answer Key'!$B50, 1, 0)</f>
        <v>1</v>
      </c>
      <c r="CA48">
        <f>IF('ALL-Students'!CA51='Master Answer Key'!$B50, 1, 0)</f>
        <v>1</v>
      </c>
      <c r="CB48">
        <f>IF('ALL-Students'!CB51='Master Answer Key'!$B50, 1, 0)</f>
        <v>1</v>
      </c>
      <c r="CC48">
        <f>IF('ALL-Students'!CC51='Master Answer Key'!$B50, 1, 0)</f>
        <v>1</v>
      </c>
    </row>
    <row r="49">
      <c r="A49" s="5" t="s">
        <v>153</v>
      </c>
      <c r="B49">
        <f>IF('ALL-Students'!B52='Master Answer Key'!$B51, 1, 0)</f>
        <v>1</v>
      </c>
      <c r="C49">
        <f>IF('ALL-Students'!C52='Master Answer Key'!$B51, 1, 0)</f>
        <v>1</v>
      </c>
      <c r="D49">
        <f>IF('ALL-Students'!D52='Master Answer Key'!$B51, 1, 0)</f>
        <v>1</v>
      </c>
      <c r="E49">
        <f>IF('ALL-Students'!E52='Master Answer Key'!$B51, 1, 0)</f>
        <v>1</v>
      </c>
      <c r="F49">
        <f>IF('ALL-Students'!F52='Master Answer Key'!$B51, 1, 0)</f>
        <v>1</v>
      </c>
      <c r="G49">
        <f>IF('ALL-Students'!G52='Master Answer Key'!$B51, 1, 0)</f>
        <v>0</v>
      </c>
      <c r="H49">
        <f>IF('ALL-Students'!H52='Master Answer Key'!$B51, 1, 0)</f>
        <v>1</v>
      </c>
      <c r="I49">
        <f>IF('ALL-Students'!I52='Master Answer Key'!$B51, 1, 0)</f>
        <v>1</v>
      </c>
      <c r="J49">
        <f>IF('ALL-Students'!J52='Master Answer Key'!$B51, 1, 0)</f>
        <v>1</v>
      </c>
      <c r="K49">
        <f>IF('ALL-Students'!K52='Master Answer Key'!$B51, 1, 0)</f>
        <v>1</v>
      </c>
      <c r="L49">
        <f>IF('ALL-Students'!L52='Master Answer Key'!$B51, 1, 0)</f>
        <v>1</v>
      </c>
      <c r="M49">
        <f>IF('ALL-Students'!M52='Master Answer Key'!$B51, 1, 0)</f>
        <v>1</v>
      </c>
      <c r="N49">
        <f>IF('ALL-Students'!N52='Master Answer Key'!$B51, 1, 0)</f>
        <v>1</v>
      </c>
      <c r="O49">
        <f>IF('ALL-Students'!O52='Master Answer Key'!$B51, 1, 0)</f>
        <v>1</v>
      </c>
      <c r="P49">
        <f>IF('ALL-Students'!P52='Master Answer Key'!$B51, 1, 0)</f>
        <v>1</v>
      </c>
      <c r="Q49">
        <f>IF('ALL-Students'!Q52='Master Answer Key'!$B51, 1, 0)</f>
        <v>0</v>
      </c>
      <c r="R49">
        <f>IF('ALL-Students'!R52='Master Answer Key'!$B51, 1, 0)</f>
        <v>1</v>
      </c>
      <c r="S49">
        <f>IF('ALL-Students'!S52='Master Answer Key'!$B51, 1, 0)</f>
        <v>1</v>
      </c>
      <c r="T49">
        <f>IF('ALL-Students'!T52='Master Answer Key'!$B51, 1, 0)</f>
        <v>1</v>
      </c>
      <c r="U49">
        <f>IF('ALL-Students'!U52='Master Answer Key'!$B51, 1, 0)</f>
        <v>1</v>
      </c>
      <c r="V49">
        <f>IF('ALL-Students'!V52='Master Answer Key'!$B51, 1, 0)</f>
        <v>1</v>
      </c>
      <c r="W49">
        <f>IF('ALL-Students'!W52='Master Answer Key'!$B51, 1, 0)</f>
        <v>1</v>
      </c>
      <c r="X49">
        <f>IF('ALL-Students'!X52='Master Answer Key'!$B51, 1, 0)</f>
        <v>1</v>
      </c>
      <c r="Y49">
        <f>IF('ALL-Students'!Y52='Master Answer Key'!$B51, 1, 0)</f>
        <v>0</v>
      </c>
      <c r="Z49">
        <f>IF('ALL-Students'!Z52='Master Answer Key'!$B51, 1, 0)</f>
        <v>1</v>
      </c>
      <c r="AA49">
        <f>IF('ALL-Students'!AA52='Master Answer Key'!$B51, 1, 0)</f>
        <v>1</v>
      </c>
      <c r="AB49">
        <f>IF('ALL-Students'!AB52='Master Answer Key'!$B51, 1, 0)</f>
        <v>1</v>
      </c>
      <c r="AC49">
        <f>IF('ALL-Students'!AC52='Master Answer Key'!$B51, 1, 0)</f>
        <v>1</v>
      </c>
      <c r="AD49">
        <f>IF('ALL-Students'!AD52='Master Answer Key'!$B51, 1, 0)</f>
        <v>1</v>
      </c>
      <c r="AE49">
        <f>IF('ALL-Students'!AE52='Master Answer Key'!$B51, 1, 0)</f>
        <v>1</v>
      </c>
      <c r="AF49">
        <f>IF('ALL-Students'!AF52='Master Answer Key'!$B51, 1, 0)</f>
        <v>1</v>
      </c>
      <c r="AG49">
        <f>IF('ALL-Students'!AG52='Master Answer Key'!$B51, 1, 0)</f>
        <v>1</v>
      </c>
      <c r="AH49">
        <f>IF('ALL-Students'!AH52='Master Answer Key'!$B51, 1, 0)</f>
        <v>1</v>
      </c>
      <c r="AI49">
        <f>IF('ALL-Students'!AI52='Master Answer Key'!$B51, 1, 0)</f>
        <v>1</v>
      </c>
      <c r="AJ49">
        <f>IF('ALL-Students'!AJ52='Master Answer Key'!$B51, 1, 0)</f>
        <v>1</v>
      </c>
      <c r="AK49">
        <f>IF('ALL-Students'!AK52='Master Answer Key'!$B51, 1, 0)</f>
        <v>1</v>
      </c>
      <c r="AL49">
        <f>IF('ALL-Students'!AL52='Master Answer Key'!$B51, 1, 0)</f>
        <v>1</v>
      </c>
      <c r="AM49">
        <f>IF('ALL-Students'!AM52='Master Answer Key'!$B51, 1, 0)</f>
        <v>0</v>
      </c>
      <c r="AN49">
        <f>IF('ALL-Students'!AN52='Master Answer Key'!$B51, 1, 0)</f>
        <v>1</v>
      </c>
      <c r="AO49">
        <f>IF('ALL-Students'!AO52='Master Answer Key'!$B51, 1, 0)</f>
        <v>1</v>
      </c>
      <c r="AP49">
        <f>IF('ALL-Students'!AP52='Master Answer Key'!$B51, 1, 0)</f>
        <v>1</v>
      </c>
      <c r="AQ49">
        <f>IF('ALL-Students'!AQ52='Master Answer Key'!$B51, 1, 0)</f>
        <v>1</v>
      </c>
      <c r="AR49">
        <f>IF('ALL-Students'!AR52='Master Answer Key'!$B51, 1, 0)</f>
        <v>1</v>
      </c>
      <c r="AS49">
        <f>IF('ALL-Students'!AS52='Master Answer Key'!$B51, 1, 0)</f>
        <v>1</v>
      </c>
      <c r="AT49">
        <f>IF('ALL-Students'!AT52='Master Answer Key'!$B51, 1, 0)</f>
        <v>1</v>
      </c>
      <c r="AU49">
        <f>IF('ALL-Students'!AU52='Master Answer Key'!$B51, 1, 0)</f>
        <v>1</v>
      </c>
      <c r="AV49">
        <f>IF('ALL-Students'!AV52='Master Answer Key'!$B51, 1, 0)</f>
        <v>1</v>
      </c>
      <c r="AW49">
        <f>IF('ALL-Students'!AW52='Master Answer Key'!$B51, 1, 0)</f>
        <v>1</v>
      </c>
      <c r="AX49">
        <f>IF('ALL-Students'!AX52='Master Answer Key'!$B51, 1, 0)</f>
        <v>1</v>
      </c>
      <c r="AY49">
        <f>IF('ALL-Students'!AY52='Master Answer Key'!$B51, 1, 0)</f>
        <v>1</v>
      </c>
      <c r="AZ49">
        <f>IF('ALL-Students'!AZ52='Master Answer Key'!$B51, 1, 0)</f>
        <v>1</v>
      </c>
      <c r="BA49">
        <f>IF('ALL-Students'!BA52='Master Answer Key'!$B51, 1, 0)</f>
        <v>1</v>
      </c>
      <c r="BB49">
        <f>IF('ALL-Students'!BB52='Master Answer Key'!$B51, 1, 0)</f>
        <v>1</v>
      </c>
      <c r="BC49">
        <f>IF('ALL-Students'!BC52='Master Answer Key'!$B51, 1, 0)</f>
        <v>1</v>
      </c>
      <c r="BD49">
        <f>IF('ALL-Students'!BD52='Master Answer Key'!$B51, 1, 0)</f>
        <v>1</v>
      </c>
      <c r="BE49">
        <f>IF('ALL-Students'!BE52='Master Answer Key'!$B51, 1, 0)</f>
        <v>1</v>
      </c>
      <c r="BF49">
        <f>IF('ALL-Students'!BF52='Master Answer Key'!$B51, 1, 0)</f>
        <v>1</v>
      </c>
      <c r="BG49">
        <f>IF('ALL-Students'!BG52='Master Answer Key'!$B51, 1, 0)</f>
        <v>1</v>
      </c>
      <c r="BH49">
        <f>IF('ALL-Students'!BH52='Master Answer Key'!$B51, 1, 0)</f>
        <v>1</v>
      </c>
      <c r="BI49">
        <f>IF('ALL-Students'!BI52='Master Answer Key'!$B51, 1, 0)</f>
        <v>1</v>
      </c>
      <c r="BJ49">
        <f>IF('ALL-Students'!BJ52='Master Answer Key'!$B51, 1, 0)</f>
        <v>0</v>
      </c>
      <c r="BK49">
        <f>IF('ALL-Students'!BK52='Master Answer Key'!$B51, 1, 0)</f>
        <v>1</v>
      </c>
      <c r="BL49">
        <f>IF('ALL-Students'!BL52='Master Answer Key'!$B51, 1, 0)</f>
        <v>1</v>
      </c>
      <c r="BM49">
        <f>IF('ALL-Students'!BM52='Master Answer Key'!$B51, 1, 0)</f>
        <v>1</v>
      </c>
      <c r="BN49">
        <f>IF('ALL-Students'!BN52='Master Answer Key'!$B51, 1, 0)</f>
        <v>1</v>
      </c>
      <c r="BO49">
        <f>IF('ALL-Students'!BO52='Master Answer Key'!$B51, 1, 0)</f>
        <v>1</v>
      </c>
      <c r="BP49">
        <f>IF('ALL-Students'!BP52='Master Answer Key'!$B51, 1, 0)</f>
        <v>1</v>
      </c>
      <c r="BQ49">
        <f>IF('ALL-Students'!BQ52='Master Answer Key'!$B51, 1, 0)</f>
        <v>1</v>
      </c>
      <c r="BR49">
        <f>IF('ALL-Students'!BR52='Master Answer Key'!$B51, 1, 0)</f>
        <v>1</v>
      </c>
      <c r="BS49">
        <f>IF('ALL-Students'!BS52='Master Answer Key'!$B51, 1, 0)</f>
        <v>1</v>
      </c>
      <c r="BT49">
        <f>IF('ALL-Students'!BT52='Master Answer Key'!$B51, 1, 0)</f>
        <v>1</v>
      </c>
      <c r="BU49">
        <f>IF('ALL-Students'!BU52='Master Answer Key'!$B51, 1, 0)</f>
        <v>1</v>
      </c>
      <c r="BV49">
        <f>IF('ALL-Students'!BV52='Master Answer Key'!$B51, 1, 0)</f>
        <v>1</v>
      </c>
      <c r="BW49">
        <f>IF('ALL-Students'!BW52='Master Answer Key'!$B51, 1, 0)</f>
        <v>1</v>
      </c>
      <c r="BX49">
        <f>IF('ALL-Students'!BX52='Master Answer Key'!$B51, 1, 0)</f>
        <v>1</v>
      </c>
      <c r="BY49">
        <f>IF('ALL-Students'!BY52='Master Answer Key'!$B51, 1, 0)</f>
        <v>1</v>
      </c>
      <c r="BZ49">
        <f>IF('ALL-Students'!BZ52='Master Answer Key'!$B51, 1, 0)</f>
        <v>1</v>
      </c>
      <c r="CA49">
        <f>IF('ALL-Students'!CA52='Master Answer Key'!$B51, 1, 0)</f>
        <v>1</v>
      </c>
      <c r="CB49">
        <f>IF('ALL-Students'!CB52='Master Answer Key'!$B51, 1, 0)</f>
        <v>1</v>
      </c>
      <c r="CC49">
        <f>IF('ALL-Students'!CC52='Master Answer Key'!$B51, 1, 0)</f>
        <v>1</v>
      </c>
    </row>
    <row r="50">
      <c r="A50" s="5" t="s">
        <v>154</v>
      </c>
      <c r="B50">
        <f>IF('ALL-Students'!B53='Master Answer Key'!$B52, 1, 0)</f>
        <v>1</v>
      </c>
      <c r="C50">
        <f>IF('ALL-Students'!C53='Master Answer Key'!$B52, 1, 0)</f>
        <v>1</v>
      </c>
      <c r="D50">
        <f>IF('ALL-Students'!D53='Master Answer Key'!$B52, 1, 0)</f>
        <v>1</v>
      </c>
      <c r="E50">
        <f>IF('ALL-Students'!E53='Master Answer Key'!$B52, 1, 0)</f>
        <v>1</v>
      </c>
      <c r="F50">
        <f>IF('ALL-Students'!F53='Master Answer Key'!$B52, 1, 0)</f>
        <v>1</v>
      </c>
      <c r="G50">
        <f>IF('ALL-Students'!G53='Master Answer Key'!$B52, 1, 0)</f>
        <v>0</v>
      </c>
      <c r="H50">
        <f>IF('ALL-Students'!H53='Master Answer Key'!$B52, 1, 0)</f>
        <v>1</v>
      </c>
      <c r="I50">
        <f>IF('ALL-Students'!I53='Master Answer Key'!$B52, 1, 0)</f>
        <v>1</v>
      </c>
      <c r="J50">
        <f>IF('ALL-Students'!J53='Master Answer Key'!$B52, 1, 0)</f>
        <v>1</v>
      </c>
      <c r="K50">
        <f>IF('ALL-Students'!K53='Master Answer Key'!$B52, 1, 0)</f>
        <v>1</v>
      </c>
      <c r="L50">
        <f>IF('ALL-Students'!L53='Master Answer Key'!$B52, 1, 0)</f>
        <v>1</v>
      </c>
      <c r="M50">
        <f>IF('ALL-Students'!M53='Master Answer Key'!$B52, 1, 0)</f>
        <v>1</v>
      </c>
      <c r="N50">
        <f>IF('ALL-Students'!N53='Master Answer Key'!$B52, 1, 0)</f>
        <v>1</v>
      </c>
      <c r="O50">
        <f>IF('ALL-Students'!O53='Master Answer Key'!$B52, 1, 0)</f>
        <v>1</v>
      </c>
      <c r="P50">
        <f>IF('ALL-Students'!P53='Master Answer Key'!$B52, 1, 0)</f>
        <v>1</v>
      </c>
      <c r="Q50">
        <f>IF('ALL-Students'!Q53='Master Answer Key'!$B52, 1, 0)</f>
        <v>1</v>
      </c>
      <c r="R50">
        <f>IF('ALL-Students'!R53='Master Answer Key'!$B52, 1, 0)</f>
        <v>1</v>
      </c>
      <c r="S50">
        <f>IF('ALL-Students'!S53='Master Answer Key'!$B52, 1, 0)</f>
        <v>1</v>
      </c>
      <c r="T50">
        <f>IF('ALL-Students'!T53='Master Answer Key'!$B52, 1, 0)</f>
        <v>1</v>
      </c>
      <c r="U50">
        <f>IF('ALL-Students'!U53='Master Answer Key'!$B52, 1, 0)</f>
        <v>1</v>
      </c>
      <c r="V50">
        <f>IF('ALL-Students'!V53='Master Answer Key'!$B52, 1, 0)</f>
        <v>1</v>
      </c>
      <c r="W50">
        <f>IF('ALL-Students'!W53='Master Answer Key'!$B52, 1, 0)</f>
        <v>1</v>
      </c>
      <c r="X50">
        <f>IF('ALL-Students'!X53='Master Answer Key'!$B52, 1, 0)</f>
        <v>1</v>
      </c>
      <c r="Y50">
        <f>IF('ALL-Students'!Y53='Master Answer Key'!$B52, 1, 0)</f>
        <v>1</v>
      </c>
      <c r="Z50">
        <f>IF('ALL-Students'!Z53='Master Answer Key'!$B52, 1, 0)</f>
        <v>1</v>
      </c>
      <c r="AA50">
        <f>IF('ALL-Students'!AA53='Master Answer Key'!$B52, 1, 0)</f>
        <v>1</v>
      </c>
      <c r="AB50">
        <f>IF('ALL-Students'!AB53='Master Answer Key'!$B52, 1, 0)</f>
        <v>1</v>
      </c>
      <c r="AC50">
        <f>IF('ALL-Students'!AC53='Master Answer Key'!$B52, 1, 0)</f>
        <v>1</v>
      </c>
      <c r="AD50">
        <f>IF('ALL-Students'!AD53='Master Answer Key'!$B52, 1, 0)</f>
        <v>1</v>
      </c>
      <c r="AE50">
        <f>IF('ALL-Students'!AE53='Master Answer Key'!$B52, 1, 0)</f>
        <v>1</v>
      </c>
      <c r="AF50">
        <f>IF('ALL-Students'!AF53='Master Answer Key'!$B52, 1, 0)</f>
        <v>0</v>
      </c>
      <c r="AG50">
        <f>IF('ALL-Students'!AG53='Master Answer Key'!$B52, 1, 0)</f>
        <v>1</v>
      </c>
      <c r="AH50">
        <f>IF('ALL-Students'!AH53='Master Answer Key'!$B52, 1, 0)</f>
        <v>1</v>
      </c>
      <c r="AI50">
        <f>IF('ALL-Students'!AI53='Master Answer Key'!$B52, 1, 0)</f>
        <v>1</v>
      </c>
      <c r="AJ50">
        <f>IF('ALL-Students'!AJ53='Master Answer Key'!$B52, 1, 0)</f>
        <v>1</v>
      </c>
      <c r="AK50">
        <f>IF('ALL-Students'!AK53='Master Answer Key'!$B52, 1, 0)</f>
        <v>1</v>
      </c>
      <c r="AL50">
        <f>IF('ALL-Students'!AL53='Master Answer Key'!$B52, 1, 0)</f>
        <v>1</v>
      </c>
      <c r="AM50">
        <f>IF('ALL-Students'!AM53='Master Answer Key'!$B52, 1, 0)</f>
        <v>1</v>
      </c>
      <c r="AN50">
        <f>IF('ALL-Students'!AN53='Master Answer Key'!$B52, 1, 0)</f>
        <v>1</v>
      </c>
      <c r="AO50">
        <f>IF('ALL-Students'!AO53='Master Answer Key'!$B52, 1, 0)</f>
        <v>1</v>
      </c>
      <c r="AP50">
        <f>IF('ALL-Students'!AP53='Master Answer Key'!$B52, 1, 0)</f>
        <v>1</v>
      </c>
      <c r="AQ50">
        <f>IF('ALL-Students'!AQ53='Master Answer Key'!$B52, 1, 0)</f>
        <v>1</v>
      </c>
      <c r="AR50">
        <f>IF('ALL-Students'!AR53='Master Answer Key'!$B52, 1, 0)</f>
        <v>1</v>
      </c>
      <c r="AS50">
        <f>IF('ALL-Students'!AS53='Master Answer Key'!$B52, 1, 0)</f>
        <v>1</v>
      </c>
      <c r="AT50">
        <f>IF('ALL-Students'!AT53='Master Answer Key'!$B52, 1, 0)</f>
        <v>1</v>
      </c>
      <c r="AU50">
        <f>IF('ALL-Students'!AU53='Master Answer Key'!$B52, 1, 0)</f>
        <v>1</v>
      </c>
      <c r="AV50">
        <f>IF('ALL-Students'!AV53='Master Answer Key'!$B52, 1, 0)</f>
        <v>1</v>
      </c>
      <c r="AW50">
        <f>IF('ALL-Students'!AW53='Master Answer Key'!$B52, 1, 0)</f>
        <v>1</v>
      </c>
      <c r="AX50">
        <f>IF('ALL-Students'!AX53='Master Answer Key'!$B52, 1, 0)</f>
        <v>1</v>
      </c>
      <c r="AY50">
        <f>IF('ALL-Students'!AY53='Master Answer Key'!$B52, 1, 0)</f>
        <v>1</v>
      </c>
      <c r="AZ50">
        <f>IF('ALL-Students'!AZ53='Master Answer Key'!$B52, 1, 0)</f>
        <v>1</v>
      </c>
      <c r="BA50">
        <f>IF('ALL-Students'!BA53='Master Answer Key'!$B52, 1, 0)</f>
        <v>1</v>
      </c>
      <c r="BB50">
        <f>IF('ALL-Students'!BB53='Master Answer Key'!$B52, 1, 0)</f>
        <v>1</v>
      </c>
      <c r="BC50">
        <f>IF('ALL-Students'!BC53='Master Answer Key'!$B52, 1, 0)</f>
        <v>1</v>
      </c>
      <c r="BD50">
        <f>IF('ALL-Students'!BD53='Master Answer Key'!$B52, 1, 0)</f>
        <v>1</v>
      </c>
      <c r="BE50">
        <f>IF('ALL-Students'!BE53='Master Answer Key'!$B52, 1, 0)</f>
        <v>1</v>
      </c>
      <c r="BF50">
        <f>IF('ALL-Students'!BF53='Master Answer Key'!$B52, 1, 0)</f>
        <v>1</v>
      </c>
      <c r="BG50">
        <f>IF('ALL-Students'!BG53='Master Answer Key'!$B52, 1, 0)</f>
        <v>1</v>
      </c>
      <c r="BH50">
        <f>IF('ALL-Students'!BH53='Master Answer Key'!$B52, 1, 0)</f>
        <v>1</v>
      </c>
      <c r="BI50">
        <f>IF('ALL-Students'!BI53='Master Answer Key'!$B52, 1, 0)</f>
        <v>1</v>
      </c>
      <c r="BJ50">
        <f>IF('ALL-Students'!BJ53='Master Answer Key'!$B52, 1, 0)</f>
        <v>1</v>
      </c>
      <c r="BK50">
        <f>IF('ALL-Students'!BK53='Master Answer Key'!$B52, 1, 0)</f>
        <v>1</v>
      </c>
      <c r="BL50">
        <f>IF('ALL-Students'!BL53='Master Answer Key'!$B52, 1, 0)</f>
        <v>1</v>
      </c>
      <c r="BM50">
        <f>IF('ALL-Students'!BM53='Master Answer Key'!$B52, 1, 0)</f>
        <v>1</v>
      </c>
      <c r="BN50">
        <f>IF('ALL-Students'!BN53='Master Answer Key'!$B52, 1, 0)</f>
        <v>1</v>
      </c>
      <c r="BO50">
        <f>IF('ALL-Students'!BO53='Master Answer Key'!$B52, 1, 0)</f>
        <v>1</v>
      </c>
      <c r="BP50">
        <f>IF('ALL-Students'!BP53='Master Answer Key'!$B52, 1, 0)</f>
        <v>1</v>
      </c>
      <c r="BQ50">
        <f>IF('ALL-Students'!BQ53='Master Answer Key'!$B52, 1, 0)</f>
        <v>1</v>
      </c>
      <c r="BR50">
        <f>IF('ALL-Students'!BR53='Master Answer Key'!$B52, 1, 0)</f>
        <v>1</v>
      </c>
      <c r="BS50">
        <f>IF('ALL-Students'!BS53='Master Answer Key'!$B52, 1, 0)</f>
        <v>1</v>
      </c>
      <c r="BT50">
        <f>IF('ALL-Students'!BT53='Master Answer Key'!$B52, 1, 0)</f>
        <v>1</v>
      </c>
      <c r="BU50">
        <f>IF('ALL-Students'!BU53='Master Answer Key'!$B52, 1, 0)</f>
        <v>1</v>
      </c>
      <c r="BV50">
        <f>IF('ALL-Students'!BV53='Master Answer Key'!$B52, 1, 0)</f>
        <v>1</v>
      </c>
      <c r="BW50">
        <f>IF('ALL-Students'!BW53='Master Answer Key'!$B52, 1, 0)</f>
        <v>1</v>
      </c>
      <c r="BX50">
        <f>IF('ALL-Students'!BX53='Master Answer Key'!$B52, 1, 0)</f>
        <v>1</v>
      </c>
      <c r="BY50">
        <f>IF('ALL-Students'!BY53='Master Answer Key'!$B52, 1, 0)</f>
        <v>1</v>
      </c>
      <c r="BZ50">
        <f>IF('ALL-Students'!BZ53='Master Answer Key'!$B52, 1, 0)</f>
        <v>1</v>
      </c>
      <c r="CA50">
        <f>IF('ALL-Students'!CA53='Master Answer Key'!$B52, 1, 0)</f>
        <v>1</v>
      </c>
      <c r="CB50">
        <f>IF('ALL-Students'!CB53='Master Answer Key'!$B52, 1, 0)</f>
        <v>1</v>
      </c>
      <c r="CC50">
        <f>IF('ALL-Students'!CC53='Master Answer Key'!$B52, 1, 0)</f>
        <v>1</v>
      </c>
    </row>
    <row r="51">
      <c r="A51" s="5" t="s">
        <v>155</v>
      </c>
      <c r="B51">
        <f>IF('ALL-Students'!B54='Master Answer Key'!$B53, 1, 0)</f>
        <v>1</v>
      </c>
      <c r="C51">
        <f>IF('ALL-Students'!C54='Master Answer Key'!$B53, 1, 0)</f>
        <v>1</v>
      </c>
      <c r="D51">
        <f>IF('ALL-Students'!D54='Master Answer Key'!$B53, 1, 0)</f>
        <v>1</v>
      </c>
      <c r="E51">
        <f>IF('ALL-Students'!E54='Master Answer Key'!$B53, 1, 0)</f>
        <v>1</v>
      </c>
      <c r="F51">
        <f>IF('ALL-Students'!F54='Master Answer Key'!$B53, 1, 0)</f>
        <v>1</v>
      </c>
      <c r="G51">
        <f>IF('ALL-Students'!G54='Master Answer Key'!$B53, 1, 0)</f>
        <v>0</v>
      </c>
      <c r="H51">
        <f>IF('ALL-Students'!H54='Master Answer Key'!$B53, 1, 0)</f>
        <v>1</v>
      </c>
      <c r="I51">
        <f>IF('ALL-Students'!I54='Master Answer Key'!$B53, 1, 0)</f>
        <v>1</v>
      </c>
      <c r="J51">
        <f>IF('ALL-Students'!J54='Master Answer Key'!$B53, 1, 0)</f>
        <v>1</v>
      </c>
      <c r="K51">
        <f>IF('ALL-Students'!K54='Master Answer Key'!$B53, 1, 0)</f>
        <v>1</v>
      </c>
      <c r="L51">
        <f>IF('ALL-Students'!L54='Master Answer Key'!$B53, 1, 0)</f>
        <v>1</v>
      </c>
      <c r="M51">
        <f>IF('ALL-Students'!M54='Master Answer Key'!$B53, 1, 0)</f>
        <v>1</v>
      </c>
      <c r="N51">
        <f>IF('ALL-Students'!N54='Master Answer Key'!$B53, 1, 0)</f>
        <v>1</v>
      </c>
      <c r="O51">
        <f>IF('ALL-Students'!O54='Master Answer Key'!$B53, 1, 0)</f>
        <v>1</v>
      </c>
      <c r="P51">
        <f>IF('ALL-Students'!P54='Master Answer Key'!$B53, 1, 0)</f>
        <v>1</v>
      </c>
      <c r="Q51">
        <f>IF('ALL-Students'!Q54='Master Answer Key'!$B53, 1, 0)</f>
        <v>1</v>
      </c>
      <c r="R51">
        <f>IF('ALL-Students'!R54='Master Answer Key'!$B53, 1, 0)</f>
        <v>1</v>
      </c>
      <c r="S51">
        <f>IF('ALL-Students'!S54='Master Answer Key'!$B53, 1, 0)</f>
        <v>1</v>
      </c>
      <c r="T51">
        <f>IF('ALL-Students'!T54='Master Answer Key'!$B53, 1, 0)</f>
        <v>1</v>
      </c>
      <c r="U51">
        <f>IF('ALL-Students'!U54='Master Answer Key'!$B53, 1, 0)</f>
        <v>1</v>
      </c>
      <c r="V51">
        <f>IF('ALL-Students'!V54='Master Answer Key'!$B53, 1, 0)</f>
        <v>1</v>
      </c>
      <c r="W51">
        <f>IF('ALL-Students'!W54='Master Answer Key'!$B53, 1, 0)</f>
        <v>1</v>
      </c>
      <c r="X51">
        <f>IF('ALL-Students'!X54='Master Answer Key'!$B53, 1, 0)</f>
        <v>1</v>
      </c>
      <c r="Y51">
        <f>IF('ALL-Students'!Y54='Master Answer Key'!$B53, 1, 0)</f>
        <v>0</v>
      </c>
      <c r="Z51">
        <f>IF('ALL-Students'!Z54='Master Answer Key'!$B53, 1, 0)</f>
        <v>1</v>
      </c>
      <c r="AA51">
        <f>IF('ALL-Students'!AA54='Master Answer Key'!$B53, 1, 0)</f>
        <v>1</v>
      </c>
      <c r="AB51">
        <f>IF('ALL-Students'!AB54='Master Answer Key'!$B53, 1, 0)</f>
        <v>1</v>
      </c>
      <c r="AC51">
        <f>IF('ALL-Students'!AC54='Master Answer Key'!$B53, 1, 0)</f>
        <v>1</v>
      </c>
      <c r="AD51">
        <f>IF('ALL-Students'!AD54='Master Answer Key'!$B53, 1, 0)</f>
        <v>1</v>
      </c>
      <c r="AE51">
        <f>IF('ALL-Students'!AE54='Master Answer Key'!$B53, 1, 0)</f>
        <v>1</v>
      </c>
      <c r="AF51">
        <f>IF('ALL-Students'!AF54='Master Answer Key'!$B53, 1, 0)</f>
        <v>1</v>
      </c>
      <c r="AG51">
        <f>IF('ALL-Students'!AG54='Master Answer Key'!$B53, 1, 0)</f>
        <v>1</v>
      </c>
      <c r="AH51">
        <f>IF('ALL-Students'!AH54='Master Answer Key'!$B53, 1, 0)</f>
        <v>1</v>
      </c>
      <c r="AI51">
        <f>IF('ALL-Students'!AI54='Master Answer Key'!$B53, 1, 0)</f>
        <v>1</v>
      </c>
      <c r="AJ51">
        <f>IF('ALL-Students'!AJ54='Master Answer Key'!$B53, 1, 0)</f>
        <v>1</v>
      </c>
      <c r="AK51">
        <f>IF('ALL-Students'!AK54='Master Answer Key'!$B53, 1, 0)</f>
        <v>1</v>
      </c>
      <c r="AL51">
        <f>IF('ALL-Students'!AL54='Master Answer Key'!$B53, 1, 0)</f>
        <v>1</v>
      </c>
      <c r="AM51">
        <f>IF('ALL-Students'!AM54='Master Answer Key'!$B53, 1, 0)</f>
        <v>1</v>
      </c>
      <c r="AN51">
        <f>IF('ALL-Students'!AN54='Master Answer Key'!$B53, 1, 0)</f>
        <v>1</v>
      </c>
      <c r="AO51">
        <f>IF('ALL-Students'!AO54='Master Answer Key'!$B53, 1, 0)</f>
        <v>1</v>
      </c>
      <c r="AP51">
        <f>IF('ALL-Students'!AP54='Master Answer Key'!$B53, 1, 0)</f>
        <v>1</v>
      </c>
      <c r="AQ51">
        <f>IF('ALL-Students'!AQ54='Master Answer Key'!$B53, 1, 0)</f>
        <v>1</v>
      </c>
      <c r="AR51">
        <f>IF('ALL-Students'!AR54='Master Answer Key'!$B53, 1, 0)</f>
        <v>1</v>
      </c>
      <c r="AS51">
        <f>IF('ALL-Students'!AS54='Master Answer Key'!$B53, 1, 0)</f>
        <v>1</v>
      </c>
      <c r="AT51">
        <f>IF('ALL-Students'!AT54='Master Answer Key'!$B53, 1, 0)</f>
        <v>1</v>
      </c>
      <c r="AU51">
        <f>IF('ALL-Students'!AU54='Master Answer Key'!$B53, 1, 0)</f>
        <v>1</v>
      </c>
      <c r="AV51">
        <f>IF('ALL-Students'!AV54='Master Answer Key'!$B53, 1, 0)</f>
        <v>1</v>
      </c>
      <c r="AW51">
        <f>IF('ALL-Students'!AW54='Master Answer Key'!$B53, 1, 0)</f>
        <v>1</v>
      </c>
      <c r="AX51">
        <f>IF('ALL-Students'!AX54='Master Answer Key'!$B53, 1, 0)</f>
        <v>1</v>
      </c>
      <c r="AY51">
        <f>IF('ALL-Students'!AY54='Master Answer Key'!$B53, 1, 0)</f>
        <v>1</v>
      </c>
      <c r="AZ51">
        <f>IF('ALL-Students'!AZ54='Master Answer Key'!$B53, 1, 0)</f>
        <v>1</v>
      </c>
      <c r="BA51">
        <f>IF('ALL-Students'!BA54='Master Answer Key'!$B53, 1, 0)</f>
        <v>1</v>
      </c>
      <c r="BB51">
        <f>IF('ALL-Students'!BB54='Master Answer Key'!$B53, 1, 0)</f>
        <v>1</v>
      </c>
      <c r="BC51">
        <f>IF('ALL-Students'!BC54='Master Answer Key'!$B53, 1, 0)</f>
        <v>1</v>
      </c>
      <c r="BD51">
        <f>IF('ALL-Students'!BD54='Master Answer Key'!$B53, 1, 0)</f>
        <v>1</v>
      </c>
      <c r="BE51">
        <f>IF('ALL-Students'!BE54='Master Answer Key'!$B53, 1, 0)</f>
        <v>1</v>
      </c>
      <c r="BF51">
        <f>IF('ALL-Students'!BF54='Master Answer Key'!$B53, 1, 0)</f>
        <v>1</v>
      </c>
      <c r="BG51">
        <f>IF('ALL-Students'!BG54='Master Answer Key'!$B53, 1, 0)</f>
        <v>1</v>
      </c>
      <c r="BH51">
        <f>IF('ALL-Students'!BH54='Master Answer Key'!$B53, 1, 0)</f>
        <v>1</v>
      </c>
      <c r="BI51">
        <f>IF('ALL-Students'!BI54='Master Answer Key'!$B53, 1, 0)</f>
        <v>1</v>
      </c>
      <c r="BJ51">
        <f>IF('ALL-Students'!BJ54='Master Answer Key'!$B53, 1, 0)</f>
        <v>1</v>
      </c>
      <c r="BK51">
        <f>IF('ALL-Students'!BK54='Master Answer Key'!$B53, 1, 0)</f>
        <v>1</v>
      </c>
      <c r="BL51">
        <f>IF('ALL-Students'!BL54='Master Answer Key'!$B53, 1, 0)</f>
        <v>1</v>
      </c>
      <c r="BM51">
        <f>IF('ALL-Students'!BM54='Master Answer Key'!$B53, 1, 0)</f>
        <v>1</v>
      </c>
      <c r="BN51">
        <f>IF('ALL-Students'!BN54='Master Answer Key'!$B53, 1, 0)</f>
        <v>1</v>
      </c>
      <c r="BO51">
        <f>IF('ALL-Students'!BO54='Master Answer Key'!$B53, 1, 0)</f>
        <v>1</v>
      </c>
      <c r="BP51">
        <f>IF('ALL-Students'!BP54='Master Answer Key'!$B53, 1, 0)</f>
        <v>1</v>
      </c>
      <c r="BQ51">
        <f>IF('ALL-Students'!BQ54='Master Answer Key'!$B53, 1, 0)</f>
        <v>1</v>
      </c>
      <c r="BR51">
        <f>IF('ALL-Students'!BR54='Master Answer Key'!$B53, 1, 0)</f>
        <v>1</v>
      </c>
      <c r="BS51">
        <f>IF('ALL-Students'!BS54='Master Answer Key'!$B53, 1, 0)</f>
        <v>1</v>
      </c>
      <c r="BT51">
        <f>IF('ALL-Students'!BT54='Master Answer Key'!$B53, 1, 0)</f>
        <v>1</v>
      </c>
      <c r="BU51">
        <f>IF('ALL-Students'!BU54='Master Answer Key'!$B53, 1, 0)</f>
        <v>0</v>
      </c>
      <c r="BV51">
        <f>IF('ALL-Students'!BV54='Master Answer Key'!$B53, 1, 0)</f>
        <v>1</v>
      </c>
      <c r="BW51">
        <f>IF('ALL-Students'!BW54='Master Answer Key'!$B53, 1, 0)</f>
        <v>1</v>
      </c>
      <c r="BX51">
        <f>IF('ALL-Students'!BX54='Master Answer Key'!$B53, 1, 0)</f>
        <v>1</v>
      </c>
      <c r="BY51">
        <f>IF('ALL-Students'!BY54='Master Answer Key'!$B53, 1, 0)</f>
        <v>1</v>
      </c>
      <c r="BZ51">
        <f>IF('ALL-Students'!BZ54='Master Answer Key'!$B53, 1, 0)</f>
        <v>1</v>
      </c>
      <c r="CA51">
        <f>IF('ALL-Students'!CA54='Master Answer Key'!$B53, 1, 0)</f>
        <v>1</v>
      </c>
      <c r="CB51">
        <f>IF('ALL-Students'!CB54='Master Answer Key'!$B53, 1, 0)</f>
        <v>1</v>
      </c>
      <c r="CC51">
        <f>IF('ALL-Students'!CC54='Master Answer Key'!$B53, 1, 0)</f>
        <v>1</v>
      </c>
    </row>
    <row r="52">
      <c r="A52" s="5" t="s">
        <v>156</v>
      </c>
      <c r="B52">
        <f>IF('ALL-Students'!B55='Master Answer Key'!$B54, 1, 0)</f>
        <v>1</v>
      </c>
      <c r="C52">
        <f>IF('ALL-Students'!C55='Master Answer Key'!$B54, 1, 0)</f>
        <v>1</v>
      </c>
      <c r="D52">
        <f>IF('ALL-Students'!D55='Master Answer Key'!$B54, 1, 0)</f>
        <v>1</v>
      </c>
      <c r="E52">
        <f>IF('ALL-Students'!E55='Master Answer Key'!$B54, 1, 0)</f>
        <v>1</v>
      </c>
      <c r="F52">
        <f>IF('ALL-Students'!F55='Master Answer Key'!$B54, 1, 0)</f>
        <v>1</v>
      </c>
      <c r="G52">
        <f>IF('ALL-Students'!G55='Master Answer Key'!$B54, 1, 0)</f>
        <v>0</v>
      </c>
      <c r="H52">
        <f>IF('ALL-Students'!H55='Master Answer Key'!$B54, 1, 0)</f>
        <v>1</v>
      </c>
      <c r="I52">
        <f>IF('ALL-Students'!I55='Master Answer Key'!$B54, 1, 0)</f>
        <v>1</v>
      </c>
      <c r="J52">
        <f>IF('ALL-Students'!J55='Master Answer Key'!$B54, 1, 0)</f>
        <v>1</v>
      </c>
      <c r="K52">
        <f>IF('ALL-Students'!K55='Master Answer Key'!$B54, 1, 0)</f>
        <v>1</v>
      </c>
      <c r="L52">
        <f>IF('ALL-Students'!L55='Master Answer Key'!$B54, 1, 0)</f>
        <v>1</v>
      </c>
      <c r="M52">
        <f>IF('ALL-Students'!M55='Master Answer Key'!$B54, 1, 0)</f>
        <v>1</v>
      </c>
      <c r="N52">
        <f>IF('ALL-Students'!N55='Master Answer Key'!$B54, 1, 0)</f>
        <v>1</v>
      </c>
      <c r="O52">
        <f>IF('ALL-Students'!O55='Master Answer Key'!$B54, 1, 0)</f>
        <v>1</v>
      </c>
      <c r="P52">
        <f>IF('ALL-Students'!P55='Master Answer Key'!$B54, 1, 0)</f>
        <v>1</v>
      </c>
      <c r="Q52">
        <f>IF('ALL-Students'!Q55='Master Answer Key'!$B54, 1, 0)</f>
        <v>0</v>
      </c>
      <c r="R52">
        <f>IF('ALL-Students'!R55='Master Answer Key'!$B54, 1, 0)</f>
        <v>1</v>
      </c>
      <c r="S52">
        <f>IF('ALL-Students'!S55='Master Answer Key'!$B54, 1, 0)</f>
        <v>1</v>
      </c>
      <c r="T52">
        <f>IF('ALL-Students'!T55='Master Answer Key'!$B54, 1, 0)</f>
        <v>1</v>
      </c>
      <c r="U52">
        <f>IF('ALL-Students'!U55='Master Answer Key'!$B54, 1, 0)</f>
        <v>1</v>
      </c>
      <c r="V52">
        <f>IF('ALL-Students'!V55='Master Answer Key'!$B54, 1, 0)</f>
        <v>1</v>
      </c>
      <c r="W52">
        <f>IF('ALL-Students'!W55='Master Answer Key'!$B54, 1, 0)</f>
        <v>1</v>
      </c>
      <c r="X52">
        <f>IF('ALL-Students'!X55='Master Answer Key'!$B54, 1, 0)</f>
        <v>1</v>
      </c>
      <c r="Y52">
        <f>IF('ALL-Students'!Y55='Master Answer Key'!$B54, 1, 0)</f>
        <v>1</v>
      </c>
      <c r="Z52">
        <f>IF('ALL-Students'!Z55='Master Answer Key'!$B54, 1, 0)</f>
        <v>1</v>
      </c>
      <c r="AA52">
        <f>IF('ALL-Students'!AA55='Master Answer Key'!$B54, 1, 0)</f>
        <v>1</v>
      </c>
      <c r="AB52">
        <f>IF('ALL-Students'!AB55='Master Answer Key'!$B54, 1, 0)</f>
        <v>1</v>
      </c>
      <c r="AC52">
        <f>IF('ALL-Students'!AC55='Master Answer Key'!$B54, 1, 0)</f>
        <v>1</v>
      </c>
      <c r="AD52">
        <f>IF('ALL-Students'!AD55='Master Answer Key'!$B54, 1, 0)</f>
        <v>1</v>
      </c>
      <c r="AE52">
        <f>IF('ALL-Students'!AE55='Master Answer Key'!$B54, 1, 0)</f>
        <v>1</v>
      </c>
      <c r="AF52">
        <f>IF('ALL-Students'!AF55='Master Answer Key'!$B54, 1, 0)</f>
        <v>0</v>
      </c>
      <c r="AG52">
        <f>IF('ALL-Students'!AG55='Master Answer Key'!$B54, 1, 0)</f>
        <v>1</v>
      </c>
      <c r="AH52">
        <f>IF('ALL-Students'!AH55='Master Answer Key'!$B54, 1, 0)</f>
        <v>1</v>
      </c>
      <c r="AI52">
        <f>IF('ALL-Students'!AI55='Master Answer Key'!$B54, 1, 0)</f>
        <v>1</v>
      </c>
      <c r="AJ52">
        <f>IF('ALL-Students'!AJ55='Master Answer Key'!$B54, 1, 0)</f>
        <v>1</v>
      </c>
      <c r="AK52">
        <f>IF('ALL-Students'!AK55='Master Answer Key'!$B54, 1, 0)</f>
        <v>1</v>
      </c>
      <c r="AL52">
        <f>IF('ALL-Students'!AL55='Master Answer Key'!$B54, 1, 0)</f>
        <v>1</v>
      </c>
      <c r="AM52">
        <f>IF('ALL-Students'!AM55='Master Answer Key'!$B54, 1, 0)</f>
        <v>0</v>
      </c>
      <c r="AN52">
        <f>IF('ALL-Students'!AN55='Master Answer Key'!$B54, 1, 0)</f>
        <v>1</v>
      </c>
      <c r="AO52">
        <f>IF('ALL-Students'!AO55='Master Answer Key'!$B54, 1, 0)</f>
        <v>1</v>
      </c>
      <c r="AP52">
        <f>IF('ALL-Students'!AP55='Master Answer Key'!$B54, 1, 0)</f>
        <v>1</v>
      </c>
      <c r="AQ52">
        <f>IF('ALL-Students'!AQ55='Master Answer Key'!$B54, 1, 0)</f>
        <v>1</v>
      </c>
      <c r="AR52">
        <f>IF('ALL-Students'!AR55='Master Answer Key'!$B54, 1, 0)</f>
        <v>1</v>
      </c>
      <c r="AS52">
        <f>IF('ALL-Students'!AS55='Master Answer Key'!$B54, 1, 0)</f>
        <v>1</v>
      </c>
      <c r="AT52">
        <f>IF('ALL-Students'!AT55='Master Answer Key'!$B54, 1, 0)</f>
        <v>1</v>
      </c>
      <c r="AU52">
        <f>IF('ALL-Students'!AU55='Master Answer Key'!$B54, 1, 0)</f>
        <v>1</v>
      </c>
      <c r="AV52">
        <f>IF('ALL-Students'!AV55='Master Answer Key'!$B54, 1, 0)</f>
        <v>1</v>
      </c>
      <c r="AW52">
        <f>IF('ALL-Students'!AW55='Master Answer Key'!$B54, 1, 0)</f>
        <v>1</v>
      </c>
      <c r="AX52">
        <f>IF('ALL-Students'!AX55='Master Answer Key'!$B54, 1, 0)</f>
        <v>1</v>
      </c>
      <c r="AY52">
        <f>IF('ALL-Students'!AY55='Master Answer Key'!$B54, 1, 0)</f>
        <v>1</v>
      </c>
      <c r="AZ52">
        <f>IF('ALL-Students'!AZ55='Master Answer Key'!$B54, 1, 0)</f>
        <v>1</v>
      </c>
      <c r="BA52">
        <f>IF('ALL-Students'!BA55='Master Answer Key'!$B54, 1, 0)</f>
        <v>1</v>
      </c>
      <c r="BB52">
        <f>IF('ALL-Students'!BB55='Master Answer Key'!$B54, 1, 0)</f>
        <v>1</v>
      </c>
      <c r="BC52">
        <f>IF('ALL-Students'!BC55='Master Answer Key'!$B54, 1, 0)</f>
        <v>1</v>
      </c>
      <c r="BD52">
        <f>IF('ALL-Students'!BD55='Master Answer Key'!$B54, 1, 0)</f>
        <v>1</v>
      </c>
      <c r="BE52">
        <f>IF('ALL-Students'!BE55='Master Answer Key'!$B54, 1, 0)</f>
        <v>1</v>
      </c>
      <c r="BF52">
        <f>IF('ALL-Students'!BF55='Master Answer Key'!$B54, 1, 0)</f>
        <v>1</v>
      </c>
      <c r="BG52">
        <f>IF('ALL-Students'!BG55='Master Answer Key'!$B54, 1, 0)</f>
        <v>1</v>
      </c>
      <c r="BH52">
        <f>IF('ALL-Students'!BH55='Master Answer Key'!$B54, 1, 0)</f>
        <v>1</v>
      </c>
      <c r="BI52">
        <f>IF('ALL-Students'!BI55='Master Answer Key'!$B54, 1, 0)</f>
        <v>1</v>
      </c>
      <c r="BJ52">
        <f>IF('ALL-Students'!BJ55='Master Answer Key'!$B54, 1, 0)</f>
        <v>1</v>
      </c>
      <c r="BK52">
        <f>IF('ALL-Students'!BK55='Master Answer Key'!$B54, 1, 0)</f>
        <v>1</v>
      </c>
      <c r="BL52">
        <f>IF('ALL-Students'!BL55='Master Answer Key'!$B54, 1, 0)</f>
        <v>1</v>
      </c>
      <c r="BM52">
        <f>IF('ALL-Students'!BM55='Master Answer Key'!$B54, 1, 0)</f>
        <v>1</v>
      </c>
      <c r="BN52">
        <f>IF('ALL-Students'!BN55='Master Answer Key'!$B54, 1, 0)</f>
        <v>1</v>
      </c>
      <c r="BO52">
        <f>IF('ALL-Students'!BO55='Master Answer Key'!$B54, 1, 0)</f>
        <v>1</v>
      </c>
      <c r="BP52">
        <f>IF('ALL-Students'!BP55='Master Answer Key'!$B54, 1, 0)</f>
        <v>1</v>
      </c>
      <c r="BQ52">
        <f>IF('ALL-Students'!BQ55='Master Answer Key'!$B54, 1, 0)</f>
        <v>1</v>
      </c>
      <c r="BR52">
        <f>IF('ALL-Students'!BR55='Master Answer Key'!$B54, 1, 0)</f>
        <v>1</v>
      </c>
      <c r="BS52">
        <f>IF('ALL-Students'!BS55='Master Answer Key'!$B54, 1, 0)</f>
        <v>1</v>
      </c>
      <c r="BT52">
        <f>IF('ALL-Students'!BT55='Master Answer Key'!$B54, 1, 0)</f>
        <v>1</v>
      </c>
      <c r="BU52">
        <f>IF('ALL-Students'!BU55='Master Answer Key'!$B54, 1, 0)</f>
        <v>1</v>
      </c>
      <c r="BV52">
        <f>IF('ALL-Students'!BV55='Master Answer Key'!$B54, 1, 0)</f>
        <v>1</v>
      </c>
      <c r="BW52">
        <f>IF('ALL-Students'!BW55='Master Answer Key'!$B54, 1, 0)</f>
        <v>1</v>
      </c>
      <c r="BX52">
        <f>IF('ALL-Students'!BX55='Master Answer Key'!$B54, 1, 0)</f>
        <v>1</v>
      </c>
      <c r="BY52">
        <f>IF('ALL-Students'!BY55='Master Answer Key'!$B54, 1, 0)</f>
        <v>1</v>
      </c>
      <c r="BZ52">
        <f>IF('ALL-Students'!BZ55='Master Answer Key'!$B54, 1, 0)</f>
        <v>1</v>
      </c>
      <c r="CA52">
        <f>IF('ALL-Students'!CA55='Master Answer Key'!$B54, 1, 0)</f>
        <v>1</v>
      </c>
      <c r="CB52">
        <f>IF('ALL-Students'!CB55='Master Answer Key'!$B54, 1, 0)</f>
        <v>1</v>
      </c>
      <c r="CC52">
        <f>IF('ALL-Students'!CC55='Master Answer Key'!$B54, 1, 0)</f>
        <v>1</v>
      </c>
    </row>
    <row r="53">
      <c r="A53" s="5" t="s">
        <v>157</v>
      </c>
      <c r="B53">
        <f>IF('ALL-Students'!B56='Master Answer Key'!$B55, 1, 0)</f>
        <v>1</v>
      </c>
      <c r="C53">
        <f>IF('ALL-Students'!C56='Master Answer Key'!$B55, 1, 0)</f>
        <v>1</v>
      </c>
      <c r="D53">
        <f>IF('ALL-Students'!D56='Master Answer Key'!$B55, 1, 0)</f>
        <v>1</v>
      </c>
      <c r="E53">
        <f>IF('ALL-Students'!E56='Master Answer Key'!$B55, 1, 0)</f>
        <v>1</v>
      </c>
      <c r="F53">
        <f>IF('ALL-Students'!F56='Master Answer Key'!$B55, 1, 0)</f>
        <v>1</v>
      </c>
      <c r="G53">
        <f>IF('ALL-Students'!G56='Master Answer Key'!$B55, 1, 0)</f>
        <v>0</v>
      </c>
      <c r="H53">
        <f>IF('ALL-Students'!H56='Master Answer Key'!$B55, 1, 0)</f>
        <v>1</v>
      </c>
      <c r="I53">
        <f>IF('ALL-Students'!I56='Master Answer Key'!$B55, 1, 0)</f>
        <v>1</v>
      </c>
      <c r="J53">
        <f>IF('ALL-Students'!J56='Master Answer Key'!$B55, 1, 0)</f>
        <v>1</v>
      </c>
      <c r="K53">
        <f>IF('ALL-Students'!K56='Master Answer Key'!$B55, 1, 0)</f>
        <v>1</v>
      </c>
      <c r="L53">
        <f>IF('ALL-Students'!L56='Master Answer Key'!$B55, 1, 0)</f>
        <v>1</v>
      </c>
      <c r="M53">
        <f>IF('ALL-Students'!M56='Master Answer Key'!$B55, 1, 0)</f>
        <v>1</v>
      </c>
      <c r="N53">
        <f>IF('ALL-Students'!N56='Master Answer Key'!$B55, 1, 0)</f>
        <v>1</v>
      </c>
      <c r="O53">
        <f>IF('ALL-Students'!O56='Master Answer Key'!$B55, 1, 0)</f>
        <v>1</v>
      </c>
      <c r="P53">
        <f>IF('ALL-Students'!P56='Master Answer Key'!$B55, 1, 0)</f>
        <v>1</v>
      </c>
      <c r="Q53">
        <f>IF('ALL-Students'!Q56='Master Answer Key'!$B55, 1, 0)</f>
        <v>0</v>
      </c>
      <c r="R53">
        <f>IF('ALL-Students'!R56='Master Answer Key'!$B55, 1, 0)</f>
        <v>1</v>
      </c>
      <c r="S53">
        <f>IF('ALL-Students'!S56='Master Answer Key'!$B55, 1, 0)</f>
        <v>1</v>
      </c>
      <c r="T53">
        <f>IF('ALL-Students'!T56='Master Answer Key'!$B55, 1, 0)</f>
        <v>1</v>
      </c>
      <c r="U53">
        <f>IF('ALL-Students'!U56='Master Answer Key'!$B55, 1, 0)</f>
        <v>1</v>
      </c>
      <c r="V53">
        <f>IF('ALL-Students'!V56='Master Answer Key'!$B55, 1, 0)</f>
        <v>1</v>
      </c>
      <c r="W53">
        <f>IF('ALL-Students'!W56='Master Answer Key'!$B55, 1, 0)</f>
        <v>1</v>
      </c>
      <c r="X53">
        <f>IF('ALL-Students'!X56='Master Answer Key'!$B55, 1, 0)</f>
        <v>1</v>
      </c>
      <c r="Y53">
        <f>IF('ALL-Students'!Y56='Master Answer Key'!$B55, 1, 0)</f>
        <v>1</v>
      </c>
      <c r="Z53">
        <f>IF('ALL-Students'!Z56='Master Answer Key'!$B55, 1, 0)</f>
        <v>1</v>
      </c>
      <c r="AA53">
        <f>IF('ALL-Students'!AA56='Master Answer Key'!$B55, 1, 0)</f>
        <v>1</v>
      </c>
      <c r="AB53">
        <f>IF('ALL-Students'!AB56='Master Answer Key'!$B55, 1, 0)</f>
        <v>1</v>
      </c>
      <c r="AC53">
        <f>IF('ALL-Students'!AC56='Master Answer Key'!$B55, 1, 0)</f>
        <v>1</v>
      </c>
      <c r="AD53">
        <f>IF('ALL-Students'!AD56='Master Answer Key'!$B55, 1, 0)</f>
        <v>1</v>
      </c>
      <c r="AE53">
        <f>IF('ALL-Students'!AE56='Master Answer Key'!$B55, 1, 0)</f>
        <v>1</v>
      </c>
      <c r="AF53">
        <f>IF('ALL-Students'!AF56='Master Answer Key'!$B55, 1, 0)</f>
        <v>1</v>
      </c>
      <c r="AG53">
        <f>IF('ALL-Students'!AG56='Master Answer Key'!$B55, 1, 0)</f>
        <v>1</v>
      </c>
      <c r="AH53">
        <f>IF('ALL-Students'!AH56='Master Answer Key'!$B55, 1, 0)</f>
        <v>1</v>
      </c>
      <c r="AI53">
        <f>IF('ALL-Students'!AI56='Master Answer Key'!$B55, 1, 0)</f>
        <v>1</v>
      </c>
      <c r="AJ53">
        <f>IF('ALL-Students'!AJ56='Master Answer Key'!$B55, 1, 0)</f>
        <v>1</v>
      </c>
      <c r="AK53">
        <f>IF('ALL-Students'!AK56='Master Answer Key'!$B55, 1, 0)</f>
        <v>1</v>
      </c>
      <c r="AL53">
        <f>IF('ALL-Students'!AL56='Master Answer Key'!$B55, 1, 0)</f>
        <v>1</v>
      </c>
      <c r="AM53">
        <f>IF('ALL-Students'!AM56='Master Answer Key'!$B55, 1, 0)</f>
        <v>1</v>
      </c>
      <c r="AN53">
        <f>IF('ALL-Students'!AN56='Master Answer Key'!$B55, 1, 0)</f>
        <v>1</v>
      </c>
      <c r="AO53">
        <f>IF('ALL-Students'!AO56='Master Answer Key'!$B55, 1, 0)</f>
        <v>1</v>
      </c>
      <c r="AP53">
        <f>IF('ALL-Students'!AP56='Master Answer Key'!$B55, 1, 0)</f>
        <v>1</v>
      </c>
      <c r="AQ53">
        <f>IF('ALL-Students'!AQ56='Master Answer Key'!$B55, 1, 0)</f>
        <v>1</v>
      </c>
      <c r="AR53">
        <f>IF('ALL-Students'!AR56='Master Answer Key'!$B55, 1, 0)</f>
        <v>1</v>
      </c>
      <c r="AS53">
        <f>IF('ALL-Students'!AS56='Master Answer Key'!$B55, 1, 0)</f>
        <v>1</v>
      </c>
      <c r="AT53">
        <f>IF('ALL-Students'!AT56='Master Answer Key'!$B55, 1, 0)</f>
        <v>1</v>
      </c>
      <c r="AU53">
        <f>IF('ALL-Students'!AU56='Master Answer Key'!$B55, 1, 0)</f>
        <v>1</v>
      </c>
      <c r="AV53">
        <f>IF('ALL-Students'!AV56='Master Answer Key'!$B55, 1, 0)</f>
        <v>1</v>
      </c>
      <c r="AW53">
        <f>IF('ALL-Students'!AW56='Master Answer Key'!$B55, 1, 0)</f>
        <v>1</v>
      </c>
      <c r="AX53">
        <f>IF('ALL-Students'!AX56='Master Answer Key'!$B55, 1, 0)</f>
        <v>1</v>
      </c>
      <c r="AY53">
        <f>IF('ALL-Students'!AY56='Master Answer Key'!$B55, 1, 0)</f>
        <v>1</v>
      </c>
      <c r="AZ53">
        <f>IF('ALL-Students'!AZ56='Master Answer Key'!$B55, 1, 0)</f>
        <v>1</v>
      </c>
      <c r="BA53">
        <f>IF('ALL-Students'!BA56='Master Answer Key'!$B55, 1, 0)</f>
        <v>1</v>
      </c>
      <c r="BB53">
        <f>IF('ALL-Students'!BB56='Master Answer Key'!$B55, 1, 0)</f>
        <v>1</v>
      </c>
      <c r="BC53">
        <f>IF('ALL-Students'!BC56='Master Answer Key'!$B55, 1, 0)</f>
        <v>1</v>
      </c>
      <c r="BD53">
        <f>IF('ALL-Students'!BD56='Master Answer Key'!$B55, 1, 0)</f>
        <v>1</v>
      </c>
      <c r="BE53">
        <f>IF('ALL-Students'!BE56='Master Answer Key'!$B55, 1, 0)</f>
        <v>1</v>
      </c>
      <c r="BF53">
        <f>IF('ALL-Students'!BF56='Master Answer Key'!$B55, 1, 0)</f>
        <v>1</v>
      </c>
      <c r="BG53">
        <f>IF('ALL-Students'!BG56='Master Answer Key'!$B55, 1, 0)</f>
        <v>1</v>
      </c>
      <c r="BH53">
        <f>IF('ALL-Students'!BH56='Master Answer Key'!$B55, 1, 0)</f>
        <v>1</v>
      </c>
      <c r="BI53">
        <f>IF('ALL-Students'!BI56='Master Answer Key'!$B55, 1, 0)</f>
        <v>1</v>
      </c>
      <c r="BJ53">
        <f>IF('ALL-Students'!BJ56='Master Answer Key'!$B55, 1, 0)</f>
        <v>1</v>
      </c>
      <c r="BK53">
        <f>IF('ALL-Students'!BK56='Master Answer Key'!$B55, 1, 0)</f>
        <v>1</v>
      </c>
      <c r="BL53">
        <f>IF('ALL-Students'!BL56='Master Answer Key'!$B55, 1, 0)</f>
        <v>1</v>
      </c>
      <c r="BM53">
        <f>IF('ALL-Students'!BM56='Master Answer Key'!$B55, 1, 0)</f>
        <v>1</v>
      </c>
      <c r="BN53">
        <f>IF('ALL-Students'!BN56='Master Answer Key'!$B55, 1, 0)</f>
        <v>1</v>
      </c>
      <c r="BO53">
        <f>IF('ALL-Students'!BO56='Master Answer Key'!$B55, 1, 0)</f>
        <v>1</v>
      </c>
      <c r="BP53">
        <f>IF('ALL-Students'!BP56='Master Answer Key'!$B55, 1, 0)</f>
        <v>1</v>
      </c>
      <c r="BQ53">
        <f>IF('ALL-Students'!BQ56='Master Answer Key'!$B55, 1, 0)</f>
        <v>1</v>
      </c>
      <c r="BR53">
        <f>IF('ALL-Students'!BR56='Master Answer Key'!$B55, 1, 0)</f>
        <v>1</v>
      </c>
      <c r="BS53">
        <f>IF('ALL-Students'!BS56='Master Answer Key'!$B55, 1, 0)</f>
        <v>1</v>
      </c>
      <c r="BT53">
        <f>IF('ALL-Students'!BT56='Master Answer Key'!$B55, 1, 0)</f>
        <v>1</v>
      </c>
      <c r="BU53">
        <f>IF('ALL-Students'!BU56='Master Answer Key'!$B55, 1, 0)</f>
        <v>1</v>
      </c>
      <c r="BV53">
        <f>IF('ALL-Students'!BV56='Master Answer Key'!$B55, 1, 0)</f>
        <v>1</v>
      </c>
      <c r="BW53">
        <f>IF('ALL-Students'!BW56='Master Answer Key'!$B55, 1, 0)</f>
        <v>1</v>
      </c>
      <c r="BX53">
        <f>IF('ALL-Students'!BX56='Master Answer Key'!$B55, 1, 0)</f>
        <v>1</v>
      </c>
      <c r="BY53">
        <f>IF('ALL-Students'!BY56='Master Answer Key'!$B55, 1, 0)</f>
        <v>1</v>
      </c>
      <c r="BZ53">
        <f>IF('ALL-Students'!BZ56='Master Answer Key'!$B55, 1, 0)</f>
        <v>1</v>
      </c>
      <c r="CA53">
        <f>IF('ALL-Students'!CA56='Master Answer Key'!$B55, 1, 0)</f>
        <v>1</v>
      </c>
      <c r="CB53">
        <f>IF('ALL-Students'!CB56='Master Answer Key'!$B55, 1, 0)</f>
        <v>1</v>
      </c>
      <c r="CC53">
        <f>IF('ALL-Students'!CC56='Master Answer Key'!$B55, 1, 0)</f>
        <v>1</v>
      </c>
    </row>
    <row r="54">
      <c r="A54" s="5" t="s">
        <v>158</v>
      </c>
      <c r="B54">
        <f>IF('ALL-Students'!B57='Master Answer Key'!$B56, 1, 0)</f>
        <v>1</v>
      </c>
      <c r="C54">
        <f>IF('ALL-Students'!C57='Master Answer Key'!$B56, 1, 0)</f>
        <v>1</v>
      </c>
      <c r="D54">
        <f>IF('ALL-Students'!D57='Master Answer Key'!$B56, 1, 0)</f>
        <v>1</v>
      </c>
      <c r="E54">
        <f>IF('ALL-Students'!E57='Master Answer Key'!$B56, 1, 0)</f>
        <v>1</v>
      </c>
      <c r="F54">
        <f>IF('ALL-Students'!F57='Master Answer Key'!$B56, 1, 0)</f>
        <v>1</v>
      </c>
      <c r="G54">
        <f>IF('ALL-Students'!G57='Master Answer Key'!$B56, 1, 0)</f>
        <v>0</v>
      </c>
      <c r="H54">
        <f>IF('ALL-Students'!H57='Master Answer Key'!$B56, 1, 0)</f>
        <v>1</v>
      </c>
      <c r="I54">
        <f>IF('ALL-Students'!I57='Master Answer Key'!$B56, 1, 0)</f>
        <v>1</v>
      </c>
      <c r="J54">
        <f>IF('ALL-Students'!J57='Master Answer Key'!$B56, 1, 0)</f>
        <v>1</v>
      </c>
      <c r="K54">
        <f>IF('ALL-Students'!K57='Master Answer Key'!$B56, 1, 0)</f>
        <v>1</v>
      </c>
      <c r="L54">
        <f>IF('ALL-Students'!L57='Master Answer Key'!$B56, 1, 0)</f>
        <v>1</v>
      </c>
      <c r="M54">
        <f>IF('ALL-Students'!M57='Master Answer Key'!$B56, 1, 0)</f>
        <v>1</v>
      </c>
      <c r="N54">
        <f>IF('ALL-Students'!N57='Master Answer Key'!$B56, 1, 0)</f>
        <v>1</v>
      </c>
      <c r="O54">
        <f>IF('ALL-Students'!O57='Master Answer Key'!$B56, 1, 0)</f>
        <v>1</v>
      </c>
      <c r="P54">
        <f>IF('ALL-Students'!P57='Master Answer Key'!$B56, 1, 0)</f>
        <v>1</v>
      </c>
      <c r="Q54">
        <f>IF('ALL-Students'!Q57='Master Answer Key'!$B56, 1, 0)</f>
        <v>0</v>
      </c>
      <c r="R54">
        <f>IF('ALL-Students'!R57='Master Answer Key'!$B56, 1, 0)</f>
        <v>1</v>
      </c>
      <c r="S54">
        <f>IF('ALL-Students'!S57='Master Answer Key'!$B56, 1, 0)</f>
        <v>1</v>
      </c>
      <c r="T54">
        <f>IF('ALL-Students'!T57='Master Answer Key'!$B56, 1, 0)</f>
        <v>1</v>
      </c>
      <c r="U54">
        <f>IF('ALL-Students'!U57='Master Answer Key'!$B56, 1, 0)</f>
        <v>1</v>
      </c>
      <c r="V54">
        <f>IF('ALL-Students'!V57='Master Answer Key'!$B56, 1, 0)</f>
        <v>1</v>
      </c>
      <c r="W54">
        <f>IF('ALL-Students'!W57='Master Answer Key'!$B56, 1, 0)</f>
        <v>1</v>
      </c>
      <c r="X54">
        <f>IF('ALL-Students'!X57='Master Answer Key'!$B56, 1, 0)</f>
        <v>1</v>
      </c>
      <c r="Y54">
        <f>IF('ALL-Students'!Y57='Master Answer Key'!$B56, 1, 0)</f>
        <v>1</v>
      </c>
      <c r="Z54">
        <f>IF('ALL-Students'!Z57='Master Answer Key'!$B56, 1, 0)</f>
        <v>1</v>
      </c>
      <c r="AA54">
        <f>IF('ALL-Students'!AA57='Master Answer Key'!$B56, 1, 0)</f>
        <v>1</v>
      </c>
      <c r="AB54">
        <f>IF('ALL-Students'!AB57='Master Answer Key'!$B56, 1, 0)</f>
        <v>1</v>
      </c>
      <c r="AC54">
        <f>IF('ALL-Students'!AC57='Master Answer Key'!$B56, 1, 0)</f>
        <v>1</v>
      </c>
      <c r="AD54">
        <f>IF('ALL-Students'!AD57='Master Answer Key'!$B56, 1, 0)</f>
        <v>1</v>
      </c>
      <c r="AE54">
        <f>IF('ALL-Students'!AE57='Master Answer Key'!$B56, 1, 0)</f>
        <v>1</v>
      </c>
      <c r="AF54">
        <f>IF('ALL-Students'!AF57='Master Answer Key'!$B56, 1, 0)</f>
        <v>1</v>
      </c>
      <c r="AG54">
        <f>IF('ALL-Students'!AG57='Master Answer Key'!$B56, 1, 0)</f>
        <v>1</v>
      </c>
      <c r="AH54">
        <f>IF('ALL-Students'!AH57='Master Answer Key'!$B56, 1, 0)</f>
        <v>1</v>
      </c>
      <c r="AI54">
        <f>IF('ALL-Students'!AI57='Master Answer Key'!$B56, 1, 0)</f>
        <v>1</v>
      </c>
      <c r="AJ54">
        <f>IF('ALL-Students'!AJ57='Master Answer Key'!$B56, 1, 0)</f>
        <v>1</v>
      </c>
      <c r="AK54">
        <f>IF('ALL-Students'!AK57='Master Answer Key'!$B56, 1, 0)</f>
        <v>1</v>
      </c>
      <c r="AL54">
        <f>IF('ALL-Students'!AL57='Master Answer Key'!$B56, 1, 0)</f>
        <v>1</v>
      </c>
      <c r="AM54">
        <f>IF('ALL-Students'!AM57='Master Answer Key'!$B56, 1, 0)</f>
        <v>1</v>
      </c>
      <c r="AN54">
        <f>IF('ALL-Students'!AN57='Master Answer Key'!$B56, 1, 0)</f>
        <v>1</v>
      </c>
      <c r="AO54">
        <f>IF('ALL-Students'!AO57='Master Answer Key'!$B56, 1, 0)</f>
        <v>1</v>
      </c>
      <c r="AP54">
        <f>IF('ALL-Students'!AP57='Master Answer Key'!$B56, 1, 0)</f>
        <v>1</v>
      </c>
      <c r="AQ54">
        <f>IF('ALL-Students'!AQ57='Master Answer Key'!$B56, 1, 0)</f>
        <v>1</v>
      </c>
      <c r="AR54">
        <f>IF('ALL-Students'!AR57='Master Answer Key'!$B56, 1, 0)</f>
        <v>1</v>
      </c>
      <c r="AS54">
        <f>IF('ALL-Students'!AS57='Master Answer Key'!$B56, 1, 0)</f>
        <v>1</v>
      </c>
      <c r="AT54">
        <f>IF('ALL-Students'!AT57='Master Answer Key'!$B56, 1, 0)</f>
        <v>1</v>
      </c>
      <c r="AU54">
        <f>IF('ALL-Students'!AU57='Master Answer Key'!$B56, 1, 0)</f>
        <v>1</v>
      </c>
      <c r="AV54">
        <f>IF('ALL-Students'!AV57='Master Answer Key'!$B56, 1, 0)</f>
        <v>1</v>
      </c>
      <c r="AW54">
        <f>IF('ALL-Students'!AW57='Master Answer Key'!$B56, 1, 0)</f>
        <v>1</v>
      </c>
      <c r="AX54">
        <f>IF('ALL-Students'!AX57='Master Answer Key'!$B56, 1, 0)</f>
        <v>1</v>
      </c>
      <c r="AY54">
        <f>IF('ALL-Students'!AY57='Master Answer Key'!$B56, 1, 0)</f>
        <v>1</v>
      </c>
      <c r="AZ54">
        <f>IF('ALL-Students'!AZ57='Master Answer Key'!$B56, 1, 0)</f>
        <v>1</v>
      </c>
      <c r="BA54">
        <f>IF('ALL-Students'!BA57='Master Answer Key'!$B56, 1, 0)</f>
        <v>1</v>
      </c>
      <c r="BB54">
        <f>IF('ALL-Students'!BB57='Master Answer Key'!$B56, 1, 0)</f>
        <v>1</v>
      </c>
      <c r="BC54">
        <f>IF('ALL-Students'!BC57='Master Answer Key'!$B56, 1, 0)</f>
        <v>1</v>
      </c>
      <c r="BD54">
        <f>IF('ALL-Students'!BD57='Master Answer Key'!$B56, 1, 0)</f>
        <v>1</v>
      </c>
      <c r="BE54">
        <f>IF('ALL-Students'!BE57='Master Answer Key'!$B56, 1, 0)</f>
        <v>1</v>
      </c>
      <c r="BF54">
        <f>IF('ALL-Students'!BF57='Master Answer Key'!$B56, 1, 0)</f>
        <v>1</v>
      </c>
      <c r="BG54">
        <f>IF('ALL-Students'!BG57='Master Answer Key'!$B56, 1, 0)</f>
        <v>1</v>
      </c>
      <c r="BH54">
        <f>IF('ALL-Students'!BH57='Master Answer Key'!$B56, 1, 0)</f>
        <v>1</v>
      </c>
      <c r="BI54">
        <f>IF('ALL-Students'!BI57='Master Answer Key'!$B56, 1, 0)</f>
        <v>1</v>
      </c>
      <c r="BJ54">
        <f>IF('ALL-Students'!BJ57='Master Answer Key'!$B56, 1, 0)</f>
        <v>1</v>
      </c>
      <c r="BK54">
        <f>IF('ALL-Students'!BK57='Master Answer Key'!$B56, 1, 0)</f>
        <v>1</v>
      </c>
      <c r="BL54">
        <f>IF('ALL-Students'!BL57='Master Answer Key'!$B56, 1, 0)</f>
        <v>1</v>
      </c>
      <c r="BM54">
        <f>IF('ALL-Students'!BM57='Master Answer Key'!$B56, 1, 0)</f>
        <v>1</v>
      </c>
      <c r="BN54">
        <f>IF('ALL-Students'!BN57='Master Answer Key'!$B56, 1, 0)</f>
        <v>1</v>
      </c>
      <c r="BO54">
        <f>IF('ALL-Students'!BO57='Master Answer Key'!$B56, 1, 0)</f>
        <v>1</v>
      </c>
      <c r="BP54">
        <f>IF('ALL-Students'!BP57='Master Answer Key'!$B56, 1, 0)</f>
        <v>1</v>
      </c>
      <c r="BQ54">
        <f>IF('ALL-Students'!BQ57='Master Answer Key'!$B56, 1, 0)</f>
        <v>1</v>
      </c>
      <c r="BR54">
        <f>IF('ALL-Students'!BR57='Master Answer Key'!$B56, 1, 0)</f>
        <v>1</v>
      </c>
      <c r="BS54">
        <f>IF('ALL-Students'!BS57='Master Answer Key'!$B56, 1, 0)</f>
        <v>1</v>
      </c>
      <c r="BT54">
        <f>IF('ALL-Students'!BT57='Master Answer Key'!$B56, 1, 0)</f>
        <v>1</v>
      </c>
      <c r="BU54">
        <f>IF('ALL-Students'!BU57='Master Answer Key'!$B56, 1, 0)</f>
        <v>1</v>
      </c>
      <c r="BV54">
        <f>IF('ALL-Students'!BV57='Master Answer Key'!$B56, 1, 0)</f>
        <v>1</v>
      </c>
      <c r="BW54">
        <f>IF('ALL-Students'!BW57='Master Answer Key'!$B56, 1, 0)</f>
        <v>1</v>
      </c>
      <c r="BX54">
        <f>IF('ALL-Students'!BX57='Master Answer Key'!$B56, 1, 0)</f>
        <v>1</v>
      </c>
      <c r="BY54">
        <f>IF('ALL-Students'!BY57='Master Answer Key'!$B56, 1, 0)</f>
        <v>1</v>
      </c>
      <c r="BZ54">
        <f>IF('ALL-Students'!BZ57='Master Answer Key'!$B56, 1, 0)</f>
        <v>1</v>
      </c>
      <c r="CA54">
        <f>IF('ALL-Students'!CA57='Master Answer Key'!$B56, 1, 0)</f>
        <v>1</v>
      </c>
      <c r="CB54">
        <f>IF('ALL-Students'!CB57='Master Answer Key'!$B56, 1, 0)</f>
        <v>1</v>
      </c>
      <c r="CC54">
        <f>IF('ALL-Students'!CC57='Master Answer Key'!$B56, 1, 0)</f>
        <v>1</v>
      </c>
    </row>
    <row r="55">
      <c r="A55" s="5" t="s">
        <v>159</v>
      </c>
      <c r="B55">
        <f>IF('ALL-Students'!B58='Master Answer Key'!$B57, 1, 0)</f>
        <v>1</v>
      </c>
      <c r="C55">
        <f>IF('ALL-Students'!C58='Master Answer Key'!$B57, 1, 0)</f>
        <v>1</v>
      </c>
      <c r="D55">
        <f>IF('ALL-Students'!D58='Master Answer Key'!$B57, 1, 0)</f>
        <v>0</v>
      </c>
      <c r="E55">
        <f>IF('ALL-Students'!E58='Master Answer Key'!$B57, 1, 0)</f>
        <v>0</v>
      </c>
      <c r="F55">
        <f>IF('ALL-Students'!F58='Master Answer Key'!$B57, 1, 0)</f>
        <v>1</v>
      </c>
      <c r="G55">
        <f>IF('ALL-Students'!G58='Master Answer Key'!$B57, 1, 0)</f>
        <v>0</v>
      </c>
      <c r="H55">
        <f>IF('ALL-Students'!H58='Master Answer Key'!$B57, 1, 0)</f>
        <v>1</v>
      </c>
      <c r="I55">
        <f>IF('ALL-Students'!I58='Master Answer Key'!$B57, 1, 0)</f>
        <v>1</v>
      </c>
      <c r="J55">
        <f>IF('ALL-Students'!J58='Master Answer Key'!$B57, 1, 0)</f>
        <v>0</v>
      </c>
      <c r="K55">
        <f>IF('ALL-Students'!K58='Master Answer Key'!$B57, 1, 0)</f>
        <v>1</v>
      </c>
      <c r="L55">
        <f>IF('ALL-Students'!L58='Master Answer Key'!$B57, 1, 0)</f>
        <v>1</v>
      </c>
      <c r="M55">
        <f>IF('ALL-Students'!M58='Master Answer Key'!$B57, 1, 0)</f>
        <v>1</v>
      </c>
      <c r="N55">
        <f>IF('ALL-Students'!N58='Master Answer Key'!$B57, 1, 0)</f>
        <v>1</v>
      </c>
      <c r="O55">
        <f>IF('ALL-Students'!O58='Master Answer Key'!$B57, 1, 0)</f>
        <v>1</v>
      </c>
      <c r="P55">
        <f>IF('ALL-Students'!P58='Master Answer Key'!$B57, 1, 0)</f>
        <v>1</v>
      </c>
      <c r="Q55">
        <f>IF('ALL-Students'!Q58='Master Answer Key'!$B57, 1, 0)</f>
        <v>1</v>
      </c>
      <c r="R55">
        <f>IF('ALL-Students'!R58='Master Answer Key'!$B57, 1, 0)</f>
        <v>1</v>
      </c>
      <c r="S55">
        <f>IF('ALL-Students'!S58='Master Answer Key'!$B57, 1, 0)</f>
        <v>0</v>
      </c>
      <c r="T55">
        <f>IF('ALL-Students'!T58='Master Answer Key'!$B57, 1, 0)</f>
        <v>0</v>
      </c>
      <c r="U55">
        <f>IF('ALL-Students'!U58='Master Answer Key'!$B57, 1, 0)</f>
        <v>1</v>
      </c>
      <c r="V55">
        <f>IF('ALL-Students'!V58='Master Answer Key'!$B57, 1, 0)</f>
        <v>1</v>
      </c>
      <c r="W55">
        <f>IF('ALL-Students'!W58='Master Answer Key'!$B57, 1, 0)</f>
        <v>1</v>
      </c>
      <c r="X55">
        <f>IF('ALL-Students'!X58='Master Answer Key'!$B57, 1, 0)</f>
        <v>1</v>
      </c>
      <c r="Y55">
        <f>IF('ALL-Students'!Y58='Master Answer Key'!$B57, 1, 0)</f>
        <v>1</v>
      </c>
      <c r="Z55">
        <f>IF('ALL-Students'!Z58='Master Answer Key'!$B57, 1, 0)</f>
        <v>1</v>
      </c>
      <c r="AA55">
        <f>IF('ALL-Students'!AA58='Master Answer Key'!$B57, 1, 0)</f>
        <v>1</v>
      </c>
      <c r="AB55">
        <f>IF('ALL-Students'!AB58='Master Answer Key'!$B57, 1, 0)</f>
        <v>1</v>
      </c>
      <c r="AC55">
        <f>IF('ALL-Students'!AC58='Master Answer Key'!$B57, 1, 0)</f>
        <v>1</v>
      </c>
      <c r="AD55">
        <f>IF('ALL-Students'!AD58='Master Answer Key'!$B57, 1, 0)</f>
        <v>1</v>
      </c>
      <c r="AE55">
        <f>IF('ALL-Students'!AE58='Master Answer Key'!$B57, 1, 0)</f>
        <v>0</v>
      </c>
      <c r="AF55">
        <f>IF('ALL-Students'!AF58='Master Answer Key'!$B57, 1, 0)</f>
        <v>1</v>
      </c>
      <c r="AG55">
        <f>IF('ALL-Students'!AG58='Master Answer Key'!$B57, 1, 0)</f>
        <v>1</v>
      </c>
      <c r="AH55">
        <f>IF('ALL-Students'!AH58='Master Answer Key'!$B57, 1, 0)</f>
        <v>1</v>
      </c>
      <c r="AI55">
        <f>IF('ALL-Students'!AI58='Master Answer Key'!$B57, 1, 0)</f>
        <v>1</v>
      </c>
      <c r="AJ55">
        <f>IF('ALL-Students'!AJ58='Master Answer Key'!$B57, 1, 0)</f>
        <v>1</v>
      </c>
      <c r="AK55">
        <f>IF('ALL-Students'!AK58='Master Answer Key'!$B57, 1, 0)</f>
        <v>1</v>
      </c>
      <c r="AL55">
        <f>IF('ALL-Students'!AL58='Master Answer Key'!$B57, 1, 0)</f>
        <v>1</v>
      </c>
      <c r="AM55">
        <f>IF('ALL-Students'!AM58='Master Answer Key'!$B57, 1, 0)</f>
        <v>1</v>
      </c>
      <c r="AN55">
        <f>IF('ALL-Students'!AN58='Master Answer Key'!$B57, 1, 0)</f>
        <v>1</v>
      </c>
      <c r="AO55">
        <f>IF('ALL-Students'!AO58='Master Answer Key'!$B57, 1, 0)</f>
        <v>1</v>
      </c>
      <c r="AP55">
        <f>IF('ALL-Students'!AP58='Master Answer Key'!$B57, 1, 0)</f>
        <v>1</v>
      </c>
      <c r="AQ55">
        <f>IF('ALL-Students'!AQ58='Master Answer Key'!$B57, 1, 0)</f>
        <v>1</v>
      </c>
      <c r="AR55">
        <f>IF('ALL-Students'!AR58='Master Answer Key'!$B57, 1, 0)</f>
        <v>1</v>
      </c>
      <c r="AS55">
        <f>IF('ALL-Students'!AS58='Master Answer Key'!$B57, 1, 0)</f>
        <v>1</v>
      </c>
      <c r="AT55">
        <f>IF('ALL-Students'!AT58='Master Answer Key'!$B57, 1, 0)</f>
        <v>1</v>
      </c>
      <c r="AU55">
        <f>IF('ALL-Students'!AU58='Master Answer Key'!$B57, 1, 0)</f>
        <v>1</v>
      </c>
      <c r="AV55">
        <f>IF('ALL-Students'!AV58='Master Answer Key'!$B57, 1, 0)</f>
        <v>1</v>
      </c>
      <c r="AW55">
        <f>IF('ALL-Students'!AW58='Master Answer Key'!$B57, 1, 0)</f>
        <v>1</v>
      </c>
      <c r="AX55">
        <f>IF('ALL-Students'!AX58='Master Answer Key'!$B57, 1, 0)</f>
        <v>1</v>
      </c>
      <c r="AY55">
        <f>IF('ALL-Students'!AY58='Master Answer Key'!$B57, 1, 0)</f>
        <v>1</v>
      </c>
      <c r="AZ55">
        <f>IF('ALL-Students'!AZ58='Master Answer Key'!$B57, 1, 0)</f>
        <v>1</v>
      </c>
      <c r="BA55">
        <f>IF('ALL-Students'!BA58='Master Answer Key'!$B57, 1, 0)</f>
        <v>1</v>
      </c>
      <c r="BB55">
        <f>IF('ALL-Students'!BB58='Master Answer Key'!$B57, 1, 0)</f>
        <v>1</v>
      </c>
      <c r="BC55">
        <f>IF('ALL-Students'!BC58='Master Answer Key'!$B57, 1, 0)</f>
        <v>1</v>
      </c>
      <c r="BD55">
        <f>IF('ALL-Students'!BD58='Master Answer Key'!$B57, 1, 0)</f>
        <v>1</v>
      </c>
      <c r="BE55">
        <f>IF('ALL-Students'!BE58='Master Answer Key'!$B57, 1, 0)</f>
        <v>0</v>
      </c>
      <c r="BF55">
        <f>IF('ALL-Students'!BF58='Master Answer Key'!$B57, 1, 0)</f>
        <v>1</v>
      </c>
      <c r="BG55">
        <f>IF('ALL-Students'!BG58='Master Answer Key'!$B57, 1, 0)</f>
        <v>0</v>
      </c>
      <c r="BH55">
        <f>IF('ALL-Students'!BH58='Master Answer Key'!$B57, 1, 0)</f>
        <v>1</v>
      </c>
      <c r="BI55">
        <f>IF('ALL-Students'!BI58='Master Answer Key'!$B57, 1, 0)</f>
        <v>1</v>
      </c>
      <c r="BJ55">
        <f>IF('ALL-Students'!BJ58='Master Answer Key'!$B57, 1, 0)</f>
        <v>1</v>
      </c>
      <c r="BK55">
        <f>IF('ALL-Students'!BK58='Master Answer Key'!$B57, 1, 0)</f>
        <v>1</v>
      </c>
      <c r="BL55">
        <f>IF('ALL-Students'!BL58='Master Answer Key'!$B57, 1, 0)</f>
        <v>1</v>
      </c>
      <c r="BM55">
        <f>IF('ALL-Students'!BM58='Master Answer Key'!$B57, 1, 0)</f>
        <v>1</v>
      </c>
      <c r="BN55">
        <f>IF('ALL-Students'!BN58='Master Answer Key'!$B57, 1, 0)</f>
        <v>1</v>
      </c>
      <c r="BO55">
        <f>IF('ALL-Students'!BO58='Master Answer Key'!$B57, 1, 0)</f>
        <v>1</v>
      </c>
      <c r="BP55">
        <f>IF('ALL-Students'!BP58='Master Answer Key'!$B57, 1, 0)</f>
        <v>1</v>
      </c>
      <c r="BQ55">
        <f>IF('ALL-Students'!BQ58='Master Answer Key'!$B57, 1, 0)</f>
        <v>1</v>
      </c>
      <c r="BR55">
        <f>IF('ALL-Students'!BR58='Master Answer Key'!$B57, 1, 0)</f>
        <v>1</v>
      </c>
      <c r="BS55">
        <f>IF('ALL-Students'!BS58='Master Answer Key'!$B57, 1, 0)</f>
        <v>1</v>
      </c>
      <c r="BT55">
        <f>IF('ALL-Students'!BT58='Master Answer Key'!$B57, 1, 0)</f>
        <v>1</v>
      </c>
      <c r="BU55">
        <f>IF('ALL-Students'!BU58='Master Answer Key'!$B57, 1, 0)</f>
        <v>1</v>
      </c>
      <c r="BV55">
        <f>IF('ALL-Students'!BV58='Master Answer Key'!$B57, 1, 0)</f>
        <v>1</v>
      </c>
      <c r="BW55">
        <f>IF('ALL-Students'!BW58='Master Answer Key'!$B57, 1, 0)</f>
        <v>1</v>
      </c>
      <c r="BX55">
        <f>IF('ALL-Students'!BX58='Master Answer Key'!$B57, 1, 0)</f>
        <v>1</v>
      </c>
      <c r="BY55">
        <f>IF('ALL-Students'!BY58='Master Answer Key'!$B57, 1, 0)</f>
        <v>1</v>
      </c>
      <c r="BZ55">
        <f>IF('ALL-Students'!BZ58='Master Answer Key'!$B57, 1, 0)</f>
        <v>1</v>
      </c>
      <c r="CA55">
        <f>IF('ALL-Students'!CA58='Master Answer Key'!$B57, 1, 0)</f>
        <v>1</v>
      </c>
      <c r="CB55">
        <f>IF('ALL-Students'!CB58='Master Answer Key'!$B57, 1, 0)</f>
        <v>1</v>
      </c>
      <c r="CC55">
        <f>IF('ALL-Students'!CC58='Master Answer Key'!$B57, 1, 0)</f>
        <v>1</v>
      </c>
    </row>
    <row r="56">
      <c r="A56" s="5" t="s">
        <v>160</v>
      </c>
      <c r="B56">
        <f>IF('ALL-Students'!B59='Master Answer Key'!$B58, 1, 0)</f>
        <v>1</v>
      </c>
      <c r="C56">
        <f>IF('ALL-Students'!C59='Master Answer Key'!$B58, 1, 0)</f>
        <v>1</v>
      </c>
      <c r="D56">
        <f>IF('ALL-Students'!D59='Master Answer Key'!$B58, 1, 0)</f>
        <v>0</v>
      </c>
      <c r="E56">
        <f>IF('ALL-Students'!E59='Master Answer Key'!$B58, 1, 0)</f>
        <v>0</v>
      </c>
      <c r="F56">
        <f>IF('ALL-Students'!F59='Master Answer Key'!$B58, 1, 0)</f>
        <v>1</v>
      </c>
      <c r="G56">
        <f>IF('ALL-Students'!G59='Master Answer Key'!$B58, 1, 0)</f>
        <v>0</v>
      </c>
      <c r="H56">
        <f>IF('ALL-Students'!H59='Master Answer Key'!$B58, 1, 0)</f>
        <v>1</v>
      </c>
      <c r="I56">
        <f>IF('ALL-Students'!I59='Master Answer Key'!$B58, 1, 0)</f>
        <v>1</v>
      </c>
      <c r="J56">
        <f>IF('ALL-Students'!J59='Master Answer Key'!$B58, 1, 0)</f>
        <v>0</v>
      </c>
      <c r="K56">
        <f>IF('ALL-Students'!K59='Master Answer Key'!$B58, 1, 0)</f>
        <v>1</v>
      </c>
      <c r="L56">
        <f>IF('ALL-Students'!L59='Master Answer Key'!$B58, 1, 0)</f>
        <v>1</v>
      </c>
      <c r="M56">
        <f>IF('ALL-Students'!M59='Master Answer Key'!$B58, 1, 0)</f>
        <v>1</v>
      </c>
      <c r="N56">
        <f>IF('ALL-Students'!N59='Master Answer Key'!$B58, 1, 0)</f>
        <v>1</v>
      </c>
      <c r="O56">
        <f>IF('ALL-Students'!O59='Master Answer Key'!$B58, 1, 0)</f>
        <v>1</v>
      </c>
      <c r="P56">
        <f>IF('ALL-Students'!P59='Master Answer Key'!$B58, 1, 0)</f>
        <v>1</v>
      </c>
      <c r="Q56">
        <f>IF('ALL-Students'!Q59='Master Answer Key'!$B58, 1, 0)</f>
        <v>1</v>
      </c>
      <c r="R56">
        <f>IF('ALL-Students'!R59='Master Answer Key'!$B58, 1, 0)</f>
        <v>1</v>
      </c>
      <c r="S56">
        <f>IF('ALL-Students'!S59='Master Answer Key'!$B58, 1, 0)</f>
        <v>0</v>
      </c>
      <c r="T56">
        <f>IF('ALL-Students'!T59='Master Answer Key'!$B58, 1, 0)</f>
        <v>0</v>
      </c>
      <c r="U56">
        <f>IF('ALL-Students'!U59='Master Answer Key'!$B58, 1, 0)</f>
        <v>1</v>
      </c>
      <c r="V56">
        <f>IF('ALL-Students'!V59='Master Answer Key'!$B58, 1, 0)</f>
        <v>1</v>
      </c>
      <c r="W56">
        <f>IF('ALL-Students'!W59='Master Answer Key'!$B58, 1, 0)</f>
        <v>1</v>
      </c>
      <c r="X56">
        <f>IF('ALL-Students'!X59='Master Answer Key'!$B58, 1, 0)</f>
        <v>1</v>
      </c>
      <c r="Y56">
        <f>IF('ALL-Students'!Y59='Master Answer Key'!$B58, 1, 0)</f>
        <v>1</v>
      </c>
      <c r="Z56">
        <f>IF('ALL-Students'!Z59='Master Answer Key'!$B58, 1, 0)</f>
        <v>1</v>
      </c>
      <c r="AA56">
        <f>IF('ALL-Students'!AA59='Master Answer Key'!$B58, 1, 0)</f>
        <v>1</v>
      </c>
      <c r="AB56">
        <f>IF('ALL-Students'!AB59='Master Answer Key'!$B58, 1, 0)</f>
        <v>1</v>
      </c>
      <c r="AC56">
        <f>IF('ALL-Students'!AC59='Master Answer Key'!$B58, 1, 0)</f>
        <v>1</v>
      </c>
      <c r="AD56">
        <f>IF('ALL-Students'!AD59='Master Answer Key'!$B58, 1, 0)</f>
        <v>1</v>
      </c>
      <c r="AE56">
        <f>IF('ALL-Students'!AE59='Master Answer Key'!$B58, 1, 0)</f>
        <v>1</v>
      </c>
      <c r="AF56">
        <f>IF('ALL-Students'!AF59='Master Answer Key'!$B58, 1, 0)</f>
        <v>1</v>
      </c>
      <c r="AG56">
        <f>IF('ALL-Students'!AG59='Master Answer Key'!$B58, 1, 0)</f>
        <v>1</v>
      </c>
      <c r="AH56">
        <f>IF('ALL-Students'!AH59='Master Answer Key'!$B58, 1, 0)</f>
        <v>1</v>
      </c>
      <c r="AI56">
        <f>IF('ALL-Students'!AI59='Master Answer Key'!$B58, 1, 0)</f>
        <v>1</v>
      </c>
      <c r="AJ56">
        <f>IF('ALL-Students'!AJ59='Master Answer Key'!$B58, 1, 0)</f>
        <v>1</v>
      </c>
      <c r="AK56">
        <f>IF('ALL-Students'!AK59='Master Answer Key'!$B58, 1, 0)</f>
        <v>1</v>
      </c>
      <c r="AL56">
        <f>IF('ALL-Students'!AL59='Master Answer Key'!$B58, 1, 0)</f>
        <v>1</v>
      </c>
      <c r="AM56">
        <f>IF('ALL-Students'!AM59='Master Answer Key'!$B58, 1, 0)</f>
        <v>0</v>
      </c>
      <c r="AN56">
        <f>IF('ALL-Students'!AN59='Master Answer Key'!$B58, 1, 0)</f>
        <v>1</v>
      </c>
      <c r="AO56">
        <f>IF('ALL-Students'!AO59='Master Answer Key'!$B58, 1, 0)</f>
        <v>1</v>
      </c>
      <c r="AP56">
        <f>IF('ALL-Students'!AP59='Master Answer Key'!$B58, 1, 0)</f>
        <v>1</v>
      </c>
      <c r="AQ56">
        <f>IF('ALL-Students'!AQ59='Master Answer Key'!$B58, 1, 0)</f>
        <v>1</v>
      </c>
      <c r="AR56">
        <f>IF('ALL-Students'!AR59='Master Answer Key'!$B58, 1, 0)</f>
        <v>1</v>
      </c>
      <c r="AS56">
        <f>IF('ALL-Students'!AS59='Master Answer Key'!$B58, 1, 0)</f>
        <v>1</v>
      </c>
      <c r="AT56">
        <f>IF('ALL-Students'!AT59='Master Answer Key'!$B58, 1, 0)</f>
        <v>1</v>
      </c>
      <c r="AU56">
        <f>IF('ALL-Students'!AU59='Master Answer Key'!$B58, 1, 0)</f>
        <v>1</v>
      </c>
      <c r="AV56">
        <f>IF('ALL-Students'!AV59='Master Answer Key'!$B58, 1, 0)</f>
        <v>1</v>
      </c>
      <c r="AW56">
        <f>IF('ALL-Students'!AW59='Master Answer Key'!$B58, 1, 0)</f>
        <v>1</v>
      </c>
      <c r="AX56">
        <f>IF('ALL-Students'!AX59='Master Answer Key'!$B58, 1, 0)</f>
        <v>1</v>
      </c>
      <c r="AY56">
        <f>IF('ALL-Students'!AY59='Master Answer Key'!$B58, 1, 0)</f>
        <v>1</v>
      </c>
      <c r="AZ56">
        <f>IF('ALL-Students'!AZ59='Master Answer Key'!$B58, 1, 0)</f>
        <v>1</v>
      </c>
      <c r="BA56">
        <f>IF('ALL-Students'!BA59='Master Answer Key'!$B58, 1, 0)</f>
        <v>1</v>
      </c>
      <c r="BB56">
        <f>IF('ALL-Students'!BB59='Master Answer Key'!$B58, 1, 0)</f>
        <v>1</v>
      </c>
      <c r="BC56">
        <f>IF('ALL-Students'!BC59='Master Answer Key'!$B58, 1, 0)</f>
        <v>1</v>
      </c>
      <c r="BD56">
        <f>IF('ALL-Students'!BD59='Master Answer Key'!$B58, 1, 0)</f>
        <v>1</v>
      </c>
      <c r="BE56">
        <f>IF('ALL-Students'!BE59='Master Answer Key'!$B58, 1, 0)</f>
        <v>0</v>
      </c>
      <c r="BF56">
        <f>IF('ALL-Students'!BF59='Master Answer Key'!$B58, 1, 0)</f>
        <v>1</v>
      </c>
      <c r="BG56">
        <f>IF('ALL-Students'!BG59='Master Answer Key'!$B58, 1, 0)</f>
        <v>0</v>
      </c>
      <c r="BH56">
        <f>IF('ALL-Students'!BH59='Master Answer Key'!$B58, 1, 0)</f>
        <v>1</v>
      </c>
      <c r="BI56">
        <f>IF('ALL-Students'!BI59='Master Answer Key'!$B58, 1, 0)</f>
        <v>1</v>
      </c>
      <c r="BJ56">
        <f>IF('ALL-Students'!BJ59='Master Answer Key'!$B58, 1, 0)</f>
        <v>1</v>
      </c>
      <c r="BK56">
        <f>IF('ALL-Students'!BK59='Master Answer Key'!$B58, 1, 0)</f>
        <v>1</v>
      </c>
      <c r="BL56">
        <f>IF('ALL-Students'!BL59='Master Answer Key'!$B58, 1, 0)</f>
        <v>1</v>
      </c>
      <c r="BM56">
        <f>IF('ALL-Students'!BM59='Master Answer Key'!$B58, 1, 0)</f>
        <v>1</v>
      </c>
      <c r="BN56">
        <f>IF('ALL-Students'!BN59='Master Answer Key'!$B58, 1, 0)</f>
        <v>1</v>
      </c>
      <c r="BO56">
        <f>IF('ALL-Students'!BO59='Master Answer Key'!$B58, 1, 0)</f>
        <v>1</v>
      </c>
      <c r="BP56">
        <f>IF('ALL-Students'!BP59='Master Answer Key'!$B58, 1, 0)</f>
        <v>1</v>
      </c>
      <c r="BQ56">
        <f>IF('ALL-Students'!BQ59='Master Answer Key'!$B58, 1, 0)</f>
        <v>1</v>
      </c>
      <c r="BR56">
        <f>IF('ALL-Students'!BR59='Master Answer Key'!$B58, 1, 0)</f>
        <v>1</v>
      </c>
      <c r="BS56">
        <f>IF('ALL-Students'!BS59='Master Answer Key'!$B58, 1, 0)</f>
        <v>1</v>
      </c>
      <c r="BT56">
        <f>IF('ALL-Students'!BT59='Master Answer Key'!$B58, 1, 0)</f>
        <v>1</v>
      </c>
      <c r="BU56">
        <f>IF('ALL-Students'!BU59='Master Answer Key'!$B58, 1, 0)</f>
        <v>1</v>
      </c>
      <c r="BV56">
        <f>IF('ALL-Students'!BV59='Master Answer Key'!$B58, 1, 0)</f>
        <v>0</v>
      </c>
      <c r="BW56">
        <f>IF('ALL-Students'!BW59='Master Answer Key'!$B58, 1, 0)</f>
        <v>1</v>
      </c>
      <c r="BX56">
        <f>IF('ALL-Students'!BX59='Master Answer Key'!$B58, 1, 0)</f>
        <v>1</v>
      </c>
      <c r="BY56">
        <f>IF('ALL-Students'!BY59='Master Answer Key'!$B58, 1, 0)</f>
        <v>1</v>
      </c>
      <c r="BZ56">
        <f>IF('ALL-Students'!BZ59='Master Answer Key'!$B58, 1, 0)</f>
        <v>1</v>
      </c>
      <c r="CA56">
        <f>IF('ALL-Students'!CA59='Master Answer Key'!$B58, 1, 0)</f>
        <v>1</v>
      </c>
      <c r="CB56">
        <f>IF('ALL-Students'!CB59='Master Answer Key'!$B58, 1, 0)</f>
        <v>1</v>
      </c>
      <c r="CC56">
        <f>IF('ALL-Students'!CC59='Master Answer Key'!$B58, 1, 0)</f>
        <v>1</v>
      </c>
    </row>
    <row r="57">
      <c r="A57" s="5" t="s">
        <v>161</v>
      </c>
      <c r="B57">
        <f>IF('ALL-Students'!B60='Master Answer Key'!$B59, 1, 0)</f>
        <v>1</v>
      </c>
      <c r="C57">
        <f>IF('ALL-Students'!C60='Master Answer Key'!$B59, 1, 0)</f>
        <v>1</v>
      </c>
      <c r="D57">
        <f>IF('ALL-Students'!D60='Master Answer Key'!$B59, 1, 0)</f>
        <v>1</v>
      </c>
      <c r="E57">
        <f>IF('ALL-Students'!E60='Master Answer Key'!$B59, 1, 0)</f>
        <v>1</v>
      </c>
      <c r="F57">
        <f>IF('ALL-Students'!F60='Master Answer Key'!$B59, 1, 0)</f>
        <v>1</v>
      </c>
      <c r="G57">
        <f>IF('ALL-Students'!G60='Master Answer Key'!$B59, 1, 0)</f>
        <v>0</v>
      </c>
      <c r="H57">
        <f>IF('ALL-Students'!H60='Master Answer Key'!$B59, 1, 0)</f>
        <v>1</v>
      </c>
      <c r="I57">
        <f>IF('ALL-Students'!I60='Master Answer Key'!$B59, 1, 0)</f>
        <v>0</v>
      </c>
      <c r="J57">
        <f>IF('ALL-Students'!J60='Master Answer Key'!$B59, 1, 0)</f>
        <v>0</v>
      </c>
      <c r="K57">
        <f>IF('ALL-Students'!K60='Master Answer Key'!$B59, 1, 0)</f>
        <v>1</v>
      </c>
      <c r="L57">
        <f>IF('ALL-Students'!L60='Master Answer Key'!$B59, 1, 0)</f>
        <v>1</v>
      </c>
      <c r="M57">
        <f>IF('ALL-Students'!M60='Master Answer Key'!$B59, 1, 0)</f>
        <v>1</v>
      </c>
      <c r="N57">
        <f>IF('ALL-Students'!N60='Master Answer Key'!$B59, 1, 0)</f>
        <v>1</v>
      </c>
      <c r="O57">
        <f>IF('ALL-Students'!O60='Master Answer Key'!$B59, 1, 0)</f>
        <v>1</v>
      </c>
      <c r="P57">
        <f>IF('ALL-Students'!P60='Master Answer Key'!$B59, 1, 0)</f>
        <v>0</v>
      </c>
      <c r="Q57">
        <f>IF('ALL-Students'!Q60='Master Answer Key'!$B59, 1, 0)</f>
        <v>0</v>
      </c>
      <c r="R57">
        <f>IF('ALL-Students'!R60='Master Answer Key'!$B59, 1, 0)</f>
        <v>0</v>
      </c>
      <c r="S57">
        <f>IF('ALL-Students'!S60='Master Answer Key'!$B59, 1, 0)</f>
        <v>1</v>
      </c>
      <c r="T57">
        <f>IF('ALL-Students'!T60='Master Answer Key'!$B59, 1, 0)</f>
        <v>1</v>
      </c>
      <c r="U57">
        <f>IF('ALL-Students'!U60='Master Answer Key'!$B59, 1, 0)</f>
        <v>1</v>
      </c>
      <c r="V57">
        <f>IF('ALL-Students'!V60='Master Answer Key'!$B59, 1, 0)</f>
        <v>1</v>
      </c>
      <c r="W57">
        <f>IF('ALL-Students'!W60='Master Answer Key'!$B59, 1, 0)</f>
        <v>1</v>
      </c>
      <c r="X57">
        <f>IF('ALL-Students'!X60='Master Answer Key'!$B59, 1, 0)</f>
        <v>1</v>
      </c>
      <c r="Y57">
        <f>IF('ALL-Students'!Y60='Master Answer Key'!$B59, 1, 0)</f>
        <v>1</v>
      </c>
      <c r="Z57">
        <f>IF('ALL-Students'!Z60='Master Answer Key'!$B59, 1, 0)</f>
        <v>1</v>
      </c>
      <c r="AA57">
        <f>IF('ALL-Students'!AA60='Master Answer Key'!$B59, 1, 0)</f>
        <v>1</v>
      </c>
      <c r="AB57">
        <f>IF('ALL-Students'!AB60='Master Answer Key'!$B59, 1, 0)</f>
        <v>1</v>
      </c>
      <c r="AC57">
        <f>IF('ALL-Students'!AC60='Master Answer Key'!$B59, 1, 0)</f>
        <v>0</v>
      </c>
      <c r="AD57">
        <f>IF('ALL-Students'!AD60='Master Answer Key'!$B59, 1, 0)</f>
        <v>1</v>
      </c>
      <c r="AE57">
        <f>IF('ALL-Students'!AE60='Master Answer Key'!$B59, 1, 0)</f>
        <v>0</v>
      </c>
      <c r="AF57">
        <f>IF('ALL-Students'!AF60='Master Answer Key'!$B59, 1, 0)</f>
        <v>0</v>
      </c>
      <c r="AG57">
        <f>IF('ALL-Students'!AG60='Master Answer Key'!$B59, 1, 0)</f>
        <v>1</v>
      </c>
      <c r="AH57">
        <f>IF('ALL-Students'!AH60='Master Answer Key'!$B59, 1, 0)</f>
        <v>1</v>
      </c>
      <c r="AI57">
        <f>IF('ALL-Students'!AI60='Master Answer Key'!$B59, 1, 0)</f>
        <v>1</v>
      </c>
      <c r="AJ57">
        <f>IF('ALL-Students'!AJ60='Master Answer Key'!$B59, 1, 0)</f>
        <v>1</v>
      </c>
      <c r="AK57">
        <f>IF('ALL-Students'!AK60='Master Answer Key'!$B59, 1, 0)</f>
        <v>1</v>
      </c>
      <c r="AL57">
        <f>IF('ALL-Students'!AL60='Master Answer Key'!$B59, 1, 0)</f>
        <v>1</v>
      </c>
      <c r="AM57">
        <f>IF('ALL-Students'!AM60='Master Answer Key'!$B59, 1, 0)</f>
        <v>0</v>
      </c>
      <c r="AN57">
        <f>IF('ALL-Students'!AN60='Master Answer Key'!$B59, 1, 0)</f>
        <v>1</v>
      </c>
      <c r="AO57">
        <f>IF('ALL-Students'!AO60='Master Answer Key'!$B59, 1, 0)</f>
        <v>1</v>
      </c>
      <c r="AP57">
        <f>IF('ALL-Students'!AP60='Master Answer Key'!$B59, 1, 0)</f>
        <v>1</v>
      </c>
      <c r="AQ57">
        <f>IF('ALL-Students'!AQ60='Master Answer Key'!$B59, 1, 0)</f>
        <v>1</v>
      </c>
      <c r="AR57">
        <f>IF('ALL-Students'!AR60='Master Answer Key'!$B59, 1, 0)</f>
        <v>1</v>
      </c>
      <c r="AS57">
        <f>IF('ALL-Students'!AS60='Master Answer Key'!$B59, 1, 0)</f>
        <v>1</v>
      </c>
      <c r="AT57">
        <f>IF('ALL-Students'!AT60='Master Answer Key'!$B59, 1, 0)</f>
        <v>1</v>
      </c>
      <c r="AU57">
        <f>IF('ALL-Students'!AU60='Master Answer Key'!$B59, 1, 0)</f>
        <v>1</v>
      </c>
      <c r="AV57">
        <f>IF('ALL-Students'!AV60='Master Answer Key'!$B59, 1, 0)</f>
        <v>1</v>
      </c>
      <c r="AW57">
        <f>IF('ALL-Students'!AW60='Master Answer Key'!$B59, 1, 0)</f>
        <v>1</v>
      </c>
      <c r="AX57">
        <f>IF('ALL-Students'!AX60='Master Answer Key'!$B59, 1, 0)</f>
        <v>1</v>
      </c>
      <c r="AY57">
        <f>IF('ALL-Students'!AY60='Master Answer Key'!$B59, 1, 0)</f>
        <v>1</v>
      </c>
      <c r="AZ57">
        <f>IF('ALL-Students'!AZ60='Master Answer Key'!$B59, 1, 0)</f>
        <v>1</v>
      </c>
      <c r="BA57">
        <f>IF('ALL-Students'!BA60='Master Answer Key'!$B59, 1, 0)</f>
        <v>1</v>
      </c>
      <c r="BB57">
        <f>IF('ALL-Students'!BB60='Master Answer Key'!$B59, 1, 0)</f>
        <v>1</v>
      </c>
      <c r="BC57">
        <f>IF('ALL-Students'!BC60='Master Answer Key'!$B59, 1, 0)</f>
        <v>1</v>
      </c>
      <c r="BD57">
        <f>IF('ALL-Students'!BD60='Master Answer Key'!$B59, 1, 0)</f>
        <v>1</v>
      </c>
      <c r="BE57">
        <f>IF('ALL-Students'!BE60='Master Answer Key'!$B59, 1, 0)</f>
        <v>1</v>
      </c>
      <c r="BF57">
        <f>IF('ALL-Students'!BF60='Master Answer Key'!$B59, 1, 0)</f>
        <v>1</v>
      </c>
      <c r="BG57">
        <f>IF('ALL-Students'!BG60='Master Answer Key'!$B59, 1, 0)</f>
        <v>1</v>
      </c>
      <c r="BH57">
        <f>IF('ALL-Students'!BH60='Master Answer Key'!$B59, 1, 0)</f>
        <v>1</v>
      </c>
      <c r="BI57">
        <f>IF('ALL-Students'!BI60='Master Answer Key'!$B59, 1, 0)</f>
        <v>0</v>
      </c>
      <c r="BJ57">
        <f>IF('ALL-Students'!BJ60='Master Answer Key'!$B59, 1, 0)</f>
        <v>1</v>
      </c>
      <c r="BK57">
        <f>IF('ALL-Students'!BK60='Master Answer Key'!$B59, 1, 0)</f>
        <v>1</v>
      </c>
      <c r="BL57">
        <f>IF('ALL-Students'!BL60='Master Answer Key'!$B59, 1, 0)</f>
        <v>1</v>
      </c>
      <c r="BM57">
        <f>IF('ALL-Students'!BM60='Master Answer Key'!$B59, 1, 0)</f>
        <v>1</v>
      </c>
      <c r="BN57">
        <f>IF('ALL-Students'!BN60='Master Answer Key'!$B59, 1, 0)</f>
        <v>1</v>
      </c>
      <c r="BO57">
        <f>IF('ALL-Students'!BO60='Master Answer Key'!$B59, 1, 0)</f>
        <v>1</v>
      </c>
      <c r="BP57">
        <f>IF('ALL-Students'!BP60='Master Answer Key'!$B59, 1, 0)</f>
        <v>1</v>
      </c>
      <c r="BQ57">
        <f>IF('ALL-Students'!BQ60='Master Answer Key'!$B59, 1, 0)</f>
        <v>1</v>
      </c>
      <c r="BR57">
        <f>IF('ALL-Students'!BR60='Master Answer Key'!$B59, 1, 0)</f>
        <v>1</v>
      </c>
      <c r="BS57">
        <f>IF('ALL-Students'!BS60='Master Answer Key'!$B59, 1, 0)</f>
        <v>1</v>
      </c>
      <c r="BT57">
        <f>IF('ALL-Students'!BT60='Master Answer Key'!$B59, 1, 0)</f>
        <v>0</v>
      </c>
      <c r="BU57">
        <f>IF('ALL-Students'!BU60='Master Answer Key'!$B59, 1, 0)</f>
        <v>0</v>
      </c>
      <c r="BV57">
        <f>IF('ALL-Students'!BV60='Master Answer Key'!$B59, 1, 0)</f>
        <v>1</v>
      </c>
      <c r="BW57">
        <f>IF('ALL-Students'!BW60='Master Answer Key'!$B59, 1, 0)</f>
        <v>1</v>
      </c>
      <c r="BX57">
        <f>IF('ALL-Students'!BX60='Master Answer Key'!$B59, 1, 0)</f>
        <v>1</v>
      </c>
      <c r="BY57">
        <f>IF('ALL-Students'!BY60='Master Answer Key'!$B59, 1, 0)</f>
        <v>1</v>
      </c>
      <c r="BZ57">
        <f>IF('ALL-Students'!BZ60='Master Answer Key'!$B59, 1, 0)</f>
        <v>0</v>
      </c>
      <c r="CA57">
        <f>IF('ALL-Students'!CA60='Master Answer Key'!$B59, 1, 0)</f>
        <v>0</v>
      </c>
      <c r="CB57">
        <f>IF('ALL-Students'!CB60='Master Answer Key'!$B59, 1, 0)</f>
        <v>1</v>
      </c>
      <c r="CC57">
        <f>IF('ALL-Students'!CC60='Master Answer Key'!$B59, 1, 0)</f>
        <v>1</v>
      </c>
    </row>
    <row r="58">
      <c r="A58" s="5" t="s">
        <v>162</v>
      </c>
      <c r="B58">
        <f>IF('ALL-Students'!B61='Master Answer Key'!$B60, 1, 0)</f>
        <v>1</v>
      </c>
      <c r="C58">
        <f>IF('ALL-Students'!C61='Master Answer Key'!$B60, 1, 0)</f>
        <v>1</v>
      </c>
      <c r="D58">
        <f>IF('ALL-Students'!D61='Master Answer Key'!$B60, 1, 0)</f>
        <v>1</v>
      </c>
      <c r="E58">
        <f>IF('ALL-Students'!E61='Master Answer Key'!$B60, 1, 0)</f>
        <v>1</v>
      </c>
      <c r="F58">
        <f>IF('ALL-Students'!F61='Master Answer Key'!$B60, 1, 0)</f>
        <v>1</v>
      </c>
      <c r="G58">
        <f>IF('ALL-Students'!G61='Master Answer Key'!$B60, 1, 0)</f>
        <v>0</v>
      </c>
      <c r="H58">
        <f>IF('ALL-Students'!H61='Master Answer Key'!$B60, 1, 0)</f>
        <v>1</v>
      </c>
      <c r="I58">
        <f>IF('ALL-Students'!I61='Master Answer Key'!$B60, 1, 0)</f>
        <v>1</v>
      </c>
      <c r="J58">
        <f>IF('ALL-Students'!J61='Master Answer Key'!$B60, 1, 0)</f>
        <v>1</v>
      </c>
      <c r="K58">
        <f>IF('ALL-Students'!K61='Master Answer Key'!$B60, 1, 0)</f>
        <v>1</v>
      </c>
      <c r="L58">
        <f>IF('ALL-Students'!L61='Master Answer Key'!$B60, 1, 0)</f>
        <v>1</v>
      </c>
      <c r="M58">
        <f>IF('ALL-Students'!M61='Master Answer Key'!$B60, 1, 0)</f>
        <v>1</v>
      </c>
      <c r="N58">
        <f>IF('ALL-Students'!N61='Master Answer Key'!$B60, 1, 0)</f>
        <v>1</v>
      </c>
      <c r="O58">
        <f>IF('ALL-Students'!O61='Master Answer Key'!$B60, 1, 0)</f>
        <v>1</v>
      </c>
      <c r="P58">
        <f>IF('ALL-Students'!P61='Master Answer Key'!$B60, 1, 0)</f>
        <v>1</v>
      </c>
      <c r="Q58">
        <f>IF('ALL-Students'!Q61='Master Answer Key'!$B60, 1, 0)</f>
        <v>1</v>
      </c>
      <c r="R58">
        <f>IF('ALL-Students'!R61='Master Answer Key'!$B60, 1, 0)</f>
        <v>0</v>
      </c>
      <c r="S58">
        <f>IF('ALL-Students'!S61='Master Answer Key'!$B60, 1, 0)</f>
        <v>1</v>
      </c>
      <c r="T58">
        <f>IF('ALL-Students'!T61='Master Answer Key'!$B60, 1, 0)</f>
        <v>1</v>
      </c>
      <c r="U58">
        <f>IF('ALL-Students'!U61='Master Answer Key'!$B60, 1, 0)</f>
        <v>1</v>
      </c>
      <c r="V58">
        <f>IF('ALL-Students'!V61='Master Answer Key'!$B60, 1, 0)</f>
        <v>1</v>
      </c>
      <c r="W58">
        <f>IF('ALL-Students'!W61='Master Answer Key'!$B60, 1, 0)</f>
        <v>1</v>
      </c>
      <c r="X58">
        <f>IF('ALL-Students'!X61='Master Answer Key'!$B60, 1, 0)</f>
        <v>1</v>
      </c>
      <c r="Y58">
        <f>IF('ALL-Students'!Y61='Master Answer Key'!$B60, 1, 0)</f>
        <v>1</v>
      </c>
      <c r="Z58">
        <f>IF('ALL-Students'!Z61='Master Answer Key'!$B60, 1, 0)</f>
        <v>1</v>
      </c>
      <c r="AA58">
        <f>IF('ALL-Students'!AA61='Master Answer Key'!$B60, 1, 0)</f>
        <v>1</v>
      </c>
      <c r="AB58">
        <f>IF('ALL-Students'!AB61='Master Answer Key'!$B60, 1, 0)</f>
        <v>1</v>
      </c>
      <c r="AC58">
        <f>IF('ALL-Students'!AC61='Master Answer Key'!$B60, 1, 0)</f>
        <v>1</v>
      </c>
      <c r="AD58">
        <f>IF('ALL-Students'!AD61='Master Answer Key'!$B60, 1, 0)</f>
        <v>1</v>
      </c>
      <c r="AE58">
        <f>IF('ALL-Students'!AE61='Master Answer Key'!$B60, 1, 0)</f>
        <v>1</v>
      </c>
      <c r="AF58">
        <f>IF('ALL-Students'!AF61='Master Answer Key'!$B60, 1, 0)</f>
        <v>1</v>
      </c>
      <c r="AG58">
        <f>IF('ALL-Students'!AG61='Master Answer Key'!$B60, 1, 0)</f>
        <v>1</v>
      </c>
      <c r="AH58">
        <f>IF('ALL-Students'!AH61='Master Answer Key'!$B60, 1, 0)</f>
        <v>1</v>
      </c>
      <c r="AI58">
        <f>IF('ALL-Students'!AI61='Master Answer Key'!$B60, 1, 0)</f>
        <v>1</v>
      </c>
      <c r="AJ58">
        <f>IF('ALL-Students'!AJ61='Master Answer Key'!$B60, 1, 0)</f>
        <v>1</v>
      </c>
      <c r="AK58">
        <f>IF('ALL-Students'!AK61='Master Answer Key'!$B60, 1, 0)</f>
        <v>1</v>
      </c>
      <c r="AL58">
        <f>IF('ALL-Students'!AL61='Master Answer Key'!$B60, 1, 0)</f>
        <v>1</v>
      </c>
      <c r="AM58">
        <f>IF('ALL-Students'!AM61='Master Answer Key'!$B60, 1, 0)</f>
        <v>0</v>
      </c>
      <c r="AN58">
        <f>IF('ALL-Students'!AN61='Master Answer Key'!$B60, 1, 0)</f>
        <v>1</v>
      </c>
      <c r="AO58">
        <f>IF('ALL-Students'!AO61='Master Answer Key'!$B60, 1, 0)</f>
        <v>1</v>
      </c>
      <c r="AP58">
        <f>IF('ALL-Students'!AP61='Master Answer Key'!$B60, 1, 0)</f>
        <v>1</v>
      </c>
      <c r="AQ58">
        <f>IF('ALL-Students'!AQ61='Master Answer Key'!$B60, 1, 0)</f>
        <v>1</v>
      </c>
      <c r="AR58">
        <f>IF('ALL-Students'!AR61='Master Answer Key'!$B60, 1, 0)</f>
        <v>1</v>
      </c>
      <c r="AS58">
        <f>IF('ALL-Students'!AS61='Master Answer Key'!$B60, 1, 0)</f>
        <v>1</v>
      </c>
      <c r="AT58">
        <f>IF('ALL-Students'!AT61='Master Answer Key'!$B60, 1, 0)</f>
        <v>1</v>
      </c>
      <c r="AU58">
        <f>IF('ALL-Students'!AU61='Master Answer Key'!$B60, 1, 0)</f>
        <v>1</v>
      </c>
      <c r="AV58">
        <f>IF('ALL-Students'!AV61='Master Answer Key'!$B60, 1, 0)</f>
        <v>1</v>
      </c>
      <c r="AW58">
        <f>IF('ALL-Students'!AW61='Master Answer Key'!$B60, 1, 0)</f>
        <v>1</v>
      </c>
      <c r="AX58">
        <f>IF('ALL-Students'!AX61='Master Answer Key'!$B60, 1, 0)</f>
        <v>1</v>
      </c>
      <c r="AY58">
        <f>IF('ALL-Students'!AY61='Master Answer Key'!$B60, 1, 0)</f>
        <v>1</v>
      </c>
      <c r="AZ58">
        <f>IF('ALL-Students'!AZ61='Master Answer Key'!$B60, 1, 0)</f>
        <v>1</v>
      </c>
      <c r="BA58">
        <f>IF('ALL-Students'!BA61='Master Answer Key'!$B60, 1, 0)</f>
        <v>1</v>
      </c>
      <c r="BB58">
        <f>IF('ALL-Students'!BB61='Master Answer Key'!$B60, 1, 0)</f>
        <v>1</v>
      </c>
      <c r="BC58">
        <f>IF('ALL-Students'!BC61='Master Answer Key'!$B60, 1, 0)</f>
        <v>1</v>
      </c>
      <c r="BD58">
        <f>IF('ALL-Students'!BD61='Master Answer Key'!$B60, 1, 0)</f>
        <v>1</v>
      </c>
      <c r="BE58">
        <f>IF('ALL-Students'!BE61='Master Answer Key'!$B60, 1, 0)</f>
        <v>1</v>
      </c>
      <c r="BF58">
        <f>IF('ALL-Students'!BF61='Master Answer Key'!$B60, 1, 0)</f>
        <v>1</v>
      </c>
      <c r="BG58">
        <f>IF('ALL-Students'!BG61='Master Answer Key'!$B60, 1, 0)</f>
        <v>1</v>
      </c>
      <c r="BH58">
        <f>IF('ALL-Students'!BH61='Master Answer Key'!$B60, 1, 0)</f>
        <v>1</v>
      </c>
      <c r="BI58">
        <f>IF('ALL-Students'!BI61='Master Answer Key'!$B60, 1, 0)</f>
        <v>1</v>
      </c>
      <c r="BJ58">
        <f>IF('ALL-Students'!BJ61='Master Answer Key'!$B60, 1, 0)</f>
        <v>1</v>
      </c>
      <c r="BK58">
        <f>IF('ALL-Students'!BK61='Master Answer Key'!$B60, 1, 0)</f>
        <v>1</v>
      </c>
      <c r="BL58">
        <f>IF('ALL-Students'!BL61='Master Answer Key'!$B60, 1, 0)</f>
        <v>1</v>
      </c>
      <c r="BM58">
        <f>IF('ALL-Students'!BM61='Master Answer Key'!$B60, 1, 0)</f>
        <v>1</v>
      </c>
      <c r="BN58">
        <f>IF('ALL-Students'!BN61='Master Answer Key'!$B60, 1, 0)</f>
        <v>1</v>
      </c>
      <c r="BO58">
        <f>IF('ALL-Students'!BO61='Master Answer Key'!$B60, 1, 0)</f>
        <v>1</v>
      </c>
      <c r="BP58">
        <f>IF('ALL-Students'!BP61='Master Answer Key'!$B60, 1, 0)</f>
        <v>1</v>
      </c>
      <c r="BQ58">
        <f>IF('ALL-Students'!BQ61='Master Answer Key'!$B60, 1, 0)</f>
        <v>1</v>
      </c>
      <c r="BR58">
        <f>IF('ALL-Students'!BR61='Master Answer Key'!$B60, 1, 0)</f>
        <v>1</v>
      </c>
      <c r="BS58">
        <f>IF('ALL-Students'!BS61='Master Answer Key'!$B60, 1, 0)</f>
        <v>0</v>
      </c>
      <c r="BT58">
        <f>IF('ALL-Students'!BT61='Master Answer Key'!$B60, 1, 0)</f>
        <v>0</v>
      </c>
      <c r="BU58">
        <f>IF('ALL-Students'!BU61='Master Answer Key'!$B60, 1, 0)</f>
        <v>1</v>
      </c>
      <c r="BV58">
        <f>IF('ALL-Students'!BV61='Master Answer Key'!$B60, 1, 0)</f>
        <v>1</v>
      </c>
      <c r="BW58">
        <f>IF('ALL-Students'!BW61='Master Answer Key'!$B60, 1, 0)</f>
        <v>1</v>
      </c>
      <c r="BX58">
        <f>IF('ALL-Students'!BX61='Master Answer Key'!$B60, 1, 0)</f>
        <v>1</v>
      </c>
      <c r="BY58">
        <f>IF('ALL-Students'!BY61='Master Answer Key'!$B60, 1, 0)</f>
        <v>1</v>
      </c>
      <c r="BZ58">
        <f>IF('ALL-Students'!BZ61='Master Answer Key'!$B60, 1, 0)</f>
        <v>0</v>
      </c>
      <c r="CA58">
        <f>IF('ALL-Students'!CA61='Master Answer Key'!$B60, 1, 0)</f>
        <v>0</v>
      </c>
      <c r="CB58">
        <f>IF('ALL-Students'!CB61='Master Answer Key'!$B60, 1, 0)</f>
        <v>1</v>
      </c>
      <c r="CC58">
        <f>IF('ALL-Students'!CC61='Master Answer Key'!$B60, 1, 0)</f>
        <v>1</v>
      </c>
    </row>
    <row r="59">
      <c r="A59" s="5" t="s">
        <v>163</v>
      </c>
      <c r="B59">
        <f>IF('ALL-Students'!B62='Master Answer Key'!$B61, 1, 0)</f>
        <v>1</v>
      </c>
      <c r="C59">
        <f>IF('ALL-Students'!C62='Master Answer Key'!$B61, 1, 0)</f>
        <v>1</v>
      </c>
      <c r="D59">
        <f>IF('ALL-Students'!D62='Master Answer Key'!$B61, 1, 0)</f>
        <v>1</v>
      </c>
      <c r="E59">
        <f>IF('ALL-Students'!E62='Master Answer Key'!$B61, 1, 0)</f>
        <v>1</v>
      </c>
      <c r="F59">
        <f>IF('ALL-Students'!F62='Master Answer Key'!$B61, 1, 0)</f>
        <v>1</v>
      </c>
      <c r="G59">
        <f>IF('ALL-Students'!G62='Master Answer Key'!$B61, 1, 0)</f>
        <v>0</v>
      </c>
      <c r="H59">
        <f>IF('ALL-Students'!H62='Master Answer Key'!$B61, 1, 0)</f>
        <v>1</v>
      </c>
      <c r="I59">
        <f>IF('ALL-Students'!I62='Master Answer Key'!$B61, 1, 0)</f>
        <v>1</v>
      </c>
      <c r="J59">
        <f>IF('ALL-Students'!J62='Master Answer Key'!$B61, 1, 0)</f>
        <v>0</v>
      </c>
      <c r="K59">
        <f>IF('ALL-Students'!K62='Master Answer Key'!$B61, 1, 0)</f>
        <v>1</v>
      </c>
      <c r="L59">
        <f>IF('ALL-Students'!L62='Master Answer Key'!$B61, 1, 0)</f>
        <v>1</v>
      </c>
      <c r="M59">
        <f>IF('ALL-Students'!M62='Master Answer Key'!$B61, 1, 0)</f>
        <v>1</v>
      </c>
      <c r="N59">
        <f>IF('ALL-Students'!N62='Master Answer Key'!$B61, 1, 0)</f>
        <v>1</v>
      </c>
      <c r="O59">
        <f>IF('ALL-Students'!O62='Master Answer Key'!$B61, 1, 0)</f>
        <v>1</v>
      </c>
      <c r="P59">
        <f>IF('ALL-Students'!P62='Master Answer Key'!$B61, 1, 0)</f>
        <v>1</v>
      </c>
      <c r="Q59">
        <f>IF('ALL-Students'!Q62='Master Answer Key'!$B61, 1, 0)</f>
        <v>1</v>
      </c>
      <c r="R59">
        <f>IF('ALL-Students'!R62='Master Answer Key'!$B61, 1, 0)</f>
        <v>1</v>
      </c>
      <c r="S59">
        <f>IF('ALL-Students'!S62='Master Answer Key'!$B61, 1, 0)</f>
        <v>1</v>
      </c>
      <c r="T59">
        <f>IF('ALL-Students'!T62='Master Answer Key'!$B61, 1, 0)</f>
        <v>1</v>
      </c>
      <c r="U59">
        <f>IF('ALL-Students'!U62='Master Answer Key'!$B61, 1, 0)</f>
        <v>1</v>
      </c>
      <c r="V59">
        <f>IF('ALL-Students'!V62='Master Answer Key'!$B61, 1, 0)</f>
        <v>1</v>
      </c>
      <c r="W59">
        <f>IF('ALL-Students'!W62='Master Answer Key'!$B61, 1, 0)</f>
        <v>1</v>
      </c>
      <c r="X59">
        <f>IF('ALL-Students'!X62='Master Answer Key'!$B61, 1, 0)</f>
        <v>1</v>
      </c>
      <c r="Y59">
        <f>IF('ALL-Students'!Y62='Master Answer Key'!$B61, 1, 0)</f>
        <v>0</v>
      </c>
      <c r="Z59">
        <f>IF('ALL-Students'!Z62='Master Answer Key'!$B61, 1, 0)</f>
        <v>1</v>
      </c>
      <c r="AA59">
        <f>IF('ALL-Students'!AA62='Master Answer Key'!$B61, 1, 0)</f>
        <v>1</v>
      </c>
      <c r="AB59">
        <f>IF('ALL-Students'!AB62='Master Answer Key'!$B61, 1, 0)</f>
        <v>1</v>
      </c>
      <c r="AC59">
        <f>IF('ALL-Students'!AC62='Master Answer Key'!$B61, 1, 0)</f>
        <v>1</v>
      </c>
      <c r="AD59">
        <f>IF('ALL-Students'!AD62='Master Answer Key'!$B61, 1, 0)</f>
        <v>1</v>
      </c>
      <c r="AE59">
        <f>IF('ALL-Students'!AE62='Master Answer Key'!$B61, 1, 0)</f>
        <v>1</v>
      </c>
      <c r="AF59">
        <f>IF('ALL-Students'!AF62='Master Answer Key'!$B61, 1, 0)</f>
        <v>0</v>
      </c>
      <c r="AG59">
        <f>IF('ALL-Students'!AG62='Master Answer Key'!$B61, 1, 0)</f>
        <v>1</v>
      </c>
      <c r="AH59">
        <f>IF('ALL-Students'!AH62='Master Answer Key'!$B61, 1, 0)</f>
        <v>1</v>
      </c>
      <c r="AI59">
        <f>IF('ALL-Students'!AI62='Master Answer Key'!$B61, 1, 0)</f>
        <v>1</v>
      </c>
      <c r="AJ59">
        <f>IF('ALL-Students'!AJ62='Master Answer Key'!$B61, 1, 0)</f>
        <v>1</v>
      </c>
      <c r="AK59">
        <f>IF('ALL-Students'!AK62='Master Answer Key'!$B61, 1, 0)</f>
        <v>1</v>
      </c>
      <c r="AL59">
        <f>IF('ALL-Students'!AL62='Master Answer Key'!$B61, 1, 0)</f>
        <v>1</v>
      </c>
      <c r="AM59">
        <f>IF('ALL-Students'!AM62='Master Answer Key'!$B61, 1, 0)</f>
        <v>1</v>
      </c>
      <c r="AN59">
        <f>IF('ALL-Students'!AN62='Master Answer Key'!$B61, 1, 0)</f>
        <v>1</v>
      </c>
      <c r="AO59">
        <f>IF('ALL-Students'!AO62='Master Answer Key'!$B61, 1, 0)</f>
        <v>0</v>
      </c>
      <c r="AP59">
        <f>IF('ALL-Students'!AP62='Master Answer Key'!$B61, 1, 0)</f>
        <v>1</v>
      </c>
      <c r="AQ59">
        <f>IF('ALL-Students'!AQ62='Master Answer Key'!$B61, 1, 0)</f>
        <v>1</v>
      </c>
      <c r="AR59">
        <f>IF('ALL-Students'!AR62='Master Answer Key'!$B61, 1, 0)</f>
        <v>1</v>
      </c>
      <c r="AS59">
        <f>IF('ALL-Students'!AS62='Master Answer Key'!$B61, 1, 0)</f>
        <v>1</v>
      </c>
      <c r="AT59">
        <f>IF('ALL-Students'!AT62='Master Answer Key'!$B61, 1, 0)</f>
        <v>1</v>
      </c>
      <c r="AU59">
        <f>IF('ALL-Students'!AU62='Master Answer Key'!$B61, 1, 0)</f>
        <v>1</v>
      </c>
      <c r="AV59">
        <f>IF('ALL-Students'!AV62='Master Answer Key'!$B61, 1, 0)</f>
        <v>1</v>
      </c>
      <c r="AW59">
        <f>IF('ALL-Students'!AW62='Master Answer Key'!$B61, 1, 0)</f>
        <v>1</v>
      </c>
      <c r="AX59">
        <f>IF('ALL-Students'!AX62='Master Answer Key'!$B61, 1, 0)</f>
        <v>1</v>
      </c>
      <c r="AY59">
        <f>IF('ALL-Students'!AY62='Master Answer Key'!$B61, 1, 0)</f>
        <v>1</v>
      </c>
      <c r="AZ59">
        <f>IF('ALL-Students'!AZ62='Master Answer Key'!$B61, 1, 0)</f>
        <v>1</v>
      </c>
      <c r="BA59">
        <f>IF('ALL-Students'!BA62='Master Answer Key'!$B61, 1, 0)</f>
        <v>1</v>
      </c>
      <c r="BB59">
        <f>IF('ALL-Students'!BB62='Master Answer Key'!$B61, 1, 0)</f>
        <v>1</v>
      </c>
      <c r="BC59">
        <f>IF('ALL-Students'!BC62='Master Answer Key'!$B61, 1, 0)</f>
        <v>1</v>
      </c>
      <c r="BD59">
        <f>IF('ALL-Students'!BD62='Master Answer Key'!$B61, 1, 0)</f>
        <v>1</v>
      </c>
      <c r="BE59">
        <f>IF('ALL-Students'!BE62='Master Answer Key'!$B61, 1, 0)</f>
        <v>1</v>
      </c>
      <c r="BF59">
        <f>IF('ALL-Students'!BF62='Master Answer Key'!$B61, 1, 0)</f>
        <v>1</v>
      </c>
      <c r="BG59">
        <f>IF('ALL-Students'!BG62='Master Answer Key'!$B61, 1, 0)</f>
        <v>1</v>
      </c>
      <c r="BH59">
        <f>IF('ALL-Students'!BH62='Master Answer Key'!$B61, 1, 0)</f>
        <v>1</v>
      </c>
      <c r="BI59">
        <f>IF('ALL-Students'!BI62='Master Answer Key'!$B61, 1, 0)</f>
        <v>1</v>
      </c>
      <c r="BJ59">
        <f>IF('ALL-Students'!BJ62='Master Answer Key'!$B61, 1, 0)</f>
        <v>1</v>
      </c>
      <c r="BK59">
        <f>IF('ALL-Students'!BK62='Master Answer Key'!$B61, 1, 0)</f>
        <v>1</v>
      </c>
      <c r="BL59">
        <f>IF('ALL-Students'!BL62='Master Answer Key'!$B61, 1, 0)</f>
        <v>1</v>
      </c>
      <c r="BM59">
        <f>IF('ALL-Students'!BM62='Master Answer Key'!$B61, 1, 0)</f>
        <v>1</v>
      </c>
      <c r="BN59">
        <f>IF('ALL-Students'!BN62='Master Answer Key'!$B61, 1, 0)</f>
        <v>1</v>
      </c>
      <c r="BO59">
        <f>IF('ALL-Students'!BO62='Master Answer Key'!$B61, 1, 0)</f>
        <v>1</v>
      </c>
      <c r="BP59">
        <f>IF('ALL-Students'!BP62='Master Answer Key'!$B61, 1, 0)</f>
        <v>1</v>
      </c>
      <c r="BQ59">
        <f>IF('ALL-Students'!BQ62='Master Answer Key'!$B61, 1, 0)</f>
        <v>1</v>
      </c>
      <c r="BR59">
        <f>IF('ALL-Students'!BR62='Master Answer Key'!$B61, 1, 0)</f>
        <v>1</v>
      </c>
      <c r="BS59">
        <f>IF('ALL-Students'!BS62='Master Answer Key'!$B61, 1, 0)</f>
        <v>1</v>
      </c>
      <c r="BT59">
        <f>IF('ALL-Students'!BT62='Master Answer Key'!$B61, 1, 0)</f>
        <v>1</v>
      </c>
      <c r="BU59">
        <f>IF('ALL-Students'!BU62='Master Answer Key'!$B61, 1, 0)</f>
        <v>1</v>
      </c>
      <c r="BV59">
        <f>IF('ALL-Students'!BV62='Master Answer Key'!$B61, 1, 0)</f>
        <v>1</v>
      </c>
      <c r="BW59">
        <f>IF('ALL-Students'!BW62='Master Answer Key'!$B61, 1, 0)</f>
        <v>1</v>
      </c>
      <c r="BX59">
        <f>IF('ALL-Students'!BX62='Master Answer Key'!$B61, 1, 0)</f>
        <v>1</v>
      </c>
      <c r="BY59">
        <f>IF('ALL-Students'!BY62='Master Answer Key'!$B61, 1, 0)</f>
        <v>0</v>
      </c>
      <c r="BZ59">
        <f>IF('ALL-Students'!BZ62='Master Answer Key'!$B61, 1, 0)</f>
        <v>1</v>
      </c>
      <c r="CA59">
        <f>IF('ALL-Students'!CA62='Master Answer Key'!$B61, 1, 0)</f>
        <v>0</v>
      </c>
      <c r="CB59">
        <f>IF('ALL-Students'!CB62='Master Answer Key'!$B61, 1, 0)</f>
        <v>1</v>
      </c>
      <c r="CC59">
        <f>IF('ALL-Students'!CC62='Master Answer Key'!$B61, 1, 0)</f>
        <v>1</v>
      </c>
    </row>
    <row r="60">
      <c r="A60" s="5" t="s">
        <v>164</v>
      </c>
      <c r="B60">
        <f>IF('ALL-Students'!B63='Master Answer Key'!$B62, 1, 0)</f>
        <v>1</v>
      </c>
      <c r="C60">
        <f>IF('ALL-Students'!C63='Master Answer Key'!$B62, 1, 0)</f>
        <v>1</v>
      </c>
      <c r="D60">
        <f>IF('ALL-Students'!D63='Master Answer Key'!$B62, 1, 0)</f>
        <v>1</v>
      </c>
      <c r="E60">
        <f>IF('ALL-Students'!E63='Master Answer Key'!$B62, 1, 0)</f>
        <v>1</v>
      </c>
      <c r="F60">
        <f>IF('ALL-Students'!F63='Master Answer Key'!$B62, 1, 0)</f>
        <v>1</v>
      </c>
      <c r="G60">
        <f>IF('ALL-Students'!G63='Master Answer Key'!$B62, 1, 0)</f>
        <v>0</v>
      </c>
      <c r="H60">
        <f>IF('ALL-Students'!H63='Master Answer Key'!$B62, 1, 0)</f>
        <v>1</v>
      </c>
      <c r="I60">
        <f>IF('ALL-Students'!I63='Master Answer Key'!$B62, 1, 0)</f>
        <v>1</v>
      </c>
      <c r="J60">
        <f>IF('ALL-Students'!J63='Master Answer Key'!$B62, 1, 0)</f>
        <v>1</v>
      </c>
      <c r="K60">
        <f>IF('ALL-Students'!K63='Master Answer Key'!$B62, 1, 0)</f>
        <v>1</v>
      </c>
      <c r="L60">
        <f>IF('ALL-Students'!L63='Master Answer Key'!$B62, 1, 0)</f>
        <v>1</v>
      </c>
      <c r="M60">
        <f>IF('ALL-Students'!M63='Master Answer Key'!$B62, 1, 0)</f>
        <v>1</v>
      </c>
      <c r="N60">
        <f>IF('ALL-Students'!N63='Master Answer Key'!$B62, 1, 0)</f>
        <v>1</v>
      </c>
      <c r="O60">
        <f>IF('ALL-Students'!O63='Master Answer Key'!$B62, 1, 0)</f>
        <v>1</v>
      </c>
      <c r="P60">
        <f>IF('ALL-Students'!P63='Master Answer Key'!$B62, 1, 0)</f>
        <v>1</v>
      </c>
      <c r="Q60">
        <f>IF('ALL-Students'!Q63='Master Answer Key'!$B62, 1, 0)</f>
        <v>0</v>
      </c>
      <c r="R60">
        <f>IF('ALL-Students'!R63='Master Answer Key'!$B62, 1, 0)</f>
        <v>1</v>
      </c>
      <c r="S60">
        <f>IF('ALL-Students'!S63='Master Answer Key'!$B62, 1, 0)</f>
        <v>1</v>
      </c>
      <c r="T60">
        <f>IF('ALL-Students'!T63='Master Answer Key'!$B62, 1, 0)</f>
        <v>1</v>
      </c>
      <c r="U60">
        <f>IF('ALL-Students'!U63='Master Answer Key'!$B62, 1, 0)</f>
        <v>1</v>
      </c>
      <c r="V60">
        <f>IF('ALL-Students'!V63='Master Answer Key'!$B62, 1, 0)</f>
        <v>1</v>
      </c>
      <c r="W60">
        <f>IF('ALL-Students'!W63='Master Answer Key'!$B62, 1, 0)</f>
        <v>1</v>
      </c>
      <c r="X60">
        <f>IF('ALL-Students'!X63='Master Answer Key'!$B62, 1, 0)</f>
        <v>1</v>
      </c>
      <c r="Y60">
        <f>IF('ALL-Students'!Y63='Master Answer Key'!$B62, 1, 0)</f>
        <v>1</v>
      </c>
      <c r="Z60">
        <f>IF('ALL-Students'!Z63='Master Answer Key'!$B62, 1, 0)</f>
        <v>1</v>
      </c>
      <c r="AA60">
        <f>IF('ALL-Students'!AA63='Master Answer Key'!$B62, 1, 0)</f>
        <v>1</v>
      </c>
      <c r="AB60">
        <f>IF('ALL-Students'!AB63='Master Answer Key'!$B62, 1, 0)</f>
        <v>1</v>
      </c>
      <c r="AC60">
        <f>IF('ALL-Students'!AC63='Master Answer Key'!$B62, 1, 0)</f>
        <v>1</v>
      </c>
      <c r="AD60">
        <f>IF('ALL-Students'!AD63='Master Answer Key'!$B62, 1, 0)</f>
        <v>1</v>
      </c>
      <c r="AE60">
        <f>IF('ALL-Students'!AE63='Master Answer Key'!$B62, 1, 0)</f>
        <v>1</v>
      </c>
      <c r="AF60">
        <f>IF('ALL-Students'!AF63='Master Answer Key'!$B62, 1, 0)</f>
        <v>1</v>
      </c>
      <c r="AG60">
        <f>IF('ALL-Students'!AG63='Master Answer Key'!$B62, 1, 0)</f>
        <v>0</v>
      </c>
      <c r="AH60">
        <f>IF('ALL-Students'!AH63='Master Answer Key'!$B62, 1, 0)</f>
        <v>1</v>
      </c>
      <c r="AI60">
        <f>IF('ALL-Students'!AI63='Master Answer Key'!$B62, 1, 0)</f>
        <v>1</v>
      </c>
      <c r="AJ60">
        <f>IF('ALL-Students'!AJ63='Master Answer Key'!$B62, 1, 0)</f>
        <v>1</v>
      </c>
      <c r="AK60">
        <f>IF('ALL-Students'!AK63='Master Answer Key'!$B62, 1, 0)</f>
        <v>1</v>
      </c>
      <c r="AL60">
        <f>IF('ALL-Students'!AL63='Master Answer Key'!$B62, 1, 0)</f>
        <v>0</v>
      </c>
      <c r="AM60">
        <f>IF('ALL-Students'!AM63='Master Answer Key'!$B62, 1, 0)</f>
        <v>0</v>
      </c>
      <c r="AN60">
        <f>IF('ALL-Students'!AN63='Master Answer Key'!$B62, 1, 0)</f>
        <v>1</v>
      </c>
      <c r="AO60">
        <f>IF('ALL-Students'!AO63='Master Answer Key'!$B62, 1, 0)</f>
        <v>1</v>
      </c>
      <c r="AP60">
        <f>IF('ALL-Students'!AP63='Master Answer Key'!$B62, 1, 0)</f>
        <v>1</v>
      </c>
      <c r="AQ60">
        <f>IF('ALL-Students'!AQ63='Master Answer Key'!$B62, 1, 0)</f>
        <v>1</v>
      </c>
      <c r="AR60">
        <f>IF('ALL-Students'!AR63='Master Answer Key'!$B62, 1, 0)</f>
        <v>1</v>
      </c>
      <c r="AS60">
        <f>IF('ALL-Students'!AS63='Master Answer Key'!$B62, 1, 0)</f>
        <v>1</v>
      </c>
      <c r="AT60">
        <f>IF('ALL-Students'!AT63='Master Answer Key'!$B62, 1, 0)</f>
        <v>1</v>
      </c>
      <c r="AU60">
        <f>IF('ALL-Students'!AU63='Master Answer Key'!$B62, 1, 0)</f>
        <v>1</v>
      </c>
      <c r="AV60">
        <f>IF('ALL-Students'!AV63='Master Answer Key'!$B62, 1, 0)</f>
        <v>1</v>
      </c>
      <c r="AW60">
        <f>IF('ALL-Students'!AW63='Master Answer Key'!$B62, 1, 0)</f>
        <v>1</v>
      </c>
      <c r="AX60">
        <f>IF('ALL-Students'!AX63='Master Answer Key'!$B62, 1, 0)</f>
        <v>1</v>
      </c>
      <c r="AY60">
        <f>IF('ALL-Students'!AY63='Master Answer Key'!$B62, 1, 0)</f>
        <v>1</v>
      </c>
      <c r="AZ60">
        <f>IF('ALL-Students'!AZ63='Master Answer Key'!$B62, 1, 0)</f>
        <v>1</v>
      </c>
      <c r="BA60">
        <f>IF('ALL-Students'!BA63='Master Answer Key'!$B62, 1, 0)</f>
        <v>1</v>
      </c>
      <c r="BB60">
        <f>IF('ALL-Students'!BB63='Master Answer Key'!$B62, 1, 0)</f>
        <v>1</v>
      </c>
      <c r="BC60">
        <f>IF('ALL-Students'!BC63='Master Answer Key'!$B62, 1, 0)</f>
        <v>1</v>
      </c>
      <c r="BD60">
        <f>IF('ALL-Students'!BD63='Master Answer Key'!$B62, 1, 0)</f>
        <v>1</v>
      </c>
      <c r="BE60">
        <f>IF('ALL-Students'!BE63='Master Answer Key'!$B62, 1, 0)</f>
        <v>1</v>
      </c>
      <c r="BF60">
        <f>IF('ALL-Students'!BF63='Master Answer Key'!$B62, 1, 0)</f>
        <v>1</v>
      </c>
      <c r="BG60">
        <f>IF('ALL-Students'!BG63='Master Answer Key'!$B62, 1, 0)</f>
        <v>1</v>
      </c>
      <c r="BH60">
        <f>IF('ALL-Students'!BH63='Master Answer Key'!$B62, 1, 0)</f>
        <v>0</v>
      </c>
      <c r="BI60">
        <f>IF('ALL-Students'!BI63='Master Answer Key'!$B62, 1, 0)</f>
        <v>1</v>
      </c>
      <c r="BJ60">
        <f>IF('ALL-Students'!BJ63='Master Answer Key'!$B62, 1, 0)</f>
        <v>0</v>
      </c>
      <c r="BK60">
        <f>IF('ALL-Students'!BK63='Master Answer Key'!$B62, 1, 0)</f>
        <v>1</v>
      </c>
      <c r="BL60">
        <f>IF('ALL-Students'!BL63='Master Answer Key'!$B62, 1, 0)</f>
        <v>1</v>
      </c>
      <c r="BM60">
        <f>IF('ALL-Students'!BM63='Master Answer Key'!$B62, 1, 0)</f>
        <v>1</v>
      </c>
      <c r="BN60">
        <f>IF('ALL-Students'!BN63='Master Answer Key'!$B62, 1, 0)</f>
        <v>1</v>
      </c>
      <c r="BO60">
        <f>IF('ALL-Students'!BO63='Master Answer Key'!$B62, 1, 0)</f>
        <v>1</v>
      </c>
      <c r="BP60">
        <f>IF('ALL-Students'!BP63='Master Answer Key'!$B62, 1, 0)</f>
        <v>1</v>
      </c>
      <c r="BQ60">
        <f>IF('ALL-Students'!BQ63='Master Answer Key'!$B62, 1, 0)</f>
        <v>1</v>
      </c>
      <c r="BR60">
        <f>IF('ALL-Students'!BR63='Master Answer Key'!$B62, 1, 0)</f>
        <v>1</v>
      </c>
      <c r="BS60">
        <f>IF('ALL-Students'!BS63='Master Answer Key'!$B62, 1, 0)</f>
        <v>1</v>
      </c>
      <c r="BT60">
        <f>IF('ALL-Students'!BT63='Master Answer Key'!$B62, 1, 0)</f>
        <v>1</v>
      </c>
      <c r="BU60">
        <f>IF('ALL-Students'!BU63='Master Answer Key'!$B62, 1, 0)</f>
        <v>1</v>
      </c>
      <c r="BV60">
        <f>IF('ALL-Students'!BV63='Master Answer Key'!$B62, 1, 0)</f>
        <v>1</v>
      </c>
      <c r="BW60">
        <f>IF('ALL-Students'!BW63='Master Answer Key'!$B62, 1, 0)</f>
        <v>1</v>
      </c>
      <c r="BX60">
        <f>IF('ALL-Students'!BX63='Master Answer Key'!$B62, 1, 0)</f>
        <v>1</v>
      </c>
      <c r="BY60">
        <f>IF('ALL-Students'!BY63='Master Answer Key'!$B62, 1, 0)</f>
        <v>1</v>
      </c>
      <c r="BZ60">
        <f>IF('ALL-Students'!BZ63='Master Answer Key'!$B62, 1, 0)</f>
        <v>1</v>
      </c>
      <c r="CA60">
        <f>IF('ALL-Students'!CA63='Master Answer Key'!$B62, 1, 0)</f>
        <v>1</v>
      </c>
      <c r="CB60">
        <f>IF('ALL-Students'!CB63='Master Answer Key'!$B62, 1, 0)</f>
        <v>1</v>
      </c>
      <c r="CC60">
        <f>IF('ALL-Students'!CC63='Master Answer Key'!$B62, 1, 0)</f>
        <v>1</v>
      </c>
    </row>
    <row r="61">
      <c r="A61" s="5" t="s">
        <v>165</v>
      </c>
      <c r="B61">
        <f>IF('ALL-Students'!B64='Master Answer Key'!$B63, 1, 0)</f>
        <v>0</v>
      </c>
      <c r="C61">
        <f>IF('ALL-Students'!C64='Master Answer Key'!$B63, 1, 0)</f>
        <v>1</v>
      </c>
      <c r="D61">
        <f>IF('ALL-Students'!D64='Master Answer Key'!$B63, 1, 0)</f>
        <v>1</v>
      </c>
      <c r="E61">
        <f>IF('ALL-Students'!E64='Master Answer Key'!$B63, 1, 0)</f>
        <v>0</v>
      </c>
      <c r="F61">
        <f>IF('ALL-Students'!F64='Master Answer Key'!$B63, 1, 0)</f>
        <v>1</v>
      </c>
      <c r="G61">
        <f>IF('ALL-Students'!G64='Master Answer Key'!$B63, 1, 0)</f>
        <v>0</v>
      </c>
      <c r="H61">
        <f>IF('ALL-Students'!H64='Master Answer Key'!$B63, 1, 0)</f>
        <v>1</v>
      </c>
      <c r="I61">
        <f>IF('ALL-Students'!I64='Master Answer Key'!$B63, 1, 0)</f>
        <v>0</v>
      </c>
      <c r="J61">
        <f>IF('ALL-Students'!J64='Master Answer Key'!$B63, 1, 0)</f>
        <v>1</v>
      </c>
      <c r="K61">
        <f>IF('ALL-Students'!K64='Master Answer Key'!$B63, 1, 0)</f>
        <v>0</v>
      </c>
      <c r="L61">
        <f>IF('ALL-Students'!L64='Master Answer Key'!$B63, 1, 0)</f>
        <v>1</v>
      </c>
      <c r="M61">
        <f>IF('ALL-Students'!M64='Master Answer Key'!$B63, 1, 0)</f>
        <v>1</v>
      </c>
      <c r="N61">
        <f>IF('ALL-Students'!N64='Master Answer Key'!$B63, 1, 0)</f>
        <v>0</v>
      </c>
      <c r="O61">
        <f>IF('ALL-Students'!O64='Master Answer Key'!$B63, 1, 0)</f>
        <v>1</v>
      </c>
      <c r="P61">
        <f>IF('ALL-Students'!P64='Master Answer Key'!$B63, 1, 0)</f>
        <v>1</v>
      </c>
      <c r="Q61">
        <f>IF('ALL-Students'!Q64='Master Answer Key'!$B63, 1, 0)</f>
        <v>1</v>
      </c>
      <c r="R61">
        <f>IF('ALL-Students'!R64='Master Answer Key'!$B63, 1, 0)</f>
        <v>0</v>
      </c>
      <c r="S61">
        <f>IF('ALL-Students'!S64='Master Answer Key'!$B63, 1, 0)</f>
        <v>0</v>
      </c>
      <c r="T61">
        <f>IF('ALL-Students'!T64='Master Answer Key'!$B63, 1, 0)</f>
        <v>1</v>
      </c>
      <c r="U61">
        <f>IF('ALL-Students'!U64='Master Answer Key'!$B63, 1, 0)</f>
        <v>1</v>
      </c>
      <c r="V61">
        <f>IF('ALL-Students'!V64='Master Answer Key'!$B63, 1, 0)</f>
        <v>1</v>
      </c>
      <c r="W61">
        <f>IF('ALL-Students'!W64='Master Answer Key'!$B63, 1, 0)</f>
        <v>1</v>
      </c>
      <c r="X61">
        <f>IF('ALL-Students'!X64='Master Answer Key'!$B63, 1, 0)</f>
        <v>1</v>
      </c>
      <c r="Y61">
        <f>IF('ALL-Students'!Y64='Master Answer Key'!$B63, 1, 0)</f>
        <v>0</v>
      </c>
      <c r="Z61">
        <f>IF('ALL-Students'!Z64='Master Answer Key'!$B63, 1, 0)</f>
        <v>0</v>
      </c>
      <c r="AA61">
        <f>IF('ALL-Students'!AA64='Master Answer Key'!$B63, 1, 0)</f>
        <v>1</v>
      </c>
      <c r="AB61">
        <f>IF('ALL-Students'!AB64='Master Answer Key'!$B63, 1, 0)</f>
        <v>1</v>
      </c>
      <c r="AC61">
        <f>IF('ALL-Students'!AC64='Master Answer Key'!$B63, 1, 0)</f>
        <v>0</v>
      </c>
      <c r="AD61">
        <f>IF('ALL-Students'!AD64='Master Answer Key'!$B63, 1, 0)</f>
        <v>1</v>
      </c>
      <c r="AE61">
        <f>IF('ALL-Students'!AE64='Master Answer Key'!$B63, 1, 0)</f>
        <v>0</v>
      </c>
      <c r="AF61">
        <f>IF('ALL-Students'!AF64='Master Answer Key'!$B63, 1, 0)</f>
        <v>1</v>
      </c>
      <c r="AG61">
        <f>IF('ALL-Students'!AG64='Master Answer Key'!$B63, 1, 0)</f>
        <v>1</v>
      </c>
      <c r="AH61">
        <f>IF('ALL-Students'!AH64='Master Answer Key'!$B63, 1, 0)</f>
        <v>1</v>
      </c>
      <c r="AI61">
        <f>IF('ALL-Students'!AI64='Master Answer Key'!$B63, 1, 0)</f>
        <v>1</v>
      </c>
      <c r="AJ61">
        <f>IF('ALL-Students'!AJ64='Master Answer Key'!$B63, 1, 0)</f>
        <v>1</v>
      </c>
      <c r="AK61">
        <f>IF('ALL-Students'!AK64='Master Answer Key'!$B63, 1, 0)</f>
        <v>0</v>
      </c>
      <c r="AL61">
        <f>IF('ALL-Students'!AL64='Master Answer Key'!$B63, 1, 0)</f>
        <v>1</v>
      </c>
      <c r="AM61">
        <f>IF('ALL-Students'!AM64='Master Answer Key'!$B63, 1, 0)</f>
        <v>1</v>
      </c>
      <c r="AN61">
        <f>IF('ALL-Students'!AN64='Master Answer Key'!$B63, 1, 0)</f>
        <v>0</v>
      </c>
      <c r="AO61">
        <f>IF('ALL-Students'!AO64='Master Answer Key'!$B63, 1, 0)</f>
        <v>1</v>
      </c>
      <c r="AP61">
        <f>IF('ALL-Students'!AP64='Master Answer Key'!$B63, 1, 0)</f>
        <v>1</v>
      </c>
      <c r="AQ61">
        <f>IF('ALL-Students'!AQ64='Master Answer Key'!$B63, 1, 0)</f>
        <v>1</v>
      </c>
      <c r="AR61">
        <f>IF('ALL-Students'!AR64='Master Answer Key'!$B63, 1, 0)</f>
        <v>1</v>
      </c>
      <c r="AS61">
        <f>IF('ALL-Students'!AS64='Master Answer Key'!$B63, 1, 0)</f>
        <v>1</v>
      </c>
      <c r="AT61">
        <f>IF('ALL-Students'!AT64='Master Answer Key'!$B63, 1, 0)</f>
        <v>1</v>
      </c>
      <c r="AU61">
        <f>IF('ALL-Students'!AU64='Master Answer Key'!$B63, 1, 0)</f>
        <v>0</v>
      </c>
      <c r="AV61">
        <f>IF('ALL-Students'!AV64='Master Answer Key'!$B63, 1, 0)</f>
        <v>1</v>
      </c>
      <c r="AW61">
        <f>IF('ALL-Students'!AW64='Master Answer Key'!$B63, 1, 0)</f>
        <v>1</v>
      </c>
      <c r="AX61">
        <f>IF('ALL-Students'!AX64='Master Answer Key'!$B63, 1, 0)</f>
        <v>1</v>
      </c>
      <c r="AY61">
        <f>IF('ALL-Students'!AY64='Master Answer Key'!$B63, 1, 0)</f>
        <v>1</v>
      </c>
      <c r="AZ61">
        <f>IF('ALL-Students'!AZ64='Master Answer Key'!$B63, 1, 0)</f>
        <v>0</v>
      </c>
      <c r="BA61">
        <f>IF('ALL-Students'!BA64='Master Answer Key'!$B63, 1, 0)</f>
        <v>1</v>
      </c>
      <c r="BB61">
        <f>IF('ALL-Students'!BB64='Master Answer Key'!$B63, 1, 0)</f>
        <v>1</v>
      </c>
      <c r="BC61">
        <f>IF('ALL-Students'!BC64='Master Answer Key'!$B63, 1, 0)</f>
        <v>1</v>
      </c>
      <c r="BD61">
        <f>IF('ALL-Students'!BD64='Master Answer Key'!$B63, 1, 0)</f>
        <v>1</v>
      </c>
      <c r="BE61">
        <f>IF('ALL-Students'!BE64='Master Answer Key'!$B63, 1, 0)</f>
        <v>1</v>
      </c>
      <c r="BF61">
        <f>IF('ALL-Students'!BF64='Master Answer Key'!$B63, 1, 0)</f>
        <v>1</v>
      </c>
      <c r="BG61">
        <f>IF('ALL-Students'!BG64='Master Answer Key'!$B63, 1, 0)</f>
        <v>1</v>
      </c>
      <c r="BH61">
        <f>IF('ALL-Students'!BH64='Master Answer Key'!$B63, 1, 0)</f>
        <v>0</v>
      </c>
      <c r="BI61">
        <f>IF('ALL-Students'!BI64='Master Answer Key'!$B63, 1, 0)</f>
        <v>1</v>
      </c>
      <c r="BJ61">
        <f>IF('ALL-Students'!BJ64='Master Answer Key'!$B63, 1, 0)</f>
        <v>1</v>
      </c>
      <c r="BK61">
        <f>IF('ALL-Students'!BK64='Master Answer Key'!$B63, 1, 0)</f>
        <v>1</v>
      </c>
      <c r="BL61">
        <f>IF('ALL-Students'!BL64='Master Answer Key'!$B63, 1, 0)</f>
        <v>1</v>
      </c>
      <c r="BM61">
        <f>IF('ALL-Students'!BM64='Master Answer Key'!$B63, 1, 0)</f>
        <v>1</v>
      </c>
      <c r="BN61">
        <f>IF('ALL-Students'!BN64='Master Answer Key'!$B63, 1, 0)</f>
        <v>1</v>
      </c>
      <c r="BO61">
        <f>IF('ALL-Students'!BO64='Master Answer Key'!$B63, 1, 0)</f>
        <v>1</v>
      </c>
      <c r="BP61">
        <f>IF('ALL-Students'!BP64='Master Answer Key'!$B63, 1, 0)</f>
        <v>1</v>
      </c>
      <c r="BQ61">
        <f>IF('ALL-Students'!BQ64='Master Answer Key'!$B63, 1, 0)</f>
        <v>1</v>
      </c>
      <c r="BR61">
        <f>IF('ALL-Students'!BR64='Master Answer Key'!$B63, 1, 0)</f>
        <v>1</v>
      </c>
      <c r="BS61">
        <f>IF('ALL-Students'!BS64='Master Answer Key'!$B63, 1, 0)</f>
        <v>1</v>
      </c>
      <c r="BT61">
        <f>IF('ALL-Students'!BT64='Master Answer Key'!$B63, 1, 0)</f>
        <v>1</v>
      </c>
      <c r="BU61">
        <f>IF('ALL-Students'!BU64='Master Answer Key'!$B63, 1, 0)</f>
        <v>1</v>
      </c>
      <c r="BV61">
        <f>IF('ALL-Students'!BV64='Master Answer Key'!$B63, 1, 0)</f>
        <v>1</v>
      </c>
      <c r="BW61">
        <f>IF('ALL-Students'!BW64='Master Answer Key'!$B63, 1, 0)</f>
        <v>1</v>
      </c>
      <c r="BX61">
        <f>IF('ALL-Students'!BX64='Master Answer Key'!$B63, 1, 0)</f>
        <v>0</v>
      </c>
      <c r="BY61">
        <f>IF('ALL-Students'!BY64='Master Answer Key'!$B63, 1, 0)</f>
        <v>1</v>
      </c>
      <c r="BZ61">
        <f>IF('ALL-Students'!BZ64='Master Answer Key'!$B63, 1, 0)</f>
        <v>1</v>
      </c>
      <c r="CA61">
        <f>IF('ALL-Students'!CA64='Master Answer Key'!$B63, 1, 0)</f>
        <v>1</v>
      </c>
      <c r="CB61">
        <f>IF('ALL-Students'!CB64='Master Answer Key'!$B63, 1, 0)</f>
        <v>1</v>
      </c>
      <c r="CC61">
        <f>IF('ALL-Students'!CC64='Master Answer Key'!$B63, 1, 0)</f>
        <v>1</v>
      </c>
    </row>
    <row r="62">
      <c r="A62" s="5" t="s">
        <v>166</v>
      </c>
      <c r="B62">
        <f>IF('ALL-Students'!B65='Master Answer Key'!$B64, 1, 0)</f>
        <v>0</v>
      </c>
      <c r="C62">
        <f>IF('ALL-Students'!C65='Master Answer Key'!$B64, 1, 0)</f>
        <v>1</v>
      </c>
      <c r="D62">
        <f>IF('ALL-Students'!D65='Master Answer Key'!$B64, 1, 0)</f>
        <v>1</v>
      </c>
      <c r="E62">
        <f>IF('ALL-Students'!E65='Master Answer Key'!$B64, 1, 0)</f>
        <v>0</v>
      </c>
      <c r="F62">
        <f>IF('ALL-Students'!F65='Master Answer Key'!$B64, 1, 0)</f>
        <v>1</v>
      </c>
      <c r="G62">
        <f>IF('ALL-Students'!G65='Master Answer Key'!$B64, 1, 0)</f>
        <v>0</v>
      </c>
      <c r="H62">
        <f>IF('ALL-Students'!H65='Master Answer Key'!$B64, 1, 0)</f>
        <v>1</v>
      </c>
      <c r="I62">
        <f>IF('ALL-Students'!I65='Master Answer Key'!$B64, 1, 0)</f>
        <v>0</v>
      </c>
      <c r="J62">
        <f>IF('ALL-Students'!J65='Master Answer Key'!$B64, 1, 0)</f>
        <v>1</v>
      </c>
      <c r="K62">
        <f>IF('ALL-Students'!K65='Master Answer Key'!$B64, 1, 0)</f>
        <v>0</v>
      </c>
      <c r="L62">
        <f>IF('ALL-Students'!L65='Master Answer Key'!$B64, 1, 0)</f>
        <v>1</v>
      </c>
      <c r="M62">
        <f>IF('ALL-Students'!M65='Master Answer Key'!$B64, 1, 0)</f>
        <v>1</v>
      </c>
      <c r="N62">
        <f>IF('ALL-Students'!N65='Master Answer Key'!$B64, 1, 0)</f>
        <v>0</v>
      </c>
      <c r="O62">
        <f>IF('ALL-Students'!O65='Master Answer Key'!$B64, 1, 0)</f>
        <v>1</v>
      </c>
      <c r="P62">
        <f>IF('ALL-Students'!P65='Master Answer Key'!$B64, 1, 0)</f>
        <v>1</v>
      </c>
      <c r="Q62">
        <f>IF('ALL-Students'!Q65='Master Answer Key'!$B64, 1, 0)</f>
        <v>1</v>
      </c>
      <c r="R62">
        <f>IF('ALL-Students'!R65='Master Answer Key'!$B64, 1, 0)</f>
        <v>0</v>
      </c>
      <c r="S62">
        <f>IF('ALL-Students'!S65='Master Answer Key'!$B64, 1, 0)</f>
        <v>0</v>
      </c>
      <c r="T62">
        <f>IF('ALL-Students'!T65='Master Answer Key'!$B64, 1, 0)</f>
        <v>1</v>
      </c>
      <c r="U62">
        <f>IF('ALL-Students'!U65='Master Answer Key'!$B64, 1, 0)</f>
        <v>1</v>
      </c>
      <c r="V62">
        <f>IF('ALL-Students'!V65='Master Answer Key'!$B64, 1, 0)</f>
        <v>1</v>
      </c>
      <c r="W62">
        <f>IF('ALL-Students'!W65='Master Answer Key'!$B64, 1, 0)</f>
        <v>1</v>
      </c>
      <c r="X62">
        <f>IF('ALL-Students'!X65='Master Answer Key'!$B64, 1, 0)</f>
        <v>1</v>
      </c>
      <c r="Y62">
        <f>IF('ALL-Students'!Y65='Master Answer Key'!$B64, 1, 0)</f>
        <v>0</v>
      </c>
      <c r="Z62">
        <f>IF('ALL-Students'!Z65='Master Answer Key'!$B64, 1, 0)</f>
        <v>0</v>
      </c>
      <c r="AA62">
        <f>IF('ALL-Students'!AA65='Master Answer Key'!$B64, 1, 0)</f>
        <v>1</v>
      </c>
      <c r="AB62">
        <f>IF('ALL-Students'!AB65='Master Answer Key'!$B64, 1, 0)</f>
        <v>1</v>
      </c>
      <c r="AC62">
        <f>IF('ALL-Students'!AC65='Master Answer Key'!$B64, 1, 0)</f>
        <v>0</v>
      </c>
      <c r="AD62">
        <f>IF('ALL-Students'!AD65='Master Answer Key'!$B64, 1, 0)</f>
        <v>1</v>
      </c>
      <c r="AE62">
        <f>IF('ALL-Students'!AE65='Master Answer Key'!$B64, 1, 0)</f>
        <v>0</v>
      </c>
      <c r="AF62">
        <f>IF('ALL-Students'!AF65='Master Answer Key'!$B64, 1, 0)</f>
        <v>1</v>
      </c>
      <c r="AG62">
        <f>IF('ALL-Students'!AG65='Master Answer Key'!$B64, 1, 0)</f>
        <v>1</v>
      </c>
      <c r="AH62">
        <f>IF('ALL-Students'!AH65='Master Answer Key'!$B64, 1, 0)</f>
        <v>1</v>
      </c>
      <c r="AI62">
        <f>IF('ALL-Students'!AI65='Master Answer Key'!$B64, 1, 0)</f>
        <v>1</v>
      </c>
      <c r="AJ62">
        <f>IF('ALL-Students'!AJ65='Master Answer Key'!$B64, 1, 0)</f>
        <v>1</v>
      </c>
      <c r="AK62">
        <f>IF('ALL-Students'!AK65='Master Answer Key'!$B64, 1, 0)</f>
        <v>0</v>
      </c>
      <c r="AL62">
        <f>IF('ALL-Students'!AL65='Master Answer Key'!$B64, 1, 0)</f>
        <v>1</v>
      </c>
      <c r="AM62">
        <f>IF('ALL-Students'!AM65='Master Answer Key'!$B64, 1, 0)</f>
        <v>1</v>
      </c>
      <c r="AN62">
        <f>IF('ALL-Students'!AN65='Master Answer Key'!$B64, 1, 0)</f>
        <v>0</v>
      </c>
      <c r="AO62">
        <f>IF('ALL-Students'!AO65='Master Answer Key'!$B64, 1, 0)</f>
        <v>1</v>
      </c>
      <c r="AP62">
        <f>IF('ALL-Students'!AP65='Master Answer Key'!$B64, 1, 0)</f>
        <v>1</v>
      </c>
      <c r="AQ62">
        <f>IF('ALL-Students'!AQ65='Master Answer Key'!$B64, 1, 0)</f>
        <v>1</v>
      </c>
      <c r="AR62">
        <f>IF('ALL-Students'!AR65='Master Answer Key'!$B64, 1, 0)</f>
        <v>1</v>
      </c>
      <c r="AS62">
        <f>IF('ALL-Students'!AS65='Master Answer Key'!$B64, 1, 0)</f>
        <v>1</v>
      </c>
      <c r="AT62">
        <f>IF('ALL-Students'!AT65='Master Answer Key'!$B64, 1, 0)</f>
        <v>1</v>
      </c>
      <c r="AU62">
        <f>IF('ALL-Students'!AU65='Master Answer Key'!$B64, 1, 0)</f>
        <v>0</v>
      </c>
      <c r="AV62">
        <f>IF('ALL-Students'!AV65='Master Answer Key'!$B64, 1, 0)</f>
        <v>1</v>
      </c>
      <c r="AW62">
        <f>IF('ALL-Students'!AW65='Master Answer Key'!$B64, 1, 0)</f>
        <v>1</v>
      </c>
      <c r="AX62">
        <f>IF('ALL-Students'!AX65='Master Answer Key'!$B64, 1, 0)</f>
        <v>1</v>
      </c>
      <c r="AY62">
        <f>IF('ALL-Students'!AY65='Master Answer Key'!$B64, 1, 0)</f>
        <v>1</v>
      </c>
      <c r="AZ62">
        <f>IF('ALL-Students'!AZ65='Master Answer Key'!$B64, 1, 0)</f>
        <v>0</v>
      </c>
      <c r="BA62">
        <f>IF('ALL-Students'!BA65='Master Answer Key'!$B64, 1, 0)</f>
        <v>1</v>
      </c>
      <c r="BB62">
        <f>IF('ALL-Students'!BB65='Master Answer Key'!$B64, 1, 0)</f>
        <v>1</v>
      </c>
      <c r="BC62">
        <f>IF('ALL-Students'!BC65='Master Answer Key'!$B64, 1, 0)</f>
        <v>1</v>
      </c>
      <c r="BD62">
        <f>IF('ALL-Students'!BD65='Master Answer Key'!$B64, 1, 0)</f>
        <v>1</v>
      </c>
      <c r="BE62">
        <f>IF('ALL-Students'!BE65='Master Answer Key'!$B64, 1, 0)</f>
        <v>1</v>
      </c>
      <c r="BF62">
        <f>IF('ALL-Students'!BF65='Master Answer Key'!$B64, 1, 0)</f>
        <v>1</v>
      </c>
      <c r="BG62">
        <f>IF('ALL-Students'!BG65='Master Answer Key'!$B64, 1, 0)</f>
        <v>1</v>
      </c>
      <c r="BH62">
        <f>IF('ALL-Students'!BH65='Master Answer Key'!$B64, 1, 0)</f>
        <v>0</v>
      </c>
      <c r="BI62">
        <f>IF('ALL-Students'!BI65='Master Answer Key'!$B64, 1, 0)</f>
        <v>1</v>
      </c>
      <c r="BJ62">
        <f>IF('ALL-Students'!BJ65='Master Answer Key'!$B64, 1, 0)</f>
        <v>1</v>
      </c>
      <c r="BK62">
        <f>IF('ALL-Students'!BK65='Master Answer Key'!$B64, 1, 0)</f>
        <v>1</v>
      </c>
      <c r="BL62">
        <f>IF('ALL-Students'!BL65='Master Answer Key'!$B64, 1, 0)</f>
        <v>1</v>
      </c>
      <c r="BM62">
        <f>IF('ALL-Students'!BM65='Master Answer Key'!$B64, 1, 0)</f>
        <v>1</v>
      </c>
      <c r="BN62">
        <f>IF('ALL-Students'!BN65='Master Answer Key'!$B64, 1, 0)</f>
        <v>1</v>
      </c>
      <c r="BO62">
        <f>IF('ALL-Students'!BO65='Master Answer Key'!$B64, 1, 0)</f>
        <v>1</v>
      </c>
      <c r="BP62">
        <f>IF('ALL-Students'!BP65='Master Answer Key'!$B64, 1, 0)</f>
        <v>1</v>
      </c>
      <c r="BQ62">
        <f>IF('ALL-Students'!BQ65='Master Answer Key'!$B64, 1, 0)</f>
        <v>1</v>
      </c>
      <c r="BR62">
        <f>IF('ALL-Students'!BR65='Master Answer Key'!$B64, 1, 0)</f>
        <v>1</v>
      </c>
      <c r="BS62">
        <f>IF('ALL-Students'!BS65='Master Answer Key'!$B64, 1, 0)</f>
        <v>1</v>
      </c>
      <c r="BT62">
        <f>IF('ALL-Students'!BT65='Master Answer Key'!$B64, 1, 0)</f>
        <v>1</v>
      </c>
      <c r="BU62">
        <f>IF('ALL-Students'!BU65='Master Answer Key'!$B64, 1, 0)</f>
        <v>1</v>
      </c>
      <c r="BV62">
        <f>IF('ALL-Students'!BV65='Master Answer Key'!$B64, 1, 0)</f>
        <v>1</v>
      </c>
      <c r="BW62">
        <f>IF('ALL-Students'!BW65='Master Answer Key'!$B64, 1, 0)</f>
        <v>1</v>
      </c>
      <c r="BX62">
        <f>IF('ALL-Students'!BX65='Master Answer Key'!$B64, 1, 0)</f>
        <v>0</v>
      </c>
      <c r="BY62">
        <f>IF('ALL-Students'!BY65='Master Answer Key'!$B64, 1, 0)</f>
        <v>1</v>
      </c>
      <c r="BZ62">
        <f>IF('ALL-Students'!BZ65='Master Answer Key'!$B64, 1, 0)</f>
        <v>1</v>
      </c>
      <c r="CA62">
        <f>IF('ALL-Students'!CA65='Master Answer Key'!$B64, 1, 0)</f>
        <v>1</v>
      </c>
      <c r="CB62">
        <f>IF('ALL-Students'!CB65='Master Answer Key'!$B64, 1, 0)</f>
        <v>1</v>
      </c>
      <c r="CC62">
        <f>IF('ALL-Students'!CC65='Master Answer Key'!$B64, 1, 0)</f>
        <v>1</v>
      </c>
    </row>
    <row r="63">
      <c r="A63" s="5" t="s">
        <v>167</v>
      </c>
      <c r="B63">
        <f>IF('ALL-Students'!B66='Master Answer Key'!$B65, 1, 0)</f>
        <v>1</v>
      </c>
      <c r="C63">
        <f>IF('ALL-Students'!C66='Master Answer Key'!$B65, 1, 0)</f>
        <v>0</v>
      </c>
      <c r="D63">
        <f>IF('ALL-Students'!D66='Master Answer Key'!$B65, 1, 0)</f>
        <v>1</v>
      </c>
      <c r="E63">
        <f>IF('ALL-Students'!E66='Master Answer Key'!$B65, 1, 0)</f>
        <v>1</v>
      </c>
      <c r="F63">
        <f>IF('ALL-Students'!F66='Master Answer Key'!$B65, 1, 0)</f>
        <v>1</v>
      </c>
      <c r="G63">
        <f>IF('ALL-Students'!G66='Master Answer Key'!$B65, 1, 0)</f>
        <v>0</v>
      </c>
      <c r="H63">
        <f>IF('ALL-Students'!H66='Master Answer Key'!$B65, 1, 0)</f>
        <v>0</v>
      </c>
      <c r="I63">
        <f>IF('ALL-Students'!I66='Master Answer Key'!$B65, 1, 0)</f>
        <v>1</v>
      </c>
      <c r="J63">
        <f>IF('ALL-Students'!J66='Master Answer Key'!$B65, 1, 0)</f>
        <v>0</v>
      </c>
      <c r="K63">
        <f>IF('ALL-Students'!K66='Master Answer Key'!$B65, 1, 0)</f>
        <v>1</v>
      </c>
      <c r="L63">
        <f>IF('ALL-Students'!L66='Master Answer Key'!$B65, 1, 0)</f>
        <v>1</v>
      </c>
      <c r="M63">
        <f>IF('ALL-Students'!M66='Master Answer Key'!$B65, 1, 0)</f>
        <v>1</v>
      </c>
      <c r="N63">
        <f>IF('ALL-Students'!N66='Master Answer Key'!$B65, 1, 0)</f>
        <v>1</v>
      </c>
      <c r="O63">
        <f>IF('ALL-Students'!O66='Master Answer Key'!$B65, 1, 0)</f>
        <v>1</v>
      </c>
      <c r="P63">
        <f>IF('ALL-Students'!P66='Master Answer Key'!$B65, 1, 0)</f>
        <v>1</v>
      </c>
      <c r="Q63">
        <f>IF('ALL-Students'!Q66='Master Answer Key'!$B65, 1, 0)</f>
        <v>0</v>
      </c>
      <c r="R63">
        <f>IF('ALL-Students'!R66='Master Answer Key'!$B65, 1, 0)</f>
        <v>0</v>
      </c>
      <c r="S63">
        <f>IF('ALL-Students'!S66='Master Answer Key'!$B65, 1, 0)</f>
        <v>1</v>
      </c>
      <c r="T63">
        <f>IF('ALL-Students'!T66='Master Answer Key'!$B65, 1, 0)</f>
        <v>1</v>
      </c>
      <c r="U63">
        <f>IF('ALL-Students'!U66='Master Answer Key'!$B65, 1, 0)</f>
        <v>1</v>
      </c>
      <c r="V63">
        <f>IF('ALL-Students'!V66='Master Answer Key'!$B65, 1, 0)</f>
        <v>0</v>
      </c>
      <c r="W63">
        <f>IF('ALL-Students'!W66='Master Answer Key'!$B65, 1, 0)</f>
        <v>0</v>
      </c>
      <c r="X63">
        <f>IF('ALL-Students'!X66='Master Answer Key'!$B65, 1, 0)</f>
        <v>1</v>
      </c>
      <c r="Y63">
        <f>IF('ALL-Students'!Y66='Master Answer Key'!$B65, 1, 0)</f>
        <v>1</v>
      </c>
      <c r="Z63">
        <f>IF('ALL-Students'!Z66='Master Answer Key'!$B65, 1, 0)</f>
        <v>1</v>
      </c>
      <c r="AA63">
        <f>IF('ALL-Students'!AA66='Master Answer Key'!$B65, 1, 0)</f>
        <v>1</v>
      </c>
      <c r="AB63">
        <f>IF('ALL-Students'!AB66='Master Answer Key'!$B65, 1, 0)</f>
        <v>1</v>
      </c>
      <c r="AC63">
        <f>IF('ALL-Students'!AC66='Master Answer Key'!$B65, 1, 0)</f>
        <v>0</v>
      </c>
      <c r="AD63">
        <f>IF('ALL-Students'!AD66='Master Answer Key'!$B65, 1, 0)</f>
        <v>1</v>
      </c>
      <c r="AE63">
        <f>IF('ALL-Students'!AE66='Master Answer Key'!$B65, 1, 0)</f>
        <v>1</v>
      </c>
      <c r="AF63">
        <f>IF('ALL-Students'!AF66='Master Answer Key'!$B65, 1, 0)</f>
        <v>0</v>
      </c>
      <c r="AG63">
        <f>IF('ALL-Students'!AG66='Master Answer Key'!$B65, 1, 0)</f>
        <v>1</v>
      </c>
      <c r="AH63">
        <f>IF('ALL-Students'!AH66='Master Answer Key'!$B65, 1, 0)</f>
        <v>1</v>
      </c>
      <c r="AI63">
        <f>IF('ALL-Students'!AI66='Master Answer Key'!$B65, 1, 0)</f>
        <v>1</v>
      </c>
      <c r="AJ63">
        <f>IF('ALL-Students'!AJ66='Master Answer Key'!$B65, 1, 0)</f>
        <v>1</v>
      </c>
      <c r="AK63">
        <f>IF('ALL-Students'!AK66='Master Answer Key'!$B65, 1, 0)</f>
        <v>1</v>
      </c>
      <c r="AL63">
        <f>IF('ALL-Students'!AL66='Master Answer Key'!$B65, 1, 0)</f>
        <v>0</v>
      </c>
      <c r="AM63">
        <f>IF('ALL-Students'!AM66='Master Answer Key'!$B65, 1, 0)</f>
        <v>1</v>
      </c>
      <c r="AN63">
        <f>IF('ALL-Students'!AN66='Master Answer Key'!$B65, 1, 0)</f>
        <v>1</v>
      </c>
      <c r="AO63">
        <f>IF('ALL-Students'!AO66='Master Answer Key'!$B65, 1, 0)</f>
        <v>0</v>
      </c>
      <c r="AP63">
        <f>IF('ALL-Students'!AP66='Master Answer Key'!$B65, 1, 0)</f>
        <v>0</v>
      </c>
      <c r="AQ63">
        <f>IF('ALL-Students'!AQ66='Master Answer Key'!$B65, 1, 0)</f>
        <v>0</v>
      </c>
      <c r="AR63">
        <f>IF('ALL-Students'!AR66='Master Answer Key'!$B65, 1, 0)</f>
        <v>1</v>
      </c>
      <c r="AS63">
        <f>IF('ALL-Students'!AS66='Master Answer Key'!$B65, 1, 0)</f>
        <v>1</v>
      </c>
      <c r="AT63">
        <f>IF('ALL-Students'!AT66='Master Answer Key'!$B65, 1, 0)</f>
        <v>1</v>
      </c>
      <c r="AU63">
        <f>IF('ALL-Students'!AU66='Master Answer Key'!$B65, 1, 0)</f>
        <v>1</v>
      </c>
      <c r="AV63">
        <f>IF('ALL-Students'!AV66='Master Answer Key'!$B65, 1, 0)</f>
        <v>1</v>
      </c>
      <c r="AW63">
        <f>IF('ALL-Students'!AW66='Master Answer Key'!$B65, 1, 0)</f>
        <v>1</v>
      </c>
      <c r="AX63">
        <f>IF('ALL-Students'!AX66='Master Answer Key'!$B65, 1, 0)</f>
        <v>1</v>
      </c>
      <c r="AY63">
        <f>IF('ALL-Students'!AY66='Master Answer Key'!$B65, 1, 0)</f>
        <v>1</v>
      </c>
      <c r="AZ63">
        <f>IF('ALL-Students'!AZ66='Master Answer Key'!$B65, 1, 0)</f>
        <v>1</v>
      </c>
      <c r="BA63">
        <f>IF('ALL-Students'!BA66='Master Answer Key'!$B65, 1, 0)</f>
        <v>1</v>
      </c>
      <c r="BB63">
        <f>IF('ALL-Students'!BB66='Master Answer Key'!$B65, 1, 0)</f>
        <v>0</v>
      </c>
      <c r="BC63">
        <f>IF('ALL-Students'!BC66='Master Answer Key'!$B65, 1, 0)</f>
        <v>1</v>
      </c>
      <c r="BD63">
        <f>IF('ALL-Students'!BD66='Master Answer Key'!$B65, 1, 0)</f>
        <v>1</v>
      </c>
      <c r="BE63">
        <f>IF('ALL-Students'!BE66='Master Answer Key'!$B65, 1, 0)</f>
        <v>1</v>
      </c>
      <c r="BF63">
        <f>IF('ALL-Students'!BF66='Master Answer Key'!$B65, 1, 0)</f>
        <v>1</v>
      </c>
      <c r="BG63">
        <f>IF('ALL-Students'!BG66='Master Answer Key'!$B65, 1, 0)</f>
        <v>1</v>
      </c>
      <c r="BH63">
        <f>IF('ALL-Students'!BH66='Master Answer Key'!$B65, 1, 0)</f>
        <v>0</v>
      </c>
      <c r="BI63">
        <f>IF('ALL-Students'!BI66='Master Answer Key'!$B65, 1, 0)</f>
        <v>1</v>
      </c>
      <c r="BJ63">
        <f>IF('ALL-Students'!BJ66='Master Answer Key'!$B65, 1, 0)</f>
        <v>1</v>
      </c>
      <c r="BK63">
        <f>IF('ALL-Students'!BK66='Master Answer Key'!$B65, 1, 0)</f>
        <v>0</v>
      </c>
      <c r="BL63">
        <f>IF('ALL-Students'!BL66='Master Answer Key'!$B65, 1, 0)</f>
        <v>1</v>
      </c>
      <c r="BM63">
        <f>IF('ALL-Students'!BM66='Master Answer Key'!$B65, 1, 0)</f>
        <v>0</v>
      </c>
      <c r="BN63">
        <f>IF('ALL-Students'!BN66='Master Answer Key'!$B65, 1, 0)</f>
        <v>1</v>
      </c>
      <c r="BO63">
        <f>IF('ALL-Students'!BO66='Master Answer Key'!$B65, 1, 0)</f>
        <v>1</v>
      </c>
      <c r="BP63">
        <f>IF('ALL-Students'!BP66='Master Answer Key'!$B65, 1, 0)</f>
        <v>0</v>
      </c>
      <c r="BQ63">
        <f>IF('ALL-Students'!BQ66='Master Answer Key'!$B65, 1, 0)</f>
        <v>0</v>
      </c>
      <c r="BR63">
        <f>IF('ALL-Students'!BR66='Master Answer Key'!$B65, 1, 0)</f>
        <v>0</v>
      </c>
      <c r="BS63">
        <f>IF('ALL-Students'!BS66='Master Answer Key'!$B65, 1, 0)</f>
        <v>0</v>
      </c>
      <c r="BT63">
        <f>IF('ALL-Students'!BT66='Master Answer Key'!$B65, 1, 0)</f>
        <v>1</v>
      </c>
      <c r="BU63">
        <f>IF('ALL-Students'!BU66='Master Answer Key'!$B65, 1, 0)</f>
        <v>0</v>
      </c>
      <c r="BV63">
        <f>IF('ALL-Students'!BV66='Master Answer Key'!$B65, 1, 0)</f>
        <v>1</v>
      </c>
      <c r="BW63">
        <f>IF('ALL-Students'!BW66='Master Answer Key'!$B65, 1, 0)</f>
        <v>1</v>
      </c>
      <c r="BX63">
        <f>IF('ALL-Students'!BX66='Master Answer Key'!$B65, 1, 0)</f>
        <v>1</v>
      </c>
      <c r="BY63">
        <f>IF('ALL-Students'!BY66='Master Answer Key'!$B65, 1, 0)</f>
        <v>0</v>
      </c>
      <c r="BZ63">
        <f>IF('ALL-Students'!BZ66='Master Answer Key'!$B65, 1, 0)</f>
        <v>1</v>
      </c>
      <c r="CA63">
        <f>IF('ALL-Students'!CA66='Master Answer Key'!$B65, 1, 0)</f>
        <v>1</v>
      </c>
      <c r="CB63">
        <f>IF('ALL-Students'!CB66='Master Answer Key'!$B65, 1, 0)</f>
        <v>1</v>
      </c>
      <c r="CC63">
        <f>IF('ALL-Students'!CC66='Master Answer Key'!$B65, 1, 0)</f>
        <v>1</v>
      </c>
    </row>
    <row r="64">
      <c r="A64" s="5" t="s">
        <v>168</v>
      </c>
      <c r="B64">
        <f>IF('ALL-Students'!B67='Master Answer Key'!$B66, 1, 0)</f>
        <v>1</v>
      </c>
      <c r="C64">
        <f>IF('ALL-Students'!C67='Master Answer Key'!$B66, 1, 0)</f>
        <v>0</v>
      </c>
      <c r="D64">
        <f>IF('ALL-Students'!D67='Master Answer Key'!$B66, 1, 0)</f>
        <v>0</v>
      </c>
      <c r="E64">
        <f>IF('ALL-Students'!E67='Master Answer Key'!$B66, 1, 0)</f>
        <v>1</v>
      </c>
      <c r="F64">
        <f>IF('ALL-Students'!F67='Master Answer Key'!$B66, 1, 0)</f>
        <v>1</v>
      </c>
      <c r="G64">
        <f>IF('ALL-Students'!G67='Master Answer Key'!$B66, 1, 0)</f>
        <v>0</v>
      </c>
      <c r="H64">
        <f>IF('ALL-Students'!H67='Master Answer Key'!$B66, 1, 0)</f>
        <v>1</v>
      </c>
      <c r="I64">
        <f>IF('ALL-Students'!I67='Master Answer Key'!$B66, 1, 0)</f>
        <v>1</v>
      </c>
      <c r="J64">
        <f>IF('ALL-Students'!J67='Master Answer Key'!$B66, 1, 0)</f>
        <v>1</v>
      </c>
      <c r="K64">
        <f>IF('ALL-Students'!K67='Master Answer Key'!$B66, 1, 0)</f>
        <v>1</v>
      </c>
      <c r="L64">
        <f>IF('ALL-Students'!L67='Master Answer Key'!$B66, 1, 0)</f>
        <v>1</v>
      </c>
      <c r="M64">
        <f>IF('ALL-Students'!M67='Master Answer Key'!$B66, 1, 0)</f>
        <v>1</v>
      </c>
      <c r="N64">
        <f>IF('ALL-Students'!N67='Master Answer Key'!$B66, 1, 0)</f>
        <v>1</v>
      </c>
      <c r="O64">
        <f>IF('ALL-Students'!O67='Master Answer Key'!$B66, 1, 0)</f>
        <v>1</v>
      </c>
      <c r="P64">
        <f>IF('ALL-Students'!P67='Master Answer Key'!$B66, 1, 0)</f>
        <v>1</v>
      </c>
      <c r="Q64">
        <f>IF('ALL-Students'!Q67='Master Answer Key'!$B66, 1, 0)</f>
        <v>1</v>
      </c>
      <c r="R64">
        <f>IF('ALL-Students'!R67='Master Answer Key'!$B66, 1, 0)</f>
        <v>0</v>
      </c>
      <c r="S64">
        <f>IF('ALL-Students'!S67='Master Answer Key'!$B66, 1, 0)</f>
        <v>1</v>
      </c>
      <c r="T64">
        <f>IF('ALL-Students'!T67='Master Answer Key'!$B66, 1, 0)</f>
        <v>1</v>
      </c>
      <c r="U64">
        <f>IF('ALL-Students'!U67='Master Answer Key'!$B66, 1, 0)</f>
        <v>1</v>
      </c>
      <c r="V64">
        <f>IF('ALL-Students'!V67='Master Answer Key'!$B66, 1, 0)</f>
        <v>1</v>
      </c>
      <c r="W64">
        <f>IF('ALL-Students'!W67='Master Answer Key'!$B66, 1, 0)</f>
        <v>1</v>
      </c>
      <c r="X64">
        <f>IF('ALL-Students'!X67='Master Answer Key'!$B66, 1, 0)</f>
        <v>1</v>
      </c>
      <c r="Y64">
        <f>IF('ALL-Students'!Y67='Master Answer Key'!$B66, 1, 0)</f>
        <v>0</v>
      </c>
      <c r="Z64">
        <f>IF('ALL-Students'!Z67='Master Answer Key'!$B66, 1, 0)</f>
        <v>1</v>
      </c>
      <c r="AA64">
        <f>IF('ALL-Students'!AA67='Master Answer Key'!$B66, 1, 0)</f>
        <v>1</v>
      </c>
      <c r="AB64">
        <f>IF('ALL-Students'!AB67='Master Answer Key'!$B66, 1, 0)</f>
        <v>1</v>
      </c>
      <c r="AC64">
        <f>IF('ALL-Students'!AC67='Master Answer Key'!$B66, 1, 0)</f>
        <v>0</v>
      </c>
      <c r="AD64">
        <f>IF('ALL-Students'!AD67='Master Answer Key'!$B66, 1, 0)</f>
        <v>1</v>
      </c>
      <c r="AE64">
        <f>IF('ALL-Students'!AE67='Master Answer Key'!$B66, 1, 0)</f>
        <v>1</v>
      </c>
      <c r="AF64">
        <f>IF('ALL-Students'!AF67='Master Answer Key'!$B66, 1, 0)</f>
        <v>1</v>
      </c>
      <c r="AG64">
        <f>IF('ALL-Students'!AG67='Master Answer Key'!$B66, 1, 0)</f>
        <v>1</v>
      </c>
      <c r="AH64">
        <f>IF('ALL-Students'!AH67='Master Answer Key'!$B66, 1, 0)</f>
        <v>1</v>
      </c>
      <c r="AI64">
        <f>IF('ALL-Students'!AI67='Master Answer Key'!$B66, 1, 0)</f>
        <v>1</v>
      </c>
      <c r="AJ64">
        <f>IF('ALL-Students'!AJ67='Master Answer Key'!$B66, 1, 0)</f>
        <v>1</v>
      </c>
      <c r="AK64">
        <f>IF('ALL-Students'!AK67='Master Answer Key'!$B66, 1, 0)</f>
        <v>1</v>
      </c>
      <c r="AL64">
        <f>IF('ALL-Students'!AL67='Master Answer Key'!$B66, 1, 0)</f>
        <v>1</v>
      </c>
      <c r="AM64">
        <f>IF('ALL-Students'!AM67='Master Answer Key'!$B66, 1, 0)</f>
        <v>1</v>
      </c>
      <c r="AN64">
        <f>IF('ALL-Students'!AN67='Master Answer Key'!$B66, 1, 0)</f>
        <v>0</v>
      </c>
      <c r="AO64">
        <f>IF('ALL-Students'!AO67='Master Answer Key'!$B66, 1, 0)</f>
        <v>1</v>
      </c>
      <c r="AP64">
        <f>IF('ALL-Students'!AP67='Master Answer Key'!$B66, 1, 0)</f>
        <v>1</v>
      </c>
      <c r="AQ64">
        <f>IF('ALL-Students'!AQ67='Master Answer Key'!$B66, 1, 0)</f>
        <v>1</v>
      </c>
      <c r="AR64">
        <f>IF('ALL-Students'!AR67='Master Answer Key'!$B66, 1, 0)</f>
        <v>1</v>
      </c>
      <c r="AS64">
        <f>IF('ALL-Students'!AS67='Master Answer Key'!$B66, 1, 0)</f>
        <v>1</v>
      </c>
      <c r="AT64">
        <f>IF('ALL-Students'!AT67='Master Answer Key'!$B66, 1, 0)</f>
        <v>1</v>
      </c>
      <c r="AU64">
        <f>IF('ALL-Students'!AU67='Master Answer Key'!$B66, 1, 0)</f>
        <v>1</v>
      </c>
      <c r="AV64">
        <f>IF('ALL-Students'!AV67='Master Answer Key'!$B66, 1, 0)</f>
        <v>1</v>
      </c>
      <c r="AW64">
        <f>IF('ALL-Students'!AW67='Master Answer Key'!$B66, 1, 0)</f>
        <v>1</v>
      </c>
      <c r="AX64">
        <f>IF('ALL-Students'!AX67='Master Answer Key'!$B66, 1, 0)</f>
        <v>1</v>
      </c>
      <c r="AY64">
        <f>IF('ALL-Students'!AY67='Master Answer Key'!$B66, 1, 0)</f>
        <v>0</v>
      </c>
      <c r="AZ64">
        <f>IF('ALL-Students'!AZ67='Master Answer Key'!$B66, 1, 0)</f>
        <v>1</v>
      </c>
      <c r="BA64">
        <f>IF('ALL-Students'!BA67='Master Answer Key'!$B66, 1, 0)</f>
        <v>1</v>
      </c>
      <c r="BB64">
        <f>IF('ALL-Students'!BB67='Master Answer Key'!$B66, 1, 0)</f>
        <v>1</v>
      </c>
      <c r="BC64">
        <f>IF('ALL-Students'!BC67='Master Answer Key'!$B66, 1, 0)</f>
        <v>1</v>
      </c>
      <c r="BD64">
        <f>IF('ALL-Students'!BD67='Master Answer Key'!$B66, 1, 0)</f>
        <v>1</v>
      </c>
      <c r="BE64">
        <f>IF('ALL-Students'!BE67='Master Answer Key'!$B66, 1, 0)</f>
        <v>0</v>
      </c>
      <c r="BF64">
        <f>IF('ALL-Students'!BF67='Master Answer Key'!$B66, 1, 0)</f>
        <v>1</v>
      </c>
      <c r="BG64">
        <f>IF('ALL-Students'!BG67='Master Answer Key'!$B66, 1, 0)</f>
        <v>1</v>
      </c>
      <c r="BH64">
        <f>IF('ALL-Students'!BH67='Master Answer Key'!$B66, 1, 0)</f>
        <v>0</v>
      </c>
      <c r="BI64">
        <f>IF('ALL-Students'!BI67='Master Answer Key'!$B66, 1, 0)</f>
        <v>1</v>
      </c>
      <c r="BJ64">
        <f>IF('ALL-Students'!BJ67='Master Answer Key'!$B66, 1, 0)</f>
        <v>1</v>
      </c>
      <c r="BK64">
        <f>IF('ALL-Students'!BK67='Master Answer Key'!$B66, 1, 0)</f>
        <v>1</v>
      </c>
      <c r="BL64">
        <f>IF('ALL-Students'!BL67='Master Answer Key'!$B66, 1, 0)</f>
        <v>1</v>
      </c>
      <c r="BM64">
        <f>IF('ALL-Students'!BM67='Master Answer Key'!$B66, 1, 0)</f>
        <v>1</v>
      </c>
      <c r="BN64">
        <f>IF('ALL-Students'!BN67='Master Answer Key'!$B66, 1, 0)</f>
        <v>1</v>
      </c>
      <c r="BO64">
        <f>IF('ALL-Students'!BO67='Master Answer Key'!$B66, 1, 0)</f>
        <v>1</v>
      </c>
      <c r="BP64">
        <f>IF('ALL-Students'!BP67='Master Answer Key'!$B66, 1, 0)</f>
        <v>1</v>
      </c>
      <c r="BQ64">
        <f>IF('ALL-Students'!BQ67='Master Answer Key'!$B66, 1, 0)</f>
        <v>1</v>
      </c>
      <c r="BR64">
        <f>IF('ALL-Students'!BR67='Master Answer Key'!$B66, 1, 0)</f>
        <v>1</v>
      </c>
      <c r="BS64">
        <f>IF('ALL-Students'!BS67='Master Answer Key'!$B66, 1, 0)</f>
        <v>1</v>
      </c>
      <c r="BT64">
        <f>IF('ALL-Students'!BT67='Master Answer Key'!$B66, 1, 0)</f>
        <v>1</v>
      </c>
      <c r="BU64">
        <f>IF('ALL-Students'!BU67='Master Answer Key'!$B66, 1, 0)</f>
        <v>1</v>
      </c>
      <c r="BV64">
        <f>IF('ALL-Students'!BV67='Master Answer Key'!$B66, 1, 0)</f>
        <v>1</v>
      </c>
      <c r="BW64">
        <f>IF('ALL-Students'!BW67='Master Answer Key'!$B66, 1, 0)</f>
        <v>1</v>
      </c>
      <c r="BX64">
        <f>IF('ALL-Students'!BX67='Master Answer Key'!$B66, 1, 0)</f>
        <v>1</v>
      </c>
      <c r="BY64">
        <f>IF('ALL-Students'!BY67='Master Answer Key'!$B66, 1, 0)</f>
        <v>1</v>
      </c>
      <c r="BZ64">
        <f>IF('ALL-Students'!BZ67='Master Answer Key'!$B66, 1, 0)</f>
        <v>1</v>
      </c>
      <c r="CA64">
        <f>IF('ALL-Students'!CA67='Master Answer Key'!$B66, 1, 0)</f>
        <v>1</v>
      </c>
      <c r="CB64">
        <f>IF('ALL-Students'!CB67='Master Answer Key'!$B66, 1, 0)</f>
        <v>1</v>
      </c>
      <c r="CC64">
        <f>IF('ALL-Students'!CC67='Master Answer Key'!$B66, 1, 0)</f>
        <v>1</v>
      </c>
    </row>
    <row r="65">
      <c r="A65" s="5" t="s">
        <v>169</v>
      </c>
      <c r="B65">
        <f>IF('ALL-Students'!B68='Master Answer Key'!$B67, 1, 0)</f>
        <v>0</v>
      </c>
      <c r="C65">
        <f>IF('ALL-Students'!C68='Master Answer Key'!$B67, 1, 0)</f>
        <v>1</v>
      </c>
      <c r="D65">
        <f>IF('ALL-Students'!D68='Master Answer Key'!$B67, 1, 0)</f>
        <v>0</v>
      </c>
      <c r="E65">
        <f>IF('ALL-Students'!E68='Master Answer Key'!$B67, 1, 0)</f>
        <v>0</v>
      </c>
      <c r="F65">
        <f>IF('ALL-Students'!F68='Master Answer Key'!$B67, 1, 0)</f>
        <v>0</v>
      </c>
      <c r="G65">
        <f>IF('ALL-Students'!G68='Master Answer Key'!$B67, 1, 0)</f>
        <v>1</v>
      </c>
      <c r="H65">
        <f>IF('ALL-Students'!H68='Master Answer Key'!$B67, 1, 0)</f>
        <v>0</v>
      </c>
      <c r="I65">
        <f>IF('ALL-Students'!I68='Master Answer Key'!$B67, 1, 0)</f>
        <v>0</v>
      </c>
      <c r="J65">
        <f>IF('ALL-Students'!J68='Master Answer Key'!$B67, 1, 0)</f>
        <v>0</v>
      </c>
      <c r="K65">
        <f>IF('ALL-Students'!K68='Master Answer Key'!$B67, 1, 0)</f>
        <v>0</v>
      </c>
      <c r="L65">
        <f>IF('ALL-Students'!L68='Master Answer Key'!$B67, 1, 0)</f>
        <v>0</v>
      </c>
      <c r="M65">
        <f>IF('ALL-Students'!M68='Master Answer Key'!$B67, 1, 0)</f>
        <v>0</v>
      </c>
      <c r="N65">
        <f>IF('ALL-Students'!N68='Master Answer Key'!$B67, 1, 0)</f>
        <v>0</v>
      </c>
      <c r="O65">
        <f>IF('ALL-Students'!O68='Master Answer Key'!$B67, 1, 0)</f>
        <v>0</v>
      </c>
      <c r="P65">
        <f>IF('ALL-Students'!P68='Master Answer Key'!$B67, 1, 0)</f>
        <v>0</v>
      </c>
      <c r="Q65">
        <f>IF('ALL-Students'!Q68='Master Answer Key'!$B67, 1, 0)</f>
        <v>0</v>
      </c>
      <c r="R65">
        <f>IF('ALL-Students'!R68='Master Answer Key'!$B67, 1, 0)</f>
        <v>0</v>
      </c>
      <c r="S65">
        <f>IF('ALL-Students'!S68='Master Answer Key'!$B67, 1, 0)</f>
        <v>0</v>
      </c>
      <c r="T65">
        <f>IF('ALL-Students'!T68='Master Answer Key'!$B67, 1, 0)</f>
        <v>0</v>
      </c>
      <c r="U65">
        <f>IF('ALL-Students'!U68='Master Answer Key'!$B67, 1, 0)</f>
        <v>0</v>
      </c>
      <c r="V65">
        <f>IF('ALL-Students'!V68='Master Answer Key'!$B67, 1, 0)</f>
        <v>0</v>
      </c>
      <c r="W65">
        <f>IF('ALL-Students'!W68='Master Answer Key'!$B67, 1, 0)</f>
        <v>0</v>
      </c>
      <c r="X65">
        <f>IF('ALL-Students'!X68='Master Answer Key'!$B67, 1, 0)</f>
        <v>0</v>
      </c>
      <c r="Y65">
        <f>IF('ALL-Students'!Y68='Master Answer Key'!$B67, 1, 0)</f>
        <v>0</v>
      </c>
      <c r="Z65">
        <f>IF('ALL-Students'!Z68='Master Answer Key'!$B67, 1, 0)</f>
        <v>0</v>
      </c>
      <c r="AA65">
        <f>IF('ALL-Students'!AA68='Master Answer Key'!$B67, 1, 0)</f>
        <v>0</v>
      </c>
      <c r="AB65">
        <f>IF('ALL-Students'!AB68='Master Answer Key'!$B67, 1, 0)</f>
        <v>0</v>
      </c>
      <c r="AC65">
        <f>IF('ALL-Students'!AC68='Master Answer Key'!$B67, 1, 0)</f>
        <v>0</v>
      </c>
      <c r="AD65">
        <f>IF('ALL-Students'!AD68='Master Answer Key'!$B67, 1, 0)</f>
        <v>0</v>
      </c>
      <c r="AE65">
        <f>IF('ALL-Students'!AE68='Master Answer Key'!$B67, 1, 0)</f>
        <v>0</v>
      </c>
      <c r="AF65">
        <f>IF('ALL-Students'!AF68='Master Answer Key'!$B67, 1, 0)</f>
        <v>0</v>
      </c>
      <c r="AG65">
        <f>IF('ALL-Students'!AG68='Master Answer Key'!$B67, 1, 0)</f>
        <v>0</v>
      </c>
      <c r="AH65">
        <f>IF('ALL-Students'!AH68='Master Answer Key'!$B67, 1, 0)</f>
        <v>1</v>
      </c>
      <c r="AI65">
        <f>IF('ALL-Students'!AI68='Master Answer Key'!$B67, 1, 0)</f>
        <v>0</v>
      </c>
      <c r="AJ65">
        <f>IF('ALL-Students'!AJ68='Master Answer Key'!$B67, 1, 0)</f>
        <v>0</v>
      </c>
      <c r="AK65">
        <f>IF('ALL-Students'!AK68='Master Answer Key'!$B67, 1, 0)</f>
        <v>0</v>
      </c>
      <c r="AL65">
        <f>IF('ALL-Students'!AL68='Master Answer Key'!$B67, 1, 0)</f>
        <v>0</v>
      </c>
      <c r="AM65">
        <f>IF('ALL-Students'!AM68='Master Answer Key'!$B67, 1, 0)</f>
        <v>0</v>
      </c>
      <c r="AN65">
        <f>IF('ALL-Students'!AN68='Master Answer Key'!$B67, 1, 0)</f>
        <v>1</v>
      </c>
      <c r="AO65">
        <f>IF('ALL-Students'!AO68='Master Answer Key'!$B67, 1, 0)</f>
        <v>0</v>
      </c>
      <c r="AP65">
        <f>IF('ALL-Students'!AP68='Master Answer Key'!$B67, 1, 0)</f>
        <v>0</v>
      </c>
      <c r="AQ65">
        <f>IF('ALL-Students'!AQ68='Master Answer Key'!$B67, 1, 0)</f>
        <v>0</v>
      </c>
      <c r="AR65">
        <f>IF('ALL-Students'!AR68='Master Answer Key'!$B67, 1, 0)</f>
        <v>0</v>
      </c>
      <c r="AS65">
        <f>IF('ALL-Students'!AS68='Master Answer Key'!$B67, 1, 0)</f>
        <v>0</v>
      </c>
      <c r="AT65">
        <f>IF('ALL-Students'!AT68='Master Answer Key'!$B67, 1, 0)</f>
        <v>0</v>
      </c>
      <c r="AU65">
        <f>IF('ALL-Students'!AU68='Master Answer Key'!$B67, 1, 0)</f>
        <v>0</v>
      </c>
      <c r="AV65">
        <f>IF('ALL-Students'!AV68='Master Answer Key'!$B67, 1, 0)</f>
        <v>0</v>
      </c>
      <c r="AW65">
        <f>IF('ALL-Students'!AW68='Master Answer Key'!$B67, 1, 0)</f>
        <v>0</v>
      </c>
      <c r="AX65">
        <f>IF('ALL-Students'!AX68='Master Answer Key'!$B67, 1, 0)</f>
        <v>0</v>
      </c>
      <c r="AY65">
        <f>IF('ALL-Students'!AY68='Master Answer Key'!$B67, 1, 0)</f>
        <v>0</v>
      </c>
      <c r="AZ65">
        <f>IF('ALL-Students'!AZ68='Master Answer Key'!$B67, 1, 0)</f>
        <v>0</v>
      </c>
      <c r="BA65">
        <f>IF('ALL-Students'!BA68='Master Answer Key'!$B67, 1, 0)</f>
        <v>0</v>
      </c>
      <c r="BB65">
        <f>IF('ALL-Students'!BB68='Master Answer Key'!$B67, 1, 0)</f>
        <v>0</v>
      </c>
      <c r="BC65">
        <f>IF('ALL-Students'!BC68='Master Answer Key'!$B67, 1, 0)</f>
        <v>0</v>
      </c>
      <c r="BD65">
        <f>IF('ALL-Students'!BD68='Master Answer Key'!$B67, 1, 0)</f>
        <v>0</v>
      </c>
      <c r="BE65">
        <f>IF('ALL-Students'!BE68='Master Answer Key'!$B67, 1, 0)</f>
        <v>0</v>
      </c>
      <c r="BF65">
        <f>IF('ALL-Students'!BF68='Master Answer Key'!$B67, 1, 0)</f>
        <v>0</v>
      </c>
      <c r="BG65">
        <f>IF('ALL-Students'!BG68='Master Answer Key'!$B67, 1, 0)</f>
        <v>0</v>
      </c>
      <c r="BH65">
        <f>IF('ALL-Students'!BH68='Master Answer Key'!$B67, 1, 0)</f>
        <v>1</v>
      </c>
      <c r="BI65">
        <f>IF('ALL-Students'!BI68='Master Answer Key'!$B67, 1, 0)</f>
        <v>0</v>
      </c>
      <c r="BJ65">
        <f>IF('ALL-Students'!BJ68='Master Answer Key'!$B67, 1, 0)</f>
        <v>0</v>
      </c>
      <c r="BK65">
        <f>IF('ALL-Students'!BK68='Master Answer Key'!$B67, 1, 0)</f>
        <v>0</v>
      </c>
      <c r="BL65">
        <f>IF('ALL-Students'!BL68='Master Answer Key'!$B67, 1, 0)</f>
        <v>0</v>
      </c>
      <c r="BM65">
        <f>IF('ALL-Students'!BM68='Master Answer Key'!$B67, 1, 0)</f>
        <v>0</v>
      </c>
      <c r="BN65">
        <f>IF('ALL-Students'!BN68='Master Answer Key'!$B67, 1, 0)</f>
        <v>0</v>
      </c>
      <c r="BO65">
        <f>IF('ALL-Students'!BO68='Master Answer Key'!$B67, 1, 0)</f>
        <v>0</v>
      </c>
      <c r="BP65">
        <f>IF('ALL-Students'!BP68='Master Answer Key'!$B67, 1, 0)</f>
        <v>0</v>
      </c>
      <c r="BQ65">
        <f>IF('ALL-Students'!BQ68='Master Answer Key'!$B67, 1, 0)</f>
        <v>0</v>
      </c>
      <c r="BR65">
        <f>IF('ALL-Students'!BR68='Master Answer Key'!$B67, 1, 0)</f>
        <v>0</v>
      </c>
      <c r="BS65">
        <f>IF('ALL-Students'!BS68='Master Answer Key'!$B67, 1, 0)</f>
        <v>0</v>
      </c>
      <c r="BT65">
        <f>IF('ALL-Students'!BT68='Master Answer Key'!$B67, 1, 0)</f>
        <v>0</v>
      </c>
      <c r="BU65">
        <f>IF('ALL-Students'!BU68='Master Answer Key'!$B67, 1, 0)</f>
        <v>0</v>
      </c>
      <c r="BV65">
        <f>IF('ALL-Students'!BV68='Master Answer Key'!$B67, 1, 0)</f>
        <v>0</v>
      </c>
      <c r="BW65">
        <f>IF('ALL-Students'!BW68='Master Answer Key'!$B67, 1, 0)</f>
        <v>0</v>
      </c>
      <c r="BX65">
        <f>IF('ALL-Students'!BX68='Master Answer Key'!$B67, 1, 0)</f>
        <v>0</v>
      </c>
      <c r="BY65">
        <f>IF('ALL-Students'!BY68='Master Answer Key'!$B67, 1, 0)</f>
        <v>0</v>
      </c>
      <c r="BZ65">
        <f>IF('ALL-Students'!BZ68='Master Answer Key'!$B67, 1, 0)</f>
        <v>0</v>
      </c>
      <c r="CA65">
        <f>IF('ALL-Students'!CA68='Master Answer Key'!$B67, 1, 0)</f>
        <v>0</v>
      </c>
      <c r="CB65">
        <f>IF('ALL-Students'!CB68='Master Answer Key'!$B67, 1, 0)</f>
        <v>0</v>
      </c>
      <c r="CC65">
        <f>IF('ALL-Students'!CC68='Master Answer Key'!$B67, 1, 0)</f>
        <v>0</v>
      </c>
    </row>
    <row r="66">
      <c r="A66" s="5" t="s">
        <v>170</v>
      </c>
      <c r="B66">
        <f>IF('ALL-Students'!B69='Master Answer Key'!$B68, 1, 0)</f>
        <v>0</v>
      </c>
      <c r="C66">
        <f>IF('ALL-Students'!C69='Master Answer Key'!$B68, 1, 0)</f>
        <v>1</v>
      </c>
      <c r="D66">
        <f>IF('ALL-Students'!D69='Master Answer Key'!$B68, 1, 0)</f>
        <v>0</v>
      </c>
      <c r="E66">
        <f>IF('ALL-Students'!E69='Master Answer Key'!$B68, 1, 0)</f>
        <v>0</v>
      </c>
      <c r="F66">
        <f>IF('ALL-Students'!F69='Master Answer Key'!$B68, 1, 0)</f>
        <v>1</v>
      </c>
      <c r="G66">
        <f>IF('ALL-Students'!G69='Master Answer Key'!$B68, 1, 0)</f>
        <v>0</v>
      </c>
      <c r="H66">
        <f>IF('ALL-Students'!H69='Master Answer Key'!$B68, 1, 0)</f>
        <v>1</v>
      </c>
      <c r="I66">
        <f>IF('ALL-Students'!I69='Master Answer Key'!$B68, 1, 0)</f>
        <v>1</v>
      </c>
      <c r="J66">
        <f>IF('ALL-Students'!J69='Master Answer Key'!$B68, 1, 0)</f>
        <v>0</v>
      </c>
      <c r="K66">
        <f>IF('ALL-Students'!K69='Master Answer Key'!$B68, 1, 0)</f>
        <v>0</v>
      </c>
      <c r="L66">
        <f>IF('ALL-Students'!L69='Master Answer Key'!$B68, 1, 0)</f>
        <v>1</v>
      </c>
      <c r="M66">
        <f>IF('ALL-Students'!M69='Master Answer Key'!$B68, 1, 0)</f>
        <v>1</v>
      </c>
      <c r="N66">
        <f>IF('ALL-Students'!N69='Master Answer Key'!$B68, 1, 0)</f>
        <v>1</v>
      </c>
      <c r="O66">
        <f>IF('ALL-Students'!O69='Master Answer Key'!$B68, 1, 0)</f>
        <v>1</v>
      </c>
      <c r="P66">
        <f>IF('ALL-Students'!P69='Master Answer Key'!$B68, 1, 0)</f>
        <v>1</v>
      </c>
      <c r="Q66">
        <f>IF('ALL-Students'!Q69='Master Answer Key'!$B68, 1, 0)</f>
        <v>1</v>
      </c>
      <c r="R66">
        <f>IF('ALL-Students'!R69='Master Answer Key'!$B68, 1, 0)</f>
        <v>0</v>
      </c>
      <c r="S66">
        <f>IF('ALL-Students'!S69='Master Answer Key'!$B68, 1, 0)</f>
        <v>1</v>
      </c>
      <c r="T66">
        <f>IF('ALL-Students'!T69='Master Answer Key'!$B68, 1, 0)</f>
        <v>0</v>
      </c>
      <c r="U66">
        <f>IF('ALL-Students'!U69='Master Answer Key'!$B68, 1, 0)</f>
        <v>1</v>
      </c>
      <c r="V66">
        <f>IF('ALL-Students'!V69='Master Answer Key'!$B68, 1, 0)</f>
        <v>1</v>
      </c>
      <c r="W66">
        <f>IF('ALL-Students'!W69='Master Answer Key'!$B68, 1, 0)</f>
        <v>1</v>
      </c>
      <c r="X66">
        <f>IF('ALL-Students'!X69='Master Answer Key'!$B68, 1, 0)</f>
        <v>0</v>
      </c>
      <c r="Y66">
        <f>IF('ALL-Students'!Y69='Master Answer Key'!$B68, 1, 0)</f>
        <v>1</v>
      </c>
      <c r="Z66">
        <f>IF('ALL-Students'!Z69='Master Answer Key'!$B68, 1, 0)</f>
        <v>1</v>
      </c>
      <c r="AA66">
        <f>IF('ALL-Students'!AA69='Master Answer Key'!$B68, 1, 0)</f>
        <v>1</v>
      </c>
      <c r="AB66">
        <f>IF('ALL-Students'!AB69='Master Answer Key'!$B68, 1, 0)</f>
        <v>1</v>
      </c>
      <c r="AC66">
        <f>IF('ALL-Students'!AC69='Master Answer Key'!$B68, 1, 0)</f>
        <v>1</v>
      </c>
      <c r="AD66">
        <f>IF('ALL-Students'!AD69='Master Answer Key'!$B68, 1, 0)</f>
        <v>1</v>
      </c>
      <c r="AE66">
        <f>IF('ALL-Students'!AE69='Master Answer Key'!$B68, 1, 0)</f>
        <v>0</v>
      </c>
      <c r="AF66">
        <f>IF('ALL-Students'!AF69='Master Answer Key'!$B68, 1, 0)</f>
        <v>1</v>
      </c>
      <c r="AG66">
        <f>IF('ALL-Students'!AG69='Master Answer Key'!$B68, 1, 0)</f>
        <v>1</v>
      </c>
      <c r="AH66">
        <f>IF('ALL-Students'!AH69='Master Answer Key'!$B68, 1, 0)</f>
        <v>1</v>
      </c>
      <c r="AI66">
        <f>IF('ALL-Students'!AI69='Master Answer Key'!$B68, 1, 0)</f>
        <v>1</v>
      </c>
      <c r="AJ66">
        <f>IF('ALL-Students'!AJ69='Master Answer Key'!$B68, 1, 0)</f>
        <v>1</v>
      </c>
      <c r="AK66">
        <f>IF('ALL-Students'!AK69='Master Answer Key'!$B68, 1, 0)</f>
        <v>1</v>
      </c>
      <c r="AL66">
        <f>IF('ALL-Students'!AL69='Master Answer Key'!$B68, 1, 0)</f>
        <v>1</v>
      </c>
      <c r="AM66">
        <f>IF('ALL-Students'!AM69='Master Answer Key'!$B68, 1, 0)</f>
        <v>1</v>
      </c>
      <c r="AN66">
        <f>IF('ALL-Students'!AN69='Master Answer Key'!$B68, 1, 0)</f>
        <v>1</v>
      </c>
      <c r="AO66">
        <f>IF('ALL-Students'!AO69='Master Answer Key'!$B68, 1, 0)</f>
        <v>1</v>
      </c>
      <c r="AP66">
        <f>IF('ALL-Students'!AP69='Master Answer Key'!$B68, 1, 0)</f>
        <v>1</v>
      </c>
      <c r="AQ66">
        <f>IF('ALL-Students'!AQ69='Master Answer Key'!$B68, 1, 0)</f>
        <v>1</v>
      </c>
      <c r="AR66">
        <f>IF('ALL-Students'!AR69='Master Answer Key'!$B68, 1, 0)</f>
        <v>1</v>
      </c>
      <c r="AS66">
        <f>IF('ALL-Students'!AS69='Master Answer Key'!$B68, 1, 0)</f>
        <v>1</v>
      </c>
      <c r="AT66">
        <f>IF('ALL-Students'!AT69='Master Answer Key'!$B68, 1, 0)</f>
        <v>0</v>
      </c>
      <c r="AU66">
        <f>IF('ALL-Students'!AU69='Master Answer Key'!$B68, 1, 0)</f>
        <v>1</v>
      </c>
      <c r="AV66">
        <f>IF('ALL-Students'!AV69='Master Answer Key'!$B68, 1, 0)</f>
        <v>1</v>
      </c>
      <c r="AW66">
        <f>IF('ALL-Students'!AW69='Master Answer Key'!$B68, 1, 0)</f>
        <v>1</v>
      </c>
      <c r="AX66">
        <f>IF('ALL-Students'!AX69='Master Answer Key'!$B68, 1, 0)</f>
        <v>1</v>
      </c>
      <c r="AY66">
        <f>IF('ALL-Students'!AY69='Master Answer Key'!$B68, 1, 0)</f>
        <v>0</v>
      </c>
      <c r="AZ66">
        <f>IF('ALL-Students'!AZ69='Master Answer Key'!$B68, 1, 0)</f>
        <v>1</v>
      </c>
      <c r="BA66">
        <f>IF('ALL-Students'!BA69='Master Answer Key'!$B68, 1, 0)</f>
        <v>1</v>
      </c>
      <c r="BB66">
        <f>IF('ALL-Students'!BB69='Master Answer Key'!$B68, 1, 0)</f>
        <v>0</v>
      </c>
      <c r="BC66">
        <f>IF('ALL-Students'!BC69='Master Answer Key'!$B68, 1, 0)</f>
        <v>1</v>
      </c>
      <c r="BD66">
        <f>IF('ALL-Students'!BD69='Master Answer Key'!$B68, 1, 0)</f>
        <v>1</v>
      </c>
      <c r="BE66">
        <f>IF('ALL-Students'!BE69='Master Answer Key'!$B68, 1, 0)</f>
        <v>0</v>
      </c>
      <c r="BF66">
        <f>IF('ALL-Students'!BF69='Master Answer Key'!$B68, 1, 0)</f>
        <v>1</v>
      </c>
      <c r="BG66">
        <f>IF('ALL-Students'!BG69='Master Answer Key'!$B68, 1, 0)</f>
        <v>0</v>
      </c>
      <c r="BH66">
        <f>IF('ALL-Students'!BH69='Master Answer Key'!$B68, 1, 0)</f>
        <v>0</v>
      </c>
      <c r="BI66">
        <f>IF('ALL-Students'!BI69='Master Answer Key'!$B68, 1, 0)</f>
        <v>1</v>
      </c>
      <c r="BJ66">
        <f>IF('ALL-Students'!BJ69='Master Answer Key'!$B68, 1, 0)</f>
        <v>1</v>
      </c>
      <c r="BK66">
        <f>IF('ALL-Students'!BK69='Master Answer Key'!$B68, 1, 0)</f>
        <v>1</v>
      </c>
      <c r="BL66">
        <f>IF('ALL-Students'!BL69='Master Answer Key'!$B68, 1, 0)</f>
        <v>1</v>
      </c>
      <c r="BM66">
        <f>IF('ALL-Students'!BM69='Master Answer Key'!$B68, 1, 0)</f>
        <v>1</v>
      </c>
      <c r="BN66">
        <f>IF('ALL-Students'!BN69='Master Answer Key'!$B68, 1, 0)</f>
        <v>1</v>
      </c>
      <c r="BO66">
        <f>IF('ALL-Students'!BO69='Master Answer Key'!$B68, 1, 0)</f>
        <v>1</v>
      </c>
      <c r="BP66">
        <f>IF('ALL-Students'!BP69='Master Answer Key'!$B68, 1, 0)</f>
        <v>1</v>
      </c>
      <c r="BQ66">
        <f>IF('ALL-Students'!BQ69='Master Answer Key'!$B68, 1, 0)</f>
        <v>1</v>
      </c>
      <c r="BR66">
        <f>IF('ALL-Students'!BR69='Master Answer Key'!$B68, 1, 0)</f>
        <v>1</v>
      </c>
      <c r="BS66">
        <f>IF('ALL-Students'!BS69='Master Answer Key'!$B68, 1, 0)</f>
        <v>1</v>
      </c>
      <c r="BT66">
        <f>IF('ALL-Students'!BT69='Master Answer Key'!$B68, 1, 0)</f>
        <v>1</v>
      </c>
      <c r="BU66">
        <f>IF('ALL-Students'!BU69='Master Answer Key'!$B68, 1, 0)</f>
        <v>1</v>
      </c>
      <c r="BV66">
        <f>IF('ALL-Students'!BV69='Master Answer Key'!$B68, 1, 0)</f>
        <v>1</v>
      </c>
      <c r="BW66">
        <f>IF('ALL-Students'!BW69='Master Answer Key'!$B68, 1, 0)</f>
        <v>1</v>
      </c>
      <c r="BX66">
        <f>IF('ALL-Students'!BX69='Master Answer Key'!$B68, 1, 0)</f>
        <v>1</v>
      </c>
      <c r="BY66">
        <f>IF('ALL-Students'!BY69='Master Answer Key'!$B68, 1, 0)</f>
        <v>1</v>
      </c>
      <c r="BZ66">
        <f>IF('ALL-Students'!BZ69='Master Answer Key'!$B68, 1, 0)</f>
        <v>1</v>
      </c>
      <c r="CA66">
        <f>IF('ALL-Students'!CA69='Master Answer Key'!$B68, 1, 0)</f>
        <v>1</v>
      </c>
      <c r="CB66">
        <f>IF('ALL-Students'!CB69='Master Answer Key'!$B68, 1, 0)</f>
        <v>1</v>
      </c>
      <c r="CC66">
        <f>IF('ALL-Students'!CC69='Master Answer Key'!$B68, 1, 0)</f>
        <v>1</v>
      </c>
    </row>
    <row r="67">
      <c r="A67" s="5" t="s">
        <v>171</v>
      </c>
      <c r="B67">
        <f>IF('ALL-Students'!B70='Master Answer Key'!$B69, 1, 0)</f>
        <v>1</v>
      </c>
      <c r="C67">
        <f>IF('ALL-Students'!C70='Master Answer Key'!$B69, 1, 0)</f>
        <v>0</v>
      </c>
      <c r="D67">
        <f>IF('ALL-Students'!D70='Master Answer Key'!$B69, 1, 0)</f>
        <v>1</v>
      </c>
      <c r="E67">
        <f>IF('ALL-Students'!E70='Master Answer Key'!$B69, 1, 0)</f>
        <v>1</v>
      </c>
      <c r="F67">
        <f>IF('ALL-Students'!F70='Master Answer Key'!$B69, 1, 0)</f>
        <v>1</v>
      </c>
      <c r="G67">
        <f>IF('ALL-Students'!G70='Master Answer Key'!$B69, 1, 0)</f>
        <v>0</v>
      </c>
      <c r="H67">
        <f>IF('ALL-Students'!H70='Master Answer Key'!$B69, 1, 0)</f>
        <v>1</v>
      </c>
      <c r="I67">
        <f>IF('ALL-Students'!I70='Master Answer Key'!$B69, 1, 0)</f>
        <v>1</v>
      </c>
      <c r="J67">
        <f>IF('ALL-Students'!J70='Master Answer Key'!$B69, 1, 0)</f>
        <v>1</v>
      </c>
      <c r="K67">
        <f>IF('ALL-Students'!K70='Master Answer Key'!$B69, 1, 0)</f>
        <v>0</v>
      </c>
      <c r="L67">
        <f>IF('ALL-Students'!L70='Master Answer Key'!$B69, 1, 0)</f>
        <v>1</v>
      </c>
      <c r="M67">
        <f>IF('ALL-Students'!M70='Master Answer Key'!$B69, 1, 0)</f>
        <v>1</v>
      </c>
      <c r="N67">
        <f>IF('ALL-Students'!N70='Master Answer Key'!$B69, 1, 0)</f>
        <v>0</v>
      </c>
      <c r="O67">
        <f>IF('ALL-Students'!O70='Master Answer Key'!$B69, 1, 0)</f>
        <v>1</v>
      </c>
      <c r="P67">
        <f>IF('ALL-Students'!P70='Master Answer Key'!$B69, 1, 0)</f>
        <v>1</v>
      </c>
      <c r="Q67">
        <f>IF('ALL-Students'!Q70='Master Answer Key'!$B69, 1, 0)</f>
        <v>1</v>
      </c>
      <c r="R67">
        <f>IF('ALL-Students'!R70='Master Answer Key'!$B69, 1, 0)</f>
        <v>1</v>
      </c>
      <c r="S67">
        <f>IF('ALL-Students'!S70='Master Answer Key'!$B69, 1, 0)</f>
        <v>1</v>
      </c>
      <c r="T67">
        <f>IF('ALL-Students'!T70='Master Answer Key'!$B69, 1, 0)</f>
        <v>1</v>
      </c>
      <c r="U67">
        <f>IF('ALL-Students'!U70='Master Answer Key'!$B69, 1, 0)</f>
        <v>1</v>
      </c>
      <c r="V67">
        <f>IF('ALL-Students'!V70='Master Answer Key'!$B69, 1, 0)</f>
        <v>1</v>
      </c>
      <c r="W67">
        <f>IF('ALL-Students'!W70='Master Answer Key'!$B69, 1, 0)</f>
        <v>1</v>
      </c>
      <c r="X67">
        <f>IF('ALL-Students'!X70='Master Answer Key'!$B69, 1, 0)</f>
        <v>1</v>
      </c>
      <c r="Y67">
        <f>IF('ALL-Students'!Y70='Master Answer Key'!$B69, 1, 0)</f>
        <v>1</v>
      </c>
      <c r="Z67">
        <f>IF('ALL-Students'!Z70='Master Answer Key'!$B69, 1, 0)</f>
        <v>1</v>
      </c>
      <c r="AA67">
        <f>IF('ALL-Students'!AA70='Master Answer Key'!$B69, 1, 0)</f>
        <v>1</v>
      </c>
      <c r="AB67">
        <f>IF('ALL-Students'!AB70='Master Answer Key'!$B69, 1, 0)</f>
        <v>1</v>
      </c>
      <c r="AC67">
        <f>IF('ALL-Students'!AC70='Master Answer Key'!$B69, 1, 0)</f>
        <v>1</v>
      </c>
      <c r="AD67">
        <f>IF('ALL-Students'!AD70='Master Answer Key'!$B69, 1, 0)</f>
        <v>0</v>
      </c>
      <c r="AE67">
        <f>IF('ALL-Students'!AE70='Master Answer Key'!$B69, 1, 0)</f>
        <v>1</v>
      </c>
      <c r="AF67">
        <f>IF('ALL-Students'!AF70='Master Answer Key'!$B69, 1, 0)</f>
        <v>1</v>
      </c>
      <c r="AG67">
        <f>IF('ALL-Students'!AG70='Master Answer Key'!$B69, 1, 0)</f>
        <v>1</v>
      </c>
      <c r="AH67">
        <f>IF('ALL-Students'!AH70='Master Answer Key'!$B69, 1, 0)</f>
        <v>1</v>
      </c>
      <c r="AI67">
        <f>IF('ALL-Students'!AI70='Master Answer Key'!$B69, 1, 0)</f>
        <v>1</v>
      </c>
      <c r="AJ67">
        <f>IF('ALL-Students'!AJ70='Master Answer Key'!$B69, 1, 0)</f>
        <v>0</v>
      </c>
      <c r="AK67">
        <f>IF('ALL-Students'!AK70='Master Answer Key'!$B69, 1, 0)</f>
        <v>1</v>
      </c>
      <c r="AL67">
        <f>IF('ALL-Students'!AL70='Master Answer Key'!$B69, 1, 0)</f>
        <v>1</v>
      </c>
      <c r="AM67">
        <f>IF('ALL-Students'!AM70='Master Answer Key'!$B69, 1, 0)</f>
        <v>0</v>
      </c>
      <c r="AN67">
        <f>IF('ALL-Students'!AN70='Master Answer Key'!$B69, 1, 0)</f>
        <v>1</v>
      </c>
      <c r="AO67">
        <f>IF('ALL-Students'!AO70='Master Answer Key'!$B69, 1, 0)</f>
        <v>1</v>
      </c>
      <c r="AP67">
        <f>IF('ALL-Students'!AP70='Master Answer Key'!$B69, 1, 0)</f>
        <v>1</v>
      </c>
      <c r="AQ67">
        <f>IF('ALL-Students'!AQ70='Master Answer Key'!$B69, 1, 0)</f>
        <v>1</v>
      </c>
      <c r="AR67">
        <f>IF('ALL-Students'!AR70='Master Answer Key'!$B69, 1, 0)</f>
        <v>1</v>
      </c>
      <c r="AS67">
        <f>IF('ALL-Students'!AS70='Master Answer Key'!$B69, 1, 0)</f>
        <v>0</v>
      </c>
      <c r="AT67">
        <f>IF('ALL-Students'!AT70='Master Answer Key'!$B69, 1, 0)</f>
        <v>1</v>
      </c>
      <c r="AU67">
        <f>IF('ALL-Students'!AU70='Master Answer Key'!$B69, 1, 0)</f>
        <v>0</v>
      </c>
      <c r="AV67">
        <f>IF('ALL-Students'!AV70='Master Answer Key'!$B69, 1, 0)</f>
        <v>1</v>
      </c>
      <c r="AW67">
        <f>IF('ALL-Students'!AW70='Master Answer Key'!$B69, 1, 0)</f>
        <v>1</v>
      </c>
      <c r="AX67">
        <f>IF('ALL-Students'!AX70='Master Answer Key'!$B69, 1, 0)</f>
        <v>1</v>
      </c>
      <c r="AY67">
        <f>IF('ALL-Students'!AY70='Master Answer Key'!$B69, 1, 0)</f>
        <v>1</v>
      </c>
      <c r="AZ67">
        <f>IF('ALL-Students'!AZ70='Master Answer Key'!$B69, 1, 0)</f>
        <v>0</v>
      </c>
      <c r="BA67">
        <f>IF('ALL-Students'!BA70='Master Answer Key'!$B69, 1, 0)</f>
        <v>1</v>
      </c>
      <c r="BB67">
        <f>IF('ALL-Students'!BB70='Master Answer Key'!$B69, 1, 0)</f>
        <v>1</v>
      </c>
      <c r="BC67">
        <f>IF('ALL-Students'!BC70='Master Answer Key'!$B69, 1, 0)</f>
        <v>0</v>
      </c>
      <c r="BD67">
        <f>IF('ALL-Students'!BD70='Master Answer Key'!$B69, 1, 0)</f>
        <v>1</v>
      </c>
      <c r="BE67">
        <f>IF('ALL-Students'!BE70='Master Answer Key'!$B69, 1, 0)</f>
        <v>1</v>
      </c>
      <c r="BF67">
        <f>IF('ALL-Students'!BF70='Master Answer Key'!$B69, 1, 0)</f>
        <v>1</v>
      </c>
      <c r="BG67">
        <f>IF('ALL-Students'!BG70='Master Answer Key'!$B69, 1, 0)</f>
        <v>1</v>
      </c>
      <c r="BH67">
        <f>IF('ALL-Students'!BH70='Master Answer Key'!$B69, 1, 0)</f>
        <v>0</v>
      </c>
      <c r="BI67">
        <f>IF('ALL-Students'!BI70='Master Answer Key'!$B69, 1, 0)</f>
        <v>1</v>
      </c>
      <c r="BJ67">
        <f>IF('ALL-Students'!BJ70='Master Answer Key'!$B69, 1, 0)</f>
        <v>1</v>
      </c>
      <c r="BK67">
        <f>IF('ALL-Students'!BK70='Master Answer Key'!$B69, 1, 0)</f>
        <v>1</v>
      </c>
      <c r="BL67">
        <f>IF('ALL-Students'!BL70='Master Answer Key'!$B69, 1, 0)</f>
        <v>1</v>
      </c>
      <c r="BM67">
        <f>IF('ALL-Students'!BM70='Master Answer Key'!$B69, 1, 0)</f>
        <v>1</v>
      </c>
      <c r="BN67">
        <f>IF('ALL-Students'!BN70='Master Answer Key'!$B69, 1, 0)</f>
        <v>1</v>
      </c>
      <c r="BO67">
        <f>IF('ALL-Students'!BO70='Master Answer Key'!$B69, 1, 0)</f>
        <v>1</v>
      </c>
      <c r="BP67">
        <f>IF('ALL-Students'!BP70='Master Answer Key'!$B69, 1, 0)</f>
        <v>1</v>
      </c>
      <c r="BQ67">
        <f>IF('ALL-Students'!BQ70='Master Answer Key'!$B69, 1, 0)</f>
        <v>1</v>
      </c>
      <c r="BR67">
        <f>IF('ALL-Students'!BR70='Master Answer Key'!$B69, 1, 0)</f>
        <v>1</v>
      </c>
      <c r="BS67">
        <f>IF('ALL-Students'!BS70='Master Answer Key'!$B69, 1, 0)</f>
        <v>1</v>
      </c>
      <c r="BT67">
        <f>IF('ALL-Students'!BT70='Master Answer Key'!$B69, 1, 0)</f>
        <v>0</v>
      </c>
      <c r="BU67">
        <f>IF('ALL-Students'!BU70='Master Answer Key'!$B69, 1, 0)</f>
        <v>1</v>
      </c>
      <c r="BV67">
        <f>IF('ALL-Students'!BV70='Master Answer Key'!$B69, 1, 0)</f>
        <v>1</v>
      </c>
      <c r="BW67">
        <f>IF('ALL-Students'!BW70='Master Answer Key'!$B69, 1, 0)</f>
        <v>1</v>
      </c>
      <c r="BX67">
        <f>IF('ALL-Students'!BX70='Master Answer Key'!$B69, 1, 0)</f>
        <v>1</v>
      </c>
      <c r="BY67">
        <f>IF('ALL-Students'!BY70='Master Answer Key'!$B69, 1, 0)</f>
        <v>1</v>
      </c>
      <c r="BZ67">
        <f>IF('ALL-Students'!BZ70='Master Answer Key'!$B69, 1, 0)</f>
        <v>1</v>
      </c>
      <c r="CA67">
        <f>IF('ALL-Students'!CA70='Master Answer Key'!$B69, 1, 0)</f>
        <v>1</v>
      </c>
      <c r="CB67">
        <f>IF('ALL-Students'!CB70='Master Answer Key'!$B69, 1, 0)</f>
        <v>1</v>
      </c>
      <c r="CC67">
        <f>IF('ALL-Students'!CC70='Master Answer Key'!$B69, 1, 0)</f>
        <v>1</v>
      </c>
    </row>
    <row r="68">
      <c r="A68" s="5" t="s">
        <v>172</v>
      </c>
      <c r="B68">
        <f>IF('ALL-Students'!B71='Master Answer Key'!$B70, 1, 0)</f>
        <v>0</v>
      </c>
      <c r="C68">
        <f>IF('ALL-Students'!C71='Master Answer Key'!$B70, 1, 0)</f>
        <v>1</v>
      </c>
      <c r="D68">
        <f>IF('ALL-Students'!D71='Master Answer Key'!$B70, 1, 0)</f>
        <v>1</v>
      </c>
      <c r="E68">
        <f>IF('ALL-Students'!E71='Master Answer Key'!$B70, 1, 0)</f>
        <v>0</v>
      </c>
      <c r="F68">
        <f>IF('ALL-Students'!F71='Master Answer Key'!$B70, 1, 0)</f>
        <v>0</v>
      </c>
      <c r="G68">
        <f>IF('ALL-Students'!G71='Master Answer Key'!$B70, 1, 0)</f>
        <v>0</v>
      </c>
      <c r="H68">
        <f>IF('ALL-Students'!H71='Master Answer Key'!$B70, 1, 0)</f>
        <v>1</v>
      </c>
      <c r="I68">
        <f>IF('ALL-Students'!I71='Master Answer Key'!$B70, 1, 0)</f>
        <v>1</v>
      </c>
      <c r="J68">
        <f>IF('ALL-Students'!J71='Master Answer Key'!$B70, 1, 0)</f>
        <v>0</v>
      </c>
      <c r="K68">
        <f>IF('ALL-Students'!K71='Master Answer Key'!$B70, 1, 0)</f>
        <v>0</v>
      </c>
      <c r="L68">
        <f>IF('ALL-Students'!L71='Master Answer Key'!$B70, 1, 0)</f>
        <v>0</v>
      </c>
      <c r="M68">
        <f>IF('ALL-Students'!M71='Master Answer Key'!$B70, 1, 0)</f>
        <v>0</v>
      </c>
      <c r="N68">
        <f>IF('ALL-Students'!N71='Master Answer Key'!$B70, 1, 0)</f>
        <v>0</v>
      </c>
      <c r="O68">
        <f>IF('ALL-Students'!O71='Master Answer Key'!$B70, 1, 0)</f>
        <v>1</v>
      </c>
      <c r="P68">
        <f>IF('ALL-Students'!P71='Master Answer Key'!$B70, 1, 0)</f>
        <v>0</v>
      </c>
      <c r="Q68">
        <f>IF('ALL-Students'!Q71='Master Answer Key'!$B70, 1, 0)</f>
        <v>1</v>
      </c>
      <c r="R68">
        <f>IF('ALL-Students'!R71='Master Answer Key'!$B70, 1, 0)</f>
        <v>0</v>
      </c>
      <c r="S68">
        <f>IF('ALL-Students'!S71='Master Answer Key'!$B70, 1, 0)</f>
        <v>0</v>
      </c>
      <c r="T68">
        <f>IF('ALL-Students'!T71='Master Answer Key'!$B70, 1, 0)</f>
        <v>0</v>
      </c>
      <c r="U68">
        <f>IF('ALL-Students'!U71='Master Answer Key'!$B70, 1, 0)</f>
        <v>0</v>
      </c>
      <c r="V68">
        <f>IF('ALL-Students'!V71='Master Answer Key'!$B70, 1, 0)</f>
        <v>1</v>
      </c>
      <c r="W68">
        <f>IF('ALL-Students'!W71='Master Answer Key'!$B70, 1, 0)</f>
        <v>0</v>
      </c>
      <c r="X68">
        <f>IF('ALL-Students'!X71='Master Answer Key'!$B70, 1, 0)</f>
        <v>0</v>
      </c>
      <c r="Y68">
        <f>IF('ALL-Students'!Y71='Master Answer Key'!$B70, 1, 0)</f>
        <v>0</v>
      </c>
      <c r="Z68">
        <f>IF('ALL-Students'!Z71='Master Answer Key'!$B70, 1, 0)</f>
        <v>0</v>
      </c>
      <c r="AA68">
        <f>IF('ALL-Students'!AA71='Master Answer Key'!$B70, 1, 0)</f>
        <v>0</v>
      </c>
      <c r="AB68">
        <f>IF('ALL-Students'!AB71='Master Answer Key'!$B70, 1, 0)</f>
        <v>1</v>
      </c>
      <c r="AC68">
        <f>IF('ALL-Students'!AC71='Master Answer Key'!$B70, 1, 0)</f>
        <v>0</v>
      </c>
      <c r="AD68">
        <f>IF('ALL-Students'!AD71='Master Answer Key'!$B70, 1, 0)</f>
        <v>0</v>
      </c>
      <c r="AE68">
        <f>IF('ALL-Students'!AE71='Master Answer Key'!$B70, 1, 0)</f>
        <v>0</v>
      </c>
      <c r="AF68">
        <f>IF('ALL-Students'!AF71='Master Answer Key'!$B70, 1, 0)</f>
        <v>1</v>
      </c>
      <c r="AG68">
        <f>IF('ALL-Students'!AG71='Master Answer Key'!$B70, 1, 0)</f>
        <v>0</v>
      </c>
      <c r="AH68">
        <f>IF('ALL-Students'!AH71='Master Answer Key'!$B70, 1, 0)</f>
        <v>0</v>
      </c>
      <c r="AI68">
        <f>IF('ALL-Students'!AI71='Master Answer Key'!$B70, 1, 0)</f>
        <v>1</v>
      </c>
      <c r="AJ68">
        <f>IF('ALL-Students'!AJ71='Master Answer Key'!$B70, 1, 0)</f>
        <v>0</v>
      </c>
      <c r="AK68">
        <f>IF('ALL-Students'!AK71='Master Answer Key'!$B70, 1, 0)</f>
        <v>0</v>
      </c>
      <c r="AL68">
        <f>IF('ALL-Students'!AL71='Master Answer Key'!$B70, 1, 0)</f>
        <v>1</v>
      </c>
      <c r="AM68">
        <f>IF('ALL-Students'!AM71='Master Answer Key'!$B70, 1, 0)</f>
        <v>0</v>
      </c>
      <c r="AN68">
        <f>IF('ALL-Students'!AN71='Master Answer Key'!$B70, 1, 0)</f>
        <v>1</v>
      </c>
      <c r="AO68">
        <f>IF('ALL-Students'!AO71='Master Answer Key'!$B70, 1, 0)</f>
        <v>0</v>
      </c>
      <c r="AP68">
        <f>IF('ALL-Students'!AP71='Master Answer Key'!$B70, 1, 0)</f>
        <v>0</v>
      </c>
      <c r="AQ68">
        <f>IF('ALL-Students'!AQ71='Master Answer Key'!$B70, 1, 0)</f>
        <v>0</v>
      </c>
      <c r="AR68">
        <f>IF('ALL-Students'!AR71='Master Answer Key'!$B70, 1, 0)</f>
        <v>0</v>
      </c>
      <c r="AS68">
        <f>IF('ALL-Students'!AS71='Master Answer Key'!$B70, 1, 0)</f>
        <v>1</v>
      </c>
      <c r="AT68">
        <f>IF('ALL-Students'!AT71='Master Answer Key'!$B70, 1, 0)</f>
        <v>0</v>
      </c>
      <c r="AU68">
        <f>IF('ALL-Students'!AU71='Master Answer Key'!$B70, 1, 0)</f>
        <v>1</v>
      </c>
      <c r="AV68">
        <f>IF('ALL-Students'!AV71='Master Answer Key'!$B70, 1, 0)</f>
        <v>0</v>
      </c>
      <c r="AW68">
        <f>IF('ALL-Students'!AW71='Master Answer Key'!$B70, 1, 0)</f>
        <v>1</v>
      </c>
      <c r="AX68">
        <f>IF('ALL-Students'!AX71='Master Answer Key'!$B70, 1, 0)</f>
        <v>0</v>
      </c>
      <c r="AY68">
        <f>IF('ALL-Students'!AY71='Master Answer Key'!$B70, 1, 0)</f>
        <v>0</v>
      </c>
      <c r="AZ68">
        <f>IF('ALL-Students'!AZ71='Master Answer Key'!$B70, 1, 0)</f>
        <v>1</v>
      </c>
      <c r="BA68">
        <f>IF('ALL-Students'!BA71='Master Answer Key'!$B70, 1, 0)</f>
        <v>0</v>
      </c>
      <c r="BB68">
        <f>IF('ALL-Students'!BB71='Master Answer Key'!$B70, 1, 0)</f>
        <v>0</v>
      </c>
      <c r="BC68">
        <f>IF('ALL-Students'!BC71='Master Answer Key'!$B70, 1, 0)</f>
        <v>1</v>
      </c>
      <c r="BD68">
        <f>IF('ALL-Students'!BD71='Master Answer Key'!$B70, 1, 0)</f>
        <v>1</v>
      </c>
      <c r="BE68">
        <f>IF('ALL-Students'!BE71='Master Answer Key'!$B70, 1, 0)</f>
        <v>0</v>
      </c>
      <c r="BF68">
        <f>IF('ALL-Students'!BF71='Master Answer Key'!$B70, 1, 0)</f>
        <v>0</v>
      </c>
      <c r="BG68">
        <f>IF('ALL-Students'!BG71='Master Answer Key'!$B70, 1, 0)</f>
        <v>0</v>
      </c>
      <c r="BH68">
        <f>IF('ALL-Students'!BH71='Master Answer Key'!$B70, 1, 0)</f>
        <v>0</v>
      </c>
      <c r="BI68">
        <f>IF('ALL-Students'!BI71='Master Answer Key'!$B70, 1, 0)</f>
        <v>1</v>
      </c>
      <c r="BJ68">
        <f>IF('ALL-Students'!BJ71='Master Answer Key'!$B70, 1, 0)</f>
        <v>0</v>
      </c>
      <c r="BK68">
        <f>IF('ALL-Students'!BK71='Master Answer Key'!$B70, 1, 0)</f>
        <v>0</v>
      </c>
      <c r="BL68">
        <f>IF('ALL-Students'!BL71='Master Answer Key'!$B70, 1, 0)</f>
        <v>1</v>
      </c>
      <c r="BM68">
        <f>IF('ALL-Students'!BM71='Master Answer Key'!$B70, 1, 0)</f>
        <v>0</v>
      </c>
      <c r="BN68">
        <f>IF('ALL-Students'!BN71='Master Answer Key'!$B70, 1, 0)</f>
        <v>1</v>
      </c>
      <c r="BO68">
        <f>IF('ALL-Students'!BO71='Master Answer Key'!$B70, 1, 0)</f>
        <v>0</v>
      </c>
      <c r="BP68">
        <f>IF('ALL-Students'!BP71='Master Answer Key'!$B70, 1, 0)</f>
        <v>0</v>
      </c>
      <c r="BQ68">
        <f>IF('ALL-Students'!BQ71='Master Answer Key'!$B70, 1, 0)</f>
        <v>1</v>
      </c>
      <c r="BR68">
        <f>IF('ALL-Students'!BR71='Master Answer Key'!$B70, 1, 0)</f>
        <v>0</v>
      </c>
      <c r="BS68">
        <f>IF('ALL-Students'!BS71='Master Answer Key'!$B70, 1, 0)</f>
        <v>1</v>
      </c>
      <c r="BT68">
        <f>IF('ALL-Students'!BT71='Master Answer Key'!$B70, 1, 0)</f>
        <v>1</v>
      </c>
      <c r="BU68">
        <f>IF('ALL-Students'!BU71='Master Answer Key'!$B70, 1, 0)</f>
        <v>1</v>
      </c>
      <c r="BV68">
        <f>IF('ALL-Students'!BV71='Master Answer Key'!$B70, 1, 0)</f>
        <v>0</v>
      </c>
      <c r="BW68">
        <f>IF('ALL-Students'!BW71='Master Answer Key'!$B70, 1, 0)</f>
        <v>0</v>
      </c>
      <c r="BX68">
        <f>IF('ALL-Students'!BX71='Master Answer Key'!$B70, 1, 0)</f>
        <v>0</v>
      </c>
      <c r="BY68">
        <f>IF('ALL-Students'!BY71='Master Answer Key'!$B70, 1, 0)</f>
        <v>1</v>
      </c>
      <c r="BZ68">
        <f>IF('ALL-Students'!BZ71='Master Answer Key'!$B70, 1, 0)</f>
        <v>0</v>
      </c>
      <c r="CA68">
        <f>IF('ALL-Students'!CA71='Master Answer Key'!$B70, 1, 0)</f>
        <v>1</v>
      </c>
      <c r="CB68">
        <f>IF('ALL-Students'!CB71='Master Answer Key'!$B70, 1, 0)</f>
        <v>1</v>
      </c>
      <c r="CC68">
        <f>IF('ALL-Students'!CC71='Master Answer Key'!$B70, 1, 0)</f>
        <v>0</v>
      </c>
    </row>
    <row r="69">
      <c r="A69" s="5" t="s">
        <v>173</v>
      </c>
      <c r="B69">
        <f>IF('ALL-Students'!B72='Master Answer Key'!$B71, 1, 0)</f>
        <v>1</v>
      </c>
      <c r="C69">
        <f>IF('ALL-Students'!C72='Master Answer Key'!$B71, 1, 0)</f>
        <v>1</v>
      </c>
      <c r="D69">
        <f>IF('ALL-Students'!D72='Master Answer Key'!$B71, 1, 0)</f>
        <v>1</v>
      </c>
      <c r="E69">
        <f>IF('ALL-Students'!E72='Master Answer Key'!$B71, 1, 0)</f>
        <v>1</v>
      </c>
      <c r="F69">
        <f>IF('ALL-Students'!F72='Master Answer Key'!$B71, 1, 0)</f>
        <v>1</v>
      </c>
      <c r="G69">
        <f>IF('ALL-Students'!G72='Master Answer Key'!$B71, 1, 0)</f>
        <v>0</v>
      </c>
      <c r="H69">
        <f>IF('ALL-Students'!H72='Master Answer Key'!$B71, 1, 0)</f>
        <v>1</v>
      </c>
      <c r="I69">
        <f>IF('ALL-Students'!I72='Master Answer Key'!$B71, 1, 0)</f>
        <v>1</v>
      </c>
      <c r="J69">
        <f>IF('ALL-Students'!J72='Master Answer Key'!$B71, 1, 0)</f>
        <v>1</v>
      </c>
      <c r="K69">
        <f>IF('ALL-Students'!K72='Master Answer Key'!$B71, 1, 0)</f>
        <v>1</v>
      </c>
      <c r="L69">
        <f>IF('ALL-Students'!L72='Master Answer Key'!$B71, 1, 0)</f>
        <v>1</v>
      </c>
      <c r="M69">
        <f>IF('ALL-Students'!M72='Master Answer Key'!$B71, 1, 0)</f>
        <v>1</v>
      </c>
      <c r="N69">
        <f>IF('ALL-Students'!N72='Master Answer Key'!$B71, 1, 0)</f>
        <v>1</v>
      </c>
      <c r="O69">
        <f>IF('ALL-Students'!O72='Master Answer Key'!$B71, 1, 0)</f>
        <v>1</v>
      </c>
      <c r="P69">
        <f>IF('ALL-Students'!P72='Master Answer Key'!$B71, 1, 0)</f>
        <v>1</v>
      </c>
      <c r="Q69">
        <f>IF('ALL-Students'!Q72='Master Answer Key'!$B71, 1, 0)</f>
        <v>1</v>
      </c>
      <c r="R69">
        <f>IF('ALL-Students'!R72='Master Answer Key'!$B71, 1, 0)</f>
        <v>1</v>
      </c>
      <c r="S69">
        <f>IF('ALL-Students'!S72='Master Answer Key'!$B71, 1, 0)</f>
        <v>1</v>
      </c>
      <c r="T69">
        <f>IF('ALL-Students'!T72='Master Answer Key'!$B71, 1, 0)</f>
        <v>1</v>
      </c>
      <c r="U69">
        <f>IF('ALL-Students'!U72='Master Answer Key'!$B71, 1, 0)</f>
        <v>1</v>
      </c>
      <c r="V69">
        <f>IF('ALL-Students'!V72='Master Answer Key'!$B71, 1, 0)</f>
        <v>1</v>
      </c>
      <c r="W69">
        <f>IF('ALL-Students'!W72='Master Answer Key'!$B71, 1, 0)</f>
        <v>1</v>
      </c>
      <c r="X69">
        <f>IF('ALL-Students'!X72='Master Answer Key'!$B71, 1, 0)</f>
        <v>1</v>
      </c>
      <c r="Y69">
        <f>IF('ALL-Students'!Y72='Master Answer Key'!$B71, 1, 0)</f>
        <v>1</v>
      </c>
      <c r="Z69">
        <f>IF('ALL-Students'!Z72='Master Answer Key'!$B71, 1, 0)</f>
        <v>1</v>
      </c>
      <c r="AA69">
        <f>IF('ALL-Students'!AA72='Master Answer Key'!$B71, 1, 0)</f>
        <v>1</v>
      </c>
      <c r="AB69">
        <f>IF('ALL-Students'!AB72='Master Answer Key'!$B71, 1, 0)</f>
        <v>1</v>
      </c>
      <c r="AC69">
        <f>IF('ALL-Students'!AC72='Master Answer Key'!$B71, 1, 0)</f>
        <v>1</v>
      </c>
      <c r="AD69">
        <f>IF('ALL-Students'!AD72='Master Answer Key'!$B71, 1, 0)</f>
        <v>1</v>
      </c>
      <c r="AE69">
        <f>IF('ALL-Students'!AE72='Master Answer Key'!$B71, 1, 0)</f>
        <v>1</v>
      </c>
      <c r="AF69">
        <f>IF('ALL-Students'!AF72='Master Answer Key'!$B71, 1, 0)</f>
        <v>1</v>
      </c>
      <c r="AG69">
        <f>IF('ALL-Students'!AG72='Master Answer Key'!$B71, 1, 0)</f>
        <v>1</v>
      </c>
      <c r="AH69">
        <f>IF('ALL-Students'!AH72='Master Answer Key'!$B71, 1, 0)</f>
        <v>1</v>
      </c>
      <c r="AI69">
        <f>IF('ALL-Students'!AI72='Master Answer Key'!$B71, 1, 0)</f>
        <v>1</v>
      </c>
      <c r="AJ69">
        <f>IF('ALL-Students'!AJ72='Master Answer Key'!$B71, 1, 0)</f>
        <v>1</v>
      </c>
      <c r="AK69">
        <f>IF('ALL-Students'!AK72='Master Answer Key'!$B71, 1, 0)</f>
        <v>1</v>
      </c>
      <c r="AL69">
        <f>IF('ALL-Students'!AL72='Master Answer Key'!$B71, 1, 0)</f>
        <v>1</v>
      </c>
      <c r="AM69">
        <f>IF('ALL-Students'!AM72='Master Answer Key'!$B71, 1, 0)</f>
        <v>1</v>
      </c>
      <c r="AN69">
        <f>IF('ALL-Students'!AN72='Master Answer Key'!$B71, 1, 0)</f>
        <v>1</v>
      </c>
      <c r="AO69">
        <f>IF('ALL-Students'!AO72='Master Answer Key'!$B71, 1, 0)</f>
        <v>1</v>
      </c>
      <c r="AP69">
        <f>IF('ALL-Students'!AP72='Master Answer Key'!$B71, 1, 0)</f>
        <v>1</v>
      </c>
      <c r="AQ69">
        <f>IF('ALL-Students'!AQ72='Master Answer Key'!$B71, 1, 0)</f>
        <v>1</v>
      </c>
      <c r="AR69">
        <f>IF('ALL-Students'!AR72='Master Answer Key'!$B71, 1, 0)</f>
        <v>1</v>
      </c>
      <c r="AS69">
        <f>IF('ALL-Students'!AS72='Master Answer Key'!$B71, 1, 0)</f>
        <v>1</v>
      </c>
      <c r="AT69">
        <f>IF('ALL-Students'!AT72='Master Answer Key'!$B71, 1, 0)</f>
        <v>1</v>
      </c>
      <c r="AU69">
        <f>IF('ALL-Students'!AU72='Master Answer Key'!$B71, 1, 0)</f>
        <v>1</v>
      </c>
      <c r="AV69">
        <f>IF('ALL-Students'!AV72='Master Answer Key'!$B71, 1, 0)</f>
        <v>1</v>
      </c>
      <c r="AW69">
        <f>IF('ALL-Students'!AW72='Master Answer Key'!$B71, 1, 0)</f>
        <v>1</v>
      </c>
      <c r="AX69">
        <f>IF('ALL-Students'!AX72='Master Answer Key'!$B71, 1, 0)</f>
        <v>1</v>
      </c>
      <c r="AY69">
        <f>IF('ALL-Students'!AY72='Master Answer Key'!$B71, 1, 0)</f>
        <v>1</v>
      </c>
      <c r="AZ69">
        <f>IF('ALL-Students'!AZ72='Master Answer Key'!$B71, 1, 0)</f>
        <v>1</v>
      </c>
      <c r="BA69">
        <f>IF('ALL-Students'!BA72='Master Answer Key'!$B71, 1, 0)</f>
        <v>1</v>
      </c>
      <c r="BB69">
        <f>IF('ALL-Students'!BB72='Master Answer Key'!$B71, 1, 0)</f>
        <v>1</v>
      </c>
      <c r="BC69">
        <f>IF('ALL-Students'!BC72='Master Answer Key'!$B71, 1, 0)</f>
        <v>1</v>
      </c>
      <c r="BD69">
        <f>IF('ALL-Students'!BD72='Master Answer Key'!$B71, 1, 0)</f>
        <v>1</v>
      </c>
      <c r="BE69">
        <f>IF('ALL-Students'!BE72='Master Answer Key'!$B71, 1, 0)</f>
        <v>1</v>
      </c>
      <c r="BF69">
        <f>IF('ALL-Students'!BF72='Master Answer Key'!$B71, 1, 0)</f>
        <v>1</v>
      </c>
      <c r="BG69">
        <f>IF('ALL-Students'!BG72='Master Answer Key'!$B71, 1, 0)</f>
        <v>0</v>
      </c>
      <c r="BH69">
        <f>IF('ALL-Students'!BH72='Master Answer Key'!$B71, 1, 0)</f>
        <v>0</v>
      </c>
      <c r="BI69">
        <f>IF('ALL-Students'!BI72='Master Answer Key'!$B71, 1, 0)</f>
        <v>1</v>
      </c>
      <c r="BJ69">
        <f>IF('ALL-Students'!BJ72='Master Answer Key'!$B71, 1, 0)</f>
        <v>1</v>
      </c>
      <c r="BK69">
        <f>IF('ALL-Students'!BK72='Master Answer Key'!$B71, 1, 0)</f>
        <v>1</v>
      </c>
      <c r="BL69">
        <f>IF('ALL-Students'!BL72='Master Answer Key'!$B71, 1, 0)</f>
        <v>1</v>
      </c>
      <c r="BM69">
        <f>IF('ALL-Students'!BM72='Master Answer Key'!$B71, 1, 0)</f>
        <v>1</v>
      </c>
      <c r="BN69">
        <f>IF('ALL-Students'!BN72='Master Answer Key'!$B71, 1, 0)</f>
        <v>1</v>
      </c>
      <c r="BO69">
        <f>IF('ALL-Students'!BO72='Master Answer Key'!$B71, 1, 0)</f>
        <v>1</v>
      </c>
      <c r="BP69">
        <f>IF('ALL-Students'!BP72='Master Answer Key'!$B71, 1, 0)</f>
        <v>1</v>
      </c>
      <c r="BQ69">
        <f>IF('ALL-Students'!BQ72='Master Answer Key'!$B71, 1, 0)</f>
        <v>1</v>
      </c>
      <c r="BR69">
        <f>IF('ALL-Students'!BR72='Master Answer Key'!$B71, 1, 0)</f>
        <v>1</v>
      </c>
      <c r="BS69">
        <f>IF('ALL-Students'!BS72='Master Answer Key'!$B71, 1, 0)</f>
        <v>1</v>
      </c>
      <c r="BT69">
        <f>IF('ALL-Students'!BT72='Master Answer Key'!$B71, 1, 0)</f>
        <v>1</v>
      </c>
      <c r="BU69">
        <f>IF('ALL-Students'!BU72='Master Answer Key'!$B71, 1, 0)</f>
        <v>1</v>
      </c>
      <c r="BV69">
        <f>IF('ALL-Students'!BV72='Master Answer Key'!$B71, 1, 0)</f>
        <v>1</v>
      </c>
      <c r="BW69">
        <f>IF('ALL-Students'!BW72='Master Answer Key'!$B71, 1, 0)</f>
        <v>1</v>
      </c>
      <c r="BX69">
        <f>IF('ALL-Students'!BX72='Master Answer Key'!$B71, 1, 0)</f>
        <v>1</v>
      </c>
      <c r="BY69">
        <f>IF('ALL-Students'!BY72='Master Answer Key'!$B71, 1, 0)</f>
        <v>1</v>
      </c>
      <c r="BZ69">
        <f>IF('ALL-Students'!BZ72='Master Answer Key'!$B71, 1, 0)</f>
        <v>1</v>
      </c>
      <c r="CA69">
        <f>IF('ALL-Students'!CA72='Master Answer Key'!$B71, 1, 0)</f>
        <v>0</v>
      </c>
      <c r="CB69">
        <f>IF('ALL-Students'!CB72='Master Answer Key'!$B71, 1, 0)</f>
        <v>1</v>
      </c>
      <c r="CC69">
        <f>IF('ALL-Students'!CC72='Master Answer Key'!$B71, 1, 0)</f>
        <v>1</v>
      </c>
    </row>
    <row r="70">
      <c r="A70" s="5" t="s">
        <v>174</v>
      </c>
      <c r="B70">
        <f>IF('ALL-Students'!B73='Master Answer Key'!$B72, 1, 0)</f>
        <v>1</v>
      </c>
      <c r="C70">
        <f>IF('ALL-Students'!C73='Master Answer Key'!$B72, 1, 0)</f>
        <v>0</v>
      </c>
      <c r="D70">
        <f>IF('ALL-Students'!D73='Master Answer Key'!$B72, 1, 0)</f>
        <v>0</v>
      </c>
      <c r="E70">
        <f>IF('ALL-Students'!E73='Master Answer Key'!$B72, 1, 0)</f>
        <v>0</v>
      </c>
      <c r="F70">
        <f>IF('ALL-Students'!F73='Master Answer Key'!$B72, 1, 0)</f>
        <v>1</v>
      </c>
      <c r="G70">
        <f>IF('ALL-Students'!G73='Master Answer Key'!$B72, 1, 0)</f>
        <v>0</v>
      </c>
      <c r="H70">
        <f>IF('ALL-Students'!H73='Master Answer Key'!$B72, 1, 0)</f>
        <v>0</v>
      </c>
      <c r="I70">
        <f>IF('ALL-Students'!I73='Master Answer Key'!$B72, 1, 0)</f>
        <v>1</v>
      </c>
      <c r="J70">
        <f>IF('ALL-Students'!J73='Master Answer Key'!$B72, 1, 0)</f>
        <v>1</v>
      </c>
      <c r="K70">
        <f>IF('ALL-Students'!K73='Master Answer Key'!$B72, 1, 0)</f>
        <v>0</v>
      </c>
      <c r="L70">
        <f>IF('ALL-Students'!L73='Master Answer Key'!$B72, 1, 0)</f>
        <v>1</v>
      </c>
      <c r="M70">
        <f>IF('ALL-Students'!M73='Master Answer Key'!$B72, 1, 0)</f>
        <v>0</v>
      </c>
      <c r="N70">
        <f>IF('ALL-Students'!N73='Master Answer Key'!$B72, 1, 0)</f>
        <v>0</v>
      </c>
      <c r="O70">
        <f>IF('ALL-Students'!O73='Master Answer Key'!$B72, 1, 0)</f>
        <v>1</v>
      </c>
      <c r="P70">
        <f>IF('ALL-Students'!P73='Master Answer Key'!$B72, 1, 0)</f>
        <v>0</v>
      </c>
      <c r="Q70">
        <f>IF('ALL-Students'!Q73='Master Answer Key'!$B72, 1, 0)</f>
        <v>1</v>
      </c>
      <c r="R70">
        <f>IF('ALL-Students'!R73='Master Answer Key'!$B72, 1, 0)</f>
        <v>1</v>
      </c>
      <c r="S70">
        <f>IF('ALL-Students'!S73='Master Answer Key'!$B72, 1, 0)</f>
        <v>1</v>
      </c>
      <c r="T70">
        <f>IF('ALL-Students'!T73='Master Answer Key'!$B72, 1, 0)</f>
        <v>0</v>
      </c>
      <c r="U70">
        <f>IF('ALL-Students'!U73='Master Answer Key'!$B72, 1, 0)</f>
        <v>1</v>
      </c>
      <c r="V70">
        <f>IF('ALL-Students'!V73='Master Answer Key'!$B72, 1, 0)</f>
        <v>1</v>
      </c>
      <c r="W70">
        <f>IF('ALL-Students'!W73='Master Answer Key'!$B72, 1, 0)</f>
        <v>0</v>
      </c>
      <c r="X70">
        <f>IF('ALL-Students'!X73='Master Answer Key'!$B72, 1, 0)</f>
        <v>0</v>
      </c>
      <c r="Y70">
        <f>IF('ALL-Students'!Y73='Master Answer Key'!$B72, 1, 0)</f>
        <v>0</v>
      </c>
      <c r="Z70">
        <f>IF('ALL-Students'!Z73='Master Answer Key'!$B72, 1, 0)</f>
        <v>0</v>
      </c>
      <c r="AA70">
        <f>IF('ALL-Students'!AA73='Master Answer Key'!$B72, 1, 0)</f>
        <v>1</v>
      </c>
      <c r="AB70">
        <f>IF('ALL-Students'!AB73='Master Answer Key'!$B72, 1, 0)</f>
        <v>0</v>
      </c>
      <c r="AC70">
        <f>IF('ALL-Students'!AC73='Master Answer Key'!$B72, 1, 0)</f>
        <v>0</v>
      </c>
      <c r="AD70">
        <f>IF('ALL-Students'!AD73='Master Answer Key'!$B72, 1, 0)</f>
        <v>0</v>
      </c>
      <c r="AE70">
        <f>IF('ALL-Students'!AE73='Master Answer Key'!$B72, 1, 0)</f>
        <v>0</v>
      </c>
      <c r="AF70">
        <f>IF('ALL-Students'!AF73='Master Answer Key'!$B72, 1, 0)</f>
        <v>1</v>
      </c>
      <c r="AG70">
        <f>IF('ALL-Students'!AG73='Master Answer Key'!$B72, 1, 0)</f>
        <v>0</v>
      </c>
      <c r="AH70">
        <f>IF('ALL-Students'!AH73='Master Answer Key'!$B72, 1, 0)</f>
        <v>1</v>
      </c>
      <c r="AI70">
        <f>IF('ALL-Students'!AI73='Master Answer Key'!$B72, 1, 0)</f>
        <v>1</v>
      </c>
      <c r="AJ70">
        <f>IF('ALL-Students'!AJ73='Master Answer Key'!$B72, 1, 0)</f>
        <v>0</v>
      </c>
      <c r="AK70">
        <f>IF('ALL-Students'!AK73='Master Answer Key'!$B72, 1, 0)</f>
        <v>1</v>
      </c>
      <c r="AL70">
        <f>IF('ALL-Students'!AL73='Master Answer Key'!$B72, 1, 0)</f>
        <v>1</v>
      </c>
      <c r="AM70">
        <f>IF('ALL-Students'!AM73='Master Answer Key'!$B72, 1, 0)</f>
        <v>1</v>
      </c>
      <c r="AN70">
        <f>IF('ALL-Students'!AN73='Master Answer Key'!$B72, 1, 0)</f>
        <v>0</v>
      </c>
      <c r="AO70">
        <f>IF('ALL-Students'!AO73='Master Answer Key'!$B72, 1, 0)</f>
        <v>0</v>
      </c>
      <c r="AP70">
        <f>IF('ALL-Students'!AP73='Master Answer Key'!$B72, 1, 0)</f>
        <v>1</v>
      </c>
      <c r="AQ70">
        <f>IF('ALL-Students'!AQ73='Master Answer Key'!$B72, 1, 0)</f>
        <v>1</v>
      </c>
      <c r="AR70">
        <f>IF('ALL-Students'!AR73='Master Answer Key'!$B72, 1, 0)</f>
        <v>1</v>
      </c>
      <c r="AS70">
        <f>IF('ALL-Students'!AS73='Master Answer Key'!$B72, 1, 0)</f>
        <v>0</v>
      </c>
      <c r="AT70">
        <f>IF('ALL-Students'!AT73='Master Answer Key'!$B72, 1, 0)</f>
        <v>1</v>
      </c>
      <c r="AU70">
        <f>IF('ALL-Students'!AU73='Master Answer Key'!$B72, 1, 0)</f>
        <v>1</v>
      </c>
      <c r="AV70">
        <f>IF('ALL-Students'!AV73='Master Answer Key'!$B72, 1, 0)</f>
        <v>1</v>
      </c>
      <c r="AW70">
        <f>IF('ALL-Students'!AW73='Master Answer Key'!$B72, 1, 0)</f>
        <v>1</v>
      </c>
      <c r="AX70">
        <f>IF('ALL-Students'!AX73='Master Answer Key'!$B72, 1, 0)</f>
        <v>1</v>
      </c>
      <c r="AY70">
        <f>IF('ALL-Students'!AY73='Master Answer Key'!$B72, 1, 0)</f>
        <v>1</v>
      </c>
      <c r="AZ70">
        <f>IF('ALL-Students'!AZ73='Master Answer Key'!$B72, 1, 0)</f>
        <v>1</v>
      </c>
      <c r="BA70">
        <f>IF('ALL-Students'!BA73='Master Answer Key'!$B72, 1, 0)</f>
        <v>1</v>
      </c>
      <c r="BB70">
        <f>IF('ALL-Students'!BB73='Master Answer Key'!$B72, 1, 0)</f>
        <v>1</v>
      </c>
      <c r="BC70">
        <f>IF('ALL-Students'!BC73='Master Answer Key'!$B72, 1, 0)</f>
        <v>1</v>
      </c>
      <c r="BD70">
        <f>IF('ALL-Students'!BD73='Master Answer Key'!$B72, 1, 0)</f>
        <v>1</v>
      </c>
      <c r="BE70">
        <f>IF('ALL-Students'!BE73='Master Answer Key'!$B72, 1, 0)</f>
        <v>1</v>
      </c>
      <c r="BF70">
        <f>IF('ALL-Students'!BF73='Master Answer Key'!$B72, 1, 0)</f>
        <v>1</v>
      </c>
      <c r="BG70">
        <f>IF('ALL-Students'!BG73='Master Answer Key'!$B72, 1, 0)</f>
        <v>1</v>
      </c>
      <c r="BH70">
        <f>IF('ALL-Students'!BH73='Master Answer Key'!$B72, 1, 0)</f>
        <v>0</v>
      </c>
      <c r="BI70">
        <f>IF('ALL-Students'!BI73='Master Answer Key'!$B72, 1, 0)</f>
        <v>1</v>
      </c>
      <c r="BJ70">
        <f>IF('ALL-Students'!BJ73='Master Answer Key'!$B72, 1, 0)</f>
        <v>1</v>
      </c>
      <c r="BK70">
        <f>IF('ALL-Students'!BK73='Master Answer Key'!$B72, 1, 0)</f>
        <v>1</v>
      </c>
      <c r="BL70">
        <f>IF('ALL-Students'!BL73='Master Answer Key'!$B72, 1, 0)</f>
        <v>1</v>
      </c>
      <c r="BM70">
        <f>IF('ALL-Students'!BM73='Master Answer Key'!$B72, 1, 0)</f>
        <v>1</v>
      </c>
      <c r="BN70">
        <f>IF('ALL-Students'!BN73='Master Answer Key'!$B72, 1, 0)</f>
        <v>1</v>
      </c>
      <c r="BO70">
        <f>IF('ALL-Students'!BO73='Master Answer Key'!$B72, 1, 0)</f>
        <v>0</v>
      </c>
      <c r="BP70">
        <f>IF('ALL-Students'!BP73='Master Answer Key'!$B72, 1, 0)</f>
        <v>0</v>
      </c>
      <c r="BQ70">
        <f>IF('ALL-Students'!BQ73='Master Answer Key'!$B72, 1, 0)</f>
        <v>1</v>
      </c>
      <c r="BR70">
        <f>IF('ALL-Students'!BR73='Master Answer Key'!$B72, 1, 0)</f>
        <v>1</v>
      </c>
      <c r="BS70">
        <f>IF('ALL-Students'!BS73='Master Answer Key'!$B72, 1, 0)</f>
        <v>1</v>
      </c>
      <c r="BT70">
        <f>IF('ALL-Students'!BT73='Master Answer Key'!$B72, 1, 0)</f>
        <v>1</v>
      </c>
      <c r="BU70">
        <f>IF('ALL-Students'!BU73='Master Answer Key'!$B72, 1, 0)</f>
        <v>1</v>
      </c>
      <c r="BV70">
        <f>IF('ALL-Students'!BV73='Master Answer Key'!$B72, 1, 0)</f>
        <v>1</v>
      </c>
      <c r="BW70">
        <f>IF('ALL-Students'!BW73='Master Answer Key'!$B72, 1, 0)</f>
        <v>1</v>
      </c>
      <c r="BX70">
        <f>IF('ALL-Students'!BX73='Master Answer Key'!$B72, 1, 0)</f>
        <v>1</v>
      </c>
      <c r="BY70">
        <f>IF('ALL-Students'!BY73='Master Answer Key'!$B72, 1, 0)</f>
        <v>1</v>
      </c>
      <c r="BZ70">
        <f>IF('ALL-Students'!BZ73='Master Answer Key'!$B72, 1, 0)</f>
        <v>1</v>
      </c>
      <c r="CA70">
        <f>IF('ALL-Students'!CA73='Master Answer Key'!$B72, 1, 0)</f>
        <v>0</v>
      </c>
      <c r="CB70">
        <f>IF('ALL-Students'!CB73='Master Answer Key'!$B72, 1, 0)</f>
        <v>0</v>
      </c>
      <c r="CC70">
        <f>IF('ALL-Students'!CC73='Master Answer Key'!$B72, 1, 0)</f>
        <v>1</v>
      </c>
    </row>
    <row r="71">
      <c r="A71" s="5" t="s">
        <v>175</v>
      </c>
      <c r="B71">
        <f>IF('ALL-Students'!B74='Master Answer Key'!$B73, 1, 0)</f>
        <v>1</v>
      </c>
      <c r="C71">
        <f>IF('ALL-Students'!C74='Master Answer Key'!$B73, 1, 0)</f>
        <v>0</v>
      </c>
      <c r="D71">
        <f>IF('ALL-Students'!D74='Master Answer Key'!$B73, 1, 0)</f>
        <v>0</v>
      </c>
      <c r="E71">
        <f>IF('ALL-Students'!E74='Master Answer Key'!$B73, 1, 0)</f>
        <v>1</v>
      </c>
      <c r="F71">
        <f>IF('ALL-Students'!F74='Master Answer Key'!$B73, 1, 0)</f>
        <v>0</v>
      </c>
      <c r="G71">
        <f>IF('ALL-Students'!G74='Master Answer Key'!$B73, 1, 0)</f>
        <v>0</v>
      </c>
      <c r="H71">
        <f>IF('ALL-Students'!H74='Master Answer Key'!$B73, 1, 0)</f>
        <v>0</v>
      </c>
      <c r="I71">
        <f>IF('ALL-Students'!I74='Master Answer Key'!$B73, 1, 0)</f>
        <v>0</v>
      </c>
      <c r="J71">
        <f>IF('ALL-Students'!J74='Master Answer Key'!$B73, 1, 0)</f>
        <v>1</v>
      </c>
      <c r="K71">
        <f>IF('ALL-Students'!K74='Master Answer Key'!$B73, 1, 0)</f>
        <v>0</v>
      </c>
      <c r="L71">
        <f>IF('ALL-Students'!L74='Master Answer Key'!$B73, 1, 0)</f>
        <v>1</v>
      </c>
      <c r="M71">
        <f>IF('ALL-Students'!M74='Master Answer Key'!$B73, 1, 0)</f>
        <v>0</v>
      </c>
      <c r="N71">
        <f>IF('ALL-Students'!N74='Master Answer Key'!$B73, 1, 0)</f>
        <v>0</v>
      </c>
      <c r="O71">
        <f>IF('ALL-Students'!O74='Master Answer Key'!$B73, 1, 0)</f>
        <v>1</v>
      </c>
      <c r="P71">
        <f>IF('ALL-Students'!P74='Master Answer Key'!$B73, 1, 0)</f>
        <v>0</v>
      </c>
      <c r="Q71">
        <f>IF('ALL-Students'!Q74='Master Answer Key'!$B73, 1, 0)</f>
        <v>1</v>
      </c>
      <c r="R71">
        <f>IF('ALL-Students'!R74='Master Answer Key'!$B73, 1, 0)</f>
        <v>1</v>
      </c>
      <c r="S71">
        <f>IF('ALL-Students'!S74='Master Answer Key'!$B73, 1, 0)</f>
        <v>1</v>
      </c>
      <c r="T71">
        <f>IF('ALL-Students'!T74='Master Answer Key'!$B73, 1, 0)</f>
        <v>0</v>
      </c>
      <c r="U71">
        <f>IF('ALL-Students'!U74='Master Answer Key'!$B73, 1, 0)</f>
        <v>1</v>
      </c>
      <c r="V71">
        <f>IF('ALL-Students'!V74='Master Answer Key'!$B73, 1, 0)</f>
        <v>1</v>
      </c>
      <c r="W71">
        <f>IF('ALL-Students'!W74='Master Answer Key'!$B73, 1, 0)</f>
        <v>0</v>
      </c>
      <c r="X71">
        <f>IF('ALL-Students'!X74='Master Answer Key'!$B73, 1, 0)</f>
        <v>0</v>
      </c>
      <c r="Y71">
        <f>IF('ALL-Students'!Y74='Master Answer Key'!$B73, 1, 0)</f>
        <v>0</v>
      </c>
      <c r="Z71">
        <f>IF('ALL-Students'!Z74='Master Answer Key'!$B73, 1, 0)</f>
        <v>0</v>
      </c>
      <c r="AA71">
        <f>IF('ALL-Students'!AA74='Master Answer Key'!$B73, 1, 0)</f>
        <v>1</v>
      </c>
      <c r="AB71">
        <f>IF('ALL-Students'!AB74='Master Answer Key'!$B73, 1, 0)</f>
        <v>0</v>
      </c>
      <c r="AC71">
        <f>IF('ALL-Students'!AC74='Master Answer Key'!$B73, 1, 0)</f>
        <v>0</v>
      </c>
      <c r="AD71">
        <f>IF('ALL-Students'!AD74='Master Answer Key'!$B73, 1, 0)</f>
        <v>0</v>
      </c>
      <c r="AE71">
        <f>IF('ALL-Students'!AE74='Master Answer Key'!$B73, 1, 0)</f>
        <v>0</v>
      </c>
      <c r="AF71">
        <f>IF('ALL-Students'!AF74='Master Answer Key'!$B73, 1, 0)</f>
        <v>1</v>
      </c>
      <c r="AG71">
        <f>IF('ALL-Students'!AG74='Master Answer Key'!$B73, 1, 0)</f>
        <v>1</v>
      </c>
      <c r="AH71">
        <f>IF('ALL-Students'!AH74='Master Answer Key'!$B73, 1, 0)</f>
        <v>1</v>
      </c>
      <c r="AI71">
        <f>IF('ALL-Students'!AI74='Master Answer Key'!$B73, 1, 0)</f>
        <v>1</v>
      </c>
      <c r="AJ71">
        <f>IF('ALL-Students'!AJ74='Master Answer Key'!$B73, 1, 0)</f>
        <v>0</v>
      </c>
      <c r="AK71">
        <f>IF('ALL-Students'!AK74='Master Answer Key'!$B73, 1, 0)</f>
        <v>1</v>
      </c>
      <c r="AL71">
        <f>IF('ALL-Students'!AL74='Master Answer Key'!$B73, 1, 0)</f>
        <v>1</v>
      </c>
      <c r="AM71">
        <f>IF('ALL-Students'!AM74='Master Answer Key'!$B73, 1, 0)</f>
        <v>1</v>
      </c>
      <c r="AN71">
        <f>IF('ALL-Students'!AN74='Master Answer Key'!$B73, 1, 0)</f>
        <v>0</v>
      </c>
      <c r="AO71">
        <f>IF('ALL-Students'!AO74='Master Answer Key'!$B73, 1, 0)</f>
        <v>0</v>
      </c>
      <c r="AP71">
        <f>IF('ALL-Students'!AP74='Master Answer Key'!$B73, 1, 0)</f>
        <v>1</v>
      </c>
      <c r="AQ71">
        <f>IF('ALL-Students'!AQ74='Master Answer Key'!$B73, 1, 0)</f>
        <v>1</v>
      </c>
      <c r="AR71">
        <f>IF('ALL-Students'!AR74='Master Answer Key'!$B73, 1, 0)</f>
        <v>1</v>
      </c>
      <c r="AS71">
        <f>IF('ALL-Students'!AS74='Master Answer Key'!$B73, 1, 0)</f>
        <v>0</v>
      </c>
      <c r="AT71">
        <f>IF('ALL-Students'!AT74='Master Answer Key'!$B73, 1, 0)</f>
        <v>1</v>
      </c>
      <c r="AU71">
        <f>IF('ALL-Students'!AU74='Master Answer Key'!$B73, 1, 0)</f>
        <v>1</v>
      </c>
      <c r="AV71">
        <f>IF('ALL-Students'!AV74='Master Answer Key'!$B73, 1, 0)</f>
        <v>1</v>
      </c>
      <c r="AW71">
        <f>IF('ALL-Students'!AW74='Master Answer Key'!$B73, 1, 0)</f>
        <v>1</v>
      </c>
      <c r="AX71">
        <f>IF('ALL-Students'!AX74='Master Answer Key'!$B73, 1, 0)</f>
        <v>1</v>
      </c>
      <c r="AY71">
        <f>IF('ALL-Students'!AY74='Master Answer Key'!$B73, 1, 0)</f>
        <v>1</v>
      </c>
      <c r="AZ71">
        <f>IF('ALL-Students'!AZ74='Master Answer Key'!$B73, 1, 0)</f>
        <v>1</v>
      </c>
      <c r="BA71">
        <f>IF('ALL-Students'!BA74='Master Answer Key'!$B73, 1, 0)</f>
        <v>1</v>
      </c>
      <c r="BB71">
        <f>IF('ALL-Students'!BB74='Master Answer Key'!$B73, 1, 0)</f>
        <v>1</v>
      </c>
      <c r="BC71">
        <f>IF('ALL-Students'!BC74='Master Answer Key'!$B73, 1, 0)</f>
        <v>1</v>
      </c>
      <c r="BD71">
        <f>IF('ALL-Students'!BD74='Master Answer Key'!$B73, 1, 0)</f>
        <v>1</v>
      </c>
      <c r="BE71">
        <f>IF('ALL-Students'!BE74='Master Answer Key'!$B73, 1, 0)</f>
        <v>1</v>
      </c>
      <c r="BF71">
        <f>IF('ALL-Students'!BF74='Master Answer Key'!$B73, 1, 0)</f>
        <v>1</v>
      </c>
      <c r="BG71">
        <f>IF('ALL-Students'!BG74='Master Answer Key'!$B73, 1, 0)</f>
        <v>1</v>
      </c>
      <c r="BH71">
        <f>IF('ALL-Students'!BH74='Master Answer Key'!$B73, 1, 0)</f>
        <v>0</v>
      </c>
      <c r="BI71">
        <f>IF('ALL-Students'!BI74='Master Answer Key'!$B73, 1, 0)</f>
        <v>1</v>
      </c>
      <c r="BJ71">
        <f>IF('ALL-Students'!BJ74='Master Answer Key'!$B73, 1, 0)</f>
        <v>1</v>
      </c>
      <c r="BK71">
        <f>IF('ALL-Students'!BK74='Master Answer Key'!$B73, 1, 0)</f>
        <v>1</v>
      </c>
      <c r="BL71">
        <f>IF('ALL-Students'!BL74='Master Answer Key'!$B73, 1, 0)</f>
        <v>1</v>
      </c>
      <c r="BM71">
        <f>IF('ALL-Students'!BM74='Master Answer Key'!$B73, 1, 0)</f>
        <v>1</v>
      </c>
      <c r="BN71">
        <f>IF('ALL-Students'!BN74='Master Answer Key'!$B73, 1, 0)</f>
        <v>1</v>
      </c>
      <c r="BO71">
        <f>IF('ALL-Students'!BO74='Master Answer Key'!$B73, 1, 0)</f>
        <v>1</v>
      </c>
      <c r="BP71">
        <f>IF('ALL-Students'!BP74='Master Answer Key'!$B73, 1, 0)</f>
        <v>1</v>
      </c>
      <c r="BQ71">
        <f>IF('ALL-Students'!BQ74='Master Answer Key'!$B73, 1, 0)</f>
        <v>1</v>
      </c>
      <c r="BR71">
        <f>IF('ALL-Students'!BR74='Master Answer Key'!$B73, 1, 0)</f>
        <v>1</v>
      </c>
      <c r="BS71">
        <f>IF('ALL-Students'!BS74='Master Answer Key'!$B73, 1, 0)</f>
        <v>1</v>
      </c>
      <c r="BT71">
        <f>IF('ALL-Students'!BT74='Master Answer Key'!$B73, 1, 0)</f>
        <v>1</v>
      </c>
      <c r="BU71">
        <f>IF('ALL-Students'!BU74='Master Answer Key'!$B73, 1, 0)</f>
        <v>1</v>
      </c>
      <c r="BV71">
        <f>IF('ALL-Students'!BV74='Master Answer Key'!$B73, 1, 0)</f>
        <v>1</v>
      </c>
      <c r="BW71">
        <f>IF('ALL-Students'!BW74='Master Answer Key'!$B73, 1, 0)</f>
        <v>1</v>
      </c>
      <c r="BX71">
        <f>IF('ALL-Students'!BX74='Master Answer Key'!$B73, 1, 0)</f>
        <v>1</v>
      </c>
      <c r="BY71">
        <f>IF('ALL-Students'!BY74='Master Answer Key'!$B73, 1, 0)</f>
        <v>1</v>
      </c>
      <c r="BZ71">
        <f>IF('ALL-Students'!BZ74='Master Answer Key'!$B73, 1, 0)</f>
        <v>1</v>
      </c>
      <c r="CA71">
        <f>IF('ALL-Students'!CA74='Master Answer Key'!$B73, 1, 0)</f>
        <v>0</v>
      </c>
      <c r="CB71">
        <f>IF('ALL-Students'!CB74='Master Answer Key'!$B73, 1, 0)</f>
        <v>0</v>
      </c>
      <c r="CC71">
        <f>IF('ALL-Students'!CC74='Master Answer Key'!$B73, 1, 0)</f>
        <v>1</v>
      </c>
    </row>
    <row r="72">
      <c r="A72" s="5" t="s">
        <v>176</v>
      </c>
      <c r="B72">
        <f>IF('ALL-Students'!B75='Master Answer Key'!$B74, 1, 0)</f>
        <v>1</v>
      </c>
      <c r="C72">
        <f>IF('ALL-Students'!C75='Master Answer Key'!$B74, 1, 0)</f>
        <v>1</v>
      </c>
      <c r="D72">
        <f>IF('ALL-Students'!D75='Master Answer Key'!$B74, 1, 0)</f>
        <v>1</v>
      </c>
      <c r="E72">
        <f>IF('ALL-Students'!E75='Master Answer Key'!$B74, 1, 0)</f>
        <v>1</v>
      </c>
      <c r="F72">
        <f>IF('ALL-Students'!F75='Master Answer Key'!$B74, 1, 0)</f>
        <v>1</v>
      </c>
      <c r="G72">
        <f>IF('ALL-Students'!G75='Master Answer Key'!$B74, 1, 0)</f>
        <v>0</v>
      </c>
      <c r="H72">
        <f>IF('ALL-Students'!H75='Master Answer Key'!$B74, 1, 0)</f>
        <v>1</v>
      </c>
      <c r="I72">
        <f>IF('ALL-Students'!I75='Master Answer Key'!$B74, 1, 0)</f>
        <v>1</v>
      </c>
      <c r="J72">
        <f>IF('ALL-Students'!J75='Master Answer Key'!$B74, 1, 0)</f>
        <v>1</v>
      </c>
      <c r="K72">
        <f>IF('ALL-Students'!K75='Master Answer Key'!$B74, 1, 0)</f>
        <v>0</v>
      </c>
      <c r="L72">
        <f>IF('ALL-Students'!L75='Master Answer Key'!$B74, 1, 0)</f>
        <v>1</v>
      </c>
      <c r="M72">
        <f>IF('ALL-Students'!M75='Master Answer Key'!$B74, 1, 0)</f>
        <v>1</v>
      </c>
      <c r="N72">
        <f>IF('ALL-Students'!N75='Master Answer Key'!$B74, 1, 0)</f>
        <v>1</v>
      </c>
      <c r="O72">
        <f>IF('ALL-Students'!O75='Master Answer Key'!$B74, 1, 0)</f>
        <v>1</v>
      </c>
      <c r="P72">
        <f>IF('ALL-Students'!P75='Master Answer Key'!$B74, 1, 0)</f>
        <v>1</v>
      </c>
      <c r="Q72">
        <f>IF('ALL-Students'!Q75='Master Answer Key'!$B74, 1, 0)</f>
        <v>1</v>
      </c>
      <c r="R72">
        <f>IF('ALL-Students'!R75='Master Answer Key'!$B74, 1, 0)</f>
        <v>1</v>
      </c>
      <c r="S72">
        <f>IF('ALL-Students'!S75='Master Answer Key'!$B74, 1, 0)</f>
        <v>1</v>
      </c>
      <c r="T72">
        <f>IF('ALL-Students'!T75='Master Answer Key'!$B74, 1, 0)</f>
        <v>1</v>
      </c>
      <c r="U72">
        <f>IF('ALL-Students'!U75='Master Answer Key'!$B74, 1, 0)</f>
        <v>1</v>
      </c>
      <c r="V72">
        <f>IF('ALL-Students'!V75='Master Answer Key'!$B74, 1, 0)</f>
        <v>1</v>
      </c>
      <c r="W72">
        <f>IF('ALL-Students'!W75='Master Answer Key'!$B74, 1, 0)</f>
        <v>1</v>
      </c>
      <c r="X72">
        <f>IF('ALL-Students'!X75='Master Answer Key'!$B74, 1, 0)</f>
        <v>1</v>
      </c>
      <c r="Y72">
        <f>IF('ALL-Students'!Y75='Master Answer Key'!$B74, 1, 0)</f>
        <v>1</v>
      </c>
      <c r="Z72">
        <f>IF('ALL-Students'!Z75='Master Answer Key'!$B74, 1, 0)</f>
        <v>1</v>
      </c>
      <c r="AA72">
        <f>IF('ALL-Students'!AA75='Master Answer Key'!$B74, 1, 0)</f>
        <v>1</v>
      </c>
      <c r="AB72">
        <f>IF('ALL-Students'!AB75='Master Answer Key'!$B74, 1, 0)</f>
        <v>1</v>
      </c>
      <c r="AC72">
        <f>IF('ALL-Students'!AC75='Master Answer Key'!$B74, 1, 0)</f>
        <v>1</v>
      </c>
      <c r="AD72">
        <f>IF('ALL-Students'!AD75='Master Answer Key'!$B74, 1, 0)</f>
        <v>1</v>
      </c>
      <c r="AE72">
        <f>IF('ALL-Students'!AE75='Master Answer Key'!$B74, 1, 0)</f>
        <v>1</v>
      </c>
      <c r="AF72">
        <f>IF('ALL-Students'!AF75='Master Answer Key'!$B74, 1, 0)</f>
        <v>1</v>
      </c>
      <c r="AG72">
        <f>IF('ALL-Students'!AG75='Master Answer Key'!$B74, 1, 0)</f>
        <v>1</v>
      </c>
      <c r="AH72">
        <f>IF('ALL-Students'!AH75='Master Answer Key'!$B74, 1, 0)</f>
        <v>1</v>
      </c>
      <c r="AI72">
        <f>IF('ALL-Students'!AI75='Master Answer Key'!$B74, 1, 0)</f>
        <v>1</v>
      </c>
      <c r="AJ72">
        <f>IF('ALL-Students'!AJ75='Master Answer Key'!$B74, 1, 0)</f>
        <v>1</v>
      </c>
      <c r="AK72">
        <f>IF('ALL-Students'!AK75='Master Answer Key'!$B74, 1, 0)</f>
        <v>1</v>
      </c>
      <c r="AL72">
        <f>IF('ALL-Students'!AL75='Master Answer Key'!$B74, 1, 0)</f>
        <v>1</v>
      </c>
      <c r="AM72">
        <f>IF('ALL-Students'!AM75='Master Answer Key'!$B74, 1, 0)</f>
        <v>1</v>
      </c>
      <c r="AN72">
        <f>IF('ALL-Students'!AN75='Master Answer Key'!$B74, 1, 0)</f>
        <v>1</v>
      </c>
      <c r="AO72">
        <f>IF('ALL-Students'!AO75='Master Answer Key'!$B74, 1, 0)</f>
        <v>1</v>
      </c>
      <c r="AP72">
        <f>IF('ALL-Students'!AP75='Master Answer Key'!$B74, 1, 0)</f>
        <v>1</v>
      </c>
      <c r="AQ72">
        <f>IF('ALL-Students'!AQ75='Master Answer Key'!$B74, 1, 0)</f>
        <v>1</v>
      </c>
      <c r="AR72">
        <f>IF('ALL-Students'!AR75='Master Answer Key'!$B74, 1, 0)</f>
        <v>1</v>
      </c>
      <c r="AS72">
        <f>IF('ALL-Students'!AS75='Master Answer Key'!$B74, 1, 0)</f>
        <v>1</v>
      </c>
      <c r="AT72">
        <f>IF('ALL-Students'!AT75='Master Answer Key'!$B74, 1, 0)</f>
        <v>1</v>
      </c>
      <c r="AU72">
        <f>IF('ALL-Students'!AU75='Master Answer Key'!$B74, 1, 0)</f>
        <v>1</v>
      </c>
      <c r="AV72">
        <f>IF('ALL-Students'!AV75='Master Answer Key'!$B74, 1, 0)</f>
        <v>1</v>
      </c>
      <c r="AW72">
        <f>IF('ALL-Students'!AW75='Master Answer Key'!$B74, 1, 0)</f>
        <v>1</v>
      </c>
      <c r="AX72">
        <f>IF('ALL-Students'!AX75='Master Answer Key'!$B74, 1, 0)</f>
        <v>1</v>
      </c>
      <c r="AY72">
        <f>IF('ALL-Students'!AY75='Master Answer Key'!$B74, 1, 0)</f>
        <v>1</v>
      </c>
      <c r="AZ72">
        <f>IF('ALL-Students'!AZ75='Master Answer Key'!$B74, 1, 0)</f>
        <v>1</v>
      </c>
      <c r="BA72">
        <f>IF('ALL-Students'!BA75='Master Answer Key'!$B74, 1, 0)</f>
        <v>1</v>
      </c>
      <c r="BB72">
        <f>IF('ALL-Students'!BB75='Master Answer Key'!$B74, 1, 0)</f>
        <v>1</v>
      </c>
      <c r="BC72">
        <f>IF('ALL-Students'!BC75='Master Answer Key'!$B74, 1, 0)</f>
        <v>1</v>
      </c>
      <c r="BD72">
        <f>IF('ALL-Students'!BD75='Master Answer Key'!$B74, 1, 0)</f>
        <v>1</v>
      </c>
      <c r="BE72">
        <f>IF('ALL-Students'!BE75='Master Answer Key'!$B74, 1, 0)</f>
        <v>1</v>
      </c>
      <c r="BF72">
        <f>IF('ALL-Students'!BF75='Master Answer Key'!$B74, 1, 0)</f>
        <v>1</v>
      </c>
      <c r="BG72">
        <f>IF('ALL-Students'!BG75='Master Answer Key'!$B74, 1, 0)</f>
        <v>1</v>
      </c>
      <c r="BH72">
        <f>IF('ALL-Students'!BH75='Master Answer Key'!$B74, 1, 0)</f>
        <v>0</v>
      </c>
      <c r="BI72">
        <f>IF('ALL-Students'!BI75='Master Answer Key'!$B74, 1, 0)</f>
        <v>1</v>
      </c>
      <c r="BJ72">
        <f>IF('ALL-Students'!BJ75='Master Answer Key'!$B74, 1, 0)</f>
        <v>1</v>
      </c>
      <c r="BK72">
        <f>IF('ALL-Students'!BK75='Master Answer Key'!$B74, 1, 0)</f>
        <v>1</v>
      </c>
      <c r="BL72">
        <f>IF('ALL-Students'!BL75='Master Answer Key'!$B74, 1, 0)</f>
        <v>1</v>
      </c>
      <c r="BM72">
        <f>IF('ALL-Students'!BM75='Master Answer Key'!$B74, 1, 0)</f>
        <v>1</v>
      </c>
      <c r="BN72">
        <f>IF('ALL-Students'!BN75='Master Answer Key'!$B74, 1, 0)</f>
        <v>1</v>
      </c>
      <c r="BO72">
        <f>IF('ALL-Students'!BO75='Master Answer Key'!$B74, 1, 0)</f>
        <v>1</v>
      </c>
      <c r="BP72">
        <f>IF('ALL-Students'!BP75='Master Answer Key'!$B74, 1, 0)</f>
        <v>1</v>
      </c>
      <c r="BQ72">
        <f>IF('ALL-Students'!BQ75='Master Answer Key'!$B74, 1, 0)</f>
        <v>0</v>
      </c>
      <c r="BR72">
        <f>IF('ALL-Students'!BR75='Master Answer Key'!$B74, 1, 0)</f>
        <v>1</v>
      </c>
      <c r="BS72">
        <f>IF('ALL-Students'!BS75='Master Answer Key'!$B74, 1, 0)</f>
        <v>1</v>
      </c>
      <c r="BT72">
        <f>IF('ALL-Students'!BT75='Master Answer Key'!$B74, 1, 0)</f>
        <v>1</v>
      </c>
      <c r="BU72">
        <f>IF('ALL-Students'!BU75='Master Answer Key'!$B74, 1, 0)</f>
        <v>1</v>
      </c>
      <c r="BV72">
        <f>IF('ALL-Students'!BV75='Master Answer Key'!$B74, 1, 0)</f>
        <v>1</v>
      </c>
      <c r="BW72">
        <f>IF('ALL-Students'!BW75='Master Answer Key'!$B74, 1, 0)</f>
        <v>1</v>
      </c>
      <c r="BX72">
        <f>IF('ALL-Students'!BX75='Master Answer Key'!$B74, 1, 0)</f>
        <v>1</v>
      </c>
      <c r="BY72">
        <f>IF('ALL-Students'!BY75='Master Answer Key'!$B74, 1, 0)</f>
        <v>1</v>
      </c>
      <c r="BZ72">
        <f>IF('ALL-Students'!BZ75='Master Answer Key'!$B74, 1, 0)</f>
        <v>1</v>
      </c>
      <c r="CA72">
        <f>IF('ALL-Students'!CA75='Master Answer Key'!$B74, 1, 0)</f>
        <v>1</v>
      </c>
      <c r="CB72">
        <f>IF('ALL-Students'!CB75='Master Answer Key'!$B74, 1, 0)</f>
        <v>1</v>
      </c>
      <c r="CC72">
        <f>IF('ALL-Students'!CC75='Master Answer Key'!$B74, 1, 0)</f>
        <v>1</v>
      </c>
    </row>
    <row r="73">
      <c r="A73" s="5" t="s">
        <v>177</v>
      </c>
      <c r="B73">
        <f>IF('ALL-Students'!B76='Master Answer Key'!$B75, 1, 0)</f>
        <v>1</v>
      </c>
      <c r="C73">
        <f>IF('ALL-Students'!C76='Master Answer Key'!$B75, 1, 0)</f>
        <v>1</v>
      </c>
      <c r="D73">
        <f>IF('ALL-Students'!D76='Master Answer Key'!$B75, 1, 0)</f>
        <v>1</v>
      </c>
      <c r="E73">
        <f>IF('ALL-Students'!E76='Master Answer Key'!$B75, 1, 0)</f>
        <v>1</v>
      </c>
      <c r="F73">
        <f>IF('ALL-Students'!F76='Master Answer Key'!$B75, 1, 0)</f>
        <v>1</v>
      </c>
      <c r="G73">
        <f>IF('ALL-Students'!G76='Master Answer Key'!$B75, 1, 0)</f>
        <v>0</v>
      </c>
      <c r="H73">
        <f>IF('ALL-Students'!H76='Master Answer Key'!$B75, 1, 0)</f>
        <v>1</v>
      </c>
      <c r="I73">
        <f>IF('ALL-Students'!I76='Master Answer Key'!$B75, 1, 0)</f>
        <v>1</v>
      </c>
      <c r="J73">
        <f>IF('ALL-Students'!J76='Master Answer Key'!$B75, 1, 0)</f>
        <v>1</v>
      </c>
      <c r="K73">
        <f>IF('ALL-Students'!K76='Master Answer Key'!$B75, 1, 0)</f>
        <v>0</v>
      </c>
      <c r="L73">
        <f>IF('ALL-Students'!L76='Master Answer Key'!$B75, 1, 0)</f>
        <v>1</v>
      </c>
      <c r="M73">
        <f>IF('ALL-Students'!M76='Master Answer Key'!$B75, 1, 0)</f>
        <v>1</v>
      </c>
      <c r="N73">
        <f>IF('ALL-Students'!N76='Master Answer Key'!$B75, 1, 0)</f>
        <v>1</v>
      </c>
      <c r="O73">
        <f>IF('ALL-Students'!O76='Master Answer Key'!$B75, 1, 0)</f>
        <v>1</v>
      </c>
      <c r="P73">
        <f>IF('ALL-Students'!P76='Master Answer Key'!$B75, 1, 0)</f>
        <v>1</v>
      </c>
      <c r="Q73">
        <f>IF('ALL-Students'!Q76='Master Answer Key'!$B75, 1, 0)</f>
        <v>1</v>
      </c>
      <c r="R73">
        <f>IF('ALL-Students'!R76='Master Answer Key'!$B75, 1, 0)</f>
        <v>1</v>
      </c>
      <c r="S73">
        <f>IF('ALL-Students'!S76='Master Answer Key'!$B75, 1, 0)</f>
        <v>0</v>
      </c>
      <c r="T73">
        <f>IF('ALL-Students'!T76='Master Answer Key'!$B75, 1, 0)</f>
        <v>1</v>
      </c>
      <c r="U73">
        <f>IF('ALL-Students'!U76='Master Answer Key'!$B75, 1, 0)</f>
        <v>1</v>
      </c>
      <c r="V73">
        <f>IF('ALL-Students'!V76='Master Answer Key'!$B75, 1, 0)</f>
        <v>1</v>
      </c>
      <c r="W73">
        <f>IF('ALL-Students'!W76='Master Answer Key'!$B75, 1, 0)</f>
        <v>1</v>
      </c>
      <c r="X73">
        <f>IF('ALL-Students'!X76='Master Answer Key'!$B75, 1, 0)</f>
        <v>1</v>
      </c>
      <c r="Y73">
        <f>IF('ALL-Students'!Y76='Master Answer Key'!$B75, 1, 0)</f>
        <v>1</v>
      </c>
      <c r="Z73">
        <f>IF('ALL-Students'!Z76='Master Answer Key'!$B75, 1, 0)</f>
        <v>1</v>
      </c>
      <c r="AA73">
        <f>IF('ALL-Students'!AA76='Master Answer Key'!$B75, 1, 0)</f>
        <v>1</v>
      </c>
      <c r="AB73">
        <f>IF('ALL-Students'!AB76='Master Answer Key'!$B75, 1, 0)</f>
        <v>1</v>
      </c>
      <c r="AC73">
        <f>IF('ALL-Students'!AC76='Master Answer Key'!$B75, 1, 0)</f>
        <v>1</v>
      </c>
      <c r="AD73">
        <f>IF('ALL-Students'!AD76='Master Answer Key'!$B75, 1, 0)</f>
        <v>1</v>
      </c>
      <c r="AE73">
        <f>IF('ALL-Students'!AE76='Master Answer Key'!$B75, 1, 0)</f>
        <v>1</v>
      </c>
      <c r="AF73">
        <f>IF('ALL-Students'!AF76='Master Answer Key'!$B75, 1, 0)</f>
        <v>1</v>
      </c>
      <c r="AG73">
        <f>IF('ALL-Students'!AG76='Master Answer Key'!$B75, 1, 0)</f>
        <v>1</v>
      </c>
      <c r="AH73">
        <f>IF('ALL-Students'!AH76='Master Answer Key'!$B75, 1, 0)</f>
        <v>1</v>
      </c>
      <c r="AI73">
        <f>IF('ALL-Students'!AI76='Master Answer Key'!$B75, 1, 0)</f>
        <v>1</v>
      </c>
      <c r="AJ73">
        <f>IF('ALL-Students'!AJ76='Master Answer Key'!$B75, 1, 0)</f>
        <v>1</v>
      </c>
      <c r="AK73">
        <f>IF('ALL-Students'!AK76='Master Answer Key'!$B75, 1, 0)</f>
        <v>1</v>
      </c>
      <c r="AL73">
        <f>IF('ALL-Students'!AL76='Master Answer Key'!$B75, 1, 0)</f>
        <v>1</v>
      </c>
      <c r="AM73">
        <f>IF('ALL-Students'!AM76='Master Answer Key'!$B75, 1, 0)</f>
        <v>1</v>
      </c>
      <c r="AN73">
        <f>IF('ALL-Students'!AN76='Master Answer Key'!$B75, 1, 0)</f>
        <v>1</v>
      </c>
      <c r="AO73">
        <f>IF('ALL-Students'!AO76='Master Answer Key'!$B75, 1, 0)</f>
        <v>1</v>
      </c>
      <c r="AP73">
        <f>IF('ALL-Students'!AP76='Master Answer Key'!$B75, 1, 0)</f>
        <v>1</v>
      </c>
      <c r="AQ73">
        <f>IF('ALL-Students'!AQ76='Master Answer Key'!$B75, 1, 0)</f>
        <v>1</v>
      </c>
      <c r="AR73">
        <f>IF('ALL-Students'!AR76='Master Answer Key'!$B75, 1, 0)</f>
        <v>1</v>
      </c>
      <c r="AS73">
        <f>IF('ALL-Students'!AS76='Master Answer Key'!$B75, 1, 0)</f>
        <v>1</v>
      </c>
      <c r="AT73">
        <f>IF('ALL-Students'!AT76='Master Answer Key'!$B75, 1, 0)</f>
        <v>0</v>
      </c>
      <c r="AU73">
        <f>IF('ALL-Students'!AU76='Master Answer Key'!$B75, 1, 0)</f>
        <v>1</v>
      </c>
      <c r="AV73">
        <f>IF('ALL-Students'!AV76='Master Answer Key'!$B75, 1, 0)</f>
        <v>1</v>
      </c>
      <c r="AW73">
        <f>IF('ALL-Students'!AW76='Master Answer Key'!$B75, 1, 0)</f>
        <v>1</v>
      </c>
      <c r="AX73">
        <f>IF('ALL-Students'!AX76='Master Answer Key'!$B75, 1, 0)</f>
        <v>1</v>
      </c>
      <c r="AY73">
        <f>IF('ALL-Students'!AY76='Master Answer Key'!$B75, 1, 0)</f>
        <v>1</v>
      </c>
      <c r="AZ73">
        <f>IF('ALL-Students'!AZ76='Master Answer Key'!$B75, 1, 0)</f>
        <v>1</v>
      </c>
      <c r="BA73">
        <f>IF('ALL-Students'!BA76='Master Answer Key'!$B75, 1, 0)</f>
        <v>1</v>
      </c>
      <c r="BB73">
        <f>IF('ALL-Students'!BB76='Master Answer Key'!$B75, 1, 0)</f>
        <v>1</v>
      </c>
      <c r="BC73">
        <f>IF('ALL-Students'!BC76='Master Answer Key'!$B75, 1, 0)</f>
        <v>1</v>
      </c>
      <c r="BD73">
        <f>IF('ALL-Students'!BD76='Master Answer Key'!$B75, 1, 0)</f>
        <v>1</v>
      </c>
      <c r="BE73">
        <f>IF('ALL-Students'!BE76='Master Answer Key'!$B75, 1, 0)</f>
        <v>1</v>
      </c>
      <c r="BF73">
        <f>IF('ALL-Students'!BF76='Master Answer Key'!$B75, 1, 0)</f>
        <v>0</v>
      </c>
      <c r="BG73">
        <f>IF('ALL-Students'!BG76='Master Answer Key'!$B75, 1, 0)</f>
        <v>1</v>
      </c>
      <c r="BH73">
        <f>IF('ALL-Students'!BH76='Master Answer Key'!$B75, 1, 0)</f>
        <v>0</v>
      </c>
      <c r="BI73">
        <f>IF('ALL-Students'!BI76='Master Answer Key'!$B75, 1, 0)</f>
        <v>1</v>
      </c>
      <c r="BJ73">
        <f>IF('ALL-Students'!BJ76='Master Answer Key'!$B75, 1, 0)</f>
        <v>1</v>
      </c>
      <c r="BK73">
        <f>IF('ALL-Students'!BK76='Master Answer Key'!$B75, 1, 0)</f>
        <v>1</v>
      </c>
      <c r="BL73">
        <f>IF('ALL-Students'!BL76='Master Answer Key'!$B75, 1, 0)</f>
        <v>1</v>
      </c>
      <c r="BM73">
        <f>IF('ALL-Students'!BM76='Master Answer Key'!$B75, 1, 0)</f>
        <v>1</v>
      </c>
      <c r="BN73">
        <f>IF('ALL-Students'!BN76='Master Answer Key'!$B75, 1, 0)</f>
        <v>1</v>
      </c>
      <c r="BO73">
        <f>IF('ALL-Students'!BO76='Master Answer Key'!$B75, 1, 0)</f>
        <v>1</v>
      </c>
      <c r="BP73">
        <f>IF('ALL-Students'!BP76='Master Answer Key'!$B75, 1, 0)</f>
        <v>1</v>
      </c>
      <c r="BQ73">
        <f>IF('ALL-Students'!BQ76='Master Answer Key'!$B75, 1, 0)</f>
        <v>1</v>
      </c>
      <c r="BR73">
        <f>IF('ALL-Students'!BR76='Master Answer Key'!$B75, 1, 0)</f>
        <v>1</v>
      </c>
      <c r="BS73">
        <f>IF('ALL-Students'!BS76='Master Answer Key'!$B75, 1, 0)</f>
        <v>0</v>
      </c>
      <c r="BT73">
        <f>IF('ALL-Students'!BT76='Master Answer Key'!$B75, 1, 0)</f>
        <v>1</v>
      </c>
      <c r="BU73">
        <f>IF('ALL-Students'!BU76='Master Answer Key'!$B75, 1, 0)</f>
        <v>1</v>
      </c>
      <c r="BV73">
        <f>IF('ALL-Students'!BV76='Master Answer Key'!$B75, 1, 0)</f>
        <v>1</v>
      </c>
      <c r="BW73">
        <f>IF('ALL-Students'!BW76='Master Answer Key'!$B75, 1, 0)</f>
        <v>1</v>
      </c>
      <c r="BX73">
        <f>IF('ALL-Students'!BX76='Master Answer Key'!$B75, 1, 0)</f>
        <v>1</v>
      </c>
      <c r="BY73">
        <f>IF('ALL-Students'!BY76='Master Answer Key'!$B75, 1, 0)</f>
        <v>1</v>
      </c>
      <c r="BZ73">
        <f>IF('ALL-Students'!BZ76='Master Answer Key'!$B75, 1, 0)</f>
        <v>1</v>
      </c>
      <c r="CA73">
        <f>IF('ALL-Students'!CA76='Master Answer Key'!$B75, 1, 0)</f>
        <v>1</v>
      </c>
      <c r="CB73">
        <f>IF('ALL-Students'!CB76='Master Answer Key'!$B75, 1, 0)</f>
        <v>0</v>
      </c>
      <c r="CC73">
        <f>IF('ALL-Students'!CC76='Master Answer Key'!$B75, 1, 0)</f>
        <v>1</v>
      </c>
    </row>
    <row r="74">
      <c r="A74" s="5" t="s">
        <v>178</v>
      </c>
      <c r="B74">
        <f>IF('ALL-Students'!B77='Master Answer Key'!$B76, 1, 0)</f>
        <v>1</v>
      </c>
      <c r="C74">
        <f>IF('ALL-Students'!C77='Master Answer Key'!$B76, 1, 0)</f>
        <v>1</v>
      </c>
      <c r="D74">
        <f>IF('ALL-Students'!D77='Master Answer Key'!$B76, 1, 0)</f>
        <v>0</v>
      </c>
      <c r="E74">
        <f>IF('ALL-Students'!E77='Master Answer Key'!$B76, 1, 0)</f>
        <v>1</v>
      </c>
      <c r="F74">
        <f>IF('ALL-Students'!F77='Master Answer Key'!$B76, 1, 0)</f>
        <v>1</v>
      </c>
      <c r="G74">
        <f>IF('ALL-Students'!G77='Master Answer Key'!$B76, 1, 0)</f>
        <v>0</v>
      </c>
      <c r="H74">
        <f>IF('ALL-Students'!H77='Master Answer Key'!$B76, 1, 0)</f>
        <v>1</v>
      </c>
      <c r="I74">
        <f>IF('ALL-Students'!I77='Master Answer Key'!$B76, 1, 0)</f>
        <v>1</v>
      </c>
      <c r="J74">
        <f>IF('ALL-Students'!J77='Master Answer Key'!$B76, 1, 0)</f>
        <v>1</v>
      </c>
      <c r="K74">
        <f>IF('ALL-Students'!K77='Master Answer Key'!$B76, 1, 0)</f>
        <v>1</v>
      </c>
      <c r="L74">
        <f>IF('ALL-Students'!L77='Master Answer Key'!$B76, 1, 0)</f>
        <v>1</v>
      </c>
      <c r="M74">
        <f>IF('ALL-Students'!M77='Master Answer Key'!$B76, 1, 0)</f>
        <v>1</v>
      </c>
      <c r="N74">
        <f>IF('ALL-Students'!N77='Master Answer Key'!$B76, 1, 0)</f>
        <v>1</v>
      </c>
      <c r="O74">
        <f>IF('ALL-Students'!O77='Master Answer Key'!$B76, 1, 0)</f>
        <v>1</v>
      </c>
      <c r="P74">
        <f>IF('ALL-Students'!P77='Master Answer Key'!$B76, 1, 0)</f>
        <v>0</v>
      </c>
      <c r="Q74">
        <f>IF('ALL-Students'!Q77='Master Answer Key'!$B76, 1, 0)</f>
        <v>1</v>
      </c>
      <c r="R74">
        <f>IF('ALL-Students'!R77='Master Answer Key'!$B76, 1, 0)</f>
        <v>1</v>
      </c>
      <c r="S74">
        <f>IF('ALL-Students'!S77='Master Answer Key'!$B76, 1, 0)</f>
        <v>0</v>
      </c>
      <c r="T74">
        <f>IF('ALL-Students'!T77='Master Answer Key'!$B76, 1, 0)</f>
        <v>1</v>
      </c>
      <c r="U74">
        <f>IF('ALL-Students'!U77='Master Answer Key'!$B76, 1, 0)</f>
        <v>1</v>
      </c>
      <c r="V74">
        <f>IF('ALL-Students'!V77='Master Answer Key'!$B76, 1, 0)</f>
        <v>1</v>
      </c>
      <c r="W74">
        <f>IF('ALL-Students'!W77='Master Answer Key'!$B76, 1, 0)</f>
        <v>0</v>
      </c>
      <c r="X74">
        <f>IF('ALL-Students'!X77='Master Answer Key'!$B76, 1, 0)</f>
        <v>0</v>
      </c>
      <c r="Y74">
        <f>IF('ALL-Students'!Y77='Master Answer Key'!$B76, 1, 0)</f>
        <v>0</v>
      </c>
      <c r="Z74">
        <f>IF('ALL-Students'!Z77='Master Answer Key'!$B76, 1, 0)</f>
        <v>1</v>
      </c>
      <c r="AA74">
        <f>IF('ALL-Students'!AA77='Master Answer Key'!$B76, 1, 0)</f>
        <v>1</v>
      </c>
      <c r="AB74">
        <f>IF('ALL-Students'!AB77='Master Answer Key'!$B76, 1, 0)</f>
        <v>1</v>
      </c>
      <c r="AC74">
        <f>IF('ALL-Students'!AC77='Master Answer Key'!$B76, 1, 0)</f>
        <v>0</v>
      </c>
      <c r="AD74">
        <f>IF('ALL-Students'!AD77='Master Answer Key'!$B76, 1, 0)</f>
        <v>0</v>
      </c>
      <c r="AE74">
        <f>IF('ALL-Students'!AE77='Master Answer Key'!$B76, 1, 0)</f>
        <v>1</v>
      </c>
      <c r="AF74">
        <f>IF('ALL-Students'!AF77='Master Answer Key'!$B76, 1, 0)</f>
        <v>0</v>
      </c>
      <c r="AG74">
        <f>IF('ALL-Students'!AG77='Master Answer Key'!$B76, 1, 0)</f>
        <v>1</v>
      </c>
      <c r="AH74">
        <f>IF('ALL-Students'!AH77='Master Answer Key'!$B76, 1, 0)</f>
        <v>0</v>
      </c>
      <c r="AI74">
        <f>IF('ALL-Students'!AI77='Master Answer Key'!$B76, 1, 0)</f>
        <v>1</v>
      </c>
      <c r="AJ74">
        <f>IF('ALL-Students'!AJ77='Master Answer Key'!$B76, 1, 0)</f>
        <v>0</v>
      </c>
      <c r="AK74">
        <f>IF('ALL-Students'!AK77='Master Answer Key'!$B76, 1, 0)</f>
        <v>1</v>
      </c>
      <c r="AL74">
        <f>IF('ALL-Students'!AL77='Master Answer Key'!$B76, 1, 0)</f>
        <v>1</v>
      </c>
      <c r="AM74">
        <f>IF('ALL-Students'!AM77='Master Answer Key'!$B76, 1, 0)</f>
        <v>1</v>
      </c>
      <c r="AN74">
        <f>IF('ALL-Students'!AN77='Master Answer Key'!$B76, 1, 0)</f>
        <v>0</v>
      </c>
      <c r="AO74">
        <f>IF('ALL-Students'!AO77='Master Answer Key'!$B76, 1, 0)</f>
        <v>1</v>
      </c>
      <c r="AP74">
        <f>IF('ALL-Students'!AP77='Master Answer Key'!$B76, 1, 0)</f>
        <v>1</v>
      </c>
      <c r="AQ74">
        <f>IF('ALL-Students'!AQ77='Master Answer Key'!$B76, 1, 0)</f>
        <v>1</v>
      </c>
      <c r="AR74">
        <f>IF('ALL-Students'!AR77='Master Answer Key'!$B76, 1, 0)</f>
        <v>1</v>
      </c>
      <c r="AS74">
        <f>IF('ALL-Students'!AS77='Master Answer Key'!$B76, 1, 0)</f>
        <v>0</v>
      </c>
      <c r="AT74">
        <f>IF('ALL-Students'!AT77='Master Answer Key'!$B76, 1, 0)</f>
        <v>1</v>
      </c>
      <c r="AU74">
        <f>IF('ALL-Students'!AU77='Master Answer Key'!$B76, 1, 0)</f>
        <v>1</v>
      </c>
      <c r="AV74">
        <f>IF('ALL-Students'!AV77='Master Answer Key'!$B76, 1, 0)</f>
        <v>1</v>
      </c>
      <c r="AW74">
        <f>IF('ALL-Students'!AW77='Master Answer Key'!$B76, 1, 0)</f>
        <v>1</v>
      </c>
      <c r="AX74">
        <f>IF('ALL-Students'!AX77='Master Answer Key'!$B76, 1, 0)</f>
        <v>1</v>
      </c>
      <c r="AY74">
        <f>IF('ALL-Students'!AY77='Master Answer Key'!$B76, 1, 0)</f>
        <v>1</v>
      </c>
      <c r="AZ74">
        <f>IF('ALL-Students'!AZ77='Master Answer Key'!$B76, 1, 0)</f>
        <v>0</v>
      </c>
      <c r="BA74">
        <f>IF('ALL-Students'!BA77='Master Answer Key'!$B76, 1, 0)</f>
        <v>0</v>
      </c>
      <c r="BB74">
        <f>IF('ALL-Students'!BB77='Master Answer Key'!$B76, 1, 0)</f>
        <v>0</v>
      </c>
      <c r="BC74">
        <f>IF('ALL-Students'!BC77='Master Answer Key'!$B76, 1, 0)</f>
        <v>1</v>
      </c>
      <c r="BD74">
        <f>IF('ALL-Students'!BD77='Master Answer Key'!$B76, 1, 0)</f>
        <v>0</v>
      </c>
      <c r="BE74">
        <f>IF('ALL-Students'!BE77='Master Answer Key'!$B76, 1, 0)</f>
        <v>1</v>
      </c>
      <c r="BF74">
        <f>IF('ALL-Students'!BF77='Master Answer Key'!$B76, 1, 0)</f>
        <v>0</v>
      </c>
      <c r="BG74">
        <f>IF('ALL-Students'!BG77='Master Answer Key'!$B76, 1, 0)</f>
        <v>1</v>
      </c>
      <c r="BH74">
        <f>IF('ALL-Students'!BH77='Master Answer Key'!$B76, 1, 0)</f>
        <v>0</v>
      </c>
      <c r="BI74">
        <f>IF('ALL-Students'!BI77='Master Answer Key'!$B76, 1, 0)</f>
        <v>1</v>
      </c>
      <c r="BJ74">
        <f>IF('ALL-Students'!BJ77='Master Answer Key'!$B76, 1, 0)</f>
        <v>1</v>
      </c>
      <c r="BK74">
        <f>IF('ALL-Students'!BK77='Master Answer Key'!$B76, 1, 0)</f>
        <v>1</v>
      </c>
      <c r="BL74">
        <f>IF('ALL-Students'!BL77='Master Answer Key'!$B76, 1, 0)</f>
        <v>0</v>
      </c>
      <c r="BM74">
        <f>IF('ALL-Students'!BM77='Master Answer Key'!$B76, 1, 0)</f>
        <v>1</v>
      </c>
      <c r="BN74">
        <f>IF('ALL-Students'!BN77='Master Answer Key'!$B76, 1, 0)</f>
        <v>1</v>
      </c>
      <c r="BO74">
        <f>IF('ALL-Students'!BO77='Master Answer Key'!$B76, 1, 0)</f>
        <v>1</v>
      </c>
      <c r="BP74">
        <f>IF('ALL-Students'!BP77='Master Answer Key'!$B76, 1, 0)</f>
        <v>1</v>
      </c>
      <c r="BQ74">
        <f>IF('ALL-Students'!BQ77='Master Answer Key'!$B76, 1, 0)</f>
        <v>0</v>
      </c>
      <c r="BR74">
        <f>IF('ALL-Students'!BR77='Master Answer Key'!$B76, 1, 0)</f>
        <v>1</v>
      </c>
      <c r="BS74">
        <f>IF('ALL-Students'!BS77='Master Answer Key'!$B76, 1, 0)</f>
        <v>1</v>
      </c>
      <c r="BT74">
        <f>IF('ALL-Students'!BT77='Master Answer Key'!$B76, 1, 0)</f>
        <v>1</v>
      </c>
      <c r="BU74">
        <f>IF('ALL-Students'!BU77='Master Answer Key'!$B76, 1, 0)</f>
        <v>1</v>
      </c>
      <c r="BV74">
        <f>IF('ALL-Students'!BV77='Master Answer Key'!$B76, 1, 0)</f>
        <v>0</v>
      </c>
      <c r="BW74">
        <f>IF('ALL-Students'!BW77='Master Answer Key'!$B76, 1, 0)</f>
        <v>1</v>
      </c>
      <c r="BX74">
        <f>IF('ALL-Students'!BX77='Master Answer Key'!$B76, 1, 0)</f>
        <v>1</v>
      </c>
      <c r="BY74">
        <f>IF('ALL-Students'!BY77='Master Answer Key'!$B76, 1, 0)</f>
        <v>1</v>
      </c>
      <c r="BZ74">
        <f>IF('ALL-Students'!BZ77='Master Answer Key'!$B76, 1, 0)</f>
        <v>1</v>
      </c>
      <c r="CA74">
        <f>IF('ALL-Students'!CA77='Master Answer Key'!$B76, 1, 0)</f>
        <v>1</v>
      </c>
      <c r="CB74">
        <f>IF('ALL-Students'!CB77='Master Answer Key'!$B76, 1, 0)</f>
        <v>1</v>
      </c>
      <c r="CC74">
        <f>IF('ALL-Students'!CC77='Master Answer Key'!$B76, 1, 0)</f>
        <v>0</v>
      </c>
    </row>
    <row r="75">
      <c r="A75" s="5" t="s">
        <v>179</v>
      </c>
      <c r="B75">
        <f>IF('ALL-Students'!B78='Master Answer Key'!$B77, 1, 0)</f>
        <v>1</v>
      </c>
      <c r="C75">
        <f>IF('ALL-Students'!C78='Master Answer Key'!$B77, 1, 0)</f>
        <v>1</v>
      </c>
      <c r="D75">
        <f>IF('ALL-Students'!D78='Master Answer Key'!$B77, 1, 0)</f>
        <v>1</v>
      </c>
      <c r="E75">
        <f>IF('ALL-Students'!E78='Master Answer Key'!$B77, 1, 0)</f>
        <v>1</v>
      </c>
      <c r="F75">
        <f>IF('ALL-Students'!F78='Master Answer Key'!$B77, 1, 0)</f>
        <v>1</v>
      </c>
      <c r="G75">
        <f>IF('ALL-Students'!G78='Master Answer Key'!$B77, 1, 0)</f>
        <v>0</v>
      </c>
      <c r="H75">
        <f>IF('ALL-Students'!H78='Master Answer Key'!$B77, 1, 0)</f>
        <v>1</v>
      </c>
      <c r="I75">
        <f>IF('ALL-Students'!I78='Master Answer Key'!$B77, 1, 0)</f>
        <v>1</v>
      </c>
      <c r="J75">
        <f>IF('ALL-Students'!J78='Master Answer Key'!$B77, 1, 0)</f>
        <v>1</v>
      </c>
      <c r="K75">
        <f>IF('ALL-Students'!K78='Master Answer Key'!$B77, 1, 0)</f>
        <v>0</v>
      </c>
      <c r="L75">
        <f>IF('ALL-Students'!L78='Master Answer Key'!$B77, 1, 0)</f>
        <v>0</v>
      </c>
      <c r="M75">
        <f>IF('ALL-Students'!M78='Master Answer Key'!$B77, 1, 0)</f>
        <v>0</v>
      </c>
      <c r="N75">
        <f>IF('ALL-Students'!N78='Master Answer Key'!$B77, 1, 0)</f>
        <v>0</v>
      </c>
      <c r="O75">
        <f>IF('ALL-Students'!O78='Master Answer Key'!$B77, 1, 0)</f>
        <v>1</v>
      </c>
      <c r="P75">
        <f>IF('ALL-Students'!P78='Master Answer Key'!$B77, 1, 0)</f>
        <v>1</v>
      </c>
      <c r="Q75">
        <f>IF('ALL-Students'!Q78='Master Answer Key'!$B77, 1, 0)</f>
        <v>1</v>
      </c>
      <c r="R75">
        <f>IF('ALL-Students'!R78='Master Answer Key'!$B77, 1, 0)</f>
        <v>1</v>
      </c>
      <c r="S75">
        <f>IF('ALL-Students'!S78='Master Answer Key'!$B77, 1, 0)</f>
        <v>1</v>
      </c>
      <c r="T75">
        <f>IF('ALL-Students'!T78='Master Answer Key'!$B77, 1, 0)</f>
        <v>0</v>
      </c>
      <c r="U75">
        <f>IF('ALL-Students'!U78='Master Answer Key'!$B77, 1, 0)</f>
        <v>1</v>
      </c>
      <c r="V75">
        <f>IF('ALL-Students'!V78='Master Answer Key'!$B77, 1, 0)</f>
        <v>1</v>
      </c>
      <c r="W75">
        <f>IF('ALL-Students'!W78='Master Answer Key'!$B77, 1, 0)</f>
        <v>1</v>
      </c>
      <c r="X75">
        <f>IF('ALL-Students'!X78='Master Answer Key'!$B77, 1, 0)</f>
        <v>1</v>
      </c>
      <c r="Y75">
        <f>IF('ALL-Students'!Y78='Master Answer Key'!$B77, 1, 0)</f>
        <v>1</v>
      </c>
      <c r="Z75">
        <f>IF('ALL-Students'!Z78='Master Answer Key'!$B77, 1, 0)</f>
        <v>1</v>
      </c>
      <c r="AA75">
        <f>IF('ALL-Students'!AA78='Master Answer Key'!$B77, 1, 0)</f>
        <v>1</v>
      </c>
      <c r="AB75">
        <f>IF('ALL-Students'!AB78='Master Answer Key'!$B77, 1, 0)</f>
        <v>1</v>
      </c>
      <c r="AC75">
        <f>IF('ALL-Students'!AC78='Master Answer Key'!$B77, 1, 0)</f>
        <v>1</v>
      </c>
      <c r="AD75">
        <f>IF('ALL-Students'!AD78='Master Answer Key'!$B77, 1, 0)</f>
        <v>1</v>
      </c>
      <c r="AE75">
        <f>IF('ALL-Students'!AE78='Master Answer Key'!$B77, 1, 0)</f>
        <v>1</v>
      </c>
      <c r="AF75">
        <f>IF('ALL-Students'!AF78='Master Answer Key'!$B77, 1, 0)</f>
        <v>0</v>
      </c>
      <c r="AG75">
        <f>IF('ALL-Students'!AG78='Master Answer Key'!$B77, 1, 0)</f>
        <v>1</v>
      </c>
      <c r="AH75">
        <f>IF('ALL-Students'!AH78='Master Answer Key'!$B77, 1, 0)</f>
        <v>0</v>
      </c>
      <c r="AI75">
        <f>IF('ALL-Students'!AI78='Master Answer Key'!$B77, 1, 0)</f>
        <v>1</v>
      </c>
      <c r="AJ75">
        <f>IF('ALL-Students'!AJ78='Master Answer Key'!$B77, 1, 0)</f>
        <v>1</v>
      </c>
      <c r="AK75">
        <f>IF('ALL-Students'!AK78='Master Answer Key'!$B77, 1, 0)</f>
        <v>1</v>
      </c>
      <c r="AL75">
        <f>IF('ALL-Students'!AL78='Master Answer Key'!$B77, 1, 0)</f>
        <v>1</v>
      </c>
      <c r="AM75">
        <f>IF('ALL-Students'!AM78='Master Answer Key'!$B77, 1, 0)</f>
        <v>0</v>
      </c>
      <c r="AN75">
        <f>IF('ALL-Students'!AN78='Master Answer Key'!$B77, 1, 0)</f>
        <v>1</v>
      </c>
      <c r="AO75">
        <f>IF('ALL-Students'!AO78='Master Answer Key'!$B77, 1, 0)</f>
        <v>1</v>
      </c>
      <c r="AP75">
        <f>IF('ALL-Students'!AP78='Master Answer Key'!$B77, 1, 0)</f>
        <v>1</v>
      </c>
      <c r="AQ75">
        <f>IF('ALL-Students'!AQ78='Master Answer Key'!$B77, 1, 0)</f>
        <v>1</v>
      </c>
      <c r="AR75">
        <f>IF('ALL-Students'!AR78='Master Answer Key'!$B77, 1, 0)</f>
        <v>1</v>
      </c>
      <c r="AS75">
        <f>IF('ALL-Students'!AS78='Master Answer Key'!$B77, 1, 0)</f>
        <v>1</v>
      </c>
      <c r="AT75">
        <f>IF('ALL-Students'!AT78='Master Answer Key'!$B77, 1, 0)</f>
        <v>1</v>
      </c>
      <c r="AU75">
        <f>IF('ALL-Students'!AU78='Master Answer Key'!$B77, 1, 0)</f>
        <v>1</v>
      </c>
      <c r="AV75">
        <f>IF('ALL-Students'!AV78='Master Answer Key'!$B77, 1, 0)</f>
        <v>1</v>
      </c>
      <c r="AW75">
        <f>IF('ALL-Students'!AW78='Master Answer Key'!$B77, 1, 0)</f>
        <v>1</v>
      </c>
      <c r="AX75">
        <f>IF('ALL-Students'!AX78='Master Answer Key'!$B77, 1, 0)</f>
        <v>0</v>
      </c>
      <c r="AY75">
        <f>IF('ALL-Students'!AY78='Master Answer Key'!$B77, 1, 0)</f>
        <v>1</v>
      </c>
      <c r="AZ75">
        <f>IF('ALL-Students'!AZ78='Master Answer Key'!$B77, 1, 0)</f>
        <v>1</v>
      </c>
      <c r="BA75">
        <f>IF('ALL-Students'!BA78='Master Answer Key'!$B77, 1, 0)</f>
        <v>0</v>
      </c>
      <c r="BB75">
        <f>IF('ALL-Students'!BB78='Master Answer Key'!$B77, 1, 0)</f>
        <v>1</v>
      </c>
      <c r="BC75">
        <f>IF('ALL-Students'!BC78='Master Answer Key'!$B77, 1, 0)</f>
        <v>1</v>
      </c>
      <c r="BD75">
        <f>IF('ALL-Students'!BD78='Master Answer Key'!$B77, 1, 0)</f>
        <v>1</v>
      </c>
      <c r="BE75">
        <f>IF('ALL-Students'!BE78='Master Answer Key'!$B77, 1, 0)</f>
        <v>1</v>
      </c>
      <c r="BF75">
        <f>IF('ALL-Students'!BF78='Master Answer Key'!$B77, 1, 0)</f>
        <v>1</v>
      </c>
      <c r="BG75">
        <f>IF('ALL-Students'!BG78='Master Answer Key'!$B77, 1, 0)</f>
        <v>1</v>
      </c>
      <c r="BH75">
        <f>IF('ALL-Students'!BH78='Master Answer Key'!$B77, 1, 0)</f>
        <v>0</v>
      </c>
      <c r="BI75">
        <f>IF('ALL-Students'!BI78='Master Answer Key'!$B77, 1, 0)</f>
        <v>1</v>
      </c>
      <c r="BJ75">
        <f>IF('ALL-Students'!BJ78='Master Answer Key'!$B77, 1, 0)</f>
        <v>0</v>
      </c>
      <c r="BK75">
        <f>IF('ALL-Students'!BK78='Master Answer Key'!$B77, 1, 0)</f>
        <v>1</v>
      </c>
      <c r="BL75">
        <f>IF('ALL-Students'!BL78='Master Answer Key'!$B77, 1, 0)</f>
        <v>1</v>
      </c>
      <c r="BM75">
        <f>IF('ALL-Students'!BM78='Master Answer Key'!$B77, 1, 0)</f>
        <v>1</v>
      </c>
      <c r="BN75">
        <f>IF('ALL-Students'!BN78='Master Answer Key'!$B77, 1, 0)</f>
        <v>1</v>
      </c>
      <c r="BO75">
        <f>IF('ALL-Students'!BO78='Master Answer Key'!$B77, 1, 0)</f>
        <v>1</v>
      </c>
      <c r="BP75">
        <f>IF('ALL-Students'!BP78='Master Answer Key'!$B77, 1, 0)</f>
        <v>1</v>
      </c>
      <c r="BQ75">
        <f>IF('ALL-Students'!BQ78='Master Answer Key'!$B77, 1, 0)</f>
        <v>1</v>
      </c>
      <c r="BR75">
        <f>IF('ALL-Students'!BR78='Master Answer Key'!$B77, 1, 0)</f>
        <v>1</v>
      </c>
      <c r="BS75">
        <f>IF('ALL-Students'!BS78='Master Answer Key'!$B77, 1, 0)</f>
        <v>1</v>
      </c>
      <c r="BT75">
        <f>IF('ALL-Students'!BT78='Master Answer Key'!$B77, 1, 0)</f>
        <v>1</v>
      </c>
      <c r="BU75">
        <f>IF('ALL-Students'!BU78='Master Answer Key'!$B77, 1, 0)</f>
        <v>1</v>
      </c>
      <c r="BV75">
        <f>IF('ALL-Students'!BV78='Master Answer Key'!$B77, 1, 0)</f>
        <v>1</v>
      </c>
      <c r="BW75">
        <f>IF('ALL-Students'!BW78='Master Answer Key'!$B77, 1, 0)</f>
        <v>1</v>
      </c>
      <c r="BX75">
        <f>IF('ALL-Students'!BX78='Master Answer Key'!$B77, 1, 0)</f>
        <v>1</v>
      </c>
      <c r="BY75">
        <f>IF('ALL-Students'!BY78='Master Answer Key'!$B77, 1, 0)</f>
        <v>1</v>
      </c>
      <c r="BZ75">
        <f>IF('ALL-Students'!BZ78='Master Answer Key'!$B77, 1, 0)</f>
        <v>1</v>
      </c>
      <c r="CA75">
        <f>IF('ALL-Students'!CA78='Master Answer Key'!$B77, 1, 0)</f>
        <v>1</v>
      </c>
      <c r="CB75">
        <f>IF('ALL-Students'!CB78='Master Answer Key'!$B77, 1, 0)</f>
        <v>1</v>
      </c>
      <c r="CC75">
        <f>IF('ALL-Students'!CC78='Master Answer Key'!$B77, 1, 0)</f>
        <v>1</v>
      </c>
    </row>
    <row r="76">
      <c r="A76" s="5" t="s">
        <v>180</v>
      </c>
      <c r="B76">
        <f>IF('ALL-Students'!B79='Master Answer Key'!$B78, 1, 0)</f>
        <v>1</v>
      </c>
      <c r="C76">
        <f>IF('ALL-Students'!C79='Master Answer Key'!$B78, 1, 0)</f>
        <v>0</v>
      </c>
      <c r="D76">
        <f>IF('ALL-Students'!D79='Master Answer Key'!$B78, 1, 0)</f>
        <v>1</v>
      </c>
      <c r="E76">
        <f>IF('ALL-Students'!E79='Master Answer Key'!$B78, 1, 0)</f>
        <v>1</v>
      </c>
      <c r="F76">
        <f>IF('ALL-Students'!F79='Master Answer Key'!$B78, 1, 0)</f>
        <v>1</v>
      </c>
      <c r="G76">
        <f>IF('ALL-Students'!G79='Master Answer Key'!$B78, 1, 0)</f>
        <v>0</v>
      </c>
      <c r="H76">
        <f>IF('ALL-Students'!H79='Master Answer Key'!$B78, 1, 0)</f>
        <v>1</v>
      </c>
      <c r="I76">
        <f>IF('ALL-Students'!I79='Master Answer Key'!$B78, 1, 0)</f>
        <v>1</v>
      </c>
      <c r="J76">
        <f>IF('ALL-Students'!J79='Master Answer Key'!$B78, 1, 0)</f>
        <v>1</v>
      </c>
      <c r="K76">
        <f>IF('ALL-Students'!K79='Master Answer Key'!$B78, 1, 0)</f>
        <v>1</v>
      </c>
      <c r="L76">
        <f>IF('ALL-Students'!L79='Master Answer Key'!$B78, 1, 0)</f>
        <v>1</v>
      </c>
      <c r="M76">
        <f>IF('ALL-Students'!M79='Master Answer Key'!$B78, 1, 0)</f>
        <v>1</v>
      </c>
      <c r="N76">
        <f>IF('ALL-Students'!N79='Master Answer Key'!$B78, 1, 0)</f>
        <v>1</v>
      </c>
      <c r="O76">
        <f>IF('ALL-Students'!O79='Master Answer Key'!$B78, 1, 0)</f>
        <v>1</v>
      </c>
      <c r="P76">
        <f>IF('ALL-Students'!P79='Master Answer Key'!$B78, 1, 0)</f>
        <v>1</v>
      </c>
      <c r="Q76">
        <f>IF('ALL-Students'!Q79='Master Answer Key'!$B78, 1, 0)</f>
        <v>1</v>
      </c>
      <c r="R76">
        <f>IF('ALL-Students'!R79='Master Answer Key'!$B78, 1, 0)</f>
        <v>0</v>
      </c>
      <c r="S76">
        <f>IF('ALL-Students'!S79='Master Answer Key'!$B78, 1, 0)</f>
        <v>0</v>
      </c>
      <c r="T76">
        <f>IF('ALL-Students'!T79='Master Answer Key'!$B78, 1, 0)</f>
        <v>1</v>
      </c>
      <c r="U76">
        <f>IF('ALL-Students'!U79='Master Answer Key'!$B78, 1, 0)</f>
        <v>1</v>
      </c>
      <c r="V76">
        <f>IF('ALL-Students'!V79='Master Answer Key'!$B78, 1, 0)</f>
        <v>1</v>
      </c>
      <c r="W76">
        <f>IF('ALL-Students'!W79='Master Answer Key'!$B78, 1, 0)</f>
        <v>1</v>
      </c>
      <c r="X76">
        <f>IF('ALL-Students'!X79='Master Answer Key'!$B78, 1, 0)</f>
        <v>1</v>
      </c>
      <c r="Y76">
        <f>IF('ALL-Students'!Y79='Master Answer Key'!$B78, 1, 0)</f>
        <v>1</v>
      </c>
      <c r="Z76">
        <f>IF('ALL-Students'!Z79='Master Answer Key'!$B78, 1, 0)</f>
        <v>0</v>
      </c>
      <c r="AA76">
        <f>IF('ALL-Students'!AA79='Master Answer Key'!$B78, 1, 0)</f>
        <v>0</v>
      </c>
      <c r="AB76">
        <f>IF('ALL-Students'!AB79='Master Answer Key'!$B78, 1, 0)</f>
        <v>1</v>
      </c>
      <c r="AC76">
        <f>IF('ALL-Students'!AC79='Master Answer Key'!$B78, 1, 0)</f>
        <v>1</v>
      </c>
      <c r="AD76">
        <f>IF('ALL-Students'!AD79='Master Answer Key'!$B78, 1, 0)</f>
        <v>1</v>
      </c>
      <c r="AE76">
        <f>IF('ALL-Students'!AE79='Master Answer Key'!$B78, 1, 0)</f>
        <v>1</v>
      </c>
      <c r="AF76">
        <f>IF('ALL-Students'!AF79='Master Answer Key'!$B78, 1, 0)</f>
        <v>1</v>
      </c>
      <c r="AG76">
        <f>IF('ALL-Students'!AG79='Master Answer Key'!$B78, 1, 0)</f>
        <v>0</v>
      </c>
      <c r="AH76">
        <f>IF('ALL-Students'!AH79='Master Answer Key'!$B78, 1, 0)</f>
        <v>1</v>
      </c>
      <c r="AI76">
        <f>IF('ALL-Students'!AI79='Master Answer Key'!$B78, 1, 0)</f>
        <v>1</v>
      </c>
      <c r="AJ76">
        <f>IF('ALL-Students'!AJ79='Master Answer Key'!$B78, 1, 0)</f>
        <v>1</v>
      </c>
      <c r="AK76">
        <f>IF('ALL-Students'!AK79='Master Answer Key'!$B78, 1, 0)</f>
        <v>1</v>
      </c>
      <c r="AL76">
        <f>IF('ALL-Students'!AL79='Master Answer Key'!$B78, 1, 0)</f>
        <v>1</v>
      </c>
      <c r="AM76">
        <f>IF('ALL-Students'!AM79='Master Answer Key'!$B78, 1, 0)</f>
        <v>1</v>
      </c>
      <c r="AN76">
        <f>IF('ALL-Students'!AN79='Master Answer Key'!$B78, 1, 0)</f>
        <v>1</v>
      </c>
      <c r="AO76">
        <f>IF('ALL-Students'!AO79='Master Answer Key'!$B78, 1, 0)</f>
        <v>1</v>
      </c>
      <c r="AP76">
        <f>IF('ALL-Students'!AP79='Master Answer Key'!$B78, 1, 0)</f>
        <v>1</v>
      </c>
      <c r="AQ76">
        <f>IF('ALL-Students'!AQ79='Master Answer Key'!$B78, 1, 0)</f>
        <v>1</v>
      </c>
      <c r="AR76">
        <f>IF('ALL-Students'!AR79='Master Answer Key'!$B78, 1, 0)</f>
        <v>1</v>
      </c>
      <c r="AS76">
        <f>IF('ALL-Students'!AS79='Master Answer Key'!$B78, 1, 0)</f>
        <v>1</v>
      </c>
      <c r="AT76">
        <f>IF('ALL-Students'!AT79='Master Answer Key'!$B78, 1, 0)</f>
        <v>1</v>
      </c>
      <c r="AU76">
        <f>IF('ALL-Students'!AU79='Master Answer Key'!$B78, 1, 0)</f>
        <v>1</v>
      </c>
      <c r="AV76">
        <f>IF('ALL-Students'!AV79='Master Answer Key'!$B78, 1, 0)</f>
        <v>1</v>
      </c>
      <c r="AW76">
        <f>IF('ALL-Students'!AW79='Master Answer Key'!$B78, 1, 0)</f>
        <v>1</v>
      </c>
      <c r="AX76">
        <f>IF('ALL-Students'!AX79='Master Answer Key'!$B78, 1, 0)</f>
        <v>0</v>
      </c>
      <c r="AY76">
        <f>IF('ALL-Students'!AY79='Master Answer Key'!$B78, 1, 0)</f>
        <v>1</v>
      </c>
      <c r="AZ76">
        <f>IF('ALL-Students'!AZ79='Master Answer Key'!$B78, 1, 0)</f>
        <v>1</v>
      </c>
      <c r="BA76">
        <f>IF('ALL-Students'!BA79='Master Answer Key'!$B78, 1, 0)</f>
        <v>0</v>
      </c>
      <c r="BB76">
        <f>IF('ALL-Students'!BB79='Master Answer Key'!$B78, 1, 0)</f>
        <v>1</v>
      </c>
      <c r="BC76">
        <f>IF('ALL-Students'!BC79='Master Answer Key'!$B78, 1, 0)</f>
        <v>0</v>
      </c>
      <c r="BD76">
        <f>IF('ALL-Students'!BD79='Master Answer Key'!$B78, 1, 0)</f>
        <v>1</v>
      </c>
      <c r="BE76">
        <f>IF('ALL-Students'!BE79='Master Answer Key'!$B78, 1, 0)</f>
        <v>1</v>
      </c>
      <c r="BF76">
        <f>IF('ALL-Students'!BF79='Master Answer Key'!$B78, 1, 0)</f>
        <v>1</v>
      </c>
      <c r="BG76">
        <f>IF('ALL-Students'!BG79='Master Answer Key'!$B78, 1, 0)</f>
        <v>1</v>
      </c>
      <c r="BH76">
        <f>IF('ALL-Students'!BH79='Master Answer Key'!$B78, 1, 0)</f>
        <v>0</v>
      </c>
      <c r="BI76">
        <f>IF('ALL-Students'!BI79='Master Answer Key'!$B78, 1, 0)</f>
        <v>1</v>
      </c>
      <c r="BJ76">
        <f>IF('ALL-Students'!BJ79='Master Answer Key'!$B78, 1, 0)</f>
        <v>0</v>
      </c>
      <c r="BK76">
        <f>IF('ALL-Students'!BK79='Master Answer Key'!$B78, 1, 0)</f>
        <v>1</v>
      </c>
      <c r="BL76">
        <f>IF('ALL-Students'!BL79='Master Answer Key'!$B78, 1, 0)</f>
        <v>1</v>
      </c>
      <c r="BM76">
        <f>IF('ALL-Students'!BM79='Master Answer Key'!$B78, 1, 0)</f>
        <v>1</v>
      </c>
      <c r="BN76">
        <f>IF('ALL-Students'!BN79='Master Answer Key'!$B78, 1, 0)</f>
        <v>1</v>
      </c>
      <c r="BO76">
        <f>IF('ALL-Students'!BO79='Master Answer Key'!$B78, 1, 0)</f>
        <v>1</v>
      </c>
      <c r="BP76">
        <f>IF('ALL-Students'!BP79='Master Answer Key'!$B78, 1, 0)</f>
        <v>1</v>
      </c>
      <c r="BQ76">
        <f>IF('ALL-Students'!BQ79='Master Answer Key'!$B78, 1, 0)</f>
        <v>1</v>
      </c>
      <c r="BR76">
        <f>IF('ALL-Students'!BR79='Master Answer Key'!$B78, 1, 0)</f>
        <v>1</v>
      </c>
      <c r="BS76">
        <f>IF('ALL-Students'!BS79='Master Answer Key'!$B78, 1, 0)</f>
        <v>1</v>
      </c>
      <c r="BT76">
        <f>IF('ALL-Students'!BT79='Master Answer Key'!$B78, 1, 0)</f>
        <v>1</v>
      </c>
      <c r="BU76">
        <f>IF('ALL-Students'!BU79='Master Answer Key'!$B78, 1, 0)</f>
        <v>1</v>
      </c>
      <c r="BV76">
        <f>IF('ALL-Students'!BV79='Master Answer Key'!$B78, 1, 0)</f>
        <v>1</v>
      </c>
      <c r="BW76">
        <f>IF('ALL-Students'!BW79='Master Answer Key'!$B78, 1, 0)</f>
        <v>1</v>
      </c>
      <c r="BX76">
        <f>IF('ALL-Students'!BX79='Master Answer Key'!$B78, 1, 0)</f>
        <v>1</v>
      </c>
      <c r="BY76">
        <f>IF('ALL-Students'!BY79='Master Answer Key'!$B78, 1, 0)</f>
        <v>1</v>
      </c>
      <c r="BZ76">
        <f>IF('ALL-Students'!BZ79='Master Answer Key'!$B78, 1, 0)</f>
        <v>1</v>
      </c>
      <c r="CA76">
        <f>IF('ALL-Students'!CA79='Master Answer Key'!$B78, 1, 0)</f>
        <v>0</v>
      </c>
      <c r="CB76">
        <f>IF('ALL-Students'!CB79='Master Answer Key'!$B78, 1, 0)</f>
        <v>1</v>
      </c>
      <c r="CC76">
        <f>IF('ALL-Students'!CC79='Master Answer Key'!$B78, 1, 0)</f>
        <v>1</v>
      </c>
    </row>
    <row r="77">
      <c r="A77" s="5" t="s">
        <v>181</v>
      </c>
      <c r="B77">
        <f>IF('ALL-Students'!B80='Master Answer Key'!$B79, 1, 0)</f>
        <v>1</v>
      </c>
      <c r="C77">
        <f>IF('ALL-Students'!C80='Master Answer Key'!$B79, 1, 0)</f>
        <v>1</v>
      </c>
      <c r="D77">
        <f>IF('ALL-Students'!D80='Master Answer Key'!$B79, 1, 0)</f>
        <v>1</v>
      </c>
      <c r="E77">
        <f>IF('ALL-Students'!E80='Master Answer Key'!$B79, 1, 0)</f>
        <v>1</v>
      </c>
      <c r="F77">
        <f>IF('ALL-Students'!F80='Master Answer Key'!$B79, 1, 0)</f>
        <v>1</v>
      </c>
      <c r="G77">
        <f>IF('ALL-Students'!G80='Master Answer Key'!$B79, 1, 0)</f>
        <v>0</v>
      </c>
      <c r="H77">
        <f>IF('ALL-Students'!H80='Master Answer Key'!$B79, 1, 0)</f>
        <v>0</v>
      </c>
      <c r="I77">
        <f>IF('ALL-Students'!I80='Master Answer Key'!$B79, 1, 0)</f>
        <v>1</v>
      </c>
      <c r="J77">
        <f>IF('ALL-Students'!J80='Master Answer Key'!$B79, 1, 0)</f>
        <v>1</v>
      </c>
      <c r="K77">
        <f>IF('ALL-Students'!K80='Master Answer Key'!$B79, 1, 0)</f>
        <v>0</v>
      </c>
      <c r="L77">
        <f>IF('ALL-Students'!L80='Master Answer Key'!$B79, 1, 0)</f>
        <v>1</v>
      </c>
      <c r="M77">
        <f>IF('ALL-Students'!M80='Master Answer Key'!$B79, 1, 0)</f>
        <v>1</v>
      </c>
      <c r="N77">
        <f>IF('ALL-Students'!N80='Master Answer Key'!$B79, 1, 0)</f>
        <v>1</v>
      </c>
      <c r="O77">
        <f>IF('ALL-Students'!O80='Master Answer Key'!$B79, 1, 0)</f>
        <v>1</v>
      </c>
      <c r="P77">
        <f>IF('ALL-Students'!P80='Master Answer Key'!$B79, 1, 0)</f>
        <v>1</v>
      </c>
      <c r="Q77">
        <f>IF('ALL-Students'!Q80='Master Answer Key'!$B79, 1, 0)</f>
        <v>1</v>
      </c>
      <c r="R77">
        <f>IF('ALL-Students'!R80='Master Answer Key'!$B79, 1, 0)</f>
        <v>1</v>
      </c>
      <c r="S77">
        <f>IF('ALL-Students'!S80='Master Answer Key'!$B79, 1, 0)</f>
        <v>0</v>
      </c>
      <c r="T77">
        <f>IF('ALL-Students'!T80='Master Answer Key'!$B79, 1, 0)</f>
        <v>0</v>
      </c>
      <c r="U77">
        <f>IF('ALL-Students'!U80='Master Answer Key'!$B79, 1, 0)</f>
        <v>1</v>
      </c>
      <c r="V77">
        <f>IF('ALL-Students'!V80='Master Answer Key'!$B79, 1, 0)</f>
        <v>1</v>
      </c>
      <c r="W77">
        <f>IF('ALL-Students'!W80='Master Answer Key'!$B79, 1, 0)</f>
        <v>0</v>
      </c>
      <c r="X77">
        <f>IF('ALL-Students'!X80='Master Answer Key'!$B79, 1, 0)</f>
        <v>1</v>
      </c>
      <c r="Y77">
        <f>IF('ALL-Students'!Y80='Master Answer Key'!$B79, 1, 0)</f>
        <v>1</v>
      </c>
      <c r="Z77">
        <f>IF('ALL-Students'!Z80='Master Answer Key'!$B79, 1, 0)</f>
        <v>1</v>
      </c>
      <c r="AA77">
        <f>IF('ALL-Students'!AA80='Master Answer Key'!$B79, 1, 0)</f>
        <v>1</v>
      </c>
      <c r="AB77">
        <f>IF('ALL-Students'!AB80='Master Answer Key'!$B79, 1, 0)</f>
        <v>1</v>
      </c>
      <c r="AC77">
        <f>IF('ALL-Students'!AC80='Master Answer Key'!$B79, 1, 0)</f>
        <v>0</v>
      </c>
      <c r="AD77">
        <f>IF('ALL-Students'!AD80='Master Answer Key'!$B79, 1, 0)</f>
        <v>1</v>
      </c>
      <c r="AE77">
        <f>IF('ALL-Students'!AE80='Master Answer Key'!$B79, 1, 0)</f>
        <v>0</v>
      </c>
      <c r="AF77">
        <f>IF('ALL-Students'!AF80='Master Answer Key'!$B79, 1, 0)</f>
        <v>1</v>
      </c>
      <c r="AG77">
        <f>IF('ALL-Students'!AG80='Master Answer Key'!$B79, 1, 0)</f>
        <v>1</v>
      </c>
      <c r="AH77">
        <f>IF('ALL-Students'!AH80='Master Answer Key'!$B79, 1, 0)</f>
        <v>1</v>
      </c>
      <c r="AI77">
        <f>IF('ALL-Students'!AI80='Master Answer Key'!$B79, 1, 0)</f>
        <v>0</v>
      </c>
      <c r="AJ77">
        <f>IF('ALL-Students'!AJ80='Master Answer Key'!$B79, 1, 0)</f>
        <v>1</v>
      </c>
      <c r="AK77">
        <f>IF('ALL-Students'!AK80='Master Answer Key'!$B79, 1, 0)</f>
        <v>1</v>
      </c>
      <c r="AL77">
        <f>IF('ALL-Students'!AL80='Master Answer Key'!$B79, 1, 0)</f>
        <v>1</v>
      </c>
      <c r="AM77">
        <f>IF('ALL-Students'!AM80='Master Answer Key'!$B79, 1, 0)</f>
        <v>0</v>
      </c>
      <c r="AN77">
        <f>IF('ALL-Students'!AN80='Master Answer Key'!$B79, 1, 0)</f>
        <v>1</v>
      </c>
      <c r="AO77">
        <f>IF('ALL-Students'!AO80='Master Answer Key'!$B79, 1, 0)</f>
        <v>1</v>
      </c>
      <c r="AP77">
        <f>IF('ALL-Students'!AP80='Master Answer Key'!$B79, 1, 0)</f>
        <v>1</v>
      </c>
      <c r="AQ77">
        <f>IF('ALL-Students'!AQ80='Master Answer Key'!$B79, 1, 0)</f>
        <v>1</v>
      </c>
      <c r="AR77">
        <f>IF('ALL-Students'!AR80='Master Answer Key'!$B79, 1, 0)</f>
        <v>1</v>
      </c>
      <c r="AS77">
        <f>IF('ALL-Students'!AS80='Master Answer Key'!$B79, 1, 0)</f>
        <v>0</v>
      </c>
      <c r="AT77">
        <f>IF('ALL-Students'!AT80='Master Answer Key'!$B79, 1, 0)</f>
        <v>1</v>
      </c>
      <c r="AU77">
        <f>IF('ALL-Students'!AU80='Master Answer Key'!$B79, 1, 0)</f>
        <v>1</v>
      </c>
      <c r="AV77">
        <f>IF('ALL-Students'!AV80='Master Answer Key'!$B79, 1, 0)</f>
        <v>1</v>
      </c>
      <c r="AW77">
        <f>IF('ALL-Students'!AW80='Master Answer Key'!$B79, 1, 0)</f>
        <v>1</v>
      </c>
      <c r="AX77">
        <f>IF('ALL-Students'!AX80='Master Answer Key'!$B79, 1, 0)</f>
        <v>1</v>
      </c>
      <c r="AY77">
        <f>IF('ALL-Students'!AY80='Master Answer Key'!$B79, 1, 0)</f>
        <v>1</v>
      </c>
      <c r="AZ77">
        <f>IF('ALL-Students'!AZ80='Master Answer Key'!$B79, 1, 0)</f>
        <v>1</v>
      </c>
      <c r="BA77">
        <f>IF('ALL-Students'!BA80='Master Answer Key'!$B79, 1, 0)</f>
        <v>1</v>
      </c>
      <c r="BB77">
        <f>IF('ALL-Students'!BB80='Master Answer Key'!$B79, 1, 0)</f>
        <v>1</v>
      </c>
      <c r="BC77">
        <f>IF('ALL-Students'!BC80='Master Answer Key'!$B79, 1, 0)</f>
        <v>1</v>
      </c>
      <c r="BD77">
        <f>IF('ALL-Students'!BD80='Master Answer Key'!$B79, 1, 0)</f>
        <v>1</v>
      </c>
      <c r="BE77">
        <f>IF('ALL-Students'!BE80='Master Answer Key'!$B79, 1, 0)</f>
        <v>1</v>
      </c>
      <c r="BF77">
        <f>IF('ALL-Students'!BF80='Master Answer Key'!$B79, 1, 0)</f>
        <v>1</v>
      </c>
      <c r="BG77">
        <f>IF('ALL-Students'!BG80='Master Answer Key'!$B79, 1, 0)</f>
        <v>1</v>
      </c>
      <c r="BH77">
        <f>IF('ALL-Students'!BH80='Master Answer Key'!$B79, 1, 0)</f>
        <v>0</v>
      </c>
      <c r="BI77">
        <f>IF('ALL-Students'!BI80='Master Answer Key'!$B79, 1, 0)</f>
        <v>1</v>
      </c>
      <c r="BJ77">
        <f>IF('ALL-Students'!BJ80='Master Answer Key'!$B79, 1, 0)</f>
        <v>1</v>
      </c>
      <c r="BK77">
        <f>IF('ALL-Students'!BK80='Master Answer Key'!$B79, 1, 0)</f>
        <v>1</v>
      </c>
      <c r="BL77">
        <f>IF('ALL-Students'!BL80='Master Answer Key'!$B79, 1, 0)</f>
        <v>1</v>
      </c>
      <c r="BM77">
        <f>IF('ALL-Students'!BM80='Master Answer Key'!$B79, 1, 0)</f>
        <v>1</v>
      </c>
      <c r="BN77">
        <f>IF('ALL-Students'!BN80='Master Answer Key'!$B79, 1, 0)</f>
        <v>1</v>
      </c>
      <c r="BO77">
        <f>IF('ALL-Students'!BO80='Master Answer Key'!$B79, 1, 0)</f>
        <v>1</v>
      </c>
      <c r="BP77">
        <f>IF('ALL-Students'!BP80='Master Answer Key'!$B79, 1, 0)</f>
        <v>1</v>
      </c>
      <c r="BQ77">
        <f>IF('ALL-Students'!BQ80='Master Answer Key'!$B79, 1, 0)</f>
        <v>1</v>
      </c>
      <c r="BR77">
        <f>IF('ALL-Students'!BR80='Master Answer Key'!$B79, 1, 0)</f>
        <v>1</v>
      </c>
      <c r="BS77">
        <f>IF('ALL-Students'!BS80='Master Answer Key'!$B79, 1, 0)</f>
        <v>1</v>
      </c>
      <c r="BT77">
        <f>IF('ALL-Students'!BT80='Master Answer Key'!$B79, 1, 0)</f>
        <v>1</v>
      </c>
      <c r="BU77">
        <f>IF('ALL-Students'!BU80='Master Answer Key'!$B79, 1, 0)</f>
        <v>1</v>
      </c>
      <c r="BV77">
        <f>IF('ALL-Students'!BV80='Master Answer Key'!$B79, 1, 0)</f>
        <v>1</v>
      </c>
      <c r="BW77">
        <f>IF('ALL-Students'!BW80='Master Answer Key'!$B79, 1, 0)</f>
        <v>1</v>
      </c>
      <c r="BX77">
        <f>IF('ALL-Students'!BX80='Master Answer Key'!$B79, 1, 0)</f>
        <v>1</v>
      </c>
      <c r="BY77">
        <f>IF('ALL-Students'!BY80='Master Answer Key'!$B79, 1, 0)</f>
        <v>1</v>
      </c>
      <c r="BZ77">
        <f>IF('ALL-Students'!BZ80='Master Answer Key'!$B79, 1, 0)</f>
        <v>1</v>
      </c>
      <c r="CA77">
        <f>IF('ALL-Students'!CA80='Master Answer Key'!$B79, 1, 0)</f>
        <v>1</v>
      </c>
      <c r="CB77">
        <f>IF('ALL-Students'!CB80='Master Answer Key'!$B79, 1, 0)</f>
        <v>1</v>
      </c>
      <c r="CC77">
        <f>IF('ALL-Students'!CC80='Master Answer Key'!$B79, 1, 0)</f>
        <v>1</v>
      </c>
    </row>
    <row r="78">
      <c r="A78" s="5" t="s">
        <v>182</v>
      </c>
      <c r="B78">
        <f>IF('ALL-Students'!B81='Master Answer Key'!$B80, 1, 0)</f>
        <v>1</v>
      </c>
      <c r="C78">
        <f>IF('ALL-Students'!C81='Master Answer Key'!$B80, 1, 0)</f>
        <v>1</v>
      </c>
      <c r="D78">
        <f>IF('ALL-Students'!D81='Master Answer Key'!$B80, 1, 0)</f>
        <v>1</v>
      </c>
      <c r="E78">
        <f>IF('ALL-Students'!E81='Master Answer Key'!$B80, 1, 0)</f>
        <v>1</v>
      </c>
      <c r="F78">
        <f>IF('ALL-Students'!F81='Master Answer Key'!$B80, 1, 0)</f>
        <v>1</v>
      </c>
      <c r="G78">
        <f>IF('ALL-Students'!G81='Master Answer Key'!$B80, 1, 0)</f>
        <v>0</v>
      </c>
      <c r="H78">
        <f>IF('ALL-Students'!H81='Master Answer Key'!$B80, 1, 0)</f>
        <v>1</v>
      </c>
      <c r="I78">
        <f>IF('ALL-Students'!I81='Master Answer Key'!$B80, 1, 0)</f>
        <v>1</v>
      </c>
      <c r="J78">
        <f>IF('ALL-Students'!J81='Master Answer Key'!$B80, 1, 0)</f>
        <v>1</v>
      </c>
      <c r="K78">
        <f>IF('ALL-Students'!K81='Master Answer Key'!$B80, 1, 0)</f>
        <v>1</v>
      </c>
      <c r="L78">
        <f>IF('ALL-Students'!L81='Master Answer Key'!$B80, 1, 0)</f>
        <v>1</v>
      </c>
      <c r="M78">
        <f>IF('ALL-Students'!M81='Master Answer Key'!$B80, 1, 0)</f>
        <v>1</v>
      </c>
      <c r="N78">
        <f>IF('ALL-Students'!N81='Master Answer Key'!$B80, 1, 0)</f>
        <v>0</v>
      </c>
      <c r="O78">
        <f>IF('ALL-Students'!O81='Master Answer Key'!$B80, 1, 0)</f>
        <v>1</v>
      </c>
      <c r="P78">
        <f>IF('ALL-Students'!P81='Master Answer Key'!$B80, 1, 0)</f>
        <v>1</v>
      </c>
      <c r="Q78">
        <f>IF('ALL-Students'!Q81='Master Answer Key'!$B80, 1, 0)</f>
        <v>1</v>
      </c>
      <c r="R78">
        <f>IF('ALL-Students'!R81='Master Answer Key'!$B80, 1, 0)</f>
        <v>1</v>
      </c>
      <c r="S78">
        <f>IF('ALL-Students'!S81='Master Answer Key'!$B80, 1, 0)</f>
        <v>1</v>
      </c>
      <c r="T78">
        <f>IF('ALL-Students'!T81='Master Answer Key'!$B80, 1, 0)</f>
        <v>1</v>
      </c>
      <c r="U78">
        <f>IF('ALL-Students'!U81='Master Answer Key'!$B80, 1, 0)</f>
        <v>1</v>
      </c>
      <c r="V78">
        <f>IF('ALL-Students'!V81='Master Answer Key'!$B80, 1, 0)</f>
        <v>1</v>
      </c>
      <c r="W78">
        <f>IF('ALL-Students'!W81='Master Answer Key'!$B80, 1, 0)</f>
        <v>1</v>
      </c>
      <c r="X78">
        <f>IF('ALL-Students'!X81='Master Answer Key'!$B80, 1, 0)</f>
        <v>1</v>
      </c>
      <c r="Y78">
        <f>IF('ALL-Students'!Y81='Master Answer Key'!$B80, 1, 0)</f>
        <v>1</v>
      </c>
      <c r="Z78">
        <f>IF('ALL-Students'!Z81='Master Answer Key'!$B80, 1, 0)</f>
        <v>1</v>
      </c>
      <c r="AA78">
        <f>IF('ALL-Students'!AA81='Master Answer Key'!$B80, 1, 0)</f>
        <v>1</v>
      </c>
      <c r="AB78">
        <f>IF('ALL-Students'!AB81='Master Answer Key'!$B80, 1, 0)</f>
        <v>1</v>
      </c>
      <c r="AC78">
        <f>IF('ALL-Students'!AC81='Master Answer Key'!$B80, 1, 0)</f>
        <v>0</v>
      </c>
      <c r="AD78">
        <f>IF('ALL-Students'!AD81='Master Answer Key'!$B80, 1, 0)</f>
        <v>1</v>
      </c>
      <c r="AE78">
        <f>IF('ALL-Students'!AE81='Master Answer Key'!$B80, 1, 0)</f>
        <v>1</v>
      </c>
      <c r="AF78">
        <f>IF('ALL-Students'!AF81='Master Answer Key'!$B80, 1, 0)</f>
        <v>1</v>
      </c>
      <c r="AG78">
        <f>IF('ALL-Students'!AG81='Master Answer Key'!$B80, 1, 0)</f>
        <v>1</v>
      </c>
      <c r="AH78">
        <f>IF('ALL-Students'!AH81='Master Answer Key'!$B80, 1, 0)</f>
        <v>1</v>
      </c>
      <c r="AI78">
        <f>IF('ALL-Students'!AI81='Master Answer Key'!$B80, 1, 0)</f>
        <v>1</v>
      </c>
      <c r="AJ78">
        <f>IF('ALL-Students'!AJ81='Master Answer Key'!$B80, 1, 0)</f>
        <v>1</v>
      </c>
      <c r="AK78">
        <f>IF('ALL-Students'!AK81='Master Answer Key'!$B80, 1, 0)</f>
        <v>1</v>
      </c>
      <c r="AL78">
        <f>IF('ALL-Students'!AL81='Master Answer Key'!$B80, 1, 0)</f>
        <v>1</v>
      </c>
      <c r="AM78">
        <f>IF('ALL-Students'!AM81='Master Answer Key'!$B80, 1, 0)</f>
        <v>0</v>
      </c>
      <c r="AN78">
        <f>IF('ALL-Students'!AN81='Master Answer Key'!$B80, 1, 0)</f>
        <v>1</v>
      </c>
      <c r="AO78">
        <f>IF('ALL-Students'!AO81='Master Answer Key'!$B80, 1, 0)</f>
        <v>1</v>
      </c>
      <c r="AP78">
        <f>IF('ALL-Students'!AP81='Master Answer Key'!$B80, 1, 0)</f>
        <v>1</v>
      </c>
      <c r="AQ78">
        <f>IF('ALL-Students'!AQ81='Master Answer Key'!$B80, 1, 0)</f>
        <v>1</v>
      </c>
      <c r="AR78">
        <f>IF('ALL-Students'!AR81='Master Answer Key'!$B80, 1, 0)</f>
        <v>1</v>
      </c>
      <c r="AS78">
        <f>IF('ALL-Students'!AS81='Master Answer Key'!$B80, 1, 0)</f>
        <v>1</v>
      </c>
      <c r="AT78">
        <f>IF('ALL-Students'!AT81='Master Answer Key'!$B80, 1, 0)</f>
        <v>1</v>
      </c>
      <c r="AU78">
        <f>IF('ALL-Students'!AU81='Master Answer Key'!$B80, 1, 0)</f>
        <v>1</v>
      </c>
      <c r="AV78">
        <f>IF('ALL-Students'!AV81='Master Answer Key'!$B80, 1, 0)</f>
        <v>1</v>
      </c>
      <c r="AW78">
        <f>IF('ALL-Students'!AW81='Master Answer Key'!$B80, 1, 0)</f>
        <v>1</v>
      </c>
      <c r="AX78">
        <f>IF('ALL-Students'!AX81='Master Answer Key'!$B80, 1, 0)</f>
        <v>1</v>
      </c>
      <c r="AY78">
        <f>IF('ALL-Students'!AY81='Master Answer Key'!$B80, 1, 0)</f>
        <v>1</v>
      </c>
      <c r="AZ78">
        <f>IF('ALL-Students'!AZ81='Master Answer Key'!$B80, 1, 0)</f>
        <v>1</v>
      </c>
      <c r="BA78">
        <f>IF('ALL-Students'!BA81='Master Answer Key'!$B80, 1, 0)</f>
        <v>1</v>
      </c>
      <c r="BB78">
        <f>IF('ALL-Students'!BB81='Master Answer Key'!$B80, 1, 0)</f>
        <v>1</v>
      </c>
      <c r="BC78">
        <f>IF('ALL-Students'!BC81='Master Answer Key'!$B80, 1, 0)</f>
        <v>1</v>
      </c>
      <c r="BD78">
        <f>IF('ALL-Students'!BD81='Master Answer Key'!$B80, 1, 0)</f>
        <v>1</v>
      </c>
      <c r="BE78">
        <f>IF('ALL-Students'!BE81='Master Answer Key'!$B80, 1, 0)</f>
        <v>1</v>
      </c>
      <c r="BF78">
        <f>IF('ALL-Students'!BF81='Master Answer Key'!$B80, 1, 0)</f>
        <v>1</v>
      </c>
      <c r="BG78">
        <f>IF('ALL-Students'!BG81='Master Answer Key'!$B80, 1, 0)</f>
        <v>1</v>
      </c>
      <c r="BH78">
        <f>IF('ALL-Students'!BH81='Master Answer Key'!$B80, 1, 0)</f>
        <v>0</v>
      </c>
      <c r="BI78">
        <f>IF('ALL-Students'!BI81='Master Answer Key'!$B80, 1, 0)</f>
        <v>1</v>
      </c>
      <c r="BJ78">
        <f>IF('ALL-Students'!BJ81='Master Answer Key'!$B80, 1, 0)</f>
        <v>1</v>
      </c>
      <c r="BK78">
        <f>IF('ALL-Students'!BK81='Master Answer Key'!$B80, 1, 0)</f>
        <v>1</v>
      </c>
      <c r="BL78">
        <f>IF('ALL-Students'!BL81='Master Answer Key'!$B80, 1, 0)</f>
        <v>1</v>
      </c>
      <c r="BM78">
        <f>IF('ALL-Students'!BM81='Master Answer Key'!$B80, 1, 0)</f>
        <v>1</v>
      </c>
      <c r="BN78">
        <f>IF('ALL-Students'!BN81='Master Answer Key'!$B80, 1, 0)</f>
        <v>1</v>
      </c>
      <c r="BO78">
        <f>IF('ALL-Students'!BO81='Master Answer Key'!$B80, 1, 0)</f>
        <v>1</v>
      </c>
      <c r="BP78">
        <f>IF('ALL-Students'!BP81='Master Answer Key'!$B80, 1, 0)</f>
        <v>1</v>
      </c>
      <c r="BQ78">
        <f>IF('ALL-Students'!BQ81='Master Answer Key'!$B80, 1, 0)</f>
        <v>1</v>
      </c>
      <c r="BR78">
        <f>IF('ALL-Students'!BR81='Master Answer Key'!$B80, 1, 0)</f>
        <v>1</v>
      </c>
      <c r="BS78">
        <f>IF('ALL-Students'!BS81='Master Answer Key'!$B80, 1, 0)</f>
        <v>1</v>
      </c>
      <c r="BT78">
        <f>IF('ALL-Students'!BT81='Master Answer Key'!$B80, 1, 0)</f>
        <v>1</v>
      </c>
      <c r="BU78">
        <f>IF('ALL-Students'!BU81='Master Answer Key'!$B80, 1, 0)</f>
        <v>1</v>
      </c>
      <c r="BV78">
        <f>IF('ALL-Students'!BV81='Master Answer Key'!$B80, 1, 0)</f>
        <v>1</v>
      </c>
      <c r="BW78">
        <f>IF('ALL-Students'!BW81='Master Answer Key'!$B80, 1, 0)</f>
        <v>1</v>
      </c>
      <c r="BX78">
        <f>IF('ALL-Students'!BX81='Master Answer Key'!$B80, 1, 0)</f>
        <v>1</v>
      </c>
      <c r="BY78">
        <f>IF('ALL-Students'!BY81='Master Answer Key'!$B80, 1, 0)</f>
        <v>1</v>
      </c>
      <c r="BZ78">
        <f>IF('ALL-Students'!BZ81='Master Answer Key'!$B80, 1, 0)</f>
        <v>1</v>
      </c>
      <c r="CA78">
        <f>IF('ALL-Students'!CA81='Master Answer Key'!$B80, 1, 0)</f>
        <v>1</v>
      </c>
      <c r="CB78">
        <f>IF('ALL-Students'!CB81='Master Answer Key'!$B80, 1, 0)</f>
        <v>1</v>
      </c>
      <c r="CC78">
        <f>IF('ALL-Students'!CC81='Master Answer Key'!$B80, 1, 0)</f>
        <v>1</v>
      </c>
    </row>
    <row r="79">
      <c r="A79" s="5" t="s">
        <v>183</v>
      </c>
      <c r="B79">
        <f>IF('ALL-Students'!B82='Master Answer Key'!$B81, 1, 0)</f>
        <v>1</v>
      </c>
      <c r="C79">
        <f>IF('ALL-Students'!C82='Master Answer Key'!$B81, 1, 0)</f>
        <v>1</v>
      </c>
      <c r="D79">
        <f>IF('ALL-Students'!D82='Master Answer Key'!$B81, 1, 0)</f>
        <v>1</v>
      </c>
      <c r="E79">
        <f>IF('ALL-Students'!E82='Master Answer Key'!$B81, 1, 0)</f>
        <v>1</v>
      </c>
      <c r="F79">
        <f>IF('ALL-Students'!F82='Master Answer Key'!$B81, 1, 0)</f>
        <v>1</v>
      </c>
      <c r="G79">
        <f>IF('ALL-Students'!G82='Master Answer Key'!$B81, 1, 0)</f>
        <v>0</v>
      </c>
      <c r="H79">
        <f>IF('ALL-Students'!H82='Master Answer Key'!$B81, 1, 0)</f>
        <v>1</v>
      </c>
      <c r="I79">
        <f>IF('ALL-Students'!I82='Master Answer Key'!$B81, 1, 0)</f>
        <v>1</v>
      </c>
      <c r="J79">
        <f>IF('ALL-Students'!J82='Master Answer Key'!$B81, 1, 0)</f>
        <v>1</v>
      </c>
      <c r="K79">
        <f>IF('ALL-Students'!K82='Master Answer Key'!$B81, 1, 0)</f>
        <v>1</v>
      </c>
      <c r="L79">
        <f>IF('ALL-Students'!L82='Master Answer Key'!$B81, 1, 0)</f>
        <v>1</v>
      </c>
      <c r="M79">
        <f>IF('ALL-Students'!M82='Master Answer Key'!$B81, 1, 0)</f>
        <v>1</v>
      </c>
      <c r="N79">
        <f>IF('ALL-Students'!N82='Master Answer Key'!$B81, 1, 0)</f>
        <v>1</v>
      </c>
      <c r="O79">
        <f>IF('ALL-Students'!O82='Master Answer Key'!$B81, 1, 0)</f>
        <v>0</v>
      </c>
      <c r="P79">
        <f>IF('ALL-Students'!P82='Master Answer Key'!$B81, 1, 0)</f>
        <v>1</v>
      </c>
      <c r="Q79">
        <f>IF('ALL-Students'!Q82='Master Answer Key'!$B81, 1, 0)</f>
        <v>1</v>
      </c>
      <c r="R79">
        <f>IF('ALL-Students'!R82='Master Answer Key'!$B81, 1, 0)</f>
        <v>0</v>
      </c>
      <c r="S79">
        <f>IF('ALL-Students'!S82='Master Answer Key'!$B81, 1, 0)</f>
        <v>1</v>
      </c>
      <c r="T79">
        <f>IF('ALL-Students'!T82='Master Answer Key'!$B81, 1, 0)</f>
        <v>1</v>
      </c>
      <c r="U79">
        <f>IF('ALL-Students'!U82='Master Answer Key'!$B81, 1, 0)</f>
        <v>1</v>
      </c>
      <c r="V79">
        <f>IF('ALL-Students'!V82='Master Answer Key'!$B81, 1, 0)</f>
        <v>1</v>
      </c>
      <c r="W79">
        <f>IF('ALL-Students'!W82='Master Answer Key'!$B81, 1, 0)</f>
        <v>0</v>
      </c>
      <c r="X79">
        <f>IF('ALL-Students'!X82='Master Answer Key'!$B81, 1, 0)</f>
        <v>1</v>
      </c>
      <c r="Y79">
        <f>IF('ALL-Students'!Y82='Master Answer Key'!$B81, 1, 0)</f>
        <v>1</v>
      </c>
      <c r="Z79">
        <f>IF('ALL-Students'!Z82='Master Answer Key'!$B81, 1, 0)</f>
        <v>1</v>
      </c>
      <c r="AA79">
        <f>IF('ALL-Students'!AA82='Master Answer Key'!$B81, 1, 0)</f>
        <v>1</v>
      </c>
      <c r="AB79">
        <f>IF('ALL-Students'!AB82='Master Answer Key'!$B81, 1, 0)</f>
        <v>1</v>
      </c>
      <c r="AC79">
        <f>IF('ALL-Students'!AC82='Master Answer Key'!$B81, 1, 0)</f>
        <v>1</v>
      </c>
      <c r="AD79">
        <f>IF('ALL-Students'!AD82='Master Answer Key'!$B81, 1, 0)</f>
        <v>1</v>
      </c>
      <c r="AE79">
        <f>IF('ALL-Students'!AE82='Master Answer Key'!$B81, 1, 0)</f>
        <v>1</v>
      </c>
      <c r="AF79">
        <f>IF('ALL-Students'!AF82='Master Answer Key'!$B81, 1, 0)</f>
        <v>0</v>
      </c>
      <c r="AG79">
        <f>IF('ALL-Students'!AG82='Master Answer Key'!$B81, 1, 0)</f>
        <v>1</v>
      </c>
      <c r="AH79">
        <f>IF('ALL-Students'!AH82='Master Answer Key'!$B81, 1, 0)</f>
        <v>1</v>
      </c>
      <c r="AI79">
        <f>IF('ALL-Students'!AI82='Master Answer Key'!$B81, 1, 0)</f>
        <v>1</v>
      </c>
      <c r="AJ79">
        <f>IF('ALL-Students'!AJ82='Master Answer Key'!$B81, 1, 0)</f>
        <v>1</v>
      </c>
      <c r="AK79">
        <f>IF('ALL-Students'!AK82='Master Answer Key'!$B81, 1, 0)</f>
        <v>1</v>
      </c>
      <c r="AL79">
        <f>IF('ALL-Students'!AL82='Master Answer Key'!$B81, 1, 0)</f>
        <v>1</v>
      </c>
      <c r="AM79">
        <f>IF('ALL-Students'!AM82='Master Answer Key'!$B81, 1, 0)</f>
        <v>1</v>
      </c>
      <c r="AN79">
        <f>IF('ALL-Students'!AN82='Master Answer Key'!$B81, 1, 0)</f>
        <v>0</v>
      </c>
      <c r="AO79">
        <f>IF('ALL-Students'!AO82='Master Answer Key'!$B81, 1, 0)</f>
        <v>1</v>
      </c>
      <c r="AP79">
        <f>IF('ALL-Students'!AP82='Master Answer Key'!$B81, 1, 0)</f>
        <v>1</v>
      </c>
      <c r="AQ79">
        <f>IF('ALL-Students'!AQ82='Master Answer Key'!$B81, 1, 0)</f>
        <v>1</v>
      </c>
      <c r="AR79">
        <f>IF('ALL-Students'!AR82='Master Answer Key'!$B81, 1, 0)</f>
        <v>1</v>
      </c>
      <c r="AS79">
        <f>IF('ALL-Students'!AS82='Master Answer Key'!$B81, 1, 0)</f>
        <v>1</v>
      </c>
      <c r="AT79">
        <f>IF('ALL-Students'!AT82='Master Answer Key'!$B81, 1, 0)</f>
        <v>1</v>
      </c>
      <c r="AU79">
        <f>IF('ALL-Students'!AU82='Master Answer Key'!$B81, 1, 0)</f>
        <v>1</v>
      </c>
      <c r="AV79">
        <f>IF('ALL-Students'!AV82='Master Answer Key'!$B81, 1, 0)</f>
        <v>1</v>
      </c>
      <c r="AW79">
        <f>IF('ALL-Students'!AW82='Master Answer Key'!$B81, 1, 0)</f>
        <v>1</v>
      </c>
      <c r="AX79">
        <f>IF('ALL-Students'!AX82='Master Answer Key'!$B81, 1, 0)</f>
        <v>1</v>
      </c>
      <c r="AY79">
        <f>IF('ALL-Students'!AY82='Master Answer Key'!$B81, 1, 0)</f>
        <v>1</v>
      </c>
      <c r="AZ79">
        <f>IF('ALL-Students'!AZ82='Master Answer Key'!$B81, 1, 0)</f>
        <v>1</v>
      </c>
      <c r="BA79">
        <f>IF('ALL-Students'!BA82='Master Answer Key'!$B81, 1, 0)</f>
        <v>1</v>
      </c>
      <c r="BB79">
        <f>IF('ALL-Students'!BB82='Master Answer Key'!$B81, 1, 0)</f>
        <v>1</v>
      </c>
      <c r="BC79">
        <f>IF('ALL-Students'!BC82='Master Answer Key'!$B81, 1, 0)</f>
        <v>1</v>
      </c>
      <c r="BD79">
        <f>IF('ALL-Students'!BD82='Master Answer Key'!$B81, 1, 0)</f>
        <v>1</v>
      </c>
      <c r="BE79">
        <f>IF('ALL-Students'!BE82='Master Answer Key'!$B81, 1, 0)</f>
        <v>1</v>
      </c>
      <c r="BF79">
        <f>IF('ALL-Students'!BF82='Master Answer Key'!$B81, 1, 0)</f>
        <v>1</v>
      </c>
      <c r="BG79">
        <f>IF('ALL-Students'!BG82='Master Answer Key'!$B81, 1, 0)</f>
        <v>1</v>
      </c>
      <c r="BH79">
        <f>IF('ALL-Students'!BH82='Master Answer Key'!$B81, 1, 0)</f>
        <v>0</v>
      </c>
      <c r="BI79">
        <f>IF('ALL-Students'!BI82='Master Answer Key'!$B81, 1, 0)</f>
        <v>1</v>
      </c>
      <c r="BJ79">
        <f>IF('ALL-Students'!BJ82='Master Answer Key'!$B81, 1, 0)</f>
        <v>1</v>
      </c>
      <c r="BK79">
        <f>IF('ALL-Students'!BK82='Master Answer Key'!$B81, 1, 0)</f>
        <v>1</v>
      </c>
      <c r="BL79">
        <f>IF('ALL-Students'!BL82='Master Answer Key'!$B81, 1, 0)</f>
        <v>1</v>
      </c>
      <c r="BM79">
        <f>IF('ALL-Students'!BM82='Master Answer Key'!$B81, 1, 0)</f>
        <v>1</v>
      </c>
      <c r="BN79">
        <f>IF('ALL-Students'!BN82='Master Answer Key'!$B81, 1, 0)</f>
        <v>1</v>
      </c>
      <c r="BO79">
        <f>IF('ALL-Students'!BO82='Master Answer Key'!$B81, 1, 0)</f>
        <v>1</v>
      </c>
      <c r="BP79">
        <f>IF('ALL-Students'!BP82='Master Answer Key'!$B81, 1, 0)</f>
        <v>1</v>
      </c>
      <c r="BQ79">
        <f>IF('ALL-Students'!BQ82='Master Answer Key'!$B81, 1, 0)</f>
        <v>1</v>
      </c>
      <c r="BR79">
        <f>IF('ALL-Students'!BR82='Master Answer Key'!$B81, 1, 0)</f>
        <v>1</v>
      </c>
      <c r="BS79">
        <f>IF('ALL-Students'!BS82='Master Answer Key'!$B81, 1, 0)</f>
        <v>1</v>
      </c>
      <c r="BT79">
        <f>IF('ALL-Students'!BT82='Master Answer Key'!$B81, 1, 0)</f>
        <v>1</v>
      </c>
      <c r="BU79">
        <f>IF('ALL-Students'!BU82='Master Answer Key'!$B81, 1, 0)</f>
        <v>1</v>
      </c>
      <c r="BV79">
        <f>IF('ALL-Students'!BV82='Master Answer Key'!$B81, 1, 0)</f>
        <v>1</v>
      </c>
      <c r="BW79">
        <f>IF('ALL-Students'!BW82='Master Answer Key'!$B81, 1, 0)</f>
        <v>1</v>
      </c>
      <c r="BX79">
        <f>IF('ALL-Students'!BX82='Master Answer Key'!$B81, 1, 0)</f>
        <v>1</v>
      </c>
      <c r="BY79">
        <f>IF('ALL-Students'!BY82='Master Answer Key'!$B81, 1, 0)</f>
        <v>1</v>
      </c>
      <c r="BZ79">
        <f>IF('ALL-Students'!BZ82='Master Answer Key'!$B81, 1, 0)</f>
        <v>1</v>
      </c>
      <c r="CA79">
        <f>IF('ALL-Students'!CA82='Master Answer Key'!$B81, 1, 0)</f>
        <v>1</v>
      </c>
      <c r="CB79">
        <f>IF('ALL-Students'!CB82='Master Answer Key'!$B81, 1, 0)</f>
        <v>1</v>
      </c>
      <c r="CC79">
        <f>IF('ALL-Students'!CC82='Master Answer Key'!$B81, 1, 0)</f>
        <v>1</v>
      </c>
    </row>
    <row r="80">
      <c r="A80" s="5" t="s">
        <v>184</v>
      </c>
      <c r="B80">
        <f>IF('ALL-Students'!B83='Master Answer Key'!$B82, 1, 0)</f>
        <v>0</v>
      </c>
      <c r="C80">
        <f>IF('ALL-Students'!C83='Master Answer Key'!$B82, 1, 0)</f>
        <v>1</v>
      </c>
      <c r="D80">
        <f>IF('ALL-Students'!D83='Master Answer Key'!$B82, 1, 0)</f>
        <v>1</v>
      </c>
      <c r="E80">
        <f>IF('ALL-Students'!E83='Master Answer Key'!$B82, 1, 0)</f>
        <v>1</v>
      </c>
      <c r="F80">
        <f>IF('ALL-Students'!F83='Master Answer Key'!$B82, 1, 0)</f>
        <v>1</v>
      </c>
      <c r="G80">
        <f>IF('ALL-Students'!G83='Master Answer Key'!$B82, 1, 0)</f>
        <v>0</v>
      </c>
      <c r="H80">
        <f>IF('ALL-Students'!H83='Master Answer Key'!$B82, 1, 0)</f>
        <v>1</v>
      </c>
      <c r="I80">
        <f>IF('ALL-Students'!I83='Master Answer Key'!$B82, 1, 0)</f>
        <v>1</v>
      </c>
      <c r="J80">
        <f>IF('ALL-Students'!J83='Master Answer Key'!$B82, 1, 0)</f>
        <v>1</v>
      </c>
      <c r="K80">
        <f>IF('ALL-Students'!K83='Master Answer Key'!$B82, 1, 0)</f>
        <v>0</v>
      </c>
      <c r="L80">
        <f>IF('ALL-Students'!L83='Master Answer Key'!$B82, 1, 0)</f>
        <v>1</v>
      </c>
      <c r="M80">
        <f>IF('ALL-Students'!M83='Master Answer Key'!$B82, 1, 0)</f>
        <v>1</v>
      </c>
      <c r="N80">
        <f>IF('ALL-Students'!N83='Master Answer Key'!$B82, 1, 0)</f>
        <v>1</v>
      </c>
      <c r="O80">
        <f>IF('ALL-Students'!O83='Master Answer Key'!$B82, 1, 0)</f>
        <v>1</v>
      </c>
      <c r="P80">
        <f>IF('ALL-Students'!P83='Master Answer Key'!$B82, 1, 0)</f>
        <v>1</v>
      </c>
      <c r="Q80">
        <f>IF('ALL-Students'!Q83='Master Answer Key'!$B82, 1, 0)</f>
        <v>1</v>
      </c>
      <c r="R80">
        <f>IF('ALL-Students'!R83='Master Answer Key'!$B82, 1, 0)</f>
        <v>1</v>
      </c>
      <c r="S80">
        <f>IF('ALL-Students'!S83='Master Answer Key'!$B82, 1, 0)</f>
        <v>1</v>
      </c>
      <c r="T80">
        <f>IF('ALL-Students'!T83='Master Answer Key'!$B82, 1, 0)</f>
        <v>1</v>
      </c>
      <c r="U80">
        <f>IF('ALL-Students'!U83='Master Answer Key'!$B82, 1, 0)</f>
        <v>1</v>
      </c>
      <c r="V80">
        <f>IF('ALL-Students'!V83='Master Answer Key'!$B82, 1, 0)</f>
        <v>1</v>
      </c>
      <c r="W80">
        <f>IF('ALL-Students'!W83='Master Answer Key'!$B82, 1, 0)</f>
        <v>0</v>
      </c>
      <c r="X80">
        <f>IF('ALL-Students'!X83='Master Answer Key'!$B82, 1, 0)</f>
        <v>0</v>
      </c>
      <c r="Y80">
        <f>IF('ALL-Students'!Y83='Master Answer Key'!$B82, 1, 0)</f>
        <v>0</v>
      </c>
      <c r="Z80">
        <f>IF('ALL-Students'!Z83='Master Answer Key'!$B82, 1, 0)</f>
        <v>1</v>
      </c>
      <c r="AA80">
        <f>IF('ALL-Students'!AA83='Master Answer Key'!$B82, 1, 0)</f>
        <v>1</v>
      </c>
      <c r="AB80">
        <f>IF('ALL-Students'!AB83='Master Answer Key'!$B82, 1, 0)</f>
        <v>1</v>
      </c>
      <c r="AC80">
        <f>IF('ALL-Students'!AC83='Master Answer Key'!$B82, 1, 0)</f>
        <v>1</v>
      </c>
      <c r="AD80">
        <f>IF('ALL-Students'!AD83='Master Answer Key'!$B82, 1, 0)</f>
        <v>1</v>
      </c>
      <c r="AE80">
        <f>IF('ALL-Students'!AE83='Master Answer Key'!$B82, 1, 0)</f>
        <v>0</v>
      </c>
      <c r="AF80">
        <f>IF('ALL-Students'!AF83='Master Answer Key'!$B82, 1, 0)</f>
        <v>0</v>
      </c>
      <c r="AG80">
        <f>IF('ALL-Students'!AG83='Master Answer Key'!$B82, 1, 0)</f>
        <v>0</v>
      </c>
      <c r="AH80">
        <f>IF('ALL-Students'!AH83='Master Answer Key'!$B82, 1, 0)</f>
        <v>1</v>
      </c>
      <c r="AI80">
        <f>IF('ALL-Students'!AI83='Master Answer Key'!$B82, 1, 0)</f>
        <v>1</v>
      </c>
      <c r="AJ80">
        <f>IF('ALL-Students'!AJ83='Master Answer Key'!$B82, 1, 0)</f>
        <v>1</v>
      </c>
      <c r="AK80">
        <f>IF('ALL-Students'!AK83='Master Answer Key'!$B82, 1, 0)</f>
        <v>1</v>
      </c>
      <c r="AL80">
        <f>IF('ALL-Students'!AL83='Master Answer Key'!$B82, 1, 0)</f>
        <v>1</v>
      </c>
      <c r="AM80">
        <f>IF('ALL-Students'!AM83='Master Answer Key'!$B82, 1, 0)</f>
        <v>1</v>
      </c>
      <c r="AN80">
        <f>IF('ALL-Students'!AN83='Master Answer Key'!$B82, 1, 0)</f>
        <v>0</v>
      </c>
      <c r="AO80">
        <f>IF('ALL-Students'!AO83='Master Answer Key'!$B82, 1, 0)</f>
        <v>1</v>
      </c>
      <c r="AP80">
        <f>IF('ALL-Students'!AP83='Master Answer Key'!$B82, 1, 0)</f>
        <v>1</v>
      </c>
      <c r="AQ80">
        <f>IF('ALL-Students'!AQ83='Master Answer Key'!$B82, 1, 0)</f>
        <v>1</v>
      </c>
      <c r="AR80">
        <f>IF('ALL-Students'!AR83='Master Answer Key'!$B82, 1, 0)</f>
        <v>1</v>
      </c>
      <c r="AS80">
        <f>IF('ALL-Students'!AS83='Master Answer Key'!$B82, 1, 0)</f>
        <v>0</v>
      </c>
      <c r="AT80">
        <f>IF('ALL-Students'!AT83='Master Answer Key'!$B82, 1, 0)</f>
        <v>1</v>
      </c>
      <c r="AU80">
        <f>IF('ALL-Students'!AU83='Master Answer Key'!$B82, 1, 0)</f>
        <v>1</v>
      </c>
      <c r="AV80">
        <f>IF('ALL-Students'!AV83='Master Answer Key'!$B82, 1, 0)</f>
        <v>1</v>
      </c>
      <c r="AW80">
        <f>IF('ALL-Students'!AW83='Master Answer Key'!$B82, 1, 0)</f>
        <v>1</v>
      </c>
      <c r="AX80">
        <f>IF('ALL-Students'!AX83='Master Answer Key'!$B82, 1, 0)</f>
        <v>1</v>
      </c>
      <c r="AY80">
        <f>IF('ALL-Students'!AY83='Master Answer Key'!$B82, 1, 0)</f>
        <v>1</v>
      </c>
      <c r="AZ80">
        <f>IF('ALL-Students'!AZ83='Master Answer Key'!$B82, 1, 0)</f>
        <v>1</v>
      </c>
      <c r="BA80">
        <f>IF('ALL-Students'!BA83='Master Answer Key'!$B82, 1, 0)</f>
        <v>1</v>
      </c>
      <c r="BB80">
        <f>IF('ALL-Students'!BB83='Master Answer Key'!$B82, 1, 0)</f>
        <v>1</v>
      </c>
      <c r="BC80">
        <f>IF('ALL-Students'!BC83='Master Answer Key'!$B82, 1, 0)</f>
        <v>1</v>
      </c>
      <c r="BD80">
        <f>IF('ALL-Students'!BD83='Master Answer Key'!$B82, 1, 0)</f>
        <v>1</v>
      </c>
      <c r="BE80">
        <f>IF('ALL-Students'!BE83='Master Answer Key'!$B82, 1, 0)</f>
        <v>1</v>
      </c>
      <c r="BF80">
        <f>IF('ALL-Students'!BF83='Master Answer Key'!$B82, 1, 0)</f>
        <v>1</v>
      </c>
      <c r="BG80">
        <f>IF('ALL-Students'!BG83='Master Answer Key'!$B82, 1, 0)</f>
        <v>1</v>
      </c>
      <c r="BH80">
        <f>IF('ALL-Students'!BH83='Master Answer Key'!$B82, 1, 0)</f>
        <v>0</v>
      </c>
      <c r="BI80">
        <f>IF('ALL-Students'!BI83='Master Answer Key'!$B82, 1, 0)</f>
        <v>1</v>
      </c>
      <c r="BJ80">
        <f>IF('ALL-Students'!BJ83='Master Answer Key'!$B82, 1, 0)</f>
        <v>1</v>
      </c>
      <c r="BK80">
        <f>IF('ALL-Students'!BK83='Master Answer Key'!$B82, 1, 0)</f>
        <v>1</v>
      </c>
      <c r="BL80">
        <f>IF('ALL-Students'!BL83='Master Answer Key'!$B82, 1, 0)</f>
        <v>1</v>
      </c>
      <c r="BM80">
        <f>IF('ALL-Students'!BM83='Master Answer Key'!$B82, 1, 0)</f>
        <v>1</v>
      </c>
      <c r="BN80">
        <f>IF('ALL-Students'!BN83='Master Answer Key'!$B82, 1, 0)</f>
        <v>1</v>
      </c>
      <c r="BO80">
        <f>IF('ALL-Students'!BO83='Master Answer Key'!$B82, 1, 0)</f>
        <v>1</v>
      </c>
      <c r="BP80">
        <f>IF('ALL-Students'!BP83='Master Answer Key'!$B82, 1, 0)</f>
        <v>1</v>
      </c>
      <c r="BQ80">
        <f>IF('ALL-Students'!BQ83='Master Answer Key'!$B82, 1, 0)</f>
        <v>1</v>
      </c>
      <c r="BR80">
        <f>IF('ALL-Students'!BR83='Master Answer Key'!$B82, 1, 0)</f>
        <v>1</v>
      </c>
      <c r="BS80">
        <f>IF('ALL-Students'!BS83='Master Answer Key'!$B82, 1, 0)</f>
        <v>1</v>
      </c>
      <c r="BT80">
        <f>IF('ALL-Students'!BT83='Master Answer Key'!$B82, 1, 0)</f>
        <v>1</v>
      </c>
      <c r="BU80">
        <f>IF('ALL-Students'!BU83='Master Answer Key'!$B82, 1, 0)</f>
        <v>1</v>
      </c>
      <c r="BV80">
        <f>IF('ALL-Students'!BV83='Master Answer Key'!$B82, 1, 0)</f>
        <v>1</v>
      </c>
      <c r="BW80">
        <f>IF('ALL-Students'!BW83='Master Answer Key'!$B82, 1, 0)</f>
        <v>1</v>
      </c>
      <c r="BX80">
        <f>IF('ALL-Students'!BX83='Master Answer Key'!$B82, 1, 0)</f>
        <v>1</v>
      </c>
      <c r="BY80">
        <f>IF('ALL-Students'!BY83='Master Answer Key'!$B82, 1, 0)</f>
        <v>1</v>
      </c>
      <c r="BZ80">
        <f>IF('ALL-Students'!BZ83='Master Answer Key'!$B82, 1, 0)</f>
        <v>1</v>
      </c>
      <c r="CA80">
        <f>IF('ALL-Students'!CA83='Master Answer Key'!$B82, 1, 0)</f>
        <v>1</v>
      </c>
      <c r="CB80">
        <f>IF('ALL-Students'!CB83='Master Answer Key'!$B82, 1, 0)</f>
        <v>1</v>
      </c>
      <c r="CC80">
        <f>IF('ALL-Students'!CC83='Master Answer Key'!$B82, 1, 0)</f>
        <v>1</v>
      </c>
    </row>
    <row r="81">
      <c r="A81" s="5" t="s">
        <v>185</v>
      </c>
      <c r="B81">
        <f>IF('ALL-Students'!B84='Master Answer Key'!$B83, 1, 0)</f>
        <v>1</v>
      </c>
      <c r="C81">
        <f>IF('ALL-Students'!C84='Master Answer Key'!$B83, 1, 0)</f>
        <v>1</v>
      </c>
      <c r="D81">
        <f>IF('ALL-Students'!D84='Master Answer Key'!$B83, 1, 0)</f>
        <v>0</v>
      </c>
      <c r="E81">
        <f>IF('ALL-Students'!E84='Master Answer Key'!$B83, 1, 0)</f>
        <v>0</v>
      </c>
      <c r="F81">
        <f>IF('ALL-Students'!F84='Master Answer Key'!$B83, 1, 0)</f>
        <v>1</v>
      </c>
      <c r="G81">
        <f>IF('ALL-Students'!G84='Master Answer Key'!$B83, 1, 0)</f>
        <v>0</v>
      </c>
      <c r="H81">
        <f>IF('ALL-Students'!H84='Master Answer Key'!$B83, 1, 0)</f>
        <v>1</v>
      </c>
      <c r="I81">
        <f>IF('ALL-Students'!I84='Master Answer Key'!$B83, 1, 0)</f>
        <v>0</v>
      </c>
      <c r="J81">
        <f>IF('ALL-Students'!J84='Master Answer Key'!$B83, 1, 0)</f>
        <v>0</v>
      </c>
      <c r="K81">
        <f>IF('ALL-Students'!K84='Master Answer Key'!$B83, 1, 0)</f>
        <v>0</v>
      </c>
      <c r="L81">
        <f>IF('ALL-Students'!L84='Master Answer Key'!$B83, 1, 0)</f>
        <v>1</v>
      </c>
      <c r="M81">
        <f>IF('ALL-Students'!M84='Master Answer Key'!$B83, 1, 0)</f>
        <v>1</v>
      </c>
      <c r="N81">
        <f>IF('ALL-Students'!N84='Master Answer Key'!$B83, 1, 0)</f>
        <v>1</v>
      </c>
      <c r="O81">
        <f>IF('ALL-Students'!O84='Master Answer Key'!$B83, 1, 0)</f>
        <v>0</v>
      </c>
      <c r="P81">
        <f>IF('ALL-Students'!P84='Master Answer Key'!$B83, 1, 0)</f>
        <v>0</v>
      </c>
      <c r="Q81">
        <f>IF('ALL-Students'!Q84='Master Answer Key'!$B83, 1, 0)</f>
        <v>0</v>
      </c>
      <c r="R81">
        <f>IF('ALL-Students'!R84='Master Answer Key'!$B83, 1, 0)</f>
        <v>1</v>
      </c>
      <c r="S81">
        <f>IF('ALL-Students'!S84='Master Answer Key'!$B83, 1, 0)</f>
        <v>1</v>
      </c>
      <c r="T81">
        <f>IF('ALL-Students'!T84='Master Answer Key'!$B83, 1, 0)</f>
        <v>1</v>
      </c>
      <c r="U81">
        <f>IF('ALL-Students'!U84='Master Answer Key'!$B83, 1, 0)</f>
        <v>0</v>
      </c>
      <c r="V81">
        <f>IF('ALL-Students'!V84='Master Answer Key'!$B83, 1, 0)</f>
        <v>1</v>
      </c>
      <c r="W81">
        <f>IF('ALL-Students'!W84='Master Answer Key'!$B83, 1, 0)</f>
        <v>1</v>
      </c>
      <c r="X81">
        <f>IF('ALL-Students'!X84='Master Answer Key'!$B83, 1, 0)</f>
        <v>1</v>
      </c>
      <c r="Y81">
        <f>IF('ALL-Students'!Y84='Master Answer Key'!$B83, 1, 0)</f>
        <v>0</v>
      </c>
      <c r="Z81">
        <f>IF('ALL-Students'!Z84='Master Answer Key'!$B83, 1, 0)</f>
        <v>1</v>
      </c>
      <c r="AA81">
        <f>IF('ALL-Students'!AA84='Master Answer Key'!$B83, 1, 0)</f>
        <v>1</v>
      </c>
      <c r="AB81">
        <f>IF('ALL-Students'!AB84='Master Answer Key'!$B83, 1, 0)</f>
        <v>1</v>
      </c>
      <c r="AC81">
        <f>IF('ALL-Students'!AC84='Master Answer Key'!$B83, 1, 0)</f>
        <v>1</v>
      </c>
      <c r="AD81">
        <f>IF('ALL-Students'!AD84='Master Answer Key'!$B83, 1, 0)</f>
        <v>1</v>
      </c>
      <c r="AE81">
        <f>IF('ALL-Students'!AE84='Master Answer Key'!$B83, 1, 0)</f>
        <v>0</v>
      </c>
      <c r="AF81">
        <f>IF('ALL-Students'!AF84='Master Answer Key'!$B83, 1, 0)</f>
        <v>0</v>
      </c>
      <c r="AG81">
        <f>IF('ALL-Students'!AG84='Master Answer Key'!$B83, 1, 0)</f>
        <v>0</v>
      </c>
      <c r="AH81">
        <f>IF('ALL-Students'!AH84='Master Answer Key'!$B83, 1, 0)</f>
        <v>1</v>
      </c>
      <c r="AI81">
        <f>IF('ALL-Students'!AI84='Master Answer Key'!$B83, 1, 0)</f>
        <v>0</v>
      </c>
      <c r="AJ81">
        <f>IF('ALL-Students'!AJ84='Master Answer Key'!$B83, 1, 0)</f>
        <v>0</v>
      </c>
      <c r="AK81">
        <f>IF('ALL-Students'!AK84='Master Answer Key'!$B83, 1, 0)</f>
        <v>1</v>
      </c>
      <c r="AL81">
        <f>IF('ALL-Students'!AL84='Master Answer Key'!$B83, 1, 0)</f>
        <v>0</v>
      </c>
      <c r="AM81">
        <f>IF('ALL-Students'!AM84='Master Answer Key'!$B83, 1, 0)</f>
        <v>0</v>
      </c>
      <c r="AN81">
        <f>IF('ALL-Students'!AN84='Master Answer Key'!$B83, 1, 0)</f>
        <v>1</v>
      </c>
      <c r="AO81">
        <f>IF('ALL-Students'!AO84='Master Answer Key'!$B83, 1, 0)</f>
        <v>0</v>
      </c>
      <c r="AP81">
        <f>IF('ALL-Students'!AP84='Master Answer Key'!$B83, 1, 0)</f>
        <v>1</v>
      </c>
      <c r="AQ81">
        <f>IF('ALL-Students'!AQ84='Master Answer Key'!$B83, 1, 0)</f>
        <v>1</v>
      </c>
      <c r="AR81">
        <f>IF('ALL-Students'!AR84='Master Answer Key'!$B83, 1, 0)</f>
        <v>1</v>
      </c>
      <c r="AS81">
        <f>IF('ALL-Students'!AS84='Master Answer Key'!$B83, 1, 0)</f>
        <v>1</v>
      </c>
      <c r="AT81">
        <f>IF('ALL-Students'!AT84='Master Answer Key'!$B83, 1, 0)</f>
        <v>1</v>
      </c>
      <c r="AU81">
        <f>IF('ALL-Students'!AU84='Master Answer Key'!$B83, 1, 0)</f>
        <v>1</v>
      </c>
      <c r="AV81">
        <f>IF('ALL-Students'!AV84='Master Answer Key'!$B83, 1, 0)</f>
        <v>1</v>
      </c>
      <c r="AW81">
        <f>IF('ALL-Students'!AW84='Master Answer Key'!$B83, 1, 0)</f>
        <v>1</v>
      </c>
      <c r="AX81">
        <f>IF('ALL-Students'!AX84='Master Answer Key'!$B83, 1, 0)</f>
        <v>0</v>
      </c>
      <c r="AY81">
        <f>IF('ALL-Students'!AY84='Master Answer Key'!$B83, 1, 0)</f>
        <v>1</v>
      </c>
      <c r="AZ81">
        <f>IF('ALL-Students'!AZ84='Master Answer Key'!$B83, 1, 0)</f>
        <v>1</v>
      </c>
      <c r="BA81">
        <f>IF('ALL-Students'!BA84='Master Answer Key'!$B83, 1, 0)</f>
        <v>1</v>
      </c>
      <c r="BB81">
        <f>IF('ALL-Students'!BB84='Master Answer Key'!$B83, 1, 0)</f>
        <v>1</v>
      </c>
      <c r="BC81">
        <f>IF('ALL-Students'!BC84='Master Answer Key'!$B83, 1, 0)</f>
        <v>1</v>
      </c>
      <c r="BD81">
        <f>IF('ALL-Students'!BD84='Master Answer Key'!$B83, 1, 0)</f>
        <v>0</v>
      </c>
      <c r="BE81">
        <f>IF('ALL-Students'!BE84='Master Answer Key'!$B83, 1, 0)</f>
        <v>1</v>
      </c>
      <c r="BF81">
        <f>IF('ALL-Students'!BF84='Master Answer Key'!$B83, 1, 0)</f>
        <v>1</v>
      </c>
      <c r="BG81">
        <f>IF('ALL-Students'!BG84='Master Answer Key'!$B83, 1, 0)</f>
        <v>1</v>
      </c>
      <c r="BH81">
        <f>IF('ALL-Students'!BH84='Master Answer Key'!$B83, 1, 0)</f>
        <v>0</v>
      </c>
      <c r="BI81">
        <f>IF('ALL-Students'!BI84='Master Answer Key'!$B83, 1, 0)</f>
        <v>0</v>
      </c>
      <c r="BJ81">
        <f>IF('ALL-Students'!BJ84='Master Answer Key'!$B83, 1, 0)</f>
        <v>1</v>
      </c>
      <c r="BK81">
        <f>IF('ALL-Students'!BK84='Master Answer Key'!$B83, 1, 0)</f>
        <v>1</v>
      </c>
      <c r="BL81">
        <f>IF('ALL-Students'!BL84='Master Answer Key'!$B83, 1, 0)</f>
        <v>0</v>
      </c>
      <c r="BM81">
        <f>IF('ALL-Students'!BM84='Master Answer Key'!$B83, 1, 0)</f>
        <v>1</v>
      </c>
      <c r="BN81">
        <f>IF('ALL-Students'!BN84='Master Answer Key'!$B83, 1, 0)</f>
        <v>1</v>
      </c>
      <c r="BO81">
        <f>IF('ALL-Students'!BO84='Master Answer Key'!$B83, 1, 0)</f>
        <v>1</v>
      </c>
      <c r="BP81">
        <f>IF('ALL-Students'!BP84='Master Answer Key'!$B83, 1, 0)</f>
        <v>0</v>
      </c>
      <c r="BQ81">
        <f>IF('ALL-Students'!BQ84='Master Answer Key'!$B83, 1, 0)</f>
        <v>0</v>
      </c>
      <c r="BR81">
        <f>IF('ALL-Students'!BR84='Master Answer Key'!$B83, 1, 0)</f>
        <v>1</v>
      </c>
      <c r="BS81">
        <f>IF('ALL-Students'!BS84='Master Answer Key'!$B83, 1, 0)</f>
        <v>0</v>
      </c>
      <c r="BT81">
        <f>IF('ALL-Students'!BT84='Master Answer Key'!$B83, 1, 0)</f>
        <v>1</v>
      </c>
      <c r="BU81">
        <f>IF('ALL-Students'!BU84='Master Answer Key'!$B83, 1, 0)</f>
        <v>1</v>
      </c>
      <c r="BV81">
        <f>IF('ALL-Students'!BV84='Master Answer Key'!$B83, 1, 0)</f>
        <v>1</v>
      </c>
      <c r="BW81">
        <f>IF('ALL-Students'!BW84='Master Answer Key'!$B83, 1, 0)</f>
        <v>1</v>
      </c>
      <c r="BX81">
        <f>IF('ALL-Students'!BX84='Master Answer Key'!$B83, 1, 0)</f>
        <v>1</v>
      </c>
      <c r="BY81">
        <f>IF('ALL-Students'!BY84='Master Answer Key'!$B83, 1, 0)</f>
        <v>1</v>
      </c>
      <c r="BZ81">
        <f>IF('ALL-Students'!BZ84='Master Answer Key'!$B83, 1, 0)</f>
        <v>0</v>
      </c>
      <c r="CA81">
        <f>IF('ALL-Students'!CA84='Master Answer Key'!$B83, 1, 0)</f>
        <v>1</v>
      </c>
      <c r="CB81">
        <f>IF('ALL-Students'!CB84='Master Answer Key'!$B83, 1, 0)</f>
        <v>1</v>
      </c>
      <c r="CC81">
        <f>IF('ALL-Students'!CC84='Master Answer Key'!$B83, 1, 0)</f>
        <v>1</v>
      </c>
    </row>
    <row r="82">
      <c r="A82" s="5" t="s">
        <v>186</v>
      </c>
      <c r="B82">
        <f>IF('ALL-Students'!B85='Master Answer Key'!$B84, 1, 0)</f>
        <v>1</v>
      </c>
      <c r="C82">
        <f>IF('ALL-Students'!C85='Master Answer Key'!$B84, 1, 0)</f>
        <v>1</v>
      </c>
      <c r="D82">
        <f>IF('ALL-Students'!D85='Master Answer Key'!$B84, 1, 0)</f>
        <v>1</v>
      </c>
      <c r="E82">
        <f>IF('ALL-Students'!E85='Master Answer Key'!$B84, 1, 0)</f>
        <v>0</v>
      </c>
      <c r="F82">
        <f>IF('ALL-Students'!F85='Master Answer Key'!$B84, 1, 0)</f>
        <v>1</v>
      </c>
      <c r="G82">
        <f>IF('ALL-Students'!G85='Master Answer Key'!$B84, 1, 0)</f>
        <v>0</v>
      </c>
      <c r="H82">
        <f>IF('ALL-Students'!H85='Master Answer Key'!$B84, 1, 0)</f>
        <v>1</v>
      </c>
      <c r="I82">
        <f>IF('ALL-Students'!I85='Master Answer Key'!$B84, 1, 0)</f>
        <v>1</v>
      </c>
      <c r="J82">
        <f>IF('ALL-Students'!J85='Master Answer Key'!$B84, 1, 0)</f>
        <v>1</v>
      </c>
      <c r="K82">
        <f>IF('ALL-Students'!K85='Master Answer Key'!$B84, 1, 0)</f>
        <v>1</v>
      </c>
      <c r="L82">
        <f>IF('ALL-Students'!L85='Master Answer Key'!$B84, 1, 0)</f>
        <v>1</v>
      </c>
      <c r="M82">
        <f>IF('ALL-Students'!M85='Master Answer Key'!$B84, 1, 0)</f>
        <v>1</v>
      </c>
      <c r="N82">
        <f>IF('ALL-Students'!N85='Master Answer Key'!$B84, 1, 0)</f>
        <v>0</v>
      </c>
      <c r="O82">
        <f>IF('ALL-Students'!O85='Master Answer Key'!$B84, 1, 0)</f>
        <v>1</v>
      </c>
      <c r="P82">
        <f>IF('ALL-Students'!P85='Master Answer Key'!$B84, 1, 0)</f>
        <v>1</v>
      </c>
      <c r="Q82">
        <f>IF('ALL-Students'!Q85='Master Answer Key'!$B84, 1, 0)</f>
        <v>1</v>
      </c>
      <c r="R82">
        <f>IF('ALL-Students'!R85='Master Answer Key'!$B84, 1, 0)</f>
        <v>1</v>
      </c>
      <c r="S82">
        <f>IF('ALL-Students'!S85='Master Answer Key'!$B84, 1, 0)</f>
        <v>1</v>
      </c>
      <c r="T82">
        <f>IF('ALL-Students'!T85='Master Answer Key'!$B84, 1, 0)</f>
        <v>1</v>
      </c>
      <c r="U82">
        <f>IF('ALL-Students'!U85='Master Answer Key'!$B84, 1, 0)</f>
        <v>1</v>
      </c>
      <c r="V82">
        <f>IF('ALL-Students'!V85='Master Answer Key'!$B84, 1, 0)</f>
        <v>1</v>
      </c>
      <c r="W82">
        <f>IF('ALL-Students'!W85='Master Answer Key'!$B84, 1, 0)</f>
        <v>1</v>
      </c>
      <c r="X82">
        <f>IF('ALL-Students'!X85='Master Answer Key'!$B84, 1, 0)</f>
        <v>0</v>
      </c>
      <c r="Y82">
        <f>IF('ALL-Students'!Y85='Master Answer Key'!$B84, 1, 0)</f>
        <v>1</v>
      </c>
      <c r="Z82">
        <f>IF('ALL-Students'!Z85='Master Answer Key'!$B84, 1, 0)</f>
        <v>1</v>
      </c>
      <c r="AA82">
        <f>IF('ALL-Students'!AA85='Master Answer Key'!$B84, 1, 0)</f>
        <v>0</v>
      </c>
      <c r="AB82">
        <f>IF('ALL-Students'!AB85='Master Answer Key'!$B84, 1, 0)</f>
        <v>1</v>
      </c>
      <c r="AC82">
        <f>IF('ALL-Students'!AC85='Master Answer Key'!$B84, 1, 0)</f>
        <v>1</v>
      </c>
      <c r="AD82">
        <f>IF('ALL-Students'!AD85='Master Answer Key'!$B84, 1, 0)</f>
        <v>1</v>
      </c>
      <c r="AE82">
        <f>IF('ALL-Students'!AE85='Master Answer Key'!$B84, 1, 0)</f>
        <v>1</v>
      </c>
      <c r="AF82">
        <f>IF('ALL-Students'!AF85='Master Answer Key'!$B84, 1, 0)</f>
        <v>1</v>
      </c>
      <c r="AG82">
        <f>IF('ALL-Students'!AG85='Master Answer Key'!$B84, 1, 0)</f>
        <v>1</v>
      </c>
      <c r="AH82">
        <f>IF('ALL-Students'!AH85='Master Answer Key'!$B84, 1, 0)</f>
        <v>1</v>
      </c>
      <c r="AI82">
        <f>IF('ALL-Students'!AI85='Master Answer Key'!$B84, 1, 0)</f>
        <v>1</v>
      </c>
      <c r="AJ82">
        <f>IF('ALL-Students'!AJ85='Master Answer Key'!$B84, 1, 0)</f>
        <v>1</v>
      </c>
      <c r="AK82">
        <f>IF('ALL-Students'!AK85='Master Answer Key'!$B84, 1, 0)</f>
        <v>1</v>
      </c>
      <c r="AL82">
        <f>IF('ALL-Students'!AL85='Master Answer Key'!$B84, 1, 0)</f>
        <v>1</v>
      </c>
      <c r="AM82">
        <f>IF('ALL-Students'!AM85='Master Answer Key'!$B84, 1, 0)</f>
        <v>1</v>
      </c>
      <c r="AN82">
        <f>IF('ALL-Students'!AN85='Master Answer Key'!$B84, 1, 0)</f>
        <v>1</v>
      </c>
      <c r="AO82">
        <f>IF('ALL-Students'!AO85='Master Answer Key'!$B84, 1, 0)</f>
        <v>1</v>
      </c>
      <c r="AP82">
        <f>IF('ALL-Students'!AP85='Master Answer Key'!$B84, 1, 0)</f>
        <v>1</v>
      </c>
      <c r="AQ82">
        <f>IF('ALL-Students'!AQ85='Master Answer Key'!$B84, 1, 0)</f>
        <v>1</v>
      </c>
      <c r="AR82">
        <f>IF('ALL-Students'!AR85='Master Answer Key'!$B84, 1, 0)</f>
        <v>1</v>
      </c>
      <c r="AS82">
        <f>IF('ALL-Students'!AS85='Master Answer Key'!$B84, 1, 0)</f>
        <v>1</v>
      </c>
      <c r="AT82">
        <f>IF('ALL-Students'!AT85='Master Answer Key'!$B84, 1, 0)</f>
        <v>1</v>
      </c>
      <c r="AU82">
        <f>IF('ALL-Students'!AU85='Master Answer Key'!$B84, 1, 0)</f>
        <v>1</v>
      </c>
      <c r="AV82">
        <f>IF('ALL-Students'!AV85='Master Answer Key'!$B84, 1, 0)</f>
        <v>1</v>
      </c>
      <c r="AW82">
        <f>IF('ALL-Students'!AW85='Master Answer Key'!$B84, 1, 0)</f>
        <v>1</v>
      </c>
      <c r="AX82">
        <f>IF('ALL-Students'!AX85='Master Answer Key'!$B84, 1, 0)</f>
        <v>1</v>
      </c>
      <c r="AY82">
        <f>IF('ALL-Students'!AY85='Master Answer Key'!$B84, 1, 0)</f>
        <v>1</v>
      </c>
      <c r="AZ82">
        <f>IF('ALL-Students'!AZ85='Master Answer Key'!$B84, 1, 0)</f>
        <v>1</v>
      </c>
      <c r="BA82">
        <f>IF('ALL-Students'!BA85='Master Answer Key'!$B84, 1, 0)</f>
        <v>1</v>
      </c>
      <c r="BB82">
        <f>IF('ALL-Students'!BB85='Master Answer Key'!$B84, 1, 0)</f>
        <v>1</v>
      </c>
      <c r="BC82">
        <f>IF('ALL-Students'!BC85='Master Answer Key'!$B84, 1, 0)</f>
        <v>1</v>
      </c>
      <c r="BD82">
        <f>IF('ALL-Students'!BD85='Master Answer Key'!$B84, 1, 0)</f>
        <v>1</v>
      </c>
      <c r="BE82">
        <f>IF('ALL-Students'!BE85='Master Answer Key'!$B84, 1, 0)</f>
        <v>0</v>
      </c>
      <c r="BF82">
        <f>IF('ALL-Students'!BF85='Master Answer Key'!$B84, 1, 0)</f>
        <v>1</v>
      </c>
      <c r="BG82">
        <f>IF('ALL-Students'!BG85='Master Answer Key'!$B84, 1, 0)</f>
        <v>1</v>
      </c>
      <c r="BH82">
        <f>IF('ALL-Students'!BH85='Master Answer Key'!$B84, 1, 0)</f>
        <v>0</v>
      </c>
      <c r="BI82">
        <f>IF('ALL-Students'!BI85='Master Answer Key'!$B84, 1, 0)</f>
        <v>1</v>
      </c>
      <c r="BJ82">
        <f>IF('ALL-Students'!BJ85='Master Answer Key'!$B84, 1, 0)</f>
        <v>1</v>
      </c>
      <c r="BK82">
        <f>IF('ALL-Students'!BK85='Master Answer Key'!$B84, 1, 0)</f>
        <v>1</v>
      </c>
      <c r="BL82">
        <f>IF('ALL-Students'!BL85='Master Answer Key'!$B84, 1, 0)</f>
        <v>1</v>
      </c>
      <c r="BM82">
        <f>IF('ALL-Students'!BM85='Master Answer Key'!$B84, 1, 0)</f>
        <v>1</v>
      </c>
      <c r="BN82">
        <f>IF('ALL-Students'!BN85='Master Answer Key'!$B84, 1, 0)</f>
        <v>1</v>
      </c>
      <c r="BO82">
        <f>IF('ALL-Students'!BO85='Master Answer Key'!$B84, 1, 0)</f>
        <v>1</v>
      </c>
      <c r="BP82">
        <f>IF('ALL-Students'!BP85='Master Answer Key'!$B84, 1, 0)</f>
        <v>0</v>
      </c>
      <c r="BQ82">
        <f>IF('ALL-Students'!BQ85='Master Answer Key'!$B84, 1, 0)</f>
        <v>1</v>
      </c>
      <c r="BR82">
        <f>IF('ALL-Students'!BR85='Master Answer Key'!$B84, 1, 0)</f>
        <v>1</v>
      </c>
      <c r="BS82">
        <f>IF('ALL-Students'!BS85='Master Answer Key'!$B84, 1, 0)</f>
        <v>1</v>
      </c>
      <c r="BT82">
        <f>IF('ALL-Students'!BT85='Master Answer Key'!$B84, 1, 0)</f>
        <v>1</v>
      </c>
      <c r="BU82">
        <f>IF('ALL-Students'!BU85='Master Answer Key'!$B84, 1, 0)</f>
        <v>1</v>
      </c>
      <c r="BV82">
        <f>IF('ALL-Students'!BV85='Master Answer Key'!$B84, 1, 0)</f>
        <v>0</v>
      </c>
      <c r="BW82">
        <f>IF('ALL-Students'!BW85='Master Answer Key'!$B84, 1, 0)</f>
        <v>1</v>
      </c>
      <c r="BX82">
        <f>IF('ALL-Students'!BX85='Master Answer Key'!$B84, 1, 0)</f>
        <v>1</v>
      </c>
      <c r="BY82">
        <f>IF('ALL-Students'!BY85='Master Answer Key'!$B84, 1, 0)</f>
        <v>1</v>
      </c>
      <c r="BZ82">
        <f>IF('ALL-Students'!BZ85='Master Answer Key'!$B84, 1, 0)</f>
        <v>1</v>
      </c>
      <c r="CA82">
        <f>IF('ALL-Students'!CA85='Master Answer Key'!$B84, 1, 0)</f>
        <v>1</v>
      </c>
      <c r="CB82">
        <f>IF('ALL-Students'!CB85='Master Answer Key'!$B84, 1, 0)</f>
        <v>1</v>
      </c>
      <c r="CC82">
        <f>IF('ALL-Students'!CC85='Master Answer Key'!$B84, 1, 0)</f>
        <v>1</v>
      </c>
    </row>
    <row r="83">
      <c r="A83" s="5" t="s">
        <v>187</v>
      </c>
      <c r="B83">
        <f>IF('ALL-Students'!B86='Master Answer Key'!$B85, 1, 0)</f>
        <v>0</v>
      </c>
      <c r="C83">
        <f>IF('ALL-Students'!C86='Master Answer Key'!$B85, 1, 0)</f>
        <v>0</v>
      </c>
      <c r="D83">
        <f>IF('ALL-Students'!D86='Master Answer Key'!$B85, 1, 0)</f>
        <v>0</v>
      </c>
      <c r="E83">
        <f>IF('ALL-Students'!E86='Master Answer Key'!$B85, 1, 0)</f>
        <v>1</v>
      </c>
      <c r="F83">
        <f>IF('ALL-Students'!F86='Master Answer Key'!$B85, 1, 0)</f>
        <v>1</v>
      </c>
      <c r="G83">
        <f>IF('ALL-Students'!G86='Master Answer Key'!$B85, 1, 0)</f>
        <v>0</v>
      </c>
      <c r="H83">
        <f>IF('ALL-Students'!H86='Master Answer Key'!$B85, 1, 0)</f>
        <v>0</v>
      </c>
      <c r="I83">
        <f>IF('ALL-Students'!I86='Master Answer Key'!$B85, 1, 0)</f>
        <v>0</v>
      </c>
      <c r="J83">
        <f>IF('ALL-Students'!J86='Master Answer Key'!$B85, 1, 0)</f>
        <v>1</v>
      </c>
      <c r="K83">
        <f>IF('ALL-Students'!K86='Master Answer Key'!$B85, 1, 0)</f>
        <v>1</v>
      </c>
      <c r="L83">
        <f>IF('ALL-Students'!L86='Master Answer Key'!$B85, 1, 0)</f>
        <v>1</v>
      </c>
      <c r="M83">
        <f>IF('ALL-Students'!M86='Master Answer Key'!$B85, 1, 0)</f>
        <v>1</v>
      </c>
      <c r="N83">
        <f>IF('ALL-Students'!N86='Master Answer Key'!$B85, 1, 0)</f>
        <v>0</v>
      </c>
      <c r="O83">
        <f>IF('ALL-Students'!O86='Master Answer Key'!$B85, 1, 0)</f>
        <v>1</v>
      </c>
      <c r="P83">
        <f>IF('ALL-Students'!P86='Master Answer Key'!$B85, 1, 0)</f>
        <v>1</v>
      </c>
      <c r="Q83">
        <f>IF('ALL-Students'!Q86='Master Answer Key'!$B85, 1, 0)</f>
        <v>1</v>
      </c>
      <c r="R83">
        <f>IF('ALL-Students'!R86='Master Answer Key'!$B85, 1, 0)</f>
        <v>1</v>
      </c>
      <c r="S83">
        <f>IF('ALL-Students'!S86='Master Answer Key'!$B85, 1, 0)</f>
        <v>1</v>
      </c>
      <c r="T83">
        <f>IF('ALL-Students'!T86='Master Answer Key'!$B85, 1, 0)</f>
        <v>0</v>
      </c>
      <c r="U83">
        <f>IF('ALL-Students'!U86='Master Answer Key'!$B85, 1, 0)</f>
        <v>1</v>
      </c>
      <c r="V83">
        <f>IF('ALL-Students'!V86='Master Answer Key'!$B85, 1, 0)</f>
        <v>1</v>
      </c>
      <c r="W83">
        <f>IF('ALL-Students'!W86='Master Answer Key'!$B85, 1, 0)</f>
        <v>0</v>
      </c>
      <c r="X83">
        <f>IF('ALL-Students'!X86='Master Answer Key'!$B85, 1, 0)</f>
        <v>1</v>
      </c>
      <c r="Y83">
        <f>IF('ALL-Students'!Y86='Master Answer Key'!$B85, 1, 0)</f>
        <v>0</v>
      </c>
      <c r="Z83">
        <f>IF('ALL-Students'!Z86='Master Answer Key'!$B85, 1, 0)</f>
        <v>1</v>
      </c>
      <c r="AA83">
        <f>IF('ALL-Students'!AA86='Master Answer Key'!$B85, 1, 0)</f>
        <v>1</v>
      </c>
      <c r="AB83">
        <f>IF('ALL-Students'!AB86='Master Answer Key'!$B85, 1, 0)</f>
        <v>1</v>
      </c>
      <c r="AC83">
        <f>IF('ALL-Students'!AC86='Master Answer Key'!$B85, 1, 0)</f>
        <v>1</v>
      </c>
      <c r="AD83">
        <f>IF('ALL-Students'!AD86='Master Answer Key'!$B85, 1, 0)</f>
        <v>1</v>
      </c>
      <c r="AE83">
        <f>IF('ALL-Students'!AE86='Master Answer Key'!$B85, 1, 0)</f>
        <v>1</v>
      </c>
      <c r="AF83">
        <f>IF('ALL-Students'!AF86='Master Answer Key'!$B85, 1, 0)</f>
        <v>0</v>
      </c>
      <c r="AG83">
        <f>IF('ALL-Students'!AG86='Master Answer Key'!$B85, 1, 0)</f>
        <v>0</v>
      </c>
      <c r="AH83">
        <f>IF('ALL-Students'!AH86='Master Answer Key'!$B85, 1, 0)</f>
        <v>1</v>
      </c>
      <c r="AI83">
        <f>IF('ALL-Students'!AI86='Master Answer Key'!$B85, 1, 0)</f>
        <v>1</v>
      </c>
      <c r="AJ83">
        <f>IF('ALL-Students'!AJ86='Master Answer Key'!$B85, 1, 0)</f>
        <v>1</v>
      </c>
      <c r="AK83">
        <f>IF('ALL-Students'!AK86='Master Answer Key'!$B85, 1, 0)</f>
        <v>1</v>
      </c>
      <c r="AL83">
        <f>IF('ALL-Students'!AL86='Master Answer Key'!$B85, 1, 0)</f>
        <v>1</v>
      </c>
      <c r="AM83">
        <f>IF('ALL-Students'!AM86='Master Answer Key'!$B85, 1, 0)</f>
        <v>0</v>
      </c>
      <c r="AN83">
        <f>IF('ALL-Students'!AN86='Master Answer Key'!$B85, 1, 0)</f>
        <v>1</v>
      </c>
      <c r="AO83">
        <f>IF('ALL-Students'!AO86='Master Answer Key'!$B85, 1, 0)</f>
        <v>1</v>
      </c>
      <c r="AP83">
        <f>IF('ALL-Students'!AP86='Master Answer Key'!$B85, 1, 0)</f>
        <v>0</v>
      </c>
      <c r="AQ83">
        <f>IF('ALL-Students'!AQ86='Master Answer Key'!$B85, 1, 0)</f>
        <v>1</v>
      </c>
      <c r="AR83">
        <f>IF('ALL-Students'!AR86='Master Answer Key'!$B85, 1, 0)</f>
        <v>1</v>
      </c>
      <c r="AS83">
        <f>IF('ALL-Students'!AS86='Master Answer Key'!$B85, 1, 0)</f>
        <v>1</v>
      </c>
      <c r="AT83">
        <f>IF('ALL-Students'!AT86='Master Answer Key'!$B85, 1, 0)</f>
        <v>1</v>
      </c>
      <c r="AU83">
        <f>IF('ALL-Students'!AU86='Master Answer Key'!$B85, 1, 0)</f>
        <v>1</v>
      </c>
      <c r="AV83">
        <f>IF('ALL-Students'!AV86='Master Answer Key'!$B85, 1, 0)</f>
        <v>0</v>
      </c>
      <c r="AW83">
        <f>IF('ALL-Students'!AW86='Master Answer Key'!$B85, 1, 0)</f>
        <v>1</v>
      </c>
      <c r="AX83">
        <f>IF('ALL-Students'!AX86='Master Answer Key'!$B85, 1, 0)</f>
        <v>0</v>
      </c>
      <c r="AY83">
        <f>IF('ALL-Students'!AY86='Master Answer Key'!$B85, 1, 0)</f>
        <v>0</v>
      </c>
      <c r="AZ83">
        <f>IF('ALL-Students'!AZ86='Master Answer Key'!$B85, 1, 0)</f>
        <v>1</v>
      </c>
      <c r="BA83">
        <f>IF('ALL-Students'!BA86='Master Answer Key'!$B85, 1, 0)</f>
        <v>1</v>
      </c>
      <c r="BB83">
        <f>IF('ALL-Students'!BB86='Master Answer Key'!$B85, 1, 0)</f>
        <v>1</v>
      </c>
      <c r="BC83">
        <f>IF('ALL-Students'!BC86='Master Answer Key'!$B85, 1, 0)</f>
        <v>1</v>
      </c>
      <c r="BD83">
        <f>IF('ALL-Students'!BD86='Master Answer Key'!$B85, 1, 0)</f>
        <v>1</v>
      </c>
      <c r="BE83">
        <f>IF('ALL-Students'!BE86='Master Answer Key'!$B85, 1, 0)</f>
        <v>1</v>
      </c>
      <c r="BF83">
        <f>IF('ALL-Students'!BF86='Master Answer Key'!$B85, 1, 0)</f>
        <v>1</v>
      </c>
      <c r="BG83">
        <f>IF('ALL-Students'!BG86='Master Answer Key'!$B85, 1, 0)</f>
        <v>1</v>
      </c>
      <c r="BH83">
        <f>IF('ALL-Students'!BH86='Master Answer Key'!$B85, 1, 0)</f>
        <v>0</v>
      </c>
      <c r="BI83">
        <f>IF('ALL-Students'!BI86='Master Answer Key'!$B85, 1, 0)</f>
        <v>1</v>
      </c>
      <c r="BJ83">
        <f>IF('ALL-Students'!BJ86='Master Answer Key'!$B85, 1, 0)</f>
        <v>1</v>
      </c>
      <c r="BK83">
        <f>IF('ALL-Students'!BK86='Master Answer Key'!$B85, 1, 0)</f>
        <v>0</v>
      </c>
      <c r="BL83">
        <f>IF('ALL-Students'!BL86='Master Answer Key'!$B85, 1, 0)</f>
        <v>1</v>
      </c>
      <c r="BM83">
        <f>IF('ALL-Students'!BM86='Master Answer Key'!$B85, 1, 0)</f>
        <v>1</v>
      </c>
      <c r="BN83">
        <f>IF('ALL-Students'!BN86='Master Answer Key'!$B85, 1, 0)</f>
        <v>1</v>
      </c>
      <c r="BO83">
        <f>IF('ALL-Students'!BO86='Master Answer Key'!$B85, 1, 0)</f>
        <v>1</v>
      </c>
      <c r="BP83">
        <f>IF('ALL-Students'!BP86='Master Answer Key'!$B85, 1, 0)</f>
        <v>1</v>
      </c>
      <c r="BQ83">
        <f>IF('ALL-Students'!BQ86='Master Answer Key'!$B85, 1, 0)</f>
        <v>1</v>
      </c>
      <c r="BR83">
        <f>IF('ALL-Students'!BR86='Master Answer Key'!$B85, 1, 0)</f>
        <v>1</v>
      </c>
      <c r="BS83">
        <f>IF('ALL-Students'!BS86='Master Answer Key'!$B85, 1, 0)</f>
        <v>1</v>
      </c>
      <c r="BT83">
        <f>IF('ALL-Students'!BT86='Master Answer Key'!$B85, 1, 0)</f>
        <v>1</v>
      </c>
      <c r="BU83">
        <f>IF('ALL-Students'!BU86='Master Answer Key'!$B85, 1, 0)</f>
        <v>1</v>
      </c>
      <c r="BV83">
        <f>IF('ALL-Students'!BV86='Master Answer Key'!$B85, 1, 0)</f>
        <v>1</v>
      </c>
      <c r="BW83">
        <f>IF('ALL-Students'!BW86='Master Answer Key'!$B85, 1, 0)</f>
        <v>1</v>
      </c>
      <c r="BX83">
        <f>IF('ALL-Students'!BX86='Master Answer Key'!$B85, 1, 0)</f>
        <v>1</v>
      </c>
      <c r="BY83">
        <f>IF('ALL-Students'!BY86='Master Answer Key'!$B85, 1, 0)</f>
        <v>1</v>
      </c>
      <c r="BZ83">
        <f>IF('ALL-Students'!BZ86='Master Answer Key'!$B85, 1, 0)</f>
        <v>1</v>
      </c>
      <c r="CA83">
        <f>IF('ALL-Students'!CA86='Master Answer Key'!$B85, 1, 0)</f>
        <v>1</v>
      </c>
      <c r="CB83">
        <f>IF('ALL-Students'!CB86='Master Answer Key'!$B85, 1, 0)</f>
        <v>1</v>
      </c>
      <c r="CC83">
        <f>IF('ALL-Students'!CC86='Master Answer Key'!$B85, 1, 0)</f>
        <v>1</v>
      </c>
    </row>
    <row r="84">
      <c r="A84" s="5" t="s">
        <v>188</v>
      </c>
      <c r="B84">
        <f>IF('ALL-Students'!B87='Master Answer Key'!$B86, 1, 0)</f>
        <v>0</v>
      </c>
      <c r="C84">
        <f>IF('ALL-Students'!C87='Master Answer Key'!$B86, 1, 0)</f>
        <v>0</v>
      </c>
      <c r="D84">
        <f>IF('ALL-Students'!D87='Master Answer Key'!$B86, 1, 0)</f>
        <v>0</v>
      </c>
      <c r="E84">
        <f>IF('ALL-Students'!E87='Master Answer Key'!$B86, 1, 0)</f>
        <v>0</v>
      </c>
      <c r="F84">
        <f>IF('ALL-Students'!F87='Master Answer Key'!$B86, 1, 0)</f>
        <v>0</v>
      </c>
      <c r="G84">
        <f>IF('ALL-Students'!G87='Master Answer Key'!$B86, 1, 0)</f>
        <v>0</v>
      </c>
      <c r="H84">
        <f>IF('ALL-Students'!H87='Master Answer Key'!$B86, 1, 0)</f>
        <v>0</v>
      </c>
      <c r="I84">
        <f>IF('ALL-Students'!I87='Master Answer Key'!$B86, 1, 0)</f>
        <v>0</v>
      </c>
      <c r="J84">
        <f>IF('ALL-Students'!J87='Master Answer Key'!$B86, 1, 0)</f>
        <v>1</v>
      </c>
      <c r="K84">
        <f>IF('ALL-Students'!K87='Master Answer Key'!$B86, 1, 0)</f>
        <v>0</v>
      </c>
      <c r="L84">
        <f>IF('ALL-Students'!L87='Master Answer Key'!$B86, 1, 0)</f>
        <v>0</v>
      </c>
      <c r="M84">
        <f>IF('ALL-Students'!M87='Master Answer Key'!$B86, 1, 0)</f>
        <v>0</v>
      </c>
      <c r="N84">
        <f>IF('ALL-Students'!N87='Master Answer Key'!$B86, 1, 0)</f>
        <v>0</v>
      </c>
      <c r="O84">
        <f>IF('ALL-Students'!O87='Master Answer Key'!$B86, 1, 0)</f>
        <v>0</v>
      </c>
      <c r="P84">
        <f>IF('ALL-Students'!P87='Master Answer Key'!$B86, 1, 0)</f>
        <v>1</v>
      </c>
      <c r="Q84">
        <f>IF('ALL-Students'!Q87='Master Answer Key'!$B86, 1, 0)</f>
        <v>1</v>
      </c>
      <c r="R84">
        <f>IF('ALL-Students'!R87='Master Answer Key'!$B86, 1, 0)</f>
        <v>1</v>
      </c>
      <c r="S84">
        <f>IF('ALL-Students'!S87='Master Answer Key'!$B86, 1, 0)</f>
        <v>0</v>
      </c>
      <c r="T84">
        <f>IF('ALL-Students'!T87='Master Answer Key'!$B86, 1, 0)</f>
        <v>0</v>
      </c>
      <c r="U84">
        <f>IF('ALL-Students'!U87='Master Answer Key'!$B86, 1, 0)</f>
        <v>0</v>
      </c>
      <c r="V84">
        <f>IF('ALL-Students'!V87='Master Answer Key'!$B86, 1, 0)</f>
        <v>0</v>
      </c>
      <c r="W84">
        <f>IF('ALL-Students'!W87='Master Answer Key'!$B86, 1, 0)</f>
        <v>0</v>
      </c>
      <c r="X84">
        <f>IF('ALL-Students'!X87='Master Answer Key'!$B86, 1, 0)</f>
        <v>0</v>
      </c>
      <c r="Y84">
        <f>IF('ALL-Students'!Y87='Master Answer Key'!$B86, 1, 0)</f>
        <v>0</v>
      </c>
      <c r="Z84">
        <f>IF('ALL-Students'!Z87='Master Answer Key'!$B86, 1, 0)</f>
        <v>0</v>
      </c>
      <c r="AA84">
        <f>IF('ALL-Students'!AA87='Master Answer Key'!$B86, 1, 0)</f>
        <v>1</v>
      </c>
      <c r="AB84">
        <f>IF('ALL-Students'!AB87='Master Answer Key'!$B86, 1, 0)</f>
        <v>1</v>
      </c>
      <c r="AC84">
        <f>IF('ALL-Students'!AC87='Master Answer Key'!$B86, 1, 0)</f>
        <v>0</v>
      </c>
      <c r="AD84">
        <f>IF('ALL-Students'!AD87='Master Answer Key'!$B86, 1, 0)</f>
        <v>1</v>
      </c>
      <c r="AE84">
        <f>IF('ALL-Students'!AE87='Master Answer Key'!$B86, 1, 0)</f>
        <v>0</v>
      </c>
      <c r="AF84">
        <f>IF('ALL-Students'!AF87='Master Answer Key'!$B86, 1, 0)</f>
        <v>1</v>
      </c>
      <c r="AG84">
        <f>IF('ALL-Students'!AG87='Master Answer Key'!$B86, 1, 0)</f>
        <v>0</v>
      </c>
      <c r="AH84">
        <f>IF('ALL-Students'!AH87='Master Answer Key'!$B86, 1, 0)</f>
        <v>1</v>
      </c>
      <c r="AI84">
        <f>IF('ALL-Students'!AI87='Master Answer Key'!$B86, 1, 0)</f>
        <v>1</v>
      </c>
      <c r="AJ84">
        <f>IF('ALL-Students'!AJ87='Master Answer Key'!$B86, 1, 0)</f>
        <v>1</v>
      </c>
      <c r="AK84">
        <f>IF('ALL-Students'!AK87='Master Answer Key'!$B86, 1, 0)</f>
        <v>1</v>
      </c>
      <c r="AL84">
        <f>IF('ALL-Students'!AL87='Master Answer Key'!$B86, 1, 0)</f>
        <v>1</v>
      </c>
      <c r="AM84">
        <f>IF('ALL-Students'!AM87='Master Answer Key'!$B86, 1, 0)</f>
        <v>0</v>
      </c>
      <c r="AN84">
        <f>IF('ALL-Students'!AN87='Master Answer Key'!$B86, 1, 0)</f>
        <v>1</v>
      </c>
      <c r="AO84">
        <f>IF('ALL-Students'!AO87='Master Answer Key'!$B86, 1, 0)</f>
        <v>0</v>
      </c>
      <c r="AP84">
        <f>IF('ALL-Students'!AP87='Master Answer Key'!$B86, 1, 0)</f>
        <v>1</v>
      </c>
      <c r="AQ84">
        <f>IF('ALL-Students'!AQ87='Master Answer Key'!$B86, 1, 0)</f>
        <v>0</v>
      </c>
      <c r="AR84">
        <f>IF('ALL-Students'!AR87='Master Answer Key'!$B86, 1, 0)</f>
        <v>1</v>
      </c>
      <c r="AS84">
        <f>IF('ALL-Students'!AS87='Master Answer Key'!$B86, 1, 0)</f>
        <v>1</v>
      </c>
      <c r="AT84">
        <f>IF('ALL-Students'!AT87='Master Answer Key'!$B86, 1, 0)</f>
        <v>1</v>
      </c>
      <c r="AU84">
        <f>IF('ALL-Students'!AU87='Master Answer Key'!$B86, 1, 0)</f>
        <v>1</v>
      </c>
      <c r="AV84">
        <f>IF('ALL-Students'!AV87='Master Answer Key'!$B86, 1, 0)</f>
        <v>1</v>
      </c>
      <c r="AW84">
        <f>IF('ALL-Students'!AW87='Master Answer Key'!$B86, 1, 0)</f>
        <v>1</v>
      </c>
      <c r="AX84">
        <f>IF('ALL-Students'!AX87='Master Answer Key'!$B86, 1, 0)</f>
        <v>0</v>
      </c>
      <c r="AY84">
        <f>IF('ALL-Students'!AY87='Master Answer Key'!$B86, 1, 0)</f>
        <v>0</v>
      </c>
      <c r="AZ84">
        <f>IF('ALL-Students'!AZ87='Master Answer Key'!$B86, 1, 0)</f>
        <v>0</v>
      </c>
      <c r="BA84">
        <f>IF('ALL-Students'!BA87='Master Answer Key'!$B86, 1, 0)</f>
        <v>1</v>
      </c>
      <c r="BB84">
        <f>IF('ALL-Students'!BB87='Master Answer Key'!$B86, 1, 0)</f>
        <v>0</v>
      </c>
      <c r="BC84">
        <f>IF('ALL-Students'!BC87='Master Answer Key'!$B86, 1, 0)</f>
        <v>0</v>
      </c>
      <c r="BD84">
        <f>IF('ALL-Students'!BD87='Master Answer Key'!$B86, 1, 0)</f>
        <v>0</v>
      </c>
      <c r="BE84">
        <f>IF('ALL-Students'!BE87='Master Answer Key'!$B86, 1, 0)</f>
        <v>0</v>
      </c>
      <c r="BF84">
        <f>IF('ALL-Students'!BF87='Master Answer Key'!$B86, 1, 0)</f>
        <v>1</v>
      </c>
      <c r="BG84">
        <f>IF('ALL-Students'!BG87='Master Answer Key'!$B86, 1, 0)</f>
        <v>0</v>
      </c>
      <c r="BH84">
        <f>IF('ALL-Students'!BH87='Master Answer Key'!$B86, 1, 0)</f>
        <v>0</v>
      </c>
      <c r="BI84">
        <f>IF('ALL-Students'!BI87='Master Answer Key'!$B86, 1, 0)</f>
        <v>0</v>
      </c>
      <c r="BJ84">
        <f>IF('ALL-Students'!BJ87='Master Answer Key'!$B86, 1, 0)</f>
        <v>0</v>
      </c>
      <c r="BK84">
        <f>IF('ALL-Students'!BK87='Master Answer Key'!$B86, 1, 0)</f>
        <v>0</v>
      </c>
      <c r="BL84">
        <f>IF('ALL-Students'!BL87='Master Answer Key'!$B86, 1, 0)</f>
        <v>0</v>
      </c>
      <c r="BM84">
        <f>IF('ALL-Students'!BM87='Master Answer Key'!$B86, 1, 0)</f>
        <v>1</v>
      </c>
      <c r="BN84">
        <f>IF('ALL-Students'!BN87='Master Answer Key'!$B86, 1, 0)</f>
        <v>0</v>
      </c>
      <c r="BO84">
        <f>IF('ALL-Students'!BO87='Master Answer Key'!$B86, 1, 0)</f>
        <v>0</v>
      </c>
      <c r="BP84">
        <f>IF('ALL-Students'!BP87='Master Answer Key'!$B86, 1, 0)</f>
        <v>1</v>
      </c>
      <c r="BQ84">
        <f>IF('ALL-Students'!BQ87='Master Answer Key'!$B86, 1, 0)</f>
        <v>0</v>
      </c>
      <c r="BR84">
        <f>IF('ALL-Students'!BR87='Master Answer Key'!$B86, 1, 0)</f>
        <v>1</v>
      </c>
      <c r="BS84">
        <f>IF('ALL-Students'!BS87='Master Answer Key'!$B86, 1, 0)</f>
        <v>1</v>
      </c>
      <c r="BT84">
        <f>IF('ALL-Students'!BT87='Master Answer Key'!$B86, 1, 0)</f>
        <v>1</v>
      </c>
      <c r="BU84">
        <f>IF('ALL-Students'!BU87='Master Answer Key'!$B86, 1, 0)</f>
        <v>1</v>
      </c>
      <c r="BV84">
        <f>IF('ALL-Students'!BV87='Master Answer Key'!$B86, 1, 0)</f>
        <v>0</v>
      </c>
      <c r="BW84">
        <f>IF('ALL-Students'!BW87='Master Answer Key'!$B86, 1, 0)</f>
        <v>1</v>
      </c>
      <c r="BX84">
        <f>IF('ALL-Students'!BX87='Master Answer Key'!$B86, 1, 0)</f>
        <v>1</v>
      </c>
      <c r="BY84">
        <f>IF('ALL-Students'!BY87='Master Answer Key'!$B86, 1, 0)</f>
        <v>1</v>
      </c>
      <c r="BZ84">
        <f>IF('ALL-Students'!BZ87='Master Answer Key'!$B86, 1, 0)</f>
        <v>1</v>
      </c>
      <c r="CA84">
        <f>IF('ALL-Students'!CA87='Master Answer Key'!$B86, 1, 0)</f>
        <v>0</v>
      </c>
      <c r="CB84">
        <f>IF('ALL-Students'!CB87='Master Answer Key'!$B86, 1, 0)</f>
        <v>1</v>
      </c>
      <c r="CC84">
        <f>IF('ALL-Students'!CC87='Master Answer Key'!$B86, 1, 0)</f>
        <v>1</v>
      </c>
    </row>
    <row r="85">
      <c r="A85" s="5" t="s">
        <v>189</v>
      </c>
      <c r="B85">
        <f>IF('ALL-Students'!B88='Master Answer Key'!$B87, 1, 0)</f>
        <v>1</v>
      </c>
      <c r="C85">
        <f>IF('ALL-Students'!C88='Master Answer Key'!$B87, 1, 0)</f>
        <v>1</v>
      </c>
      <c r="D85">
        <f>IF('ALL-Students'!D88='Master Answer Key'!$B87, 1, 0)</f>
        <v>1</v>
      </c>
      <c r="E85">
        <f>IF('ALL-Students'!E88='Master Answer Key'!$B87, 1, 0)</f>
        <v>1</v>
      </c>
      <c r="F85">
        <f>IF('ALL-Students'!F88='Master Answer Key'!$B87, 1, 0)</f>
        <v>1</v>
      </c>
      <c r="G85">
        <f>IF('ALL-Students'!G88='Master Answer Key'!$B87, 1, 0)</f>
        <v>0</v>
      </c>
      <c r="H85">
        <f>IF('ALL-Students'!H88='Master Answer Key'!$B87, 1, 0)</f>
        <v>1</v>
      </c>
      <c r="I85">
        <f>IF('ALL-Students'!I88='Master Answer Key'!$B87, 1, 0)</f>
        <v>1</v>
      </c>
      <c r="J85">
        <f>IF('ALL-Students'!J88='Master Answer Key'!$B87, 1, 0)</f>
        <v>1</v>
      </c>
      <c r="K85">
        <f>IF('ALL-Students'!K88='Master Answer Key'!$B87, 1, 0)</f>
        <v>1</v>
      </c>
      <c r="L85">
        <f>IF('ALL-Students'!L88='Master Answer Key'!$B87, 1, 0)</f>
        <v>1</v>
      </c>
      <c r="M85">
        <f>IF('ALL-Students'!M88='Master Answer Key'!$B87, 1, 0)</f>
        <v>1</v>
      </c>
      <c r="N85">
        <f>IF('ALL-Students'!N88='Master Answer Key'!$B87, 1, 0)</f>
        <v>1</v>
      </c>
      <c r="O85">
        <f>IF('ALL-Students'!O88='Master Answer Key'!$B87, 1, 0)</f>
        <v>1</v>
      </c>
      <c r="P85">
        <f>IF('ALL-Students'!P88='Master Answer Key'!$B87, 1, 0)</f>
        <v>1</v>
      </c>
      <c r="Q85">
        <f>IF('ALL-Students'!Q88='Master Answer Key'!$B87, 1, 0)</f>
        <v>1</v>
      </c>
      <c r="R85">
        <f>IF('ALL-Students'!R88='Master Answer Key'!$B87, 1, 0)</f>
        <v>1</v>
      </c>
      <c r="S85">
        <f>IF('ALL-Students'!S88='Master Answer Key'!$B87, 1, 0)</f>
        <v>1</v>
      </c>
      <c r="T85">
        <f>IF('ALL-Students'!T88='Master Answer Key'!$B87, 1, 0)</f>
        <v>1</v>
      </c>
      <c r="U85">
        <f>IF('ALL-Students'!U88='Master Answer Key'!$B87, 1, 0)</f>
        <v>1</v>
      </c>
      <c r="V85">
        <f>IF('ALL-Students'!V88='Master Answer Key'!$B87, 1, 0)</f>
        <v>1</v>
      </c>
      <c r="W85">
        <f>IF('ALL-Students'!W88='Master Answer Key'!$B87, 1, 0)</f>
        <v>1</v>
      </c>
      <c r="X85">
        <f>IF('ALL-Students'!X88='Master Answer Key'!$B87, 1, 0)</f>
        <v>1</v>
      </c>
      <c r="Y85">
        <f>IF('ALL-Students'!Y88='Master Answer Key'!$B87, 1, 0)</f>
        <v>1</v>
      </c>
      <c r="Z85">
        <f>IF('ALL-Students'!Z88='Master Answer Key'!$B87, 1, 0)</f>
        <v>1</v>
      </c>
      <c r="AA85">
        <f>IF('ALL-Students'!AA88='Master Answer Key'!$B87, 1, 0)</f>
        <v>1</v>
      </c>
      <c r="AB85">
        <f>IF('ALL-Students'!AB88='Master Answer Key'!$B87, 1, 0)</f>
        <v>1</v>
      </c>
      <c r="AC85">
        <f>IF('ALL-Students'!AC88='Master Answer Key'!$B87, 1, 0)</f>
        <v>1</v>
      </c>
      <c r="AD85">
        <f>IF('ALL-Students'!AD88='Master Answer Key'!$B87, 1, 0)</f>
        <v>1</v>
      </c>
      <c r="AE85">
        <f>IF('ALL-Students'!AE88='Master Answer Key'!$B87, 1, 0)</f>
        <v>1</v>
      </c>
      <c r="AF85">
        <f>IF('ALL-Students'!AF88='Master Answer Key'!$B87, 1, 0)</f>
        <v>1</v>
      </c>
      <c r="AG85">
        <f>IF('ALL-Students'!AG88='Master Answer Key'!$B87, 1, 0)</f>
        <v>1</v>
      </c>
      <c r="AH85">
        <f>IF('ALL-Students'!AH88='Master Answer Key'!$B87, 1, 0)</f>
        <v>1</v>
      </c>
      <c r="AI85">
        <f>IF('ALL-Students'!AI88='Master Answer Key'!$B87, 1, 0)</f>
        <v>1</v>
      </c>
      <c r="AJ85">
        <f>IF('ALL-Students'!AJ88='Master Answer Key'!$B87, 1, 0)</f>
        <v>1</v>
      </c>
      <c r="AK85">
        <f>IF('ALL-Students'!AK88='Master Answer Key'!$B87, 1, 0)</f>
        <v>1</v>
      </c>
      <c r="AL85">
        <f>IF('ALL-Students'!AL88='Master Answer Key'!$B87, 1, 0)</f>
        <v>1</v>
      </c>
      <c r="AM85">
        <f>IF('ALL-Students'!AM88='Master Answer Key'!$B87, 1, 0)</f>
        <v>1</v>
      </c>
      <c r="AN85">
        <f>IF('ALL-Students'!AN88='Master Answer Key'!$B87, 1, 0)</f>
        <v>0</v>
      </c>
      <c r="AO85">
        <f>IF('ALL-Students'!AO88='Master Answer Key'!$B87, 1, 0)</f>
        <v>1</v>
      </c>
      <c r="AP85">
        <f>IF('ALL-Students'!AP88='Master Answer Key'!$B87, 1, 0)</f>
        <v>1</v>
      </c>
      <c r="AQ85">
        <f>IF('ALL-Students'!AQ88='Master Answer Key'!$B87, 1, 0)</f>
        <v>1</v>
      </c>
      <c r="AR85">
        <f>IF('ALL-Students'!AR88='Master Answer Key'!$B87, 1, 0)</f>
        <v>1</v>
      </c>
      <c r="AS85">
        <f>IF('ALL-Students'!AS88='Master Answer Key'!$B87, 1, 0)</f>
        <v>1</v>
      </c>
      <c r="AT85">
        <f>IF('ALL-Students'!AT88='Master Answer Key'!$B87, 1, 0)</f>
        <v>1</v>
      </c>
      <c r="AU85">
        <f>IF('ALL-Students'!AU88='Master Answer Key'!$B87, 1, 0)</f>
        <v>1</v>
      </c>
      <c r="AV85">
        <f>IF('ALL-Students'!AV88='Master Answer Key'!$B87, 1, 0)</f>
        <v>1</v>
      </c>
      <c r="AW85">
        <f>IF('ALL-Students'!AW88='Master Answer Key'!$B87, 1, 0)</f>
        <v>1</v>
      </c>
      <c r="AX85">
        <f>IF('ALL-Students'!AX88='Master Answer Key'!$B87, 1, 0)</f>
        <v>1</v>
      </c>
      <c r="AY85">
        <f>IF('ALL-Students'!AY88='Master Answer Key'!$B87, 1, 0)</f>
        <v>1</v>
      </c>
      <c r="AZ85">
        <f>IF('ALL-Students'!AZ88='Master Answer Key'!$B87, 1, 0)</f>
        <v>1</v>
      </c>
      <c r="BA85">
        <f>IF('ALL-Students'!BA88='Master Answer Key'!$B87, 1, 0)</f>
        <v>1</v>
      </c>
      <c r="BB85">
        <f>IF('ALL-Students'!BB88='Master Answer Key'!$B87, 1, 0)</f>
        <v>1</v>
      </c>
      <c r="BC85">
        <f>IF('ALL-Students'!BC88='Master Answer Key'!$B87, 1, 0)</f>
        <v>1</v>
      </c>
      <c r="BD85">
        <f>IF('ALL-Students'!BD88='Master Answer Key'!$B87, 1, 0)</f>
        <v>1</v>
      </c>
      <c r="BE85">
        <f>IF('ALL-Students'!BE88='Master Answer Key'!$B87, 1, 0)</f>
        <v>1</v>
      </c>
      <c r="BF85">
        <f>IF('ALL-Students'!BF88='Master Answer Key'!$B87, 1, 0)</f>
        <v>1</v>
      </c>
      <c r="BG85">
        <f>IF('ALL-Students'!BG88='Master Answer Key'!$B87, 1, 0)</f>
        <v>1</v>
      </c>
      <c r="BH85">
        <f>IF('ALL-Students'!BH88='Master Answer Key'!$B87, 1, 0)</f>
        <v>0</v>
      </c>
      <c r="BI85">
        <f>IF('ALL-Students'!BI88='Master Answer Key'!$B87, 1, 0)</f>
        <v>1</v>
      </c>
      <c r="BJ85">
        <f>IF('ALL-Students'!BJ88='Master Answer Key'!$B87, 1, 0)</f>
        <v>1</v>
      </c>
      <c r="BK85">
        <f>IF('ALL-Students'!BK88='Master Answer Key'!$B87, 1, 0)</f>
        <v>1</v>
      </c>
      <c r="BL85">
        <f>IF('ALL-Students'!BL88='Master Answer Key'!$B87, 1, 0)</f>
        <v>1</v>
      </c>
      <c r="BM85">
        <f>IF('ALL-Students'!BM88='Master Answer Key'!$B87, 1, 0)</f>
        <v>1</v>
      </c>
      <c r="BN85">
        <f>IF('ALL-Students'!BN88='Master Answer Key'!$B87, 1, 0)</f>
        <v>1</v>
      </c>
      <c r="BO85">
        <f>IF('ALL-Students'!BO88='Master Answer Key'!$B87, 1, 0)</f>
        <v>1</v>
      </c>
      <c r="BP85">
        <f>IF('ALL-Students'!BP88='Master Answer Key'!$B87, 1, 0)</f>
        <v>1</v>
      </c>
      <c r="BQ85">
        <f>IF('ALL-Students'!BQ88='Master Answer Key'!$B87, 1, 0)</f>
        <v>1</v>
      </c>
      <c r="BR85">
        <f>IF('ALL-Students'!BR88='Master Answer Key'!$B87, 1, 0)</f>
        <v>1</v>
      </c>
      <c r="BS85">
        <f>IF('ALL-Students'!BS88='Master Answer Key'!$B87, 1, 0)</f>
        <v>1</v>
      </c>
      <c r="BT85">
        <f>IF('ALL-Students'!BT88='Master Answer Key'!$B87, 1, 0)</f>
        <v>1</v>
      </c>
      <c r="BU85">
        <f>IF('ALL-Students'!BU88='Master Answer Key'!$B87, 1, 0)</f>
        <v>1</v>
      </c>
      <c r="BV85">
        <f>IF('ALL-Students'!BV88='Master Answer Key'!$B87, 1, 0)</f>
        <v>1</v>
      </c>
      <c r="BW85">
        <f>IF('ALL-Students'!BW88='Master Answer Key'!$B87, 1, 0)</f>
        <v>1</v>
      </c>
      <c r="BX85">
        <f>IF('ALL-Students'!BX88='Master Answer Key'!$B87, 1, 0)</f>
        <v>1</v>
      </c>
      <c r="BY85">
        <f>IF('ALL-Students'!BY88='Master Answer Key'!$B87, 1, 0)</f>
        <v>1</v>
      </c>
      <c r="BZ85">
        <f>IF('ALL-Students'!BZ88='Master Answer Key'!$B87, 1, 0)</f>
        <v>1</v>
      </c>
      <c r="CA85">
        <f>IF('ALL-Students'!CA88='Master Answer Key'!$B87, 1, 0)</f>
        <v>1</v>
      </c>
      <c r="CB85">
        <f>IF('ALL-Students'!CB88='Master Answer Key'!$B87, 1, 0)</f>
        <v>1</v>
      </c>
      <c r="CC85">
        <f>IF('ALL-Students'!CC88='Master Answer Key'!$B87, 1, 0)</f>
        <v>1</v>
      </c>
    </row>
    <row r="86">
      <c r="A86" s="5" t="s">
        <v>190</v>
      </c>
      <c r="B86">
        <f>IF('ALL-Students'!B89='Master Answer Key'!$B88, 1, 0)</f>
        <v>1</v>
      </c>
      <c r="C86">
        <f>IF('ALL-Students'!C89='Master Answer Key'!$B88, 1, 0)</f>
        <v>1</v>
      </c>
      <c r="D86">
        <f>IF('ALL-Students'!D89='Master Answer Key'!$B88, 1, 0)</f>
        <v>1</v>
      </c>
      <c r="E86">
        <f>IF('ALL-Students'!E89='Master Answer Key'!$B88, 1, 0)</f>
        <v>1</v>
      </c>
      <c r="F86">
        <f>IF('ALL-Students'!F89='Master Answer Key'!$B88, 1, 0)</f>
        <v>1</v>
      </c>
      <c r="G86">
        <f>IF('ALL-Students'!G89='Master Answer Key'!$B88, 1, 0)</f>
        <v>0</v>
      </c>
      <c r="H86">
        <f>IF('ALL-Students'!H89='Master Answer Key'!$B88, 1, 0)</f>
        <v>1</v>
      </c>
      <c r="I86">
        <f>IF('ALL-Students'!I89='Master Answer Key'!$B88, 1, 0)</f>
        <v>1</v>
      </c>
      <c r="J86">
        <f>IF('ALL-Students'!J89='Master Answer Key'!$B88, 1, 0)</f>
        <v>1</v>
      </c>
      <c r="K86">
        <f>IF('ALL-Students'!K89='Master Answer Key'!$B88, 1, 0)</f>
        <v>1</v>
      </c>
      <c r="L86">
        <f>IF('ALL-Students'!L89='Master Answer Key'!$B88, 1, 0)</f>
        <v>1</v>
      </c>
      <c r="M86">
        <f>IF('ALL-Students'!M89='Master Answer Key'!$B88, 1, 0)</f>
        <v>1</v>
      </c>
      <c r="N86">
        <f>IF('ALL-Students'!N89='Master Answer Key'!$B88, 1, 0)</f>
        <v>1</v>
      </c>
      <c r="O86">
        <f>IF('ALL-Students'!O89='Master Answer Key'!$B88, 1, 0)</f>
        <v>1</v>
      </c>
      <c r="P86">
        <f>IF('ALL-Students'!P89='Master Answer Key'!$B88, 1, 0)</f>
        <v>1</v>
      </c>
      <c r="Q86">
        <f>IF('ALL-Students'!Q89='Master Answer Key'!$B88, 1, 0)</f>
        <v>1</v>
      </c>
      <c r="R86">
        <f>IF('ALL-Students'!R89='Master Answer Key'!$B88, 1, 0)</f>
        <v>1</v>
      </c>
      <c r="S86">
        <f>IF('ALL-Students'!S89='Master Answer Key'!$B88, 1, 0)</f>
        <v>1</v>
      </c>
      <c r="T86">
        <f>IF('ALL-Students'!T89='Master Answer Key'!$B88, 1, 0)</f>
        <v>1</v>
      </c>
      <c r="U86">
        <f>IF('ALL-Students'!U89='Master Answer Key'!$B88, 1, 0)</f>
        <v>1</v>
      </c>
      <c r="V86">
        <f>IF('ALL-Students'!V89='Master Answer Key'!$B88, 1, 0)</f>
        <v>1</v>
      </c>
      <c r="W86">
        <f>IF('ALL-Students'!W89='Master Answer Key'!$B88, 1, 0)</f>
        <v>1</v>
      </c>
      <c r="X86">
        <f>IF('ALL-Students'!X89='Master Answer Key'!$B88, 1, 0)</f>
        <v>1</v>
      </c>
      <c r="Y86">
        <f>IF('ALL-Students'!Y89='Master Answer Key'!$B88, 1, 0)</f>
        <v>1</v>
      </c>
      <c r="Z86">
        <f>IF('ALL-Students'!Z89='Master Answer Key'!$B88, 1, 0)</f>
        <v>1</v>
      </c>
      <c r="AA86">
        <f>IF('ALL-Students'!AA89='Master Answer Key'!$B88, 1, 0)</f>
        <v>1</v>
      </c>
      <c r="AB86">
        <f>IF('ALL-Students'!AB89='Master Answer Key'!$B88, 1, 0)</f>
        <v>1</v>
      </c>
      <c r="AC86">
        <f>IF('ALL-Students'!AC89='Master Answer Key'!$B88, 1, 0)</f>
        <v>1</v>
      </c>
      <c r="AD86">
        <f>IF('ALL-Students'!AD89='Master Answer Key'!$B88, 1, 0)</f>
        <v>1</v>
      </c>
      <c r="AE86">
        <f>IF('ALL-Students'!AE89='Master Answer Key'!$B88, 1, 0)</f>
        <v>1</v>
      </c>
      <c r="AF86">
        <f>IF('ALL-Students'!AF89='Master Answer Key'!$B88, 1, 0)</f>
        <v>0</v>
      </c>
      <c r="AG86">
        <f>IF('ALL-Students'!AG89='Master Answer Key'!$B88, 1, 0)</f>
        <v>1</v>
      </c>
      <c r="AH86">
        <f>IF('ALL-Students'!AH89='Master Answer Key'!$B88, 1, 0)</f>
        <v>1</v>
      </c>
      <c r="AI86">
        <f>IF('ALL-Students'!AI89='Master Answer Key'!$B88, 1, 0)</f>
        <v>1</v>
      </c>
      <c r="AJ86">
        <f>IF('ALL-Students'!AJ89='Master Answer Key'!$B88, 1, 0)</f>
        <v>1</v>
      </c>
      <c r="AK86">
        <f>IF('ALL-Students'!AK89='Master Answer Key'!$B88, 1, 0)</f>
        <v>1</v>
      </c>
      <c r="AL86">
        <f>IF('ALL-Students'!AL89='Master Answer Key'!$B88, 1, 0)</f>
        <v>1</v>
      </c>
      <c r="AM86">
        <f>IF('ALL-Students'!AM89='Master Answer Key'!$B88, 1, 0)</f>
        <v>1</v>
      </c>
      <c r="AN86">
        <f>IF('ALL-Students'!AN89='Master Answer Key'!$B88, 1, 0)</f>
        <v>0</v>
      </c>
      <c r="AO86">
        <f>IF('ALL-Students'!AO89='Master Answer Key'!$B88, 1, 0)</f>
        <v>1</v>
      </c>
      <c r="AP86">
        <f>IF('ALL-Students'!AP89='Master Answer Key'!$B88, 1, 0)</f>
        <v>1</v>
      </c>
      <c r="AQ86">
        <f>IF('ALL-Students'!AQ89='Master Answer Key'!$B88, 1, 0)</f>
        <v>1</v>
      </c>
      <c r="AR86">
        <f>IF('ALL-Students'!AR89='Master Answer Key'!$B88, 1, 0)</f>
        <v>1</v>
      </c>
      <c r="AS86">
        <f>IF('ALL-Students'!AS89='Master Answer Key'!$B88, 1, 0)</f>
        <v>1</v>
      </c>
      <c r="AT86">
        <f>IF('ALL-Students'!AT89='Master Answer Key'!$B88, 1, 0)</f>
        <v>1</v>
      </c>
      <c r="AU86">
        <f>IF('ALL-Students'!AU89='Master Answer Key'!$B88, 1, 0)</f>
        <v>1</v>
      </c>
      <c r="AV86">
        <f>IF('ALL-Students'!AV89='Master Answer Key'!$B88, 1, 0)</f>
        <v>1</v>
      </c>
      <c r="AW86">
        <f>IF('ALL-Students'!AW89='Master Answer Key'!$B88, 1, 0)</f>
        <v>1</v>
      </c>
      <c r="AX86">
        <f>IF('ALL-Students'!AX89='Master Answer Key'!$B88, 1, 0)</f>
        <v>1</v>
      </c>
      <c r="AY86">
        <f>IF('ALL-Students'!AY89='Master Answer Key'!$B88, 1, 0)</f>
        <v>1</v>
      </c>
      <c r="AZ86">
        <f>IF('ALL-Students'!AZ89='Master Answer Key'!$B88, 1, 0)</f>
        <v>1</v>
      </c>
      <c r="BA86">
        <f>IF('ALL-Students'!BA89='Master Answer Key'!$B88, 1, 0)</f>
        <v>1</v>
      </c>
      <c r="BB86">
        <f>IF('ALL-Students'!BB89='Master Answer Key'!$B88, 1, 0)</f>
        <v>1</v>
      </c>
      <c r="BC86">
        <f>IF('ALL-Students'!BC89='Master Answer Key'!$B88, 1, 0)</f>
        <v>1</v>
      </c>
      <c r="BD86">
        <f>IF('ALL-Students'!BD89='Master Answer Key'!$B88, 1, 0)</f>
        <v>1</v>
      </c>
      <c r="BE86">
        <f>IF('ALL-Students'!BE89='Master Answer Key'!$B88, 1, 0)</f>
        <v>1</v>
      </c>
      <c r="BF86">
        <f>IF('ALL-Students'!BF89='Master Answer Key'!$B88, 1, 0)</f>
        <v>1</v>
      </c>
      <c r="BG86">
        <f>IF('ALL-Students'!BG89='Master Answer Key'!$B88, 1, 0)</f>
        <v>1</v>
      </c>
      <c r="BH86">
        <f>IF('ALL-Students'!BH89='Master Answer Key'!$B88, 1, 0)</f>
        <v>1</v>
      </c>
      <c r="BI86">
        <f>IF('ALL-Students'!BI89='Master Answer Key'!$B88, 1, 0)</f>
        <v>1</v>
      </c>
      <c r="BJ86">
        <f>IF('ALL-Students'!BJ89='Master Answer Key'!$B88, 1, 0)</f>
        <v>1</v>
      </c>
      <c r="BK86">
        <f>IF('ALL-Students'!BK89='Master Answer Key'!$B88, 1, 0)</f>
        <v>1</v>
      </c>
      <c r="BL86">
        <f>IF('ALL-Students'!BL89='Master Answer Key'!$B88, 1, 0)</f>
        <v>1</v>
      </c>
      <c r="BM86">
        <f>IF('ALL-Students'!BM89='Master Answer Key'!$B88, 1, 0)</f>
        <v>1</v>
      </c>
      <c r="BN86">
        <f>IF('ALL-Students'!BN89='Master Answer Key'!$B88, 1, 0)</f>
        <v>1</v>
      </c>
      <c r="BO86">
        <f>IF('ALL-Students'!BO89='Master Answer Key'!$B88, 1, 0)</f>
        <v>1</v>
      </c>
      <c r="BP86">
        <f>IF('ALL-Students'!BP89='Master Answer Key'!$B88, 1, 0)</f>
        <v>1</v>
      </c>
      <c r="BQ86">
        <f>IF('ALL-Students'!BQ89='Master Answer Key'!$B88, 1, 0)</f>
        <v>1</v>
      </c>
      <c r="BR86">
        <f>IF('ALL-Students'!BR89='Master Answer Key'!$B88, 1, 0)</f>
        <v>1</v>
      </c>
      <c r="BS86">
        <f>IF('ALL-Students'!BS89='Master Answer Key'!$B88, 1, 0)</f>
        <v>1</v>
      </c>
      <c r="BT86">
        <f>IF('ALL-Students'!BT89='Master Answer Key'!$B88, 1, 0)</f>
        <v>1</v>
      </c>
      <c r="BU86">
        <f>IF('ALL-Students'!BU89='Master Answer Key'!$B88, 1, 0)</f>
        <v>1</v>
      </c>
      <c r="BV86">
        <f>IF('ALL-Students'!BV89='Master Answer Key'!$B88, 1, 0)</f>
        <v>1</v>
      </c>
      <c r="BW86">
        <f>IF('ALL-Students'!BW89='Master Answer Key'!$B88, 1, 0)</f>
        <v>1</v>
      </c>
      <c r="BX86">
        <f>IF('ALL-Students'!BX89='Master Answer Key'!$B88, 1, 0)</f>
        <v>1</v>
      </c>
      <c r="BY86">
        <f>IF('ALL-Students'!BY89='Master Answer Key'!$B88, 1, 0)</f>
        <v>1</v>
      </c>
      <c r="BZ86">
        <f>IF('ALL-Students'!BZ89='Master Answer Key'!$B88, 1, 0)</f>
        <v>1</v>
      </c>
      <c r="CA86">
        <f>IF('ALL-Students'!CA89='Master Answer Key'!$B88, 1, 0)</f>
        <v>1</v>
      </c>
      <c r="CB86">
        <f>IF('ALL-Students'!CB89='Master Answer Key'!$B88, 1, 0)</f>
        <v>1</v>
      </c>
      <c r="CC86">
        <f>IF('ALL-Students'!CC89='Master Answer Key'!$B88, 1, 0)</f>
        <v>1</v>
      </c>
    </row>
    <row r="87">
      <c r="A87" s="5" t="s">
        <v>191</v>
      </c>
      <c r="B87">
        <f>IF('ALL-Students'!B90='Master Answer Key'!$B89, 1, 0)</f>
        <v>1</v>
      </c>
      <c r="C87">
        <f>IF('ALL-Students'!C90='Master Answer Key'!$B89, 1, 0)</f>
        <v>1</v>
      </c>
      <c r="D87">
        <f>IF('ALL-Students'!D90='Master Answer Key'!$B89, 1, 0)</f>
        <v>1</v>
      </c>
      <c r="E87">
        <f>IF('ALL-Students'!E90='Master Answer Key'!$B89, 1, 0)</f>
        <v>1</v>
      </c>
      <c r="F87">
        <f>IF('ALL-Students'!F90='Master Answer Key'!$B89, 1, 0)</f>
        <v>1</v>
      </c>
      <c r="G87">
        <f>IF('ALL-Students'!G90='Master Answer Key'!$B89, 1, 0)</f>
        <v>0</v>
      </c>
      <c r="H87">
        <f>IF('ALL-Students'!H90='Master Answer Key'!$B89, 1, 0)</f>
        <v>1</v>
      </c>
      <c r="I87">
        <f>IF('ALL-Students'!I90='Master Answer Key'!$B89, 1, 0)</f>
        <v>1</v>
      </c>
      <c r="J87">
        <f>IF('ALL-Students'!J90='Master Answer Key'!$B89, 1, 0)</f>
        <v>1</v>
      </c>
      <c r="K87">
        <f>IF('ALL-Students'!K90='Master Answer Key'!$B89, 1, 0)</f>
        <v>1</v>
      </c>
      <c r="L87">
        <f>IF('ALL-Students'!L90='Master Answer Key'!$B89, 1, 0)</f>
        <v>1</v>
      </c>
      <c r="M87">
        <f>IF('ALL-Students'!M90='Master Answer Key'!$B89, 1, 0)</f>
        <v>0</v>
      </c>
      <c r="N87">
        <f>IF('ALL-Students'!N90='Master Answer Key'!$B89, 1, 0)</f>
        <v>1</v>
      </c>
      <c r="O87">
        <f>IF('ALL-Students'!O90='Master Answer Key'!$B89, 1, 0)</f>
        <v>1</v>
      </c>
      <c r="P87">
        <f>IF('ALL-Students'!P90='Master Answer Key'!$B89, 1, 0)</f>
        <v>1</v>
      </c>
      <c r="Q87">
        <f>IF('ALL-Students'!Q90='Master Answer Key'!$B89, 1, 0)</f>
        <v>1</v>
      </c>
      <c r="R87">
        <f>IF('ALL-Students'!R90='Master Answer Key'!$B89, 1, 0)</f>
        <v>1</v>
      </c>
      <c r="S87">
        <f>IF('ALL-Students'!S90='Master Answer Key'!$B89, 1, 0)</f>
        <v>0</v>
      </c>
      <c r="T87">
        <f>IF('ALL-Students'!T90='Master Answer Key'!$B89, 1, 0)</f>
        <v>1</v>
      </c>
      <c r="U87">
        <f>IF('ALL-Students'!U90='Master Answer Key'!$B89, 1, 0)</f>
        <v>1</v>
      </c>
      <c r="V87">
        <f>IF('ALL-Students'!V90='Master Answer Key'!$B89, 1, 0)</f>
        <v>1</v>
      </c>
      <c r="W87">
        <f>IF('ALL-Students'!W90='Master Answer Key'!$B89, 1, 0)</f>
        <v>1</v>
      </c>
      <c r="X87">
        <f>IF('ALL-Students'!X90='Master Answer Key'!$B89, 1, 0)</f>
        <v>1</v>
      </c>
      <c r="Y87">
        <f>IF('ALL-Students'!Y90='Master Answer Key'!$B89, 1, 0)</f>
        <v>1</v>
      </c>
      <c r="Z87">
        <f>IF('ALL-Students'!Z90='Master Answer Key'!$B89, 1, 0)</f>
        <v>1</v>
      </c>
      <c r="AA87">
        <f>IF('ALL-Students'!AA90='Master Answer Key'!$B89, 1, 0)</f>
        <v>1</v>
      </c>
      <c r="AB87">
        <f>IF('ALL-Students'!AB90='Master Answer Key'!$B89, 1, 0)</f>
        <v>1</v>
      </c>
      <c r="AC87">
        <f>IF('ALL-Students'!AC90='Master Answer Key'!$B89, 1, 0)</f>
        <v>1</v>
      </c>
      <c r="AD87">
        <f>IF('ALL-Students'!AD90='Master Answer Key'!$B89, 1, 0)</f>
        <v>1</v>
      </c>
      <c r="AE87">
        <f>IF('ALL-Students'!AE90='Master Answer Key'!$B89, 1, 0)</f>
        <v>1</v>
      </c>
      <c r="AF87">
        <f>IF('ALL-Students'!AF90='Master Answer Key'!$B89, 1, 0)</f>
        <v>1</v>
      </c>
      <c r="AG87">
        <f>IF('ALL-Students'!AG90='Master Answer Key'!$B89, 1, 0)</f>
        <v>1</v>
      </c>
      <c r="AH87">
        <f>IF('ALL-Students'!AH90='Master Answer Key'!$B89, 1, 0)</f>
        <v>1</v>
      </c>
      <c r="AI87">
        <f>IF('ALL-Students'!AI90='Master Answer Key'!$B89, 1, 0)</f>
        <v>1</v>
      </c>
      <c r="AJ87">
        <f>IF('ALL-Students'!AJ90='Master Answer Key'!$B89, 1, 0)</f>
        <v>1</v>
      </c>
      <c r="AK87">
        <f>IF('ALL-Students'!AK90='Master Answer Key'!$B89, 1, 0)</f>
        <v>0</v>
      </c>
      <c r="AL87">
        <f>IF('ALL-Students'!AL90='Master Answer Key'!$B89, 1, 0)</f>
        <v>0</v>
      </c>
      <c r="AM87">
        <f>IF('ALL-Students'!AM90='Master Answer Key'!$B89, 1, 0)</f>
        <v>1</v>
      </c>
      <c r="AN87">
        <f>IF('ALL-Students'!AN90='Master Answer Key'!$B89, 1, 0)</f>
        <v>0</v>
      </c>
      <c r="AO87">
        <f>IF('ALL-Students'!AO90='Master Answer Key'!$B89, 1, 0)</f>
        <v>1</v>
      </c>
      <c r="AP87">
        <f>IF('ALL-Students'!AP90='Master Answer Key'!$B89, 1, 0)</f>
        <v>1</v>
      </c>
      <c r="AQ87">
        <f>IF('ALL-Students'!AQ90='Master Answer Key'!$B89, 1, 0)</f>
        <v>1</v>
      </c>
      <c r="AR87">
        <f>IF('ALL-Students'!AR90='Master Answer Key'!$B89, 1, 0)</f>
        <v>1</v>
      </c>
      <c r="AS87">
        <f>IF('ALL-Students'!AS90='Master Answer Key'!$B89, 1, 0)</f>
        <v>1</v>
      </c>
      <c r="AT87">
        <f>IF('ALL-Students'!AT90='Master Answer Key'!$B89, 1, 0)</f>
        <v>1</v>
      </c>
      <c r="AU87">
        <f>IF('ALL-Students'!AU90='Master Answer Key'!$B89, 1, 0)</f>
        <v>1</v>
      </c>
      <c r="AV87">
        <f>IF('ALL-Students'!AV90='Master Answer Key'!$B89, 1, 0)</f>
        <v>1</v>
      </c>
      <c r="AW87">
        <f>IF('ALL-Students'!AW90='Master Answer Key'!$B89, 1, 0)</f>
        <v>1</v>
      </c>
      <c r="AX87">
        <f>IF('ALL-Students'!AX90='Master Answer Key'!$B89, 1, 0)</f>
        <v>1</v>
      </c>
      <c r="AY87">
        <f>IF('ALL-Students'!AY90='Master Answer Key'!$B89, 1, 0)</f>
        <v>1</v>
      </c>
      <c r="AZ87">
        <f>IF('ALL-Students'!AZ90='Master Answer Key'!$B89, 1, 0)</f>
        <v>1</v>
      </c>
      <c r="BA87">
        <f>IF('ALL-Students'!BA90='Master Answer Key'!$B89, 1, 0)</f>
        <v>1</v>
      </c>
      <c r="BB87">
        <f>IF('ALL-Students'!BB90='Master Answer Key'!$B89, 1, 0)</f>
        <v>1</v>
      </c>
      <c r="BC87">
        <f>IF('ALL-Students'!BC90='Master Answer Key'!$B89, 1, 0)</f>
        <v>1</v>
      </c>
      <c r="BD87">
        <f>IF('ALL-Students'!BD90='Master Answer Key'!$B89, 1, 0)</f>
        <v>1</v>
      </c>
      <c r="BE87">
        <f>IF('ALL-Students'!BE90='Master Answer Key'!$B89, 1, 0)</f>
        <v>1</v>
      </c>
      <c r="BF87">
        <f>IF('ALL-Students'!BF90='Master Answer Key'!$B89, 1, 0)</f>
        <v>1</v>
      </c>
      <c r="BG87">
        <f>IF('ALL-Students'!BG90='Master Answer Key'!$B89, 1, 0)</f>
        <v>1</v>
      </c>
      <c r="BH87">
        <f>IF('ALL-Students'!BH90='Master Answer Key'!$B89, 1, 0)</f>
        <v>1</v>
      </c>
      <c r="BI87">
        <f>IF('ALL-Students'!BI90='Master Answer Key'!$B89, 1, 0)</f>
        <v>1</v>
      </c>
      <c r="BJ87">
        <f>IF('ALL-Students'!BJ90='Master Answer Key'!$B89, 1, 0)</f>
        <v>1</v>
      </c>
      <c r="BK87">
        <f>IF('ALL-Students'!BK90='Master Answer Key'!$B89, 1, 0)</f>
        <v>1</v>
      </c>
      <c r="BL87">
        <f>IF('ALL-Students'!BL90='Master Answer Key'!$B89, 1, 0)</f>
        <v>1</v>
      </c>
      <c r="BM87">
        <f>IF('ALL-Students'!BM90='Master Answer Key'!$B89, 1, 0)</f>
        <v>0</v>
      </c>
      <c r="BN87">
        <f>IF('ALL-Students'!BN90='Master Answer Key'!$B89, 1, 0)</f>
        <v>1</v>
      </c>
      <c r="BO87">
        <f>IF('ALL-Students'!BO90='Master Answer Key'!$B89, 1, 0)</f>
        <v>1</v>
      </c>
      <c r="BP87">
        <f>IF('ALL-Students'!BP90='Master Answer Key'!$B89, 1, 0)</f>
        <v>1</v>
      </c>
      <c r="BQ87">
        <f>IF('ALL-Students'!BQ90='Master Answer Key'!$B89, 1, 0)</f>
        <v>0</v>
      </c>
      <c r="BR87">
        <f>IF('ALL-Students'!BR90='Master Answer Key'!$B89, 1, 0)</f>
        <v>1</v>
      </c>
      <c r="BS87">
        <f>IF('ALL-Students'!BS90='Master Answer Key'!$B89, 1, 0)</f>
        <v>1</v>
      </c>
      <c r="BT87">
        <f>IF('ALL-Students'!BT90='Master Answer Key'!$B89, 1, 0)</f>
        <v>0</v>
      </c>
      <c r="BU87">
        <f>IF('ALL-Students'!BU90='Master Answer Key'!$B89, 1, 0)</f>
        <v>1</v>
      </c>
      <c r="BV87">
        <f>IF('ALL-Students'!BV90='Master Answer Key'!$B89, 1, 0)</f>
        <v>1</v>
      </c>
      <c r="BW87">
        <f>IF('ALL-Students'!BW90='Master Answer Key'!$B89, 1, 0)</f>
        <v>1</v>
      </c>
      <c r="BX87">
        <f>IF('ALL-Students'!BX90='Master Answer Key'!$B89, 1, 0)</f>
        <v>1</v>
      </c>
      <c r="BY87">
        <f>IF('ALL-Students'!BY90='Master Answer Key'!$B89, 1, 0)</f>
        <v>1</v>
      </c>
      <c r="BZ87">
        <f>IF('ALL-Students'!BZ90='Master Answer Key'!$B89, 1, 0)</f>
        <v>1</v>
      </c>
      <c r="CA87">
        <f>IF('ALL-Students'!CA90='Master Answer Key'!$B89, 1, 0)</f>
        <v>0</v>
      </c>
      <c r="CB87">
        <f>IF('ALL-Students'!CB90='Master Answer Key'!$B89, 1, 0)</f>
        <v>1</v>
      </c>
      <c r="CC87">
        <f>IF('ALL-Students'!CC90='Master Answer Key'!$B89, 1, 0)</f>
        <v>1</v>
      </c>
    </row>
    <row r="88">
      <c r="A88" s="5" t="s">
        <v>192</v>
      </c>
      <c r="B88">
        <f>IF('ALL-Students'!B91='Master Answer Key'!$B90, 1, 0)</f>
        <v>1</v>
      </c>
      <c r="C88">
        <f>IF('ALL-Students'!C91='Master Answer Key'!$B90, 1, 0)</f>
        <v>1</v>
      </c>
      <c r="D88">
        <f>IF('ALL-Students'!D91='Master Answer Key'!$B90, 1, 0)</f>
        <v>1</v>
      </c>
      <c r="E88">
        <f>IF('ALL-Students'!E91='Master Answer Key'!$B90, 1, 0)</f>
        <v>1</v>
      </c>
      <c r="F88">
        <f>IF('ALL-Students'!F91='Master Answer Key'!$B90, 1, 0)</f>
        <v>1</v>
      </c>
      <c r="G88">
        <f>IF('ALL-Students'!G91='Master Answer Key'!$B90, 1, 0)</f>
        <v>0</v>
      </c>
      <c r="H88">
        <f>IF('ALL-Students'!H91='Master Answer Key'!$B90, 1, 0)</f>
        <v>1</v>
      </c>
      <c r="I88">
        <f>IF('ALL-Students'!I91='Master Answer Key'!$B90, 1, 0)</f>
        <v>0</v>
      </c>
      <c r="J88">
        <f>IF('ALL-Students'!J91='Master Answer Key'!$B90, 1, 0)</f>
        <v>1</v>
      </c>
      <c r="K88">
        <f>IF('ALL-Students'!K91='Master Answer Key'!$B90, 1, 0)</f>
        <v>1</v>
      </c>
      <c r="L88">
        <f>IF('ALL-Students'!L91='Master Answer Key'!$B90, 1, 0)</f>
        <v>1</v>
      </c>
      <c r="M88">
        <f>IF('ALL-Students'!M91='Master Answer Key'!$B90, 1, 0)</f>
        <v>0</v>
      </c>
      <c r="N88">
        <f>IF('ALL-Students'!N91='Master Answer Key'!$B90, 1, 0)</f>
        <v>0</v>
      </c>
      <c r="O88">
        <f>IF('ALL-Students'!O91='Master Answer Key'!$B90, 1, 0)</f>
        <v>1</v>
      </c>
      <c r="P88">
        <f>IF('ALL-Students'!P91='Master Answer Key'!$B90, 1, 0)</f>
        <v>1</v>
      </c>
      <c r="Q88">
        <f>IF('ALL-Students'!Q91='Master Answer Key'!$B90, 1, 0)</f>
        <v>1</v>
      </c>
      <c r="R88">
        <f>IF('ALL-Students'!R91='Master Answer Key'!$B90, 1, 0)</f>
        <v>1</v>
      </c>
      <c r="S88">
        <f>IF('ALL-Students'!S91='Master Answer Key'!$B90, 1, 0)</f>
        <v>1</v>
      </c>
      <c r="T88">
        <f>IF('ALL-Students'!T91='Master Answer Key'!$B90, 1, 0)</f>
        <v>1</v>
      </c>
      <c r="U88">
        <f>IF('ALL-Students'!U91='Master Answer Key'!$B90, 1, 0)</f>
        <v>1</v>
      </c>
      <c r="V88">
        <f>IF('ALL-Students'!V91='Master Answer Key'!$B90, 1, 0)</f>
        <v>1</v>
      </c>
      <c r="W88">
        <f>IF('ALL-Students'!W91='Master Answer Key'!$B90, 1, 0)</f>
        <v>0</v>
      </c>
      <c r="X88">
        <f>IF('ALL-Students'!X91='Master Answer Key'!$B90, 1, 0)</f>
        <v>1</v>
      </c>
      <c r="Y88">
        <f>IF('ALL-Students'!Y91='Master Answer Key'!$B90, 1, 0)</f>
        <v>1</v>
      </c>
      <c r="Z88">
        <f>IF('ALL-Students'!Z91='Master Answer Key'!$B90, 1, 0)</f>
        <v>1</v>
      </c>
      <c r="AA88">
        <f>IF('ALL-Students'!AA91='Master Answer Key'!$B90, 1, 0)</f>
        <v>1</v>
      </c>
      <c r="AB88">
        <f>IF('ALL-Students'!AB91='Master Answer Key'!$B90, 1, 0)</f>
        <v>0</v>
      </c>
      <c r="AC88">
        <f>IF('ALL-Students'!AC91='Master Answer Key'!$B90, 1, 0)</f>
        <v>0</v>
      </c>
      <c r="AD88">
        <f>IF('ALL-Students'!AD91='Master Answer Key'!$B90, 1, 0)</f>
        <v>1</v>
      </c>
      <c r="AE88">
        <f>IF('ALL-Students'!AE91='Master Answer Key'!$B90, 1, 0)</f>
        <v>1</v>
      </c>
      <c r="AF88">
        <f>IF('ALL-Students'!AF91='Master Answer Key'!$B90, 1, 0)</f>
        <v>1</v>
      </c>
      <c r="AG88">
        <f>IF('ALL-Students'!AG91='Master Answer Key'!$B90, 1, 0)</f>
        <v>1</v>
      </c>
      <c r="AH88">
        <f>IF('ALL-Students'!AH91='Master Answer Key'!$B90, 1, 0)</f>
        <v>1</v>
      </c>
      <c r="AI88">
        <f>IF('ALL-Students'!AI91='Master Answer Key'!$B90, 1, 0)</f>
        <v>1</v>
      </c>
      <c r="AJ88">
        <f>IF('ALL-Students'!AJ91='Master Answer Key'!$B90, 1, 0)</f>
        <v>1</v>
      </c>
      <c r="AK88">
        <f>IF('ALL-Students'!AK91='Master Answer Key'!$B90, 1, 0)</f>
        <v>1</v>
      </c>
      <c r="AL88">
        <f>IF('ALL-Students'!AL91='Master Answer Key'!$B90, 1, 0)</f>
        <v>1</v>
      </c>
      <c r="AM88">
        <f>IF('ALL-Students'!AM91='Master Answer Key'!$B90, 1, 0)</f>
        <v>1</v>
      </c>
      <c r="AN88">
        <f>IF('ALL-Students'!AN91='Master Answer Key'!$B90, 1, 0)</f>
        <v>0</v>
      </c>
      <c r="AO88">
        <f>IF('ALL-Students'!AO91='Master Answer Key'!$B90, 1, 0)</f>
        <v>1</v>
      </c>
      <c r="AP88">
        <f>IF('ALL-Students'!AP91='Master Answer Key'!$B90, 1, 0)</f>
        <v>1</v>
      </c>
      <c r="AQ88">
        <f>IF('ALL-Students'!AQ91='Master Answer Key'!$B90, 1, 0)</f>
        <v>1</v>
      </c>
      <c r="AR88">
        <f>IF('ALL-Students'!AR91='Master Answer Key'!$B90, 1, 0)</f>
        <v>0</v>
      </c>
      <c r="AS88">
        <f>IF('ALL-Students'!AS91='Master Answer Key'!$B90, 1, 0)</f>
        <v>0</v>
      </c>
      <c r="AT88">
        <f>IF('ALL-Students'!AT91='Master Answer Key'!$B90, 1, 0)</f>
        <v>0</v>
      </c>
      <c r="AU88">
        <f>IF('ALL-Students'!AU91='Master Answer Key'!$B90, 1, 0)</f>
        <v>1</v>
      </c>
      <c r="AV88">
        <f>IF('ALL-Students'!AV91='Master Answer Key'!$B90, 1, 0)</f>
        <v>1</v>
      </c>
      <c r="AW88">
        <f>IF('ALL-Students'!AW91='Master Answer Key'!$B90, 1, 0)</f>
        <v>1</v>
      </c>
      <c r="AX88">
        <f>IF('ALL-Students'!AX91='Master Answer Key'!$B90, 1, 0)</f>
        <v>1</v>
      </c>
      <c r="AY88">
        <f>IF('ALL-Students'!AY91='Master Answer Key'!$B90, 1, 0)</f>
        <v>1</v>
      </c>
      <c r="AZ88">
        <f>IF('ALL-Students'!AZ91='Master Answer Key'!$B90, 1, 0)</f>
        <v>1</v>
      </c>
      <c r="BA88">
        <f>IF('ALL-Students'!BA91='Master Answer Key'!$B90, 1, 0)</f>
        <v>1</v>
      </c>
      <c r="BB88">
        <f>IF('ALL-Students'!BB91='Master Answer Key'!$B90, 1, 0)</f>
        <v>1</v>
      </c>
      <c r="BC88">
        <f>IF('ALL-Students'!BC91='Master Answer Key'!$B90, 1, 0)</f>
        <v>0</v>
      </c>
      <c r="BD88">
        <f>IF('ALL-Students'!BD91='Master Answer Key'!$B90, 1, 0)</f>
        <v>1</v>
      </c>
      <c r="BE88">
        <f>IF('ALL-Students'!BE91='Master Answer Key'!$B90, 1, 0)</f>
        <v>1</v>
      </c>
      <c r="BF88">
        <f>IF('ALL-Students'!BF91='Master Answer Key'!$B90, 1, 0)</f>
        <v>1</v>
      </c>
      <c r="BG88">
        <f>IF('ALL-Students'!BG91='Master Answer Key'!$B90, 1, 0)</f>
        <v>1</v>
      </c>
      <c r="BH88">
        <f>IF('ALL-Students'!BH91='Master Answer Key'!$B90, 1, 0)</f>
        <v>1</v>
      </c>
      <c r="BI88">
        <f>IF('ALL-Students'!BI91='Master Answer Key'!$B90, 1, 0)</f>
        <v>1</v>
      </c>
      <c r="BJ88">
        <f>IF('ALL-Students'!BJ91='Master Answer Key'!$B90, 1, 0)</f>
        <v>1</v>
      </c>
      <c r="BK88">
        <f>IF('ALL-Students'!BK91='Master Answer Key'!$B90, 1, 0)</f>
        <v>1</v>
      </c>
      <c r="BL88">
        <f>IF('ALL-Students'!BL91='Master Answer Key'!$B90, 1, 0)</f>
        <v>1</v>
      </c>
      <c r="BM88">
        <f>IF('ALL-Students'!BM91='Master Answer Key'!$B90, 1, 0)</f>
        <v>1</v>
      </c>
      <c r="BN88">
        <f>IF('ALL-Students'!BN91='Master Answer Key'!$B90, 1, 0)</f>
        <v>1</v>
      </c>
      <c r="BO88">
        <f>IF('ALL-Students'!BO91='Master Answer Key'!$B90, 1, 0)</f>
        <v>1</v>
      </c>
      <c r="BP88">
        <f>IF('ALL-Students'!BP91='Master Answer Key'!$B90, 1, 0)</f>
        <v>1</v>
      </c>
      <c r="BQ88">
        <f>IF('ALL-Students'!BQ91='Master Answer Key'!$B90, 1, 0)</f>
        <v>0</v>
      </c>
      <c r="BR88">
        <f>IF('ALL-Students'!BR91='Master Answer Key'!$B90, 1, 0)</f>
        <v>1</v>
      </c>
      <c r="BS88">
        <f>IF('ALL-Students'!BS91='Master Answer Key'!$B90, 1, 0)</f>
        <v>1</v>
      </c>
      <c r="BT88">
        <f>IF('ALL-Students'!BT91='Master Answer Key'!$B90, 1, 0)</f>
        <v>1</v>
      </c>
      <c r="BU88">
        <f>IF('ALL-Students'!BU91='Master Answer Key'!$B90, 1, 0)</f>
        <v>1</v>
      </c>
      <c r="BV88">
        <f>IF('ALL-Students'!BV91='Master Answer Key'!$B90, 1, 0)</f>
        <v>1</v>
      </c>
      <c r="BW88">
        <f>IF('ALL-Students'!BW91='Master Answer Key'!$B90, 1, 0)</f>
        <v>1</v>
      </c>
      <c r="BX88">
        <f>IF('ALL-Students'!BX91='Master Answer Key'!$B90, 1, 0)</f>
        <v>1</v>
      </c>
      <c r="BY88">
        <f>IF('ALL-Students'!BY91='Master Answer Key'!$B90, 1, 0)</f>
        <v>1</v>
      </c>
      <c r="BZ88">
        <f>IF('ALL-Students'!BZ91='Master Answer Key'!$B90, 1, 0)</f>
        <v>1</v>
      </c>
      <c r="CA88">
        <f>IF('ALL-Students'!CA91='Master Answer Key'!$B90, 1, 0)</f>
        <v>1</v>
      </c>
      <c r="CB88">
        <f>IF('ALL-Students'!CB91='Master Answer Key'!$B90, 1, 0)</f>
        <v>1</v>
      </c>
      <c r="CC88">
        <f>IF('ALL-Students'!CC91='Master Answer Key'!$B90, 1, 0)</f>
        <v>1</v>
      </c>
    </row>
    <row r="89">
      <c r="A89" s="5" t="s">
        <v>193</v>
      </c>
      <c r="B89">
        <f>IF('ALL-Students'!B92='Master Answer Key'!$B91, 1, 0)</f>
        <v>1</v>
      </c>
      <c r="C89">
        <f>IF('ALL-Students'!C92='Master Answer Key'!$B91, 1, 0)</f>
        <v>1</v>
      </c>
      <c r="D89">
        <f>IF('ALL-Students'!D92='Master Answer Key'!$B91, 1, 0)</f>
        <v>1</v>
      </c>
      <c r="E89">
        <f>IF('ALL-Students'!E92='Master Answer Key'!$B91, 1, 0)</f>
        <v>1</v>
      </c>
      <c r="F89">
        <f>IF('ALL-Students'!F92='Master Answer Key'!$B91, 1, 0)</f>
        <v>1</v>
      </c>
      <c r="G89">
        <f>IF('ALL-Students'!G92='Master Answer Key'!$B91, 1, 0)</f>
        <v>0</v>
      </c>
      <c r="H89">
        <f>IF('ALL-Students'!H92='Master Answer Key'!$B91, 1, 0)</f>
        <v>1</v>
      </c>
      <c r="I89">
        <f>IF('ALL-Students'!I92='Master Answer Key'!$B91, 1, 0)</f>
        <v>0</v>
      </c>
      <c r="J89">
        <f>IF('ALL-Students'!J92='Master Answer Key'!$B91, 1, 0)</f>
        <v>1</v>
      </c>
      <c r="K89">
        <f>IF('ALL-Students'!K92='Master Answer Key'!$B91, 1, 0)</f>
        <v>0</v>
      </c>
      <c r="L89">
        <f>IF('ALL-Students'!L92='Master Answer Key'!$B91, 1, 0)</f>
        <v>0</v>
      </c>
      <c r="M89">
        <f>IF('ALL-Students'!M92='Master Answer Key'!$B91, 1, 0)</f>
        <v>1</v>
      </c>
      <c r="N89">
        <f>IF('ALL-Students'!N92='Master Answer Key'!$B91, 1, 0)</f>
        <v>1</v>
      </c>
      <c r="O89">
        <f>IF('ALL-Students'!O92='Master Answer Key'!$B91, 1, 0)</f>
        <v>1</v>
      </c>
      <c r="P89">
        <f>IF('ALL-Students'!P92='Master Answer Key'!$B91, 1, 0)</f>
        <v>1</v>
      </c>
      <c r="Q89">
        <f>IF('ALL-Students'!Q92='Master Answer Key'!$B91, 1, 0)</f>
        <v>1</v>
      </c>
      <c r="R89">
        <f>IF('ALL-Students'!R92='Master Answer Key'!$B91, 1, 0)</f>
        <v>0</v>
      </c>
      <c r="S89">
        <f>IF('ALL-Students'!S92='Master Answer Key'!$B91, 1, 0)</f>
        <v>0</v>
      </c>
      <c r="T89">
        <f>IF('ALL-Students'!T92='Master Answer Key'!$B91, 1, 0)</f>
        <v>1</v>
      </c>
      <c r="U89">
        <f>IF('ALL-Students'!U92='Master Answer Key'!$B91, 1, 0)</f>
        <v>0</v>
      </c>
      <c r="V89">
        <f>IF('ALL-Students'!V92='Master Answer Key'!$B91, 1, 0)</f>
        <v>1</v>
      </c>
      <c r="W89">
        <f>IF('ALL-Students'!W92='Master Answer Key'!$B91, 1, 0)</f>
        <v>1</v>
      </c>
      <c r="X89">
        <f>IF('ALL-Students'!X92='Master Answer Key'!$B91, 1, 0)</f>
        <v>1</v>
      </c>
      <c r="Y89">
        <f>IF('ALL-Students'!Y92='Master Answer Key'!$B91, 1, 0)</f>
        <v>1</v>
      </c>
      <c r="Z89">
        <f>IF('ALL-Students'!Z92='Master Answer Key'!$B91, 1, 0)</f>
        <v>1</v>
      </c>
      <c r="AA89">
        <f>IF('ALL-Students'!AA92='Master Answer Key'!$B91, 1, 0)</f>
        <v>1</v>
      </c>
      <c r="AB89">
        <f>IF('ALL-Students'!AB92='Master Answer Key'!$B91, 1, 0)</f>
        <v>1</v>
      </c>
      <c r="AC89">
        <f>IF('ALL-Students'!AC92='Master Answer Key'!$B91, 1, 0)</f>
        <v>1</v>
      </c>
      <c r="AD89">
        <f>IF('ALL-Students'!AD92='Master Answer Key'!$B91, 1, 0)</f>
        <v>1</v>
      </c>
      <c r="AE89">
        <f>IF('ALL-Students'!AE92='Master Answer Key'!$B91, 1, 0)</f>
        <v>0</v>
      </c>
      <c r="AF89">
        <f>IF('ALL-Students'!AF92='Master Answer Key'!$B91, 1, 0)</f>
        <v>1</v>
      </c>
      <c r="AG89">
        <f>IF('ALL-Students'!AG92='Master Answer Key'!$B91, 1, 0)</f>
        <v>0</v>
      </c>
      <c r="AH89">
        <f>IF('ALL-Students'!AH92='Master Answer Key'!$B91, 1, 0)</f>
        <v>1</v>
      </c>
      <c r="AI89">
        <f>IF('ALL-Students'!AI92='Master Answer Key'!$B91, 1, 0)</f>
        <v>1</v>
      </c>
      <c r="AJ89">
        <f>IF('ALL-Students'!AJ92='Master Answer Key'!$B91, 1, 0)</f>
        <v>1</v>
      </c>
      <c r="AK89">
        <f>IF('ALL-Students'!AK92='Master Answer Key'!$B91, 1, 0)</f>
        <v>1</v>
      </c>
      <c r="AL89">
        <f>IF('ALL-Students'!AL92='Master Answer Key'!$B91, 1, 0)</f>
        <v>1</v>
      </c>
      <c r="AM89">
        <f>IF('ALL-Students'!AM92='Master Answer Key'!$B91, 1, 0)</f>
        <v>1</v>
      </c>
      <c r="AN89">
        <f>IF('ALL-Students'!AN92='Master Answer Key'!$B91, 1, 0)</f>
        <v>0</v>
      </c>
      <c r="AO89">
        <f>IF('ALL-Students'!AO92='Master Answer Key'!$B91, 1, 0)</f>
        <v>1</v>
      </c>
      <c r="AP89">
        <f>IF('ALL-Students'!AP92='Master Answer Key'!$B91, 1, 0)</f>
        <v>1</v>
      </c>
      <c r="AQ89">
        <f>IF('ALL-Students'!AQ92='Master Answer Key'!$B91, 1, 0)</f>
        <v>1</v>
      </c>
      <c r="AR89">
        <f>IF('ALL-Students'!AR92='Master Answer Key'!$B91, 1, 0)</f>
        <v>1</v>
      </c>
      <c r="AS89">
        <f>IF('ALL-Students'!AS92='Master Answer Key'!$B91, 1, 0)</f>
        <v>0</v>
      </c>
      <c r="AT89">
        <f>IF('ALL-Students'!AT92='Master Answer Key'!$B91, 1, 0)</f>
        <v>1</v>
      </c>
      <c r="AU89">
        <f>IF('ALL-Students'!AU92='Master Answer Key'!$B91, 1, 0)</f>
        <v>1</v>
      </c>
      <c r="AV89">
        <f>IF('ALL-Students'!AV92='Master Answer Key'!$B91, 1, 0)</f>
        <v>1</v>
      </c>
      <c r="AW89">
        <f>IF('ALL-Students'!AW92='Master Answer Key'!$B91, 1, 0)</f>
        <v>1</v>
      </c>
      <c r="AX89">
        <f>IF('ALL-Students'!AX92='Master Answer Key'!$B91, 1, 0)</f>
        <v>0</v>
      </c>
      <c r="AY89">
        <f>IF('ALL-Students'!AY92='Master Answer Key'!$B91, 1, 0)</f>
        <v>1</v>
      </c>
      <c r="AZ89">
        <f>IF('ALL-Students'!AZ92='Master Answer Key'!$B91, 1, 0)</f>
        <v>1</v>
      </c>
      <c r="BA89">
        <f>IF('ALL-Students'!BA92='Master Answer Key'!$B91, 1, 0)</f>
        <v>1</v>
      </c>
      <c r="BB89">
        <f>IF('ALL-Students'!BB92='Master Answer Key'!$B91, 1, 0)</f>
        <v>1</v>
      </c>
      <c r="BC89">
        <f>IF('ALL-Students'!BC92='Master Answer Key'!$B91, 1, 0)</f>
        <v>1</v>
      </c>
      <c r="BD89">
        <f>IF('ALL-Students'!BD92='Master Answer Key'!$B91, 1, 0)</f>
        <v>1</v>
      </c>
      <c r="BE89">
        <f>IF('ALL-Students'!BE92='Master Answer Key'!$B91, 1, 0)</f>
        <v>1</v>
      </c>
      <c r="BF89">
        <f>IF('ALL-Students'!BF92='Master Answer Key'!$B91, 1, 0)</f>
        <v>1</v>
      </c>
      <c r="BG89">
        <f>IF('ALL-Students'!BG92='Master Answer Key'!$B91, 1, 0)</f>
        <v>1</v>
      </c>
      <c r="BH89">
        <f>IF('ALL-Students'!BH92='Master Answer Key'!$B91, 1, 0)</f>
        <v>1</v>
      </c>
      <c r="BI89">
        <f>IF('ALL-Students'!BI92='Master Answer Key'!$B91, 1, 0)</f>
        <v>1</v>
      </c>
      <c r="BJ89">
        <f>IF('ALL-Students'!BJ92='Master Answer Key'!$B91, 1, 0)</f>
        <v>1</v>
      </c>
      <c r="BK89">
        <f>IF('ALL-Students'!BK92='Master Answer Key'!$B91, 1, 0)</f>
        <v>1</v>
      </c>
      <c r="BL89">
        <f>IF('ALL-Students'!BL92='Master Answer Key'!$B91, 1, 0)</f>
        <v>1</v>
      </c>
      <c r="BM89">
        <f>IF('ALL-Students'!BM92='Master Answer Key'!$B91, 1, 0)</f>
        <v>1</v>
      </c>
      <c r="BN89">
        <f>IF('ALL-Students'!BN92='Master Answer Key'!$B91, 1, 0)</f>
        <v>1</v>
      </c>
      <c r="BO89">
        <f>IF('ALL-Students'!BO92='Master Answer Key'!$B91, 1, 0)</f>
        <v>1</v>
      </c>
      <c r="BP89">
        <f>IF('ALL-Students'!BP92='Master Answer Key'!$B91, 1, 0)</f>
        <v>1</v>
      </c>
      <c r="BQ89">
        <f>IF('ALL-Students'!BQ92='Master Answer Key'!$B91, 1, 0)</f>
        <v>1</v>
      </c>
      <c r="BR89">
        <f>IF('ALL-Students'!BR92='Master Answer Key'!$B91, 1, 0)</f>
        <v>0</v>
      </c>
      <c r="BS89">
        <f>IF('ALL-Students'!BS92='Master Answer Key'!$B91, 1, 0)</f>
        <v>1</v>
      </c>
      <c r="BT89">
        <f>IF('ALL-Students'!BT92='Master Answer Key'!$B91, 1, 0)</f>
        <v>1</v>
      </c>
      <c r="BU89">
        <f>IF('ALL-Students'!BU92='Master Answer Key'!$B91, 1, 0)</f>
        <v>1</v>
      </c>
      <c r="BV89">
        <f>IF('ALL-Students'!BV92='Master Answer Key'!$B91, 1, 0)</f>
        <v>1</v>
      </c>
      <c r="BW89">
        <f>IF('ALL-Students'!BW92='Master Answer Key'!$B91, 1, 0)</f>
        <v>1</v>
      </c>
      <c r="BX89">
        <f>IF('ALL-Students'!BX92='Master Answer Key'!$B91, 1, 0)</f>
        <v>1</v>
      </c>
      <c r="BY89">
        <f>IF('ALL-Students'!BY92='Master Answer Key'!$B91, 1, 0)</f>
        <v>0</v>
      </c>
      <c r="BZ89">
        <f>IF('ALL-Students'!BZ92='Master Answer Key'!$B91, 1, 0)</f>
        <v>1</v>
      </c>
      <c r="CA89">
        <f>IF('ALL-Students'!CA92='Master Answer Key'!$B91, 1, 0)</f>
        <v>1</v>
      </c>
      <c r="CB89">
        <f>IF('ALL-Students'!CB92='Master Answer Key'!$B91, 1, 0)</f>
        <v>0</v>
      </c>
      <c r="CC89">
        <f>IF('ALL-Students'!CC92='Master Answer Key'!$B91, 1, 0)</f>
        <v>0</v>
      </c>
    </row>
    <row r="90">
      <c r="A90" s="5" t="s">
        <v>194</v>
      </c>
      <c r="B90">
        <f>IF('ALL-Students'!B93='Master Answer Key'!$B92, 1, 0)</f>
        <v>1</v>
      </c>
      <c r="C90">
        <f>IF('ALL-Students'!C93='Master Answer Key'!$B92, 1, 0)</f>
        <v>1</v>
      </c>
      <c r="D90">
        <f>IF('ALL-Students'!D93='Master Answer Key'!$B92, 1, 0)</f>
        <v>1</v>
      </c>
      <c r="E90">
        <f>IF('ALL-Students'!E93='Master Answer Key'!$B92, 1, 0)</f>
        <v>1</v>
      </c>
      <c r="F90">
        <f>IF('ALL-Students'!F93='Master Answer Key'!$B92, 1, 0)</f>
        <v>1</v>
      </c>
      <c r="G90">
        <f>IF('ALL-Students'!G93='Master Answer Key'!$B92, 1, 0)</f>
        <v>0</v>
      </c>
      <c r="H90">
        <f>IF('ALL-Students'!H93='Master Answer Key'!$B92, 1, 0)</f>
        <v>1</v>
      </c>
      <c r="I90">
        <f>IF('ALL-Students'!I93='Master Answer Key'!$B92, 1, 0)</f>
        <v>1</v>
      </c>
      <c r="J90">
        <f>IF('ALL-Students'!J93='Master Answer Key'!$B92, 1, 0)</f>
        <v>1</v>
      </c>
      <c r="K90">
        <f>IF('ALL-Students'!K93='Master Answer Key'!$B92, 1, 0)</f>
        <v>1</v>
      </c>
      <c r="L90">
        <f>IF('ALL-Students'!L93='Master Answer Key'!$B92, 1, 0)</f>
        <v>1</v>
      </c>
      <c r="M90">
        <f>IF('ALL-Students'!M93='Master Answer Key'!$B92, 1, 0)</f>
        <v>1</v>
      </c>
      <c r="N90">
        <f>IF('ALL-Students'!N93='Master Answer Key'!$B92, 1, 0)</f>
        <v>1</v>
      </c>
      <c r="O90">
        <f>IF('ALL-Students'!O93='Master Answer Key'!$B92, 1, 0)</f>
        <v>1</v>
      </c>
      <c r="P90">
        <f>IF('ALL-Students'!P93='Master Answer Key'!$B92, 1, 0)</f>
        <v>1</v>
      </c>
      <c r="Q90">
        <f>IF('ALL-Students'!Q93='Master Answer Key'!$B92, 1, 0)</f>
        <v>1</v>
      </c>
      <c r="R90">
        <f>IF('ALL-Students'!R93='Master Answer Key'!$B92, 1, 0)</f>
        <v>1</v>
      </c>
      <c r="S90">
        <f>IF('ALL-Students'!S93='Master Answer Key'!$B92, 1, 0)</f>
        <v>0</v>
      </c>
      <c r="T90">
        <f>IF('ALL-Students'!T93='Master Answer Key'!$B92, 1, 0)</f>
        <v>1</v>
      </c>
      <c r="U90">
        <f>IF('ALL-Students'!U93='Master Answer Key'!$B92, 1, 0)</f>
        <v>1</v>
      </c>
      <c r="V90">
        <f>IF('ALL-Students'!V93='Master Answer Key'!$B92, 1, 0)</f>
        <v>1</v>
      </c>
      <c r="W90">
        <f>IF('ALL-Students'!W93='Master Answer Key'!$B92, 1, 0)</f>
        <v>1</v>
      </c>
      <c r="X90">
        <f>IF('ALL-Students'!X93='Master Answer Key'!$B92, 1, 0)</f>
        <v>1</v>
      </c>
      <c r="Y90">
        <f>IF('ALL-Students'!Y93='Master Answer Key'!$B92, 1, 0)</f>
        <v>1</v>
      </c>
      <c r="Z90">
        <f>IF('ALL-Students'!Z93='Master Answer Key'!$B92, 1, 0)</f>
        <v>1</v>
      </c>
      <c r="AA90">
        <f>IF('ALL-Students'!AA93='Master Answer Key'!$B92, 1, 0)</f>
        <v>1</v>
      </c>
      <c r="AB90">
        <f>IF('ALL-Students'!AB93='Master Answer Key'!$B92, 1, 0)</f>
        <v>1</v>
      </c>
      <c r="AC90">
        <f>IF('ALL-Students'!AC93='Master Answer Key'!$B92, 1, 0)</f>
        <v>1</v>
      </c>
      <c r="AD90">
        <f>IF('ALL-Students'!AD93='Master Answer Key'!$B92, 1, 0)</f>
        <v>1</v>
      </c>
      <c r="AE90">
        <f>IF('ALL-Students'!AE93='Master Answer Key'!$B92, 1, 0)</f>
        <v>1</v>
      </c>
      <c r="AF90">
        <f>IF('ALL-Students'!AF93='Master Answer Key'!$B92, 1, 0)</f>
        <v>1</v>
      </c>
      <c r="AG90">
        <f>IF('ALL-Students'!AG93='Master Answer Key'!$B92, 1, 0)</f>
        <v>1</v>
      </c>
      <c r="AH90">
        <f>IF('ALL-Students'!AH93='Master Answer Key'!$B92, 1, 0)</f>
        <v>1</v>
      </c>
      <c r="AI90">
        <f>IF('ALL-Students'!AI93='Master Answer Key'!$B92, 1, 0)</f>
        <v>1</v>
      </c>
      <c r="AJ90">
        <f>IF('ALL-Students'!AJ93='Master Answer Key'!$B92, 1, 0)</f>
        <v>1</v>
      </c>
      <c r="AK90">
        <f>IF('ALL-Students'!AK93='Master Answer Key'!$B92, 1, 0)</f>
        <v>1</v>
      </c>
      <c r="AL90">
        <f>IF('ALL-Students'!AL93='Master Answer Key'!$B92, 1, 0)</f>
        <v>1</v>
      </c>
      <c r="AM90">
        <f>IF('ALL-Students'!AM93='Master Answer Key'!$B92, 1, 0)</f>
        <v>1</v>
      </c>
      <c r="AN90">
        <f>IF('ALL-Students'!AN93='Master Answer Key'!$B92, 1, 0)</f>
        <v>0</v>
      </c>
      <c r="AO90">
        <f>IF('ALL-Students'!AO93='Master Answer Key'!$B92, 1, 0)</f>
        <v>1</v>
      </c>
      <c r="AP90">
        <f>IF('ALL-Students'!AP93='Master Answer Key'!$B92, 1, 0)</f>
        <v>1</v>
      </c>
      <c r="AQ90">
        <f>IF('ALL-Students'!AQ93='Master Answer Key'!$B92, 1, 0)</f>
        <v>1</v>
      </c>
      <c r="AR90">
        <f>IF('ALL-Students'!AR93='Master Answer Key'!$B92, 1, 0)</f>
        <v>1</v>
      </c>
      <c r="AS90">
        <f>IF('ALL-Students'!AS93='Master Answer Key'!$B92, 1, 0)</f>
        <v>0</v>
      </c>
      <c r="AT90">
        <f>IF('ALL-Students'!AT93='Master Answer Key'!$B92, 1, 0)</f>
        <v>1</v>
      </c>
      <c r="AU90">
        <f>IF('ALL-Students'!AU93='Master Answer Key'!$B92, 1, 0)</f>
        <v>1</v>
      </c>
      <c r="AV90">
        <f>IF('ALL-Students'!AV93='Master Answer Key'!$B92, 1, 0)</f>
        <v>1</v>
      </c>
      <c r="AW90">
        <f>IF('ALL-Students'!AW93='Master Answer Key'!$B92, 1, 0)</f>
        <v>1</v>
      </c>
      <c r="AX90">
        <f>IF('ALL-Students'!AX93='Master Answer Key'!$B92, 1, 0)</f>
        <v>1</v>
      </c>
      <c r="AY90">
        <f>IF('ALL-Students'!AY93='Master Answer Key'!$B92, 1, 0)</f>
        <v>1</v>
      </c>
      <c r="AZ90">
        <f>IF('ALL-Students'!AZ93='Master Answer Key'!$B92, 1, 0)</f>
        <v>1</v>
      </c>
      <c r="BA90">
        <f>IF('ALL-Students'!BA93='Master Answer Key'!$B92, 1, 0)</f>
        <v>1</v>
      </c>
      <c r="BB90">
        <f>IF('ALL-Students'!BB93='Master Answer Key'!$B92, 1, 0)</f>
        <v>1</v>
      </c>
      <c r="BC90">
        <f>IF('ALL-Students'!BC93='Master Answer Key'!$B92, 1, 0)</f>
        <v>1</v>
      </c>
      <c r="BD90">
        <f>IF('ALL-Students'!BD93='Master Answer Key'!$B92, 1, 0)</f>
        <v>1</v>
      </c>
      <c r="BE90">
        <f>IF('ALL-Students'!BE93='Master Answer Key'!$B92, 1, 0)</f>
        <v>1</v>
      </c>
      <c r="BF90">
        <f>IF('ALL-Students'!BF93='Master Answer Key'!$B92, 1, 0)</f>
        <v>1</v>
      </c>
      <c r="BG90">
        <f>IF('ALL-Students'!BG93='Master Answer Key'!$B92, 1, 0)</f>
        <v>1</v>
      </c>
      <c r="BH90">
        <f>IF('ALL-Students'!BH93='Master Answer Key'!$B92, 1, 0)</f>
        <v>1</v>
      </c>
      <c r="BI90">
        <f>IF('ALL-Students'!BI93='Master Answer Key'!$B92, 1, 0)</f>
        <v>1</v>
      </c>
      <c r="BJ90">
        <f>IF('ALL-Students'!BJ93='Master Answer Key'!$B92, 1, 0)</f>
        <v>1</v>
      </c>
      <c r="BK90">
        <f>IF('ALL-Students'!BK93='Master Answer Key'!$B92, 1, 0)</f>
        <v>1</v>
      </c>
      <c r="BL90">
        <f>IF('ALL-Students'!BL93='Master Answer Key'!$B92, 1, 0)</f>
        <v>1</v>
      </c>
      <c r="BM90">
        <f>IF('ALL-Students'!BM93='Master Answer Key'!$B92, 1, 0)</f>
        <v>1</v>
      </c>
      <c r="BN90">
        <f>IF('ALL-Students'!BN93='Master Answer Key'!$B92, 1, 0)</f>
        <v>1</v>
      </c>
      <c r="BO90">
        <f>IF('ALL-Students'!BO93='Master Answer Key'!$B92, 1, 0)</f>
        <v>1</v>
      </c>
      <c r="BP90">
        <f>IF('ALL-Students'!BP93='Master Answer Key'!$B92, 1, 0)</f>
        <v>0</v>
      </c>
      <c r="BQ90">
        <f>IF('ALL-Students'!BQ93='Master Answer Key'!$B92, 1, 0)</f>
        <v>1</v>
      </c>
      <c r="BR90">
        <f>IF('ALL-Students'!BR93='Master Answer Key'!$B92, 1, 0)</f>
        <v>1</v>
      </c>
      <c r="BS90">
        <f>IF('ALL-Students'!BS93='Master Answer Key'!$B92, 1, 0)</f>
        <v>1</v>
      </c>
      <c r="BT90">
        <f>IF('ALL-Students'!BT93='Master Answer Key'!$B92, 1, 0)</f>
        <v>1</v>
      </c>
      <c r="BU90">
        <f>IF('ALL-Students'!BU93='Master Answer Key'!$B92, 1, 0)</f>
        <v>1</v>
      </c>
      <c r="BV90">
        <f>IF('ALL-Students'!BV93='Master Answer Key'!$B92, 1, 0)</f>
        <v>1</v>
      </c>
      <c r="BW90">
        <f>IF('ALL-Students'!BW93='Master Answer Key'!$B92, 1, 0)</f>
        <v>1</v>
      </c>
      <c r="BX90">
        <f>IF('ALL-Students'!BX93='Master Answer Key'!$B92, 1, 0)</f>
        <v>0</v>
      </c>
      <c r="BY90">
        <f>IF('ALL-Students'!BY93='Master Answer Key'!$B92, 1, 0)</f>
        <v>1</v>
      </c>
      <c r="BZ90">
        <f>IF('ALL-Students'!BZ93='Master Answer Key'!$B92, 1, 0)</f>
        <v>1</v>
      </c>
      <c r="CA90">
        <f>IF('ALL-Students'!CA93='Master Answer Key'!$B92, 1, 0)</f>
        <v>1</v>
      </c>
      <c r="CB90">
        <f>IF('ALL-Students'!CB93='Master Answer Key'!$B92, 1, 0)</f>
        <v>1</v>
      </c>
      <c r="CC90">
        <f>IF('ALL-Students'!CC93='Master Answer Key'!$B92, 1, 0)</f>
        <v>1</v>
      </c>
    </row>
    <row r="91">
      <c r="A91" s="5" t="s">
        <v>195</v>
      </c>
      <c r="B91">
        <f>IF('ALL-Students'!B94='Master Answer Key'!$B93, 1, 0)</f>
        <v>1</v>
      </c>
      <c r="C91">
        <f>IF('ALL-Students'!C94='Master Answer Key'!$B93, 1, 0)</f>
        <v>1</v>
      </c>
      <c r="D91">
        <f>IF('ALL-Students'!D94='Master Answer Key'!$B93, 1, 0)</f>
        <v>0</v>
      </c>
      <c r="E91">
        <f>IF('ALL-Students'!E94='Master Answer Key'!$B93, 1, 0)</f>
        <v>1</v>
      </c>
      <c r="F91">
        <f>IF('ALL-Students'!F94='Master Answer Key'!$B93, 1, 0)</f>
        <v>1</v>
      </c>
      <c r="G91">
        <f>IF('ALL-Students'!G94='Master Answer Key'!$B93, 1, 0)</f>
        <v>0</v>
      </c>
      <c r="H91">
        <f>IF('ALL-Students'!H94='Master Answer Key'!$B93, 1, 0)</f>
        <v>1</v>
      </c>
      <c r="I91">
        <f>IF('ALL-Students'!I94='Master Answer Key'!$B93, 1, 0)</f>
        <v>1</v>
      </c>
      <c r="J91">
        <f>IF('ALL-Students'!J94='Master Answer Key'!$B93, 1, 0)</f>
        <v>0</v>
      </c>
      <c r="K91">
        <f>IF('ALL-Students'!K94='Master Answer Key'!$B93, 1, 0)</f>
        <v>0</v>
      </c>
      <c r="L91">
        <f>IF('ALL-Students'!L94='Master Answer Key'!$B93, 1, 0)</f>
        <v>0</v>
      </c>
      <c r="M91">
        <f>IF('ALL-Students'!M94='Master Answer Key'!$B93, 1, 0)</f>
        <v>1</v>
      </c>
      <c r="N91">
        <f>IF('ALL-Students'!N94='Master Answer Key'!$B93, 1, 0)</f>
        <v>0</v>
      </c>
      <c r="O91">
        <f>IF('ALL-Students'!O94='Master Answer Key'!$B93, 1, 0)</f>
        <v>1</v>
      </c>
      <c r="P91">
        <f>IF('ALL-Students'!P94='Master Answer Key'!$B93, 1, 0)</f>
        <v>1</v>
      </c>
      <c r="Q91">
        <f>IF('ALL-Students'!Q94='Master Answer Key'!$B93, 1, 0)</f>
        <v>1</v>
      </c>
      <c r="R91">
        <f>IF('ALL-Students'!R94='Master Answer Key'!$B93, 1, 0)</f>
        <v>1</v>
      </c>
      <c r="S91">
        <f>IF('ALL-Students'!S94='Master Answer Key'!$B93, 1, 0)</f>
        <v>0</v>
      </c>
      <c r="T91">
        <f>IF('ALL-Students'!T94='Master Answer Key'!$B93, 1, 0)</f>
        <v>1</v>
      </c>
      <c r="U91">
        <f>IF('ALL-Students'!U94='Master Answer Key'!$B93, 1, 0)</f>
        <v>0</v>
      </c>
      <c r="V91">
        <f>IF('ALL-Students'!V94='Master Answer Key'!$B93, 1, 0)</f>
        <v>0</v>
      </c>
      <c r="W91">
        <f>IF('ALL-Students'!W94='Master Answer Key'!$B93, 1, 0)</f>
        <v>0</v>
      </c>
      <c r="X91">
        <f>IF('ALL-Students'!X94='Master Answer Key'!$B93, 1, 0)</f>
        <v>1</v>
      </c>
      <c r="Y91">
        <f>IF('ALL-Students'!Y94='Master Answer Key'!$B93, 1, 0)</f>
        <v>0</v>
      </c>
      <c r="Z91">
        <f>IF('ALL-Students'!Z94='Master Answer Key'!$B93, 1, 0)</f>
        <v>1</v>
      </c>
      <c r="AA91">
        <f>IF('ALL-Students'!AA94='Master Answer Key'!$B93, 1, 0)</f>
        <v>1</v>
      </c>
      <c r="AB91">
        <f>IF('ALL-Students'!AB94='Master Answer Key'!$B93, 1, 0)</f>
        <v>1</v>
      </c>
      <c r="AC91">
        <f>IF('ALL-Students'!AC94='Master Answer Key'!$B93, 1, 0)</f>
        <v>1</v>
      </c>
      <c r="AD91">
        <f>IF('ALL-Students'!AD94='Master Answer Key'!$B93, 1, 0)</f>
        <v>1</v>
      </c>
      <c r="AE91">
        <f>IF('ALL-Students'!AE94='Master Answer Key'!$B93, 1, 0)</f>
        <v>1</v>
      </c>
      <c r="AF91">
        <f>IF('ALL-Students'!AF94='Master Answer Key'!$B93, 1, 0)</f>
        <v>0</v>
      </c>
      <c r="AG91">
        <f>IF('ALL-Students'!AG94='Master Answer Key'!$B93, 1, 0)</f>
        <v>0</v>
      </c>
      <c r="AH91">
        <f>IF('ALL-Students'!AH94='Master Answer Key'!$B93, 1, 0)</f>
        <v>1</v>
      </c>
      <c r="AI91">
        <f>IF('ALL-Students'!AI94='Master Answer Key'!$B93, 1, 0)</f>
        <v>1</v>
      </c>
      <c r="AJ91">
        <f>IF('ALL-Students'!AJ94='Master Answer Key'!$B93, 1, 0)</f>
        <v>0</v>
      </c>
      <c r="AK91">
        <f>IF('ALL-Students'!AK94='Master Answer Key'!$B93, 1, 0)</f>
        <v>1</v>
      </c>
      <c r="AL91">
        <f>IF('ALL-Students'!AL94='Master Answer Key'!$B93, 1, 0)</f>
        <v>1</v>
      </c>
      <c r="AM91">
        <f>IF('ALL-Students'!AM94='Master Answer Key'!$B93, 1, 0)</f>
        <v>1</v>
      </c>
      <c r="AN91">
        <f>IF('ALL-Students'!AN94='Master Answer Key'!$B93, 1, 0)</f>
        <v>0</v>
      </c>
      <c r="AO91">
        <f>IF('ALL-Students'!AO94='Master Answer Key'!$B93, 1, 0)</f>
        <v>0</v>
      </c>
      <c r="AP91">
        <f>IF('ALL-Students'!AP94='Master Answer Key'!$B93, 1, 0)</f>
        <v>1</v>
      </c>
      <c r="AQ91">
        <f>IF('ALL-Students'!AQ94='Master Answer Key'!$B93, 1, 0)</f>
        <v>1</v>
      </c>
      <c r="AR91">
        <f>IF('ALL-Students'!AR94='Master Answer Key'!$B93, 1, 0)</f>
        <v>1</v>
      </c>
      <c r="AS91">
        <f>IF('ALL-Students'!AS94='Master Answer Key'!$B93, 1, 0)</f>
        <v>1</v>
      </c>
      <c r="AT91">
        <f>IF('ALL-Students'!AT94='Master Answer Key'!$B93, 1, 0)</f>
        <v>1</v>
      </c>
      <c r="AU91">
        <f>IF('ALL-Students'!AU94='Master Answer Key'!$B93, 1, 0)</f>
        <v>1</v>
      </c>
      <c r="AV91">
        <f>IF('ALL-Students'!AV94='Master Answer Key'!$B93, 1, 0)</f>
        <v>1</v>
      </c>
      <c r="AW91">
        <f>IF('ALL-Students'!AW94='Master Answer Key'!$B93, 1, 0)</f>
        <v>1</v>
      </c>
      <c r="AX91">
        <f>IF('ALL-Students'!AX94='Master Answer Key'!$B93, 1, 0)</f>
        <v>0</v>
      </c>
      <c r="AY91">
        <f>IF('ALL-Students'!AY94='Master Answer Key'!$B93, 1, 0)</f>
        <v>1</v>
      </c>
      <c r="AZ91">
        <f>IF('ALL-Students'!AZ94='Master Answer Key'!$B93, 1, 0)</f>
        <v>1</v>
      </c>
      <c r="BA91">
        <f>IF('ALL-Students'!BA94='Master Answer Key'!$B93, 1, 0)</f>
        <v>1</v>
      </c>
      <c r="BB91">
        <f>IF('ALL-Students'!BB94='Master Answer Key'!$B93, 1, 0)</f>
        <v>1</v>
      </c>
      <c r="BC91">
        <f>IF('ALL-Students'!BC94='Master Answer Key'!$B93, 1, 0)</f>
        <v>1</v>
      </c>
      <c r="BD91">
        <f>IF('ALL-Students'!BD94='Master Answer Key'!$B93, 1, 0)</f>
        <v>1</v>
      </c>
      <c r="BE91">
        <f>IF('ALL-Students'!BE94='Master Answer Key'!$B93, 1, 0)</f>
        <v>0</v>
      </c>
      <c r="BF91">
        <f>IF('ALL-Students'!BF94='Master Answer Key'!$B93, 1, 0)</f>
        <v>1</v>
      </c>
      <c r="BG91">
        <f>IF('ALL-Students'!BG94='Master Answer Key'!$B93, 1, 0)</f>
        <v>1</v>
      </c>
      <c r="BH91">
        <f>IF('ALL-Students'!BH94='Master Answer Key'!$B93, 1, 0)</f>
        <v>1</v>
      </c>
      <c r="BI91">
        <f>IF('ALL-Students'!BI94='Master Answer Key'!$B93, 1, 0)</f>
        <v>0</v>
      </c>
      <c r="BJ91">
        <f>IF('ALL-Students'!BJ94='Master Answer Key'!$B93, 1, 0)</f>
        <v>0</v>
      </c>
      <c r="BK91">
        <f>IF('ALL-Students'!BK94='Master Answer Key'!$B93, 1, 0)</f>
        <v>1</v>
      </c>
      <c r="BL91">
        <f>IF('ALL-Students'!BL94='Master Answer Key'!$B93, 1, 0)</f>
        <v>0</v>
      </c>
      <c r="BM91">
        <f>IF('ALL-Students'!BM94='Master Answer Key'!$B93, 1, 0)</f>
        <v>1</v>
      </c>
      <c r="BN91">
        <f>IF('ALL-Students'!BN94='Master Answer Key'!$B93, 1, 0)</f>
        <v>1</v>
      </c>
      <c r="BO91">
        <f>IF('ALL-Students'!BO94='Master Answer Key'!$B93, 1, 0)</f>
        <v>1</v>
      </c>
      <c r="BP91">
        <f>IF('ALL-Students'!BP94='Master Answer Key'!$B93, 1, 0)</f>
        <v>1</v>
      </c>
      <c r="BQ91">
        <f>IF('ALL-Students'!BQ94='Master Answer Key'!$B93, 1, 0)</f>
        <v>1</v>
      </c>
      <c r="BR91">
        <f>IF('ALL-Students'!BR94='Master Answer Key'!$B93, 1, 0)</f>
        <v>0</v>
      </c>
      <c r="BS91">
        <f>IF('ALL-Students'!BS94='Master Answer Key'!$B93, 1, 0)</f>
        <v>1</v>
      </c>
      <c r="BT91">
        <f>IF('ALL-Students'!BT94='Master Answer Key'!$B93, 1, 0)</f>
        <v>0</v>
      </c>
      <c r="BU91">
        <f>IF('ALL-Students'!BU94='Master Answer Key'!$B93, 1, 0)</f>
        <v>1</v>
      </c>
      <c r="BV91">
        <f>IF('ALL-Students'!BV94='Master Answer Key'!$B93, 1, 0)</f>
        <v>1</v>
      </c>
      <c r="BW91">
        <f>IF('ALL-Students'!BW94='Master Answer Key'!$B93, 1, 0)</f>
        <v>1</v>
      </c>
      <c r="BX91">
        <f>IF('ALL-Students'!BX94='Master Answer Key'!$B93, 1, 0)</f>
        <v>1</v>
      </c>
      <c r="BY91">
        <f>IF('ALL-Students'!BY94='Master Answer Key'!$B93, 1, 0)</f>
        <v>1</v>
      </c>
      <c r="BZ91">
        <f>IF('ALL-Students'!BZ94='Master Answer Key'!$B93, 1, 0)</f>
        <v>1</v>
      </c>
      <c r="CA91">
        <f>IF('ALL-Students'!CA94='Master Answer Key'!$B93, 1, 0)</f>
        <v>1</v>
      </c>
      <c r="CB91">
        <f>IF('ALL-Students'!CB94='Master Answer Key'!$B93, 1, 0)</f>
        <v>1</v>
      </c>
      <c r="CC91">
        <f>IF('ALL-Students'!CC94='Master Answer Key'!$B93, 1, 0)</f>
        <v>1</v>
      </c>
    </row>
    <row r="92">
      <c r="A92" s="5" t="s">
        <v>196</v>
      </c>
      <c r="B92">
        <f>IF('ALL-Students'!B95='Master Answer Key'!$B94, 1, 0)</f>
        <v>1</v>
      </c>
      <c r="C92">
        <f>IF('ALL-Students'!C95='Master Answer Key'!$B94, 1, 0)</f>
        <v>1</v>
      </c>
      <c r="D92">
        <f>IF('ALL-Students'!D95='Master Answer Key'!$B94, 1, 0)</f>
        <v>1</v>
      </c>
      <c r="E92">
        <f>IF('ALL-Students'!E95='Master Answer Key'!$B94, 1, 0)</f>
        <v>1</v>
      </c>
      <c r="F92">
        <f>IF('ALL-Students'!F95='Master Answer Key'!$B94, 1, 0)</f>
        <v>1</v>
      </c>
      <c r="G92">
        <f>IF('ALL-Students'!G95='Master Answer Key'!$B94, 1, 0)</f>
        <v>0</v>
      </c>
      <c r="H92">
        <f>IF('ALL-Students'!H95='Master Answer Key'!$B94, 1, 0)</f>
        <v>1</v>
      </c>
      <c r="I92">
        <f>IF('ALL-Students'!I95='Master Answer Key'!$B94, 1, 0)</f>
        <v>1</v>
      </c>
      <c r="J92">
        <f>IF('ALL-Students'!J95='Master Answer Key'!$B94, 1, 0)</f>
        <v>1</v>
      </c>
      <c r="K92">
        <f>IF('ALL-Students'!K95='Master Answer Key'!$B94, 1, 0)</f>
        <v>0</v>
      </c>
      <c r="L92">
        <f>IF('ALL-Students'!L95='Master Answer Key'!$B94, 1, 0)</f>
        <v>1</v>
      </c>
      <c r="M92">
        <f>IF('ALL-Students'!M95='Master Answer Key'!$B94, 1, 0)</f>
        <v>1</v>
      </c>
      <c r="N92">
        <f>IF('ALL-Students'!N95='Master Answer Key'!$B94, 1, 0)</f>
        <v>1</v>
      </c>
      <c r="O92">
        <f>IF('ALL-Students'!O95='Master Answer Key'!$B94, 1, 0)</f>
        <v>1</v>
      </c>
      <c r="P92">
        <f>IF('ALL-Students'!P95='Master Answer Key'!$B94, 1, 0)</f>
        <v>1</v>
      </c>
      <c r="Q92">
        <f>IF('ALL-Students'!Q95='Master Answer Key'!$B94, 1, 0)</f>
        <v>1</v>
      </c>
      <c r="R92">
        <f>IF('ALL-Students'!R95='Master Answer Key'!$B94, 1, 0)</f>
        <v>0</v>
      </c>
      <c r="S92">
        <f>IF('ALL-Students'!S95='Master Answer Key'!$B94, 1, 0)</f>
        <v>1</v>
      </c>
      <c r="T92">
        <f>IF('ALL-Students'!T95='Master Answer Key'!$B94, 1, 0)</f>
        <v>1</v>
      </c>
      <c r="U92">
        <f>IF('ALL-Students'!U95='Master Answer Key'!$B94, 1, 0)</f>
        <v>1</v>
      </c>
      <c r="V92">
        <f>IF('ALL-Students'!V95='Master Answer Key'!$B94, 1, 0)</f>
        <v>0</v>
      </c>
      <c r="W92">
        <f>IF('ALL-Students'!W95='Master Answer Key'!$B94, 1, 0)</f>
        <v>0</v>
      </c>
      <c r="X92">
        <f>IF('ALL-Students'!X95='Master Answer Key'!$B94, 1, 0)</f>
        <v>0</v>
      </c>
      <c r="Y92">
        <f>IF('ALL-Students'!Y95='Master Answer Key'!$B94, 1, 0)</f>
        <v>0</v>
      </c>
      <c r="Z92">
        <f>IF('ALL-Students'!Z95='Master Answer Key'!$B94, 1, 0)</f>
        <v>1</v>
      </c>
      <c r="AA92">
        <f>IF('ALL-Students'!AA95='Master Answer Key'!$B94, 1, 0)</f>
        <v>0</v>
      </c>
      <c r="AB92">
        <f>IF('ALL-Students'!AB95='Master Answer Key'!$B94, 1, 0)</f>
        <v>0</v>
      </c>
      <c r="AC92">
        <f>IF('ALL-Students'!AC95='Master Answer Key'!$B94, 1, 0)</f>
        <v>0</v>
      </c>
      <c r="AD92">
        <f>IF('ALL-Students'!AD95='Master Answer Key'!$B94, 1, 0)</f>
        <v>1</v>
      </c>
      <c r="AE92">
        <f>IF('ALL-Students'!AE95='Master Answer Key'!$B94, 1, 0)</f>
        <v>1</v>
      </c>
      <c r="AF92">
        <f>IF('ALL-Students'!AF95='Master Answer Key'!$B94, 1, 0)</f>
        <v>0</v>
      </c>
      <c r="AG92">
        <f>IF('ALL-Students'!AG95='Master Answer Key'!$B94, 1, 0)</f>
        <v>1</v>
      </c>
      <c r="AH92">
        <f>IF('ALL-Students'!AH95='Master Answer Key'!$B94, 1, 0)</f>
        <v>1</v>
      </c>
      <c r="AI92">
        <f>IF('ALL-Students'!AI95='Master Answer Key'!$B94, 1, 0)</f>
        <v>1</v>
      </c>
      <c r="AJ92">
        <f>IF('ALL-Students'!AJ95='Master Answer Key'!$B94, 1, 0)</f>
        <v>1</v>
      </c>
      <c r="AK92">
        <f>IF('ALL-Students'!AK95='Master Answer Key'!$B94, 1, 0)</f>
        <v>1</v>
      </c>
      <c r="AL92">
        <f>IF('ALL-Students'!AL95='Master Answer Key'!$B94, 1, 0)</f>
        <v>1</v>
      </c>
      <c r="AM92">
        <f>IF('ALL-Students'!AM95='Master Answer Key'!$B94, 1, 0)</f>
        <v>1</v>
      </c>
      <c r="AN92">
        <f>IF('ALL-Students'!AN95='Master Answer Key'!$B94, 1, 0)</f>
        <v>1</v>
      </c>
      <c r="AO92">
        <f>IF('ALL-Students'!AO95='Master Answer Key'!$B94, 1, 0)</f>
        <v>1</v>
      </c>
      <c r="AP92">
        <f>IF('ALL-Students'!AP95='Master Answer Key'!$B94, 1, 0)</f>
        <v>1</v>
      </c>
      <c r="AQ92">
        <f>IF('ALL-Students'!AQ95='Master Answer Key'!$B94, 1, 0)</f>
        <v>1</v>
      </c>
      <c r="AR92">
        <f>IF('ALL-Students'!AR95='Master Answer Key'!$B94, 1, 0)</f>
        <v>1</v>
      </c>
      <c r="AS92">
        <f>IF('ALL-Students'!AS95='Master Answer Key'!$B94, 1, 0)</f>
        <v>0</v>
      </c>
      <c r="AT92">
        <f>IF('ALL-Students'!AT95='Master Answer Key'!$B94, 1, 0)</f>
        <v>1</v>
      </c>
      <c r="AU92">
        <f>IF('ALL-Students'!AU95='Master Answer Key'!$B94, 1, 0)</f>
        <v>1</v>
      </c>
      <c r="AV92">
        <f>IF('ALL-Students'!AV95='Master Answer Key'!$B94, 1, 0)</f>
        <v>1</v>
      </c>
      <c r="AW92">
        <f>IF('ALL-Students'!AW95='Master Answer Key'!$B94, 1, 0)</f>
        <v>1</v>
      </c>
      <c r="AX92">
        <f>IF('ALL-Students'!AX95='Master Answer Key'!$B94, 1, 0)</f>
        <v>1</v>
      </c>
      <c r="AY92">
        <f>IF('ALL-Students'!AY95='Master Answer Key'!$B94, 1, 0)</f>
        <v>1</v>
      </c>
      <c r="AZ92">
        <f>IF('ALL-Students'!AZ95='Master Answer Key'!$B94, 1, 0)</f>
        <v>1</v>
      </c>
      <c r="BA92">
        <f>IF('ALL-Students'!BA95='Master Answer Key'!$B94, 1, 0)</f>
        <v>1</v>
      </c>
      <c r="BB92">
        <f>IF('ALL-Students'!BB95='Master Answer Key'!$B94, 1, 0)</f>
        <v>1</v>
      </c>
      <c r="BC92">
        <f>IF('ALL-Students'!BC95='Master Answer Key'!$B94, 1, 0)</f>
        <v>1</v>
      </c>
      <c r="BD92">
        <f>IF('ALL-Students'!BD95='Master Answer Key'!$B94, 1, 0)</f>
        <v>1</v>
      </c>
      <c r="BE92">
        <f>IF('ALL-Students'!BE95='Master Answer Key'!$B94, 1, 0)</f>
        <v>1</v>
      </c>
      <c r="BF92">
        <f>IF('ALL-Students'!BF95='Master Answer Key'!$B94, 1, 0)</f>
        <v>1</v>
      </c>
      <c r="BG92">
        <f>IF('ALL-Students'!BG95='Master Answer Key'!$B94, 1, 0)</f>
        <v>1</v>
      </c>
      <c r="BH92">
        <f>IF('ALL-Students'!BH95='Master Answer Key'!$B94, 1, 0)</f>
        <v>1</v>
      </c>
      <c r="BI92">
        <f>IF('ALL-Students'!BI95='Master Answer Key'!$B94, 1, 0)</f>
        <v>1</v>
      </c>
      <c r="BJ92">
        <f>IF('ALL-Students'!BJ95='Master Answer Key'!$B94, 1, 0)</f>
        <v>1</v>
      </c>
      <c r="BK92">
        <f>IF('ALL-Students'!BK95='Master Answer Key'!$B94, 1, 0)</f>
        <v>1</v>
      </c>
      <c r="BL92">
        <f>IF('ALL-Students'!BL95='Master Answer Key'!$B94, 1, 0)</f>
        <v>1</v>
      </c>
      <c r="BM92">
        <f>IF('ALL-Students'!BM95='Master Answer Key'!$B94, 1, 0)</f>
        <v>1</v>
      </c>
      <c r="BN92">
        <f>IF('ALL-Students'!BN95='Master Answer Key'!$B94, 1, 0)</f>
        <v>1</v>
      </c>
      <c r="BO92">
        <f>IF('ALL-Students'!BO95='Master Answer Key'!$B94, 1, 0)</f>
        <v>1</v>
      </c>
      <c r="BP92">
        <f>IF('ALL-Students'!BP95='Master Answer Key'!$B94, 1, 0)</f>
        <v>1</v>
      </c>
      <c r="BQ92">
        <f>IF('ALL-Students'!BQ95='Master Answer Key'!$B94, 1, 0)</f>
        <v>1</v>
      </c>
      <c r="BR92">
        <f>IF('ALL-Students'!BR95='Master Answer Key'!$B94, 1, 0)</f>
        <v>1</v>
      </c>
      <c r="BS92">
        <f>IF('ALL-Students'!BS95='Master Answer Key'!$B94, 1, 0)</f>
        <v>1</v>
      </c>
      <c r="BT92">
        <f>IF('ALL-Students'!BT95='Master Answer Key'!$B94, 1, 0)</f>
        <v>1</v>
      </c>
      <c r="BU92">
        <f>IF('ALL-Students'!BU95='Master Answer Key'!$B94, 1, 0)</f>
        <v>1</v>
      </c>
      <c r="BV92">
        <f>IF('ALL-Students'!BV95='Master Answer Key'!$B94, 1, 0)</f>
        <v>1</v>
      </c>
      <c r="BW92">
        <f>IF('ALL-Students'!BW95='Master Answer Key'!$B94, 1, 0)</f>
        <v>1</v>
      </c>
      <c r="BX92">
        <f>IF('ALL-Students'!BX95='Master Answer Key'!$B94, 1, 0)</f>
        <v>1</v>
      </c>
      <c r="BY92">
        <f>IF('ALL-Students'!BY95='Master Answer Key'!$B94, 1, 0)</f>
        <v>1</v>
      </c>
      <c r="BZ92">
        <f>IF('ALL-Students'!BZ95='Master Answer Key'!$B94, 1, 0)</f>
        <v>1</v>
      </c>
      <c r="CA92">
        <f>IF('ALL-Students'!CA95='Master Answer Key'!$B94, 1, 0)</f>
        <v>1</v>
      </c>
      <c r="CB92">
        <f>IF('ALL-Students'!CB95='Master Answer Key'!$B94, 1, 0)</f>
        <v>1</v>
      </c>
      <c r="CC92">
        <f>IF('ALL-Students'!CC95='Master Answer Key'!$B94, 1, 0)</f>
        <v>1</v>
      </c>
    </row>
    <row r="93">
      <c r="A93" s="5" t="s">
        <v>197</v>
      </c>
      <c r="B93">
        <f>IF('ALL-Students'!B96='Master Answer Key'!$B95, 1, 0)</f>
        <v>1</v>
      </c>
      <c r="C93">
        <f>IF('ALL-Students'!C96='Master Answer Key'!$B95, 1, 0)</f>
        <v>1</v>
      </c>
      <c r="D93">
        <f>IF('ALL-Students'!D96='Master Answer Key'!$B95, 1, 0)</f>
        <v>1</v>
      </c>
      <c r="E93">
        <f>IF('ALL-Students'!E96='Master Answer Key'!$B95, 1, 0)</f>
        <v>1</v>
      </c>
      <c r="F93">
        <f>IF('ALL-Students'!F96='Master Answer Key'!$B95, 1, 0)</f>
        <v>0</v>
      </c>
      <c r="G93">
        <f>IF('ALL-Students'!G96='Master Answer Key'!$B95, 1, 0)</f>
        <v>0</v>
      </c>
      <c r="H93">
        <f>IF('ALL-Students'!H96='Master Answer Key'!$B95, 1, 0)</f>
        <v>1</v>
      </c>
      <c r="I93">
        <f>IF('ALL-Students'!I96='Master Answer Key'!$B95, 1, 0)</f>
        <v>1</v>
      </c>
      <c r="J93">
        <f>IF('ALL-Students'!J96='Master Answer Key'!$B95, 1, 0)</f>
        <v>1</v>
      </c>
      <c r="K93">
        <f>IF('ALL-Students'!K96='Master Answer Key'!$B95, 1, 0)</f>
        <v>1</v>
      </c>
      <c r="L93">
        <f>IF('ALL-Students'!L96='Master Answer Key'!$B95, 1, 0)</f>
        <v>1</v>
      </c>
      <c r="M93">
        <f>IF('ALL-Students'!M96='Master Answer Key'!$B95, 1, 0)</f>
        <v>1</v>
      </c>
      <c r="N93">
        <f>IF('ALL-Students'!N96='Master Answer Key'!$B95, 1, 0)</f>
        <v>0</v>
      </c>
      <c r="O93">
        <f>IF('ALL-Students'!O96='Master Answer Key'!$B95, 1, 0)</f>
        <v>1</v>
      </c>
      <c r="P93">
        <f>IF('ALL-Students'!P96='Master Answer Key'!$B95, 1, 0)</f>
        <v>1</v>
      </c>
      <c r="Q93">
        <f>IF('ALL-Students'!Q96='Master Answer Key'!$B95, 1, 0)</f>
        <v>0</v>
      </c>
      <c r="R93">
        <f>IF('ALL-Students'!R96='Master Answer Key'!$B95, 1, 0)</f>
        <v>1</v>
      </c>
      <c r="S93">
        <f>IF('ALL-Students'!S96='Master Answer Key'!$B95, 1, 0)</f>
        <v>1</v>
      </c>
      <c r="T93">
        <f>IF('ALL-Students'!T96='Master Answer Key'!$B95, 1, 0)</f>
        <v>1</v>
      </c>
      <c r="U93">
        <f>IF('ALL-Students'!U96='Master Answer Key'!$B95, 1, 0)</f>
        <v>1</v>
      </c>
      <c r="V93">
        <f>IF('ALL-Students'!V96='Master Answer Key'!$B95, 1, 0)</f>
        <v>1</v>
      </c>
      <c r="W93">
        <f>IF('ALL-Students'!W96='Master Answer Key'!$B95, 1, 0)</f>
        <v>1</v>
      </c>
      <c r="X93">
        <f>IF('ALL-Students'!X96='Master Answer Key'!$B95, 1, 0)</f>
        <v>0</v>
      </c>
      <c r="Y93">
        <f>IF('ALL-Students'!Y96='Master Answer Key'!$B95, 1, 0)</f>
        <v>1</v>
      </c>
      <c r="Z93">
        <f>IF('ALL-Students'!Z96='Master Answer Key'!$B95, 1, 0)</f>
        <v>1</v>
      </c>
      <c r="AA93">
        <f>IF('ALL-Students'!AA96='Master Answer Key'!$B95, 1, 0)</f>
        <v>0</v>
      </c>
      <c r="AB93">
        <f>IF('ALL-Students'!AB96='Master Answer Key'!$B95, 1, 0)</f>
        <v>1</v>
      </c>
      <c r="AC93">
        <f>IF('ALL-Students'!AC96='Master Answer Key'!$B95, 1, 0)</f>
        <v>1</v>
      </c>
      <c r="AD93">
        <f>IF('ALL-Students'!AD96='Master Answer Key'!$B95, 1, 0)</f>
        <v>1</v>
      </c>
      <c r="AE93">
        <f>IF('ALL-Students'!AE96='Master Answer Key'!$B95, 1, 0)</f>
        <v>0</v>
      </c>
      <c r="AF93">
        <f>IF('ALL-Students'!AF96='Master Answer Key'!$B95, 1, 0)</f>
        <v>1</v>
      </c>
      <c r="AG93">
        <f>IF('ALL-Students'!AG96='Master Answer Key'!$B95, 1, 0)</f>
        <v>1</v>
      </c>
      <c r="AH93">
        <f>IF('ALL-Students'!AH96='Master Answer Key'!$B95, 1, 0)</f>
        <v>1</v>
      </c>
      <c r="AI93">
        <f>IF('ALL-Students'!AI96='Master Answer Key'!$B95, 1, 0)</f>
        <v>1</v>
      </c>
      <c r="AJ93">
        <f>IF('ALL-Students'!AJ96='Master Answer Key'!$B95, 1, 0)</f>
        <v>1</v>
      </c>
      <c r="AK93">
        <f>IF('ALL-Students'!AK96='Master Answer Key'!$B95, 1, 0)</f>
        <v>1</v>
      </c>
      <c r="AL93">
        <f>IF('ALL-Students'!AL96='Master Answer Key'!$B95, 1, 0)</f>
        <v>1</v>
      </c>
      <c r="AM93">
        <f>IF('ALL-Students'!AM96='Master Answer Key'!$B95, 1, 0)</f>
        <v>1</v>
      </c>
      <c r="AN93">
        <f>IF('ALL-Students'!AN96='Master Answer Key'!$B95, 1, 0)</f>
        <v>1</v>
      </c>
      <c r="AO93">
        <f>IF('ALL-Students'!AO96='Master Answer Key'!$B95, 1, 0)</f>
        <v>1</v>
      </c>
      <c r="AP93">
        <f>IF('ALL-Students'!AP96='Master Answer Key'!$B95, 1, 0)</f>
        <v>1</v>
      </c>
      <c r="AQ93">
        <f>IF('ALL-Students'!AQ96='Master Answer Key'!$B95, 1, 0)</f>
        <v>1</v>
      </c>
      <c r="AR93">
        <f>IF('ALL-Students'!AR96='Master Answer Key'!$B95, 1, 0)</f>
        <v>1</v>
      </c>
      <c r="AS93">
        <f>IF('ALL-Students'!AS96='Master Answer Key'!$B95, 1, 0)</f>
        <v>1</v>
      </c>
      <c r="AT93">
        <f>IF('ALL-Students'!AT96='Master Answer Key'!$B95, 1, 0)</f>
        <v>1</v>
      </c>
      <c r="AU93">
        <f>IF('ALL-Students'!AU96='Master Answer Key'!$B95, 1, 0)</f>
        <v>1</v>
      </c>
      <c r="AV93">
        <f>IF('ALL-Students'!AV96='Master Answer Key'!$B95, 1, 0)</f>
        <v>1</v>
      </c>
      <c r="AW93">
        <f>IF('ALL-Students'!AW96='Master Answer Key'!$B95, 1, 0)</f>
        <v>1</v>
      </c>
      <c r="AX93">
        <f>IF('ALL-Students'!AX96='Master Answer Key'!$B95, 1, 0)</f>
        <v>1</v>
      </c>
      <c r="AY93">
        <f>IF('ALL-Students'!AY96='Master Answer Key'!$B95, 1, 0)</f>
        <v>1</v>
      </c>
      <c r="AZ93">
        <f>IF('ALL-Students'!AZ96='Master Answer Key'!$B95, 1, 0)</f>
        <v>1</v>
      </c>
      <c r="BA93">
        <f>IF('ALL-Students'!BA96='Master Answer Key'!$B95, 1, 0)</f>
        <v>1</v>
      </c>
      <c r="BB93">
        <f>IF('ALL-Students'!BB96='Master Answer Key'!$B95, 1, 0)</f>
        <v>0</v>
      </c>
      <c r="BC93">
        <f>IF('ALL-Students'!BC96='Master Answer Key'!$B95, 1, 0)</f>
        <v>0</v>
      </c>
      <c r="BD93">
        <f>IF('ALL-Students'!BD96='Master Answer Key'!$B95, 1, 0)</f>
        <v>1</v>
      </c>
      <c r="BE93">
        <f>IF('ALL-Students'!BE96='Master Answer Key'!$B95, 1, 0)</f>
        <v>1</v>
      </c>
      <c r="BF93">
        <f>IF('ALL-Students'!BF96='Master Answer Key'!$B95, 1, 0)</f>
        <v>1</v>
      </c>
      <c r="BG93">
        <f>IF('ALL-Students'!BG96='Master Answer Key'!$B95, 1, 0)</f>
        <v>0</v>
      </c>
      <c r="BH93">
        <f>IF('ALL-Students'!BH96='Master Answer Key'!$B95, 1, 0)</f>
        <v>1</v>
      </c>
      <c r="BI93">
        <f>IF('ALL-Students'!BI96='Master Answer Key'!$B95, 1, 0)</f>
        <v>0</v>
      </c>
      <c r="BJ93">
        <f>IF('ALL-Students'!BJ96='Master Answer Key'!$B95, 1, 0)</f>
        <v>1</v>
      </c>
      <c r="BK93">
        <f>IF('ALL-Students'!BK96='Master Answer Key'!$B95, 1, 0)</f>
        <v>1</v>
      </c>
      <c r="BL93">
        <f>IF('ALL-Students'!BL96='Master Answer Key'!$B95, 1, 0)</f>
        <v>1</v>
      </c>
      <c r="BM93">
        <f>IF('ALL-Students'!BM96='Master Answer Key'!$B95, 1, 0)</f>
        <v>1</v>
      </c>
      <c r="BN93">
        <f>IF('ALL-Students'!BN96='Master Answer Key'!$B95, 1, 0)</f>
        <v>1</v>
      </c>
      <c r="BO93">
        <f>IF('ALL-Students'!BO96='Master Answer Key'!$B95, 1, 0)</f>
        <v>1</v>
      </c>
      <c r="BP93">
        <f>IF('ALL-Students'!BP96='Master Answer Key'!$B95, 1, 0)</f>
        <v>1</v>
      </c>
      <c r="BQ93">
        <f>IF('ALL-Students'!BQ96='Master Answer Key'!$B95, 1, 0)</f>
        <v>1</v>
      </c>
      <c r="BR93">
        <f>IF('ALL-Students'!BR96='Master Answer Key'!$B95, 1, 0)</f>
        <v>1</v>
      </c>
      <c r="BS93">
        <f>IF('ALL-Students'!BS96='Master Answer Key'!$B95, 1, 0)</f>
        <v>1</v>
      </c>
      <c r="BT93">
        <f>IF('ALL-Students'!BT96='Master Answer Key'!$B95, 1, 0)</f>
        <v>1</v>
      </c>
      <c r="BU93">
        <f>IF('ALL-Students'!BU96='Master Answer Key'!$B95, 1, 0)</f>
        <v>1</v>
      </c>
      <c r="BV93">
        <f>IF('ALL-Students'!BV96='Master Answer Key'!$B95, 1, 0)</f>
        <v>1</v>
      </c>
      <c r="BW93">
        <f>IF('ALL-Students'!BW96='Master Answer Key'!$B95, 1, 0)</f>
        <v>1</v>
      </c>
      <c r="BX93">
        <f>IF('ALL-Students'!BX96='Master Answer Key'!$B95, 1, 0)</f>
        <v>1</v>
      </c>
      <c r="BY93">
        <f>IF('ALL-Students'!BY96='Master Answer Key'!$B95, 1, 0)</f>
        <v>1</v>
      </c>
      <c r="BZ93">
        <f>IF('ALL-Students'!BZ96='Master Answer Key'!$B95, 1, 0)</f>
        <v>1</v>
      </c>
      <c r="CA93">
        <f>IF('ALL-Students'!CA96='Master Answer Key'!$B95, 1, 0)</f>
        <v>1</v>
      </c>
      <c r="CB93">
        <f>IF('ALL-Students'!CB96='Master Answer Key'!$B95, 1, 0)</f>
        <v>1</v>
      </c>
      <c r="CC93">
        <f>IF('ALL-Students'!CC96='Master Answer Key'!$B95, 1, 0)</f>
        <v>1</v>
      </c>
    </row>
    <row r="94">
      <c r="A94" s="5" t="s">
        <v>198</v>
      </c>
      <c r="B94">
        <f>IF('ALL-Students'!B97='Master Answer Key'!$B96, 1, 0)</f>
        <v>1</v>
      </c>
      <c r="C94">
        <f>IF('ALL-Students'!C97='Master Answer Key'!$B96, 1, 0)</f>
        <v>1</v>
      </c>
      <c r="D94">
        <f>IF('ALL-Students'!D97='Master Answer Key'!$B96, 1, 0)</f>
        <v>1</v>
      </c>
      <c r="E94">
        <f>IF('ALL-Students'!E97='Master Answer Key'!$B96, 1, 0)</f>
        <v>1</v>
      </c>
      <c r="F94">
        <f>IF('ALL-Students'!F97='Master Answer Key'!$B96, 1, 0)</f>
        <v>1</v>
      </c>
      <c r="G94">
        <f>IF('ALL-Students'!G97='Master Answer Key'!$B96, 1, 0)</f>
        <v>0</v>
      </c>
      <c r="H94">
        <f>IF('ALL-Students'!H97='Master Answer Key'!$B96, 1, 0)</f>
        <v>1</v>
      </c>
      <c r="I94">
        <f>IF('ALL-Students'!I97='Master Answer Key'!$B96, 1, 0)</f>
        <v>1</v>
      </c>
      <c r="J94">
        <f>IF('ALL-Students'!J97='Master Answer Key'!$B96, 1, 0)</f>
        <v>1</v>
      </c>
      <c r="K94">
        <f>IF('ALL-Students'!K97='Master Answer Key'!$B96, 1, 0)</f>
        <v>0</v>
      </c>
      <c r="L94">
        <f>IF('ALL-Students'!L97='Master Answer Key'!$B96, 1, 0)</f>
        <v>1</v>
      </c>
      <c r="M94">
        <f>IF('ALL-Students'!M97='Master Answer Key'!$B96, 1, 0)</f>
        <v>1</v>
      </c>
      <c r="N94">
        <f>IF('ALL-Students'!N97='Master Answer Key'!$B96, 1, 0)</f>
        <v>1</v>
      </c>
      <c r="O94">
        <f>IF('ALL-Students'!O97='Master Answer Key'!$B96, 1, 0)</f>
        <v>1</v>
      </c>
      <c r="P94">
        <f>IF('ALL-Students'!P97='Master Answer Key'!$B96, 1, 0)</f>
        <v>1</v>
      </c>
      <c r="Q94">
        <f>IF('ALL-Students'!Q97='Master Answer Key'!$B96, 1, 0)</f>
        <v>1</v>
      </c>
      <c r="R94">
        <f>IF('ALL-Students'!R97='Master Answer Key'!$B96, 1, 0)</f>
        <v>0</v>
      </c>
      <c r="S94">
        <f>IF('ALL-Students'!S97='Master Answer Key'!$B96, 1, 0)</f>
        <v>0</v>
      </c>
      <c r="T94">
        <f>IF('ALL-Students'!T97='Master Answer Key'!$B96, 1, 0)</f>
        <v>1</v>
      </c>
      <c r="U94">
        <f>IF('ALL-Students'!U97='Master Answer Key'!$B96, 1, 0)</f>
        <v>1</v>
      </c>
      <c r="V94">
        <f>IF('ALL-Students'!V97='Master Answer Key'!$B96, 1, 0)</f>
        <v>1</v>
      </c>
      <c r="W94">
        <f>IF('ALL-Students'!W97='Master Answer Key'!$B96, 1, 0)</f>
        <v>1</v>
      </c>
      <c r="X94">
        <f>IF('ALL-Students'!X97='Master Answer Key'!$B96, 1, 0)</f>
        <v>1</v>
      </c>
      <c r="Y94">
        <f>IF('ALL-Students'!Y97='Master Answer Key'!$B96, 1, 0)</f>
        <v>0</v>
      </c>
      <c r="Z94">
        <f>IF('ALL-Students'!Z97='Master Answer Key'!$B96, 1, 0)</f>
        <v>1</v>
      </c>
      <c r="AA94">
        <f>IF('ALL-Students'!AA97='Master Answer Key'!$B96, 1, 0)</f>
        <v>1</v>
      </c>
      <c r="AB94">
        <f>IF('ALL-Students'!AB97='Master Answer Key'!$B96, 1, 0)</f>
        <v>1</v>
      </c>
      <c r="AC94">
        <f>IF('ALL-Students'!AC97='Master Answer Key'!$B96, 1, 0)</f>
        <v>0</v>
      </c>
      <c r="AD94">
        <f>IF('ALL-Students'!AD97='Master Answer Key'!$B96, 1, 0)</f>
        <v>1</v>
      </c>
      <c r="AE94">
        <f>IF('ALL-Students'!AE97='Master Answer Key'!$B96, 1, 0)</f>
        <v>0</v>
      </c>
      <c r="AF94">
        <f>IF('ALL-Students'!AF97='Master Answer Key'!$B96, 1, 0)</f>
        <v>1</v>
      </c>
      <c r="AG94">
        <f>IF('ALL-Students'!AG97='Master Answer Key'!$B96, 1, 0)</f>
        <v>0</v>
      </c>
      <c r="AH94">
        <f>IF('ALL-Students'!AH97='Master Answer Key'!$B96, 1, 0)</f>
        <v>1</v>
      </c>
      <c r="AI94">
        <f>IF('ALL-Students'!AI97='Master Answer Key'!$B96, 1, 0)</f>
        <v>1</v>
      </c>
      <c r="AJ94">
        <f>IF('ALL-Students'!AJ97='Master Answer Key'!$B96, 1, 0)</f>
        <v>1</v>
      </c>
      <c r="AK94">
        <f>IF('ALL-Students'!AK97='Master Answer Key'!$B96, 1, 0)</f>
        <v>1</v>
      </c>
      <c r="AL94">
        <f>IF('ALL-Students'!AL97='Master Answer Key'!$B96, 1, 0)</f>
        <v>1</v>
      </c>
      <c r="AM94">
        <f>IF('ALL-Students'!AM97='Master Answer Key'!$B96, 1, 0)</f>
        <v>1</v>
      </c>
      <c r="AN94">
        <f>IF('ALL-Students'!AN97='Master Answer Key'!$B96, 1, 0)</f>
        <v>0</v>
      </c>
      <c r="AO94">
        <f>IF('ALL-Students'!AO97='Master Answer Key'!$B96, 1, 0)</f>
        <v>0</v>
      </c>
      <c r="AP94">
        <f>IF('ALL-Students'!AP97='Master Answer Key'!$B96, 1, 0)</f>
        <v>1</v>
      </c>
      <c r="AQ94">
        <f>IF('ALL-Students'!AQ97='Master Answer Key'!$B96, 1, 0)</f>
        <v>1</v>
      </c>
      <c r="AR94">
        <f>IF('ALL-Students'!AR97='Master Answer Key'!$B96, 1, 0)</f>
        <v>1</v>
      </c>
      <c r="AS94">
        <f>IF('ALL-Students'!AS97='Master Answer Key'!$B96, 1, 0)</f>
        <v>1</v>
      </c>
      <c r="AT94">
        <f>IF('ALL-Students'!AT97='Master Answer Key'!$B96, 1, 0)</f>
        <v>1</v>
      </c>
      <c r="AU94">
        <f>IF('ALL-Students'!AU97='Master Answer Key'!$B96, 1, 0)</f>
        <v>1</v>
      </c>
      <c r="AV94">
        <f>IF('ALL-Students'!AV97='Master Answer Key'!$B96, 1, 0)</f>
        <v>1</v>
      </c>
      <c r="AW94">
        <f>IF('ALL-Students'!AW97='Master Answer Key'!$B96, 1, 0)</f>
        <v>1</v>
      </c>
      <c r="AX94">
        <f>IF('ALL-Students'!AX97='Master Answer Key'!$B96, 1, 0)</f>
        <v>1</v>
      </c>
      <c r="AY94">
        <f>IF('ALL-Students'!AY97='Master Answer Key'!$B96, 1, 0)</f>
        <v>1</v>
      </c>
      <c r="AZ94">
        <f>IF('ALL-Students'!AZ97='Master Answer Key'!$B96, 1, 0)</f>
        <v>1</v>
      </c>
      <c r="BA94">
        <f>IF('ALL-Students'!BA97='Master Answer Key'!$B96, 1, 0)</f>
        <v>1</v>
      </c>
      <c r="BB94">
        <f>IF('ALL-Students'!BB97='Master Answer Key'!$B96, 1, 0)</f>
        <v>1</v>
      </c>
      <c r="BC94">
        <f>IF('ALL-Students'!BC97='Master Answer Key'!$B96, 1, 0)</f>
        <v>1</v>
      </c>
      <c r="BD94">
        <f>IF('ALL-Students'!BD97='Master Answer Key'!$B96, 1, 0)</f>
        <v>1</v>
      </c>
      <c r="BE94">
        <f>IF('ALL-Students'!BE97='Master Answer Key'!$B96, 1, 0)</f>
        <v>1</v>
      </c>
      <c r="BF94">
        <f>IF('ALL-Students'!BF97='Master Answer Key'!$B96, 1, 0)</f>
        <v>1</v>
      </c>
      <c r="BG94">
        <f>IF('ALL-Students'!BG97='Master Answer Key'!$B96, 1, 0)</f>
        <v>1</v>
      </c>
      <c r="BH94">
        <f>IF('ALL-Students'!BH97='Master Answer Key'!$B96, 1, 0)</f>
        <v>1</v>
      </c>
      <c r="BI94">
        <f>IF('ALL-Students'!BI97='Master Answer Key'!$B96, 1, 0)</f>
        <v>0</v>
      </c>
      <c r="BJ94">
        <f>IF('ALL-Students'!BJ97='Master Answer Key'!$B96, 1, 0)</f>
        <v>1</v>
      </c>
      <c r="BK94">
        <f>IF('ALL-Students'!BK97='Master Answer Key'!$B96, 1, 0)</f>
        <v>1</v>
      </c>
      <c r="BL94">
        <f>IF('ALL-Students'!BL97='Master Answer Key'!$B96, 1, 0)</f>
        <v>1</v>
      </c>
      <c r="BM94">
        <f>IF('ALL-Students'!BM97='Master Answer Key'!$B96, 1, 0)</f>
        <v>1</v>
      </c>
      <c r="BN94">
        <f>IF('ALL-Students'!BN97='Master Answer Key'!$B96, 1, 0)</f>
        <v>1</v>
      </c>
      <c r="BO94">
        <f>IF('ALL-Students'!BO97='Master Answer Key'!$B96, 1, 0)</f>
        <v>1</v>
      </c>
      <c r="BP94">
        <f>IF('ALL-Students'!BP97='Master Answer Key'!$B96, 1, 0)</f>
        <v>1</v>
      </c>
      <c r="BQ94">
        <f>IF('ALL-Students'!BQ97='Master Answer Key'!$B96, 1, 0)</f>
        <v>1</v>
      </c>
      <c r="BR94">
        <f>IF('ALL-Students'!BR97='Master Answer Key'!$B96, 1, 0)</f>
        <v>1</v>
      </c>
      <c r="BS94">
        <f>IF('ALL-Students'!BS97='Master Answer Key'!$B96, 1, 0)</f>
        <v>1</v>
      </c>
      <c r="BT94">
        <f>IF('ALL-Students'!BT97='Master Answer Key'!$B96, 1, 0)</f>
        <v>1</v>
      </c>
      <c r="BU94">
        <f>IF('ALL-Students'!BU97='Master Answer Key'!$B96, 1, 0)</f>
        <v>1</v>
      </c>
      <c r="BV94">
        <f>IF('ALL-Students'!BV97='Master Answer Key'!$B96, 1, 0)</f>
        <v>1</v>
      </c>
      <c r="BW94">
        <f>IF('ALL-Students'!BW97='Master Answer Key'!$B96, 1, 0)</f>
        <v>1</v>
      </c>
      <c r="BX94">
        <f>IF('ALL-Students'!BX97='Master Answer Key'!$B96, 1, 0)</f>
        <v>1</v>
      </c>
      <c r="BY94">
        <f>IF('ALL-Students'!BY97='Master Answer Key'!$B96, 1, 0)</f>
        <v>1</v>
      </c>
      <c r="BZ94">
        <f>IF('ALL-Students'!BZ97='Master Answer Key'!$B96, 1, 0)</f>
        <v>1</v>
      </c>
      <c r="CA94">
        <f>IF('ALL-Students'!CA97='Master Answer Key'!$B96, 1, 0)</f>
        <v>1</v>
      </c>
      <c r="CB94">
        <f>IF('ALL-Students'!CB97='Master Answer Key'!$B96, 1, 0)</f>
        <v>1</v>
      </c>
      <c r="CC94">
        <f>IF('ALL-Students'!CC97='Master Answer Key'!$B96, 1, 0)</f>
        <v>1</v>
      </c>
    </row>
    <row r="95">
      <c r="A95" s="5" t="s">
        <v>199</v>
      </c>
      <c r="B95">
        <f>IF('ALL-Students'!B98='Master Answer Key'!$B97, 1, 0)</f>
        <v>1</v>
      </c>
      <c r="C95">
        <f>IF('ALL-Students'!C98='Master Answer Key'!$B97, 1, 0)</f>
        <v>1</v>
      </c>
      <c r="D95">
        <f>IF('ALL-Students'!D98='Master Answer Key'!$B97, 1, 0)</f>
        <v>1</v>
      </c>
      <c r="E95">
        <f>IF('ALL-Students'!E98='Master Answer Key'!$B97, 1, 0)</f>
        <v>1</v>
      </c>
      <c r="F95">
        <f>IF('ALL-Students'!F98='Master Answer Key'!$B97, 1, 0)</f>
        <v>1</v>
      </c>
      <c r="G95">
        <f>IF('ALL-Students'!G98='Master Answer Key'!$B97, 1, 0)</f>
        <v>0</v>
      </c>
      <c r="H95">
        <f>IF('ALL-Students'!H98='Master Answer Key'!$B97, 1, 0)</f>
        <v>1</v>
      </c>
      <c r="I95">
        <f>IF('ALL-Students'!I98='Master Answer Key'!$B97, 1, 0)</f>
        <v>1</v>
      </c>
      <c r="J95">
        <f>IF('ALL-Students'!J98='Master Answer Key'!$B97, 1, 0)</f>
        <v>1</v>
      </c>
      <c r="K95">
        <f>IF('ALL-Students'!K98='Master Answer Key'!$B97, 1, 0)</f>
        <v>1</v>
      </c>
      <c r="L95">
        <f>IF('ALL-Students'!L98='Master Answer Key'!$B97, 1, 0)</f>
        <v>1</v>
      </c>
      <c r="M95">
        <f>IF('ALL-Students'!M98='Master Answer Key'!$B97, 1, 0)</f>
        <v>1</v>
      </c>
      <c r="N95">
        <f>IF('ALL-Students'!N98='Master Answer Key'!$B97, 1, 0)</f>
        <v>1</v>
      </c>
      <c r="O95">
        <f>IF('ALL-Students'!O98='Master Answer Key'!$B97, 1, 0)</f>
        <v>1</v>
      </c>
      <c r="P95">
        <f>IF('ALL-Students'!P98='Master Answer Key'!$B97, 1, 0)</f>
        <v>1</v>
      </c>
      <c r="Q95">
        <f>IF('ALL-Students'!Q98='Master Answer Key'!$B97, 1, 0)</f>
        <v>1</v>
      </c>
      <c r="R95">
        <f>IF('ALL-Students'!R98='Master Answer Key'!$B97, 1, 0)</f>
        <v>1</v>
      </c>
      <c r="S95">
        <f>IF('ALL-Students'!S98='Master Answer Key'!$B97, 1, 0)</f>
        <v>0</v>
      </c>
      <c r="T95">
        <f>IF('ALL-Students'!T98='Master Answer Key'!$B97, 1, 0)</f>
        <v>1</v>
      </c>
      <c r="U95">
        <f>IF('ALL-Students'!U98='Master Answer Key'!$B97, 1, 0)</f>
        <v>1</v>
      </c>
      <c r="V95">
        <f>IF('ALL-Students'!V98='Master Answer Key'!$B97, 1, 0)</f>
        <v>1</v>
      </c>
      <c r="W95">
        <f>IF('ALL-Students'!W98='Master Answer Key'!$B97, 1, 0)</f>
        <v>1</v>
      </c>
      <c r="X95">
        <f>IF('ALL-Students'!X98='Master Answer Key'!$B97, 1, 0)</f>
        <v>1</v>
      </c>
      <c r="Y95">
        <f>IF('ALL-Students'!Y98='Master Answer Key'!$B97, 1, 0)</f>
        <v>1</v>
      </c>
      <c r="Z95">
        <f>IF('ALL-Students'!Z98='Master Answer Key'!$B97, 1, 0)</f>
        <v>1</v>
      </c>
      <c r="AA95">
        <f>IF('ALL-Students'!AA98='Master Answer Key'!$B97, 1, 0)</f>
        <v>1</v>
      </c>
      <c r="AB95">
        <f>IF('ALL-Students'!AB98='Master Answer Key'!$B97, 1, 0)</f>
        <v>1</v>
      </c>
      <c r="AC95">
        <f>IF('ALL-Students'!AC98='Master Answer Key'!$B97, 1, 0)</f>
        <v>0</v>
      </c>
      <c r="AD95">
        <f>IF('ALL-Students'!AD98='Master Answer Key'!$B97, 1, 0)</f>
        <v>1</v>
      </c>
      <c r="AE95">
        <f>IF('ALL-Students'!AE98='Master Answer Key'!$B97, 1, 0)</f>
        <v>1</v>
      </c>
      <c r="AF95">
        <f>IF('ALL-Students'!AF98='Master Answer Key'!$B97, 1, 0)</f>
        <v>0</v>
      </c>
      <c r="AG95">
        <f>IF('ALL-Students'!AG98='Master Answer Key'!$B97, 1, 0)</f>
        <v>1</v>
      </c>
      <c r="AH95">
        <f>IF('ALL-Students'!AH98='Master Answer Key'!$B97, 1, 0)</f>
        <v>1</v>
      </c>
      <c r="AI95">
        <f>IF('ALL-Students'!AI98='Master Answer Key'!$B97, 1, 0)</f>
        <v>1</v>
      </c>
      <c r="AJ95">
        <f>IF('ALL-Students'!AJ98='Master Answer Key'!$B97, 1, 0)</f>
        <v>1</v>
      </c>
      <c r="AK95">
        <f>IF('ALL-Students'!AK98='Master Answer Key'!$B97, 1, 0)</f>
        <v>1</v>
      </c>
      <c r="AL95">
        <f>IF('ALL-Students'!AL98='Master Answer Key'!$B97, 1, 0)</f>
        <v>1</v>
      </c>
      <c r="AM95">
        <f>IF('ALL-Students'!AM98='Master Answer Key'!$B97, 1, 0)</f>
        <v>1</v>
      </c>
      <c r="AN95">
        <f>IF('ALL-Students'!AN98='Master Answer Key'!$B97, 1, 0)</f>
        <v>1</v>
      </c>
      <c r="AO95">
        <f>IF('ALL-Students'!AO98='Master Answer Key'!$B97, 1, 0)</f>
        <v>1</v>
      </c>
      <c r="AP95">
        <f>IF('ALL-Students'!AP98='Master Answer Key'!$B97, 1, 0)</f>
        <v>1</v>
      </c>
      <c r="AQ95">
        <f>IF('ALL-Students'!AQ98='Master Answer Key'!$B97, 1, 0)</f>
        <v>1</v>
      </c>
      <c r="AR95">
        <f>IF('ALL-Students'!AR98='Master Answer Key'!$B97, 1, 0)</f>
        <v>1</v>
      </c>
      <c r="AS95">
        <f>IF('ALL-Students'!AS98='Master Answer Key'!$B97, 1, 0)</f>
        <v>0</v>
      </c>
      <c r="AT95">
        <f>IF('ALL-Students'!AT98='Master Answer Key'!$B97, 1, 0)</f>
        <v>1</v>
      </c>
      <c r="AU95">
        <f>IF('ALL-Students'!AU98='Master Answer Key'!$B97, 1, 0)</f>
        <v>1</v>
      </c>
      <c r="AV95">
        <f>IF('ALL-Students'!AV98='Master Answer Key'!$B97, 1, 0)</f>
        <v>1</v>
      </c>
      <c r="AW95">
        <f>IF('ALL-Students'!AW98='Master Answer Key'!$B97, 1, 0)</f>
        <v>1</v>
      </c>
      <c r="AX95">
        <f>IF('ALL-Students'!AX98='Master Answer Key'!$B97, 1, 0)</f>
        <v>1</v>
      </c>
      <c r="AY95">
        <f>IF('ALL-Students'!AY98='Master Answer Key'!$B97, 1, 0)</f>
        <v>1</v>
      </c>
      <c r="AZ95">
        <f>IF('ALL-Students'!AZ98='Master Answer Key'!$B97, 1, 0)</f>
        <v>1</v>
      </c>
      <c r="BA95">
        <f>IF('ALL-Students'!BA98='Master Answer Key'!$B97, 1, 0)</f>
        <v>1</v>
      </c>
      <c r="BB95">
        <f>IF('ALL-Students'!BB98='Master Answer Key'!$B97, 1, 0)</f>
        <v>1</v>
      </c>
      <c r="BC95">
        <f>IF('ALL-Students'!BC98='Master Answer Key'!$B97, 1, 0)</f>
        <v>1</v>
      </c>
      <c r="BD95">
        <f>IF('ALL-Students'!BD98='Master Answer Key'!$B97, 1, 0)</f>
        <v>1</v>
      </c>
      <c r="BE95">
        <f>IF('ALL-Students'!BE98='Master Answer Key'!$B97, 1, 0)</f>
        <v>1</v>
      </c>
      <c r="BF95">
        <f>IF('ALL-Students'!BF98='Master Answer Key'!$B97, 1, 0)</f>
        <v>0</v>
      </c>
      <c r="BG95">
        <f>IF('ALL-Students'!BG98='Master Answer Key'!$B97, 1, 0)</f>
        <v>0</v>
      </c>
      <c r="BH95">
        <f>IF('ALL-Students'!BH98='Master Answer Key'!$B97, 1, 0)</f>
        <v>1</v>
      </c>
      <c r="BI95">
        <f>IF('ALL-Students'!BI98='Master Answer Key'!$B97, 1, 0)</f>
        <v>0</v>
      </c>
      <c r="BJ95">
        <f>IF('ALL-Students'!BJ98='Master Answer Key'!$B97, 1, 0)</f>
        <v>1</v>
      </c>
      <c r="BK95">
        <f>IF('ALL-Students'!BK98='Master Answer Key'!$B97, 1, 0)</f>
        <v>0</v>
      </c>
      <c r="BL95">
        <f>IF('ALL-Students'!BL98='Master Answer Key'!$B97, 1, 0)</f>
        <v>1</v>
      </c>
      <c r="BM95">
        <f>IF('ALL-Students'!BM98='Master Answer Key'!$B97, 1, 0)</f>
        <v>1</v>
      </c>
      <c r="BN95">
        <f>IF('ALL-Students'!BN98='Master Answer Key'!$B97, 1, 0)</f>
        <v>1</v>
      </c>
      <c r="BO95">
        <f>IF('ALL-Students'!BO98='Master Answer Key'!$B97, 1, 0)</f>
        <v>1</v>
      </c>
      <c r="BP95">
        <f>IF('ALL-Students'!BP98='Master Answer Key'!$B97, 1, 0)</f>
        <v>1</v>
      </c>
      <c r="BQ95">
        <f>IF('ALL-Students'!BQ98='Master Answer Key'!$B97, 1, 0)</f>
        <v>1</v>
      </c>
      <c r="BR95">
        <f>IF('ALL-Students'!BR98='Master Answer Key'!$B97, 1, 0)</f>
        <v>1</v>
      </c>
      <c r="BS95">
        <f>IF('ALL-Students'!BS98='Master Answer Key'!$B97, 1, 0)</f>
        <v>1</v>
      </c>
      <c r="BT95">
        <f>IF('ALL-Students'!BT98='Master Answer Key'!$B97, 1, 0)</f>
        <v>1</v>
      </c>
      <c r="BU95">
        <f>IF('ALL-Students'!BU98='Master Answer Key'!$B97, 1, 0)</f>
        <v>1</v>
      </c>
      <c r="BV95">
        <f>IF('ALL-Students'!BV98='Master Answer Key'!$B97, 1, 0)</f>
        <v>1</v>
      </c>
      <c r="BW95">
        <f>IF('ALL-Students'!BW98='Master Answer Key'!$B97, 1, 0)</f>
        <v>1</v>
      </c>
      <c r="BX95">
        <f>IF('ALL-Students'!BX98='Master Answer Key'!$B97, 1, 0)</f>
        <v>1</v>
      </c>
      <c r="BY95">
        <f>IF('ALL-Students'!BY98='Master Answer Key'!$B97, 1, 0)</f>
        <v>1</v>
      </c>
      <c r="BZ95">
        <f>IF('ALL-Students'!BZ98='Master Answer Key'!$B97, 1, 0)</f>
        <v>0</v>
      </c>
      <c r="CA95">
        <f>IF('ALL-Students'!CA98='Master Answer Key'!$B97, 1, 0)</f>
        <v>1</v>
      </c>
      <c r="CB95">
        <f>IF('ALL-Students'!CB98='Master Answer Key'!$B97, 1, 0)</f>
        <v>1</v>
      </c>
      <c r="CC95">
        <f>IF('ALL-Students'!CC98='Master Answer Key'!$B97, 1, 0)</f>
        <v>0</v>
      </c>
    </row>
    <row r="96">
      <c r="A96" s="5" t="s">
        <v>200</v>
      </c>
      <c r="B96">
        <f>IF('ALL-Students'!B99='Master Answer Key'!$B98, 1, 0)</f>
        <v>1</v>
      </c>
      <c r="C96">
        <f>IF('ALL-Students'!C99='Master Answer Key'!$B98, 1, 0)</f>
        <v>1</v>
      </c>
      <c r="D96">
        <f>IF('ALL-Students'!D99='Master Answer Key'!$B98, 1, 0)</f>
        <v>0</v>
      </c>
      <c r="E96">
        <f>IF('ALL-Students'!E99='Master Answer Key'!$B98, 1, 0)</f>
        <v>1</v>
      </c>
      <c r="F96">
        <f>IF('ALL-Students'!F99='Master Answer Key'!$B98, 1, 0)</f>
        <v>1</v>
      </c>
      <c r="G96">
        <f>IF('ALL-Students'!G99='Master Answer Key'!$B98, 1, 0)</f>
        <v>0</v>
      </c>
      <c r="H96">
        <f>IF('ALL-Students'!H99='Master Answer Key'!$B98, 1, 0)</f>
        <v>1</v>
      </c>
      <c r="I96">
        <f>IF('ALL-Students'!I99='Master Answer Key'!$B98, 1, 0)</f>
        <v>1</v>
      </c>
      <c r="J96">
        <f>IF('ALL-Students'!J99='Master Answer Key'!$B98, 1, 0)</f>
        <v>1</v>
      </c>
      <c r="K96">
        <f>IF('ALL-Students'!K99='Master Answer Key'!$B98, 1, 0)</f>
        <v>0</v>
      </c>
      <c r="L96">
        <f>IF('ALL-Students'!L99='Master Answer Key'!$B98, 1, 0)</f>
        <v>0</v>
      </c>
      <c r="M96">
        <f>IF('ALL-Students'!M99='Master Answer Key'!$B98, 1, 0)</f>
        <v>0</v>
      </c>
      <c r="N96">
        <f>IF('ALL-Students'!N99='Master Answer Key'!$B98, 1, 0)</f>
        <v>1</v>
      </c>
      <c r="O96">
        <f>IF('ALL-Students'!O99='Master Answer Key'!$B98, 1, 0)</f>
        <v>1</v>
      </c>
      <c r="P96">
        <f>IF('ALL-Students'!P99='Master Answer Key'!$B98, 1, 0)</f>
        <v>0</v>
      </c>
      <c r="Q96">
        <f>IF('ALL-Students'!Q99='Master Answer Key'!$B98, 1, 0)</f>
        <v>0</v>
      </c>
      <c r="R96">
        <f>IF('ALL-Students'!R99='Master Answer Key'!$B98, 1, 0)</f>
        <v>1</v>
      </c>
      <c r="S96">
        <f>IF('ALL-Students'!S99='Master Answer Key'!$B98, 1, 0)</f>
        <v>0</v>
      </c>
      <c r="T96">
        <f>IF('ALL-Students'!T99='Master Answer Key'!$B98, 1, 0)</f>
        <v>1</v>
      </c>
      <c r="U96">
        <f>IF('ALL-Students'!U99='Master Answer Key'!$B98, 1, 0)</f>
        <v>0</v>
      </c>
      <c r="V96">
        <f>IF('ALL-Students'!V99='Master Answer Key'!$B98, 1, 0)</f>
        <v>1</v>
      </c>
      <c r="W96">
        <f>IF('ALL-Students'!W99='Master Answer Key'!$B98, 1, 0)</f>
        <v>1</v>
      </c>
      <c r="X96">
        <f>IF('ALL-Students'!X99='Master Answer Key'!$B98, 1, 0)</f>
        <v>1</v>
      </c>
      <c r="Y96">
        <f>IF('ALL-Students'!Y99='Master Answer Key'!$B98, 1, 0)</f>
        <v>1</v>
      </c>
      <c r="Z96">
        <f>IF('ALL-Students'!Z99='Master Answer Key'!$B98, 1, 0)</f>
        <v>1</v>
      </c>
      <c r="AA96">
        <f>IF('ALL-Students'!AA99='Master Answer Key'!$B98, 1, 0)</f>
        <v>1</v>
      </c>
      <c r="AB96">
        <f>IF('ALL-Students'!AB99='Master Answer Key'!$B98, 1, 0)</f>
        <v>1</v>
      </c>
      <c r="AC96">
        <f>IF('ALL-Students'!AC99='Master Answer Key'!$B98, 1, 0)</f>
        <v>0</v>
      </c>
      <c r="AD96">
        <f>IF('ALL-Students'!AD99='Master Answer Key'!$B98, 1, 0)</f>
        <v>1</v>
      </c>
      <c r="AE96">
        <f>IF('ALL-Students'!AE99='Master Answer Key'!$B98, 1, 0)</f>
        <v>1</v>
      </c>
      <c r="AF96">
        <f>IF('ALL-Students'!AF99='Master Answer Key'!$B98, 1, 0)</f>
        <v>0</v>
      </c>
      <c r="AG96">
        <f>IF('ALL-Students'!AG99='Master Answer Key'!$B98, 1, 0)</f>
        <v>1</v>
      </c>
      <c r="AH96">
        <f>IF('ALL-Students'!AH99='Master Answer Key'!$B98, 1, 0)</f>
        <v>1</v>
      </c>
      <c r="AI96">
        <f>IF('ALL-Students'!AI99='Master Answer Key'!$B98, 1, 0)</f>
        <v>1</v>
      </c>
      <c r="AJ96">
        <f>IF('ALL-Students'!AJ99='Master Answer Key'!$B98, 1, 0)</f>
        <v>0</v>
      </c>
      <c r="AK96">
        <f>IF('ALL-Students'!AK99='Master Answer Key'!$B98, 1, 0)</f>
        <v>1</v>
      </c>
      <c r="AL96">
        <f>IF('ALL-Students'!AL99='Master Answer Key'!$B98, 1, 0)</f>
        <v>1</v>
      </c>
      <c r="AM96">
        <f>IF('ALL-Students'!AM99='Master Answer Key'!$B98, 1, 0)</f>
        <v>0</v>
      </c>
      <c r="AN96">
        <f>IF('ALL-Students'!AN99='Master Answer Key'!$B98, 1, 0)</f>
        <v>1</v>
      </c>
      <c r="AO96">
        <f>IF('ALL-Students'!AO99='Master Answer Key'!$B98, 1, 0)</f>
        <v>1</v>
      </c>
      <c r="AP96">
        <f>IF('ALL-Students'!AP99='Master Answer Key'!$B98, 1, 0)</f>
        <v>1</v>
      </c>
      <c r="AQ96">
        <f>IF('ALL-Students'!AQ99='Master Answer Key'!$B98, 1, 0)</f>
        <v>1</v>
      </c>
      <c r="AR96">
        <f>IF('ALL-Students'!AR99='Master Answer Key'!$B98, 1, 0)</f>
        <v>1</v>
      </c>
      <c r="AS96">
        <f>IF('ALL-Students'!AS99='Master Answer Key'!$B98, 1, 0)</f>
        <v>1</v>
      </c>
      <c r="AT96">
        <f>IF('ALL-Students'!AT99='Master Answer Key'!$B98, 1, 0)</f>
        <v>1</v>
      </c>
      <c r="AU96">
        <f>IF('ALL-Students'!AU99='Master Answer Key'!$B98, 1, 0)</f>
        <v>1</v>
      </c>
      <c r="AV96">
        <f>IF('ALL-Students'!AV99='Master Answer Key'!$B98, 1, 0)</f>
        <v>1</v>
      </c>
      <c r="AW96">
        <f>IF('ALL-Students'!AW99='Master Answer Key'!$B98, 1, 0)</f>
        <v>1</v>
      </c>
      <c r="AX96">
        <f>IF('ALL-Students'!AX99='Master Answer Key'!$B98, 1, 0)</f>
        <v>0</v>
      </c>
      <c r="AY96">
        <f>IF('ALL-Students'!AY99='Master Answer Key'!$B98, 1, 0)</f>
        <v>1</v>
      </c>
      <c r="AZ96">
        <f>IF('ALL-Students'!AZ99='Master Answer Key'!$B98, 1, 0)</f>
        <v>1</v>
      </c>
      <c r="BA96">
        <f>IF('ALL-Students'!BA99='Master Answer Key'!$B98, 1, 0)</f>
        <v>1</v>
      </c>
      <c r="BB96">
        <f>IF('ALL-Students'!BB99='Master Answer Key'!$B98, 1, 0)</f>
        <v>1</v>
      </c>
      <c r="BC96">
        <f>IF('ALL-Students'!BC99='Master Answer Key'!$B98, 1, 0)</f>
        <v>1</v>
      </c>
      <c r="BD96">
        <f>IF('ALL-Students'!BD99='Master Answer Key'!$B98, 1, 0)</f>
        <v>1</v>
      </c>
      <c r="BE96">
        <f>IF('ALL-Students'!BE99='Master Answer Key'!$B98, 1, 0)</f>
        <v>1</v>
      </c>
      <c r="BF96">
        <f>IF('ALL-Students'!BF99='Master Answer Key'!$B98, 1, 0)</f>
        <v>0</v>
      </c>
      <c r="BG96">
        <f>IF('ALL-Students'!BG99='Master Answer Key'!$B98, 1, 0)</f>
        <v>1</v>
      </c>
      <c r="BH96">
        <f>IF('ALL-Students'!BH99='Master Answer Key'!$B98, 1, 0)</f>
        <v>1</v>
      </c>
      <c r="BI96">
        <f>IF('ALL-Students'!BI99='Master Answer Key'!$B98, 1, 0)</f>
        <v>1</v>
      </c>
      <c r="BJ96">
        <f>IF('ALL-Students'!BJ99='Master Answer Key'!$B98, 1, 0)</f>
        <v>0</v>
      </c>
      <c r="BK96">
        <f>IF('ALL-Students'!BK99='Master Answer Key'!$B98, 1, 0)</f>
        <v>1</v>
      </c>
      <c r="BL96">
        <f>IF('ALL-Students'!BL99='Master Answer Key'!$B98, 1, 0)</f>
        <v>1</v>
      </c>
      <c r="BM96">
        <f>IF('ALL-Students'!BM99='Master Answer Key'!$B98, 1, 0)</f>
        <v>1</v>
      </c>
      <c r="BN96">
        <f>IF('ALL-Students'!BN99='Master Answer Key'!$B98, 1, 0)</f>
        <v>1</v>
      </c>
      <c r="BO96">
        <f>IF('ALL-Students'!BO99='Master Answer Key'!$B98, 1, 0)</f>
        <v>1</v>
      </c>
      <c r="BP96">
        <f>IF('ALL-Students'!BP99='Master Answer Key'!$B98, 1, 0)</f>
        <v>1</v>
      </c>
      <c r="BQ96">
        <f>IF('ALL-Students'!BQ99='Master Answer Key'!$B98, 1, 0)</f>
        <v>1</v>
      </c>
      <c r="BR96">
        <f>IF('ALL-Students'!BR99='Master Answer Key'!$B98, 1, 0)</f>
        <v>1</v>
      </c>
      <c r="BS96">
        <f>IF('ALL-Students'!BS99='Master Answer Key'!$B98, 1, 0)</f>
        <v>1</v>
      </c>
      <c r="BT96">
        <f>IF('ALL-Students'!BT99='Master Answer Key'!$B98, 1, 0)</f>
        <v>1</v>
      </c>
      <c r="BU96">
        <f>IF('ALL-Students'!BU99='Master Answer Key'!$B98, 1, 0)</f>
        <v>1</v>
      </c>
      <c r="BV96">
        <f>IF('ALL-Students'!BV99='Master Answer Key'!$B98, 1, 0)</f>
        <v>1</v>
      </c>
      <c r="BW96">
        <f>IF('ALL-Students'!BW99='Master Answer Key'!$B98, 1, 0)</f>
        <v>1</v>
      </c>
      <c r="BX96">
        <f>IF('ALL-Students'!BX99='Master Answer Key'!$B98, 1, 0)</f>
        <v>1</v>
      </c>
      <c r="BY96">
        <f>IF('ALL-Students'!BY99='Master Answer Key'!$B98, 1, 0)</f>
        <v>1</v>
      </c>
      <c r="BZ96">
        <f>IF('ALL-Students'!BZ99='Master Answer Key'!$B98, 1, 0)</f>
        <v>1</v>
      </c>
      <c r="CA96">
        <f>IF('ALL-Students'!CA99='Master Answer Key'!$B98, 1, 0)</f>
        <v>1</v>
      </c>
      <c r="CB96">
        <f>IF('ALL-Students'!CB99='Master Answer Key'!$B98, 1, 0)</f>
        <v>1</v>
      </c>
      <c r="CC96">
        <f>IF('ALL-Students'!CC99='Master Answer Key'!$B98, 1, 0)</f>
        <v>1</v>
      </c>
    </row>
    <row r="97">
      <c r="A97" s="5" t="s">
        <v>201</v>
      </c>
      <c r="B97">
        <f>IF('ALL-Students'!B100='Master Answer Key'!$B99, 1, 0)</f>
        <v>1</v>
      </c>
      <c r="C97">
        <f>IF('ALL-Students'!C100='Master Answer Key'!$B99, 1, 0)</f>
        <v>1</v>
      </c>
      <c r="D97">
        <f>IF('ALL-Students'!D100='Master Answer Key'!$B99, 1, 0)</f>
        <v>1</v>
      </c>
      <c r="E97">
        <f>IF('ALL-Students'!E100='Master Answer Key'!$B99, 1, 0)</f>
        <v>1</v>
      </c>
      <c r="F97">
        <f>IF('ALL-Students'!F100='Master Answer Key'!$B99, 1, 0)</f>
        <v>1</v>
      </c>
      <c r="G97">
        <f>IF('ALL-Students'!G100='Master Answer Key'!$B99, 1, 0)</f>
        <v>0</v>
      </c>
      <c r="H97">
        <f>IF('ALL-Students'!H100='Master Answer Key'!$B99, 1, 0)</f>
        <v>1</v>
      </c>
      <c r="I97">
        <f>IF('ALL-Students'!I100='Master Answer Key'!$B99, 1, 0)</f>
        <v>1</v>
      </c>
      <c r="J97">
        <f>IF('ALL-Students'!J100='Master Answer Key'!$B99, 1, 0)</f>
        <v>1</v>
      </c>
      <c r="K97">
        <f>IF('ALL-Students'!K100='Master Answer Key'!$B99, 1, 0)</f>
        <v>0</v>
      </c>
      <c r="L97">
        <f>IF('ALL-Students'!L100='Master Answer Key'!$B99, 1, 0)</f>
        <v>1</v>
      </c>
      <c r="M97">
        <f>IF('ALL-Students'!M100='Master Answer Key'!$B99, 1, 0)</f>
        <v>1</v>
      </c>
      <c r="N97">
        <f>IF('ALL-Students'!N100='Master Answer Key'!$B99, 1, 0)</f>
        <v>1</v>
      </c>
      <c r="O97">
        <f>IF('ALL-Students'!O100='Master Answer Key'!$B99, 1, 0)</f>
        <v>1</v>
      </c>
      <c r="P97">
        <f>IF('ALL-Students'!P100='Master Answer Key'!$B99, 1, 0)</f>
        <v>1</v>
      </c>
      <c r="Q97">
        <f>IF('ALL-Students'!Q100='Master Answer Key'!$B99, 1, 0)</f>
        <v>0</v>
      </c>
      <c r="R97">
        <f>IF('ALL-Students'!R100='Master Answer Key'!$B99, 1, 0)</f>
        <v>0</v>
      </c>
      <c r="S97">
        <f>IF('ALL-Students'!S100='Master Answer Key'!$B99, 1, 0)</f>
        <v>0</v>
      </c>
      <c r="T97">
        <f>IF('ALL-Students'!T100='Master Answer Key'!$B99, 1, 0)</f>
        <v>1</v>
      </c>
      <c r="U97">
        <f>IF('ALL-Students'!U100='Master Answer Key'!$B99, 1, 0)</f>
        <v>1</v>
      </c>
      <c r="V97">
        <f>IF('ALL-Students'!V100='Master Answer Key'!$B99, 1, 0)</f>
        <v>1</v>
      </c>
      <c r="W97">
        <f>IF('ALL-Students'!W100='Master Answer Key'!$B99, 1, 0)</f>
        <v>1</v>
      </c>
      <c r="X97">
        <f>IF('ALL-Students'!X100='Master Answer Key'!$B99, 1, 0)</f>
        <v>1</v>
      </c>
      <c r="Y97">
        <f>IF('ALL-Students'!Y100='Master Answer Key'!$B99, 1, 0)</f>
        <v>0</v>
      </c>
      <c r="Z97">
        <f>IF('ALL-Students'!Z100='Master Answer Key'!$B99, 1, 0)</f>
        <v>1</v>
      </c>
      <c r="AA97">
        <f>IF('ALL-Students'!AA100='Master Answer Key'!$B99, 1, 0)</f>
        <v>1</v>
      </c>
      <c r="AB97">
        <f>IF('ALL-Students'!AB100='Master Answer Key'!$B99, 1, 0)</f>
        <v>1</v>
      </c>
      <c r="AC97">
        <f>IF('ALL-Students'!AC100='Master Answer Key'!$B99, 1, 0)</f>
        <v>0</v>
      </c>
      <c r="AD97">
        <f>IF('ALL-Students'!AD100='Master Answer Key'!$B99, 1, 0)</f>
        <v>1</v>
      </c>
      <c r="AE97">
        <f>IF('ALL-Students'!AE100='Master Answer Key'!$B99, 1, 0)</f>
        <v>0</v>
      </c>
      <c r="AF97">
        <f>IF('ALL-Students'!AF100='Master Answer Key'!$B99, 1, 0)</f>
        <v>0</v>
      </c>
      <c r="AG97">
        <f>IF('ALL-Students'!AG100='Master Answer Key'!$B99, 1, 0)</f>
        <v>0</v>
      </c>
      <c r="AH97">
        <f>IF('ALL-Students'!AH100='Master Answer Key'!$B99, 1, 0)</f>
        <v>1</v>
      </c>
      <c r="AI97">
        <f>IF('ALL-Students'!AI100='Master Answer Key'!$B99, 1, 0)</f>
        <v>1</v>
      </c>
      <c r="AJ97">
        <f>IF('ALL-Students'!AJ100='Master Answer Key'!$B99, 1, 0)</f>
        <v>1</v>
      </c>
      <c r="AK97">
        <f>IF('ALL-Students'!AK100='Master Answer Key'!$B99, 1, 0)</f>
        <v>1</v>
      </c>
      <c r="AL97">
        <f>IF('ALL-Students'!AL100='Master Answer Key'!$B99, 1, 0)</f>
        <v>1</v>
      </c>
      <c r="AM97">
        <f>IF('ALL-Students'!AM100='Master Answer Key'!$B99, 1, 0)</f>
        <v>0</v>
      </c>
      <c r="AN97">
        <f>IF('ALL-Students'!AN100='Master Answer Key'!$B99, 1, 0)</f>
        <v>1</v>
      </c>
      <c r="AO97">
        <f>IF('ALL-Students'!AO100='Master Answer Key'!$B99, 1, 0)</f>
        <v>1</v>
      </c>
      <c r="AP97">
        <f>IF('ALL-Students'!AP100='Master Answer Key'!$B99, 1, 0)</f>
        <v>1</v>
      </c>
      <c r="AQ97">
        <f>IF('ALL-Students'!AQ100='Master Answer Key'!$B99, 1, 0)</f>
        <v>1</v>
      </c>
      <c r="AR97">
        <f>IF('ALL-Students'!AR100='Master Answer Key'!$B99, 1, 0)</f>
        <v>1</v>
      </c>
      <c r="AS97">
        <f>IF('ALL-Students'!AS100='Master Answer Key'!$B99, 1, 0)</f>
        <v>0</v>
      </c>
      <c r="AT97">
        <f>IF('ALL-Students'!AT100='Master Answer Key'!$B99, 1, 0)</f>
        <v>1</v>
      </c>
      <c r="AU97">
        <f>IF('ALL-Students'!AU100='Master Answer Key'!$B99, 1, 0)</f>
        <v>1</v>
      </c>
      <c r="AV97">
        <f>IF('ALL-Students'!AV100='Master Answer Key'!$B99, 1, 0)</f>
        <v>1</v>
      </c>
      <c r="AW97">
        <f>IF('ALL-Students'!AW100='Master Answer Key'!$B99, 1, 0)</f>
        <v>1</v>
      </c>
      <c r="AX97">
        <f>IF('ALL-Students'!AX100='Master Answer Key'!$B99, 1, 0)</f>
        <v>1</v>
      </c>
      <c r="AY97">
        <f>IF('ALL-Students'!AY100='Master Answer Key'!$B99, 1, 0)</f>
        <v>1</v>
      </c>
      <c r="AZ97">
        <f>IF('ALL-Students'!AZ100='Master Answer Key'!$B99, 1, 0)</f>
        <v>1</v>
      </c>
      <c r="BA97">
        <f>IF('ALL-Students'!BA100='Master Answer Key'!$B99, 1, 0)</f>
        <v>1</v>
      </c>
      <c r="BB97">
        <f>IF('ALL-Students'!BB100='Master Answer Key'!$B99, 1, 0)</f>
        <v>1</v>
      </c>
      <c r="BC97">
        <f>IF('ALL-Students'!BC100='Master Answer Key'!$B99, 1, 0)</f>
        <v>1</v>
      </c>
      <c r="BD97">
        <f>IF('ALL-Students'!BD100='Master Answer Key'!$B99, 1, 0)</f>
        <v>1</v>
      </c>
      <c r="BE97">
        <f>IF('ALL-Students'!BE100='Master Answer Key'!$B99, 1, 0)</f>
        <v>0</v>
      </c>
      <c r="BF97">
        <f>IF('ALL-Students'!BF100='Master Answer Key'!$B99, 1, 0)</f>
        <v>1</v>
      </c>
      <c r="BG97">
        <f>IF('ALL-Students'!BG100='Master Answer Key'!$B99, 1, 0)</f>
        <v>1</v>
      </c>
      <c r="BH97">
        <f>IF('ALL-Students'!BH100='Master Answer Key'!$B99, 1, 0)</f>
        <v>1</v>
      </c>
      <c r="BI97">
        <f>IF('ALL-Students'!BI100='Master Answer Key'!$B99, 1, 0)</f>
        <v>1</v>
      </c>
      <c r="BJ97">
        <f>IF('ALL-Students'!BJ100='Master Answer Key'!$B99, 1, 0)</f>
        <v>1</v>
      </c>
      <c r="BK97">
        <f>IF('ALL-Students'!BK100='Master Answer Key'!$B99, 1, 0)</f>
        <v>1</v>
      </c>
      <c r="BL97">
        <f>IF('ALL-Students'!BL100='Master Answer Key'!$B99, 1, 0)</f>
        <v>1</v>
      </c>
      <c r="BM97">
        <f>IF('ALL-Students'!BM100='Master Answer Key'!$B99, 1, 0)</f>
        <v>1</v>
      </c>
      <c r="BN97">
        <f>IF('ALL-Students'!BN100='Master Answer Key'!$B99, 1, 0)</f>
        <v>1</v>
      </c>
      <c r="BO97">
        <f>IF('ALL-Students'!BO100='Master Answer Key'!$B99, 1, 0)</f>
        <v>1</v>
      </c>
      <c r="BP97">
        <f>IF('ALL-Students'!BP100='Master Answer Key'!$B99, 1, 0)</f>
        <v>1</v>
      </c>
      <c r="BQ97">
        <f>IF('ALL-Students'!BQ100='Master Answer Key'!$B99, 1, 0)</f>
        <v>1</v>
      </c>
      <c r="BR97">
        <f>IF('ALL-Students'!BR100='Master Answer Key'!$B99, 1, 0)</f>
        <v>1</v>
      </c>
      <c r="BS97">
        <f>IF('ALL-Students'!BS100='Master Answer Key'!$B99, 1, 0)</f>
        <v>1</v>
      </c>
      <c r="BT97">
        <f>IF('ALL-Students'!BT100='Master Answer Key'!$B99, 1, 0)</f>
        <v>1</v>
      </c>
      <c r="BU97">
        <f>IF('ALL-Students'!BU100='Master Answer Key'!$B99, 1, 0)</f>
        <v>1</v>
      </c>
      <c r="BV97">
        <f>IF('ALL-Students'!BV100='Master Answer Key'!$B99, 1, 0)</f>
        <v>1</v>
      </c>
      <c r="BW97">
        <f>IF('ALL-Students'!BW100='Master Answer Key'!$B99, 1, 0)</f>
        <v>1</v>
      </c>
      <c r="BX97">
        <f>IF('ALL-Students'!BX100='Master Answer Key'!$B99, 1, 0)</f>
        <v>1</v>
      </c>
      <c r="BY97">
        <f>IF('ALL-Students'!BY100='Master Answer Key'!$B99, 1, 0)</f>
        <v>1</v>
      </c>
      <c r="BZ97">
        <f>IF('ALL-Students'!BZ100='Master Answer Key'!$B99, 1, 0)</f>
        <v>0</v>
      </c>
      <c r="CA97">
        <f>IF('ALL-Students'!CA100='Master Answer Key'!$B99, 1, 0)</f>
        <v>1</v>
      </c>
      <c r="CB97">
        <f>IF('ALL-Students'!CB100='Master Answer Key'!$B99, 1, 0)</f>
        <v>1</v>
      </c>
      <c r="CC97">
        <f>IF('ALL-Students'!CC100='Master Answer Key'!$B99, 1, 0)</f>
        <v>1</v>
      </c>
    </row>
    <row r="98">
      <c r="A98" s="5" t="s">
        <v>202</v>
      </c>
      <c r="B98">
        <f>IF('ALL-Students'!B101='Master Answer Key'!$B100, 1, 0)</f>
        <v>1</v>
      </c>
      <c r="C98">
        <f>IF('ALL-Students'!C101='Master Answer Key'!$B100, 1, 0)</f>
        <v>0</v>
      </c>
      <c r="D98">
        <f>IF('ALL-Students'!D101='Master Answer Key'!$B100, 1, 0)</f>
        <v>0</v>
      </c>
      <c r="E98">
        <f>IF('ALL-Students'!E101='Master Answer Key'!$B100, 1, 0)</f>
        <v>0</v>
      </c>
      <c r="F98">
        <f>IF('ALL-Students'!F101='Master Answer Key'!$B100, 1, 0)</f>
        <v>0</v>
      </c>
      <c r="G98">
        <f>IF('ALL-Students'!G101='Master Answer Key'!$B100, 1, 0)</f>
        <v>0</v>
      </c>
      <c r="H98">
        <f>IF('ALL-Students'!H101='Master Answer Key'!$B100, 1, 0)</f>
        <v>0</v>
      </c>
      <c r="I98">
        <f>IF('ALL-Students'!I101='Master Answer Key'!$B100, 1, 0)</f>
        <v>0</v>
      </c>
      <c r="J98">
        <f>IF('ALL-Students'!J101='Master Answer Key'!$B100, 1, 0)</f>
        <v>0</v>
      </c>
      <c r="K98">
        <f>IF('ALL-Students'!K101='Master Answer Key'!$B100, 1, 0)</f>
        <v>0</v>
      </c>
      <c r="L98">
        <f>IF('ALL-Students'!L101='Master Answer Key'!$B100, 1, 0)</f>
        <v>0</v>
      </c>
      <c r="M98">
        <f>IF('ALL-Students'!M101='Master Answer Key'!$B100, 1, 0)</f>
        <v>0</v>
      </c>
      <c r="N98">
        <f>IF('ALL-Students'!N101='Master Answer Key'!$B100, 1, 0)</f>
        <v>1</v>
      </c>
      <c r="O98">
        <f>IF('ALL-Students'!O101='Master Answer Key'!$B100, 1, 0)</f>
        <v>0</v>
      </c>
      <c r="P98">
        <f>IF('ALL-Students'!P101='Master Answer Key'!$B100, 1, 0)</f>
        <v>0</v>
      </c>
      <c r="Q98">
        <f>IF('ALL-Students'!Q101='Master Answer Key'!$B100, 1, 0)</f>
        <v>0</v>
      </c>
      <c r="R98">
        <f>IF('ALL-Students'!R101='Master Answer Key'!$B100, 1, 0)</f>
        <v>1</v>
      </c>
      <c r="S98">
        <f>IF('ALL-Students'!S101='Master Answer Key'!$B100, 1, 0)</f>
        <v>0</v>
      </c>
      <c r="T98">
        <f>IF('ALL-Students'!T101='Master Answer Key'!$B100, 1, 0)</f>
        <v>0</v>
      </c>
      <c r="U98">
        <f>IF('ALL-Students'!U101='Master Answer Key'!$B100, 1, 0)</f>
        <v>0</v>
      </c>
      <c r="V98">
        <f>IF('ALL-Students'!V101='Master Answer Key'!$B100, 1, 0)</f>
        <v>0</v>
      </c>
      <c r="W98">
        <f>IF('ALL-Students'!W101='Master Answer Key'!$B100, 1, 0)</f>
        <v>0</v>
      </c>
      <c r="X98">
        <f>IF('ALL-Students'!X101='Master Answer Key'!$B100, 1, 0)</f>
        <v>0</v>
      </c>
      <c r="Y98">
        <f>IF('ALL-Students'!Y101='Master Answer Key'!$B100, 1, 0)</f>
        <v>0</v>
      </c>
      <c r="Z98">
        <f>IF('ALL-Students'!Z101='Master Answer Key'!$B100, 1, 0)</f>
        <v>0</v>
      </c>
      <c r="AA98">
        <f>IF('ALL-Students'!AA101='Master Answer Key'!$B100, 1, 0)</f>
        <v>0</v>
      </c>
      <c r="AB98">
        <f>IF('ALL-Students'!AB101='Master Answer Key'!$B100, 1, 0)</f>
        <v>1</v>
      </c>
      <c r="AC98">
        <f>IF('ALL-Students'!AC101='Master Answer Key'!$B100, 1, 0)</f>
        <v>1</v>
      </c>
      <c r="AD98">
        <f>IF('ALL-Students'!AD101='Master Answer Key'!$B100, 1, 0)</f>
        <v>0</v>
      </c>
      <c r="AE98">
        <f>IF('ALL-Students'!AE101='Master Answer Key'!$B100, 1, 0)</f>
        <v>0</v>
      </c>
      <c r="AF98">
        <f>IF('ALL-Students'!AF101='Master Answer Key'!$B100, 1, 0)</f>
        <v>1</v>
      </c>
      <c r="AG98">
        <f>IF('ALL-Students'!AG101='Master Answer Key'!$B100, 1, 0)</f>
        <v>1</v>
      </c>
      <c r="AH98">
        <f>IF('ALL-Students'!AH101='Master Answer Key'!$B100, 1, 0)</f>
        <v>0</v>
      </c>
      <c r="AI98">
        <f>IF('ALL-Students'!AI101='Master Answer Key'!$B100, 1, 0)</f>
        <v>0</v>
      </c>
      <c r="AJ98">
        <f>IF('ALL-Students'!AJ101='Master Answer Key'!$B100, 1, 0)</f>
        <v>0</v>
      </c>
      <c r="AK98">
        <f>IF('ALL-Students'!AK101='Master Answer Key'!$B100, 1, 0)</f>
        <v>0</v>
      </c>
      <c r="AL98">
        <f>IF('ALL-Students'!AL101='Master Answer Key'!$B100, 1, 0)</f>
        <v>0</v>
      </c>
      <c r="AM98">
        <f>IF('ALL-Students'!AM101='Master Answer Key'!$B100, 1, 0)</f>
        <v>0</v>
      </c>
      <c r="AN98">
        <f>IF('ALL-Students'!AN101='Master Answer Key'!$B100, 1, 0)</f>
        <v>0</v>
      </c>
      <c r="AO98">
        <f>IF('ALL-Students'!AO101='Master Answer Key'!$B100, 1, 0)</f>
        <v>0</v>
      </c>
      <c r="AP98">
        <f>IF('ALL-Students'!AP101='Master Answer Key'!$B100, 1, 0)</f>
        <v>0</v>
      </c>
      <c r="AQ98">
        <f>IF('ALL-Students'!AQ101='Master Answer Key'!$B100, 1, 0)</f>
        <v>0</v>
      </c>
      <c r="AR98">
        <f>IF('ALL-Students'!AR101='Master Answer Key'!$B100, 1, 0)</f>
        <v>0</v>
      </c>
      <c r="AS98">
        <f>IF('ALL-Students'!AS101='Master Answer Key'!$B100, 1, 0)</f>
        <v>0</v>
      </c>
      <c r="AT98">
        <f>IF('ALL-Students'!AT101='Master Answer Key'!$B100, 1, 0)</f>
        <v>0</v>
      </c>
      <c r="AU98">
        <f>IF('ALL-Students'!AU101='Master Answer Key'!$B100, 1, 0)</f>
        <v>0</v>
      </c>
      <c r="AV98">
        <f>IF('ALL-Students'!AV101='Master Answer Key'!$B100, 1, 0)</f>
        <v>0</v>
      </c>
      <c r="AW98">
        <f>IF('ALL-Students'!AW101='Master Answer Key'!$B100, 1, 0)</f>
        <v>0</v>
      </c>
      <c r="AX98">
        <f>IF('ALL-Students'!AX101='Master Answer Key'!$B100, 1, 0)</f>
        <v>0</v>
      </c>
      <c r="AY98">
        <f>IF('ALL-Students'!AY101='Master Answer Key'!$B100, 1, 0)</f>
        <v>0</v>
      </c>
      <c r="AZ98">
        <f>IF('ALL-Students'!AZ101='Master Answer Key'!$B100, 1, 0)</f>
        <v>0</v>
      </c>
      <c r="BA98">
        <f>IF('ALL-Students'!BA101='Master Answer Key'!$B100, 1, 0)</f>
        <v>0</v>
      </c>
      <c r="BB98">
        <f>IF('ALL-Students'!BB101='Master Answer Key'!$B100, 1, 0)</f>
        <v>0</v>
      </c>
      <c r="BC98">
        <f>IF('ALL-Students'!BC101='Master Answer Key'!$B100, 1, 0)</f>
        <v>0</v>
      </c>
      <c r="BD98">
        <f>IF('ALL-Students'!BD101='Master Answer Key'!$B100, 1, 0)</f>
        <v>1</v>
      </c>
      <c r="BE98">
        <f>IF('ALL-Students'!BE101='Master Answer Key'!$B100, 1, 0)</f>
        <v>0</v>
      </c>
      <c r="BF98">
        <f>IF('ALL-Students'!BF101='Master Answer Key'!$B100, 1, 0)</f>
        <v>0</v>
      </c>
      <c r="BG98">
        <f>IF('ALL-Students'!BG101='Master Answer Key'!$B100, 1, 0)</f>
        <v>0</v>
      </c>
      <c r="BH98">
        <f>IF('ALL-Students'!BH101='Master Answer Key'!$B100, 1, 0)</f>
        <v>0</v>
      </c>
      <c r="BI98">
        <f>IF('ALL-Students'!BI101='Master Answer Key'!$B100, 1, 0)</f>
        <v>0</v>
      </c>
      <c r="BJ98">
        <f>IF('ALL-Students'!BJ101='Master Answer Key'!$B100, 1, 0)</f>
        <v>0</v>
      </c>
      <c r="BK98">
        <f>IF('ALL-Students'!BK101='Master Answer Key'!$B100, 1, 0)</f>
        <v>0</v>
      </c>
      <c r="BL98">
        <f>IF('ALL-Students'!BL101='Master Answer Key'!$B100, 1, 0)</f>
        <v>0</v>
      </c>
      <c r="BM98">
        <f>IF('ALL-Students'!BM101='Master Answer Key'!$B100, 1, 0)</f>
        <v>0</v>
      </c>
      <c r="BN98">
        <f>IF('ALL-Students'!BN101='Master Answer Key'!$B100, 1, 0)</f>
        <v>0</v>
      </c>
      <c r="BO98">
        <f>IF('ALL-Students'!BO101='Master Answer Key'!$B100, 1, 0)</f>
        <v>0</v>
      </c>
      <c r="BP98">
        <f>IF('ALL-Students'!BP101='Master Answer Key'!$B100, 1, 0)</f>
        <v>0</v>
      </c>
      <c r="BQ98">
        <f>IF('ALL-Students'!BQ101='Master Answer Key'!$B100, 1, 0)</f>
        <v>0</v>
      </c>
      <c r="BR98">
        <f>IF('ALL-Students'!BR101='Master Answer Key'!$B100, 1, 0)</f>
        <v>0</v>
      </c>
      <c r="BS98">
        <f>IF('ALL-Students'!BS101='Master Answer Key'!$B100, 1, 0)</f>
        <v>0</v>
      </c>
      <c r="BT98">
        <f>IF('ALL-Students'!BT101='Master Answer Key'!$B100, 1, 0)</f>
        <v>0</v>
      </c>
      <c r="BU98">
        <f>IF('ALL-Students'!BU101='Master Answer Key'!$B100, 1, 0)</f>
        <v>0</v>
      </c>
      <c r="BV98">
        <f>IF('ALL-Students'!BV101='Master Answer Key'!$B100, 1, 0)</f>
        <v>0</v>
      </c>
      <c r="BW98">
        <f>IF('ALL-Students'!BW101='Master Answer Key'!$B100, 1, 0)</f>
        <v>0</v>
      </c>
      <c r="BX98">
        <f>IF('ALL-Students'!BX101='Master Answer Key'!$B100, 1, 0)</f>
        <v>0</v>
      </c>
      <c r="BY98">
        <f>IF('ALL-Students'!BY101='Master Answer Key'!$B100, 1, 0)</f>
        <v>0</v>
      </c>
      <c r="BZ98">
        <f>IF('ALL-Students'!BZ101='Master Answer Key'!$B100, 1, 0)</f>
        <v>1</v>
      </c>
      <c r="CA98">
        <f>IF('ALL-Students'!CA101='Master Answer Key'!$B100, 1, 0)</f>
        <v>0</v>
      </c>
      <c r="CB98">
        <f>IF('ALL-Students'!CB101='Master Answer Key'!$B100, 1, 0)</f>
        <v>0</v>
      </c>
      <c r="CC98">
        <f>IF('ALL-Students'!CC101='Master Answer Key'!$B100, 1, 0)</f>
        <v>0</v>
      </c>
    </row>
    <row r="99">
      <c r="A99" s="5" t="s">
        <v>203</v>
      </c>
      <c r="B99">
        <f>IF('ALL-Students'!B102='Master Answer Key'!$B101, 1, 0)</f>
        <v>1</v>
      </c>
      <c r="C99">
        <f>IF('ALL-Students'!C102='Master Answer Key'!$B101, 1, 0)</f>
        <v>1</v>
      </c>
      <c r="D99">
        <f>IF('ALL-Students'!D102='Master Answer Key'!$B101, 1, 0)</f>
        <v>1</v>
      </c>
      <c r="E99">
        <f>IF('ALL-Students'!E102='Master Answer Key'!$B101, 1, 0)</f>
        <v>1</v>
      </c>
      <c r="F99">
        <f>IF('ALL-Students'!F102='Master Answer Key'!$B101, 1, 0)</f>
        <v>1</v>
      </c>
      <c r="G99">
        <f>IF('ALL-Students'!G102='Master Answer Key'!$B101, 1, 0)</f>
        <v>0</v>
      </c>
      <c r="H99">
        <f>IF('ALL-Students'!H102='Master Answer Key'!$B101, 1, 0)</f>
        <v>1</v>
      </c>
      <c r="I99">
        <f>IF('ALL-Students'!I102='Master Answer Key'!$B101, 1, 0)</f>
        <v>1</v>
      </c>
      <c r="J99">
        <f>IF('ALL-Students'!J102='Master Answer Key'!$B101, 1, 0)</f>
        <v>1</v>
      </c>
      <c r="K99">
        <f>IF('ALL-Students'!K102='Master Answer Key'!$B101, 1, 0)</f>
        <v>1</v>
      </c>
      <c r="L99">
        <f>IF('ALL-Students'!L102='Master Answer Key'!$B101, 1, 0)</f>
        <v>1</v>
      </c>
      <c r="M99">
        <f>IF('ALL-Students'!M102='Master Answer Key'!$B101, 1, 0)</f>
        <v>1</v>
      </c>
      <c r="N99">
        <f>IF('ALL-Students'!N102='Master Answer Key'!$B101, 1, 0)</f>
        <v>1</v>
      </c>
      <c r="O99">
        <f>IF('ALL-Students'!O102='Master Answer Key'!$B101, 1, 0)</f>
        <v>1</v>
      </c>
      <c r="P99">
        <f>IF('ALL-Students'!P102='Master Answer Key'!$B101, 1, 0)</f>
        <v>1</v>
      </c>
      <c r="Q99">
        <f>IF('ALL-Students'!Q102='Master Answer Key'!$B101, 1, 0)</f>
        <v>1</v>
      </c>
      <c r="R99">
        <f>IF('ALL-Students'!R102='Master Answer Key'!$B101, 1, 0)</f>
        <v>1</v>
      </c>
      <c r="S99">
        <f>IF('ALL-Students'!S102='Master Answer Key'!$B101, 1, 0)</f>
        <v>0</v>
      </c>
      <c r="T99">
        <f>IF('ALL-Students'!T102='Master Answer Key'!$B101, 1, 0)</f>
        <v>1</v>
      </c>
      <c r="U99">
        <f>IF('ALL-Students'!U102='Master Answer Key'!$B101, 1, 0)</f>
        <v>1</v>
      </c>
      <c r="V99">
        <f>IF('ALL-Students'!V102='Master Answer Key'!$B101, 1, 0)</f>
        <v>1</v>
      </c>
      <c r="W99">
        <f>IF('ALL-Students'!W102='Master Answer Key'!$B101, 1, 0)</f>
        <v>1</v>
      </c>
      <c r="X99">
        <f>IF('ALL-Students'!X102='Master Answer Key'!$B101, 1, 0)</f>
        <v>1</v>
      </c>
      <c r="Y99">
        <f>IF('ALL-Students'!Y102='Master Answer Key'!$B101, 1, 0)</f>
        <v>1</v>
      </c>
      <c r="Z99">
        <f>IF('ALL-Students'!Z102='Master Answer Key'!$B101, 1, 0)</f>
        <v>1</v>
      </c>
      <c r="AA99">
        <f>IF('ALL-Students'!AA102='Master Answer Key'!$B101, 1, 0)</f>
        <v>1</v>
      </c>
      <c r="AB99">
        <f>IF('ALL-Students'!AB102='Master Answer Key'!$B101, 1, 0)</f>
        <v>1</v>
      </c>
      <c r="AC99">
        <f>IF('ALL-Students'!AC102='Master Answer Key'!$B101, 1, 0)</f>
        <v>1</v>
      </c>
      <c r="AD99">
        <f>IF('ALL-Students'!AD102='Master Answer Key'!$B101, 1, 0)</f>
        <v>1</v>
      </c>
      <c r="AE99">
        <f>IF('ALL-Students'!AE102='Master Answer Key'!$B101, 1, 0)</f>
        <v>1</v>
      </c>
      <c r="AF99">
        <f>IF('ALL-Students'!AF102='Master Answer Key'!$B101, 1, 0)</f>
        <v>1</v>
      </c>
      <c r="AG99">
        <f>IF('ALL-Students'!AG102='Master Answer Key'!$B101, 1, 0)</f>
        <v>0</v>
      </c>
      <c r="AH99">
        <f>IF('ALL-Students'!AH102='Master Answer Key'!$B101, 1, 0)</f>
        <v>1</v>
      </c>
      <c r="AI99">
        <f>IF('ALL-Students'!AI102='Master Answer Key'!$B101, 1, 0)</f>
        <v>1</v>
      </c>
      <c r="AJ99">
        <f>IF('ALL-Students'!AJ102='Master Answer Key'!$B101, 1, 0)</f>
        <v>1</v>
      </c>
      <c r="AK99">
        <f>IF('ALL-Students'!AK102='Master Answer Key'!$B101, 1, 0)</f>
        <v>1</v>
      </c>
      <c r="AL99">
        <f>IF('ALL-Students'!AL102='Master Answer Key'!$B101, 1, 0)</f>
        <v>1</v>
      </c>
      <c r="AM99">
        <f>IF('ALL-Students'!AM102='Master Answer Key'!$B101, 1, 0)</f>
        <v>0</v>
      </c>
      <c r="AN99">
        <f>IF('ALL-Students'!AN102='Master Answer Key'!$B101, 1, 0)</f>
        <v>1</v>
      </c>
      <c r="AO99">
        <f>IF('ALL-Students'!AO102='Master Answer Key'!$B101, 1, 0)</f>
        <v>1</v>
      </c>
      <c r="AP99">
        <f>IF('ALL-Students'!AP102='Master Answer Key'!$B101, 1, 0)</f>
        <v>1</v>
      </c>
      <c r="AQ99">
        <f>IF('ALL-Students'!AQ102='Master Answer Key'!$B101, 1, 0)</f>
        <v>1</v>
      </c>
      <c r="AR99">
        <f>IF('ALL-Students'!AR102='Master Answer Key'!$B101, 1, 0)</f>
        <v>1</v>
      </c>
      <c r="AS99">
        <f>IF('ALL-Students'!AS102='Master Answer Key'!$B101, 1, 0)</f>
        <v>0</v>
      </c>
      <c r="AT99">
        <f>IF('ALL-Students'!AT102='Master Answer Key'!$B101, 1, 0)</f>
        <v>1</v>
      </c>
      <c r="AU99">
        <f>IF('ALL-Students'!AU102='Master Answer Key'!$B101, 1, 0)</f>
        <v>1</v>
      </c>
      <c r="AV99">
        <f>IF('ALL-Students'!AV102='Master Answer Key'!$B101, 1, 0)</f>
        <v>1</v>
      </c>
      <c r="AW99">
        <f>IF('ALL-Students'!AW102='Master Answer Key'!$B101, 1, 0)</f>
        <v>1</v>
      </c>
      <c r="AX99">
        <f>IF('ALL-Students'!AX102='Master Answer Key'!$B101, 1, 0)</f>
        <v>1</v>
      </c>
      <c r="AY99">
        <f>IF('ALL-Students'!AY102='Master Answer Key'!$B101, 1, 0)</f>
        <v>1</v>
      </c>
      <c r="AZ99">
        <f>IF('ALL-Students'!AZ102='Master Answer Key'!$B101, 1, 0)</f>
        <v>1</v>
      </c>
      <c r="BA99">
        <f>IF('ALL-Students'!BA102='Master Answer Key'!$B101, 1, 0)</f>
        <v>1</v>
      </c>
      <c r="BB99">
        <f>IF('ALL-Students'!BB102='Master Answer Key'!$B101, 1, 0)</f>
        <v>1</v>
      </c>
      <c r="BC99">
        <f>IF('ALL-Students'!BC102='Master Answer Key'!$B101, 1, 0)</f>
        <v>1</v>
      </c>
      <c r="BD99">
        <f>IF('ALL-Students'!BD102='Master Answer Key'!$B101, 1, 0)</f>
        <v>1</v>
      </c>
      <c r="BE99">
        <f>IF('ALL-Students'!BE102='Master Answer Key'!$B101, 1, 0)</f>
        <v>1</v>
      </c>
      <c r="BF99">
        <f>IF('ALL-Students'!BF102='Master Answer Key'!$B101, 1, 0)</f>
        <v>1</v>
      </c>
      <c r="BG99">
        <f>IF('ALL-Students'!BG102='Master Answer Key'!$B101, 1, 0)</f>
        <v>1</v>
      </c>
      <c r="BH99">
        <f>IF('ALL-Students'!BH102='Master Answer Key'!$B101, 1, 0)</f>
        <v>1</v>
      </c>
      <c r="BI99">
        <f>IF('ALL-Students'!BI102='Master Answer Key'!$B101, 1, 0)</f>
        <v>1</v>
      </c>
      <c r="BJ99">
        <f>IF('ALL-Students'!BJ102='Master Answer Key'!$B101, 1, 0)</f>
        <v>1</v>
      </c>
      <c r="BK99">
        <f>IF('ALL-Students'!BK102='Master Answer Key'!$B101, 1, 0)</f>
        <v>1</v>
      </c>
      <c r="BL99">
        <f>IF('ALL-Students'!BL102='Master Answer Key'!$B101, 1, 0)</f>
        <v>1</v>
      </c>
      <c r="BM99">
        <f>IF('ALL-Students'!BM102='Master Answer Key'!$B101, 1, 0)</f>
        <v>1</v>
      </c>
      <c r="BN99">
        <f>IF('ALL-Students'!BN102='Master Answer Key'!$B101, 1, 0)</f>
        <v>1</v>
      </c>
      <c r="BO99">
        <f>IF('ALL-Students'!BO102='Master Answer Key'!$B101, 1, 0)</f>
        <v>1</v>
      </c>
      <c r="BP99">
        <f>IF('ALL-Students'!BP102='Master Answer Key'!$B101, 1, 0)</f>
        <v>0</v>
      </c>
      <c r="BQ99">
        <f>IF('ALL-Students'!BQ102='Master Answer Key'!$B101, 1, 0)</f>
        <v>1</v>
      </c>
      <c r="BR99">
        <f>IF('ALL-Students'!BR102='Master Answer Key'!$B101, 1, 0)</f>
        <v>1</v>
      </c>
      <c r="BS99">
        <f>IF('ALL-Students'!BS102='Master Answer Key'!$B101, 1, 0)</f>
        <v>1</v>
      </c>
      <c r="BT99">
        <f>IF('ALL-Students'!BT102='Master Answer Key'!$B101, 1, 0)</f>
        <v>1</v>
      </c>
      <c r="BU99">
        <f>IF('ALL-Students'!BU102='Master Answer Key'!$B101, 1, 0)</f>
        <v>1</v>
      </c>
      <c r="BV99">
        <f>IF('ALL-Students'!BV102='Master Answer Key'!$B101, 1, 0)</f>
        <v>1</v>
      </c>
      <c r="BW99">
        <f>IF('ALL-Students'!BW102='Master Answer Key'!$B101, 1, 0)</f>
        <v>1</v>
      </c>
      <c r="BX99">
        <f>IF('ALL-Students'!BX102='Master Answer Key'!$B101, 1, 0)</f>
        <v>1</v>
      </c>
      <c r="BY99">
        <f>IF('ALL-Students'!BY102='Master Answer Key'!$B101, 1, 0)</f>
        <v>1</v>
      </c>
      <c r="BZ99">
        <f>IF('ALL-Students'!BZ102='Master Answer Key'!$B101, 1, 0)</f>
        <v>1</v>
      </c>
      <c r="CA99">
        <f>IF('ALL-Students'!CA102='Master Answer Key'!$B101, 1, 0)</f>
        <v>1</v>
      </c>
      <c r="CB99">
        <f>IF('ALL-Students'!CB102='Master Answer Key'!$B101, 1, 0)</f>
        <v>1</v>
      </c>
      <c r="CC99">
        <f>IF('ALL-Students'!CC102='Master Answer Key'!$B101, 1, 0)</f>
        <v>1</v>
      </c>
    </row>
    <row r="100">
      <c r="A100" s="5" t="s">
        <v>204</v>
      </c>
      <c r="B100">
        <f>IF('ALL-Students'!B103='Master Answer Key'!$B102, 1, 0)</f>
        <v>1</v>
      </c>
      <c r="C100">
        <f>IF('ALL-Students'!C103='Master Answer Key'!$B102, 1, 0)</f>
        <v>1</v>
      </c>
      <c r="D100">
        <f>IF('ALL-Students'!D103='Master Answer Key'!$B102, 1, 0)</f>
        <v>1</v>
      </c>
      <c r="E100">
        <f>IF('ALL-Students'!E103='Master Answer Key'!$B102, 1, 0)</f>
        <v>1</v>
      </c>
      <c r="F100">
        <f>IF('ALL-Students'!F103='Master Answer Key'!$B102, 1, 0)</f>
        <v>1</v>
      </c>
      <c r="G100">
        <f>IF('ALL-Students'!G103='Master Answer Key'!$B102, 1, 0)</f>
        <v>0</v>
      </c>
      <c r="H100">
        <f>IF('ALL-Students'!H103='Master Answer Key'!$B102, 1, 0)</f>
        <v>1</v>
      </c>
      <c r="I100">
        <f>IF('ALL-Students'!I103='Master Answer Key'!$B102, 1, 0)</f>
        <v>1</v>
      </c>
      <c r="J100">
        <f>IF('ALL-Students'!J103='Master Answer Key'!$B102, 1, 0)</f>
        <v>1</v>
      </c>
      <c r="K100">
        <f>IF('ALL-Students'!K103='Master Answer Key'!$B102, 1, 0)</f>
        <v>1</v>
      </c>
      <c r="L100">
        <f>IF('ALL-Students'!L103='Master Answer Key'!$B102, 1, 0)</f>
        <v>1</v>
      </c>
      <c r="M100">
        <f>IF('ALL-Students'!M103='Master Answer Key'!$B102, 1, 0)</f>
        <v>1</v>
      </c>
      <c r="N100">
        <f>IF('ALL-Students'!N103='Master Answer Key'!$B102, 1, 0)</f>
        <v>1</v>
      </c>
      <c r="O100">
        <f>IF('ALL-Students'!O103='Master Answer Key'!$B102, 1, 0)</f>
        <v>1</v>
      </c>
      <c r="P100">
        <f>IF('ALL-Students'!P103='Master Answer Key'!$B102, 1, 0)</f>
        <v>1</v>
      </c>
      <c r="Q100">
        <f>IF('ALL-Students'!Q103='Master Answer Key'!$B102, 1, 0)</f>
        <v>0</v>
      </c>
      <c r="R100">
        <f>IF('ALL-Students'!R103='Master Answer Key'!$B102, 1, 0)</f>
        <v>0</v>
      </c>
      <c r="S100">
        <f>IF('ALL-Students'!S103='Master Answer Key'!$B102, 1, 0)</f>
        <v>0</v>
      </c>
      <c r="T100">
        <f>IF('ALL-Students'!T103='Master Answer Key'!$B102, 1, 0)</f>
        <v>1</v>
      </c>
      <c r="U100">
        <f>IF('ALL-Students'!U103='Master Answer Key'!$B102, 1, 0)</f>
        <v>0</v>
      </c>
      <c r="V100">
        <f>IF('ALL-Students'!V103='Master Answer Key'!$B102, 1, 0)</f>
        <v>1</v>
      </c>
      <c r="W100">
        <f>IF('ALL-Students'!W103='Master Answer Key'!$B102, 1, 0)</f>
        <v>1</v>
      </c>
      <c r="X100">
        <f>IF('ALL-Students'!X103='Master Answer Key'!$B102, 1, 0)</f>
        <v>1</v>
      </c>
      <c r="Y100">
        <f>IF('ALL-Students'!Y103='Master Answer Key'!$B102, 1, 0)</f>
        <v>1</v>
      </c>
      <c r="Z100">
        <f>IF('ALL-Students'!Z103='Master Answer Key'!$B102, 1, 0)</f>
        <v>1</v>
      </c>
      <c r="AA100">
        <f>IF('ALL-Students'!AA103='Master Answer Key'!$B102, 1, 0)</f>
        <v>1</v>
      </c>
      <c r="AB100">
        <f>IF('ALL-Students'!AB103='Master Answer Key'!$B102, 1, 0)</f>
        <v>1</v>
      </c>
      <c r="AC100">
        <f>IF('ALL-Students'!AC103='Master Answer Key'!$B102, 1, 0)</f>
        <v>0</v>
      </c>
      <c r="AD100">
        <f>IF('ALL-Students'!AD103='Master Answer Key'!$B102, 1, 0)</f>
        <v>1</v>
      </c>
      <c r="AE100">
        <f>IF('ALL-Students'!AE103='Master Answer Key'!$B102, 1, 0)</f>
        <v>1</v>
      </c>
      <c r="AF100">
        <f>IF('ALL-Students'!AF103='Master Answer Key'!$B102, 1, 0)</f>
        <v>1</v>
      </c>
      <c r="AG100">
        <f>IF('ALL-Students'!AG103='Master Answer Key'!$B102, 1, 0)</f>
        <v>1</v>
      </c>
      <c r="AH100">
        <f>IF('ALL-Students'!AH103='Master Answer Key'!$B102, 1, 0)</f>
        <v>1</v>
      </c>
      <c r="AI100">
        <f>IF('ALL-Students'!AI103='Master Answer Key'!$B102, 1, 0)</f>
        <v>1</v>
      </c>
      <c r="AJ100">
        <f>IF('ALL-Students'!AJ103='Master Answer Key'!$B102, 1, 0)</f>
        <v>0</v>
      </c>
      <c r="AK100">
        <f>IF('ALL-Students'!AK103='Master Answer Key'!$B102, 1, 0)</f>
        <v>1</v>
      </c>
      <c r="AL100">
        <f>IF('ALL-Students'!AL103='Master Answer Key'!$B102, 1, 0)</f>
        <v>1</v>
      </c>
      <c r="AM100">
        <f>IF('ALL-Students'!AM103='Master Answer Key'!$B102, 1, 0)</f>
        <v>1</v>
      </c>
      <c r="AN100">
        <f>IF('ALL-Students'!AN103='Master Answer Key'!$B102, 1, 0)</f>
        <v>0</v>
      </c>
      <c r="AO100">
        <f>IF('ALL-Students'!AO103='Master Answer Key'!$B102, 1, 0)</f>
        <v>1</v>
      </c>
      <c r="AP100">
        <f>IF('ALL-Students'!AP103='Master Answer Key'!$B102, 1, 0)</f>
        <v>1</v>
      </c>
      <c r="AQ100">
        <f>IF('ALL-Students'!AQ103='Master Answer Key'!$B102, 1, 0)</f>
        <v>1</v>
      </c>
      <c r="AR100">
        <f>IF('ALL-Students'!AR103='Master Answer Key'!$B102, 1, 0)</f>
        <v>1</v>
      </c>
      <c r="AS100">
        <f>IF('ALL-Students'!AS103='Master Answer Key'!$B102, 1, 0)</f>
        <v>0</v>
      </c>
      <c r="AT100">
        <f>IF('ALL-Students'!AT103='Master Answer Key'!$B102, 1, 0)</f>
        <v>1</v>
      </c>
      <c r="AU100">
        <f>IF('ALL-Students'!AU103='Master Answer Key'!$B102, 1, 0)</f>
        <v>1</v>
      </c>
      <c r="AV100">
        <f>IF('ALL-Students'!AV103='Master Answer Key'!$B102, 1, 0)</f>
        <v>1</v>
      </c>
      <c r="AW100">
        <f>IF('ALL-Students'!AW103='Master Answer Key'!$B102, 1, 0)</f>
        <v>1</v>
      </c>
      <c r="AX100">
        <f>IF('ALL-Students'!AX103='Master Answer Key'!$B102, 1, 0)</f>
        <v>1</v>
      </c>
      <c r="AY100">
        <f>IF('ALL-Students'!AY103='Master Answer Key'!$B102, 1, 0)</f>
        <v>1</v>
      </c>
      <c r="AZ100">
        <f>IF('ALL-Students'!AZ103='Master Answer Key'!$B102, 1, 0)</f>
        <v>1</v>
      </c>
      <c r="BA100">
        <f>IF('ALL-Students'!BA103='Master Answer Key'!$B102, 1, 0)</f>
        <v>1</v>
      </c>
      <c r="BB100">
        <f>IF('ALL-Students'!BB103='Master Answer Key'!$B102, 1, 0)</f>
        <v>0</v>
      </c>
      <c r="BC100">
        <f>IF('ALL-Students'!BC103='Master Answer Key'!$B102, 1, 0)</f>
        <v>1</v>
      </c>
      <c r="BD100">
        <f>IF('ALL-Students'!BD103='Master Answer Key'!$B102, 1, 0)</f>
        <v>1</v>
      </c>
      <c r="BE100">
        <f>IF('ALL-Students'!BE103='Master Answer Key'!$B102, 1, 0)</f>
        <v>1</v>
      </c>
      <c r="BF100">
        <f>IF('ALL-Students'!BF103='Master Answer Key'!$B102, 1, 0)</f>
        <v>1</v>
      </c>
      <c r="BG100">
        <f>IF('ALL-Students'!BG103='Master Answer Key'!$B102, 1, 0)</f>
        <v>1</v>
      </c>
      <c r="BH100">
        <f>IF('ALL-Students'!BH103='Master Answer Key'!$B102, 1, 0)</f>
        <v>1</v>
      </c>
      <c r="BI100">
        <f>IF('ALL-Students'!BI103='Master Answer Key'!$B102, 1, 0)</f>
        <v>1</v>
      </c>
      <c r="BJ100">
        <f>IF('ALL-Students'!BJ103='Master Answer Key'!$B102, 1, 0)</f>
        <v>1</v>
      </c>
      <c r="BK100">
        <f>IF('ALL-Students'!BK103='Master Answer Key'!$B102, 1, 0)</f>
        <v>1</v>
      </c>
      <c r="BL100">
        <f>IF('ALL-Students'!BL103='Master Answer Key'!$B102, 1, 0)</f>
        <v>1</v>
      </c>
      <c r="BM100">
        <f>IF('ALL-Students'!BM103='Master Answer Key'!$B102, 1, 0)</f>
        <v>1</v>
      </c>
      <c r="BN100">
        <f>IF('ALL-Students'!BN103='Master Answer Key'!$B102, 1, 0)</f>
        <v>1</v>
      </c>
      <c r="BO100">
        <f>IF('ALL-Students'!BO103='Master Answer Key'!$B102, 1, 0)</f>
        <v>1</v>
      </c>
      <c r="BP100">
        <f>IF('ALL-Students'!BP103='Master Answer Key'!$B102, 1, 0)</f>
        <v>1</v>
      </c>
      <c r="BQ100">
        <f>IF('ALL-Students'!BQ103='Master Answer Key'!$B102, 1, 0)</f>
        <v>1</v>
      </c>
      <c r="BR100">
        <f>IF('ALL-Students'!BR103='Master Answer Key'!$B102, 1, 0)</f>
        <v>1</v>
      </c>
      <c r="BS100">
        <f>IF('ALL-Students'!BS103='Master Answer Key'!$B102, 1, 0)</f>
        <v>1</v>
      </c>
      <c r="BT100">
        <f>IF('ALL-Students'!BT103='Master Answer Key'!$B102, 1, 0)</f>
        <v>1</v>
      </c>
      <c r="BU100">
        <f>IF('ALL-Students'!BU103='Master Answer Key'!$B102, 1, 0)</f>
        <v>1</v>
      </c>
      <c r="BV100">
        <f>IF('ALL-Students'!BV103='Master Answer Key'!$B102, 1, 0)</f>
        <v>1</v>
      </c>
      <c r="BW100">
        <f>IF('ALL-Students'!BW103='Master Answer Key'!$B102, 1, 0)</f>
        <v>1</v>
      </c>
      <c r="BX100">
        <f>IF('ALL-Students'!BX103='Master Answer Key'!$B102, 1, 0)</f>
        <v>1</v>
      </c>
      <c r="BY100">
        <f>IF('ALL-Students'!BY103='Master Answer Key'!$B102, 1, 0)</f>
        <v>1</v>
      </c>
      <c r="BZ100">
        <f>IF('ALL-Students'!BZ103='Master Answer Key'!$B102, 1, 0)</f>
        <v>1</v>
      </c>
      <c r="CA100">
        <f>IF('ALL-Students'!CA103='Master Answer Key'!$B102, 1, 0)</f>
        <v>1</v>
      </c>
      <c r="CB100">
        <f>IF('ALL-Students'!CB103='Master Answer Key'!$B102, 1, 0)</f>
        <v>0</v>
      </c>
      <c r="CC100">
        <f>IF('ALL-Students'!CC103='Master Answer Key'!$B102, 1, 0)</f>
        <v>1</v>
      </c>
    </row>
    <row r="101">
      <c r="A101" s="5" t="s">
        <v>205</v>
      </c>
      <c r="B101">
        <f>IF('ALL-Students'!B104='Master Answer Key'!$B103, 1, 0)</f>
        <v>1</v>
      </c>
      <c r="C101">
        <f>IF('ALL-Students'!C104='Master Answer Key'!$B103, 1, 0)</f>
        <v>1</v>
      </c>
      <c r="D101">
        <f>IF('ALL-Students'!D104='Master Answer Key'!$B103, 1, 0)</f>
        <v>1</v>
      </c>
      <c r="E101">
        <f>IF('ALL-Students'!E104='Master Answer Key'!$B103, 1, 0)</f>
        <v>1</v>
      </c>
      <c r="F101">
        <f>IF('ALL-Students'!F104='Master Answer Key'!$B103, 1, 0)</f>
        <v>0</v>
      </c>
      <c r="G101">
        <f>IF('ALL-Students'!G104='Master Answer Key'!$B103, 1, 0)</f>
        <v>0</v>
      </c>
      <c r="H101">
        <f>IF('ALL-Students'!H104='Master Answer Key'!$B103, 1, 0)</f>
        <v>1</v>
      </c>
      <c r="I101">
        <f>IF('ALL-Students'!I104='Master Answer Key'!$B103, 1, 0)</f>
        <v>0</v>
      </c>
      <c r="J101">
        <f>IF('ALL-Students'!J104='Master Answer Key'!$B103, 1, 0)</f>
        <v>1</v>
      </c>
      <c r="K101">
        <f>IF('ALL-Students'!K104='Master Answer Key'!$B103, 1, 0)</f>
        <v>0</v>
      </c>
      <c r="L101">
        <f>IF('ALL-Students'!L104='Master Answer Key'!$B103, 1, 0)</f>
        <v>1</v>
      </c>
      <c r="M101">
        <f>IF('ALL-Students'!M104='Master Answer Key'!$B103, 1, 0)</f>
        <v>1</v>
      </c>
      <c r="N101">
        <f>IF('ALL-Students'!N104='Master Answer Key'!$B103, 1, 0)</f>
        <v>0</v>
      </c>
      <c r="O101">
        <f>IF('ALL-Students'!O104='Master Answer Key'!$B103, 1, 0)</f>
        <v>1</v>
      </c>
      <c r="P101">
        <f>IF('ALL-Students'!P104='Master Answer Key'!$B103, 1, 0)</f>
        <v>0</v>
      </c>
      <c r="Q101">
        <f>IF('ALL-Students'!Q104='Master Answer Key'!$B103, 1, 0)</f>
        <v>1</v>
      </c>
      <c r="R101">
        <f>IF('ALL-Students'!R104='Master Answer Key'!$B103, 1, 0)</f>
        <v>0</v>
      </c>
      <c r="S101">
        <f>IF('ALL-Students'!S104='Master Answer Key'!$B103, 1, 0)</f>
        <v>0</v>
      </c>
      <c r="T101">
        <f>IF('ALL-Students'!T104='Master Answer Key'!$B103, 1, 0)</f>
        <v>0</v>
      </c>
      <c r="U101">
        <f>IF('ALL-Students'!U104='Master Answer Key'!$B103, 1, 0)</f>
        <v>1</v>
      </c>
      <c r="V101">
        <f>IF('ALL-Students'!V104='Master Answer Key'!$B103, 1, 0)</f>
        <v>1</v>
      </c>
      <c r="W101">
        <f>IF('ALL-Students'!W104='Master Answer Key'!$B103, 1, 0)</f>
        <v>0</v>
      </c>
      <c r="X101">
        <f>IF('ALL-Students'!X104='Master Answer Key'!$B103, 1, 0)</f>
        <v>1</v>
      </c>
      <c r="Y101">
        <f>IF('ALL-Students'!Y104='Master Answer Key'!$B103, 1, 0)</f>
        <v>0</v>
      </c>
      <c r="Z101">
        <f>IF('ALL-Students'!Z104='Master Answer Key'!$B103, 1, 0)</f>
        <v>1</v>
      </c>
      <c r="AA101">
        <f>IF('ALL-Students'!AA104='Master Answer Key'!$B103, 1, 0)</f>
        <v>0</v>
      </c>
      <c r="AB101">
        <f>IF('ALL-Students'!AB104='Master Answer Key'!$B103, 1, 0)</f>
        <v>0</v>
      </c>
      <c r="AC101">
        <f>IF('ALL-Students'!AC104='Master Answer Key'!$B103, 1, 0)</f>
        <v>0</v>
      </c>
      <c r="AD101">
        <f>IF('ALL-Students'!AD104='Master Answer Key'!$B103, 1, 0)</f>
        <v>1</v>
      </c>
      <c r="AE101">
        <f>IF('ALL-Students'!AE104='Master Answer Key'!$B103, 1, 0)</f>
        <v>0</v>
      </c>
      <c r="AF101">
        <f>IF('ALL-Students'!AF104='Master Answer Key'!$B103, 1, 0)</f>
        <v>0</v>
      </c>
      <c r="AG101">
        <f>IF('ALL-Students'!AG104='Master Answer Key'!$B103, 1, 0)</f>
        <v>0</v>
      </c>
      <c r="AH101">
        <f>IF('ALL-Students'!AH104='Master Answer Key'!$B103, 1, 0)</f>
        <v>1</v>
      </c>
      <c r="AI101">
        <f>IF('ALL-Students'!AI104='Master Answer Key'!$B103, 1, 0)</f>
        <v>1</v>
      </c>
      <c r="AJ101">
        <f>IF('ALL-Students'!AJ104='Master Answer Key'!$B103, 1, 0)</f>
        <v>0</v>
      </c>
      <c r="AK101">
        <f>IF('ALL-Students'!AK104='Master Answer Key'!$B103, 1, 0)</f>
        <v>1</v>
      </c>
      <c r="AL101">
        <f>IF('ALL-Students'!AL104='Master Answer Key'!$B103, 1, 0)</f>
        <v>1</v>
      </c>
      <c r="AM101">
        <f>IF('ALL-Students'!AM104='Master Answer Key'!$B103, 1, 0)</f>
        <v>1</v>
      </c>
      <c r="AN101">
        <f>IF('ALL-Students'!AN104='Master Answer Key'!$B103, 1, 0)</f>
        <v>0</v>
      </c>
      <c r="AO101">
        <f>IF('ALL-Students'!AO104='Master Answer Key'!$B103, 1, 0)</f>
        <v>1</v>
      </c>
      <c r="AP101">
        <f>IF('ALL-Students'!AP104='Master Answer Key'!$B103, 1, 0)</f>
        <v>1</v>
      </c>
      <c r="AQ101">
        <f>IF('ALL-Students'!AQ104='Master Answer Key'!$B103, 1, 0)</f>
        <v>1</v>
      </c>
      <c r="AR101">
        <f>IF('ALL-Students'!AR104='Master Answer Key'!$B103, 1, 0)</f>
        <v>1</v>
      </c>
      <c r="AS101">
        <f>IF('ALL-Students'!AS104='Master Answer Key'!$B103, 1, 0)</f>
        <v>0</v>
      </c>
      <c r="AT101">
        <f>IF('ALL-Students'!AT104='Master Answer Key'!$B103, 1, 0)</f>
        <v>1</v>
      </c>
      <c r="AU101">
        <f>IF('ALL-Students'!AU104='Master Answer Key'!$B103, 1, 0)</f>
        <v>0</v>
      </c>
      <c r="AV101">
        <f>IF('ALL-Students'!AV104='Master Answer Key'!$B103, 1, 0)</f>
        <v>0</v>
      </c>
      <c r="AW101">
        <f>IF('ALL-Students'!AW104='Master Answer Key'!$B103, 1, 0)</f>
        <v>1</v>
      </c>
      <c r="AX101">
        <f>IF('ALL-Students'!AX104='Master Answer Key'!$B103, 1, 0)</f>
        <v>1</v>
      </c>
      <c r="AY101">
        <f>IF('ALL-Students'!AY104='Master Answer Key'!$B103, 1, 0)</f>
        <v>1</v>
      </c>
      <c r="AZ101">
        <f>IF('ALL-Students'!AZ104='Master Answer Key'!$B103, 1, 0)</f>
        <v>0</v>
      </c>
      <c r="BA101">
        <f>IF('ALL-Students'!BA104='Master Answer Key'!$B103, 1, 0)</f>
        <v>0</v>
      </c>
      <c r="BB101">
        <f>IF('ALL-Students'!BB104='Master Answer Key'!$B103, 1, 0)</f>
        <v>0</v>
      </c>
      <c r="BC101">
        <f>IF('ALL-Students'!BC104='Master Answer Key'!$B103, 1, 0)</f>
        <v>1</v>
      </c>
      <c r="BD101">
        <f>IF('ALL-Students'!BD104='Master Answer Key'!$B103, 1, 0)</f>
        <v>1</v>
      </c>
      <c r="BE101">
        <f>IF('ALL-Students'!BE104='Master Answer Key'!$B103, 1, 0)</f>
        <v>0</v>
      </c>
      <c r="BF101">
        <f>IF('ALL-Students'!BF104='Master Answer Key'!$B103, 1, 0)</f>
        <v>1</v>
      </c>
      <c r="BG101">
        <f>IF('ALL-Students'!BG104='Master Answer Key'!$B103, 1, 0)</f>
        <v>1</v>
      </c>
      <c r="BH101">
        <f>IF('ALL-Students'!BH104='Master Answer Key'!$B103, 1, 0)</f>
        <v>1</v>
      </c>
      <c r="BI101">
        <f>IF('ALL-Students'!BI104='Master Answer Key'!$B103, 1, 0)</f>
        <v>1</v>
      </c>
      <c r="BJ101">
        <f>IF('ALL-Students'!BJ104='Master Answer Key'!$B103, 1, 0)</f>
        <v>1</v>
      </c>
      <c r="BK101">
        <f>IF('ALL-Students'!BK104='Master Answer Key'!$B103, 1, 0)</f>
        <v>0</v>
      </c>
      <c r="BL101">
        <f>IF('ALL-Students'!BL104='Master Answer Key'!$B103, 1, 0)</f>
        <v>1</v>
      </c>
      <c r="BM101">
        <f>IF('ALL-Students'!BM104='Master Answer Key'!$B103, 1, 0)</f>
        <v>1</v>
      </c>
      <c r="BN101">
        <f>IF('ALL-Students'!BN104='Master Answer Key'!$B103, 1, 0)</f>
        <v>1</v>
      </c>
      <c r="BO101">
        <f>IF('ALL-Students'!BO104='Master Answer Key'!$B103, 1, 0)</f>
        <v>1</v>
      </c>
      <c r="BP101">
        <f>IF('ALL-Students'!BP104='Master Answer Key'!$B103, 1, 0)</f>
        <v>1</v>
      </c>
      <c r="BQ101">
        <f>IF('ALL-Students'!BQ104='Master Answer Key'!$B103, 1, 0)</f>
        <v>1</v>
      </c>
      <c r="BR101">
        <f>IF('ALL-Students'!BR104='Master Answer Key'!$B103, 1, 0)</f>
        <v>1</v>
      </c>
      <c r="BS101">
        <f>IF('ALL-Students'!BS104='Master Answer Key'!$B103, 1, 0)</f>
        <v>0</v>
      </c>
      <c r="BT101">
        <f>IF('ALL-Students'!BT104='Master Answer Key'!$B103, 1, 0)</f>
        <v>1</v>
      </c>
      <c r="BU101">
        <f>IF('ALL-Students'!BU104='Master Answer Key'!$B103, 1, 0)</f>
        <v>1</v>
      </c>
      <c r="BV101">
        <f>IF('ALL-Students'!BV104='Master Answer Key'!$B103, 1, 0)</f>
        <v>1</v>
      </c>
      <c r="BW101">
        <f>IF('ALL-Students'!BW104='Master Answer Key'!$B103, 1, 0)</f>
        <v>1</v>
      </c>
      <c r="BX101">
        <f>IF('ALL-Students'!BX104='Master Answer Key'!$B103, 1, 0)</f>
        <v>1</v>
      </c>
      <c r="BY101">
        <f>IF('ALL-Students'!BY104='Master Answer Key'!$B103, 1, 0)</f>
        <v>1</v>
      </c>
      <c r="BZ101">
        <f>IF('ALL-Students'!BZ104='Master Answer Key'!$B103, 1, 0)</f>
        <v>1</v>
      </c>
      <c r="CA101">
        <f>IF('ALL-Students'!CA104='Master Answer Key'!$B103, 1, 0)</f>
        <v>1</v>
      </c>
      <c r="CB101">
        <f>IF('ALL-Students'!CB104='Master Answer Key'!$B103, 1, 0)</f>
        <v>1</v>
      </c>
      <c r="CC101">
        <f>IF('ALL-Students'!CC104='Master Answer Key'!$B103, 1, 0)</f>
        <v>1</v>
      </c>
    </row>
    <row r="102">
      <c r="A102" s="5" t="s">
        <v>206</v>
      </c>
      <c r="B102">
        <f>IF('ALL-Students'!B105='Master Answer Key'!$B104, 1, 0)</f>
        <v>1</v>
      </c>
      <c r="C102">
        <f>IF('ALL-Students'!C105='Master Answer Key'!$B104, 1, 0)</f>
        <v>1</v>
      </c>
      <c r="D102">
        <f>IF('ALL-Students'!D105='Master Answer Key'!$B104, 1, 0)</f>
        <v>1</v>
      </c>
      <c r="E102">
        <f>IF('ALL-Students'!E105='Master Answer Key'!$B104, 1, 0)</f>
        <v>1</v>
      </c>
      <c r="F102">
        <f>IF('ALL-Students'!F105='Master Answer Key'!$B104, 1, 0)</f>
        <v>0</v>
      </c>
      <c r="G102">
        <f>IF('ALL-Students'!G105='Master Answer Key'!$B104, 1, 0)</f>
        <v>0</v>
      </c>
      <c r="H102">
        <f>IF('ALL-Students'!H105='Master Answer Key'!$B104, 1, 0)</f>
        <v>1</v>
      </c>
      <c r="I102">
        <f>IF('ALL-Students'!I105='Master Answer Key'!$B104, 1, 0)</f>
        <v>0</v>
      </c>
      <c r="J102">
        <f>IF('ALL-Students'!J105='Master Answer Key'!$B104, 1, 0)</f>
        <v>1</v>
      </c>
      <c r="K102">
        <f>IF('ALL-Students'!K105='Master Answer Key'!$B104, 1, 0)</f>
        <v>1</v>
      </c>
      <c r="L102">
        <f>IF('ALL-Students'!L105='Master Answer Key'!$B104, 1, 0)</f>
        <v>1</v>
      </c>
      <c r="M102">
        <f>IF('ALL-Students'!M105='Master Answer Key'!$B104, 1, 0)</f>
        <v>1</v>
      </c>
      <c r="N102">
        <f>IF('ALL-Students'!N105='Master Answer Key'!$B104, 1, 0)</f>
        <v>0</v>
      </c>
      <c r="O102">
        <f>IF('ALL-Students'!O105='Master Answer Key'!$B104, 1, 0)</f>
        <v>1</v>
      </c>
      <c r="P102">
        <f>IF('ALL-Students'!P105='Master Answer Key'!$B104, 1, 0)</f>
        <v>0</v>
      </c>
      <c r="Q102">
        <f>IF('ALL-Students'!Q105='Master Answer Key'!$B104, 1, 0)</f>
        <v>1</v>
      </c>
      <c r="R102">
        <f>IF('ALL-Students'!R105='Master Answer Key'!$B104, 1, 0)</f>
        <v>1</v>
      </c>
      <c r="S102">
        <f>IF('ALL-Students'!S105='Master Answer Key'!$B104, 1, 0)</f>
        <v>0</v>
      </c>
      <c r="T102">
        <f>IF('ALL-Students'!T105='Master Answer Key'!$B104, 1, 0)</f>
        <v>0</v>
      </c>
      <c r="U102">
        <f>IF('ALL-Students'!U105='Master Answer Key'!$B104, 1, 0)</f>
        <v>1</v>
      </c>
      <c r="V102">
        <f>IF('ALL-Students'!V105='Master Answer Key'!$B104, 1, 0)</f>
        <v>1</v>
      </c>
      <c r="W102">
        <f>IF('ALL-Students'!W105='Master Answer Key'!$B104, 1, 0)</f>
        <v>0</v>
      </c>
      <c r="X102">
        <f>IF('ALL-Students'!X105='Master Answer Key'!$B104, 1, 0)</f>
        <v>0</v>
      </c>
      <c r="Y102">
        <f>IF('ALL-Students'!Y105='Master Answer Key'!$B104, 1, 0)</f>
        <v>0</v>
      </c>
      <c r="Z102">
        <f>IF('ALL-Students'!Z105='Master Answer Key'!$B104, 1, 0)</f>
        <v>1</v>
      </c>
      <c r="AA102">
        <f>IF('ALL-Students'!AA105='Master Answer Key'!$B104, 1, 0)</f>
        <v>0</v>
      </c>
      <c r="AB102">
        <f>IF('ALL-Students'!AB105='Master Answer Key'!$B104, 1, 0)</f>
        <v>1</v>
      </c>
      <c r="AC102">
        <f>IF('ALL-Students'!AC105='Master Answer Key'!$B104, 1, 0)</f>
        <v>1</v>
      </c>
      <c r="AD102">
        <f>IF('ALL-Students'!AD105='Master Answer Key'!$B104, 1, 0)</f>
        <v>1</v>
      </c>
      <c r="AE102">
        <f>IF('ALL-Students'!AE105='Master Answer Key'!$B104, 1, 0)</f>
        <v>0</v>
      </c>
      <c r="AF102">
        <f>IF('ALL-Students'!AF105='Master Answer Key'!$B104, 1, 0)</f>
        <v>0</v>
      </c>
      <c r="AG102">
        <f>IF('ALL-Students'!AG105='Master Answer Key'!$B104, 1, 0)</f>
        <v>1</v>
      </c>
      <c r="AH102">
        <f>IF('ALL-Students'!AH105='Master Answer Key'!$B104, 1, 0)</f>
        <v>1</v>
      </c>
      <c r="AI102">
        <f>IF('ALL-Students'!AI105='Master Answer Key'!$B104, 1, 0)</f>
        <v>1</v>
      </c>
      <c r="AJ102">
        <f>IF('ALL-Students'!AJ105='Master Answer Key'!$B104, 1, 0)</f>
        <v>0</v>
      </c>
      <c r="AK102">
        <f>IF('ALL-Students'!AK105='Master Answer Key'!$B104, 1, 0)</f>
        <v>1</v>
      </c>
      <c r="AL102">
        <f>IF('ALL-Students'!AL105='Master Answer Key'!$B104, 1, 0)</f>
        <v>1</v>
      </c>
      <c r="AM102">
        <f>IF('ALL-Students'!AM105='Master Answer Key'!$B104, 1, 0)</f>
        <v>0</v>
      </c>
      <c r="AN102">
        <f>IF('ALL-Students'!AN105='Master Answer Key'!$B104, 1, 0)</f>
        <v>1</v>
      </c>
      <c r="AO102">
        <f>IF('ALL-Students'!AO105='Master Answer Key'!$B104, 1, 0)</f>
        <v>1</v>
      </c>
      <c r="AP102">
        <f>IF('ALL-Students'!AP105='Master Answer Key'!$B104, 1, 0)</f>
        <v>1</v>
      </c>
      <c r="AQ102">
        <f>IF('ALL-Students'!AQ105='Master Answer Key'!$B104, 1, 0)</f>
        <v>1</v>
      </c>
      <c r="AR102">
        <f>IF('ALL-Students'!AR105='Master Answer Key'!$B104, 1, 0)</f>
        <v>1</v>
      </c>
      <c r="AS102">
        <f>IF('ALL-Students'!AS105='Master Answer Key'!$B104, 1, 0)</f>
        <v>0</v>
      </c>
      <c r="AT102">
        <f>IF('ALL-Students'!AT105='Master Answer Key'!$B104, 1, 0)</f>
        <v>0</v>
      </c>
      <c r="AU102">
        <f>IF('ALL-Students'!AU105='Master Answer Key'!$B104, 1, 0)</f>
        <v>0</v>
      </c>
      <c r="AV102">
        <f>IF('ALL-Students'!AV105='Master Answer Key'!$B104, 1, 0)</f>
        <v>1</v>
      </c>
      <c r="AW102">
        <f>IF('ALL-Students'!AW105='Master Answer Key'!$B104, 1, 0)</f>
        <v>1</v>
      </c>
      <c r="AX102">
        <f>IF('ALL-Students'!AX105='Master Answer Key'!$B104, 1, 0)</f>
        <v>1</v>
      </c>
      <c r="AY102">
        <f>IF('ALL-Students'!AY105='Master Answer Key'!$B104, 1, 0)</f>
        <v>1</v>
      </c>
      <c r="AZ102">
        <f>IF('ALL-Students'!AZ105='Master Answer Key'!$B104, 1, 0)</f>
        <v>0</v>
      </c>
      <c r="BA102">
        <f>IF('ALL-Students'!BA105='Master Answer Key'!$B104, 1, 0)</f>
        <v>1</v>
      </c>
      <c r="BB102">
        <f>IF('ALL-Students'!BB105='Master Answer Key'!$B104, 1, 0)</f>
        <v>0</v>
      </c>
      <c r="BC102">
        <f>IF('ALL-Students'!BC105='Master Answer Key'!$B104, 1, 0)</f>
        <v>1</v>
      </c>
      <c r="BD102">
        <f>IF('ALL-Students'!BD105='Master Answer Key'!$B104, 1, 0)</f>
        <v>1</v>
      </c>
      <c r="BE102">
        <f>IF('ALL-Students'!BE105='Master Answer Key'!$B104, 1, 0)</f>
        <v>0</v>
      </c>
      <c r="BF102">
        <f>IF('ALL-Students'!BF105='Master Answer Key'!$B104, 1, 0)</f>
        <v>1</v>
      </c>
      <c r="BG102">
        <f>IF('ALL-Students'!BG105='Master Answer Key'!$B104, 1, 0)</f>
        <v>1</v>
      </c>
      <c r="BH102">
        <f>IF('ALL-Students'!BH105='Master Answer Key'!$B104, 1, 0)</f>
        <v>0</v>
      </c>
      <c r="BI102">
        <f>IF('ALL-Students'!BI105='Master Answer Key'!$B104, 1, 0)</f>
        <v>0</v>
      </c>
      <c r="BJ102">
        <f>IF('ALL-Students'!BJ105='Master Answer Key'!$B104, 1, 0)</f>
        <v>1</v>
      </c>
      <c r="BK102">
        <f>IF('ALL-Students'!BK105='Master Answer Key'!$B104, 1, 0)</f>
        <v>1</v>
      </c>
      <c r="BL102">
        <f>IF('ALL-Students'!BL105='Master Answer Key'!$B104, 1, 0)</f>
        <v>0</v>
      </c>
      <c r="BM102">
        <f>IF('ALL-Students'!BM105='Master Answer Key'!$B104, 1, 0)</f>
        <v>1</v>
      </c>
      <c r="BN102">
        <f>IF('ALL-Students'!BN105='Master Answer Key'!$B104, 1, 0)</f>
        <v>1</v>
      </c>
      <c r="BO102">
        <f>IF('ALL-Students'!BO105='Master Answer Key'!$B104, 1, 0)</f>
        <v>1</v>
      </c>
      <c r="BP102">
        <f>IF('ALL-Students'!BP105='Master Answer Key'!$B104, 1, 0)</f>
        <v>0</v>
      </c>
      <c r="BQ102">
        <f>IF('ALL-Students'!BQ105='Master Answer Key'!$B104, 1, 0)</f>
        <v>1</v>
      </c>
      <c r="BR102">
        <f>IF('ALL-Students'!BR105='Master Answer Key'!$B104, 1, 0)</f>
        <v>1</v>
      </c>
      <c r="BS102">
        <f>IF('ALL-Students'!BS105='Master Answer Key'!$B104, 1, 0)</f>
        <v>1</v>
      </c>
      <c r="BT102">
        <f>IF('ALL-Students'!BT105='Master Answer Key'!$B104, 1, 0)</f>
        <v>1</v>
      </c>
      <c r="BU102">
        <f>IF('ALL-Students'!BU105='Master Answer Key'!$B104, 1, 0)</f>
        <v>1</v>
      </c>
      <c r="BV102">
        <f>IF('ALL-Students'!BV105='Master Answer Key'!$B104, 1, 0)</f>
        <v>1</v>
      </c>
      <c r="BW102">
        <f>IF('ALL-Students'!BW105='Master Answer Key'!$B104, 1, 0)</f>
        <v>0</v>
      </c>
      <c r="BX102">
        <f>IF('ALL-Students'!BX105='Master Answer Key'!$B104, 1, 0)</f>
        <v>1</v>
      </c>
      <c r="BY102">
        <f>IF('ALL-Students'!BY105='Master Answer Key'!$B104, 1, 0)</f>
        <v>1</v>
      </c>
      <c r="BZ102">
        <f>IF('ALL-Students'!BZ105='Master Answer Key'!$B104, 1, 0)</f>
        <v>1</v>
      </c>
      <c r="CA102">
        <f>IF('ALL-Students'!CA105='Master Answer Key'!$B104, 1, 0)</f>
        <v>0</v>
      </c>
      <c r="CB102">
        <f>IF('ALL-Students'!CB105='Master Answer Key'!$B104, 1, 0)</f>
        <v>1</v>
      </c>
      <c r="CC102">
        <f>IF('ALL-Students'!CC105='Master Answer Key'!$B104, 1, 0)</f>
        <v>1</v>
      </c>
    </row>
    <row r="103">
      <c r="A103" s="5" t="s">
        <v>207</v>
      </c>
      <c r="B103">
        <f>IF('ALL-Students'!B106='Master Answer Key'!$B105, 1, 0)</f>
        <v>1</v>
      </c>
      <c r="C103">
        <f>IF('ALL-Students'!C106='Master Answer Key'!$B105, 1, 0)</f>
        <v>1</v>
      </c>
      <c r="D103">
        <f>IF('ALL-Students'!D106='Master Answer Key'!$B105, 1, 0)</f>
        <v>0</v>
      </c>
      <c r="E103">
        <f>IF('ALL-Students'!E106='Master Answer Key'!$B105, 1, 0)</f>
        <v>1</v>
      </c>
      <c r="F103">
        <f>IF('ALL-Students'!F106='Master Answer Key'!$B105, 1, 0)</f>
        <v>0</v>
      </c>
      <c r="G103">
        <f>IF('ALL-Students'!G106='Master Answer Key'!$B105, 1, 0)</f>
        <v>0</v>
      </c>
      <c r="H103">
        <f>IF('ALL-Students'!H106='Master Answer Key'!$B105, 1, 0)</f>
        <v>0</v>
      </c>
      <c r="I103">
        <f>IF('ALL-Students'!I106='Master Answer Key'!$B105, 1, 0)</f>
        <v>1</v>
      </c>
      <c r="J103">
        <f>IF('ALL-Students'!J106='Master Answer Key'!$B105, 1, 0)</f>
        <v>1</v>
      </c>
      <c r="K103">
        <f>IF('ALL-Students'!K106='Master Answer Key'!$B105, 1, 0)</f>
        <v>1</v>
      </c>
      <c r="L103">
        <f>IF('ALL-Students'!L106='Master Answer Key'!$B105, 1, 0)</f>
        <v>1</v>
      </c>
      <c r="M103">
        <f>IF('ALL-Students'!M106='Master Answer Key'!$B105, 1, 0)</f>
        <v>0</v>
      </c>
      <c r="N103">
        <f>IF('ALL-Students'!N106='Master Answer Key'!$B105, 1, 0)</f>
        <v>0</v>
      </c>
      <c r="O103">
        <f>IF('ALL-Students'!O106='Master Answer Key'!$B105, 1, 0)</f>
        <v>0</v>
      </c>
      <c r="P103">
        <f>IF('ALL-Students'!P106='Master Answer Key'!$B105, 1, 0)</f>
        <v>1</v>
      </c>
      <c r="Q103">
        <f>IF('ALL-Students'!Q106='Master Answer Key'!$B105, 1, 0)</f>
        <v>0</v>
      </c>
      <c r="R103">
        <f>IF('ALL-Students'!R106='Master Answer Key'!$B105, 1, 0)</f>
        <v>1</v>
      </c>
      <c r="S103">
        <f>IF('ALL-Students'!S106='Master Answer Key'!$B105, 1, 0)</f>
        <v>1</v>
      </c>
      <c r="T103">
        <f>IF('ALL-Students'!T106='Master Answer Key'!$B105, 1, 0)</f>
        <v>0</v>
      </c>
      <c r="U103">
        <f>IF('ALL-Students'!U106='Master Answer Key'!$B105, 1, 0)</f>
        <v>1</v>
      </c>
      <c r="V103">
        <f>IF('ALL-Students'!V106='Master Answer Key'!$B105, 1, 0)</f>
        <v>0</v>
      </c>
      <c r="W103">
        <f>IF('ALL-Students'!W106='Master Answer Key'!$B105, 1, 0)</f>
        <v>0</v>
      </c>
      <c r="X103">
        <f>IF('ALL-Students'!X106='Master Answer Key'!$B105, 1, 0)</f>
        <v>0</v>
      </c>
      <c r="Y103">
        <f>IF('ALL-Students'!Y106='Master Answer Key'!$B105, 1, 0)</f>
        <v>0</v>
      </c>
      <c r="Z103">
        <f>IF('ALL-Students'!Z106='Master Answer Key'!$B105, 1, 0)</f>
        <v>0</v>
      </c>
      <c r="AA103">
        <f>IF('ALL-Students'!AA106='Master Answer Key'!$B105, 1, 0)</f>
        <v>1</v>
      </c>
      <c r="AB103">
        <f>IF('ALL-Students'!AB106='Master Answer Key'!$B105, 1, 0)</f>
        <v>1</v>
      </c>
      <c r="AC103">
        <f>IF('ALL-Students'!AC106='Master Answer Key'!$B105, 1, 0)</f>
        <v>1</v>
      </c>
      <c r="AD103">
        <f>IF('ALL-Students'!AD106='Master Answer Key'!$B105, 1, 0)</f>
        <v>0</v>
      </c>
      <c r="AE103">
        <f>IF('ALL-Students'!AE106='Master Answer Key'!$B105, 1, 0)</f>
        <v>0</v>
      </c>
      <c r="AF103">
        <f>IF('ALL-Students'!AF106='Master Answer Key'!$B105, 1, 0)</f>
        <v>1</v>
      </c>
      <c r="AG103">
        <f>IF('ALL-Students'!AG106='Master Answer Key'!$B105, 1, 0)</f>
        <v>1</v>
      </c>
      <c r="AH103">
        <f>IF('ALL-Students'!AH106='Master Answer Key'!$B105, 1, 0)</f>
        <v>0</v>
      </c>
      <c r="AI103">
        <f>IF('ALL-Students'!AI106='Master Answer Key'!$B105, 1, 0)</f>
        <v>1</v>
      </c>
      <c r="AJ103">
        <f>IF('ALL-Students'!AJ106='Master Answer Key'!$B105, 1, 0)</f>
        <v>0</v>
      </c>
      <c r="AK103">
        <f>IF('ALL-Students'!AK106='Master Answer Key'!$B105, 1, 0)</f>
        <v>1</v>
      </c>
      <c r="AL103">
        <f>IF('ALL-Students'!AL106='Master Answer Key'!$B105, 1, 0)</f>
        <v>1</v>
      </c>
      <c r="AM103">
        <f>IF('ALL-Students'!AM106='Master Answer Key'!$B105, 1, 0)</f>
        <v>0</v>
      </c>
      <c r="AN103">
        <f>IF('ALL-Students'!AN106='Master Answer Key'!$B105, 1, 0)</f>
        <v>1</v>
      </c>
      <c r="AO103">
        <f>IF('ALL-Students'!AO106='Master Answer Key'!$B105, 1, 0)</f>
        <v>1</v>
      </c>
      <c r="AP103">
        <f>IF('ALL-Students'!AP106='Master Answer Key'!$B105, 1, 0)</f>
        <v>1</v>
      </c>
      <c r="AQ103">
        <f>IF('ALL-Students'!AQ106='Master Answer Key'!$B105, 1, 0)</f>
        <v>1</v>
      </c>
      <c r="AR103">
        <f>IF('ALL-Students'!AR106='Master Answer Key'!$B105, 1, 0)</f>
        <v>0</v>
      </c>
      <c r="AS103">
        <f>IF('ALL-Students'!AS106='Master Answer Key'!$B105, 1, 0)</f>
        <v>1</v>
      </c>
      <c r="AT103">
        <f>IF('ALL-Students'!AT106='Master Answer Key'!$B105, 1, 0)</f>
        <v>1</v>
      </c>
      <c r="AU103">
        <f>IF('ALL-Students'!AU106='Master Answer Key'!$B105, 1, 0)</f>
        <v>1</v>
      </c>
      <c r="AV103">
        <f>IF('ALL-Students'!AV106='Master Answer Key'!$B105, 1, 0)</f>
        <v>1</v>
      </c>
      <c r="AW103">
        <f>IF('ALL-Students'!AW106='Master Answer Key'!$B105, 1, 0)</f>
        <v>1</v>
      </c>
      <c r="AX103">
        <f>IF('ALL-Students'!AX106='Master Answer Key'!$B105, 1, 0)</f>
        <v>1</v>
      </c>
      <c r="AY103">
        <f>IF('ALL-Students'!AY106='Master Answer Key'!$B105, 1, 0)</f>
        <v>0</v>
      </c>
      <c r="AZ103">
        <f>IF('ALL-Students'!AZ106='Master Answer Key'!$B105, 1, 0)</f>
        <v>1</v>
      </c>
      <c r="BA103">
        <f>IF('ALL-Students'!BA106='Master Answer Key'!$B105, 1, 0)</f>
        <v>1</v>
      </c>
      <c r="BB103">
        <f>IF('ALL-Students'!BB106='Master Answer Key'!$B105, 1, 0)</f>
        <v>1</v>
      </c>
      <c r="BC103">
        <f>IF('ALL-Students'!BC106='Master Answer Key'!$B105, 1, 0)</f>
        <v>1</v>
      </c>
      <c r="BD103">
        <f>IF('ALL-Students'!BD106='Master Answer Key'!$B105, 1, 0)</f>
        <v>1</v>
      </c>
      <c r="BE103">
        <f>IF('ALL-Students'!BE106='Master Answer Key'!$B105, 1, 0)</f>
        <v>0</v>
      </c>
      <c r="BF103">
        <f>IF('ALL-Students'!BF106='Master Answer Key'!$B105, 1, 0)</f>
        <v>1</v>
      </c>
      <c r="BG103">
        <f>IF('ALL-Students'!BG106='Master Answer Key'!$B105, 1, 0)</f>
        <v>1</v>
      </c>
      <c r="BH103">
        <f>IF('ALL-Students'!BH106='Master Answer Key'!$B105, 1, 0)</f>
        <v>1</v>
      </c>
      <c r="BI103">
        <f>IF('ALL-Students'!BI106='Master Answer Key'!$B105, 1, 0)</f>
        <v>1</v>
      </c>
      <c r="BJ103">
        <f>IF('ALL-Students'!BJ106='Master Answer Key'!$B105, 1, 0)</f>
        <v>1</v>
      </c>
      <c r="BK103">
        <f>IF('ALL-Students'!BK106='Master Answer Key'!$B105, 1, 0)</f>
        <v>1</v>
      </c>
      <c r="BL103">
        <f>IF('ALL-Students'!BL106='Master Answer Key'!$B105, 1, 0)</f>
        <v>1</v>
      </c>
      <c r="BM103">
        <f>IF('ALL-Students'!BM106='Master Answer Key'!$B105, 1, 0)</f>
        <v>1</v>
      </c>
      <c r="BN103">
        <f>IF('ALL-Students'!BN106='Master Answer Key'!$B105, 1, 0)</f>
        <v>1</v>
      </c>
      <c r="BO103">
        <f>IF('ALL-Students'!BO106='Master Answer Key'!$B105, 1, 0)</f>
        <v>1</v>
      </c>
      <c r="BP103">
        <f>IF('ALL-Students'!BP106='Master Answer Key'!$B105, 1, 0)</f>
        <v>1</v>
      </c>
      <c r="BQ103">
        <f>IF('ALL-Students'!BQ106='Master Answer Key'!$B105, 1, 0)</f>
        <v>1</v>
      </c>
      <c r="BR103">
        <f>IF('ALL-Students'!BR106='Master Answer Key'!$B105, 1, 0)</f>
        <v>1</v>
      </c>
      <c r="BS103">
        <f>IF('ALL-Students'!BS106='Master Answer Key'!$B105, 1, 0)</f>
        <v>1</v>
      </c>
      <c r="BT103">
        <f>IF('ALL-Students'!BT106='Master Answer Key'!$B105, 1, 0)</f>
        <v>0</v>
      </c>
      <c r="BU103">
        <f>IF('ALL-Students'!BU106='Master Answer Key'!$B105, 1, 0)</f>
        <v>1</v>
      </c>
      <c r="BV103">
        <f>IF('ALL-Students'!BV106='Master Answer Key'!$B105, 1, 0)</f>
        <v>1</v>
      </c>
      <c r="BW103">
        <f>IF('ALL-Students'!BW106='Master Answer Key'!$B105, 1, 0)</f>
        <v>1</v>
      </c>
      <c r="BX103">
        <f>IF('ALL-Students'!BX106='Master Answer Key'!$B105, 1, 0)</f>
        <v>1</v>
      </c>
      <c r="BY103">
        <f>IF('ALL-Students'!BY106='Master Answer Key'!$B105, 1, 0)</f>
        <v>1</v>
      </c>
      <c r="BZ103">
        <f>IF('ALL-Students'!BZ106='Master Answer Key'!$B105, 1, 0)</f>
        <v>1</v>
      </c>
      <c r="CA103">
        <f>IF('ALL-Students'!CA106='Master Answer Key'!$B105, 1, 0)</f>
        <v>1</v>
      </c>
      <c r="CB103">
        <f>IF('ALL-Students'!CB106='Master Answer Key'!$B105, 1, 0)</f>
        <v>1</v>
      </c>
      <c r="CC103">
        <f>IF('ALL-Students'!CC106='Master Answer Key'!$B105, 1, 0)</f>
        <v>1</v>
      </c>
    </row>
    <row r="104">
      <c r="A104" s="5" t="s">
        <v>208</v>
      </c>
      <c r="B104">
        <f>IF('ALL-Students'!B107='Master Answer Key'!$B106, 1, 0)</f>
        <v>1</v>
      </c>
      <c r="C104">
        <f>IF('ALL-Students'!C107='Master Answer Key'!$B106, 1, 0)</f>
        <v>1</v>
      </c>
      <c r="D104">
        <f>IF('ALL-Students'!D107='Master Answer Key'!$B106, 1, 0)</f>
        <v>0</v>
      </c>
      <c r="E104">
        <f>IF('ALL-Students'!E107='Master Answer Key'!$B106, 1, 0)</f>
        <v>0</v>
      </c>
      <c r="F104">
        <f>IF('ALL-Students'!F107='Master Answer Key'!$B106, 1, 0)</f>
        <v>0</v>
      </c>
      <c r="G104">
        <f>IF('ALL-Students'!G107='Master Answer Key'!$B106, 1, 0)</f>
        <v>0</v>
      </c>
      <c r="H104">
        <f>IF('ALL-Students'!H107='Master Answer Key'!$B106, 1, 0)</f>
        <v>1</v>
      </c>
      <c r="I104">
        <f>IF('ALL-Students'!I107='Master Answer Key'!$B106, 1, 0)</f>
        <v>0</v>
      </c>
      <c r="J104">
        <f>IF('ALL-Students'!J107='Master Answer Key'!$B106, 1, 0)</f>
        <v>1</v>
      </c>
      <c r="K104">
        <f>IF('ALL-Students'!K107='Master Answer Key'!$B106, 1, 0)</f>
        <v>0</v>
      </c>
      <c r="L104">
        <f>IF('ALL-Students'!L107='Master Answer Key'!$B106, 1, 0)</f>
        <v>1</v>
      </c>
      <c r="M104">
        <f>IF('ALL-Students'!M107='Master Answer Key'!$B106, 1, 0)</f>
        <v>1</v>
      </c>
      <c r="N104">
        <f>IF('ALL-Students'!N107='Master Answer Key'!$B106, 1, 0)</f>
        <v>1</v>
      </c>
      <c r="O104">
        <f>IF('ALL-Students'!O107='Master Answer Key'!$B106, 1, 0)</f>
        <v>1</v>
      </c>
      <c r="P104">
        <f>IF('ALL-Students'!P107='Master Answer Key'!$B106, 1, 0)</f>
        <v>0</v>
      </c>
      <c r="Q104">
        <f>IF('ALL-Students'!Q107='Master Answer Key'!$B106, 1, 0)</f>
        <v>0</v>
      </c>
      <c r="R104">
        <f>IF('ALL-Students'!R107='Master Answer Key'!$B106, 1, 0)</f>
        <v>1</v>
      </c>
      <c r="S104">
        <f>IF('ALL-Students'!S107='Master Answer Key'!$B106, 1, 0)</f>
        <v>1</v>
      </c>
      <c r="T104">
        <f>IF('ALL-Students'!T107='Master Answer Key'!$B106, 1, 0)</f>
        <v>1</v>
      </c>
      <c r="U104">
        <f>IF('ALL-Students'!U107='Master Answer Key'!$B106, 1, 0)</f>
        <v>0</v>
      </c>
      <c r="V104">
        <f>IF('ALL-Students'!V107='Master Answer Key'!$B106, 1, 0)</f>
        <v>1</v>
      </c>
      <c r="W104">
        <f>IF('ALL-Students'!W107='Master Answer Key'!$B106, 1, 0)</f>
        <v>0</v>
      </c>
      <c r="X104">
        <f>IF('ALL-Students'!X107='Master Answer Key'!$B106, 1, 0)</f>
        <v>0</v>
      </c>
      <c r="Y104">
        <f>IF('ALL-Students'!Y107='Master Answer Key'!$B106, 1, 0)</f>
        <v>0</v>
      </c>
      <c r="Z104">
        <f>IF('ALL-Students'!Z107='Master Answer Key'!$B106, 1, 0)</f>
        <v>0</v>
      </c>
      <c r="AA104">
        <f>IF('ALL-Students'!AA107='Master Answer Key'!$B106, 1, 0)</f>
        <v>1</v>
      </c>
      <c r="AB104">
        <f>IF('ALL-Students'!AB107='Master Answer Key'!$B106, 1, 0)</f>
        <v>0</v>
      </c>
      <c r="AC104">
        <f>IF('ALL-Students'!AC107='Master Answer Key'!$B106, 1, 0)</f>
        <v>0</v>
      </c>
      <c r="AD104">
        <f>IF('ALL-Students'!AD107='Master Answer Key'!$B106, 1, 0)</f>
        <v>1</v>
      </c>
      <c r="AE104">
        <f>IF('ALL-Students'!AE107='Master Answer Key'!$B106, 1, 0)</f>
        <v>0</v>
      </c>
      <c r="AF104">
        <f>IF('ALL-Students'!AF107='Master Answer Key'!$B106, 1, 0)</f>
        <v>0</v>
      </c>
      <c r="AG104">
        <f>IF('ALL-Students'!AG107='Master Answer Key'!$B106, 1, 0)</f>
        <v>0</v>
      </c>
      <c r="AH104">
        <f>IF('ALL-Students'!AH107='Master Answer Key'!$B106, 1, 0)</f>
        <v>1</v>
      </c>
      <c r="AI104">
        <f>IF('ALL-Students'!AI107='Master Answer Key'!$B106, 1, 0)</f>
        <v>1</v>
      </c>
      <c r="AJ104">
        <f>IF('ALL-Students'!AJ107='Master Answer Key'!$B106, 1, 0)</f>
        <v>1</v>
      </c>
      <c r="AK104">
        <f>IF('ALL-Students'!AK107='Master Answer Key'!$B106, 1, 0)</f>
        <v>0</v>
      </c>
      <c r="AL104">
        <f>IF('ALL-Students'!AL107='Master Answer Key'!$B106, 1, 0)</f>
        <v>1</v>
      </c>
      <c r="AM104">
        <f>IF('ALL-Students'!AM107='Master Answer Key'!$B106, 1, 0)</f>
        <v>0</v>
      </c>
      <c r="AN104">
        <f>IF('ALL-Students'!AN107='Master Answer Key'!$B106, 1, 0)</f>
        <v>0</v>
      </c>
      <c r="AO104">
        <f>IF('ALL-Students'!AO107='Master Answer Key'!$B106, 1, 0)</f>
        <v>1</v>
      </c>
      <c r="AP104">
        <f>IF('ALL-Students'!AP107='Master Answer Key'!$B106, 1, 0)</f>
        <v>1</v>
      </c>
      <c r="AQ104">
        <f>IF('ALL-Students'!AQ107='Master Answer Key'!$B106, 1, 0)</f>
        <v>1</v>
      </c>
      <c r="AR104">
        <f>IF('ALL-Students'!AR107='Master Answer Key'!$B106, 1, 0)</f>
        <v>1</v>
      </c>
      <c r="AS104">
        <f>IF('ALL-Students'!AS107='Master Answer Key'!$B106, 1, 0)</f>
        <v>0</v>
      </c>
      <c r="AT104">
        <f>IF('ALL-Students'!AT107='Master Answer Key'!$B106, 1, 0)</f>
        <v>1</v>
      </c>
      <c r="AU104">
        <f>IF('ALL-Students'!AU107='Master Answer Key'!$B106, 1, 0)</f>
        <v>1</v>
      </c>
      <c r="AV104">
        <f>IF('ALL-Students'!AV107='Master Answer Key'!$B106, 1, 0)</f>
        <v>1</v>
      </c>
      <c r="AW104">
        <f>IF('ALL-Students'!AW107='Master Answer Key'!$B106, 1, 0)</f>
        <v>1</v>
      </c>
      <c r="AX104">
        <f>IF('ALL-Students'!AX107='Master Answer Key'!$B106, 1, 0)</f>
        <v>1</v>
      </c>
      <c r="AY104">
        <f>IF('ALL-Students'!AY107='Master Answer Key'!$B106, 1, 0)</f>
        <v>0</v>
      </c>
      <c r="AZ104">
        <f>IF('ALL-Students'!AZ107='Master Answer Key'!$B106, 1, 0)</f>
        <v>0</v>
      </c>
      <c r="BA104">
        <f>IF('ALL-Students'!BA107='Master Answer Key'!$B106, 1, 0)</f>
        <v>1</v>
      </c>
      <c r="BB104">
        <f>IF('ALL-Students'!BB107='Master Answer Key'!$B106, 1, 0)</f>
        <v>1</v>
      </c>
      <c r="BC104">
        <f>IF('ALL-Students'!BC107='Master Answer Key'!$B106, 1, 0)</f>
        <v>1</v>
      </c>
      <c r="BD104">
        <f>IF('ALL-Students'!BD107='Master Answer Key'!$B106, 1, 0)</f>
        <v>1</v>
      </c>
      <c r="BE104">
        <f>IF('ALL-Students'!BE107='Master Answer Key'!$B106, 1, 0)</f>
        <v>1</v>
      </c>
      <c r="BF104">
        <f>IF('ALL-Students'!BF107='Master Answer Key'!$B106, 1, 0)</f>
        <v>1</v>
      </c>
      <c r="BG104">
        <f>IF('ALL-Students'!BG107='Master Answer Key'!$B106, 1, 0)</f>
        <v>1</v>
      </c>
      <c r="BH104">
        <f>IF('ALL-Students'!BH107='Master Answer Key'!$B106, 1, 0)</f>
        <v>1</v>
      </c>
      <c r="BI104">
        <f>IF('ALL-Students'!BI107='Master Answer Key'!$B106, 1, 0)</f>
        <v>1</v>
      </c>
      <c r="BJ104">
        <f>IF('ALL-Students'!BJ107='Master Answer Key'!$B106, 1, 0)</f>
        <v>0</v>
      </c>
      <c r="BK104">
        <f>IF('ALL-Students'!BK107='Master Answer Key'!$B106, 1, 0)</f>
        <v>1</v>
      </c>
      <c r="BL104">
        <f>IF('ALL-Students'!BL107='Master Answer Key'!$B106, 1, 0)</f>
        <v>1</v>
      </c>
      <c r="BM104">
        <f>IF('ALL-Students'!BM107='Master Answer Key'!$B106, 1, 0)</f>
        <v>1</v>
      </c>
      <c r="BN104">
        <f>IF('ALL-Students'!BN107='Master Answer Key'!$B106, 1, 0)</f>
        <v>1</v>
      </c>
      <c r="BO104">
        <f>IF('ALL-Students'!BO107='Master Answer Key'!$B106, 1, 0)</f>
        <v>1</v>
      </c>
      <c r="BP104">
        <f>IF('ALL-Students'!BP107='Master Answer Key'!$B106, 1, 0)</f>
        <v>1</v>
      </c>
      <c r="BQ104">
        <f>IF('ALL-Students'!BQ107='Master Answer Key'!$B106, 1, 0)</f>
        <v>1</v>
      </c>
      <c r="BR104">
        <f>IF('ALL-Students'!BR107='Master Answer Key'!$B106, 1, 0)</f>
        <v>1</v>
      </c>
      <c r="BS104">
        <f>IF('ALL-Students'!BS107='Master Answer Key'!$B106, 1, 0)</f>
        <v>1</v>
      </c>
      <c r="BT104">
        <f>IF('ALL-Students'!BT107='Master Answer Key'!$B106, 1, 0)</f>
        <v>1</v>
      </c>
      <c r="BU104">
        <f>IF('ALL-Students'!BU107='Master Answer Key'!$B106, 1, 0)</f>
        <v>1</v>
      </c>
      <c r="BV104">
        <f>IF('ALL-Students'!BV107='Master Answer Key'!$B106, 1, 0)</f>
        <v>1</v>
      </c>
      <c r="BW104">
        <f>IF('ALL-Students'!BW107='Master Answer Key'!$B106, 1, 0)</f>
        <v>1</v>
      </c>
      <c r="BX104">
        <f>IF('ALL-Students'!BX107='Master Answer Key'!$B106, 1, 0)</f>
        <v>1</v>
      </c>
      <c r="BY104">
        <f>IF('ALL-Students'!BY107='Master Answer Key'!$B106, 1, 0)</f>
        <v>1</v>
      </c>
      <c r="BZ104">
        <f>IF('ALL-Students'!BZ107='Master Answer Key'!$B106, 1, 0)</f>
        <v>1</v>
      </c>
      <c r="CA104">
        <f>IF('ALL-Students'!CA107='Master Answer Key'!$B106, 1, 0)</f>
        <v>1</v>
      </c>
      <c r="CB104">
        <f>IF('ALL-Students'!CB107='Master Answer Key'!$B106, 1, 0)</f>
        <v>1</v>
      </c>
      <c r="CC104">
        <f>IF('ALL-Students'!CC107='Master Answer Key'!$B106, 1, 0)</f>
        <v>1</v>
      </c>
    </row>
    <row r="105">
      <c r="A105" s="5" t="s">
        <v>209</v>
      </c>
      <c r="B105">
        <f>IF('ALL-Students'!B108='Master Answer Key'!$B107, 1, 0)</f>
        <v>1</v>
      </c>
      <c r="C105">
        <f>IF('ALL-Students'!C108='Master Answer Key'!$B107, 1, 0)</f>
        <v>1</v>
      </c>
      <c r="D105">
        <f>IF('ALL-Students'!D108='Master Answer Key'!$B107, 1, 0)</f>
        <v>1</v>
      </c>
      <c r="E105">
        <f>IF('ALL-Students'!E108='Master Answer Key'!$B107, 1, 0)</f>
        <v>1</v>
      </c>
      <c r="F105">
        <f>IF('ALL-Students'!F108='Master Answer Key'!$B107, 1, 0)</f>
        <v>1</v>
      </c>
      <c r="G105">
        <f>IF('ALL-Students'!G108='Master Answer Key'!$B107, 1, 0)</f>
        <v>0</v>
      </c>
      <c r="H105">
        <f>IF('ALL-Students'!H108='Master Answer Key'!$B107, 1, 0)</f>
        <v>1</v>
      </c>
      <c r="I105">
        <f>IF('ALL-Students'!I108='Master Answer Key'!$B107, 1, 0)</f>
        <v>1</v>
      </c>
      <c r="J105">
        <f>IF('ALL-Students'!J108='Master Answer Key'!$B107, 1, 0)</f>
        <v>1</v>
      </c>
      <c r="K105">
        <f>IF('ALL-Students'!K108='Master Answer Key'!$B107, 1, 0)</f>
        <v>1</v>
      </c>
      <c r="L105">
        <f>IF('ALL-Students'!L108='Master Answer Key'!$B107, 1, 0)</f>
        <v>1</v>
      </c>
      <c r="M105">
        <f>IF('ALL-Students'!M108='Master Answer Key'!$B107, 1, 0)</f>
        <v>1</v>
      </c>
      <c r="N105">
        <f>IF('ALL-Students'!N108='Master Answer Key'!$B107, 1, 0)</f>
        <v>1</v>
      </c>
      <c r="O105">
        <f>IF('ALL-Students'!O108='Master Answer Key'!$B107, 1, 0)</f>
        <v>1</v>
      </c>
      <c r="P105">
        <f>IF('ALL-Students'!P108='Master Answer Key'!$B107, 1, 0)</f>
        <v>0</v>
      </c>
      <c r="Q105">
        <f>IF('ALL-Students'!Q108='Master Answer Key'!$B107, 1, 0)</f>
        <v>1</v>
      </c>
      <c r="R105">
        <f>IF('ALL-Students'!R108='Master Answer Key'!$B107, 1, 0)</f>
        <v>0</v>
      </c>
      <c r="S105">
        <f>IF('ALL-Students'!S108='Master Answer Key'!$B107, 1, 0)</f>
        <v>1</v>
      </c>
      <c r="T105">
        <f>IF('ALL-Students'!T108='Master Answer Key'!$B107, 1, 0)</f>
        <v>1</v>
      </c>
      <c r="U105">
        <f>IF('ALL-Students'!U108='Master Answer Key'!$B107, 1, 0)</f>
        <v>1</v>
      </c>
      <c r="V105">
        <f>IF('ALL-Students'!V108='Master Answer Key'!$B107, 1, 0)</f>
        <v>1</v>
      </c>
      <c r="W105">
        <f>IF('ALL-Students'!W108='Master Answer Key'!$B107, 1, 0)</f>
        <v>1</v>
      </c>
      <c r="X105">
        <f>IF('ALL-Students'!X108='Master Answer Key'!$B107, 1, 0)</f>
        <v>1</v>
      </c>
      <c r="Y105">
        <f>IF('ALL-Students'!Y108='Master Answer Key'!$B107, 1, 0)</f>
        <v>0</v>
      </c>
      <c r="Z105">
        <f>IF('ALL-Students'!Z108='Master Answer Key'!$B107, 1, 0)</f>
        <v>1</v>
      </c>
      <c r="AA105">
        <f>IF('ALL-Students'!AA108='Master Answer Key'!$B107, 1, 0)</f>
        <v>1</v>
      </c>
      <c r="AB105">
        <f>IF('ALL-Students'!AB108='Master Answer Key'!$B107, 1, 0)</f>
        <v>1</v>
      </c>
      <c r="AC105">
        <f>IF('ALL-Students'!AC108='Master Answer Key'!$B107, 1, 0)</f>
        <v>0</v>
      </c>
      <c r="AD105">
        <f>IF('ALL-Students'!AD108='Master Answer Key'!$B107, 1, 0)</f>
        <v>1</v>
      </c>
      <c r="AE105">
        <f>IF('ALL-Students'!AE108='Master Answer Key'!$B107, 1, 0)</f>
        <v>1</v>
      </c>
      <c r="AF105">
        <f>IF('ALL-Students'!AF108='Master Answer Key'!$B107, 1, 0)</f>
        <v>1</v>
      </c>
      <c r="AG105">
        <f>IF('ALL-Students'!AG108='Master Answer Key'!$B107, 1, 0)</f>
        <v>0</v>
      </c>
      <c r="AH105">
        <f>IF('ALL-Students'!AH108='Master Answer Key'!$B107, 1, 0)</f>
        <v>1</v>
      </c>
      <c r="AI105">
        <f>IF('ALL-Students'!AI108='Master Answer Key'!$B107, 1, 0)</f>
        <v>1</v>
      </c>
      <c r="AJ105">
        <f>IF('ALL-Students'!AJ108='Master Answer Key'!$B107, 1, 0)</f>
        <v>1</v>
      </c>
      <c r="AK105">
        <f>IF('ALL-Students'!AK108='Master Answer Key'!$B107, 1, 0)</f>
        <v>1</v>
      </c>
      <c r="AL105">
        <f>IF('ALL-Students'!AL108='Master Answer Key'!$B107, 1, 0)</f>
        <v>1</v>
      </c>
      <c r="AM105">
        <f>IF('ALL-Students'!AM108='Master Answer Key'!$B107, 1, 0)</f>
        <v>1</v>
      </c>
      <c r="AN105">
        <f>IF('ALL-Students'!AN108='Master Answer Key'!$B107, 1, 0)</f>
        <v>0</v>
      </c>
      <c r="AO105">
        <f>IF('ALL-Students'!AO108='Master Answer Key'!$B107, 1, 0)</f>
        <v>1</v>
      </c>
      <c r="AP105">
        <f>IF('ALL-Students'!AP108='Master Answer Key'!$B107, 1, 0)</f>
        <v>1</v>
      </c>
      <c r="AQ105">
        <f>IF('ALL-Students'!AQ108='Master Answer Key'!$B107, 1, 0)</f>
        <v>1</v>
      </c>
      <c r="AR105">
        <f>IF('ALL-Students'!AR108='Master Answer Key'!$B107, 1, 0)</f>
        <v>1</v>
      </c>
      <c r="AS105">
        <f>IF('ALL-Students'!AS108='Master Answer Key'!$B107, 1, 0)</f>
        <v>0</v>
      </c>
      <c r="AT105">
        <f>IF('ALL-Students'!AT108='Master Answer Key'!$B107, 1, 0)</f>
        <v>1</v>
      </c>
      <c r="AU105">
        <f>IF('ALL-Students'!AU108='Master Answer Key'!$B107, 1, 0)</f>
        <v>1</v>
      </c>
      <c r="AV105">
        <f>IF('ALL-Students'!AV108='Master Answer Key'!$B107, 1, 0)</f>
        <v>1</v>
      </c>
      <c r="AW105">
        <f>IF('ALL-Students'!AW108='Master Answer Key'!$B107, 1, 0)</f>
        <v>1</v>
      </c>
      <c r="AX105">
        <f>IF('ALL-Students'!AX108='Master Answer Key'!$B107, 1, 0)</f>
        <v>1</v>
      </c>
      <c r="AY105">
        <f>IF('ALL-Students'!AY108='Master Answer Key'!$B107, 1, 0)</f>
        <v>0</v>
      </c>
      <c r="AZ105">
        <f>IF('ALL-Students'!AZ108='Master Answer Key'!$B107, 1, 0)</f>
        <v>1</v>
      </c>
      <c r="BA105">
        <f>IF('ALL-Students'!BA108='Master Answer Key'!$B107, 1, 0)</f>
        <v>1</v>
      </c>
      <c r="BB105">
        <f>IF('ALL-Students'!BB108='Master Answer Key'!$B107, 1, 0)</f>
        <v>1</v>
      </c>
      <c r="BC105">
        <f>IF('ALL-Students'!BC108='Master Answer Key'!$B107, 1, 0)</f>
        <v>1</v>
      </c>
      <c r="BD105">
        <f>IF('ALL-Students'!BD108='Master Answer Key'!$B107, 1, 0)</f>
        <v>1</v>
      </c>
      <c r="BE105">
        <f>IF('ALL-Students'!BE108='Master Answer Key'!$B107, 1, 0)</f>
        <v>1</v>
      </c>
      <c r="BF105">
        <f>IF('ALL-Students'!BF108='Master Answer Key'!$B107, 1, 0)</f>
        <v>1</v>
      </c>
      <c r="BG105">
        <f>IF('ALL-Students'!BG108='Master Answer Key'!$B107, 1, 0)</f>
        <v>1</v>
      </c>
      <c r="BH105">
        <f>IF('ALL-Students'!BH108='Master Answer Key'!$B107, 1, 0)</f>
        <v>1</v>
      </c>
      <c r="BI105">
        <f>IF('ALL-Students'!BI108='Master Answer Key'!$B107, 1, 0)</f>
        <v>1</v>
      </c>
      <c r="BJ105">
        <f>IF('ALL-Students'!BJ108='Master Answer Key'!$B107, 1, 0)</f>
        <v>1</v>
      </c>
      <c r="BK105">
        <f>IF('ALL-Students'!BK108='Master Answer Key'!$B107, 1, 0)</f>
        <v>1</v>
      </c>
      <c r="BL105">
        <f>IF('ALL-Students'!BL108='Master Answer Key'!$B107, 1, 0)</f>
        <v>1</v>
      </c>
      <c r="BM105">
        <f>IF('ALL-Students'!BM108='Master Answer Key'!$B107, 1, 0)</f>
        <v>1</v>
      </c>
      <c r="BN105">
        <f>IF('ALL-Students'!BN108='Master Answer Key'!$B107, 1, 0)</f>
        <v>0</v>
      </c>
      <c r="BO105">
        <f>IF('ALL-Students'!BO108='Master Answer Key'!$B107, 1, 0)</f>
        <v>1</v>
      </c>
      <c r="BP105">
        <f>IF('ALL-Students'!BP108='Master Answer Key'!$B107, 1, 0)</f>
        <v>1</v>
      </c>
      <c r="BQ105">
        <f>IF('ALL-Students'!BQ108='Master Answer Key'!$B107, 1, 0)</f>
        <v>1</v>
      </c>
      <c r="BR105">
        <f>IF('ALL-Students'!BR108='Master Answer Key'!$B107, 1, 0)</f>
        <v>1</v>
      </c>
      <c r="BS105">
        <f>IF('ALL-Students'!BS108='Master Answer Key'!$B107, 1, 0)</f>
        <v>1</v>
      </c>
      <c r="BT105">
        <f>IF('ALL-Students'!BT108='Master Answer Key'!$B107, 1, 0)</f>
        <v>1</v>
      </c>
      <c r="BU105">
        <f>IF('ALL-Students'!BU108='Master Answer Key'!$B107, 1, 0)</f>
        <v>1</v>
      </c>
      <c r="BV105">
        <f>IF('ALL-Students'!BV108='Master Answer Key'!$B107, 1, 0)</f>
        <v>1</v>
      </c>
      <c r="BW105">
        <f>IF('ALL-Students'!BW108='Master Answer Key'!$B107, 1, 0)</f>
        <v>1</v>
      </c>
      <c r="BX105">
        <f>IF('ALL-Students'!BX108='Master Answer Key'!$B107, 1, 0)</f>
        <v>1</v>
      </c>
      <c r="BY105">
        <f>IF('ALL-Students'!BY108='Master Answer Key'!$B107, 1, 0)</f>
        <v>1</v>
      </c>
      <c r="BZ105">
        <f>IF('ALL-Students'!BZ108='Master Answer Key'!$B107, 1, 0)</f>
        <v>1</v>
      </c>
      <c r="CA105">
        <f>IF('ALL-Students'!CA108='Master Answer Key'!$B107, 1, 0)</f>
        <v>1</v>
      </c>
      <c r="CB105">
        <f>IF('ALL-Students'!CB108='Master Answer Key'!$B107, 1, 0)</f>
        <v>1</v>
      </c>
      <c r="CC105">
        <f>IF('ALL-Students'!CC108='Master Answer Key'!$B107, 1, 0)</f>
        <v>0</v>
      </c>
    </row>
    <row r="106">
      <c r="A106" s="5" t="s">
        <v>210</v>
      </c>
      <c r="B106">
        <f>IF('ALL-Students'!B109='Master Answer Key'!$B108, 1, 0)</f>
        <v>1</v>
      </c>
      <c r="C106">
        <f>IF('ALL-Students'!C109='Master Answer Key'!$B108, 1, 0)</f>
        <v>1</v>
      </c>
      <c r="D106">
        <f>IF('ALL-Students'!D109='Master Answer Key'!$B108, 1, 0)</f>
        <v>1</v>
      </c>
      <c r="E106">
        <f>IF('ALL-Students'!E109='Master Answer Key'!$B108, 1, 0)</f>
        <v>1</v>
      </c>
      <c r="F106">
        <f>IF('ALL-Students'!F109='Master Answer Key'!$B108, 1, 0)</f>
        <v>0</v>
      </c>
      <c r="G106">
        <f>IF('ALL-Students'!G109='Master Answer Key'!$B108, 1, 0)</f>
        <v>0</v>
      </c>
      <c r="H106">
        <f>IF('ALL-Students'!H109='Master Answer Key'!$B108, 1, 0)</f>
        <v>1</v>
      </c>
      <c r="I106">
        <f>IF('ALL-Students'!I109='Master Answer Key'!$B108, 1, 0)</f>
        <v>1</v>
      </c>
      <c r="J106">
        <f>IF('ALL-Students'!J109='Master Answer Key'!$B108, 1, 0)</f>
        <v>1</v>
      </c>
      <c r="K106">
        <f>IF('ALL-Students'!K109='Master Answer Key'!$B108, 1, 0)</f>
        <v>0</v>
      </c>
      <c r="L106">
        <f>IF('ALL-Students'!L109='Master Answer Key'!$B108, 1, 0)</f>
        <v>1</v>
      </c>
      <c r="M106">
        <f>IF('ALL-Students'!M109='Master Answer Key'!$B108, 1, 0)</f>
        <v>1</v>
      </c>
      <c r="N106">
        <f>IF('ALL-Students'!N109='Master Answer Key'!$B108, 1, 0)</f>
        <v>1</v>
      </c>
      <c r="O106">
        <f>IF('ALL-Students'!O109='Master Answer Key'!$B108, 1, 0)</f>
        <v>1</v>
      </c>
      <c r="P106">
        <f>IF('ALL-Students'!P109='Master Answer Key'!$B108, 1, 0)</f>
        <v>1</v>
      </c>
      <c r="Q106">
        <f>IF('ALL-Students'!Q109='Master Answer Key'!$B108, 1, 0)</f>
        <v>1</v>
      </c>
      <c r="R106">
        <f>IF('ALL-Students'!R109='Master Answer Key'!$B108, 1, 0)</f>
        <v>0</v>
      </c>
      <c r="S106">
        <f>IF('ALL-Students'!S109='Master Answer Key'!$B108, 1, 0)</f>
        <v>0</v>
      </c>
      <c r="T106">
        <f>IF('ALL-Students'!T109='Master Answer Key'!$B108, 1, 0)</f>
        <v>1</v>
      </c>
      <c r="U106">
        <f>IF('ALL-Students'!U109='Master Answer Key'!$B108, 1, 0)</f>
        <v>1</v>
      </c>
      <c r="V106">
        <f>IF('ALL-Students'!V109='Master Answer Key'!$B108, 1, 0)</f>
        <v>1</v>
      </c>
      <c r="W106">
        <f>IF('ALL-Students'!W109='Master Answer Key'!$B108, 1, 0)</f>
        <v>0</v>
      </c>
      <c r="X106">
        <f>IF('ALL-Students'!X109='Master Answer Key'!$B108, 1, 0)</f>
        <v>1</v>
      </c>
      <c r="Y106">
        <f>IF('ALL-Students'!Y109='Master Answer Key'!$B108, 1, 0)</f>
        <v>0</v>
      </c>
      <c r="Z106">
        <f>IF('ALL-Students'!Z109='Master Answer Key'!$B108, 1, 0)</f>
        <v>1</v>
      </c>
      <c r="AA106">
        <f>IF('ALL-Students'!AA109='Master Answer Key'!$B108, 1, 0)</f>
        <v>1</v>
      </c>
      <c r="AB106">
        <f>IF('ALL-Students'!AB109='Master Answer Key'!$B108, 1, 0)</f>
        <v>1</v>
      </c>
      <c r="AC106">
        <f>IF('ALL-Students'!AC109='Master Answer Key'!$B108, 1, 0)</f>
        <v>0</v>
      </c>
      <c r="AD106">
        <f>IF('ALL-Students'!AD109='Master Answer Key'!$B108, 1, 0)</f>
        <v>1</v>
      </c>
      <c r="AE106">
        <f>IF('ALL-Students'!AE109='Master Answer Key'!$B108, 1, 0)</f>
        <v>1</v>
      </c>
      <c r="AF106">
        <f>IF('ALL-Students'!AF109='Master Answer Key'!$B108, 1, 0)</f>
        <v>0</v>
      </c>
      <c r="AG106">
        <f>IF('ALL-Students'!AG109='Master Answer Key'!$B108, 1, 0)</f>
        <v>1</v>
      </c>
      <c r="AH106">
        <f>IF('ALL-Students'!AH109='Master Answer Key'!$B108, 1, 0)</f>
        <v>1</v>
      </c>
      <c r="AI106">
        <f>IF('ALL-Students'!AI109='Master Answer Key'!$B108, 1, 0)</f>
        <v>1</v>
      </c>
      <c r="AJ106">
        <f>IF('ALL-Students'!AJ109='Master Answer Key'!$B108, 1, 0)</f>
        <v>1</v>
      </c>
      <c r="AK106">
        <f>IF('ALL-Students'!AK109='Master Answer Key'!$B108, 1, 0)</f>
        <v>1</v>
      </c>
      <c r="AL106">
        <f>IF('ALL-Students'!AL109='Master Answer Key'!$B108, 1, 0)</f>
        <v>1</v>
      </c>
      <c r="AM106">
        <f>IF('ALL-Students'!AM109='Master Answer Key'!$B108, 1, 0)</f>
        <v>1</v>
      </c>
      <c r="AN106">
        <f>IF('ALL-Students'!AN109='Master Answer Key'!$B108, 1, 0)</f>
        <v>1</v>
      </c>
      <c r="AO106">
        <f>IF('ALL-Students'!AO109='Master Answer Key'!$B108, 1, 0)</f>
        <v>1</v>
      </c>
      <c r="AP106">
        <f>IF('ALL-Students'!AP109='Master Answer Key'!$B108, 1, 0)</f>
        <v>1</v>
      </c>
      <c r="AQ106">
        <f>IF('ALL-Students'!AQ109='Master Answer Key'!$B108, 1, 0)</f>
        <v>1</v>
      </c>
      <c r="AR106">
        <f>IF('ALL-Students'!AR109='Master Answer Key'!$B108, 1, 0)</f>
        <v>1</v>
      </c>
      <c r="AS106">
        <f>IF('ALL-Students'!AS109='Master Answer Key'!$B108, 1, 0)</f>
        <v>0</v>
      </c>
      <c r="AT106">
        <f>IF('ALL-Students'!AT109='Master Answer Key'!$B108, 1, 0)</f>
        <v>1</v>
      </c>
      <c r="AU106">
        <f>IF('ALL-Students'!AU109='Master Answer Key'!$B108, 1, 0)</f>
        <v>1</v>
      </c>
      <c r="AV106">
        <f>IF('ALL-Students'!AV109='Master Answer Key'!$B108, 1, 0)</f>
        <v>1</v>
      </c>
      <c r="AW106">
        <f>IF('ALL-Students'!AW109='Master Answer Key'!$B108, 1, 0)</f>
        <v>1</v>
      </c>
      <c r="AX106">
        <f>IF('ALL-Students'!AX109='Master Answer Key'!$B108, 1, 0)</f>
        <v>1</v>
      </c>
      <c r="AY106">
        <f>IF('ALL-Students'!AY109='Master Answer Key'!$B108, 1, 0)</f>
        <v>1</v>
      </c>
      <c r="AZ106">
        <f>IF('ALL-Students'!AZ109='Master Answer Key'!$B108, 1, 0)</f>
        <v>0</v>
      </c>
      <c r="BA106">
        <f>IF('ALL-Students'!BA109='Master Answer Key'!$B108, 1, 0)</f>
        <v>1</v>
      </c>
      <c r="BB106">
        <f>IF('ALL-Students'!BB109='Master Answer Key'!$B108, 1, 0)</f>
        <v>1</v>
      </c>
      <c r="BC106">
        <f>IF('ALL-Students'!BC109='Master Answer Key'!$B108, 1, 0)</f>
        <v>1</v>
      </c>
      <c r="BD106">
        <f>IF('ALL-Students'!BD109='Master Answer Key'!$B108, 1, 0)</f>
        <v>1</v>
      </c>
      <c r="BE106">
        <f>IF('ALL-Students'!BE109='Master Answer Key'!$B108, 1, 0)</f>
        <v>1</v>
      </c>
      <c r="BF106">
        <f>IF('ALL-Students'!BF109='Master Answer Key'!$B108, 1, 0)</f>
        <v>1</v>
      </c>
      <c r="BG106">
        <f>IF('ALL-Students'!BG109='Master Answer Key'!$B108, 1, 0)</f>
        <v>1</v>
      </c>
      <c r="BH106">
        <f>IF('ALL-Students'!BH109='Master Answer Key'!$B108, 1, 0)</f>
        <v>1</v>
      </c>
      <c r="BI106">
        <f>IF('ALL-Students'!BI109='Master Answer Key'!$B108, 1, 0)</f>
        <v>1</v>
      </c>
      <c r="BJ106">
        <f>IF('ALL-Students'!BJ109='Master Answer Key'!$B108, 1, 0)</f>
        <v>1</v>
      </c>
      <c r="BK106">
        <f>IF('ALL-Students'!BK109='Master Answer Key'!$B108, 1, 0)</f>
        <v>1</v>
      </c>
      <c r="BL106">
        <f>IF('ALL-Students'!BL109='Master Answer Key'!$B108, 1, 0)</f>
        <v>1</v>
      </c>
      <c r="BM106">
        <f>IF('ALL-Students'!BM109='Master Answer Key'!$B108, 1, 0)</f>
        <v>1</v>
      </c>
      <c r="BN106">
        <f>IF('ALL-Students'!BN109='Master Answer Key'!$B108, 1, 0)</f>
        <v>1</v>
      </c>
      <c r="BO106">
        <f>IF('ALL-Students'!BO109='Master Answer Key'!$B108, 1, 0)</f>
        <v>1</v>
      </c>
      <c r="BP106">
        <f>IF('ALL-Students'!BP109='Master Answer Key'!$B108, 1, 0)</f>
        <v>1</v>
      </c>
      <c r="BQ106">
        <f>IF('ALL-Students'!BQ109='Master Answer Key'!$B108, 1, 0)</f>
        <v>0</v>
      </c>
      <c r="BR106">
        <f>IF('ALL-Students'!BR109='Master Answer Key'!$B108, 1, 0)</f>
        <v>1</v>
      </c>
      <c r="BS106">
        <f>IF('ALL-Students'!BS109='Master Answer Key'!$B108, 1, 0)</f>
        <v>1</v>
      </c>
      <c r="BT106">
        <f>IF('ALL-Students'!BT109='Master Answer Key'!$B108, 1, 0)</f>
        <v>1</v>
      </c>
      <c r="BU106">
        <f>IF('ALL-Students'!BU109='Master Answer Key'!$B108, 1, 0)</f>
        <v>1</v>
      </c>
      <c r="BV106">
        <f>IF('ALL-Students'!BV109='Master Answer Key'!$B108, 1, 0)</f>
        <v>1</v>
      </c>
      <c r="BW106">
        <f>IF('ALL-Students'!BW109='Master Answer Key'!$B108, 1, 0)</f>
        <v>1</v>
      </c>
      <c r="BX106">
        <f>IF('ALL-Students'!BX109='Master Answer Key'!$B108, 1, 0)</f>
        <v>1</v>
      </c>
      <c r="BY106">
        <f>IF('ALL-Students'!BY109='Master Answer Key'!$B108, 1, 0)</f>
        <v>1</v>
      </c>
      <c r="BZ106">
        <f>IF('ALL-Students'!BZ109='Master Answer Key'!$B108, 1, 0)</f>
        <v>1</v>
      </c>
      <c r="CA106">
        <f>IF('ALL-Students'!CA109='Master Answer Key'!$B108, 1, 0)</f>
        <v>1</v>
      </c>
      <c r="CB106">
        <f>IF('ALL-Students'!CB109='Master Answer Key'!$B108, 1, 0)</f>
        <v>1</v>
      </c>
      <c r="CC106">
        <f>IF('ALL-Students'!CC109='Master Answer Key'!$B108, 1, 0)</f>
        <v>1</v>
      </c>
    </row>
    <row r="107">
      <c r="A107" s="5" t="s">
        <v>211</v>
      </c>
      <c r="B107">
        <f>IF('ALL-Students'!B110='Master Answer Key'!$B109, 1, 0)</f>
        <v>1</v>
      </c>
      <c r="C107">
        <f>IF('ALL-Students'!C110='Master Answer Key'!$B109, 1, 0)</f>
        <v>1</v>
      </c>
      <c r="D107">
        <f>IF('ALL-Students'!D110='Master Answer Key'!$B109, 1, 0)</f>
        <v>1</v>
      </c>
      <c r="E107">
        <f>IF('ALL-Students'!E110='Master Answer Key'!$B109, 1, 0)</f>
        <v>1</v>
      </c>
      <c r="F107">
        <f>IF('ALL-Students'!F110='Master Answer Key'!$B109, 1, 0)</f>
        <v>1</v>
      </c>
      <c r="G107">
        <f>IF('ALL-Students'!G110='Master Answer Key'!$B109, 1, 0)</f>
        <v>0</v>
      </c>
      <c r="H107">
        <f>IF('ALL-Students'!H110='Master Answer Key'!$B109, 1, 0)</f>
        <v>1</v>
      </c>
      <c r="I107">
        <f>IF('ALL-Students'!I110='Master Answer Key'!$B109, 1, 0)</f>
        <v>1</v>
      </c>
      <c r="J107">
        <f>IF('ALL-Students'!J110='Master Answer Key'!$B109, 1, 0)</f>
        <v>1</v>
      </c>
      <c r="K107">
        <f>IF('ALL-Students'!K110='Master Answer Key'!$B109, 1, 0)</f>
        <v>1</v>
      </c>
      <c r="L107">
        <f>IF('ALL-Students'!L110='Master Answer Key'!$B109, 1, 0)</f>
        <v>1</v>
      </c>
      <c r="M107">
        <f>IF('ALL-Students'!M110='Master Answer Key'!$B109, 1, 0)</f>
        <v>1</v>
      </c>
      <c r="N107">
        <f>IF('ALL-Students'!N110='Master Answer Key'!$B109, 1, 0)</f>
        <v>1</v>
      </c>
      <c r="O107">
        <f>IF('ALL-Students'!O110='Master Answer Key'!$B109, 1, 0)</f>
        <v>1</v>
      </c>
      <c r="P107">
        <f>IF('ALL-Students'!P110='Master Answer Key'!$B109, 1, 0)</f>
        <v>1</v>
      </c>
      <c r="Q107">
        <f>IF('ALL-Students'!Q110='Master Answer Key'!$B109, 1, 0)</f>
        <v>1</v>
      </c>
      <c r="R107">
        <f>IF('ALL-Students'!R110='Master Answer Key'!$B109, 1, 0)</f>
        <v>1</v>
      </c>
      <c r="S107">
        <f>IF('ALL-Students'!S110='Master Answer Key'!$B109, 1, 0)</f>
        <v>0</v>
      </c>
      <c r="T107">
        <f>IF('ALL-Students'!T110='Master Answer Key'!$B109, 1, 0)</f>
        <v>1</v>
      </c>
      <c r="U107">
        <f>IF('ALL-Students'!U110='Master Answer Key'!$B109, 1, 0)</f>
        <v>1</v>
      </c>
      <c r="V107">
        <f>IF('ALL-Students'!V110='Master Answer Key'!$B109, 1, 0)</f>
        <v>1</v>
      </c>
      <c r="W107">
        <f>IF('ALL-Students'!W110='Master Answer Key'!$B109, 1, 0)</f>
        <v>1</v>
      </c>
      <c r="X107">
        <f>IF('ALL-Students'!X110='Master Answer Key'!$B109, 1, 0)</f>
        <v>1</v>
      </c>
      <c r="Y107">
        <f>IF('ALL-Students'!Y110='Master Answer Key'!$B109, 1, 0)</f>
        <v>1</v>
      </c>
      <c r="Z107">
        <f>IF('ALL-Students'!Z110='Master Answer Key'!$B109, 1, 0)</f>
        <v>1</v>
      </c>
      <c r="AA107">
        <f>IF('ALL-Students'!AA110='Master Answer Key'!$B109, 1, 0)</f>
        <v>1</v>
      </c>
      <c r="AB107">
        <f>IF('ALL-Students'!AB110='Master Answer Key'!$B109, 1, 0)</f>
        <v>1</v>
      </c>
      <c r="AC107">
        <f>IF('ALL-Students'!AC110='Master Answer Key'!$B109, 1, 0)</f>
        <v>1</v>
      </c>
      <c r="AD107">
        <f>IF('ALL-Students'!AD110='Master Answer Key'!$B109, 1, 0)</f>
        <v>1</v>
      </c>
      <c r="AE107">
        <f>IF('ALL-Students'!AE110='Master Answer Key'!$B109, 1, 0)</f>
        <v>0</v>
      </c>
      <c r="AF107">
        <f>IF('ALL-Students'!AF110='Master Answer Key'!$B109, 1, 0)</f>
        <v>0</v>
      </c>
      <c r="AG107">
        <f>IF('ALL-Students'!AG110='Master Answer Key'!$B109, 1, 0)</f>
        <v>1</v>
      </c>
      <c r="AH107">
        <f>IF('ALL-Students'!AH110='Master Answer Key'!$B109, 1, 0)</f>
        <v>1</v>
      </c>
      <c r="AI107">
        <f>IF('ALL-Students'!AI110='Master Answer Key'!$B109, 1, 0)</f>
        <v>1</v>
      </c>
      <c r="AJ107">
        <f>IF('ALL-Students'!AJ110='Master Answer Key'!$B109, 1, 0)</f>
        <v>1</v>
      </c>
      <c r="AK107">
        <f>IF('ALL-Students'!AK110='Master Answer Key'!$B109, 1, 0)</f>
        <v>1</v>
      </c>
      <c r="AL107">
        <f>IF('ALL-Students'!AL110='Master Answer Key'!$B109, 1, 0)</f>
        <v>1</v>
      </c>
      <c r="AM107">
        <f>IF('ALL-Students'!AM110='Master Answer Key'!$B109, 1, 0)</f>
        <v>0</v>
      </c>
      <c r="AN107">
        <f>IF('ALL-Students'!AN110='Master Answer Key'!$B109, 1, 0)</f>
        <v>0</v>
      </c>
      <c r="AO107">
        <f>IF('ALL-Students'!AO110='Master Answer Key'!$B109, 1, 0)</f>
        <v>1</v>
      </c>
      <c r="AP107">
        <f>IF('ALL-Students'!AP110='Master Answer Key'!$B109, 1, 0)</f>
        <v>1</v>
      </c>
      <c r="AQ107">
        <f>IF('ALL-Students'!AQ110='Master Answer Key'!$B109, 1, 0)</f>
        <v>1</v>
      </c>
      <c r="AR107">
        <f>IF('ALL-Students'!AR110='Master Answer Key'!$B109, 1, 0)</f>
        <v>1</v>
      </c>
      <c r="AS107">
        <f>IF('ALL-Students'!AS110='Master Answer Key'!$B109, 1, 0)</f>
        <v>0</v>
      </c>
      <c r="AT107">
        <f>IF('ALL-Students'!AT110='Master Answer Key'!$B109, 1, 0)</f>
        <v>1</v>
      </c>
      <c r="AU107">
        <f>IF('ALL-Students'!AU110='Master Answer Key'!$B109, 1, 0)</f>
        <v>1</v>
      </c>
      <c r="AV107">
        <f>IF('ALL-Students'!AV110='Master Answer Key'!$B109, 1, 0)</f>
        <v>1</v>
      </c>
      <c r="AW107">
        <f>IF('ALL-Students'!AW110='Master Answer Key'!$B109, 1, 0)</f>
        <v>1</v>
      </c>
      <c r="AX107">
        <f>IF('ALL-Students'!AX110='Master Answer Key'!$B109, 1, 0)</f>
        <v>0</v>
      </c>
      <c r="AY107">
        <f>IF('ALL-Students'!AY110='Master Answer Key'!$B109, 1, 0)</f>
        <v>1</v>
      </c>
      <c r="AZ107">
        <f>IF('ALL-Students'!AZ110='Master Answer Key'!$B109, 1, 0)</f>
        <v>0</v>
      </c>
      <c r="BA107">
        <f>IF('ALL-Students'!BA110='Master Answer Key'!$B109, 1, 0)</f>
        <v>1</v>
      </c>
      <c r="BB107">
        <f>IF('ALL-Students'!BB110='Master Answer Key'!$B109, 1, 0)</f>
        <v>0</v>
      </c>
      <c r="BC107">
        <f>IF('ALL-Students'!BC110='Master Answer Key'!$B109, 1, 0)</f>
        <v>1</v>
      </c>
      <c r="BD107">
        <f>IF('ALL-Students'!BD110='Master Answer Key'!$B109, 1, 0)</f>
        <v>1</v>
      </c>
      <c r="BE107">
        <f>IF('ALL-Students'!BE110='Master Answer Key'!$B109, 1, 0)</f>
        <v>1</v>
      </c>
      <c r="BF107">
        <f>IF('ALL-Students'!BF110='Master Answer Key'!$B109, 1, 0)</f>
        <v>1</v>
      </c>
      <c r="BG107">
        <f>IF('ALL-Students'!BG110='Master Answer Key'!$B109, 1, 0)</f>
        <v>0</v>
      </c>
      <c r="BH107">
        <f>IF('ALL-Students'!BH110='Master Answer Key'!$B109, 1, 0)</f>
        <v>1</v>
      </c>
      <c r="BI107">
        <f>IF('ALL-Students'!BI110='Master Answer Key'!$B109, 1, 0)</f>
        <v>1</v>
      </c>
      <c r="BJ107">
        <f>IF('ALL-Students'!BJ110='Master Answer Key'!$B109, 1, 0)</f>
        <v>0</v>
      </c>
      <c r="BK107">
        <f>IF('ALL-Students'!BK110='Master Answer Key'!$B109, 1, 0)</f>
        <v>1</v>
      </c>
      <c r="BL107">
        <f>IF('ALL-Students'!BL110='Master Answer Key'!$B109, 1, 0)</f>
        <v>1</v>
      </c>
      <c r="BM107">
        <f>IF('ALL-Students'!BM110='Master Answer Key'!$B109, 1, 0)</f>
        <v>1</v>
      </c>
      <c r="BN107">
        <f>IF('ALL-Students'!BN110='Master Answer Key'!$B109, 1, 0)</f>
        <v>1</v>
      </c>
      <c r="BO107">
        <f>IF('ALL-Students'!BO110='Master Answer Key'!$B109, 1, 0)</f>
        <v>1</v>
      </c>
      <c r="BP107">
        <f>IF('ALL-Students'!BP110='Master Answer Key'!$B109, 1, 0)</f>
        <v>1</v>
      </c>
      <c r="BQ107">
        <f>IF('ALL-Students'!BQ110='Master Answer Key'!$B109, 1, 0)</f>
        <v>1</v>
      </c>
      <c r="BR107">
        <f>IF('ALL-Students'!BR110='Master Answer Key'!$B109, 1, 0)</f>
        <v>1</v>
      </c>
      <c r="BS107">
        <f>IF('ALL-Students'!BS110='Master Answer Key'!$B109, 1, 0)</f>
        <v>1</v>
      </c>
      <c r="BT107">
        <f>IF('ALL-Students'!BT110='Master Answer Key'!$B109, 1, 0)</f>
        <v>0</v>
      </c>
      <c r="BU107">
        <f>IF('ALL-Students'!BU110='Master Answer Key'!$B109, 1, 0)</f>
        <v>1</v>
      </c>
      <c r="BV107">
        <f>IF('ALL-Students'!BV110='Master Answer Key'!$B109, 1, 0)</f>
        <v>0</v>
      </c>
      <c r="BW107">
        <f>IF('ALL-Students'!BW110='Master Answer Key'!$B109, 1, 0)</f>
        <v>1</v>
      </c>
      <c r="BX107">
        <f>IF('ALL-Students'!BX110='Master Answer Key'!$B109, 1, 0)</f>
        <v>1</v>
      </c>
      <c r="BY107">
        <f>IF('ALL-Students'!BY110='Master Answer Key'!$B109, 1, 0)</f>
        <v>1</v>
      </c>
      <c r="BZ107">
        <f>IF('ALL-Students'!BZ110='Master Answer Key'!$B109, 1, 0)</f>
        <v>1</v>
      </c>
      <c r="CA107">
        <f>IF('ALL-Students'!CA110='Master Answer Key'!$B109, 1, 0)</f>
        <v>0</v>
      </c>
      <c r="CB107">
        <f>IF('ALL-Students'!CB110='Master Answer Key'!$B109, 1, 0)</f>
        <v>1</v>
      </c>
      <c r="CC107">
        <f>IF('ALL-Students'!CC110='Master Answer Key'!$B109, 1, 0)</f>
        <v>1</v>
      </c>
    </row>
    <row r="108">
      <c r="A108" s="5" t="s">
        <v>212</v>
      </c>
      <c r="B108">
        <f>IF('ALL-Students'!B111='Master Answer Key'!$B110, 1, 0)</f>
        <v>1</v>
      </c>
      <c r="C108">
        <f>IF('ALL-Students'!C111='Master Answer Key'!$B110, 1, 0)</f>
        <v>0</v>
      </c>
      <c r="D108">
        <f>IF('ALL-Students'!D111='Master Answer Key'!$B110, 1, 0)</f>
        <v>0</v>
      </c>
      <c r="E108">
        <f>IF('ALL-Students'!E111='Master Answer Key'!$B110, 1, 0)</f>
        <v>1</v>
      </c>
      <c r="F108">
        <f>IF('ALL-Students'!F111='Master Answer Key'!$B110, 1, 0)</f>
        <v>1</v>
      </c>
      <c r="G108">
        <f>IF('ALL-Students'!G111='Master Answer Key'!$B110, 1, 0)</f>
        <v>0</v>
      </c>
      <c r="H108">
        <f>IF('ALL-Students'!H111='Master Answer Key'!$B110, 1, 0)</f>
        <v>0</v>
      </c>
      <c r="I108">
        <f>IF('ALL-Students'!I111='Master Answer Key'!$B110, 1, 0)</f>
        <v>0</v>
      </c>
      <c r="J108">
        <f>IF('ALL-Students'!J111='Master Answer Key'!$B110, 1, 0)</f>
        <v>1</v>
      </c>
      <c r="K108">
        <f>IF('ALL-Students'!K111='Master Answer Key'!$B110, 1, 0)</f>
        <v>1</v>
      </c>
      <c r="L108">
        <f>IF('ALL-Students'!L111='Master Answer Key'!$B110, 1, 0)</f>
        <v>1</v>
      </c>
      <c r="M108">
        <f>IF('ALL-Students'!M111='Master Answer Key'!$B110, 1, 0)</f>
        <v>1</v>
      </c>
      <c r="N108">
        <f>IF('ALL-Students'!N111='Master Answer Key'!$B110, 1, 0)</f>
        <v>0</v>
      </c>
      <c r="O108">
        <f>IF('ALL-Students'!O111='Master Answer Key'!$B110, 1, 0)</f>
        <v>1</v>
      </c>
      <c r="P108">
        <f>IF('ALL-Students'!P111='Master Answer Key'!$B110, 1, 0)</f>
        <v>0</v>
      </c>
      <c r="Q108">
        <f>IF('ALL-Students'!Q111='Master Answer Key'!$B110, 1, 0)</f>
        <v>0</v>
      </c>
      <c r="R108">
        <f>IF('ALL-Students'!R111='Master Answer Key'!$B110, 1, 0)</f>
        <v>0</v>
      </c>
      <c r="S108">
        <f>IF('ALL-Students'!S111='Master Answer Key'!$B110, 1, 0)</f>
        <v>0</v>
      </c>
      <c r="T108">
        <f>IF('ALL-Students'!T111='Master Answer Key'!$B110, 1, 0)</f>
        <v>1</v>
      </c>
      <c r="U108">
        <f>IF('ALL-Students'!U111='Master Answer Key'!$B110, 1, 0)</f>
        <v>1</v>
      </c>
      <c r="V108">
        <f>IF('ALL-Students'!V111='Master Answer Key'!$B110, 1, 0)</f>
        <v>1</v>
      </c>
      <c r="W108">
        <f>IF('ALL-Students'!W111='Master Answer Key'!$B110, 1, 0)</f>
        <v>1</v>
      </c>
      <c r="X108">
        <f>IF('ALL-Students'!X111='Master Answer Key'!$B110, 1, 0)</f>
        <v>1</v>
      </c>
      <c r="Y108">
        <f>IF('ALL-Students'!Y111='Master Answer Key'!$B110, 1, 0)</f>
        <v>0</v>
      </c>
      <c r="Z108">
        <f>IF('ALL-Students'!Z111='Master Answer Key'!$B110, 1, 0)</f>
        <v>1</v>
      </c>
      <c r="AA108">
        <f>IF('ALL-Students'!AA111='Master Answer Key'!$B110, 1, 0)</f>
        <v>1</v>
      </c>
      <c r="AB108">
        <f>IF('ALL-Students'!AB111='Master Answer Key'!$B110, 1, 0)</f>
        <v>1</v>
      </c>
      <c r="AC108">
        <f>IF('ALL-Students'!AC111='Master Answer Key'!$B110, 1, 0)</f>
        <v>1</v>
      </c>
      <c r="AD108">
        <f>IF('ALL-Students'!AD111='Master Answer Key'!$B110, 1, 0)</f>
        <v>1</v>
      </c>
      <c r="AE108">
        <f>IF('ALL-Students'!AE111='Master Answer Key'!$B110, 1, 0)</f>
        <v>0</v>
      </c>
      <c r="AF108">
        <f>IF('ALL-Students'!AF111='Master Answer Key'!$B110, 1, 0)</f>
        <v>0</v>
      </c>
      <c r="AG108">
        <f>IF('ALL-Students'!AG111='Master Answer Key'!$B110, 1, 0)</f>
        <v>0</v>
      </c>
      <c r="AH108">
        <f>IF('ALL-Students'!AH111='Master Answer Key'!$B110, 1, 0)</f>
        <v>0</v>
      </c>
      <c r="AI108">
        <f>IF('ALL-Students'!AI111='Master Answer Key'!$B110, 1, 0)</f>
        <v>1</v>
      </c>
      <c r="AJ108">
        <f>IF('ALL-Students'!AJ111='Master Answer Key'!$B110, 1, 0)</f>
        <v>1</v>
      </c>
      <c r="AK108">
        <f>IF('ALL-Students'!AK111='Master Answer Key'!$B110, 1, 0)</f>
        <v>0</v>
      </c>
      <c r="AL108">
        <f>IF('ALL-Students'!AL111='Master Answer Key'!$B110, 1, 0)</f>
        <v>0</v>
      </c>
      <c r="AM108">
        <f>IF('ALL-Students'!AM111='Master Answer Key'!$B110, 1, 0)</f>
        <v>0</v>
      </c>
      <c r="AN108">
        <f>IF('ALL-Students'!AN111='Master Answer Key'!$B110, 1, 0)</f>
        <v>1</v>
      </c>
      <c r="AO108">
        <f>IF('ALL-Students'!AO111='Master Answer Key'!$B110, 1, 0)</f>
        <v>1</v>
      </c>
      <c r="AP108">
        <f>IF('ALL-Students'!AP111='Master Answer Key'!$B110, 1, 0)</f>
        <v>1</v>
      </c>
      <c r="AQ108">
        <f>IF('ALL-Students'!AQ111='Master Answer Key'!$B110, 1, 0)</f>
        <v>1</v>
      </c>
      <c r="AR108">
        <f>IF('ALL-Students'!AR111='Master Answer Key'!$B110, 1, 0)</f>
        <v>1</v>
      </c>
      <c r="AS108">
        <f>IF('ALL-Students'!AS111='Master Answer Key'!$B110, 1, 0)</f>
        <v>0</v>
      </c>
      <c r="AT108">
        <f>IF('ALL-Students'!AT111='Master Answer Key'!$B110, 1, 0)</f>
        <v>0</v>
      </c>
      <c r="AU108">
        <f>IF('ALL-Students'!AU111='Master Answer Key'!$B110, 1, 0)</f>
        <v>1</v>
      </c>
      <c r="AV108">
        <f>IF('ALL-Students'!AV111='Master Answer Key'!$B110, 1, 0)</f>
        <v>1</v>
      </c>
      <c r="AW108">
        <f>IF('ALL-Students'!AW111='Master Answer Key'!$B110, 1, 0)</f>
        <v>0</v>
      </c>
      <c r="AX108">
        <f>IF('ALL-Students'!AX111='Master Answer Key'!$B110, 1, 0)</f>
        <v>1</v>
      </c>
      <c r="AY108">
        <f>IF('ALL-Students'!AY111='Master Answer Key'!$B110, 1, 0)</f>
        <v>0</v>
      </c>
      <c r="AZ108">
        <f>IF('ALL-Students'!AZ111='Master Answer Key'!$B110, 1, 0)</f>
        <v>1</v>
      </c>
      <c r="BA108">
        <f>IF('ALL-Students'!BA111='Master Answer Key'!$B110, 1, 0)</f>
        <v>1</v>
      </c>
      <c r="BB108">
        <f>IF('ALL-Students'!BB111='Master Answer Key'!$B110, 1, 0)</f>
        <v>0</v>
      </c>
      <c r="BC108">
        <f>IF('ALL-Students'!BC111='Master Answer Key'!$B110, 1, 0)</f>
        <v>0</v>
      </c>
      <c r="BD108">
        <f>IF('ALL-Students'!BD111='Master Answer Key'!$B110, 1, 0)</f>
        <v>1</v>
      </c>
      <c r="BE108">
        <f>IF('ALL-Students'!BE111='Master Answer Key'!$B110, 1, 0)</f>
        <v>0</v>
      </c>
      <c r="BF108">
        <f>IF('ALL-Students'!BF111='Master Answer Key'!$B110, 1, 0)</f>
        <v>1</v>
      </c>
      <c r="BG108">
        <f>IF('ALL-Students'!BG111='Master Answer Key'!$B110, 1, 0)</f>
        <v>1</v>
      </c>
      <c r="BH108">
        <f>IF('ALL-Students'!BH111='Master Answer Key'!$B110, 1, 0)</f>
        <v>0</v>
      </c>
      <c r="BI108">
        <f>IF('ALL-Students'!BI111='Master Answer Key'!$B110, 1, 0)</f>
        <v>1</v>
      </c>
      <c r="BJ108">
        <f>IF('ALL-Students'!BJ111='Master Answer Key'!$B110, 1, 0)</f>
        <v>1</v>
      </c>
      <c r="BK108">
        <f>IF('ALL-Students'!BK111='Master Answer Key'!$B110, 1, 0)</f>
        <v>1</v>
      </c>
      <c r="BL108">
        <f>IF('ALL-Students'!BL111='Master Answer Key'!$B110, 1, 0)</f>
        <v>1</v>
      </c>
      <c r="BM108">
        <f>IF('ALL-Students'!BM111='Master Answer Key'!$B110, 1, 0)</f>
        <v>1</v>
      </c>
      <c r="BN108">
        <f>IF('ALL-Students'!BN111='Master Answer Key'!$B110, 1, 0)</f>
        <v>1</v>
      </c>
      <c r="BO108">
        <f>IF('ALL-Students'!BO111='Master Answer Key'!$B110, 1, 0)</f>
        <v>1</v>
      </c>
      <c r="BP108">
        <f>IF('ALL-Students'!BP111='Master Answer Key'!$B110, 1, 0)</f>
        <v>1</v>
      </c>
      <c r="BQ108">
        <f>IF('ALL-Students'!BQ111='Master Answer Key'!$B110, 1, 0)</f>
        <v>1</v>
      </c>
      <c r="BR108">
        <f>IF('ALL-Students'!BR111='Master Answer Key'!$B110, 1, 0)</f>
        <v>1</v>
      </c>
      <c r="BS108">
        <f>IF('ALL-Students'!BS111='Master Answer Key'!$B110, 1, 0)</f>
        <v>0</v>
      </c>
      <c r="BT108">
        <f>IF('ALL-Students'!BT111='Master Answer Key'!$B110, 1, 0)</f>
        <v>0</v>
      </c>
      <c r="BU108">
        <f>IF('ALL-Students'!BU111='Master Answer Key'!$B110, 1, 0)</f>
        <v>1</v>
      </c>
      <c r="BV108">
        <f>IF('ALL-Students'!BV111='Master Answer Key'!$B110, 1, 0)</f>
        <v>1</v>
      </c>
      <c r="BW108">
        <f>IF('ALL-Students'!BW111='Master Answer Key'!$B110, 1, 0)</f>
        <v>1</v>
      </c>
      <c r="BX108">
        <f>IF('ALL-Students'!BX111='Master Answer Key'!$B110, 1, 0)</f>
        <v>1</v>
      </c>
      <c r="BY108">
        <f>IF('ALL-Students'!BY111='Master Answer Key'!$B110, 1, 0)</f>
        <v>1</v>
      </c>
      <c r="BZ108">
        <f>IF('ALL-Students'!BZ111='Master Answer Key'!$B110, 1, 0)</f>
        <v>0</v>
      </c>
      <c r="CA108">
        <f>IF('ALL-Students'!CA111='Master Answer Key'!$B110, 1, 0)</f>
        <v>1</v>
      </c>
      <c r="CB108">
        <f>IF('ALL-Students'!CB111='Master Answer Key'!$B110, 1, 0)</f>
        <v>1</v>
      </c>
      <c r="CC108">
        <f>IF('ALL-Students'!CC111='Master Answer Key'!$B110, 1, 0)</f>
        <v>0</v>
      </c>
    </row>
    <row r="109">
      <c r="A109" s="5" t="s">
        <v>213</v>
      </c>
      <c r="B109">
        <f>IF('ALL-Students'!B112='Master Answer Key'!$B111, 1, 0)</f>
        <v>0</v>
      </c>
      <c r="C109">
        <f>IF('ALL-Students'!C112='Master Answer Key'!$B111, 1, 0)</f>
        <v>0</v>
      </c>
      <c r="D109">
        <f>IF('ALL-Students'!D112='Master Answer Key'!$B111, 1, 0)</f>
        <v>0</v>
      </c>
      <c r="E109">
        <f>IF('ALL-Students'!E112='Master Answer Key'!$B111, 1, 0)</f>
        <v>0</v>
      </c>
      <c r="F109">
        <f>IF('ALL-Students'!F112='Master Answer Key'!$B111, 1, 0)</f>
        <v>0</v>
      </c>
      <c r="G109">
        <f>IF('ALL-Students'!G112='Master Answer Key'!$B111, 1, 0)</f>
        <v>1</v>
      </c>
      <c r="H109">
        <f>IF('ALL-Students'!H112='Master Answer Key'!$B111, 1, 0)</f>
        <v>0</v>
      </c>
      <c r="I109">
        <f>IF('ALL-Students'!I112='Master Answer Key'!$B111, 1, 0)</f>
        <v>0</v>
      </c>
      <c r="J109">
        <f>IF('ALL-Students'!J112='Master Answer Key'!$B111, 1, 0)</f>
        <v>0</v>
      </c>
      <c r="K109">
        <f>IF('ALL-Students'!K112='Master Answer Key'!$B111, 1, 0)</f>
        <v>0</v>
      </c>
      <c r="L109">
        <f>IF('ALL-Students'!L112='Master Answer Key'!$B111, 1, 0)</f>
        <v>0</v>
      </c>
      <c r="M109">
        <f>IF('ALL-Students'!M112='Master Answer Key'!$B111, 1, 0)</f>
        <v>0</v>
      </c>
      <c r="N109">
        <f>IF('ALL-Students'!N112='Master Answer Key'!$B111, 1, 0)</f>
        <v>0</v>
      </c>
      <c r="O109">
        <f>IF('ALL-Students'!O112='Master Answer Key'!$B111, 1, 0)</f>
        <v>0</v>
      </c>
      <c r="P109">
        <f>IF('ALL-Students'!P112='Master Answer Key'!$B111, 1, 0)</f>
        <v>0</v>
      </c>
      <c r="Q109">
        <f>IF('ALL-Students'!Q112='Master Answer Key'!$B111, 1, 0)</f>
        <v>0</v>
      </c>
      <c r="R109">
        <f>IF('ALL-Students'!R112='Master Answer Key'!$B111, 1, 0)</f>
        <v>0</v>
      </c>
      <c r="S109">
        <f>IF('ALL-Students'!S112='Master Answer Key'!$B111, 1, 0)</f>
        <v>0</v>
      </c>
      <c r="T109">
        <f>IF('ALL-Students'!T112='Master Answer Key'!$B111, 1, 0)</f>
        <v>0</v>
      </c>
      <c r="U109">
        <f>IF('ALL-Students'!U112='Master Answer Key'!$B111, 1, 0)</f>
        <v>0</v>
      </c>
      <c r="V109">
        <f>IF('ALL-Students'!V112='Master Answer Key'!$B111, 1, 0)</f>
        <v>0</v>
      </c>
      <c r="W109">
        <f>IF('ALL-Students'!W112='Master Answer Key'!$B111, 1, 0)</f>
        <v>0</v>
      </c>
      <c r="X109">
        <f>IF('ALL-Students'!X112='Master Answer Key'!$B111, 1, 0)</f>
        <v>0</v>
      </c>
      <c r="Y109">
        <f>IF('ALL-Students'!Y112='Master Answer Key'!$B111, 1, 0)</f>
        <v>0</v>
      </c>
      <c r="Z109">
        <f>IF('ALL-Students'!Z112='Master Answer Key'!$B111, 1, 0)</f>
        <v>0</v>
      </c>
      <c r="AA109">
        <f>IF('ALL-Students'!AA112='Master Answer Key'!$B111, 1, 0)</f>
        <v>0</v>
      </c>
      <c r="AB109">
        <f>IF('ALL-Students'!AB112='Master Answer Key'!$B111, 1, 0)</f>
        <v>0</v>
      </c>
      <c r="AC109">
        <f>IF('ALL-Students'!AC112='Master Answer Key'!$B111, 1, 0)</f>
        <v>0</v>
      </c>
      <c r="AD109">
        <f>IF('ALL-Students'!AD112='Master Answer Key'!$B111, 1, 0)</f>
        <v>0</v>
      </c>
      <c r="AE109">
        <f>IF('ALL-Students'!AE112='Master Answer Key'!$B111, 1, 0)</f>
        <v>0</v>
      </c>
      <c r="AF109">
        <f>IF('ALL-Students'!AF112='Master Answer Key'!$B111, 1, 0)</f>
        <v>0</v>
      </c>
      <c r="AG109">
        <f>IF('ALL-Students'!AG112='Master Answer Key'!$B111, 1, 0)</f>
        <v>0</v>
      </c>
      <c r="AH109">
        <f>IF('ALL-Students'!AH112='Master Answer Key'!$B111, 1, 0)</f>
        <v>0</v>
      </c>
      <c r="AI109">
        <f>IF('ALL-Students'!AI112='Master Answer Key'!$B111, 1, 0)</f>
        <v>0</v>
      </c>
      <c r="AJ109">
        <f>IF('ALL-Students'!AJ112='Master Answer Key'!$B111, 1, 0)</f>
        <v>0</v>
      </c>
      <c r="AK109">
        <f>IF('ALL-Students'!AK112='Master Answer Key'!$B111, 1, 0)</f>
        <v>0</v>
      </c>
      <c r="AL109">
        <f>IF('ALL-Students'!AL112='Master Answer Key'!$B111, 1, 0)</f>
        <v>0</v>
      </c>
      <c r="AM109">
        <f>IF('ALL-Students'!AM112='Master Answer Key'!$B111, 1, 0)</f>
        <v>0</v>
      </c>
      <c r="AN109">
        <f>IF('ALL-Students'!AN112='Master Answer Key'!$B111, 1, 0)</f>
        <v>0</v>
      </c>
      <c r="AO109">
        <f>IF('ALL-Students'!AO112='Master Answer Key'!$B111, 1, 0)</f>
        <v>0</v>
      </c>
      <c r="AP109">
        <f>IF('ALL-Students'!AP112='Master Answer Key'!$B111, 1, 0)</f>
        <v>0</v>
      </c>
      <c r="AQ109">
        <f>IF('ALL-Students'!AQ112='Master Answer Key'!$B111, 1, 0)</f>
        <v>0</v>
      </c>
      <c r="AR109">
        <f>IF('ALL-Students'!AR112='Master Answer Key'!$B111, 1, 0)</f>
        <v>0</v>
      </c>
      <c r="AS109">
        <f>IF('ALL-Students'!AS112='Master Answer Key'!$B111, 1, 0)</f>
        <v>0</v>
      </c>
      <c r="AT109">
        <f>IF('ALL-Students'!AT112='Master Answer Key'!$B111, 1, 0)</f>
        <v>0</v>
      </c>
      <c r="AU109">
        <f>IF('ALL-Students'!AU112='Master Answer Key'!$B111, 1, 0)</f>
        <v>0</v>
      </c>
      <c r="AV109">
        <f>IF('ALL-Students'!AV112='Master Answer Key'!$B111, 1, 0)</f>
        <v>0</v>
      </c>
      <c r="AW109">
        <f>IF('ALL-Students'!AW112='Master Answer Key'!$B111, 1, 0)</f>
        <v>0</v>
      </c>
      <c r="AX109">
        <f>IF('ALL-Students'!AX112='Master Answer Key'!$B111, 1, 0)</f>
        <v>0</v>
      </c>
      <c r="AY109">
        <f>IF('ALL-Students'!AY112='Master Answer Key'!$B111, 1, 0)</f>
        <v>0</v>
      </c>
      <c r="AZ109">
        <f>IF('ALL-Students'!AZ112='Master Answer Key'!$B111, 1, 0)</f>
        <v>0</v>
      </c>
      <c r="BA109">
        <f>IF('ALL-Students'!BA112='Master Answer Key'!$B111, 1, 0)</f>
        <v>0</v>
      </c>
      <c r="BB109">
        <f>IF('ALL-Students'!BB112='Master Answer Key'!$B111, 1, 0)</f>
        <v>0</v>
      </c>
      <c r="BC109">
        <f>IF('ALL-Students'!BC112='Master Answer Key'!$B111, 1, 0)</f>
        <v>0</v>
      </c>
      <c r="BD109">
        <f>IF('ALL-Students'!BD112='Master Answer Key'!$B111, 1, 0)</f>
        <v>0</v>
      </c>
      <c r="BE109">
        <f>IF('ALL-Students'!BE112='Master Answer Key'!$B111, 1, 0)</f>
        <v>0</v>
      </c>
      <c r="BF109">
        <f>IF('ALL-Students'!BF112='Master Answer Key'!$B111, 1, 0)</f>
        <v>0</v>
      </c>
      <c r="BG109">
        <f>IF('ALL-Students'!BG112='Master Answer Key'!$B111, 1, 0)</f>
        <v>0</v>
      </c>
      <c r="BH109">
        <f>IF('ALL-Students'!BH112='Master Answer Key'!$B111, 1, 0)</f>
        <v>0</v>
      </c>
      <c r="BI109">
        <f>IF('ALL-Students'!BI112='Master Answer Key'!$B111, 1, 0)</f>
        <v>0</v>
      </c>
      <c r="BJ109">
        <f>IF('ALL-Students'!BJ112='Master Answer Key'!$B111, 1, 0)</f>
        <v>0</v>
      </c>
      <c r="BK109">
        <f>IF('ALL-Students'!BK112='Master Answer Key'!$B111, 1, 0)</f>
        <v>0</v>
      </c>
      <c r="BL109">
        <f>IF('ALL-Students'!BL112='Master Answer Key'!$B111, 1, 0)</f>
        <v>0</v>
      </c>
      <c r="BM109">
        <f>IF('ALL-Students'!BM112='Master Answer Key'!$B111, 1, 0)</f>
        <v>0</v>
      </c>
      <c r="BN109">
        <f>IF('ALL-Students'!BN112='Master Answer Key'!$B111, 1, 0)</f>
        <v>0</v>
      </c>
      <c r="BO109">
        <f>IF('ALL-Students'!BO112='Master Answer Key'!$B111, 1, 0)</f>
        <v>0</v>
      </c>
      <c r="BP109">
        <f>IF('ALL-Students'!BP112='Master Answer Key'!$B111, 1, 0)</f>
        <v>0</v>
      </c>
      <c r="BQ109">
        <f>IF('ALL-Students'!BQ112='Master Answer Key'!$B111, 1, 0)</f>
        <v>0</v>
      </c>
      <c r="BR109">
        <f>IF('ALL-Students'!BR112='Master Answer Key'!$B111, 1, 0)</f>
        <v>0</v>
      </c>
      <c r="BS109">
        <f>IF('ALL-Students'!BS112='Master Answer Key'!$B111, 1, 0)</f>
        <v>0</v>
      </c>
      <c r="BT109">
        <f>IF('ALL-Students'!BT112='Master Answer Key'!$B111, 1, 0)</f>
        <v>0</v>
      </c>
      <c r="BU109">
        <f>IF('ALL-Students'!BU112='Master Answer Key'!$B111, 1, 0)</f>
        <v>0</v>
      </c>
      <c r="BV109">
        <f>IF('ALL-Students'!BV112='Master Answer Key'!$B111, 1, 0)</f>
        <v>0</v>
      </c>
      <c r="BW109">
        <f>IF('ALL-Students'!BW112='Master Answer Key'!$B111, 1, 0)</f>
        <v>0</v>
      </c>
      <c r="BX109">
        <f>IF('ALL-Students'!BX112='Master Answer Key'!$B111, 1, 0)</f>
        <v>0</v>
      </c>
      <c r="BY109">
        <f>IF('ALL-Students'!BY112='Master Answer Key'!$B111, 1, 0)</f>
        <v>0</v>
      </c>
      <c r="BZ109">
        <f>IF('ALL-Students'!BZ112='Master Answer Key'!$B111, 1, 0)</f>
        <v>0</v>
      </c>
      <c r="CA109">
        <f>IF('ALL-Students'!CA112='Master Answer Key'!$B111, 1, 0)</f>
        <v>0</v>
      </c>
      <c r="CB109">
        <f>IF('ALL-Students'!CB112='Master Answer Key'!$B111, 1, 0)</f>
        <v>0</v>
      </c>
      <c r="CC109">
        <f>IF('ALL-Students'!CC112='Master Answer Key'!$B111, 1, 0)</f>
        <v>0</v>
      </c>
    </row>
    <row r="110">
      <c r="A110" s="5" t="s">
        <v>214</v>
      </c>
      <c r="B110">
        <f>IF('ALL-Students'!B113='Master Answer Key'!$B112, 1, 0)</f>
        <v>1</v>
      </c>
      <c r="C110">
        <f>IF('ALL-Students'!C113='Master Answer Key'!$B112, 1, 0)</f>
        <v>0</v>
      </c>
      <c r="D110">
        <f>IF('ALL-Students'!D113='Master Answer Key'!$B112, 1, 0)</f>
        <v>1</v>
      </c>
      <c r="E110">
        <f>IF('ALL-Students'!E113='Master Answer Key'!$B112, 1, 0)</f>
        <v>1</v>
      </c>
      <c r="F110">
        <f>IF('ALL-Students'!F113='Master Answer Key'!$B112, 1, 0)</f>
        <v>1</v>
      </c>
      <c r="G110">
        <f>IF('ALL-Students'!G113='Master Answer Key'!$B112, 1, 0)</f>
        <v>0</v>
      </c>
      <c r="H110">
        <f>IF('ALL-Students'!H113='Master Answer Key'!$B112, 1, 0)</f>
        <v>1</v>
      </c>
      <c r="I110">
        <f>IF('ALL-Students'!I113='Master Answer Key'!$B112, 1, 0)</f>
        <v>0</v>
      </c>
      <c r="J110">
        <f>IF('ALL-Students'!J113='Master Answer Key'!$B112, 1, 0)</f>
        <v>1</v>
      </c>
      <c r="K110">
        <f>IF('ALL-Students'!K113='Master Answer Key'!$B112, 1, 0)</f>
        <v>0</v>
      </c>
      <c r="L110">
        <f>IF('ALL-Students'!L113='Master Answer Key'!$B112, 1, 0)</f>
        <v>0</v>
      </c>
      <c r="M110">
        <f>IF('ALL-Students'!M113='Master Answer Key'!$B112, 1, 0)</f>
        <v>1</v>
      </c>
      <c r="N110">
        <f>IF('ALL-Students'!N113='Master Answer Key'!$B112, 1, 0)</f>
        <v>1</v>
      </c>
      <c r="O110">
        <f>IF('ALL-Students'!O113='Master Answer Key'!$B112, 1, 0)</f>
        <v>1</v>
      </c>
      <c r="P110">
        <f>IF('ALL-Students'!P113='Master Answer Key'!$B112, 1, 0)</f>
        <v>1</v>
      </c>
      <c r="Q110">
        <f>IF('ALL-Students'!Q113='Master Answer Key'!$B112, 1, 0)</f>
        <v>1</v>
      </c>
      <c r="R110">
        <f>IF('ALL-Students'!R113='Master Answer Key'!$B112, 1, 0)</f>
        <v>0</v>
      </c>
      <c r="S110">
        <f>IF('ALL-Students'!S113='Master Answer Key'!$B112, 1, 0)</f>
        <v>1</v>
      </c>
      <c r="T110">
        <f>IF('ALL-Students'!T113='Master Answer Key'!$B112, 1, 0)</f>
        <v>1</v>
      </c>
      <c r="U110">
        <f>IF('ALL-Students'!U113='Master Answer Key'!$B112, 1, 0)</f>
        <v>1</v>
      </c>
      <c r="V110">
        <f>IF('ALL-Students'!V113='Master Answer Key'!$B112, 1, 0)</f>
        <v>0</v>
      </c>
      <c r="W110">
        <f>IF('ALL-Students'!W113='Master Answer Key'!$B112, 1, 0)</f>
        <v>1</v>
      </c>
      <c r="X110">
        <f>IF('ALL-Students'!X113='Master Answer Key'!$B112, 1, 0)</f>
        <v>1</v>
      </c>
      <c r="Y110">
        <f>IF('ALL-Students'!Y113='Master Answer Key'!$B112, 1, 0)</f>
        <v>0</v>
      </c>
      <c r="Z110">
        <f>IF('ALL-Students'!Z113='Master Answer Key'!$B112, 1, 0)</f>
        <v>0</v>
      </c>
      <c r="AA110">
        <f>IF('ALL-Students'!AA113='Master Answer Key'!$B112, 1, 0)</f>
        <v>1</v>
      </c>
      <c r="AB110">
        <f>IF('ALL-Students'!AB113='Master Answer Key'!$B112, 1, 0)</f>
        <v>1</v>
      </c>
      <c r="AC110">
        <f>IF('ALL-Students'!AC113='Master Answer Key'!$B112, 1, 0)</f>
        <v>1</v>
      </c>
      <c r="AD110">
        <f>IF('ALL-Students'!AD113='Master Answer Key'!$B112, 1, 0)</f>
        <v>1</v>
      </c>
      <c r="AE110">
        <f>IF('ALL-Students'!AE113='Master Answer Key'!$B112, 1, 0)</f>
        <v>1</v>
      </c>
      <c r="AF110">
        <f>IF('ALL-Students'!AF113='Master Answer Key'!$B112, 1, 0)</f>
        <v>1</v>
      </c>
      <c r="AG110">
        <f>IF('ALL-Students'!AG113='Master Answer Key'!$B112, 1, 0)</f>
        <v>1</v>
      </c>
      <c r="AH110">
        <f>IF('ALL-Students'!AH113='Master Answer Key'!$B112, 1, 0)</f>
        <v>1</v>
      </c>
      <c r="AI110">
        <f>IF('ALL-Students'!AI113='Master Answer Key'!$B112, 1, 0)</f>
        <v>1</v>
      </c>
      <c r="AJ110">
        <f>IF('ALL-Students'!AJ113='Master Answer Key'!$B112, 1, 0)</f>
        <v>1</v>
      </c>
      <c r="AK110">
        <f>IF('ALL-Students'!AK113='Master Answer Key'!$B112, 1, 0)</f>
        <v>1</v>
      </c>
      <c r="AL110">
        <f>IF('ALL-Students'!AL113='Master Answer Key'!$B112, 1, 0)</f>
        <v>1</v>
      </c>
      <c r="AM110">
        <f>IF('ALL-Students'!AM113='Master Answer Key'!$B112, 1, 0)</f>
        <v>1</v>
      </c>
      <c r="AN110">
        <f>IF('ALL-Students'!AN113='Master Answer Key'!$B112, 1, 0)</f>
        <v>1</v>
      </c>
      <c r="AO110">
        <f>IF('ALL-Students'!AO113='Master Answer Key'!$B112, 1, 0)</f>
        <v>0</v>
      </c>
      <c r="AP110">
        <f>IF('ALL-Students'!AP113='Master Answer Key'!$B112, 1, 0)</f>
        <v>1</v>
      </c>
      <c r="AQ110">
        <f>IF('ALL-Students'!AQ113='Master Answer Key'!$B112, 1, 0)</f>
        <v>0</v>
      </c>
      <c r="AR110">
        <f>IF('ALL-Students'!AR113='Master Answer Key'!$B112, 1, 0)</f>
        <v>0</v>
      </c>
      <c r="AS110">
        <f>IF('ALL-Students'!AS113='Master Answer Key'!$B112, 1, 0)</f>
        <v>0</v>
      </c>
      <c r="AT110">
        <f>IF('ALL-Students'!AT113='Master Answer Key'!$B112, 1, 0)</f>
        <v>1</v>
      </c>
      <c r="AU110">
        <f>IF('ALL-Students'!AU113='Master Answer Key'!$B112, 1, 0)</f>
        <v>1</v>
      </c>
      <c r="AV110">
        <f>IF('ALL-Students'!AV113='Master Answer Key'!$B112, 1, 0)</f>
        <v>1</v>
      </c>
      <c r="AW110">
        <f>IF('ALL-Students'!AW113='Master Answer Key'!$B112, 1, 0)</f>
        <v>1</v>
      </c>
      <c r="AX110">
        <f>IF('ALL-Students'!AX113='Master Answer Key'!$B112, 1, 0)</f>
        <v>1</v>
      </c>
      <c r="AY110">
        <f>IF('ALL-Students'!AY113='Master Answer Key'!$B112, 1, 0)</f>
        <v>1</v>
      </c>
      <c r="AZ110">
        <f>IF('ALL-Students'!AZ113='Master Answer Key'!$B112, 1, 0)</f>
        <v>1</v>
      </c>
      <c r="BA110">
        <f>IF('ALL-Students'!BA113='Master Answer Key'!$B112, 1, 0)</f>
        <v>1</v>
      </c>
      <c r="BB110">
        <f>IF('ALL-Students'!BB113='Master Answer Key'!$B112, 1, 0)</f>
        <v>1</v>
      </c>
      <c r="BC110">
        <f>IF('ALL-Students'!BC113='Master Answer Key'!$B112, 1, 0)</f>
        <v>1</v>
      </c>
      <c r="BD110">
        <f>IF('ALL-Students'!BD113='Master Answer Key'!$B112, 1, 0)</f>
        <v>1</v>
      </c>
      <c r="BE110">
        <f>IF('ALL-Students'!BE113='Master Answer Key'!$B112, 1, 0)</f>
        <v>1</v>
      </c>
      <c r="BF110">
        <f>IF('ALL-Students'!BF113='Master Answer Key'!$B112, 1, 0)</f>
        <v>1</v>
      </c>
      <c r="BG110">
        <f>IF('ALL-Students'!BG113='Master Answer Key'!$B112, 1, 0)</f>
        <v>1</v>
      </c>
      <c r="BH110">
        <f>IF('ALL-Students'!BH113='Master Answer Key'!$B112, 1, 0)</f>
        <v>1</v>
      </c>
      <c r="BI110">
        <f>IF('ALL-Students'!BI113='Master Answer Key'!$B112, 1, 0)</f>
        <v>1</v>
      </c>
      <c r="BJ110">
        <f>IF('ALL-Students'!BJ113='Master Answer Key'!$B112, 1, 0)</f>
        <v>1</v>
      </c>
      <c r="BK110">
        <f>IF('ALL-Students'!BK113='Master Answer Key'!$B112, 1, 0)</f>
        <v>1</v>
      </c>
      <c r="BL110">
        <f>IF('ALL-Students'!BL113='Master Answer Key'!$B112, 1, 0)</f>
        <v>1</v>
      </c>
      <c r="BM110">
        <f>IF('ALL-Students'!BM113='Master Answer Key'!$B112, 1, 0)</f>
        <v>0</v>
      </c>
      <c r="BN110">
        <f>IF('ALL-Students'!BN113='Master Answer Key'!$B112, 1, 0)</f>
        <v>1</v>
      </c>
      <c r="BO110">
        <f>IF('ALL-Students'!BO113='Master Answer Key'!$B112, 1, 0)</f>
        <v>1</v>
      </c>
      <c r="BP110">
        <f>IF('ALL-Students'!BP113='Master Answer Key'!$B112, 1, 0)</f>
        <v>1</v>
      </c>
      <c r="BQ110">
        <f>IF('ALL-Students'!BQ113='Master Answer Key'!$B112, 1, 0)</f>
        <v>1</v>
      </c>
      <c r="BR110">
        <f>IF('ALL-Students'!BR113='Master Answer Key'!$B112, 1, 0)</f>
        <v>1</v>
      </c>
      <c r="BS110">
        <f>IF('ALL-Students'!BS113='Master Answer Key'!$B112, 1, 0)</f>
        <v>1</v>
      </c>
      <c r="BT110">
        <f>IF('ALL-Students'!BT113='Master Answer Key'!$B112, 1, 0)</f>
        <v>1</v>
      </c>
      <c r="BU110">
        <f>IF('ALL-Students'!BU113='Master Answer Key'!$B112, 1, 0)</f>
        <v>1</v>
      </c>
      <c r="BV110">
        <f>IF('ALL-Students'!BV113='Master Answer Key'!$B112, 1, 0)</f>
        <v>1</v>
      </c>
      <c r="BW110">
        <f>IF('ALL-Students'!BW113='Master Answer Key'!$B112, 1, 0)</f>
        <v>1</v>
      </c>
      <c r="BX110">
        <f>IF('ALL-Students'!BX113='Master Answer Key'!$B112, 1, 0)</f>
        <v>1</v>
      </c>
      <c r="BY110">
        <f>IF('ALL-Students'!BY113='Master Answer Key'!$B112, 1, 0)</f>
        <v>1</v>
      </c>
      <c r="BZ110">
        <f>IF('ALL-Students'!BZ113='Master Answer Key'!$B112, 1, 0)</f>
        <v>1</v>
      </c>
      <c r="CA110">
        <f>IF('ALL-Students'!CA113='Master Answer Key'!$B112, 1, 0)</f>
        <v>1</v>
      </c>
      <c r="CB110">
        <f>IF('ALL-Students'!CB113='Master Answer Key'!$B112, 1, 0)</f>
        <v>1</v>
      </c>
      <c r="CC110">
        <f>IF('ALL-Students'!CC113='Master Answer Key'!$B112, 1, 0)</f>
        <v>1</v>
      </c>
    </row>
    <row r="111">
      <c r="A111" s="5" t="s">
        <v>215</v>
      </c>
      <c r="B111">
        <f>IF('ALL-Students'!B114='Master Answer Key'!$B113, 1, 0)</f>
        <v>0</v>
      </c>
      <c r="C111">
        <f>IF('ALL-Students'!C114='Master Answer Key'!$B113, 1, 0)</f>
        <v>0</v>
      </c>
      <c r="D111">
        <f>IF('ALL-Students'!D114='Master Answer Key'!$B113, 1, 0)</f>
        <v>0</v>
      </c>
      <c r="E111">
        <f>IF('ALL-Students'!E114='Master Answer Key'!$B113, 1, 0)</f>
        <v>0</v>
      </c>
      <c r="F111">
        <f>IF('ALL-Students'!F114='Master Answer Key'!$B113, 1, 0)</f>
        <v>0</v>
      </c>
      <c r="G111">
        <f>IF('ALL-Students'!G114='Master Answer Key'!$B113, 1, 0)</f>
        <v>1</v>
      </c>
      <c r="H111">
        <f>IF('ALL-Students'!H114='Master Answer Key'!$B113, 1, 0)</f>
        <v>0</v>
      </c>
      <c r="I111">
        <f>IF('ALL-Students'!I114='Master Answer Key'!$B113, 1, 0)</f>
        <v>0</v>
      </c>
      <c r="J111">
        <f>IF('ALL-Students'!J114='Master Answer Key'!$B113, 1, 0)</f>
        <v>0</v>
      </c>
      <c r="K111">
        <f>IF('ALL-Students'!K114='Master Answer Key'!$B113, 1, 0)</f>
        <v>0</v>
      </c>
      <c r="L111">
        <f>IF('ALL-Students'!L114='Master Answer Key'!$B113, 1, 0)</f>
        <v>0</v>
      </c>
      <c r="M111">
        <f>IF('ALL-Students'!M114='Master Answer Key'!$B113, 1, 0)</f>
        <v>0</v>
      </c>
      <c r="N111">
        <f>IF('ALL-Students'!N114='Master Answer Key'!$B113, 1, 0)</f>
        <v>0</v>
      </c>
      <c r="O111">
        <f>IF('ALL-Students'!O114='Master Answer Key'!$B113, 1, 0)</f>
        <v>0</v>
      </c>
      <c r="P111">
        <f>IF('ALL-Students'!P114='Master Answer Key'!$B113, 1, 0)</f>
        <v>0</v>
      </c>
      <c r="Q111">
        <f>IF('ALL-Students'!Q114='Master Answer Key'!$B113, 1, 0)</f>
        <v>0</v>
      </c>
      <c r="R111">
        <f>IF('ALL-Students'!R114='Master Answer Key'!$B113, 1, 0)</f>
        <v>0</v>
      </c>
      <c r="S111">
        <f>IF('ALL-Students'!S114='Master Answer Key'!$B113, 1, 0)</f>
        <v>0</v>
      </c>
      <c r="T111">
        <f>IF('ALL-Students'!T114='Master Answer Key'!$B113, 1, 0)</f>
        <v>0</v>
      </c>
      <c r="U111">
        <f>IF('ALL-Students'!U114='Master Answer Key'!$B113, 1, 0)</f>
        <v>0</v>
      </c>
      <c r="V111">
        <f>IF('ALL-Students'!V114='Master Answer Key'!$B113, 1, 0)</f>
        <v>0</v>
      </c>
      <c r="W111">
        <f>IF('ALL-Students'!W114='Master Answer Key'!$B113, 1, 0)</f>
        <v>0</v>
      </c>
      <c r="X111">
        <f>IF('ALL-Students'!X114='Master Answer Key'!$B113, 1, 0)</f>
        <v>0</v>
      </c>
      <c r="Y111">
        <f>IF('ALL-Students'!Y114='Master Answer Key'!$B113, 1, 0)</f>
        <v>0</v>
      </c>
      <c r="Z111">
        <f>IF('ALL-Students'!Z114='Master Answer Key'!$B113, 1, 0)</f>
        <v>0</v>
      </c>
      <c r="AA111">
        <f>IF('ALL-Students'!AA114='Master Answer Key'!$B113, 1, 0)</f>
        <v>0</v>
      </c>
      <c r="AB111">
        <f>IF('ALL-Students'!AB114='Master Answer Key'!$B113, 1, 0)</f>
        <v>0</v>
      </c>
      <c r="AC111">
        <f>IF('ALL-Students'!AC114='Master Answer Key'!$B113, 1, 0)</f>
        <v>0</v>
      </c>
      <c r="AD111">
        <f>IF('ALL-Students'!AD114='Master Answer Key'!$B113, 1, 0)</f>
        <v>0</v>
      </c>
      <c r="AE111">
        <f>IF('ALL-Students'!AE114='Master Answer Key'!$B113, 1, 0)</f>
        <v>0</v>
      </c>
      <c r="AF111">
        <f>IF('ALL-Students'!AF114='Master Answer Key'!$B113, 1, 0)</f>
        <v>0</v>
      </c>
      <c r="AG111">
        <f>IF('ALL-Students'!AG114='Master Answer Key'!$B113, 1, 0)</f>
        <v>0</v>
      </c>
      <c r="AH111">
        <f>IF('ALL-Students'!AH114='Master Answer Key'!$B113, 1, 0)</f>
        <v>0</v>
      </c>
      <c r="AI111">
        <f>IF('ALL-Students'!AI114='Master Answer Key'!$B113, 1, 0)</f>
        <v>0</v>
      </c>
      <c r="AJ111">
        <f>IF('ALL-Students'!AJ114='Master Answer Key'!$B113, 1, 0)</f>
        <v>0</v>
      </c>
      <c r="AK111">
        <f>IF('ALL-Students'!AK114='Master Answer Key'!$B113, 1, 0)</f>
        <v>0</v>
      </c>
      <c r="AL111">
        <f>IF('ALL-Students'!AL114='Master Answer Key'!$B113, 1, 0)</f>
        <v>0</v>
      </c>
      <c r="AM111">
        <f>IF('ALL-Students'!AM114='Master Answer Key'!$B113, 1, 0)</f>
        <v>0</v>
      </c>
      <c r="AN111">
        <f>IF('ALL-Students'!AN114='Master Answer Key'!$B113, 1, 0)</f>
        <v>0</v>
      </c>
      <c r="AO111">
        <f>IF('ALL-Students'!AO114='Master Answer Key'!$B113, 1, 0)</f>
        <v>0</v>
      </c>
      <c r="AP111">
        <f>IF('ALL-Students'!AP114='Master Answer Key'!$B113, 1, 0)</f>
        <v>0</v>
      </c>
      <c r="AQ111">
        <f>IF('ALL-Students'!AQ114='Master Answer Key'!$B113, 1, 0)</f>
        <v>0</v>
      </c>
      <c r="AR111">
        <f>IF('ALL-Students'!AR114='Master Answer Key'!$B113, 1, 0)</f>
        <v>0</v>
      </c>
      <c r="AS111">
        <f>IF('ALL-Students'!AS114='Master Answer Key'!$B113, 1, 0)</f>
        <v>0</v>
      </c>
      <c r="AT111">
        <f>IF('ALL-Students'!AT114='Master Answer Key'!$B113, 1, 0)</f>
        <v>0</v>
      </c>
      <c r="AU111">
        <f>IF('ALL-Students'!AU114='Master Answer Key'!$B113, 1, 0)</f>
        <v>0</v>
      </c>
      <c r="AV111">
        <f>IF('ALL-Students'!AV114='Master Answer Key'!$B113, 1, 0)</f>
        <v>0</v>
      </c>
      <c r="AW111">
        <f>IF('ALL-Students'!AW114='Master Answer Key'!$B113, 1, 0)</f>
        <v>0</v>
      </c>
      <c r="AX111">
        <f>IF('ALL-Students'!AX114='Master Answer Key'!$B113, 1, 0)</f>
        <v>0</v>
      </c>
      <c r="AY111">
        <f>IF('ALL-Students'!AY114='Master Answer Key'!$B113, 1, 0)</f>
        <v>0</v>
      </c>
      <c r="AZ111">
        <f>IF('ALL-Students'!AZ114='Master Answer Key'!$B113, 1, 0)</f>
        <v>0</v>
      </c>
      <c r="BA111">
        <f>IF('ALL-Students'!BA114='Master Answer Key'!$B113, 1, 0)</f>
        <v>0</v>
      </c>
      <c r="BB111">
        <f>IF('ALL-Students'!BB114='Master Answer Key'!$B113, 1, 0)</f>
        <v>0</v>
      </c>
      <c r="BC111">
        <f>IF('ALL-Students'!BC114='Master Answer Key'!$B113, 1, 0)</f>
        <v>0</v>
      </c>
      <c r="BD111">
        <f>IF('ALL-Students'!BD114='Master Answer Key'!$B113, 1, 0)</f>
        <v>0</v>
      </c>
      <c r="BE111">
        <f>IF('ALL-Students'!BE114='Master Answer Key'!$B113, 1, 0)</f>
        <v>0</v>
      </c>
      <c r="BF111">
        <f>IF('ALL-Students'!BF114='Master Answer Key'!$B113, 1, 0)</f>
        <v>0</v>
      </c>
      <c r="BG111">
        <f>IF('ALL-Students'!BG114='Master Answer Key'!$B113, 1, 0)</f>
        <v>0</v>
      </c>
      <c r="BH111">
        <f>IF('ALL-Students'!BH114='Master Answer Key'!$B113, 1, 0)</f>
        <v>0</v>
      </c>
      <c r="BI111">
        <f>IF('ALL-Students'!BI114='Master Answer Key'!$B113, 1, 0)</f>
        <v>0</v>
      </c>
      <c r="BJ111">
        <f>IF('ALL-Students'!BJ114='Master Answer Key'!$B113, 1, 0)</f>
        <v>0</v>
      </c>
      <c r="BK111">
        <f>IF('ALL-Students'!BK114='Master Answer Key'!$B113, 1, 0)</f>
        <v>0</v>
      </c>
      <c r="BL111">
        <f>IF('ALL-Students'!BL114='Master Answer Key'!$B113, 1, 0)</f>
        <v>0</v>
      </c>
      <c r="BM111">
        <f>IF('ALL-Students'!BM114='Master Answer Key'!$B113, 1, 0)</f>
        <v>0</v>
      </c>
      <c r="BN111">
        <f>IF('ALL-Students'!BN114='Master Answer Key'!$B113, 1, 0)</f>
        <v>0</v>
      </c>
      <c r="BO111">
        <f>IF('ALL-Students'!BO114='Master Answer Key'!$B113, 1, 0)</f>
        <v>0</v>
      </c>
      <c r="BP111">
        <f>IF('ALL-Students'!BP114='Master Answer Key'!$B113, 1, 0)</f>
        <v>0</v>
      </c>
      <c r="BQ111">
        <f>IF('ALL-Students'!BQ114='Master Answer Key'!$B113, 1, 0)</f>
        <v>0</v>
      </c>
      <c r="BR111">
        <f>IF('ALL-Students'!BR114='Master Answer Key'!$B113, 1, 0)</f>
        <v>0</v>
      </c>
      <c r="BS111">
        <f>IF('ALL-Students'!BS114='Master Answer Key'!$B113, 1, 0)</f>
        <v>0</v>
      </c>
      <c r="BT111">
        <f>IF('ALL-Students'!BT114='Master Answer Key'!$B113, 1, 0)</f>
        <v>0</v>
      </c>
      <c r="BU111">
        <f>IF('ALL-Students'!BU114='Master Answer Key'!$B113, 1, 0)</f>
        <v>0</v>
      </c>
      <c r="BV111">
        <f>IF('ALL-Students'!BV114='Master Answer Key'!$B113, 1, 0)</f>
        <v>0</v>
      </c>
      <c r="BW111">
        <f>IF('ALL-Students'!BW114='Master Answer Key'!$B113, 1, 0)</f>
        <v>0</v>
      </c>
      <c r="BX111">
        <f>IF('ALL-Students'!BX114='Master Answer Key'!$B113, 1, 0)</f>
        <v>1</v>
      </c>
      <c r="BY111">
        <f>IF('ALL-Students'!BY114='Master Answer Key'!$B113, 1, 0)</f>
        <v>0</v>
      </c>
      <c r="BZ111">
        <f>IF('ALL-Students'!BZ114='Master Answer Key'!$B113, 1, 0)</f>
        <v>0</v>
      </c>
      <c r="CA111">
        <f>IF('ALL-Students'!CA114='Master Answer Key'!$B113, 1, 0)</f>
        <v>0</v>
      </c>
      <c r="CB111">
        <f>IF('ALL-Students'!CB114='Master Answer Key'!$B113, 1, 0)</f>
        <v>0</v>
      </c>
      <c r="CC111">
        <f>IF('ALL-Students'!CC114='Master Answer Key'!$B113, 1, 0)</f>
        <v>0</v>
      </c>
    </row>
    <row r="112">
      <c r="A112" s="5" t="s">
        <v>216</v>
      </c>
      <c r="B112">
        <f>IF('ALL-Students'!B115='Master Answer Key'!$B114, 1, 0)</f>
        <v>1</v>
      </c>
      <c r="C112">
        <f>IF('ALL-Students'!C115='Master Answer Key'!$B114, 1, 0)</f>
        <v>0</v>
      </c>
      <c r="D112">
        <f>IF('ALL-Students'!D115='Master Answer Key'!$B114, 1, 0)</f>
        <v>1</v>
      </c>
      <c r="E112">
        <f>IF('ALL-Students'!E115='Master Answer Key'!$B114, 1, 0)</f>
        <v>1</v>
      </c>
      <c r="F112">
        <f>IF('ALL-Students'!F115='Master Answer Key'!$B114, 1, 0)</f>
        <v>1</v>
      </c>
      <c r="G112">
        <f>IF('ALL-Students'!G115='Master Answer Key'!$B114, 1, 0)</f>
        <v>0</v>
      </c>
      <c r="H112">
        <f>IF('ALL-Students'!H115='Master Answer Key'!$B114, 1, 0)</f>
        <v>0</v>
      </c>
      <c r="I112">
        <f>IF('ALL-Students'!I115='Master Answer Key'!$B114, 1, 0)</f>
        <v>1</v>
      </c>
      <c r="J112">
        <f>IF('ALL-Students'!J115='Master Answer Key'!$B114, 1, 0)</f>
        <v>1</v>
      </c>
      <c r="K112">
        <f>IF('ALL-Students'!K115='Master Answer Key'!$B114, 1, 0)</f>
        <v>0</v>
      </c>
      <c r="L112">
        <f>IF('ALL-Students'!L115='Master Answer Key'!$B114, 1, 0)</f>
        <v>1</v>
      </c>
      <c r="M112">
        <f>IF('ALL-Students'!M115='Master Answer Key'!$B114, 1, 0)</f>
        <v>1</v>
      </c>
      <c r="N112">
        <f>IF('ALL-Students'!N115='Master Answer Key'!$B114, 1, 0)</f>
        <v>1</v>
      </c>
      <c r="O112">
        <f>IF('ALL-Students'!O115='Master Answer Key'!$B114, 1, 0)</f>
        <v>0</v>
      </c>
      <c r="P112">
        <f>IF('ALL-Students'!P115='Master Answer Key'!$B114, 1, 0)</f>
        <v>0</v>
      </c>
      <c r="Q112">
        <f>IF('ALL-Students'!Q115='Master Answer Key'!$B114, 1, 0)</f>
        <v>1</v>
      </c>
      <c r="R112">
        <f>IF('ALL-Students'!R115='Master Answer Key'!$B114, 1, 0)</f>
        <v>1</v>
      </c>
      <c r="S112">
        <f>IF('ALL-Students'!S115='Master Answer Key'!$B114, 1, 0)</f>
        <v>1</v>
      </c>
      <c r="T112">
        <f>IF('ALL-Students'!T115='Master Answer Key'!$B114, 1, 0)</f>
        <v>1</v>
      </c>
      <c r="U112">
        <f>IF('ALL-Students'!U115='Master Answer Key'!$B114, 1, 0)</f>
        <v>1</v>
      </c>
      <c r="V112">
        <f>IF('ALL-Students'!V115='Master Answer Key'!$B114, 1, 0)</f>
        <v>1</v>
      </c>
      <c r="W112">
        <f>IF('ALL-Students'!W115='Master Answer Key'!$B114, 1, 0)</f>
        <v>1</v>
      </c>
      <c r="X112">
        <f>IF('ALL-Students'!X115='Master Answer Key'!$B114, 1, 0)</f>
        <v>1</v>
      </c>
      <c r="Y112">
        <f>IF('ALL-Students'!Y115='Master Answer Key'!$B114, 1, 0)</f>
        <v>1</v>
      </c>
      <c r="Z112">
        <f>IF('ALL-Students'!Z115='Master Answer Key'!$B114, 1, 0)</f>
        <v>0</v>
      </c>
      <c r="AA112">
        <f>IF('ALL-Students'!AA115='Master Answer Key'!$B114, 1, 0)</f>
        <v>1</v>
      </c>
      <c r="AB112">
        <f>IF('ALL-Students'!AB115='Master Answer Key'!$B114, 1, 0)</f>
        <v>1</v>
      </c>
      <c r="AC112">
        <f>IF('ALL-Students'!AC115='Master Answer Key'!$B114, 1, 0)</f>
        <v>1</v>
      </c>
      <c r="AD112">
        <f>IF('ALL-Students'!AD115='Master Answer Key'!$B114, 1, 0)</f>
        <v>0</v>
      </c>
      <c r="AE112">
        <f>IF('ALL-Students'!AE115='Master Answer Key'!$B114, 1, 0)</f>
        <v>1</v>
      </c>
      <c r="AF112">
        <f>IF('ALL-Students'!AF115='Master Answer Key'!$B114, 1, 0)</f>
        <v>0</v>
      </c>
      <c r="AG112">
        <f>IF('ALL-Students'!AG115='Master Answer Key'!$B114, 1, 0)</f>
        <v>1</v>
      </c>
      <c r="AH112">
        <f>IF('ALL-Students'!AH115='Master Answer Key'!$B114, 1, 0)</f>
        <v>1</v>
      </c>
      <c r="AI112">
        <f>IF('ALL-Students'!AI115='Master Answer Key'!$B114, 1, 0)</f>
        <v>1</v>
      </c>
      <c r="AJ112">
        <f>IF('ALL-Students'!AJ115='Master Answer Key'!$B114, 1, 0)</f>
        <v>1</v>
      </c>
      <c r="AK112">
        <f>IF('ALL-Students'!AK115='Master Answer Key'!$B114, 1, 0)</f>
        <v>0</v>
      </c>
      <c r="AL112">
        <f>IF('ALL-Students'!AL115='Master Answer Key'!$B114, 1, 0)</f>
        <v>1</v>
      </c>
      <c r="AM112">
        <f>IF('ALL-Students'!AM115='Master Answer Key'!$B114, 1, 0)</f>
        <v>0</v>
      </c>
      <c r="AN112">
        <f>IF('ALL-Students'!AN115='Master Answer Key'!$B114, 1, 0)</f>
        <v>1</v>
      </c>
      <c r="AO112">
        <f>IF('ALL-Students'!AO115='Master Answer Key'!$B114, 1, 0)</f>
        <v>1</v>
      </c>
      <c r="AP112">
        <f>IF('ALL-Students'!AP115='Master Answer Key'!$B114, 1, 0)</f>
        <v>1</v>
      </c>
      <c r="AQ112">
        <f>IF('ALL-Students'!AQ115='Master Answer Key'!$B114, 1, 0)</f>
        <v>1</v>
      </c>
      <c r="AR112">
        <f>IF('ALL-Students'!AR115='Master Answer Key'!$B114, 1, 0)</f>
        <v>1</v>
      </c>
      <c r="AS112">
        <f>IF('ALL-Students'!AS115='Master Answer Key'!$B114, 1, 0)</f>
        <v>0</v>
      </c>
      <c r="AT112">
        <f>IF('ALL-Students'!AT115='Master Answer Key'!$B114, 1, 0)</f>
        <v>0</v>
      </c>
      <c r="AU112">
        <f>IF('ALL-Students'!AU115='Master Answer Key'!$B114, 1, 0)</f>
        <v>0</v>
      </c>
      <c r="AV112">
        <f>IF('ALL-Students'!AV115='Master Answer Key'!$B114, 1, 0)</f>
        <v>1</v>
      </c>
      <c r="AW112">
        <f>IF('ALL-Students'!AW115='Master Answer Key'!$B114, 1, 0)</f>
        <v>1</v>
      </c>
      <c r="AX112">
        <f>IF('ALL-Students'!AX115='Master Answer Key'!$B114, 1, 0)</f>
        <v>1</v>
      </c>
      <c r="AY112">
        <f>IF('ALL-Students'!AY115='Master Answer Key'!$B114, 1, 0)</f>
        <v>1</v>
      </c>
      <c r="AZ112">
        <f>IF('ALL-Students'!AZ115='Master Answer Key'!$B114, 1, 0)</f>
        <v>1</v>
      </c>
      <c r="BA112">
        <f>IF('ALL-Students'!BA115='Master Answer Key'!$B114, 1, 0)</f>
        <v>1</v>
      </c>
      <c r="BB112">
        <f>IF('ALL-Students'!BB115='Master Answer Key'!$B114, 1, 0)</f>
        <v>1</v>
      </c>
      <c r="BC112">
        <f>IF('ALL-Students'!BC115='Master Answer Key'!$B114, 1, 0)</f>
        <v>1</v>
      </c>
      <c r="BD112">
        <f>IF('ALL-Students'!BD115='Master Answer Key'!$B114, 1, 0)</f>
        <v>1</v>
      </c>
      <c r="BE112">
        <f>IF('ALL-Students'!BE115='Master Answer Key'!$B114, 1, 0)</f>
        <v>1</v>
      </c>
      <c r="BF112">
        <f>IF('ALL-Students'!BF115='Master Answer Key'!$B114, 1, 0)</f>
        <v>1</v>
      </c>
      <c r="BG112">
        <f>IF('ALL-Students'!BG115='Master Answer Key'!$B114, 1, 0)</f>
        <v>1</v>
      </c>
      <c r="BH112">
        <f>IF('ALL-Students'!BH115='Master Answer Key'!$B114, 1, 0)</f>
        <v>1</v>
      </c>
      <c r="BI112">
        <f>IF('ALL-Students'!BI115='Master Answer Key'!$B114, 1, 0)</f>
        <v>1</v>
      </c>
      <c r="BJ112">
        <f>IF('ALL-Students'!BJ115='Master Answer Key'!$B114, 1, 0)</f>
        <v>0</v>
      </c>
      <c r="BK112">
        <f>IF('ALL-Students'!BK115='Master Answer Key'!$B114, 1, 0)</f>
        <v>1</v>
      </c>
      <c r="BL112">
        <f>IF('ALL-Students'!BL115='Master Answer Key'!$B114, 1, 0)</f>
        <v>1</v>
      </c>
      <c r="BM112">
        <f>IF('ALL-Students'!BM115='Master Answer Key'!$B114, 1, 0)</f>
        <v>1</v>
      </c>
      <c r="BN112">
        <f>IF('ALL-Students'!BN115='Master Answer Key'!$B114, 1, 0)</f>
        <v>1</v>
      </c>
      <c r="BO112">
        <f>IF('ALL-Students'!BO115='Master Answer Key'!$B114, 1, 0)</f>
        <v>1</v>
      </c>
      <c r="BP112">
        <f>IF('ALL-Students'!BP115='Master Answer Key'!$B114, 1, 0)</f>
        <v>1</v>
      </c>
      <c r="BQ112">
        <f>IF('ALL-Students'!BQ115='Master Answer Key'!$B114, 1, 0)</f>
        <v>0</v>
      </c>
      <c r="BR112">
        <f>IF('ALL-Students'!BR115='Master Answer Key'!$B114, 1, 0)</f>
        <v>1</v>
      </c>
      <c r="BS112">
        <f>IF('ALL-Students'!BS115='Master Answer Key'!$B114, 1, 0)</f>
        <v>1</v>
      </c>
      <c r="BT112">
        <f>IF('ALL-Students'!BT115='Master Answer Key'!$B114, 1, 0)</f>
        <v>0</v>
      </c>
      <c r="BU112">
        <f>IF('ALL-Students'!BU115='Master Answer Key'!$B114, 1, 0)</f>
        <v>1</v>
      </c>
      <c r="BV112">
        <f>IF('ALL-Students'!BV115='Master Answer Key'!$B114, 1, 0)</f>
        <v>0</v>
      </c>
      <c r="BW112">
        <f>IF('ALL-Students'!BW115='Master Answer Key'!$B114, 1, 0)</f>
        <v>1</v>
      </c>
      <c r="BX112">
        <f>IF('ALL-Students'!BX115='Master Answer Key'!$B114, 1, 0)</f>
        <v>0</v>
      </c>
      <c r="BY112">
        <f>IF('ALL-Students'!BY115='Master Answer Key'!$B114, 1, 0)</f>
        <v>1</v>
      </c>
      <c r="BZ112">
        <f>IF('ALL-Students'!BZ115='Master Answer Key'!$B114, 1, 0)</f>
        <v>1</v>
      </c>
      <c r="CA112">
        <f>IF('ALL-Students'!CA115='Master Answer Key'!$B114, 1, 0)</f>
        <v>1</v>
      </c>
      <c r="CB112">
        <f>IF('ALL-Students'!CB115='Master Answer Key'!$B114, 1, 0)</f>
        <v>1</v>
      </c>
      <c r="CC112">
        <f>IF('ALL-Students'!CC115='Master Answer Key'!$B114, 1, 0)</f>
        <v>1</v>
      </c>
    </row>
    <row r="113">
      <c r="A113" s="5" t="s">
        <v>217</v>
      </c>
      <c r="B113">
        <f>IF('ALL-Students'!B116='Master Answer Key'!$B115, 1, 0)</f>
        <v>1</v>
      </c>
      <c r="C113">
        <f>IF('ALL-Students'!C116='Master Answer Key'!$B115, 1, 0)</f>
        <v>1</v>
      </c>
      <c r="D113">
        <f>IF('ALL-Students'!D116='Master Answer Key'!$B115, 1, 0)</f>
        <v>1</v>
      </c>
      <c r="E113">
        <f>IF('ALL-Students'!E116='Master Answer Key'!$B115, 1, 0)</f>
        <v>1</v>
      </c>
      <c r="F113">
        <f>IF('ALL-Students'!F116='Master Answer Key'!$B115, 1, 0)</f>
        <v>1</v>
      </c>
      <c r="G113">
        <f>IF('ALL-Students'!G116='Master Answer Key'!$B115, 1, 0)</f>
        <v>0</v>
      </c>
      <c r="H113">
        <f>IF('ALL-Students'!H116='Master Answer Key'!$B115, 1, 0)</f>
        <v>1</v>
      </c>
      <c r="I113">
        <f>IF('ALL-Students'!I116='Master Answer Key'!$B115, 1, 0)</f>
        <v>1</v>
      </c>
      <c r="J113">
        <f>IF('ALL-Students'!J116='Master Answer Key'!$B115, 1, 0)</f>
        <v>1</v>
      </c>
      <c r="K113">
        <f>IF('ALL-Students'!K116='Master Answer Key'!$B115, 1, 0)</f>
        <v>0</v>
      </c>
      <c r="L113">
        <f>IF('ALL-Students'!L116='Master Answer Key'!$B115, 1, 0)</f>
        <v>0</v>
      </c>
      <c r="M113">
        <f>IF('ALL-Students'!M116='Master Answer Key'!$B115, 1, 0)</f>
        <v>1</v>
      </c>
      <c r="N113">
        <f>IF('ALL-Students'!N116='Master Answer Key'!$B115, 1, 0)</f>
        <v>0</v>
      </c>
      <c r="O113">
        <f>IF('ALL-Students'!O116='Master Answer Key'!$B115, 1, 0)</f>
        <v>1</v>
      </c>
      <c r="P113">
        <f>IF('ALL-Students'!P116='Master Answer Key'!$B115, 1, 0)</f>
        <v>1</v>
      </c>
      <c r="Q113">
        <f>IF('ALL-Students'!Q116='Master Answer Key'!$B115, 1, 0)</f>
        <v>1</v>
      </c>
      <c r="R113">
        <f>IF('ALL-Students'!R116='Master Answer Key'!$B115, 1, 0)</f>
        <v>0</v>
      </c>
      <c r="S113">
        <f>IF('ALL-Students'!S116='Master Answer Key'!$B115, 1, 0)</f>
        <v>1</v>
      </c>
      <c r="T113">
        <f>IF('ALL-Students'!T116='Master Answer Key'!$B115, 1, 0)</f>
        <v>1</v>
      </c>
      <c r="U113">
        <f>IF('ALL-Students'!U116='Master Answer Key'!$B115, 1, 0)</f>
        <v>1</v>
      </c>
      <c r="V113">
        <f>IF('ALL-Students'!V116='Master Answer Key'!$B115, 1, 0)</f>
        <v>1</v>
      </c>
      <c r="W113">
        <f>IF('ALL-Students'!W116='Master Answer Key'!$B115, 1, 0)</f>
        <v>1</v>
      </c>
      <c r="X113">
        <f>IF('ALL-Students'!X116='Master Answer Key'!$B115, 1, 0)</f>
        <v>1</v>
      </c>
      <c r="Y113">
        <f>IF('ALL-Students'!Y116='Master Answer Key'!$B115, 1, 0)</f>
        <v>1</v>
      </c>
      <c r="Z113">
        <f>IF('ALL-Students'!Z116='Master Answer Key'!$B115, 1, 0)</f>
        <v>1</v>
      </c>
      <c r="AA113">
        <f>IF('ALL-Students'!AA116='Master Answer Key'!$B115, 1, 0)</f>
        <v>1</v>
      </c>
      <c r="AB113">
        <f>IF('ALL-Students'!AB116='Master Answer Key'!$B115, 1, 0)</f>
        <v>1</v>
      </c>
      <c r="AC113">
        <f>IF('ALL-Students'!AC116='Master Answer Key'!$B115, 1, 0)</f>
        <v>0</v>
      </c>
      <c r="AD113">
        <f>IF('ALL-Students'!AD116='Master Answer Key'!$B115, 1, 0)</f>
        <v>1</v>
      </c>
      <c r="AE113">
        <f>IF('ALL-Students'!AE116='Master Answer Key'!$B115, 1, 0)</f>
        <v>1</v>
      </c>
      <c r="AF113">
        <f>IF('ALL-Students'!AF116='Master Answer Key'!$B115, 1, 0)</f>
        <v>1</v>
      </c>
      <c r="AG113">
        <f>IF('ALL-Students'!AG116='Master Answer Key'!$B115, 1, 0)</f>
        <v>1</v>
      </c>
      <c r="AH113">
        <f>IF('ALL-Students'!AH116='Master Answer Key'!$B115, 1, 0)</f>
        <v>1</v>
      </c>
      <c r="AI113">
        <f>IF('ALL-Students'!AI116='Master Answer Key'!$B115, 1, 0)</f>
        <v>1</v>
      </c>
      <c r="AJ113">
        <f>IF('ALL-Students'!AJ116='Master Answer Key'!$B115, 1, 0)</f>
        <v>1</v>
      </c>
      <c r="AK113">
        <f>IF('ALL-Students'!AK116='Master Answer Key'!$B115, 1, 0)</f>
        <v>1</v>
      </c>
      <c r="AL113">
        <f>IF('ALL-Students'!AL116='Master Answer Key'!$B115, 1, 0)</f>
        <v>0</v>
      </c>
      <c r="AM113">
        <f>IF('ALL-Students'!AM116='Master Answer Key'!$B115, 1, 0)</f>
        <v>0</v>
      </c>
      <c r="AN113">
        <f>IF('ALL-Students'!AN116='Master Answer Key'!$B115, 1, 0)</f>
        <v>1</v>
      </c>
      <c r="AO113">
        <f>IF('ALL-Students'!AO116='Master Answer Key'!$B115, 1, 0)</f>
        <v>1</v>
      </c>
      <c r="AP113">
        <f>IF('ALL-Students'!AP116='Master Answer Key'!$B115, 1, 0)</f>
        <v>1</v>
      </c>
      <c r="AQ113">
        <f>IF('ALL-Students'!AQ116='Master Answer Key'!$B115, 1, 0)</f>
        <v>1</v>
      </c>
      <c r="AR113">
        <f>IF('ALL-Students'!AR116='Master Answer Key'!$B115, 1, 0)</f>
        <v>1</v>
      </c>
      <c r="AS113">
        <f>IF('ALL-Students'!AS116='Master Answer Key'!$B115, 1, 0)</f>
        <v>0</v>
      </c>
      <c r="AT113">
        <f>IF('ALL-Students'!AT116='Master Answer Key'!$B115, 1, 0)</f>
        <v>1</v>
      </c>
      <c r="AU113">
        <f>IF('ALL-Students'!AU116='Master Answer Key'!$B115, 1, 0)</f>
        <v>1</v>
      </c>
      <c r="AV113">
        <f>IF('ALL-Students'!AV116='Master Answer Key'!$B115, 1, 0)</f>
        <v>0</v>
      </c>
      <c r="AW113">
        <f>IF('ALL-Students'!AW116='Master Answer Key'!$B115, 1, 0)</f>
        <v>1</v>
      </c>
      <c r="AX113">
        <f>IF('ALL-Students'!AX116='Master Answer Key'!$B115, 1, 0)</f>
        <v>1</v>
      </c>
      <c r="AY113">
        <f>IF('ALL-Students'!AY116='Master Answer Key'!$B115, 1, 0)</f>
        <v>1</v>
      </c>
      <c r="AZ113">
        <f>IF('ALL-Students'!AZ116='Master Answer Key'!$B115, 1, 0)</f>
        <v>1</v>
      </c>
      <c r="BA113">
        <f>IF('ALL-Students'!BA116='Master Answer Key'!$B115, 1, 0)</f>
        <v>0</v>
      </c>
      <c r="BB113">
        <f>IF('ALL-Students'!BB116='Master Answer Key'!$B115, 1, 0)</f>
        <v>1</v>
      </c>
      <c r="BC113">
        <f>IF('ALL-Students'!BC116='Master Answer Key'!$B115, 1, 0)</f>
        <v>1</v>
      </c>
      <c r="BD113">
        <f>IF('ALL-Students'!BD116='Master Answer Key'!$B115, 1, 0)</f>
        <v>1</v>
      </c>
      <c r="BE113">
        <f>IF('ALL-Students'!BE116='Master Answer Key'!$B115, 1, 0)</f>
        <v>1</v>
      </c>
      <c r="BF113">
        <f>IF('ALL-Students'!BF116='Master Answer Key'!$B115, 1, 0)</f>
        <v>1</v>
      </c>
      <c r="BG113">
        <f>IF('ALL-Students'!BG116='Master Answer Key'!$B115, 1, 0)</f>
        <v>1</v>
      </c>
      <c r="BH113">
        <f>IF('ALL-Students'!BH116='Master Answer Key'!$B115, 1, 0)</f>
        <v>1</v>
      </c>
      <c r="BI113">
        <f>IF('ALL-Students'!BI116='Master Answer Key'!$B115, 1, 0)</f>
        <v>1</v>
      </c>
      <c r="BJ113">
        <f>IF('ALL-Students'!BJ116='Master Answer Key'!$B115, 1, 0)</f>
        <v>1</v>
      </c>
      <c r="BK113">
        <f>IF('ALL-Students'!BK116='Master Answer Key'!$B115, 1, 0)</f>
        <v>1</v>
      </c>
      <c r="BL113">
        <f>IF('ALL-Students'!BL116='Master Answer Key'!$B115, 1, 0)</f>
        <v>1</v>
      </c>
      <c r="BM113">
        <f>IF('ALL-Students'!BM116='Master Answer Key'!$B115, 1, 0)</f>
        <v>1</v>
      </c>
      <c r="BN113">
        <f>IF('ALL-Students'!BN116='Master Answer Key'!$B115, 1, 0)</f>
        <v>1</v>
      </c>
      <c r="BO113">
        <f>IF('ALL-Students'!BO116='Master Answer Key'!$B115, 1, 0)</f>
        <v>1</v>
      </c>
      <c r="BP113">
        <f>IF('ALL-Students'!BP116='Master Answer Key'!$B115, 1, 0)</f>
        <v>1</v>
      </c>
      <c r="BQ113">
        <f>IF('ALL-Students'!BQ116='Master Answer Key'!$B115, 1, 0)</f>
        <v>1</v>
      </c>
      <c r="BR113">
        <f>IF('ALL-Students'!BR116='Master Answer Key'!$B115, 1, 0)</f>
        <v>1</v>
      </c>
      <c r="BS113">
        <f>IF('ALL-Students'!BS116='Master Answer Key'!$B115, 1, 0)</f>
        <v>1</v>
      </c>
      <c r="BT113">
        <f>IF('ALL-Students'!BT116='Master Answer Key'!$B115, 1, 0)</f>
        <v>1</v>
      </c>
      <c r="BU113">
        <f>IF('ALL-Students'!BU116='Master Answer Key'!$B115, 1, 0)</f>
        <v>1</v>
      </c>
      <c r="BV113">
        <f>IF('ALL-Students'!BV116='Master Answer Key'!$B115, 1, 0)</f>
        <v>1</v>
      </c>
      <c r="BW113">
        <f>IF('ALL-Students'!BW116='Master Answer Key'!$B115, 1, 0)</f>
        <v>1</v>
      </c>
      <c r="BX113">
        <f>IF('ALL-Students'!BX116='Master Answer Key'!$B115, 1, 0)</f>
        <v>1</v>
      </c>
      <c r="BY113">
        <f>IF('ALL-Students'!BY116='Master Answer Key'!$B115, 1, 0)</f>
        <v>1</v>
      </c>
      <c r="BZ113">
        <f>IF('ALL-Students'!BZ116='Master Answer Key'!$B115, 1, 0)</f>
        <v>1</v>
      </c>
      <c r="CA113">
        <f>IF('ALL-Students'!CA116='Master Answer Key'!$B115, 1, 0)</f>
        <v>1</v>
      </c>
      <c r="CB113">
        <f>IF('ALL-Students'!CB116='Master Answer Key'!$B115, 1, 0)</f>
        <v>1</v>
      </c>
      <c r="CC113">
        <f>IF('ALL-Students'!CC116='Master Answer Key'!$B115, 1, 0)</f>
        <v>1</v>
      </c>
    </row>
    <row r="114">
      <c r="A114" s="5" t="s">
        <v>218</v>
      </c>
      <c r="B114">
        <f>IF('ALL-Students'!B117='Master Answer Key'!$B116, 1, 0)</f>
        <v>1</v>
      </c>
      <c r="C114">
        <f>IF('ALL-Students'!C117='Master Answer Key'!$B116, 1, 0)</f>
        <v>1</v>
      </c>
      <c r="D114">
        <f>IF('ALL-Students'!D117='Master Answer Key'!$B116, 1, 0)</f>
        <v>1</v>
      </c>
      <c r="E114">
        <f>IF('ALL-Students'!E117='Master Answer Key'!$B116, 1, 0)</f>
        <v>1</v>
      </c>
      <c r="F114">
        <f>IF('ALL-Students'!F117='Master Answer Key'!$B116, 1, 0)</f>
        <v>1</v>
      </c>
      <c r="G114">
        <f>IF('ALL-Students'!G117='Master Answer Key'!$B116, 1, 0)</f>
        <v>0</v>
      </c>
      <c r="H114">
        <f>IF('ALL-Students'!H117='Master Answer Key'!$B116, 1, 0)</f>
        <v>1</v>
      </c>
      <c r="I114">
        <f>IF('ALL-Students'!I117='Master Answer Key'!$B116, 1, 0)</f>
        <v>0</v>
      </c>
      <c r="J114">
        <f>IF('ALL-Students'!J117='Master Answer Key'!$B116, 1, 0)</f>
        <v>1</v>
      </c>
      <c r="K114">
        <f>IF('ALL-Students'!K117='Master Answer Key'!$B116, 1, 0)</f>
        <v>1</v>
      </c>
      <c r="L114">
        <f>IF('ALL-Students'!L117='Master Answer Key'!$B116, 1, 0)</f>
        <v>1</v>
      </c>
      <c r="M114">
        <f>IF('ALL-Students'!M117='Master Answer Key'!$B116, 1, 0)</f>
        <v>1</v>
      </c>
      <c r="N114">
        <f>IF('ALL-Students'!N117='Master Answer Key'!$B116, 1, 0)</f>
        <v>0</v>
      </c>
      <c r="O114">
        <f>IF('ALL-Students'!O117='Master Answer Key'!$B116, 1, 0)</f>
        <v>1</v>
      </c>
      <c r="P114">
        <f>IF('ALL-Students'!P117='Master Answer Key'!$B116, 1, 0)</f>
        <v>1</v>
      </c>
      <c r="Q114">
        <f>IF('ALL-Students'!Q117='Master Answer Key'!$B116, 1, 0)</f>
        <v>1</v>
      </c>
      <c r="R114">
        <f>IF('ALL-Students'!R117='Master Answer Key'!$B116, 1, 0)</f>
        <v>0</v>
      </c>
      <c r="S114">
        <f>IF('ALL-Students'!S117='Master Answer Key'!$B116, 1, 0)</f>
        <v>0</v>
      </c>
      <c r="T114">
        <f>IF('ALL-Students'!T117='Master Answer Key'!$B116, 1, 0)</f>
        <v>1</v>
      </c>
      <c r="U114">
        <f>IF('ALL-Students'!U117='Master Answer Key'!$B116, 1, 0)</f>
        <v>1</v>
      </c>
      <c r="V114">
        <f>IF('ALL-Students'!V117='Master Answer Key'!$B116, 1, 0)</f>
        <v>1</v>
      </c>
      <c r="W114">
        <f>IF('ALL-Students'!W117='Master Answer Key'!$B116, 1, 0)</f>
        <v>1</v>
      </c>
      <c r="X114">
        <f>IF('ALL-Students'!X117='Master Answer Key'!$B116, 1, 0)</f>
        <v>1</v>
      </c>
      <c r="Y114">
        <f>IF('ALL-Students'!Y117='Master Answer Key'!$B116, 1, 0)</f>
        <v>1</v>
      </c>
      <c r="Z114">
        <f>IF('ALL-Students'!Z117='Master Answer Key'!$B116, 1, 0)</f>
        <v>0</v>
      </c>
      <c r="AA114">
        <f>IF('ALL-Students'!AA117='Master Answer Key'!$B116, 1, 0)</f>
        <v>1</v>
      </c>
      <c r="AB114">
        <f>IF('ALL-Students'!AB117='Master Answer Key'!$B116, 1, 0)</f>
        <v>1</v>
      </c>
      <c r="AC114">
        <f>IF('ALL-Students'!AC117='Master Answer Key'!$B116, 1, 0)</f>
        <v>1</v>
      </c>
      <c r="AD114">
        <f>IF('ALL-Students'!AD117='Master Answer Key'!$B116, 1, 0)</f>
        <v>1</v>
      </c>
      <c r="AE114">
        <f>IF('ALL-Students'!AE117='Master Answer Key'!$B116, 1, 0)</f>
        <v>1</v>
      </c>
      <c r="AF114">
        <f>IF('ALL-Students'!AF117='Master Answer Key'!$B116, 1, 0)</f>
        <v>1</v>
      </c>
      <c r="AG114">
        <f>IF('ALL-Students'!AG117='Master Answer Key'!$B116, 1, 0)</f>
        <v>1</v>
      </c>
      <c r="AH114">
        <f>IF('ALL-Students'!AH117='Master Answer Key'!$B116, 1, 0)</f>
        <v>1</v>
      </c>
      <c r="AI114">
        <f>IF('ALL-Students'!AI117='Master Answer Key'!$B116, 1, 0)</f>
        <v>1</v>
      </c>
      <c r="AJ114">
        <f>IF('ALL-Students'!AJ117='Master Answer Key'!$B116, 1, 0)</f>
        <v>1</v>
      </c>
      <c r="AK114">
        <f>IF('ALL-Students'!AK117='Master Answer Key'!$B116, 1, 0)</f>
        <v>1</v>
      </c>
      <c r="AL114">
        <f>IF('ALL-Students'!AL117='Master Answer Key'!$B116, 1, 0)</f>
        <v>1</v>
      </c>
      <c r="AM114">
        <f>IF('ALL-Students'!AM117='Master Answer Key'!$B116, 1, 0)</f>
        <v>1</v>
      </c>
      <c r="AN114">
        <f>IF('ALL-Students'!AN117='Master Answer Key'!$B116, 1, 0)</f>
        <v>0</v>
      </c>
      <c r="AO114">
        <f>IF('ALL-Students'!AO117='Master Answer Key'!$B116, 1, 0)</f>
        <v>1</v>
      </c>
      <c r="AP114">
        <f>IF('ALL-Students'!AP117='Master Answer Key'!$B116, 1, 0)</f>
        <v>1</v>
      </c>
      <c r="AQ114">
        <f>IF('ALL-Students'!AQ117='Master Answer Key'!$B116, 1, 0)</f>
        <v>1</v>
      </c>
      <c r="AR114">
        <f>IF('ALL-Students'!AR117='Master Answer Key'!$B116, 1, 0)</f>
        <v>1</v>
      </c>
      <c r="AS114">
        <f>IF('ALL-Students'!AS117='Master Answer Key'!$B116, 1, 0)</f>
        <v>0</v>
      </c>
      <c r="AT114">
        <f>IF('ALL-Students'!AT117='Master Answer Key'!$B116, 1, 0)</f>
        <v>1</v>
      </c>
      <c r="AU114">
        <f>IF('ALL-Students'!AU117='Master Answer Key'!$B116, 1, 0)</f>
        <v>1</v>
      </c>
      <c r="AV114">
        <f>IF('ALL-Students'!AV117='Master Answer Key'!$B116, 1, 0)</f>
        <v>1</v>
      </c>
      <c r="AW114">
        <f>IF('ALL-Students'!AW117='Master Answer Key'!$B116, 1, 0)</f>
        <v>1</v>
      </c>
      <c r="AX114">
        <f>IF('ALL-Students'!AX117='Master Answer Key'!$B116, 1, 0)</f>
        <v>1</v>
      </c>
      <c r="AY114">
        <f>IF('ALL-Students'!AY117='Master Answer Key'!$B116, 1, 0)</f>
        <v>1</v>
      </c>
      <c r="AZ114">
        <f>IF('ALL-Students'!AZ117='Master Answer Key'!$B116, 1, 0)</f>
        <v>1</v>
      </c>
      <c r="BA114">
        <f>IF('ALL-Students'!BA117='Master Answer Key'!$B116, 1, 0)</f>
        <v>1</v>
      </c>
      <c r="BB114">
        <f>IF('ALL-Students'!BB117='Master Answer Key'!$B116, 1, 0)</f>
        <v>1</v>
      </c>
      <c r="BC114">
        <f>IF('ALL-Students'!BC117='Master Answer Key'!$B116, 1, 0)</f>
        <v>1</v>
      </c>
      <c r="BD114">
        <f>IF('ALL-Students'!BD117='Master Answer Key'!$B116, 1, 0)</f>
        <v>1</v>
      </c>
      <c r="BE114">
        <f>IF('ALL-Students'!BE117='Master Answer Key'!$B116, 1, 0)</f>
        <v>1</v>
      </c>
      <c r="BF114">
        <f>IF('ALL-Students'!BF117='Master Answer Key'!$B116, 1, 0)</f>
        <v>0</v>
      </c>
      <c r="BG114">
        <f>IF('ALL-Students'!BG117='Master Answer Key'!$B116, 1, 0)</f>
        <v>1</v>
      </c>
      <c r="BH114">
        <f>IF('ALL-Students'!BH117='Master Answer Key'!$B116, 1, 0)</f>
        <v>1</v>
      </c>
      <c r="BI114">
        <f>IF('ALL-Students'!BI117='Master Answer Key'!$B116, 1, 0)</f>
        <v>1</v>
      </c>
      <c r="BJ114">
        <f>IF('ALL-Students'!BJ117='Master Answer Key'!$B116, 1, 0)</f>
        <v>1</v>
      </c>
      <c r="BK114">
        <f>IF('ALL-Students'!BK117='Master Answer Key'!$B116, 1, 0)</f>
        <v>1</v>
      </c>
      <c r="BL114">
        <f>IF('ALL-Students'!BL117='Master Answer Key'!$B116, 1, 0)</f>
        <v>1</v>
      </c>
      <c r="BM114">
        <f>IF('ALL-Students'!BM117='Master Answer Key'!$B116, 1, 0)</f>
        <v>1</v>
      </c>
      <c r="BN114">
        <f>IF('ALL-Students'!BN117='Master Answer Key'!$B116, 1, 0)</f>
        <v>1</v>
      </c>
      <c r="BO114">
        <f>IF('ALL-Students'!BO117='Master Answer Key'!$B116, 1, 0)</f>
        <v>1</v>
      </c>
      <c r="BP114">
        <f>IF('ALL-Students'!BP117='Master Answer Key'!$B116, 1, 0)</f>
        <v>1</v>
      </c>
      <c r="BQ114">
        <f>IF('ALL-Students'!BQ117='Master Answer Key'!$B116, 1, 0)</f>
        <v>1</v>
      </c>
      <c r="BR114">
        <f>IF('ALL-Students'!BR117='Master Answer Key'!$B116, 1, 0)</f>
        <v>1</v>
      </c>
      <c r="BS114">
        <f>IF('ALL-Students'!BS117='Master Answer Key'!$B116, 1, 0)</f>
        <v>1</v>
      </c>
      <c r="BT114">
        <f>IF('ALL-Students'!BT117='Master Answer Key'!$B116, 1, 0)</f>
        <v>1</v>
      </c>
      <c r="BU114">
        <f>IF('ALL-Students'!BU117='Master Answer Key'!$B116, 1, 0)</f>
        <v>1</v>
      </c>
      <c r="BV114">
        <f>IF('ALL-Students'!BV117='Master Answer Key'!$B116, 1, 0)</f>
        <v>1</v>
      </c>
      <c r="BW114">
        <f>IF('ALL-Students'!BW117='Master Answer Key'!$B116, 1, 0)</f>
        <v>1</v>
      </c>
      <c r="BX114">
        <f>IF('ALL-Students'!BX117='Master Answer Key'!$B116, 1, 0)</f>
        <v>1</v>
      </c>
      <c r="BY114">
        <f>IF('ALL-Students'!BY117='Master Answer Key'!$B116, 1, 0)</f>
        <v>1</v>
      </c>
      <c r="BZ114">
        <f>IF('ALL-Students'!BZ117='Master Answer Key'!$B116, 1, 0)</f>
        <v>1</v>
      </c>
      <c r="CA114">
        <f>IF('ALL-Students'!CA117='Master Answer Key'!$B116, 1, 0)</f>
        <v>1</v>
      </c>
      <c r="CB114">
        <f>IF('ALL-Students'!CB117='Master Answer Key'!$B116, 1, 0)</f>
        <v>1</v>
      </c>
      <c r="CC114">
        <f>IF('ALL-Students'!CC117='Master Answer Key'!$B116, 1, 0)</f>
        <v>1</v>
      </c>
    </row>
    <row r="115">
      <c r="A115" s="5" t="s">
        <v>219</v>
      </c>
      <c r="B115">
        <f>IF('ALL-Students'!B118='Master Answer Key'!$B117, 1, 0)</f>
        <v>1</v>
      </c>
      <c r="C115">
        <f>IF('ALL-Students'!C118='Master Answer Key'!$B117, 1, 0)</f>
        <v>1</v>
      </c>
      <c r="D115">
        <f>IF('ALL-Students'!D118='Master Answer Key'!$B117, 1, 0)</f>
        <v>1</v>
      </c>
      <c r="E115">
        <f>IF('ALL-Students'!E118='Master Answer Key'!$B117, 1, 0)</f>
        <v>1</v>
      </c>
      <c r="F115">
        <f>IF('ALL-Students'!F118='Master Answer Key'!$B117, 1, 0)</f>
        <v>1</v>
      </c>
      <c r="G115">
        <f>IF('ALL-Students'!G118='Master Answer Key'!$B117, 1, 0)</f>
        <v>0</v>
      </c>
      <c r="H115">
        <f>IF('ALL-Students'!H118='Master Answer Key'!$B117, 1, 0)</f>
        <v>1</v>
      </c>
      <c r="I115">
        <f>IF('ALL-Students'!I118='Master Answer Key'!$B117, 1, 0)</f>
        <v>0</v>
      </c>
      <c r="J115">
        <f>IF('ALL-Students'!J118='Master Answer Key'!$B117, 1, 0)</f>
        <v>1</v>
      </c>
      <c r="K115">
        <f>IF('ALL-Students'!K118='Master Answer Key'!$B117, 1, 0)</f>
        <v>1</v>
      </c>
      <c r="L115">
        <f>IF('ALL-Students'!L118='Master Answer Key'!$B117, 1, 0)</f>
        <v>1</v>
      </c>
      <c r="M115">
        <f>IF('ALL-Students'!M118='Master Answer Key'!$B117, 1, 0)</f>
        <v>1</v>
      </c>
      <c r="N115">
        <f>IF('ALL-Students'!N118='Master Answer Key'!$B117, 1, 0)</f>
        <v>0</v>
      </c>
      <c r="O115">
        <f>IF('ALL-Students'!O118='Master Answer Key'!$B117, 1, 0)</f>
        <v>1</v>
      </c>
      <c r="P115">
        <f>IF('ALL-Students'!P118='Master Answer Key'!$B117, 1, 0)</f>
        <v>1</v>
      </c>
      <c r="Q115">
        <f>IF('ALL-Students'!Q118='Master Answer Key'!$B117, 1, 0)</f>
        <v>0</v>
      </c>
      <c r="R115">
        <f>IF('ALL-Students'!R118='Master Answer Key'!$B117, 1, 0)</f>
        <v>0</v>
      </c>
      <c r="S115">
        <f>IF('ALL-Students'!S118='Master Answer Key'!$B117, 1, 0)</f>
        <v>0</v>
      </c>
      <c r="T115">
        <f>IF('ALL-Students'!T118='Master Answer Key'!$B117, 1, 0)</f>
        <v>1</v>
      </c>
      <c r="U115">
        <f>IF('ALL-Students'!U118='Master Answer Key'!$B117, 1, 0)</f>
        <v>1</v>
      </c>
      <c r="V115">
        <f>IF('ALL-Students'!V118='Master Answer Key'!$B117, 1, 0)</f>
        <v>1</v>
      </c>
      <c r="W115">
        <f>IF('ALL-Students'!W118='Master Answer Key'!$B117, 1, 0)</f>
        <v>1</v>
      </c>
      <c r="X115">
        <f>IF('ALL-Students'!X118='Master Answer Key'!$B117, 1, 0)</f>
        <v>1</v>
      </c>
      <c r="Y115">
        <f>IF('ALL-Students'!Y118='Master Answer Key'!$B117, 1, 0)</f>
        <v>0</v>
      </c>
      <c r="Z115">
        <f>IF('ALL-Students'!Z118='Master Answer Key'!$B117, 1, 0)</f>
        <v>1</v>
      </c>
      <c r="AA115">
        <f>IF('ALL-Students'!AA118='Master Answer Key'!$B117, 1, 0)</f>
        <v>1</v>
      </c>
      <c r="AB115">
        <f>IF('ALL-Students'!AB118='Master Answer Key'!$B117, 1, 0)</f>
        <v>1</v>
      </c>
      <c r="AC115">
        <f>IF('ALL-Students'!AC118='Master Answer Key'!$B117, 1, 0)</f>
        <v>1</v>
      </c>
      <c r="AD115">
        <f>IF('ALL-Students'!AD118='Master Answer Key'!$B117, 1, 0)</f>
        <v>1</v>
      </c>
      <c r="AE115">
        <f>IF('ALL-Students'!AE118='Master Answer Key'!$B117, 1, 0)</f>
        <v>1</v>
      </c>
      <c r="AF115">
        <f>IF('ALL-Students'!AF118='Master Answer Key'!$B117, 1, 0)</f>
        <v>0</v>
      </c>
      <c r="AG115">
        <f>IF('ALL-Students'!AG118='Master Answer Key'!$B117, 1, 0)</f>
        <v>1</v>
      </c>
      <c r="AH115">
        <f>IF('ALL-Students'!AH118='Master Answer Key'!$B117, 1, 0)</f>
        <v>1</v>
      </c>
      <c r="AI115">
        <f>IF('ALL-Students'!AI118='Master Answer Key'!$B117, 1, 0)</f>
        <v>1</v>
      </c>
      <c r="AJ115">
        <f>IF('ALL-Students'!AJ118='Master Answer Key'!$B117, 1, 0)</f>
        <v>1</v>
      </c>
      <c r="AK115">
        <f>IF('ALL-Students'!AK118='Master Answer Key'!$B117, 1, 0)</f>
        <v>1</v>
      </c>
      <c r="AL115">
        <f>IF('ALL-Students'!AL118='Master Answer Key'!$B117, 1, 0)</f>
        <v>1</v>
      </c>
      <c r="AM115">
        <f>IF('ALL-Students'!AM118='Master Answer Key'!$B117, 1, 0)</f>
        <v>1</v>
      </c>
      <c r="AN115">
        <f>IF('ALL-Students'!AN118='Master Answer Key'!$B117, 1, 0)</f>
        <v>1</v>
      </c>
      <c r="AO115">
        <f>IF('ALL-Students'!AO118='Master Answer Key'!$B117, 1, 0)</f>
        <v>1</v>
      </c>
      <c r="AP115">
        <f>IF('ALL-Students'!AP118='Master Answer Key'!$B117, 1, 0)</f>
        <v>1</v>
      </c>
      <c r="AQ115">
        <f>IF('ALL-Students'!AQ118='Master Answer Key'!$B117, 1, 0)</f>
        <v>1</v>
      </c>
      <c r="AR115">
        <f>IF('ALL-Students'!AR118='Master Answer Key'!$B117, 1, 0)</f>
        <v>1</v>
      </c>
      <c r="AS115">
        <f>IF('ALL-Students'!AS118='Master Answer Key'!$B117, 1, 0)</f>
        <v>0</v>
      </c>
      <c r="AT115">
        <f>IF('ALL-Students'!AT118='Master Answer Key'!$B117, 1, 0)</f>
        <v>1</v>
      </c>
      <c r="AU115">
        <f>IF('ALL-Students'!AU118='Master Answer Key'!$B117, 1, 0)</f>
        <v>1</v>
      </c>
      <c r="AV115">
        <f>IF('ALL-Students'!AV118='Master Answer Key'!$B117, 1, 0)</f>
        <v>1</v>
      </c>
      <c r="AW115">
        <f>IF('ALL-Students'!AW118='Master Answer Key'!$B117, 1, 0)</f>
        <v>1</v>
      </c>
      <c r="AX115">
        <f>IF('ALL-Students'!AX118='Master Answer Key'!$B117, 1, 0)</f>
        <v>1</v>
      </c>
      <c r="AY115">
        <f>IF('ALL-Students'!AY118='Master Answer Key'!$B117, 1, 0)</f>
        <v>1</v>
      </c>
      <c r="AZ115">
        <f>IF('ALL-Students'!AZ118='Master Answer Key'!$B117, 1, 0)</f>
        <v>1</v>
      </c>
      <c r="BA115">
        <f>IF('ALL-Students'!BA118='Master Answer Key'!$B117, 1, 0)</f>
        <v>1</v>
      </c>
      <c r="BB115">
        <f>IF('ALL-Students'!BB118='Master Answer Key'!$B117, 1, 0)</f>
        <v>1</v>
      </c>
      <c r="BC115">
        <f>IF('ALL-Students'!BC118='Master Answer Key'!$B117, 1, 0)</f>
        <v>1</v>
      </c>
      <c r="BD115">
        <f>IF('ALL-Students'!BD118='Master Answer Key'!$B117, 1, 0)</f>
        <v>1</v>
      </c>
      <c r="BE115">
        <f>IF('ALL-Students'!BE118='Master Answer Key'!$B117, 1, 0)</f>
        <v>1</v>
      </c>
      <c r="BF115">
        <f>IF('ALL-Students'!BF118='Master Answer Key'!$B117, 1, 0)</f>
        <v>1</v>
      </c>
      <c r="BG115">
        <f>IF('ALL-Students'!BG118='Master Answer Key'!$B117, 1, 0)</f>
        <v>1</v>
      </c>
      <c r="BH115">
        <f>IF('ALL-Students'!BH118='Master Answer Key'!$B117, 1, 0)</f>
        <v>1</v>
      </c>
      <c r="BI115">
        <f>IF('ALL-Students'!BI118='Master Answer Key'!$B117, 1, 0)</f>
        <v>1</v>
      </c>
      <c r="BJ115">
        <f>IF('ALL-Students'!BJ118='Master Answer Key'!$B117, 1, 0)</f>
        <v>1</v>
      </c>
      <c r="BK115">
        <f>IF('ALL-Students'!BK118='Master Answer Key'!$B117, 1, 0)</f>
        <v>1</v>
      </c>
      <c r="BL115">
        <f>IF('ALL-Students'!BL118='Master Answer Key'!$B117, 1, 0)</f>
        <v>1</v>
      </c>
      <c r="BM115">
        <f>IF('ALL-Students'!BM118='Master Answer Key'!$B117, 1, 0)</f>
        <v>1</v>
      </c>
      <c r="BN115">
        <f>IF('ALL-Students'!BN118='Master Answer Key'!$B117, 1, 0)</f>
        <v>1</v>
      </c>
      <c r="BO115">
        <f>IF('ALL-Students'!BO118='Master Answer Key'!$B117, 1, 0)</f>
        <v>0</v>
      </c>
      <c r="BP115">
        <f>IF('ALL-Students'!BP118='Master Answer Key'!$B117, 1, 0)</f>
        <v>1</v>
      </c>
      <c r="BQ115">
        <f>IF('ALL-Students'!BQ118='Master Answer Key'!$B117, 1, 0)</f>
        <v>1</v>
      </c>
      <c r="BR115">
        <f>IF('ALL-Students'!BR118='Master Answer Key'!$B117, 1, 0)</f>
        <v>1</v>
      </c>
      <c r="BS115">
        <f>IF('ALL-Students'!BS118='Master Answer Key'!$B117, 1, 0)</f>
        <v>1</v>
      </c>
      <c r="BT115">
        <f>IF('ALL-Students'!BT118='Master Answer Key'!$B117, 1, 0)</f>
        <v>1</v>
      </c>
      <c r="BU115">
        <f>IF('ALL-Students'!BU118='Master Answer Key'!$B117, 1, 0)</f>
        <v>1</v>
      </c>
      <c r="BV115">
        <f>IF('ALL-Students'!BV118='Master Answer Key'!$B117, 1, 0)</f>
        <v>1</v>
      </c>
      <c r="BW115">
        <f>IF('ALL-Students'!BW118='Master Answer Key'!$B117, 1, 0)</f>
        <v>0</v>
      </c>
      <c r="BX115">
        <f>IF('ALL-Students'!BX118='Master Answer Key'!$B117, 1, 0)</f>
        <v>1</v>
      </c>
      <c r="BY115">
        <f>IF('ALL-Students'!BY118='Master Answer Key'!$B117, 1, 0)</f>
        <v>1</v>
      </c>
      <c r="BZ115">
        <f>IF('ALL-Students'!BZ118='Master Answer Key'!$B117, 1, 0)</f>
        <v>1</v>
      </c>
      <c r="CA115">
        <f>IF('ALL-Students'!CA118='Master Answer Key'!$B117, 1, 0)</f>
        <v>1</v>
      </c>
      <c r="CB115">
        <f>IF('ALL-Students'!CB118='Master Answer Key'!$B117, 1, 0)</f>
        <v>1</v>
      </c>
      <c r="CC115">
        <f>IF('ALL-Students'!CC118='Master Answer Key'!$B117, 1, 0)</f>
        <v>1</v>
      </c>
    </row>
    <row r="116">
      <c r="A116" s="5" t="s">
        <v>220</v>
      </c>
      <c r="B116">
        <f>IF('ALL-Students'!B119='Master Answer Key'!$B118, 1, 0)</f>
        <v>1</v>
      </c>
      <c r="C116">
        <f>IF('ALL-Students'!C119='Master Answer Key'!$B118, 1, 0)</f>
        <v>1</v>
      </c>
      <c r="D116">
        <f>IF('ALL-Students'!D119='Master Answer Key'!$B118, 1, 0)</f>
        <v>1</v>
      </c>
      <c r="E116">
        <f>IF('ALL-Students'!E119='Master Answer Key'!$B118, 1, 0)</f>
        <v>1</v>
      </c>
      <c r="F116">
        <f>IF('ALL-Students'!F119='Master Answer Key'!$B118, 1, 0)</f>
        <v>1</v>
      </c>
      <c r="G116">
        <f>IF('ALL-Students'!G119='Master Answer Key'!$B118, 1, 0)</f>
        <v>0</v>
      </c>
      <c r="H116">
        <f>IF('ALL-Students'!H119='Master Answer Key'!$B118, 1, 0)</f>
        <v>1</v>
      </c>
      <c r="I116">
        <f>IF('ALL-Students'!I119='Master Answer Key'!$B118, 1, 0)</f>
        <v>0</v>
      </c>
      <c r="J116">
        <f>IF('ALL-Students'!J119='Master Answer Key'!$B118, 1, 0)</f>
        <v>1</v>
      </c>
      <c r="K116">
        <f>IF('ALL-Students'!K119='Master Answer Key'!$B118, 1, 0)</f>
        <v>1</v>
      </c>
      <c r="L116">
        <f>IF('ALL-Students'!L119='Master Answer Key'!$B118, 1, 0)</f>
        <v>1</v>
      </c>
      <c r="M116">
        <f>IF('ALL-Students'!M119='Master Answer Key'!$B118, 1, 0)</f>
        <v>1</v>
      </c>
      <c r="N116">
        <f>IF('ALL-Students'!N119='Master Answer Key'!$B118, 1, 0)</f>
        <v>0</v>
      </c>
      <c r="O116">
        <f>IF('ALL-Students'!O119='Master Answer Key'!$B118, 1, 0)</f>
        <v>1</v>
      </c>
      <c r="P116">
        <f>IF('ALL-Students'!P119='Master Answer Key'!$B118, 1, 0)</f>
        <v>1</v>
      </c>
      <c r="Q116">
        <f>IF('ALL-Students'!Q119='Master Answer Key'!$B118, 1, 0)</f>
        <v>1</v>
      </c>
      <c r="R116">
        <f>IF('ALL-Students'!R119='Master Answer Key'!$B118, 1, 0)</f>
        <v>1</v>
      </c>
      <c r="S116">
        <f>IF('ALL-Students'!S119='Master Answer Key'!$B118, 1, 0)</f>
        <v>1</v>
      </c>
      <c r="T116">
        <f>IF('ALL-Students'!T119='Master Answer Key'!$B118, 1, 0)</f>
        <v>1</v>
      </c>
      <c r="U116">
        <f>IF('ALL-Students'!U119='Master Answer Key'!$B118, 1, 0)</f>
        <v>1</v>
      </c>
      <c r="V116">
        <f>IF('ALL-Students'!V119='Master Answer Key'!$B118, 1, 0)</f>
        <v>1</v>
      </c>
      <c r="W116">
        <f>IF('ALL-Students'!W119='Master Answer Key'!$B118, 1, 0)</f>
        <v>1</v>
      </c>
      <c r="X116">
        <f>IF('ALL-Students'!X119='Master Answer Key'!$B118, 1, 0)</f>
        <v>1</v>
      </c>
      <c r="Y116">
        <f>IF('ALL-Students'!Y119='Master Answer Key'!$B118, 1, 0)</f>
        <v>0</v>
      </c>
      <c r="Z116">
        <f>IF('ALL-Students'!Z119='Master Answer Key'!$B118, 1, 0)</f>
        <v>1</v>
      </c>
      <c r="AA116">
        <f>IF('ALL-Students'!AA119='Master Answer Key'!$B118, 1, 0)</f>
        <v>1</v>
      </c>
      <c r="AB116">
        <f>IF('ALL-Students'!AB119='Master Answer Key'!$B118, 1, 0)</f>
        <v>1</v>
      </c>
      <c r="AC116">
        <f>IF('ALL-Students'!AC119='Master Answer Key'!$B118, 1, 0)</f>
        <v>1</v>
      </c>
      <c r="AD116">
        <f>IF('ALL-Students'!AD119='Master Answer Key'!$B118, 1, 0)</f>
        <v>1</v>
      </c>
      <c r="AE116">
        <f>IF('ALL-Students'!AE119='Master Answer Key'!$B118, 1, 0)</f>
        <v>1</v>
      </c>
      <c r="AF116">
        <f>IF('ALL-Students'!AF119='Master Answer Key'!$B118, 1, 0)</f>
        <v>0</v>
      </c>
      <c r="AG116">
        <f>IF('ALL-Students'!AG119='Master Answer Key'!$B118, 1, 0)</f>
        <v>1</v>
      </c>
      <c r="AH116">
        <f>IF('ALL-Students'!AH119='Master Answer Key'!$B118, 1, 0)</f>
        <v>1</v>
      </c>
      <c r="AI116">
        <f>IF('ALL-Students'!AI119='Master Answer Key'!$B118, 1, 0)</f>
        <v>1</v>
      </c>
      <c r="AJ116">
        <f>IF('ALL-Students'!AJ119='Master Answer Key'!$B118, 1, 0)</f>
        <v>1</v>
      </c>
      <c r="AK116">
        <f>IF('ALL-Students'!AK119='Master Answer Key'!$B118, 1, 0)</f>
        <v>1</v>
      </c>
      <c r="AL116">
        <f>IF('ALL-Students'!AL119='Master Answer Key'!$B118, 1, 0)</f>
        <v>1</v>
      </c>
      <c r="AM116">
        <f>IF('ALL-Students'!AM119='Master Answer Key'!$B118, 1, 0)</f>
        <v>1</v>
      </c>
      <c r="AN116">
        <f>IF('ALL-Students'!AN119='Master Answer Key'!$B118, 1, 0)</f>
        <v>1</v>
      </c>
      <c r="AO116">
        <f>IF('ALL-Students'!AO119='Master Answer Key'!$B118, 1, 0)</f>
        <v>1</v>
      </c>
      <c r="AP116">
        <f>IF('ALL-Students'!AP119='Master Answer Key'!$B118, 1, 0)</f>
        <v>1</v>
      </c>
      <c r="AQ116">
        <f>IF('ALL-Students'!AQ119='Master Answer Key'!$B118, 1, 0)</f>
        <v>1</v>
      </c>
      <c r="AR116">
        <f>IF('ALL-Students'!AR119='Master Answer Key'!$B118, 1, 0)</f>
        <v>1</v>
      </c>
      <c r="AS116">
        <f>IF('ALL-Students'!AS119='Master Answer Key'!$B118, 1, 0)</f>
        <v>0</v>
      </c>
      <c r="AT116">
        <f>IF('ALL-Students'!AT119='Master Answer Key'!$B118, 1, 0)</f>
        <v>1</v>
      </c>
      <c r="AU116">
        <f>IF('ALL-Students'!AU119='Master Answer Key'!$B118, 1, 0)</f>
        <v>1</v>
      </c>
      <c r="AV116">
        <f>IF('ALL-Students'!AV119='Master Answer Key'!$B118, 1, 0)</f>
        <v>1</v>
      </c>
      <c r="AW116">
        <f>IF('ALL-Students'!AW119='Master Answer Key'!$B118, 1, 0)</f>
        <v>1</v>
      </c>
      <c r="AX116">
        <f>IF('ALL-Students'!AX119='Master Answer Key'!$B118, 1, 0)</f>
        <v>1</v>
      </c>
      <c r="AY116">
        <f>IF('ALL-Students'!AY119='Master Answer Key'!$B118, 1, 0)</f>
        <v>1</v>
      </c>
      <c r="AZ116">
        <f>IF('ALL-Students'!AZ119='Master Answer Key'!$B118, 1, 0)</f>
        <v>1</v>
      </c>
      <c r="BA116">
        <f>IF('ALL-Students'!BA119='Master Answer Key'!$B118, 1, 0)</f>
        <v>1</v>
      </c>
      <c r="BB116">
        <f>IF('ALL-Students'!BB119='Master Answer Key'!$B118, 1, 0)</f>
        <v>1</v>
      </c>
      <c r="BC116">
        <f>IF('ALL-Students'!BC119='Master Answer Key'!$B118, 1, 0)</f>
        <v>1</v>
      </c>
      <c r="BD116">
        <f>IF('ALL-Students'!BD119='Master Answer Key'!$B118, 1, 0)</f>
        <v>1</v>
      </c>
      <c r="BE116">
        <f>IF('ALL-Students'!BE119='Master Answer Key'!$B118, 1, 0)</f>
        <v>1</v>
      </c>
      <c r="BF116">
        <f>IF('ALL-Students'!BF119='Master Answer Key'!$B118, 1, 0)</f>
        <v>1</v>
      </c>
      <c r="BG116">
        <f>IF('ALL-Students'!BG119='Master Answer Key'!$B118, 1, 0)</f>
        <v>1</v>
      </c>
      <c r="BH116">
        <f>IF('ALL-Students'!BH119='Master Answer Key'!$B118, 1, 0)</f>
        <v>1</v>
      </c>
      <c r="BI116">
        <f>IF('ALL-Students'!BI119='Master Answer Key'!$B118, 1, 0)</f>
        <v>1</v>
      </c>
      <c r="BJ116">
        <f>IF('ALL-Students'!BJ119='Master Answer Key'!$B118, 1, 0)</f>
        <v>1</v>
      </c>
      <c r="BK116">
        <f>IF('ALL-Students'!BK119='Master Answer Key'!$B118, 1, 0)</f>
        <v>1</v>
      </c>
      <c r="BL116">
        <f>IF('ALL-Students'!BL119='Master Answer Key'!$B118, 1, 0)</f>
        <v>1</v>
      </c>
      <c r="BM116">
        <f>IF('ALL-Students'!BM119='Master Answer Key'!$B118, 1, 0)</f>
        <v>1</v>
      </c>
      <c r="BN116">
        <f>IF('ALL-Students'!BN119='Master Answer Key'!$B118, 1, 0)</f>
        <v>1</v>
      </c>
      <c r="BO116">
        <f>IF('ALL-Students'!BO119='Master Answer Key'!$B118, 1, 0)</f>
        <v>1</v>
      </c>
      <c r="BP116">
        <f>IF('ALL-Students'!BP119='Master Answer Key'!$B118, 1, 0)</f>
        <v>1</v>
      </c>
      <c r="BQ116">
        <f>IF('ALL-Students'!BQ119='Master Answer Key'!$B118, 1, 0)</f>
        <v>1</v>
      </c>
      <c r="BR116">
        <f>IF('ALL-Students'!BR119='Master Answer Key'!$B118, 1, 0)</f>
        <v>1</v>
      </c>
      <c r="BS116">
        <f>IF('ALL-Students'!BS119='Master Answer Key'!$B118, 1, 0)</f>
        <v>1</v>
      </c>
      <c r="BT116">
        <f>IF('ALL-Students'!BT119='Master Answer Key'!$B118, 1, 0)</f>
        <v>1</v>
      </c>
      <c r="BU116">
        <f>IF('ALL-Students'!BU119='Master Answer Key'!$B118, 1, 0)</f>
        <v>1</v>
      </c>
      <c r="BV116">
        <f>IF('ALL-Students'!BV119='Master Answer Key'!$B118, 1, 0)</f>
        <v>0</v>
      </c>
      <c r="BW116">
        <f>IF('ALL-Students'!BW119='Master Answer Key'!$B118, 1, 0)</f>
        <v>1</v>
      </c>
      <c r="BX116">
        <f>IF('ALL-Students'!BX119='Master Answer Key'!$B118, 1, 0)</f>
        <v>1</v>
      </c>
      <c r="BY116">
        <f>IF('ALL-Students'!BY119='Master Answer Key'!$B118, 1, 0)</f>
        <v>1</v>
      </c>
      <c r="BZ116">
        <f>IF('ALL-Students'!BZ119='Master Answer Key'!$B118, 1, 0)</f>
        <v>1</v>
      </c>
      <c r="CA116">
        <f>IF('ALL-Students'!CA119='Master Answer Key'!$B118, 1, 0)</f>
        <v>1</v>
      </c>
      <c r="CB116">
        <f>IF('ALL-Students'!CB119='Master Answer Key'!$B118, 1, 0)</f>
        <v>1</v>
      </c>
      <c r="CC116">
        <f>IF('ALL-Students'!CC119='Master Answer Key'!$B118, 1, 0)</f>
        <v>1</v>
      </c>
    </row>
    <row r="117">
      <c r="A117" s="5" t="s">
        <v>221</v>
      </c>
      <c r="B117">
        <f>IF('ALL-Students'!B120='Master Answer Key'!$B119, 1, 0)</f>
        <v>0</v>
      </c>
      <c r="C117">
        <f>IF('ALL-Students'!C120='Master Answer Key'!$B119, 1, 0)</f>
        <v>1</v>
      </c>
      <c r="D117">
        <f>IF('ALL-Students'!D120='Master Answer Key'!$B119, 1, 0)</f>
        <v>1</v>
      </c>
      <c r="E117">
        <f>IF('ALL-Students'!E120='Master Answer Key'!$B119, 1, 0)</f>
        <v>1</v>
      </c>
      <c r="F117">
        <f>IF('ALL-Students'!F120='Master Answer Key'!$B119, 1, 0)</f>
        <v>1</v>
      </c>
      <c r="G117">
        <f>IF('ALL-Students'!G120='Master Answer Key'!$B119, 1, 0)</f>
        <v>0</v>
      </c>
      <c r="H117">
        <f>IF('ALL-Students'!H120='Master Answer Key'!$B119, 1, 0)</f>
        <v>0</v>
      </c>
      <c r="I117">
        <f>IF('ALL-Students'!I120='Master Answer Key'!$B119, 1, 0)</f>
        <v>1</v>
      </c>
      <c r="J117">
        <f>IF('ALL-Students'!J120='Master Answer Key'!$B119, 1, 0)</f>
        <v>1</v>
      </c>
      <c r="K117">
        <f>IF('ALL-Students'!K120='Master Answer Key'!$B119, 1, 0)</f>
        <v>0</v>
      </c>
      <c r="L117">
        <f>IF('ALL-Students'!L120='Master Answer Key'!$B119, 1, 0)</f>
        <v>0</v>
      </c>
      <c r="M117">
        <f>IF('ALL-Students'!M120='Master Answer Key'!$B119, 1, 0)</f>
        <v>1</v>
      </c>
      <c r="N117">
        <f>IF('ALL-Students'!N120='Master Answer Key'!$B119, 1, 0)</f>
        <v>0</v>
      </c>
      <c r="O117">
        <f>IF('ALL-Students'!O120='Master Answer Key'!$B119, 1, 0)</f>
        <v>1</v>
      </c>
      <c r="P117">
        <f>IF('ALL-Students'!P120='Master Answer Key'!$B119, 1, 0)</f>
        <v>1</v>
      </c>
      <c r="Q117">
        <f>IF('ALL-Students'!Q120='Master Answer Key'!$B119, 1, 0)</f>
        <v>1</v>
      </c>
      <c r="R117">
        <f>IF('ALL-Students'!R120='Master Answer Key'!$B119, 1, 0)</f>
        <v>0</v>
      </c>
      <c r="S117">
        <f>IF('ALL-Students'!S120='Master Answer Key'!$B119, 1, 0)</f>
        <v>0</v>
      </c>
      <c r="T117">
        <f>IF('ALL-Students'!T120='Master Answer Key'!$B119, 1, 0)</f>
        <v>0</v>
      </c>
      <c r="U117">
        <f>IF('ALL-Students'!U120='Master Answer Key'!$B119, 1, 0)</f>
        <v>1</v>
      </c>
      <c r="V117">
        <f>IF('ALL-Students'!V120='Master Answer Key'!$B119, 1, 0)</f>
        <v>1</v>
      </c>
      <c r="W117">
        <f>IF('ALL-Students'!W120='Master Answer Key'!$B119, 1, 0)</f>
        <v>1</v>
      </c>
      <c r="X117">
        <f>IF('ALL-Students'!X120='Master Answer Key'!$B119, 1, 0)</f>
        <v>0</v>
      </c>
      <c r="Y117">
        <f>IF('ALL-Students'!Y120='Master Answer Key'!$B119, 1, 0)</f>
        <v>0</v>
      </c>
      <c r="Z117">
        <f>IF('ALL-Students'!Z120='Master Answer Key'!$B119, 1, 0)</f>
        <v>0</v>
      </c>
      <c r="AA117">
        <f>IF('ALL-Students'!AA120='Master Answer Key'!$B119, 1, 0)</f>
        <v>0</v>
      </c>
      <c r="AB117">
        <f>IF('ALL-Students'!AB120='Master Answer Key'!$B119, 1, 0)</f>
        <v>1</v>
      </c>
      <c r="AC117">
        <f>IF('ALL-Students'!AC120='Master Answer Key'!$B119, 1, 0)</f>
        <v>0</v>
      </c>
      <c r="AD117">
        <f>IF('ALL-Students'!AD120='Master Answer Key'!$B119, 1, 0)</f>
        <v>1</v>
      </c>
      <c r="AE117">
        <f>IF('ALL-Students'!AE120='Master Answer Key'!$B119, 1, 0)</f>
        <v>0</v>
      </c>
      <c r="AF117">
        <f>IF('ALL-Students'!AF120='Master Answer Key'!$B119, 1, 0)</f>
        <v>0</v>
      </c>
      <c r="AG117">
        <f>IF('ALL-Students'!AG120='Master Answer Key'!$B119, 1, 0)</f>
        <v>0</v>
      </c>
      <c r="AH117">
        <f>IF('ALL-Students'!AH120='Master Answer Key'!$B119, 1, 0)</f>
        <v>1</v>
      </c>
      <c r="AI117">
        <f>IF('ALL-Students'!AI120='Master Answer Key'!$B119, 1, 0)</f>
        <v>1</v>
      </c>
      <c r="AJ117">
        <f>IF('ALL-Students'!AJ120='Master Answer Key'!$B119, 1, 0)</f>
        <v>1</v>
      </c>
      <c r="AK117">
        <f>IF('ALL-Students'!AK120='Master Answer Key'!$B119, 1, 0)</f>
        <v>1</v>
      </c>
      <c r="AL117">
        <f>IF('ALL-Students'!AL120='Master Answer Key'!$B119, 1, 0)</f>
        <v>1</v>
      </c>
      <c r="AM117">
        <f>IF('ALL-Students'!AM120='Master Answer Key'!$B119, 1, 0)</f>
        <v>1</v>
      </c>
      <c r="AN117">
        <f>IF('ALL-Students'!AN120='Master Answer Key'!$B119, 1, 0)</f>
        <v>0</v>
      </c>
      <c r="AO117">
        <f>IF('ALL-Students'!AO120='Master Answer Key'!$B119, 1, 0)</f>
        <v>0</v>
      </c>
      <c r="AP117">
        <f>IF('ALL-Students'!AP120='Master Answer Key'!$B119, 1, 0)</f>
        <v>1</v>
      </c>
      <c r="AQ117">
        <f>IF('ALL-Students'!AQ120='Master Answer Key'!$B119, 1, 0)</f>
        <v>1</v>
      </c>
      <c r="AR117">
        <f>IF('ALL-Students'!AR120='Master Answer Key'!$B119, 1, 0)</f>
        <v>1</v>
      </c>
      <c r="AS117">
        <f>IF('ALL-Students'!AS120='Master Answer Key'!$B119, 1, 0)</f>
        <v>0</v>
      </c>
      <c r="AT117">
        <f>IF('ALL-Students'!AT120='Master Answer Key'!$B119, 1, 0)</f>
        <v>1</v>
      </c>
      <c r="AU117">
        <f>IF('ALL-Students'!AU120='Master Answer Key'!$B119, 1, 0)</f>
        <v>1</v>
      </c>
      <c r="AV117">
        <f>IF('ALL-Students'!AV120='Master Answer Key'!$B119, 1, 0)</f>
        <v>1</v>
      </c>
      <c r="AW117">
        <f>IF('ALL-Students'!AW120='Master Answer Key'!$B119, 1, 0)</f>
        <v>1</v>
      </c>
      <c r="AX117">
        <f>IF('ALL-Students'!AX120='Master Answer Key'!$B119, 1, 0)</f>
        <v>1</v>
      </c>
      <c r="AY117">
        <f>IF('ALL-Students'!AY120='Master Answer Key'!$B119, 1, 0)</f>
        <v>0</v>
      </c>
      <c r="AZ117">
        <f>IF('ALL-Students'!AZ120='Master Answer Key'!$B119, 1, 0)</f>
        <v>0</v>
      </c>
      <c r="BA117">
        <f>IF('ALL-Students'!BA120='Master Answer Key'!$B119, 1, 0)</f>
        <v>1</v>
      </c>
      <c r="BB117">
        <f>IF('ALL-Students'!BB120='Master Answer Key'!$B119, 1, 0)</f>
        <v>0</v>
      </c>
      <c r="BC117">
        <f>IF('ALL-Students'!BC120='Master Answer Key'!$B119, 1, 0)</f>
        <v>1</v>
      </c>
      <c r="BD117">
        <f>IF('ALL-Students'!BD120='Master Answer Key'!$B119, 1, 0)</f>
        <v>1</v>
      </c>
      <c r="BE117">
        <f>IF('ALL-Students'!BE120='Master Answer Key'!$B119, 1, 0)</f>
        <v>1</v>
      </c>
      <c r="BF117">
        <f>IF('ALL-Students'!BF120='Master Answer Key'!$B119, 1, 0)</f>
        <v>1</v>
      </c>
      <c r="BG117">
        <f>IF('ALL-Students'!BG120='Master Answer Key'!$B119, 1, 0)</f>
        <v>0</v>
      </c>
      <c r="BH117">
        <f>IF('ALL-Students'!BH120='Master Answer Key'!$B119, 1, 0)</f>
        <v>1</v>
      </c>
      <c r="BI117">
        <f>IF('ALL-Students'!BI120='Master Answer Key'!$B119, 1, 0)</f>
        <v>0</v>
      </c>
      <c r="BJ117">
        <f>IF('ALL-Students'!BJ120='Master Answer Key'!$B119, 1, 0)</f>
        <v>1</v>
      </c>
      <c r="BK117">
        <f>IF('ALL-Students'!BK120='Master Answer Key'!$B119, 1, 0)</f>
        <v>0</v>
      </c>
      <c r="BL117">
        <f>IF('ALL-Students'!BL120='Master Answer Key'!$B119, 1, 0)</f>
        <v>1</v>
      </c>
      <c r="BM117">
        <f>IF('ALL-Students'!BM120='Master Answer Key'!$B119, 1, 0)</f>
        <v>1</v>
      </c>
      <c r="BN117">
        <f>IF('ALL-Students'!BN120='Master Answer Key'!$B119, 1, 0)</f>
        <v>1</v>
      </c>
      <c r="BO117">
        <f>IF('ALL-Students'!BO120='Master Answer Key'!$B119, 1, 0)</f>
        <v>1</v>
      </c>
      <c r="BP117">
        <f>IF('ALL-Students'!BP120='Master Answer Key'!$B119, 1, 0)</f>
        <v>0</v>
      </c>
      <c r="BQ117">
        <f>IF('ALL-Students'!BQ120='Master Answer Key'!$B119, 1, 0)</f>
        <v>1</v>
      </c>
      <c r="BR117">
        <f>IF('ALL-Students'!BR120='Master Answer Key'!$B119, 1, 0)</f>
        <v>1</v>
      </c>
      <c r="BS117">
        <f>IF('ALL-Students'!BS120='Master Answer Key'!$B119, 1, 0)</f>
        <v>1</v>
      </c>
      <c r="BT117">
        <f>IF('ALL-Students'!BT120='Master Answer Key'!$B119, 1, 0)</f>
        <v>1</v>
      </c>
      <c r="BU117">
        <f>IF('ALL-Students'!BU120='Master Answer Key'!$B119, 1, 0)</f>
        <v>0</v>
      </c>
      <c r="BV117">
        <f>IF('ALL-Students'!BV120='Master Answer Key'!$B119, 1, 0)</f>
        <v>1</v>
      </c>
      <c r="BW117">
        <f>IF('ALL-Students'!BW120='Master Answer Key'!$B119, 1, 0)</f>
        <v>1</v>
      </c>
      <c r="BX117">
        <f>IF('ALL-Students'!BX120='Master Answer Key'!$B119, 1, 0)</f>
        <v>0</v>
      </c>
      <c r="BY117">
        <f>IF('ALL-Students'!BY120='Master Answer Key'!$B119, 1, 0)</f>
        <v>0</v>
      </c>
      <c r="BZ117">
        <f>IF('ALL-Students'!BZ120='Master Answer Key'!$B119, 1, 0)</f>
        <v>1</v>
      </c>
      <c r="CA117">
        <f>IF('ALL-Students'!CA120='Master Answer Key'!$B119, 1, 0)</f>
        <v>1</v>
      </c>
      <c r="CB117">
        <f>IF('ALL-Students'!CB120='Master Answer Key'!$B119, 1, 0)</f>
        <v>1</v>
      </c>
      <c r="CC117">
        <f>IF('ALL-Students'!CC120='Master Answer Key'!$B119, 1, 0)</f>
        <v>1</v>
      </c>
    </row>
    <row r="118">
      <c r="A118" s="5" t="s">
        <v>222</v>
      </c>
      <c r="B118">
        <f>IF('ALL-Students'!B121='Master Answer Key'!$B120, 1, 0)</f>
        <v>0</v>
      </c>
      <c r="C118">
        <f>IF('ALL-Students'!C121='Master Answer Key'!$B120, 1, 0)</f>
        <v>0</v>
      </c>
      <c r="D118">
        <f>IF('ALL-Students'!D121='Master Answer Key'!$B120, 1, 0)</f>
        <v>0</v>
      </c>
      <c r="E118">
        <f>IF('ALL-Students'!E121='Master Answer Key'!$B120, 1, 0)</f>
        <v>0</v>
      </c>
      <c r="F118">
        <f>IF('ALL-Students'!F121='Master Answer Key'!$B120, 1, 0)</f>
        <v>0</v>
      </c>
      <c r="G118">
        <f>IF('ALL-Students'!G121='Master Answer Key'!$B120, 1, 0)</f>
        <v>0</v>
      </c>
      <c r="H118">
        <f>IF('ALL-Students'!H121='Master Answer Key'!$B120, 1, 0)</f>
        <v>0</v>
      </c>
      <c r="I118">
        <f>IF('ALL-Students'!I121='Master Answer Key'!$B120, 1, 0)</f>
        <v>1</v>
      </c>
      <c r="J118">
        <f>IF('ALL-Students'!J121='Master Answer Key'!$B120, 1, 0)</f>
        <v>0</v>
      </c>
      <c r="K118">
        <f>IF('ALL-Students'!K121='Master Answer Key'!$B120, 1, 0)</f>
        <v>0</v>
      </c>
      <c r="L118">
        <f>IF('ALL-Students'!L121='Master Answer Key'!$B120, 1, 0)</f>
        <v>1</v>
      </c>
      <c r="M118">
        <f>IF('ALL-Students'!M121='Master Answer Key'!$B120, 1, 0)</f>
        <v>1</v>
      </c>
      <c r="N118">
        <f>IF('ALL-Students'!N121='Master Answer Key'!$B120, 1, 0)</f>
        <v>0</v>
      </c>
      <c r="O118">
        <f>IF('ALL-Students'!O121='Master Answer Key'!$B120, 1, 0)</f>
        <v>1</v>
      </c>
      <c r="P118">
        <f>IF('ALL-Students'!P121='Master Answer Key'!$B120, 1, 0)</f>
        <v>0</v>
      </c>
      <c r="Q118">
        <f>IF('ALL-Students'!Q121='Master Answer Key'!$B120, 1, 0)</f>
        <v>1</v>
      </c>
      <c r="R118">
        <f>IF('ALL-Students'!R121='Master Answer Key'!$B120, 1, 0)</f>
        <v>0</v>
      </c>
      <c r="S118">
        <f>IF('ALL-Students'!S121='Master Answer Key'!$B120, 1, 0)</f>
        <v>0</v>
      </c>
      <c r="T118">
        <f>IF('ALL-Students'!T121='Master Answer Key'!$B120, 1, 0)</f>
        <v>0</v>
      </c>
      <c r="U118">
        <f>IF('ALL-Students'!U121='Master Answer Key'!$B120, 1, 0)</f>
        <v>0</v>
      </c>
      <c r="V118">
        <f>IF('ALL-Students'!V121='Master Answer Key'!$B120, 1, 0)</f>
        <v>0</v>
      </c>
      <c r="W118">
        <f>IF('ALL-Students'!W121='Master Answer Key'!$B120, 1, 0)</f>
        <v>0</v>
      </c>
      <c r="X118">
        <f>IF('ALL-Students'!X121='Master Answer Key'!$B120, 1, 0)</f>
        <v>0</v>
      </c>
      <c r="Y118">
        <f>IF('ALL-Students'!Y121='Master Answer Key'!$B120, 1, 0)</f>
        <v>0</v>
      </c>
      <c r="Z118">
        <f>IF('ALL-Students'!Z121='Master Answer Key'!$B120, 1, 0)</f>
        <v>1</v>
      </c>
      <c r="AA118">
        <f>IF('ALL-Students'!AA121='Master Answer Key'!$B120, 1, 0)</f>
        <v>1</v>
      </c>
      <c r="AB118">
        <f>IF('ALL-Students'!AB121='Master Answer Key'!$B120, 1, 0)</f>
        <v>0</v>
      </c>
      <c r="AC118">
        <f>IF('ALL-Students'!AC121='Master Answer Key'!$B120, 1, 0)</f>
        <v>1</v>
      </c>
      <c r="AD118">
        <f>IF('ALL-Students'!AD121='Master Answer Key'!$B120, 1, 0)</f>
        <v>0</v>
      </c>
      <c r="AE118">
        <f>IF('ALL-Students'!AE121='Master Answer Key'!$B120, 1, 0)</f>
        <v>0</v>
      </c>
      <c r="AF118">
        <f>IF('ALL-Students'!AF121='Master Answer Key'!$B120, 1, 0)</f>
        <v>0</v>
      </c>
      <c r="AG118">
        <f>IF('ALL-Students'!AG121='Master Answer Key'!$B120, 1, 0)</f>
        <v>1</v>
      </c>
      <c r="AH118">
        <f>IF('ALL-Students'!AH121='Master Answer Key'!$B120, 1, 0)</f>
        <v>0</v>
      </c>
      <c r="AI118">
        <f>IF('ALL-Students'!AI121='Master Answer Key'!$B120, 1, 0)</f>
        <v>1</v>
      </c>
      <c r="AJ118">
        <f>IF('ALL-Students'!AJ121='Master Answer Key'!$B120, 1, 0)</f>
        <v>0</v>
      </c>
      <c r="AK118">
        <f>IF('ALL-Students'!AK121='Master Answer Key'!$B120, 1, 0)</f>
        <v>0</v>
      </c>
      <c r="AL118">
        <f>IF('ALL-Students'!AL121='Master Answer Key'!$B120, 1, 0)</f>
        <v>1</v>
      </c>
      <c r="AM118">
        <f>IF('ALL-Students'!AM121='Master Answer Key'!$B120, 1, 0)</f>
        <v>0</v>
      </c>
      <c r="AN118">
        <f>IF('ALL-Students'!AN121='Master Answer Key'!$B120, 1, 0)</f>
        <v>0</v>
      </c>
      <c r="AO118">
        <f>IF('ALL-Students'!AO121='Master Answer Key'!$B120, 1, 0)</f>
        <v>1</v>
      </c>
      <c r="AP118">
        <f>IF('ALL-Students'!AP121='Master Answer Key'!$B120, 1, 0)</f>
        <v>1</v>
      </c>
      <c r="AQ118">
        <f>IF('ALL-Students'!AQ121='Master Answer Key'!$B120, 1, 0)</f>
        <v>1</v>
      </c>
      <c r="AR118">
        <f>IF('ALL-Students'!AR121='Master Answer Key'!$B120, 1, 0)</f>
        <v>1</v>
      </c>
      <c r="AS118">
        <f>IF('ALL-Students'!AS121='Master Answer Key'!$B120, 1, 0)</f>
        <v>0</v>
      </c>
      <c r="AT118">
        <f>IF('ALL-Students'!AT121='Master Answer Key'!$B120, 1, 0)</f>
        <v>1</v>
      </c>
      <c r="AU118">
        <f>IF('ALL-Students'!AU121='Master Answer Key'!$B120, 1, 0)</f>
        <v>0</v>
      </c>
      <c r="AV118">
        <f>IF('ALL-Students'!AV121='Master Answer Key'!$B120, 1, 0)</f>
        <v>0</v>
      </c>
      <c r="AW118">
        <f>IF('ALL-Students'!AW121='Master Answer Key'!$B120, 1, 0)</f>
        <v>1</v>
      </c>
      <c r="AX118">
        <f>IF('ALL-Students'!AX121='Master Answer Key'!$B120, 1, 0)</f>
        <v>1</v>
      </c>
      <c r="AY118">
        <f>IF('ALL-Students'!AY121='Master Answer Key'!$B120, 1, 0)</f>
        <v>0</v>
      </c>
      <c r="AZ118">
        <f>IF('ALL-Students'!AZ121='Master Answer Key'!$B120, 1, 0)</f>
        <v>0</v>
      </c>
      <c r="BA118">
        <f>IF('ALL-Students'!BA121='Master Answer Key'!$B120, 1, 0)</f>
        <v>0</v>
      </c>
      <c r="BB118">
        <f>IF('ALL-Students'!BB121='Master Answer Key'!$B120, 1, 0)</f>
        <v>0</v>
      </c>
      <c r="BC118">
        <f>IF('ALL-Students'!BC121='Master Answer Key'!$B120, 1, 0)</f>
        <v>0</v>
      </c>
      <c r="BD118">
        <f>IF('ALL-Students'!BD121='Master Answer Key'!$B120, 1, 0)</f>
        <v>1</v>
      </c>
      <c r="BE118">
        <f>IF('ALL-Students'!BE121='Master Answer Key'!$B120, 1, 0)</f>
        <v>1</v>
      </c>
      <c r="BF118">
        <f>IF('ALL-Students'!BF121='Master Answer Key'!$B120, 1, 0)</f>
        <v>1</v>
      </c>
      <c r="BG118">
        <f>IF('ALL-Students'!BG121='Master Answer Key'!$B120, 1, 0)</f>
        <v>1</v>
      </c>
      <c r="BH118">
        <f>IF('ALL-Students'!BH121='Master Answer Key'!$B120, 1, 0)</f>
        <v>0</v>
      </c>
      <c r="BI118">
        <f>IF('ALL-Students'!BI121='Master Answer Key'!$B120, 1, 0)</f>
        <v>1</v>
      </c>
      <c r="BJ118">
        <f>IF('ALL-Students'!BJ121='Master Answer Key'!$B120, 1, 0)</f>
        <v>1</v>
      </c>
      <c r="BK118">
        <f>IF('ALL-Students'!BK121='Master Answer Key'!$B120, 1, 0)</f>
        <v>1</v>
      </c>
      <c r="BL118">
        <f>IF('ALL-Students'!BL121='Master Answer Key'!$B120, 1, 0)</f>
        <v>1</v>
      </c>
      <c r="BM118">
        <f>IF('ALL-Students'!BM121='Master Answer Key'!$B120, 1, 0)</f>
        <v>1</v>
      </c>
      <c r="BN118">
        <f>IF('ALL-Students'!BN121='Master Answer Key'!$B120, 1, 0)</f>
        <v>1</v>
      </c>
      <c r="BO118">
        <f>IF('ALL-Students'!BO121='Master Answer Key'!$B120, 1, 0)</f>
        <v>1</v>
      </c>
      <c r="BP118">
        <f>IF('ALL-Students'!BP121='Master Answer Key'!$B120, 1, 0)</f>
        <v>0</v>
      </c>
      <c r="BQ118">
        <f>IF('ALL-Students'!BQ121='Master Answer Key'!$B120, 1, 0)</f>
        <v>1</v>
      </c>
      <c r="BR118">
        <f>IF('ALL-Students'!BR121='Master Answer Key'!$B120, 1, 0)</f>
        <v>0</v>
      </c>
      <c r="BS118">
        <f>IF('ALL-Students'!BS121='Master Answer Key'!$B120, 1, 0)</f>
        <v>1</v>
      </c>
      <c r="BT118">
        <f>IF('ALL-Students'!BT121='Master Answer Key'!$B120, 1, 0)</f>
        <v>0</v>
      </c>
      <c r="BU118">
        <f>IF('ALL-Students'!BU121='Master Answer Key'!$B120, 1, 0)</f>
        <v>0</v>
      </c>
      <c r="BV118">
        <f>IF('ALL-Students'!BV121='Master Answer Key'!$B120, 1, 0)</f>
        <v>0</v>
      </c>
      <c r="BW118">
        <f>IF('ALL-Students'!BW121='Master Answer Key'!$B120, 1, 0)</f>
        <v>0</v>
      </c>
      <c r="BX118">
        <f>IF('ALL-Students'!BX121='Master Answer Key'!$B120, 1, 0)</f>
        <v>0</v>
      </c>
      <c r="BY118">
        <f>IF('ALL-Students'!BY121='Master Answer Key'!$B120, 1, 0)</f>
        <v>0</v>
      </c>
      <c r="BZ118">
        <f>IF('ALL-Students'!BZ121='Master Answer Key'!$B120, 1, 0)</f>
        <v>1</v>
      </c>
      <c r="CA118">
        <f>IF('ALL-Students'!CA121='Master Answer Key'!$B120, 1, 0)</f>
        <v>1</v>
      </c>
      <c r="CB118">
        <f>IF('ALL-Students'!CB121='Master Answer Key'!$B120, 1, 0)</f>
        <v>1</v>
      </c>
      <c r="CC118">
        <f>IF('ALL-Students'!CC121='Master Answer Key'!$B120, 1, 0)</f>
        <v>0</v>
      </c>
    </row>
    <row r="119">
      <c r="A119" s="5" t="s">
        <v>223</v>
      </c>
      <c r="B119">
        <f>IF('ALL-Students'!B122='Master Answer Key'!$B121, 1, 0)</f>
        <v>1</v>
      </c>
      <c r="C119">
        <f>IF('ALL-Students'!C122='Master Answer Key'!$B121, 1, 0)</f>
        <v>1</v>
      </c>
      <c r="D119">
        <f>IF('ALL-Students'!D122='Master Answer Key'!$B121, 1, 0)</f>
        <v>1</v>
      </c>
      <c r="E119">
        <f>IF('ALL-Students'!E122='Master Answer Key'!$B121, 1, 0)</f>
        <v>1</v>
      </c>
      <c r="F119">
        <f>IF('ALL-Students'!F122='Master Answer Key'!$B121, 1, 0)</f>
        <v>1</v>
      </c>
      <c r="G119">
        <f>IF('ALL-Students'!G122='Master Answer Key'!$B121, 1, 0)</f>
        <v>0</v>
      </c>
      <c r="H119">
        <f>IF('ALL-Students'!H122='Master Answer Key'!$B121, 1, 0)</f>
        <v>1</v>
      </c>
      <c r="I119">
        <f>IF('ALL-Students'!I122='Master Answer Key'!$B121, 1, 0)</f>
        <v>0</v>
      </c>
      <c r="J119">
        <f>IF('ALL-Students'!J122='Master Answer Key'!$B121, 1, 0)</f>
        <v>1</v>
      </c>
      <c r="K119">
        <f>IF('ALL-Students'!K122='Master Answer Key'!$B121, 1, 0)</f>
        <v>1</v>
      </c>
      <c r="L119">
        <f>IF('ALL-Students'!L122='Master Answer Key'!$B121, 1, 0)</f>
        <v>1</v>
      </c>
      <c r="M119">
        <f>IF('ALL-Students'!M122='Master Answer Key'!$B121, 1, 0)</f>
        <v>1</v>
      </c>
      <c r="N119">
        <f>IF('ALL-Students'!N122='Master Answer Key'!$B121, 1, 0)</f>
        <v>1</v>
      </c>
      <c r="O119">
        <f>IF('ALL-Students'!O122='Master Answer Key'!$B121, 1, 0)</f>
        <v>1</v>
      </c>
      <c r="P119">
        <f>IF('ALL-Students'!P122='Master Answer Key'!$B121, 1, 0)</f>
        <v>1</v>
      </c>
      <c r="Q119">
        <f>IF('ALL-Students'!Q122='Master Answer Key'!$B121, 1, 0)</f>
        <v>1</v>
      </c>
      <c r="R119">
        <f>IF('ALL-Students'!R122='Master Answer Key'!$B121, 1, 0)</f>
        <v>1</v>
      </c>
      <c r="S119">
        <f>IF('ALL-Students'!S122='Master Answer Key'!$B121, 1, 0)</f>
        <v>0</v>
      </c>
      <c r="T119">
        <f>IF('ALL-Students'!T122='Master Answer Key'!$B121, 1, 0)</f>
        <v>1</v>
      </c>
      <c r="U119">
        <f>IF('ALL-Students'!U122='Master Answer Key'!$B121, 1, 0)</f>
        <v>1</v>
      </c>
      <c r="V119">
        <f>IF('ALL-Students'!V122='Master Answer Key'!$B121, 1, 0)</f>
        <v>1</v>
      </c>
      <c r="W119">
        <f>IF('ALL-Students'!W122='Master Answer Key'!$B121, 1, 0)</f>
        <v>1</v>
      </c>
      <c r="X119">
        <f>IF('ALL-Students'!X122='Master Answer Key'!$B121, 1, 0)</f>
        <v>1</v>
      </c>
      <c r="Y119">
        <f>IF('ALL-Students'!Y122='Master Answer Key'!$B121, 1, 0)</f>
        <v>0</v>
      </c>
      <c r="Z119">
        <f>IF('ALL-Students'!Z122='Master Answer Key'!$B121, 1, 0)</f>
        <v>1</v>
      </c>
      <c r="AA119">
        <f>IF('ALL-Students'!AA122='Master Answer Key'!$B121, 1, 0)</f>
        <v>1</v>
      </c>
      <c r="AB119">
        <f>IF('ALL-Students'!AB122='Master Answer Key'!$B121, 1, 0)</f>
        <v>1</v>
      </c>
      <c r="AC119">
        <f>IF('ALL-Students'!AC122='Master Answer Key'!$B121, 1, 0)</f>
        <v>1</v>
      </c>
      <c r="AD119">
        <f>IF('ALL-Students'!AD122='Master Answer Key'!$B121, 1, 0)</f>
        <v>1</v>
      </c>
      <c r="AE119">
        <f>IF('ALL-Students'!AE122='Master Answer Key'!$B121, 1, 0)</f>
        <v>1</v>
      </c>
      <c r="AF119">
        <f>IF('ALL-Students'!AF122='Master Answer Key'!$B121, 1, 0)</f>
        <v>1</v>
      </c>
      <c r="AG119">
        <f>IF('ALL-Students'!AG122='Master Answer Key'!$B121, 1, 0)</f>
        <v>1</v>
      </c>
      <c r="AH119">
        <f>IF('ALL-Students'!AH122='Master Answer Key'!$B121, 1, 0)</f>
        <v>1</v>
      </c>
      <c r="AI119">
        <f>IF('ALL-Students'!AI122='Master Answer Key'!$B121, 1, 0)</f>
        <v>1</v>
      </c>
      <c r="AJ119">
        <f>IF('ALL-Students'!AJ122='Master Answer Key'!$B121, 1, 0)</f>
        <v>1</v>
      </c>
      <c r="AK119">
        <f>IF('ALL-Students'!AK122='Master Answer Key'!$B121, 1, 0)</f>
        <v>1</v>
      </c>
      <c r="AL119">
        <f>IF('ALL-Students'!AL122='Master Answer Key'!$B121, 1, 0)</f>
        <v>1</v>
      </c>
      <c r="AM119">
        <f>IF('ALL-Students'!AM122='Master Answer Key'!$B121, 1, 0)</f>
        <v>0</v>
      </c>
      <c r="AN119">
        <f>IF('ALL-Students'!AN122='Master Answer Key'!$B121, 1, 0)</f>
        <v>1</v>
      </c>
      <c r="AO119">
        <f>IF('ALL-Students'!AO122='Master Answer Key'!$B121, 1, 0)</f>
        <v>1</v>
      </c>
      <c r="AP119">
        <f>IF('ALL-Students'!AP122='Master Answer Key'!$B121, 1, 0)</f>
        <v>1</v>
      </c>
      <c r="AQ119">
        <f>IF('ALL-Students'!AQ122='Master Answer Key'!$B121, 1, 0)</f>
        <v>1</v>
      </c>
      <c r="AR119">
        <f>IF('ALL-Students'!AR122='Master Answer Key'!$B121, 1, 0)</f>
        <v>1</v>
      </c>
      <c r="AS119">
        <f>IF('ALL-Students'!AS122='Master Answer Key'!$B121, 1, 0)</f>
        <v>0</v>
      </c>
      <c r="AT119">
        <f>IF('ALL-Students'!AT122='Master Answer Key'!$B121, 1, 0)</f>
        <v>1</v>
      </c>
      <c r="AU119">
        <f>IF('ALL-Students'!AU122='Master Answer Key'!$B121, 1, 0)</f>
        <v>1</v>
      </c>
      <c r="AV119">
        <f>IF('ALL-Students'!AV122='Master Answer Key'!$B121, 1, 0)</f>
        <v>1</v>
      </c>
      <c r="AW119">
        <f>IF('ALL-Students'!AW122='Master Answer Key'!$B121, 1, 0)</f>
        <v>1</v>
      </c>
      <c r="AX119">
        <f>IF('ALL-Students'!AX122='Master Answer Key'!$B121, 1, 0)</f>
        <v>1</v>
      </c>
      <c r="AY119">
        <f>IF('ALL-Students'!AY122='Master Answer Key'!$B121, 1, 0)</f>
        <v>1</v>
      </c>
      <c r="AZ119">
        <f>IF('ALL-Students'!AZ122='Master Answer Key'!$B121, 1, 0)</f>
        <v>1</v>
      </c>
      <c r="BA119">
        <f>IF('ALL-Students'!BA122='Master Answer Key'!$B121, 1, 0)</f>
        <v>1</v>
      </c>
      <c r="BB119">
        <f>IF('ALL-Students'!BB122='Master Answer Key'!$B121, 1, 0)</f>
        <v>1</v>
      </c>
      <c r="BC119">
        <f>IF('ALL-Students'!BC122='Master Answer Key'!$B121, 1, 0)</f>
        <v>1</v>
      </c>
      <c r="BD119">
        <f>IF('ALL-Students'!BD122='Master Answer Key'!$B121, 1, 0)</f>
        <v>1</v>
      </c>
      <c r="BE119">
        <f>IF('ALL-Students'!BE122='Master Answer Key'!$B121, 1, 0)</f>
        <v>1</v>
      </c>
      <c r="BF119">
        <f>IF('ALL-Students'!BF122='Master Answer Key'!$B121, 1, 0)</f>
        <v>1</v>
      </c>
      <c r="BG119">
        <f>IF('ALL-Students'!BG122='Master Answer Key'!$B121, 1, 0)</f>
        <v>1</v>
      </c>
      <c r="BH119">
        <f>IF('ALL-Students'!BH122='Master Answer Key'!$B121, 1, 0)</f>
        <v>1</v>
      </c>
      <c r="BI119">
        <f>IF('ALL-Students'!BI122='Master Answer Key'!$B121, 1, 0)</f>
        <v>1</v>
      </c>
      <c r="BJ119">
        <f>IF('ALL-Students'!BJ122='Master Answer Key'!$B121, 1, 0)</f>
        <v>1</v>
      </c>
      <c r="BK119">
        <f>IF('ALL-Students'!BK122='Master Answer Key'!$B121, 1, 0)</f>
        <v>1</v>
      </c>
      <c r="BL119">
        <f>IF('ALL-Students'!BL122='Master Answer Key'!$B121, 1, 0)</f>
        <v>1</v>
      </c>
      <c r="BM119">
        <f>IF('ALL-Students'!BM122='Master Answer Key'!$B121, 1, 0)</f>
        <v>1</v>
      </c>
      <c r="BN119">
        <f>IF('ALL-Students'!BN122='Master Answer Key'!$B121, 1, 0)</f>
        <v>1</v>
      </c>
      <c r="BO119">
        <f>IF('ALL-Students'!BO122='Master Answer Key'!$B121, 1, 0)</f>
        <v>1</v>
      </c>
      <c r="BP119">
        <f>IF('ALL-Students'!BP122='Master Answer Key'!$B121, 1, 0)</f>
        <v>1</v>
      </c>
      <c r="BQ119">
        <f>IF('ALL-Students'!BQ122='Master Answer Key'!$B121, 1, 0)</f>
        <v>1</v>
      </c>
      <c r="BR119">
        <f>IF('ALL-Students'!BR122='Master Answer Key'!$B121, 1, 0)</f>
        <v>1</v>
      </c>
      <c r="BS119">
        <f>IF('ALL-Students'!BS122='Master Answer Key'!$B121, 1, 0)</f>
        <v>1</v>
      </c>
      <c r="BT119">
        <f>IF('ALL-Students'!BT122='Master Answer Key'!$B121, 1, 0)</f>
        <v>1</v>
      </c>
      <c r="BU119">
        <f>IF('ALL-Students'!BU122='Master Answer Key'!$B121, 1, 0)</f>
        <v>1</v>
      </c>
      <c r="BV119">
        <f>IF('ALL-Students'!BV122='Master Answer Key'!$B121, 1, 0)</f>
        <v>1</v>
      </c>
      <c r="BW119">
        <f>IF('ALL-Students'!BW122='Master Answer Key'!$B121, 1, 0)</f>
        <v>1</v>
      </c>
      <c r="BX119">
        <f>IF('ALL-Students'!BX122='Master Answer Key'!$B121, 1, 0)</f>
        <v>1</v>
      </c>
      <c r="BY119">
        <f>IF('ALL-Students'!BY122='Master Answer Key'!$B121, 1, 0)</f>
        <v>1</v>
      </c>
      <c r="BZ119">
        <f>IF('ALL-Students'!BZ122='Master Answer Key'!$B121, 1, 0)</f>
        <v>1</v>
      </c>
      <c r="CA119">
        <f>IF('ALL-Students'!CA122='Master Answer Key'!$B121, 1, 0)</f>
        <v>1</v>
      </c>
      <c r="CB119">
        <f>IF('ALL-Students'!CB122='Master Answer Key'!$B121, 1, 0)</f>
        <v>1</v>
      </c>
      <c r="CC119">
        <f>IF('ALL-Students'!CC122='Master Answer Key'!$B121, 1, 0)</f>
        <v>1</v>
      </c>
    </row>
    <row r="120">
      <c r="A120" s="5" t="s">
        <v>224</v>
      </c>
      <c r="B120">
        <f>IF('ALL-Students'!B123='Master Answer Key'!$B122, 1, 0)</f>
        <v>1</v>
      </c>
      <c r="C120">
        <f>IF('ALL-Students'!C123='Master Answer Key'!$B122, 1, 0)</f>
        <v>1</v>
      </c>
      <c r="D120">
        <f>IF('ALL-Students'!D123='Master Answer Key'!$B122, 1, 0)</f>
        <v>1</v>
      </c>
      <c r="E120">
        <f>IF('ALL-Students'!E123='Master Answer Key'!$B122, 1, 0)</f>
        <v>1</v>
      </c>
      <c r="F120">
        <f>IF('ALL-Students'!F123='Master Answer Key'!$B122, 1, 0)</f>
        <v>1</v>
      </c>
      <c r="G120">
        <f>IF('ALL-Students'!G123='Master Answer Key'!$B122, 1, 0)</f>
        <v>0</v>
      </c>
      <c r="H120">
        <f>IF('ALL-Students'!H123='Master Answer Key'!$B122, 1, 0)</f>
        <v>1</v>
      </c>
      <c r="I120">
        <f>IF('ALL-Students'!I123='Master Answer Key'!$B122, 1, 0)</f>
        <v>1</v>
      </c>
      <c r="J120">
        <f>IF('ALL-Students'!J123='Master Answer Key'!$B122, 1, 0)</f>
        <v>1</v>
      </c>
      <c r="K120">
        <f>IF('ALL-Students'!K123='Master Answer Key'!$B122, 1, 0)</f>
        <v>1</v>
      </c>
      <c r="L120">
        <f>IF('ALL-Students'!L123='Master Answer Key'!$B122, 1, 0)</f>
        <v>1</v>
      </c>
      <c r="M120">
        <f>IF('ALL-Students'!M123='Master Answer Key'!$B122, 1, 0)</f>
        <v>1</v>
      </c>
      <c r="N120">
        <f>IF('ALL-Students'!N123='Master Answer Key'!$B122, 1, 0)</f>
        <v>1</v>
      </c>
      <c r="O120">
        <f>IF('ALL-Students'!O123='Master Answer Key'!$B122, 1, 0)</f>
        <v>1</v>
      </c>
      <c r="P120">
        <f>IF('ALL-Students'!P123='Master Answer Key'!$B122, 1, 0)</f>
        <v>1</v>
      </c>
      <c r="Q120">
        <f>IF('ALL-Students'!Q123='Master Answer Key'!$B122, 1, 0)</f>
        <v>1</v>
      </c>
      <c r="R120">
        <f>IF('ALL-Students'!R123='Master Answer Key'!$B122, 1, 0)</f>
        <v>1</v>
      </c>
      <c r="S120">
        <f>IF('ALL-Students'!S123='Master Answer Key'!$B122, 1, 0)</f>
        <v>0</v>
      </c>
      <c r="T120">
        <f>IF('ALL-Students'!T123='Master Answer Key'!$B122, 1, 0)</f>
        <v>1</v>
      </c>
      <c r="U120">
        <f>IF('ALL-Students'!U123='Master Answer Key'!$B122, 1, 0)</f>
        <v>1</v>
      </c>
      <c r="V120">
        <f>IF('ALL-Students'!V123='Master Answer Key'!$B122, 1, 0)</f>
        <v>1</v>
      </c>
      <c r="W120">
        <f>IF('ALL-Students'!W123='Master Answer Key'!$B122, 1, 0)</f>
        <v>1</v>
      </c>
      <c r="X120">
        <f>IF('ALL-Students'!X123='Master Answer Key'!$B122, 1, 0)</f>
        <v>1</v>
      </c>
      <c r="Y120">
        <f>IF('ALL-Students'!Y123='Master Answer Key'!$B122, 1, 0)</f>
        <v>0</v>
      </c>
      <c r="Z120">
        <f>IF('ALL-Students'!Z123='Master Answer Key'!$B122, 1, 0)</f>
        <v>1</v>
      </c>
      <c r="AA120">
        <f>IF('ALL-Students'!AA123='Master Answer Key'!$B122, 1, 0)</f>
        <v>1</v>
      </c>
      <c r="AB120">
        <f>IF('ALL-Students'!AB123='Master Answer Key'!$B122, 1, 0)</f>
        <v>1</v>
      </c>
      <c r="AC120">
        <f>IF('ALL-Students'!AC123='Master Answer Key'!$B122, 1, 0)</f>
        <v>1</v>
      </c>
      <c r="AD120">
        <f>IF('ALL-Students'!AD123='Master Answer Key'!$B122, 1, 0)</f>
        <v>1</v>
      </c>
      <c r="AE120">
        <f>IF('ALL-Students'!AE123='Master Answer Key'!$B122, 1, 0)</f>
        <v>1</v>
      </c>
      <c r="AF120">
        <f>IF('ALL-Students'!AF123='Master Answer Key'!$B122, 1, 0)</f>
        <v>1</v>
      </c>
      <c r="AG120">
        <f>IF('ALL-Students'!AG123='Master Answer Key'!$B122, 1, 0)</f>
        <v>1</v>
      </c>
      <c r="AH120">
        <f>IF('ALL-Students'!AH123='Master Answer Key'!$B122, 1, 0)</f>
        <v>1</v>
      </c>
      <c r="AI120">
        <f>IF('ALL-Students'!AI123='Master Answer Key'!$B122, 1, 0)</f>
        <v>1</v>
      </c>
      <c r="AJ120">
        <f>IF('ALL-Students'!AJ123='Master Answer Key'!$B122, 1, 0)</f>
        <v>1</v>
      </c>
      <c r="AK120">
        <f>IF('ALL-Students'!AK123='Master Answer Key'!$B122, 1, 0)</f>
        <v>1</v>
      </c>
      <c r="AL120">
        <f>IF('ALL-Students'!AL123='Master Answer Key'!$B122, 1, 0)</f>
        <v>1</v>
      </c>
      <c r="AM120">
        <f>IF('ALL-Students'!AM123='Master Answer Key'!$B122, 1, 0)</f>
        <v>1</v>
      </c>
      <c r="AN120">
        <f>IF('ALL-Students'!AN123='Master Answer Key'!$B122, 1, 0)</f>
        <v>0</v>
      </c>
      <c r="AO120">
        <f>IF('ALL-Students'!AO123='Master Answer Key'!$B122, 1, 0)</f>
        <v>1</v>
      </c>
      <c r="AP120">
        <f>IF('ALL-Students'!AP123='Master Answer Key'!$B122, 1, 0)</f>
        <v>1</v>
      </c>
      <c r="AQ120">
        <f>IF('ALL-Students'!AQ123='Master Answer Key'!$B122, 1, 0)</f>
        <v>1</v>
      </c>
      <c r="AR120">
        <f>IF('ALL-Students'!AR123='Master Answer Key'!$B122, 1, 0)</f>
        <v>1</v>
      </c>
      <c r="AS120">
        <f>IF('ALL-Students'!AS123='Master Answer Key'!$B122, 1, 0)</f>
        <v>0</v>
      </c>
      <c r="AT120">
        <f>IF('ALL-Students'!AT123='Master Answer Key'!$B122, 1, 0)</f>
        <v>1</v>
      </c>
      <c r="AU120">
        <f>IF('ALL-Students'!AU123='Master Answer Key'!$B122, 1, 0)</f>
        <v>1</v>
      </c>
      <c r="AV120">
        <f>IF('ALL-Students'!AV123='Master Answer Key'!$B122, 1, 0)</f>
        <v>1</v>
      </c>
      <c r="AW120">
        <f>IF('ALL-Students'!AW123='Master Answer Key'!$B122, 1, 0)</f>
        <v>1</v>
      </c>
      <c r="AX120">
        <f>IF('ALL-Students'!AX123='Master Answer Key'!$B122, 1, 0)</f>
        <v>1</v>
      </c>
      <c r="AY120">
        <f>IF('ALL-Students'!AY123='Master Answer Key'!$B122, 1, 0)</f>
        <v>1</v>
      </c>
      <c r="AZ120">
        <f>IF('ALL-Students'!AZ123='Master Answer Key'!$B122, 1, 0)</f>
        <v>1</v>
      </c>
      <c r="BA120">
        <f>IF('ALL-Students'!BA123='Master Answer Key'!$B122, 1, 0)</f>
        <v>1</v>
      </c>
      <c r="BB120">
        <f>IF('ALL-Students'!BB123='Master Answer Key'!$B122, 1, 0)</f>
        <v>1</v>
      </c>
      <c r="BC120">
        <f>IF('ALL-Students'!BC123='Master Answer Key'!$B122, 1, 0)</f>
        <v>1</v>
      </c>
      <c r="BD120">
        <f>IF('ALL-Students'!BD123='Master Answer Key'!$B122, 1, 0)</f>
        <v>1</v>
      </c>
      <c r="BE120">
        <f>IF('ALL-Students'!BE123='Master Answer Key'!$B122, 1, 0)</f>
        <v>1</v>
      </c>
      <c r="BF120">
        <f>IF('ALL-Students'!BF123='Master Answer Key'!$B122, 1, 0)</f>
        <v>0</v>
      </c>
      <c r="BG120">
        <f>IF('ALL-Students'!BG123='Master Answer Key'!$B122, 1, 0)</f>
        <v>1</v>
      </c>
      <c r="BH120">
        <f>IF('ALL-Students'!BH123='Master Answer Key'!$B122, 1, 0)</f>
        <v>1</v>
      </c>
      <c r="BI120">
        <f>IF('ALL-Students'!BI123='Master Answer Key'!$B122, 1, 0)</f>
        <v>1</v>
      </c>
      <c r="BJ120">
        <f>IF('ALL-Students'!BJ123='Master Answer Key'!$B122, 1, 0)</f>
        <v>1</v>
      </c>
      <c r="BK120">
        <f>IF('ALL-Students'!BK123='Master Answer Key'!$B122, 1, 0)</f>
        <v>1</v>
      </c>
      <c r="BL120">
        <f>IF('ALL-Students'!BL123='Master Answer Key'!$B122, 1, 0)</f>
        <v>1</v>
      </c>
      <c r="BM120">
        <f>IF('ALL-Students'!BM123='Master Answer Key'!$B122, 1, 0)</f>
        <v>1</v>
      </c>
      <c r="BN120">
        <f>IF('ALL-Students'!BN123='Master Answer Key'!$B122, 1, 0)</f>
        <v>1</v>
      </c>
      <c r="BO120">
        <f>IF('ALL-Students'!BO123='Master Answer Key'!$B122, 1, 0)</f>
        <v>0</v>
      </c>
      <c r="BP120">
        <f>IF('ALL-Students'!BP123='Master Answer Key'!$B122, 1, 0)</f>
        <v>1</v>
      </c>
      <c r="BQ120">
        <f>IF('ALL-Students'!BQ123='Master Answer Key'!$B122, 1, 0)</f>
        <v>1</v>
      </c>
      <c r="BR120">
        <f>IF('ALL-Students'!BR123='Master Answer Key'!$B122, 1, 0)</f>
        <v>1</v>
      </c>
      <c r="BS120">
        <f>IF('ALL-Students'!BS123='Master Answer Key'!$B122, 1, 0)</f>
        <v>1</v>
      </c>
      <c r="BT120">
        <f>IF('ALL-Students'!BT123='Master Answer Key'!$B122, 1, 0)</f>
        <v>1</v>
      </c>
      <c r="BU120">
        <f>IF('ALL-Students'!BU123='Master Answer Key'!$B122, 1, 0)</f>
        <v>1</v>
      </c>
      <c r="BV120">
        <f>IF('ALL-Students'!BV123='Master Answer Key'!$B122, 1, 0)</f>
        <v>1</v>
      </c>
      <c r="BW120">
        <f>IF('ALL-Students'!BW123='Master Answer Key'!$B122, 1, 0)</f>
        <v>1</v>
      </c>
      <c r="BX120">
        <f>IF('ALL-Students'!BX123='Master Answer Key'!$B122, 1, 0)</f>
        <v>1</v>
      </c>
      <c r="BY120">
        <f>IF('ALL-Students'!BY123='Master Answer Key'!$B122, 1, 0)</f>
        <v>1</v>
      </c>
      <c r="BZ120">
        <f>IF('ALL-Students'!BZ123='Master Answer Key'!$B122, 1, 0)</f>
        <v>1</v>
      </c>
      <c r="CA120">
        <f>IF('ALL-Students'!CA123='Master Answer Key'!$B122, 1, 0)</f>
        <v>1</v>
      </c>
      <c r="CB120">
        <f>IF('ALL-Students'!CB123='Master Answer Key'!$B122, 1, 0)</f>
        <v>1</v>
      </c>
      <c r="CC120">
        <f>IF('ALL-Students'!CC123='Master Answer Key'!$B122, 1, 0)</f>
        <v>1</v>
      </c>
    </row>
    <row r="121">
      <c r="A121" s="5" t="s">
        <v>225</v>
      </c>
      <c r="B121">
        <f>IF('ALL-Students'!B124='Master Answer Key'!$B123, 1, 0)</f>
        <v>0</v>
      </c>
      <c r="C121">
        <f>IF('ALL-Students'!C124='Master Answer Key'!$B123, 1, 0)</f>
        <v>0</v>
      </c>
      <c r="D121">
        <f>IF('ALL-Students'!D124='Master Answer Key'!$B123, 1, 0)</f>
        <v>1</v>
      </c>
      <c r="E121">
        <f>IF('ALL-Students'!E124='Master Answer Key'!$B123, 1, 0)</f>
        <v>1</v>
      </c>
      <c r="F121">
        <f>IF('ALL-Students'!F124='Master Answer Key'!$B123, 1, 0)</f>
        <v>1</v>
      </c>
      <c r="G121">
        <f>IF('ALL-Students'!G124='Master Answer Key'!$B123, 1, 0)</f>
        <v>0</v>
      </c>
      <c r="H121">
        <f>IF('ALL-Students'!H124='Master Answer Key'!$B123, 1, 0)</f>
        <v>1</v>
      </c>
      <c r="I121">
        <f>IF('ALL-Students'!I124='Master Answer Key'!$B123, 1, 0)</f>
        <v>0</v>
      </c>
      <c r="J121">
        <f>IF('ALL-Students'!J124='Master Answer Key'!$B123, 1, 0)</f>
        <v>1</v>
      </c>
      <c r="K121">
        <f>IF('ALL-Students'!K124='Master Answer Key'!$B123, 1, 0)</f>
        <v>0</v>
      </c>
      <c r="L121">
        <f>IF('ALL-Students'!L124='Master Answer Key'!$B123, 1, 0)</f>
        <v>0</v>
      </c>
      <c r="M121">
        <f>IF('ALL-Students'!M124='Master Answer Key'!$B123, 1, 0)</f>
        <v>0</v>
      </c>
      <c r="N121">
        <f>IF('ALL-Students'!N124='Master Answer Key'!$B123, 1, 0)</f>
        <v>0</v>
      </c>
      <c r="O121">
        <f>IF('ALL-Students'!O124='Master Answer Key'!$B123, 1, 0)</f>
        <v>0</v>
      </c>
      <c r="P121">
        <f>IF('ALL-Students'!P124='Master Answer Key'!$B123, 1, 0)</f>
        <v>1</v>
      </c>
      <c r="Q121">
        <f>IF('ALL-Students'!Q124='Master Answer Key'!$B123, 1, 0)</f>
        <v>1</v>
      </c>
      <c r="R121">
        <f>IF('ALL-Students'!R124='Master Answer Key'!$B123, 1, 0)</f>
        <v>1</v>
      </c>
      <c r="S121">
        <f>IF('ALL-Students'!S124='Master Answer Key'!$B123, 1, 0)</f>
        <v>0</v>
      </c>
      <c r="T121">
        <f>IF('ALL-Students'!T124='Master Answer Key'!$B123, 1, 0)</f>
        <v>1</v>
      </c>
      <c r="U121">
        <f>IF('ALL-Students'!U124='Master Answer Key'!$B123, 1, 0)</f>
        <v>0</v>
      </c>
      <c r="V121">
        <f>IF('ALL-Students'!V124='Master Answer Key'!$B123, 1, 0)</f>
        <v>0</v>
      </c>
      <c r="W121">
        <f>IF('ALL-Students'!W124='Master Answer Key'!$B123, 1, 0)</f>
        <v>0</v>
      </c>
      <c r="X121">
        <f>IF('ALL-Students'!X124='Master Answer Key'!$B123, 1, 0)</f>
        <v>1</v>
      </c>
      <c r="Y121">
        <f>IF('ALL-Students'!Y124='Master Answer Key'!$B123, 1, 0)</f>
        <v>0</v>
      </c>
      <c r="Z121">
        <f>IF('ALL-Students'!Z124='Master Answer Key'!$B123, 1, 0)</f>
        <v>1</v>
      </c>
      <c r="AA121">
        <f>IF('ALL-Students'!AA124='Master Answer Key'!$B123, 1, 0)</f>
        <v>1</v>
      </c>
      <c r="AB121">
        <f>IF('ALL-Students'!AB124='Master Answer Key'!$B123, 1, 0)</f>
        <v>0</v>
      </c>
      <c r="AC121">
        <f>IF('ALL-Students'!AC124='Master Answer Key'!$B123, 1, 0)</f>
        <v>0</v>
      </c>
      <c r="AD121">
        <f>IF('ALL-Students'!AD124='Master Answer Key'!$B123, 1, 0)</f>
        <v>1</v>
      </c>
      <c r="AE121">
        <f>IF('ALL-Students'!AE124='Master Answer Key'!$B123, 1, 0)</f>
        <v>0</v>
      </c>
      <c r="AF121">
        <f>IF('ALL-Students'!AF124='Master Answer Key'!$B123, 1, 0)</f>
        <v>1</v>
      </c>
      <c r="AG121">
        <f>IF('ALL-Students'!AG124='Master Answer Key'!$B123, 1, 0)</f>
        <v>0</v>
      </c>
      <c r="AH121">
        <f>IF('ALL-Students'!AH124='Master Answer Key'!$B123, 1, 0)</f>
        <v>0</v>
      </c>
      <c r="AI121">
        <f>IF('ALL-Students'!AI124='Master Answer Key'!$B123, 1, 0)</f>
        <v>1</v>
      </c>
      <c r="AJ121">
        <f>IF('ALL-Students'!AJ124='Master Answer Key'!$B123, 1, 0)</f>
        <v>0</v>
      </c>
      <c r="AK121">
        <f>IF('ALL-Students'!AK124='Master Answer Key'!$B123, 1, 0)</f>
        <v>0</v>
      </c>
      <c r="AL121">
        <f>IF('ALL-Students'!AL124='Master Answer Key'!$B123, 1, 0)</f>
        <v>1</v>
      </c>
      <c r="AM121">
        <f>IF('ALL-Students'!AM124='Master Answer Key'!$B123, 1, 0)</f>
        <v>1</v>
      </c>
      <c r="AN121">
        <f>IF('ALL-Students'!AN124='Master Answer Key'!$B123, 1, 0)</f>
        <v>0</v>
      </c>
      <c r="AO121">
        <f>IF('ALL-Students'!AO124='Master Answer Key'!$B123, 1, 0)</f>
        <v>1</v>
      </c>
      <c r="AP121">
        <f>IF('ALL-Students'!AP124='Master Answer Key'!$B123, 1, 0)</f>
        <v>1</v>
      </c>
      <c r="AQ121">
        <f>IF('ALL-Students'!AQ124='Master Answer Key'!$B123, 1, 0)</f>
        <v>0</v>
      </c>
      <c r="AR121">
        <f>IF('ALL-Students'!AR124='Master Answer Key'!$B123, 1, 0)</f>
        <v>1</v>
      </c>
      <c r="AS121">
        <f>IF('ALL-Students'!AS124='Master Answer Key'!$B123, 1, 0)</f>
        <v>0</v>
      </c>
      <c r="AT121">
        <f>IF('ALL-Students'!AT124='Master Answer Key'!$B123, 1, 0)</f>
        <v>0</v>
      </c>
      <c r="AU121">
        <f>IF('ALL-Students'!AU124='Master Answer Key'!$B123, 1, 0)</f>
        <v>0</v>
      </c>
      <c r="AV121">
        <f>IF('ALL-Students'!AV124='Master Answer Key'!$B123, 1, 0)</f>
        <v>0</v>
      </c>
      <c r="AW121">
        <f>IF('ALL-Students'!AW124='Master Answer Key'!$B123, 1, 0)</f>
        <v>1</v>
      </c>
      <c r="AX121">
        <f>IF('ALL-Students'!AX124='Master Answer Key'!$B123, 1, 0)</f>
        <v>1</v>
      </c>
      <c r="AY121">
        <f>IF('ALL-Students'!AY124='Master Answer Key'!$B123, 1, 0)</f>
        <v>0</v>
      </c>
      <c r="AZ121">
        <f>IF('ALL-Students'!AZ124='Master Answer Key'!$B123, 1, 0)</f>
        <v>0</v>
      </c>
      <c r="BA121">
        <f>IF('ALL-Students'!BA124='Master Answer Key'!$B123, 1, 0)</f>
        <v>0</v>
      </c>
      <c r="BB121">
        <f>IF('ALL-Students'!BB124='Master Answer Key'!$B123, 1, 0)</f>
        <v>0</v>
      </c>
      <c r="BC121">
        <f>IF('ALL-Students'!BC124='Master Answer Key'!$B123, 1, 0)</f>
        <v>0</v>
      </c>
      <c r="BD121">
        <f>IF('ALL-Students'!BD124='Master Answer Key'!$B123, 1, 0)</f>
        <v>1</v>
      </c>
      <c r="BE121">
        <f>IF('ALL-Students'!BE124='Master Answer Key'!$B123, 1, 0)</f>
        <v>1</v>
      </c>
      <c r="BF121">
        <f>IF('ALL-Students'!BF124='Master Answer Key'!$B123, 1, 0)</f>
        <v>0</v>
      </c>
      <c r="BG121">
        <f>IF('ALL-Students'!BG124='Master Answer Key'!$B123, 1, 0)</f>
        <v>0</v>
      </c>
      <c r="BH121">
        <f>IF('ALL-Students'!BH124='Master Answer Key'!$B123, 1, 0)</f>
        <v>0</v>
      </c>
      <c r="BI121">
        <f>IF('ALL-Students'!BI124='Master Answer Key'!$B123, 1, 0)</f>
        <v>0</v>
      </c>
      <c r="BJ121">
        <f>IF('ALL-Students'!BJ124='Master Answer Key'!$B123, 1, 0)</f>
        <v>0</v>
      </c>
      <c r="BK121">
        <f>IF('ALL-Students'!BK124='Master Answer Key'!$B123, 1, 0)</f>
        <v>1</v>
      </c>
      <c r="BL121">
        <f>IF('ALL-Students'!BL124='Master Answer Key'!$B123, 1, 0)</f>
        <v>0</v>
      </c>
      <c r="BM121">
        <f>IF('ALL-Students'!BM124='Master Answer Key'!$B123, 1, 0)</f>
        <v>1</v>
      </c>
      <c r="BN121">
        <f>IF('ALL-Students'!BN124='Master Answer Key'!$B123, 1, 0)</f>
        <v>1</v>
      </c>
      <c r="BO121">
        <f>IF('ALL-Students'!BO124='Master Answer Key'!$B123, 1, 0)</f>
        <v>0</v>
      </c>
      <c r="BP121">
        <f>IF('ALL-Students'!BP124='Master Answer Key'!$B123, 1, 0)</f>
        <v>0</v>
      </c>
      <c r="BQ121">
        <f>IF('ALL-Students'!BQ124='Master Answer Key'!$B123, 1, 0)</f>
        <v>1</v>
      </c>
      <c r="BR121">
        <f>IF('ALL-Students'!BR124='Master Answer Key'!$B123, 1, 0)</f>
        <v>1</v>
      </c>
      <c r="BS121">
        <f>IF('ALL-Students'!BS124='Master Answer Key'!$B123, 1, 0)</f>
        <v>0</v>
      </c>
      <c r="BT121">
        <f>IF('ALL-Students'!BT124='Master Answer Key'!$B123, 1, 0)</f>
        <v>1</v>
      </c>
      <c r="BU121">
        <f>IF('ALL-Students'!BU124='Master Answer Key'!$B123, 1, 0)</f>
        <v>0</v>
      </c>
      <c r="BV121">
        <f>IF('ALL-Students'!BV124='Master Answer Key'!$B123, 1, 0)</f>
        <v>0</v>
      </c>
      <c r="BW121">
        <f>IF('ALL-Students'!BW124='Master Answer Key'!$B123, 1, 0)</f>
        <v>1</v>
      </c>
      <c r="BX121">
        <f>IF('ALL-Students'!BX124='Master Answer Key'!$B123, 1, 0)</f>
        <v>0</v>
      </c>
      <c r="BY121">
        <f>IF('ALL-Students'!BY124='Master Answer Key'!$B123, 1, 0)</f>
        <v>1</v>
      </c>
      <c r="BZ121">
        <f>IF('ALL-Students'!BZ124='Master Answer Key'!$B123, 1, 0)</f>
        <v>1</v>
      </c>
      <c r="CA121">
        <f>IF('ALL-Students'!CA124='Master Answer Key'!$B123, 1, 0)</f>
        <v>0</v>
      </c>
      <c r="CB121">
        <f>IF('ALL-Students'!CB124='Master Answer Key'!$B123, 1, 0)</f>
        <v>1</v>
      </c>
      <c r="CC121">
        <f>IF('ALL-Students'!CC124='Master Answer Key'!$B123, 1, 0)</f>
        <v>0</v>
      </c>
    </row>
    <row r="122">
      <c r="A122" s="5" t="s">
        <v>226</v>
      </c>
      <c r="B122">
        <f>IF('ALL-Students'!B125='Master Answer Key'!$B124, 1, 0)</f>
        <v>1</v>
      </c>
      <c r="C122">
        <f>IF('ALL-Students'!C125='Master Answer Key'!$B124, 1, 0)</f>
        <v>1</v>
      </c>
      <c r="D122">
        <f>IF('ALL-Students'!D125='Master Answer Key'!$B124, 1, 0)</f>
        <v>0</v>
      </c>
      <c r="E122">
        <f>IF('ALL-Students'!E125='Master Answer Key'!$B124, 1, 0)</f>
        <v>1</v>
      </c>
      <c r="F122">
        <f>IF('ALL-Students'!F125='Master Answer Key'!$B124, 1, 0)</f>
        <v>1</v>
      </c>
      <c r="G122">
        <f>IF('ALL-Students'!G125='Master Answer Key'!$B124, 1, 0)</f>
        <v>0</v>
      </c>
      <c r="H122">
        <f>IF('ALL-Students'!H125='Master Answer Key'!$B124, 1, 0)</f>
        <v>1</v>
      </c>
      <c r="I122">
        <f>IF('ALL-Students'!I125='Master Answer Key'!$B124, 1, 0)</f>
        <v>0</v>
      </c>
      <c r="J122">
        <f>IF('ALL-Students'!J125='Master Answer Key'!$B124, 1, 0)</f>
        <v>1</v>
      </c>
      <c r="K122">
        <f>IF('ALL-Students'!K125='Master Answer Key'!$B124, 1, 0)</f>
        <v>1</v>
      </c>
      <c r="L122">
        <f>IF('ALL-Students'!L125='Master Answer Key'!$B124, 1, 0)</f>
        <v>0</v>
      </c>
      <c r="M122">
        <f>IF('ALL-Students'!M125='Master Answer Key'!$B124, 1, 0)</f>
        <v>1</v>
      </c>
      <c r="N122">
        <f>IF('ALL-Students'!N125='Master Answer Key'!$B124, 1, 0)</f>
        <v>0</v>
      </c>
      <c r="O122">
        <f>IF('ALL-Students'!O125='Master Answer Key'!$B124, 1, 0)</f>
        <v>1</v>
      </c>
      <c r="P122">
        <f>IF('ALL-Students'!P125='Master Answer Key'!$B124, 1, 0)</f>
        <v>1</v>
      </c>
      <c r="Q122">
        <f>IF('ALL-Students'!Q125='Master Answer Key'!$B124, 1, 0)</f>
        <v>1</v>
      </c>
      <c r="R122">
        <f>IF('ALL-Students'!R125='Master Answer Key'!$B124, 1, 0)</f>
        <v>1</v>
      </c>
      <c r="S122">
        <f>IF('ALL-Students'!S125='Master Answer Key'!$B124, 1, 0)</f>
        <v>1</v>
      </c>
      <c r="T122">
        <f>IF('ALL-Students'!T125='Master Answer Key'!$B124, 1, 0)</f>
        <v>1</v>
      </c>
      <c r="U122">
        <f>IF('ALL-Students'!U125='Master Answer Key'!$B124, 1, 0)</f>
        <v>1</v>
      </c>
      <c r="V122">
        <f>IF('ALL-Students'!V125='Master Answer Key'!$B124, 1, 0)</f>
        <v>0</v>
      </c>
      <c r="W122">
        <f>IF('ALL-Students'!W125='Master Answer Key'!$B124, 1, 0)</f>
        <v>0</v>
      </c>
      <c r="X122">
        <f>IF('ALL-Students'!X125='Master Answer Key'!$B124, 1, 0)</f>
        <v>0</v>
      </c>
      <c r="Y122">
        <f>IF('ALL-Students'!Y125='Master Answer Key'!$B124, 1, 0)</f>
        <v>0</v>
      </c>
      <c r="Z122">
        <f>IF('ALL-Students'!Z125='Master Answer Key'!$B124, 1, 0)</f>
        <v>1</v>
      </c>
      <c r="AA122">
        <f>IF('ALL-Students'!AA125='Master Answer Key'!$B124, 1, 0)</f>
        <v>1</v>
      </c>
      <c r="AB122">
        <f>IF('ALL-Students'!AB125='Master Answer Key'!$B124, 1, 0)</f>
        <v>0</v>
      </c>
      <c r="AC122">
        <f>IF('ALL-Students'!AC125='Master Answer Key'!$B124, 1, 0)</f>
        <v>1</v>
      </c>
      <c r="AD122">
        <f>IF('ALL-Students'!AD125='Master Answer Key'!$B124, 1, 0)</f>
        <v>1</v>
      </c>
      <c r="AE122">
        <f>IF('ALL-Students'!AE125='Master Answer Key'!$B124, 1, 0)</f>
        <v>1</v>
      </c>
      <c r="AF122">
        <f>IF('ALL-Students'!AF125='Master Answer Key'!$B124, 1, 0)</f>
        <v>1</v>
      </c>
      <c r="AG122">
        <f>IF('ALL-Students'!AG125='Master Answer Key'!$B124, 1, 0)</f>
        <v>1</v>
      </c>
      <c r="AH122">
        <f>IF('ALL-Students'!AH125='Master Answer Key'!$B124, 1, 0)</f>
        <v>1</v>
      </c>
      <c r="AI122">
        <f>IF('ALL-Students'!AI125='Master Answer Key'!$B124, 1, 0)</f>
        <v>1</v>
      </c>
      <c r="AJ122">
        <f>IF('ALL-Students'!AJ125='Master Answer Key'!$B124, 1, 0)</f>
        <v>0</v>
      </c>
      <c r="AK122">
        <f>IF('ALL-Students'!AK125='Master Answer Key'!$B124, 1, 0)</f>
        <v>0</v>
      </c>
      <c r="AL122">
        <f>IF('ALL-Students'!AL125='Master Answer Key'!$B124, 1, 0)</f>
        <v>0</v>
      </c>
      <c r="AM122">
        <f>IF('ALL-Students'!AM125='Master Answer Key'!$B124, 1, 0)</f>
        <v>1</v>
      </c>
      <c r="AN122">
        <f>IF('ALL-Students'!AN125='Master Answer Key'!$B124, 1, 0)</f>
        <v>0</v>
      </c>
      <c r="AO122">
        <f>IF('ALL-Students'!AO125='Master Answer Key'!$B124, 1, 0)</f>
        <v>1</v>
      </c>
      <c r="AP122">
        <f>IF('ALL-Students'!AP125='Master Answer Key'!$B124, 1, 0)</f>
        <v>1</v>
      </c>
      <c r="AQ122">
        <f>IF('ALL-Students'!AQ125='Master Answer Key'!$B124, 1, 0)</f>
        <v>1</v>
      </c>
      <c r="AR122">
        <f>IF('ALL-Students'!AR125='Master Answer Key'!$B124, 1, 0)</f>
        <v>1</v>
      </c>
      <c r="AS122">
        <f>IF('ALL-Students'!AS125='Master Answer Key'!$B124, 1, 0)</f>
        <v>0</v>
      </c>
      <c r="AT122">
        <f>IF('ALL-Students'!AT125='Master Answer Key'!$B124, 1, 0)</f>
        <v>1</v>
      </c>
      <c r="AU122">
        <f>IF('ALL-Students'!AU125='Master Answer Key'!$B124, 1, 0)</f>
        <v>1</v>
      </c>
      <c r="AV122">
        <f>IF('ALL-Students'!AV125='Master Answer Key'!$B124, 1, 0)</f>
        <v>0</v>
      </c>
      <c r="AW122">
        <f>IF('ALL-Students'!AW125='Master Answer Key'!$B124, 1, 0)</f>
        <v>1</v>
      </c>
      <c r="AX122">
        <f>IF('ALL-Students'!AX125='Master Answer Key'!$B124, 1, 0)</f>
        <v>1</v>
      </c>
      <c r="AY122">
        <f>IF('ALL-Students'!AY125='Master Answer Key'!$B124, 1, 0)</f>
        <v>1</v>
      </c>
      <c r="AZ122">
        <f>IF('ALL-Students'!AZ125='Master Answer Key'!$B124, 1, 0)</f>
        <v>1</v>
      </c>
      <c r="BA122">
        <f>IF('ALL-Students'!BA125='Master Answer Key'!$B124, 1, 0)</f>
        <v>1</v>
      </c>
      <c r="BB122">
        <f>IF('ALL-Students'!BB125='Master Answer Key'!$B124, 1, 0)</f>
        <v>1</v>
      </c>
      <c r="BC122">
        <f>IF('ALL-Students'!BC125='Master Answer Key'!$B124, 1, 0)</f>
        <v>0</v>
      </c>
      <c r="BD122">
        <f>IF('ALL-Students'!BD125='Master Answer Key'!$B124, 1, 0)</f>
        <v>1</v>
      </c>
      <c r="BE122">
        <f>IF('ALL-Students'!BE125='Master Answer Key'!$B124, 1, 0)</f>
        <v>1</v>
      </c>
      <c r="BF122">
        <f>IF('ALL-Students'!BF125='Master Answer Key'!$B124, 1, 0)</f>
        <v>1</v>
      </c>
      <c r="BG122">
        <f>IF('ALL-Students'!BG125='Master Answer Key'!$B124, 1, 0)</f>
        <v>0</v>
      </c>
      <c r="BH122">
        <f>IF('ALL-Students'!BH125='Master Answer Key'!$B124, 1, 0)</f>
        <v>1</v>
      </c>
      <c r="BI122">
        <f>IF('ALL-Students'!BI125='Master Answer Key'!$B124, 1, 0)</f>
        <v>1</v>
      </c>
      <c r="BJ122">
        <f>IF('ALL-Students'!BJ125='Master Answer Key'!$B124, 1, 0)</f>
        <v>1</v>
      </c>
      <c r="BK122">
        <f>IF('ALL-Students'!BK125='Master Answer Key'!$B124, 1, 0)</f>
        <v>1</v>
      </c>
      <c r="BL122">
        <f>IF('ALL-Students'!BL125='Master Answer Key'!$B124, 1, 0)</f>
        <v>1</v>
      </c>
      <c r="BM122">
        <f>IF('ALL-Students'!BM125='Master Answer Key'!$B124, 1, 0)</f>
        <v>1</v>
      </c>
      <c r="BN122">
        <f>IF('ALL-Students'!BN125='Master Answer Key'!$B124, 1, 0)</f>
        <v>1</v>
      </c>
      <c r="BO122">
        <f>IF('ALL-Students'!BO125='Master Answer Key'!$B124, 1, 0)</f>
        <v>1</v>
      </c>
      <c r="BP122">
        <f>IF('ALL-Students'!BP125='Master Answer Key'!$B124, 1, 0)</f>
        <v>1</v>
      </c>
      <c r="BQ122">
        <f>IF('ALL-Students'!BQ125='Master Answer Key'!$B124, 1, 0)</f>
        <v>1</v>
      </c>
      <c r="BR122">
        <f>IF('ALL-Students'!BR125='Master Answer Key'!$B124, 1, 0)</f>
        <v>1</v>
      </c>
      <c r="BS122">
        <f>IF('ALL-Students'!BS125='Master Answer Key'!$B124, 1, 0)</f>
        <v>1</v>
      </c>
      <c r="BT122">
        <f>IF('ALL-Students'!BT125='Master Answer Key'!$B124, 1, 0)</f>
        <v>0</v>
      </c>
      <c r="BU122">
        <f>IF('ALL-Students'!BU125='Master Answer Key'!$B124, 1, 0)</f>
        <v>1</v>
      </c>
      <c r="BV122">
        <f>IF('ALL-Students'!BV125='Master Answer Key'!$B124, 1, 0)</f>
        <v>0</v>
      </c>
      <c r="BW122">
        <f>IF('ALL-Students'!BW125='Master Answer Key'!$B124, 1, 0)</f>
        <v>1</v>
      </c>
      <c r="BX122">
        <f>IF('ALL-Students'!BX125='Master Answer Key'!$B124, 1, 0)</f>
        <v>1</v>
      </c>
      <c r="BY122">
        <f>IF('ALL-Students'!BY125='Master Answer Key'!$B124, 1, 0)</f>
        <v>1</v>
      </c>
      <c r="BZ122">
        <f>IF('ALL-Students'!BZ125='Master Answer Key'!$B124, 1, 0)</f>
        <v>1</v>
      </c>
      <c r="CA122">
        <f>IF('ALL-Students'!CA125='Master Answer Key'!$B124, 1, 0)</f>
        <v>1</v>
      </c>
      <c r="CB122">
        <f>IF('ALL-Students'!CB125='Master Answer Key'!$B124, 1, 0)</f>
        <v>1</v>
      </c>
      <c r="CC122">
        <f>IF('ALL-Students'!CC125='Master Answer Key'!$B124, 1, 0)</f>
        <v>0</v>
      </c>
    </row>
    <row r="123">
      <c r="A123" s="5" t="s">
        <v>227</v>
      </c>
      <c r="B123">
        <f>IF('ALL-Students'!B126='Master Answer Key'!$B125, 1, 0)</f>
        <v>1</v>
      </c>
      <c r="C123">
        <f>IF('ALL-Students'!C126='Master Answer Key'!$B125, 1, 0)</f>
        <v>1</v>
      </c>
      <c r="D123">
        <f>IF('ALL-Students'!D126='Master Answer Key'!$B125, 1, 0)</f>
        <v>1</v>
      </c>
      <c r="E123">
        <f>IF('ALL-Students'!E126='Master Answer Key'!$B125, 1, 0)</f>
        <v>1</v>
      </c>
      <c r="F123">
        <f>IF('ALL-Students'!F126='Master Answer Key'!$B125, 1, 0)</f>
        <v>1</v>
      </c>
      <c r="G123">
        <f>IF('ALL-Students'!G126='Master Answer Key'!$B125, 1, 0)</f>
        <v>0</v>
      </c>
      <c r="H123">
        <f>IF('ALL-Students'!H126='Master Answer Key'!$B125, 1, 0)</f>
        <v>1</v>
      </c>
      <c r="I123">
        <f>IF('ALL-Students'!I126='Master Answer Key'!$B125, 1, 0)</f>
        <v>1</v>
      </c>
      <c r="J123">
        <f>IF('ALL-Students'!J126='Master Answer Key'!$B125, 1, 0)</f>
        <v>1</v>
      </c>
      <c r="K123">
        <f>IF('ALL-Students'!K126='Master Answer Key'!$B125, 1, 0)</f>
        <v>1</v>
      </c>
      <c r="L123">
        <f>IF('ALL-Students'!L126='Master Answer Key'!$B125, 1, 0)</f>
        <v>1</v>
      </c>
      <c r="M123">
        <f>IF('ALL-Students'!M126='Master Answer Key'!$B125, 1, 0)</f>
        <v>1</v>
      </c>
      <c r="N123">
        <f>IF('ALL-Students'!N126='Master Answer Key'!$B125, 1, 0)</f>
        <v>1</v>
      </c>
      <c r="O123">
        <f>IF('ALL-Students'!O126='Master Answer Key'!$B125, 1, 0)</f>
        <v>1</v>
      </c>
      <c r="P123">
        <f>IF('ALL-Students'!P126='Master Answer Key'!$B125, 1, 0)</f>
        <v>1</v>
      </c>
      <c r="Q123">
        <f>IF('ALL-Students'!Q126='Master Answer Key'!$B125, 1, 0)</f>
        <v>0</v>
      </c>
      <c r="R123">
        <f>IF('ALL-Students'!R126='Master Answer Key'!$B125, 1, 0)</f>
        <v>1</v>
      </c>
      <c r="S123">
        <f>IF('ALL-Students'!S126='Master Answer Key'!$B125, 1, 0)</f>
        <v>1</v>
      </c>
      <c r="T123">
        <f>IF('ALL-Students'!T126='Master Answer Key'!$B125, 1, 0)</f>
        <v>1</v>
      </c>
      <c r="U123">
        <f>IF('ALL-Students'!U126='Master Answer Key'!$B125, 1, 0)</f>
        <v>1</v>
      </c>
      <c r="V123">
        <f>IF('ALL-Students'!V126='Master Answer Key'!$B125, 1, 0)</f>
        <v>1</v>
      </c>
      <c r="W123">
        <f>IF('ALL-Students'!W126='Master Answer Key'!$B125, 1, 0)</f>
        <v>0</v>
      </c>
      <c r="X123">
        <f>IF('ALL-Students'!X126='Master Answer Key'!$B125, 1, 0)</f>
        <v>1</v>
      </c>
      <c r="Y123">
        <f>IF('ALL-Students'!Y126='Master Answer Key'!$B125, 1, 0)</f>
        <v>0</v>
      </c>
      <c r="Z123">
        <f>IF('ALL-Students'!Z126='Master Answer Key'!$B125, 1, 0)</f>
        <v>1</v>
      </c>
      <c r="AA123">
        <f>IF('ALL-Students'!AA126='Master Answer Key'!$B125, 1, 0)</f>
        <v>1</v>
      </c>
      <c r="AB123">
        <f>IF('ALL-Students'!AB126='Master Answer Key'!$B125, 1, 0)</f>
        <v>1</v>
      </c>
      <c r="AC123">
        <f>IF('ALL-Students'!AC126='Master Answer Key'!$B125, 1, 0)</f>
        <v>1</v>
      </c>
      <c r="AD123">
        <f>IF('ALL-Students'!AD126='Master Answer Key'!$B125, 1, 0)</f>
        <v>1</v>
      </c>
      <c r="AE123">
        <f>IF('ALL-Students'!AE126='Master Answer Key'!$B125, 1, 0)</f>
        <v>1</v>
      </c>
      <c r="AF123">
        <f>IF('ALL-Students'!AF126='Master Answer Key'!$B125, 1, 0)</f>
        <v>1</v>
      </c>
      <c r="AG123">
        <f>IF('ALL-Students'!AG126='Master Answer Key'!$B125, 1, 0)</f>
        <v>1</v>
      </c>
      <c r="AH123">
        <f>IF('ALL-Students'!AH126='Master Answer Key'!$B125, 1, 0)</f>
        <v>1</v>
      </c>
      <c r="AI123">
        <f>IF('ALL-Students'!AI126='Master Answer Key'!$B125, 1, 0)</f>
        <v>1</v>
      </c>
      <c r="AJ123">
        <f>IF('ALL-Students'!AJ126='Master Answer Key'!$B125, 1, 0)</f>
        <v>1</v>
      </c>
      <c r="AK123">
        <f>IF('ALL-Students'!AK126='Master Answer Key'!$B125, 1, 0)</f>
        <v>1</v>
      </c>
      <c r="AL123">
        <f>IF('ALL-Students'!AL126='Master Answer Key'!$B125, 1, 0)</f>
        <v>1</v>
      </c>
      <c r="AM123">
        <f>IF('ALL-Students'!AM126='Master Answer Key'!$B125, 1, 0)</f>
        <v>1</v>
      </c>
      <c r="AN123">
        <f>IF('ALL-Students'!AN126='Master Answer Key'!$B125, 1, 0)</f>
        <v>0</v>
      </c>
      <c r="AO123">
        <f>IF('ALL-Students'!AO126='Master Answer Key'!$B125, 1, 0)</f>
        <v>1</v>
      </c>
      <c r="AP123">
        <f>IF('ALL-Students'!AP126='Master Answer Key'!$B125, 1, 0)</f>
        <v>1</v>
      </c>
      <c r="AQ123">
        <f>IF('ALL-Students'!AQ126='Master Answer Key'!$B125, 1, 0)</f>
        <v>1</v>
      </c>
      <c r="AR123">
        <f>IF('ALL-Students'!AR126='Master Answer Key'!$B125, 1, 0)</f>
        <v>1</v>
      </c>
      <c r="AS123">
        <f>IF('ALL-Students'!AS126='Master Answer Key'!$B125, 1, 0)</f>
        <v>0</v>
      </c>
      <c r="AT123">
        <f>IF('ALL-Students'!AT126='Master Answer Key'!$B125, 1, 0)</f>
        <v>1</v>
      </c>
      <c r="AU123">
        <f>IF('ALL-Students'!AU126='Master Answer Key'!$B125, 1, 0)</f>
        <v>1</v>
      </c>
      <c r="AV123">
        <f>IF('ALL-Students'!AV126='Master Answer Key'!$B125, 1, 0)</f>
        <v>1</v>
      </c>
      <c r="AW123">
        <f>IF('ALL-Students'!AW126='Master Answer Key'!$B125, 1, 0)</f>
        <v>1</v>
      </c>
      <c r="AX123">
        <f>IF('ALL-Students'!AX126='Master Answer Key'!$B125, 1, 0)</f>
        <v>1</v>
      </c>
      <c r="AY123">
        <f>IF('ALL-Students'!AY126='Master Answer Key'!$B125, 1, 0)</f>
        <v>1</v>
      </c>
      <c r="AZ123">
        <f>IF('ALL-Students'!AZ126='Master Answer Key'!$B125, 1, 0)</f>
        <v>1</v>
      </c>
      <c r="BA123">
        <f>IF('ALL-Students'!BA126='Master Answer Key'!$B125, 1, 0)</f>
        <v>1</v>
      </c>
      <c r="BB123">
        <f>IF('ALL-Students'!BB126='Master Answer Key'!$B125, 1, 0)</f>
        <v>1</v>
      </c>
      <c r="BC123">
        <f>IF('ALL-Students'!BC126='Master Answer Key'!$B125, 1, 0)</f>
        <v>1</v>
      </c>
      <c r="BD123">
        <f>IF('ALL-Students'!BD126='Master Answer Key'!$B125, 1, 0)</f>
        <v>1</v>
      </c>
      <c r="BE123">
        <f>IF('ALL-Students'!BE126='Master Answer Key'!$B125, 1, 0)</f>
        <v>1</v>
      </c>
      <c r="BF123">
        <f>IF('ALL-Students'!BF126='Master Answer Key'!$B125, 1, 0)</f>
        <v>1</v>
      </c>
      <c r="BG123">
        <f>IF('ALL-Students'!BG126='Master Answer Key'!$B125, 1, 0)</f>
        <v>1</v>
      </c>
      <c r="BH123">
        <f>IF('ALL-Students'!BH126='Master Answer Key'!$B125, 1, 0)</f>
        <v>1</v>
      </c>
      <c r="BI123">
        <f>IF('ALL-Students'!BI126='Master Answer Key'!$B125, 1, 0)</f>
        <v>1</v>
      </c>
      <c r="BJ123">
        <f>IF('ALL-Students'!BJ126='Master Answer Key'!$B125, 1, 0)</f>
        <v>1</v>
      </c>
      <c r="BK123">
        <f>IF('ALL-Students'!BK126='Master Answer Key'!$B125, 1, 0)</f>
        <v>1</v>
      </c>
      <c r="BL123">
        <f>IF('ALL-Students'!BL126='Master Answer Key'!$B125, 1, 0)</f>
        <v>1</v>
      </c>
      <c r="BM123">
        <f>IF('ALL-Students'!BM126='Master Answer Key'!$B125, 1, 0)</f>
        <v>1</v>
      </c>
      <c r="BN123">
        <f>IF('ALL-Students'!BN126='Master Answer Key'!$B125, 1, 0)</f>
        <v>1</v>
      </c>
      <c r="BO123">
        <f>IF('ALL-Students'!BO126='Master Answer Key'!$B125, 1, 0)</f>
        <v>1</v>
      </c>
      <c r="BP123">
        <f>IF('ALL-Students'!BP126='Master Answer Key'!$B125, 1, 0)</f>
        <v>1</v>
      </c>
      <c r="BQ123">
        <f>IF('ALL-Students'!BQ126='Master Answer Key'!$B125, 1, 0)</f>
        <v>1</v>
      </c>
      <c r="BR123">
        <f>IF('ALL-Students'!BR126='Master Answer Key'!$B125, 1, 0)</f>
        <v>1</v>
      </c>
      <c r="BS123">
        <f>IF('ALL-Students'!BS126='Master Answer Key'!$B125, 1, 0)</f>
        <v>1</v>
      </c>
      <c r="BT123">
        <f>IF('ALL-Students'!BT126='Master Answer Key'!$B125, 1, 0)</f>
        <v>1</v>
      </c>
      <c r="BU123">
        <f>IF('ALL-Students'!BU126='Master Answer Key'!$B125, 1, 0)</f>
        <v>1</v>
      </c>
      <c r="BV123">
        <f>IF('ALL-Students'!BV126='Master Answer Key'!$B125, 1, 0)</f>
        <v>1</v>
      </c>
      <c r="BW123">
        <f>IF('ALL-Students'!BW126='Master Answer Key'!$B125, 1, 0)</f>
        <v>1</v>
      </c>
      <c r="BX123">
        <f>IF('ALL-Students'!BX126='Master Answer Key'!$B125, 1, 0)</f>
        <v>1</v>
      </c>
      <c r="BY123">
        <f>IF('ALL-Students'!BY126='Master Answer Key'!$B125, 1, 0)</f>
        <v>1</v>
      </c>
      <c r="BZ123">
        <f>IF('ALL-Students'!BZ126='Master Answer Key'!$B125, 1, 0)</f>
        <v>1</v>
      </c>
      <c r="CA123">
        <f>IF('ALL-Students'!CA126='Master Answer Key'!$B125, 1, 0)</f>
        <v>1</v>
      </c>
      <c r="CB123">
        <f>IF('ALL-Students'!CB126='Master Answer Key'!$B125, 1, 0)</f>
        <v>1</v>
      </c>
      <c r="CC123">
        <f>IF('ALL-Students'!CC126='Master Answer Key'!$B125, 1, 0)</f>
        <v>1</v>
      </c>
    </row>
    <row r="124">
      <c r="A124" s="5" t="s">
        <v>228</v>
      </c>
      <c r="B124">
        <f>IF('ALL-Students'!B127='Master Answer Key'!$B126, 1, 0)</f>
        <v>1</v>
      </c>
      <c r="C124">
        <f>IF('ALL-Students'!C127='Master Answer Key'!$B126, 1, 0)</f>
        <v>1</v>
      </c>
      <c r="D124">
        <f>IF('ALL-Students'!D127='Master Answer Key'!$B126, 1, 0)</f>
        <v>1</v>
      </c>
      <c r="E124">
        <f>IF('ALL-Students'!E127='Master Answer Key'!$B126, 1, 0)</f>
        <v>1</v>
      </c>
      <c r="F124">
        <f>IF('ALL-Students'!F127='Master Answer Key'!$B126, 1, 0)</f>
        <v>1</v>
      </c>
      <c r="G124">
        <f>IF('ALL-Students'!G127='Master Answer Key'!$B126, 1, 0)</f>
        <v>0</v>
      </c>
      <c r="H124">
        <f>IF('ALL-Students'!H127='Master Answer Key'!$B126, 1, 0)</f>
        <v>1</v>
      </c>
      <c r="I124">
        <f>IF('ALL-Students'!I127='Master Answer Key'!$B126, 1, 0)</f>
        <v>1</v>
      </c>
      <c r="J124">
        <f>IF('ALL-Students'!J127='Master Answer Key'!$B126, 1, 0)</f>
        <v>1</v>
      </c>
      <c r="K124">
        <f>IF('ALL-Students'!K127='Master Answer Key'!$B126, 1, 0)</f>
        <v>1</v>
      </c>
      <c r="L124">
        <f>IF('ALL-Students'!L127='Master Answer Key'!$B126, 1, 0)</f>
        <v>1</v>
      </c>
      <c r="M124">
        <f>IF('ALL-Students'!M127='Master Answer Key'!$B126, 1, 0)</f>
        <v>1</v>
      </c>
      <c r="N124">
        <f>IF('ALL-Students'!N127='Master Answer Key'!$B126, 1, 0)</f>
        <v>1</v>
      </c>
      <c r="O124">
        <f>IF('ALL-Students'!O127='Master Answer Key'!$B126, 1, 0)</f>
        <v>1</v>
      </c>
      <c r="P124">
        <f>IF('ALL-Students'!P127='Master Answer Key'!$B126, 1, 0)</f>
        <v>1</v>
      </c>
      <c r="Q124">
        <f>IF('ALL-Students'!Q127='Master Answer Key'!$B126, 1, 0)</f>
        <v>1</v>
      </c>
      <c r="R124">
        <f>IF('ALL-Students'!R127='Master Answer Key'!$B126, 1, 0)</f>
        <v>1</v>
      </c>
      <c r="S124">
        <f>IF('ALL-Students'!S127='Master Answer Key'!$B126, 1, 0)</f>
        <v>1</v>
      </c>
      <c r="T124">
        <f>IF('ALL-Students'!T127='Master Answer Key'!$B126, 1, 0)</f>
        <v>1</v>
      </c>
      <c r="U124">
        <f>IF('ALL-Students'!U127='Master Answer Key'!$B126, 1, 0)</f>
        <v>1</v>
      </c>
      <c r="V124">
        <f>IF('ALL-Students'!V127='Master Answer Key'!$B126, 1, 0)</f>
        <v>1</v>
      </c>
      <c r="W124">
        <f>IF('ALL-Students'!W127='Master Answer Key'!$B126, 1, 0)</f>
        <v>0</v>
      </c>
      <c r="X124">
        <f>IF('ALL-Students'!X127='Master Answer Key'!$B126, 1, 0)</f>
        <v>1</v>
      </c>
      <c r="Y124">
        <f>IF('ALL-Students'!Y127='Master Answer Key'!$B126, 1, 0)</f>
        <v>0</v>
      </c>
      <c r="Z124">
        <f>IF('ALL-Students'!Z127='Master Answer Key'!$B126, 1, 0)</f>
        <v>1</v>
      </c>
      <c r="AA124">
        <f>IF('ALL-Students'!AA127='Master Answer Key'!$B126, 1, 0)</f>
        <v>1</v>
      </c>
      <c r="AB124">
        <f>IF('ALL-Students'!AB127='Master Answer Key'!$B126, 1, 0)</f>
        <v>1</v>
      </c>
      <c r="AC124">
        <f>IF('ALL-Students'!AC127='Master Answer Key'!$B126, 1, 0)</f>
        <v>1</v>
      </c>
      <c r="AD124">
        <f>IF('ALL-Students'!AD127='Master Answer Key'!$B126, 1, 0)</f>
        <v>1</v>
      </c>
      <c r="AE124">
        <f>IF('ALL-Students'!AE127='Master Answer Key'!$B126, 1, 0)</f>
        <v>1</v>
      </c>
      <c r="AF124">
        <f>IF('ALL-Students'!AF127='Master Answer Key'!$B126, 1, 0)</f>
        <v>1</v>
      </c>
      <c r="AG124">
        <f>IF('ALL-Students'!AG127='Master Answer Key'!$B126, 1, 0)</f>
        <v>1</v>
      </c>
      <c r="AH124">
        <f>IF('ALL-Students'!AH127='Master Answer Key'!$B126, 1, 0)</f>
        <v>1</v>
      </c>
      <c r="AI124">
        <f>IF('ALL-Students'!AI127='Master Answer Key'!$B126, 1, 0)</f>
        <v>1</v>
      </c>
      <c r="AJ124">
        <f>IF('ALL-Students'!AJ127='Master Answer Key'!$B126, 1, 0)</f>
        <v>1</v>
      </c>
      <c r="AK124">
        <f>IF('ALL-Students'!AK127='Master Answer Key'!$B126, 1, 0)</f>
        <v>1</v>
      </c>
      <c r="AL124">
        <f>IF('ALL-Students'!AL127='Master Answer Key'!$B126, 1, 0)</f>
        <v>1</v>
      </c>
      <c r="AM124">
        <f>IF('ALL-Students'!AM127='Master Answer Key'!$B126, 1, 0)</f>
        <v>1</v>
      </c>
      <c r="AN124">
        <f>IF('ALL-Students'!AN127='Master Answer Key'!$B126, 1, 0)</f>
        <v>0</v>
      </c>
      <c r="AO124">
        <f>IF('ALL-Students'!AO127='Master Answer Key'!$B126, 1, 0)</f>
        <v>1</v>
      </c>
      <c r="AP124">
        <f>IF('ALL-Students'!AP127='Master Answer Key'!$B126, 1, 0)</f>
        <v>1</v>
      </c>
      <c r="AQ124">
        <f>IF('ALL-Students'!AQ127='Master Answer Key'!$B126, 1, 0)</f>
        <v>1</v>
      </c>
      <c r="AR124">
        <f>IF('ALL-Students'!AR127='Master Answer Key'!$B126, 1, 0)</f>
        <v>1</v>
      </c>
      <c r="AS124">
        <f>IF('ALL-Students'!AS127='Master Answer Key'!$B126, 1, 0)</f>
        <v>0</v>
      </c>
      <c r="AT124">
        <f>IF('ALL-Students'!AT127='Master Answer Key'!$B126, 1, 0)</f>
        <v>1</v>
      </c>
      <c r="AU124">
        <f>IF('ALL-Students'!AU127='Master Answer Key'!$B126, 1, 0)</f>
        <v>1</v>
      </c>
      <c r="AV124">
        <f>IF('ALL-Students'!AV127='Master Answer Key'!$B126, 1, 0)</f>
        <v>1</v>
      </c>
      <c r="AW124">
        <f>IF('ALL-Students'!AW127='Master Answer Key'!$B126, 1, 0)</f>
        <v>1</v>
      </c>
      <c r="AX124">
        <f>IF('ALL-Students'!AX127='Master Answer Key'!$B126, 1, 0)</f>
        <v>1</v>
      </c>
      <c r="AY124">
        <f>IF('ALL-Students'!AY127='Master Answer Key'!$B126, 1, 0)</f>
        <v>1</v>
      </c>
      <c r="AZ124">
        <f>IF('ALL-Students'!AZ127='Master Answer Key'!$B126, 1, 0)</f>
        <v>1</v>
      </c>
      <c r="BA124">
        <f>IF('ALL-Students'!BA127='Master Answer Key'!$B126, 1, 0)</f>
        <v>1</v>
      </c>
      <c r="BB124">
        <f>IF('ALL-Students'!BB127='Master Answer Key'!$B126, 1, 0)</f>
        <v>1</v>
      </c>
      <c r="BC124">
        <f>IF('ALL-Students'!BC127='Master Answer Key'!$B126, 1, 0)</f>
        <v>1</v>
      </c>
      <c r="BD124">
        <f>IF('ALL-Students'!BD127='Master Answer Key'!$B126, 1, 0)</f>
        <v>1</v>
      </c>
      <c r="BE124">
        <f>IF('ALL-Students'!BE127='Master Answer Key'!$B126, 1, 0)</f>
        <v>1</v>
      </c>
      <c r="BF124">
        <f>IF('ALL-Students'!BF127='Master Answer Key'!$B126, 1, 0)</f>
        <v>1</v>
      </c>
      <c r="BG124">
        <f>IF('ALL-Students'!BG127='Master Answer Key'!$B126, 1, 0)</f>
        <v>1</v>
      </c>
      <c r="BH124">
        <f>IF('ALL-Students'!BH127='Master Answer Key'!$B126, 1, 0)</f>
        <v>1</v>
      </c>
      <c r="BI124">
        <f>IF('ALL-Students'!BI127='Master Answer Key'!$B126, 1, 0)</f>
        <v>1</v>
      </c>
      <c r="BJ124">
        <f>IF('ALL-Students'!BJ127='Master Answer Key'!$B126, 1, 0)</f>
        <v>1</v>
      </c>
      <c r="BK124">
        <f>IF('ALL-Students'!BK127='Master Answer Key'!$B126, 1, 0)</f>
        <v>1</v>
      </c>
      <c r="BL124">
        <f>IF('ALL-Students'!BL127='Master Answer Key'!$B126, 1, 0)</f>
        <v>1</v>
      </c>
      <c r="BM124">
        <f>IF('ALL-Students'!BM127='Master Answer Key'!$B126, 1, 0)</f>
        <v>1</v>
      </c>
      <c r="BN124">
        <f>IF('ALL-Students'!BN127='Master Answer Key'!$B126, 1, 0)</f>
        <v>1</v>
      </c>
      <c r="BO124">
        <f>IF('ALL-Students'!BO127='Master Answer Key'!$B126, 1, 0)</f>
        <v>1</v>
      </c>
      <c r="BP124">
        <f>IF('ALL-Students'!BP127='Master Answer Key'!$B126, 1, 0)</f>
        <v>1</v>
      </c>
      <c r="BQ124">
        <f>IF('ALL-Students'!BQ127='Master Answer Key'!$B126, 1, 0)</f>
        <v>1</v>
      </c>
      <c r="BR124">
        <f>IF('ALL-Students'!BR127='Master Answer Key'!$B126, 1, 0)</f>
        <v>1</v>
      </c>
      <c r="BS124">
        <f>IF('ALL-Students'!BS127='Master Answer Key'!$B126, 1, 0)</f>
        <v>1</v>
      </c>
      <c r="BT124">
        <f>IF('ALL-Students'!BT127='Master Answer Key'!$B126, 1, 0)</f>
        <v>1</v>
      </c>
      <c r="BU124">
        <f>IF('ALL-Students'!BU127='Master Answer Key'!$B126, 1, 0)</f>
        <v>1</v>
      </c>
      <c r="BV124">
        <f>IF('ALL-Students'!BV127='Master Answer Key'!$B126, 1, 0)</f>
        <v>1</v>
      </c>
      <c r="BW124">
        <f>IF('ALL-Students'!BW127='Master Answer Key'!$B126, 1, 0)</f>
        <v>1</v>
      </c>
      <c r="BX124">
        <f>IF('ALL-Students'!BX127='Master Answer Key'!$B126, 1, 0)</f>
        <v>1</v>
      </c>
      <c r="BY124">
        <f>IF('ALL-Students'!BY127='Master Answer Key'!$B126, 1, 0)</f>
        <v>1</v>
      </c>
      <c r="BZ124">
        <f>IF('ALL-Students'!BZ127='Master Answer Key'!$B126, 1, 0)</f>
        <v>1</v>
      </c>
      <c r="CA124">
        <f>IF('ALL-Students'!CA127='Master Answer Key'!$B126, 1, 0)</f>
        <v>1</v>
      </c>
      <c r="CB124">
        <f>IF('ALL-Students'!CB127='Master Answer Key'!$B126, 1, 0)</f>
        <v>1</v>
      </c>
      <c r="CC124">
        <f>IF('ALL-Students'!CC127='Master Answer Key'!$B126, 1, 0)</f>
        <v>1</v>
      </c>
    </row>
    <row r="125">
      <c r="A125" s="5" t="s">
        <v>229</v>
      </c>
      <c r="B125">
        <f>IF('ALL-Students'!B128='Master Answer Key'!$B127, 1, 0)</f>
        <v>1</v>
      </c>
      <c r="C125">
        <f>IF('ALL-Students'!C128='Master Answer Key'!$B127, 1, 0)</f>
        <v>1</v>
      </c>
      <c r="D125">
        <f>IF('ALL-Students'!D128='Master Answer Key'!$B127, 1, 0)</f>
        <v>1</v>
      </c>
      <c r="E125">
        <f>IF('ALL-Students'!E128='Master Answer Key'!$B127, 1, 0)</f>
        <v>1</v>
      </c>
      <c r="F125">
        <f>IF('ALL-Students'!F128='Master Answer Key'!$B127, 1, 0)</f>
        <v>1</v>
      </c>
      <c r="G125">
        <f>IF('ALL-Students'!G128='Master Answer Key'!$B127, 1, 0)</f>
        <v>0</v>
      </c>
      <c r="H125">
        <f>IF('ALL-Students'!H128='Master Answer Key'!$B127, 1, 0)</f>
        <v>1</v>
      </c>
      <c r="I125">
        <f>IF('ALL-Students'!I128='Master Answer Key'!$B127, 1, 0)</f>
        <v>1</v>
      </c>
      <c r="J125">
        <f>IF('ALL-Students'!J128='Master Answer Key'!$B127, 1, 0)</f>
        <v>1</v>
      </c>
      <c r="K125">
        <f>IF('ALL-Students'!K128='Master Answer Key'!$B127, 1, 0)</f>
        <v>1</v>
      </c>
      <c r="L125">
        <f>IF('ALL-Students'!L128='Master Answer Key'!$B127, 1, 0)</f>
        <v>1</v>
      </c>
      <c r="M125">
        <f>IF('ALL-Students'!M128='Master Answer Key'!$B127, 1, 0)</f>
        <v>1</v>
      </c>
      <c r="N125">
        <f>IF('ALL-Students'!N128='Master Answer Key'!$B127, 1, 0)</f>
        <v>0</v>
      </c>
      <c r="O125">
        <f>IF('ALL-Students'!O128='Master Answer Key'!$B127, 1, 0)</f>
        <v>1</v>
      </c>
      <c r="P125">
        <f>IF('ALL-Students'!P128='Master Answer Key'!$B127, 1, 0)</f>
        <v>1</v>
      </c>
      <c r="Q125">
        <f>IF('ALL-Students'!Q128='Master Answer Key'!$B127, 1, 0)</f>
        <v>1</v>
      </c>
      <c r="R125">
        <f>IF('ALL-Students'!R128='Master Answer Key'!$B127, 1, 0)</f>
        <v>0</v>
      </c>
      <c r="S125">
        <f>IF('ALL-Students'!S128='Master Answer Key'!$B127, 1, 0)</f>
        <v>1</v>
      </c>
      <c r="T125">
        <f>IF('ALL-Students'!T128='Master Answer Key'!$B127, 1, 0)</f>
        <v>1</v>
      </c>
      <c r="U125">
        <f>IF('ALL-Students'!U128='Master Answer Key'!$B127, 1, 0)</f>
        <v>1</v>
      </c>
      <c r="V125">
        <f>IF('ALL-Students'!V128='Master Answer Key'!$B127, 1, 0)</f>
        <v>1</v>
      </c>
      <c r="W125">
        <f>IF('ALL-Students'!W128='Master Answer Key'!$B127, 1, 0)</f>
        <v>0</v>
      </c>
      <c r="X125">
        <f>IF('ALL-Students'!X128='Master Answer Key'!$B127, 1, 0)</f>
        <v>1</v>
      </c>
      <c r="Y125">
        <f>IF('ALL-Students'!Y128='Master Answer Key'!$B127, 1, 0)</f>
        <v>0</v>
      </c>
      <c r="Z125">
        <f>IF('ALL-Students'!Z128='Master Answer Key'!$B127, 1, 0)</f>
        <v>1</v>
      </c>
      <c r="AA125">
        <f>IF('ALL-Students'!AA128='Master Answer Key'!$B127, 1, 0)</f>
        <v>1</v>
      </c>
      <c r="AB125">
        <f>IF('ALL-Students'!AB128='Master Answer Key'!$B127, 1, 0)</f>
        <v>1</v>
      </c>
      <c r="AC125">
        <f>IF('ALL-Students'!AC128='Master Answer Key'!$B127, 1, 0)</f>
        <v>0</v>
      </c>
      <c r="AD125">
        <f>IF('ALL-Students'!AD128='Master Answer Key'!$B127, 1, 0)</f>
        <v>1</v>
      </c>
      <c r="AE125">
        <f>IF('ALL-Students'!AE128='Master Answer Key'!$B127, 1, 0)</f>
        <v>1</v>
      </c>
      <c r="AF125">
        <f>IF('ALL-Students'!AF128='Master Answer Key'!$B127, 1, 0)</f>
        <v>0</v>
      </c>
      <c r="AG125">
        <f>IF('ALL-Students'!AG128='Master Answer Key'!$B127, 1, 0)</f>
        <v>1</v>
      </c>
      <c r="AH125">
        <f>IF('ALL-Students'!AH128='Master Answer Key'!$B127, 1, 0)</f>
        <v>1</v>
      </c>
      <c r="AI125">
        <f>IF('ALL-Students'!AI128='Master Answer Key'!$B127, 1, 0)</f>
        <v>1</v>
      </c>
      <c r="AJ125">
        <f>IF('ALL-Students'!AJ128='Master Answer Key'!$B127, 1, 0)</f>
        <v>1</v>
      </c>
      <c r="AK125">
        <f>IF('ALL-Students'!AK128='Master Answer Key'!$B127, 1, 0)</f>
        <v>1</v>
      </c>
      <c r="AL125">
        <f>IF('ALL-Students'!AL128='Master Answer Key'!$B127, 1, 0)</f>
        <v>1</v>
      </c>
      <c r="AM125">
        <f>IF('ALL-Students'!AM128='Master Answer Key'!$B127, 1, 0)</f>
        <v>0</v>
      </c>
      <c r="AN125">
        <f>IF('ALL-Students'!AN128='Master Answer Key'!$B127, 1, 0)</f>
        <v>0</v>
      </c>
      <c r="AO125">
        <f>IF('ALL-Students'!AO128='Master Answer Key'!$B127, 1, 0)</f>
        <v>0</v>
      </c>
      <c r="AP125">
        <f>IF('ALL-Students'!AP128='Master Answer Key'!$B127, 1, 0)</f>
        <v>1</v>
      </c>
      <c r="AQ125">
        <f>IF('ALL-Students'!AQ128='Master Answer Key'!$B127, 1, 0)</f>
        <v>1</v>
      </c>
      <c r="AR125">
        <f>IF('ALL-Students'!AR128='Master Answer Key'!$B127, 1, 0)</f>
        <v>1</v>
      </c>
      <c r="AS125">
        <f>IF('ALL-Students'!AS128='Master Answer Key'!$B127, 1, 0)</f>
        <v>0</v>
      </c>
      <c r="AT125">
        <f>IF('ALL-Students'!AT128='Master Answer Key'!$B127, 1, 0)</f>
        <v>1</v>
      </c>
      <c r="AU125">
        <f>IF('ALL-Students'!AU128='Master Answer Key'!$B127, 1, 0)</f>
        <v>1</v>
      </c>
      <c r="AV125">
        <f>IF('ALL-Students'!AV128='Master Answer Key'!$B127, 1, 0)</f>
        <v>1</v>
      </c>
      <c r="AW125">
        <f>IF('ALL-Students'!AW128='Master Answer Key'!$B127, 1, 0)</f>
        <v>1</v>
      </c>
      <c r="AX125">
        <f>IF('ALL-Students'!AX128='Master Answer Key'!$B127, 1, 0)</f>
        <v>1</v>
      </c>
      <c r="AY125">
        <f>IF('ALL-Students'!AY128='Master Answer Key'!$B127, 1, 0)</f>
        <v>1</v>
      </c>
      <c r="AZ125">
        <f>IF('ALL-Students'!AZ128='Master Answer Key'!$B127, 1, 0)</f>
        <v>1</v>
      </c>
      <c r="BA125">
        <f>IF('ALL-Students'!BA128='Master Answer Key'!$B127, 1, 0)</f>
        <v>1</v>
      </c>
      <c r="BB125">
        <f>IF('ALL-Students'!BB128='Master Answer Key'!$B127, 1, 0)</f>
        <v>1</v>
      </c>
      <c r="BC125">
        <f>IF('ALL-Students'!BC128='Master Answer Key'!$B127, 1, 0)</f>
        <v>1</v>
      </c>
      <c r="BD125">
        <f>IF('ALL-Students'!BD128='Master Answer Key'!$B127, 1, 0)</f>
        <v>1</v>
      </c>
      <c r="BE125">
        <f>IF('ALL-Students'!BE128='Master Answer Key'!$B127, 1, 0)</f>
        <v>1</v>
      </c>
      <c r="BF125">
        <f>IF('ALL-Students'!BF128='Master Answer Key'!$B127, 1, 0)</f>
        <v>0</v>
      </c>
      <c r="BG125">
        <f>IF('ALL-Students'!BG128='Master Answer Key'!$B127, 1, 0)</f>
        <v>1</v>
      </c>
      <c r="BH125">
        <f>IF('ALL-Students'!BH128='Master Answer Key'!$B127, 1, 0)</f>
        <v>1</v>
      </c>
      <c r="BI125">
        <f>IF('ALL-Students'!BI128='Master Answer Key'!$B127, 1, 0)</f>
        <v>1</v>
      </c>
      <c r="BJ125">
        <f>IF('ALL-Students'!BJ128='Master Answer Key'!$B127, 1, 0)</f>
        <v>1</v>
      </c>
      <c r="BK125">
        <f>IF('ALL-Students'!BK128='Master Answer Key'!$B127, 1, 0)</f>
        <v>1</v>
      </c>
      <c r="BL125">
        <f>IF('ALL-Students'!BL128='Master Answer Key'!$B127, 1, 0)</f>
        <v>1</v>
      </c>
      <c r="BM125">
        <f>IF('ALL-Students'!BM128='Master Answer Key'!$B127, 1, 0)</f>
        <v>1</v>
      </c>
      <c r="BN125">
        <f>IF('ALL-Students'!BN128='Master Answer Key'!$B127, 1, 0)</f>
        <v>1</v>
      </c>
      <c r="BO125">
        <f>IF('ALL-Students'!BO128='Master Answer Key'!$B127, 1, 0)</f>
        <v>1</v>
      </c>
      <c r="BP125">
        <f>IF('ALL-Students'!BP128='Master Answer Key'!$B127, 1, 0)</f>
        <v>1</v>
      </c>
      <c r="BQ125">
        <f>IF('ALL-Students'!BQ128='Master Answer Key'!$B127, 1, 0)</f>
        <v>1</v>
      </c>
      <c r="BR125">
        <f>IF('ALL-Students'!BR128='Master Answer Key'!$B127, 1, 0)</f>
        <v>1</v>
      </c>
      <c r="BS125">
        <f>IF('ALL-Students'!BS128='Master Answer Key'!$B127, 1, 0)</f>
        <v>1</v>
      </c>
      <c r="BT125">
        <f>IF('ALL-Students'!BT128='Master Answer Key'!$B127, 1, 0)</f>
        <v>1</v>
      </c>
      <c r="BU125">
        <f>IF('ALL-Students'!BU128='Master Answer Key'!$B127, 1, 0)</f>
        <v>1</v>
      </c>
      <c r="BV125">
        <f>IF('ALL-Students'!BV128='Master Answer Key'!$B127, 1, 0)</f>
        <v>1</v>
      </c>
      <c r="BW125">
        <f>IF('ALL-Students'!BW128='Master Answer Key'!$B127, 1, 0)</f>
        <v>1</v>
      </c>
      <c r="BX125">
        <f>IF('ALL-Students'!BX128='Master Answer Key'!$B127, 1, 0)</f>
        <v>1</v>
      </c>
      <c r="BY125">
        <f>IF('ALL-Students'!BY128='Master Answer Key'!$B127, 1, 0)</f>
        <v>1</v>
      </c>
      <c r="BZ125">
        <f>IF('ALL-Students'!BZ128='Master Answer Key'!$B127, 1, 0)</f>
        <v>1</v>
      </c>
      <c r="CA125">
        <f>IF('ALL-Students'!CA128='Master Answer Key'!$B127, 1, 0)</f>
        <v>1</v>
      </c>
      <c r="CB125">
        <f>IF('ALL-Students'!CB128='Master Answer Key'!$B127, 1, 0)</f>
        <v>1</v>
      </c>
      <c r="CC125">
        <f>IF('ALL-Students'!CC128='Master Answer Key'!$B127, 1, 0)</f>
        <v>1</v>
      </c>
    </row>
    <row r="126">
      <c r="A126" s="5" t="s">
        <v>230</v>
      </c>
      <c r="B126">
        <f>IF('ALL-Students'!B129='Master Answer Key'!$B128, 1, 0)</f>
        <v>0</v>
      </c>
      <c r="C126">
        <f>IF('ALL-Students'!C129='Master Answer Key'!$B128, 1, 0)</f>
        <v>1</v>
      </c>
      <c r="D126">
        <f>IF('ALL-Students'!D129='Master Answer Key'!$B128, 1, 0)</f>
        <v>1</v>
      </c>
      <c r="E126">
        <f>IF('ALL-Students'!E129='Master Answer Key'!$B128, 1, 0)</f>
        <v>1</v>
      </c>
      <c r="F126">
        <f>IF('ALL-Students'!F129='Master Answer Key'!$B128, 1, 0)</f>
        <v>1</v>
      </c>
      <c r="G126">
        <f>IF('ALL-Students'!G129='Master Answer Key'!$B128, 1, 0)</f>
        <v>0</v>
      </c>
      <c r="H126">
        <f>IF('ALL-Students'!H129='Master Answer Key'!$B128, 1, 0)</f>
        <v>1</v>
      </c>
      <c r="I126">
        <f>IF('ALL-Students'!I129='Master Answer Key'!$B128, 1, 0)</f>
        <v>1</v>
      </c>
      <c r="J126">
        <f>IF('ALL-Students'!J129='Master Answer Key'!$B128, 1, 0)</f>
        <v>1</v>
      </c>
      <c r="K126">
        <f>IF('ALL-Students'!K129='Master Answer Key'!$B128, 1, 0)</f>
        <v>1</v>
      </c>
      <c r="L126">
        <f>IF('ALL-Students'!L129='Master Answer Key'!$B128, 1, 0)</f>
        <v>1</v>
      </c>
      <c r="M126">
        <f>IF('ALL-Students'!M129='Master Answer Key'!$B128, 1, 0)</f>
        <v>1</v>
      </c>
      <c r="N126">
        <f>IF('ALL-Students'!N129='Master Answer Key'!$B128, 1, 0)</f>
        <v>1</v>
      </c>
      <c r="O126">
        <f>IF('ALL-Students'!O129='Master Answer Key'!$B128, 1, 0)</f>
        <v>1</v>
      </c>
      <c r="P126">
        <f>IF('ALL-Students'!P129='Master Answer Key'!$B128, 1, 0)</f>
        <v>1</v>
      </c>
      <c r="Q126">
        <f>IF('ALL-Students'!Q129='Master Answer Key'!$B128, 1, 0)</f>
        <v>1</v>
      </c>
      <c r="R126">
        <f>IF('ALL-Students'!R129='Master Answer Key'!$B128, 1, 0)</f>
        <v>1</v>
      </c>
      <c r="S126">
        <f>IF('ALL-Students'!S129='Master Answer Key'!$B128, 1, 0)</f>
        <v>0</v>
      </c>
      <c r="T126">
        <f>IF('ALL-Students'!T129='Master Answer Key'!$B128, 1, 0)</f>
        <v>1</v>
      </c>
      <c r="U126">
        <f>IF('ALL-Students'!U129='Master Answer Key'!$B128, 1, 0)</f>
        <v>1</v>
      </c>
      <c r="V126">
        <f>IF('ALL-Students'!V129='Master Answer Key'!$B128, 1, 0)</f>
        <v>1</v>
      </c>
      <c r="W126">
        <f>IF('ALL-Students'!W129='Master Answer Key'!$B128, 1, 0)</f>
        <v>0</v>
      </c>
      <c r="X126">
        <f>IF('ALL-Students'!X129='Master Answer Key'!$B128, 1, 0)</f>
        <v>1</v>
      </c>
      <c r="Y126">
        <f>IF('ALL-Students'!Y129='Master Answer Key'!$B128, 1, 0)</f>
        <v>0</v>
      </c>
      <c r="Z126">
        <f>IF('ALL-Students'!Z129='Master Answer Key'!$B128, 1, 0)</f>
        <v>1</v>
      </c>
      <c r="AA126">
        <f>IF('ALL-Students'!AA129='Master Answer Key'!$B128, 1, 0)</f>
        <v>1</v>
      </c>
      <c r="AB126">
        <f>IF('ALL-Students'!AB129='Master Answer Key'!$B128, 1, 0)</f>
        <v>1</v>
      </c>
      <c r="AC126">
        <f>IF('ALL-Students'!AC129='Master Answer Key'!$B128, 1, 0)</f>
        <v>1</v>
      </c>
      <c r="AD126">
        <f>IF('ALL-Students'!AD129='Master Answer Key'!$B128, 1, 0)</f>
        <v>1</v>
      </c>
      <c r="AE126">
        <f>IF('ALL-Students'!AE129='Master Answer Key'!$B128, 1, 0)</f>
        <v>1</v>
      </c>
      <c r="AF126">
        <f>IF('ALL-Students'!AF129='Master Answer Key'!$B128, 1, 0)</f>
        <v>1</v>
      </c>
      <c r="AG126">
        <f>IF('ALL-Students'!AG129='Master Answer Key'!$B128, 1, 0)</f>
        <v>1</v>
      </c>
      <c r="AH126">
        <f>IF('ALL-Students'!AH129='Master Answer Key'!$B128, 1, 0)</f>
        <v>1</v>
      </c>
      <c r="AI126">
        <f>IF('ALL-Students'!AI129='Master Answer Key'!$B128, 1, 0)</f>
        <v>1</v>
      </c>
      <c r="AJ126">
        <f>IF('ALL-Students'!AJ129='Master Answer Key'!$B128, 1, 0)</f>
        <v>1</v>
      </c>
      <c r="AK126">
        <f>IF('ALL-Students'!AK129='Master Answer Key'!$B128, 1, 0)</f>
        <v>1</v>
      </c>
      <c r="AL126">
        <f>IF('ALL-Students'!AL129='Master Answer Key'!$B128, 1, 0)</f>
        <v>1</v>
      </c>
      <c r="AM126">
        <f>IF('ALL-Students'!AM129='Master Answer Key'!$B128, 1, 0)</f>
        <v>1</v>
      </c>
      <c r="AN126">
        <f>IF('ALL-Students'!AN129='Master Answer Key'!$B128, 1, 0)</f>
        <v>0</v>
      </c>
      <c r="AO126">
        <f>IF('ALL-Students'!AO129='Master Answer Key'!$B128, 1, 0)</f>
        <v>1</v>
      </c>
      <c r="AP126">
        <f>IF('ALL-Students'!AP129='Master Answer Key'!$B128, 1, 0)</f>
        <v>1</v>
      </c>
      <c r="AQ126">
        <f>IF('ALL-Students'!AQ129='Master Answer Key'!$B128, 1, 0)</f>
        <v>1</v>
      </c>
      <c r="AR126">
        <f>IF('ALL-Students'!AR129='Master Answer Key'!$B128, 1, 0)</f>
        <v>1</v>
      </c>
      <c r="AS126">
        <f>IF('ALL-Students'!AS129='Master Answer Key'!$B128, 1, 0)</f>
        <v>0</v>
      </c>
      <c r="AT126">
        <f>IF('ALL-Students'!AT129='Master Answer Key'!$B128, 1, 0)</f>
        <v>1</v>
      </c>
      <c r="AU126">
        <f>IF('ALL-Students'!AU129='Master Answer Key'!$B128, 1, 0)</f>
        <v>1</v>
      </c>
      <c r="AV126">
        <f>IF('ALL-Students'!AV129='Master Answer Key'!$B128, 1, 0)</f>
        <v>1</v>
      </c>
      <c r="AW126">
        <f>IF('ALL-Students'!AW129='Master Answer Key'!$B128, 1, 0)</f>
        <v>1</v>
      </c>
      <c r="AX126">
        <f>IF('ALL-Students'!AX129='Master Answer Key'!$B128, 1, 0)</f>
        <v>1</v>
      </c>
      <c r="AY126">
        <f>IF('ALL-Students'!AY129='Master Answer Key'!$B128, 1, 0)</f>
        <v>1</v>
      </c>
      <c r="AZ126">
        <f>IF('ALL-Students'!AZ129='Master Answer Key'!$B128, 1, 0)</f>
        <v>1</v>
      </c>
      <c r="BA126">
        <f>IF('ALL-Students'!BA129='Master Answer Key'!$B128, 1, 0)</f>
        <v>1</v>
      </c>
      <c r="BB126">
        <f>IF('ALL-Students'!BB129='Master Answer Key'!$B128, 1, 0)</f>
        <v>1</v>
      </c>
      <c r="BC126">
        <f>IF('ALL-Students'!BC129='Master Answer Key'!$B128, 1, 0)</f>
        <v>1</v>
      </c>
      <c r="BD126">
        <f>IF('ALL-Students'!BD129='Master Answer Key'!$B128, 1, 0)</f>
        <v>1</v>
      </c>
      <c r="BE126">
        <f>IF('ALL-Students'!BE129='Master Answer Key'!$B128, 1, 0)</f>
        <v>1</v>
      </c>
      <c r="BF126">
        <f>IF('ALL-Students'!BF129='Master Answer Key'!$B128, 1, 0)</f>
        <v>1</v>
      </c>
      <c r="BG126">
        <f>IF('ALL-Students'!BG129='Master Answer Key'!$B128, 1, 0)</f>
        <v>1</v>
      </c>
      <c r="BH126">
        <f>IF('ALL-Students'!BH129='Master Answer Key'!$B128, 1, 0)</f>
        <v>1</v>
      </c>
      <c r="BI126">
        <f>IF('ALL-Students'!BI129='Master Answer Key'!$B128, 1, 0)</f>
        <v>1</v>
      </c>
      <c r="BJ126">
        <f>IF('ALL-Students'!BJ129='Master Answer Key'!$B128, 1, 0)</f>
        <v>1</v>
      </c>
      <c r="BK126">
        <f>IF('ALL-Students'!BK129='Master Answer Key'!$B128, 1, 0)</f>
        <v>0</v>
      </c>
      <c r="BL126">
        <f>IF('ALL-Students'!BL129='Master Answer Key'!$B128, 1, 0)</f>
        <v>1</v>
      </c>
      <c r="BM126">
        <f>IF('ALL-Students'!BM129='Master Answer Key'!$B128, 1, 0)</f>
        <v>1</v>
      </c>
      <c r="BN126">
        <f>IF('ALL-Students'!BN129='Master Answer Key'!$B128, 1, 0)</f>
        <v>1</v>
      </c>
      <c r="BO126">
        <f>IF('ALL-Students'!BO129='Master Answer Key'!$B128, 1, 0)</f>
        <v>1</v>
      </c>
      <c r="BP126">
        <f>IF('ALL-Students'!BP129='Master Answer Key'!$B128, 1, 0)</f>
        <v>1</v>
      </c>
      <c r="BQ126">
        <f>IF('ALL-Students'!BQ129='Master Answer Key'!$B128, 1, 0)</f>
        <v>1</v>
      </c>
      <c r="BR126">
        <f>IF('ALL-Students'!BR129='Master Answer Key'!$B128, 1, 0)</f>
        <v>1</v>
      </c>
      <c r="BS126">
        <f>IF('ALL-Students'!BS129='Master Answer Key'!$B128, 1, 0)</f>
        <v>1</v>
      </c>
      <c r="BT126">
        <f>IF('ALL-Students'!BT129='Master Answer Key'!$B128, 1, 0)</f>
        <v>1</v>
      </c>
      <c r="BU126">
        <f>IF('ALL-Students'!BU129='Master Answer Key'!$B128, 1, 0)</f>
        <v>0</v>
      </c>
      <c r="BV126">
        <f>IF('ALL-Students'!BV129='Master Answer Key'!$B128, 1, 0)</f>
        <v>0</v>
      </c>
      <c r="BW126">
        <f>IF('ALL-Students'!BW129='Master Answer Key'!$B128, 1, 0)</f>
        <v>1</v>
      </c>
      <c r="BX126">
        <f>IF('ALL-Students'!BX129='Master Answer Key'!$B128, 1, 0)</f>
        <v>1</v>
      </c>
      <c r="BY126">
        <f>IF('ALL-Students'!BY129='Master Answer Key'!$B128, 1, 0)</f>
        <v>1</v>
      </c>
      <c r="BZ126">
        <f>IF('ALL-Students'!BZ129='Master Answer Key'!$B128, 1, 0)</f>
        <v>1</v>
      </c>
      <c r="CA126">
        <f>IF('ALL-Students'!CA129='Master Answer Key'!$B128, 1, 0)</f>
        <v>1</v>
      </c>
      <c r="CB126">
        <f>IF('ALL-Students'!CB129='Master Answer Key'!$B128, 1, 0)</f>
        <v>1</v>
      </c>
      <c r="CC126">
        <f>IF('ALL-Students'!CC129='Master Answer Key'!$B128, 1, 0)</f>
        <v>1</v>
      </c>
    </row>
    <row r="127">
      <c r="A127" s="5" t="s">
        <v>231</v>
      </c>
      <c r="B127">
        <f>IF('ALL-Students'!B130='Master Answer Key'!$B129, 1, 0)</f>
        <v>1</v>
      </c>
      <c r="C127">
        <f>IF('ALL-Students'!C130='Master Answer Key'!$B129, 1, 0)</f>
        <v>1</v>
      </c>
      <c r="D127">
        <f>IF('ALL-Students'!D130='Master Answer Key'!$B129, 1, 0)</f>
        <v>0</v>
      </c>
      <c r="E127">
        <f>IF('ALL-Students'!E130='Master Answer Key'!$B129, 1, 0)</f>
        <v>0</v>
      </c>
      <c r="F127">
        <f>IF('ALL-Students'!F130='Master Answer Key'!$B129, 1, 0)</f>
        <v>0</v>
      </c>
      <c r="G127">
        <f>IF('ALL-Students'!G130='Master Answer Key'!$B129, 1, 0)</f>
        <v>0</v>
      </c>
      <c r="H127">
        <f>IF('ALL-Students'!H130='Master Answer Key'!$B129, 1, 0)</f>
        <v>0</v>
      </c>
      <c r="I127">
        <f>IF('ALL-Students'!I130='Master Answer Key'!$B129, 1, 0)</f>
        <v>0</v>
      </c>
      <c r="J127">
        <f>IF('ALL-Students'!J130='Master Answer Key'!$B129, 1, 0)</f>
        <v>1</v>
      </c>
      <c r="K127">
        <f>IF('ALL-Students'!K130='Master Answer Key'!$B129, 1, 0)</f>
        <v>0</v>
      </c>
      <c r="L127">
        <f>IF('ALL-Students'!L130='Master Answer Key'!$B129, 1, 0)</f>
        <v>1</v>
      </c>
      <c r="M127">
        <f>IF('ALL-Students'!M130='Master Answer Key'!$B129, 1, 0)</f>
        <v>0</v>
      </c>
      <c r="N127">
        <f>IF('ALL-Students'!N130='Master Answer Key'!$B129, 1, 0)</f>
        <v>1</v>
      </c>
      <c r="O127">
        <f>IF('ALL-Students'!O130='Master Answer Key'!$B129, 1, 0)</f>
        <v>1</v>
      </c>
      <c r="P127">
        <f>IF('ALL-Students'!P130='Master Answer Key'!$B129, 1, 0)</f>
        <v>0</v>
      </c>
      <c r="Q127">
        <f>IF('ALL-Students'!Q130='Master Answer Key'!$B129, 1, 0)</f>
        <v>1</v>
      </c>
      <c r="R127">
        <f>IF('ALL-Students'!R130='Master Answer Key'!$B129, 1, 0)</f>
        <v>1</v>
      </c>
      <c r="S127">
        <f>IF('ALL-Students'!S130='Master Answer Key'!$B129, 1, 0)</f>
        <v>0</v>
      </c>
      <c r="T127">
        <f>IF('ALL-Students'!T130='Master Answer Key'!$B129, 1, 0)</f>
        <v>0</v>
      </c>
      <c r="U127">
        <f>IF('ALL-Students'!U130='Master Answer Key'!$B129, 1, 0)</f>
        <v>0</v>
      </c>
      <c r="V127">
        <f>IF('ALL-Students'!V130='Master Answer Key'!$B129, 1, 0)</f>
        <v>1</v>
      </c>
      <c r="W127">
        <f>IF('ALL-Students'!W130='Master Answer Key'!$B129, 1, 0)</f>
        <v>0</v>
      </c>
      <c r="X127">
        <f>IF('ALL-Students'!X130='Master Answer Key'!$B129, 1, 0)</f>
        <v>1</v>
      </c>
      <c r="Y127">
        <f>IF('ALL-Students'!Y130='Master Answer Key'!$B129, 1, 0)</f>
        <v>0</v>
      </c>
      <c r="Z127">
        <f>IF('ALL-Students'!Z130='Master Answer Key'!$B129, 1, 0)</f>
        <v>0</v>
      </c>
      <c r="AA127">
        <f>IF('ALL-Students'!AA130='Master Answer Key'!$B129, 1, 0)</f>
        <v>1</v>
      </c>
      <c r="AB127">
        <f>IF('ALL-Students'!AB130='Master Answer Key'!$B129, 1, 0)</f>
        <v>0</v>
      </c>
      <c r="AC127">
        <f>IF('ALL-Students'!AC130='Master Answer Key'!$B129, 1, 0)</f>
        <v>1</v>
      </c>
      <c r="AD127">
        <f>IF('ALL-Students'!AD130='Master Answer Key'!$B129, 1, 0)</f>
        <v>0</v>
      </c>
      <c r="AE127">
        <f>IF('ALL-Students'!AE130='Master Answer Key'!$B129, 1, 0)</f>
        <v>0</v>
      </c>
      <c r="AF127">
        <f>IF('ALL-Students'!AF130='Master Answer Key'!$B129, 1, 0)</f>
        <v>0</v>
      </c>
      <c r="AG127">
        <f>IF('ALL-Students'!AG130='Master Answer Key'!$B129, 1, 0)</f>
        <v>1</v>
      </c>
      <c r="AH127">
        <f>IF('ALL-Students'!AH130='Master Answer Key'!$B129, 1, 0)</f>
        <v>1</v>
      </c>
      <c r="AI127">
        <f>IF('ALL-Students'!AI130='Master Answer Key'!$B129, 1, 0)</f>
        <v>1</v>
      </c>
      <c r="AJ127">
        <f>IF('ALL-Students'!AJ130='Master Answer Key'!$B129, 1, 0)</f>
        <v>1</v>
      </c>
      <c r="AK127">
        <f>IF('ALL-Students'!AK130='Master Answer Key'!$B129, 1, 0)</f>
        <v>1</v>
      </c>
      <c r="AL127">
        <f>IF('ALL-Students'!AL130='Master Answer Key'!$B129, 1, 0)</f>
        <v>1</v>
      </c>
      <c r="AM127">
        <f>IF('ALL-Students'!AM130='Master Answer Key'!$B129, 1, 0)</f>
        <v>0</v>
      </c>
      <c r="AN127">
        <f>IF('ALL-Students'!AN130='Master Answer Key'!$B129, 1, 0)</f>
        <v>0</v>
      </c>
      <c r="AO127">
        <f>IF('ALL-Students'!AO130='Master Answer Key'!$B129, 1, 0)</f>
        <v>0</v>
      </c>
      <c r="AP127">
        <f>IF('ALL-Students'!AP130='Master Answer Key'!$B129, 1, 0)</f>
        <v>1</v>
      </c>
      <c r="AQ127">
        <f>IF('ALL-Students'!AQ130='Master Answer Key'!$B129, 1, 0)</f>
        <v>1</v>
      </c>
      <c r="AR127">
        <f>IF('ALL-Students'!AR130='Master Answer Key'!$B129, 1, 0)</f>
        <v>0</v>
      </c>
      <c r="AS127">
        <f>IF('ALL-Students'!AS130='Master Answer Key'!$B129, 1, 0)</f>
        <v>0</v>
      </c>
      <c r="AT127">
        <f>IF('ALL-Students'!AT130='Master Answer Key'!$B129, 1, 0)</f>
        <v>0</v>
      </c>
      <c r="AU127">
        <f>IF('ALL-Students'!AU130='Master Answer Key'!$B129, 1, 0)</f>
        <v>1</v>
      </c>
      <c r="AV127">
        <f>IF('ALL-Students'!AV130='Master Answer Key'!$B129, 1, 0)</f>
        <v>1</v>
      </c>
      <c r="AW127">
        <f>IF('ALL-Students'!AW130='Master Answer Key'!$B129, 1, 0)</f>
        <v>0</v>
      </c>
      <c r="AX127">
        <f>IF('ALL-Students'!AX130='Master Answer Key'!$B129, 1, 0)</f>
        <v>0</v>
      </c>
      <c r="AY127">
        <f>IF('ALL-Students'!AY130='Master Answer Key'!$B129, 1, 0)</f>
        <v>1</v>
      </c>
      <c r="AZ127">
        <f>IF('ALL-Students'!AZ130='Master Answer Key'!$B129, 1, 0)</f>
        <v>0</v>
      </c>
      <c r="BA127">
        <f>IF('ALL-Students'!BA130='Master Answer Key'!$B129, 1, 0)</f>
        <v>1</v>
      </c>
      <c r="BB127">
        <f>IF('ALL-Students'!BB130='Master Answer Key'!$B129, 1, 0)</f>
        <v>0</v>
      </c>
      <c r="BC127">
        <f>IF('ALL-Students'!BC130='Master Answer Key'!$B129, 1, 0)</f>
        <v>1</v>
      </c>
      <c r="BD127">
        <f>IF('ALL-Students'!BD130='Master Answer Key'!$B129, 1, 0)</f>
        <v>0</v>
      </c>
      <c r="BE127">
        <f>IF('ALL-Students'!BE130='Master Answer Key'!$B129, 1, 0)</f>
        <v>1</v>
      </c>
      <c r="BF127">
        <f>IF('ALL-Students'!BF130='Master Answer Key'!$B129, 1, 0)</f>
        <v>1</v>
      </c>
      <c r="BG127">
        <f>IF('ALL-Students'!BG130='Master Answer Key'!$B129, 1, 0)</f>
        <v>1</v>
      </c>
      <c r="BH127">
        <f>IF('ALL-Students'!BH130='Master Answer Key'!$B129, 1, 0)</f>
        <v>0</v>
      </c>
      <c r="BI127">
        <f>IF('ALL-Students'!BI130='Master Answer Key'!$B129, 1, 0)</f>
        <v>1</v>
      </c>
      <c r="BJ127">
        <f>IF('ALL-Students'!BJ130='Master Answer Key'!$B129, 1, 0)</f>
        <v>0</v>
      </c>
      <c r="BK127">
        <f>IF('ALL-Students'!BK130='Master Answer Key'!$B129, 1, 0)</f>
        <v>1</v>
      </c>
      <c r="BL127">
        <f>IF('ALL-Students'!BL130='Master Answer Key'!$B129, 1, 0)</f>
        <v>0</v>
      </c>
      <c r="BM127">
        <f>IF('ALL-Students'!BM130='Master Answer Key'!$B129, 1, 0)</f>
        <v>0</v>
      </c>
      <c r="BN127">
        <f>IF('ALL-Students'!BN130='Master Answer Key'!$B129, 1, 0)</f>
        <v>0</v>
      </c>
      <c r="BO127">
        <f>IF('ALL-Students'!BO130='Master Answer Key'!$B129, 1, 0)</f>
        <v>0</v>
      </c>
      <c r="BP127">
        <f>IF('ALL-Students'!BP130='Master Answer Key'!$B129, 1, 0)</f>
        <v>1</v>
      </c>
      <c r="BQ127">
        <f>IF('ALL-Students'!BQ130='Master Answer Key'!$B129, 1, 0)</f>
        <v>1</v>
      </c>
      <c r="BR127">
        <f>IF('ALL-Students'!BR130='Master Answer Key'!$B129, 1, 0)</f>
        <v>1</v>
      </c>
      <c r="BS127">
        <f>IF('ALL-Students'!BS130='Master Answer Key'!$B129, 1, 0)</f>
        <v>1</v>
      </c>
      <c r="BT127">
        <f>IF('ALL-Students'!BT130='Master Answer Key'!$B129, 1, 0)</f>
        <v>0</v>
      </c>
      <c r="BU127">
        <f>IF('ALL-Students'!BU130='Master Answer Key'!$B129, 1, 0)</f>
        <v>0</v>
      </c>
      <c r="BV127">
        <f>IF('ALL-Students'!BV130='Master Answer Key'!$B129, 1, 0)</f>
        <v>1</v>
      </c>
      <c r="BW127">
        <f>IF('ALL-Students'!BW130='Master Answer Key'!$B129, 1, 0)</f>
        <v>0</v>
      </c>
      <c r="BX127">
        <f>IF('ALL-Students'!BX130='Master Answer Key'!$B129, 1, 0)</f>
        <v>1</v>
      </c>
      <c r="BY127">
        <f>IF('ALL-Students'!BY130='Master Answer Key'!$B129, 1, 0)</f>
        <v>1</v>
      </c>
      <c r="BZ127">
        <f>IF('ALL-Students'!BZ130='Master Answer Key'!$B129, 1, 0)</f>
        <v>0</v>
      </c>
      <c r="CA127">
        <f>IF('ALL-Students'!CA130='Master Answer Key'!$B129, 1, 0)</f>
        <v>1</v>
      </c>
      <c r="CB127">
        <f>IF('ALL-Students'!CB130='Master Answer Key'!$B129, 1, 0)</f>
        <v>0</v>
      </c>
      <c r="CC127">
        <f>IF('ALL-Students'!CC130='Master Answer Key'!$B129, 1, 0)</f>
        <v>0</v>
      </c>
    </row>
    <row r="128">
      <c r="A128" s="5" t="s">
        <v>232</v>
      </c>
      <c r="B128">
        <f>IF('ALL-Students'!B131='Master Answer Key'!$B130, 1, 0)</f>
        <v>1</v>
      </c>
      <c r="C128">
        <f>IF('ALL-Students'!C131='Master Answer Key'!$B130, 1, 0)</f>
        <v>1</v>
      </c>
      <c r="D128">
        <f>IF('ALL-Students'!D131='Master Answer Key'!$B130, 1, 0)</f>
        <v>0</v>
      </c>
      <c r="E128">
        <f>IF('ALL-Students'!E131='Master Answer Key'!$B130, 1, 0)</f>
        <v>1</v>
      </c>
      <c r="F128">
        <f>IF('ALL-Students'!F131='Master Answer Key'!$B130, 1, 0)</f>
        <v>1</v>
      </c>
      <c r="G128">
        <f>IF('ALL-Students'!G131='Master Answer Key'!$B130, 1, 0)</f>
        <v>0</v>
      </c>
      <c r="H128">
        <f>IF('ALL-Students'!H131='Master Answer Key'!$B130, 1, 0)</f>
        <v>1</v>
      </c>
      <c r="I128">
        <f>IF('ALL-Students'!I131='Master Answer Key'!$B130, 1, 0)</f>
        <v>1</v>
      </c>
      <c r="J128">
        <f>IF('ALL-Students'!J131='Master Answer Key'!$B130, 1, 0)</f>
        <v>1</v>
      </c>
      <c r="K128">
        <f>IF('ALL-Students'!K131='Master Answer Key'!$B130, 1, 0)</f>
        <v>1</v>
      </c>
      <c r="L128">
        <f>IF('ALL-Students'!L131='Master Answer Key'!$B130, 1, 0)</f>
        <v>1</v>
      </c>
      <c r="M128">
        <f>IF('ALL-Students'!M131='Master Answer Key'!$B130, 1, 0)</f>
        <v>1</v>
      </c>
      <c r="N128">
        <f>IF('ALL-Students'!N131='Master Answer Key'!$B130, 1, 0)</f>
        <v>1</v>
      </c>
      <c r="O128">
        <f>IF('ALL-Students'!O131='Master Answer Key'!$B130, 1, 0)</f>
        <v>1</v>
      </c>
      <c r="P128">
        <f>IF('ALL-Students'!P131='Master Answer Key'!$B130, 1, 0)</f>
        <v>1</v>
      </c>
      <c r="Q128">
        <f>IF('ALL-Students'!Q131='Master Answer Key'!$B130, 1, 0)</f>
        <v>1</v>
      </c>
      <c r="R128">
        <f>IF('ALL-Students'!R131='Master Answer Key'!$B130, 1, 0)</f>
        <v>0</v>
      </c>
      <c r="S128">
        <f>IF('ALL-Students'!S131='Master Answer Key'!$B130, 1, 0)</f>
        <v>1</v>
      </c>
      <c r="T128">
        <f>IF('ALL-Students'!T131='Master Answer Key'!$B130, 1, 0)</f>
        <v>1</v>
      </c>
      <c r="U128">
        <f>IF('ALL-Students'!U131='Master Answer Key'!$B130, 1, 0)</f>
        <v>1</v>
      </c>
      <c r="V128">
        <f>IF('ALL-Students'!V131='Master Answer Key'!$B130, 1, 0)</f>
        <v>1</v>
      </c>
      <c r="W128">
        <f>IF('ALL-Students'!W131='Master Answer Key'!$B130, 1, 0)</f>
        <v>0</v>
      </c>
      <c r="X128">
        <f>IF('ALL-Students'!X131='Master Answer Key'!$B130, 1, 0)</f>
        <v>1</v>
      </c>
      <c r="Y128">
        <f>IF('ALL-Students'!Y131='Master Answer Key'!$B130, 1, 0)</f>
        <v>0</v>
      </c>
      <c r="Z128">
        <f>IF('ALL-Students'!Z131='Master Answer Key'!$B130, 1, 0)</f>
        <v>1</v>
      </c>
      <c r="AA128">
        <f>IF('ALL-Students'!AA131='Master Answer Key'!$B130, 1, 0)</f>
        <v>1</v>
      </c>
      <c r="AB128">
        <f>IF('ALL-Students'!AB131='Master Answer Key'!$B130, 1, 0)</f>
        <v>1</v>
      </c>
      <c r="AC128">
        <f>IF('ALL-Students'!AC131='Master Answer Key'!$B130, 1, 0)</f>
        <v>1</v>
      </c>
      <c r="AD128">
        <f>IF('ALL-Students'!AD131='Master Answer Key'!$B130, 1, 0)</f>
        <v>1</v>
      </c>
      <c r="AE128">
        <f>IF('ALL-Students'!AE131='Master Answer Key'!$B130, 1, 0)</f>
        <v>1</v>
      </c>
      <c r="AF128">
        <f>IF('ALL-Students'!AF131='Master Answer Key'!$B130, 1, 0)</f>
        <v>0</v>
      </c>
      <c r="AG128">
        <f>IF('ALL-Students'!AG131='Master Answer Key'!$B130, 1, 0)</f>
        <v>1</v>
      </c>
      <c r="AH128">
        <f>IF('ALL-Students'!AH131='Master Answer Key'!$B130, 1, 0)</f>
        <v>1</v>
      </c>
      <c r="AI128">
        <f>IF('ALL-Students'!AI131='Master Answer Key'!$B130, 1, 0)</f>
        <v>1</v>
      </c>
      <c r="AJ128">
        <f>IF('ALL-Students'!AJ131='Master Answer Key'!$B130, 1, 0)</f>
        <v>1</v>
      </c>
      <c r="AK128">
        <f>IF('ALL-Students'!AK131='Master Answer Key'!$B130, 1, 0)</f>
        <v>1</v>
      </c>
      <c r="AL128">
        <f>IF('ALL-Students'!AL131='Master Answer Key'!$B130, 1, 0)</f>
        <v>1</v>
      </c>
      <c r="AM128">
        <f>IF('ALL-Students'!AM131='Master Answer Key'!$B130, 1, 0)</f>
        <v>1</v>
      </c>
      <c r="AN128">
        <f>IF('ALL-Students'!AN131='Master Answer Key'!$B130, 1, 0)</f>
        <v>0</v>
      </c>
      <c r="AO128">
        <f>IF('ALL-Students'!AO131='Master Answer Key'!$B130, 1, 0)</f>
        <v>1</v>
      </c>
      <c r="AP128">
        <f>IF('ALL-Students'!AP131='Master Answer Key'!$B130, 1, 0)</f>
        <v>1</v>
      </c>
      <c r="AQ128">
        <f>IF('ALL-Students'!AQ131='Master Answer Key'!$B130, 1, 0)</f>
        <v>1</v>
      </c>
      <c r="AR128">
        <f>IF('ALL-Students'!AR131='Master Answer Key'!$B130, 1, 0)</f>
        <v>1</v>
      </c>
      <c r="AS128">
        <f>IF('ALL-Students'!AS131='Master Answer Key'!$B130, 1, 0)</f>
        <v>0</v>
      </c>
      <c r="AT128">
        <f>IF('ALL-Students'!AT131='Master Answer Key'!$B130, 1, 0)</f>
        <v>1</v>
      </c>
      <c r="AU128">
        <f>IF('ALL-Students'!AU131='Master Answer Key'!$B130, 1, 0)</f>
        <v>0</v>
      </c>
      <c r="AV128">
        <f>IF('ALL-Students'!AV131='Master Answer Key'!$B130, 1, 0)</f>
        <v>1</v>
      </c>
      <c r="AW128">
        <f>IF('ALL-Students'!AW131='Master Answer Key'!$B130, 1, 0)</f>
        <v>1</v>
      </c>
      <c r="AX128">
        <f>IF('ALL-Students'!AX131='Master Answer Key'!$B130, 1, 0)</f>
        <v>1</v>
      </c>
      <c r="AY128">
        <f>IF('ALL-Students'!AY131='Master Answer Key'!$B130, 1, 0)</f>
        <v>1</v>
      </c>
      <c r="AZ128">
        <f>IF('ALL-Students'!AZ131='Master Answer Key'!$B130, 1, 0)</f>
        <v>0</v>
      </c>
      <c r="BA128">
        <f>IF('ALL-Students'!BA131='Master Answer Key'!$B130, 1, 0)</f>
        <v>1</v>
      </c>
      <c r="BB128">
        <f>IF('ALL-Students'!BB131='Master Answer Key'!$B130, 1, 0)</f>
        <v>1</v>
      </c>
      <c r="BC128">
        <f>IF('ALL-Students'!BC131='Master Answer Key'!$B130, 1, 0)</f>
        <v>1</v>
      </c>
      <c r="BD128">
        <f>IF('ALL-Students'!BD131='Master Answer Key'!$B130, 1, 0)</f>
        <v>1</v>
      </c>
      <c r="BE128">
        <f>IF('ALL-Students'!BE131='Master Answer Key'!$B130, 1, 0)</f>
        <v>1</v>
      </c>
      <c r="BF128">
        <f>IF('ALL-Students'!BF131='Master Answer Key'!$B130, 1, 0)</f>
        <v>1</v>
      </c>
      <c r="BG128">
        <f>IF('ALL-Students'!BG131='Master Answer Key'!$B130, 1, 0)</f>
        <v>1</v>
      </c>
      <c r="BH128">
        <f>IF('ALL-Students'!BH131='Master Answer Key'!$B130, 1, 0)</f>
        <v>1</v>
      </c>
      <c r="BI128">
        <f>IF('ALL-Students'!BI131='Master Answer Key'!$B130, 1, 0)</f>
        <v>1</v>
      </c>
      <c r="BJ128">
        <f>IF('ALL-Students'!BJ131='Master Answer Key'!$B130, 1, 0)</f>
        <v>1</v>
      </c>
      <c r="BK128">
        <f>IF('ALL-Students'!BK131='Master Answer Key'!$B130, 1, 0)</f>
        <v>1</v>
      </c>
      <c r="BL128">
        <f>IF('ALL-Students'!BL131='Master Answer Key'!$B130, 1, 0)</f>
        <v>1</v>
      </c>
      <c r="BM128">
        <f>IF('ALL-Students'!BM131='Master Answer Key'!$B130, 1, 0)</f>
        <v>1</v>
      </c>
      <c r="BN128">
        <f>IF('ALL-Students'!BN131='Master Answer Key'!$B130, 1, 0)</f>
        <v>1</v>
      </c>
      <c r="BO128">
        <f>IF('ALL-Students'!BO131='Master Answer Key'!$B130, 1, 0)</f>
        <v>1</v>
      </c>
      <c r="BP128">
        <f>IF('ALL-Students'!BP131='Master Answer Key'!$B130, 1, 0)</f>
        <v>1</v>
      </c>
      <c r="BQ128">
        <f>IF('ALL-Students'!BQ131='Master Answer Key'!$B130, 1, 0)</f>
        <v>1</v>
      </c>
      <c r="BR128">
        <f>IF('ALL-Students'!BR131='Master Answer Key'!$B130, 1, 0)</f>
        <v>1</v>
      </c>
      <c r="BS128">
        <f>IF('ALL-Students'!BS131='Master Answer Key'!$B130, 1, 0)</f>
        <v>1</v>
      </c>
      <c r="BT128">
        <f>IF('ALL-Students'!BT131='Master Answer Key'!$B130, 1, 0)</f>
        <v>1</v>
      </c>
      <c r="BU128">
        <f>IF('ALL-Students'!BU131='Master Answer Key'!$B130, 1, 0)</f>
        <v>1</v>
      </c>
      <c r="BV128">
        <f>IF('ALL-Students'!BV131='Master Answer Key'!$B130, 1, 0)</f>
        <v>1</v>
      </c>
      <c r="BW128">
        <f>IF('ALL-Students'!BW131='Master Answer Key'!$B130, 1, 0)</f>
        <v>1</v>
      </c>
      <c r="BX128">
        <f>IF('ALL-Students'!BX131='Master Answer Key'!$B130, 1, 0)</f>
        <v>1</v>
      </c>
      <c r="BY128">
        <f>IF('ALL-Students'!BY131='Master Answer Key'!$B130, 1, 0)</f>
        <v>1</v>
      </c>
      <c r="BZ128">
        <f>IF('ALL-Students'!BZ131='Master Answer Key'!$B130, 1, 0)</f>
        <v>1</v>
      </c>
      <c r="CA128">
        <f>IF('ALL-Students'!CA131='Master Answer Key'!$B130, 1, 0)</f>
        <v>1</v>
      </c>
      <c r="CB128">
        <f>IF('ALL-Students'!CB131='Master Answer Key'!$B130, 1, 0)</f>
        <v>1</v>
      </c>
      <c r="CC128">
        <f>IF('ALL-Students'!CC131='Master Answer Key'!$B130, 1, 0)</f>
        <v>1</v>
      </c>
    </row>
    <row r="129">
      <c r="A129" s="5" t="s">
        <v>233</v>
      </c>
      <c r="B129">
        <f>IF('ALL-Students'!B132='Master Answer Key'!$B131, 1, 0)</f>
        <v>1</v>
      </c>
      <c r="C129">
        <f>IF('ALL-Students'!C132='Master Answer Key'!$B131, 1, 0)</f>
        <v>0</v>
      </c>
      <c r="D129">
        <f>IF('ALL-Students'!D132='Master Answer Key'!$B131, 1, 0)</f>
        <v>1</v>
      </c>
      <c r="E129">
        <f>IF('ALL-Students'!E132='Master Answer Key'!$B131, 1, 0)</f>
        <v>1</v>
      </c>
      <c r="F129">
        <f>IF('ALL-Students'!F132='Master Answer Key'!$B131, 1, 0)</f>
        <v>1</v>
      </c>
      <c r="G129">
        <f>IF('ALL-Students'!G132='Master Answer Key'!$B131, 1, 0)</f>
        <v>0</v>
      </c>
      <c r="H129">
        <f>IF('ALL-Students'!H132='Master Answer Key'!$B131, 1, 0)</f>
        <v>1</v>
      </c>
      <c r="I129">
        <f>IF('ALL-Students'!I132='Master Answer Key'!$B131, 1, 0)</f>
        <v>1</v>
      </c>
      <c r="J129">
        <f>IF('ALL-Students'!J132='Master Answer Key'!$B131, 1, 0)</f>
        <v>1</v>
      </c>
      <c r="K129">
        <f>IF('ALL-Students'!K132='Master Answer Key'!$B131, 1, 0)</f>
        <v>1</v>
      </c>
      <c r="L129">
        <f>IF('ALL-Students'!L132='Master Answer Key'!$B131, 1, 0)</f>
        <v>1</v>
      </c>
      <c r="M129">
        <f>IF('ALL-Students'!M132='Master Answer Key'!$B131, 1, 0)</f>
        <v>1</v>
      </c>
      <c r="N129">
        <f>IF('ALL-Students'!N132='Master Answer Key'!$B131, 1, 0)</f>
        <v>1</v>
      </c>
      <c r="O129">
        <f>IF('ALL-Students'!O132='Master Answer Key'!$B131, 1, 0)</f>
        <v>0</v>
      </c>
      <c r="P129">
        <f>IF('ALL-Students'!P132='Master Answer Key'!$B131, 1, 0)</f>
        <v>1</v>
      </c>
      <c r="Q129">
        <f>IF('ALL-Students'!Q132='Master Answer Key'!$B131, 1, 0)</f>
        <v>1</v>
      </c>
      <c r="R129">
        <f>IF('ALL-Students'!R132='Master Answer Key'!$B131, 1, 0)</f>
        <v>0</v>
      </c>
      <c r="S129">
        <f>IF('ALL-Students'!S132='Master Answer Key'!$B131, 1, 0)</f>
        <v>0</v>
      </c>
      <c r="T129">
        <f>IF('ALL-Students'!T132='Master Answer Key'!$B131, 1, 0)</f>
        <v>1</v>
      </c>
      <c r="U129">
        <f>IF('ALL-Students'!U132='Master Answer Key'!$B131, 1, 0)</f>
        <v>0</v>
      </c>
      <c r="V129">
        <f>IF('ALL-Students'!V132='Master Answer Key'!$B131, 1, 0)</f>
        <v>1</v>
      </c>
      <c r="W129">
        <f>IF('ALL-Students'!W132='Master Answer Key'!$B131, 1, 0)</f>
        <v>0</v>
      </c>
      <c r="X129">
        <f>IF('ALL-Students'!X132='Master Answer Key'!$B131, 1, 0)</f>
        <v>1</v>
      </c>
      <c r="Y129">
        <f>IF('ALL-Students'!Y132='Master Answer Key'!$B131, 1, 0)</f>
        <v>0</v>
      </c>
      <c r="Z129">
        <f>IF('ALL-Students'!Z132='Master Answer Key'!$B131, 1, 0)</f>
        <v>1</v>
      </c>
      <c r="AA129">
        <f>IF('ALL-Students'!AA132='Master Answer Key'!$B131, 1, 0)</f>
        <v>1</v>
      </c>
      <c r="AB129">
        <f>IF('ALL-Students'!AB132='Master Answer Key'!$B131, 1, 0)</f>
        <v>1</v>
      </c>
      <c r="AC129">
        <f>IF('ALL-Students'!AC132='Master Answer Key'!$B131, 1, 0)</f>
        <v>1</v>
      </c>
      <c r="AD129">
        <f>IF('ALL-Students'!AD132='Master Answer Key'!$B131, 1, 0)</f>
        <v>1</v>
      </c>
      <c r="AE129">
        <f>IF('ALL-Students'!AE132='Master Answer Key'!$B131, 1, 0)</f>
        <v>1</v>
      </c>
      <c r="AF129">
        <f>IF('ALL-Students'!AF132='Master Answer Key'!$B131, 1, 0)</f>
        <v>0</v>
      </c>
      <c r="AG129">
        <f>IF('ALL-Students'!AG132='Master Answer Key'!$B131, 1, 0)</f>
        <v>0</v>
      </c>
      <c r="AH129">
        <f>IF('ALL-Students'!AH132='Master Answer Key'!$B131, 1, 0)</f>
        <v>1</v>
      </c>
      <c r="AI129">
        <f>IF('ALL-Students'!AI132='Master Answer Key'!$B131, 1, 0)</f>
        <v>0</v>
      </c>
      <c r="AJ129">
        <f>IF('ALL-Students'!AJ132='Master Answer Key'!$B131, 1, 0)</f>
        <v>1</v>
      </c>
      <c r="AK129">
        <f>IF('ALL-Students'!AK132='Master Answer Key'!$B131, 1, 0)</f>
        <v>0</v>
      </c>
      <c r="AL129">
        <f>IF('ALL-Students'!AL132='Master Answer Key'!$B131, 1, 0)</f>
        <v>0</v>
      </c>
      <c r="AM129">
        <f>IF('ALL-Students'!AM132='Master Answer Key'!$B131, 1, 0)</f>
        <v>1</v>
      </c>
      <c r="AN129">
        <f>IF('ALL-Students'!AN132='Master Answer Key'!$B131, 1, 0)</f>
        <v>0</v>
      </c>
      <c r="AO129">
        <f>IF('ALL-Students'!AO132='Master Answer Key'!$B131, 1, 0)</f>
        <v>1</v>
      </c>
      <c r="AP129">
        <f>IF('ALL-Students'!AP132='Master Answer Key'!$B131, 1, 0)</f>
        <v>1</v>
      </c>
      <c r="AQ129">
        <f>IF('ALL-Students'!AQ132='Master Answer Key'!$B131, 1, 0)</f>
        <v>0</v>
      </c>
      <c r="AR129">
        <f>IF('ALL-Students'!AR132='Master Answer Key'!$B131, 1, 0)</f>
        <v>1</v>
      </c>
      <c r="AS129">
        <f>IF('ALL-Students'!AS132='Master Answer Key'!$B131, 1, 0)</f>
        <v>0</v>
      </c>
      <c r="AT129">
        <f>IF('ALL-Students'!AT132='Master Answer Key'!$B131, 1, 0)</f>
        <v>1</v>
      </c>
      <c r="AU129">
        <f>IF('ALL-Students'!AU132='Master Answer Key'!$B131, 1, 0)</f>
        <v>1</v>
      </c>
      <c r="AV129">
        <f>IF('ALL-Students'!AV132='Master Answer Key'!$B131, 1, 0)</f>
        <v>1</v>
      </c>
      <c r="AW129">
        <f>IF('ALL-Students'!AW132='Master Answer Key'!$B131, 1, 0)</f>
        <v>1</v>
      </c>
      <c r="AX129">
        <f>IF('ALL-Students'!AX132='Master Answer Key'!$B131, 1, 0)</f>
        <v>0</v>
      </c>
      <c r="AY129">
        <f>IF('ALL-Students'!AY132='Master Answer Key'!$B131, 1, 0)</f>
        <v>1</v>
      </c>
      <c r="AZ129">
        <f>IF('ALL-Students'!AZ132='Master Answer Key'!$B131, 1, 0)</f>
        <v>1</v>
      </c>
      <c r="BA129">
        <f>IF('ALL-Students'!BA132='Master Answer Key'!$B131, 1, 0)</f>
        <v>1</v>
      </c>
      <c r="BB129">
        <f>IF('ALL-Students'!BB132='Master Answer Key'!$B131, 1, 0)</f>
        <v>1</v>
      </c>
      <c r="BC129">
        <f>IF('ALL-Students'!BC132='Master Answer Key'!$B131, 1, 0)</f>
        <v>1</v>
      </c>
      <c r="BD129">
        <f>IF('ALL-Students'!BD132='Master Answer Key'!$B131, 1, 0)</f>
        <v>0</v>
      </c>
      <c r="BE129">
        <f>IF('ALL-Students'!BE132='Master Answer Key'!$B131, 1, 0)</f>
        <v>1</v>
      </c>
      <c r="BF129">
        <f>IF('ALL-Students'!BF132='Master Answer Key'!$B131, 1, 0)</f>
        <v>1</v>
      </c>
      <c r="BG129">
        <f>IF('ALL-Students'!BG132='Master Answer Key'!$B131, 1, 0)</f>
        <v>1</v>
      </c>
      <c r="BH129">
        <f>IF('ALL-Students'!BH132='Master Answer Key'!$B131, 1, 0)</f>
        <v>1</v>
      </c>
      <c r="BI129">
        <f>IF('ALL-Students'!BI132='Master Answer Key'!$B131, 1, 0)</f>
        <v>1</v>
      </c>
      <c r="BJ129">
        <f>IF('ALL-Students'!BJ132='Master Answer Key'!$B131, 1, 0)</f>
        <v>0</v>
      </c>
      <c r="BK129">
        <f>IF('ALL-Students'!BK132='Master Answer Key'!$B131, 1, 0)</f>
        <v>1</v>
      </c>
      <c r="BL129">
        <f>IF('ALL-Students'!BL132='Master Answer Key'!$B131, 1, 0)</f>
        <v>1</v>
      </c>
      <c r="BM129">
        <f>IF('ALL-Students'!BM132='Master Answer Key'!$B131, 1, 0)</f>
        <v>1</v>
      </c>
      <c r="BN129">
        <f>IF('ALL-Students'!BN132='Master Answer Key'!$B131, 1, 0)</f>
        <v>1</v>
      </c>
      <c r="BO129">
        <f>IF('ALL-Students'!BO132='Master Answer Key'!$B131, 1, 0)</f>
        <v>1</v>
      </c>
      <c r="BP129">
        <f>IF('ALL-Students'!BP132='Master Answer Key'!$B131, 1, 0)</f>
        <v>0</v>
      </c>
      <c r="BQ129">
        <f>IF('ALL-Students'!BQ132='Master Answer Key'!$B131, 1, 0)</f>
        <v>1</v>
      </c>
      <c r="BR129">
        <f>IF('ALL-Students'!BR132='Master Answer Key'!$B131, 1, 0)</f>
        <v>1</v>
      </c>
      <c r="BS129">
        <f>IF('ALL-Students'!BS132='Master Answer Key'!$B131, 1, 0)</f>
        <v>1</v>
      </c>
      <c r="BT129">
        <f>IF('ALL-Students'!BT132='Master Answer Key'!$B131, 1, 0)</f>
        <v>1</v>
      </c>
      <c r="BU129">
        <f>IF('ALL-Students'!BU132='Master Answer Key'!$B131, 1, 0)</f>
        <v>1</v>
      </c>
      <c r="BV129">
        <f>IF('ALL-Students'!BV132='Master Answer Key'!$B131, 1, 0)</f>
        <v>1</v>
      </c>
      <c r="BW129">
        <f>IF('ALL-Students'!BW132='Master Answer Key'!$B131, 1, 0)</f>
        <v>1</v>
      </c>
      <c r="BX129">
        <f>IF('ALL-Students'!BX132='Master Answer Key'!$B131, 1, 0)</f>
        <v>1</v>
      </c>
      <c r="BY129">
        <f>IF('ALL-Students'!BY132='Master Answer Key'!$B131, 1, 0)</f>
        <v>1</v>
      </c>
      <c r="BZ129">
        <f>IF('ALL-Students'!BZ132='Master Answer Key'!$B131, 1, 0)</f>
        <v>1</v>
      </c>
      <c r="CA129">
        <f>IF('ALL-Students'!CA132='Master Answer Key'!$B131, 1, 0)</f>
        <v>1</v>
      </c>
      <c r="CB129">
        <f>IF('ALL-Students'!CB132='Master Answer Key'!$B131, 1, 0)</f>
        <v>1</v>
      </c>
      <c r="CC129">
        <f>IF('ALL-Students'!CC132='Master Answer Key'!$B131, 1, 0)</f>
        <v>1</v>
      </c>
    </row>
    <row r="130">
      <c r="A130" s="5" t="s">
        <v>234</v>
      </c>
      <c r="B130">
        <f>IF('ALL-Students'!B133='Master Answer Key'!$B132, 1, 0)</f>
        <v>1</v>
      </c>
      <c r="C130">
        <f>IF('ALL-Students'!C133='Master Answer Key'!$B132, 1, 0)</f>
        <v>1</v>
      </c>
      <c r="D130">
        <f>IF('ALL-Students'!D133='Master Answer Key'!$B132, 1, 0)</f>
        <v>1</v>
      </c>
      <c r="E130">
        <f>IF('ALL-Students'!E133='Master Answer Key'!$B132, 1, 0)</f>
        <v>1</v>
      </c>
      <c r="F130">
        <f>IF('ALL-Students'!F133='Master Answer Key'!$B132, 1, 0)</f>
        <v>1</v>
      </c>
      <c r="G130">
        <f>IF('ALL-Students'!G133='Master Answer Key'!$B132, 1, 0)</f>
        <v>0</v>
      </c>
      <c r="H130">
        <f>IF('ALL-Students'!H133='Master Answer Key'!$B132, 1, 0)</f>
        <v>1</v>
      </c>
      <c r="I130">
        <f>IF('ALL-Students'!I133='Master Answer Key'!$B132, 1, 0)</f>
        <v>1</v>
      </c>
      <c r="J130">
        <f>IF('ALL-Students'!J133='Master Answer Key'!$B132, 1, 0)</f>
        <v>1</v>
      </c>
      <c r="K130">
        <f>IF('ALL-Students'!K133='Master Answer Key'!$B132, 1, 0)</f>
        <v>1</v>
      </c>
      <c r="L130">
        <f>IF('ALL-Students'!L133='Master Answer Key'!$B132, 1, 0)</f>
        <v>0</v>
      </c>
      <c r="M130">
        <f>IF('ALL-Students'!M133='Master Answer Key'!$B132, 1, 0)</f>
        <v>1</v>
      </c>
      <c r="N130">
        <f>IF('ALL-Students'!N133='Master Answer Key'!$B132, 1, 0)</f>
        <v>1</v>
      </c>
      <c r="O130">
        <f>IF('ALL-Students'!O133='Master Answer Key'!$B132, 1, 0)</f>
        <v>1</v>
      </c>
      <c r="P130">
        <f>IF('ALL-Students'!P133='Master Answer Key'!$B132, 1, 0)</f>
        <v>1</v>
      </c>
      <c r="Q130">
        <f>IF('ALL-Students'!Q133='Master Answer Key'!$B132, 1, 0)</f>
        <v>0</v>
      </c>
      <c r="R130">
        <f>IF('ALL-Students'!R133='Master Answer Key'!$B132, 1, 0)</f>
        <v>0</v>
      </c>
      <c r="S130">
        <f>IF('ALL-Students'!S133='Master Answer Key'!$B132, 1, 0)</f>
        <v>1</v>
      </c>
      <c r="T130">
        <f>IF('ALL-Students'!T133='Master Answer Key'!$B132, 1, 0)</f>
        <v>1</v>
      </c>
      <c r="U130">
        <f>IF('ALL-Students'!U133='Master Answer Key'!$B132, 1, 0)</f>
        <v>1</v>
      </c>
      <c r="V130">
        <f>IF('ALL-Students'!V133='Master Answer Key'!$B132, 1, 0)</f>
        <v>1</v>
      </c>
      <c r="W130">
        <f>IF('ALL-Students'!W133='Master Answer Key'!$B132, 1, 0)</f>
        <v>0</v>
      </c>
      <c r="X130">
        <f>IF('ALL-Students'!X133='Master Answer Key'!$B132, 1, 0)</f>
        <v>1</v>
      </c>
      <c r="Y130">
        <f>IF('ALL-Students'!Y133='Master Answer Key'!$B132, 1, 0)</f>
        <v>0</v>
      </c>
      <c r="Z130">
        <f>IF('ALL-Students'!Z133='Master Answer Key'!$B132, 1, 0)</f>
        <v>1</v>
      </c>
      <c r="AA130">
        <f>IF('ALL-Students'!AA133='Master Answer Key'!$B132, 1, 0)</f>
        <v>1</v>
      </c>
      <c r="AB130">
        <f>IF('ALL-Students'!AB133='Master Answer Key'!$B132, 1, 0)</f>
        <v>1</v>
      </c>
      <c r="AC130">
        <f>IF('ALL-Students'!AC133='Master Answer Key'!$B132, 1, 0)</f>
        <v>1</v>
      </c>
      <c r="AD130">
        <f>IF('ALL-Students'!AD133='Master Answer Key'!$B132, 1, 0)</f>
        <v>1</v>
      </c>
      <c r="AE130">
        <f>IF('ALL-Students'!AE133='Master Answer Key'!$B132, 1, 0)</f>
        <v>1</v>
      </c>
      <c r="AF130">
        <f>IF('ALL-Students'!AF133='Master Answer Key'!$B132, 1, 0)</f>
        <v>1</v>
      </c>
      <c r="AG130">
        <f>IF('ALL-Students'!AG133='Master Answer Key'!$B132, 1, 0)</f>
        <v>1</v>
      </c>
      <c r="AH130">
        <f>IF('ALL-Students'!AH133='Master Answer Key'!$B132, 1, 0)</f>
        <v>0</v>
      </c>
      <c r="AI130">
        <f>IF('ALL-Students'!AI133='Master Answer Key'!$B132, 1, 0)</f>
        <v>1</v>
      </c>
      <c r="AJ130">
        <f>IF('ALL-Students'!AJ133='Master Answer Key'!$B132, 1, 0)</f>
        <v>1</v>
      </c>
      <c r="AK130">
        <f>IF('ALL-Students'!AK133='Master Answer Key'!$B132, 1, 0)</f>
        <v>0</v>
      </c>
      <c r="AL130">
        <f>IF('ALL-Students'!AL133='Master Answer Key'!$B132, 1, 0)</f>
        <v>1</v>
      </c>
      <c r="AM130">
        <f>IF('ALL-Students'!AM133='Master Answer Key'!$B132, 1, 0)</f>
        <v>1</v>
      </c>
      <c r="AN130">
        <f>IF('ALL-Students'!AN133='Master Answer Key'!$B132, 1, 0)</f>
        <v>0</v>
      </c>
      <c r="AO130">
        <f>IF('ALL-Students'!AO133='Master Answer Key'!$B132, 1, 0)</f>
        <v>1</v>
      </c>
      <c r="AP130">
        <f>IF('ALL-Students'!AP133='Master Answer Key'!$B132, 1, 0)</f>
        <v>1</v>
      </c>
      <c r="AQ130">
        <f>IF('ALL-Students'!AQ133='Master Answer Key'!$B132, 1, 0)</f>
        <v>1</v>
      </c>
      <c r="AR130">
        <f>IF('ALL-Students'!AR133='Master Answer Key'!$B132, 1, 0)</f>
        <v>1</v>
      </c>
      <c r="AS130">
        <f>IF('ALL-Students'!AS133='Master Answer Key'!$B132, 1, 0)</f>
        <v>0</v>
      </c>
      <c r="AT130">
        <f>IF('ALL-Students'!AT133='Master Answer Key'!$B132, 1, 0)</f>
        <v>1</v>
      </c>
      <c r="AU130">
        <f>IF('ALL-Students'!AU133='Master Answer Key'!$B132, 1, 0)</f>
        <v>1</v>
      </c>
      <c r="AV130">
        <f>IF('ALL-Students'!AV133='Master Answer Key'!$B132, 1, 0)</f>
        <v>1</v>
      </c>
      <c r="AW130">
        <f>IF('ALL-Students'!AW133='Master Answer Key'!$B132, 1, 0)</f>
        <v>0</v>
      </c>
      <c r="AX130">
        <f>IF('ALL-Students'!AX133='Master Answer Key'!$B132, 1, 0)</f>
        <v>1</v>
      </c>
      <c r="AY130">
        <f>IF('ALL-Students'!AY133='Master Answer Key'!$B132, 1, 0)</f>
        <v>1</v>
      </c>
      <c r="AZ130">
        <f>IF('ALL-Students'!AZ133='Master Answer Key'!$B132, 1, 0)</f>
        <v>1</v>
      </c>
      <c r="BA130">
        <f>IF('ALL-Students'!BA133='Master Answer Key'!$B132, 1, 0)</f>
        <v>1</v>
      </c>
      <c r="BB130">
        <f>IF('ALL-Students'!BB133='Master Answer Key'!$B132, 1, 0)</f>
        <v>1</v>
      </c>
      <c r="BC130">
        <f>IF('ALL-Students'!BC133='Master Answer Key'!$B132, 1, 0)</f>
        <v>1</v>
      </c>
      <c r="BD130">
        <f>IF('ALL-Students'!BD133='Master Answer Key'!$B132, 1, 0)</f>
        <v>1</v>
      </c>
      <c r="BE130">
        <f>IF('ALL-Students'!BE133='Master Answer Key'!$B132, 1, 0)</f>
        <v>1</v>
      </c>
      <c r="BF130">
        <f>IF('ALL-Students'!BF133='Master Answer Key'!$B132, 1, 0)</f>
        <v>1</v>
      </c>
      <c r="BG130">
        <f>IF('ALL-Students'!BG133='Master Answer Key'!$B132, 1, 0)</f>
        <v>1</v>
      </c>
      <c r="BH130">
        <f>IF('ALL-Students'!BH133='Master Answer Key'!$B132, 1, 0)</f>
        <v>1</v>
      </c>
      <c r="BI130">
        <f>IF('ALL-Students'!BI133='Master Answer Key'!$B132, 1, 0)</f>
        <v>1</v>
      </c>
      <c r="BJ130">
        <f>IF('ALL-Students'!BJ133='Master Answer Key'!$B132, 1, 0)</f>
        <v>1</v>
      </c>
      <c r="BK130">
        <f>IF('ALL-Students'!BK133='Master Answer Key'!$B132, 1, 0)</f>
        <v>1</v>
      </c>
      <c r="BL130">
        <f>IF('ALL-Students'!BL133='Master Answer Key'!$B132, 1, 0)</f>
        <v>1</v>
      </c>
      <c r="BM130">
        <f>IF('ALL-Students'!BM133='Master Answer Key'!$B132, 1, 0)</f>
        <v>1</v>
      </c>
      <c r="BN130">
        <f>IF('ALL-Students'!BN133='Master Answer Key'!$B132, 1, 0)</f>
        <v>1</v>
      </c>
      <c r="BO130">
        <f>IF('ALL-Students'!BO133='Master Answer Key'!$B132, 1, 0)</f>
        <v>1</v>
      </c>
      <c r="BP130">
        <f>IF('ALL-Students'!BP133='Master Answer Key'!$B132, 1, 0)</f>
        <v>1</v>
      </c>
      <c r="BQ130">
        <f>IF('ALL-Students'!BQ133='Master Answer Key'!$B132, 1, 0)</f>
        <v>1</v>
      </c>
      <c r="BR130">
        <f>IF('ALL-Students'!BR133='Master Answer Key'!$B132, 1, 0)</f>
        <v>1</v>
      </c>
      <c r="BS130">
        <f>IF('ALL-Students'!BS133='Master Answer Key'!$B132, 1, 0)</f>
        <v>1</v>
      </c>
      <c r="BT130">
        <f>IF('ALL-Students'!BT133='Master Answer Key'!$B132, 1, 0)</f>
        <v>1</v>
      </c>
      <c r="BU130">
        <f>IF('ALL-Students'!BU133='Master Answer Key'!$B132, 1, 0)</f>
        <v>1</v>
      </c>
      <c r="BV130">
        <f>IF('ALL-Students'!BV133='Master Answer Key'!$B132, 1, 0)</f>
        <v>1</v>
      </c>
      <c r="BW130">
        <f>IF('ALL-Students'!BW133='Master Answer Key'!$B132, 1, 0)</f>
        <v>0</v>
      </c>
      <c r="BX130">
        <f>IF('ALL-Students'!BX133='Master Answer Key'!$B132, 1, 0)</f>
        <v>1</v>
      </c>
      <c r="BY130">
        <f>IF('ALL-Students'!BY133='Master Answer Key'!$B132, 1, 0)</f>
        <v>1</v>
      </c>
      <c r="BZ130">
        <f>IF('ALL-Students'!BZ133='Master Answer Key'!$B132, 1, 0)</f>
        <v>1</v>
      </c>
      <c r="CA130">
        <f>IF('ALL-Students'!CA133='Master Answer Key'!$B132, 1, 0)</f>
        <v>1</v>
      </c>
      <c r="CB130">
        <f>IF('ALL-Students'!CB133='Master Answer Key'!$B132, 1, 0)</f>
        <v>1</v>
      </c>
      <c r="CC130">
        <f>IF('ALL-Students'!CC133='Master Answer Key'!$B132, 1, 0)</f>
        <v>1</v>
      </c>
    </row>
    <row r="131">
      <c r="A131" s="5" t="s">
        <v>235</v>
      </c>
      <c r="B131">
        <f>IF('ALL-Students'!B134='Master Answer Key'!$B133, 1, 0)</f>
        <v>1</v>
      </c>
      <c r="C131">
        <f>IF('ALL-Students'!C134='Master Answer Key'!$B133, 1, 0)</f>
        <v>0</v>
      </c>
      <c r="D131">
        <f>IF('ALL-Students'!D134='Master Answer Key'!$B133, 1, 0)</f>
        <v>0</v>
      </c>
      <c r="E131">
        <f>IF('ALL-Students'!E134='Master Answer Key'!$B133, 1, 0)</f>
        <v>0</v>
      </c>
      <c r="F131">
        <f>IF('ALL-Students'!F134='Master Answer Key'!$B133, 1, 0)</f>
        <v>0</v>
      </c>
      <c r="G131">
        <f>IF('ALL-Students'!G134='Master Answer Key'!$B133, 1, 0)</f>
        <v>0</v>
      </c>
      <c r="H131">
        <f>IF('ALL-Students'!H134='Master Answer Key'!$B133, 1, 0)</f>
        <v>1</v>
      </c>
      <c r="I131">
        <f>IF('ALL-Students'!I134='Master Answer Key'!$B133, 1, 0)</f>
        <v>0</v>
      </c>
      <c r="J131">
        <f>IF('ALL-Students'!J134='Master Answer Key'!$B133, 1, 0)</f>
        <v>1</v>
      </c>
      <c r="K131">
        <f>IF('ALL-Students'!K134='Master Answer Key'!$B133, 1, 0)</f>
        <v>1</v>
      </c>
      <c r="L131">
        <f>IF('ALL-Students'!L134='Master Answer Key'!$B133, 1, 0)</f>
        <v>0</v>
      </c>
      <c r="M131">
        <f>IF('ALL-Students'!M134='Master Answer Key'!$B133, 1, 0)</f>
        <v>0</v>
      </c>
      <c r="N131">
        <f>IF('ALL-Students'!N134='Master Answer Key'!$B133, 1, 0)</f>
        <v>1</v>
      </c>
      <c r="O131">
        <f>IF('ALL-Students'!O134='Master Answer Key'!$B133, 1, 0)</f>
        <v>1</v>
      </c>
      <c r="P131">
        <f>IF('ALL-Students'!P134='Master Answer Key'!$B133, 1, 0)</f>
        <v>1</v>
      </c>
      <c r="Q131">
        <f>IF('ALL-Students'!Q134='Master Answer Key'!$B133, 1, 0)</f>
        <v>0</v>
      </c>
      <c r="R131">
        <f>IF('ALL-Students'!R134='Master Answer Key'!$B133, 1, 0)</f>
        <v>1</v>
      </c>
      <c r="S131">
        <f>IF('ALL-Students'!S134='Master Answer Key'!$B133, 1, 0)</f>
        <v>0</v>
      </c>
      <c r="T131">
        <f>IF('ALL-Students'!T134='Master Answer Key'!$B133, 1, 0)</f>
        <v>0</v>
      </c>
      <c r="U131">
        <f>IF('ALL-Students'!U134='Master Answer Key'!$B133, 1, 0)</f>
        <v>0</v>
      </c>
      <c r="V131">
        <f>IF('ALL-Students'!V134='Master Answer Key'!$B133, 1, 0)</f>
        <v>1</v>
      </c>
      <c r="W131">
        <f>IF('ALL-Students'!W134='Master Answer Key'!$B133, 1, 0)</f>
        <v>0</v>
      </c>
      <c r="X131">
        <f>IF('ALL-Students'!X134='Master Answer Key'!$B133, 1, 0)</f>
        <v>1</v>
      </c>
      <c r="Y131">
        <f>IF('ALL-Students'!Y134='Master Answer Key'!$B133, 1, 0)</f>
        <v>0</v>
      </c>
      <c r="Z131">
        <f>IF('ALL-Students'!Z134='Master Answer Key'!$B133, 1, 0)</f>
        <v>1</v>
      </c>
      <c r="AA131">
        <f>IF('ALL-Students'!AA134='Master Answer Key'!$B133, 1, 0)</f>
        <v>1</v>
      </c>
      <c r="AB131">
        <f>IF('ALL-Students'!AB134='Master Answer Key'!$B133, 1, 0)</f>
        <v>1</v>
      </c>
      <c r="AC131">
        <f>IF('ALL-Students'!AC134='Master Answer Key'!$B133, 1, 0)</f>
        <v>0</v>
      </c>
      <c r="AD131">
        <f>IF('ALL-Students'!AD134='Master Answer Key'!$B133, 1, 0)</f>
        <v>1</v>
      </c>
      <c r="AE131">
        <f>IF('ALL-Students'!AE134='Master Answer Key'!$B133, 1, 0)</f>
        <v>0</v>
      </c>
      <c r="AF131">
        <f>IF('ALL-Students'!AF134='Master Answer Key'!$B133, 1, 0)</f>
        <v>1</v>
      </c>
      <c r="AG131">
        <f>IF('ALL-Students'!AG134='Master Answer Key'!$B133, 1, 0)</f>
        <v>0</v>
      </c>
      <c r="AH131">
        <f>IF('ALL-Students'!AH134='Master Answer Key'!$B133, 1, 0)</f>
        <v>0</v>
      </c>
      <c r="AI131">
        <f>IF('ALL-Students'!AI134='Master Answer Key'!$B133, 1, 0)</f>
        <v>1</v>
      </c>
      <c r="AJ131">
        <f>IF('ALL-Students'!AJ134='Master Answer Key'!$B133, 1, 0)</f>
        <v>0</v>
      </c>
      <c r="AK131">
        <f>IF('ALL-Students'!AK134='Master Answer Key'!$B133, 1, 0)</f>
        <v>0</v>
      </c>
      <c r="AL131">
        <f>IF('ALL-Students'!AL134='Master Answer Key'!$B133, 1, 0)</f>
        <v>1</v>
      </c>
      <c r="AM131">
        <f>IF('ALL-Students'!AM134='Master Answer Key'!$B133, 1, 0)</f>
        <v>0</v>
      </c>
      <c r="AN131">
        <f>IF('ALL-Students'!AN134='Master Answer Key'!$B133, 1, 0)</f>
        <v>0</v>
      </c>
      <c r="AO131">
        <f>IF('ALL-Students'!AO134='Master Answer Key'!$B133, 1, 0)</f>
        <v>1</v>
      </c>
      <c r="AP131">
        <f>IF('ALL-Students'!AP134='Master Answer Key'!$B133, 1, 0)</f>
        <v>1</v>
      </c>
      <c r="AQ131">
        <f>IF('ALL-Students'!AQ134='Master Answer Key'!$B133, 1, 0)</f>
        <v>1</v>
      </c>
      <c r="AR131">
        <f>IF('ALL-Students'!AR134='Master Answer Key'!$B133, 1, 0)</f>
        <v>1</v>
      </c>
      <c r="AS131">
        <f>IF('ALL-Students'!AS134='Master Answer Key'!$B133, 1, 0)</f>
        <v>0</v>
      </c>
      <c r="AT131">
        <f>IF('ALL-Students'!AT134='Master Answer Key'!$B133, 1, 0)</f>
        <v>0</v>
      </c>
      <c r="AU131">
        <f>IF('ALL-Students'!AU134='Master Answer Key'!$B133, 1, 0)</f>
        <v>1</v>
      </c>
      <c r="AV131">
        <f>IF('ALL-Students'!AV134='Master Answer Key'!$B133, 1, 0)</f>
        <v>1</v>
      </c>
      <c r="AW131">
        <f>IF('ALL-Students'!AW134='Master Answer Key'!$B133, 1, 0)</f>
        <v>1</v>
      </c>
      <c r="AX131">
        <f>IF('ALL-Students'!AX134='Master Answer Key'!$B133, 1, 0)</f>
        <v>1</v>
      </c>
      <c r="AY131">
        <f>IF('ALL-Students'!AY134='Master Answer Key'!$B133, 1, 0)</f>
        <v>0</v>
      </c>
      <c r="AZ131">
        <f>IF('ALL-Students'!AZ134='Master Answer Key'!$B133, 1, 0)</f>
        <v>0</v>
      </c>
      <c r="BA131">
        <f>IF('ALL-Students'!BA134='Master Answer Key'!$B133, 1, 0)</f>
        <v>0</v>
      </c>
      <c r="BB131">
        <f>IF('ALL-Students'!BB134='Master Answer Key'!$B133, 1, 0)</f>
        <v>0</v>
      </c>
      <c r="BC131">
        <f>IF('ALL-Students'!BC134='Master Answer Key'!$B133, 1, 0)</f>
        <v>1</v>
      </c>
      <c r="BD131">
        <f>IF('ALL-Students'!BD134='Master Answer Key'!$B133, 1, 0)</f>
        <v>1</v>
      </c>
      <c r="BE131">
        <f>IF('ALL-Students'!BE134='Master Answer Key'!$B133, 1, 0)</f>
        <v>1</v>
      </c>
      <c r="BF131">
        <f>IF('ALL-Students'!BF134='Master Answer Key'!$B133, 1, 0)</f>
        <v>0</v>
      </c>
      <c r="BG131">
        <f>IF('ALL-Students'!BG134='Master Answer Key'!$B133, 1, 0)</f>
        <v>1</v>
      </c>
      <c r="BH131">
        <f>IF('ALL-Students'!BH134='Master Answer Key'!$B133, 1, 0)</f>
        <v>0</v>
      </c>
      <c r="BI131">
        <f>IF('ALL-Students'!BI134='Master Answer Key'!$B133, 1, 0)</f>
        <v>0</v>
      </c>
      <c r="BJ131">
        <f>IF('ALL-Students'!BJ134='Master Answer Key'!$B133, 1, 0)</f>
        <v>1</v>
      </c>
      <c r="BK131">
        <f>IF('ALL-Students'!BK134='Master Answer Key'!$B133, 1, 0)</f>
        <v>0</v>
      </c>
      <c r="BL131">
        <f>IF('ALL-Students'!BL134='Master Answer Key'!$B133, 1, 0)</f>
        <v>1</v>
      </c>
      <c r="BM131">
        <f>IF('ALL-Students'!BM134='Master Answer Key'!$B133, 1, 0)</f>
        <v>1</v>
      </c>
      <c r="BN131">
        <f>IF('ALL-Students'!BN134='Master Answer Key'!$B133, 1, 0)</f>
        <v>1</v>
      </c>
      <c r="BO131">
        <f>IF('ALL-Students'!BO134='Master Answer Key'!$B133, 1, 0)</f>
        <v>1</v>
      </c>
      <c r="BP131">
        <f>IF('ALL-Students'!BP134='Master Answer Key'!$B133, 1, 0)</f>
        <v>1</v>
      </c>
      <c r="BQ131">
        <f>IF('ALL-Students'!BQ134='Master Answer Key'!$B133, 1, 0)</f>
        <v>1</v>
      </c>
      <c r="BR131">
        <f>IF('ALL-Students'!BR134='Master Answer Key'!$B133, 1, 0)</f>
        <v>0</v>
      </c>
      <c r="BS131">
        <f>IF('ALL-Students'!BS134='Master Answer Key'!$B133, 1, 0)</f>
        <v>1</v>
      </c>
      <c r="BT131">
        <f>IF('ALL-Students'!BT134='Master Answer Key'!$B133, 1, 0)</f>
        <v>1</v>
      </c>
      <c r="BU131">
        <f>IF('ALL-Students'!BU134='Master Answer Key'!$B133, 1, 0)</f>
        <v>0</v>
      </c>
      <c r="BV131">
        <f>IF('ALL-Students'!BV134='Master Answer Key'!$B133, 1, 0)</f>
        <v>0</v>
      </c>
      <c r="BW131">
        <f>IF('ALL-Students'!BW134='Master Answer Key'!$B133, 1, 0)</f>
        <v>1</v>
      </c>
      <c r="BX131">
        <f>IF('ALL-Students'!BX134='Master Answer Key'!$B133, 1, 0)</f>
        <v>1</v>
      </c>
      <c r="BY131">
        <f>IF('ALL-Students'!BY134='Master Answer Key'!$B133, 1, 0)</f>
        <v>1</v>
      </c>
      <c r="BZ131">
        <f>IF('ALL-Students'!BZ134='Master Answer Key'!$B133, 1, 0)</f>
        <v>0</v>
      </c>
      <c r="CA131">
        <f>IF('ALL-Students'!CA134='Master Answer Key'!$B133, 1, 0)</f>
        <v>1</v>
      </c>
      <c r="CB131">
        <f>IF('ALL-Students'!CB134='Master Answer Key'!$B133, 1, 0)</f>
        <v>0</v>
      </c>
      <c r="CC131">
        <f>IF('ALL-Students'!CC134='Master Answer Key'!$B133, 1, 0)</f>
        <v>0</v>
      </c>
    </row>
    <row r="132">
      <c r="A132" s="5" t="s">
        <v>236</v>
      </c>
      <c r="B132">
        <f>IF('ALL-Students'!B135='Master Answer Key'!$B134, 1, 0)</f>
        <v>1</v>
      </c>
      <c r="C132">
        <f>IF('ALL-Students'!C135='Master Answer Key'!$B134, 1, 0)</f>
        <v>1</v>
      </c>
      <c r="D132">
        <f>IF('ALL-Students'!D135='Master Answer Key'!$B134, 1, 0)</f>
        <v>1</v>
      </c>
      <c r="E132">
        <f>IF('ALL-Students'!E135='Master Answer Key'!$B134, 1, 0)</f>
        <v>1</v>
      </c>
      <c r="F132">
        <f>IF('ALL-Students'!F135='Master Answer Key'!$B134, 1, 0)</f>
        <v>1</v>
      </c>
      <c r="G132">
        <f>IF('ALL-Students'!G135='Master Answer Key'!$B134, 1, 0)</f>
        <v>0</v>
      </c>
      <c r="H132">
        <f>IF('ALL-Students'!H135='Master Answer Key'!$B134, 1, 0)</f>
        <v>1</v>
      </c>
      <c r="I132">
        <f>IF('ALL-Students'!I135='Master Answer Key'!$B134, 1, 0)</f>
        <v>1</v>
      </c>
      <c r="J132">
        <f>IF('ALL-Students'!J135='Master Answer Key'!$B134, 1, 0)</f>
        <v>1</v>
      </c>
      <c r="K132">
        <f>IF('ALL-Students'!K135='Master Answer Key'!$B134, 1, 0)</f>
        <v>1</v>
      </c>
      <c r="L132">
        <f>IF('ALL-Students'!L135='Master Answer Key'!$B134, 1, 0)</f>
        <v>1</v>
      </c>
      <c r="M132">
        <f>IF('ALL-Students'!M135='Master Answer Key'!$B134, 1, 0)</f>
        <v>1</v>
      </c>
      <c r="N132">
        <f>IF('ALL-Students'!N135='Master Answer Key'!$B134, 1, 0)</f>
        <v>0</v>
      </c>
      <c r="O132">
        <f>IF('ALL-Students'!O135='Master Answer Key'!$B134, 1, 0)</f>
        <v>1</v>
      </c>
      <c r="P132">
        <f>IF('ALL-Students'!P135='Master Answer Key'!$B134, 1, 0)</f>
        <v>1</v>
      </c>
      <c r="Q132">
        <f>IF('ALL-Students'!Q135='Master Answer Key'!$B134, 1, 0)</f>
        <v>1</v>
      </c>
      <c r="R132">
        <f>IF('ALL-Students'!R135='Master Answer Key'!$B134, 1, 0)</f>
        <v>0</v>
      </c>
      <c r="S132">
        <f>IF('ALL-Students'!S135='Master Answer Key'!$B134, 1, 0)</f>
        <v>1</v>
      </c>
      <c r="T132">
        <f>IF('ALL-Students'!T135='Master Answer Key'!$B134, 1, 0)</f>
        <v>1</v>
      </c>
      <c r="U132">
        <f>IF('ALL-Students'!U135='Master Answer Key'!$B134, 1, 0)</f>
        <v>1</v>
      </c>
      <c r="V132">
        <f>IF('ALL-Students'!V135='Master Answer Key'!$B134, 1, 0)</f>
        <v>1</v>
      </c>
      <c r="W132">
        <f>IF('ALL-Students'!W135='Master Answer Key'!$B134, 1, 0)</f>
        <v>0</v>
      </c>
      <c r="X132">
        <f>IF('ALL-Students'!X135='Master Answer Key'!$B134, 1, 0)</f>
        <v>1</v>
      </c>
      <c r="Y132">
        <f>IF('ALL-Students'!Y135='Master Answer Key'!$B134, 1, 0)</f>
        <v>0</v>
      </c>
      <c r="Z132">
        <f>IF('ALL-Students'!Z135='Master Answer Key'!$B134, 1, 0)</f>
        <v>1</v>
      </c>
      <c r="AA132">
        <f>IF('ALL-Students'!AA135='Master Answer Key'!$B134, 1, 0)</f>
        <v>1</v>
      </c>
      <c r="AB132">
        <f>IF('ALL-Students'!AB135='Master Answer Key'!$B134, 1, 0)</f>
        <v>1</v>
      </c>
      <c r="AC132">
        <f>IF('ALL-Students'!AC135='Master Answer Key'!$B134, 1, 0)</f>
        <v>1</v>
      </c>
      <c r="AD132">
        <f>IF('ALL-Students'!AD135='Master Answer Key'!$B134, 1, 0)</f>
        <v>1</v>
      </c>
      <c r="AE132">
        <f>IF('ALL-Students'!AE135='Master Answer Key'!$B134, 1, 0)</f>
        <v>1</v>
      </c>
      <c r="AF132">
        <f>IF('ALL-Students'!AF135='Master Answer Key'!$B134, 1, 0)</f>
        <v>1</v>
      </c>
      <c r="AG132">
        <f>IF('ALL-Students'!AG135='Master Answer Key'!$B134, 1, 0)</f>
        <v>1</v>
      </c>
      <c r="AH132">
        <f>IF('ALL-Students'!AH135='Master Answer Key'!$B134, 1, 0)</f>
        <v>1</v>
      </c>
      <c r="AI132">
        <f>IF('ALL-Students'!AI135='Master Answer Key'!$B134, 1, 0)</f>
        <v>1</v>
      </c>
      <c r="AJ132">
        <f>IF('ALL-Students'!AJ135='Master Answer Key'!$B134, 1, 0)</f>
        <v>1</v>
      </c>
      <c r="AK132">
        <f>IF('ALL-Students'!AK135='Master Answer Key'!$B134, 1, 0)</f>
        <v>1</v>
      </c>
      <c r="AL132">
        <f>IF('ALL-Students'!AL135='Master Answer Key'!$B134, 1, 0)</f>
        <v>1</v>
      </c>
      <c r="AM132">
        <f>IF('ALL-Students'!AM135='Master Answer Key'!$B134, 1, 0)</f>
        <v>1</v>
      </c>
      <c r="AN132">
        <f>IF('ALL-Students'!AN135='Master Answer Key'!$B134, 1, 0)</f>
        <v>0</v>
      </c>
      <c r="AO132">
        <f>IF('ALL-Students'!AO135='Master Answer Key'!$B134, 1, 0)</f>
        <v>1</v>
      </c>
      <c r="AP132">
        <f>IF('ALL-Students'!AP135='Master Answer Key'!$B134, 1, 0)</f>
        <v>1</v>
      </c>
      <c r="AQ132">
        <f>IF('ALL-Students'!AQ135='Master Answer Key'!$B134, 1, 0)</f>
        <v>1</v>
      </c>
      <c r="AR132">
        <f>IF('ALL-Students'!AR135='Master Answer Key'!$B134, 1, 0)</f>
        <v>1</v>
      </c>
      <c r="AS132">
        <f>IF('ALL-Students'!AS135='Master Answer Key'!$B134, 1, 0)</f>
        <v>0</v>
      </c>
      <c r="AT132">
        <f>IF('ALL-Students'!AT135='Master Answer Key'!$B134, 1, 0)</f>
        <v>1</v>
      </c>
      <c r="AU132">
        <f>IF('ALL-Students'!AU135='Master Answer Key'!$B134, 1, 0)</f>
        <v>1</v>
      </c>
      <c r="AV132">
        <f>IF('ALL-Students'!AV135='Master Answer Key'!$B134, 1, 0)</f>
        <v>1</v>
      </c>
      <c r="AW132">
        <f>IF('ALL-Students'!AW135='Master Answer Key'!$B134, 1, 0)</f>
        <v>1</v>
      </c>
      <c r="AX132">
        <f>IF('ALL-Students'!AX135='Master Answer Key'!$B134, 1, 0)</f>
        <v>1</v>
      </c>
      <c r="AY132">
        <f>IF('ALL-Students'!AY135='Master Answer Key'!$B134, 1, 0)</f>
        <v>1</v>
      </c>
      <c r="AZ132">
        <f>IF('ALL-Students'!AZ135='Master Answer Key'!$B134, 1, 0)</f>
        <v>1</v>
      </c>
      <c r="BA132">
        <f>IF('ALL-Students'!BA135='Master Answer Key'!$B134, 1, 0)</f>
        <v>1</v>
      </c>
      <c r="BB132">
        <f>IF('ALL-Students'!BB135='Master Answer Key'!$B134, 1, 0)</f>
        <v>1</v>
      </c>
      <c r="BC132">
        <f>IF('ALL-Students'!BC135='Master Answer Key'!$B134, 1, 0)</f>
        <v>1</v>
      </c>
      <c r="BD132">
        <f>IF('ALL-Students'!BD135='Master Answer Key'!$B134, 1, 0)</f>
        <v>1</v>
      </c>
      <c r="BE132">
        <f>IF('ALL-Students'!BE135='Master Answer Key'!$B134, 1, 0)</f>
        <v>1</v>
      </c>
      <c r="BF132">
        <f>IF('ALL-Students'!BF135='Master Answer Key'!$B134, 1, 0)</f>
        <v>1</v>
      </c>
      <c r="BG132">
        <f>IF('ALL-Students'!BG135='Master Answer Key'!$B134, 1, 0)</f>
        <v>1</v>
      </c>
      <c r="BH132">
        <f>IF('ALL-Students'!BH135='Master Answer Key'!$B134, 1, 0)</f>
        <v>1</v>
      </c>
      <c r="BI132">
        <f>IF('ALL-Students'!BI135='Master Answer Key'!$B134, 1, 0)</f>
        <v>1</v>
      </c>
      <c r="BJ132">
        <f>IF('ALL-Students'!BJ135='Master Answer Key'!$B134, 1, 0)</f>
        <v>1</v>
      </c>
      <c r="BK132">
        <f>IF('ALL-Students'!BK135='Master Answer Key'!$B134, 1, 0)</f>
        <v>1</v>
      </c>
      <c r="BL132">
        <f>IF('ALL-Students'!BL135='Master Answer Key'!$B134, 1, 0)</f>
        <v>1</v>
      </c>
      <c r="BM132">
        <f>IF('ALL-Students'!BM135='Master Answer Key'!$B134, 1, 0)</f>
        <v>1</v>
      </c>
      <c r="BN132">
        <f>IF('ALL-Students'!BN135='Master Answer Key'!$B134, 1, 0)</f>
        <v>1</v>
      </c>
      <c r="BO132">
        <f>IF('ALL-Students'!BO135='Master Answer Key'!$B134, 1, 0)</f>
        <v>1</v>
      </c>
      <c r="BP132">
        <f>IF('ALL-Students'!BP135='Master Answer Key'!$B134, 1, 0)</f>
        <v>0</v>
      </c>
      <c r="BQ132">
        <f>IF('ALL-Students'!BQ135='Master Answer Key'!$B134, 1, 0)</f>
        <v>1</v>
      </c>
      <c r="BR132">
        <f>IF('ALL-Students'!BR135='Master Answer Key'!$B134, 1, 0)</f>
        <v>1</v>
      </c>
      <c r="BS132">
        <f>IF('ALL-Students'!BS135='Master Answer Key'!$B134, 1, 0)</f>
        <v>1</v>
      </c>
      <c r="BT132">
        <f>IF('ALL-Students'!BT135='Master Answer Key'!$B134, 1, 0)</f>
        <v>1</v>
      </c>
      <c r="BU132">
        <f>IF('ALL-Students'!BU135='Master Answer Key'!$B134, 1, 0)</f>
        <v>1</v>
      </c>
      <c r="BV132">
        <f>IF('ALL-Students'!BV135='Master Answer Key'!$B134, 1, 0)</f>
        <v>1</v>
      </c>
      <c r="BW132">
        <f>IF('ALL-Students'!BW135='Master Answer Key'!$B134, 1, 0)</f>
        <v>1</v>
      </c>
      <c r="BX132">
        <f>IF('ALL-Students'!BX135='Master Answer Key'!$B134, 1, 0)</f>
        <v>1</v>
      </c>
      <c r="BY132">
        <f>IF('ALL-Students'!BY135='Master Answer Key'!$B134, 1, 0)</f>
        <v>1</v>
      </c>
      <c r="BZ132">
        <f>IF('ALL-Students'!BZ135='Master Answer Key'!$B134, 1, 0)</f>
        <v>1</v>
      </c>
      <c r="CA132">
        <f>IF('ALL-Students'!CA135='Master Answer Key'!$B134, 1, 0)</f>
        <v>1</v>
      </c>
      <c r="CB132">
        <f>IF('ALL-Students'!CB135='Master Answer Key'!$B134, 1, 0)</f>
        <v>1</v>
      </c>
      <c r="CC132">
        <f>IF('ALL-Students'!CC135='Master Answer Key'!$B134, 1, 0)</f>
        <v>1</v>
      </c>
    </row>
    <row r="133">
      <c r="A133" s="5" t="s">
        <v>237</v>
      </c>
      <c r="B133">
        <f>IF('ALL-Students'!B136='Master Answer Key'!$B135, 1, 0)</f>
        <v>0</v>
      </c>
      <c r="C133">
        <f>IF('ALL-Students'!C136='Master Answer Key'!$B135, 1, 0)</f>
        <v>1</v>
      </c>
      <c r="D133">
        <f>IF('ALL-Students'!D136='Master Answer Key'!$B135, 1, 0)</f>
        <v>1</v>
      </c>
      <c r="E133">
        <f>IF('ALL-Students'!E136='Master Answer Key'!$B135, 1, 0)</f>
        <v>1</v>
      </c>
      <c r="F133">
        <f>IF('ALL-Students'!F136='Master Answer Key'!$B135, 1, 0)</f>
        <v>1</v>
      </c>
      <c r="G133">
        <f>IF('ALL-Students'!G136='Master Answer Key'!$B135, 1, 0)</f>
        <v>0</v>
      </c>
      <c r="H133">
        <f>IF('ALL-Students'!H136='Master Answer Key'!$B135, 1, 0)</f>
        <v>1</v>
      </c>
      <c r="I133">
        <f>IF('ALL-Students'!I136='Master Answer Key'!$B135, 1, 0)</f>
        <v>1</v>
      </c>
      <c r="J133">
        <f>IF('ALL-Students'!J136='Master Answer Key'!$B135, 1, 0)</f>
        <v>1</v>
      </c>
      <c r="K133">
        <f>IF('ALL-Students'!K136='Master Answer Key'!$B135, 1, 0)</f>
        <v>1</v>
      </c>
      <c r="L133">
        <f>IF('ALL-Students'!L136='Master Answer Key'!$B135, 1, 0)</f>
        <v>1</v>
      </c>
      <c r="M133">
        <f>IF('ALL-Students'!M136='Master Answer Key'!$B135, 1, 0)</f>
        <v>1</v>
      </c>
      <c r="N133">
        <f>IF('ALL-Students'!N136='Master Answer Key'!$B135, 1, 0)</f>
        <v>0</v>
      </c>
      <c r="O133">
        <f>IF('ALL-Students'!O136='Master Answer Key'!$B135, 1, 0)</f>
        <v>1</v>
      </c>
      <c r="P133">
        <f>IF('ALL-Students'!P136='Master Answer Key'!$B135, 1, 0)</f>
        <v>0</v>
      </c>
      <c r="Q133">
        <f>IF('ALL-Students'!Q136='Master Answer Key'!$B135, 1, 0)</f>
        <v>1</v>
      </c>
      <c r="R133">
        <f>IF('ALL-Students'!R136='Master Answer Key'!$B135, 1, 0)</f>
        <v>1</v>
      </c>
      <c r="S133">
        <f>IF('ALL-Students'!S136='Master Answer Key'!$B135, 1, 0)</f>
        <v>0</v>
      </c>
      <c r="T133">
        <f>IF('ALL-Students'!T136='Master Answer Key'!$B135, 1, 0)</f>
        <v>1</v>
      </c>
      <c r="U133">
        <f>IF('ALL-Students'!U136='Master Answer Key'!$B135, 1, 0)</f>
        <v>1</v>
      </c>
      <c r="V133">
        <f>IF('ALL-Students'!V136='Master Answer Key'!$B135, 1, 0)</f>
        <v>1</v>
      </c>
      <c r="W133">
        <f>IF('ALL-Students'!W136='Master Answer Key'!$B135, 1, 0)</f>
        <v>0</v>
      </c>
      <c r="X133">
        <f>IF('ALL-Students'!X136='Master Answer Key'!$B135, 1, 0)</f>
        <v>1</v>
      </c>
      <c r="Y133">
        <f>IF('ALL-Students'!Y136='Master Answer Key'!$B135, 1, 0)</f>
        <v>0</v>
      </c>
      <c r="Z133">
        <f>IF('ALL-Students'!Z136='Master Answer Key'!$B135, 1, 0)</f>
        <v>1</v>
      </c>
      <c r="AA133">
        <f>IF('ALL-Students'!AA136='Master Answer Key'!$B135, 1, 0)</f>
        <v>1</v>
      </c>
      <c r="AB133">
        <f>IF('ALL-Students'!AB136='Master Answer Key'!$B135, 1, 0)</f>
        <v>1</v>
      </c>
      <c r="AC133">
        <f>IF('ALL-Students'!AC136='Master Answer Key'!$B135, 1, 0)</f>
        <v>1</v>
      </c>
      <c r="AD133">
        <f>IF('ALL-Students'!AD136='Master Answer Key'!$B135, 1, 0)</f>
        <v>1</v>
      </c>
      <c r="AE133">
        <f>IF('ALL-Students'!AE136='Master Answer Key'!$B135, 1, 0)</f>
        <v>1</v>
      </c>
      <c r="AF133">
        <f>IF('ALL-Students'!AF136='Master Answer Key'!$B135, 1, 0)</f>
        <v>1</v>
      </c>
      <c r="AG133">
        <f>IF('ALL-Students'!AG136='Master Answer Key'!$B135, 1, 0)</f>
        <v>1</v>
      </c>
      <c r="AH133">
        <f>IF('ALL-Students'!AH136='Master Answer Key'!$B135, 1, 0)</f>
        <v>1</v>
      </c>
      <c r="AI133">
        <f>IF('ALL-Students'!AI136='Master Answer Key'!$B135, 1, 0)</f>
        <v>1</v>
      </c>
      <c r="AJ133">
        <f>IF('ALL-Students'!AJ136='Master Answer Key'!$B135, 1, 0)</f>
        <v>1</v>
      </c>
      <c r="AK133">
        <f>IF('ALL-Students'!AK136='Master Answer Key'!$B135, 1, 0)</f>
        <v>1</v>
      </c>
      <c r="AL133">
        <f>IF('ALL-Students'!AL136='Master Answer Key'!$B135, 1, 0)</f>
        <v>0</v>
      </c>
      <c r="AM133">
        <f>IF('ALL-Students'!AM136='Master Answer Key'!$B135, 1, 0)</f>
        <v>1</v>
      </c>
      <c r="AN133">
        <f>IF('ALL-Students'!AN136='Master Answer Key'!$B135, 1, 0)</f>
        <v>0</v>
      </c>
      <c r="AO133">
        <f>IF('ALL-Students'!AO136='Master Answer Key'!$B135, 1, 0)</f>
        <v>1</v>
      </c>
      <c r="AP133">
        <f>IF('ALL-Students'!AP136='Master Answer Key'!$B135, 1, 0)</f>
        <v>1</v>
      </c>
      <c r="AQ133">
        <f>IF('ALL-Students'!AQ136='Master Answer Key'!$B135, 1, 0)</f>
        <v>1</v>
      </c>
      <c r="AR133">
        <f>IF('ALL-Students'!AR136='Master Answer Key'!$B135, 1, 0)</f>
        <v>1</v>
      </c>
      <c r="AS133">
        <f>IF('ALL-Students'!AS136='Master Answer Key'!$B135, 1, 0)</f>
        <v>0</v>
      </c>
      <c r="AT133">
        <f>IF('ALL-Students'!AT136='Master Answer Key'!$B135, 1, 0)</f>
        <v>1</v>
      </c>
      <c r="AU133">
        <f>IF('ALL-Students'!AU136='Master Answer Key'!$B135, 1, 0)</f>
        <v>1</v>
      </c>
      <c r="AV133">
        <f>IF('ALL-Students'!AV136='Master Answer Key'!$B135, 1, 0)</f>
        <v>1</v>
      </c>
      <c r="AW133">
        <f>IF('ALL-Students'!AW136='Master Answer Key'!$B135, 1, 0)</f>
        <v>1</v>
      </c>
      <c r="AX133">
        <f>IF('ALL-Students'!AX136='Master Answer Key'!$B135, 1, 0)</f>
        <v>1</v>
      </c>
      <c r="AY133">
        <f>IF('ALL-Students'!AY136='Master Answer Key'!$B135, 1, 0)</f>
        <v>1</v>
      </c>
      <c r="AZ133">
        <f>IF('ALL-Students'!AZ136='Master Answer Key'!$B135, 1, 0)</f>
        <v>0</v>
      </c>
      <c r="BA133">
        <f>IF('ALL-Students'!BA136='Master Answer Key'!$B135, 1, 0)</f>
        <v>1</v>
      </c>
      <c r="BB133">
        <f>IF('ALL-Students'!BB136='Master Answer Key'!$B135, 1, 0)</f>
        <v>1</v>
      </c>
      <c r="BC133">
        <f>IF('ALL-Students'!BC136='Master Answer Key'!$B135, 1, 0)</f>
        <v>1</v>
      </c>
      <c r="BD133">
        <f>IF('ALL-Students'!BD136='Master Answer Key'!$B135, 1, 0)</f>
        <v>1</v>
      </c>
      <c r="BE133">
        <f>IF('ALL-Students'!BE136='Master Answer Key'!$B135, 1, 0)</f>
        <v>1</v>
      </c>
      <c r="BF133">
        <f>IF('ALL-Students'!BF136='Master Answer Key'!$B135, 1, 0)</f>
        <v>1</v>
      </c>
      <c r="BG133">
        <f>IF('ALL-Students'!BG136='Master Answer Key'!$B135, 1, 0)</f>
        <v>1</v>
      </c>
      <c r="BH133">
        <f>IF('ALL-Students'!BH136='Master Answer Key'!$B135, 1, 0)</f>
        <v>1</v>
      </c>
      <c r="BI133">
        <f>IF('ALL-Students'!BI136='Master Answer Key'!$B135, 1, 0)</f>
        <v>1</v>
      </c>
      <c r="BJ133">
        <f>IF('ALL-Students'!BJ136='Master Answer Key'!$B135, 1, 0)</f>
        <v>1</v>
      </c>
      <c r="BK133">
        <f>IF('ALL-Students'!BK136='Master Answer Key'!$B135, 1, 0)</f>
        <v>1</v>
      </c>
      <c r="BL133">
        <f>IF('ALL-Students'!BL136='Master Answer Key'!$B135, 1, 0)</f>
        <v>1</v>
      </c>
      <c r="BM133">
        <f>IF('ALL-Students'!BM136='Master Answer Key'!$B135, 1, 0)</f>
        <v>1</v>
      </c>
      <c r="BN133">
        <f>IF('ALL-Students'!BN136='Master Answer Key'!$B135, 1, 0)</f>
        <v>1</v>
      </c>
      <c r="BO133">
        <f>IF('ALL-Students'!BO136='Master Answer Key'!$B135, 1, 0)</f>
        <v>1</v>
      </c>
      <c r="BP133">
        <f>IF('ALL-Students'!BP136='Master Answer Key'!$B135, 1, 0)</f>
        <v>1</v>
      </c>
      <c r="BQ133">
        <f>IF('ALL-Students'!BQ136='Master Answer Key'!$B135, 1, 0)</f>
        <v>1</v>
      </c>
      <c r="BR133">
        <f>IF('ALL-Students'!BR136='Master Answer Key'!$B135, 1, 0)</f>
        <v>1</v>
      </c>
      <c r="BS133">
        <f>IF('ALL-Students'!BS136='Master Answer Key'!$B135, 1, 0)</f>
        <v>1</v>
      </c>
      <c r="BT133">
        <f>IF('ALL-Students'!BT136='Master Answer Key'!$B135, 1, 0)</f>
        <v>1</v>
      </c>
      <c r="BU133">
        <f>IF('ALL-Students'!BU136='Master Answer Key'!$B135, 1, 0)</f>
        <v>1</v>
      </c>
      <c r="BV133">
        <f>IF('ALL-Students'!BV136='Master Answer Key'!$B135, 1, 0)</f>
        <v>1</v>
      </c>
      <c r="BW133">
        <f>IF('ALL-Students'!BW136='Master Answer Key'!$B135, 1, 0)</f>
        <v>1</v>
      </c>
      <c r="BX133">
        <f>IF('ALL-Students'!BX136='Master Answer Key'!$B135, 1, 0)</f>
        <v>1</v>
      </c>
      <c r="BY133">
        <f>IF('ALL-Students'!BY136='Master Answer Key'!$B135, 1, 0)</f>
        <v>1</v>
      </c>
      <c r="BZ133">
        <f>IF('ALL-Students'!BZ136='Master Answer Key'!$B135, 1, 0)</f>
        <v>1</v>
      </c>
      <c r="CA133">
        <f>IF('ALL-Students'!CA136='Master Answer Key'!$B135, 1, 0)</f>
        <v>1</v>
      </c>
      <c r="CB133">
        <f>IF('ALL-Students'!CB136='Master Answer Key'!$B135, 1, 0)</f>
        <v>1</v>
      </c>
      <c r="CC133">
        <f>IF('ALL-Students'!CC136='Master Answer Key'!$B135, 1, 0)</f>
        <v>1</v>
      </c>
    </row>
    <row r="134">
      <c r="A134" s="5" t="s">
        <v>238</v>
      </c>
      <c r="B134">
        <f>IF('ALL-Students'!B137='Master Answer Key'!$B136, 1, 0)</f>
        <v>1</v>
      </c>
      <c r="C134">
        <f>IF('ALL-Students'!C137='Master Answer Key'!$B136, 1, 0)</f>
        <v>1</v>
      </c>
      <c r="D134">
        <f>IF('ALL-Students'!D137='Master Answer Key'!$B136, 1, 0)</f>
        <v>1</v>
      </c>
      <c r="E134">
        <f>IF('ALL-Students'!E137='Master Answer Key'!$B136, 1, 0)</f>
        <v>1</v>
      </c>
      <c r="F134">
        <f>IF('ALL-Students'!F137='Master Answer Key'!$B136, 1, 0)</f>
        <v>1</v>
      </c>
      <c r="G134">
        <f>IF('ALL-Students'!G137='Master Answer Key'!$B136, 1, 0)</f>
        <v>0</v>
      </c>
      <c r="H134">
        <f>IF('ALL-Students'!H137='Master Answer Key'!$B136, 1, 0)</f>
        <v>1</v>
      </c>
      <c r="I134">
        <f>IF('ALL-Students'!I137='Master Answer Key'!$B136, 1, 0)</f>
        <v>1</v>
      </c>
      <c r="J134">
        <f>IF('ALL-Students'!J137='Master Answer Key'!$B136, 1, 0)</f>
        <v>1</v>
      </c>
      <c r="K134">
        <f>IF('ALL-Students'!K137='Master Answer Key'!$B136, 1, 0)</f>
        <v>1</v>
      </c>
      <c r="L134">
        <f>IF('ALL-Students'!L137='Master Answer Key'!$B136, 1, 0)</f>
        <v>1</v>
      </c>
      <c r="M134">
        <f>IF('ALL-Students'!M137='Master Answer Key'!$B136, 1, 0)</f>
        <v>1</v>
      </c>
      <c r="N134">
        <f>IF('ALL-Students'!N137='Master Answer Key'!$B136, 1, 0)</f>
        <v>0</v>
      </c>
      <c r="O134">
        <f>IF('ALL-Students'!O137='Master Answer Key'!$B136, 1, 0)</f>
        <v>1</v>
      </c>
      <c r="P134">
        <f>IF('ALL-Students'!P137='Master Answer Key'!$B136, 1, 0)</f>
        <v>1</v>
      </c>
      <c r="Q134">
        <f>IF('ALL-Students'!Q137='Master Answer Key'!$B136, 1, 0)</f>
        <v>1</v>
      </c>
      <c r="R134">
        <f>IF('ALL-Students'!R137='Master Answer Key'!$B136, 1, 0)</f>
        <v>0</v>
      </c>
      <c r="S134">
        <f>IF('ALL-Students'!S137='Master Answer Key'!$B136, 1, 0)</f>
        <v>0</v>
      </c>
      <c r="T134">
        <f>IF('ALL-Students'!T137='Master Answer Key'!$B136, 1, 0)</f>
        <v>1</v>
      </c>
      <c r="U134">
        <f>IF('ALL-Students'!U137='Master Answer Key'!$B136, 1, 0)</f>
        <v>1</v>
      </c>
      <c r="V134">
        <f>IF('ALL-Students'!V137='Master Answer Key'!$B136, 1, 0)</f>
        <v>1</v>
      </c>
      <c r="W134">
        <f>IF('ALL-Students'!W137='Master Answer Key'!$B136, 1, 0)</f>
        <v>0</v>
      </c>
      <c r="X134">
        <f>IF('ALL-Students'!X137='Master Answer Key'!$B136, 1, 0)</f>
        <v>1</v>
      </c>
      <c r="Y134">
        <f>IF('ALL-Students'!Y137='Master Answer Key'!$B136, 1, 0)</f>
        <v>0</v>
      </c>
      <c r="Z134">
        <f>IF('ALL-Students'!Z137='Master Answer Key'!$B136, 1, 0)</f>
        <v>1</v>
      </c>
      <c r="AA134">
        <f>IF('ALL-Students'!AA137='Master Answer Key'!$B136, 1, 0)</f>
        <v>1</v>
      </c>
      <c r="AB134">
        <f>IF('ALL-Students'!AB137='Master Answer Key'!$B136, 1, 0)</f>
        <v>1</v>
      </c>
      <c r="AC134">
        <f>IF('ALL-Students'!AC137='Master Answer Key'!$B136, 1, 0)</f>
        <v>1</v>
      </c>
      <c r="AD134">
        <f>IF('ALL-Students'!AD137='Master Answer Key'!$B136, 1, 0)</f>
        <v>1</v>
      </c>
      <c r="AE134">
        <f>IF('ALL-Students'!AE137='Master Answer Key'!$B136, 1, 0)</f>
        <v>1</v>
      </c>
      <c r="AF134">
        <f>IF('ALL-Students'!AF137='Master Answer Key'!$B136, 1, 0)</f>
        <v>0</v>
      </c>
      <c r="AG134">
        <f>IF('ALL-Students'!AG137='Master Answer Key'!$B136, 1, 0)</f>
        <v>1</v>
      </c>
      <c r="AH134">
        <f>IF('ALL-Students'!AH137='Master Answer Key'!$B136, 1, 0)</f>
        <v>1</v>
      </c>
      <c r="AI134">
        <f>IF('ALL-Students'!AI137='Master Answer Key'!$B136, 1, 0)</f>
        <v>1</v>
      </c>
      <c r="AJ134">
        <f>IF('ALL-Students'!AJ137='Master Answer Key'!$B136, 1, 0)</f>
        <v>0</v>
      </c>
      <c r="AK134">
        <f>IF('ALL-Students'!AK137='Master Answer Key'!$B136, 1, 0)</f>
        <v>1</v>
      </c>
      <c r="AL134">
        <f>IF('ALL-Students'!AL137='Master Answer Key'!$B136, 1, 0)</f>
        <v>0</v>
      </c>
      <c r="AM134">
        <f>IF('ALL-Students'!AM137='Master Answer Key'!$B136, 1, 0)</f>
        <v>1</v>
      </c>
      <c r="AN134">
        <f>IF('ALL-Students'!AN137='Master Answer Key'!$B136, 1, 0)</f>
        <v>0</v>
      </c>
      <c r="AO134">
        <f>IF('ALL-Students'!AO137='Master Answer Key'!$B136, 1, 0)</f>
        <v>1</v>
      </c>
      <c r="AP134">
        <f>IF('ALL-Students'!AP137='Master Answer Key'!$B136, 1, 0)</f>
        <v>1</v>
      </c>
      <c r="AQ134">
        <f>IF('ALL-Students'!AQ137='Master Answer Key'!$B136, 1, 0)</f>
        <v>1</v>
      </c>
      <c r="AR134">
        <f>IF('ALL-Students'!AR137='Master Answer Key'!$B136, 1, 0)</f>
        <v>1</v>
      </c>
      <c r="AS134">
        <f>IF('ALL-Students'!AS137='Master Answer Key'!$B136, 1, 0)</f>
        <v>0</v>
      </c>
      <c r="AT134">
        <f>IF('ALL-Students'!AT137='Master Answer Key'!$B136, 1, 0)</f>
        <v>1</v>
      </c>
      <c r="AU134">
        <f>IF('ALL-Students'!AU137='Master Answer Key'!$B136, 1, 0)</f>
        <v>1</v>
      </c>
      <c r="AV134">
        <f>IF('ALL-Students'!AV137='Master Answer Key'!$B136, 1, 0)</f>
        <v>1</v>
      </c>
      <c r="AW134">
        <f>IF('ALL-Students'!AW137='Master Answer Key'!$B136, 1, 0)</f>
        <v>1</v>
      </c>
      <c r="AX134">
        <f>IF('ALL-Students'!AX137='Master Answer Key'!$B136, 1, 0)</f>
        <v>1</v>
      </c>
      <c r="AY134">
        <f>IF('ALL-Students'!AY137='Master Answer Key'!$B136, 1, 0)</f>
        <v>1</v>
      </c>
      <c r="AZ134">
        <f>IF('ALL-Students'!AZ137='Master Answer Key'!$B136, 1, 0)</f>
        <v>1</v>
      </c>
      <c r="BA134">
        <f>IF('ALL-Students'!BA137='Master Answer Key'!$B136, 1, 0)</f>
        <v>1</v>
      </c>
      <c r="BB134">
        <f>IF('ALL-Students'!BB137='Master Answer Key'!$B136, 1, 0)</f>
        <v>1</v>
      </c>
      <c r="BC134">
        <f>IF('ALL-Students'!BC137='Master Answer Key'!$B136, 1, 0)</f>
        <v>1</v>
      </c>
      <c r="BD134">
        <f>IF('ALL-Students'!BD137='Master Answer Key'!$B136, 1, 0)</f>
        <v>1</v>
      </c>
      <c r="BE134">
        <f>IF('ALL-Students'!BE137='Master Answer Key'!$B136, 1, 0)</f>
        <v>1</v>
      </c>
      <c r="BF134">
        <f>IF('ALL-Students'!BF137='Master Answer Key'!$B136, 1, 0)</f>
        <v>1</v>
      </c>
      <c r="BG134">
        <f>IF('ALL-Students'!BG137='Master Answer Key'!$B136, 1, 0)</f>
        <v>1</v>
      </c>
      <c r="BH134">
        <f>IF('ALL-Students'!BH137='Master Answer Key'!$B136, 1, 0)</f>
        <v>1</v>
      </c>
      <c r="BI134">
        <f>IF('ALL-Students'!BI137='Master Answer Key'!$B136, 1, 0)</f>
        <v>0</v>
      </c>
      <c r="BJ134">
        <f>IF('ALL-Students'!BJ137='Master Answer Key'!$B136, 1, 0)</f>
        <v>0</v>
      </c>
      <c r="BK134">
        <f>IF('ALL-Students'!BK137='Master Answer Key'!$B136, 1, 0)</f>
        <v>1</v>
      </c>
      <c r="BL134">
        <f>IF('ALL-Students'!BL137='Master Answer Key'!$B136, 1, 0)</f>
        <v>1</v>
      </c>
      <c r="BM134">
        <f>IF('ALL-Students'!BM137='Master Answer Key'!$B136, 1, 0)</f>
        <v>1</v>
      </c>
      <c r="BN134">
        <f>IF('ALL-Students'!BN137='Master Answer Key'!$B136, 1, 0)</f>
        <v>1</v>
      </c>
      <c r="BO134">
        <f>IF('ALL-Students'!BO137='Master Answer Key'!$B136, 1, 0)</f>
        <v>1</v>
      </c>
      <c r="BP134">
        <f>IF('ALL-Students'!BP137='Master Answer Key'!$B136, 1, 0)</f>
        <v>1</v>
      </c>
      <c r="BQ134">
        <f>IF('ALL-Students'!BQ137='Master Answer Key'!$B136, 1, 0)</f>
        <v>1</v>
      </c>
      <c r="BR134">
        <f>IF('ALL-Students'!BR137='Master Answer Key'!$B136, 1, 0)</f>
        <v>1</v>
      </c>
      <c r="BS134">
        <f>IF('ALL-Students'!BS137='Master Answer Key'!$B136, 1, 0)</f>
        <v>1</v>
      </c>
      <c r="BT134">
        <f>IF('ALL-Students'!BT137='Master Answer Key'!$B136, 1, 0)</f>
        <v>0</v>
      </c>
      <c r="BU134">
        <f>IF('ALL-Students'!BU137='Master Answer Key'!$B136, 1, 0)</f>
        <v>1</v>
      </c>
      <c r="BV134">
        <f>IF('ALL-Students'!BV137='Master Answer Key'!$B136, 1, 0)</f>
        <v>1</v>
      </c>
      <c r="BW134">
        <f>IF('ALL-Students'!BW137='Master Answer Key'!$B136, 1, 0)</f>
        <v>1</v>
      </c>
      <c r="BX134">
        <f>IF('ALL-Students'!BX137='Master Answer Key'!$B136, 1, 0)</f>
        <v>1</v>
      </c>
      <c r="BY134">
        <f>IF('ALL-Students'!BY137='Master Answer Key'!$B136, 1, 0)</f>
        <v>0</v>
      </c>
      <c r="BZ134">
        <f>IF('ALL-Students'!BZ137='Master Answer Key'!$B136, 1, 0)</f>
        <v>1</v>
      </c>
      <c r="CA134">
        <f>IF('ALL-Students'!CA137='Master Answer Key'!$B136, 1, 0)</f>
        <v>1</v>
      </c>
      <c r="CB134">
        <f>IF('ALL-Students'!CB137='Master Answer Key'!$B136, 1, 0)</f>
        <v>1</v>
      </c>
      <c r="CC134">
        <f>IF('ALL-Students'!CC137='Master Answer Key'!$B136, 1, 0)</f>
        <v>1</v>
      </c>
    </row>
    <row r="135">
      <c r="A135" s="5" t="s">
        <v>239</v>
      </c>
      <c r="B135">
        <f>IF('ALL-Students'!B138='Master Answer Key'!$B137, 1, 0)</f>
        <v>1</v>
      </c>
      <c r="C135">
        <f>IF('ALL-Students'!C138='Master Answer Key'!$B137, 1, 0)</f>
        <v>1</v>
      </c>
      <c r="D135">
        <f>IF('ALL-Students'!D138='Master Answer Key'!$B137, 1, 0)</f>
        <v>0</v>
      </c>
      <c r="E135">
        <f>IF('ALL-Students'!E138='Master Answer Key'!$B137, 1, 0)</f>
        <v>0</v>
      </c>
      <c r="F135">
        <f>IF('ALL-Students'!F138='Master Answer Key'!$B137, 1, 0)</f>
        <v>0</v>
      </c>
      <c r="G135">
        <f>IF('ALL-Students'!G138='Master Answer Key'!$B137, 1, 0)</f>
        <v>0</v>
      </c>
      <c r="H135">
        <f>IF('ALL-Students'!H138='Master Answer Key'!$B137, 1, 0)</f>
        <v>0</v>
      </c>
      <c r="I135">
        <f>IF('ALL-Students'!I138='Master Answer Key'!$B137, 1, 0)</f>
        <v>0</v>
      </c>
      <c r="J135">
        <f>IF('ALL-Students'!J138='Master Answer Key'!$B137, 1, 0)</f>
        <v>1</v>
      </c>
      <c r="K135">
        <f>IF('ALL-Students'!K138='Master Answer Key'!$B137, 1, 0)</f>
        <v>0</v>
      </c>
      <c r="L135">
        <f>IF('ALL-Students'!L138='Master Answer Key'!$B137, 1, 0)</f>
        <v>0</v>
      </c>
      <c r="M135">
        <f>IF('ALL-Students'!M138='Master Answer Key'!$B137, 1, 0)</f>
        <v>1</v>
      </c>
      <c r="N135">
        <f>IF('ALL-Students'!N138='Master Answer Key'!$B137, 1, 0)</f>
        <v>1</v>
      </c>
      <c r="O135">
        <f>IF('ALL-Students'!O138='Master Answer Key'!$B137, 1, 0)</f>
        <v>1</v>
      </c>
      <c r="P135">
        <f>IF('ALL-Students'!P138='Master Answer Key'!$B137, 1, 0)</f>
        <v>0</v>
      </c>
      <c r="Q135">
        <f>IF('ALL-Students'!Q138='Master Answer Key'!$B137, 1, 0)</f>
        <v>0</v>
      </c>
      <c r="R135">
        <f>IF('ALL-Students'!R138='Master Answer Key'!$B137, 1, 0)</f>
        <v>1</v>
      </c>
      <c r="S135">
        <f>IF('ALL-Students'!S138='Master Answer Key'!$B137, 1, 0)</f>
        <v>0</v>
      </c>
      <c r="T135">
        <f>IF('ALL-Students'!T138='Master Answer Key'!$B137, 1, 0)</f>
        <v>0</v>
      </c>
      <c r="U135">
        <f>IF('ALL-Students'!U138='Master Answer Key'!$B137, 1, 0)</f>
        <v>0</v>
      </c>
      <c r="V135">
        <f>IF('ALL-Students'!V138='Master Answer Key'!$B137, 1, 0)</f>
        <v>1</v>
      </c>
      <c r="W135">
        <f>IF('ALL-Students'!W138='Master Answer Key'!$B137, 1, 0)</f>
        <v>0</v>
      </c>
      <c r="X135">
        <f>IF('ALL-Students'!X138='Master Answer Key'!$B137, 1, 0)</f>
        <v>0</v>
      </c>
      <c r="Y135">
        <f>IF('ALL-Students'!Y138='Master Answer Key'!$B137, 1, 0)</f>
        <v>0</v>
      </c>
      <c r="Z135">
        <f>IF('ALL-Students'!Z138='Master Answer Key'!$B137, 1, 0)</f>
        <v>0</v>
      </c>
      <c r="AA135">
        <f>IF('ALL-Students'!AA138='Master Answer Key'!$B137, 1, 0)</f>
        <v>0</v>
      </c>
      <c r="AB135">
        <f>IF('ALL-Students'!AB138='Master Answer Key'!$B137, 1, 0)</f>
        <v>0</v>
      </c>
      <c r="AC135">
        <f>IF('ALL-Students'!AC138='Master Answer Key'!$B137, 1, 0)</f>
        <v>0</v>
      </c>
      <c r="AD135">
        <f>IF('ALL-Students'!AD138='Master Answer Key'!$B137, 1, 0)</f>
        <v>0</v>
      </c>
      <c r="AE135">
        <f>IF('ALL-Students'!AE138='Master Answer Key'!$B137, 1, 0)</f>
        <v>1</v>
      </c>
      <c r="AF135">
        <f>IF('ALL-Students'!AF138='Master Answer Key'!$B137, 1, 0)</f>
        <v>0</v>
      </c>
      <c r="AG135">
        <f>IF('ALL-Students'!AG138='Master Answer Key'!$B137, 1, 0)</f>
        <v>0</v>
      </c>
      <c r="AH135">
        <f>IF('ALL-Students'!AH138='Master Answer Key'!$B137, 1, 0)</f>
        <v>1</v>
      </c>
      <c r="AI135">
        <f>IF('ALL-Students'!AI138='Master Answer Key'!$B137, 1, 0)</f>
        <v>0</v>
      </c>
      <c r="AJ135">
        <f>IF('ALL-Students'!AJ138='Master Answer Key'!$B137, 1, 0)</f>
        <v>1</v>
      </c>
      <c r="AK135">
        <f>IF('ALL-Students'!AK138='Master Answer Key'!$B137, 1, 0)</f>
        <v>0</v>
      </c>
      <c r="AL135">
        <f>IF('ALL-Students'!AL138='Master Answer Key'!$B137, 1, 0)</f>
        <v>1</v>
      </c>
      <c r="AM135">
        <f>IF('ALL-Students'!AM138='Master Answer Key'!$B137, 1, 0)</f>
        <v>1</v>
      </c>
      <c r="AN135">
        <f>IF('ALL-Students'!AN138='Master Answer Key'!$B137, 1, 0)</f>
        <v>0</v>
      </c>
      <c r="AO135">
        <f>IF('ALL-Students'!AO138='Master Answer Key'!$B137, 1, 0)</f>
        <v>0</v>
      </c>
      <c r="AP135">
        <f>IF('ALL-Students'!AP138='Master Answer Key'!$B137, 1, 0)</f>
        <v>1</v>
      </c>
      <c r="AQ135">
        <f>IF('ALL-Students'!AQ138='Master Answer Key'!$B137, 1, 0)</f>
        <v>1</v>
      </c>
      <c r="AR135">
        <f>IF('ALL-Students'!AR138='Master Answer Key'!$B137, 1, 0)</f>
        <v>0</v>
      </c>
      <c r="AS135">
        <f>IF('ALL-Students'!AS138='Master Answer Key'!$B137, 1, 0)</f>
        <v>0</v>
      </c>
      <c r="AT135">
        <f>IF('ALL-Students'!AT138='Master Answer Key'!$B137, 1, 0)</f>
        <v>0</v>
      </c>
      <c r="AU135">
        <f>IF('ALL-Students'!AU138='Master Answer Key'!$B137, 1, 0)</f>
        <v>1</v>
      </c>
      <c r="AV135">
        <f>IF('ALL-Students'!AV138='Master Answer Key'!$B137, 1, 0)</f>
        <v>1</v>
      </c>
      <c r="AW135">
        <f>IF('ALL-Students'!AW138='Master Answer Key'!$B137, 1, 0)</f>
        <v>0</v>
      </c>
      <c r="AX135">
        <f>IF('ALL-Students'!AX138='Master Answer Key'!$B137, 1, 0)</f>
        <v>0</v>
      </c>
      <c r="AY135">
        <f>IF('ALL-Students'!AY138='Master Answer Key'!$B137, 1, 0)</f>
        <v>0</v>
      </c>
      <c r="AZ135">
        <f>IF('ALL-Students'!AZ138='Master Answer Key'!$B137, 1, 0)</f>
        <v>0</v>
      </c>
      <c r="BA135">
        <f>IF('ALL-Students'!BA138='Master Answer Key'!$B137, 1, 0)</f>
        <v>1</v>
      </c>
      <c r="BB135">
        <f>IF('ALL-Students'!BB138='Master Answer Key'!$B137, 1, 0)</f>
        <v>1</v>
      </c>
      <c r="BC135">
        <f>IF('ALL-Students'!BC138='Master Answer Key'!$B137, 1, 0)</f>
        <v>1</v>
      </c>
      <c r="BD135">
        <f>IF('ALL-Students'!BD138='Master Answer Key'!$B137, 1, 0)</f>
        <v>0</v>
      </c>
      <c r="BE135">
        <f>IF('ALL-Students'!BE138='Master Answer Key'!$B137, 1, 0)</f>
        <v>1</v>
      </c>
      <c r="BF135">
        <f>IF('ALL-Students'!BF138='Master Answer Key'!$B137, 1, 0)</f>
        <v>1</v>
      </c>
      <c r="BG135">
        <f>IF('ALL-Students'!BG138='Master Answer Key'!$B137, 1, 0)</f>
        <v>0</v>
      </c>
      <c r="BH135">
        <f>IF('ALL-Students'!BH138='Master Answer Key'!$B137, 1, 0)</f>
        <v>1</v>
      </c>
      <c r="BI135">
        <f>IF('ALL-Students'!BI138='Master Answer Key'!$B137, 1, 0)</f>
        <v>1</v>
      </c>
      <c r="BJ135">
        <f>IF('ALL-Students'!BJ138='Master Answer Key'!$B137, 1, 0)</f>
        <v>1</v>
      </c>
      <c r="BK135">
        <f>IF('ALL-Students'!BK138='Master Answer Key'!$B137, 1, 0)</f>
        <v>0</v>
      </c>
      <c r="BL135">
        <f>IF('ALL-Students'!BL138='Master Answer Key'!$B137, 1, 0)</f>
        <v>1</v>
      </c>
      <c r="BM135">
        <f>IF('ALL-Students'!BM138='Master Answer Key'!$B137, 1, 0)</f>
        <v>0</v>
      </c>
      <c r="BN135">
        <f>IF('ALL-Students'!BN138='Master Answer Key'!$B137, 1, 0)</f>
        <v>0</v>
      </c>
      <c r="BO135">
        <f>IF('ALL-Students'!BO138='Master Answer Key'!$B137, 1, 0)</f>
        <v>0</v>
      </c>
      <c r="BP135">
        <f>IF('ALL-Students'!BP138='Master Answer Key'!$B137, 1, 0)</f>
        <v>1</v>
      </c>
      <c r="BQ135">
        <f>IF('ALL-Students'!BQ138='Master Answer Key'!$B137, 1, 0)</f>
        <v>0</v>
      </c>
      <c r="BR135">
        <f>IF('ALL-Students'!BR138='Master Answer Key'!$B137, 1, 0)</f>
        <v>1</v>
      </c>
      <c r="BS135">
        <f>IF('ALL-Students'!BS138='Master Answer Key'!$B137, 1, 0)</f>
        <v>1</v>
      </c>
      <c r="BT135">
        <f>IF('ALL-Students'!BT138='Master Answer Key'!$B137, 1, 0)</f>
        <v>0</v>
      </c>
      <c r="BU135">
        <f>IF('ALL-Students'!BU138='Master Answer Key'!$B137, 1, 0)</f>
        <v>1</v>
      </c>
      <c r="BV135">
        <f>IF('ALL-Students'!BV138='Master Answer Key'!$B137, 1, 0)</f>
        <v>1</v>
      </c>
      <c r="BW135">
        <f>IF('ALL-Students'!BW138='Master Answer Key'!$B137, 1, 0)</f>
        <v>0</v>
      </c>
      <c r="BX135">
        <f>IF('ALL-Students'!BX138='Master Answer Key'!$B137, 1, 0)</f>
        <v>1</v>
      </c>
      <c r="BY135">
        <f>IF('ALL-Students'!BY138='Master Answer Key'!$B137, 1, 0)</f>
        <v>1</v>
      </c>
      <c r="BZ135">
        <f>IF('ALL-Students'!BZ138='Master Answer Key'!$B137, 1, 0)</f>
        <v>0</v>
      </c>
      <c r="CA135">
        <f>IF('ALL-Students'!CA138='Master Answer Key'!$B137, 1, 0)</f>
        <v>1</v>
      </c>
      <c r="CB135">
        <f>IF('ALL-Students'!CB138='Master Answer Key'!$B137, 1, 0)</f>
        <v>1</v>
      </c>
      <c r="CC135">
        <f>IF('ALL-Students'!CC138='Master Answer Key'!$B137, 1, 0)</f>
        <v>0</v>
      </c>
    </row>
    <row r="136">
      <c r="A136" s="5" t="s">
        <v>240</v>
      </c>
      <c r="B136">
        <f>IF('ALL-Students'!B139='Master Answer Key'!$B138, 1, 0)</f>
        <v>1</v>
      </c>
      <c r="C136">
        <f>IF('ALL-Students'!C139='Master Answer Key'!$B138, 1, 0)</f>
        <v>1</v>
      </c>
      <c r="D136">
        <f>IF('ALL-Students'!D139='Master Answer Key'!$B138, 1, 0)</f>
        <v>1</v>
      </c>
      <c r="E136">
        <f>IF('ALL-Students'!E139='Master Answer Key'!$B138, 1, 0)</f>
        <v>1</v>
      </c>
      <c r="F136">
        <f>IF('ALL-Students'!F139='Master Answer Key'!$B138, 1, 0)</f>
        <v>1</v>
      </c>
      <c r="G136">
        <f>IF('ALL-Students'!G139='Master Answer Key'!$B138, 1, 0)</f>
        <v>0</v>
      </c>
      <c r="H136">
        <f>IF('ALL-Students'!H139='Master Answer Key'!$B138, 1, 0)</f>
        <v>1</v>
      </c>
      <c r="I136">
        <f>IF('ALL-Students'!I139='Master Answer Key'!$B138, 1, 0)</f>
        <v>1</v>
      </c>
      <c r="J136">
        <f>IF('ALL-Students'!J139='Master Answer Key'!$B138, 1, 0)</f>
        <v>1</v>
      </c>
      <c r="K136">
        <f>IF('ALL-Students'!K139='Master Answer Key'!$B138, 1, 0)</f>
        <v>1</v>
      </c>
      <c r="L136">
        <f>IF('ALL-Students'!L139='Master Answer Key'!$B138, 1, 0)</f>
        <v>1</v>
      </c>
      <c r="M136">
        <f>IF('ALL-Students'!M139='Master Answer Key'!$B138, 1, 0)</f>
        <v>1</v>
      </c>
      <c r="N136">
        <f>IF('ALL-Students'!N139='Master Answer Key'!$B138, 1, 0)</f>
        <v>1</v>
      </c>
      <c r="O136">
        <f>IF('ALL-Students'!O139='Master Answer Key'!$B138, 1, 0)</f>
        <v>1</v>
      </c>
      <c r="P136">
        <f>IF('ALL-Students'!P139='Master Answer Key'!$B138, 1, 0)</f>
        <v>1</v>
      </c>
      <c r="Q136">
        <f>IF('ALL-Students'!Q139='Master Answer Key'!$B138, 1, 0)</f>
        <v>1</v>
      </c>
      <c r="R136">
        <f>IF('ALL-Students'!R139='Master Answer Key'!$B138, 1, 0)</f>
        <v>1</v>
      </c>
      <c r="S136">
        <f>IF('ALL-Students'!S139='Master Answer Key'!$B138, 1, 0)</f>
        <v>1</v>
      </c>
      <c r="T136">
        <f>IF('ALL-Students'!T139='Master Answer Key'!$B138, 1, 0)</f>
        <v>1</v>
      </c>
      <c r="U136">
        <f>IF('ALL-Students'!U139='Master Answer Key'!$B138, 1, 0)</f>
        <v>1</v>
      </c>
      <c r="V136">
        <f>IF('ALL-Students'!V139='Master Answer Key'!$B138, 1, 0)</f>
        <v>1</v>
      </c>
      <c r="W136">
        <f>IF('ALL-Students'!W139='Master Answer Key'!$B138, 1, 0)</f>
        <v>0</v>
      </c>
      <c r="X136">
        <f>IF('ALL-Students'!X139='Master Answer Key'!$B138, 1, 0)</f>
        <v>1</v>
      </c>
      <c r="Y136">
        <f>IF('ALL-Students'!Y139='Master Answer Key'!$B138, 1, 0)</f>
        <v>0</v>
      </c>
      <c r="Z136">
        <f>IF('ALL-Students'!Z139='Master Answer Key'!$B138, 1, 0)</f>
        <v>1</v>
      </c>
      <c r="AA136">
        <f>IF('ALL-Students'!AA139='Master Answer Key'!$B138, 1, 0)</f>
        <v>1</v>
      </c>
      <c r="AB136">
        <f>IF('ALL-Students'!AB139='Master Answer Key'!$B138, 1, 0)</f>
        <v>1</v>
      </c>
      <c r="AC136">
        <f>IF('ALL-Students'!AC139='Master Answer Key'!$B138, 1, 0)</f>
        <v>1</v>
      </c>
      <c r="AD136">
        <f>IF('ALL-Students'!AD139='Master Answer Key'!$B138, 1, 0)</f>
        <v>1</v>
      </c>
      <c r="AE136">
        <f>IF('ALL-Students'!AE139='Master Answer Key'!$B138, 1, 0)</f>
        <v>1</v>
      </c>
      <c r="AF136">
        <f>IF('ALL-Students'!AF139='Master Answer Key'!$B138, 1, 0)</f>
        <v>0</v>
      </c>
      <c r="AG136">
        <f>IF('ALL-Students'!AG139='Master Answer Key'!$B138, 1, 0)</f>
        <v>1</v>
      </c>
      <c r="AH136">
        <f>IF('ALL-Students'!AH139='Master Answer Key'!$B138, 1, 0)</f>
        <v>1</v>
      </c>
      <c r="AI136">
        <f>IF('ALL-Students'!AI139='Master Answer Key'!$B138, 1, 0)</f>
        <v>1</v>
      </c>
      <c r="AJ136">
        <f>IF('ALL-Students'!AJ139='Master Answer Key'!$B138, 1, 0)</f>
        <v>1</v>
      </c>
      <c r="AK136">
        <f>IF('ALL-Students'!AK139='Master Answer Key'!$B138, 1, 0)</f>
        <v>1</v>
      </c>
      <c r="AL136">
        <f>IF('ALL-Students'!AL139='Master Answer Key'!$B138, 1, 0)</f>
        <v>1</v>
      </c>
      <c r="AM136">
        <f>IF('ALL-Students'!AM139='Master Answer Key'!$B138, 1, 0)</f>
        <v>1</v>
      </c>
      <c r="AN136">
        <f>IF('ALL-Students'!AN139='Master Answer Key'!$B138, 1, 0)</f>
        <v>0</v>
      </c>
      <c r="AO136">
        <f>IF('ALL-Students'!AO139='Master Answer Key'!$B138, 1, 0)</f>
        <v>1</v>
      </c>
      <c r="AP136">
        <f>IF('ALL-Students'!AP139='Master Answer Key'!$B138, 1, 0)</f>
        <v>1</v>
      </c>
      <c r="AQ136">
        <f>IF('ALL-Students'!AQ139='Master Answer Key'!$B138, 1, 0)</f>
        <v>1</v>
      </c>
      <c r="AR136">
        <f>IF('ALL-Students'!AR139='Master Answer Key'!$B138, 1, 0)</f>
        <v>1</v>
      </c>
      <c r="AS136">
        <f>IF('ALL-Students'!AS139='Master Answer Key'!$B138, 1, 0)</f>
        <v>0</v>
      </c>
      <c r="AT136">
        <f>IF('ALL-Students'!AT139='Master Answer Key'!$B138, 1, 0)</f>
        <v>1</v>
      </c>
      <c r="AU136">
        <f>IF('ALL-Students'!AU139='Master Answer Key'!$B138, 1, 0)</f>
        <v>1</v>
      </c>
      <c r="AV136">
        <f>IF('ALL-Students'!AV139='Master Answer Key'!$B138, 1, 0)</f>
        <v>1</v>
      </c>
      <c r="AW136">
        <f>IF('ALL-Students'!AW139='Master Answer Key'!$B138, 1, 0)</f>
        <v>1</v>
      </c>
      <c r="AX136">
        <f>IF('ALL-Students'!AX139='Master Answer Key'!$B138, 1, 0)</f>
        <v>1</v>
      </c>
      <c r="AY136">
        <f>IF('ALL-Students'!AY139='Master Answer Key'!$B138, 1, 0)</f>
        <v>1</v>
      </c>
      <c r="AZ136">
        <f>IF('ALL-Students'!AZ139='Master Answer Key'!$B138, 1, 0)</f>
        <v>1</v>
      </c>
      <c r="BA136">
        <f>IF('ALL-Students'!BA139='Master Answer Key'!$B138, 1, 0)</f>
        <v>1</v>
      </c>
      <c r="BB136">
        <f>IF('ALL-Students'!BB139='Master Answer Key'!$B138, 1, 0)</f>
        <v>0</v>
      </c>
      <c r="BC136">
        <f>IF('ALL-Students'!BC139='Master Answer Key'!$B138, 1, 0)</f>
        <v>1</v>
      </c>
      <c r="BD136">
        <f>IF('ALL-Students'!BD139='Master Answer Key'!$B138, 1, 0)</f>
        <v>1</v>
      </c>
      <c r="BE136">
        <f>IF('ALL-Students'!BE139='Master Answer Key'!$B138, 1, 0)</f>
        <v>1</v>
      </c>
      <c r="BF136">
        <f>IF('ALL-Students'!BF139='Master Answer Key'!$B138, 1, 0)</f>
        <v>1</v>
      </c>
      <c r="BG136">
        <f>IF('ALL-Students'!BG139='Master Answer Key'!$B138, 1, 0)</f>
        <v>1</v>
      </c>
      <c r="BH136">
        <f>IF('ALL-Students'!BH139='Master Answer Key'!$B138, 1, 0)</f>
        <v>1</v>
      </c>
      <c r="BI136">
        <f>IF('ALL-Students'!BI139='Master Answer Key'!$B138, 1, 0)</f>
        <v>1</v>
      </c>
      <c r="BJ136">
        <f>IF('ALL-Students'!BJ139='Master Answer Key'!$B138, 1, 0)</f>
        <v>1</v>
      </c>
      <c r="BK136">
        <f>IF('ALL-Students'!BK139='Master Answer Key'!$B138, 1, 0)</f>
        <v>1</v>
      </c>
      <c r="BL136">
        <f>IF('ALL-Students'!BL139='Master Answer Key'!$B138, 1, 0)</f>
        <v>1</v>
      </c>
      <c r="BM136">
        <f>IF('ALL-Students'!BM139='Master Answer Key'!$B138, 1, 0)</f>
        <v>1</v>
      </c>
      <c r="BN136">
        <f>IF('ALL-Students'!BN139='Master Answer Key'!$B138, 1, 0)</f>
        <v>1</v>
      </c>
      <c r="BO136">
        <f>IF('ALL-Students'!BO139='Master Answer Key'!$B138, 1, 0)</f>
        <v>1</v>
      </c>
      <c r="BP136">
        <f>IF('ALL-Students'!BP139='Master Answer Key'!$B138, 1, 0)</f>
        <v>1</v>
      </c>
      <c r="BQ136">
        <f>IF('ALL-Students'!BQ139='Master Answer Key'!$B138, 1, 0)</f>
        <v>1</v>
      </c>
      <c r="BR136">
        <f>IF('ALL-Students'!BR139='Master Answer Key'!$B138, 1, 0)</f>
        <v>1</v>
      </c>
      <c r="BS136">
        <f>IF('ALL-Students'!BS139='Master Answer Key'!$B138, 1, 0)</f>
        <v>1</v>
      </c>
      <c r="BT136">
        <f>IF('ALL-Students'!BT139='Master Answer Key'!$B138, 1, 0)</f>
        <v>1</v>
      </c>
      <c r="BU136">
        <f>IF('ALL-Students'!BU139='Master Answer Key'!$B138, 1, 0)</f>
        <v>1</v>
      </c>
      <c r="BV136">
        <f>IF('ALL-Students'!BV139='Master Answer Key'!$B138, 1, 0)</f>
        <v>1</v>
      </c>
      <c r="BW136">
        <f>IF('ALL-Students'!BW139='Master Answer Key'!$B138, 1, 0)</f>
        <v>1</v>
      </c>
      <c r="BX136">
        <f>IF('ALL-Students'!BX139='Master Answer Key'!$B138, 1, 0)</f>
        <v>1</v>
      </c>
      <c r="BY136">
        <f>IF('ALL-Students'!BY139='Master Answer Key'!$B138, 1, 0)</f>
        <v>1</v>
      </c>
      <c r="BZ136">
        <f>IF('ALL-Students'!BZ139='Master Answer Key'!$B138, 1, 0)</f>
        <v>1</v>
      </c>
      <c r="CA136">
        <f>IF('ALL-Students'!CA139='Master Answer Key'!$B138, 1, 0)</f>
        <v>1</v>
      </c>
      <c r="CB136">
        <f>IF('ALL-Students'!CB139='Master Answer Key'!$B138, 1, 0)</f>
        <v>1</v>
      </c>
      <c r="CC136">
        <f>IF('ALL-Students'!CC139='Master Answer Key'!$B138, 1, 0)</f>
        <v>1</v>
      </c>
    </row>
    <row r="137">
      <c r="A137" s="5" t="s">
        <v>241</v>
      </c>
      <c r="B137">
        <f>IF('ALL-Students'!B140='Master Answer Key'!$B139, 1, 0)</f>
        <v>1</v>
      </c>
      <c r="C137">
        <f>IF('ALL-Students'!C140='Master Answer Key'!$B139, 1, 0)</f>
        <v>1</v>
      </c>
      <c r="D137">
        <f>IF('ALL-Students'!D140='Master Answer Key'!$B139, 1, 0)</f>
        <v>1</v>
      </c>
      <c r="E137">
        <f>IF('ALL-Students'!E140='Master Answer Key'!$B139, 1, 0)</f>
        <v>1</v>
      </c>
      <c r="F137">
        <f>IF('ALL-Students'!F140='Master Answer Key'!$B139, 1, 0)</f>
        <v>1</v>
      </c>
      <c r="G137">
        <f>IF('ALL-Students'!G140='Master Answer Key'!$B139, 1, 0)</f>
        <v>0</v>
      </c>
      <c r="H137">
        <f>IF('ALL-Students'!H140='Master Answer Key'!$B139, 1, 0)</f>
        <v>1</v>
      </c>
      <c r="I137">
        <f>IF('ALL-Students'!I140='Master Answer Key'!$B139, 1, 0)</f>
        <v>1</v>
      </c>
      <c r="J137">
        <f>IF('ALL-Students'!J140='Master Answer Key'!$B139, 1, 0)</f>
        <v>1</v>
      </c>
      <c r="K137">
        <f>IF('ALL-Students'!K140='Master Answer Key'!$B139, 1, 0)</f>
        <v>1</v>
      </c>
      <c r="L137">
        <f>IF('ALL-Students'!L140='Master Answer Key'!$B139, 1, 0)</f>
        <v>1</v>
      </c>
      <c r="M137">
        <f>IF('ALL-Students'!M140='Master Answer Key'!$B139, 1, 0)</f>
        <v>1</v>
      </c>
      <c r="N137">
        <f>IF('ALL-Students'!N140='Master Answer Key'!$B139, 1, 0)</f>
        <v>0</v>
      </c>
      <c r="O137">
        <f>IF('ALL-Students'!O140='Master Answer Key'!$B139, 1, 0)</f>
        <v>1</v>
      </c>
      <c r="P137">
        <f>IF('ALL-Students'!P140='Master Answer Key'!$B139, 1, 0)</f>
        <v>1</v>
      </c>
      <c r="Q137">
        <f>IF('ALL-Students'!Q140='Master Answer Key'!$B139, 1, 0)</f>
        <v>0</v>
      </c>
      <c r="R137">
        <f>IF('ALL-Students'!R140='Master Answer Key'!$B139, 1, 0)</f>
        <v>1</v>
      </c>
      <c r="S137">
        <f>IF('ALL-Students'!S140='Master Answer Key'!$B139, 1, 0)</f>
        <v>1</v>
      </c>
      <c r="T137">
        <f>IF('ALL-Students'!T140='Master Answer Key'!$B139, 1, 0)</f>
        <v>1</v>
      </c>
      <c r="U137">
        <f>IF('ALL-Students'!U140='Master Answer Key'!$B139, 1, 0)</f>
        <v>1</v>
      </c>
      <c r="V137">
        <f>IF('ALL-Students'!V140='Master Answer Key'!$B139, 1, 0)</f>
        <v>1</v>
      </c>
      <c r="W137">
        <f>IF('ALL-Students'!W140='Master Answer Key'!$B139, 1, 0)</f>
        <v>0</v>
      </c>
      <c r="X137">
        <f>IF('ALL-Students'!X140='Master Answer Key'!$B139, 1, 0)</f>
        <v>1</v>
      </c>
      <c r="Y137">
        <f>IF('ALL-Students'!Y140='Master Answer Key'!$B139, 1, 0)</f>
        <v>0</v>
      </c>
      <c r="Z137">
        <f>IF('ALL-Students'!Z140='Master Answer Key'!$B139, 1, 0)</f>
        <v>1</v>
      </c>
      <c r="AA137">
        <f>IF('ALL-Students'!AA140='Master Answer Key'!$B139, 1, 0)</f>
        <v>1</v>
      </c>
      <c r="AB137">
        <f>IF('ALL-Students'!AB140='Master Answer Key'!$B139, 1, 0)</f>
        <v>1</v>
      </c>
      <c r="AC137">
        <f>IF('ALL-Students'!AC140='Master Answer Key'!$B139, 1, 0)</f>
        <v>1</v>
      </c>
      <c r="AD137">
        <f>IF('ALL-Students'!AD140='Master Answer Key'!$B139, 1, 0)</f>
        <v>1</v>
      </c>
      <c r="AE137">
        <f>IF('ALL-Students'!AE140='Master Answer Key'!$B139, 1, 0)</f>
        <v>1</v>
      </c>
      <c r="AF137">
        <f>IF('ALL-Students'!AF140='Master Answer Key'!$B139, 1, 0)</f>
        <v>0</v>
      </c>
      <c r="AG137">
        <f>IF('ALL-Students'!AG140='Master Answer Key'!$B139, 1, 0)</f>
        <v>1</v>
      </c>
      <c r="AH137">
        <f>IF('ALL-Students'!AH140='Master Answer Key'!$B139, 1, 0)</f>
        <v>1</v>
      </c>
      <c r="AI137">
        <f>IF('ALL-Students'!AI140='Master Answer Key'!$B139, 1, 0)</f>
        <v>1</v>
      </c>
      <c r="AJ137">
        <f>IF('ALL-Students'!AJ140='Master Answer Key'!$B139, 1, 0)</f>
        <v>1</v>
      </c>
      <c r="AK137">
        <f>IF('ALL-Students'!AK140='Master Answer Key'!$B139, 1, 0)</f>
        <v>0</v>
      </c>
      <c r="AL137">
        <f>IF('ALL-Students'!AL140='Master Answer Key'!$B139, 1, 0)</f>
        <v>1</v>
      </c>
      <c r="AM137">
        <f>IF('ALL-Students'!AM140='Master Answer Key'!$B139, 1, 0)</f>
        <v>1</v>
      </c>
      <c r="AN137">
        <f>IF('ALL-Students'!AN140='Master Answer Key'!$B139, 1, 0)</f>
        <v>0</v>
      </c>
      <c r="AO137">
        <f>IF('ALL-Students'!AO140='Master Answer Key'!$B139, 1, 0)</f>
        <v>1</v>
      </c>
      <c r="AP137">
        <f>IF('ALL-Students'!AP140='Master Answer Key'!$B139, 1, 0)</f>
        <v>1</v>
      </c>
      <c r="AQ137">
        <f>IF('ALL-Students'!AQ140='Master Answer Key'!$B139, 1, 0)</f>
        <v>1</v>
      </c>
      <c r="AR137">
        <f>IF('ALL-Students'!AR140='Master Answer Key'!$B139, 1, 0)</f>
        <v>1</v>
      </c>
      <c r="AS137">
        <f>IF('ALL-Students'!AS140='Master Answer Key'!$B139, 1, 0)</f>
        <v>0</v>
      </c>
      <c r="AT137">
        <f>IF('ALL-Students'!AT140='Master Answer Key'!$B139, 1, 0)</f>
        <v>1</v>
      </c>
      <c r="AU137">
        <f>IF('ALL-Students'!AU140='Master Answer Key'!$B139, 1, 0)</f>
        <v>1</v>
      </c>
      <c r="AV137">
        <f>IF('ALL-Students'!AV140='Master Answer Key'!$B139, 1, 0)</f>
        <v>1</v>
      </c>
      <c r="AW137">
        <f>IF('ALL-Students'!AW140='Master Answer Key'!$B139, 1, 0)</f>
        <v>1</v>
      </c>
      <c r="AX137">
        <f>IF('ALL-Students'!AX140='Master Answer Key'!$B139, 1, 0)</f>
        <v>1</v>
      </c>
      <c r="AY137">
        <f>IF('ALL-Students'!AY140='Master Answer Key'!$B139, 1, 0)</f>
        <v>0</v>
      </c>
      <c r="AZ137">
        <f>IF('ALL-Students'!AZ140='Master Answer Key'!$B139, 1, 0)</f>
        <v>1</v>
      </c>
      <c r="BA137">
        <f>IF('ALL-Students'!BA140='Master Answer Key'!$B139, 1, 0)</f>
        <v>1</v>
      </c>
      <c r="BB137">
        <f>IF('ALL-Students'!BB140='Master Answer Key'!$B139, 1, 0)</f>
        <v>1</v>
      </c>
      <c r="BC137">
        <f>IF('ALL-Students'!BC140='Master Answer Key'!$B139, 1, 0)</f>
        <v>1</v>
      </c>
      <c r="BD137">
        <f>IF('ALL-Students'!BD140='Master Answer Key'!$B139, 1, 0)</f>
        <v>1</v>
      </c>
      <c r="BE137">
        <f>IF('ALL-Students'!BE140='Master Answer Key'!$B139, 1, 0)</f>
        <v>1</v>
      </c>
      <c r="BF137">
        <f>IF('ALL-Students'!BF140='Master Answer Key'!$B139, 1, 0)</f>
        <v>0</v>
      </c>
      <c r="BG137">
        <f>IF('ALL-Students'!BG140='Master Answer Key'!$B139, 1, 0)</f>
        <v>1</v>
      </c>
      <c r="BH137">
        <f>IF('ALL-Students'!BH140='Master Answer Key'!$B139, 1, 0)</f>
        <v>1</v>
      </c>
      <c r="BI137">
        <f>IF('ALL-Students'!BI140='Master Answer Key'!$B139, 1, 0)</f>
        <v>1</v>
      </c>
      <c r="BJ137">
        <f>IF('ALL-Students'!BJ140='Master Answer Key'!$B139, 1, 0)</f>
        <v>1</v>
      </c>
      <c r="BK137">
        <f>IF('ALL-Students'!BK140='Master Answer Key'!$B139, 1, 0)</f>
        <v>1</v>
      </c>
      <c r="BL137">
        <f>IF('ALL-Students'!BL140='Master Answer Key'!$B139, 1, 0)</f>
        <v>1</v>
      </c>
      <c r="BM137">
        <f>IF('ALL-Students'!BM140='Master Answer Key'!$B139, 1, 0)</f>
        <v>1</v>
      </c>
      <c r="BN137">
        <f>IF('ALL-Students'!BN140='Master Answer Key'!$B139, 1, 0)</f>
        <v>1</v>
      </c>
      <c r="BO137">
        <f>IF('ALL-Students'!BO140='Master Answer Key'!$B139, 1, 0)</f>
        <v>1</v>
      </c>
      <c r="BP137">
        <f>IF('ALL-Students'!BP140='Master Answer Key'!$B139, 1, 0)</f>
        <v>1</v>
      </c>
      <c r="BQ137">
        <f>IF('ALL-Students'!BQ140='Master Answer Key'!$B139, 1, 0)</f>
        <v>1</v>
      </c>
      <c r="BR137">
        <f>IF('ALL-Students'!BR140='Master Answer Key'!$B139, 1, 0)</f>
        <v>1</v>
      </c>
      <c r="BS137">
        <f>IF('ALL-Students'!BS140='Master Answer Key'!$B139, 1, 0)</f>
        <v>1</v>
      </c>
      <c r="BT137">
        <f>IF('ALL-Students'!BT140='Master Answer Key'!$B139, 1, 0)</f>
        <v>1</v>
      </c>
      <c r="BU137">
        <f>IF('ALL-Students'!BU140='Master Answer Key'!$B139, 1, 0)</f>
        <v>1</v>
      </c>
      <c r="BV137">
        <f>IF('ALL-Students'!BV140='Master Answer Key'!$B139, 1, 0)</f>
        <v>1</v>
      </c>
      <c r="BW137">
        <f>IF('ALL-Students'!BW140='Master Answer Key'!$B139, 1, 0)</f>
        <v>1</v>
      </c>
      <c r="BX137">
        <f>IF('ALL-Students'!BX140='Master Answer Key'!$B139, 1, 0)</f>
        <v>1</v>
      </c>
      <c r="BY137">
        <f>IF('ALL-Students'!BY140='Master Answer Key'!$B139, 1, 0)</f>
        <v>1</v>
      </c>
      <c r="BZ137">
        <f>IF('ALL-Students'!BZ140='Master Answer Key'!$B139, 1, 0)</f>
        <v>1</v>
      </c>
      <c r="CA137">
        <f>IF('ALL-Students'!CA140='Master Answer Key'!$B139, 1, 0)</f>
        <v>1</v>
      </c>
      <c r="CB137">
        <f>IF('ALL-Students'!CB140='Master Answer Key'!$B139, 1, 0)</f>
        <v>1</v>
      </c>
      <c r="CC137">
        <f>IF('ALL-Students'!CC140='Master Answer Key'!$B139, 1, 0)</f>
        <v>1</v>
      </c>
    </row>
    <row r="138">
      <c r="A138" s="5" t="s">
        <v>242</v>
      </c>
      <c r="B138">
        <f>IF('ALL-Students'!B141='Master Answer Key'!$B140, 1, 0)</f>
        <v>1</v>
      </c>
      <c r="C138">
        <f>IF('ALL-Students'!C141='Master Answer Key'!$B140, 1, 0)</f>
        <v>1</v>
      </c>
      <c r="D138">
        <f>IF('ALL-Students'!D141='Master Answer Key'!$B140, 1, 0)</f>
        <v>1</v>
      </c>
      <c r="E138">
        <f>IF('ALL-Students'!E141='Master Answer Key'!$B140, 1, 0)</f>
        <v>1</v>
      </c>
      <c r="F138">
        <f>IF('ALL-Students'!F141='Master Answer Key'!$B140, 1, 0)</f>
        <v>1</v>
      </c>
      <c r="G138">
        <f>IF('ALL-Students'!G141='Master Answer Key'!$B140, 1, 0)</f>
        <v>0</v>
      </c>
      <c r="H138">
        <f>IF('ALL-Students'!H141='Master Answer Key'!$B140, 1, 0)</f>
        <v>1</v>
      </c>
      <c r="I138">
        <f>IF('ALL-Students'!I141='Master Answer Key'!$B140, 1, 0)</f>
        <v>1</v>
      </c>
      <c r="J138">
        <f>IF('ALL-Students'!J141='Master Answer Key'!$B140, 1, 0)</f>
        <v>1</v>
      </c>
      <c r="K138">
        <f>IF('ALL-Students'!K141='Master Answer Key'!$B140, 1, 0)</f>
        <v>0</v>
      </c>
      <c r="L138">
        <f>IF('ALL-Students'!L141='Master Answer Key'!$B140, 1, 0)</f>
        <v>1</v>
      </c>
      <c r="M138">
        <f>IF('ALL-Students'!M141='Master Answer Key'!$B140, 1, 0)</f>
        <v>1</v>
      </c>
      <c r="N138">
        <f>IF('ALL-Students'!N141='Master Answer Key'!$B140, 1, 0)</f>
        <v>0</v>
      </c>
      <c r="O138">
        <f>IF('ALL-Students'!O141='Master Answer Key'!$B140, 1, 0)</f>
        <v>1</v>
      </c>
      <c r="P138">
        <f>IF('ALL-Students'!P141='Master Answer Key'!$B140, 1, 0)</f>
        <v>1</v>
      </c>
      <c r="Q138">
        <f>IF('ALL-Students'!Q141='Master Answer Key'!$B140, 1, 0)</f>
        <v>1</v>
      </c>
      <c r="R138">
        <f>IF('ALL-Students'!R141='Master Answer Key'!$B140, 1, 0)</f>
        <v>1</v>
      </c>
      <c r="S138">
        <f>IF('ALL-Students'!S141='Master Answer Key'!$B140, 1, 0)</f>
        <v>0</v>
      </c>
      <c r="T138">
        <f>IF('ALL-Students'!T141='Master Answer Key'!$B140, 1, 0)</f>
        <v>1</v>
      </c>
      <c r="U138">
        <f>IF('ALL-Students'!U141='Master Answer Key'!$B140, 1, 0)</f>
        <v>1</v>
      </c>
      <c r="V138">
        <f>IF('ALL-Students'!V141='Master Answer Key'!$B140, 1, 0)</f>
        <v>1</v>
      </c>
      <c r="W138">
        <f>IF('ALL-Students'!W141='Master Answer Key'!$B140, 1, 0)</f>
        <v>0</v>
      </c>
      <c r="X138">
        <f>IF('ALL-Students'!X141='Master Answer Key'!$B140, 1, 0)</f>
        <v>1</v>
      </c>
      <c r="Y138">
        <f>IF('ALL-Students'!Y141='Master Answer Key'!$B140, 1, 0)</f>
        <v>0</v>
      </c>
      <c r="Z138">
        <f>IF('ALL-Students'!Z141='Master Answer Key'!$B140, 1, 0)</f>
        <v>1</v>
      </c>
      <c r="AA138">
        <f>IF('ALL-Students'!AA141='Master Answer Key'!$B140, 1, 0)</f>
        <v>1</v>
      </c>
      <c r="AB138">
        <f>IF('ALL-Students'!AB141='Master Answer Key'!$B140, 1, 0)</f>
        <v>1</v>
      </c>
      <c r="AC138">
        <f>IF('ALL-Students'!AC141='Master Answer Key'!$B140, 1, 0)</f>
        <v>1</v>
      </c>
      <c r="AD138">
        <f>IF('ALL-Students'!AD141='Master Answer Key'!$B140, 1, 0)</f>
        <v>1</v>
      </c>
      <c r="AE138">
        <f>IF('ALL-Students'!AE141='Master Answer Key'!$B140, 1, 0)</f>
        <v>1</v>
      </c>
      <c r="AF138">
        <f>IF('ALL-Students'!AF141='Master Answer Key'!$B140, 1, 0)</f>
        <v>0</v>
      </c>
      <c r="AG138">
        <f>IF('ALL-Students'!AG141='Master Answer Key'!$B140, 1, 0)</f>
        <v>0</v>
      </c>
      <c r="AH138">
        <f>IF('ALL-Students'!AH141='Master Answer Key'!$B140, 1, 0)</f>
        <v>1</v>
      </c>
      <c r="AI138">
        <f>IF('ALL-Students'!AI141='Master Answer Key'!$B140, 1, 0)</f>
        <v>1</v>
      </c>
      <c r="AJ138">
        <f>IF('ALL-Students'!AJ141='Master Answer Key'!$B140, 1, 0)</f>
        <v>1</v>
      </c>
      <c r="AK138">
        <f>IF('ALL-Students'!AK141='Master Answer Key'!$B140, 1, 0)</f>
        <v>1</v>
      </c>
      <c r="AL138">
        <f>IF('ALL-Students'!AL141='Master Answer Key'!$B140, 1, 0)</f>
        <v>1</v>
      </c>
      <c r="AM138">
        <f>IF('ALL-Students'!AM141='Master Answer Key'!$B140, 1, 0)</f>
        <v>1</v>
      </c>
      <c r="AN138">
        <f>IF('ALL-Students'!AN141='Master Answer Key'!$B140, 1, 0)</f>
        <v>0</v>
      </c>
      <c r="AO138">
        <f>IF('ALL-Students'!AO141='Master Answer Key'!$B140, 1, 0)</f>
        <v>1</v>
      </c>
      <c r="AP138">
        <f>IF('ALL-Students'!AP141='Master Answer Key'!$B140, 1, 0)</f>
        <v>1</v>
      </c>
      <c r="AQ138">
        <f>IF('ALL-Students'!AQ141='Master Answer Key'!$B140, 1, 0)</f>
        <v>1</v>
      </c>
      <c r="AR138">
        <f>IF('ALL-Students'!AR141='Master Answer Key'!$B140, 1, 0)</f>
        <v>1</v>
      </c>
      <c r="AS138">
        <f>IF('ALL-Students'!AS141='Master Answer Key'!$B140, 1, 0)</f>
        <v>0</v>
      </c>
      <c r="AT138">
        <f>IF('ALL-Students'!AT141='Master Answer Key'!$B140, 1, 0)</f>
        <v>1</v>
      </c>
      <c r="AU138">
        <f>IF('ALL-Students'!AU141='Master Answer Key'!$B140, 1, 0)</f>
        <v>1</v>
      </c>
      <c r="AV138">
        <f>IF('ALL-Students'!AV141='Master Answer Key'!$B140, 1, 0)</f>
        <v>1</v>
      </c>
      <c r="AW138">
        <f>IF('ALL-Students'!AW141='Master Answer Key'!$B140, 1, 0)</f>
        <v>1</v>
      </c>
      <c r="AX138">
        <f>IF('ALL-Students'!AX141='Master Answer Key'!$B140, 1, 0)</f>
        <v>1</v>
      </c>
      <c r="AY138">
        <f>IF('ALL-Students'!AY141='Master Answer Key'!$B140, 1, 0)</f>
        <v>1</v>
      </c>
      <c r="AZ138">
        <f>IF('ALL-Students'!AZ141='Master Answer Key'!$B140, 1, 0)</f>
        <v>1</v>
      </c>
      <c r="BA138">
        <f>IF('ALL-Students'!BA141='Master Answer Key'!$B140, 1, 0)</f>
        <v>1</v>
      </c>
      <c r="BB138">
        <f>IF('ALL-Students'!BB141='Master Answer Key'!$B140, 1, 0)</f>
        <v>1</v>
      </c>
      <c r="BC138">
        <f>IF('ALL-Students'!BC141='Master Answer Key'!$B140, 1, 0)</f>
        <v>1</v>
      </c>
      <c r="BD138">
        <f>IF('ALL-Students'!BD141='Master Answer Key'!$B140, 1, 0)</f>
        <v>1</v>
      </c>
      <c r="BE138">
        <f>IF('ALL-Students'!BE141='Master Answer Key'!$B140, 1, 0)</f>
        <v>1</v>
      </c>
      <c r="BF138">
        <f>IF('ALL-Students'!BF141='Master Answer Key'!$B140, 1, 0)</f>
        <v>1</v>
      </c>
      <c r="BG138">
        <f>IF('ALL-Students'!BG141='Master Answer Key'!$B140, 1, 0)</f>
        <v>1</v>
      </c>
      <c r="BH138">
        <f>IF('ALL-Students'!BH141='Master Answer Key'!$B140, 1, 0)</f>
        <v>1</v>
      </c>
      <c r="BI138">
        <f>IF('ALL-Students'!BI141='Master Answer Key'!$B140, 1, 0)</f>
        <v>1</v>
      </c>
      <c r="BJ138">
        <f>IF('ALL-Students'!BJ141='Master Answer Key'!$B140, 1, 0)</f>
        <v>1</v>
      </c>
      <c r="BK138">
        <f>IF('ALL-Students'!BK141='Master Answer Key'!$B140, 1, 0)</f>
        <v>1</v>
      </c>
      <c r="BL138">
        <f>IF('ALL-Students'!BL141='Master Answer Key'!$B140, 1, 0)</f>
        <v>1</v>
      </c>
      <c r="BM138">
        <f>IF('ALL-Students'!BM141='Master Answer Key'!$B140, 1, 0)</f>
        <v>1</v>
      </c>
      <c r="BN138">
        <f>IF('ALL-Students'!BN141='Master Answer Key'!$B140, 1, 0)</f>
        <v>1</v>
      </c>
      <c r="BO138">
        <f>IF('ALL-Students'!BO141='Master Answer Key'!$B140, 1, 0)</f>
        <v>1</v>
      </c>
      <c r="BP138">
        <f>IF('ALL-Students'!BP141='Master Answer Key'!$B140, 1, 0)</f>
        <v>1</v>
      </c>
      <c r="BQ138">
        <f>IF('ALL-Students'!BQ141='Master Answer Key'!$B140, 1, 0)</f>
        <v>1</v>
      </c>
      <c r="BR138">
        <f>IF('ALL-Students'!BR141='Master Answer Key'!$B140, 1, 0)</f>
        <v>1</v>
      </c>
      <c r="BS138">
        <f>IF('ALL-Students'!BS141='Master Answer Key'!$B140, 1, 0)</f>
        <v>1</v>
      </c>
      <c r="BT138">
        <f>IF('ALL-Students'!BT141='Master Answer Key'!$B140, 1, 0)</f>
        <v>1</v>
      </c>
      <c r="BU138">
        <f>IF('ALL-Students'!BU141='Master Answer Key'!$B140, 1, 0)</f>
        <v>1</v>
      </c>
      <c r="BV138">
        <f>IF('ALL-Students'!BV141='Master Answer Key'!$B140, 1, 0)</f>
        <v>1</v>
      </c>
      <c r="BW138">
        <f>IF('ALL-Students'!BW141='Master Answer Key'!$B140, 1, 0)</f>
        <v>1</v>
      </c>
      <c r="BX138">
        <f>IF('ALL-Students'!BX141='Master Answer Key'!$B140, 1, 0)</f>
        <v>1</v>
      </c>
      <c r="BY138">
        <f>IF('ALL-Students'!BY141='Master Answer Key'!$B140, 1, 0)</f>
        <v>1</v>
      </c>
      <c r="BZ138">
        <f>IF('ALL-Students'!BZ141='Master Answer Key'!$B140, 1, 0)</f>
        <v>1</v>
      </c>
      <c r="CA138">
        <f>IF('ALL-Students'!CA141='Master Answer Key'!$B140, 1, 0)</f>
        <v>1</v>
      </c>
      <c r="CB138">
        <f>IF('ALL-Students'!CB141='Master Answer Key'!$B140, 1, 0)</f>
        <v>1</v>
      </c>
      <c r="CC138">
        <f>IF('ALL-Students'!CC141='Master Answer Key'!$B140, 1, 0)</f>
        <v>0</v>
      </c>
    </row>
    <row r="139">
      <c r="A139" s="5" t="s">
        <v>243</v>
      </c>
      <c r="B139">
        <f>IF('ALL-Students'!B142='Master Answer Key'!$B141, 1, 0)</f>
        <v>1</v>
      </c>
      <c r="C139">
        <f>IF('ALL-Students'!C142='Master Answer Key'!$B141, 1, 0)</f>
        <v>0</v>
      </c>
      <c r="D139">
        <f>IF('ALL-Students'!D142='Master Answer Key'!$B141, 1, 0)</f>
        <v>0</v>
      </c>
      <c r="E139">
        <f>IF('ALL-Students'!E142='Master Answer Key'!$B141, 1, 0)</f>
        <v>1</v>
      </c>
      <c r="F139">
        <f>IF('ALL-Students'!F142='Master Answer Key'!$B141, 1, 0)</f>
        <v>1</v>
      </c>
      <c r="G139">
        <f>IF('ALL-Students'!G142='Master Answer Key'!$B141, 1, 0)</f>
        <v>0</v>
      </c>
      <c r="H139">
        <f>IF('ALL-Students'!H142='Master Answer Key'!$B141, 1, 0)</f>
        <v>0</v>
      </c>
      <c r="I139">
        <f>IF('ALL-Students'!I142='Master Answer Key'!$B141, 1, 0)</f>
        <v>0</v>
      </c>
      <c r="J139">
        <f>IF('ALL-Students'!J142='Master Answer Key'!$B141, 1, 0)</f>
        <v>1</v>
      </c>
      <c r="K139">
        <f>IF('ALL-Students'!K142='Master Answer Key'!$B141, 1, 0)</f>
        <v>1</v>
      </c>
      <c r="L139">
        <f>IF('ALL-Students'!L142='Master Answer Key'!$B141, 1, 0)</f>
        <v>0</v>
      </c>
      <c r="M139">
        <f>IF('ALL-Students'!M142='Master Answer Key'!$B141, 1, 0)</f>
        <v>1</v>
      </c>
      <c r="N139">
        <f>IF('ALL-Students'!N142='Master Answer Key'!$B141, 1, 0)</f>
        <v>0</v>
      </c>
      <c r="O139">
        <f>IF('ALL-Students'!O142='Master Answer Key'!$B141, 1, 0)</f>
        <v>0</v>
      </c>
      <c r="P139">
        <f>IF('ALL-Students'!P142='Master Answer Key'!$B141, 1, 0)</f>
        <v>1</v>
      </c>
      <c r="Q139">
        <f>IF('ALL-Students'!Q142='Master Answer Key'!$B141, 1, 0)</f>
        <v>0</v>
      </c>
      <c r="R139">
        <f>IF('ALL-Students'!R142='Master Answer Key'!$B141, 1, 0)</f>
        <v>0</v>
      </c>
      <c r="S139">
        <f>IF('ALL-Students'!S142='Master Answer Key'!$B141, 1, 0)</f>
        <v>0</v>
      </c>
      <c r="T139">
        <f>IF('ALL-Students'!T142='Master Answer Key'!$B141, 1, 0)</f>
        <v>1</v>
      </c>
      <c r="U139">
        <f>IF('ALL-Students'!U142='Master Answer Key'!$B141, 1, 0)</f>
        <v>1</v>
      </c>
      <c r="V139">
        <f>IF('ALL-Students'!V142='Master Answer Key'!$B141, 1, 0)</f>
        <v>1</v>
      </c>
      <c r="W139">
        <f>IF('ALL-Students'!W142='Master Answer Key'!$B141, 1, 0)</f>
        <v>0</v>
      </c>
      <c r="X139">
        <f>IF('ALL-Students'!X142='Master Answer Key'!$B141, 1, 0)</f>
        <v>0</v>
      </c>
      <c r="Y139">
        <f>IF('ALL-Students'!Y142='Master Answer Key'!$B141, 1, 0)</f>
        <v>0</v>
      </c>
      <c r="Z139">
        <f>IF('ALL-Students'!Z142='Master Answer Key'!$B141, 1, 0)</f>
        <v>0</v>
      </c>
      <c r="AA139">
        <f>IF('ALL-Students'!AA142='Master Answer Key'!$B141, 1, 0)</f>
        <v>1</v>
      </c>
      <c r="AB139">
        <f>IF('ALL-Students'!AB142='Master Answer Key'!$B141, 1, 0)</f>
        <v>1</v>
      </c>
      <c r="AC139">
        <f>IF('ALL-Students'!AC142='Master Answer Key'!$B141, 1, 0)</f>
        <v>1</v>
      </c>
      <c r="AD139">
        <f>IF('ALL-Students'!AD142='Master Answer Key'!$B141, 1, 0)</f>
        <v>1</v>
      </c>
      <c r="AE139">
        <f>IF('ALL-Students'!AE142='Master Answer Key'!$B141, 1, 0)</f>
        <v>0</v>
      </c>
      <c r="AF139">
        <f>IF('ALL-Students'!AF142='Master Answer Key'!$B141, 1, 0)</f>
        <v>0</v>
      </c>
      <c r="AG139">
        <f>IF('ALL-Students'!AG142='Master Answer Key'!$B141, 1, 0)</f>
        <v>1</v>
      </c>
      <c r="AH139">
        <f>IF('ALL-Students'!AH142='Master Answer Key'!$B141, 1, 0)</f>
        <v>1</v>
      </c>
      <c r="AI139">
        <f>IF('ALL-Students'!AI142='Master Answer Key'!$B141, 1, 0)</f>
        <v>0</v>
      </c>
      <c r="AJ139">
        <f>IF('ALL-Students'!AJ142='Master Answer Key'!$B141, 1, 0)</f>
        <v>0</v>
      </c>
      <c r="AK139">
        <f>IF('ALL-Students'!AK142='Master Answer Key'!$B141, 1, 0)</f>
        <v>0</v>
      </c>
      <c r="AL139">
        <f>IF('ALL-Students'!AL142='Master Answer Key'!$B141, 1, 0)</f>
        <v>1</v>
      </c>
      <c r="AM139">
        <f>IF('ALL-Students'!AM142='Master Answer Key'!$B141, 1, 0)</f>
        <v>1</v>
      </c>
      <c r="AN139">
        <f>IF('ALL-Students'!AN142='Master Answer Key'!$B141, 1, 0)</f>
        <v>0</v>
      </c>
      <c r="AO139">
        <f>IF('ALL-Students'!AO142='Master Answer Key'!$B141, 1, 0)</f>
        <v>0</v>
      </c>
      <c r="AP139">
        <f>IF('ALL-Students'!AP142='Master Answer Key'!$B141, 1, 0)</f>
        <v>1</v>
      </c>
      <c r="AQ139">
        <f>IF('ALL-Students'!AQ142='Master Answer Key'!$B141, 1, 0)</f>
        <v>1</v>
      </c>
      <c r="AR139">
        <f>IF('ALL-Students'!AR142='Master Answer Key'!$B141, 1, 0)</f>
        <v>1</v>
      </c>
      <c r="AS139">
        <f>IF('ALL-Students'!AS142='Master Answer Key'!$B141, 1, 0)</f>
        <v>0</v>
      </c>
      <c r="AT139">
        <f>IF('ALL-Students'!AT142='Master Answer Key'!$B141, 1, 0)</f>
        <v>1</v>
      </c>
      <c r="AU139">
        <f>IF('ALL-Students'!AU142='Master Answer Key'!$B141, 1, 0)</f>
        <v>1</v>
      </c>
      <c r="AV139">
        <f>IF('ALL-Students'!AV142='Master Answer Key'!$B141, 1, 0)</f>
        <v>0</v>
      </c>
      <c r="AW139">
        <f>IF('ALL-Students'!AW142='Master Answer Key'!$B141, 1, 0)</f>
        <v>1</v>
      </c>
      <c r="AX139">
        <f>IF('ALL-Students'!AX142='Master Answer Key'!$B141, 1, 0)</f>
        <v>1</v>
      </c>
      <c r="AY139">
        <f>IF('ALL-Students'!AY142='Master Answer Key'!$B141, 1, 0)</f>
        <v>0</v>
      </c>
      <c r="AZ139">
        <f>IF('ALL-Students'!AZ142='Master Answer Key'!$B141, 1, 0)</f>
        <v>0</v>
      </c>
      <c r="BA139">
        <f>IF('ALL-Students'!BA142='Master Answer Key'!$B141, 1, 0)</f>
        <v>0</v>
      </c>
      <c r="BB139">
        <f>IF('ALL-Students'!BB142='Master Answer Key'!$B141, 1, 0)</f>
        <v>1</v>
      </c>
      <c r="BC139">
        <f>IF('ALL-Students'!BC142='Master Answer Key'!$B141, 1, 0)</f>
        <v>1</v>
      </c>
      <c r="BD139">
        <f>IF('ALL-Students'!BD142='Master Answer Key'!$B141, 1, 0)</f>
        <v>1</v>
      </c>
      <c r="BE139">
        <f>IF('ALL-Students'!BE142='Master Answer Key'!$B141, 1, 0)</f>
        <v>1</v>
      </c>
      <c r="BF139">
        <f>IF('ALL-Students'!BF142='Master Answer Key'!$B141, 1, 0)</f>
        <v>1</v>
      </c>
      <c r="BG139">
        <f>IF('ALL-Students'!BG142='Master Answer Key'!$B141, 1, 0)</f>
        <v>0</v>
      </c>
      <c r="BH139">
        <f>IF('ALL-Students'!BH142='Master Answer Key'!$B141, 1, 0)</f>
        <v>1</v>
      </c>
      <c r="BI139">
        <f>IF('ALL-Students'!BI142='Master Answer Key'!$B141, 1, 0)</f>
        <v>0</v>
      </c>
      <c r="BJ139">
        <f>IF('ALL-Students'!BJ142='Master Answer Key'!$B141, 1, 0)</f>
        <v>1</v>
      </c>
      <c r="BK139">
        <f>IF('ALL-Students'!BK142='Master Answer Key'!$B141, 1, 0)</f>
        <v>0</v>
      </c>
      <c r="BL139">
        <f>IF('ALL-Students'!BL142='Master Answer Key'!$B141, 1, 0)</f>
        <v>1</v>
      </c>
      <c r="BM139">
        <f>IF('ALL-Students'!BM142='Master Answer Key'!$B141, 1, 0)</f>
        <v>1</v>
      </c>
      <c r="BN139">
        <f>IF('ALL-Students'!BN142='Master Answer Key'!$B141, 1, 0)</f>
        <v>1</v>
      </c>
      <c r="BO139">
        <f>IF('ALL-Students'!BO142='Master Answer Key'!$B141, 1, 0)</f>
        <v>0</v>
      </c>
      <c r="BP139">
        <f>IF('ALL-Students'!BP142='Master Answer Key'!$B141, 1, 0)</f>
        <v>1</v>
      </c>
      <c r="BQ139">
        <f>IF('ALL-Students'!BQ142='Master Answer Key'!$B141, 1, 0)</f>
        <v>1</v>
      </c>
      <c r="BR139">
        <f>IF('ALL-Students'!BR142='Master Answer Key'!$B141, 1, 0)</f>
        <v>0</v>
      </c>
      <c r="BS139">
        <f>IF('ALL-Students'!BS142='Master Answer Key'!$B141, 1, 0)</f>
        <v>1</v>
      </c>
      <c r="BT139">
        <f>IF('ALL-Students'!BT142='Master Answer Key'!$B141, 1, 0)</f>
        <v>1</v>
      </c>
      <c r="BU139">
        <f>IF('ALL-Students'!BU142='Master Answer Key'!$B141, 1, 0)</f>
        <v>0</v>
      </c>
      <c r="BV139">
        <f>IF('ALL-Students'!BV142='Master Answer Key'!$B141, 1, 0)</f>
        <v>1</v>
      </c>
      <c r="BW139">
        <f>IF('ALL-Students'!BW142='Master Answer Key'!$B141, 1, 0)</f>
        <v>0</v>
      </c>
      <c r="BX139">
        <f>IF('ALL-Students'!BX142='Master Answer Key'!$B141, 1, 0)</f>
        <v>1</v>
      </c>
      <c r="BY139">
        <f>IF('ALL-Students'!BY142='Master Answer Key'!$B141, 1, 0)</f>
        <v>1</v>
      </c>
      <c r="BZ139">
        <f>IF('ALL-Students'!BZ142='Master Answer Key'!$B141, 1, 0)</f>
        <v>1</v>
      </c>
      <c r="CA139">
        <f>IF('ALL-Students'!CA142='Master Answer Key'!$B141, 1, 0)</f>
        <v>1</v>
      </c>
      <c r="CB139">
        <f>IF('ALL-Students'!CB142='Master Answer Key'!$B141, 1, 0)</f>
        <v>1</v>
      </c>
      <c r="CC139">
        <f>IF('ALL-Students'!CC142='Master Answer Key'!$B141, 1, 0)</f>
        <v>0</v>
      </c>
    </row>
    <row r="140">
      <c r="A140" s="5" t="s">
        <v>244</v>
      </c>
      <c r="B140">
        <f>IF('ALL-Students'!B143='Master Answer Key'!$B142, 1, 0)</f>
        <v>1</v>
      </c>
      <c r="C140">
        <f>IF('ALL-Students'!C143='Master Answer Key'!$B142, 1, 0)</f>
        <v>1</v>
      </c>
      <c r="D140">
        <f>IF('ALL-Students'!D143='Master Answer Key'!$B142, 1, 0)</f>
        <v>0</v>
      </c>
      <c r="E140">
        <f>IF('ALL-Students'!E143='Master Answer Key'!$B142, 1, 0)</f>
        <v>1</v>
      </c>
      <c r="F140">
        <f>IF('ALL-Students'!F143='Master Answer Key'!$B142, 1, 0)</f>
        <v>1</v>
      </c>
      <c r="G140">
        <f>IF('ALL-Students'!G143='Master Answer Key'!$B142, 1, 0)</f>
        <v>0</v>
      </c>
      <c r="H140">
        <f>IF('ALL-Students'!H143='Master Answer Key'!$B142, 1, 0)</f>
        <v>1</v>
      </c>
      <c r="I140">
        <f>IF('ALL-Students'!I143='Master Answer Key'!$B142, 1, 0)</f>
        <v>1</v>
      </c>
      <c r="J140">
        <f>IF('ALL-Students'!J143='Master Answer Key'!$B142, 1, 0)</f>
        <v>1</v>
      </c>
      <c r="K140">
        <f>IF('ALL-Students'!K143='Master Answer Key'!$B142, 1, 0)</f>
        <v>1</v>
      </c>
      <c r="L140">
        <f>IF('ALL-Students'!L143='Master Answer Key'!$B142, 1, 0)</f>
        <v>1</v>
      </c>
      <c r="M140">
        <f>IF('ALL-Students'!M143='Master Answer Key'!$B142, 1, 0)</f>
        <v>1</v>
      </c>
      <c r="N140">
        <f>IF('ALL-Students'!N143='Master Answer Key'!$B142, 1, 0)</f>
        <v>1</v>
      </c>
      <c r="O140">
        <f>IF('ALL-Students'!O143='Master Answer Key'!$B142, 1, 0)</f>
        <v>1</v>
      </c>
      <c r="P140">
        <f>IF('ALL-Students'!P143='Master Answer Key'!$B142, 1, 0)</f>
        <v>1</v>
      </c>
      <c r="Q140">
        <f>IF('ALL-Students'!Q143='Master Answer Key'!$B142, 1, 0)</f>
        <v>0</v>
      </c>
      <c r="R140">
        <f>IF('ALL-Students'!R143='Master Answer Key'!$B142, 1, 0)</f>
        <v>1</v>
      </c>
      <c r="S140">
        <f>IF('ALL-Students'!S143='Master Answer Key'!$B142, 1, 0)</f>
        <v>1</v>
      </c>
      <c r="T140">
        <f>IF('ALL-Students'!T143='Master Answer Key'!$B142, 1, 0)</f>
        <v>1</v>
      </c>
      <c r="U140">
        <f>IF('ALL-Students'!U143='Master Answer Key'!$B142, 1, 0)</f>
        <v>1</v>
      </c>
      <c r="V140">
        <f>IF('ALL-Students'!V143='Master Answer Key'!$B142, 1, 0)</f>
        <v>1</v>
      </c>
      <c r="W140">
        <f>IF('ALL-Students'!W143='Master Answer Key'!$B142, 1, 0)</f>
        <v>0</v>
      </c>
      <c r="X140">
        <f>IF('ALL-Students'!X143='Master Answer Key'!$B142, 1, 0)</f>
        <v>1</v>
      </c>
      <c r="Y140">
        <f>IF('ALL-Students'!Y143='Master Answer Key'!$B142, 1, 0)</f>
        <v>0</v>
      </c>
      <c r="Z140">
        <f>IF('ALL-Students'!Z143='Master Answer Key'!$B142, 1, 0)</f>
        <v>1</v>
      </c>
      <c r="AA140">
        <f>IF('ALL-Students'!AA143='Master Answer Key'!$B142, 1, 0)</f>
        <v>1</v>
      </c>
      <c r="AB140">
        <f>IF('ALL-Students'!AB143='Master Answer Key'!$B142, 1, 0)</f>
        <v>1</v>
      </c>
      <c r="AC140">
        <f>IF('ALL-Students'!AC143='Master Answer Key'!$B142, 1, 0)</f>
        <v>1</v>
      </c>
      <c r="AD140">
        <f>IF('ALL-Students'!AD143='Master Answer Key'!$B142, 1, 0)</f>
        <v>0</v>
      </c>
      <c r="AE140">
        <f>IF('ALL-Students'!AE143='Master Answer Key'!$B142, 1, 0)</f>
        <v>1</v>
      </c>
      <c r="AF140">
        <f>IF('ALL-Students'!AF143='Master Answer Key'!$B142, 1, 0)</f>
        <v>1</v>
      </c>
      <c r="AG140">
        <f>IF('ALL-Students'!AG143='Master Answer Key'!$B142, 1, 0)</f>
        <v>1</v>
      </c>
      <c r="AH140">
        <f>IF('ALL-Students'!AH143='Master Answer Key'!$B142, 1, 0)</f>
        <v>1</v>
      </c>
      <c r="AI140">
        <f>IF('ALL-Students'!AI143='Master Answer Key'!$B142, 1, 0)</f>
        <v>1</v>
      </c>
      <c r="AJ140">
        <f>IF('ALL-Students'!AJ143='Master Answer Key'!$B142, 1, 0)</f>
        <v>1</v>
      </c>
      <c r="AK140">
        <f>IF('ALL-Students'!AK143='Master Answer Key'!$B142, 1, 0)</f>
        <v>1</v>
      </c>
      <c r="AL140">
        <f>IF('ALL-Students'!AL143='Master Answer Key'!$B142, 1, 0)</f>
        <v>1</v>
      </c>
      <c r="AM140">
        <f>IF('ALL-Students'!AM143='Master Answer Key'!$B142, 1, 0)</f>
        <v>0</v>
      </c>
      <c r="AN140">
        <f>IF('ALL-Students'!AN143='Master Answer Key'!$B142, 1, 0)</f>
        <v>0</v>
      </c>
      <c r="AO140">
        <f>IF('ALL-Students'!AO143='Master Answer Key'!$B142, 1, 0)</f>
        <v>1</v>
      </c>
      <c r="AP140">
        <f>IF('ALL-Students'!AP143='Master Answer Key'!$B142, 1, 0)</f>
        <v>1</v>
      </c>
      <c r="AQ140">
        <f>IF('ALL-Students'!AQ143='Master Answer Key'!$B142, 1, 0)</f>
        <v>1</v>
      </c>
      <c r="AR140">
        <f>IF('ALL-Students'!AR143='Master Answer Key'!$B142, 1, 0)</f>
        <v>1</v>
      </c>
      <c r="AS140">
        <f>IF('ALL-Students'!AS143='Master Answer Key'!$B142, 1, 0)</f>
        <v>0</v>
      </c>
      <c r="AT140">
        <f>IF('ALL-Students'!AT143='Master Answer Key'!$B142, 1, 0)</f>
        <v>1</v>
      </c>
      <c r="AU140">
        <f>IF('ALL-Students'!AU143='Master Answer Key'!$B142, 1, 0)</f>
        <v>1</v>
      </c>
      <c r="AV140">
        <f>IF('ALL-Students'!AV143='Master Answer Key'!$B142, 1, 0)</f>
        <v>1</v>
      </c>
      <c r="AW140">
        <f>IF('ALL-Students'!AW143='Master Answer Key'!$B142, 1, 0)</f>
        <v>1</v>
      </c>
      <c r="AX140">
        <f>IF('ALL-Students'!AX143='Master Answer Key'!$B142, 1, 0)</f>
        <v>1</v>
      </c>
      <c r="AY140">
        <f>IF('ALL-Students'!AY143='Master Answer Key'!$B142, 1, 0)</f>
        <v>1</v>
      </c>
      <c r="AZ140">
        <f>IF('ALL-Students'!AZ143='Master Answer Key'!$B142, 1, 0)</f>
        <v>1</v>
      </c>
      <c r="BA140">
        <f>IF('ALL-Students'!BA143='Master Answer Key'!$B142, 1, 0)</f>
        <v>1</v>
      </c>
      <c r="BB140">
        <f>IF('ALL-Students'!BB143='Master Answer Key'!$B142, 1, 0)</f>
        <v>0</v>
      </c>
      <c r="BC140">
        <f>IF('ALL-Students'!BC143='Master Answer Key'!$B142, 1, 0)</f>
        <v>1</v>
      </c>
      <c r="BD140">
        <f>IF('ALL-Students'!BD143='Master Answer Key'!$B142, 1, 0)</f>
        <v>1</v>
      </c>
      <c r="BE140">
        <f>IF('ALL-Students'!BE143='Master Answer Key'!$B142, 1, 0)</f>
        <v>1</v>
      </c>
      <c r="BF140">
        <f>IF('ALL-Students'!BF143='Master Answer Key'!$B142, 1, 0)</f>
        <v>1</v>
      </c>
      <c r="BG140">
        <f>IF('ALL-Students'!BG143='Master Answer Key'!$B142, 1, 0)</f>
        <v>1</v>
      </c>
      <c r="BH140">
        <f>IF('ALL-Students'!BH143='Master Answer Key'!$B142, 1, 0)</f>
        <v>1</v>
      </c>
      <c r="BI140">
        <f>IF('ALL-Students'!BI143='Master Answer Key'!$B142, 1, 0)</f>
        <v>1</v>
      </c>
      <c r="BJ140">
        <f>IF('ALL-Students'!BJ143='Master Answer Key'!$B142, 1, 0)</f>
        <v>1</v>
      </c>
      <c r="BK140">
        <f>IF('ALL-Students'!BK143='Master Answer Key'!$B142, 1, 0)</f>
        <v>1</v>
      </c>
      <c r="BL140">
        <f>IF('ALL-Students'!BL143='Master Answer Key'!$B142, 1, 0)</f>
        <v>1</v>
      </c>
      <c r="BM140">
        <f>IF('ALL-Students'!BM143='Master Answer Key'!$B142, 1, 0)</f>
        <v>1</v>
      </c>
      <c r="BN140">
        <f>IF('ALL-Students'!BN143='Master Answer Key'!$B142, 1, 0)</f>
        <v>1</v>
      </c>
      <c r="BO140">
        <f>IF('ALL-Students'!BO143='Master Answer Key'!$B142, 1, 0)</f>
        <v>0</v>
      </c>
      <c r="BP140">
        <f>IF('ALL-Students'!BP143='Master Answer Key'!$B142, 1, 0)</f>
        <v>1</v>
      </c>
      <c r="BQ140">
        <f>IF('ALL-Students'!BQ143='Master Answer Key'!$B142, 1, 0)</f>
        <v>1</v>
      </c>
      <c r="BR140">
        <f>IF('ALL-Students'!BR143='Master Answer Key'!$B142, 1, 0)</f>
        <v>1</v>
      </c>
      <c r="BS140">
        <f>IF('ALL-Students'!BS143='Master Answer Key'!$B142, 1, 0)</f>
        <v>1</v>
      </c>
      <c r="BT140">
        <f>IF('ALL-Students'!BT143='Master Answer Key'!$B142, 1, 0)</f>
        <v>1</v>
      </c>
      <c r="BU140">
        <f>IF('ALL-Students'!BU143='Master Answer Key'!$B142, 1, 0)</f>
        <v>1</v>
      </c>
      <c r="BV140">
        <f>IF('ALL-Students'!BV143='Master Answer Key'!$B142, 1, 0)</f>
        <v>1</v>
      </c>
      <c r="BW140">
        <f>IF('ALL-Students'!BW143='Master Answer Key'!$B142, 1, 0)</f>
        <v>1</v>
      </c>
      <c r="BX140">
        <f>IF('ALL-Students'!BX143='Master Answer Key'!$B142, 1, 0)</f>
        <v>1</v>
      </c>
      <c r="BY140">
        <f>IF('ALL-Students'!BY143='Master Answer Key'!$B142, 1, 0)</f>
        <v>1</v>
      </c>
      <c r="BZ140">
        <f>IF('ALL-Students'!BZ143='Master Answer Key'!$B142, 1, 0)</f>
        <v>1</v>
      </c>
      <c r="CA140">
        <f>IF('ALL-Students'!CA143='Master Answer Key'!$B142, 1, 0)</f>
        <v>1</v>
      </c>
      <c r="CB140">
        <f>IF('ALL-Students'!CB143='Master Answer Key'!$B142, 1, 0)</f>
        <v>0</v>
      </c>
      <c r="CC140">
        <f>IF('ALL-Students'!CC143='Master Answer Key'!$B142, 1, 0)</f>
        <v>1</v>
      </c>
    </row>
    <row r="141">
      <c r="A141" s="5" t="s">
        <v>245</v>
      </c>
      <c r="B141">
        <f>IF('ALL-Students'!B144='Master Answer Key'!$B143, 1, 0)</f>
        <v>1</v>
      </c>
      <c r="C141">
        <f>IF('ALL-Students'!C144='Master Answer Key'!$B143, 1, 0)</f>
        <v>0</v>
      </c>
      <c r="D141">
        <f>IF('ALL-Students'!D144='Master Answer Key'!$B143, 1, 0)</f>
        <v>1</v>
      </c>
      <c r="E141">
        <f>IF('ALL-Students'!E144='Master Answer Key'!$B143, 1, 0)</f>
        <v>1</v>
      </c>
      <c r="F141">
        <f>IF('ALL-Students'!F144='Master Answer Key'!$B143, 1, 0)</f>
        <v>1</v>
      </c>
      <c r="G141">
        <f>IF('ALL-Students'!G144='Master Answer Key'!$B143, 1, 0)</f>
        <v>0</v>
      </c>
      <c r="H141">
        <f>IF('ALL-Students'!H144='Master Answer Key'!$B143, 1, 0)</f>
        <v>1</v>
      </c>
      <c r="I141">
        <f>IF('ALL-Students'!I144='Master Answer Key'!$B143, 1, 0)</f>
        <v>1</v>
      </c>
      <c r="J141">
        <f>IF('ALL-Students'!J144='Master Answer Key'!$B143, 1, 0)</f>
        <v>0</v>
      </c>
      <c r="K141">
        <f>IF('ALL-Students'!K144='Master Answer Key'!$B143, 1, 0)</f>
        <v>1</v>
      </c>
      <c r="L141">
        <f>IF('ALL-Students'!L144='Master Answer Key'!$B143, 1, 0)</f>
        <v>1</v>
      </c>
      <c r="M141">
        <f>IF('ALL-Students'!M144='Master Answer Key'!$B143, 1, 0)</f>
        <v>1</v>
      </c>
      <c r="N141">
        <f>IF('ALL-Students'!N144='Master Answer Key'!$B143, 1, 0)</f>
        <v>1</v>
      </c>
      <c r="O141">
        <f>IF('ALL-Students'!O144='Master Answer Key'!$B143, 1, 0)</f>
        <v>1</v>
      </c>
      <c r="P141">
        <f>IF('ALL-Students'!P144='Master Answer Key'!$B143, 1, 0)</f>
        <v>1</v>
      </c>
      <c r="Q141">
        <f>IF('ALL-Students'!Q144='Master Answer Key'!$B143, 1, 0)</f>
        <v>0</v>
      </c>
      <c r="R141">
        <f>IF('ALL-Students'!R144='Master Answer Key'!$B143, 1, 0)</f>
        <v>1</v>
      </c>
      <c r="S141">
        <f>IF('ALL-Students'!S144='Master Answer Key'!$B143, 1, 0)</f>
        <v>1</v>
      </c>
      <c r="T141">
        <f>IF('ALL-Students'!T144='Master Answer Key'!$B143, 1, 0)</f>
        <v>1</v>
      </c>
      <c r="U141">
        <f>IF('ALL-Students'!U144='Master Answer Key'!$B143, 1, 0)</f>
        <v>0</v>
      </c>
      <c r="V141">
        <f>IF('ALL-Students'!V144='Master Answer Key'!$B143, 1, 0)</f>
        <v>1</v>
      </c>
      <c r="W141">
        <f>IF('ALL-Students'!W144='Master Answer Key'!$B143, 1, 0)</f>
        <v>0</v>
      </c>
      <c r="X141">
        <f>IF('ALL-Students'!X144='Master Answer Key'!$B143, 1, 0)</f>
        <v>1</v>
      </c>
      <c r="Y141">
        <f>IF('ALL-Students'!Y144='Master Answer Key'!$B143, 1, 0)</f>
        <v>0</v>
      </c>
      <c r="Z141">
        <f>IF('ALL-Students'!Z144='Master Answer Key'!$B143, 1, 0)</f>
        <v>1</v>
      </c>
      <c r="AA141">
        <f>IF('ALL-Students'!AA144='Master Answer Key'!$B143, 1, 0)</f>
        <v>1</v>
      </c>
      <c r="AB141">
        <f>IF('ALL-Students'!AB144='Master Answer Key'!$B143, 1, 0)</f>
        <v>0</v>
      </c>
      <c r="AC141">
        <f>IF('ALL-Students'!AC144='Master Answer Key'!$B143, 1, 0)</f>
        <v>1</v>
      </c>
      <c r="AD141">
        <f>IF('ALL-Students'!AD144='Master Answer Key'!$B143, 1, 0)</f>
        <v>1</v>
      </c>
      <c r="AE141">
        <f>IF('ALL-Students'!AE144='Master Answer Key'!$B143, 1, 0)</f>
        <v>0</v>
      </c>
      <c r="AF141">
        <f>IF('ALL-Students'!AF144='Master Answer Key'!$B143, 1, 0)</f>
        <v>0</v>
      </c>
      <c r="AG141">
        <f>IF('ALL-Students'!AG144='Master Answer Key'!$B143, 1, 0)</f>
        <v>1</v>
      </c>
      <c r="AH141">
        <f>IF('ALL-Students'!AH144='Master Answer Key'!$B143, 1, 0)</f>
        <v>1</v>
      </c>
      <c r="AI141">
        <f>IF('ALL-Students'!AI144='Master Answer Key'!$B143, 1, 0)</f>
        <v>1</v>
      </c>
      <c r="AJ141">
        <f>IF('ALL-Students'!AJ144='Master Answer Key'!$B143, 1, 0)</f>
        <v>1</v>
      </c>
      <c r="AK141">
        <f>IF('ALL-Students'!AK144='Master Answer Key'!$B143, 1, 0)</f>
        <v>0</v>
      </c>
      <c r="AL141">
        <f>IF('ALL-Students'!AL144='Master Answer Key'!$B143, 1, 0)</f>
        <v>1</v>
      </c>
      <c r="AM141">
        <f>IF('ALL-Students'!AM144='Master Answer Key'!$B143, 1, 0)</f>
        <v>1</v>
      </c>
      <c r="AN141">
        <f>IF('ALL-Students'!AN144='Master Answer Key'!$B143, 1, 0)</f>
        <v>0</v>
      </c>
      <c r="AO141">
        <f>IF('ALL-Students'!AO144='Master Answer Key'!$B143, 1, 0)</f>
        <v>1</v>
      </c>
      <c r="AP141">
        <f>IF('ALL-Students'!AP144='Master Answer Key'!$B143, 1, 0)</f>
        <v>1</v>
      </c>
      <c r="AQ141">
        <f>IF('ALL-Students'!AQ144='Master Answer Key'!$B143, 1, 0)</f>
        <v>1</v>
      </c>
      <c r="AR141">
        <f>IF('ALL-Students'!AR144='Master Answer Key'!$B143, 1, 0)</f>
        <v>1</v>
      </c>
      <c r="AS141">
        <f>IF('ALL-Students'!AS144='Master Answer Key'!$B143, 1, 0)</f>
        <v>0</v>
      </c>
      <c r="AT141">
        <f>IF('ALL-Students'!AT144='Master Answer Key'!$B143, 1, 0)</f>
        <v>1</v>
      </c>
      <c r="AU141">
        <f>IF('ALL-Students'!AU144='Master Answer Key'!$B143, 1, 0)</f>
        <v>0</v>
      </c>
      <c r="AV141">
        <f>IF('ALL-Students'!AV144='Master Answer Key'!$B143, 1, 0)</f>
        <v>1</v>
      </c>
      <c r="AW141">
        <f>IF('ALL-Students'!AW144='Master Answer Key'!$B143, 1, 0)</f>
        <v>1</v>
      </c>
      <c r="AX141">
        <f>IF('ALL-Students'!AX144='Master Answer Key'!$B143, 1, 0)</f>
        <v>1</v>
      </c>
      <c r="AY141">
        <f>IF('ALL-Students'!AY144='Master Answer Key'!$B143, 1, 0)</f>
        <v>1</v>
      </c>
      <c r="AZ141">
        <f>IF('ALL-Students'!AZ144='Master Answer Key'!$B143, 1, 0)</f>
        <v>1</v>
      </c>
      <c r="BA141">
        <f>IF('ALL-Students'!BA144='Master Answer Key'!$B143, 1, 0)</f>
        <v>1</v>
      </c>
      <c r="BB141">
        <f>IF('ALL-Students'!BB144='Master Answer Key'!$B143, 1, 0)</f>
        <v>1</v>
      </c>
      <c r="BC141">
        <f>IF('ALL-Students'!BC144='Master Answer Key'!$B143, 1, 0)</f>
        <v>1</v>
      </c>
      <c r="BD141">
        <f>IF('ALL-Students'!BD144='Master Answer Key'!$B143, 1, 0)</f>
        <v>1</v>
      </c>
      <c r="BE141">
        <f>IF('ALL-Students'!BE144='Master Answer Key'!$B143, 1, 0)</f>
        <v>1</v>
      </c>
      <c r="BF141">
        <f>IF('ALL-Students'!BF144='Master Answer Key'!$B143, 1, 0)</f>
        <v>1</v>
      </c>
      <c r="BG141">
        <f>IF('ALL-Students'!BG144='Master Answer Key'!$B143, 1, 0)</f>
        <v>1</v>
      </c>
      <c r="BH141">
        <f>IF('ALL-Students'!BH144='Master Answer Key'!$B143, 1, 0)</f>
        <v>1</v>
      </c>
      <c r="BI141">
        <f>IF('ALL-Students'!BI144='Master Answer Key'!$B143, 1, 0)</f>
        <v>1</v>
      </c>
      <c r="BJ141">
        <f>IF('ALL-Students'!BJ144='Master Answer Key'!$B143, 1, 0)</f>
        <v>1</v>
      </c>
      <c r="BK141">
        <f>IF('ALL-Students'!BK144='Master Answer Key'!$B143, 1, 0)</f>
        <v>1</v>
      </c>
      <c r="BL141">
        <f>IF('ALL-Students'!BL144='Master Answer Key'!$B143, 1, 0)</f>
        <v>1</v>
      </c>
      <c r="BM141">
        <f>IF('ALL-Students'!BM144='Master Answer Key'!$B143, 1, 0)</f>
        <v>1</v>
      </c>
      <c r="BN141">
        <f>IF('ALL-Students'!BN144='Master Answer Key'!$B143, 1, 0)</f>
        <v>1</v>
      </c>
      <c r="BO141">
        <f>IF('ALL-Students'!BO144='Master Answer Key'!$B143, 1, 0)</f>
        <v>0</v>
      </c>
      <c r="BP141">
        <f>IF('ALL-Students'!BP144='Master Answer Key'!$B143, 1, 0)</f>
        <v>1</v>
      </c>
      <c r="BQ141">
        <f>IF('ALL-Students'!BQ144='Master Answer Key'!$B143, 1, 0)</f>
        <v>1</v>
      </c>
      <c r="BR141">
        <f>IF('ALL-Students'!BR144='Master Answer Key'!$B143, 1, 0)</f>
        <v>1</v>
      </c>
      <c r="BS141">
        <f>IF('ALL-Students'!BS144='Master Answer Key'!$B143, 1, 0)</f>
        <v>1</v>
      </c>
      <c r="BT141">
        <f>IF('ALL-Students'!BT144='Master Answer Key'!$B143, 1, 0)</f>
        <v>0</v>
      </c>
      <c r="BU141">
        <f>IF('ALL-Students'!BU144='Master Answer Key'!$B143, 1, 0)</f>
        <v>0</v>
      </c>
      <c r="BV141">
        <f>IF('ALL-Students'!BV144='Master Answer Key'!$B143, 1, 0)</f>
        <v>1</v>
      </c>
      <c r="BW141">
        <f>IF('ALL-Students'!BW144='Master Answer Key'!$B143, 1, 0)</f>
        <v>1</v>
      </c>
      <c r="BX141">
        <f>IF('ALL-Students'!BX144='Master Answer Key'!$B143, 1, 0)</f>
        <v>1</v>
      </c>
      <c r="BY141">
        <f>IF('ALL-Students'!BY144='Master Answer Key'!$B143, 1, 0)</f>
        <v>1</v>
      </c>
      <c r="BZ141">
        <f>IF('ALL-Students'!BZ144='Master Answer Key'!$B143, 1, 0)</f>
        <v>0</v>
      </c>
      <c r="CA141">
        <f>IF('ALL-Students'!CA144='Master Answer Key'!$B143, 1, 0)</f>
        <v>0</v>
      </c>
      <c r="CB141">
        <f>IF('ALL-Students'!CB144='Master Answer Key'!$B143, 1, 0)</f>
        <v>0</v>
      </c>
      <c r="CC141">
        <f>IF('ALL-Students'!CC144='Master Answer Key'!$B143, 1, 0)</f>
        <v>0</v>
      </c>
    </row>
    <row r="142">
      <c r="A142" s="5" t="s">
        <v>246</v>
      </c>
      <c r="B142">
        <f>IF('ALL-Students'!B145='Master Answer Key'!$B144, 1, 0)</f>
        <v>0</v>
      </c>
      <c r="C142">
        <f>IF('ALL-Students'!C145='Master Answer Key'!$B144, 1, 0)</f>
        <v>0</v>
      </c>
      <c r="D142">
        <f>IF('ALL-Students'!D145='Master Answer Key'!$B144, 1, 0)</f>
        <v>0</v>
      </c>
      <c r="E142">
        <f>IF('ALL-Students'!E145='Master Answer Key'!$B144, 1, 0)</f>
        <v>1</v>
      </c>
      <c r="F142">
        <f>IF('ALL-Students'!F145='Master Answer Key'!$B144, 1, 0)</f>
        <v>1</v>
      </c>
      <c r="G142">
        <f>IF('ALL-Students'!G145='Master Answer Key'!$B144, 1, 0)</f>
        <v>0</v>
      </c>
      <c r="H142">
        <f>IF('ALL-Students'!H145='Master Answer Key'!$B144, 1, 0)</f>
        <v>1</v>
      </c>
      <c r="I142">
        <f>IF('ALL-Students'!I145='Master Answer Key'!$B144, 1, 0)</f>
        <v>1</v>
      </c>
      <c r="J142">
        <f>IF('ALL-Students'!J145='Master Answer Key'!$B144, 1, 0)</f>
        <v>1</v>
      </c>
      <c r="K142">
        <f>IF('ALL-Students'!K145='Master Answer Key'!$B144, 1, 0)</f>
        <v>1</v>
      </c>
      <c r="L142">
        <f>IF('ALL-Students'!L145='Master Answer Key'!$B144, 1, 0)</f>
        <v>1</v>
      </c>
      <c r="M142">
        <f>IF('ALL-Students'!M145='Master Answer Key'!$B144, 1, 0)</f>
        <v>1</v>
      </c>
      <c r="N142">
        <f>IF('ALL-Students'!N145='Master Answer Key'!$B144, 1, 0)</f>
        <v>0</v>
      </c>
      <c r="O142">
        <f>IF('ALL-Students'!O145='Master Answer Key'!$B144, 1, 0)</f>
        <v>1</v>
      </c>
      <c r="P142">
        <f>IF('ALL-Students'!P145='Master Answer Key'!$B144, 1, 0)</f>
        <v>1</v>
      </c>
      <c r="Q142">
        <f>IF('ALL-Students'!Q145='Master Answer Key'!$B144, 1, 0)</f>
        <v>0</v>
      </c>
      <c r="R142">
        <f>IF('ALL-Students'!R145='Master Answer Key'!$B144, 1, 0)</f>
        <v>1</v>
      </c>
      <c r="S142">
        <f>IF('ALL-Students'!S145='Master Answer Key'!$B144, 1, 0)</f>
        <v>0</v>
      </c>
      <c r="T142">
        <f>IF('ALL-Students'!T145='Master Answer Key'!$B144, 1, 0)</f>
        <v>1</v>
      </c>
      <c r="U142">
        <f>IF('ALL-Students'!U145='Master Answer Key'!$B144, 1, 0)</f>
        <v>1</v>
      </c>
      <c r="V142">
        <f>IF('ALL-Students'!V145='Master Answer Key'!$B144, 1, 0)</f>
        <v>1</v>
      </c>
      <c r="W142">
        <f>IF('ALL-Students'!W145='Master Answer Key'!$B144, 1, 0)</f>
        <v>0</v>
      </c>
      <c r="X142">
        <f>IF('ALL-Students'!X145='Master Answer Key'!$B144, 1, 0)</f>
        <v>1</v>
      </c>
      <c r="Y142">
        <f>IF('ALL-Students'!Y145='Master Answer Key'!$B144, 1, 0)</f>
        <v>0</v>
      </c>
      <c r="Z142">
        <f>IF('ALL-Students'!Z145='Master Answer Key'!$B144, 1, 0)</f>
        <v>1</v>
      </c>
      <c r="AA142">
        <f>IF('ALL-Students'!AA145='Master Answer Key'!$B144, 1, 0)</f>
        <v>1</v>
      </c>
      <c r="AB142">
        <f>IF('ALL-Students'!AB145='Master Answer Key'!$B144, 1, 0)</f>
        <v>1</v>
      </c>
      <c r="AC142">
        <f>IF('ALL-Students'!AC145='Master Answer Key'!$B144, 1, 0)</f>
        <v>1</v>
      </c>
      <c r="AD142">
        <f>IF('ALL-Students'!AD145='Master Answer Key'!$B144, 1, 0)</f>
        <v>1</v>
      </c>
      <c r="AE142">
        <f>IF('ALL-Students'!AE145='Master Answer Key'!$B144, 1, 0)</f>
        <v>1</v>
      </c>
      <c r="AF142">
        <f>IF('ALL-Students'!AF145='Master Answer Key'!$B144, 1, 0)</f>
        <v>1</v>
      </c>
      <c r="AG142">
        <f>IF('ALL-Students'!AG145='Master Answer Key'!$B144, 1, 0)</f>
        <v>1</v>
      </c>
      <c r="AH142">
        <f>IF('ALL-Students'!AH145='Master Answer Key'!$B144, 1, 0)</f>
        <v>1</v>
      </c>
      <c r="AI142">
        <f>IF('ALL-Students'!AI145='Master Answer Key'!$B144, 1, 0)</f>
        <v>1</v>
      </c>
      <c r="AJ142">
        <f>IF('ALL-Students'!AJ145='Master Answer Key'!$B144, 1, 0)</f>
        <v>1</v>
      </c>
      <c r="AK142">
        <f>IF('ALL-Students'!AK145='Master Answer Key'!$B144, 1, 0)</f>
        <v>1</v>
      </c>
      <c r="AL142">
        <f>IF('ALL-Students'!AL145='Master Answer Key'!$B144, 1, 0)</f>
        <v>1</v>
      </c>
      <c r="AM142">
        <f>IF('ALL-Students'!AM145='Master Answer Key'!$B144, 1, 0)</f>
        <v>1</v>
      </c>
      <c r="AN142">
        <f>IF('ALL-Students'!AN145='Master Answer Key'!$B144, 1, 0)</f>
        <v>0</v>
      </c>
      <c r="AO142">
        <f>IF('ALL-Students'!AO145='Master Answer Key'!$B144, 1, 0)</f>
        <v>1</v>
      </c>
      <c r="AP142">
        <f>IF('ALL-Students'!AP145='Master Answer Key'!$B144, 1, 0)</f>
        <v>1</v>
      </c>
      <c r="AQ142">
        <f>IF('ALL-Students'!AQ145='Master Answer Key'!$B144, 1, 0)</f>
        <v>1</v>
      </c>
      <c r="AR142">
        <f>IF('ALL-Students'!AR145='Master Answer Key'!$B144, 1, 0)</f>
        <v>0</v>
      </c>
      <c r="AS142">
        <f>IF('ALL-Students'!AS145='Master Answer Key'!$B144, 1, 0)</f>
        <v>0</v>
      </c>
      <c r="AT142">
        <f>IF('ALL-Students'!AT145='Master Answer Key'!$B144, 1, 0)</f>
        <v>1</v>
      </c>
      <c r="AU142">
        <f>IF('ALL-Students'!AU145='Master Answer Key'!$B144, 1, 0)</f>
        <v>1</v>
      </c>
      <c r="AV142">
        <f>IF('ALL-Students'!AV145='Master Answer Key'!$B144, 1, 0)</f>
        <v>1</v>
      </c>
      <c r="AW142">
        <f>IF('ALL-Students'!AW145='Master Answer Key'!$B144, 1, 0)</f>
        <v>1</v>
      </c>
      <c r="AX142">
        <f>IF('ALL-Students'!AX145='Master Answer Key'!$B144, 1, 0)</f>
        <v>1</v>
      </c>
      <c r="AY142">
        <f>IF('ALL-Students'!AY145='Master Answer Key'!$B144, 1, 0)</f>
        <v>1</v>
      </c>
      <c r="AZ142">
        <f>IF('ALL-Students'!AZ145='Master Answer Key'!$B144, 1, 0)</f>
        <v>1</v>
      </c>
      <c r="BA142">
        <f>IF('ALL-Students'!BA145='Master Answer Key'!$B144, 1, 0)</f>
        <v>1</v>
      </c>
      <c r="BB142">
        <f>IF('ALL-Students'!BB145='Master Answer Key'!$B144, 1, 0)</f>
        <v>1</v>
      </c>
      <c r="BC142">
        <f>IF('ALL-Students'!BC145='Master Answer Key'!$B144, 1, 0)</f>
        <v>0</v>
      </c>
      <c r="BD142">
        <f>IF('ALL-Students'!BD145='Master Answer Key'!$B144, 1, 0)</f>
        <v>1</v>
      </c>
      <c r="BE142">
        <f>IF('ALL-Students'!BE145='Master Answer Key'!$B144, 1, 0)</f>
        <v>1</v>
      </c>
      <c r="BF142">
        <f>IF('ALL-Students'!BF145='Master Answer Key'!$B144, 1, 0)</f>
        <v>1</v>
      </c>
      <c r="BG142">
        <f>IF('ALL-Students'!BG145='Master Answer Key'!$B144, 1, 0)</f>
        <v>1</v>
      </c>
      <c r="BH142">
        <f>IF('ALL-Students'!BH145='Master Answer Key'!$B144, 1, 0)</f>
        <v>1</v>
      </c>
      <c r="BI142">
        <f>IF('ALL-Students'!BI145='Master Answer Key'!$B144, 1, 0)</f>
        <v>1</v>
      </c>
      <c r="BJ142">
        <f>IF('ALL-Students'!BJ145='Master Answer Key'!$B144, 1, 0)</f>
        <v>0</v>
      </c>
      <c r="BK142">
        <f>IF('ALL-Students'!BK145='Master Answer Key'!$B144, 1, 0)</f>
        <v>1</v>
      </c>
      <c r="BL142">
        <f>IF('ALL-Students'!BL145='Master Answer Key'!$B144, 1, 0)</f>
        <v>1</v>
      </c>
      <c r="BM142">
        <f>IF('ALL-Students'!BM145='Master Answer Key'!$B144, 1, 0)</f>
        <v>1</v>
      </c>
      <c r="BN142">
        <f>IF('ALL-Students'!BN145='Master Answer Key'!$B144, 1, 0)</f>
        <v>1</v>
      </c>
      <c r="BO142">
        <f>IF('ALL-Students'!BO145='Master Answer Key'!$B144, 1, 0)</f>
        <v>1</v>
      </c>
      <c r="BP142">
        <f>IF('ALL-Students'!BP145='Master Answer Key'!$B144, 1, 0)</f>
        <v>1</v>
      </c>
      <c r="BQ142">
        <f>IF('ALL-Students'!BQ145='Master Answer Key'!$B144, 1, 0)</f>
        <v>1</v>
      </c>
      <c r="BR142">
        <f>IF('ALL-Students'!BR145='Master Answer Key'!$B144, 1, 0)</f>
        <v>1</v>
      </c>
      <c r="BS142">
        <f>IF('ALL-Students'!BS145='Master Answer Key'!$B144, 1, 0)</f>
        <v>1</v>
      </c>
      <c r="BT142">
        <f>IF('ALL-Students'!BT145='Master Answer Key'!$B144, 1, 0)</f>
        <v>1</v>
      </c>
      <c r="BU142">
        <f>IF('ALL-Students'!BU145='Master Answer Key'!$B144, 1, 0)</f>
        <v>1</v>
      </c>
      <c r="BV142">
        <f>IF('ALL-Students'!BV145='Master Answer Key'!$B144, 1, 0)</f>
        <v>1</v>
      </c>
      <c r="BW142">
        <f>IF('ALL-Students'!BW145='Master Answer Key'!$B144, 1, 0)</f>
        <v>1</v>
      </c>
      <c r="BX142">
        <f>IF('ALL-Students'!BX145='Master Answer Key'!$B144, 1, 0)</f>
        <v>1</v>
      </c>
      <c r="BY142">
        <f>IF('ALL-Students'!BY145='Master Answer Key'!$B144, 1, 0)</f>
        <v>1</v>
      </c>
      <c r="BZ142">
        <f>IF('ALL-Students'!BZ145='Master Answer Key'!$B144, 1, 0)</f>
        <v>1</v>
      </c>
      <c r="CA142">
        <f>IF('ALL-Students'!CA145='Master Answer Key'!$B144, 1, 0)</f>
        <v>1</v>
      </c>
      <c r="CB142">
        <f>IF('ALL-Students'!CB145='Master Answer Key'!$B144, 1, 0)</f>
        <v>1</v>
      </c>
      <c r="CC142">
        <f>IF('ALL-Students'!CC145='Master Answer Key'!$B144, 1, 0)</f>
        <v>1</v>
      </c>
    </row>
    <row r="143">
      <c r="A143" s="5" t="s">
        <v>247</v>
      </c>
      <c r="B143">
        <f>IF('ALL-Students'!B146='Master Answer Key'!$B145, 1, 0)</f>
        <v>1</v>
      </c>
      <c r="C143">
        <f>IF('ALL-Students'!C146='Master Answer Key'!$B145, 1, 0)</f>
        <v>1</v>
      </c>
      <c r="D143">
        <f>IF('ALL-Students'!D146='Master Answer Key'!$B145, 1, 0)</f>
        <v>1</v>
      </c>
      <c r="E143">
        <f>IF('ALL-Students'!E146='Master Answer Key'!$B145, 1, 0)</f>
        <v>1</v>
      </c>
      <c r="F143">
        <f>IF('ALL-Students'!F146='Master Answer Key'!$B145, 1, 0)</f>
        <v>1</v>
      </c>
      <c r="G143">
        <f>IF('ALL-Students'!G146='Master Answer Key'!$B145, 1, 0)</f>
        <v>0</v>
      </c>
      <c r="H143">
        <f>IF('ALL-Students'!H146='Master Answer Key'!$B145, 1, 0)</f>
        <v>1</v>
      </c>
      <c r="I143">
        <f>IF('ALL-Students'!I146='Master Answer Key'!$B145, 1, 0)</f>
        <v>0</v>
      </c>
      <c r="J143">
        <f>IF('ALL-Students'!J146='Master Answer Key'!$B145, 1, 0)</f>
        <v>1</v>
      </c>
      <c r="K143">
        <f>IF('ALL-Students'!K146='Master Answer Key'!$B145, 1, 0)</f>
        <v>1</v>
      </c>
      <c r="L143">
        <f>IF('ALL-Students'!L146='Master Answer Key'!$B145, 1, 0)</f>
        <v>1</v>
      </c>
      <c r="M143">
        <f>IF('ALL-Students'!M146='Master Answer Key'!$B145, 1, 0)</f>
        <v>1</v>
      </c>
      <c r="N143">
        <f>IF('ALL-Students'!N146='Master Answer Key'!$B145, 1, 0)</f>
        <v>0</v>
      </c>
      <c r="O143">
        <f>IF('ALL-Students'!O146='Master Answer Key'!$B145, 1, 0)</f>
        <v>1</v>
      </c>
      <c r="P143">
        <f>IF('ALL-Students'!P146='Master Answer Key'!$B145, 1, 0)</f>
        <v>1</v>
      </c>
      <c r="Q143">
        <f>IF('ALL-Students'!Q146='Master Answer Key'!$B145, 1, 0)</f>
        <v>0</v>
      </c>
      <c r="R143">
        <f>IF('ALL-Students'!R146='Master Answer Key'!$B145, 1, 0)</f>
        <v>1</v>
      </c>
      <c r="S143">
        <f>IF('ALL-Students'!S146='Master Answer Key'!$B145, 1, 0)</f>
        <v>1</v>
      </c>
      <c r="T143">
        <f>IF('ALL-Students'!T146='Master Answer Key'!$B145, 1, 0)</f>
        <v>1</v>
      </c>
      <c r="U143">
        <f>IF('ALL-Students'!U146='Master Answer Key'!$B145, 1, 0)</f>
        <v>1</v>
      </c>
      <c r="V143">
        <f>IF('ALL-Students'!V146='Master Answer Key'!$B145, 1, 0)</f>
        <v>1</v>
      </c>
      <c r="W143">
        <f>IF('ALL-Students'!W146='Master Answer Key'!$B145, 1, 0)</f>
        <v>0</v>
      </c>
      <c r="X143">
        <f>IF('ALL-Students'!X146='Master Answer Key'!$B145, 1, 0)</f>
        <v>1</v>
      </c>
      <c r="Y143">
        <f>IF('ALL-Students'!Y146='Master Answer Key'!$B145, 1, 0)</f>
        <v>0</v>
      </c>
      <c r="Z143">
        <f>IF('ALL-Students'!Z146='Master Answer Key'!$B145, 1, 0)</f>
        <v>1</v>
      </c>
      <c r="AA143">
        <f>IF('ALL-Students'!AA146='Master Answer Key'!$B145, 1, 0)</f>
        <v>1</v>
      </c>
      <c r="AB143">
        <f>IF('ALL-Students'!AB146='Master Answer Key'!$B145, 1, 0)</f>
        <v>1</v>
      </c>
      <c r="AC143">
        <f>IF('ALL-Students'!AC146='Master Answer Key'!$B145, 1, 0)</f>
        <v>0</v>
      </c>
      <c r="AD143">
        <f>IF('ALL-Students'!AD146='Master Answer Key'!$B145, 1, 0)</f>
        <v>1</v>
      </c>
      <c r="AE143">
        <f>IF('ALL-Students'!AE146='Master Answer Key'!$B145, 1, 0)</f>
        <v>1</v>
      </c>
      <c r="AF143">
        <f>IF('ALL-Students'!AF146='Master Answer Key'!$B145, 1, 0)</f>
        <v>0</v>
      </c>
      <c r="AG143">
        <f>IF('ALL-Students'!AG146='Master Answer Key'!$B145, 1, 0)</f>
        <v>1</v>
      </c>
      <c r="AH143">
        <f>IF('ALL-Students'!AH146='Master Answer Key'!$B145, 1, 0)</f>
        <v>1</v>
      </c>
      <c r="AI143">
        <f>IF('ALL-Students'!AI146='Master Answer Key'!$B145, 1, 0)</f>
        <v>0</v>
      </c>
      <c r="AJ143">
        <f>IF('ALL-Students'!AJ146='Master Answer Key'!$B145, 1, 0)</f>
        <v>1</v>
      </c>
      <c r="AK143">
        <f>IF('ALL-Students'!AK146='Master Answer Key'!$B145, 1, 0)</f>
        <v>1</v>
      </c>
      <c r="AL143">
        <f>IF('ALL-Students'!AL146='Master Answer Key'!$B145, 1, 0)</f>
        <v>1</v>
      </c>
      <c r="AM143">
        <f>IF('ALL-Students'!AM146='Master Answer Key'!$B145, 1, 0)</f>
        <v>0</v>
      </c>
      <c r="AN143">
        <f>IF('ALL-Students'!AN146='Master Answer Key'!$B145, 1, 0)</f>
        <v>0</v>
      </c>
      <c r="AO143">
        <f>IF('ALL-Students'!AO146='Master Answer Key'!$B145, 1, 0)</f>
        <v>1</v>
      </c>
      <c r="AP143">
        <f>IF('ALL-Students'!AP146='Master Answer Key'!$B145, 1, 0)</f>
        <v>1</v>
      </c>
      <c r="AQ143">
        <f>IF('ALL-Students'!AQ146='Master Answer Key'!$B145, 1, 0)</f>
        <v>1</v>
      </c>
      <c r="AR143">
        <f>IF('ALL-Students'!AR146='Master Answer Key'!$B145, 1, 0)</f>
        <v>1</v>
      </c>
      <c r="AS143">
        <f>IF('ALL-Students'!AS146='Master Answer Key'!$B145, 1, 0)</f>
        <v>0</v>
      </c>
      <c r="AT143">
        <f>IF('ALL-Students'!AT146='Master Answer Key'!$B145, 1, 0)</f>
        <v>0</v>
      </c>
      <c r="AU143">
        <f>IF('ALL-Students'!AU146='Master Answer Key'!$B145, 1, 0)</f>
        <v>1</v>
      </c>
      <c r="AV143">
        <f>IF('ALL-Students'!AV146='Master Answer Key'!$B145, 1, 0)</f>
        <v>1</v>
      </c>
      <c r="AW143">
        <f>IF('ALL-Students'!AW146='Master Answer Key'!$B145, 1, 0)</f>
        <v>1</v>
      </c>
      <c r="AX143">
        <f>IF('ALL-Students'!AX146='Master Answer Key'!$B145, 1, 0)</f>
        <v>1</v>
      </c>
      <c r="AY143">
        <f>IF('ALL-Students'!AY146='Master Answer Key'!$B145, 1, 0)</f>
        <v>1</v>
      </c>
      <c r="AZ143">
        <f>IF('ALL-Students'!AZ146='Master Answer Key'!$B145, 1, 0)</f>
        <v>1</v>
      </c>
      <c r="BA143">
        <f>IF('ALL-Students'!BA146='Master Answer Key'!$B145, 1, 0)</f>
        <v>1</v>
      </c>
      <c r="BB143">
        <f>IF('ALL-Students'!BB146='Master Answer Key'!$B145, 1, 0)</f>
        <v>0</v>
      </c>
      <c r="BC143">
        <f>IF('ALL-Students'!BC146='Master Answer Key'!$B145, 1, 0)</f>
        <v>1</v>
      </c>
      <c r="BD143">
        <f>IF('ALL-Students'!BD146='Master Answer Key'!$B145, 1, 0)</f>
        <v>1</v>
      </c>
      <c r="BE143">
        <f>IF('ALL-Students'!BE146='Master Answer Key'!$B145, 1, 0)</f>
        <v>1</v>
      </c>
      <c r="BF143">
        <f>IF('ALL-Students'!BF146='Master Answer Key'!$B145, 1, 0)</f>
        <v>1</v>
      </c>
      <c r="BG143">
        <f>IF('ALL-Students'!BG146='Master Answer Key'!$B145, 1, 0)</f>
        <v>1</v>
      </c>
      <c r="BH143">
        <f>IF('ALL-Students'!BH146='Master Answer Key'!$B145, 1, 0)</f>
        <v>0</v>
      </c>
      <c r="BI143">
        <f>IF('ALL-Students'!BI146='Master Answer Key'!$B145, 1, 0)</f>
        <v>1</v>
      </c>
      <c r="BJ143">
        <f>IF('ALL-Students'!BJ146='Master Answer Key'!$B145, 1, 0)</f>
        <v>1</v>
      </c>
      <c r="BK143">
        <f>IF('ALL-Students'!BK146='Master Answer Key'!$B145, 1, 0)</f>
        <v>1</v>
      </c>
      <c r="BL143">
        <f>IF('ALL-Students'!BL146='Master Answer Key'!$B145, 1, 0)</f>
        <v>1</v>
      </c>
      <c r="BM143">
        <f>IF('ALL-Students'!BM146='Master Answer Key'!$B145, 1, 0)</f>
        <v>1</v>
      </c>
      <c r="BN143">
        <f>IF('ALL-Students'!BN146='Master Answer Key'!$B145, 1, 0)</f>
        <v>1</v>
      </c>
      <c r="BO143">
        <f>IF('ALL-Students'!BO146='Master Answer Key'!$B145, 1, 0)</f>
        <v>1</v>
      </c>
      <c r="BP143">
        <f>IF('ALL-Students'!BP146='Master Answer Key'!$B145, 1, 0)</f>
        <v>1</v>
      </c>
      <c r="BQ143">
        <f>IF('ALL-Students'!BQ146='Master Answer Key'!$B145, 1, 0)</f>
        <v>1</v>
      </c>
      <c r="BR143">
        <f>IF('ALL-Students'!BR146='Master Answer Key'!$B145, 1, 0)</f>
        <v>1</v>
      </c>
      <c r="BS143">
        <f>IF('ALL-Students'!BS146='Master Answer Key'!$B145, 1, 0)</f>
        <v>1</v>
      </c>
      <c r="BT143">
        <f>IF('ALL-Students'!BT146='Master Answer Key'!$B145, 1, 0)</f>
        <v>1</v>
      </c>
      <c r="BU143">
        <f>IF('ALL-Students'!BU146='Master Answer Key'!$B145, 1, 0)</f>
        <v>1</v>
      </c>
      <c r="BV143">
        <f>IF('ALL-Students'!BV146='Master Answer Key'!$B145, 1, 0)</f>
        <v>1</v>
      </c>
      <c r="BW143">
        <f>IF('ALL-Students'!BW146='Master Answer Key'!$B145, 1, 0)</f>
        <v>1</v>
      </c>
      <c r="BX143">
        <f>IF('ALL-Students'!BX146='Master Answer Key'!$B145, 1, 0)</f>
        <v>1</v>
      </c>
      <c r="BY143">
        <f>IF('ALL-Students'!BY146='Master Answer Key'!$B145, 1, 0)</f>
        <v>1</v>
      </c>
      <c r="BZ143">
        <f>IF('ALL-Students'!BZ146='Master Answer Key'!$B145, 1, 0)</f>
        <v>1</v>
      </c>
      <c r="CA143">
        <f>IF('ALL-Students'!CA146='Master Answer Key'!$B145, 1, 0)</f>
        <v>1</v>
      </c>
      <c r="CB143">
        <f>IF('ALL-Students'!CB146='Master Answer Key'!$B145, 1, 0)</f>
        <v>0</v>
      </c>
      <c r="CC143">
        <f>IF('ALL-Students'!CC146='Master Answer Key'!$B145, 1, 0)</f>
        <v>1</v>
      </c>
    </row>
    <row r="144">
      <c r="A144" s="5" t="s">
        <v>248</v>
      </c>
      <c r="B144">
        <f>IF('ALL-Students'!B147='Master Answer Key'!$B146, 1, 0)</f>
        <v>1</v>
      </c>
      <c r="C144">
        <f>IF('ALL-Students'!C147='Master Answer Key'!$B146, 1, 0)</f>
        <v>0</v>
      </c>
      <c r="D144">
        <f>IF('ALL-Students'!D147='Master Answer Key'!$B146, 1, 0)</f>
        <v>0</v>
      </c>
      <c r="E144">
        <f>IF('ALL-Students'!E147='Master Answer Key'!$B146, 1, 0)</f>
        <v>0</v>
      </c>
      <c r="F144">
        <f>IF('ALL-Students'!F147='Master Answer Key'!$B146, 1, 0)</f>
        <v>1</v>
      </c>
      <c r="G144">
        <f>IF('ALL-Students'!G147='Master Answer Key'!$B146, 1, 0)</f>
        <v>0</v>
      </c>
      <c r="H144">
        <f>IF('ALL-Students'!H147='Master Answer Key'!$B146, 1, 0)</f>
        <v>0</v>
      </c>
      <c r="I144">
        <f>IF('ALL-Students'!I147='Master Answer Key'!$B146, 1, 0)</f>
        <v>0</v>
      </c>
      <c r="J144">
        <f>IF('ALL-Students'!J147='Master Answer Key'!$B146, 1, 0)</f>
        <v>1</v>
      </c>
      <c r="K144">
        <f>IF('ALL-Students'!K147='Master Answer Key'!$B146, 1, 0)</f>
        <v>0</v>
      </c>
      <c r="L144">
        <f>IF('ALL-Students'!L147='Master Answer Key'!$B146, 1, 0)</f>
        <v>0</v>
      </c>
      <c r="M144">
        <f>IF('ALL-Students'!M147='Master Answer Key'!$B146, 1, 0)</f>
        <v>1</v>
      </c>
      <c r="N144">
        <f>IF('ALL-Students'!N147='Master Answer Key'!$B146, 1, 0)</f>
        <v>0</v>
      </c>
      <c r="O144">
        <f>IF('ALL-Students'!O147='Master Answer Key'!$B146, 1, 0)</f>
        <v>0</v>
      </c>
      <c r="P144">
        <f>IF('ALL-Students'!P147='Master Answer Key'!$B146, 1, 0)</f>
        <v>1</v>
      </c>
      <c r="Q144">
        <f>IF('ALL-Students'!Q147='Master Answer Key'!$B146, 1, 0)</f>
        <v>1</v>
      </c>
      <c r="R144">
        <f>IF('ALL-Students'!R147='Master Answer Key'!$B146, 1, 0)</f>
        <v>0</v>
      </c>
      <c r="S144">
        <f>IF('ALL-Students'!S147='Master Answer Key'!$B146, 1, 0)</f>
        <v>0</v>
      </c>
      <c r="T144">
        <f>IF('ALL-Students'!T147='Master Answer Key'!$B146, 1, 0)</f>
        <v>0</v>
      </c>
      <c r="U144">
        <f>IF('ALL-Students'!U147='Master Answer Key'!$B146, 1, 0)</f>
        <v>1</v>
      </c>
      <c r="V144">
        <f>IF('ALL-Students'!V147='Master Answer Key'!$B146, 1, 0)</f>
        <v>1</v>
      </c>
      <c r="W144">
        <f>IF('ALL-Students'!W147='Master Answer Key'!$B146, 1, 0)</f>
        <v>0</v>
      </c>
      <c r="X144">
        <f>IF('ALL-Students'!X147='Master Answer Key'!$B146, 1, 0)</f>
        <v>1</v>
      </c>
      <c r="Y144">
        <f>IF('ALL-Students'!Y147='Master Answer Key'!$B146, 1, 0)</f>
        <v>0</v>
      </c>
      <c r="Z144">
        <f>IF('ALL-Students'!Z147='Master Answer Key'!$B146, 1, 0)</f>
        <v>0</v>
      </c>
      <c r="AA144">
        <f>IF('ALL-Students'!AA147='Master Answer Key'!$B146, 1, 0)</f>
        <v>1</v>
      </c>
      <c r="AB144">
        <f>IF('ALL-Students'!AB147='Master Answer Key'!$B146, 1, 0)</f>
        <v>1</v>
      </c>
      <c r="AC144">
        <f>IF('ALL-Students'!AC147='Master Answer Key'!$B146, 1, 0)</f>
        <v>1</v>
      </c>
      <c r="AD144">
        <f>IF('ALL-Students'!AD147='Master Answer Key'!$B146, 1, 0)</f>
        <v>1</v>
      </c>
      <c r="AE144">
        <f>IF('ALL-Students'!AE147='Master Answer Key'!$B146, 1, 0)</f>
        <v>0</v>
      </c>
      <c r="AF144">
        <f>IF('ALL-Students'!AF147='Master Answer Key'!$B146, 1, 0)</f>
        <v>1</v>
      </c>
      <c r="AG144">
        <f>IF('ALL-Students'!AG147='Master Answer Key'!$B146, 1, 0)</f>
        <v>1</v>
      </c>
      <c r="AH144">
        <f>IF('ALL-Students'!AH147='Master Answer Key'!$B146, 1, 0)</f>
        <v>1</v>
      </c>
      <c r="AI144">
        <f>IF('ALL-Students'!AI147='Master Answer Key'!$B146, 1, 0)</f>
        <v>1</v>
      </c>
      <c r="AJ144">
        <f>IF('ALL-Students'!AJ147='Master Answer Key'!$B146, 1, 0)</f>
        <v>1</v>
      </c>
      <c r="AK144">
        <f>IF('ALL-Students'!AK147='Master Answer Key'!$B146, 1, 0)</f>
        <v>1</v>
      </c>
      <c r="AL144">
        <f>IF('ALL-Students'!AL147='Master Answer Key'!$B146, 1, 0)</f>
        <v>0</v>
      </c>
      <c r="AM144">
        <f>IF('ALL-Students'!AM147='Master Answer Key'!$B146, 1, 0)</f>
        <v>0</v>
      </c>
      <c r="AN144">
        <f>IF('ALL-Students'!AN147='Master Answer Key'!$B146, 1, 0)</f>
        <v>0</v>
      </c>
      <c r="AO144">
        <f>IF('ALL-Students'!AO147='Master Answer Key'!$B146, 1, 0)</f>
        <v>1</v>
      </c>
      <c r="AP144">
        <f>IF('ALL-Students'!AP147='Master Answer Key'!$B146, 1, 0)</f>
        <v>1</v>
      </c>
      <c r="AQ144">
        <f>IF('ALL-Students'!AQ147='Master Answer Key'!$B146, 1, 0)</f>
        <v>1</v>
      </c>
      <c r="AR144">
        <f>IF('ALL-Students'!AR147='Master Answer Key'!$B146, 1, 0)</f>
        <v>1</v>
      </c>
      <c r="AS144">
        <f>IF('ALL-Students'!AS147='Master Answer Key'!$B146, 1, 0)</f>
        <v>0</v>
      </c>
      <c r="AT144">
        <f>IF('ALL-Students'!AT147='Master Answer Key'!$B146, 1, 0)</f>
        <v>1</v>
      </c>
      <c r="AU144">
        <f>IF('ALL-Students'!AU147='Master Answer Key'!$B146, 1, 0)</f>
        <v>1</v>
      </c>
      <c r="AV144">
        <f>IF('ALL-Students'!AV147='Master Answer Key'!$B146, 1, 0)</f>
        <v>1</v>
      </c>
      <c r="AW144">
        <f>IF('ALL-Students'!AW147='Master Answer Key'!$B146, 1, 0)</f>
        <v>1</v>
      </c>
      <c r="AX144">
        <f>IF('ALL-Students'!AX147='Master Answer Key'!$B146, 1, 0)</f>
        <v>1</v>
      </c>
      <c r="AY144">
        <f>IF('ALL-Students'!AY147='Master Answer Key'!$B146, 1, 0)</f>
        <v>0</v>
      </c>
      <c r="AZ144">
        <f>IF('ALL-Students'!AZ147='Master Answer Key'!$B146, 1, 0)</f>
        <v>1</v>
      </c>
      <c r="BA144">
        <f>IF('ALL-Students'!BA147='Master Answer Key'!$B146, 1, 0)</f>
        <v>1</v>
      </c>
      <c r="BB144">
        <f>IF('ALL-Students'!BB147='Master Answer Key'!$B146, 1, 0)</f>
        <v>0</v>
      </c>
      <c r="BC144">
        <f>IF('ALL-Students'!BC147='Master Answer Key'!$B146, 1, 0)</f>
        <v>1</v>
      </c>
      <c r="BD144">
        <f>IF('ALL-Students'!BD147='Master Answer Key'!$B146, 1, 0)</f>
        <v>1</v>
      </c>
      <c r="BE144">
        <f>IF('ALL-Students'!BE147='Master Answer Key'!$B146, 1, 0)</f>
        <v>1</v>
      </c>
      <c r="BF144">
        <f>IF('ALL-Students'!BF147='Master Answer Key'!$B146, 1, 0)</f>
        <v>0</v>
      </c>
      <c r="BG144">
        <f>IF('ALL-Students'!BG147='Master Answer Key'!$B146, 1, 0)</f>
        <v>1</v>
      </c>
      <c r="BH144">
        <f>IF('ALL-Students'!BH147='Master Answer Key'!$B146, 1, 0)</f>
        <v>1</v>
      </c>
      <c r="BI144">
        <f>IF('ALL-Students'!BI147='Master Answer Key'!$B146, 1, 0)</f>
        <v>1</v>
      </c>
      <c r="BJ144">
        <f>IF('ALL-Students'!BJ147='Master Answer Key'!$B146, 1, 0)</f>
        <v>1</v>
      </c>
      <c r="BK144">
        <f>IF('ALL-Students'!BK147='Master Answer Key'!$B146, 1, 0)</f>
        <v>0</v>
      </c>
      <c r="BL144">
        <f>IF('ALL-Students'!BL147='Master Answer Key'!$B146, 1, 0)</f>
        <v>1</v>
      </c>
      <c r="BM144">
        <f>IF('ALL-Students'!BM147='Master Answer Key'!$B146, 1, 0)</f>
        <v>1</v>
      </c>
      <c r="BN144">
        <f>IF('ALL-Students'!BN147='Master Answer Key'!$B146, 1, 0)</f>
        <v>1</v>
      </c>
      <c r="BO144">
        <f>IF('ALL-Students'!BO147='Master Answer Key'!$B146, 1, 0)</f>
        <v>1</v>
      </c>
      <c r="BP144">
        <f>IF('ALL-Students'!BP147='Master Answer Key'!$B146, 1, 0)</f>
        <v>1</v>
      </c>
      <c r="BQ144">
        <f>IF('ALL-Students'!BQ147='Master Answer Key'!$B146, 1, 0)</f>
        <v>0</v>
      </c>
      <c r="BR144">
        <f>IF('ALL-Students'!BR147='Master Answer Key'!$B146, 1, 0)</f>
        <v>1</v>
      </c>
      <c r="BS144">
        <f>IF('ALL-Students'!BS147='Master Answer Key'!$B146, 1, 0)</f>
        <v>0</v>
      </c>
      <c r="BT144">
        <f>IF('ALL-Students'!BT147='Master Answer Key'!$B146, 1, 0)</f>
        <v>1</v>
      </c>
      <c r="BU144">
        <f>IF('ALL-Students'!BU147='Master Answer Key'!$B146, 1, 0)</f>
        <v>0</v>
      </c>
      <c r="BV144">
        <f>IF('ALL-Students'!BV147='Master Answer Key'!$B146, 1, 0)</f>
        <v>1</v>
      </c>
      <c r="BW144">
        <f>IF('ALL-Students'!BW147='Master Answer Key'!$B146, 1, 0)</f>
        <v>1</v>
      </c>
      <c r="BX144">
        <f>IF('ALL-Students'!BX147='Master Answer Key'!$B146, 1, 0)</f>
        <v>1</v>
      </c>
      <c r="BY144">
        <f>IF('ALL-Students'!BY147='Master Answer Key'!$B146, 1, 0)</f>
        <v>0</v>
      </c>
      <c r="BZ144">
        <f>IF('ALL-Students'!BZ147='Master Answer Key'!$B146, 1, 0)</f>
        <v>0</v>
      </c>
      <c r="CA144">
        <f>IF('ALL-Students'!CA147='Master Answer Key'!$B146, 1, 0)</f>
        <v>1</v>
      </c>
      <c r="CB144">
        <f>IF('ALL-Students'!CB147='Master Answer Key'!$B146, 1, 0)</f>
        <v>1</v>
      </c>
      <c r="CC144">
        <f>IF('ALL-Students'!CC147='Master Answer Key'!$B146, 1, 0)</f>
        <v>1</v>
      </c>
    </row>
    <row r="145">
      <c r="A145" s="5" t="s">
        <v>249</v>
      </c>
      <c r="B145">
        <f>IF('ALL-Students'!B148='Master Answer Key'!$B147, 1, 0)</f>
        <v>1</v>
      </c>
      <c r="C145">
        <f>IF('ALL-Students'!C148='Master Answer Key'!$B147, 1, 0)</f>
        <v>1</v>
      </c>
      <c r="D145">
        <f>IF('ALL-Students'!D148='Master Answer Key'!$B147, 1, 0)</f>
        <v>1</v>
      </c>
      <c r="E145">
        <f>IF('ALL-Students'!E148='Master Answer Key'!$B147, 1, 0)</f>
        <v>1</v>
      </c>
      <c r="F145">
        <f>IF('ALL-Students'!F148='Master Answer Key'!$B147, 1, 0)</f>
        <v>1</v>
      </c>
      <c r="G145">
        <f>IF('ALL-Students'!G148='Master Answer Key'!$B147, 1, 0)</f>
        <v>0</v>
      </c>
      <c r="H145">
        <f>IF('ALL-Students'!H148='Master Answer Key'!$B147, 1, 0)</f>
        <v>1</v>
      </c>
      <c r="I145">
        <f>IF('ALL-Students'!I148='Master Answer Key'!$B147, 1, 0)</f>
        <v>1</v>
      </c>
      <c r="J145">
        <f>IF('ALL-Students'!J148='Master Answer Key'!$B147, 1, 0)</f>
        <v>1</v>
      </c>
      <c r="K145">
        <f>IF('ALL-Students'!K148='Master Answer Key'!$B147, 1, 0)</f>
        <v>1</v>
      </c>
      <c r="L145">
        <f>IF('ALL-Students'!L148='Master Answer Key'!$B147, 1, 0)</f>
        <v>1</v>
      </c>
      <c r="M145">
        <f>IF('ALL-Students'!M148='Master Answer Key'!$B147, 1, 0)</f>
        <v>1</v>
      </c>
      <c r="N145">
        <f>IF('ALL-Students'!N148='Master Answer Key'!$B147, 1, 0)</f>
        <v>1</v>
      </c>
      <c r="O145">
        <f>IF('ALL-Students'!O148='Master Answer Key'!$B147, 1, 0)</f>
        <v>1</v>
      </c>
      <c r="P145">
        <f>IF('ALL-Students'!P148='Master Answer Key'!$B147, 1, 0)</f>
        <v>0</v>
      </c>
      <c r="Q145">
        <f>IF('ALL-Students'!Q148='Master Answer Key'!$B147, 1, 0)</f>
        <v>1</v>
      </c>
      <c r="R145">
        <f>IF('ALL-Students'!R148='Master Answer Key'!$B147, 1, 0)</f>
        <v>0</v>
      </c>
      <c r="S145">
        <f>IF('ALL-Students'!S148='Master Answer Key'!$B147, 1, 0)</f>
        <v>0</v>
      </c>
      <c r="T145">
        <f>IF('ALL-Students'!T148='Master Answer Key'!$B147, 1, 0)</f>
        <v>1</v>
      </c>
      <c r="U145">
        <f>IF('ALL-Students'!U148='Master Answer Key'!$B147, 1, 0)</f>
        <v>1</v>
      </c>
      <c r="V145">
        <f>IF('ALL-Students'!V148='Master Answer Key'!$B147, 1, 0)</f>
        <v>1</v>
      </c>
      <c r="W145">
        <f>IF('ALL-Students'!W148='Master Answer Key'!$B147, 1, 0)</f>
        <v>0</v>
      </c>
      <c r="X145">
        <f>IF('ALL-Students'!X148='Master Answer Key'!$B147, 1, 0)</f>
        <v>1</v>
      </c>
      <c r="Y145">
        <f>IF('ALL-Students'!Y148='Master Answer Key'!$B147, 1, 0)</f>
        <v>0</v>
      </c>
      <c r="Z145">
        <f>IF('ALL-Students'!Z148='Master Answer Key'!$B147, 1, 0)</f>
        <v>1</v>
      </c>
      <c r="AA145">
        <f>IF('ALL-Students'!AA148='Master Answer Key'!$B147, 1, 0)</f>
        <v>1</v>
      </c>
      <c r="AB145">
        <f>IF('ALL-Students'!AB148='Master Answer Key'!$B147, 1, 0)</f>
        <v>1</v>
      </c>
      <c r="AC145">
        <f>IF('ALL-Students'!AC148='Master Answer Key'!$B147, 1, 0)</f>
        <v>1</v>
      </c>
      <c r="AD145">
        <f>IF('ALL-Students'!AD148='Master Answer Key'!$B147, 1, 0)</f>
        <v>1</v>
      </c>
      <c r="AE145">
        <f>IF('ALL-Students'!AE148='Master Answer Key'!$B147, 1, 0)</f>
        <v>1</v>
      </c>
      <c r="AF145">
        <f>IF('ALL-Students'!AF148='Master Answer Key'!$B147, 1, 0)</f>
        <v>0</v>
      </c>
      <c r="AG145">
        <f>IF('ALL-Students'!AG148='Master Answer Key'!$B147, 1, 0)</f>
        <v>1</v>
      </c>
      <c r="AH145">
        <f>IF('ALL-Students'!AH148='Master Answer Key'!$B147, 1, 0)</f>
        <v>1</v>
      </c>
      <c r="AI145">
        <f>IF('ALL-Students'!AI148='Master Answer Key'!$B147, 1, 0)</f>
        <v>1</v>
      </c>
      <c r="AJ145">
        <f>IF('ALL-Students'!AJ148='Master Answer Key'!$B147, 1, 0)</f>
        <v>1</v>
      </c>
      <c r="AK145">
        <f>IF('ALL-Students'!AK148='Master Answer Key'!$B147, 1, 0)</f>
        <v>1</v>
      </c>
      <c r="AL145">
        <f>IF('ALL-Students'!AL148='Master Answer Key'!$B147, 1, 0)</f>
        <v>1</v>
      </c>
      <c r="AM145">
        <f>IF('ALL-Students'!AM148='Master Answer Key'!$B147, 1, 0)</f>
        <v>1</v>
      </c>
      <c r="AN145">
        <f>IF('ALL-Students'!AN148='Master Answer Key'!$B147, 1, 0)</f>
        <v>0</v>
      </c>
      <c r="AO145">
        <f>IF('ALL-Students'!AO148='Master Answer Key'!$B147, 1, 0)</f>
        <v>1</v>
      </c>
      <c r="AP145">
        <f>IF('ALL-Students'!AP148='Master Answer Key'!$B147, 1, 0)</f>
        <v>1</v>
      </c>
      <c r="AQ145">
        <f>IF('ALL-Students'!AQ148='Master Answer Key'!$B147, 1, 0)</f>
        <v>1</v>
      </c>
      <c r="AR145">
        <f>IF('ALL-Students'!AR148='Master Answer Key'!$B147, 1, 0)</f>
        <v>1</v>
      </c>
      <c r="AS145">
        <f>IF('ALL-Students'!AS148='Master Answer Key'!$B147, 1, 0)</f>
        <v>0</v>
      </c>
      <c r="AT145">
        <f>IF('ALL-Students'!AT148='Master Answer Key'!$B147, 1, 0)</f>
        <v>1</v>
      </c>
      <c r="AU145">
        <f>IF('ALL-Students'!AU148='Master Answer Key'!$B147, 1, 0)</f>
        <v>1</v>
      </c>
      <c r="AV145">
        <f>IF('ALL-Students'!AV148='Master Answer Key'!$B147, 1, 0)</f>
        <v>1</v>
      </c>
      <c r="AW145">
        <f>IF('ALL-Students'!AW148='Master Answer Key'!$B147, 1, 0)</f>
        <v>1</v>
      </c>
      <c r="AX145">
        <f>IF('ALL-Students'!AX148='Master Answer Key'!$B147, 1, 0)</f>
        <v>1</v>
      </c>
      <c r="AY145">
        <f>IF('ALL-Students'!AY148='Master Answer Key'!$B147, 1, 0)</f>
        <v>1</v>
      </c>
      <c r="AZ145">
        <f>IF('ALL-Students'!AZ148='Master Answer Key'!$B147, 1, 0)</f>
        <v>1</v>
      </c>
      <c r="BA145">
        <f>IF('ALL-Students'!BA148='Master Answer Key'!$B147, 1, 0)</f>
        <v>1</v>
      </c>
      <c r="BB145">
        <f>IF('ALL-Students'!BB148='Master Answer Key'!$B147, 1, 0)</f>
        <v>0</v>
      </c>
      <c r="BC145">
        <f>IF('ALL-Students'!BC148='Master Answer Key'!$B147, 1, 0)</f>
        <v>1</v>
      </c>
      <c r="BD145">
        <f>IF('ALL-Students'!BD148='Master Answer Key'!$B147, 1, 0)</f>
        <v>1</v>
      </c>
      <c r="BE145">
        <f>IF('ALL-Students'!BE148='Master Answer Key'!$B147, 1, 0)</f>
        <v>1</v>
      </c>
      <c r="BF145">
        <f>IF('ALL-Students'!BF148='Master Answer Key'!$B147, 1, 0)</f>
        <v>1</v>
      </c>
      <c r="BG145">
        <f>IF('ALL-Students'!BG148='Master Answer Key'!$B147, 1, 0)</f>
        <v>1</v>
      </c>
      <c r="BH145">
        <f>IF('ALL-Students'!BH148='Master Answer Key'!$B147, 1, 0)</f>
        <v>1</v>
      </c>
      <c r="BI145">
        <f>IF('ALL-Students'!BI148='Master Answer Key'!$B147, 1, 0)</f>
        <v>1</v>
      </c>
      <c r="BJ145">
        <f>IF('ALL-Students'!BJ148='Master Answer Key'!$B147, 1, 0)</f>
        <v>1</v>
      </c>
      <c r="BK145">
        <f>IF('ALL-Students'!BK148='Master Answer Key'!$B147, 1, 0)</f>
        <v>1</v>
      </c>
      <c r="BL145">
        <f>IF('ALL-Students'!BL148='Master Answer Key'!$B147, 1, 0)</f>
        <v>1</v>
      </c>
      <c r="BM145">
        <f>IF('ALL-Students'!BM148='Master Answer Key'!$B147, 1, 0)</f>
        <v>1</v>
      </c>
      <c r="BN145">
        <f>IF('ALL-Students'!BN148='Master Answer Key'!$B147, 1, 0)</f>
        <v>1</v>
      </c>
      <c r="BO145">
        <f>IF('ALL-Students'!BO148='Master Answer Key'!$B147, 1, 0)</f>
        <v>1</v>
      </c>
      <c r="BP145">
        <f>IF('ALL-Students'!BP148='Master Answer Key'!$B147, 1, 0)</f>
        <v>1</v>
      </c>
      <c r="BQ145">
        <f>IF('ALL-Students'!BQ148='Master Answer Key'!$B147, 1, 0)</f>
        <v>1</v>
      </c>
      <c r="BR145">
        <f>IF('ALL-Students'!BR148='Master Answer Key'!$B147, 1, 0)</f>
        <v>1</v>
      </c>
      <c r="BS145">
        <f>IF('ALL-Students'!BS148='Master Answer Key'!$B147, 1, 0)</f>
        <v>1</v>
      </c>
      <c r="BT145">
        <f>IF('ALL-Students'!BT148='Master Answer Key'!$B147, 1, 0)</f>
        <v>1</v>
      </c>
      <c r="BU145">
        <f>IF('ALL-Students'!BU148='Master Answer Key'!$B147, 1, 0)</f>
        <v>1</v>
      </c>
      <c r="BV145">
        <f>IF('ALL-Students'!BV148='Master Answer Key'!$B147, 1, 0)</f>
        <v>1</v>
      </c>
      <c r="BW145">
        <f>IF('ALL-Students'!BW148='Master Answer Key'!$B147, 1, 0)</f>
        <v>1</v>
      </c>
      <c r="BX145">
        <f>IF('ALL-Students'!BX148='Master Answer Key'!$B147, 1, 0)</f>
        <v>1</v>
      </c>
      <c r="BY145">
        <f>IF('ALL-Students'!BY148='Master Answer Key'!$B147, 1, 0)</f>
        <v>1</v>
      </c>
      <c r="BZ145">
        <f>IF('ALL-Students'!BZ148='Master Answer Key'!$B147, 1, 0)</f>
        <v>1</v>
      </c>
      <c r="CA145">
        <f>IF('ALL-Students'!CA148='Master Answer Key'!$B147, 1, 0)</f>
        <v>1</v>
      </c>
      <c r="CB145">
        <f>IF('ALL-Students'!CB148='Master Answer Key'!$B147, 1, 0)</f>
        <v>1</v>
      </c>
      <c r="CC145">
        <f>IF('ALL-Students'!CC148='Master Answer Key'!$B147, 1, 0)</f>
        <v>1</v>
      </c>
    </row>
    <row r="146">
      <c r="A146" s="5" t="s">
        <v>250</v>
      </c>
      <c r="B146">
        <f>IF('ALL-Students'!B149='Master Answer Key'!$B148, 1, 0)</f>
        <v>1</v>
      </c>
      <c r="C146">
        <f>IF('ALL-Students'!C149='Master Answer Key'!$B148, 1, 0)</f>
        <v>1</v>
      </c>
      <c r="D146">
        <f>IF('ALL-Students'!D149='Master Answer Key'!$B148, 1, 0)</f>
        <v>1</v>
      </c>
      <c r="E146">
        <f>IF('ALL-Students'!E149='Master Answer Key'!$B148, 1, 0)</f>
        <v>1</v>
      </c>
      <c r="F146">
        <f>IF('ALL-Students'!F149='Master Answer Key'!$B148, 1, 0)</f>
        <v>1</v>
      </c>
      <c r="G146">
        <f>IF('ALL-Students'!G149='Master Answer Key'!$B148, 1, 0)</f>
        <v>0</v>
      </c>
      <c r="H146">
        <f>IF('ALL-Students'!H149='Master Answer Key'!$B148, 1, 0)</f>
        <v>1</v>
      </c>
      <c r="I146">
        <f>IF('ALL-Students'!I149='Master Answer Key'!$B148, 1, 0)</f>
        <v>0</v>
      </c>
      <c r="J146">
        <f>IF('ALL-Students'!J149='Master Answer Key'!$B148, 1, 0)</f>
        <v>1</v>
      </c>
      <c r="K146">
        <f>IF('ALL-Students'!K149='Master Answer Key'!$B148, 1, 0)</f>
        <v>0</v>
      </c>
      <c r="L146">
        <f>IF('ALL-Students'!L149='Master Answer Key'!$B148, 1, 0)</f>
        <v>1</v>
      </c>
      <c r="M146">
        <f>IF('ALL-Students'!M149='Master Answer Key'!$B148, 1, 0)</f>
        <v>1</v>
      </c>
      <c r="N146">
        <f>IF('ALL-Students'!N149='Master Answer Key'!$B148, 1, 0)</f>
        <v>1</v>
      </c>
      <c r="O146">
        <f>IF('ALL-Students'!O149='Master Answer Key'!$B148, 1, 0)</f>
        <v>1</v>
      </c>
      <c r="P146">
        <f>IF('ALL-Students'!P149='Master Answer Key'!$B148, 1, 0)</f>
        <v>1</v>
      </c>
      <c r="Q146">
        <f>IF('ALL-Students'!Q149='Master Answer Key'!$B148, 1, 0)</f>
        <v>1</v>
      </c>
      <c r="R146">
        <f>IF('ALL-Students'!R149='Master Answer Key'!$B148, 1, 0)</f>
        <v>1</v>
      </c>
      <c r="S146">
        <f>IF('ALL-Students'!S149='Master Answer Key'!$B148, 1, 0)</f>
        <v>0</v>
      </c>
      <c r="T146">
        <f>IF('ALL-Students'!T149='Master Answer Key'!$B148, 1, 0)</f>
        <v>1</v>
      </c>
      <c r="U146">
        <f>IF('ALL-Students'!U149='Master Answer Key'!$B148, 1, 0)</f>
        <v>1</v>
      </c>
      <c r="V146">
        <f>IF('ALL-Students'!V149='Master Answer Key'!$B148, 1, 0)</f>
        <v>1</v>
      </c>
      <c r="W146">
        <f>IF('ALL-Students'!W149='Master Answer Key'!$B148, 1, 0)</f>
        <v>0</v>
      </c>
      <c r="X146">
        <f>IF('ALL-Students'!X149='Master Answer Key'!$B148, 1, 0)</f>
        <v>1</v>
      </c>
      <c r="Y146">
        <f>IF('ALL-Students'!Y149='Master Answer Key'!$B148, 1, 0)</f>
        <v>0</v>
      </c>
      <c r="Z146">
        <f>IF('ALL-Students'!Z149='Master Answer Key'!$B148, 1, 0)</f>
        <v>1</v>
      </c>
      <c r="AA146">
        <f>IF('ALL-Students'!AA149='Master Answer Key'!$B148, 1, 0)</f>
        <v>1</v>
      </c>
      <c r="AB146">
        <f>IF('ALL-Students'!AB149='Master Answer Key'!$B148, 1, 0)</f>
        <v>1</v>
      </c>
      <c r="AC146">
        <f>IF('ALL-Students'!AC149='Master Answer Key'!$B148, 1, 0)</f>
        <v>1</v>
      </c>
      <c r="AD146">
        <f>IF('ALL-Students'!AD149='Master Answer Key'!$B148, 1, 0)</f>
        <v>1</v>
      </c>
      <c r="AE146">
        <f>IF('ALL-Students'!AE149='Master Answer Key'!$B148, 1, 0)</f>
        <v>1</v>
      </c>
      <c r="AF146">
        <f>IF('ALL-Students'!AF149='Master Answer Key'!$B148, 1, 0)</f>
        <v>0</v>
      </c>
      <c r="AG146">
        <f>IF('ALL-Students'!AG149='Master Answer Key'!$B148, 1, 0)</f>
        <v>1</v>
      </c>
      <c r="AH146">
        <f>IF('ALL-Students'!AH149='Master Answer Key'!$B148, 1, 0)</f>
        <v>1</v>
      </c>
      <c r="AI146">
        <f>IF('ALL-Students'!AI149='Master Answer Key'!$B148, 1, 0)</f>
        <v>1</v>
      </c>
      <c r="AJ146">
        <f>IF('ALL-Students'!AJ149='Master Answer Key'!$B148, 1, 0)</f>
        <v>1</v>
      </c>
      <c r="AK146">
        <f>IF('ALL-Students'!AK149='Master Answer Key'!$B148, 1, 0)</f>
        <v>1</v>
      </c>
      <c r="AL146">
        <f>IF('ALL-Students'!AL149='Master Answer Key'!$B148, 1, 0)</f>
        <v>1</v>
      </c>
      <c r="AM146">
        <f>IF('ALL-Students'!AM149='Master Answer Key'!$B148, 1, 0)</f>
        <v>1</v>
      </c>
      <c r="AN146">
        <f>IF('ALL-Students'!AN149='Master Answer Key'!$B148, 1, 0)</f>
        <v>0</v>
      </c>
      <c r="AO146">
        <f>IF('ALL-Students'!AO149='Master Answer Key'!$B148, 1, 0)</f>
        <v>1</v>
      </c>
      <c r="AP146">
        <f>IF('ALL-Students'!AP149='Master Answer Key'!$B148, 1, 0)</f>
        <v>1</v>
      </c>
      <c r="AQ146">
        <f>IF('ALL-Students'!AQ149='Master Answer Key'!$B148, 1, 0)</f>
        <v>1</v>
      </c>
      <c r="AR146">
        <f>IF('ALL-Students'!AR149='Master Answer Key'!$B148, 1, 0)</f>
        <v>1</v>
      </c>
      <c r="AS146">
        <f>IF('ALL-Students'!AS149='Master Answer Key'!$B148, 1, 0)</f>
        <v>0</v>
      </c>
      <c r="AT146">
        <f>IF('ALL-Students'!AT149='Master Answer Key'!$B148, 1, 0)</f>
        <v>1</v>
      </c>
      <c r="AU146">
        <f>IF('ALL-Students'!AU149='Master Answer Key'!$B148, 1, 0)</f>
        <v>1</v>
      </c>
      <c r="AV146">
        <f>IF('ALL-Students'!AV149='Master Answer Key'!$B148, 1, 0)</f>
        <v>1</v>
      </c>
      <c r="AW146">
        <f>IF('ALL-Students'!AW149='Master Answer Key'!$B148, 1, 0)</f>
        <v>1</v>
      </c>
      <c r="AX146">
        <f>IF('ALL-Students'!AX149='Master Answer Key'!$B148, 1, 0)</f>
        <v>1</v>
      </c>
      <c r="AY146">
        <f>IF('ALL-Students'!AY149='Master Answer Key'!$B148, 1, 0)</f>
        <v>1</v>
      </c>
      <c r="AZ146">
        <f>IF('ALL-Students'!AZ149='Master Answer Key'!$B148, 1, 0)</f>
        <v>0</v>
      </c>
      <c r="BA146">
        <f>IF('ALL-Students'!BA149='Master Answer Key'!$B148, 1, 0)</f>
        <v>1</v>
      </c>
      <c r="BB146">
        <f>IF('ALL-Students'!BB149='Master Answer Key'!$B148, 1, 0)</f>
        <v>0</v>
      </c>
      <c r="BC146">
        <f>IF('ALL-Students'!BC149='Master Answer Key'!$B148, 1, 0)</f>
        <v>1</v>
      </c>
      <c r="BD146">
        <f>IF('ALL-Students'!BD149='Master Answer Key'!$B148, 1, 0)</f>
        <v>1</v>
      </c>
      <c r="BE146">
        <f>IF('ALL-Students'!BE149='Master Answer Key'!$B148, 1, 0)</f>
        <v>1</v>
      </c>
      <c r="BF146">
        <f>IF('ALL-Students'!BF149='Master Answer Key'!$B148, 1, 0)</f>
        <v>1</v>
      </c>
      <c r="BG146">
        <f>IF('ALL-Students'!BG149='Master Answer Key'!$B148, 1, 0)</f>
        <v>1</v>
      </c>
      <c r="BH146">
        <f>IF('ALL-Students'!BH149='Master Answer Key'!$B148, 1, 0)</f>
        <v>1</v>
      </c>
      <c r="BI146">
        <f>IF('ALL-Students'!BI149='Master Answer Key'!$B148, 1, 0)</f>
        <v>1</v>
      </c>
      <c r="BJ146">
        <f>IF('ALL-Students'!BJ149='Master Answer Key'!$B148, 1, 0)</f>
        <v>1</v>
      </c>
      <c r="BK146">
        <f>IF('ALL-Students'!BK149='Master Answer Key'!$B148, 1, 0)</f>
        <v>1</v>
      </c>
      <c r="BL146">
        <f>IF('ALL-Students'!BL149='Master Answer Key'!$B148, 1, 0)</f>
        <v>1</v>
      </c>
      <c r="BM146">
        <f>IF('ALL-Students'!BM149='Master Answer Key'!$B148, 1, 0)</f>
        <v>1</v>
      </c>
      <c r="BN146">
        <f>IF('ALL-Students'!BN149='Master Answer Key'!$B148, 1, 0)</f>
        <v>1</v>
      </c>
      <c r="BO146">
        <f>IF('ALL-Students'!BO149='Master Answer Key'!$B148, 1, 0)</f>
        <v>1</v>
      </c>
      <c r="BP146">
        <f>IF('ALL-Students'!BP149='Master Answer Key'!$B148, 1, 0)</f>
        <v>1</v>
      </c>
      <c r="BQ146">
        <f>IF('ALL-Students'!BQ149='Master Answer Key'!$B148, 1, 0)</f>
        <v>1</v>
      </c>
      <c r="BR146">
        <f>IF('ALL-Students'!BR149='Master Answer Key'!$B148, 1, 0)</f>
        <v>1</v>
      </c>
      <c r="BS146">
        <f>IF('ALL-Students'!BS149='Master Answer Key'!$B148, 1, 0)</f>
        <v>1</v>
      </c>
      <c r="BT146">
        <f>IF('ALL-Students'!BT149='Master Answer Key'!$B148, 1, 0)</f>
        <v>1</v>
      </c>
      <c r="BU146">
        <f>IF('ALL-Students'!BU149='Master Answer Key'!$B148, 1, 0)</f>
        <v>1</v>
      </c>
      <c r="BV146">
        <f>IF('ALL-Students'!BV149='Master Answer Key'!$B148, 1, 0)</f>
        <v>1</v>
      </c>
      <c r="BW146">
        <f>IF('ALL-Students'!BW149='Master Answer Key'!$B148, 1, 0)</f>
        <v>1</v>
      </c>
      <c r="BX146">
        <f>IF('ALL-Students'!BX149='Master Answer Key'!$B148, 1, 0)</f>
        <v>1</v>
      </c>
      <c r="BY146">
        <f>IF('ALL-Students'!BY149='Master Answer Key'!$B148, 1, 0)</f>
        <v>1</v>
      </c>
      <c r="BZ146">
        <f>IF('ALL-Students'!BZ149='Master Answer Key'!$B148, 1, 0)</f>
        <v>1</v>
      </c>
      <c r="CA146">
        <f>IF('ALL-Students'!CA149='Master Answer Key'!$B148, 1, 0)</f>
        <v>1</v>
      </c>
      <c r="CB146">
        <f>IF('ALL-Students'!CB149='Master Answer Key'!$B148, 1, 0)</f>
        <v>1</v>
      </c>
      <c r="CC146">
        <f>IF('ALL-Students'!CC149='Master Answer Key'!$B148, 1, 0)</f>
        <v>1</v>
      </c>
    </row>
    <row r="147">
      <c r="A147" s="5" t="s">
        <v>251</v>
      </c>
      <c r="B147">
        <f>IF('ALL-Students'!B150='Master Answer Key'!$B149, 1, 0)</f>
        <v>1</v>
      </c>
      <c r="C147">
        <f>IF('ALL-Students'!C150='Master Answer Key'!$B149, 1, 0)</f>
        <v>1</v>
      </c>
      <c r="D147">
        <f>IF('ALL-Students'!D150='Master Answer Key'!$B149, 1, 0)</f>
        <v>1</v>
      </c>
      <c r="E147">
        <f>IF('ALL-Students'!E150='Master Answer Key'!$B149, 1, 0)</f>
        <v>1</v>
      </c>
      <c r="F147">
        <f>IF('ALL-Students'!F150='Master Answer Key'!$B149, 1, 0)</f>
        <v>1</v>
      </c>
      <c r="G147">
        <f>IF('ALL-Students'!G150='Master Answer Key'!$B149, 1, 0)</f>
        <v>0</v>
      </c>
      <c r="H147">
        <f>IF('ALL-Students'!H150='Master Answer Key'!$B149, 1, 0)</f>
        <v>1</v>
      </c>
      <c r="I147">
        <f>IF('ALL-Students'!I150='Master Answer Key'!$B149, 1, 0)</f>
        <v>0</v>
      </c>
      <c r="J147">
        <f>IF('ALL-Students'!J150='Master Answer Key'!$B149, 1, 0)</f>
        <v>1</v>
      </c>
      <c r="K147">
        <f>IF('ALL-Students'!K150='Master Answer Key'!$B149, 1, 0)</f>
        <v>1</v>
      </c>
      <c r="L147">
        <f>IF('ALL-Students'!L150='Master Answer Key'!$B149, 1, 0)</f>
        <v>1</v>
      </c>
      <c r="M147">
        <f>IF('ALL-Students'!M150='Master Answer Key'!$B149, 1, 0)</f>
        <v>1</v>
      </c>
      <c r="N147">
        <f>IF('ALL-Students'!N150='Master Answer Key'!$B149, 1, 0)</f>
        <v>1</v>
      </c>
      <c r="O147">
        <f>IF('ALL-Students'!O150='Master Answer Key'!$B149, 1, 0)</f>
        <v>1</v>
      </c>
      <c r="P147">
        <f>IF('ALL-Students'!P150='Master Answer Key'!$B149, 1, 0)</f>
        <v>1</v>
      </c>
      <c r="Q147">
        <f>IF('ALL-Students'!Q150='Master Answer Key'!$B149, 1, 0)</f>
        <v>1</v>
      </c>
      <c r="R147">
        <f>IF('ALL-Students'!R150='Master Answer Key'!$B149, 1, 0)</f>
        <v>1</v>
      </c>
      <c r="S147">
        <f>IF('ALL-Students'!S150='Master Answer Key'!$B149, 1, 0)</f>
        <v>1</v>
      </c>
      <c r="T147">
        <f>IF('ALL-Students'!T150='Master Answer Key'!$B149, 1, 0)</f>
        <v>1</v>
      </c>
      <c r="U147">
        <f>IF('ALL-Students'!U150='Master Answer Key'!$B149, 1, 0)</f>
        <v>1</v>
      </c>
      <c r="V147">
        <f>IF('ALL-Students'!V150='Master Answer Key'!$B149, 1, 0)</f>
        <v>1</v>
      </c>
      <c r="W147">
        <f>IF('ALL-Students'!W150='Master Answer Key'!$B149, 1, 0)</f>
        <v>0</v>
      </c>
      <c r="X147">
        <f>IF('ALL-Students'!X150='Master Answer Key'!$B149, 1, 0)</f>
        <v>1</v>
      </c>
      <c r="Y147">
        <f>IF('ALL-Students'!Y150='Master Answer Key'!$B149, 1, 0)</f>
        <v>0</v>
      </c>
      <c r="Z147">
        <f>IF('ALL-Students'!Z150='Master Answer Key'!$B149, 1, 0)</f>
        <v>1</v>
      </c>
      <c r="AA147">
        <f>IF('ALL-Students'!AA150='Master Answer Key'!$B149, 1, 0)</f>
        <v>1</v>
      </c>
      <c r="AB147">
        <f>IF('ALL-Students'!AB150='Master Answer Key'!$B149, 1, 0)</f>
        <v>1</v>
      </c>
      <c r="AC147">
        <f>IF('ALL-Students'!AC150='Master Answer Key'!$B149, 1, 0)</f>
        <v>1</v>
      </c>
      <c r="AD147">
        <f>IF('ALL-Students'!AD150='Master Answer Key'!$B149, 1, 0)</f>
        <v>1</v>
      </c>
      <c r="AE147">
        <f>IF('ALL-Students'!AE150='Master Answer Key'!$B149, 1, 0)</f>
        <v>1</v>
      </c>
      <c r="AF147">
        <f>IF('ALL-Students'!AF150='Master Answer Key'!$B149, 1, 0)</f>
        <v>0</v>
      </c>
      <c r="AG147">
        <f>IF('ALL-Students'!AG150='Master Answer Key'!$B149, 1, 0)</f>
        <v>1</v>
      </c>
      <c r="AH147">
        <f>IF('ALL-Students'!AH150='Master Answer Key'!$B149, 1, 0)</f>
        <v>1</v>
      </c>
      <c r="AI147">
        <f>IF('ALL-Students'!AI150='Master Answer Key'!$B149, 1, 0)</f>
        <v>1</v>
      </c>
      <c r="AJ147">
        <f>IF('ALL-Students'!AJ150='Master Answer Key'!$B149, 1, 0)</f>
        <v>1</v>
      </c>
      <c r="AK147">
        <f>IF('ALL-Students'!AK150='Master Answer Key'!$B149, 1, 0)</f>
        <v>1</v>
      </c>
      <c r="AL147">
        <f>IF('ALL-Students'!AL150='Master Answer Key'!$B149, 1, 0)</f>
        <v>1</v>
      </c>
      <c r="AM147">
        <f>IF('ALL-Students'!AM150='Master Answer Key'!$B149, 1, 0)</f>
        <v>1</v>
      </c>
      <c r="AN147">
        <f>IF('ALL-Students'!AN150='Master Answer Key'!$B149, 1, 0)</f>
        <v>0</v>
      </c>
      <c r="AO147">
        <f>IF('ALL-Students'!AO150='Master Answer Key'!$B149, 1, 0)</f>
        <v>1</v>
      </c>
      <c r="AP147">
        <f>IF('ALL-Students'!AP150='Master Answer Key'!$B149, 1, 0)</f>
        <v>1</v>
      </c>
      <c r="AQ147">
        <f>IF('ALL-Students'!AQ150='Master Answer Key'!$B149, 1, 0)</f>
        <v>1</v>
      </c>
      <c r="AR147">
        <f>IF('ALL-Students'!AR150='Master Answer Key'!$B149, 1, 0)</f>
        <v>1</v>
      </c>
      <c r="AS147">
        <f>IF('ALL-Students'!AS150='Master Answer Key'!$B149, 1, 0)</f>
        <v>0</v>
      </c>
      <c r="AT147">
        <f>IF('ALL-Students'!AT150='Master Answer Key'!$B149, 1, 0)</f>
        <v>1</v>
      </c>
      <c r="AU147">
        <f>IF('ALL-Students'!AU150='Master Answer Key'!$B149, 1, 0)</f>
        <v>1</v>
      </c>
      <c r="AV147">
        <f>IF('ALL-Students'!AV150='Master Answer Key'!$B149, 1, 0)</f>
        <v>1</v>
      </c>
      <c r="AW147">
        <f>IF('ALL-Students'!AW150='Master Answer Key'!$B149, 1, 0)</f>
        <v>1</v>
      </c>
      <c r="AX147">
        <f>IF('ALL-Students'!AX150='Master Answer Key'!$B149, 1, 0)</f>
        <v>1</v>
      </c>
      <c r="AY147">
        <f>IF('ALL-Students'!AY150='Master Answer Key'!$B149, 1, 0)</f>
        <v>0</v>
      </c>
      <c r="AZ147">
        <f>IF('ALL-Students'!AZ150='Master Answer Key'!$B149, 1, 0)</f>
        <v>1</v>
      </c>
      <c r="BA147">
        <f>IF('ALL-Students'!BA150='Master Answer Key'!$B149, 1, 0)</f>
        <v>1</v>
      </c>
      <c r="BB147">
        <f>IF('ALL-Students'!BB150='Master Answer Key'!$B149, 1, 0)</f>
        <v>1</v>
      </c>
      <c r="BC147">
        <f>IF('ALL-Students'!BC150='Master Answer Key'!$B149, 1, 0)</f>
        <v>1</v>
      </c>
      <c r="BD147">
        <f>IF('ALL-Students'!BD150='Master Answer Key'!$B149, 1, 0)</f>
        <v>0</v>
      </c>
      <c r="BE147">
        <f>IF('ALL-Students'!BE150='Master Answer Key'!$B149, 1, 0)</f>
        <v>1</v>
      </c>
      <c r="BF147">
        <f>IF('ALL-Students'!BF150='Master Answer Key'!$B149, 1, 0)</f>
        <v>1</v>
      </c>
      <c r="BG147">
        <f>IF('ALL-Students'!BG150='Master Answer Key'!$B149, 1, 0)</f>
        <v>1</v>
      </c>
      <c r="BH147">
        <f>IF('ALL-Students'!BH150='Master Answer Key'!$B149, 1, 0)</f>
        <v>1</v>
      </c>
      <c r="BI147">
        <f>IF('ALL-Students'!BI150='Master Answer Key'!$B149, 1, 0)</f>
        <v>1</v>
      </c>
      <c r="BJ147">
        <f>IF('ALL-Students'!BJ150='Master Answer Key'!$B149, 1, 0)</f>
        <v>1</v>
      </c>
      <c r="BK147">
        <f>IF('ALL-Students'!BK150='Master Answer Key'!$B149, 1, 0)</f>
        <v>1</v>
      </c>
      <c r="BL147">
        <f>IF('ALL-Students'!BL150='Master Answer Key'!$B149, 1, 0)</f>
        <v>1</v>
      </c>
      <c r="BM147">
        <f>IF('ALL-Students'!BM150='Master Answer Key'!$B149, 1, 0)</f>
        <v>1</v>
      </c>
      <c r="BN147">
        <f>IF('ALL-Students'!BN150='Master Answer Key'!$B149, 1, 0)</f>
        <v>1</v>
      </c>
      <c r="BO147">
        <f>IF('ALL-Students'!BO150='Master Answer Key'!$B149, 1, 0)</f>
        <v>1</v>
      </c>
      <c r="BP147">
        <f>IF('ALL-Students'!BP150='Master Answer Key'!$B149, 1, 0)</f>
        <v>1</v>
      </c>
      <c r="BQ147">
        <f>IF('ALL-Students'!BQ150='Master Answer Key'!$B149, 1, 0)</f>
        <v>1</v>
      </c>
      <c r="BR147">
        <f>IF('ALL-Students'!BR150='Master Answer Key'!$B149, 1, 0)</f>
        <v>1</v>
      </c>
      <c r="BS147">
        <f>IF('ALL-Students'!BS150='Master Answer Key'!$B149, 1, 0)</f>
        <v>1</v>
      </c>
      <c r="BT147">
        <f>IF('ALL-Students'!BT150='Master Answer Key'!$B149, 1, 0)</f>
        <v>1</v>
      </c>
      <c r="BU147">
        <f>IF('ALL-Students'!BU150='Master Answer Key'!$B149, 1, 0)</f>
        <v>1</v>
      </c>
      <c r="BV147">
        <f>IF('ALL-Students'!BV150='Master Answer Key'!$B149, 1, 0)</f>
        <v>1</v>
      </c>
      <c r="BW147">
        <f>IF('ALL-Students'!BW150='Master Answer Key'!$B149, 1, 0)</f>
        <v>1</v>
      </c>
      <c r="BX147">
        <f>IF('ALL-Students'!BX150='Master Answer Key'!$B149, 1, 0)</f>
        <v>1</v>
      </c>
      <c r="BY147">
        <f>IF('ALL-Students'!BY150='Master Answer Key'!$B149, 1, 0)</f>
        <v>1</v>
      </c>
      <c r="BZ147">
        <f>IF('ALL-Students'!BZ150='Master Answer Key'!$B149, 1, 0)</f>
        <v>1</v>
      </c>
      <c r="CA147">
        <f>IF('ALL-Students'!CA150='Master Answer Key'!$B149, 1, 0)</f>
        <v>1</v>
      </c>
      <c r="CB147">
        <f>IF('ALL-Students'!CB150='Master Answer Key'!$B149, 1, 0)</f>
        <v>1</v>
      </c>
      <c r="CC147">
        <f>IF('ALL-Students'!CC150='Master Answer Key'!$B149, 1, 0)</f>
        <v>1</v>
      </c>
    </row>
    <row r="148">
      <c r="A148" s="5" t="s">
        <v>252</v>
      </c>
      <c r="B148">
        <f>IF('ALL-Students'!B151='Master Answer Key'!$B150, 1, 0)</f>
        <v>1</v>
      </c>
      <c r="C148">
        <f>IF('ALL-Students'!C151='Master Answer Key'!$B150, 1, 0)</f>
        <v>1</v>
      </c>
      <c r="D148">
        <f>IF('ALL-Students'!D151='Master Answer Key'!$B150, 1, 0)</f>
        <v>1</v>
      </c>
      <c r="E148">
        <f>IF('ALL-Students'!E151='Master Answer Key'!$B150, 1, 0)</f>
        <v>1</v>
      </c>
      <c r="F148">
        <f>IF('ALL-Students'!F151='Master Answer Key'!$B150, 1, 0)</f>
        <v>1</v>
      </c>
      <c r="G148">
        <f>IF('ALL-Students'!G151='Master Answer Key'!$B150, 1, 0)</f>
        <v>0</v>
      </c>
      <c r="H148">
        <f>IF('ALL-Students'!H151='Master Answer Key'!$B150, 1, 0)</f>
        <v>1</v>
      </c>
      <c r="I148">
        <f>IF('ALL-Students'!I151='Master Answer Key'!$B150, 1, 0)</f>
        <v>0</v>
      </c>
      <c r="J148">
        <f>IF('ALL-Students'!J151='Master Answer Key'!$B150, 1, 0)</f>
        <v>1</v>
      </c>
      <c r="K148">
        <f>IF('ALL-Students'!K151='Master Answer Key'!$B150, 1, 0)</f>
        <v>0</v>
      </c>
      <c r="L148">
        <f>IF('ALL-Students'!L151='Master Answer Key'!$B150, 1, 0)</f>
        <v>1</v>
      </c>
      <c r="M148">
        <f>IF('ALL-Students'!M151='Master Answer Key'!$B150, 1, 0)</f>
        <v>1</v>
      </c>
      <c r="N148">
        <f>IF('ALL-Students'!N151='Master Answer Key'!$B150, 1, 0)</f>
        <v>1</v>
      </c>
      <c r="O148">
        <f>IF('ALL-Students'!O151='Master Answer Key'!$B150, 1, 0)</f>
        <v>1</v>
      </c>
      <c r="P148">
        <f>IF('ALL-Students'!P151='Master Answer Key'!$B150, 1, 0)</f>
        <v>1</v>
      </c>
      <c r="Q148">
        <f>IF('ALL-Students'!Q151='Master Answer Key'!$B150, 1, 0)</f>
        <v>0</v>
      </c>
      <c r="R148">
        <f>IF('ALL-Students'!R151='Master Answer Key'!$B150, 1, 0)</f>
        <v>0</v>
      </c>
      <c r="S148">
        <f>IF('ALL-Students'!S151='Master Answer Key'!$B150, 1, 0)</f>
        <v>0</v>
      </c>
      <c r="T148">
        <f>IF('ALL-Students'!T151='Master Answer Key'!$B150, 1, 0)</f>
        <v>1</v>
      </c>
      <c r="U148">
        <f>IF('ALL-Students'!U151='Master Answer Key'!$B150, 1, 0)</f>
        <v>0</v>
      </c>
      <c r="V148">
        <f>IF('ALL-Students'!V151='Master Answer Key'!$B150, 1, 0)</f>
        <v>1</v>
      </c>
      <c r="W148">
        <f>IF('ALL-Students'!W151='Master Answer Key'!$B150, 1, 0)</f>
        <v>0</v>
      </c>
      <c r="X148">
        <f>IF('ALL-Students'!X151='Master Answer Key'!$B150, 1, 0)</f>
        <v>0</v>
      </c>
      <c r="Y148">
        <f>IF('ALL-Students'!Y151='Master Answer Key'!$B150, 1, 0)</f>
        <v>0</v>
      </c>
      <c r="Z148">
        <f>IF('ALL-Students'!Z151='Master Answer Key'!$B150, 1, 0)</f>
        <v>1</v>
      </c>
      <c r="AA148">
        <f>IF('ALL-Students'!AA151='Master Answer Key'!$B150, 1, 0)</f>
        <v>1</v>
      </c>
      <c r="AB148">
        <f>IF('ALL-Students'!AB151='Master Answer Key'!$B150, 1, 0)</f>
        <v>1</v>
      </c>
      <c r="AC148">
        <f>IF('ALL-Students'!AC151='Master Answer Key'!$B150, 1, 0)</f>
        <v>0</v>
      </c>
      <c r="AD148">
        <f>IF('ALL-Students'!AD151='Master Answer Key'!$B150, 1, 0)</f>
        <v>1</v>
      </c>
      <c r="AE148">
        <f>IF('ALL-Students'!AE151='Master Answer Key'!$B150, 1, 0)</f>
        <v>0</v>
      </c>
      <c r="AF148">
        <f>IF('ALL-Students'!AF151='Master Answer Key'!$B150, 1, 0)</f>
        <v>0</v>
      </c>
      <c r="AG148">
        <f>IF('ALL-Students'!AG151='Master Answer Key'!$B150, 1, 0)</f>
        <v>0</v>
      </c>
      <c r="AH148">
        <f>IF('ALL-Students'!AH151='Master Answer Key'!$B150, 1, 0)</f>
        <v>1</v>
      </c>
      <c r="AI148">
        <f>IF('ALL-Students'!AI151='Master Answer Key'!$B150, 1, 0)</f>
        <v>1</v>
      </c>
      <c r="AJ148">
        <f>IF('ALL-Students'!AJ151='Master Answer Key'!$B150, 1, 0)</f>
        <v>1</v>
      </c>
      <c r="AK148">
        <f>IF('ALL-Students'!AK151='Master Answer Key'!$B150, 1, 0)</f>
        <v>1</v>
      </c>
      <c r="AL148">
        <f>IF('ALL-Students'!AL151='Master Answer Key'!$B150, 1, 0)</f>
        <v>1</v>
      </c>
      <c r="AM148">
        <f>IF('ALL-Students'!AM151='Master Answer Key'!$B150, 1, 0)</f>
        <v>1</v>
      </c>
      <c r="AN148">
        <f>IF('ALL-Students'!AN151='Master Answer Key'!$B150, 1, 0)</f>
        <v>0</v>
      </c>
      <c r="AO148">
        <f>IF('ALL-Students'!AO151='Master Answer Key'!$B150, 1, 0)</f>
        <v>1</v>
      </c>
      <c r="AP148">
        <f>IF('ALL-Students'!AP151='Master Answer Key'!$B150, 1, 0)</f>
        <v>1</v>
      </c>
      <c r="AQ148">
        <f>IF('ALL-Students'!AQ151='Master Answer Key'!$B150, 1, 0)</f>
        <v>1</v>
      </c>
      <c r="AR148">
        <f>IF('ALL-Students'!AR151='Master Answer Key'!$B150, 1, 0)</f>
        <v>1</v>
      </c>
      <c r="AS148">
        <f>IF('ALL-Students'!AS151='Master Answer Key'!$B150, 1, 0)</f>
        <v>0</v>
      </c>
      <c r="AT148">
        <f>IF('ALL-Students'!AT151='Master Answer Key'!$B150, 1, 0)</f>
        <v>1</v>
      </c>
      <c r="AU148">
        <f>IF('ALL-Students'!AU151='Master Answer Key'!$B150, 1, 0)</f>
        <v>1</v>
      </c>
      <c r="AV148">
        <f>IF('ALL-Students'!AV151='Master Answer Key'!$B150, 1, 0)</f>
        <v>1</v>
      </c>
      <c r="AW148">
        <f>IF('ALL-Students'!AW151='Master Answer Key'!$B150, 1, 0)</f>
        <v>1</v>
      </c>
      <c r="AX148">
        <f>IF('ALL-Students'!AX151='Master Answer Key'!$B150, 1, 0)</f>
        <v>1</v>
      </c>
      <c r="AY148">
        <f>IF('ALL-Students'!AY151='Master Answer Key'!$B150, 1, 0)</f>
        <v>1</v>
      </c>
      <c r="AZ148">
        <f>IF('ALL-Students'!AZ151='Master Answer Key'!$B150, 1, 0)</f>
        <v>1</v>
      </c>
      <c r="BA148">
        <f>IF('ALL-Students'!BA151='Master Answer Key'!$B150, 1, 0)</f>
        <v>1</v>
      </c>
      <c r="BB148">
        <f>IF('ALL-Students'!BB151='Master Answer Key'!$B150, 1, 0)</f>
        <v>0</v>
      </c>
      <c r="BC148">
        <f>IF('ALL-Students'!BC151='Master Answer Key'!$B150, 1, 0)</f>
        <v>1</v>
      </c>
      <c r="BD148">
        <f>IF('ALL-Students'!BD151='Master Answer Key'!$B150, 1, 0)</f>
        <v>0</v>
      </c>
      <c r="BE148">
        <f>IF('ALL-Students'!BE151='Master Answer Key'!$B150, 1, 0)</f>
        <v>1</v>
      </c>
      <c r="BF148">
        <f>IF('ALL-Students'!BF151='Master Answer Key'!$B150, 1, 0)</f>
        <v>0</v>
      </c>
      <c r="BG148">
        <f>IF('ALL-Students'!BG151='Master Answer Key'!$B150, 1, 0)</f>
        <v>1</v>
      </c>
      <c r="BH148">
        <f>IF('ALL-Students'!BH151='Master Answer Key'!$B150, 1, 0)</f>
        <v>1</v>
      </c>
      <c r="BI148">
        <f>IF('ALL-Students'!BI151='Master Answer Key'!$B150, 1, 0)</f>
        <v>1</v>
      </c>
      <c r="BJ148">
        <f>IF('ALL-Students'!BJ151='Master Answer Key'!$B150, 1, 0)</f>
        <v>1</v>
      </c>
      <c r="BK148">
        <f>IF('ALL-Students'!BK151='Master Answer Key'!$B150, 1, 0)</f>
        <v>0</v>
      </c>
      <c r="BL148">
        <f>IF('ALL-Students'!BL151='Master Answer Key'!$B150, 1, 0)</f>
        <v>1</v>
      </c>
      <c r="BM148">
        <f>IF('ALL-Students'!BM151='Master Answer Key'!$B150, 1, 0)</f>
        <v>1</v>
      </c>
      <c r="BN148">
        <f>IF('ALL-Students'!BN151='Master Answer Key'!$B150, 1, 0)</f>
        <v>1</v>
      </c>
      <c r="BO148">
        <f>IF('ALL-Students'!BO151='Master Answer Key'!$B150, 1, 0)</f>
        <v>1</v>
      </c>
      <c r="BP148">
        <f>IF('ALL-Students'!BP151='Master Answer Key'!$B150, 1, 0)</f>
        <v>1</v>
      </c>
      <c r="BQ148">
        <f>IF('ALL-Students'!BQ151='Master Answer Key'!$B150, 1, 0)</f>
        <v>1</v>
      </c>
      <c r="BR148">
        <f>IF('ALL-Students'!BR151='Master Answer Key'!$B150, 1, 0)</f>
        <v>1</v>
      </c>
      <c r="BS148">
        <f>IF('ALL-Students'!BS151='Master Answer Key'!$B150, 1, 0)</f>
        <v>1</v>
      </c>
      <c r="BT148">
        <f>IF('ALL-Students'!BT151='Master Answer Key'!$B150, 1, 0)</f>
        <v>1</v>
      </c>
      <c r="BU148">
        <f>IF('ALL-Students'!BU151='Master Answer Key'!$B150, 1, 0)</f>
        <v>0</v>
      </c>
      <c r="BV148">
        <f>IF('ALL-Students'!BV151='Master Answer Key'!$B150, 1, 0)</f>
        <v>1</v>
      </c>
      <c r="BW148">
        <f>IF('ALL-Students'!BW151='Master Answer Key'!$B150, 1, 0)</f>
        <v>0</v>
      </c>
      <c r="BX148">
        <f>IF('ALL-Students'!BX151='Master Answer Key'!$B150, 1, 0)</f>
        <v>1</v>
      </c>
      <c r="BY148">
        <f>IF('ALL-Students'!BY151='Master Answer Key'!$B150, 1, 0)</f>
        <v>1</v>
      </c>
      <c r="BZ148">
        <f>IF('ALL-Students'!BZ151='Master Answer Key'!$B150, 1, 0)</f>
        <v>1</v>
      </c>
      <c r="CA148">
        <f>IF('ALL-Students'!CA151='Master Answer Key'!$B150, 1, 0)</f>
        <v>0</v>
      </c>
      <c r="CB148">
        <f>IF('ALL-Students'!CB151='Master Answer Key'!$B150, 1, 0)</f>
        <v>1</v>
      </c>
      <c r="CC148">
        <f>IF('ALL-Students'!CC151='Master Answer Key'!$B150, 1, 0)</f>
        <v>0</v>
      </c>
    </row>
    <row r="149">
      <c r="A149" s="5" t="s">
        <v>253</v>
      </c>
      <c r="B149">
        <f>IF('ALL-Students'!B152='Master Answer Key'!$B151, 1, 0)</f>
        <v>1</v>
      </c>
      <c r="C149">
        <f>IF('ALL-Students'!C152='Master Answer Key'!$B151, 1, 0)</f>
        <v>1</v>
      </c>
      <c r="D149">
        <f>IF('ALL-Students'!D152='Master Answer Key'!$B151, 1, 0)</f>
        <v>1</v>
      </c>
      <c r="E149">
        <f>IF('ALL-Students'!E152='Master Answer Key'!$B151, 1, 0)</f>
        <v>0</v>
      </c>
      <c r="F149">
        <f>IF('ALL-Students'!F152='Master Answer Key'!$B151, 1, 0)</f>
        <v>0</v>
      </c>
      <c r="G149">
        <f>IF('ALL-Students'!G152='Master Answer Key'!$B151, 1, 0)</f>
        <v>0</v>
      </c>
      <c r="H149">
        <f>IF('ALL-Students'!H152='Master Answer Key'!$B151, 1, 0)</f>
        <v>1</v>
      </c>
      <c r="I149">
        <f>IF('ALL-Students'!I152='Master Answer Key'!$B151, 1, 0)</f>
        <v>1</v>
      </c>
      <c r="J149">
        <f>IF('ALL-Students'!J152='Master Answer Key'!$B151, 1, 0)</f>
        <v>1</v>
      </c>
      <c r="K149">
        <f>IF('ALL-Students'!K152='Master Answer Key'!$B151, 1, 0)</f>
        <v>1</v>
      </c>
      <c r="L149">
        <f>IF('ALL-Students'!L152='Master Answer Key'!$B151, 1, 0)</f>
        <v>1</v>
      </c>
      <c r="M149">
        <f>IF('ALL-Students'!M152='Master Answer Key'!$B151, 1, 0)</f>
        <v>1</v>
      </c>
      <c r="N149">
        <f>IF('ALL-Students'!N152='Master Answer Key'!$B151, 1, 0)</f>
        <v>1</v>
      </c>
      <c r="O149">
        <f>IF('ALL-Students'!O152='Master Answer Key'!$B151, 1, 0)</f>
        <v>1</v>
      </c>
      <c r="P149">
        <f>IF('ALL-Students'!P152='Master Answer Key'!$B151, 1, 0)</f>
        <v>1</v>
      </c>
      <c r="Q149">
        <f>IF('ALL-Students'!Q152='Master Answer Key'!$B151, 1, 0)</f>
        <v>1</v>
      </c>
      <c r="R149">
        <f>IF('ALL-Students'!R152='Master Answer Key'!$B151, 1, 0)</f>
        <v>1</v>
      </c>
      <c r="S149">
        <f>IF('ALL-Students'!S152='Master Answer Key'!$B151, 1, 0)</f>
        <v>1</v>
      </c>
      <c r="T149">
        <f>IF('ALL-Students'!T152='Master Answer Key'!$B151, 1, 0)</f>
        <v>1</v>
      </c>
      <c r="U149">
        <f>IF('ALL-Students'!U152='Master Answer Key'!$B151, 1, 0)</f>
        <v>1</v>
      </c>
      <c r="V149">
        <f>IF('ALL-Students'!V152='Master Answer Key'!$B151, 1, 0)</f>
        <v>1</v>
      </c>
      <c r="W149">
        <f>IF('ALL-Students'!W152='Master Answer Key'!$B151, 1, 0)</f>
        <v>0</v>
      </c>
      <c r="X149">
        <f>IF('ALL-Students'!X152='Master Answer Key'!$B151, 1, 0)</f>
        <v>1</v>
      </c>
      <c r="Y149">
        <f>IF('ALL-Students'!Y152='Master Answer Key'!$B151, 1, 0)</f>
        <v>0</v>
      </c>
      <c r="Z149">
        <f>IF('ALL-Students'!Z152='Master Answer Key'!$B151, 1, 0)</f>
        <v>1</v>
      </c>
      <c r="AA149">
        <f>IF('ALL-Students'!AA152='Master Answer Key'!$B151, 1, 0)</f>
        <v>1</v>
      </c>
      <c r="AB149">
        <f>IF('ALL-Students'!AB152='Master Answer Key'!$B151, 1, 0)</f>
        <v>1</v>
      </c>
      <c r="AC149">
        <f>IF('ALL-Students'!AC152='Master Answer Key'!$B151, 1, 0)</f>
        <v>1</v>
      </c>
      <c r="AD149">
        <f>IF('ALL-Students'!AD152='Master Answer Key'!$B151, 1, 0)</f>
        <v>1</v>
      </c>
      <c r="AE149">
        <f>IF('ALL-Students'!AE152='Master Answer Key'!$B151, 1, 0)</f>
        <v>1</v>
      </c>
      <c r="AF149">
        <f>IF('ALL-Students'!AF152='Master Answer Key'!$B151, 1, 0)</f>
        <v>0</v>
      </c>
      <c r="AG149">
        <f>IF('ALL-Students'!AG152='Master Answer Key'!$B151, 1, 0)</f>
        <v>1</v>
      </c>
      <c r="AH149">
        <f>IF('ALL-Students'!AH152='Master Answer Key'!$B151, 1, 0)</f>
        <v>1</v>
      </c>
      <c r="AI149">
        <f>IF('ALL-Students'!AI152='Master Answer Key'!$B151, 1, 0)</f>
        <v>1</v>
      </c>
      <c r="AJ149">
        <f>IF('ALL-Students'!AJ152='Master Answer Key'!$B151, 1, 0)</f>
        <v>1</v>
      </c>
      <c r="AK149">
        <f>IF('ALL-Students'!AK152='Master Answer Key'!$B151, 1, 0)</f>
        <v>1</v>
      </c>
      <c r="AL149">
        <f>IF('ALL-Students'!AL152='Master Answer Key'!$B151, 1, 0)</f>
        <v>1</v>
      </c>
      <c r="AM149">
        <f>IF('ALL-Students'!AM152='Master Answer Key'!$B151, 1, 0)</f>
        <v>1</v>
      </c>
      <c r="AN149">
        <f>IF('ALL-Students'!AN152='Master Answer Key'!$B151, 1, 0)</f>
        <v>0</v>
      </c>
      <c r="AO149">
        <f>IF('ALL-Students'!AO152='Master Answer Key'!$B151, 1, 0)</f>
        <v>1</v>
      </c>
      <c r="AP149">
        <f>IF('ALL-Students'!AP152='Master Answer Key'!$B151, 1, 0)</f>
        <v>1</v>
      </c>
      <c r="AQ149">
        <f>IF('ALL-Students'!AQ152='Master Answer Key'!$B151, 1, 0)</f>
        <v>1</v>
      </c>
      <c r="AR149">
        <f>IF('ALL-Students'!AR152='Master Answer Key'!$B151, 1, 0)</f>
        <v>1</v>
      </c>
      <c r="AS149">
        <f>IF('ALL-Students'!AS152='Master Answer Key'!$B151, 1, 0)</f>
        <v>0</v>
      </c>
      <c r="AT149">
        <f>IF('ALL-Students'!AT152='Master Answer Key'!$B151, 1, 0)</f>
        <v>1</v>
      </c>
      <c r="AU149">
        <f>IF('ALL-Students'!AU152='Master Answer Key'!$B151, 1, 0)</f>
        <v>1</v>
      </c>
      <c r="AV149">
        <f>IF('ALL-Students'!AV152='Master Answer Key'!$B151, 1, 0)</f>
        <v>1</v>
      </c>
      <c r="AW149">
        <f>IF('ALL-Students'!AW152='Master Answer Key'!$B151, 1, 0)</f>
        <v>1</v>
      </c>
      <c r="AX149">
        <f>IF('ALL-Students'!AX152='Master Answer Key'!$B151, 1, 0)</f>
        <v>1</v>
      </c>
      <c r="AY149">
        <f>IF('ALL-Students'!AY152='Master Answer Key'!$B151, 1, 0)</f>
        <v>1</v>
      </c>
      <c r="AZ149">
        <f>IF('ALL-Students'!AZ152='Master Answer Key'!$B151, 1, 0)</f>
        <v>1</v>
      </c>
      <c r="BA149">
        <f>IF('ALL-Students'!BA152='Master Answer Key'!$B151, 1, 0)</f>
        <v>1</v>
      </c>
      <c r="BB149">
        <f>IF('ALL-Students'!BB152='Master Answer Key'!$B151, 1, 0)</f>
        <v>1</v>
      </c>
      <c r="BC149">
        <f>IF('ALL-Students'!BC152='Master Answer Key'!$B151, 1, 0)</f>
        <v>1</v>
      </c>
      <c r="BD149">
        <f>IF('ALL-Students'!BD152='Master Answer Key'!$B151, 1, 0)</f>
        <v>1</v>
      </c>
      <c r="BE149">
        <f>IF('ALL-Students'!BE152='Master Answer Key'!$B151, 1, 0)</f>
        <v>1</v>
      </c>
      <c r="BF149">
        <f>IF('ALL-Students'!BF152='Master Answer Key'!$B151, 1, 0)</f>
        <v>1</v>
      </c>
      <c r="BG149">
        <f>IF('ALL-Students'!BG152='Master Answer Key'!$B151, 1, 0)</f>
        <v>1</v>
      </c>
      <c r="BH149">
        <f>IF('ALL-Students'!BH152='Master Answer Key'!$B151, 1, 0)</f>
        <v>1</v>
      </c>
      <c r="BI149">
        <f>IF('ALL-Students'!BI152='Master Answer Key'!$B151, 1, 0)</f>
        <v>1</v>
      </c>
      <c r="BJ149">
        <f>IF('ALL-Students'!BJ152='Master Answer Key'!$B151, 1, 0)</f>
        <v>1</v>
      </c>
      <c r="BK149">
        <f>IF('ALL-Students'!BK152='Master Answer Key'!$B151, 1, 0)</f>
        <v>1</v>
      </c>
      <c r="BL149">
        <f>IF('ALL-Students'!BL152='Master Answer Key'!$B151, 1, 0)</f>
        <v>1</v>
      </c>
      <c r="BM149">
        <f>IF('ALL-Students'!BM152='Master Answer Key'!$B151, 1, 0)</f>
        <v>1</v>
      </c>
      <c r="BN149">
        <f>IF('ALL-Students'!BN152='Master Answer Key'!$B151, 1, 0)</f>
        <v>1</v>
      </c>
      <c r="BO149">
        <f>IF('ALL-Students'!BO152='Master Answer Key'!$B151, 1, 0)</f>
        <v>0</v>
      </c>
      <c r="BP149">
        <f>IF('ALL-Students'!BP152='Master Answer Key'!$B151, 1, 0)</f>
        <v>1</v>
      </c>
      <c r="BQ149">
        <f>IF('ALL-Students'!BQ152='Master Answer Key'!$B151, 1, 0)</f>
        <v>1</v>
      </c>
      <c r="BR149">
        <f>IF('ALL-Students'!BR152='Master Answer Key'!$B151, 1, 0)</f>
        <v>1</v>
      </c>
      <c r="BS149">
        <f>IF('ALL-Students'!BS152='Master Answer Key'!$B151, 1, 0)</f>
        <v>1</v>
      </c>
      <c r="BT149">
        <f>IF('ALL-Students'!BT152='Master Answer Key'!$B151, 1, 0)</f>
        <v>1</v>
      </c>
      <c r="BU149">
        <f>IF('ALL-Students'!BU152='Master Answer Key'!$B151, 1, 0)</f>
        <v>1</v>
      </c>
      <c r="BV149">
        <f>IF('ALL-Students'!BV152='Master Answer Key'!$B151, 1, 0)</f>
        <v>1</v>
      </c>
      <c r="BW149">
        <f>IF('ALL-Students'!BW152='Master Answer Key'!$B151, 1, 0)</f>
        <v>1</v>
      </c>
      <c r="BX149">
        <f>IF('ALL-Students'!BX152='Master Answer Key'!$B151, 1, 0)</f>
        <v>1</v>
      </c>
      <c r="BY149">
        <f>IF('ALL-Students'!BY152='Master Answer Key'!$B151, 1, 0)</f>
        <v>1</v>
      </c>
      <c r="BZ149">
        <f>IF('ALL-Students'!BZ152='Master Answer Key'!$B151, 1, 0)</f>
        <v>1</v>
      </c>
      <c r="CA149">
        <f>IF('ALL-Students'!CA152='Master Answer Key'!$B151, 1, 0)</f>
        <v>1</v>
      </c>
      <c r="CB149">
        <f>IF('ALL-Students'!CB152='Master Answer Key'!$B151, 1, 0)</f>
        <v>1</v>
      </c>
      <c r="CC149">
        <f>IF('ALL-Students'!CC152='Master Answer Key'!$B151, 1, 0)</f>
        <v>1</v>
      </c>
    </row>
    <row r="150">
      <c r="A150" s="5" t="s">
        <v>254</v>
      </c>
      <c r="B150">
        <f>IF('ALL-Students'!B153='Master Answer Key'!$B152, 1, 0)</f>
        <v>1</v>
      </c>
      <c r="C150">
        <f>IF('ALL-Students'!C153='Master Answer Key'!$B152, 1, 0)</f>
        <v>1</v>
      </c>
      <c r="D150">
        <f>IF('ALL-Students'!D153='Master Answer Key'!$B152, 1, 0)</f>
        <v>1</v>
      </c>
      <c r="E150">
        <f>IF('ALL-Students'!E153='Master Answer Key'!$B152, 1, 0)</f>
        <v>1</v>
      </c>
      <c r="F150">
        <f>IF('ALL-Students'!F153='Master Answer Key'!$B152, 1, 0)</f>
        <v>1</v>
      </c>
      <c r="G150">
        <f>IF('ALL-Students'!G153='Master Answer Key'!$B152, 1, 0)</f>
        <v>0</v>
      </c>
      <c r="H150">
        <f>IF('ALL-Students'!H153='Master Answer Key'!$B152, 1, 0)</f>
        <v>1</v>
      </c>
      <c r="I150">
        <f>IF('ALL-Students'!I153='Master Answer Key'!$B152, 1, 0)</f>
        <v>0</v>
      </c>
      <c r="J150">
        <f>IF('ALL-Students'!J153='Master Answer Key'!$B152, 1, 0)</f>
        <v>1</v>
      </c>
      <c r="K150">
        <f>IF('ALL-Students'!K153='Master Answer Key'!$B152, 1, 0)</f>
        <v>1</v>
      </c>
      <c r="L150">
        <f>IF('ALL-Students'!L153='Master Answer Key'!$B152, 1, 0)</f>
        <v>1</v>
      </c>
      <c r="M150">
        <f>IF('ALL-Students'!M153='Master Answer Key'!$B152, 1, 0)</f>
        <v>1</v>
      </c>
      <c r="N150">
        <f>IF('ALL-Students'!N153='Master Answer Key'!$B152, 1, 0)</f>
        <v>1</v>
      </c>
      <c r="O150">
        <f>IF('ALL-Students'!O153='Master Answer Key'!$B152, 1, 0)</f>
        <v>1</v>
      </c>
      <c r="P150">
        <f>IF('ALL-Students'!P153='Master Answer Key'!$B152, 1, 0)</f>
        <v>1</v>
      </c>
      <c r="Q150">
        <f>IF('ALL-Students'!Q153='Master Answer Key'!$B152, 1, 0)</f>
        <v>1</v>
      </c>
      <c r="R150">
        <f>IF('ALL-Students'!R153='Master Answer Key'!$B152, 1, 0)</f>
        <v>1</v>
      </c>
      <c r="S150">
        <f>IF('ALL-Students'!S153='Master Answer Key'!$B152, 1, 0)</f>
        <v>1</v>
      </c>
      <c r="T150">
        <f>IF('ALL-Students'!T153='Master Answer Key'!$B152, 1, 0)</f>
        <v>1</v>
      </c>
      <c r="U150">
        <f>IF('ALL-Students'!U153='Master Answer Key'!$B152, 1, 0)</f>
        <v>1</v>
      </c>
      <c r="V150">
        <f>IF('ALL-Students'!V153='Master Answer Key'!$B152, 1, 0)</f>
        <v>1</v>
      </c>
      <c r="W150">
        <f>IF('ALL-Students'!W153='Master Answer Key'!$B152, 1, 0)</f>
        <v>0</v>
      </c>
      <c r="X150">
        <f>IF('ALL-Students'!X153='Master Answer Key'!$B152, 1, 0)</f>
        <v>1</v>
      </c>
      <c r="Y150">
        <f>IF('ALL-Students'!Y153='Master Answer Key'!$B152, 1, 0)</f>
        <v>0</v>
      </c>
      <c r="Z150">
        <f>IF('ALL-Students'!Z153='Master Answer Key'!$B152, 1, 0)</f>
        <v>1</v>
      </c>
      <c r="AA150">
        <f>IF('ALL-Students'!AA153='Master Answer Key'!$B152, 1, 0)</f>
        <v>1</v>
      </c>
      <c r="AB150">
        <f>IF('ALL-Students'!AB153='Master Answer Key'!$B152, 1, 0)</f>
        <v>1</v>
      </c>
      <c r="AC150">
        <f>IF('ALL-Students'!AC153='Master Answer Key'!$B152, 1, 0)</f>
        <v>1</v>
      </c>
      <c r="AD150">
        <f>IF('ALL-Students'!AD153='Master Answer Key'!$B152, 1, 0)</f>
        <v>1</v>
      </c>
      <c r="AE150">
        <f>IF('ALL-Students'!AE153='Master Answer Key'!$B152, 1, 0)</f>
        <v>0</v>
      </c>
      <c r="AF150">
        <f>IF('ALL-Students'!AF153='Master Answer Key'!$B152, 1, 0)</f>
        <v>1</v>
      </c>
      <c r="AG150">
        <f>IF('ALL-Students'!AG153='Master Answer Key'!$B152, 1, 0)</f>
        <v>0</v>
      </c>
      <c r="AH150">
        <f>IF('ALL-Students'!AH153='Master Answer Key'!$B152, 1, 0)</f>
        <v>1</v>
      </c>
      <c r="AI150">
        <f>IF('ALL-Students'!AI153='Master Answer Key'!$B152, 1, 0)</f>
        <v>1</v>
      </c>
      <c r="AJ150">
        <f>IF('ALL-Students'!AJ153='Master Answer Key'!$B152, 1, 0)</f>
        <v>1</v>
      </c>
      <c r="AK150">
        <f>IF('ALL-Students'!AK153='Master Answer Key'!$B152, 1, 0)</f>
        <v>1</v>
      </c>
      <c r="AL150">
        <f>IF('ALL-Students'!AL153='Master Answer Key'!$B152, 1, 0)</f>
        <v>0</v>
      </c>
      <c r="AM150">
        <f>IF('ALL-Students'!AM153='Master Answer Key'!$B152, 1, 0)</f>
        <v>0</v>
      </c>
      <c r="AN150">
        <f>IF('ALL-Students'!AN153='Master Answer Key'!$B152, 1, 0)</f>
        <v>0</v>
      </c>
      <c r="AO150">
        <f>IF('ALL-Students'!AO153='Master Answer Key'!$B152, 1, 0)</f>
        <v>1</v>
      </c>
      <c r="AP150">
        <f>IF('ALL-Students'!AP153='Master Answer Key'!$B152, 1, 0)</f>
        <v>1</v>
      </c>
      <c r="AQ150">
        <f>IF('ALL-Students'!AQ153='Master Answer Key'!$B152, 1, 0)</f>
        <v>1</v>
      </c>
      <c r="AR150">
        <f>IF('ALL-Students'!AR153='Master Answer Key'!$B152, 1, 0)</f>
        <v>1</v>
      </c>
      <c r="AS150">
        <f>IF('ALL-Students'!AS153='Master Answer Key'!$B152, 1, 0)</f>
        <v>0</v>
      </c>
      <c r="AT150">
        <f>IF('ALL-Students'!AT153='Master Answer Key'!$B152, 1, 0)</f>
        <v>0</v>
      </c>
      <c r="AU150">
        <f>IF('ALL-Students'!AU153='Master Answer Key'!$B152, 1, 0)</f>
        <v>0</v>
      </c>
      <c r="AV150">
        <f>IF('ALL-Students'!AV153='Master Answer Key'!$B152, 1, 0)</f>
        <v>1</v>
      </c>
      <c r="AW150">
        <f>IF('ALL-Students'!AW153='Master Answer Key'!$B152, 1, 0)</f>
        <v>1</v>
      </c>
      <c r="AX150">
        <f>IF('ALL-Students'!AX153='Master Answer Key'!$B152, 1, 0)</f>
        <v>1</v>
      </c>
      <c r="AY150">
        <f>IF('ALL-Students'!AY153='Master Answer Key'!$B152, 1, 0)</f>
        <v>0</v>
      </c>
      <c r="AZ150">
        <f>IF('ALL-Students'!AZ153='Master Answer Key'!$B152, 1, 0)</f>
        <v>0</v>
      </c>
      <c r="BA150">
        <f>IF('ALL-Students'!BA153='Master Answer Key'!$B152, 1, 0)</f>
        <v>1</v>
      </c>
      <c r="BB150">
        <f>IF('ALL-Students'!BB153='Master Answer Key'!$B152, 1, 0)</f>
        <v>0</v>
      </c>
      <c r="BC150">
        <f>IF('ALL-Students'!BC153='Master Answer Key'!$B152, 1, 0)</f>
        <v>0</v>
      </c>
      <c r="BD150">
        <f>IF('ALL-Students'!BD153='Master Answer Key'!$B152, 1, 0)</f>
        <v>1</v>
      </c>
      <c r="BE150">
        <f>IF('ALL-Students'!BE153='Master Answer Key'!$B152, 1, 0)</f>
        <v>0</v>
      </c>
      <c r="BF150">
        <f>IF('ALL-Students'!BF153='Master Answer Key'!$B152, 1, 0)</f>
        <v>1</v>
      </c>
      <c r="BG150">
        <f>IF('ALL-Students'!BG153='Master Answer Key'!$B152, 1, 0)</f>
        <v>0</v>
      </c>
      <c r="BH150">
        <f>IF('ALL-Students'!BH153='Master Answer Key'!$B152, 1, 0)</f>
        <v>1</v>
      </c>
      <c r="BI150">
        <f>IF('ALL-Students'!BI153='Master Answer Key'!$B152, 1, 0)</f>
        <v>1</v>
      </c>
      <c r="BJ150">
        <f>IF('ALL-Students'!BJ153='Master Answer Key'!$B152, 1, 0)</f>
        <v>1</v>
      </c>
      <c r="BK150">
        <f>IF('ALL-Students'!BK153='Master Answer Key'!$B152, 1, 0)</f>
        <v>1</v>
      </c>
      <c r="BL150">
        <f>IF('ALL-Students'!BL153='Master Answer Key'!$B152, 1, 0)</f>
        <v>1</v>
      </c>
      <c r="BM150">
        <f>IF('ALL-Students'!BM153='Master Answer Key'!$B152, 1, 0)</f>
        <v>1</v>
      </c>
      <c r="BN150">
        <f>IF('ALL-Students'!BN153='Master Answer Key'!$B152, 1, 0)</f>
        <v>1</v>
      </c>
      <c r="BO150">
        <f>IF('ALL-Students'!BO153='Master Answer Key'!$B152, 1, 0)</f>
        <v>1</v>
      </c>
      <c r="BP150">
        <f>IF('ALL-Students'!BP153='Master Answer Key'!$B152, 1, 0)</f>
        <v>1</v>
      </c>
      <c r="BQ150">
        <f>IF('ALL-Students'!BQ153='Master Answer Key'!$B152, 1, 0)</f>
        <v>1</v>
      </c>
      <c r="BR150">
        <f>IF('ALL-Students'!BR153='Master Answer Key'!$B152, 1, 0)</f>
        <v>1</v>
      </c>
      <c r="BS150">
        <f>IF('ALL-Students'!BS153='Master Answer Key'!$B152, 1, 0)</f>
        <v>1</v>
      </c>
      <c r="BT150">
        <f>IF('ALL-Students'!BT153='Master Answer Key'!$B152, 1, 0)</f>
        <v>1</v>
      </c>
      <c r="BU150">
        <f>IF('ALL-Students'!BU153='Master Answer Key'!$B152, 1, 0)</f>
        <v>1</v>
      </c>
      <c r="BV150">
        <f>IF('ALL-Students'!BV153='Master Answer Key'!$B152, 1, 0)</f>
        <v>1</v>
      </c>
      <c r="BW150">
        <f>IF('ALL-Students'!BW153='Master Answer Key'!$B152, 1, 0)</f>
        <v>1</v>
      </c>
      <c r="BX150">
        <f>IF('ALL-Students'!BX153='Master Answer Key'!$B152, 1, 0)</f>
        <v>1</v>
      </c>
      <c r="BY150">
        <f>IF('ALL-Students'!BY153='Master Answer Key'!$B152, 1, 0)</f>
        <v>1</v>
      </c>
      <c r="BZ150">
        <f>IF('ALL-Students'!BZ153='Master Answer Key'!$B152, 1, 0)</f>
        <v>1</v>
      </c>
      <c r="CA150">
        <f>IF('ALL-Students'!CA153='Master Answer Key'!$B152, 1, 0)</f>
        <v>0</v>
      </c>
      <c r="CB150">
        <f>IF('ALL-Students'!CB153='Master Answer Key'!$B152, 1, 0)</f>
        <v>1</v>
      </c>
      <c r="CC150">
        <f>IF('ALL-Students'!CC153='Master Answer Key'!$B152, 1, 0)</f>
        <v>1</v>
      </c>
    </row>
    <row r="151">
      <c r="A151" s="5" t="s">
        <v>255</v>
      </c>
      <c r="B151">
        <f>IF('ALL-Students'!B154='Master Answer Key'!$B153, 1, 0)</f>
        <v>0</v>
      </c>
      <c r="C151">
        <f>IF('ALL-Students'!C154='Master Answer Key'!$B153, 1, 0)</f>
        <v>0</v>
      </c>
      <c r="D151">
        <f>IF('ALL-Students'!D154='Master Answer Key'!$B153, 1, 0)</f>
        <v>1</v>
      </c>
      <c r="E151">
        <f>IF('ALL-Students'!E154='Master Answer Key'!$B153, 1, 0)</f>
        <v>1</v>
      </c>
      <c r="F151">
        <f>IF('ALL-Students'!F154='Master Answer Key'!$B153, 1, 0)</f>
        <v>1</v>
      </c>
      <c r="G151">
        <f>IF('ALL-Students'!G154='Master Answer Key'!$B153, 1, 0)</f>
        <v>0</v>
      </c>
      <c r="H151">
        <f>IF('ALL-Students'!H154='Master Answer Key'!$B153, 1, 0)</f>
        <v>1</v>
      </c>
      <c r="I151">
        <f>IF('ALL-Students'!I154='Master Answer Key'!$B153, 1, 0)</f>
        <v>1</v>
      </c>
      <c r="J151">
        <f>IF('ALL-Students'!J154='Master Answer Key'!$B153, 1, 0)</f>
        <v>1</v>
      </c>
      <c r="K151">
        <f>IF('ALL-Students'!K154='Master Answer Key'!$B153, 1, 0)</f>
        <v>1</v>
      </c>
      <c r="L151">
        <f>IF('ALL-Students'!L154='Master Answer Key'!$B153, 1, 0)</f>
        <v>0</v>
      </c>
      <c r="M151">
        <f>IF('ALL-Students'!M154='Master Answer Key'!$B153, 1, 0)</f>
        <v>0</v>
      </c>
      <c r="N151">
        <f>IF('ALL-Students'!N154='Master Answer Key'!$B153, 1, 0)</f>
        <v>0</v>
      </c>
      <c r="O151">
        <f>IF('ALL-Students'!O154='Master Answer Key'!$B153, 1, 0)</f>
        <v>0</v>
      </c>
      <c r="P151">
        <f>IF('ALL-Students'!P154='Master Answer Key'!$B153, 1, 0)</f>
        <v>0</v>
      </c>
      <c r="Q151">
        <f>IF('ALL-Students'!Q154='Master Answer Key'!$B153, 1, 0)</f>
        <v>0</v>
      </c>
      <c r="R151">
        <f>IF('ALL-Students'!R154='Master Answer Key'!$B153, 1, 0)</f>
        <v>0</v>
      </c>
      <c r="S151">
        <f>IF('ALL-Students'!S154='Master Answer Key'!$B153, 1, 0)</f>
        <v>0</v>
      </c>
      <c r="T151">
        <f>IF('ALL-Students'!T154='Master Answer Key'!$B153, 1, 0)</f>
        <v>0</v>
      </c>
      <c r="U151">
        <f>IF('ALL-Students'!U154='Master Answer Key'!$B153, 1, 0)</f>
        <v>1</v>
      </c>
      <c r="V151">
        <f>IF('ALL-Students'!V154='Master Answer Key'!$B153, 1, 0)</f>
        <v>0</v>
      </c>
      <c r="W151">
        <f>IF('ALL-Students'!W154='Master Answer Key'!$B153, 1, 0)</f>
        <v>0</v>
      </c>
      <c r="X151">
        <f>IF('ALL-Students'!X154='Master Answer Key'!$B153, 1, 0)</f>
        <v>1</v>
      </c>
      <c r="Y151">
        <f>IF('ALL-Students'!Y154='Master Answer Key'!$B153, 1, 0)</f>
        <v>0</v>
      </c>
      <c r="Z151">
        <f>IF('ALL-Students'!Z154='Master Answer Key'!$B153, 1, 0)</f>
        <v>1</v>
      </c>
      <c r="AA151">
        <f>IF('ALL-Students'!AA154='Master Answer Key'!$B153, 1, 0)</f>
        <v>0</v>
      </c>
      <c r="AB151">
        <f>IF('ALL-Students'!AB154='Master Answer Key'!$B153, 1, 0)</f>
        <v>0</v>
      </c>
      <c r="AC151">
        <f>IF('ALL-Students'!AC154='Master Answer Key'!$B153, 1, 0)</f>
        <v>1</v>
      </c>
      <c r="AD151">
        <f>IF('ALL-Students'!AD154='Master Answer Key'!$B153, 1, 0)</f>
        <v>1</v>
      </c>
      <c r="AE151">
        <f>IF('ALL-Students'!AE154='Master Answer Key'!$B153, 1, 0)</f>
        <v>0</v>
      </c>
      <c r="AF151">
        <f>IF('ALL-Students'!AF154='Master Answer Key'!$B153, 1, 0)</f>
        <v>0</v>
      </c>
      <c r="AG151">
        <f>IF('ALL-Students'!AG154='Master Answer Key'!$B153, 1, 0)</f>
        <v>1</v>
      </c>
      <c r="AH151">
        <f>IF('ALL-Students'!AH154='Master Answer Key'!$B153, 1, 0)</f>
        <v>0</v>
      </c>
      <c r="AI151">
        <f>IF('ALL-Students'!AI154='Master Answer Key'!$B153, 1, 0)</f>
        <v>0</v>
      </c>
      <c r="AJ151">
        <f>IF('ALL-Students'!AJ154='Master Answer Key'!$B153, 1, 0)</f>
        <v>0</v>
      </c>
      <c r="AK151">
        <f>IF('ALL-Students'!AK154='Master Answer Key'!$B153, 1, 0)</f>
        <v>1</v>
      </c>
      <c r="AL151">
        <f>IF('ALL-Students'!AL154='Master Answer Key'!$B153, 1, 0)</f>
        <v>1</v>
      </c>
      <c r="AM151">
        <f>IF('ALL-Students'!AM154='Master Answer Key'!$B153, 1, 0)</f>
        <v>1</v>
      </c>
      <c r="AN151">
        <f>IF('ALL-Students'!AN154='Master Answer Key'!$B153, 1, 0)</f>
        <v>0</v>
      </c>
      <c r="AO151">
        <f>IF('ALL-Students'!AO154='Master Answer Key'!$B153, 1, 0)</f>
        <v>0</v>
      </c>
      <c r="AP151">
        <f>IF('ALL-Students'!AP154='Master Answer Key'!$B153, 1, 0)</f>
        <v>0</v>
      </c>
      <c r="AQ151">
        <f>IF('ALL-Students'!AQ154='Master Answer Key'!$B153, 1, 0)</f>
        <v>0</v>
      </c>
      <c r="AR151">
        <f>IF('ALL-Students'!AR154='Master Answer Key'!$B153, 1, 0)</f>
        <v>0</v>
      </c>
      <c r="AS151">
        <f>IF('ALL-Students'!AS154='Master Answer Key'!$B153, 1, 0)</f>
        <v>0</v>
      </c>
      <c r="AT151">
        <f>IF('ALL-Students'!AT154='Master Answer Key'!$B153, 1, 0)</f>
        <v>0</v>
      </c>
      <c r="AU151">
        <f>IF('ALL-Students'!AU154='Master Answer Key'!$B153, 1, 0)</f>
        <v>1</v>
      </c>
      <c r="AV151">
        <f>IF('ALL-Students'!AV154='Master Answer Key'!$B153, 1, 0)</f>
        <v>1</v>
      </c>
      <c r="AW151">
        <f>IF('ALL-Students'!AW154='Master Answer Key'!$B153, 1, 0)</f>
        <v>1</v>
      </c>
      <c r="AX151">
        <f>IF('ALL-Students'!AX154='Master Answer Key'!$B153, 1, 0)</f>
        <v>0</v>
      </c>
      <c r="AY151">
        <f>IF('ALL-Students'!AY154='Master Answer Key'!$B153, 1, 0)</f>
        <v>0</v>
      </c>
      <c r="AZ151">
        <f>IF('ALL-Students'!AZ154='Master Answer Key'!$B153, 1, 0)</f>
        <v>0</v>
      </c>
      <c r="BA151">
        <f>IF('ALL-Students'!BA154='Master Answer Key'!$B153, 1, 0)</f>
        <v>0</v>
      </c>
      <c r="BB151">
        <f>IF('ALL-Students'!BB154='Master Answer Key'!$B153, 1, 0)</f>
        <v>0</v>
      </c>
      <c r="BC151">
        <f>IF('ALL-Students'!BC154='Master Answer Key'!$B153, 1, 0)</f>
        <v>0</v>
      </c>
      <c r="BD151">
        <f>IF('ALL-Students'!BD154='Master Answer Key'!$B153, 1, 0)</f>
        <v>1</v>
      </c>
      <c r="BE151">
        <f>IF('ALL-Students'!BE154='Master Answer Key'!$B153, 1, 0)</f>
        <v>0</v>
      </c>
      <c r="BF151">
        <f>IF('ALL-Students'!BF154='Master Answer Key'!$B153, 1, 0)</f>
        <v>0</v>
      </c>
      <c r="BG151">
        <f>IF('ALL-Students'!BG154='Master Answer Key'!$B153, 1, 0)</f>
        <v>0</v>
      </c>
      <c r="BH151">
        <f>IF('ALL-Students'!BH154='Master Answer Key'!$B153, 1, 0)</f>
        <v>0</v>
      </c>
      <c r="BI151">
        <f>IF('ALL-Students'!BI154='Master Answer Key'!$B153, 1, 0)</f>
        <v>1</v>
      </c>
      <c r="BJ151">
        <f>IF('ALL-Students'!BJ154='Master Answer Key'!$B153, 1, 0)</f>
        <v>0</v>
      </c>
      <c r="BK151">
        <f>IF('ALL-Students'!BK154='Master Answer Key'!$B153, 1, 0)</f>
        <v>0</v>
      </c>
      <c r="BL151">
        <f>IF('ALL-Students'!BL154='Master Answer Key'!$B153, 1, 0)</f>
        <v>0</v>
      </c>
      <c r="BM151">
        <f>IF('ALL-Students'!BM154='Master Answer Key'!$B153, 1, 0)</f>
        <v>1</v>
      </c>
      <c r="BN151">
        <f>IF('ALL-Students'!BN154='Master Answer Key'!$B153, 1, 0)</f>
        <v>0</v>
      </c>
      <c r="BO151">
        <f>IF('ALL-Students'!BO154='Master Answer Key'!$B153, 1, 0)</f>
        <v>0</v>
      </c>
      <c r="BP151">
        <f>IF('ALL-Students'!BP154='Master Answer Key'!$B153, 1, 0)</f>
        <v>1</v>
      </c>
      <c r="BQ151">
        <f>IF('ALL-Students'!BQ154='Master Answer Key'!$B153, 1, 0)</f>
        <v>0</v>
      </c>
      <c r="BR151">
        <f>IF('ALL-Students'!BR154='Master Answer Key'!$B153, 1, 0)</f>
        <v>0</v>
      </c>
      <c r="BS151">
        <f>IF('ALL-Students'!BS154='Master Answer Key'!$B153, 1, 0)</f>
        <v>0</v>
      </c>
      <c r="BT151">
        <f>IF('ALL-Students'!BT154='Master Answer Key'!$B153, 1, 0)</f>
        <v>0</v>
      </c>
      <c r="BU151">
        <f>IF('ALL-Students'!BU154='Master Answer Key'!$B153, 1, 0)</f>
        <v>0</v>
      </c>
      <c r="BV151">
        <f>IF('ALL-Students'!BV154='Master Answer Key'!$B153, 1, 0)</f>
        <v>1</v>
      </c>
      <c r="BW151">
        <f>IF('ALL-Students'!BW154='Master Answer Key'!$B153, 1, 0)</f>
        <v>1</v>
      </c>
      <c r="BX151">
        <f>IF('ALL-Students'!BX154='Master Answer Key'!$B153, 1, 0)</f>
        <v>0</v>
      </c>
      <c r="BY151">
        <f>IF('ALL-Students'!BY154='Master Answer Key'!$B153, 1, 0)</f>
        <v>0</v>
      </c>
      <c r="BZ151">
        <f>IF('ALL-Students'!BZ154='Master Answer Key'!$B153, 1, 0)</f>
        <v>0</v>
      </c>
      <c r="CA151">
        <f>IF('ALL-Students'!CA154='Master Answer Key'!$B153, 1, 0)</f>
        <v>1</v>
      </c>
      <c r="CB151">
        <f>IF('ALL-Students'!CB154='Master Answer Key'!$B153, 1, 0)</f>
        <v>0</v>
      </c>
      <c r="CC151">
        <f>IF('ALL-Students'!CC154='Master Answer Key'!$B153, 1, 0)</f>
        <v>0</v>
      </c>
    </row>
    <row r="152">
      <c r="A152" s="5" t="s">
        <v>256</v>
      </c>
      <c r="B152">
        <f>IF('ALL-Students'!B155='Master Answer Key'!$B154, 1, 0)</f>
        <v>0</v>
      </c>
      <c r="C152">
        <f>IF('ALL-Students'!C155='Master Answer Key'!$B154, 1, 0)</f>
        <v>1</v>
      </c>
      <c r="D152">
        <f>IF('ALL-Students'!D155='Master Answer Key'!$B154, 1, 0)</f>
        <v>1</v>
      </c>
      <c r="E152">
        <f>IF('ALL-Students'!E155='Master Answer Key'!$B154, 1, 0)</f>
        <v>1</v>
      </c>
      <c r="F152">
        <f>IF('ALL-Students'!F155='Master Answer Key'!$B154, 1, 0)</f>
        <v>1</v>
      </c>
      <c r="G152">
        <f>IF('ALL-Students'!G155='Master Answer Key'!$B154, 1, 0)</f>
        <v>0</v>
      </c>
      <c r="H152">
        <f>IF('ALL-Students'!H155='Master Answer Key'!$B154, 1, 0)</f>
        <v>1</v>
      </c>
      <c r="I152">
        <f>IF('ALL-Students'!I155='Master Answer Key'!$B154, 1, 0)</f>
        <v>0</v>
      </c>
      <c r="J152">
        <f>IF('ALL-Students'!J155='Master Answer Key'!$B154, 1, 0)</f>
        <v>0</v>
      </c>
      <c r="K152">
        <f>IF('ALL-Students'!K155='Master Answer Key'!$B154, 1, 0)</f>
        <v>0</v>
      </c>
      <c r="L152">
        <f>IF('ALL-Students'!L155='Master Answer Key'!$B154, 1, 0)</f>
        <v>1</v>
      </c>
      <c r="M152">
        <f>IF('ALL-Students'!M155='Master Answer Key'!$B154, 1, 0)</f>
        <v>1</v>
      </c>
      <c r="N152">
        <f>IF('ALL-Students'!N155='Master Answer Key'!$B154, 1, 0)</f>
        <v>0</v>
      </c>
      <c r="O152">
        <f>IF('ALL-Students'!O155='Master Answer Key'!$B154, 1, 0)</f>
        <v>1</v>
      </c>
      <c r="P152">
        <f>IF('ALL-Students'!P155='Master Answer Key'!$B154, 1, 0)</f>
        <v>1</v>
      </c>
      <c r="Q152">
        <f>IF('ALL-Students'!Q155='Master Answer Key'!$B154, 1, 0)</f>
        <v>1</v>
      </c>
      <c r="R152">
        <f>IF('ALL-Students'!R155='Master Answer Key'!$B154, 1, 0)</f>
        <v>1</v>
      </c>
      <c r="S152">
        <f>IF('ALL-Students'!S155='Master Answer Key'!$B154, 1, 0)</f>
        <v>0</v>
      </c>
      <c r="T152">
        <f>IF('ALL-Students'!T155='Master Answer Key'!$B154, 1, 0)</f>
        <v>0</v>
      </c>
      <c r="U152">
        <f>IF('ALL-Students'!U155='Master Answer Key'!$B154, 1, 0)</f>
        <v>1</v>
      </c>
      <c r="V152">
        <f>IF('ALL-Students'!V155='Master Answer Key'!$B154, 1, 0)</f>
        <v>1</v>
      </c>
      <c r="W152">
        <f>IF('ALL-Students'!W155='Master Answer Key'!$B154, 1, 0)</f>
        <v>0</v>
      </c>
      <c r="X152">
        <f>IF('ALL-Students'!X155='Master Answer Key'!$B154, 1, 0)</f>
        <v>1</v>
      </c>
      <c r="Y152">
        <f>IF('ALL-Students'!Y155='Master Answer Key'!$B154, 1, 0)</f>
        <v>0</v>
      </c>
      <c r="Z152">
        <f>IF('ALL-Students'!Z155='Master Answer Key'!$B154, 1, 0)</f>
        <v>1</v>
      </c>
      <c r="AA152">
        <f>IF('ALL-Students'!AA155='Master Answer Key'!$B154, 1, 0)</f>
        <v>1</v>
      </c>
      <c r="AB152">
        <f>IF('ALL-Students'!AB155='Master Answer Key'!$B154, 1, 0)</f>
        <v>1</v>
      </c>
      <c r="AC152">
        <f>IF('ALL-Students'!AC155='Master Answer Key'!$B154, 1, 0)</f>
        <v>1</v>
      </c>
      <c r="AD152">
        <f>IF('ALL-Students'!AD155='Master Answer Key'!$B154, 1, 0)</f>
        <v>1</v>
      </c>
      <c r="AE152">
        <f>IF('ALL-Students'!AE155='Master Answer Key'!$B154, 1, 0)</f>
        <v>1</v>
      </c>
      <c r="AF152">
        <f>IF('ALL-Students'!AF155='Master Answer Key'!$B154, 1, 0)</f>
        <v>1</v>
      </c>
      <c r="AG152">
        <f>IF('ALL-Students'!AG155='Master Answer Key'!$B154, 1, 0)</f>
        <v>0</v>
      </c>
      <c r="AH152">
        <f>IF('ALL-Students'!AH155='Master Answer Key'!$B154, 1, 0)</f>
        <v>1</v>
      </c>
      <c r="AI152">
        <f>IF('ALL-Students'!AI155='Master Answer Key'!$B154, 1, 0)</f>
        <v>1</v>
      </c>
      <c r="AJ152">
        <f>IF('ALL-Students'!AJ155='Master Answer Key'!$B154, 1, 0)</f>
        <v>1</v>
      </c>
      <c r="AK152">
        <f>IF('ALL-Students'!AK155='Master Answer Key'!$B154, 1, 0)</f>
        <v>1</v>
      </c>
      <c r="AL152">
        <f>IF('ALL-Students'!AL155='Master Answer Key'!$B154, 1, 0)</f>
        <v>0</v>
      </c>
      <c r="AM152">
        <f>IF('ALL-Students'!AM155='Master Answer Key'!$B154, 1, 0)</f>
        <v>0</v>
      </c>
      <c r="AN152">
        <f>IF('ALL-Students'!AN155='Master Answer Key'!$B154, 1, 0)</f>
        <v>0</v>
      </c>
      <c r="AO152">
        <f>IF('ALL-Students'!AO155='Master Answer Key'!$B154, 1, 0)</f>
        <v>1</v>
      </c>
      <c r="AP152">
        <f>IF('ALL-Students'!AP155='Master Answer Key'!$B154, 1, 0)</f>
        <v>0</v>
      </c>
      <c r="AQ152">
        <f>IF('ALL-Students'!AQ155='Master Answer Key'!$B154, 1, 0)</f>
        <v>1</v>
      </c>
      <c r="AR152">
        <f>IF('ALL-Students'!AR155='Master Answer Key'!$B154, 1, 0)</f>
        <v>1</v>
      </c>
      <c r="AS152">
        <f>IF('ALL-Students'!AS155='Master Answer Key'!$B154, 1, 0)</f>
        <v>0</v>
      </c>
      <c r="AT152">
        <f>IF('ALL-Students'!AT155='Master Answer Key'!$B154, 1, 0)</f>
        <v>1</v>
      </c>
      <c r="AU152">
        <f>IF('ALL-Students'!AU155='Master Answer Key'!$B154, 1, 0)</f>
        <v>0</v>
      </c>
      <c r="AV152">
        <f>IF('ALL-Students'!AV155='Master Answer Key'!$B154, 1, 0)</f>
        <v>0</v>
      </c>
      <c r="AW152">
        <f>IF('ALL-Students'!AW155='Master Answer Key'!$B154, 1, 0)</f>
        <v>1</v>
      </c>
      <c r="AX152">
        <f>IF('ALL-Students'!AX155='Master Answer Key'!$B154, 1, 0)</f>
        <v>1</v>
      </c>
      <c r="AY152">
        <f>IF('ALL-Students'!AY155='Master Answer Key'!$B154, 1, 0)</f>
        <v>0</v>
      </c>
      <c r="AZ152">
        <f>IF('ALL-Students'!AZ155='Master Answer Key'!$B154, 1, 0)</f>
        <v>1</v>
      </c>
      <c r="BA152">
        <f>IF('ALL-Students'!BA155='Master Answer Key'!$B154, 1, 0)</f>
        <v>0</v>
      </c>
      <c r="BB152">
        <f>IF('ALL-Students'!BB155='Master Answer Key'!$B154, 1, 0)</f>
        <v>1</v>
      </c>
      <c r="BC152">
        <f>IF('ALL-Students'!BC155='Master Answer Key'!$B154, 1, 0)</f>
        <v>1</v>
      </c>
      <c r="BD152">
        <f>IF('ALL-Students'!BD155='Master Answer Key'!$B154, 1, 0)</f>
        <v>1</v>
      </c>
      <c r="BE152">
        <f>IF('ALL-Students'!BE155='Master Answer Key'!$B154, 1, 0)</f>
        <v>1</v>
      </c>
      <c r="BF152">
        <f>IF('ALL-Students'!BF155='Master Answer Key'!$B154, 1, 0)</f>
        <v>1</v>
      </c>
      <c r="BG152">
        <f>IF('ALL-Students'!BG155='Master Answer Key'!$B154, 1, 0)</f>
        <v>0</v>
      </c>
      <c r="BH152">
        <f>IF('ALL-Students'!BH155='Master Answer Key'!$B154, 1, 0)</f>
        <v>1</v>
      </c>
      <c r="BI152">
        <f>IF('ALL-Students'!BI155='Master Answer Key'!$B154, 1, 0)</f>
        <v>1</v>
      </c>
      <c r="BJ152">
        <f>IF('ALL-Students'!BJ155='Master Answer Key'!$B154, 1, 0)</f>
        <v>1</v>
      </c>
      <c r="BK152">
        <f>IF('ALL-Students'!BK155='Master Answer Key'!$B154, 1, 0)</f>
        <v>1</v>
      </c>
      <c r="BL152">
        <f>IF('ALL-Students'!BL155='Master Answer Key'!$B154, 1, 0)</f>
        <v>1</v>
      </c>
      <c r="BM152">
        <f>IF('ALL-Students'!BM155='Master Answer Key'!$B154, 1, 0)</f>
        <v>1</v>
      </c>
      <c r="BN152">
        <f>IF('ALL-Students'!BN155='Master Answer Key'!$B154, 1, 0)</f>
        <v>1</v>
      </c>
      <c r="BO152">
        <f>IF('ALL-Students'!BO155='Master Answer Key'!$B154, 1, 0)</f>
        <v>1</v>
      </c>
      <c r="BP152">
        <f>IF('ALL-Students'!BP155='Master Answer Key'!$B154, 1, 0)</f>
        <v>1</v>
      </c>
      <c r="BQ152">
        <f>IF('ALL-Students'!BQ155='Master Answer Key'!$B154, 1, 0)</f>
        <v>1</v>
      </c>
      <c r="BR152">
        <f>IF('ALL-Students'!BR155='Master Answer Key'!$B154, 1, 0)</f>
        <v>0</v>
      </c>
      <c r="BS152">
        <f>IF('ALL-Students'!BS155='Master Answer Key'!$B154, 1, 0)</f>
        <v>1</v>
      </c>
      <c r="BT152">
        <f>IF('ALL-Students'!BT155='Master Answer Key'!$B154, 1, 0)</f>
        <v>1</v>
      </c>
      <c r="BU152">
        <f>IF('ALL-Students'!BU155='Master Answer Key'!$B154, 1, 0)</f>
        <v>1</v>
      </c>
      <c r="BV152">
        <f>IF('ALL-Students'!BV155='Master Answer Key'!$B154, 1, 0)</f>
        <v>1</v>
      </c>
      <c r="BW152">
        <f>IF('ALL-Students'!BW155='Master Answer Key'!$B154, 1, 0)</f>
        <v>1</v>
      </c>
      <c r="BX152">
        <f>IF('ALL-Students'!BX155='Master Answer Key'!$B154, 1, 0)</f>
        <v>1</v>
      </c>
      <c r="BY152">
        <f>IF('ALL-Students'!BY155='Master Answer Key'!$B154, 1, 0)</f>
        <v>1</v>
      </c>
      <c r="BZ152">
        <f>IF('ALL-Students'!BZ155='Master Answer Key'!$B154, 1, 0)</f>
        <v>1</v>
      </c>
      <c r="CA152">
        <f>IF('ALL-Students'!CA155='Master Answer Key'!$B154, 1, 0)</f>
        <v>1</v>
      </c>
      <c r="CB152">
        <f>IF('ALL-Students'!CB155='Master Answer Key'!$B154, 1, 0)</f>
        <v>1</v>
      </c>
      <c r="CC152">
        <f>IF('ALL-Students'!CC155='Master Answer Key'!$B154, 1, 0)</f>
        <v>1</v>
      </c>
    </row>
    <row r="153">
      <c r="A153" s="5" t="s">
        <v>257</v>
      </c>
      <c r="B153">
        <f>IF('ALL-Students'!B156='Master Answer Key'!$B155, 1, 0)</f>
        <v>0</v>
      </c>
      <c r="C153">
        <f>IF('ALL-Students'!C156='Master Answer Key'!$B155, 1, 0)</f>
        <v>1</v>
      </c>
      <c r="D153">
        <f>IF('ALL-Students'!D156='Master Answer Key'!$B155, 1, 0)</f>
        <v>0</v>
      </c>
      <c r="E153">
        <f>IF('ALL-Students'!E156='Master Answer Key'!$B155, 1, 0)</f>
        <v>1</v>
      </c>
      <c r="F153">
        <f>IF('ALL-Students'!F156='Master Answer Key'!$B155, 1, 0)</f>
        <v>1</v>
      </c>
      <c r="G153">
        <f>IF('ALL-Students'!G156='Master Answer Key'!$B155, 1, 0)</f>
        <v>0</v>
      </c>
      <c r="H153">
        <f>IF('ALL-Students'!H156='Master Answer Key'!$B155, 1, 0)</f>
        <v>1</v>
      </c>
      <c r="I153">
        <f>IF('ALL-Students'!I156='Master Answer Key'!$B155, 1, 0)</f>
        <v>0</v>
      </c>
      <c r="J153">
        <f>IF('ALL-Students'!J156='Master Answer Key'!$B155, 1, 0)</f>
        <v>1</v>
      </c>
      <c r="K153">
        <f>IF('ALL-Students'!K156='Master Answer Key'!$B155, 1, 0)</f>
        <v>1</v>
      </c>
      <c r="L153">
        <f>IF('ALL-Students'!L156='Master Answer Key'!$B155, 1, 0)</f>
        <v>1</v>
      </c>
      <c r="M153">
        <f>IF('ALL-Students'!M156='Master Answer Key'!$B155, 1, 0)</f>
        <v>1</v>
      </c>
      <c r="N153">
        <f>IF('ALL-Students'!N156='Master Answer Key'!$B155, 1, 0)</f>
        <v>1</v>
      </c>
      <c r="O153">
        <f>IF('ALL-Students'!O156='Master Answer Key'!$B155, 1, 0)</f>
        <v>1</v>
      </c>
      <c r="P153">
        <f>IF('ALL-Students'!P156='Master Answer Key'!$B155, 1, 0)</f>
        <v>1</v>
      </c>
      <c r="Q153">
        <f>IF('ALL-Students'!Q156='Master Answer Key'!$B155, 1, 0)</f>
        <v>1</v>
      </c>
      <c r="R153">
        <f>IF('ALL-Students'!R156='Master Answer Key'!$B155, 1, 0)</f>
        <v>0</v>
      </c>
      <c r="S153">
        <f>IF('ALL-Students'!S156='Master Answer Key'!$B155, 1, 0)</f>
        <v>0</v>
      </c>
      <c r="T153">
        <f>IF('ALL-Students'!T156='Master Answer Key'!$B155, 1, 0)</f>
        <v>1</v>
      </c>
      <c r="U153">
        <f>IF('ALL-Students'!U156='Master Answer Key'!$B155, 1, 0)</f>
        <v>0</v>
      </c>
      <c r="V153">
        <f>IF('ALL-Students'!V156='Master Answer Key'!$B155, 1, 0)</f>
        <v>1</v>
      </c>
      <c r="W153">
        <f>IF('ALL-Students'!W156='Master Answer Key'!$B155, 1, 0)</f>
        <v>0</v>
      </c>
      <c r="X153">
        <f>IF('ALL-Students'!X156='Master Answer Key'!$B155, 1, 0)</f>
        <v>0</v>
      </c>
      <c r="Y153">
        <f>IF('ALL-Students'!Y156='Master Answer Key'!$B155, 1, 0)</f>
        <v>0</v>
      </c>
      <c r="Z153">
        <f>IF('ALL-Students'!Z156='Master Answer Key'!$B155, 1, 0)</f>
        <v>1</v>
      </c>
      <c r="AA153">
        <f>IF('ALL-Students'!AA156='Master Answer Key'!$B155, 1, 0)</f>
        <v>1</v>
      </c>
      <c r="AB153">
        <f>IF('ALL-Students'!AB156='Master Answer Key'!$B155, 1, 0)</f>
        <v>1</v>
      </c>
      <c r="AC153">
        <f>IF('ALL-Students'!AC156='Master Answer Key'!$B155, 1, 0)</f>
        <v>1</v>
      </c>
      <c r="AD153">
        <f>IF('ALL-Students'!AD156='Master Answer Key'!$B155, 1, 0)</f>
        <v>0</v>
      </c>
      <c r="AE153">
        <f>IF('ALL-Students'!AE156='Master Answer Key'!$B155, 1, 0)</f>
        <v>0</v>
      </c>
      <c r="AF153">
        <f>IF('ALL-Students'!AF156='Master Answer Key'!$B155, 1, 0)</f>
        <v>0</v>
      </c>
      <c r="AG153">
        <f>IF('ALL-Students'!AG156='Master Answer Key'!$B155, 1, 0)</f>
        <v>1</v>
      </c>
      <c r="AH153">
        <f>IF('ALL-Students'!AH156='Master Answer Key'!$B155, 1, 0)</f>
        <v>0</v>
      </c>
      <c r="AI153">
        <f>IF('ALL-Students'!AI156='Master Answer Key'!$B155, 1, 0)</f>
        <v>1</v>
      </c>
      <c r="AJ153">
        <f>IF('ALL-Students'!AJ156='Master Answer Key'!$B155, 1, 0)</f>
        <v>0</v>
      </c>
      <c r="AK153">
        <f>IF('ALL-Students'!AK156='Master Answer Key'!$B155, 1, 0)</f>
        <v>1</v>
      </c>
      <c r="AL153">
        <f>IF('ALL-Students'!AL156='Master Answer Key'!$B155, 1, 0)</f>
        <v>0</v>
      </c>
      <c r="AM153">
        <f>IF('ALL-Students'!AM156='Master Answer Key'!$B155, 1, 0)</f>
        <v>1</v>
      </c>
      <c r="AN153">
        <f>IF('ALL-Students'!AN156='Master Answer Key'!$B155, 1, 0)</f>
        <v>0</v>
      </c>
      <c r="AO153">
        <f>IF('ALL-Students'!AO156='Master Answer Key'!$B155, 1, 0)</f>
        <v>1</v>
      </c>
      <c r="AP153">
        <f>IF('ALL-Students'!AP156='Master Answer Key'!$B155, 1, 0)</f>
        <v>1</v>
      </c>
      <c r="AQ153">
        <f>IF('ALL-Students'!AQ156='Master Answer Key'!$B155, 1, 0)</f>
        <v>1</v>
      </c>
      <c r="AR153">
        <f>IF('ALL-Students'!AR156='Master Answer Key'!$B155, 1, 0)</f>
        <v>1</v>
      </c>
      <c r="AS153">
        <f>IF('ALL-Students'!AS156='Master Answer Key'!$B155, 1, 0)</f>
        <v>0</v>
      </c>
      <c r="AT153">
        <f>IF('ALL-Students'!AT156='Master Answer Key'!$B155, 1, 0)</f>
        <v>1</v>
      </c>
      <c r="AU153">
        <f>IF('ALL-Students'!AU156='Master Answer Key'!$B155, 1, 0)</f>
        <v>1</v>
      </c>
      <c r="AV153">
        <f>IF('ALL-Students'!AV156='Master Answer Key'!$B155, 1, 0)</f>
        <v>1</v>
      </c>
      <c r="AW153">
        <f>IF('ALL-Students'!AW156='Master Answer Key'!$B155, 1, 0)</f>
        <v>1</v>
      </c>
      <c r="AX153">
        <f>IF('ALL-Students'!AX156='Master Answer Key'!$B155, 1, 0)</f>
        <v>0</v>
      </c>
      <c r="AY153">
        <f>IF('ALL-Students'!AY156='Master Answer Key'!$B155, 1, 0)</f>
        <v>1</v>
      </c>
      <c r="AZ153">
        <f>IF('ALL-Students'!AZ156='Master Answer Key'!$B155, 1, 0)</f>
        <v>0</v>
      </c>
      <c r="BA153">
        <f>IF('ALL-Students'!BA156='Master Answer Key'!$B155, 1, 0)</f>
        <v>1</v>
      </c>
      <c r="BB153">
        <f>IF('ALL-Students'!BB156='Master Answer Key'!$B155, 1, 0)</f>
        <v>0</v>
      </c>
      <c r="BC153">
        <f>IF('ALL-Students'!BC156='Master Answer Key'!$B155, 1, 0)</f>
        <v>1</v>
      </c>
      <c r="BD153">
        <f>IF('ALL-Students'!BD156='Master Answer Key'!$B155, 1, 0)</f>
        <v>1</v>
      </c>
      <c r="BE153">
        <f>IF('ALL-Students'!BE156='Master Answer Key'!$B155, 1, 0)</f>
        <v>1</v>
      </c>
      <c r="BF153">
        <f>IF('ALL-Students'!BF156='Master Answer Key'!$B155, 1, 0)</f>
        <v>1</v>
      </c>
      <c r="BG153">
        <f>IF('ALL-Students'!BG156='Master Answer Key'!$B155, 1, 0)</f>
        <v>1</v>
      </c>
      <c r="BH153">
        <f>IF('ALL-Students'!BH156='Master Answer Key'!$B155, 1, 0)</f>
        <v>1</v>
      </c>
      <c r="BI153">
        <f>IF('ALL-Students'!BI156='Master Answer Key'!$B155, 1, 0)</f>
        <v>1</v>
      </c>
      <c r="BJ153">
        <f>IF('ALL-Students'!BJ156='Master Answer Key'!$B155, 1, 0)</f>
        <v>1</v>
      </c>
      <c r="BK153">
        <f>IF('ALL-Students'!BK156='Master Answer Key'!$B155, 1, 0)</f>
        <v>1</v>
      </c>
      <c r="BL153">
        <f>IF('ALL-Students'!BL156='Master Answer Key'!$B155, 1, 0)</f>
        <v>1</v>
      </c>
      <c r="BM153">
        <f>IF('ALL-Students'!BM156='Master Answer Key'!$B155, 1, 0)</f>
        <v>1</v>
      </c>
      <c r="BN153">
        <f>IF('ALL-Students'!BN156='Master Answer Key'!$B155, 1, 0)</f>
        <v>1</v>
      </c>
      <c r="BO153">
        <f>IF('ALL-Students'!BO156='Master Answer Key'!$B155, 1, 0)</f>
        <v>1</v>
      </c>
      <c r="BP153">
        <f>IF('ALL-Students'!BP156='Master Answer Key'!$B155, 1, 0)</f>
        <v>0</v>
      </c>
      <c r="BQ153">
        <f>IF('ALL-Students'!BQ156='Master Answer Key'!$B155, 1, 0)</f>
        <v>1</v>
      </c>
      <c r="BR153">
        <f>IF('ALL-Students'!BR156='Master Answer Key'!$B155, 1, 0)</f>
        <v>0</v>
      </c>
      <c r="BS153">
        <f>IF('ALL-Students'!BS156='Master Answer Key'!$B155, 1, 0)</f>
        <v>1</v>
      </c>
      <c r="BT153">
        <f>IF('ALL-Students'!BT156='Master Answer Key'!$B155, 1, 0)</f>
        <v>0</v>
      </c>
      <c r="BU153">
        <f>IF('ALL-Students'!BU156='Master Answer Key'!$B155, 1, 0)</f>
        <v>1</v>
      </c>
      <c r="BV153">
        <f>IF('ALL-Students'!BV156='Master Answer Key'!$B155, 1, 0)</f>
        <v>1</v>
      </c>
      <c r="BW153">
        <f>IF('ALL-Students'!BW156='Master Answer Key'!$B155, 1, 0)</f>
        <v>1</v>
      </c>
      <c r="BX153">
        <f>IF('ALL-Students'!BX156='Master Answer Key'!$B155, 1, 0)</f>
        <v>1</v>
      </c>
      <c r="BY153">
        <f>IF('ALL-Students'!BY156='Master Answer Key'!$B155, 1, 0)</f>
        <v>1</v>
      </c>
      <c r="BZ153">
        <f>IF('ALL-Students'!BZ156='Master Answer Key'!$B155, 1, 0)</f>
        <v>1</v>
      </c>
      <c r="CA153">
        <f>IF('ALL-Students'!CA156='Master Answer Key'!$B155, 1, 0)</f>
        <v>1</v>
      </c>
      <c r="CB153">
        <f>IF('ALL-Students'!CB156='Master Answer Key'!$B155, 1, 0)</f>
        <v>1</v>
      </c>
      <c r="CC153">
        <f>IF('ALL-Students'!CC156='Master Answer Key'!$B155, 1, 0)</f>
        <v>1</v>
      </c>
    </row>
    <row r="154">
      <c r="A154" s="5" t="s">
        <v>258</v>
      </c>
      <c r="B154">
        <f>IF('ALL-Students'!B157='Master Answer Key'!$B156, 1, 0)</f>
        <v>0</v>
      </c>
      <c r="C154">
        <f>IF('ALL-Students'!C157='Master Answer Key'!$B156, 1, 0)</f>
        <v>1</v>
      </c>
      <c r="D154">
        <f>IF('ALL-Students'!D157='Master Answer Key'!$B156, 1, 0)</f>
        <v>0</v>
      </c>
      <c r="E154">
        <f>IF('ALL-Students'!E157='Master Answer Key'!$B156, 1, 0)</f>
        <v>0</v>
      </c>
      <c r="F154">
        <f>IF('ALL-Students'!F157='Master Answer Key'!$B156, 1, 0)</f>
        <v>0</v>
      </c>
      <c r="G154">
        <f>IF('ALL-Students'!G157='Master Answer Key'!$B156, 1, 0)</f>
        <v>0</v>
      </c>
      <c r="H154">
        <f>IF('ALL-Students'!H157='Master Answer Key'!$B156, 1, 0)</f>
        <v>0</v>
      </c>
      <c r="I154">
        <f>IF('ALL-Students'!I157='Master Answer Key'!$B156, 1, 0)</f>
        <v>0</v>
      </c>
      <c r="J154">
        <f>IF('ALL-Students'!J157='Master Answer Key'!$B156, 1, 0)</f>
        <v>1</v>
      </c>
      <c r="K154">
        <f>IF('ALL-Students'!K157='Master Answer Key'!$B156, 1, 0)</f>
        <v>1</v>
      </c>
      <c r="L154">
        <f>IF('ALL-Students'!L157='Master Answer Key'!$B156, 1, 0)</f>
        <v>1</v>
      </c>
      <c r="M154">
        <f>IF('ALL-Students'!M157='Master Answer Key'!$B156, 1, 0)</f>
        <v>1</v>
      </c>
      <c r="N154">
        <f>IF('ALL-Students'!N157='Master Answer Key'!$B156, 1, 0)</f>
        <v>0</v>
      </c>
      <c r="O154">
        <f>IF('ALL-Students'!O157='Master Answer Key'!$B156, 1, 0)</f>
        <v>0</v>
      </c>
      <c r="P154">
        <f>IF('ALL-Students'!P157='Master Answer Key'!$B156, 1, 0)</f>
        <v>1</v>
      </c>
      <c r="Q154">
        <f>IF('ALL-Students'!Q157='Master Answer Key'!$B156, 1, 0)</f>
        <v>1</v>
      </c>
      <c r="R154">
        <f>IF('ALL-Students'!R157='Master Answer Key'!$B156, 1, 0)</f>
        <v>0</v>
      </c>
      <c r="S154">
        <f>IF('ALL-Students'!S157='Master Answer Key'!$B156, 1, 0)</f>
        <v>1</v>
      </c>
      <c r="T154">
        <f>IF('ALL-Students'!T157='Master Answer Key'!$B156, 1, 0)</f>
        <v>1</v>
      </c>
      <c r="U154">
        <f>IF('ALL-Students'!U157='Master Answer Key'!$B156, 1, 0)</f>
        <v>0</v>
      </c>
      <c r="V154">
        <f>IF('ALL-Students'!V157='Master Answer Key'!$B156, 1, 0)</f>
        <v>0</v>
      </c>
      <c r="W154">
        <f>IF('ALL-Students'!W157='Master Answer Key'!$B156, 1, 0)</f>
        <v>0</v>
      </c>
      <c r="X154">
        <f>IF('ALL-Students'!X157='Master Answer Key'!$B156, 1, 0)</f>
        <v>0</v>
      </c>
      <c r="Y154">
        <f>IF('ALL-Students'!Y157='Master Answer Key'!$B156, 1, 0)</f>
        <v>0</v>
      </c>
      <c r="Z154">
        <f>IF('ALL-Students'!Z157='Master Answer Key'!$B156, 1, 0)</f>
        <v>1</v>
      </c>
      <c r="AA154">
        <f>IF('ALL-Students'!AA157='Master Answer Key'!$B156, 1, 0)</f>
        <v>1</v>
      </c>
      <c r="AB154">
        <f>IF('ALL-Students'!AB157='Master Answer Key'!$B156, 1, 0)</f>
        <v>1</v>
      </c>
      <c r="AC154">
        <f>IF('ALL-Students'!AC157='Master Answer Key'!$B156, 1, 0)</f>
        <v>1</v>
      </c>
      <c r="AD154">
        <f>IF('ALL-Students'!AD157='Master Answer Key'!$B156, 1, 0)</f>
        <v>1</v>
      </c>
      <c r="AE154">
        <f>IF('ALL-Students'!AE157='Master Answer Key'!$B156, 1, 0)</f>
        <v>1</v>
      </c>
      <c r="AF154">
        <f>IF('ALL-Students'!AF157='Master Answer Key'!$B156, 1, 0)</f>
        <v>0</v>
      </c>
      <c r="AG154">
        <f>IF('ALL-Students'!AG157='Master Answer Key'!$B156, 1, 0)</f>
        <v>0</v>
      </c>
      <c r="AH154">
        <f>IF('ALL-Students'!AH157='Master Answer Key'!$B156, 1, 0)</f>
        <v>1</v>
      </c>
      <c r="AI154">
        <f>IF('ALL-Students'!AI157='Master Answer Key'!$B156, 1, 0)</f>
        <v>1</v>
      </c>
      <c r="AJ154">
        <f>IF('ALL-Students'!AJ157='Master Answer Key'!$B156, 1, 0)</f>
        <v>1</v>
      </c>
      <c r="AK154">
        <f>IF('ALL-Students'!AK157='Master Answer Key'!$B156, 1, 0)</f>
        <v>0</v>
      </c>
      <c r="AL154">
        <f>IF('ALL-Students'!AL157='Master Answer Key'!$B156, 1, 0)</f>
        <v>0</v>
      </c>
      <c r="AM154">
        <f>IF('ALL-Students'!AM157='Master Answer Key'!$B156, 1, 0)</f>
        <v>1</v>
      </c>
      <c r="AN154">
        <f>IF('ALL-Students'!AN157='Master Answer Key'!$B156, 1, 0)</f>
        <v>0</v>
      </c>
      <c r="AO154">
        <f>IF('ALL-Students'!AO157='Master Answer Key'!$B156, 1, 0)</f>
        <v>0</v>
      </c>
      <c r="AP154">
        <f>IF('ALL-Students'!AP157='Master Answer Key'!$B156, 1, 0)</f>
        <v>1</v>
      </c>
      <c r="AQ154">
        <f>IF('ALL-Students'!AQ157='Master Answer Key'!$B156, 1, 0)</f>
        <v>0</v>
      </c>
      <c r="AR154">
        <f>IF('ALL-Students'!AR157='Master Answer Key'!$B156, 1, 0)</f>
        <v>0</v>
      </c>
      <c r="AS154">
        <f>IF('ALL-Students'!AS157='Master Answer Key'!$B156, 1, 0)</f>
        <v>0</v>
      </c>
      <c r="AT154">
        <f>IF('ALL-Students'!AT157='Master Answer Key'!$B156, 1, 0)</f>
        <v>0</v>
      </c>
      <c r="AU154">
        <f>IF('ALL-Students'!AU157='Master Answer Key'!$B156, 1, 0)</f>
        <v>1</v>
      </c>
      <c r="AV154">
        <f>IF('ALL-Students'!AV157='Master Answer Key'!$B156, 1, 0)</f>
        <v>0</v>
      </c>
      <c r="AW154">
        <f>IF('ALL-Students'!AW157='Master Answer Key'!$B156, 1, 0)</f>
        <v>1</v>
      </c>
      <c r="AX154">
        <f>IF('ALL-Students'!AX157='Master Answer Key'!$B156, 1, 0)</f>
        <v>1</v>
      </c>
      <c r="AY154">
        <f>IF('ALL-Students'!AY157='Master Answer Key'!$B156, 1, 0)</f>
        <v>0</v>
      </c>
      <c r="AZ154">
        <f>IF('ALL-Students'!AZ157='Master Answer Key'!$B156, 1, 0)</f>
        <v>0</v>
      </c>
      <c r="BA154">
        <f>IF('ALL-Students'!BA157='Master Answer Key'!$B156, 1, 0)</f>
        <v>1</v>
      </c>
      <c r="BB154">
        <f>IF('ALL-Students'!BB157='Master Answer Key'!$B156, 1, 0)</f>
        <v>0</v>
      </c>
      <c r="BC154">
        <f>IF('ALL-Students'!BC157='Master Answer Key'!$B156, 1, 0)</f>
        <v>1</v>
      </c>
      <c r="BD154">
        <f>IF('ALL-Students'!BD157='Master Answer Key'!$B156, 1, 0)</f>
        <v>0</v>
      </c>
      <c r="BE154">
        <f>IF('ALL-Students'!BE157='Master Answer Key'!$B156, 1, 0)</f>
        <v>1</v>
      </c>
      <c r="BF154">
        <f>IF('ALL-Students'!BF157='Master Answer Key'!$B156, 1, 0)</f>
        <v>1</v>
      </c>
      <c r="BG154">
        <f>IF('ALL-Students'!BG157='Master Answer Key'!$B156, 1, 0)</f>
        <v>1</v>
      </c>
      <c r="BH154">
        <f>IF('ALL-Students'!BH157='Master Answer Key'!$B156, 1, 0)</f>
        <v>0</v>
      </c>
      <c r="BI154">
        <f>IF('ALL-Students'!BI157='Master Answer Key'!$B156, 1, 0)</f>
        <v>1</v>
      </c>
      <c r="BJ154">
        <f>IF('ALL-Students'!BJ157='Master Answer Key'!$B156, 1, 0)</f>
        <v>0</v>
      </c>
      <c r="BK154">
        <f>IF('ALL-Students'!BK157='Master Answer Key'!$B156, 1, 0)</f>
        <v>0</v>
      </c>
      <c r="BL154">
        <f>IF('ALL-Students'!BL157='Master Answer Key'!$B156, 1, 0)</f>
        <v>1</v>
      </c>
      <c r="BM154">
        <f>IF('ALL-Students'!BM157='Master Answer Key'!$B156, 1, 0)</f>
        <v>1</v>
      </c>
      <c r="BN154">
        <f>IF('ALL-Students'!BN157='Master Answer Key'!$B156, 1, 0)</f>
        <v>1</v>
      </c>
      <c r="BO154">
        <f>IF('ALL-Students'!BO157='Master Answer Key'!$B156, 1, 0)</f>
        <v>1</v>
      </c>
      <c r="BP154">
        <f>IF('ALL-Students'!BP157='Master Answer Key'!$B156, 1, 0)</f>
        <v>1</v>
      </c>
      <c r="BQ154">
        <f>IF('ALL-Students'!BQ157='Master Answer Key'!$B156, 1, 0)</f>
        <v>0</v>
      </c>
      <c r="BR154">
        <f>IF('ALL-Students'!BR157='Master Answer Key'!$B156, 1, 0)</f>
        <v>1</v>
      </c>
      <c r="BS154">
        <f>IF('ALL-Students'!BS157='Master Answer Key'!$B156, 1, 0)</f>
        <v>1</v>
      </c>
      <c r="BT154">
        <f>IF('ALL-Students'!BT157='Master Answer Key'!$B156, 1, 0)</f>
        <v>1</v>
      </c>
      <c r="BU154">
        <f>IF('ALL-Students'!BU157='Master Answer Key'!$B156, 1, 0)</f>
        <v>1</v>
      </c>
      <c r="BV154">
        <f>IF('ALL-Students'!BV157='Master Answer Key'!$B156, 1, 0)</f>
        <v>0</v>
      </c>
      <c r="BW154">
        <f>IF('ALL-Students'!BW157='Master Answer Key'!$B156, 1, 0)</f>
        <v>1</v>
      </c>
      <c r="BX154">
        <f>IF('ALL-Students'!BX157='Master Answer Key'!$B156, 1, 0)</f>
        <v>1</v>
      </c>
      <c r="BY154">
        <f>IF('ALL-Students'!BY157='Master Answer Key'!$B156, 1, 0)</f>
        <v>1</v>
      </c>
      <c r="BZ154">
        <f>IF('ALL-Students'!BZ157='Master Answer Key'!$B156, 1, 0)</f>
        <v>1</v>
      </c>
      <c r="CA154">
        <f>IF('ALL-Students'!CA157='Master Answer Key'!$B156, 1, 0)</f>
        <v>1</v>
      </c>
      <c r="CB154">
        <f>IF('ALL-Students'!CB157='Master Answer Key'!$B156, 1, 0)</f>
        <v>0</v>
      </c>
      <c r="CC154">
        <f>IF('ALL-Students'!CC157='Master Answer Key'!$B156, 1, 0)</f>
        <v>0</v>
      </c>
    </row>
    <row r="155">
      <c r="A155" s="5" t="s">
        <v>259</v>
      </c>
      <c r="B155">
        <f>IF('ALL-Students'!B158='Master Answer Key'!$B157, 1, 0)</f>
        <v>1</v>
      </c>
      <c r="C155">
        <f>IF('ALL-Students'!C158='Master Answer Key'!$B157, 1, 0)</f>
        <v>1</v>
      </c>
      <c r="D155">
        <f>IF('ALL-Students'!D158='Master Answer Key'!$B157, 1, 0)</f>
        <v>1</v>
      </c>
      <c r="E155">
        <f>IF('ALL-Students'!E158='Master Answer Key'!$B157, 1, 0)</f>
        <v>1</v>
      </c>
      <c r="F155">
        <f>IF('ALL-Students'!F158='Master Answer Key'!$B157, 1, 0)</f>
        <v>1</v>
      </c>
      <c r="G155">
        <f>IF('ALL-Students'!G158='Master Answer Key'!$B157, 1, 0)</f>
        <v>0</v>
      </c>
      <c r="H155">
        <f>IF('ALL-Students'!H158='Master Answer Key'!$B157, 1, 0)</f>
        <v>0</v>
      </c>
      <c r="I155">
        <f>IF('ALL-Students'!I158='Master Answer Key'!$B157, 1, 0)</f>
        <v>1</v>
      </c>
      <c r="J155">
        <f>IF('ALL-Students'!J158='Master Answer Key'!$B157, 1, 0)</f>
        <v>1</v>
      </c>
      <c r="K155">
        <f>IF('ALL-Students'!K158='Master Answer Key'!$B157, 1, 0)</f>
        <v>0</v>
      </c>
      <c r="L155">
        <f>IF('ALL-Students'!L158='Master Answer Key'!$B157, 1, 0)</f>
        <v>1</v>
      </c>
      <c r="M155">
        <f>IF('ALL-Students'!M158='Master Answer Key'!$B157, 1, 0)</f>
        <v>1</v>
      </c>
      <c r="N155">
        <f>IF('ALL-Students'!N158='Master Answer Key'!$B157, 1, 0)</f>
        <v>1</v>
      </c>
      <c r="O155">
        <f>IF('ALL-Students'!O158='Master Answer Key'!$B157, 1, 0)</f>
        <v>1</v>
      </c>
      <c r="P155">
        <f>IF('ALL-Students'!P158='Master Answer Key'!$B157, 1, 0)</f>
        <v>1</v>
      </c>
      <c r="Q155">
        <f>IF('ALL-Students'!Q158='Master Answer Key'!$B157, 1, 0)</f>
        <v>0</v>
      </c>
      <c r="R155">
        <f>IF('ALL-Students'!R158='Master Answer Key'!$B157, 1, 0)</f>
        <v>1</v>
      </c>
      <c r="S155">
        <f>IF('ALL-Students'!S158='Master Answer Key'!$B157, 1, 0)</f>
        <v>1</v>
      </c>
      <c r="T155">
        <f>IF('ALL-Students'!T158='Master Answer Key'!$B157, 1, 0)</f>
        <v>0</v>
      </c>
      <c r="U155">
        <f>IF('ALL-Students'!U158='Master Answer Key'!$B157, 1, 0)</f>
        <v>1</v>
      </c>
      <c r="V155">
        <f>IF('ALL-Students'!V158='Master Answer Key'!$B157, 1, 0)</f>
        <v>1</v>
      </c>
      <c r="W155">
        <f>IF('ALL-Students'!W158='Master Answer Key'!$B157, 1, 0)</f>
        <v>0</v>
      </c>
      <c r="X155">
        <f>IF('ALL-Students'!X158='Master Answer Key'!$B157, 1, 0)</f>
        <v>1</v>
      </c>
      <c r="Y155">
        <f>IF('ALL-Students'!Y158='Master Answer Key'!$B157, 1, 0)</f>
        <v>0</v>
      </c>
      <c r="Z155">
        <f>IF('ALL-Students'!Z158='Master Answer Key'!$B157, 1, 0)</f>
        <v>1</v>
      </c>
      <c r="AA155">
        <f>IF('ALL-Students'!AA158='Master Answer Key'!$B157, 1, 0)</f>
        <v>1</v>
      </c>
      <c r="AB155">
        <f>IF('ALL-Students'!AB158='Master Answer Key'!$B157, 1, 0)</f>
        <v>1</v>
      </c>
      <c r="AC155">
        <f>IF('ALL-Students'!AC158='Master Answer Key'!$B157, 1, 0)</f>
        <v>1</v>
      </c>
      <c r="AD155">
        <f>IF('ALL-Students'!AD158='Master Answer Key'!$B157, 1, 0)</f>
        <v>1</v>
      </c>
      <c r="AE155">
        <f>IF('ALL-Students'!AE158='Master Answer Key'!$B157, 1, 0)</f>
        <v>0</v>
      </c>
      <c r="AF155">
        <f>IF('ALL-Students'!AF158='Master Answer Key'!$B157, 1, 0)</f>
        <v>0</v>
      </c>
      <c r="AG155">
        <f>IF('ALL-Students'!AG158='Master Answer Key'!$B157, 1, 0)</f>
        <v>1</v>
      </c>
      <c r="AH155">
        <f>IF('ALL-Students'!AH158='Master Answer Key'!$B157, 1, 0)</f>
        <v>1</v>
      </c>
      <c r="AI155">
        <f>IF('ALL-Students'!AI158='Master Answer Key'!$B157, 1, 0)</f>
        <v>1</v>
      </c>
      <c r="AJ155">
        <f>IF('ALL-Students'!AJ158='Master Answer Key'!$B157, 1, 0)</f>
        <v>1</v>
      </c>
      <c r="AK155">
        <f>IF('ALL-Students'!AK158='Master Answer Key'!$B157, 1, 0)</f>
        <v>1</v>
      </c>
      <c r="AL155">
        <f>IF('ALL-Students'!AL158='Master Answer Key'!$B157, 1, 0)</f>
        <v>1</v>
      </c>
      <c r="AM155">
        <f>IF('ALL-Students'!AM158='Master Answer Key'!$B157, 1, 0)</f>
        <v>1</v>
      </c>
      <c r="AN155">
        <f>IF('ALL-Students'!AN158='Master Answer Key'!$B157, 1, 0)</f>
        <v>0</v>
      </c>
      <c r="AO155">
        <f>IF('ALL-Students'!AO158='Master Answer Key'!$B157, 1, 0)</f>
        <v>1</v>
      </c>
      <c r="AP155">
        <f>IF('ALL-Students'!AP158='Master Answer Key'!$B157, 1, 0)</f>
        <v>0</v>
      </c>
      <c r="AQ155">
        <f>IF('ALL-Students'!AQ158='Master Answer Key'!$B157, 1, 0)</f>
        <v>1</v>
      </c>
      <c r="AR155">
        <f>IF('ALL-Students'!AR158='Master Answer Key'!$B157, 1, 0)</f>
        <v>1</v>
      </c>
      <c r="AS155">
        <f>IF('ALL-Students'!AS158='Master Answer Key'!$B157, 1, 0)</f>
        <v>0</v>
      </c>
      <c r="AT155">
        <f>IF('ALL-Students'!AT158='Master Answer Key'!$B157, 1, 0)</f>
        <v>1</v>
      </c>
      <c r="AU155">
        <f>IF('ALL-Students'!AU158='Master Answer Key'!$B157, 1, 0)</f>
        <v>1</v>
      </c>
      <c r="AV155">
        <f>IF('ALL-Students'!AV158='Master Answer Key'!$B157, 1, 0)</f>
        <v>1</v>
      </c>
      <c r="AW155">
        <f>IF('ALL-Students'!AW158='Master Answer Key'!$B157, 1, 0)</f>
        <v>1</v>
      </c>
      <c r="AX155">
        <f>IF('ALL-Students'!AX158='Master Answer Key'!$B157, 1, 0)</f>
        <v>1</v>
      </c>
      <c r="AY155">
        <f>IF('ALL-Students'!AY158='Master Answer Key'!$B157, 1, 0)</f>
        <v>1</v>
      </c>
      <c r="AZ155">
        <f>IF('ALL-Students'!AZ158='Master Answer Key'!$B157, 1, 0)</f>
        <v>1</v>
      </c>
      <c r="BA155">
        <f>IF('ALL-Students'!BA158='Master Answer Key'!$B157, 1, 0)</f>
        <v>1</v>
      </c>
      <c r="BB155">
        <f>IF('ALL-Students'!BB158='Master Answer Key'!$B157, 1, 0)</f>
        <v>1</v>
      </c>
      <c r="BC155">
        <f>IF('ALL-Students'!BC158='Master Answer Key'!$B157, 1, 0)</f>
        <v>1</v>
      </c>
      <c r="BD155">
        <f>IF('ALL-Students'!BD158='Master Answer Key'!$B157, 1, 0)</f>
        <v>1</v>
      </c>
      <c r="BE155">
        <f>IF('ALL-Students'!BE158='Master Answer Key'!$B157, 1, 0)</f>
        <v>1</v>
      </c>
      <c r="BF155">
        <f>IF('ALL-Students'!BF158='Master Answer Key'!$B157, 1, 0)</f>
        <v>1</v>
      </c>
      <c r="BG155">
        <f>IF('ALL-Students'!BG158='Master Answer Key'!$B157, 1, 0)</f>
        <v>1</v>
      </c>
      <c r="BH155">
        <f>IF('ALL-Students'!BH158='Master Answer Key'!$B157, 1, 0)</f>
        <v>1</v>
      </c>
      <c r="BI155">
        <f>IF('ALL-Students'!BI158='Master Answer Key'!$B157, 1, 0)</f>
        <v>1</v>
      </c>
      <c r="BJ155">
        <f>IF('ALL-Students'!BJ158='Master Answer Key'!$B157, 1, 0)</f>
        <v>1</v>
      </c>
      <c r="BK155">
        <f>IF('ALL-Students'!BK158='Master Answer Key'!$B157, 1, 0)</f>
        <v>1</v>
      </c>
      <c r="BL155">
        <f>IF('ALL-Students'!BL158='Master Answer Key'!$B157, 1, 0)</f>
        <v>1</v>
      </c>
      <c r="BM155">
        <f>IF('ALL-Students'!BM158='Master Answer Key'!$B157, 1, 0)</f>
        <v>1</v>
      </c>
      <c r="BN155">
        <f>IF('ALL-Students'!BN158='Master Answer Key'!$B157, 1, 0)</f>
        <v>1</v>
      </c>
      <c r="BO155">
        <f>IF('ALL-Students'!BO158='Master Answer Key'!$B157, 1, 0)</f>
        <v>1</v>
      </c>
      <c r="BP155">
        <f>IF('ALL-Students'!BP158='Master Answer Key'!$B157, 1, 0)</f>
        <v>1</v>
      </c>
      <c r="BQ155">
        <f>IF('ALL-Students'!BQ158='Master Answer Key'!$B157, 1, 0)</f>
        <v>1</v>
      </c>
      <c r="BR155">
        <f>IF('ALL-Students'!BR158='Master Answer Key'!$B157, 1, 0)</f>
        <v>1</v>
      </c>
      <c r="BS155">
        <f>IF('ALL-Students'!BS158='Master Answer Key'!$B157, 1, 0)</f>
        <v>1</v>
      </c>
      <c r="BT155">
        <f>IF('ALL-Students'!BT158='Master Answer Key'!$B157, 1, 0)</f>
        <v>0</v>
      </c>
      <c r="BU155">
        <f>IF('ALL-Students'!BU158='Master Answer Key'!$B157, 1, 0)</f>
        <v>1</v>
      </c>
      <c r="BV155">
        <f>IF('ALL-Students'!BV158='Master Answer Key'!$B157, 1, 0)</f>
        <v>1</v>
      </c>
      <c r="BW155">
        <f>IF('ALL-Students'!BW158='Master Answer Key'!$B157, 1, 0)</f>
        <v>1</v>
      </c>
      <c r="BX155">
        <f>IF('ALL-Students'!BX158='Master Answer Key'!$B157, 1, 0)</f>
        <v>0</v>
      </c>
      <c r="BY155">
        <f>IF('ALL-Students'!BY158='Master Answer Key'!$B157, 1, 0)</f>
        <v>1</v>
      </c>
      <c r="BZ155">
        <f>IF('ALL-Students'!BZ158='Master Answer Key'!$B157, 1, 0)</f>
        <v>1</v>
      </c>
      <c r="CA155">
        <f>IF('ALL-Students'!CA158='Master Answer Key'!$B157, 1, 0)</f>
        <v>1</v>
      </c>
      <c r="CB155">
        <f>IF('ALL-Students'!CB158='Master Answer Key'!$B157, 1, 0)</f>
        <v>0</v>
      </c>
      <c r="CC155">
        <f>IF('ALL-Students'!CC158='Master Answer Key'!$B157, 1, 0)</f>
        <v>1</v>
      </c>
    </row>
    <row r="156">
      <c r="A156" s="5" t="s">
        <v>260</v>
      </c>
      <c r="B156">
        <f>IF('ALL-Students'!B159='Master Answer Key'!$B158, 1, 0)</f>
        <v>1</v>
      </c>
      <c r="C156">
        <f>IF('ALL-Students'!C159='Master Answer Key'!$B158, 1, 0)</f>
        <v>1</v>
      </c>
      <c r="D156">
        <f>IF('ALL-Students'!D159='Master Answer Key'!$B158, 1, 0)</f>
        <v>1</v>
      </c>
      <c r="E156">
        <f>IF('ALL-Students'!E159='Master Answer Key'!$B158, 1, 0)</f>
        <v>0</v>
      </c>
      <c r="F156">
        <f>IF('ALL-Students'!F159='Master Answer Key'!$B158, 1, 0)</f>
        <v>0</v>
      </c>
      <c r="G156">
        <f>IF('ALL-Students'!G159='Master Answer Key'!$B158, 1, 0)</f>
        <v>0</v>
      </c>
      <c r="H156">
        <f>IF('ALL-Students'!H159='Master Answer Key'!$B158, 1, 0)</f>
        <v>1</v>
      </c>
      <c r="I156">
        <f>IF('ALL-Students'!I159='Master Answer Key'!$B158, 1, 0)</f>
        <v>1</v>
      </c>
      <c r="J156">
        <f>IF('ALL-Students'!J159='Master Answer Key'!$B158, 1, 0)</f>
        <v>1</v>
      </c>
      <c r="K156">
        <f>IF('ALL-Students'!K159='Master Answer Key'!$B158, 1, 0)</f>
        <v>0</v>
      </c>
      <c r="L156">
        <f>IF('ALL-Students'!L159='Master Answer Key'!$B158, 1, 0)</f>
        <v>1</v>
      </c>
      <c r="M156">
        <f>IF('ALL-Students'!M159='Master Answer Key'!$B158, 1, 0)</f>
        <v>1</v>
      </c>
      <c r="N156">
        <f>IF('ALL-Students'!N159='Master Answer Key'!$B158, 1, 0)</f>
        <v>1</v>
      </c>
      <c r="O156">
        <f>IF('ALL-Students'!O159='Master Answer Key'!$B158, 1, 0)</f>
        <v>1</v>
      </c>
      <c r="P156">
        <f>IF('ALL-Students'!P159='Master Answer Key'!$B158, 1, 0)</f>
        <v>1</v>
      </c>
      <c r="Q156">
        <f>IF('ALL-Students'!Q159='Master Answer Key'!$B158, 1, 0)</f>
        <v>1</v>
      </c>
      <c r="R156">
        <f>IF('ALL-Students'!R159='Master Answer Key'!$B158, 1, 0)</f>
        <v>0</v>
      </c>
      <c r="S156">
        <f>IF('ALL-Students'!S159='Master Answer Key'!$B158, 1, 0)</f>
        <v>0</v>
      </c>
      <c r="T156">
        <f>IF('ALL-Students'!T159='Master Answer Key'!$B158, 1, 0)</f>
        <v>1</v>
      </c>
      <c r="U156">
        <f>IF('ALL-Students'!U159='Master Answer Key'!$B158, 1, 0)</f>
        <v>1</v>
      </c>
      <c r="V156">
        <f>IF('ALL-Students'!V159='Master Answer Key'!$B158, 1, 0)</f>
        <v>1</v>
      </c>
      <c r="W156">
        <f>IF('ALL-Students'!W159='Master Answer Key'!$B158, 1, 0)</f>
        <v>0</v>
      </c>
      <c r="X156">
        <f>IF('ALL-Students'!X159='Master Answer Key'!$B158, 1, 0)</f>
        <v>1</v>
      </c>
      <c r="Y156">
        <f>IF('ALL-Students'!Y159='Master Answer Key'!$B158, 1, 0)</f>
        <v>0</v>
      </c>
      <c r="Z156">
        <f>IF('ALL-Students'!Z159='Master Answer Key'!$B158, 1, 0)</f>
        <v>1</v>
      </c>
      <c r="AA156">
        <f>IF('ALL-Students'!AA159='Master Answer Key'!$B158, 1, 0)</f>
        <v>1</v>
      </c>
      <c r="AB156">
        <f>IF('ALL-Students'!AB159='Master Answer Key'!$B158, 1, 0)</f>
        <v>1</v>
      </c>
      <c r="AC156">
        <f>IF('ALL-Students'!AC159='Master Answer Key'!$B158, 1, 0)</f>
        <v>1</v>
      </c>
      <c r="AD156">
        <f>IF('ALL-Students'!AD159='Master Answer Key'!$B158, 1, 0)</f>
        <v>1</v>
      </c>
      <c r="AE156">
        <f>IF('ALL-Students'!AE159='Master Answer Key'!$B158, 1, 0)</f>
        <v>1</v>
      </c>
      <c r="AF156">
        <f>IF('ALL-Students'!AF159='Master Answer Key'!$B158, 1, 0)</f>
        <v>0</v>
      </c>
      <c r="AG156">
        <f>IF('ALL-Students'!AG159='Master Answer Key'!$B158, 1, 0)</f>
        <v>1</v>
      </c>
      <c r="AH156">
        <f>IF('ALL-Students'!AH159='Master Answer Key'!$B158, 1, 0)</f>
        <v>1</v>
      </c>
      <c r="AI156">
        <f>IF('ALL-Students'!AI159='Master Answer Key'!$B158, 1, 0)</f>
        <v>1</v>
      </c>
      <c r="AJ156">
        <f>IF('ALL-Students'!AJ159='Master Answer Key'!$B158, 1, 0)</f>
        <v>1</v>
      </c>
      <c r="AK156">
        <f>IF('ALL-Students'!AK159='Master Answer Key'!$B158, 1, 0)</f>
        <v>1</v>
      </c>
      <c r="AL156">
        <f>IF('ALL-Students'!AL159='Master Answer Key'!$B158, 1, 0)</f>
        <v>0</v>
      </c>
      <c r="AM156">
        <f>IF('ALL-Students'!AM159='Master Answer Key'!$B158, 1, 0)</f>
        <v>1</v>
      </c>
      <c r="AN156">
        <f>IF('ALL-Students'!AN159='Master Answer Key'!$B158, 1, 0)</f>
        <v>0</v>
      </c>
      <c r="AO156">
        <f>IF('ALL-Students'!AO159='Master Answer Key'!$B158, 1, 0)</f>
        <v>1</v>
      </c>
      <c r="AP156">
        <f>IF('ALL-Students'!AP159='Master Answer Key'!$B158, 1, 0)</f>
        <v>1</v>
      </c>
      <c r="AQ156">
        <f>IF('ALL-Students'!AQ159='Master Answer Key'!$B158, 1, 0)</f>
        <v>1</v>
      </c>
      <c r="AR156">
        <f>IF('ALL-Students'!AR159='Master Answer Key'!$B158, 1, 0)</f>
        <v>1</v>
      </c>
      <c r="AS156">
        <f>IF('ALL-Students'!AS159='Master Answer Key'!$B158, 1, 0)</f>
        <v>0</v>
      </c>
      <c r="AT156">
        <f>IF('ALL-Students'!AT159='Master Answer Key'!$B158, 1, 0)</f>
        <v>1</v>
      </c>
      <c r="AU156">
        <f>IF('ALL-Students'!AU159='Master Answer Key'!$B158, 1, 0)</f>
        <v>1</v>
      </c>
      <c r="AV156">
        <f>IF('ALL-Students'!AV159='Master Answer Key'!$B158, 1, 0)</f>
        <v>1</v>
      </c>
      <c r="AW156">
        <f>IF('ALL-Students'!AW159='Master Answer Key'!$B158, 1, 0)</f>
        <v>1</v>
      </c>
      <c r="AX156">
        <f>IF('ALL-Students'!AX159='Master Answer Key'!$B158, 1, 0)</f>
        <v>1</v>
      </c>
      <c r="AY156">
        <f>IF('ALL-Students'!AY159='Master Answer Key'!$B158, 1, 0)</f>
        <v>1</v>
      </c>
      <c r="AZ156">
        <f>IF('ALL-Students'!AZ159='Master Answer Key'!$B158, 1, 0)</f>
        <v>1</v>
      </c>
      <c r="BA156">
        <f>IF('ALL-Students'!BA159='Master Answer Key'!$B158, 1, 0)</f>
        <v>1</v>
      </c>
      <c r="BB156">
        <f>IF('ALL-Students'!BB159='Master Answer Key'!$B158, 1, 0)</f>
        <v>0</v>
      </c>
      <c r="BC156">
        <f>IF('ALL-Students'!BC159='Master Answer Key'!$B158, 1, 0)</f>
        <v>1</v>
      </c>
      <c r="BD156">
        <f>IF('ALL-Students'!BD159='Master Answer Key'!$B158, 1, 0)</f>
        <v>1</v>
      </c>
      <c r="BE156">
        <f>IF('ALL-Students'!BE159='Master Answer Key'!$B158, 1, 0)</f>
        <v>1</v>
      </c>
      <c r="BF156">
        <f>IF('ALL-Students'!BF159='Master Answer Key'!$B158, 1, 0)</f>
        <v>1</v>
      </c>
      <c r="BG156">
        <f>IF('ALL-Students'!BG159='Master Answer Key'!$B158, 1, 0)</f>
        <v>1</v>
      </c>
      <c r="BH156">
        <f>IF('ALL-Students'!BH159='Master Answer Key'!$B158, 1, 0)</f>
        <v>1</v>
      </c>
      <c r="BI156">
        <f>IF('ALL-Students'!BI159='Master Answer Key'!$B158, 1, 0)</f>
        <v>1</v>
      </c>
      <c r="BJ156">
        <f>IF('ALL-Students'!BJ159='Master Answer Key'!$B158, 1, 0)</f>
        <v>1</v>
      </c>
      <c r="BK156">
        <f>IF('ALL-Students'!BK159='Master Answer Key'!$B158, 1, 0)</f>
        <v>1</v>
      </c>
      <c r="BL156">
        <f>IF('ALL-Students'!BL159='Master Answer Key'!$B158, 1, 0)</f>
        <v>1</v>
      </c>
      <c r="BM156">
        <f>IF('ALL-Students'!BM159='Master Answer Key'!$B158, 1, 0)</f>
        <v>1</v>
      </c>
      <c r="BN156">
        <f>IF('ALL-Students'!BN159='Master Answer Key'!$B158, 1, 0)</f>
        <v>1</v>
      </c>
      <c r="BO156">
        <f>IF('ALL-Students'!BO159='Master Answer Key'!$B158, 1, 0)</f>
        <v>1</v>
      </c>
      <c r="BP156">
        <f>IF('ALL-Students'!BP159='Master Answer Key'!$B158, 1, 0)</f>
        <v>1</v>
      </c>
      <c r="BQ156">
        <f>IF('ALL-Students'!BQ159='Master Answer Key'!$B158, 1, 0)</f>
        <v>1</v>
      </c>
      <c r="BR156">
        <f>IF('ALL-Students'!BR159='Master Answer Key'!$B158, 1, 0)</f>
        <v>1</v>
      </c>
      <c r="BS156">
        <f>IF('ALL-Students'!BS159='Master Answer Key'!$B158, 1, 0)</f>
        <v>1</v>
      </c>
      <c r="BT156">
        <f>IF('ALL-Students'!BT159='Master Answer Key'!$B158, 1, 0)</f>
        <v>1</v>
      </c>
      <c r="BU156">
        <f>IF('ALL-Students'!BU159='Master Answer Key'!$B158, 1, 0)</f>
        <v>1</v>
      </c>
      <c r="BV156">
        <f>IF('ALL-Students'!BV159='Master Answer Key'!$B158, 1, 0)</f>
        <v>1</v>
      </c>
      <c r="BW156">
        <f>IF('ALL-Students'!BW159='Master Answer Key'!$B158, 1, 0)</f>
        <v>1</v>
      </c>
      <c r="BX156">
        <f>IF('ALL-Students'!BX159='Master Answer Key'!$B158, 1, 0)</f>
        <v>1</v>
      </c>
      <c r="BY156">
        <f>IF('ALL-Students'!BY159='Master Answer Key'!$B158, 1, 0)</f>
        <v>1</v>
      </c>
      <c r="BZ156">
        <f>IF('ALL-Students'!BZ159='Master Answer Key'!$B158, 1, 0)</f>
        <v>1</v>
      </c>
      <c r="CA156">
        <f>IF('ALL-Students'!CA159='Master Answer Key'!$B158, 1, 0)</f>
        <v>1</v>
      </c>
      <c r="CB156">
        <f>IF('ALL-Students'!CB159='Master Answer Key'!$B158, 1, 0)</f>
        <v>1</v>
      </c>
      <c r="CC156">
        <f>IF('ALL-Students'!CC159='Master Answer Key'!$B158, 1, 0)</f>
        <v>1</v>
      </c>
    </row>
    <row r="157">
      <c r="A157" s="5" t="s">
        <v>261</v>
      </c>
      <c r="B157">
        <f>IF('ALL-Students'!B160='Master Answer Key'!$B159, 1, 0)</f>
        <v>1</v>
      </c>
      <c r="C157">
        <f>IF('ALL-Students'!C160='Master Answer Key'!$B159, 1, 0)</f>
        <v>1</v>
      </c>
      <c r="D157">
        <f>IF('ALL-Students'!D160='Master Answer Key'!$B159, 1, 0)</f>
        <v>1</v>
      </c>
      <c r="E157">
        <f>IF('ALL-Students'!E160='Master Answer Key'!$B159, 1, 0)</f>
        <v>1</v>
      </c>
      <c r="F157">
        <f>IF('ALL-Students'!F160='Master Answer Key'!$B159, 1, 0)</f>
        <v>1</v>
      </c>
      <c r="G157">
        <f>IF('ALL-Students'!G160='Master Answer Key'!$B159, 1, 0)</f>
        <v>0</v>
      </c>
      <c r="H157">
        <f>IF('ALL-Students'!H160='Master Answer Key'!$B159, 1, 0)</f>
        <v>1</v>
      </c>
      <c r="I157">
        <f>IF('ALL-Students'!I160='Master Answer Key'!$B159, 1, 0)</f>
        <v>0</v>
      </c>
      <c r="J157">
        <f>IF('ALL-Students'!J160='Master Answer Key'!$B159, 1, 0)</f>
        <v>1</v>
      </c>
      <c r="K157">
        <f>IF('ALL-Students'!K160='Master Answer Key'!$B159, 1, 0)</f>
        <v>1</v>
      </c>
      <c r="L157">
        <f>IF('ALL-Students'!L160='Master Answer Key'!$B159, 1, 0)</f>
        <v>1</v>
      </c>
      <c r="M157">
        <f>IF('ALL-Students'!M160='Master Answer Key'!$B159, 1, 0)</f>
        <v>1</v>
      </c>
      <c r="N157">
        <f>IF('ALL-Students'!N160='Master Answer Key'!$B159, 1, 0)</f>
        <v>0</v>
      </c>
      <c r="O157">
        <f>IF('ALL-Students'!O160='Master Answer Key'!$B159, 1, 0)</f>
        <v>1</v>
      </c>
      <c r="P157">
        <f>IF('ALL-Students'!P160='Master Answer Key'!$B159, 1, 0)</f>
        <v>1</v>
      </c>
      <c r="Q157">
        <f>IF('ALL-Students'!Q160='Master Answer Key'!$B159, 1, 0)</f>
        <v>1</v>
      </c>
      <c r="R157">
        <f>IF('ALL-Students'!R160='Master Answer Key'!$B159, 1, 0)</f>
        <v>1</v>
      </c>
      <c r="S157">
        <f>IF('ALL-Students'!S160='Master Answer Key'!$B159, 1, 0)</f>
        <v>0</v>
      </c>
      <c r="T157">
        <f>IF('ALL-Students'!T160='Master Answer Key'!$B159, 1, 0)</f>
        <v>1</v>
      </c>
      <c r="U157">
        <f>IF('ALL-Students'!U160='Master Answer Key'!$B159, 1, 0)</f>
        <v>1</v>
      </c>
      <c r="V157">
        <f>IF('ALL-Students'!V160='Master Answer Key'!$B159, 1, 0)</f>
        <v>1</v>
      </c>
      <c r="W157">
        <f>IF('ALL-Students'!W160='Master Answer Key'!$B159, 1, 0)</f>
        <v>0</v>
      </c>
      <c r="X157">
        <f>IF('ALL-Students'!X160='Master Answer Key'!$B159, 1, 0)</f>
        <v>1</v>
      </c>
      <c r="Y157">
        <f>IF('ALL-Students'!Y160='Master Answer Key'!$B159, 1, 0)</f>
        <v>0</v>
      </c>
      <c r="Z157">
        <f>IF('ALL-Students'!Z160='Master Answer Key'!$B159, 1, 0)</f>
        <v>1</v>
      </c>
      <c r="AA157">
        <f>IF('ALL-Students'!AA160='Master Answer Key'!$B159, 1, 0)</f>
        <v>1</v>
      </c>
      <c r="AB157">
        <f>IF('ALL-Students'!AB160='Master Answer Key'!$B159, 1, 0)</f>
        <v>1</v>
      </c>
      <c r="AC157">
        <f>IF('ALL-Students'!AC160='Master Answer Key'!$B159, 1, 0)</f>
        <v>1</v>
      </c>
      <c r="AD157">
        <f>IF('ALL-Students'!AD160='Master Answer Key'!$B159, 1, 0)</f>
        <v>1</v>
      </c>
      <c r="AE157">
        <f>IF('ALL-Students'!AE160='Master Answer Key'!$B159, 1, 0)</f>
        <v>0</v>
      </c>
      <c r="AF157">
        <f>IF('ALL-Students'!AF160='Master Answer Key'!$B159, 1, 0)</f>
        <v>0</v>
      </c>
      <c r="AG157">
        <f>IF('ALL-Students'!AG160='Master Answer Key'!$B159, 1, 0)</f>
        <v>1</v>
      </c>
      <c r="AH157">
        <f>IF('ALL-Students'!AH160='Master Answer Key'!$B159, 1, 0)</f>
        <v>1</v>
      </c>
      <c r="AI157">
        <f>IF('ALL-Students'!AI160='Master Answer Key'!$B159, 1, 0)</f>
        <v>1</v>
      </c>
      <c r="AJ157">
        <f>IF('ALL-Students'!AJ160='Master Answer Key'!$B159, 1, 0)</f>
        <v>1</v>
      </c>
      <c r="AK157">
        <f>IF('ALL-Students'!AK160='Master Answer Key'!$B159, 1, 0)</f>
        <v>1</v>
      </c>
      <c r="AL157">
        <f>IF('ALL-Students'!AL160='Master Answer Key'!$B159, 1, 0)</f>
        <v>1</v>
      </c>
      <c r="AM157">
        <f>IF('ALL-Students'!AM160='Master Answer Key'!$B159, 1, 0)</f>
        <v>1</v>
      </c>
      <c r="AN157">
        <f>IF('ALL-Students'!AN160='Master Answer Key'!$B159, 1, 0)</f>
        <v>0</v>
      </c>
      <c r="AO157">
        <f>IF('ALL-Students'!AO160='Master Answer Key'!$B159, 1, 0)</f>
        <v>1</v>
      </c>
      <c r="AP157">
        <f>IF('ALL-Students'!AP160='Master Answer Key'!$B159, 1, 0)</f>
        <v>1</v>
      </c>
      <c r="AQ157">
        <f>IF('ALL-Students'!AQ160='Master Answer Key'!$B159, 1, 0)</f>
        <v>1</v>
      </c>
      <c r="AR157">
        <f>IF('ALL-Students'!AR160='Master Answer Key'!$B159, 1, 0)</f>
        <v>0</v>
      </c>
      <c r="AS157">
        <f>IF('ALL-Students'!AS160='Master Answer Key'!$B159, 1, 0)</f>
        <v>0</v>
      </c>
      <c r="AT157">
        <f>IF('ALL-Students'!AT160='Master Answer Key'!$B159, 1, 0)</f>
        <v>1</v>
      </c>
      <c r="AU157">
        <f>IF('ALL-Students'!AU160='Master Answer Key'!$B159, 1, 0)</f>
        <v>1</v>
      </c>
      <c r="AV157">
        <f>IF('ALL-Students'!AV160='Master Answer Key'!$B159, 1, 0)</f>
        <v>1</v>
      </c>
      <c r="AW157">
        <f>IF('ALL-Students'!AW160='Master Answer Key'!$B159, 1, 0)</f>
        <v>1</v>
      </c>
      <c r="AX157">
        <f>IF('ALL-Students'!AX160='Master Answer Key'!$B159, 1, 0)</f>
        <v>1</v>
      </c>
      <c r="AY157">
        <f>IF('ALL-Students'!AY160='Master Answer Key'!$B159, 1, 0)</f>
        <v>1</v>
      </c>
      <c r="AZ157">
        <f>IF('ALL-Students'!AZ160='Master Answer Key'!$B159, 1, 0)</f>
        <v>1</v>
      </c>
      <c r="BA157">
        <f>IF('ALL-Students'!BA160='Master Answer Key'!$B159, 1, 0)</f>
        <v>1</v>
      </c>
      <c r="BB157">
        <f>IF('ALL-Students'!BB160='Master Answer Key'!$B159, 1, 0)</f>
        <v>1</v>
      </c>
      <c r="BC157">
        <f>IF('ALL-Students'!BC160='Master Answer Key'!$B159, 1, 0)</f>
        <v>1</v>
      </c>
      <c r="BD157">
        <f>IF('ALL-Students'!BD160='Master Answer Key'!$B159, 1, 0)</f>
        <v>1</v>
      </c>
      <c r="BE157">
        <f>IF('ALL-Students'!BE160='Master Answer Key'!$B159, 1, 0)</f>
        <v>1</v>
      </c>
      <c r="BF157">
        <f>IF('ALL-Students'!BF160='Master Answer Key'!$B159, 1, 0)</f>
        <v>1</v>
      </c>
      <c r="BG157">
        <f>IF('ALL-Students'!BG160='Master Answer Key'!$B159, 1, 0)</f>
        <v>1</v>
      </c>
      <c r="BH157">
        <f>IF('ALL-Students'!BH160='Master Answer Key'!$B159, 1, 0)</f>
        <v>1</v>
      </c>
      <c r="BI157">
        <f>IF('ALL-Students'!BI160='Master Answer Key'!$B159, 1, 0)</f>
        <v>1</v>
      </c>
      <c r="BJ157">
        <f>IF('ALL-Students'!BJ160='Master Answer Key'!$B159, 1, 0)</f>
        <v>1</v>
      </c>
      <c r="BK157">
        <f>IF('ALL-Students'!BK160='Master Answer Key'!$B159, 1, 0)</f>
        <v>1</v>
      </c>
      <c r="BL157">
        <f>IF('ALL-Students'!BL160='Master Answer Key'!$B159, 1, 0)</f>
        <v>1</v>
      </c>
      <c r="BM157">
        <f>IF('ALL-Students'!BM160='Master Answer Key'!$B159, 1, 0)</f>
        <v>1</v>
      </c>
      <c r="BN157">
        <f>IF('ALL-Students'!BN160='Master Answer Key'!$B159, 1, 0)</f>
        <v>1</v>
      </c>
      <c r="BO157">
        <f>IF('ALL-Students'!BO160='Master Answer Key'!$B159, 1, 0)</f>
        <v>1</v>
      </c>
      <c r="BP157">
        <f>IF('ALL-Students'!BP160='Master Answer Key'!$B159, 1, 0)</f>
        <v>1</v>
      </c>
      <c r="BQ157">
        <f>IF('ALL-Students'!BQ160='Master Answer Key'!$B159, 1, 0)</f>
        <v>1</v>
      </c>
      <c r="BR157">
        <f>IF('ALL-Students'!BR160='Master Answer Key'!$B159, 1, 0)</f>
        <v>1</v>
      </c>
      <c r="BS157">
        <f>IF('ALL-Students'!BS160='Master Answer Key'!$B159, 1, 0)</f>
        <v>1</v>
      </c>
      <c r="BT157">
        <f>IF('ALL-Students'!BT160='Master Answer Key'!$B159, 1, 0)</f>
        <v>1</v>
      </c>
      <c r="BU157">
        <f>IF('ALL-Students'!BU160='Master Answer Key'!$B159, 1, 0)</f>
        <v>0</v>
      </c>
      <c r="BV157">
        <f>IF('ALL-Students'!BV160='Master Answer Key'!$B159, 1, 0)</f>
        <v>1</v>
      </c>
      <c r="BW157">
        <f>IF('ALL-Students'!BW160='Master Answer Key'!$B159, 1, 0)</f>
        <v>1</v>
      </c>
      <c r="BX157">
        <f>IF('ALL-Students'!BX160='Master Answer Key'!$B159, 1, 0)</f>
        <v>1</v>
      </c>
      <c r="BY157">
        <f>IF('ALL-Students'!BY160='Master Answer Key'!$B159, 1, 0)</f>
        <v>1</v>
      </c>
      <c r="BZ157">
        <f>IF('ALL-Students'!BZ160='Master Answer Key'!$B159, 1, 0)</f>
        <v>1</v>
      </c>
      <c r="CA157">
        <f>IF('ALL-Students'!CA160='Master Answer Key'!$B159, 1, 0)</f>
        <v>1</v>
      </c>
      <c r="CB157">
        <f>IF('ALL-Students'!CB160='Master Answer Key'!$B159, 1, 0)</f>
        <v>1</v>
      </c>
      <c r="CC157">
        <f>IF('ALL-Students'!CC160='Master Answer Key'!$B159, 1, 0)</f>
        <v>1</v>
      </c>
    </row>
    <row r="158">
      <c r="A158" s="5" t="s">
        <v>262</v>
      </c>
      <c r="B158">
        <f>IF('ALL-Students'!B161='Master Answer Key'!$B160, 1, 0)</f>
        <v>1</v>
      </c>
      <c r="C158">
        <f>IF('ALL-Students'!C161='Master Answer Key'!$B160, 1, 0)</f>
        <v>1</v>
      </c>
      <c r="D158">
        <f>IF('ALL-Students'!D161='Master Answer Key'!$B160, 1, 0)</f>
        <v>1</v>
      </c>
      <c r="E158">
        <f>IF('ALL-Students'!E161='Master Answer Key'!$B160, 1, 0)</f>
        <v>1</v>
      </c>
      <c r="F158">
        <f>IF('ALL-Students'!F161='Master Answer Key'!$B160, 1, 0)</f>
        <v>1</v>
      </c>
      <c r="G158">
        <f>IF('ALL-Students'!G161='Master Answer Key'!$B160, 1, 0)</f>
        <v>0</v>
      </c>
      <c r="H158">
        <f>IF('ALL-Students'!H161='Master Answer Key'!$B160, 1, 0)</f>
        <v>0</v>
      </c>
      <c r="I158">
        <f>IF('ALL-Students'!I161='Master Answer Key'!$B160, 1, 0)</f>
        <v>0</v>
      </c>
      <c r="J158">
        <f>IF('ALL-Students'!J161='Master Answer Key'!$B160, 1, 0)</f>
        <v>1</v>
      </c>
      <c r="K158">
        <f>IF('ALL-Students'!K161='Master Answer Key'!$B160, 1, 0)</f>
        <v>1</v>
      </c>
      <c r="L158">
        <f>IF('ALL-Students'!L161='Master Answer Key'!$B160, 1, 0)</f>
        <v>1</v>
      </c>
      <c r="M158">
        <f>IF('ALL-Students'!M161='Master Answer Key'!$B160, 1, 0)</f>
        <v>1</v>
      </c>
      <c r="N158">
        <f>IF('ALL-Students'!N161='Master Answer Key'!$B160, 1, 0)</f>
        <v>0</v>
      </c>
      <c r="O158">
        <f>IF('ALL-Students'!O161='Master Answer Key'!$B160, 1, 0)</f>
        <v>1</v>
      </c>
      <c r="P158">
        <f>IF('ALL-Students'!P161='Master Answer Key'!$B160, 1, 0)</f>
        <v>1</v>
      </c>
      <c r="Q158">
        <f>IF('ALL-Students'!Q161='Master Answer Key'!$B160, 1, 0)</f>
        <v>1</v>
      </c>
      <c r="R158">
        <f>IF('ALL-Students'!R161='Master Answer Key'!$B160, 1, 0)</f>
        <v>1</v>
      </c>
      <c r="S158">
        <f>IF('ALL-Students'!S161='Master Answer Key'!$B160, 1, 0)</f>
        <v>1</v>
      </c>
      <c r="T158">
        <f>IF('ALL-Students'!T161='Master Answer Key'!$B160, 1, 0)</f>
        <v>1</v>
      </c>
      <c r="U158">
        <f>IF('ALL-Students'!U161='Master Answer Key'!$B160, 1, 0)</f>
        <v>1</v>
      </c>
      <c r="V158">
        <f>IF('ALL-Students'!V161='Master Answer Key'!$B160, 1, 0)</f>
        <v>1</v>
      </c>
      <c r="W158">
        <f>IF('ALL-Students'!W161='Master Answer Key'!$B160, 1, 0)</f>
        <v>0</v>
      </c>
      <c r="X158">
        <f>IF('ALL-Students'!X161='Master Answer Key'!$B160, 1, 0)</f>
        <v>1</v>
      </c>
      <c r="Y158">
        <f>IF('ALL-Students'!Y161='Master Answer Key'!$B160, 1, 0)</f>
        <v>0</v>
      </c>
      <c r="Z158">
        <f>IF('ALL-Students'!Z161='Master Answer Key'!$B160, 1, 0)</f>
        <v>1</v>
      </c>
      <c r="AA158">
        <f>IF('ALL-Students'!AA161='Master Answer Key'!$B160, 1, 0)</f>
        <v>1</v>
      </c>
      <c r="AB158">
        <f>IF('ALL-Students'!AB161='Master Answer Key'!$B160, 1, 0)</f>
        <v>1</v>
      </c>
      <c r="AC158">
        <f>IF('ALL-Students'!AC161='Master Answer Key'!$B160, 1, 0)</f>
        <v>1</v>
      </c>
      <c r="AD158">
        <f>IF('ALL-Students'!AD161='Master Answer Key'!$B160, 1, 0)</f>
        <v>0</v>
      </c>
      <c r="AE158">
        <f>IF('ALL-Students'!AE161='Master Answer Key'!$B160, 1, 0)</f>
        <v>0</v>
      </c>
      <c r="AF158">
        <f>IF('ALL-Students'!AF161='Master Answer Key'!$B160, 1, 0)</f>
        <v>0</v>
      </c>
      <c r="AG158">
        <f>IF('ALL-Students'!AG161='Master Answer Key'!$B160, 1, 0)</f>
        <v>1</v>
      </c>
      <c r="AH158">
        <f>IF('ALL-Students'!AH161='Master Answer Key'!$B160, 1, 0)</f>
        <v>1</v>
      </c>
      <c r="AI158">
        <f>IF('ALL-Students'!AI161='Master Answer Key'!$B160, 1, 0)</f>
        <v>1</v>
      </c>
      <c r="AJ158">
        <f>IF('ALL-Students'!AJ161='Master Answer Key'!$B160, 1, 0)</f>
        <v>1</v>
      </c>
      <c r="AK158">
        <f>IF('ALL-Students'!AK161='Master Answer Key'!$B160, 1, 0)</f>
        <v>1</v>
      </c>
      <c r="AL158">
        <f>IF('ALL-Students'!AL161='Master Answer Key'!$B160, 1, 0)</f>
        <v>0</v>
      </c>
      <c r="AM158">
        <f>IF('ALL-Students'!AM161='Master Answer Key'!$B160, 1, 0)</f>
        <v>1</v>
      </c>
      <c r="AN158">
        <f>IF('ALL-Students'!AN161='Master Answer Key'!$B160, 1, 0)</f>
        <v>0</v>
      </c>
      <c r="AO158">
        <f>IF('ALL-Students'!AO161='Master Answer Key'!$B160, 1, 0)</f>
        <v>1</v>
      </c>
      <c r="AP158">
        <f>IF('ALL-Students'!AP161='Master Answer Key'!$B160, 1, 0)</f>
        <v>1</v>
      </c>
      <c r="AQ158">
        <f>IF('ALL-Students'!AQ161='Master Answer Key'!$B160, 1, 0)</f>
        <v>1</v>
      </c>
      <c r="AR158">
        <f>IF('ALL-Students'!AR161='Master Answer Key'!$B160, 1, 0)</f>
        <v>1</v>
      </c>
      <c r="AS158">
        <f>IF('ALL-Students'!AS161='Master Answer Key'!$B160, 1, 0)</f>
        <v>0</v>
      </c>
      <c r="AT158">
        <f>IF('ALL-Students'!AT161='Master Answer Key'!$B160, 1, 0)</f>
        <v>1</v>
      </c>
      <c r="AU158">
        <f>IF('ALL-Students'!AU161='Master Answer Key'!$B160, 1, 0)</f>
        <v>1</v>
      </c>
      <c r="AV158">
        <f>IF('ALL-Students'!AV161='Master Answer Key'!$B160, 1, 0)</f>
        <v>1</v>
      </c>
      <c r="AW158">
        <f>IF('ALL-Students'!AW161='Master Answer Key'!$B160, 1, 0)</f>
        <v>1</v>
      </c>
      <c r="AX158">
        <f>IF('ALL-Students'!AX161='Master Answer Key'!$B160, 1, 0)</f>
        <v>1</v>
      </c>
      <c r="AY158">
        <f>IF('ALL-Students'!AY161='Master Answer Key'!$B160, 1, 0)</f>
        <v>1</v>
      </c>
      <c r="AZ158">
        <f>IF('ALL-Students'!AZ161='Master Answer Key'!$B160, 1, 0)</f>
        <v>0</v>
      </c>
      <c r="BA158">
        <f>IF('ALL-Students'!BA161='Master Answer Key'!$B160, 1, 0)</f>
        <v>1</v>
      </c>
      <c r="BB158">
        <f>IF('ALL-Students'!BB161='Master Answer Key'!$B160, 1, 0)</f>
        <v>1</v>
      </c>
      <c r="BC158">
        <f>IF('ALL-Students'!BC161='Master Answer Key'!$B160, 1, 0)</f>
        <v>1</v>
      </c>
      <c r="BD158">
        <f>IF('ALL-Students'!BD161='Master Answer Key'!$B160, 1, 0)</f>
        <v>1</v>
      </c>
      <c r="BE158">
        <f>IF('ALL-Students'!BE161='Master Answer Key'!$B160, 1, 0)</f>
        <v>1</v>
      </c>
      <c r="BF158">
        <f>IF('ALL-Students'!BF161='Master Answer Key'!$B160, 1, 0)</f>
        <v>1</v>
      </c>
      <c r="BG158">
        <f>IF('ALL-Students'!BG161='Master Answer Key'!$B160, 1, 0)</f>
        <v>1</v>
      </c>
      <c r="BH158">
        <f>IF('ALL-Students'!BH161='Master Answer Key'!$B160, 1, 0)</f>
        <v>1</v>
      </c>
      <c r="BI158">
        <f>IF('ALL-Students'!BI161='Master Answer Key'!$B160, 1, 0)</f>
        <v>1</v>
      </c>
      <c r="BJ158">
        <f>IF('ALL-Students'!BJ161='Master Answer Key'!$B160, 1, 0)</f>
        <v>1</v>
      </c>
      <c r="BK158">
        <f>IF('ALL-Students'!BK161='Master Answer Key'!$B160, 1, 0)</f>
        <v>1</v>
      </c>
      <c r="BL158">
        <f>IF('ALL-Students'!BL161='Master Answer Key'!$B160, 1, 0)</f>
        <v>1</v>
      </c>
      <c r="BM158">
        <f>IF('ALL-Students'!BM161='Master Answer Key'!$B160, 1, 0)</f>
        <v>1</v>
      </c>
      <c r="BN158">
        <f>IF('ALL-Students'!BN161='Master Answer Key'!$B160, 1, 0)</f>
        <v>1</v>
      </c>
      <c r="BO158">
        <f>IF('ALL-Students'!BO161='Master Answer Key'!$B160, 1, 0)</f>
        <v>1</v>
      </c>
      <c r="BP158">
        <f>IF('ALL-Students'!BP161='Master Answer Key'!$B160, 1, 0)</f>
        <v>1</v>
      </c>
      <c r="BQ158">
        <f>IF('ALL-Students'!BQ161='Master Answer Key'!$B160, 1, 0)</f>
        <v>1</v>
      </c>
      <c r="BR158">
        <f>IF('ALL-Students'!BR161='Master Answer Key'!$B160, 1, 0)</f>
        <v>1</v>
      </c>
      <c r="BS158">
        <f>IF('ALL-Students'!BS161='Master Answer Key'!$B160, 1, 0)</f>
        <v>1</v>
      </c>
      <c r="BT158">
        <f>IF('ALL-Students'!BT161='Master Answer Key'!$B160, 1, 0)</f>
        <v>1</v>
      </c>
      <c r="BU158">
        <f>IF('ALL-Students'!BU161='Master Answer Key'!$B160, 1, 0)</f>
        <v>1</v>
      </c>
      <c r="BV158">
        <f>IF('ALL-Students'!BV161='Master Answer Key'!$B160, 1, 0)</f>
        <v>1</v>
      </c>
      <c r="BW158">
        <f>IF('ALL-Students'!BW161='Master Answer Key'!$B160, 1, 0)</f>
        <v>1</v>
      </c>
      <c r="BX158">
        <f>IF('ALL-Students'!BX161='Master Answer Key'!$B160, 1, 0)</f>
        <v>1</v>
      </c>
      <c r="BY158">
        <f>IF('ALL-Students'!BY161='Master Answer Key'!$B160, 1, 0)</f>
        <v>1</v>
      </c>
      <c r="BZ158">
        <f>IF('ALL-Students'!BZ161='Master Answer Key'!$B160, 1, 0)</f>
        <v>1</v>
      </c>
      <c r="CA158">
        <f>IF('ALL-Students'!CA161='Master Answer Key'!$B160, 1, 0)</f>
        <v>1</v>
      </c>
      <c r="CB158">
        <f>IF('ALL-Students'!CB161='Master Answer Key'!$B160, 1, 0)</f>
        <v>1</v>
      </c>
      <c r="CC158">
        <f>IF('ALL-Students'!CC161='Master Answer Key'!$B160, 1, 0)</f>
        <v>1</v>
      </c>
    </row>
    <row r="159">
      <c r="A159" s="5" t="s">
        <v>263</v>
      </c>
      <c r="B159">
        <f>IF('ALL-Students'!B162='Master Answer Key'!$B161, 1, 0)</f>
        <v>0</v>
      </c>
      <c r="C159">
        <f>IF('ALL-Students'!C162='Master Answer Key'!$B161, 1, 0)</f>
        <v>1</v>
      </c>
      <c r="D159">
        <f>IF('ALL-Students'!D162='Master Answer Key'!$B161, 1, 0)</f>
        <v>1</v>
      </c>
      <c r="E159">
        <f>IF('ALL-Students'!E162='Master Answer Key'!$B161, 1, 0)</f>
        <v>0</v>
      </c>
      <c r="F159">
        <f>IF('ALL-Students'!F162='Master Answer Key'!$B161, 1, 0)</f>
        <v>1</v>
      </c>
      <c r="G159">
        <f>IF('ALL-Students'!G162='Master Answer Key'!$B161, 1, 0)</f>
        <v>0</v>
      </c>
      <c r="H159">
        <f>IF('ALL-Students'!H162='Master Answer Key'!$B161, 1, 0)</f>
        <v>0</v>
      </c>
      <c r="I159">
        <f>IF('ALL-Students'!I162='Master Answer Key'!$B161, 1, 0)</f>
        <v>1</v>
      </c>
      <c r="J159">
        <f>IF('ALL-Students'!J162='Master Answer Key'!$B161, 1, 0)</f>
        <v>0</v>
      </c>
      <c r="K159">
        <f>IF('ALL-Students'!K162='Master Answer Key'!$B161, 1, 0)</f>
        <v>0</v>
      </c>
      <c r="L159">
        <f>IF('ALL-Students'!L162='Master Answer Key'!$B161, 1, 0)</f>
        <v>1</v>
      </c>
      <c r="M159">
        <f>IF('ALL-Students'!M162='Master Answer Key'!$B161, 1, 0)</f>
        <v>0</v>
      </c>
      <c r="N159">
        <f>IF('ALL-Students'!N162='Master Answer Key'!$B161, 1, 0)</f>
        <v>0</v>
      </c>
      <c r="O159">
        <f>IF('ALL-Students'!O162='Master Answer Key'!$B161, 1, 0)</f>
        <v>1</v>
      </c>
      <c r="P159">
        <f>IF('ALL-Students'!P162='Master Answer Key'!$B161, 1, 0)</f>
        <v>1</v>
      </c>
      <c r="Q159">
        <f>IF('ALL-Students'!Q162='Master Answer Key'!$B161, 1, 0)</f>
        <v>0</v>
      </c>
      <c r="R159">
        <f>IF('ALL-Students'!R162='Master Answer Key'!$B161, 1, 0)</f>
        <v>1</v>
      </c>
      <c r="S159">
        <f>IF('ALL-Students'!S162='Master Answer Key'!$B161, 1, 0)</f>
        <v>0</v>
      </c>
      <c r="T159">
        <f>IF('ALL-Students'!T162='Master Answer Key'!$B161, 1, 0)</f>
        <v>0</v>
      </c>
      <c r="U159">
        <f>IF('ALL-Students'!U162='Master Answer Key'!$B161, 1, 0)</f>
        <v>0</v>
      </c>
      <c r="V159">
        <f>IF('ALL-Students'!V162='Master Answer Key'!$B161, 1, 0)</f>
        <v>1</v>
      </c>
      <c r="W159">
        <f>IF('ALL-Students'!W162='Master Answer Key'!$B161, 1, 0)</f>
        <v>0</v>
      </c>
      <c r="X159">
        <f>IF('ALL-Students'!X162='Master Answer Key'!$B161, 1, 0)</f>
        <v>0</v>
      </c>
      <c r="Y159">
        <f>IF('ALL-Students'!Y162='Master Answer Key'!$B161, 1, 0)</f>
        <v>0</v>
      </c>
      <c r="Z159">
        <f>IF('ALL-Students'!Z162='Master Answer Key'!$B161, 1, 0)</f>
        <v>0</v>
      </c>
      <c r="AA159">
        <f>IF('ALL-Students'!AA162='Master Answer Key'!$B161, 1, 0)</f>
        <v>1</v>
      </c>
      <c r="AB159">
        <f>IF('ALL-Students'!AB162='Master Answer Key'!$B161, 1, 0)</f>
        <v>1</v>
      </c>
      <c r="AC159">
        <f>IF('ALL-Students'!AC162='Master Answer Key'!$B161, 1, 0)</f>
        <v>0</v>
      </c>
      <c r="AD159">
        <f>IF('ALL-Students'!AD162='Master Answer Key'!$B161, 1, 0)</f>
        <v>0</v>
      </c>
      <c r="AE159">
        <f>IF('ALL-Students'!AE162='Master Answer Key'!$B161, 1, 0)</f>
        <v>0</v>
      </c>
      <c r="AF159">
        <f>IF('ALL-Students'!AF162='Master Answer Key'!$B161, 1, 0)</f>
        <v>0</v>
      </c>
      <c r="AG159">
        <f>IF('ALL-Students'!AG162='Master Answer Key'!$B161, 1, 0)</f>
        <v>0</v>
      </c>
      <c r="AH159">
        <f>IF('ALL-Students'!AH162='Master Answer Key'!$B161, 1, 0)</f>
        <v>1</v>
      </c>
      <c r="AI159">
        <f>IF('ALL-Students'!AI162='Master Answer Key'!$B161, 1, 0)</f>
        <v>1</v>
      </c>
      <c r="AJ159">
        <f>IF('ALL-Students'!AJ162='Master Answer Key'!$B161, 1, 0)</f>
        <v>0</v>
      </c>
      <c r="AK159">
        <f>IF('ALL-Students'!AK162='Master Answer Key'!$B161, 1, 0)</f>
        <v>0</v>
      </c>
      <c r="AL159">
        <f>IF('ALL-Students'!AL162='Master Answer Key'!$B161, 1, 0)</f>
        <v>1</v>
      </c>
      <c r="AM159">
        <f>IF('ALL-Students'!AM162='Master Answer Key'!$B161, 1, 0)</f>
        <v>0</v>
      </c>
      <c r="AN159">
        <f>IF('ALL-Students'!AN162='Master Answer Key'!$B161, 1, 0)</f>
        <v>0</v>
      </c>
      <c r="AO159">
        <f>IF('ALL-Students'!AO162='Master Answer Key'!$B161, 1, 0)</f>
        <v>1</v>
      </c>
      <c r="AP159">
        <f>IF('ALL-Students'!AP162='Master Answer Key'!$B161, 1, 0)</f>
        <v>1</v>
      </c>
      <c r="AQ159">
        <f>IF('ALL-Students'!AQ162='Master Answer Key'!$B161, 1, 0)</f>
        <v>1</v>
      </c>
      <c r="AR159">
        <f>IF('ALL-Students'!AR162='Master Answer Key'!$B161, 1, 0)</f>
        <v>1</v>
      </c>
      <c r="AS159">
        <f>IF('ALL-Students'!AS162='Master Answer Key'!$B161, 1, 0)</f>
        <v>0</v>
      </c>
      <c r="AT159">
        <f>IF('ALL-Students'!AT162='Master Answer Key'!$B161, 1, 0)</f>
        <v>1</v>
      </c>
      <c r="AU159">
        <f>IF('ALL-Students'!AU162='Master Answer Key'!$B161, 1, 0)</f>
        <v>1</v>
      </c>
      <c r="AV159">
        <f>IF('ALL-Students'!AV162='Master Answer Key'!$B161, 1, 0)</f>
        <v>1</v>
      </c>
      <c r="AW159">
        <f>IF('ALL-Students'!AW162='Master Answer Key'!$B161, 1, 0)</f>
        <v>1</v>
      </c>
      <c r="AX159">
        <f>IF('ALL-Students'!AX162='Master Answer Key'!$B161, 1, 0)</f>
        <v>1</v>
      </c>
      <c r="AY159">
        <f>IF('ALL-Students'!AY162='Master Answer Key'!$B161, 1, 0)</f>
        <v>1</v>
      </c>
      <c r="AZ159">
        <f>IF('ALL-Students'!AZ162='Master Answer Key'!$B161, 1, 0)</f>
        <v>1</v>
      </c>
      <c r="BA159">
        <f>IF('ALL-Students'!BA162='Master Answer Key'!$B161, 1, 0)</f>
        <v>1</v>
      </c>
      <c r="BB159">
        <f>IF('ALL-Students'!BB162='Master Answer Key'!$B161, 1, 0)</f>
        <v>1</v>
      </c>
      <c r="BC159">
        <f>IF('ALL-Students'!BC162='Master Answer Key'!$B161, 1, 0)</f>
        <v>1</v>
      </c>
      <c r="BD159">
        <f>IF('ALL-Students'!BD162='Master Answer Key'!$B161, 1, 0)</f>
        <v>0</v>
      </c>
      <c r="BE159">
        <f>IF('ALL-Students'!BE162='Master Answer Key'!$B161, 1, 0)</f>
        <v>1</v>
      </c>
      <c r="BF159">
        <f>IF('ALL-Students'!BF162='Master Answer Key'!$B161, 1, 0)</f>
        <v>0</v>
      </c>
      <c r="BG159">
        <f>IF('ALL-Students'!BG162='Master Answer Key'!$B161, 1, 0)</f>
        <v>1</v>
      </c>
      <c r="BH159">
        <f>IF('ALL-Students'!BH162='Master Answer Key'!$B161, 1, 0)</f>
        <v>1</v>
      </c>
      <c r="BI159">
        <f>IF('ALL-Students'!BI162='Master Answer Key'!$B161, 1, 0)</f>
        <v>0</v>
      </c>
      <c r="BJ159">
        <f>IF('ALL-Students'!BJ162='Master Answer Key'!$B161, 1, 0)</f>
        <v>1</v>
      </c>
      <c r="BK159">
        <f>IF('ALL-Students'!BK162='Master Answer Key'!$B161, 1, 0)</f>
        <v>0</v>
      </c>
      <c r="BL159">
        <f>IF('ALL-Students'!BL162='Master Answer Key'!$B161, 1, 0)</f>
        <v>1</v>
      </c>
      <c r="BM159">
        <f>IF('ALL-Students'!BM162='Master Answer Key'!$B161, 1, 0)</f>
        <v>1</v>
      </c>
      <c r="BN159">
        <f>IF('ALL-Students'!BN162='Master Answer Key'!$B161, 1, 0)</f>
        <v>1</v>
      </c>
      <c r="BO159">
        <f>IF('ALL-Students'!BO162='Master Answer Key'!$B161, 1, 0)</f>
        <v>1</v>
      </c>
      <c r="BP159">
        <f>IF('ALL-Students'!BP162='Master Answer Key'!$B161, 1, 0)</f>
        <v>1</v>
      </c>
      <c r="BQ159">
        <f>IF('ALL-Students'!BQ162='Master Answer Key'!$B161, 1, 0)</f>
        <v>1</v>
      </c>
      <c r="BR159">
        <f>IF('ALL-Students'!BR162='Master Answer Key'!$B161, 1, 0)</f>
        <v>1</v>
      </c>
      <c r="BS159">
        <f>IF('ALL-Students'!BS162='Master Answer Key'!$B161, 1, 0)</f>
        <v>1</v>
      </c>
      <c r="BT159">
        <f>IF('ALL-Students'!BT162='Master Answer Key'!$B161, 1, 0)</f>
        <v>0</v>
      </c>
      <c r="BU159">
        <f>IF('ALL-Students'!BU162='Master Answer Key'!$B161, 1, 0)</f>
        <v>0</v>
      </c>
      <c r="BV159">
        <f>IF('ALL-Students'!BV162='Master Answer Key'!$B161, 1, 0)</f>
        <v>1</v>
      </c>
      <c r="BW159">
        <f>IF('ALL-Students'!BW162='Master Answer Key'!$B161, 1, 0)</f>
        <v>1</v>
      </c>
      <c r="BX159">
        <f>IF('ALL-Students'!BX162='Master Answer Key'!$B161, 1, 0)</f>
        <v>1</v>
      </c>
      <c r="BY159">
        <f>IF('ALL-Students'!BY162='Master Answer Key'!$B161, 1, 0)</f>
        <v>1</v>
      </c>
      <c r="BZ159">
        <f>IF('ALL-Students'!BZ162='Master Answer Key'!$B161, 1, 0)</f>
        <v>1</v>
      </c>
      <c r="CA159">
        <f>IF('ALL-Students'!CA162='Master Answer Key'!$B161, 1, 0)</f>
        <v>0</v>
      </c>
      <c r="CB159">
        <f>IF('ALL-Students'!CB162='Master Answer Key'!$B161, 1, 0)</f>
        <v>1</v>
      </c>
      <c r="CC159">
        <f>IF('ALL-Students'!CC162='Master Answer Key'!$B161, 1, 0)</f>
        <v>1</v>
      </c>
    </row>
    <row r="160">
      <c r="A160" s="5" t="s">
        <v>264</v>
      </c>
      <c r="B160">
        <f>IF('ALL-Students'!B163='Master Answer Key'!$B162, 1, 0)</f>
        <v>0</v>
      </c>
      <c r="C160">
        <f>IF('ALL-Students'!C163='Master Answer Key'!$B162, 1, 0)</f>
        <v>1</v>
      </c>
      <c r="D160">
        <f>IF('ALL-Students'!D163='Master Answer Key'!$B162, 1, 0)</f>
        <v>1</v>
      </c>
      <c r="E160">
        <f>IF('ALL-Students'!E163='Master Answer Key'!$B162, 1, 0)</f>
        <v>1</v>
      </c>
      <c r="F160">
        <f>IF('ALL-Students'!F163='Master Answer Key'!$B162, 1, 0)</f>
        <v>1</v>
      </c>
      <c r="G160">
        <f>IF('ALL-Students'!G163='Master Answer Key'!$B162, 1, 0)</f>
        <v>0</v>
      </c>
      <c r="H160">
        <f>IF('ALL-Students'!H163='Master Answer Key'!$B162, 1, 0)</f>
        <v>1</v>
      </c>
      <c r="I160">
        <f>IF('ALL-Students'!I163='Master Answer Key'!$B162, 1, 0)</f>
        <v>1</v>
      </c>
      <c r="J160">
        <f>IF('ALL-Students'!J163='Master Answer Key'!$B162, 1, 0)</f>
        <v>1</v>
      </c>
      <c r="K160">
        <f>IF('ALL-Students'!K163='Master Answer Key'!$B162, 1, 0)</f>
        <v>1</v>
      </c>
      <c r="L160">
        <f>IF('ALL-Students'!L163='Master Answer Key'!$B162, 1, 0)</f>
        <v>0</v>
      </c>
      <c r="M160">
        <f>IF('ALL-Students'!M163='Master Answer Key'!$B162, 1, 0)</f>
        <v>1</v>
      </c>
      <c r="N160">
        <f>IF('ALL-Students'!N163='Master Answer Key'!$B162, 1, 0)</f>
        <v>0</v>
      </c>
      <c r="O160">
        <f>IF('ALL-Students'!O163='Master Answer Key'!$B162, 1, 0)</f>
        <v>1</v>
      </c>
      <c r="P160">
        <f>IF('ALL-Students'!P163='Master Answer Key'!$B162, 1, 0)</f>
        <v>1</v>
      </c>
      <c r="Q160">
        <f>IF('ALL-Students'!Q163='Master Answer Key'!$B162, 1, 0)</f>
        <v>0</v>
      </c>
      <c r="R160">
        <f>IF('ALL-Students'!R163='Master Answer Key'!$B162, 1, 0)</f>
        <v>1</v>
      </c>
      <c r="S160">
        <f>IF('ALL-Students'!S163='Master Answer Key'!$B162, 1, 0)</f>
        <v>0</v>
      </c>
      <c r="T160">
        <f>IF('ALL-Students'!T163='Master Answer Key'!$B162, 1, 0)</f>
        <v>1</v>
      </c>
      <c r="U160">
        <f>IF('ALL-Students'!U163='Master Answer Key'!$B162, 1, 0)</f>
        <v>0</v>
      </c>
      <c r="V160">
        <f>IF('ALL-Students'!V163='Master Answer Key'!$B162, 1, 0)</f>
        <v>1</v>
      </c>
      <c r="W160">
        <f>IF('ALL-Students'!W163='Master Answer Key'!$B162, 1, 0)</f>
        <v>0</v>
      </c>
      <c r="X160">
        <f>IF('ALL-Students'!X163='Master Answer Key'!$B162, 1, 0)</f>
        <v>1</v>
      </c>
      <c r="Y160">
        <f>IF('ALL-Students'!Y163='Master Answer Key'!$B162, 1, 0)</f>
        <v>0</v>
      </c>
      <c r="Z160">
        <f>IF('ALL-Students'!Z163='Master Answer Key'!$B162, 1, 0)</f>
        <v>1</v>
      </c>
      <c r="AA160">
        <f>IF('ALL-Students'!AA163='Master Answer Key'!$B162, 1, 0)</f>
        <v>0</v>
      </c>
      <c r="AB160">
        <f>IF('ALL-Students'!AB163='Master Answer Key'!$B162, 1, 0)</f>
        <v>1</v>
      </c>
      <c r="AC160">
        <f>IF('ALL-Students'!AC163='Master Answer Key'!$B162, 1, 0)</f>
        <v>1</v>
      </c>
      <c r="AD160">
        <f>IF('ALL-Students'!AD163='Master Answer Key'!$B162, 1, 0)</f>
        <v>0</v>
      </c>
      <c r="AE160">
        <f>IF('ALL-Students'!AE163='Master Answer Key'!$B162, 1, 0)</f>
        <v>1</v>
      </c>
      <c r="AF160">
        <f>IF('ALL-Students'!AF163='Master Answer Key'!$B162, 1, 0)</f>
        <v>1</v>
      </c>
      <c r="AG160">
        <f>IF('ALL-Students'!AG163='Master Answer Key'!$B162, 1, 0)</f>
        <v>1</v>
      </c>
      <c r="AH160">
        <f>IF('ALL-Students'!AH163='Master Answer Key'!$B162, 1, 0)</f>
        <v>1</v>
      </c>
      <c r="AI160">
        <f>IF('ALL-Students'!AI163='Master Answer Key'!$B162, 1, 0)</f>
        <v>1</v>
      </c>
      <c r="AJ160">
        <f>IF('ALL-Students'!AJ163='Master Answer Key'!$B162, 1, 0)</f>
        <v>0</v>
      </c>
      <c r="AK160">
        <f>IF('ALL-Students'!AK163='Master Answer Key'!$B162, 1, 0)</f>
        <v>1</v>
      </c>
      <c r="AL160">
        <f>IF('ALL-Students'!AL163='Master Answer Key'!$B162, 1, 0)</f>
        <v>1</v>
      </c>
      <c r="AM160">
        <f>IF('ALL-Students'!AM163='Master Answer Key'!$B162, 1, 0)</f>
        <v>0</v>
      </c>
      <c r="AN160">
        <f>IF('ALL-Students'!AN163='Master Answer Key'!$B162, 1, 0)</f>
        <v>0</v>
      </c>
      <c r="AO160">
        <f>IF('ALL-Students'!AO163='Master Answer Key'!$B162, 1, 0)</f>
        <v>1</v>
      </c>
      <c r="AP160">
        <f>IF('ALL-Students'!AP163='Master Answer Key'!$B162, 1, 0)</f>
        <v>0</v>
      </c>
      <c r="AQ160">
        <f>IF('ALL-Students'!AQ163='Master Answer Key'!$B162, 1, 0)</f>
        <v>1</v>
      </c>
      <c r="AR160">
        <f>IF('ALL-Students'!AR163='Master Answer Key'!$B162, 1, 0)</f>
        <v>1</v>
      </c>
      <c r="AS160">
        <f>IF('ALL-Students'!AS163='Master Answer Key'!$B162, 1, 0)</f>
        <v>0</v>
      </c>
      <c r="AT160">
        <f>IF('ALL-Students'!AT163='Master Answer Key'!$B162, 1, 0)</f>
        <v>1</v>
      </c>
      <c r="AU160">
        <f>IF('ALL-Students'!AU163='Master Answer Key'!$B162, 1, 0)</f>
        <v>1</v>
      </c>
      <c r="AV160">
        <f>IF('ALL-Students'!AV163='Master Answer Key'!$B162, 1, 0)</f>
        <v>1</v>
      </c>
      <c r="AW160">
        <f>IF('ALL-Students'!AW163='Master Answer Key'!$B162, 1, 0)</f>
        <v>1</v>
      </c>
      <c r="AX160">
        <f>IF('ALL-Students'!AX163='Master Answer Key'!$B162, 1, 0)</f>
        <v>1</v>
      </c>
      <c r="AY160">
        <f>IF('ALL-Students'!AY163='Master Answer Key'!$B162, 1, 0)</f>
        <v>1</v>
      </c>
      <c r="AZ160">
        <f>IF('ALL-Students'!AZ163='Master Answer Key'!$B162, 1, 0)</f>
        <v>1</v>
      </c>
      <c r="BA160">
        <f>IF('ALL-Students'!BA163='Master Answer Key'!$B162, 1, 0)</f>
        <v>1</v>
      </c>
      <c r="BB160">
        <f>IF('ALL-Students'!BB163='Master Answer Key'!$B162, 1, 0)</f>
        <v>1</v>
      </c>
      <c r="BC160">
        <f>IF('ALL-Students'!BC163='Master Answer Key'!$B162, 1, 0)</f>
        <v>1</v>
      </c>
      <c r="BD160">
        <f>IF('ALL-Students'!BD163='Master Answer Key'!$B162, 1, 0)</f>
        <v>0</v>
      </c>
      <c r="BE160">
        <f>IF('ALL-Students'!BE163='Master Answer Key'!$B162, 1, 0)</f>
        <v>1</v>
      </c>
      <c r="BF160">
        <f>IF('ALL-Students'!BF163='Master Answer Key'!$B162, 1, 0)</f>
        <v>0</v>
      </c>
      <c r="BG160">
        <f>IF('ALL-Students'!BG163='Master Answer Key'!$B162, 1, 0)</f>
        <v>1</v>
      </c>
      <c r="BH160">
        <f>IF('ALL-Students'!BH163='Master Answer Key'!$B162, 1, 0)</f>
        <v>1</v>
      </c>
      <c r="BI160">
        <f>IF('ALL-Students'!BI163='Master Answer Key'!$B162, 1, 0)</f>
        <v>0</v>
      </c>
      <c r="BJ160">
        <f>IF('ALL-Students'!BJ163='Master Answer Key'!$B162, 1, 0)</f>
        <v>1</v>
      </c>
      <c r="BK160">
        <f>IF('ALL-Students'!BK163='Master Answer Key'!$B162, 1, 0)</f>
        <v>0</v>
      </c>
      <c r="BL160">
        <f>IF('ALL-Students'!BL163='Master Answer Key'!$B162, 1, 0)</f>
        <v>1</v>
      </c>
      <c r="BM160">
        <f>IF('ALL-Students'!BM163='Master Answer Key'!$B162, 1, 0)</f>
        <v>1</v>
      </c>
      <c r="BN160">
        <f>IF('ALL-Students'!BN163='Master Answer Key'!$B162, 1, 0)</f>
        <v>1</v>
      </c>
      <c r="BO160">
        <f>IF('ALL-Students'!BO163='Master Answer Key'!$B162, 1, 0)</f>
        <v>1</v>
      </c>
      <c r="BP160">
        <f>IF('ALL-Students'!BP163='Master Answer Key'!$B162, 1, 0)</f>
        <v>1</v>
      </c>
      <c r="BQ160">
        <f>IF('ALL-Students'!BQ163='Master Answer Key'!$B162, 1, 0)</f>
        <v>1</v>
      </c>
      <c r="BR160">
        <f>IF('ALL-Students'!BR163='Master Answer Key'!$B162, 1, 0)</f>
        <v>1</v>
      </c>
      <c r="BS160">
        <f>IF('ALL-Students'!BS163='Master Answer Key'!$B162, 1, 0)</f>
        <v>1</v>
      </c>
      <c r="BT160">
        <f>IF('ALL-Students'!BT163='Master Answer Key'!$B162, 1, 0)</f>
        <v>1</v>
      </c>
      <c r="BU160">
        <f>IF('ALL-Students'!BU163='Master Answer Key'!$B162, 1, 0)</f>
        <v>0</v>
      </c>
      <c r="BV160">
        <f>IF('ALL-Students'!BV163='Master Answer Key'!$B162, 1, 0)</f>
        <v>1</v>
      </c>
      <c r="BW160">
        <f>IF('ALL-Students'!BW163='Master Answer Key'!$B162, 1, 0)</f>
        <v>0</v>
      </c>
      <c r="BX160">
        <f>IF('ALL-Students'!BX163='Master Answer Key'!$B162, 1, 0)</f>
        <v>1</v>
      </c>
      <c r="BY160">
        <f>IF('ALL-Students'!BY163='Master Answer Key'!$B162, 1, 0)</f>
        <v>1</v>
      </c>
      <c r="BZ160">
        <f>IF('ALL-Students'!BZ163='Master Answer Key'!$B162, 1, 0)</f>
        <v>1</v>
      </c>
      <c r="CA160">
        <f>IF('ALL-Students'!CA163='Master Answer Key'!$B162, 1, 0)</f>
        <v>1</v>
      </c>
      <c r="CB160">
        <f>IF('ALL-Students'!CB163='Master Answer Key'!$B162, 1, 0)</f>
        <v>1</v>
      </c>
      <c r="CC160">
        <f>IF('ALL-Students'!CC163='Master Answer Key'!$B162, 1, 0)</f>
        <v>0</v>
      </c>
    </row>
    <row r="161">
      <c r="A161" s="5" t="s">
        <v>265</v>
      </c>
      <c r="B161">
        <f>IF('ALL-Students'!B164='Master Answer Key'!$B163, 1, 0)</f>
        <v>1</v>
      </c>
      <c r="C161">
        <f>IF('ALL-Students'!C164='Master Answer Key'!$B163, 1, 0)</f>
        <v>1</v>
      </c>
      <c r="D161">
        <f>IF('ALL-Students'!D164='Master Answer Key'!$B163, 1, 0)</f>
        <v>1</v>
      </c>
      <c r="E161">
        <f>IF('ALL-Students'!E164='Master Answer Key'!$B163, 1, 0)</f>
        <v>1</v>
      </c>
      <c r="F161">
        <f>IF('ALL-Students'!F164='Master Answer Key'!$B163, 1, 0)</f>
        <v>1</v>
      </c>
      <c r="G161">
        <f>IF('ALL-Students'!G164='Master Answer Key'!$B163, 1, 0)</f>
        <v>0</v>
      </c>
      <c r="H161">
        <f>IF('ALL-Students'!H164='Master Answer Key'!$B163, 1, 0)</f>
        <v>1</v>
      </c>
      <c r="I161">
        <f>IF('ALL-Students'!I164='Master Answer Key'!$B163, 1, 0)</f>
        <v>1</v>
      </c>
      <c r="J161">
        <f>IF('ALL-Students'!J164='Master Answer Key'!$B163, 1, 0)</f>
        <v>1</v>
      </c>
      <c r="K161">
        <f>IF('ALL-Students'!K164='Master Answer Key'!$B163, 1, 0)</f>
        <v>1</v>
      </c>
      <c r="L161">
        <f>IF('ALL-Students'!L164='Master Answer Key'!$B163, 1, 0)</f>
        <v>1</v>
      </c>
      <c r="M161">
        <f>IF('ALL-Students'!M164='Master Answer Key'!$B163, 1, 0)</f>
        <v>1</v>
      </c>
      <c r="N161">
        <f>IF('ALL-Students'!N164='Master Answer Key'!$B163, 1, 0)</f>
        <v>0</v>
      </c>
      <c r="O161">
        <f>IF('ALL-Students'!O164='Master Answer Key'!$B163, 1, 0)</f>
        <v>1</v>
      </c>
      <c r="P161">
        <f>IF('ALL-Students'!P164='Master Answer Key'!$B163, 1, 0)</f>
        <v>1</v>
      </c>
      <c r="Q161">
        <f>IF('ALL-Students'!Q164='Master Answer Key'!$B163, 1, 0)</f>
        <v>1</v>
      </c>
      <c r="R161">
        <f>IF('ALL-Students'!R164='Master Answer Key'!$B163, 1, 0)</f>
        <v>0</v>
      </c>
      <c r="S161">
        <f>IF('ALL-Students'!S164='Master Answer Key'!$B163, 1, 0)</f>
        <v>1</v>
      </c>
      <c r="T161">
        <f>IF('ALL-Students'!T164='Master Answer Key'!$B163, 1, 0)</f>
        <v>0</v>
      </c>
      <c r="U161">
        <f>IF('ALL-Students'!U164='Master Answer Key'!$B163, 1, 0)</f>
        <v>1</v>
      </c>
      <c r="V161">
        <f>IF('ALL-Students'!V164='Master Answer Key'!$B163, 1, 0)</f>
        <v>1</v>
      </c>
      <c r="W161">
        <f>IF('ALL-Students'!W164='Master Answer Key'!$B163, 1, 0)</f>
        <v>0</v>
      </c>
      <c r="X161">
        <f>IF('ALL-Students'!X164='Master Answer Key'!$B163, 1, 0)</f>
        <v>1</v>
      </c>
      <c r="Y161">
        <f>IF('ALL-Students'!Y164='Master Answer Key'!$B163, 1, 0)</f>
        <v>0</v>
      </c>
      <c r="Z161">
        <f>IF('ALL-Students'!Z164='Master Answer Key'!$B163, 1, 0)</f>
        <v>1</v>
      </c>
      <c r="AA161">
        <f>IF('ALL-Students'!AA164='Master Answer Key'!$B163, 1, 0)</f>
        <v>1</v>
      </c>
      <c r="AB161">
        <f>IF('ALL-Students'!AB164='Master Answer Key'!$B163, 1, 0)</f>
        <v>1</v>
      </c>
      <c r="AC161">
        <f>IF('ALL-Students'!AC164='Master Answer Key'!$B163, 1, 0)</f>
        <v>1</v>
      </c>
      <c r="AD161">
        <f>IF('ALL-Students'!AD164='Master Answer Key'!$B163, 1, 0)</f>
        <v>1</v>
      </c>
      <c r="AE161">
        <f>IF('ALL-Students'!AE164='Master Answer Key'!$B163, 1, 0)</f>
        <v>0</v>
      </c>
      <c r="AF161">
        <f>IF('ALL-Students'!AF164='Master Answer Key'!$B163, 1, 0)</f>
        <v>0</v>
      </c>
      <c r="AG161">
        <f>IF('ALL-Students'!AG164='Master Answer Key'!$B163, 1, 0)</f>
        <v>1</v>
      </c>
      <c r="AH161">
        <f>IF('ALL-Students'!AH164='Master Answer Key'!$B163, 1, 0)</f>
        <v>1</v>
      </c>
      <c r="AI161">
        <f>IF('ALL-Students'!AI164='Master Answer Key'!$B163, 1, 0)</f>
        <v>1</v>
      </c>
      <c r="AJ161">
        <f>IF('ALL-Students'!AJ164='Master Answer Key'!$B163, 1, 0)</f>
        <v>1</v>
      </c>
      <c r="AK161">
        <f>IF('ALL-Students'!AK164='Master Answer Key'!$B163, 1, 0)</f>
        <v>1</v>
      </c>
      <c r="AL161">
        <f>IF('ALL-Students'!AL164='Master Answer Key'!$B163, 1, 0)</f>
        <v>1</v>
      </c>
      <c r="AM161">
        <f>IF('ALL-Students'!AM164='Master Answer Key'!$B163, 1, 0)</f>
        <v>1</v>
      </c>
      <c r="AN161">
        <f>IF('ALL-Students'!AN164='Master Answer Key'!$B163, 1, 0)</f>
        <v>0</v>
      </c>
      <c r="AO161">
        <f>IF('ALL-Students'!AO164='Master Answer Key'!$B163, 1, 0)</f>
        <v>1</v>
      </c>
      <c r="AP161">
        <f>IF('ALL-Students'!AP164='Master Answer Key'!$B163, 1, 0)</f>
        <v>1</v>
      </c>
      <c r="AQ161">
        <f>IF('ALL-Students'!AQ164='Master Answer Key'!$B163, 1, 0)</f>
        <v>1</v>
      </c>
      <c r="AR161">
        <f>IF('ALL-Students'!AR164='Master Answer Key'!$B163, 1, 0)</f>
        <v>1</v>
      </c>
      <c r="AS161">
        <f>IF('ALL-Students'!AS164='Master Answer Key'!$B163, 1, 0)</f>
        <v>0</v>
      </c>
      <c r="AT161">
        <f>IF('ALL-Students'!AT164='Master Answer Key'!$B163, 1, 0)</f>
        <v>1</v>
      </c>
      <c r="AU161">
        <f>IF('ALL-Students'!AU164='Master Answer Key'!$B163, 1, 0)</f>
        <v>1</v>
      </c>
      <c r="AV161">
        <f>IF('ALL-Students'!AV164='Master Answer Key'!$B163, 1, 0)</f>
        <v>1</v>
      </c>
      <c r="AW161">
        <f>IF('ALL-Students'!AW164='Master Answer Key'!$B163, 1, 0)</f>
        <v>1</v>
      </c>
      <c r="AX161">
        <f>IF('ALL-Students'!AX164='Master Answer Key'!$B163, 1, 0)</f>
        <v>1</v>
      </c>
      <c r="AY161">
        <f>IF('ALL-Students'!AY164='Master Answer Key'!$B163, 1, 0)</f>
        <v>1</v>
      </c>
      <c r="AZ161">
        <f>IF('ALL-Students'!AZ164='Master Answer Key'!$B163, 1, 0)</f>
        <v>1</v>
      </c>
      <c r="BA161">
        <f>IF('ALL-Students'!BA164='Master Answer Key'!$B163, 1, 0)</f>
        <v>1</v>
      </c>
      <c r="BB161">
        <f>IF('ALL-Students'!BB164='Master Answer Key'!$B163, 1, 0)</f>
        <v>1</v>
      </c>
      <c r="BC161">
        <f>IF('ALL-Students'!BC164='Master Answer Key'!$B163, 1, 0)</f>
        <v>1</v>
      </c>
      <c r="BD161">
        <f>IF('ALL-Students'!BD164='Master Answer Key'!$B163, 1, 0)</f>
        <v>1</v>
      </c>
      <c r="BE161">
        <f>IF('ALL-Students'!BE164='Master Answer Key'!$B163, 1, 0)</f>
        <v>1</v>
      </c>
      <c r="BF161">
        <f>IF('ALL-Students'!BF164='Master Answer Key'!$B163, 1, 0)</f>
        <v>1</v>
      </c>
      <c r="BG161">
        <f>IF('ALL-Students'!BG164='Master Answer Key'!$B163, 1, 0)</f>
        <v>1</v>
      </c>
      <c r="BH161">
        <f>IF('ALL-Students'!BH164='Master Answer Key'!$B163, 1, 0)</f>
        <v>1</v>
      </c>
      <c r="BI161">
        <f>IF('ALL-Students'!BI164='Master Answer Key'!$B163, 1, 0)</f>
        <v>1</v>
      </c>
      <c r="BJ161">
        <f>IF('ALL-Students'!BJ164='Master Answer Key'!$B163, 1, 0)</f>
        <v>1</v>
      </c>
      <c r="BK161">
        <f>IF('ALL-Students'!BK164='Master Answer Key'!$B163, 1, 0)</f>
        <v>1</v>
      </c>
      <c r="BL161">
        <f>IF('ALL-Students'!BL164='Master Answer Key'!$B163, 1, 0)</f>
        <v>1</v>
      </c>
      <c r="BM161">
        <f>IF('ALL-Students'!BM164='Master Answer Key'!$B163, 1, 0)</f>
        <v>1</v>
      </c>
      <c r="BN161">
        <f>IF('ALL-Students'!BN164='Master Answer Key'!$B163, 1, 0)</f>
        <v>0</v>
      </c>
      <c r="BO161">
        <f>IF('ALL-Students'!BO164='Master Answer Key'!$B163, 1, 0)</f>
        <v>1</v>
      </c>
      <c r="BP161">
        <f>IF('ALL-Students'!BP164='Master Answer Key'!$B163, 1, 0)</f>
        <v>1</v>
      </c>
      <c r="BQ161">
        <f>IF('ALL-Students'!BQ164='Master Answer Key'!$B163, 1, 0)</f>
        <v>0</v>
      </c>
      <c r="BR161">
        <f>IF('ALL-Students'!BR164='Master Answer Key'!$B163, 1, 0)</f>
        <v>1</v>
      </c>
      <c r="BS161">
        <f>IF('ALL-Students'!BS164='Master Answer Key'!$B163, 1, 0)</f>
        <v>1</v>
      </c>
      <c r="BT161">
        <f>IF('ALL-Students'!BT164='Master Answer Key'!$B163, 1, 0)</f>
        <v>0</v>
      </c>
      <c r="BU161">
        <f>IF('ALL-Students'!BU164='Master Answer Key'!$B163, 1, 0)</f>
        <v>1</v>
      </c>
      <c r="BV161">
        <f>IF('ALL-Students'!BV164='Master Answer Key'!$B163, 1, 0)</f>
        <v>1</v>
      </c>
      <c r="BW161">
        <f>IF('ALL-Students'!BW164='Master Answer Key'!$B163, 1, 0)</f>
        <v>1</v>
      </c>
      <c r="BX161">
        <f>IF('ALL-Students'!BX164='Master Answer Key'!$B163, 1, 0)</f>
        <v>1</v>
      </c>
      <c r="BY161">
        <f>IF('ALL-Students'!BY164='Master Answer Key'!$B163, 1, 0)</f>
        <v>1</v>
      </c>
      <c r="BZ161">
        <f>IF('ALL-Students'!BZ164='Master Answer Key'!$B163, 1, 0)</f>
        <v>1</v>
      </c>
      <c r="CA161">
        <f>IF('ALL-Students'!CA164='Master Answer Key'!$B163, 1, 0)</f>
        <v>1</v>
      </c>
      <c r="CB161">
        <f>IF('ALL-Students'!CB164='Master Answer Key'!$B163, 1, 0)</f>
        <v>1</v>
      </c>
      <c r="CC161">
        <f>IF('ALL-Students'!CC164='Master Answer Key'!$B163, 1, 0)</f>
        <v>1</v>
      </c>
    </row>
    <row r="162">
      <c r="A162" s="5" t="s">
        <v>266</v>
      </c>
      <c r="B162">
        <f>IF('ALL-Students'!B165='Master Answer Key'!$B164, 1, 0)</f>
        <v>0</v>
      </c>
      <c r="C162">
        <f>IF('ALL-Students'!C165='Master Answer Key'!$B164, 1, 0)</f>
        <v>0</v>
      </c>
      <c r="D162">
        <f>IF('ALL-Students'!D165='Master Answer Key'!$B164, 1, 0)</f>
        <v>0</v>
      </c>
      <c r="E162">
        <f>IF('ALL-Students'!E165='Master Answer Key'!$B164, 1, 0)</f>
        <v>0</v>
      </c>
      <c r="F162">
        <f>IF('ALL-Students'!F165='Master Answer Key'!$B164, 1, 0)</f>
        <v>0</v>
      </c>
      <c r="G162">
        <f>IF('ALL-Students'!G165='Master Answer Key'!$B164, 1, 0)</f>
        <v>0</v>
      </c>
      <c r="H162">
        <f>IF('ALL-Students'!H165='Master Answer Key'!$B164, 1, 0)</f>
        <v>1</v>
      </c>
      <c r="I162">
        <f>IF('ALL-Students'!I165='Master Answer Key'!$B164, 1, 0)</f>
        <v>0</v>
      </c>
      <c r="J162">
        <f>IF('ALL-Students'!J165='Master Answer Key'!$B164, 1, 0)</f>
        <v>1</v>
      </c>
      <c r="K162">
        <f>IF('ALL-Students'!K165='Master Answer Key'!$B164, 1, 0)</f>
        <v>1</v>
      </c>
      <c r="L162">
        <f>IF('ALL-Students'!L165='Master Answer Key'!$B164, 1, 0)</f>
        <v>0</v>
      </c>
      <c r="M162">
        <f>IF('ALL-Students'!M165='Master Answer Key'!$B164, 1, 0)</f>
        <v>0</v>
      </c>
      <c r="N162">
        <f>IF('ALL-Students'!N165='Master Answer Key'!$B164, 1, 0)</f>
        <v>0</v>
      </c>
      <c r="O162">
        <f>IF('ALL-Students'!O165='Master Answer Key'!$B164, 1, 0)</f>
        <v>0</v>
      </c>
      <c r="P162">
        <f>IF('ALL-Students'!P165='Master Answer Key'!$B164, 1, 0)</f>
        <v>1</v>
      </c>
      <c r="Q162">
        <f>IF('ALL-Students'!Q165='Master Answer Key'!$B164, 1, 0)</f>
        <v>1</v>
      </c>
      <c r="R162">
        <f>IF('ALL-Students'!R165='Master Answer Key'!$B164, 1, 0)</f>
        <v>1</v>
      </c>
      <c r="S162">
        <f>IF('ALL-Students'!S165='Master Answer Key'!$B164, 1, 0)</f>
        <v>1</v>
      </c>
      <c r="T162">
        <f>IF('ALL-Students'!T165='Master Answer Key'!$B164, 1, 0)</f>
        <v>0</v>
      </c>
      <c r="U162">
        <f>IF('ALL-Students'!U165='Master Answer Key'!$B164, 1, 0)</f>
        <v>0</v>
      </c>
      <c r="V162">
        <f>IF('ALL-Students'!V165='Master Answer Key'!$B164, 1, 0)</f>
        <v>0</v>
      </c>
      <c r="W162">
        <f>IF('ALL-Students'!W165='Master Answer Key'!$B164, 1, 0)</f>
        <v>0</v>
      </c>
      <c r="X162">
        <f>IF('ALL-Students'!X165='Master Answer Key'!$B164, 1, 0)</f>
        <v>0</v>
      </c>
      <c r="Y162">
        <f>IF('ALL-Students'!Y165='Master Answer Key'!$B164, 1, 0)</f>
        <v>0</v>
      </c>
      <c r="Z162">
        <f>IF('ALL-Students'!Z165='Master Answer Key'!$B164, 1, 0)</f>
        <v>0</v>
      </c>
      <c r="AA162">
        <f>IF('ALL-Students'!AA165='Master Answer Key'!$B164, 1, 0)</f>
        <v>0</v>
      </c>
      <c r="AB162">
        <f>IF('ALL-Students'!AB165='Master Answer Key'!$B164, 1, 0)</f>
        <v>0</v>
      </c>
      <c r="AC162">
        <f>IF('ALL-Students'!AC165='Master Answer Key'!$B164, 1, 0)</f>
        <v>0</v>
      </c>
      <c r="AD162">
        <f>IF('ALL-Students'!AD165='Master Answer Key'!$B164, 1, 0)</f>
        <v>1</v>
      </c>
      <c r="AE162">
        <f>IF('ALL-Students'!AE165='Master Answer Key'!$B164, 1, 0)</f>
        <v>0</v>
      </c>
      <c r="AF162">
        <f>IF('ALL-Students'!AF165='Master Answer Key'!$B164, 1, 0)</f>
        <v>0</v>
      </c>
      <c r="AG162">
        <f>IF('ALL-Students'!AG165='Master Answer Key'!$B164, 1, 0)</f>
        <v>1</v>
      </c>
      <c r="AH162">
        <f>IF('ALL-Students'!AH165='Master Answer Key'!$B164, 1, 0)</f>
        <v>0</v>
      </c>
      <c r="AI162">
        <f>IF('ALL-Students'!AI165='Master Answer Key'!$B164, 1, 0)</f>
        <v>0</v>
      </c>
      <c r="AJ162">
        <f>IF('ALL-Students'!AJ165='Master Answer Key'!$B164, 1, 0)</f>
        <v>0</v>
      </c>
      <c r="AK162">
        <f>IF('ALL-Students'!AK165='Master Answer Key'!$B164, 1, 0)</f>
        <v>0</v>
      </c>
      <c r="AL162">
        <f>IF('ALL-Students'!AL165='Master Answer Key'!$B164, 1, 0)</f>
        <v>0</v>
      </c>
      <c r="AM162">
        <f>IF('ALL-Students'!AM165='Master Answer Key'!$B164, 1, 0)</f>
        <v>0</v>
      </c>
      <c r="AN162">
        <f>IF('ALL-Students'!AN165='Master Answer Key'!$B164, 1, 0)</f>
        <v>0</v>
      </c>
      <c r="AO162">
        <f>IF('ALL-Students'!AO165='Master Answer Key'!$B164, 1, 0)</f>
        <v>0</v>
      </c>
      <c r="AP162">
        <f>IF('ALL-Students'!AP165='Master Answer Key'!$B164, 1, 0)</f>
        <v>1</v>
      </c>
      <c r="AQ162">
        <f>IF('ALL-Students'!AQ165='Master Answer Key'!$B164, 1, 0)</f>
        <v>0</v>
      </c>
      <c r="AR162">
        <f>IF('ALL-Students'!AR165='Master Answer Key'!$B164, 1, 0)</f>
        <v>0</v>
      </c>
      <c r="AS162">
        <f>IF('ALL-Students'!AS165='Master Answer Key'!$B164, 1, 0)</f>
        <v>0</v>
      </c>
      <c r="AT162">
        <f>IF('ALL-Students'!AT165='Master Answer Key'!$B164, 1, 0)</f>
        <v>0</v>
      </c>
      <c r="AU162">
        <f>IF('ALL-Students'!AU165='Master Answer Key'!$B164, 1, 0)</f>
        <v>1</v>
      </c>
      <c r="AV162">
        <f>IF('ALL-Students'!AV165='Master Answer Key'!$B164, 1, 0)</f>
        <v>1</v>
      </c>
      <c r="AW162">
        <f>IF('ALL-Students'!AW165='Master Answer Key'!$B164, 1, 0)</f>
        <v>1</v>
      </c>
      <c r="AX162">
        <f>IF('ALL-Students'!AX165='Master Answer Key'!$B164, 1, 0)</f>
        <v>1</v>
      </c>
      <c r="AY162">
        <f>IF('ALL-Students'!AY165='Master Answer Key'!$B164, 1, 0)</f>
        <v>1</v>
      </c>
      <c r="AZ162">
        <f>IF('ALL-Students'!AZ165='Master Answer Key'!$B164, 1, 0)</f>
        <v>1</v>
      </c>
      <c r="BA162">
        <f>IF('ALL-Students'!BA165='Master Answer Key'!$B164, 1, 0)</f>
        <v>1</v>
      </c>
      <c r="BB162">
        <f>IF('ALL-Students'!BB165='Master Answer Key'!$B164, 1, 0)</f>
        <v>1</v>
      </c>
      <c r="BC162">
        <f>IF('ALL-Students'!BC165='Master Answer Key'!$B164, 1, 0)</f>
        <v>0</v>
      </c>
      <c r="BD162">
        <f>IF('ALL-Students'!BD165='Master Answer Key'!$B164, 1, 0)</f>
        <v>1</v>
      </c>
      <c r="BE162">
        <f>IF('ALL-Students'!BE165='Master Answer Key'!$B164, 1, 0)</f>
        <v>1</v>
      </c>
      <c r="BF162">
        <f>IF('ALL-Students'!BF165='Master Answer Key'!$B164, 1, 0)</f>
        <v>0</v>
      </c>
      <c r="BG162">
        <f>IF('ALL-Students'!BG165='Master Answer Key'!$B164, 1, 0)</f>
        <v>0</v>
      </c>
      <c r="BH162">
        <f>IF('ALL-Students'!BH165='Master Answer Key'!$B164, 1, 0)</f>
        <v>0</v>
      </c>
      <c r="BI162">
        <f>IF('ALL-Students'!BI165='Master Answer Key'!$B164, 1, 0)</f>
        <v>1</v>
      </c>
      <c r="BJ162">
        <f>IF('ALL-Students'!BJ165='Master Answer Key'!$B164, 1, 0)</f>
        <v>0</v>
      </c>
      <c r="BK162">
        <f>IF('ALL-Students'!BK165='Master Answer Key'!$B164, 1, 0)</f>
        <v>1</v>
      </c>
      <c r="BL162">
        <f>IF('ALL-Students'!BL165='Master Answer Key'!$B164, 1, 0)</f>
        <v>1</v>
      </c>
      <c r="BM162">
        <f>IF('ALL-Students'!BM165='Master Answer Key'!$B164, 1, 0)</f>
        <v>1</v>
      </c>
      <c r="BN162">
        <f>IF('ALL-Students'!BN165='Master Answer Key'!$B164, 1, 0)</f>
        <v>0</v>
      </c>
      <c r="BO162">
        <f>IF('ALL-Students'!BO165='Master Answer Key'!$B164, 1, 0)</f>
        <v>0</v>
      </c>
      <c r="BP162">
        <f>IF('ALL-Students'!BP165='Master Answer Key'!$B164, 1, 0)</f>
        <v>1</v>
      </c>
      <c r="BQ162">
        <f>IF('ALL-Students'!BQ165='Master Answer Key'!$B164, 1, 0)</f>
        <v>0</v>
      </c>
      <c r="BR162">
        <f>IF('ALL-Students'!BR165='Master Answer Key'!$B164, 1, 0)</f>
        <v>1</v>
      </c>
      <c r="BS162">
        <f>IF('ALL-Students'!BS165='Master Answer Key'!$B164, 1, 0)</f>
        <v>0</v>
      </c>
      <c r="BT162">
        <f>IF('ALL-Students'!BT165='Master Answer Key'!$B164, 1, 0)</f>
        <v>0</v>
      </c>
      <c r="BU162">
        <f>IF('ALL-Students'!BU165='Master Answer Key'!$B164, 1, 0)</f>
        <v>0</v>
      </c>
      <c r="BV162">
        <f>IF('ALL-Students'!BV165='Master Answer Key'!$B164, 1, 0)</f>
        <v>0</v>
      </c>
      <c r="BW162">
        <f>IF('ALL-Students'!BW165='Master Answer Key'!$B164, 1, 0)</f>
        <v>1</v>
      </c>
      <c r="BX162">
        <f>IF('ALL-Students'!BX165='Master Answer Key'!$B164, 1, 0)</f>
        <v>0</v>
      </c>
      <c r="BY162">
        <f>IF('ALL-Students'!BY165='Master Answer Key'!$B164, 1, 0)</f>
        <v>0</v>
      </c>
      <c r="BZ162">
        <f>IF('ALL-Students'!BZ165='Master Answer Key'!$B164, 1, 0)</f>
        <v>1</v>
      </c>
      <c r="CA162">
        <f>IF('ALL-Students'!CA165='Master Answer Key'!$B164, 1, 0)</f>
        <v>1</v>
      </c>
      <c r="CB162">
        <f>IF('ALL-Students'!CB165='Master Answer Key'!$B164, 1, 0)</f>
        <v>0</v>
      </c>
      <c r="CC162">
        <f>IF('ALL-Students'!CC165='Master Answer Key'!$B164, 1, 0)</f>
        <v>0</v>
      </c>
    </row>
    <row r="163">
      <c r="A163" s="5" t="s">
        <v>267</v>
      </c>
      <c r="B163">
        <f>IF('ALL-Students'!B166='Master Answer Key'!$B165, 1, 0)</f>
        <v>1</v>
      </c>
      <c r="C163">
        <f>IF('ALL-Students'!C166='Master Answer Key'!$B165, 1, 0)</f>
        <v>1</v>
      </c>
      <c r="D163">
        <f>IF('ALL-Students'!D166='Master Answer Key'!$B165, 1, 0)</f>
        <v>1</v>
      </c>
      <c r="E163">
        <f>IF('ALL-Students'!E166='Master Answer Key'!$B165, 1, 0)</f>
        <v>1</v>
      </c>
      <c r="F163">
        <f>IF('ALL-Students'!F166='Master Answer Key'!$B165, 1, 0)</f>
        <v>1</v>
      </c>
      <c r="G163">
        <f>IF('ALL-Students'!G166='Master Answer Key'!$B165, 1, 0)</f>
        <v>0</v>
      </c>
      <c r="H163">
        <f>IF('ALL-Students'!H166='Master Answer Key'!$B165, 1, 0)</f>
        <v>1</v>
      </c>
      <c r="I163">
        <f>IF('ALL-Students'!I166='Master Answer Key'!$B165, 1, 0)</f>
        <v>0</v>
      </c>
      <c r="J163">
        <f>IF('ALL-Students'!J166='Master Answer Key'!$B165, 1, 0)</f>
        <v>1</v>
      </c>
      <c r="K163">
        <f>IF('ALL-Students'!K166='Master Answer Key'!$B165, 1, 0)</f>
        <v>1</v>
      </c>
      <c r="L163">
        <f>IF('ALL-Students'!L166='Master Answer Key'!$B165, 1, 0)</f>
        <v>1</v>
      </c>
      <c r="M163">
        <f>IF('ALL-Students'!M166='Master Answer Key'!$B165, 1, 0)</f>
        <v>1</v>
      </c>
      <c r="N163">
        <f>IF('ALL-Students'!N166='Master Answer Key'!$B165, 1, 0)</f>
        <v>1</v>
      </c>
      <c r="O163">
        <f>IF('ALL-Students'!O166='Master Answer Key'!$B165, 1, 0)</f>
        <v>1</v>
      </c>
      <c r="P163">
        <f>IF('ALL-Students'!P166='Master Answer Key'!$B165, 1, 0)</f>
        <v>1</v>
      </c>
      <c r="Q163">
        <f>IF('ALL-Students'!Q166='Master Answer Key'!$B165, 1, 0)</f>
        <v>1</v>
      </c>
      <c r="R163">
        <f>IF('ALL-Students'!R166='Master Answer Key'!$B165, 1, 0)</f>
        <v>1</v>
      </c>
      <c r="S163">
        <f>IF('ALL-Students'!S166='Master Answer Key'!$B165, 1, 0)</f>
        <v>1</v>
      </c>
      <c r="T163">
        <f>IF('ALL-Students'!T166='Master Answer Key'!$B165, 1, 0)</f>
        <v>1</v>
      </c>
      <c r="U163">
        <f>IF('ALL-Students'!U166='Master Answer Key'!$B165, 1, 0)</f>
        <v>1</v>
      </c>
      <c r="V163">
        <f>IF('ALL-Students'!V166='Master Answer Key'!$B165, 1, 0)</f>
        <v>1</v>
      </c>
      <c r="W163">
        <f>IF('ALL-Students'!W166='Master Answer Key'!$B165, 1, 0)</f>
        <v>0</v>
      </c>
      <c r="X163">
        <f>IF('ALL-Students'!X166='Master Answer Key'!$B165, 1, 0)</f>
        <v>1</v>
      </c>
      <c r="Y163">
        <f>IF('ALL-Students'!Y166='Master Answer Key'!$B165, 1, 0)</f>
        <v>0</v>
      </c>
      <c r="Z163">
        <f>IF('ALL-Students'!Z166='Master Answer Key'!$B165, 1, 0)</f>
        <v>1</v>
      </c>
      <c r="AA163">
        <f>IF('ALL-Students'!AA166='Master Answer Key'!$B165, 1, 0)</f>
        <v>1</v>
      </c>
      <c r="AB163">
        <f>IF('ALL-Students'!AB166='Master Answer Key'!$B165, 1, 0)</f>
        <v>1</v>
      </c>
      <c r="AC163">
        <f>IF('ALL-Students'!AC166='Master Answer Key'!$B165, 1, 0)</f>
        <v>1</v>
      </c>
      <c r="AD163">
        <f>IF('ALL-Students'!AD166='Master Answer Key'!$B165, 1, 0)</f>
        <v>1</v>
      </c>
      <c r="AE163">
        <f>IF('ALL-Students'!AE166='Master Answer Key'!$B165, 1, 0)</f>
        <v>0</v>
      </c>
      <c r="AF163">
        <f>IF('ALL-Students'!AF166='Master Answer Key'!$B165, 1, 0)</f>
        <v>1</v>
      </c>
      <c r="AG163">
        <f>IF('ALL-Students'!AG166='Master Answer Key'!$B165, 1, 0)</f>
        <v>1</v>
      </c>
      <c r="AH163">
        <f>IF('ALL-Students'!AH166='Master Answer Key'!$B165, 1, 0)</f>
        <v>1</v>
      </c>
      <c r="AI163">
        <f>IF('ALL-Students'!AI166='Master Answer Key'!$B165, 1, 0)</f>
        <v>1</v>
      </c>
      <c r="AJ163">
        <f>IF('ALL-Students'!AJ166='Master Answer Key'!$B165, 1, 0)</f>
        <v>1</v>
      </c>
      <c r="AK163">
        <f>IF('ALL-Students'!AK166='Master Answer Key'!$B165, 1, 0)</f>
        <v>0</v>
      </c>
      <c r="AL163">
        <f>IF('ALL-Students'!AL166='Master Answer Key'!$B165, 1, 0)</f>
        <v>1</v>
      </c>
      <c r="AM163">
        <f>IF('ALL-Students'!AM166='Master Answer Key'!$B165, 1, 0)</f>
        <v>1</v>
      </c>
      <c r="AN163">
        <f>IF('ALL-Students'!AN166='Master Answer Key'!$B165, 1, 0)</f>
        <v>0</v>
      </c>
      <c r="AO163">
        <f>IF('ALL-Students'!AO166='Master Answer Key'!$B165, 1, 0)</f>
        <v>1</v>
      </c>
      <c r="AP163">
        <f>IF('ALL-Students'!AP166='Master Answer Key'!$B165, 1, 0)</f>
        <v>1</v>
      </c>
      <c r="AQ163">
        <f>IF('ALL-Students'!AQ166='Master Answer Key'!$B165, 1, 0)</f>
        <v>1</v>
      </c>
      <c r="AR163">
        <f>IF('ALL-Students'!AR166='Master Answer Key'!$B165, 1, 0)</f>
        <v>1</v>
      </c>
      <c r="AS163">
        <f>IF('ALL-Students'!AS166='Master Answer Key'!$B165, 1, 0)</f>
        <v>0</v>
      </c>
      <c r="AT163">
        <f>IF('ALL-Students'!AT166='Master Answer Key'!$B165, 1, 0)</f>
        <v>1</v>
      </c>
      <c r="AU163">
        <f>IF('ALL-Students'!AU166='Master Answer Key'!$B165, 1, 0)</f>
        <v>1</v>
      </c>
      <c r="AV163">
        <f>IF('ALL-Students'!AV166='Master Answer Key'!$B165, 1, 0)</f>
        <v>1</v>
      </c>
      <c r="AW163">
        <f>IF('ALL-Students'!AW166='Master Answer Key'!$B165, 1, 0)</f>
        <v>1</v>
      </c>
      <c r="AX163">
        <f>IF('ALL-Students'!AX166='Master Answer Key'!$B165, 1, 0)</f>
        <v>1</v>
      </c>
      <c r="AY163">
        <f>IF('ALL-Students'!AY166='Master Answer Key'!$B165, 1, 0)</f>
        <v>1</v>
      </c>
      <c r="AZ163">
        <f>IF('ALL-Students'!AZ166='Master Answer Key'!$B165, 1, 0)</f>
        <v>1</v>
      </c>
      <c r="BA163">
        <f>IF('ALL-Students'!BA166='Master Answer Key'!$B165, 1, 0)</f>
        <v>1</v>
      </c>
      <c r="BB163">
        <f>IF('ALL-Students'!BB166='Master Answer Key'!$B165, 1, 0)</f>
        <v>1</v>
      </c>
      <c r="BC163">
        <f>IF('ALL-Students'!BC166='Master Answer Key'!$B165, 1, 0)</f>
        <v>1</v>
      </c>
      <c r="BD163">
        <f>IF('ALL-Students'!BD166='Master Answer Key'!$B165, 1, 0)</f>
        <v>1</v>
      </c>
      <c r="BE163">
        <f>IF('ALL-Students'!BE166='Master Answer Key'!$B165, 1, 0)</f>
        <v>1</v>
      </c>
      <c r="BF163">
        <f>IF('ALL-Students'!BF166='Master Answer Key'!$B165, 1, 0)</f>
        <v>1</v>
      </c>
      <c r="BG163">
        <f>IF('ALL-Students'!BG166='Master Answer Key'!$B165, 1, 0)</f>
        <v>1</v>
      </c>
      <c r="BH163">
        <f>IF('ALL-Students'!BH166='Master Answer Key'!$B165, 1, 0)</f>
        <v>1</v>
      </c>
      <c r="BI163">
        <f>IF('ALL-Students'!BI166='Master Answer Key'!$B165, 1, 0)</f>
        <v>1</v>
      </c>
      <c r="BJ163">
        <f>IF('ALL-Students'!BJ166='Master Answer Key'!$B165, 1, 0)</f>
        <v>1</v>
      </c>
      <c r="BK163">
        <f>IF('ALL-Students'!BK166='Master Answer Key'!$B165, 1, 0)</f>
        <v>1</v>
      </c>
      <c r="BL163">
        <f>IF('ALL-Students'!BL166='Master Answer Key'!$B165, 1, 0)</f>
        <v>1</v>
      </c>
      <c r="BM163">
        <f>IF('ALL-Students'!BM166='Master Answer Key'!$B165, 1, 0)</f>
        <v>1</v>
      </c>
      <c r="BN163">
        <f>IF('ALL-Students'!BN166='Master Answer Key'!$B165, 1, 0)</f>
        <v>1</v>
      </c>
      <c r="BO163">
        <f>IF('ALL-Students'!BO166='Master Answer Key'!$B165, 1, 0)</f>
        <v>1</v>
      </c>
      <c r="BP163">
        <f>IF('ALL-Students'!BP166='Master Answer Key'!$B165, 1, 0)</f>
        <v>1</v>
      </c>
      <c r="BQ163">
        <f>IF('ALL-Students'!BQ166='Master Answer Key'!$B165, 1, 0)</f>
        <v>1</v>
      </c>
      <c r="BR163">
        <f>IF('ALL-Students'!BR166='Master Answer Key'!$B165, 1, 0)</f>
        <v>1</v>
      </c>
      <c r="BS163">
        <f>IF('ALL-Students'!BS166='Master Answer Key'!$B165, 1, 0)</f>
        <v>1</v>
      </c>
      <c r="BT163">
        <f>IF('ALL-Students'!BT166='Master Answer Key'!$B165, 1, 0)</f>
        <v>1</v>
      </c>
      <c r="BU163">
        <f>IF('ALL-Students'!BU166='Master Answer Key'!$B165, 1, 0)</f>
        <v>1</v>
      </c>
      <c r="BV163">
        <f>IF('ALL-Students'!BV166='Master Answer Key'!$B165, 1, 0)</f>
        <v>1</v>
      </c>
      <c r="BW163">
        <f>IF('ALL-Students'!BW166='Master Answer Key'!$B165, 1, 0)</f>
        <v>1</v>
      </c>
      <c r="BX163">
        <f>IF('ALL-Students'!BX166='Master Answer Key'!$B165, 1, 0)</f>
        <v>1</v>
      </c>
      <c r="BY163">
        <f>IF('ALL-Students'!BY166='Master Answer Key'!$B165, 1, 0)</f>
        <v>1</v>
      </c>
      <c r="BZ163">
        <f>IF('ALL-Students'!BZ166='Master Answer Key'!$B165, 1, 0)</f>
        <v>1</v>
      </c>
      <c r="CA163">
        <f>IF('ALL-Students'!CA166='Master Answer Key'!$B165, 1, 0)</f>
        <v>0</v>
      </c>
      <c r="CB163">
        <f>IF('ALL-Students'!CB166='Master Answer Key'!$B165, 1, 0)</f>
        <v>1</v>
      </c>
      <c r="CC163">
        <f>IF('ALL-Students'!CC166='Master Answer Key'!$B165, 1, 0)</f>
        <v>1</v>
      </c>
    </row>
    <row r="164">
      <c r="A164" s="5" t="s">
        <v>268</v>
      </c>
      <c r="B164">
        <f>IF('ALL-Students'!B167='Master Answer Key'!$B166, 1, 0)</f>
        <v>1</v>
      </c>
      <c r="C164">
        <f>IF('ALL-Students'!C167='Master Answer Key'!$B166, 1, 0)</f>
        <v>1</v>
      </c>
      <c r="D164">
        <f>IF('ALL-Students'!D167='Master Answer Key'!$B166, 1, 0)</f>
        <v>1</v>
      </c>
      <c r="E164">
        <f>IF('ALL-Students'!E167='Master Answer Key'!$B166, 1, 0)</f>
        <v>1</v>
      </c>
      <c r="F164">
        <f>IF('ALL-Students'!F167='Master Answer Key'!$B166, 1, 0)</f>
        <v>1</v>
      </c>
      <c r="G164">
        <f>IF('ALL-Students'!G167='Master Answer Key'!$B166, 1, 0)</f>
        <v>0</v>
      </c>
      <c r="H164">
        <f>IF('ALL-Students'!H167='Master Answer Key'!$B166, 1, 0)</f>
        <v>1</v>
      </c>
      <c r="I164">
        <f>IF('ALL-Students'!I167='Master Answer Key'!$B166, 1, 0)</f>
        <v>0</v>
      </c>
      <c r="J164">
        <f>IF('ALL-Students'!J167='Master Answer Key'!$B166, 1, 0)</f>
        <v>1</v>
      </c>
      <c r="K164">
        <f>IF('ALL-Students'!K167='Master Answer Key'!$B166, 1, 0)</f>
        <v>1</v>
      </c>
      <c r="L164">
        <f>IF('ALL-Students'!L167='Master Answer Key'!$B166, 1, 0)</f>
        <v>1</v>
      </c>
      <c r="M164">
        <f>IF('ALL-Students'!M167='Master Answer Key'!$B166, 1, 0)</f>
        <v>1</v>
      </c>
      <c r="N164">
        <f>IF('ALL-Students'!N167='Master Answer Key'!$B166, 1, 0)</f>
        <v>1</v>
      </c>
      <c r="O164">
        <f>IF('ALL-Students'!O167='Master Answer Key'!$B166, 1, 0)</f>
        <v>1</v>
      </c>
      <c r="P164">
        <f>IF('ALL-Students'!P167='Master Answer Key'!$B166, 1, 0)</f>
        <v>1</v>
      </c>
      <c r="Q164">
        <f>IF('ALL-Students'!Q167='Master Answer Key'!$B166, 1, 0)</f>
        <v>1</v>
      </c>
      <c r="R164">
        <f>IF('ALL-Students'!R167='Master Answer Key'!$B166, 1, 0)</f>
        <v>0</v>
      </c>
      <c r="S164">
        <f>IF('ALL-Students'!S167='Master Answer Key'!$B166, 1, 0)</f>
        <v>1</v>
      </c>
      <c r="T164">
        <f>IF('ALL-Students'!T167='Master Answer Key'!$B166, 1, 0)</f>
        <v>1</v>
      </c>
      <c r="U164">
        <f>IF('ALL-Students'!U167='Master Answer Key'!$B166, 1, 0)</f>
        <v>1</v>
      </c>
      <c r="V164">
        <f>IF('ALL-Students'!V167='Master Answer Key'!$B166, 1, 0)</f>
        <v>1</v>
      </c>
      <c r="W164">
        <f>IF('ALL-Students'!W167='Master Answer Key'!$B166, 1, 0)</f>
        <v>0</v>
      </c>
      <c r="X164">
        <f>IF('ALL-Students'!X167='Master Answer Key'!$B166, 1, 0)</f>
        <v>1</v>
      </c>
      <c r="Y164">
        <f>IF('ALL-Students'!Y167='Master Answer Key'!$B166, 1, 0)</f>
        <v>0</v>
      </c>
      <c r="Z164">
        <f>IF('ALL-Students'!Z167='Master Answer Key'!$B166, 1, 0)</f>
        <v>1</v>
      </c>
      <c r="AA164">
        <f>IF('ALL-Students'!AA167='Master Answer Key'!$B166, 1, 0)</f>
        <v>1</v>
      </c>
      <c r="AB164">
        <f>IF('ALL-Students'!AB167='Master Answer Key'!$B166, 1, 0)</f>
        <v>1</v>
      </c>
      <c r="AC164">
        <f>IF('ALL-Students'!AC167='Master Answer Key'!$B166, 1, 0)</f>
        <v>1</v>
      </c>
      <c r="AD164">
        <f>IF('ALL-Students'!AD167='Master Answer Key'!$B166, 1, 0)</f>
        <v>1</v>
      </c>
      <c r="AE164">
        <f>IF('ALL-Students'!AE167='Master Answer Key'!$B166, 1, 0)</f>
        <v>1</v>
      </c>
      <c r="AF164">
        <f>IF('ALL-Students'!AF167='Master Answer Key'!$B166, 1, 0)</f>
        <v>1</v>
      </c>
      <c r="AG164">
        <f>IF('ALL-Students'!AG167='Master Answer Key'!$B166, 1, 0)</f>
        <v>1</v>
      </c>
      <c r="AH164">
        <f>IF('ALL-Students'!AH167='Master Answer Key'!$B166, 1, 0)</f>
        <v>1</v>
      </c>
      <c r="AI164">
        <f>IF('ALL-Students'!AI167='Master Answer Key'!$B166, 1, 0)</f>
        <v>1</v>
      </c>
      <c r="AJ164">
        <f>IF('ALL-Students'!AJ167='Master Answer Key'!$B166, 1, 0)</f>
        <v>1</v>
      </c>
      <c r="AK164">
        <f>IF('ALL-Students'!AK167='Master Answer Key'!$B166, 1, 0)</f>
        <v>1</v>
      </c>
      <c r="AL164">
        <f>IF('ALL-Students'!AL167='Master Answer Key'!$B166, 1, 0)</f>
        <v>1</v>
      </c>
      <c r="AM164">
        <f>IF('ALL-Students'!AM167='Master Answer Key'!$B166, 1, 0)</f>
        <v>1</v>
      </c>
      <c r="AN164">
        <f>IF('ALL-Students'!AN167='Master Answer Key'!$B166, 1, 0)</f>
        <v>0</v>
      </c>
      <c r="AO164">
        <f>IF('ALL-Students'!AO167='Master Answer Key'!$B166, 1, 0)</f>
        <v>1</v>
      </c>
      <c r="AP164">
        <f>IF('ALL-Students'!AP167='Master Answer Key'!$B166, 1, 0)</f>
        <v>1</v>
      </c>
      <c r="AQ164">
        <f>IF('ALL-Students'!AQ167='Master Answer Key'!$B166, 1, 0)</f>
        <v>1</v>
      </c>
      <c r="AR164">
        <f>IF('ALL-Students'!AR167='Master Answer Key'!$B166, 1, 0)</f>
        <v>1</v>
      </c>
      <c r="AS164">
        <f>IF('ALL-Students'!AS167='Master Answer Key'!$B166, 1, 0)</f>
        <v>0</v>
      </c>
      <c r="AT164">
        <f>IF('ALL-Students'!AT167='Master Answer Key'!$B166, 1, 0)</f>
        <v>1</v>
      </c>
      <c r="AU164">
        <f>IF('ALL-Students'!AU167='Master Answer Key'!$B166, 1, 0)</f>
        <v>1</v>
      </c>
      <c r="AV164">
        <f>IF('ALL-Students'!AV167='Master Answer Key'!$B166, 1, 0)</f>
        <v>1</v>
      </c>
      <c r="AW164">
        <f>IF('ALL-Students'!AW167='Master Answer Key'!$B166, 1, 0)</f>
        <v>1</v>
      </c>
      <c r="AX164">
        <f>IF('ALL-Students'!AX167='Master Answer Key'!$B166, 1, 0)</f>
        <v>1</v>
      </c>
      <c r="AY164">
        <f>IF('ALL-Students'!AY167='Master Answer Key'!$B166, 1, 0)</f>
        <v>1</v>
      </c>
      <c r="AZ164">
        <f>IF('ALL-Students'!AZ167='Master Answer Key'!$B166, 1, 0)</f>
        <v>1</v>
      </c>
      <c r="BA164">
        <f>IF('ALL-Students'!BA167='Master Answer Key'!$B166, 1, 0)</f>
        <v>1</v>
      </c>
      <c r="BB164">
        <f>IF('ALL-Students'!BB167='Master Answer Key'!$B166, 1, 0)</f>
        <v>1</v>
      </c>
      <c r="BC164">
        <f>IF('ALL-Students'!BC167='Master Answer Key'!$B166, 1, 0)</f>
        <v>0</v>
      </c>
      <c r="BD164">
        <f>IF('ALL-Students'!BD167='Master Answer Key'!$B166, 1, 0)</f>
        <v>1</v>
      </c>
      <c r="BE164">
        <f>IF('ALL-Students'!BE167='Master Answer Key'!$B166, 1, 0)</f>
        <v>1</v>
      </c>
      <c r="BF164">
        <f>IF('ALL-Students'!BF167='Master Answer Key'!$B166, 1, 0)</f>
        <v>1</v>
      </c>
      <c r="BG164">
        <f>IF('ALL-Students'!BG167='Master Answer Key'!$B166, 1, 0)</f>
        <v>1</v>
      </c>
      <c r="BH164">
        <f>IF('ALL-Students'!BH167='Master Answer Key'!$B166, 1, 0)</f>
        <v>1</v>
      </c>
      <c r="BI164">
        <f>IF('ALL-Students'!BI167='Master Answer Key'!$B166, 1, 0)</f>
        <v>1</v>
      </c>
      <c r="BJ164">
        <f>IF('ALL-Students'!BJ167='Master Answer Key'!$B166, 1, 0)</f>
        <v>1</v>
      </c>
      <c r="BK164">
        <f>IF('ALL-Students'!BK167='Master Answer Key'!$B166, 1, 0)</f>
        <v>1</v>
      </c>
      <c r="BL164">
        <f>IF('ALL-Students'!BL167='Master Answer Key'!$B166, 1, 0)</f>
        <v>1</v>
      </c>
      <c r="BM164">
        <f>IF('ALL-Students'!BM167='Master Answer Key'!$B166, 1, 0)</f>
        <v>1</v>
      </c>
      <c r="BN164">
        <f>IF('ALL-Students'!BN167='Master Answer Key'!$B166, 1, 0)</f>
        <v>1</v>
      </c>
      <c r="BO164">
        <f>IF('ALL-Students'!BO167='Master Answer Key'!$B166, 1, 0)</f>
        <v>1</v>
      </c>
      <c r="BP164">
        <f>IF('ALL-Students'!BP167='Master Answer Key'!$B166, 1, 0)</f>
        <v>1</v>
      </c>
      <c r="BQ164">
        <f>IF('ALL-Students'!BQ167='Master Answer Key'!$B166, 1, 0)</f>
        <v>1</v>
      </c>
      <c r="BR164">
        <f>IF('ALL-Students'!BR167='Master Answer Key'!$B166, 1, 0)</f>
        <v>1</v>
      </c>
      <c r="BS164">
        <f>IF('ALL-Students'!BS167='Master Answer Key'!$B166, 1, 0)</f>
        <v>1</v>
      </c>
      <c r="BT164">
        <f>IF('ALL-Students'!BT167='Master Answer Key'!$B166, 1, 0)</f>
        <v>1</v>
      </c>
      <c r="BU164">
        <f>IF('ALL-Students'!BU167='Master Answer Key'!$B166, 1, 0)</f>
        <v>1</v>
      </c>
      <c r="BV164">
        <f>IF('ALL-Students'!BV167='Master Answer Key'!$B166, 1, 0)</f>
        <v>1</v>
      </c>
      <c r="BW164">
        <f>IF('ALL-Students'!BW167='Master Answer Key'!$B166, 1, 0)</f>
        <v>1</v>
      </c>
      <c r="BX164">
        <f>IF('ALL-Students'!BX167='Master Answer Key'!$B166, 1, 0)</f>
        <v>1</v>
      </c>
      <c r="BY164">
        <f>IF('ALL-Students'!BY167='Master Answer Key'!$B166, 1, 0)</f>
        <v>1</v>
      </c>
      <c r="BZ164">
        <f>IF('ALL-Students'!BZ167='Master Answer Key'!$B166, 1, 0)</f>
        <v>1</v>
      </c>
      <c r="CA164">
        <f>IF('ALL-Students'!CA167='Master Answer Key'!$B166, 1, 0)</f>
        <v>1</v>
      </c>
      <c r="CB164">
        <f>IF('ALL-Students'!CB167='Master Answer Key'!$B166, 1, 0)</f>
        <v>1</v>
      </c>
      <c r="CC164">
        <f>IF('ALL-Students'!CC167='Master Answer Key'!$B166, 1, 0)</f>
        <v>1</v>
      </c>
    </row>
    <row r="165">
      <c r="A165" s="5" t="s">
        <v>269</v>
      </c>
      <c r="B165">
        <f>IF('ALL-Students'!B168='Master Answer Key'!$B167, 1, 0)</f>
        <v>0</v>
      </c>
      <c r="C165">
        <f>IF('ALL-Students'!C168='Master Answer Key'!$B167, 1, 0)</f>
        <v>1</v>
      </c>
      <c r="D165">
        <f>IF('ALL-Students'!D168='Master Answer Key'!$B167, 1, 0)</f>
        <v>1</v>
      </c>
      <c r="E165">
        <f>IF('ALL-Students'!E168='Master Answer Key'!$B167, 1, 0)</f>
        <v>0</v>
      </c>
      <c r="F165">
        <f>IF('ALL-Students'!F168='Master Answer Key'!$B167, 1, 0)</f>
        <v>1</v>
      </c>
      <c r="G165">
        <f>IF('ALL-Students'!G168='Master Answer Key'!$B167, 1, 0)</f>
        <v>0</v>
      </c>
      <c r="H165">
        <f>IF('ALL-Students'!H168='Master Answer Key'!$B167, 1, 0)</f>
        <v>0</v>
      </c>
      <c r="I165">
        <f>IF('ALL-Students'!I168='Master Answer Key'!$B167, 1, 0)</f>
        <v>0</v>
      </c>
      <c r="J165">
        <f>IF('ALL-Students'!J168='Master Answer Key'!$B167, 1, 0)</f>
        <v>0</v>
      </c>
      <c r="K165">
        <f>IF('ALL-Students'!K168='Master Answer Key'!$B167, 1, 0)</f>
        <v>0</v>
      </c>
      <c r="L165">
        <f>IF('ALL-Students'!L168='Master Answer Key'!$B167, 1, 0)</f>
        <v>0</v>
      </c>
      <c r="M165">
        <f>IF('ALL-Students'!M168='Master Answer Key'!$B167, 1, 0)</f>
        <v>1</v>
      </c>
      <c r="N165">
        <f>IF('ALL-Students'!N168='Master Answer Key'!$B167, 1, 0)</f>
        <v>0</v>
      </c>
      <c r="O165">
        <f>IF('ALL-Students'!O168='Master Answer Key'!$B167, 1, 0)</f>
        <v>1</v>
      </c>
      <c r="P165">
        <f>IF('ALL-Students'!P168='Master Answer Key'!$B167, 1, 0)</f>
        <v>1</v>
      </c>
      <c r="Q165">
        <f>IF('ALL-Students'!Q168='Master Answer Key'!$B167, 1, 0)</f>
        <v>1</v>
      </c>
      <c r="R165">
        <f>IF('ALL-Students'!R168='Master Answer Key'!$B167, 1, 0)</f>
        <v>1</v>
      </c>
      <c r="S165">
        <f>IF('ALL-Students'!S168='Master Answer Key'!$B167, 1, 0)</f>
        <v>0</v>
      </c>
      <c r="T165">
        <f>IF('ALL-Students'!T168='Master Answer Key'!$B167, 1, 0)</f>
        <v>0</v>
      </c>
      <c r="U165">
        <f>IF('ALL-Students'!U168='Master Answer Key'!$B167, 1, 0)</f>
        <v>0</v>
      </c>
      <c r="V165">
        <f>IF('ALL-Students'!V168='Master Answer Key'!$B167, 1, 0)</f>
        <v>1</v>
      </c>
      <c r="W165">
        <f>IF('ALL-Students'!W168='Master Answer Key'!$B167, 1, 0)</f>
        <v>0</v>
      </c>
      <c r="X165">
        <f>IF('ALL-Students'!X168='Master Answer Key'!$B167, 1, 0)</f>
        <v>0</v>
      </c>
      <c r="Y165">
        <f>IF('ALL-Students'!Y168='Master Answer Key'!$B167, 1, 0)</f>
        <v>0</v>
      </c>
      <c r="Z165">
        <f>IF('ALL-Students'!Z168='Master Answer Key'!$B167, 1, 0)</f>
        <v>1</v>
      </c>
      <c r="AA165">
        <f>IF('ALL-Students'!AA168='Master Answer Key'!$B167, 1, 0)</f>
        <v>0</v>
      </c>
      <c r="AB165">
        <f>IF('ALL-Students'!AB168='Master Answer Key'!$B167, 1, 0)</f>
        <v>0</v>
      </c>
      <c r="AC165">
        <f>IF('ALL-Students'!AC168='Master Answer Key'!$B167, 1, 0)</f>
        <v>0</v>
      </c>
      <c r="AD165">
        <f>IF('ALL-Students'!AD168='Master Answer Key'!$B167, 1, 0)</f>
        <v>1</v>
      </c>
      <c r="AE165">
        <f>IF('ALL-Students'!AE168='Master Answer Key'!$B167, 1, 0)</f>
        <v>0</v>
      </c>
      <c r="AF165">
        <f>IF('ALL-Students'!AF168='Master Answer Key'!$B167, 1, 0)</f>
        <v>1</v>
      </c>
      <c r="AG165">
        <f>IF('ALL-Students'!AG168='Master Answer Key'!$B167, 1, 0)</f>
        <v>1</v>
      </c>
      <c r="AH165">
        <f>IF('ALL-Students'!AH168='Master Answer Key'!$B167, 1, 0)</f>
        <v>1</v>
      </c>
      <c r="AI165">
        <f>IF('ALL-Students'!AI168='Master Answer Key'!$B167, 1, 0)</f>
        <v>1</v>
      </c>
      <c r="AJ165">
        <f>IF('ALL-Students'!AJ168='Master Answer Key'!$B167, 1, 0)</f>
        <v>0</v>
      </c>
      <c r="AK165">
        <f>IF('ALL-Students'!AK168='Master Answer Key'!$B167, 1, 0)</f>
        <v>1</v>
      </c>
      <c r="AL165">
        <f>IF('ALL-Students'!AL168='Master Answer Key'!$B167, 1, 0)</f>
        <v>0</v>
      </c>
      <c r="AM165">
        <f>IF('ALL-Students'!AM168='Master Answer Key'!$B167, 1, 0)</f>
        <v>0</v>
      </c>
      <c r="AN165">
        <f>IF('ALL-Students'!AN168='Master Answer Key'!$B167, 1, 0)</f>
        <v>0</v>
      </c>
      <c r="AO165">
        <f>IF('ALL-Students'!AO168='Master Answer Key'!$B167, 1, 0)</f>
        <v>1</v>
      </c>
      <c r="AP165">
        <f>IF('ALL-Students'!AP168='Master Answer Key'!$B167, 1, 0)</f>
        <v>1</v>
      </c>
      <c r="AQ165">
        <f>IF('ALL-Students'!AQ168='Master Answer Key'!$B167, 1, 0)</f>
        <v>0</v>
      </c>
      <c r="AR165">
        <f>IF('ALL-Students'!AR168='Master Answer Key'!$B167, 1, 0)</f>
        <v>1</v>
      </c>
      <c r="AS165">
        <f>IF('ALL-Students'!AS168='Master Answer Key'!$B167, 1, 0)</f>
        <v>0</v>
      </c>
      <c r="AT165">
        <f>IF('ALL-Students'!AT168='Master Answer Key'!$B167, 1, 0)</f>
        <v>1</v>
      </c>
      <c r="AU165">
        <f>IF('ALL-Students'!AU168='Master Answer Key'!$B167, 1, 0)</f>
        <v>1</v>
      </c>
      <c r="AV165">
        <f>IF('ALL-Students'!AV168='Master Answer Key'!$B167, 1, 0)</f>
        <v>0</v>
      </c>
      <c r="AW165">
        <f>IF('ALL-Students'!AW168='Master Answer Key'!$B167, 1, 0)</f>
        <v>1</v>
      </c>
      <c r="AX165">
        <f>IF('ALL-Students'!AX168='Master Answer Key'!$B167, 1, 0)</f>
        <v>1</v>
      </c>
      <c r="AY165">
        <f>IF('ALL-Students'!AY168='Master Answer Key'!$B167, 1, 0)</f>
        <v>0</v>
      </c>
      <c r="AZ165">
        <f>IF('ALL-Students'!AZ168='Master Answer Key'!$B167, 1, 0)</f>
        <v>0</v>
      </c>
      <c r="BA165">
        <f>IF('ALL-Students'!BA168='Master Answer Key'!$B167, 1, 0)</f>
        <v>1</v>
      </c>
      <c r="BB165">
        <f>IF('ALL-Students'!BB168='Master Answer Key'!$B167, 1, 0)</f>
        <v>1</v>
      </c>
      <c r="BC165">
        <f>IF('ALL-Students'!BC168='Master Answer Key'!$B167, 1, 0)</f>
        <v>0</v>
      </c>
      <c r="BD165">
        <f>IF('ALL-Students'!BD168='Master Answer Key'!$B167, 1, 0)</f>
        <v>0</v>
      </c>
      <c r="BE165">
        <f>IF('ALL-Students'!BE168='Master Answer Key'!$B167, 1, 0)</f>
        <v>0</v>
      </c>
      <c r="BF165">
        <f>IF('ALL-Students'!BF168='Master Answer Key'!$B167, 1, 0)</f>
        <v>1</v>
      </c>
      <c r="BG165">
        <f>IF('ALL-Students'!BG168='Master Answer Key'!$B167, 1, 0)</f>
        <v>0</v>
      </c>
      <c r="BH165">
        <f>IF('ALL-Students'!BH168='Master Answer Key'!$B167, 1, 0)</f>
        <v>0</v>
      </c>
      <c r="BI165">
        <f>IF('ALL-Students'!BI168='Master Answer Key'!$B167, 1, 0)</f>
        <v>1</v>
      </c>
      <c r="BJ165">
        <f>IF('ALL-Students'!BJ168='Master Answer Key'!$B167, 1, 0)</f>
        <v>1</v>
      </c>
      <c r="BK165">
        <f>IF('ALL-Students'!BK168='Master Answer Key'!$B167, 1, 0)</f>
        <v>1</v>
      </c>
      <c r="BL165">
        <f>IF('ALL-Students'!BL168='Master Answer Key'!$B167, 1, 0)</f>
        <v>0</v>
      </c>
      <c r="BM165">
        <f>IF('ALL-Students'!BM168='Master Answer Key'!$B167, 1, 0)</f>
        <v>1</v>
      </c>
      <c r="BN165">
        <f>IF('ALL-Students'!BN168='Master Answer Key'!$B167, 1, 0)</f>
        <v>1</v>
      </c>
      <c r="BO165">
        <f>IF('ALL-Students'!BO168='Master Answer Key'!$B167, 1, 0)</f>
        <v>1</v>
      </c>
      <c r="BP165">
        <f>IF('ALL-Students'!BP168='Master Answer Key'!$B167, 1, 0)</f>
        <v>1</v>
      </c>
      <c r="BQ165">
        <f>IF('ALL-Students'!BQ168='Master Answer Key'!$B167, 1, 0)</f>
        <v>1</v>
      </c>
      <c r="BR165">
        <f>IF('ALL-Students'!BR168='Master Answer Key'!$B167, 1, 0)</f>
        <v>1</v>
      </c>
      <c r="BS165">
        <f>IF('ALL-Students'!BS168='Master Answer Key'!$B167, 1, 0)</f>
        <v>1</v>
      </c>
      <c r="BT165">
        <f>IF('ALL-Students'!BT168='Master Answer Key'!$B167, 1, 0)</f>
        <v>1</v>
      </c>
      <c r="BU165">
        <f>IF('ALL-Students'!BU168='Master Answer Key'!$B167, 1, 0)</f>
        <v>1</v>
      </c>
      <c r="BV165">
        <f>IF('ALL-Students'!BV168='Master Answer Key'!$B167, 1, 0)</f>
        <v>0</v>
      </c>
      <c r="BW165">
        <f>IF('ALL-Students'!BW168='Master Answer Key'!$B167, 1, 0)</f>
        <v>1</v>
      </c>
      <c r="BX165">
        <f>IF('ALL-Students'!BX168='Master Answer Key'!$B167, 1, 0)</f>
        <v>0</v>
      </c>
      <c r="BY165">
        <f>IF('ALL-Students'!BY168='Master Answer Key'!$B167, 1, 0)</f>
        <v>1</v>
      </c>
      <c r="BZ165">
        <f>IF('ALL-Students'!BZ168='Master Answer Key'!$B167, 1, 0)</f>
        <v>0</v>
      </c>
      <c r="CA165">
        <f>IF('ALL-Students'!CA168='Master Answer Key'!$B167, 1, 0)</f>
        <v>1</v>
      </c>
      <c r="CB165">
        <f>IF('ALL-Students'!CB168='Master Answer Key'!$B167, 1, 0)</f>
        <v>1</v>
      </c>
      <c r="CC165">
        <f>IF('ALL-Students'!CC168='Master Answer Key'!$B167, 1, 0)</f>
        <v>1</v>
      </c>
    </row>
    <row r="166">
      <c r="A166" s="5" t="s">
        <v>270</v>
      </c>
      <c r="B166">
        <f>IF('ALL-Students'!B169='Master Answer Key'!$B168, 1, 0)</f>
        <v>1</v>
      </c>
      <c r="C166">
        <f>IF('ALL-Students'!C169='Master Answer Key'!$B168, 1, 0)</f>
        <v>1</v>
      </c>
      <c r="D166">
        <f>IF('ALL-Students'!D169='Master Answer Key'!$B168, 1, 0)</f>
        <v>1</v>
      </c>
      <c r="E166">
        <f>IF('ALL-Students'!E169='Master Answer Key'!$B168, 1, 0)</f>
        <v>1</v>
      </c>
      <c r="F166">
        <f>IF('ALL-Students'!F169='Master Answer Key'!$B168, 1, 0)</f>
        <v>1</v>
      </c>
      <c r="G166">
        <f>IF('ALL-Students'!G169='Master Answer Key'!$B168, 1, 0)</f>
        <v>0</v>
      </c>
      <c r="H166">
        <f>IF('ALL-Students'!H169='Master Answer Key'!$B168, 1, 0)</f>
        <v>1</v>
      </c>
      <c r="I166">
        <f>IF('ALL-Students'!I169='Master Answer Key'!$B168, 1, 0)</f>
        <v>1</v>
      </c>
      <c r="J166">
        <f>IF('ALL-Students'!J169='Master Answer Key'!$B168, 1, 0)</f>
        <v>1</v>
      </c>
      <c r="K166">
        <f>IF('ALL-Students'!K169='Master Answer Key'!$B168, 1, 0)</f>
        <v>1</v>
      </c>
      <c r="L166">
        <f>IF('ALL-Students'!L169='Master Answer Key'!$B168, 1, 0)</f>
        <v>1</v>
      </c>
      <c r="M166">
        <f>IF('ALL-Students'!M169='Master Answer Key'!$B168, 1, 0)</f>
        <v>1</v>
      </c>
      <c r="N166">
        <f>IF('ALL-Students'!N169='Master Answer Key'!$B168, 1, 0)</f>
        <v>1</v>
      </c>
      <c r="O166">
        <f>IF('ALL-Students'!O169='Master Answer Key'!$B168, 1, 0)</f>
        <v>1</v>
      </c>
      <c r="P166">
        <f>IF('ALL-Students'!P169='Master Answer Key'!$B168, 1, 0)</f>
        <v>1</v>
      </c>
      <c r="Q166">
        <f>IF('ALL-Students'!Q169='Master Answer Key'!$B168, 1, 0)</f>
        <v>1</v>
      </c>
      <c r="R166">
        <f>IF('ALL-Students'!R169='Master Answer Key'!$B168, 1, 0)</f>
        <v>1</v>
      </c>
      <c r="S166">
        <f>IF('ALL-Students'!S169='Master Answer Key'!$B168, 1, 0)</f>
        <v>1</v>
      </c>
      <c r="T166">
        <f>IF('ALL-Students'!T169='Master Answer Key'!$B168, 1, 0)</f>
        <v>1</v>
      </c>
      <c r="U166">
        <f>IF('ALL-Students'!U169='Master Answer Key'!$B168, 1, 0)</f>
        <v>1</v>
      </c>
      <c r="V166">
        <f>IF('ALL-Students'!V169='Master Answer Key'!$B168, 1, 0)</f>
        <v>1</v>
      </c>
      <c r="W166">
        <f>IF('ALL-Students'!W169='Master Answer Key'!$B168, 1, 0)</f>
        <v>0</v>
      </c>
      <c r="X166">
        <f>IF('ALL-Students'!X169='Master Answer Key'!$B168, 1, 0)</f>
        <v>1</v>
      </c>
      <c r="Y166">
        <f>IF('ALL-Students'!Y169='Master Answer Key'!$B168, 1, 0)</f>
        <v>0</v>
      </c>
      <c r="Z166">
        <f>IF('ALL-Students'!Z169='Master Answer Key'!$B168, 1, 0)</f>
        <v>1</v>
      </c>
      <c r="AA166">
        <f>IF('ALL-Students'!AA169='Master Answer Key'!$B168, 1, 0)</f>
        <v>1</v>
      </c>
      <c r="AB166">
        <f>IF('ALL-Students'!AB169='Master Answer Key'!$B168, 1, 0)</f>
        <v>1</v>
      </c>
      <c r="AC166">
        <f>IF('ALL-Students'!AC169='Master Answer Key'!$B168, 1, 0)</f>
        <v>1</v>
      </c>
      <c r="AD166">
        <f>IF('ALL-Students'!AD169='Master Answer Key'!$B168, 1, 0)</f>
        <v>1</v>
      </c>
      <c r="AE166">
        <f>IF('ALL-Students'!AE169='Master Answer Key'!$B168, 1, 0)</f>
        <v>1</v>
      </c>
      <c r="AF166">
        <f>IF('ALL-Students'!AF169='Master Answer Key'!$B168, 1, 0)</f>
        <v>1</v>
      </c>
      <c r="AG166">
        <f>IF('ALL-Students'!AG169='Master Answer Key'!$B168, 1, 0)</f>
        <v>1</v>
      </c>
      <c r="AH166">
        <f>IF('ALL-Students'!AH169='Master Answer Key'!$B168, 1, 0)</f>
        <v>1</v>
      </c>
      <c r="AI166">
        <f>IF('ALL-Students'!AI169='Master Answer Key'!$B168, 1, 0)</f>
        <v>1</v>
      </c>
      <c r="AJ166">
        <f>IF('ALL-Students'!AJ169='Master Answer Key'!$B168, 1, 0)</f>
        <v>1</v>
      </c>
      <c r="AK166">
        <f>IF('ALL-Students'!AK169='Master Answer Key'!$B168, 1, 0)</f>
        <v>1</v>
      </c>
      <c r="AL166">
        <f>IF('ALL-Students'!AL169='Master Answer Key'!$B168, 1, 0)</f>
        <v>1</v>
      </c>
      <c r="AM166">
        <f>IF('ALL-Students'!AM169='Master Answer Key'!$B168, 1, 0)</f>
        <v>1</v>
      </c>
      <c r="AN166">
        <f>IF('ALL-Students'!AN169='Master Answer Key'!$B168, 1, 0)</f>
        <v>0</v>
      </c>
      <c r="AO166">
        <f>IF('ALL-Students'!AO169='Master Answer Key'!$B168, 1, 0)</f>
        <v>1</v>
      </c>
      <c r="AP166">
        <f>IF('ALL-Students'!AP169='Master Answer Key'!$B168, 1, 0)</f>
        <v>1</v>
      </c>
      <c r="AQ166">
        <f>IF('ALL-Students'!AQ169='Master Answer Key'!$B168, 1, 0)</f>
        <v>1</v>
      </c>
      <c r="AR166">
        <f>IF('ALL-Students'!AR169='Master Answer Key'!$B168, 1, 0)</f>
        <v>1</v>
      </c>
      <c r="AS166">
        <f>IF('ALL-Students'!AS169='Master Answer Key'!$B168, 1, 0)</f>
        <v>0</v>
      </c>
      <c r="AT166">
        <f>IF('ALL-Students'!AT169='Master Answer Key'!$B168, 1, 0)</f>
        <v>1</v>
      </c>
      <c r="AU166">
        <f>IF('ALL-Students'!AU169='Master Answer Key'!$B168, 1, 0)</f>
        <v>1</v>
      </c>
      <c r="AV166">
        <f>IF('ALL-Students'!AV169='Master Answer Key'!$B168, 1, 0)</f>
        <v>1</v>
      </c>
      <c r="AW166">
        <f>IF('ALL-Students'!AW169='Master Answer Key'!$B168, 1, 0)</f>
        <v>1</v>
      </c>
      <c r="AX166">
        <f>IF('ALL-Students'!AX169='Master Answer Key'!$B168, 1, 0)</f>
        <v>1</v>
      </c>
      <c r="AY166">
        <f>IF('ALL-Students'!AY169='Master Answer Key'!$B168, 1, 0)</f>
        <v>1</v>
      </c>
      <c r="AZ166">
        <f>IF('ALL-Students'!AZ169='Master Answer Key'!$B168, 1, 0)</f>
        <v>1</v>
      </c>
      <c r="BA166">
        <f>IF('ALL-Students'!BA169='Master Answer Key'!$B168, 1, 0)</f>
        <v>1</v>
      </c>
      <c r="BB166">
        <f>IF('ALL-Students'!BB169='Master Answer Key'!$B168, 1, 0)</f>
        <v>1</v>
      </c>
      <c r="BC166">
        <f>IF('ALL-Students'!BC169='Master Answer Key'!$B168, 1, 0)</f>
        <v>1</v>
      </c>
      <c r="BD166">
        <f>IF('ALL-Students'!BD169='Master Answer Key'!$B168, 1, 0)</f>
        <v>1</v>
      </c>
      <c r="BE166">
        <f>IF('ALL-Students'!BE169='Master Answer Key'!$B168, 1, 0)</f>
        <v>1</v>
      </c>
      <c r="BF166">
        <f>IF('ALL-Students'!BF169='Master Answer Key'!$B168, 1, 0)</f>
        <v>1</v>
      </c>
      <c r="BG166">
        <f>IF('ALL-Students'!BG169='Master Answer Key'!$B168, 1, 0)</f>
        <v>1</v>
      </c>
      <c r="BH166">
        <f>IF('ALL-Students'!BH169='Master Answer Key'!$B168, 1, 0)</f>
        <v>1</v>
      </c>
      <c r="BI166">
        <f>IF('ALL-Students'!BI169='Master Answer Key'!$B168, 1, 0)</f>
        <v>1</v>
      </c>
      <c r="BJ166">
        <f>IF('ALL-Students'!BJ169='Master Answer Key'!$B168, 1, 0)</f>
        <v>1</v>
      </c>
      <c r="BK166">
        <f>IF('ALL-Students'!BK169='Master Answer Key'!$B168, 1, 0)</f>
        <v>1</v>
      </c>
      <c r="BL166">
        <f>IF('ALL-Students'!BL169='Master Answer Key'!$B168, 1, 0)</f>
        <v>1</v>
      </c>
      <c r="BM166">
        <f>IF('ALL-Students'!BM169='Master Answer Key'!$B168, 1, 0)</f>
        <v>1</v>
      </c>
      <c r="BN166">
        <f>IF('ALL-Students'!BN169='Master Answer Key'!$B168, 1, 0)</f>
        <v>1</v>
      </c>
      <c r="BO166">
        <f>IF('ALL-Students'!BO169='Master Answer Key'!$B168, 1, 0)</f>
        <v>1</v>
      </c>
      <c r="BP166">
        <f>IF('ALL-Students'!BP169='Master Answer Key'!$B168, 1, 0)</f>
        <v>1</v>
      </c>
      <c r="BQ166">
        <f>IF('ALL-Students'!BQ169='Master Answer Key'!$B168, 1, 0)</f>
        <v>1</v>
      </c>
      <c r="BR166">
        <f>IF('ALL-Students'!BR169='Master Answer Key'!$B168, 1, 0)</f>
        <v>1</v>
      </c>
      <c r="BS166">
        <f>IF('ALL-Students'!BS169='Master Answer Key'!$B168, 1, 0)</f>
        <v>1</v>
      </c>
      <c r="BT166">
        <f>IF('ALL-Students'!BT169='Master Answer Key'!$B168, 1, 0)</f>
        <v>1</v>
      </c>
      <c r="BU166">
        <f>IF('ALL-Students'!BU169='Master Answer Key'!$B168, 1, 0)</f>
        <v>1</v>
      </c>
      <c r="BV166">
        <f>IF('ALL-Students'!BV169='Master Answer Key'!$B168, 1, 0)</f>
        <v>1</v>
      </c>
      <c r="BW166">
        <f>IF('ALL-Students'!BW169='Master Answer Key'!$B168, 1, 0)</f>
        <v>1</v>
      </c>
      <c r="BX166">
        <f>IF('ALL-Students'!BX169='Master Answer Key'!$B168, 1, 0)</f>
        <v>1</v>
      </c>
      <c r="BY166">
        <f>IF('ALL-Students'!BY169='Master Answer Key'!$B168, 1, 0)</f>
        <v>1</v>
      </c>
      <c r="BZ166">
        <f>IF('ALL-Students'!BZ169='Master Answer Key'!$B168, 1, 0)</f>
        <v>1</v>
      </c>
      <c r="CA166">
        <f>IF('ALL-Students'!CA169='Master Answer Key'!$B168, 1, 0)</f>
        <v>1</v>
      </c>
      <c r="CB166">
        <f>IF('ALL-Students'!CB169='Master Answer Key'!$B168, 1, 0)</f>
        <v>1</v>
      </c>
      <c r="CC166">
        <f>IF('ALL-Students'!CC169='Master Answer Key'!$B168, 1, 0)</f>
        <v>1</v>
      </c>
    </row>
    <row r="167">
      <c r="A167" s="5" t="s">
        <v>271</v>
      </c>
      <c r="B167">
        <f>IF('ALL-Students'!B170='Master Answer Key'!$B169, 1, 0)</f>
        <v>1</v>
      </c>
      <c r="C167">
        <f>IF('ALL-Students'!C170='Master Answer Key'!$B169, 1, 0)</f>
        <v>1</v>
      </c>
      <c r="D167">
        <f>IF('ALL-Students'!D170='Master Answer Key'!$B169, 1, 0)</f>
        <v>1</v>
      </c>
      <c r="E167">
        <f>IF('ALL-Students'!E170='Master Answer Key'!$B169, 1, 0)</f>
        <v>1</v>
      </c>
      <c r="F167">
        <f>IF('ALL-Students'!F170='Master Answer Key'!$B169, 1, 0)</f>
        <v>1</v>
      </c>
      <c r="G167">
        <f>IF('ALL-Students'!G170='Master Answer Key'!$B169, 1, 0)</f>
        <v>0</v>
      </c>
      <c r="H167">
        <f>IF('ALL-Students'!H170='Master Answer Key'!$B169, 1, 0)</f>
        <v>1</v>
      </c>
      <c r="I167">
        <f>IF('ALL-Students'!I170='Master Answer Key'!$B169, 1, 0)</f>
        <v>1</v>
      </c>
      <c r="J167">
        <f>IF('ALL-Students'!J170='Master Answer Key'!$B169, 1, 0)</f>
        <v>1</v>
      </c>
      <c r="K167">
        <f>IF('ALL-Students'!K170='Master Answer Key'!$B169, 1, 0)</f>
        <v>1</v>
      </c>
      <c r="L167">
        <f>IF('ALL-Students'!L170='Master Answer Key'!$B169, 1, 0)</f>
        <v>1</v>
      </c>
      <c r="M167">
        <f>IF('ALL-Students'!M170='Master Answer Key'!$B169, 1, 0)</f>
        <v>1</v>
      </c>
      <c r="N167">
        <f>IF('ALL-Students'!N170='Master Answer Key'!$B169, 1, 0)</f>
        <v>1</v>
      </c>
      <c r="O167">
        <f>IF('ALL-Students'!O170='Master Answer Key'!$B169, 1, 0)</f>
        <v>1</v>
      </c>
      <c r="P167">
        <f>IF('ALL-Students'!P170='Master Answer Key'!$B169, 1, 0)</f>
        <v>1</v>
      </c>
      <c r="Q167">
        <f>IF('ALL-Students'!Q170='Master Answer Key'!$B169, 1, 0)</f>
        <v>1</v>
      </c>
      <c r="R167">
        <f>IF('ALL-Students'!R170='Master Answer Key'!$B169, 1, 0)</f>
        <v>0</v>
      </c>
      <c r="S167">
        <f>IF('ALL-Students'!S170='Master Answer Key'!$B169, 1, 0)</f>
        <v>1</v>
      </c>
      <c r="T167">
        <f>IF('ALL-Students'!T170='Master Answer Key'!$B169, 1, 0)</f>
        <v>1</v>
      </c>
      <c r="U167">
        <f>IF('ALL-Students'!U170='Master Answer Key'!$B169, 1, 0)</f>
        <v>1</v>
      </c>
      <c r="V167">
        <f>IF('ALL-Students'!V170='Master Answer Key'!$B169, 1, 0)</f>
        <v>1</v>
      </c>
      <c r="W167">
        <f>IF('ALL-Students'!W170='Master Answer Key'!$B169, 1, 0)</f>
        <v>0</v>
      </c>
      <c r="X167">
        <f>IF('ALL-Students'!X170='Master Answer Key'!$B169, 1, 0)</f>
        <v>1</v>
      </c>
      <c r="Y167">
        <f>IF('ALL-Students'!Y170='Master Answer Key'!$B169, 1, 0)</f>
        <v>0</v>
      </c>
      <c r="Z167">
        <f>IF('ALL-Students'!Z170='Master Answer Key'!$B169, 1, 0)</f>
        <v>1</v>
      </c>
      <c r="AA167">
        <f>IF('ALL-Students'!AA170='Master Answer Key'!$B169, 1, 0)</f>
        <v>1</v>
      </c>
      <c r="AB167">
        <f>IF('ALL-Students'!AB170='Master Answer Key'!$B169, 1, 0)</f>
        <v>1</v>
      </c>
      <c r="AC167">
        <f>IF('ALL-Students'!AC170='Master Answer Key'!$B169, 1, 0)</f>
        <v>1</v>
      </c>
      <c r="AD167">
        <f>IF('ALL-Students'!AD170='Master Answer Key'!$B169, 1, 0)</f>
        <v>1</v>
      </c>
      <c r="AE167">
        <f>IF('ALL-Students'!AE170='Master Answer Key'!$B169, 1, 0)</f>
        <v>1</v>
      </c>
      <c r="AF167">
        <f>IF('ALL-Students'!AF170='Master Answer Key'!$B169, 1, 0)</f>
        <v>1</v>
      </c>
      <c r="AG167">
        <f>IF('ALL-Students'!AG170='Master Answer Key'!$B169, 1, 0)</f>
        <v>1</v>
      </c>
      <c r="AH167">
        <f>IF('ALL-Students'!AH170='Master Answer Key'!$B169, 1, 0)</f>
        <v>1</v>
      </c>
      <c r="AI167">
        <f>IF('ALL-Students'!AI170='Master Answer Key'!$B169, 1, 0)</f>
        <v>1</v>
      </c>
      <c r="AJ167">
        <f>IF('ALL-Students'!AJ170='Master Answer Key'!$B169, 1, 0)</f>
        <v>0</v>
      </c>
      <c r="AK167">
        <f>IF('ALL-Students'!AK170='Master Answer Key'!$B169, 1, 0)</f>
        <v>1</v>
      </c>
      <c r="AL167">
        <f>IF('ALL-Students'!AL170='Master Answer Key'!$B169, 1, 0)</f>
        <v>1</v>
      </c>
      <c r="AM167">
        <f>IF('ALL-Students'!AM170='Master Answer Key'!$B169, 1, 0)</f>
        <v>1</v>
      </c>
      <c r="AN167">
        <f>IF('ALL-Students'!AN170='Master Answer Key'!$B169, 1, 0)</f>
        <v>0</v>
      </c>
      <c r="AO167">
        <f>IF('ALL-Students'!AO170='Master Answer Key'!$B169, 1, 0)</f>
        <v>1</v>
      </c>
      <c r="AP167">
        <f>IF('ALL-Students'!AP170='Master Answer Key'!$B169, 1, 0)</f>
        <v>1</v>
      </c>
      <c r="AQ167">
        <f>IF('ALL-Students'!AQ170='Master Answer Key'!$B169, 1, 0)</f>
        <v>1</v>
      </c>
      <c r="AR167">
        <f>IF('ALL-Students'!AR170='Master Answer Key'!$B169, 1, 0)</f>
        <v>1</v>
      </c>
      <c r="AS167">
        <f>IF('ALL-Students'!AS170='Master Answer Key'!$B169, 1, 0)</f>
        <v>0</v>
      </c>
      <c r="AT167">
        <f>IF('ALL-Students'!AT170='Master Answer Key'!$B169, 1, 0)</f>
        <v>1</v>
      </c>
      <c r="AU167">
        <f>IF('ALL-Students'!AU170='Master Answer Key'!$B169, 1, 0)</f>
        <v>1</v>
      </c>
      <c r="AV167">
        <f>IF('ALL-Students'!AV170='Master Answer Key'!$B169, 1, 0)</f>
        <v>1</v>
      </c>
      <c r="AW167">
        <f>IF('ALL-Students'!AW170='Master Answer Key'!$B169, 1, 0)</f>
        <v>1</v>
      </c>
      <c r="AX167">
        <f>IF('ALL-Students'!AX170='Master Answer Key'!$B169, 1, 0)</f>
        <v>1</v>
      </c>
      <c r="AY167">
        <f>IF('ALL-Students'!AY170='Master Answer Key'!$B169, 1, 0)</f>
        <v>1</v>
      </c>
      <c r="AZ167">
        <f>IF('ALL-Students'!AZ170='Master Answer Key'!$B169, 1, 0)</f>
        <v>0</v>
      </c>
      <c r="BA167">
        <f>IF('ALL-Students'!BA170='Master Answer Key'!$B169, 1, 0)</f>
        <v>1</v>
      </c>
      <c r="BB167">
        <f>IF('ALL-Students'!BB170='Master Answer Key'!$B169, 1, 0)</f>
        <v>1</v>
      </c>
      <c r="BC167">
        <f>IF('ALL-Students'!BC170='Master Answer Key'!$B169, 1, 0)</f>
        <v>1</v>
      </c>
      <c r="BD167">
        <f>IF('ALL-Students'!BD170='Master Answer Key'!$B169, 1, 0)</f>
        <v>0</v>
      </c>
      <c r="BE167">
        <f>IF('ALL-Students'!BE170='Master Answer Key'!$B169, 1, 0)</f>
        <v>1</v>
      </c>
      <c r="BF167">
        <f>IF('ALL-Students'!BF170='Master Answer Key'!$B169, 1, 0)</f>
        <v>1</v>
      </c>
      <c r="BG167">
        <f>IF('ALL-Students'!BG170='Master Answer Key'!$B169, 1, 0)</f>
        <v>1</v>
      </c>
      <c r="BH167">
        <f>IF('ALL-Students'!BH170='Master Answer Key'!$B169, 1, 0)</f>
        <v>1</v>
      </c>
      <c r="BI167">
        <f>IF('ALL-Students'!BI170='Master Answer Key'!$B169, 1, 0)</f>
        <v>1</v>
      </c>
      <c r="BJ167">
        <f>IF('ALL-Students'!BJ170='Master Answer Key'!$B169, 1, 0)</f>
        <v>1</v>
      </c>
      <c r="BK167">
        <f>IF('ALL-Students'!BK170='Master Answer Key'!$B169, 1, 0)</f>
        <v>1</v>
      </c>
      <c r="BL167">
        <f>IF('ALL-Students'!BL170='Master Answer Key'!$B169, 1, 0)</f>
        <v>1</v>
      </c>
      <c r="BM167">
        <f>IF('ALL-Students'!BM170='Master Answer Key'!$B169, 1, 0)</f>
        <v>1</v>
      </c>
      <c r="BN167">
        <f>IF('ALL-Students'!BN170='Master Answer Key'!$B169, 1, 0)</f>
        <v>1</v>
      </c>
      <c r="BO167">
        <f>IF('ALL-Students'!BO170='Master Answer Key'!$B169, 1, 0)</f>
        <v>1</v>
      </c>
      <c r="BP167">
        <f>IF('ALL-Students'!BP170='Master Answer Key'!$B169, 1, 0)</f>
        <v>1</v>
      </c>
      <c r="BQ167">
        <f>IF('ALL-Students'!BQ170='Master Answer Key'!$B169, 1, 0)</f>
        <v>1</v>
      </c>
      <c r="BR167">
        <f>IF('ALL-Students'!BR170='Master Answer Key'!$B169, 1, 0)</f>
        <v>1</v>
      </c>
      <c r="BS167">
        <f>IF('ALL-Students'!BS170='Master Answer Key'!$B169, 1, 0)</f>
        <v>1</v>
      </c>
      <c r="BT167">
        <f>IF('ALL-Students'!BT170='Master Answer Key'!$B169, 1, 0)</f>
        <v>1</v>
      </c>
      <c r="BU167">
        <f>IF('ALL-Students'!BU170='Master Answer Key'!$B169, 1, 0)</f>
        <v>1</v>
      </c>
      <c r="BV167">
        <f>IF('ALL-Students'!BV170='Master Answer Key'!$B169, 1, 0)</f>
        <v>1</v>
      </c>
      <c r="BW167">
        <f>IF('ALL-Students'!BW170='Master Answer Key'!$B169, 1, 0)</f>
        <v>1</v>
      </c>
      <c r="BX167">
        <f>IF('ALL-Students'!BX170='Master Answer Key'!$B169, 1, 0)</f>
        <v>1</v>
      </c>
      <c r="BY167">
        <f>IF('ALL-Students'!BY170='Master Answer Key'!$B169, 1, 0)</f>
        <v>1</v>
      </c>
      <c r="BZ167">
        <f>IF('ALL-Students'!BZ170='Master Answer Key'!$B169, 1, 0)</f>
        <v>1</v>
      </c>
      <c r="CA167">
        <f>IF('ALL-Students'!CA170='Master Answer Key'!$B169, 1, 0)</f>
        <v>1</v>
      </c>
      <c r="CB167">
        <f>IF('ALL-Students'!CB170='Master Answer Key'!$B169, 1, 0)</f>
        <v>1</v>
      </c>
      <c r="CC167">
        <f>IF('ALL-Students'!CC170='Master Answer Key'!$B169, 1, 0)</f>
        <v>1</v>
      </c>
    </row>
    <row r="168">
      <c r="A168" s="5" t="s">
        <v>272</v>
      </c>
      <c r="B168">
        <f>IF('ALL-Students'!B171='Master Answer Key'!$B170, 1, 0)</f>
        <v>1</v>
      </c>
      <c r="C168">
        <f>IF('ALL-Students'!C171='Master Answer Key'!$B170, 1, 0)</f>
        <v>1</v>
      </c>
      <c r="D168">
        <f>IF('ALL-Students'!D171='Master Answer Key'!$B170, 1, 0)</f>
        <v>1</v>
      </c>
      <c r="E168">
        <f>IF('ALL-Students'!E171='Master Answer Key'!$B170, 1, 0)</f>
        <v>1</v>
      </c>
      <c r="F168">
        <f>IF('ALL-Students'!F171='Master Answer Key'!$B170, 1, 0)</f>
        <v>1</v>
      </c>
      <c r="G168">
        <f>IF('ALL-Students'!G171='Master Answer Key'!$B170, 1, 0)</f>
        <v>0</v>
      </c>
      <c r="H168">
        <f>IF('ALL-Students'!H171='Master Answer Key'!$B170, 1, 0)</f>
        <v>1</v>
      </c>
      <c r="I168">
        <f>IF('ALL-Students'!I171='Master Answer Key'!$B170, 1, 0)</f>
        <v>1</v>
      </c>
      <c r="J168">
        <f>IF('ALL-Students'!J171='Master Answer Key'!$B170, 1, 0)</f>
        <v>1</v>
      </c>
      <c r="K168">
        <f>IF('ALL-Students'!K171='Master Answer Key'!$B170, 1, 0)</f>
        <v>1</v>
      </c>
      <c r="L168">
        <f>IF('ALL-Students'!L171='Master Answer Key'!$B170, 1, 0)</f>
        <v>0</v>
      </c>
      <c r="M168">
        <f>IF('ALL-Students'!M171='Master Answer Key'!$B170, 1, 0)</f>
        <v>1</v>
      </c>
      <c r="N168">
        <f>IF('ALL-Students'!N171='Master Answer Key'!$B170, 1, 0)</f>
        <v>1</v>
      </c>
      <c r="O168">
        <f>IF('ALL-Students'!O171='Master Answer Key'!$B170, 1, 0)</f>
        <v>1</v>
      </c>
      <c r="P168">
        <f>IF('ALL-Students'!P171='Master Answer Key'!$B170, 1, 0)</f>
        <v>1</v>
      </c>
      <c r="Q168">
        <f>IF('ALL-Students'!Q171='Master Answer Key'!$B170, 1, 0)</f>
        <v>1</v>
      </c>
      <c r="R168">
        <f>IF('ALL-Students'!R171='Master Answer Key'!$B170, 1, 0)</f>
        <v>1</v>
      </c>
      <c r="S168">
        <f>IF('ALL-Students'!S171='Master Answer Key'!$B170, 1, 0)</f>
        <v>1</v>
      </c>
      <c r="T168">
        <f>IF('ALL-Students'!T171='Master Answer Key'!$B170, 1, 0)</f>
        <v>1</v>
      </c>
      <c r="U168">
        <f>IF('ALL-Students'!U171='Master Answer Key'!$B170, 1, 0)</f>
        <v>1</v>
      </c>
      <c r="V168">
        <f>IF('ALL-Students'!V171='Master Answer Key'!$B170, 1, 0)</f>
        <v>1</v>
      </c>
      <c r="W168">
        <f>IF('ALL-Students'!W171='Master Answer Key'!$B170, 1, 0)</f>
        <v>0</v>
      </c>
      <c r="X168">
        <f>IF('ALL-Students'!X171='Master Answer Key'!$B170, 1, 0)</f>
        <v>1</v>
      </c>
      <c r="Y168">
        <f>IF('ALL-Students'!Y171='Master Answer Key'!$B170, 1, 0)</f>
        <v>0</v>
      </c>
      <c r="Z168">
        <f>IF('ALL-Students'!Z171='Master Answer Key'!$B170, 1, 0)</f>
        <v>1</v>
      </c>
      <c r="AA168">
        <f>IF('ALL-Students'!AA171='Master Answer Key'!$B170, 1, 0)</f>
        <v>1</v>
      </c>
      <c r="AB168">
        <f>IF('ALL-Students'!AB171='Master Answer Key'!$B170, 1, 0)</f>
        <v>1</v>
      </c>
      <c r="AC168">
        <f>IF('ALL-Students'!AC171='Master Answer Key'!$B170, 1, 0)</f>
        <v>0</v>
      </c>
      <c r="AD168">
        <f>IF('ALL-Students'!AD171='Master Answer Key'!$B170, 1, 0)</f>
        <v>1</v>
      </c>
      <c r="AE168">
        <f>IF('ALL-Students'!AE171='Master Answer Key'!$B170, 1, 0)</f>
        <v>1</v>
      </c>
      <c r="AF168">
        <f>IF('ALL-Students'!AF171='Master Answer Key'!$B170, 1, 0)</f>
        <v>1</v>
      </c>
      <c r="AG168">
        <f>IF('ALL-Students'!AG171='Master Answer Key'!$B170, 1, 0)</f>
        <v>1</v>
      </c>
      <c r="AH168">
        <f>IF('ALL-Students'!AH171='Master Answer Key'!$B170, 1, 0)</f>
        <v>1</v>
      </c>
      <c r="AI168">
        <f>IF('ALL-Students'!AI171='Master Answer Key'!$B170, 1, 0)</f>
        <v>1</v>
      </c>
      <c r="AJ168">
        <f>IF('ALL-Students'!AJ171='Master Answer Key'!$B170, 1, 0)</f>
        <v>1</v>
      </c>
      <c r="AK168">
        <f>IF('ALL-Students'!AK171='Master Answer Key'!$B170, 1, 0)</f>
        <v>1</v>
      </c>
      <c r="AL168">
        <f>IF('ALL-Students'!AL171='Master Answer Key'!$B170, 1, 0)</f>
        <v>1</v>
      </c>
      <c r="AM168">
        <f>IF('ALL-Students'!AM171='Master Answer Key'!$B170, 1, 0)</f>
        <v>1</v>
      </c>
      <c r="AN168">
        <f>IF('ALL-Students'!AN171='Master Answer Key'!$B170, 1, 0)</f>
        <v>0</v>
      </c>
      <c r="AO168">
        <f>IF('ALL-Students'!AO171='Master Answer Key'!$B170, 1, 0)</f>
        <v>1</v>
      </c>
      <c r="AP168">
        <f>IF('ALL-Students'!AP171='Master Answer Key'!$B170, 1, 0)</f>
        <v>1</v>
      </c>
      <c r="AQ168">
        <f>IF('ALL-Students'!AQ171='Master Answer Key'!$B170, 1, 0)</f>
        <v>1</v>
      </c>
      <c r="AR168">
        <f>IF('ALL-Students'!AR171='Master Answer Key'!$B170, 1, 0)</f>
        <v>1</v>
      </c>
      <c r="AS168">
        <f>IF('ALL-Students'!AS171='Master Answer Key'!$B170, 1, 0)</f>
        <v>0</v>
      </c>
      <c r="AT168">
        <f>IF('ALL-Students'!AT171='Master Answer Key'!$B170, 1, 0)</f>
        <v>1</v>
      </c>
      <c r="AU168">
        <f>IF('ALL-Students'!AU171='Master Answer Key'!$B170, 1, 0)</f>
        <v>1</v>
      </c>
      <c r="AV168">
        <f>IF('ALL-Students'!AV171='Master Answer Key'!$B170, 1, 0)</f>
        <v>1</v>
      </c>
      <c r="AW168">
        <f>IF('ALL-Students'!AW171='Master Answer Key'!$B170, 1, 0)</f>
        <v>1</v>
      </c>
      <c r="AX168">
        <f>IF('ALL-Students'!AX171='Master Answer Key'!$B170, 1, 0)</f>
        <v>1</v>
      </c>
      <c r="AY168">
        <f>IF('ALL-Students'!AY171='Master Answer Key'!$B170, 1, 0)</f>
        <v>1</v>
      </c>
      <c r="AZ168">
        <f>IF('ALL-Students'!AZ171='Master Answer Key'!$B170, 1, 0)</f>
        <v>1</v>
      </c>
      <c r="BA168">
        <f>IF('ALL-Students'!BA171='Master Answer Key'!$B170, 1, 0)</f>
        <v>1</v>
      </c>
      <c r="BB168">
        <f>IF('ALL-Students'!BB171='Master Answer Key'!$B170, 1, 0)</f>
        <v>1</v>
      </c>
      <c r="BC168">
        <f>IF('ALL-Students'!BC171='Master Answer Key'!$B170, 1, 0)</f>
        <v>1</v>
      </c>
      <c r="BD168">
        <f>IF('ALL-Students'!BD171='Master Answer Key'!$B170, 1, 0)</f>
        <v>1</v>
      </c>
      <c r="BE168">
        <f>IF('ALL-Students'!BE171='Master Answer Key'!$B170, 1, 0)</f>
        <v>1</v>
      </c>
      <c r="BF168">
        <f>IF('ALL-Students'!BF171='Master Answer Key'!$B170, 1, 0)</f>
        <v>1</v>
      </c>
      <c r="BG168">
        <f>IF('ALL-Students'!BG171='Master Answer Key'!$B170, 1, 0)</f>
        <v>1</v>
      </c>
      <c r="BH168">
        <f>IF('ALL-Students'!BH171='Master Answer Key'!$B170, 1, 0)</f>
        <v>1</v>
      </c>
      <c r="BI168">
        <f>IF('ALL-Students'!BI171='Master Answer Key'!$B170, 1, 0)</f>
        <v>1</v>
      </c>
      <c r="BJ168">
        <f>IF('ALL-Students'!BJ171='Master Answer Key'!$B170, 1, 0)</f>
        <v>1</v>
      </c>
      <c r="BK168">
        <f>IF('ALL-Students'!BK171='Master Answer Key'!$B170, 1, 0)</f>
        <v>1</v>
      </c>
      <c r="BL168">
        <f>IF('ALL-Students'!BL171='Master Answer Key'!$B170, 1, 0)</f>
        <v>0</v>
      </c>
      <c r="BM168">
        <f>IF('ALL-Students'!BM171='Master Answer Key'!$B170, 1, 0)</f>
        <v>1</v>
      </c>
      <c r="BN168">
        <f>IF('ALL-Students'!BN171='Master Answer Key'!$B170, 1, 0)</f>
        <v>1</v>
      </c>
      <c r="BO168">
        <f>IF('ALL-Students'!BO171='Master Answer Key'!$B170, 1, 0)</f>
        <v>1</v>
      </c>
      <c r="BP168">
        <f>IF('ALL-Students'!BP171='Master Answer Key'!$B170, 1, 0)</f>
        <v>1</v>
      </c>
      <c r="BQ168">
        <f>IF('ALL-Students'!BQ171='Master Answer Key'!$B170, 1, 0)</f>
        <v>1</v>
      </c>
      <c r="BR168">
        <f>IF('ALL-Students'!BR171='Master Answer Key'!$B170, 1, 0)</f>
        <v>0</v>
      </c>
      <c r="BS168">
        <f>IF('ALL-Students'!BS171='Master Answer Key'!$B170, 1, 0)</f>
        <v>1</v>
      </c>
      <c r="BT168">
        <f>IF('ALL-Students'!BT171='Master Answer Key'!$B170, 1, 0)</f>
        <v>1</v>
      </c>
      <c r="BU168">
        <f>IF('ALL-Students'!BU171='Master Answer Key'!$B170, 1, 0)</f>
        <v>1</v>
      </c>
      <c r="BV168">
        <f>IF('ALL-Students'!BV171='Master Answer Key'!$B170, 1, 0)</f>
        <v>1</v>
      </c>
      <c r="BW168">
        <f>IF('ALL-Students'!BW171='Master Answer Key'!$B170, 1, 0)</f>
        <v>0</v>
      </c>
      <c r="BX168">
        <f>IF('ALL-Students'!BX171='Master Answer Key'!$B170, 1, 0)</f>
        <v>1</v>
      </c>
      <c r="BY168">
        <f>IF('ALL-Students'!BY171='Master Answer Key'!$B170, 1, 0)</f>
        <v>1</v>
      </c>
      <c r="BZ168">
        <f>IF('ALL-Students'!BZ171='Master Answer Key'!$B170, 1, 0)</f>
        <v>1</v>
      </c>
      <c r="CA168">
        <f>IF('ALL-Students'!CA171='Master Answer Key'!$B170, 1, 0)</f>
        <v>1</v>
      </c>
      <c r="CB168">
        <f>IF('ALL-Students'!CB171='Master Answer Key'!$B170, 1, 0)</f>
        <v>1</v>
      </c>
      <c r="CC168">
        <f>IF('ALL-Students'!CC171='Master Answer Key'!$B170, 1, 0)</f>
        <v>1</v>
      </c>
    </row>
    <row r="169">
      <c r="A169" s="5" t="s">
        <v>273</v>
      </c>
      <c r="B169">
        <f>IF('ALL-Students'!B172='Master Answer Key'!$B171, 1, 0)</f>
        <v>1</v>
      </c>
      <c r="C169">
        <f>IF('ALL-Students'!C172='Master Answer Key'!$B171, 1, 0)</f>
        <v>0</v>
      </c>
      <c r="D169">
        <f>IF('ALL-Students'!D172='Master Answer Key'!$B171, 1, 0)</f>
        <v>1</v>
      </c>
      <c r="E169">
        <f>IF('ALL-Students'!E172='Master Answer Key'!$B171, 1, 0)</f>
        <v>1</v>
      </c>
      <c r="F169">
        <f>IF('ALL-Students'!F172='Master Answer Key'!$B171, 1, 0)</f>
        <v>1</v>
      </c>
      <c r="G169">
        <f>IF('ALL-Students'!G172='Master Answer Key'!$B171, 1, 0)</f>
        <v>0</v>
      </c>
      <c r="H169">
        <f>IF('ALL-Students'!H172='Master Answer Key'!$B171, 1, 0)</f>
        <v>0</v>
      </c>
      <c r="I169">
        <f>IF('ALL-Students'!I172='Master Answer Key'!$B171, 1, 0)</f>
        <v>1</v>
      </c>
      <c r="J169">
        <f>IF('ALL-Students'!J172='Master Answer Key'!$B171, 1, 0)</f>
        <v>1</v>
      </c>
      <c r="K169">
        <f>IF('ALL-Students'!K172='Master Answer Key'!$B171, 1, 0)</f>
        <v>1</v>
      </c>
      <c r="L169">
        <f>IF('ALL-Students'!L172='Master Answer Key'!$B171, 1, 0)</f>
        <v>1</v>
      </c>
      <c r="M169">
        <f>IF('ALL-Students'!M172='Master Answer Key'!$B171, 1, 0)</f>
        <v>1</v>
      </c>
      <c r="N169">
        <f>IF('ALL-Students'!N172='Master Answer Key'!$B171, 1, 0)</f>
        <v>1</v>
      </c>
      <c r="O169">
        <f>IF('ALL-Students'!O172='Master Answer Key'!$B171, 1, 0)</f>
        <v>1</v>
      </c>
      <c r="P169">
        <f>IF('ALL-Students'!P172='Master Answer Key'!$B171, 1, 0)</f>
        <v>1</v>
      </c>
      <c r="Q169">
        <f>IF('ALL-Students'!Q172='Master Answer Key'!$B171, 1, 0)</f>
        <v>1</v>
      </c>
      <c r="R169">
        <f>IF('ALL-Students'!R172='Master Answer Key'!$B171, 1, 0)</f>
        <v>1</v>
      </c>
      <c r="S169">
        <f>IF('ALL-Students'!S172='Master Answer Key'!$B171, 1, 0)</f>
        <v>1</v>
      </c>
      <c r="T169">
        <f>IF('ALL-Students'!T172='Master Answer Key'!$B171, 1, 0)</f>
        <v>1</v>
      </c>
      <c r="U169">
        <f>IF('ALL-Students'!U172='Master Answer Key'!$B171, 1, 0)</f>
        <v>1</v>
      </c>
      <c r="V169">
        <f>IF('ALL-Students'!V172='Master Answer Key'!$B171, 1, 0)</f>
        <v>1</v>
      </c>
      <c r="W169">
        <f>IF('ALL-Students'!W172='Master Answer Key'!$B171, 1, 0)</f>
        <v>0</v>
      </c>
      <c r="X169">
        <f>IF('ALL-Students'!X172='Master Answer Key'!$B171, 1, 0)</f>
        <v>1</v>
      </c>
      <c r="Y169">
        <f>IF('ALL-Students'!Y172='Master Answer Key'!$B171, 1, 0)</f>
        <v>0</v>
      </c>
      <c r="Z169">
        <f>IF('ALL-Students'!Z172='Master Answer Key'!$B171, 1, 0)</f>
        <v>1</v>
      </c>
      <c r="AA169">
        <f>IF('ALL-Students'!AA172='Master Answer Key'!$B171, 1, 0)</f>
        <v>1</v>
      </c>
      <c r="AB169">
        <f>IF('ALL-Students'!AB172='Master Answer Key'!$B171, 1, 0)</f>
        <v>1</v>
      </c>
      <c r="AC169">
        <f>IF('ALL-Students'!AC172='Master Answer Key'!$B171, 1, 0)</f>
        <v>1</v>
      </c>
      <c r="AD169">
        <f>IF('ALL-Students'!AD172='Master Answer Key'!$B171, 1, 0)</f>
        <v>1</v>
      </c>
      <c r="AE169">
        <f>IF('ALL-Students'!AE172='Master Answer Key'!$B171, 1, 0)</f>
        <v>1</v>
      </c>
      <c r="AF169">
        <f>IF('ALL-Students'!AF172='Master Answer Key'!$B171, 1, 0)</f>
        <v>0</v>
      </c>
      <c r="AG169">
        <f>IF('ALL-Students'!AG172='Master Answer Key'!$B171, 1, 0)</f>
        <v>1</v>
      </c>
      <c r="AH169">
        <f>IF('ALL-Students'!AH172='Master Answer Key'!$B171, 1, 0)</f>
        <v>1</v>
      </c>
      <c r="AI169">
        <f>IF('ALL-Students'!AI172='Master Answer Key'!$B171, 1, 0)</f>
        <v>1</v>
      </c>
      <c r="AJ169">
        <f>IF('ALL-Students'!AJ172='Master Answer Key'!$B171, 1, 0)</f>
        <v>1</v>
      </c>
      <c r="AK169">
        <f>IF('ALL-Students'!AK172='Master Answer Key'!$B171, 1, 0)</f>
        <v>1</v>
      </c>
      <c r="AL169">
        <f>IF('ALL-Students'!AL172='Master Answer Key'!$B171, 1, 0)</f>
        <v>1</v>
      </c>
      <c r="AM169">
        <f>IF('ALL-Students'!AM172='Master Answer Key'!$B171, 1, 0)</f>
        <v>1</v>
      </c>
      <c r="AN169">
        <f>IF('ALL-Students'!AN172='Master Answer Key'!$B171, 1, 0)</f>
        <v>0</v>
      </c>
      <c r="AO169">
        <f>IF('ALL-Students'!AO172='Master Answer Key'!$B171, 1, 0)</f>
        <v>1</v>
      </c>
      <c r="AP169">
        <f>IF('ALL-Students'!AP172='Master Answer Key'!$B171, 1, 0)</f>
        <v>1</v>
      </c>
      <c r="AQ169">
        <f>IF('ALL-Students'!AQ172='Master Answer Key'!$B171, 1, 0)</f>
        <v>1</v>
      </c>
      <c r="AR169">
        <f>IF('ALL-Students'!AR172='Master Answer Key'!$B171, 1, 0)</f>
        <v>1</v>
      </c>
      <c r="AS169">
        <f>IF('ALL-Students'!AS172='Master Answer Key'!$B171, 1, 0)</f>
        <v>0</v>
      </c>
      <c r="AT169">
        <f>IF('ALL-Students'!AT172='Master Answer Key'!$B171, 1, 0)</f>
        <v>1</v>
      </c>
      <c r="AU169">
        <f>IF('ALL-Students'!AU172='Master Answer Key'!$B171, 1, 0)</f>
        <v>0</v>
      </c>
      <c r="AV169">
        <f>IF('ALL-Students'!AV172='Master Answer Key'!$B171, 1, 0)</f>
        <v>0</v>
      </c>
      <c r="AW169">
        <f>IF('ALL-Students'!AW172='Master Answer Key'!$B171, 1, 0)</f>
        <v>1</v>
      </c>
      <c r="AX169">
        <f>IF('ALL-Students'!AX172='Master Answer Key'!$B171, 1, 0)</f>
        <v>1</v>
      </c>
      <c r="AY169">
        <f>IF('ALL-Students'!AY172='Master Answer Key'!$B171, 1, 0)</f>
        <v>1</v>
      </c>
      <c r="AZ169">
        <f>IF('ALL-Students'!AZ172='Master Answer Key'!$B171, 1, 0)</f>
        <v>1</v>
      </c>
      <c r="BA169">
        <f>IF('ALL-Students'!BA172='Master Answer Key'!$B171, 1, 0)</f>
        <v>1</v>
      </c>
      <c r="BB169">
        <f>IF('ALL-Students'!BB172='Master Answer Key'!$B171, 1, 0)</f>
        <v>1</v>
      </c>
      <c r="BC169">
        <f>IF('ALL-Students'!BC172='Master Answer Key'!$B171, 1, 0)</f>
        <v>1</v>
      </c>
      <c r="BD169">
        <f>IF('ALL-Students'!BD172='Master Answer Key'!$B171, 1, 0)</f>
        <v>1</v>
      </c>
      <c r="BE169">
        <f>IF('ALL-Students'!BE172='Master Answer Key'!$B171, 1, 0)</f>
        <v>0</v>
      </c>
      <c r="BF169">
        <f>IF('ALL-Students'!BF172='Master Answer Key'!$B171, 1, 0)</f>
        <v>1</v>
      </c>
      <c r="BG169">
        <f>IF('ALL-Students'!BG172='Master Answer Key'!$B171, 1, 0)</f>
        <v>1</v>
      </c>
      <c r="BH169">
        <f>IF('ALL-Students'!BH172='Master Answer Key'!$B171, 1, 0)</f>
        <v>1</v>
      </c>
      <c r="BI169">
        <f>IF('ALL-Students'!BI172='Master Answer Key'!$B171, 1, 0)</f>
        <v>1</v>
      </c>
      <c r="BJ169">
        <f>IF('ALL-Students'!BJ172='Master Answer Key'!$B171, 1, 0)</f>
        <v>1</v>
      </c>
      <c r="BK169">
        <f>IF('ALL-Students'!BK172='Master Answer Key'!$B171, 1, 0)</f>
        <v>1</v>
      </c>
      <c r="BL169">
        <f>IF('ALL-Students'!BL172='Master Answer Key'!$B171, 1, 0)</f>
        <v>1</v>
      </c>
      <c r="BM169">
        <f>IF('ALL-Students'!BM172='Master Answer Key'!$B171, 1, 0)</f>
        <v>1</v>
      </c>
      <c r="BN169">
        <f>IF('ALL-Students'!BN172='Master Answer Key'!$B171, 1, 0)</f>
        <v>1</v>
      </c>
      <c r="BO169">
        <f>IF('ALL-Students'!BO172='Master Answer Key'!$B171, 1, 0)</f>
        <v>1</v>
      </c>
      <c r="BP169">
        <f>IF('ALL-Students'!BP172='Master Answer Key'!$B171, 1, 0)</f>
        <v>0</v>
      </c>
      <c r="BQ169">
        <f>IF('ALL-Students'!BQ172='Master Answer Key'!$B171, 1, 0)</f>
        <v>1</v>
      </c>
      <c r="BR169">
        <f>IF('ALL-Students'!BR172='Master Answer Key'!$B171, 1, 0)</f>
        <v>0</v>
      </c>
      <c r="BS169">
        <f>IF('ALL-Students'!BS172='Master Answer Key'!$B171, 1, 0)</f>
        <v>1</v>
      </c>
      <c r="BT169">
        <f>IF('ALL-Students'!BT172='Master Answer Key'!$B171, 1, 0)</f>
        <v>1</v>
      </c>
      <c r="BU169">
        <f>IF('ALL-Students'!BU172='Master Answer Key'!$B171, 1, 0)</f>
        <v>1</v>
      </c>
      <c r="BV169">
        <f>IF('ALL-Students'!BV172='Master Answer Key'!$B171, 1, 0)</f>
        <v>1</v>
      </c>
      <c r="BW169">
        <f>IF('ALL-Students'!BW172='Master Answer Key'!$B171, 1, 0)</f>
        <v>1</v>
      </c>
      <c r="BX169">
        <f>IF('ALL-Students'!BX172='Master Answer Key'!$B171, 1, 0)</f>
        <v>1</v>
      </c>
      <c r="BY169">
        <f>IF('ALL-Students'!BY172='Master Answer Key'!$B171, 1, 0)</f>
        <v>1</v>
      </c>
      <c r="BZ169">
        <f>IF('ALL-Students'!BZ172='Master Answer Key'!$B171, 1, 0)</f>
        <v>1</v>
      </c>
      <c r="CA169">
        <f>IF('ALL-Students'!CA172='Master Answer Key'!$B171, 1, 0)</f>
        <v>0</v>
      </c>
      <c r="CB169">
        <f>IF('ALL-Students'!CB172='Master Answer Key'!$B171, 1, 0)</f>
        <v>1</v>
      </c>
      <c r="CC169">
        <f>IF('ALL-Students'!CC172='Master Answer Key'!$B171, 1, 0)</f>
        <v>1</v>
      </c>
    </row>
    <row r="170">
      <c r="A170" s="5" t="s">
        <v>274</v>
      </c>
      <c r="B170">
        <f>IF('ALL-Students'!B173='Master Answer Key'!$B172, 1, 0)</f>
        <v>1</v>
      </c>
      <c r="C170">
        <f>IF('ALL-Students'!C173='Master Answer Key'!$B172, 1, 0)</f>
        <v>1</v>
      </c>
      <c r="D170">
        <f>IF('ALL-Students'!D173='Master Answer Key'!$B172, 1, 0)</f>
        <v>1</v>
      </c>
      <c r="E170">
        <f>IF('ALL-Students'!E173='Master Answer Key'!$B172, 1, 0)</f>
        <v>1</v>
      </c>
      <c r="F170">
        <f>IF('ALL-Students'!F173='Master Answer Key'!$B172, 1, 0)</f>
        <v>1</v>
      </c>
      <c r="G170">
        <f>IF('ALL-Students'!G173='Master Answer Key'!$B172, 1, 0)</f>
        <v>0</v>
      </c>
      <c r="H170">
        <f>IF('ALL-Students'!H173='Master Answer Key'!$B172, 1, 0)</f>
        <v>1</v>
      </c>
      <c r="I170">
        <f>IF('ALL-Students'!I173='Master Answer Key'!$B172, 1, 0)</f>
        <v>1</v>
      </c>
      <c r="J170">
        <f>IF('ALL-Students'!J173='Master Answer Key'!$B172, 1, 0)</f>
        <v>1</v>
      </c>
      <c r="K170">
        <f>IF('ALL-Students'!K173='Master Answer Key'!$B172, 1, 0)</f>
        <v>1</v>
      </c>
      <c r="L170">
        <f>IF('ALL-Students'!L173='Master Answer Key'!$B172, 1, 0)</f>
        <v>1</v>
      </c>
      <c r="M170">
        <f>IF('ALL-Students'!M173='Master Answer Key'!$B172, 1, 0)</f>
        <v>1</v>
      </c>
      <c r="N170">
        <f>IF('ALL-Students'!N173='Master Answer Key'!$B172, 1, 0)</f>
        <v>1</v>
      </c>
      <c r="O170">
        <f>IF('ALL-Students'!O173='Master Answer Key'!$B172, 1, 0)</f>
        <v>1</v>
      </c>
      <c r="P170">
        <f>IF('ALL-Students'!P173='Master Answer Key'!$B172, 1, 0)</f>
        <v>1</v>
      </c>
      <c r="Q170">
        <f>IF('ALL-Students'!Q173='Master Answer Key'!$B172, 1, 0)</f>
        <v>1</v>
      </c>
      <c r="R170">
        <f>IF('ALL-Students'!R173='Master Answer Key'!$B172, 1, 0)</f>
        <v>0</v>
      </c>
      <c r="S170">
        <f>IF('ALL-Students'!S173='Master Answer Key'!$B172, 1, 0)</f>
        <v>0</v>
      </c>
      <c r="T170">
        <f>IF('ALL-Students'!T173='Master Answer Key'!$B172, 1, 0)</f>
        <v>1</v>
      </c>
      <c r="U170">
        <f>IF('ALL-Students'!U173='Master Answer Key'!$B172, 1, 0)</f>
        <v>1</v>
      </c>
      <c r="V170">
        <f>IF('ALL-Students'!V173='Master Answer Key'!$B172, 1, 0)</f>
        <v>1</v>
      </c>
      <c r="W170">
        <f>IF('ALL-Students'!W173='Master Answer Key'!$B172, 1, 0)</f>
        <v>0</v>
      </c>
      <c r="X170">
        <f>IF('ALL-Students'!X173='Master Answer Key'!$B172, 1, 0)</f>
        <v>1</v>
      </c>
      <c r="Y170">
        <f>IF('ALL-Students'!Y173='Master Answer Key'!$B172, 1, 0)</f>
        <v>0</v>
      </c>
      <c r="Z170">
        <f>IF('ALL-Students'!Z173='Master Answer Key'!$B172, 1, 0)</f>
        <v>1</v>
      </c>
      <c r="AA170">
        <f>IF('ALL-Students'!AA173='Master Answer Key'!$B172, 1, 0)</f>
        <v>1</v>
      </c>
      <c r="AB170">
        <f>IF('ALL-Students'!AB173='Master Answer Key'!$B172, 1, 0)</f>
        <v>1</v>
      </c>
      <c r="AC170">
        <f>IF('ALL-Students'!AC173='Master Answer Key'!$B172, 1, 0)</f>
        <v>0</v>
      </c>
      <c r="AD170">
        <f>IF('ALL-Students'!AD173='Master Answer Key'!$B172, 1, 0)</f>
        <v>1</v>
      </c>
      <c r="AE170">
        <f>IF('ALL-Students'!AE173='Master Answer Key'!$B172, 1, 0)</f>
        <v>1</v>
      </c>
      <c r="AF170">
        <f>IF('ALL-Students'!AF173='Master Answer Key'!$B172, 1, 0)</f>
        <v>1</v>
      </c>
      <c r="AG170">
        <f>IF('ALL-Students'!AG173='Master Answer Key'!$B172, 1, 0)</f>
        <v>1</v>
      </c>
      <c r="AH170">
        <f>IF('ALL-Students'!AH173='Master Answer Key'!$B172, 1, 0)</f>
        <v>1</v>
      </c>
      <c r="AI170">
        <f>IF('ALL-Students'!AI173='Master Answer Key'!$B172, 1, 0)</f>
        <v>1</v>
      </c>
      <c r="AJ170">
        <f>IF('ALL-Students'!AJ173='Master Answer Key'!$B172, 1, 0)</f>
        <v>1</v>
      </c>
      <c r="AK170">
        <f>IF('ALL-Students'!AK173='Master Answer Key'!$B172, 1, 0)</f>
        <v>1</v>
      </c>
      <c r="AL170">
        <f>IF('ALL-Students'!AL173='Master Answer Key'!$B172, 1, 0)</f>
        <v>1</v>
      </c>
      <c r="AM170">
        <f>IF('ALL-Students'!AM173='Master Answer Key'!$B172, 1, 0)</f>
        <v>1</v>
      </c>
      <c r="AN170">
        <f>IF('ALL-Students'!AN173='Master Answer Key'!$B172, 1, 0)</f>
        <v>0</v>
      </c>
      <c r="AO170">
        <f>IF('ALL-Students'!AO173='Master Answer Key'!$B172, 1, 0)</f>
        <v>1</v>
      </c>
      <c r="AP170">
        <f>IF('ALL-Students'!AP173='Master Answer Key'!$B172, 1, 0)</f>
        <v>0</v>
      </c>
      <c r="AQ170">
        <f>IF('ALL-Students'!AQ173='Master Answer Key'!$B172, 1, 0)</f>
        <v>1</v>
      </c>
      <c r="AR170">
        <f>IF('ALL-Students'!AR173='Master Answer Key'!$B172, 1, 0)</f>
        <v>1</v>
      </c>
      <c r="AS170">
        <f>IF('ALL-Students'!AS173='Master Answer Key'!$B172, 1, 0)</f>
        <v>0</v>
      </c>
      <c r="AT170">
        <f>IF('ALL-Students'!AT173='Master Answer Key'!$B172, 1, 0)</f>
        <v>1</v>
      </c>
      <c r="AU170">
        <f>IF('ALL-Students'!AU173='Master Answer Key'!$B172, 1, 0)</f>
        <v>1</v>
      </c>
      <c r="AV170">
        <f>IF('ALL-Students'!AV173='Master Answer Key'!$B172, 1, 0)</f>
        <v>1</v>
      </c>
      <c r="AW170">
        <f>IF('ALL-Students'!AW173='Master Answer Key'!$B172, 1, 0)</f>
        <v>1</v>
      </c>
      <c r="AX170">
        <f>IF('ALL-Students'!AX173='Master Answer Key'!$B172, 1, 0)</f>
        <v>1</v>
      </c>
      <c r="AY170">
        <f>IF('ALL-Students'!AY173='Master Answer Key'!$B172, 1, 0)</f>
        <v>1</v>
      </c>
      <c r="AZ170">
        <f>IF('ALL-Students'!AZ173='Master Answer Key'!$B172, 1, 0)</f>
        <v>1</v>
      </c>
      <c r="BA170">
        <f>IF('ALL-Students'!BA173='Master Answer Key'!$B172, 1, 0)</f>
        <v>1</v>
      </c>
      <c r="BB170">
        <f>IF('ALL-Students'!BB173='Master Answer Key'!$B172, 1, 0)</f>
        <v>1</v>
      </c>
      <c r="BC170">
        <f>IF('ALL-Students'!BC173='Master Answer Key'!$B172, 1, 0)</f>
        <v>1</v>
      </c>
      <c r="BD170">
        <f>IF('ALL-Students'!BD173='Master Answer Key'!$B172, 1, 0)</f>
        <v>1</v>
      </c>
      <c r="BE170">
        <f>IF('ALL-Students'!BE173='Master Answer Key'!$B172, 1, 0)</f>
        <v>1</v>
      </c>
      <c r="BF170">
        <f>IF('ALL-Students'!BF173='Master Answer Key'!$B172, 1, 0)</f>
        <v>1</v>
      </c>
      <c r="BG170">
        <f>IF('ALL-Students'!BG173='Master Answer Key'!$B172, 1, 0)</f>
        <v>1</v>
      </c>
      <c r="BH170">
        <f>IF('ALL-Students'!BH173='Master Answer Key'!$B172, 1, 0)</f>
        <v>1</v>
      </c>
      <c r="BI170">
        <f>IF('ALL-Students'!BI173='Master Answer Key'!$B172, 1, 0)</f>
        <v>1</v>
      </c>
      <c r="BJ170">
        <f>IF('ALL-Students'!BJ173='Master Answer Key'!$B172, 1, 0)</f>
        <v>1</v>
      </c>
      <c r="BK170">
        <f>IF('ALL-Students'!BK173='Master Answer Key'!$B172, 1, 0)</f>
        <v>1</v>
      </c>
      <c r="BL170">
        <f>IF('ALL-Students'!BL173='Master Answer Key'!$B172, 1, 0)</f>
        <v>1</v>
      </c>
      <c r="BM170">
        <f>IF('ALL-Students'!BM173='Master Answer Key'!$B172, 1, 0)</f>
        <v>1</v>
      </c>
      <c r="BN170">
        <f>IF('ALL-Students'!BN173='Master Answer Key'!$B172, 1, 0)</f>
        <v>1</v>
      </c>
      <c r="BO170">
        <f>IF('ALL-Students'!BO173='Master Answer Key'!$B172, 1, 0)</f>
        <v>1</v>
      </c>
      <c r="BP170">
        <f>IF('ALL-Students'!BP173='Master Answer Key'!$B172, 1, 0)</f>
        <v>1</v>
      </c>
      <c r="BQ170">
        <f>IF('ALL-Students'!BQ173='Master Answer Key'!$B172, 1, 0)</f>
        <v>1</v>
      </c>
      <c r="BR170">
        <f>IF('ALL-Students'!BR173='Master Answer Key'!$B172, 1, 0)</f>
        <v>1</v>
      </c>
      <c r="BS170">
        <f>IF('ALL-Students'!BS173='Master Answer Key'!$B172, 1, 0)</f>
        <v>1</v>
      </c>
      <c r="BT170">
        <f>IF('ALL-Students'!BT173='Master Answer Key'!$B172, 1, 0)</f>
        <v>1</v>
      </c>
      <c r="BU170">
        <f>IF('ALL-Students'!BU173='Master Answer Key'!$B172, 1, 0)</f>
        <v>1</v>
      </c>
      <c r="BV170">
        <f>IF('ALL-Students'!BV173='Master Answer Key'!$B172, 1, 0)</f>
        <v>1</v>
      </c>
      <c r="BW170">
        <f>IF('ALL-Students'!BW173='Master Answer Key'!$B172, 1, 0)</f>
        <v>1</v>
      </c>
      <c r="BX170">
        <f>IF('ALL-Students'!BX173='Master Answer Key'!$B172, 1, 0)</f>
        <v>1</v>
      </c>
      <c r="BY170">
        <f>IF('ALL-Students'!BY173='Master Answer Key'!$B172, 1, 0)</f>
        <v>1</v>
      </c>
      <c r="BZ170">
        <f>IF('ALL-Students'!BZ173='Master Answer Key'!$B172, 1, 0)</f>
        <v>1</v>
      </c>
      <c r="CA170">
        <f>IF('ALL-Students'!CA173='Master Answer Key'!$B172, 1, 0)</f>
        <v>1</v>
      </c>
      <c r="CB170">
        <f>IF('ALL-Students'!CB173='Master Answer Key'!$B172, 1, 0)</f>
        <v>1</v>
      </c>
      <c r="CC170">
        <f>IF('ALL-Students'!CC173='Master Answer Key'!$B172, 1, 0)</f>
        <v>1</v>
      </c>
    </row>
    <row r="171">
      <c r="A171" s="5" t="s">
        <v>275</v>
      </c>
      <c r="B171">
        <f>IF('ALL-Students'!B174='Master Answer Key'!$B173, 1, 0)</f>
        <v>1</v>
      </c>
      <c r="C171">
        <f>IF('ALL-Students'!C174='Master Answer Key'!$B173, 1, 0)</f>
        <v>1</v>
      </c>
      <c r="D171">
        <f>IF('ALL-Students'!D174='Master Answer Key'!$B173, 1, 0)</f>
        <v>0</v>
      </c>
      <c r="E171">
        <f>IF('ALL-Students'!E174='Master Answer Key'!$B173, 1, 0)</f>
        <v>1</v>
      </c>
      <c r="F171">
        <f>IF('ALL-Students'!F174='Master Answer Key'!$B173, 1, 0)</f>
        <v>1</v>
      </c>
      <c r="G171">
        <f>IF('ALL-Students'!G174='Master Answer Key'!$B173, 1, 0)</f>
        <v>0</v>
      </c>
      <c r="H171">
        <f>IF('ALL-Students'!H174='Master Answer Key'!$B173, 1, 0)</f>
        <v>1</v>
      </c>
      <c r="I171">
        <f>IF('ALL-Students'!I174='Master Answer Key'!$B173, 1, 0)</f>
        <v>0</v>
      </c>
      <c r="J171">
        <f>IF('ALL-Students'!J174='Master Answer Key'!$B173, 1, 0)</f>
        <v>1</v>
      </c>
      <c r="K171">
        <f>IF('ALL-Students'!K174='Master Answer Key'!$B173, 1, 0)</f>
        <v>1</v>
      </c>
      <c r="L171">
        <f>IF('ALL-Students'!L174='Master Answer Key'!$B173, 1, 0)</f>
        <v>1</v>
      </c>
      <c r="M171">
        <f>IF('ALL-Students'!M174='Master Answer Key'!$B173, 1, 0)</f>
        <v>1</v>
      </c>
      <c r="N171">
        <f>IF('ALL-Students'!N174='Master Answer Key'!$B173, 1, 0)</f>
        <v>0</v>
      </c>
      <c r="O171">
        <f>IF('ALL-Students'!O174='Master Answer Key'!$B173, 1, 0)</f>
        <v>1</v>
      </c>
      <c r="P171">
        <f>IF('ALL-Students'!P174='Master Answer Key'!$B173, 1, 0)</f>
        <v>1</v>
      </c>
      <c r="Q171">
        <f>IF('ALL-Students'!Q174='Master Answer Key'!$B173, 1, 0)</f>
        <v>0</v>
      </c>
      <c r="R171">
        <f>IF('ALL-Students'!R174='Master Answer Key'!$B173, 1, 0)</f>
        <v>0</v>
      </c>
      <c r="S171">
        <f>IF('ALL-Students'!S174='Master Answer Key'!$B173, 1, 0)</f>
        <v>0</v>
      </c>
      <c r="T171">
        <f>IF('ALL-Students'!T174='Master Answer Key'!$B173, 1, 0)</f>
        <v>0</v>
      </c>
      <c r="U171">
        <f>IF('ALL-Students'!U174='Master Answer Key'!$B173, 1, 0)</f>
        <v>1</v>
      </c>
      <c r="V171">
        <f>IF('ALL-Students'!V174='Master Answer Key'!$B173, 1, 0)</f>
        <v>1</v>
      </c>
      <c r="W171">
        <f>IF('ALL-Students'!W174='Master Answer Key'!$B173, 1, 0)</f>
        <v>0</v>
      </c>
      <c r="X171">
        <f>IF('ALL-Students'!X174='Master Answer Key'!$B173, 1, 0)</f>
        <v>0</v>
      </c>
      <c r="Y171">
        <f>IF('ALL-Students'!Y174='Master Answer Key'!$B173, 1, 0)</f>
        <v>0</v>
      </c>
      <c r="Z171">
        <f>IF('ALL-Students'!Z174='Master Answer Key'!$B173, 1, 0)</f>
        <v>1</v>
      </c>
      <c r="AA171">
        <f>IF('ALL-Students'!AA174='Master Answer Key'!$B173, 1, 0)</f>
        <v>1</v>
      </c>
      <c r="AB171">
        <f>IF('ALL-Students'!AB174='Master Answer Key'!$B173, 1, 0)</f>
        <v>1</v>
      </c>
      <c r="AC171">
        <f>IF('ALL-Students'!AC174='Master Answer Key'!$B173, 1, 0)</f>
        <v>1</v>
      </c>
      <c r="AD171">
        <f>IF('ALL-Students'!AD174='Master Answer Key'!$B173, 1, 0)</f>
        <v>1</v>
      </c>
      <c r="AE171">
        <f>IF('ALL-Students'!AE174='Master Answer Key'!$B173, 1, 0)</f>
        <v>1</v>
      </c>
      <c r="AF171">
        <f>IF('ALL-Students'!AF174='Master Answer Key'!$B173, 1, 0)</f>
        <v>0</v>
      </c>
      <c r="AG171">
        <f>IF('ALL-Students'!AG174='Master Answer Key'!$B173, 1, 0)</f>
        <v>0</v>
      </c>
      <c r="AH171">
        <f>IF('ALL-Students'!AH174='Master Answer Key'!$B173, 1, 0)</f>
        <v>1</v>
      </c>
      <c r="AI171">
        <f>IF('ALL-Students'!AI174='Master Answer Key'!$B173, 1, 0)</f>
        <v>1</v>
      </c>
      <c r="AJ171">
        <f>IF('ALL-Students'!AJ174='Master Answer Key'!$B173, 1, 0)</f>
        <v>1</v>
      </c>
      <c r="AK171">
        <f>IF('ALL-Students'!AK174='Master Answer Key'!$B173, 1, 0)</f>
        <v>1</v>
      </c>
      <c r="AL171">
        <f>IF('ALL-Students'!AL174='Master Answer Key'!$B173, 1, 0)</f>
        <v>1</v>
      </c>
      <c r="AM171">
        <f>IF('ALL-Students'!AM174='Master Answer Key'!$B173, 1, 0)</f>
        <v>1</v>
      </c>
      <c r="AN171">
        <f>IF('ALL-Students'!AN174='Master Answer Key'!$B173, 1, 0)</f>
        <v>0</v>
      </c>
      <c r="AO171">
        <f>IF('ALL-Students'!AO174='Master Answer Key'!$B173, 1, 0)</f>
        <v>1</v>
      </c>
      <c r="AP171">
        <f>IF('ALL-Students'!AP174='Master Answer Key'!$B173, 1, 0)</f>
        <v>1</v>
      </c>
      <c r="AQ171">
        <f>IF('ALL-Students'!AQ174='Master Answer Key'!$B173, 1, 0)</f>
        <v>1</v>
      </c>
      <c r="AR171">
        <f>IF('ALL-Students'!AR174='Master Answer Key'!$B173, 1, 0)</f>
        <v>1</v>
      </c>
      <c r="AS171">
        <f>IF('ALL-Students'!AS174='Master Answer Key'!$B173, 1, 0)</f>
        <v>0</v>
      </c>
      <c r="AT171">
        <f>IF('ALL-Students'!AT174='Master Answer Key'!$B173, 1, 0)</f>
        <v>1</v>
      </c>
      <c r="AU171">
        <f>IF('ALL-Students'!AU174='Master Answer Key'!$B173, 1, 0)</f>
        <v>1</v>
      </c>
      <c r="AV171">
        <f>IF('ALL-Students'!AV174='Master Answer Key'!$B173, 1, 0)</f>
        <v>1</v>
      </c>
      <c r="AW171">
        <f>IF('ALL-Students'!AW174='Master Answer Key'!$B173, 1, 0)</f>
        <v>1</v>
      </c>
      <c r="AX171">
        <f>IF('ALL-Students'!AX174='Master Answer Key'!$B173, 1, 0)</f>
        <v>1</v>
      </c>
      <c r="AY171">
        <f>IF('ALL-Students'!AY174='Master Answer Key'!$B173, 1, 0)</f>
        <v>1</v>
      </c>
      <c r="AZ171">
        <f>IF('ALL-Students'!AZ174='Master Answer Key'!$B173, 1, 0)</f>
        <v>1</v>
      </c>
      <c r="BA171">
        <f>IF('ALL-Students'!BA174='Master Answer Key'!$B173, 1, 0)</f>
        <v>1</v>
      </c>
      <c r="BB171">
        <f>IF('ALL-Students'!BB174='Master Answer Key'!$B173, 1, 0)</f>
        <v>1</v>
      </c>
      <c r="BC171">
        <f>IF('ALL-Students'!BC174='Master Answer Key'!$B173, 1, 0)</f>
        <v>1</v>
      </c>
      <c r="BD171">
        <f>IF('ALL-Students'!BD174='Master Answer Key'!$B173, 1, 0)</f>
        <v>0</v>
      </c>
      <c r="BE171">
        <f>IF('ALL-Students'!BE174='Master Answer Key'!$B173, 1, 0)</f>
        <v>1</v>
      </c>
      <c r="BF171">
        <f>IF('ALL-Students'!BF174='Master Answer Key'!$B173, 1, 0)</f>
        <v>1</v>
      </c>
      <c r="BG171">
        <f>IF('ALL-Students'!BG174='Master Answer Key'!$B173, 1, 0)</f>
        <v>1</v>
      </c>
      <c r="BH171">
        <f>IF('ALL-Students'!BH174='Master Answer Key'!$B173, 1, 0)</f>
        <v>1</v>
      </c>
      <c r="BI171">
        <f>IF('ALL-Students'!BI174='Master Answer Key'!$B173, 1, 0)</f>
        <v>1</v>
      </c>
      <c r="BJ171">
        <f>IF('ALL-Students'!BJ174='Master Answer Key'!$B173, 1, 0)</f>
        <v>1</v>
      </c>
      <c r="BK171">
        <f>IF('ALL-Students'!BK174='Master Answer Key'!$B173, 1, 0)</f>
        <v>1</v>
      </c>
      <c r="BL171">
        <f>IF('ALL-Students'!BL174='Master Answer Key'!$B173, 1, 0)</f>
        <v>1</v>
      </c>
      <c r="BM171">
        <f>IF('ALL-Students'!BM174='Master Answer Key'!$B173, 1, 0)</f>
        <v>1</v>
      </c>
      <c r="BN171">
        <f>IF('ALL-Students'!BN174='Master Answer Key'!$B173, 1, 0)</f>
        <v>1</v>
      </c>
      <c r="BO171">
        <f>IF('ALL-Students'!BO174='Master Answer Key'!$B173, 1, 0)</f>
        <v>1</v>
      </c>
      <c r="BP171">
        <f>IF('ALL-Students'!BP174='Master Answer Key'!$B173, 1, 0)</f>
        <v>1</v>
      </c>
      <c r="BQ171">
        <f>IF('ALL-Students'!BQ174='Master Answer Key'!$B173, 1, 0)</f>
        <v>1</v>
      </c>
      <c r="BR171">
        <f>IF('ALL-Students'!BR174='Master Answer Key'!$B173, 1, 0)</f>
        <v>1</v>
      </c>
      <c r="BS171">
        <f>IF('ALL-Students'!BS174='Master Answer Key'!$B173, 1, 0)</f>
        <v>1</v>
      </c>
      <c r="BT171">
        <f>IF('ALL-Students'!BT174='Master Answer Key'!$B173, 1, 0)</f>
        <v>1</v>
      </c>
      <c r="BU171">
        <f>IF('ALL-Students'!BU174='Master Answer Key'!$B173, 1, 0)</f>
        <v>1</v>
      </c>
      <c r="BV171">
        <f>IF('ALL-Students'!BV174='Master Answer Key'!$B173, 1, 0)</f>
        <v>1</v>
      </c>
      <c r="BW171">
        <f>IF('ALL-Students'!BW174='Master Answer Key'!$B173, 1, 0)</f>
        <v>1</v>
      </c>
      <c r="BX171">
        <f>IF('ALL-Students'!BX174='Master Answer Key'!$B173, 1, 0)</f>
        <v>1</v>
      </c>
      <c r="BY171">
        <f>IF('ALL-Students'!BY174='Master Answer Key'!$B173, 1, 0)</f>
        <v>1</v>
      </c>
      <c r="BZ171">
        <f>IF('ALL-Students'!BZ174='Master Answer Key'!$B173, 1, 0)</f>
        <v>1</v>
      </c>
      <c r="CA171">
        <f>IF('ALL-Students'!CA174='Master Answer Key'!$B173, 1, 0)</f>
        <v>1</v>
      </c>
      <c r="CB171">
        <f>IF('ALL-Students'!CB174='Master Answer Key'!$B173, 1, 0)</f>
        <v>1</v>
      </c>
      <c r="CC171">
        <f>IF('ALL-Students'!CC174='Master Answer Key'!$B173, 1, 0)</f>
        <v>1</v>
      </c>
    </row>
    <row r="172">
      <c r="A172" s="5" t="s">
        <v>276</v>
      </c>
      <c r="B172">
        <f>IF('ALL-Students'!B175='Master Answer Key'!$B174, 1, 0)</f>
        <v>1</v>
      </c>
      <c r="C172">
        <f>IF('ALL-Students'!C175='Master Answer Key'!$B174, 1, 0)</f>
        <v>1</v>
      </c>
      <c r="D172">
        <f>IF('ALL-Students'!D175='Master Answer Key'!$B174, 1, 0)</f>
        <v>1</v>
      </c>
      <c r="E172">
        <f>IF('ALL-Students'!E175='Master Answer Key'!$B174, 1, 0)</f>
        <v>1</v>
      </c>
      <c r="F172">
        <f>IF('ALL-Students'!F175='Master Answer Key'!$B174, 1, 0)</f>
        <v>1</v>
      </c>
      <c r="G172">
        <f>IF('ALL-Students'!G175='Master Answer Key'!$B174, 1, 0)</f>
        <v>0</v>
      </c>
      <c r="H172">
        <f>IF('ALL-Students'!H175='Master Answer Key'!$B174, 1, 0)</f>
        <v>1</v>
      </c>
      <c r="I172">
        <f>IF('ALL-Students'!I175='Master Answer Key'!$B174, 1, 0)</f>
        <v>1</v>
      </c>
      <c r="J172">
        <f>IF('ALL-Students'!J175='Master Answer Key'!$B174, 1, 0)</f>
        <v>1</v>
      </c>
      <c r="K172">
        <f>IF('ALL-Students'!K175='Master Answer Key'!$B174, 1, 0)</f>
        <v>1</v>
      </c>
      <c r="L172">
        <f>IF('ALL-Students'!L175='Master Answer Key'!$B174, 1, 0)</f>
        <v>1</v>
      </c>
      <c r="M172">
        <f>IF('ALL-Students'!M175='Master Answer Key'!$B174, 1, 0)</f>
        <v>1</v>
      </c>
      <c r="N172">
        <f>IF('ALL-Students'!N175='Master Answer Key'!$B174, 1, 0)</f>
        <v>1</v>
      </c>
      <c r="O172">
        <f>IF('ALL-Students'!O175='Master Answer Key'!$B174, 1, 0)</f>
        <v>1</v>
      </c>
      <c r="P172">
        <f>IF('ALL-Students'!P175='Master Answer Key'!$B174, 1, 0)</f>
        <v>1</v>
      </c>
      <c r="Q172">
        <f>IF('ALL-Students'!Q175='Master Answer Key'!$B174, 1, 0)</f>
        <v>1</v>
      </c>
      <c r="R172">
        <f>IF('ALL-Students'!R175='Master Answer Key'!$B174, 1, 0)</f>
        <v>1</v>
      </c>
      <c r="S172">
        <f>IF('ALL-Students'!S175='Master Answer Key'!$B174, 1, 0)</f>
        <v>1</v>
      </c>
      <c r="T172">
        <f>IF('ALL-Students'!T175='Master Answer Key'!$B174, 1, 0)</f>
        <v>1</v>
      </c>
      <c r="U172">
        <f>IF('ALL-Students'!U175='Master Answer Key'!$B174, 1, 0)</f>
        <v>1</v>
      </c>
      <c r="V172">
        <f>IF('ALL-Students'!V175='Master Answer Key'!$B174, 1, 0)</f>
        <v>1</v>
      </c>
      <c r="W172">
        <f>IF('ALL-Students'!W175='Master Answer Key'!$B174, 1, 0)</f>
        <v>0</v>
      </c>
      <c r="X172">
        <f>IF('ALL-Students'!X175='Master Answer Key'!$B174, 1, 0)</f>
        <v>1</v>
      </c>
      <c r="Y172">
        <f>IF('ALL-Students'!Y175='Master Answer Key'!$B174, 1, 0)</f>
        <v>0</v>
      </c>
      <c r="Z172">
        <f>IF('ALL-Students'!Z175='Master Answer Key'!$B174, 1, 0)</f>
        <v>1</v>
      </c>
      <c r="AA172">
        <f>IF('ALL-Students'!AA175='Master Answer Key'!$B174, 1, 0)</f>
        <v>1</v>
      </c>
      <c r="AB172">
        <f>IF('ALL-Students'!AB175='Master Answer Key'!$B174, 1, 0)</f>
        <v>1</v>
      </c>
      <c r="AC172">
        <f>IF('ALL-Students'!AC175='Master Answer Key'!$B174, 1, 0)</f>
        <v>1</v>
      </c>
      <c r="AD172">
        <f>IF('ALL-Students'!AD175='Master Answer Key'!$B174, 1, 0)</f>
        <v>1</v>
      </c>
      <c r="AE172">
        <f>IF('ALL-Students'!AE175='Master Answer Key'!$B174, 1, 0)</f>
        <v>1</v>
      </c>
      <c r="AF172">
        <f>IF('ALL-Students'!AF175='Master Answer Key'!$B174, 1, 0)</f>
        <v>1</v>
      </c>
      <c r="AG172">
        <f>IF('ALL-Students'!AG175='Master Answer Key'!$B174, 1, 0)</f>
        <v>1</v>
      </c>
      <c r="AH172">
        <f>IF('ALL-Students'!AH175='Master Answer Key'!$B174, 1, 0)</f>
        <v>1</v>
      </c>
      <c r="AI172">
        <f>IF('ALL-Students'!AI175='Master Answer Key'!$B174, 1, 0)</f>
        <v>1</v>
      </c>
      <c r="AJ172">
        <f>IF('ALL-Students'!AJ175='Master Answer Key'!$B174, 1, 0)</f>
        <v>1</v>
      </c>
      <c r="AK172">
        <f>IF('ALL-Students'!AK175='Master Answer Key'!$B174, 1, 0)</f>
        <v>1</v>
      </c>
      <c r="AL172">
        <f>IF('ALL-Students'!AL175='Master Answer Key'!$B174, 1, 0)</f>
        <v>1</v>
      </c>
      <c r="AM172">
        <f>IF('ALL-Students'!AM175='Master Answer Key'!$B174, 1, 0)</f>
        <v>1</v>
      </c>
      <c r="AN172">
        <f>IF('ALL-Students'!AN175='Master Answer Key'!$B174, 1, 0)</f>
        <v>0</v>
      </c>
      <c r="AO172">
        <f>IF('ALL-Students'!AO175='Master Answer Key'!$B174, 1, 0)</f>
        <v>0</v>
      </c>
      <c r="AP172">
        <f>IF('ALL-Students'!AP175='Master Answer Key'!$B174, 1, 0)</f>
        <v>1</v>
      </c>
      <c r="AQ172">
        <f>IF('ALL-Students'!AQ175='Master Answer Key'!$B174, 1, 0)</f>
        <v>1</v>
      </c>
      <c r="AR172">
        <f>IF('ALL-Students'!AR175='Master Answer Key'!$B174, 1, 0)</f>
        <v>1</v>
      </c>
      <c r="AS172">
        <f>IF('ALL-Students'!AS175='Master Answer Key'!$B174, 1, 0)</f>
        <v>0</v>
      </c>
      <c r="AT172">
        <f>IF('ALL-Students'!AT175='Master Answer Key'!$B174, 1, 0)</f>
        <v>1</v>
      </c>
      <c r="AU172">
        <f>IF('ALL-Students'!AU175='Master Answer Key'!$B174, 1, 0)</f>
        <v>1</v>
      </c>
      <c r="AV172">
        <f>IF('ALL-Students'!AV175='Master Answer Key'!$B174, 1, 0)</f>
        <v>1</v>
      </c>
      <c r="AW172">
        <f>IF('ALL-Students'!AW175='Master Answer Key'!$B174, 1, 0)</f>
        <v>1</v>
      </c>
      <c r="AX172">
        <f>IF('ALL-Students'!AX175='Master Answer Key'!$B174, 1, 0)</f>
        <v>1</v>
      </c>
      <c r="AY172">
        <f>IF('ALL-Students'!AY175='Master Answer Key'!$B174, 1, 0)</f>
        <v>1</v>
      </c>
      <c r="AZ172">
        <f>IF('ALL-Students'!AZ175='Master Answer Key'!$B174, 1, 0)</f>
        <v>1</v>
      </c>
      <c r="BA172">
        <f>IF('ALL-Students'!BA175='Master Answer Key'!$B174, 1, 0)</f>
        <v>1</v>
      </c>
      <c r="BB172">
        <f>IF('ALL-Students'!BB175='Master Answer Key'!$B174, 1, 0)</f>
        <v>1</v>
      </c>
      <c r="BC172">
        <f>IF('ALL-Students'!BC175='Master Answer Key'!$B174, 1, 0)</f>
        <v>1</v>
      </c>
      <c r="BD172">
        <f>IF('ALL-Students'!BD175='Master Answer Key'!$B174, 1, 0)</f>
        <v>1</v>
      </c>
      <c r="BE172">
        <f>IF('ALL-Students'!BE175='Master Answer Key'!$B174, 1, 0)</f>
        <v>1</v>
      </c>
      <c r="BF172">
        <f>IF('ALL-Students'!BF175='Master Answer Key'!$B174, 1, 0)</f>
        <v>1</v>
      </c>
      <c r="BG172">
        <f>IF('ALL-Students'!BG175='Master Answer Key'!$B174, 1, 0)</f>
        <v>1</v>
      </c>
      <c r="BH172">
        <f>IF('ALL-Students'!BH175='Master Answer Key'!$B174, 1, 0)</f>
        <v>1</v>
      </c>
      <c r="BI172">
        <f>IF('ALL-Students'!BI175='Master Answer Key'!$B174, 1, 0)</f>
        <v>1</v>
      </c>
      <c r="BJ172">
        <f>IF('ALL-Students'!BJ175='Master Answer Key'!$B174, 1, 0)</f>
        <v>1</v>
      </c>
      <c r="BK172">
        <f>IF('ALL-Students'!BK175='Master Answer Key'!$B174, 1, 0)</f>
        <v>1</v>
      </c>
      <c r="BL172">
        <f>IF('ALL-Students'!BL175='Master Answer Key'!$B174, 1, 0)</f>
        <v>1</v>
      </c>
      <c r="BM172">
        <f>IF('ALL-Students'!BM175='Master Answer Key'!$B174, 1, 0)</f>
        <v>1</v>
      </c>
      <c r="BN172">
        <f>IF('ALL-Students'!BN175='Master Answer Key'!$B174, 1, 0)</f>
        <v>1</v>
      </c>
      <c r="BO172">
        <f>IF('ALL-Students'!BO175='Master Answer Key'!$B174, 1, 0)</f>
        <v>1</v>
      </c>
      <c r="BP172">
        <f>IF('ALL-Students'!BP175='Master Answer Key'!$B174, 1, 0)</f>
        <v>1</v>
      </c>
      <c r="BQ172">
        <f>IF('ALL-Students'!BQ175='Master Answer Key'!$B174, 1, 0)</f>
        <v>1</v>
      </c>
      <c r="BR172">
        <f>IF('ALL-Students'!BR175='Master Answer Key'!$B174, 1, 0)</f>
        <v>1</v>
      </c>
      <c r="BS172">
        <f>IF('ALL-Students'!BS175='Master Answer Key'!$B174, 1, 0)</f>
        <v>1</v>
      </c>
      <c r="BT172">
        <f>IF('ALL-Students'!BT175='Master Answer Key'!$B174, 1, 0)</f>
        <v>1</v>
      </c>
      <c r="BU172">
        <f>IF('ALL-Students'!BU175='Master Answer Key'!$B174, 1, 0)</f>
        <v>1</v>
      </c>
      <c r="BV172">
        <f>IF('ALL-Students'!BV175='Master Answer Key'!$B174, 1, 0)</f>
        <v>1</v>
      </c>
      <c r="BW172">
        <f>IF('ALL-Students'!BW175='Master Answer Key'!$B174, 1, 0)</f>
        <v>1</v>
      </c>
      <c r="BX172">
        <f>IF('ALL-Students'!BX175='Master Answer Key'!$B174, 1, 0)</f>
        <v>1</v>
      </c>
      <c r="BY172">
        <f>IF('ALL-Students'!BY175='Master Answer Key'!$B174, 1, 0)</f>
        <v>1</v>
      </c>
      <c r="BZ172">
        <f>IF('ALL-Students'!BZ175='Master Answer Key'!$B174, 1, 0)</f>
        <v>1</v>
      </c>
      <c r="CA172">
        <f>IF('ALL-Students'!CA175='Master Answer Key'!$B174, 1, 0)</f>
        <v>1</v>
      </c>
      <c r="CB172">
        <f>IF('ALL-Students'!CB175='Master Answer Key'!$B174, 1, 0)</f>
        <v>1</v>
      </c>
      <c r="CC172">
        <f>IF('ALL-Students'!CC175='Master Answer Key'!$B174, 1, 0)</f>
        <v>1</v>
      </c>
    </row>
    <row r="173">
      <c r="A173" s="5" t="s">
        <v>277</v>
      </c>
      <c r="B173">
        <f>IF('ALL-Students'!B176='Master Answer Key'!$B175, 1, 0)</f>
        <v>1</v>
      </c>
      <c r="C173">
        <f>IF('ALL-Students'!C176='Master Answer Key'!$B175, 1, 0)</f>
        <v>1</v>
      </c>
      <c r="D173">
        <f>IF('ALL-Students'!D176='Master Answer Key'!$B175, 1, 0)</f>
        <v>1</v>
      </c>
      <c r="E173">
        <f>IF('ALL-Students'!E176='Master Answer Key'!$B175, 1, 0)</f>
        <v>1</v>
      </c>
      <c r="F173">
        <f>IF('ALL-Students'!F176='Master Answer Key'!$B175, 1, 0)</f>
        <v>1</v>
      </c>
      <c r="G173">
        <f>IF('ALL-Students'!G176='Master Answer Key'!$B175, 1, 0)</f>
        <v>0</v>
      </c>
      <c r="H173">
        <f>IF('ALL-Students'!H176='Master Answer Key'!$B175, 1, 0)</f>
        <v>1</v>
      </c>
      <c r="I173">
        <f>IF('ALL-Students'!I176='Master Answer Key'!$B175, 1, 0)</f>
        <v>1</v>
      </c>
      <c r="J173">
        <f>IF('ALL-Students'!J176='Master Answer Key'!$B175, 1, 0)</f>
        <v>1</v>
      </c>
      <c r="K173">
        <f>IF('ALL-Students'!K176='Master Answer Key'!$B175, 1, 0)</f>
        <v>1</v>
      </c>
      <c r="L173">
        <f>IF('ALL-Students'!L176='Master Answer Key'!$B175, 1, 0)</f>
        <v>1</v>
      </c>
      <c r="M173">
        <f>IF('ALL-Students'!M176='Master Answer Key'!$B175, 1, 0)</f>
        <v>1</v>
      </c>
      <c r="N173">
        <f>IF('ALL-Students'!N176='Master Answer Key'!$B175, 1, 0)</f>
        <v>1</v>
      </c>
      <c r="O173">
        <f>IF('ALL-Students'!O176='Master Answer Key'!$B175, 1, 0)</f>
        <v>1</v>
      </c>
      <c r="P173">
        <f>IF('ALL-Students'!P176='Master Answer Key'!$B175, 1, 0)</f>
        <v>1</v>
      </c>
      <c r="Q173">
        <f>IF('ALL-Students'!Q176='Master Answer Key'!$B175, 1, 0)</f>
        <v>1</v>
      </c>
      <c r="R173">
        <f>IF('ALL-Students'!R176='Master Answer Key'!$B175, 1, 0)</f>
        <v>1</v>
      </c>
      <c r="S173">
        <f>IF('ALL-Students'!S176='Master Answer Key'!$B175, 1, 0)</f>
        <v>1</v>
      </c>
      <c r="T173">
        <f>IF('ALL-Students'!T176='Master Answer Key'!$B175, 1, 0)</f>
        <v>1</v>
      </c>
      <c r="U173">
        <f>IF('ALL-Students'!U176='Master Answer Key'!$B175, 1, 0)</f>
        <v>1</v>
      </c>
      <c r="V173">
        <f>IF('ALL-Students'!V176='Master Answer Key'!$B175, 1, 0)</f>
        <v>0</v>
      </c>
      <c r="W173">
        <f>IF('ALL-Students'!W176='Master Answer Key'!$B175, 1, 0)</f>
        <v>0</v>
      </c>
      <c r="X173">
        <f>IF('ALL-Students'!X176='Master Answer Key'!$B175, 1, 0)</f>
        <v>1</v>
      </c>
      <c r="Y173">
        <f>IF('ALL-Students'!Y176='Master Answer Key'!$B175, 1, 0)</f>
        <v>0</v>
      </c>
      <c r="Z173">
        <f>IF('ALL-Students'!Z176='Master Answer Key'!$B175, 1, 0)</f>
        <v>1</v>
      </c>
      <c r="AA173">
        <f>IF('ALL-Students'!AA176='Master Answer Key'!$B175, 1, 0)</f>
        <v>1</v>
      </c>
      <c r="AB173">
        <f>IF('ALL-Students'!AB176='Master Answer Key'!$B175, 1, 0)</f>
        <v>1</v>
      </c>
      <c r="AC173">
        <f>IF('ALL-Students'!AC176='Master Answer Key'!$B175, 1, 0)</f>
        <v>1</v>
      </c>
      <c r="AD173">
        <f>IF('ALL-Students'!AD176='Master Answer Key'!$B175, 1, 0)</f>
        <v>1</v>
      </c>
      <c r="AE173">
        <f>IF('ALL-Students'!AE176='Master Answer Key'!$B175, 1, 0)</f>
        <v>1</v>
      </c>
      <c r="AF173">
        <f>IF('ALL-Students'!AF176='Master Answer Key'!$B175, 1, 0)</f>
        <v>0</v>
      </c>
      <c r="AG173">
        <f>IF('ALL-Students'!AG176='Master Answer Key'!$B175, 1, 0)</f>
        <v>1</v>
      </c>
      <c r="AH173">
        <f>IF('ALL-Students'!AH176='Master Answer Key'!$B175, 1, 0)</f>
        <v>1</v>
      </c>
      <c r="AI173">
        <f>IF('ALL-Students'!AI176='Master Answer Key'!$B175, 1, 0)</f>
        <v>1</v>
      </c>
      <c r="AJ173">
        <f>IF('ALL-Students'!AJ176='Master Answer Key'!$B175, 1, 0)</f>
        <v>1</v>
      </c>
      <c r="AK173">
        <f>IF('ALL-Students'!AK176='Master Answer Key'!$B175, 1, 0)</f>
        <v>1</v>
      </c>
      <c r="AL173">
        <f>IF('ALL-Students'!AL176='Master Answer Key'!$B175, 1, 0)</f>
        <v>1</v>
      </c>
      <c r="AM173">
        <f>IF('ALL-Students'!AM176='Master Answer Key'!$B175, 1, 0)</f>
        <v>1</v>
      </c>
      <c r="AN173">
        <f>IF('ALL-Students'!AN176='Master Answer Key'!$B175, 1, 0)</f>
        <v>0</v>
      </c>
      <c r="AO173">
        <f>IF('ALL-Students'!AO176='Master Answer Key'!$B175, 1, 0)</f>
        <v>1</v>
      </c>
      <c r="AP173">
        <f>IF('ALL-Students'!AP176='Master Answer Key'!$B175, 1, 0)</f>
        <v>1</v>
      </c>
      <c r="AQ173">
        <f>IF('ALL-Students'!AQ176='Master Answer Key'!$B175, 1, 0)</f>
        <v>1</v>
      </c>
      <c r="AR173">
        <f>IF('ALL-Students'!AR176='Master Answer Key'!$B175, 1, 0)</f>
        <v>1</v>
      </c>
      <c r="AS173">
        <f>IF('ALL-Students'!AS176='Master Answer Key'!$B175, 1, 0)</f>
        <v>0</v>
      </c>
      <c r="AT173">
        <f>IF('ALL-Students'!AT176='Master Answer Key'!$B175, 1, 0)</f>
        <v>1</v>
      </c>
      <c r="AU173">
        <f>IF('ALL-Students'!AU176='Master Answer Key'!$B175, 1, 0)</f>
        <v>1</v>
      </c>
      <c r="AV173">
        <f>IF('ALL-Students'!AV176='Master Answer Key'!$B175, 1, 0)</f>
        <v>1</v>
      </c>
      <c r="AW173">
        <f>IF('ALL-Students'!AW176='Master Answer Key'!$B175, 1, 0)</f>
        <v>1</v>
      </c>
      <c r="AX173">
        <f>IF('ALL-Students'!AX176='Master Answer Key'!$B175, 1, 0)</f>
        <v>1</v>
      </c>
      <c r="AY173">
        <f>IF('ALL-Students'!AY176='Master Answer Key'!$B175, 1, 0)</f>
        <v>1</v>
      </c>
      <c r="AZ173">
        <f>IF('ALL-Students'!AZ176='Master Answer Key'!$B175, 1, 0)</f>
        <v>1</v>
      </c>
      <c r="BA173">
        <f>IF('ALL-Students'!BA176='Master Answer Key'!$B175, 1, 0)</f>
        <v>1</v>
      </c>
      <c r="BB173">
        <f>IF('ALL-Students'!BB176='Master Answer Key'!$B175, 1, 0)</f>
        <v>1</v>
      </c>
      <c r="BC173">
        <f>IF('ALL-Students'!BC176='Master Answer Key'!$B175, 1, 0)</f>
        <v>1</v>
      </c>
      <c r="BD173">
        <f>IF('ALL-Students'!BD176='Master Answer Key'!$B175, 1, 0)</f>
        <v>0</v>
      </c>
      <c r="BE173">
        <f>IF('ALL-Students'!BE176='Master Answer Key'!$B175, 1, 0)</f>
        <v>1</v>
      </c>
      <c r="BF173">
        <f>IF('ALL-Students'!BF176='Master Answer Key'!$B175, 1, 0)</f>
        <v>1</v>
      </c>
      <c r="BG173">
        <f>IF('ALL-Students'!BG176='Master Answer Key'!$B175, 1, 0)</f>
        <v>1</v>
      </c>
      <c r="BH173">
        <f>IF('ALL-Students'!BH176='Master Answer Key'!$B175, 1, 0)</f>
        <v>1</v>
      </c>
      <c r="BI173">
        <f>IF('ALL-Students'!BI176='Master Answer Key'!$B175, 1, 0)</f>
        <v>1</v>
      </c>
      <c r="BJ173">
        <f>IF('ALL-Students'!BJ176='Master Answer Key'!$B175, 1, 0)</f>
        <v>1</v>
      </c>
      <c r="BK173">
        <f>IF('ALL-Students'!BK176='Master Answer Key'!$B175, 1, 0)</f>
        <v>1</v>
      </c>
      <c r="BL173">
        <f>IF('ALL-Students'!BL176='Master Answer Key'!$B175, 1, 0)</f>
        <v>1</v>
      </c>
      <c r="BM173">
        <f>IF('ALL-Students'!BM176='Master Answer Key'!$B175, 1, 0)</f>
        <v>1</v>
      </c>
      <c r="BN173">
        <f>IF('ALL-Students'!BN176='Master Answer Key'!$B175, 1, 0)</f>
        <v>1</v>
      </c>
      <c r="BO173">
        <f>IF('ALL-Students'!BO176='Master Answer Key'!$B175, 1, 0)</f>
        <v>1</v>
      </c>
      <c r="BP173">
        <f>IF('ALL-Students'!BP176='Master Answer Key'!$B175, 1, 0)</f>
        <v>1</v>
      </c>
      <c r="BQ173">
        <f>IF('ALL-Students'!BQ176='Master Answer Key'!$B175, 1, 0)</f>
        <v>1</v>
      </c>
      <c r="BR173">
        <f>IF('ALL-Students'!BR176='Master Answer Key'!$B175, 1, 0)</f>
        <v>1</v>
      </c>
      <c r="BS173">
        <f>IF('ALL-Students'!BS176='Master Answer Key'!$B175, 1, 0)</f>
        <v>1</v>
      </c>
      <c r="BT173">
        <f>IF('ALL-Students'!BT176='Master Answer Key'!$B175, 1, 0)</f>
        <v>1</v>
      </c>
      <c r="BU173">
        <f>IF('ALL-Students'!BU176='Master Answer Key'!$B175, 1, 0)</f>
        <v>1</v>
      </c>
      <c r="BV173">
        <f>IF('ALL-Students'!BV176='Master Answer Key'!$B175, 1, 0)</f>
        <v>1</v>
      </c>
      <c r="BW173">
        <f>IF('ALL-Students'!BW176='Master Answer Key'!$B175, 1, 0)</f>
        <v>1</v>
      </c>
      <c r="BX173">
        <f>IF('ALL-Students'!BX176='Master Answer Key'!$B175, 1, 0)</f>
        <v>1</v>
      </c>
      <c r="BY173">
        <f>IF('ALL-Students'!BY176='Master Answer Key'!$B175, 1, 0)</f>
        <v>1</v>
      </c>
      <c r="BZ173">
        <f>IF('ALL-Students'!BZ176='Master Answer Key'!$B175, 1, 0)</f>
        <v>1</v>
      </c>
      <c r="CA173">
        <f>IF('ALL-Students'!CA176='Master Answer Key'!$B175, 1, 0)</f>
        <v>1</v>
      </c>
      <c r="CB173">
        <f>IF('ALL-Students'!CB176='Master Answer Key'!$B175, 1, 0)</f>
        <v>1</v>
      </c>
      <c r="CC173">
        <f>IF('ALL-Students'!CC176='Master Answer Key'!$B175, 1, 0)</f>
        <v>1</v>
      </c>
    </row>
    <row r="174">
      <c r="A174" s="5" t="s">
        <v>278</v>
      </c>
      <c r="B174">
        <f>IF('ALL-Students'!B177='Master Answer Key'!$B176, 1, 0)</f>
        <v>1</v>
      </c>
      <c r="C174">
        <f>IF('ALL-Students'!C177='Master Answer Key'!$B176, 1, 0)</f>
        <v>1</v>
      </c>
      <c r="D174">
        <f>IF('ALL-Students'!D177='Master Answer Key'!$B176, 1, 0)</f>
        <v>1</v>
      </c>
      <c r="E174">
        <f>IF('ALL-Students'!E177='Master Answer Key'!$B176, 1, 0)</f>
        <v>1</v>
      </c>
      <c r="F174">
        <f>IF('ALL-Students'!F177='Master Answer Key'!$B176, 1, 0)</f>
        <v>1</v>
      </c>
      <c r="G174">
        <f>IF('ALL-Students'!G177='Master Answer Key'!$B176, 1, 0)</f>
        <v>0</v>
      </c>
      <c r="H174">
        <f>IF('ALL-Students'!H177='Master Answer Key'!$B176, 1, 0)</f>
        <v>1</v>
      </c>
      <c r="I174">
        <f>IF('ALL-Students'!I177='Master Answer Key'!$B176, 1, 0)</f>
        <v>0</v>
      </c>
      <c r="J174">
        <f>IF('ALL-Students'!J177='Master Answer Key'!$B176, 1, 0)</f>
        <v>1</v>
      </c>
      <c r="K174">
        <f>IF('ALL-Students'!K177='Master Answer Key'!$B176, 1, 0)</f>
        <v>1</v>
      </c>
      <c r="L174">
        <f>IF('ALL-Students'!L177='Master Answer Key'!$B176, 1, 0)</f>
        <v>1</v>
      </c>
      <c r="M174">
        <f>IF('ALL-Students'!M177='Master Answer Key'!$B176, 1, 0)</f>
        <v>1</v>
      </c>
      <c r="N174">
        <f>IF('ALL-Students'!N177='Master Answer Key'!$B176, 1, 0)</f>
        <v>1</v>
      </c>
      <c r="O174">
        <f>IF('ALL-Students'!O177='Master Answer Key'!$B176, 1, 0)</f>
        <v>1</v>
      </c>
      <c r="P174">
        <f>IF('ALL-Students'!P177='Master Answer Key'!$B176, 1, 0)</f>
        <v>1</v>
      </c>
      <c r="Q174">
        <f>IF('ALL-Students'!Q177='Master Answer Key'!$B176, 1, 0)</f>
        <v>1</v>
      </c>
      <c r="R174">
        <f>IF('ALL-Students'!R177='Master Answer Key'!$B176, 1, 0)</f>
        <v>1</v>
      </c>
      <c r="S174">
        <f>IF('ALL-Students'!S177='Master Answer Key'!$B176, 1, 0)</f>
        <v>1</v>
      </c>
      <c r="T174">
        <f>IF('ALL-Students'!T177='Master Answer Key'!$B176, 1, 0)</f>
        <v>1</v>
      </c>
      <c r="U174">
        <f>IF('ALL-Students'!U177='Master Answer Key'!$B176, 1, 0)</f>
        <v>1</v>
      </c>
      <c r="V174">
        <f>IF('ALL-Students'!V177='Master Answer Key'!$B176, 1, 0)</f>
        <v>1</v>
      </c>
      <c r="W174">
        <f>IF('ALL-Students'!W177='Master Answer Key'!$B176, 1, 0)</f>
        <v>0</v>
      </c>
      <c r="X174">
        <f>IF('ALL-Students'!X177='Master Answer Key'!$B176, 1, 0)</f>
        <v>1</v>
      </c>
      <c r="Y174">
        <f>IF('ALL-Students'!Y177='Master Answer Key'!$B176, 1, 0)</f>
        <v>0</v>
      </c>
      <c r="Z174">
        <f>IF('ALL-Students'!Z177='Master Answer Key'!$B176, 1, 0)</f>
        <v>1</v>
      </c>
      <c r="AA174">
        <f>IF('ALL-Students'!AA177='Master Answer Key'!$B176, 1, 0)</f>
        <v>1</v>
      </c>
      <c r="AB174">
        <f>IF('ALL-Students'!AB177='Master Answer Key'!$B176, 1, 0)</f>
        <v>1</v>
      </c>
      <c r="AC174">
        <f>IF('ALL-Students'!AC177='Master Answer Key'!$B176, 1, 0)</f>
        <v>1</v>
      </c>
      <c r="AD174">
        <f>IF('ALL-Students'!AD177='Master Answer Key'!$B176, 1, 0)</f>
        <v>1</v>
      </c>
      <c r="AE174">
        <f>IF('ALL-Students'!AE177='Master Answer Key'!$B176, 1, 0)</f>
        <v>1</v>
      </c>
      <c r="AF174">
        <f>IF('ALL-Students'!AF177='Master Answer Key'!$B176, 1, 0)</f>
        <v>0</v>
      </c>
      <c r="AG174">
        <f>IF('ALL-Students'!AG177='Master Answer Key'!$B176, 1, 0)</f>
        <v>1</v>
      </c>
      <c r="AH174">
        <f>IF('ALL-Students'!AH177='Master Answer Key'!$B176, 1, 0)</f>
        <v>1</v>
      </c>
      <c r="AI174">
        <f>IF('ALL-Students'!AI177='Master Answer Key'!$B176, 1, 0)</f>
        <v>1</v>
      </c>
      <c r="AJ174">
        <f>IF('ALL-Students'!AJ177='Master Answer Key'!$B176, 1, 0)</f>
        <v>1</v>
      </c>
      <c r="AK174">
        <f>IF('ALL-Students'!AK177='Master Answer Key'!$B176, 1, 0)</f>
        <v>1</v>
      </c>
      <c r="AL174">
        <f>IF('ALL-Students'!AL177='Master Answer Key'!$B176, 1, 0)</f>
        <v>1</v>
      </c>
      <c r="AM174">
        <f>IF('ALL-Students'!AM177='Master Answer Key'!$B176, 1, 0)</f>
        <v>1</v>
      </c>
      <c r="AN174">
        <f>IF('ALL-Students'!AN177='Master Answer Key'!$B176, 1, 0)</f>
        <v>0</v>
      </c>
      <c r="AO174">
        <f>IF('ALL-Students'!AO177='Master Answer Key'!$B176, 1, 0)</f>
        <v>1</v>
      </c>
      <c r="AP174">
        <f>IF('ALL-Students'!AP177='Master Answer Key'!$B176, 1, 0)</f>
        <v>1</v>
      </c>
      <c r="AQ174">
        <f>IF('ALL-Students'!AQ177='Master Answer Key'!$B176, 1, 0)</f>
        <v>1</v>
      </c>
      <c r="AR174">
        <f>IF('ALL-Students'!AR177='Master Answer Key'!$B176, 1, 0)</f>
        <v>1</v>
      </c>
      <c r="AS174">
        <f>IF('ALL-Students'!AS177='Master Answer Key'!$B176, 1, 0)</f>
        <v>0</v>
      </c>
      <c r="AT174">
        <f>IF('ALL-Students'!AT177='Master Answer Key'!$B176, 1, 0)</f>
        <v>1</v>
      </c>
      <c r="AU174">
        <f>IF('ALL-Students'!AU177='Master Answer Key'!$B176, 1, 0)</f>
        <v>1</v>
      </c>
      <c r="AV174">
        <f>IF('ALL-Students'!AV177='Master Answer Key'!$B176, 1, 0)</f>
        <v>1</v>
      </c>
      <c r="AW174">
        <f>IF('ALL-Students'!AW177='Master Answer Key'!$B176, 1, 0)</f>
        <v>1</v>
      </c>
      <c r="AX174">
        <f>IF('ALL-Students'!AX177='Master Answer Key'!$B176, 1, 0)</f>
        <v>1</v>
      </c>
      <c r="AY174">
        <f>IF('ALL-Students'!AY177='Master Answer Key'!$B176, 1, 0)</f>
        <v>1</v>
      </c>
      <c r="AZ174">
        <f>IF('ALL-Students'!AZ177='Master Answer Key'!$B176, 1, 0)</f>
        <v>1</v>
      </c>
      <c r="BA174">
        <f>IF('ALL-Students'!BA177='Master Answer Key'!$B176, 1, 0)</f>
        <v>1</v>
      </c>
      <c r="BB174">
        <f>IF('ALL-Students'!BB177='Master Answer Key'!$B176, 1, 0)</f>
        <v>1</v>
      </c>
      <c r="BC174">
        <f>IF('ALL-Students'!BC177='Master Answer Key'!$B176, 1, 0)</f>
        <v>1</v>
      </c>
      <c r="BD174">
        <f>IF('ALL-Students'!BD177='Master Answer Key'!$B176, 1, 0)</f>
        <v>1</v>
      </c>
      <c r="BE174">
        <f>IF('ALL-Students'!BE177='Master Answer Key'!$B176, 1, 0)</f>
        <v>1</v>
      </c>
      <c r="BF174">
        <f>IF('ALL-Students'!BF177='Master Answer Key'!$B176, 1, 0)</f>
        <v>1</v>
      </c>
      <c r="BG174">
        <f>IF('ALL-Students'!BG177='Master Answer Key'!$B176, 1, 0)</f>
        <v>1</v>
      </c>
      <c r="BH174">
        <f>IF('ALL-Students'!BH177='Master Answer Key'!$B176, 1, 0)</f>
        <v>1</v>
      </c>
      <c r="BI174">
        <f>IF('ALL-Students'!BI177='Master Answer Key'!$B176, 1, 0)</f>
        <v>1</v>
      </c>
      <c r="BJ174">
        <f>IF('ALL-Students'!BJ177='Master Answer Key'!$B176, 1, 0)</f>
        <v>1</v>
      </c>
      <c r="BK174">
        <f>IF('ALL-Students'!BK177='Master Answer Key'!$B176, 1, 0)</f>
        <v>1</v>
      </c>
      <c r="BL174">
        <f>IF('ALL-Students'!BL177='Master Answer Key'!$B176, 1, 0)</f>
        <v>1</v>
      </c>
      <c r="BM174">
        <f>IF('ALL-Students'!BM177='Master Answer Key'!$B176, 1, 0)</f>
        <v>1</v>
      </c>
      <c r="BN174">
        <f>IF('ALL-Students'!BN177='Master Answer Key'!$B176, 1, 0)</f>
        <v>1</v>
      </c>
      <c r="BO174">
        <f>IF('ALL-Students'!BO177='Master Answer Key'!$B176, 1, 0)</f>
        <v>1</v>
      </c>
      <c r="BP174">
        <f>IF('ALL-Students'!BP177='Master Answer Key'!$B176, 1, 0)</f>
        <v>1</v>
      </c>
      <c r="BQ174">
        <f>IF('ALL-Students'!BQ177='Master Answer Key'!$B176, 1, 0)</f>
        <v>1</v>
      </c>
      <c r="BR174">
        <f>IF('ALL-Students'!BR177='Master Answer Key'!$B176, 1, 0)</f>
        <v>1</v>
      </c>
      <c r="BS174">
        <f>IF('ALL-Students'!BS177='Master Answer Key'!$B176, 1, 0)</f>
        <v>1</v>
      </c>
      <c r="BT174">
        <f>IF('ALL-Students'!BT177='Master Answer Key'!$B176, 1, 0)</f>
        <v>1</v>
      </c>
      <c r="BU174">
        <f>IF('ALL-Students'!BU177='Master Answer Key'!$B176, 1, 0)</f>
        <v>1</v>
      </c>
      <c r="BV174">
        <f>IF('ALL-Students'!BV177='Master Answer Key'!$B176, 1, 0)</f>
        <v>1</v>
      </c>
      <c r="BW174">
        <f>IF('ALL-Students'!BW177='Master Answer Key'!$B176, 1, 0)</f>
        <v>1</v>
      </c>
      <c r="BX174">
        <f>IF('ALL-Students'!BX177='Master Answer Key'!$B176, 1, 0)</f>
        <v>1</v>
      </c>
      <c r="BY174">
        <f>IF('ALL-Students'!BY177='Master Answer Key'!$B176, 1, 0)</f>
        <v>1</v>
      </c>
      <c r="BZ174">
        <f>IF('ALL-Students'!BZ177='Master Answer Key'!$B176, 1, 0)</f>
        <v>1</v>
      </c>
      <c r="CA174">
        <f>IF('ALL-Students'!CA177='Master Answer Key'!$B176, 1, 0)</f>
        <v>1</v>
      </c>
      <c r="CB174">
        <f>IF('ALL-Students'!CB177='Master Answer Key'!$B176, 1, 0)</f>
        <v>1</v>
      </c>
      <c r="CC174">
        <f>IF('ALL-Students'!CC177='Master Answer Key'!$B176, 1, 0)</f>
        <v>1</v>
      </c>
    </row>
    <row r="175">
      <c r="A175" s="5" t="s">
        <v>279</v>
      </c>
      <c r="B175">
        <f>IF('ALL-Students'!B178='Master Answer Key'!$B177, 1, 0)</f>
        <v>1</v>
      </c>
      <c r="C175">
        <f>IF('ALL-Students'!C178='Master Answer Key'!$B177, 1, 0)</f>
        <v>1</v>
      </c>
      <c r="D175">
        <f>IF('ALL-Students'!D178='Master Answer Key'!$B177, 1, 0)</f>
        <v>1</v>
      </c>
      <c r="E175">
        <f>IF('ALL-Students'!E178='Master Answer Key'!$B177, 1, 0)</f>
        <v>1</v>
      </c>
      <c r="F175">
        <f>IF('ALL-Students'!F178='Master Answer Key'!$B177, 1, 0)</f>
        <v>1</v>
      </c>
      <c r="G175">
        <f>IF('ALL-Students'!G178='Master Answer Key'!$B177, 1, 0)</f>
        <v>0</v>
      </c>
      <c r="H175">
        <f>IF('ALL-Students'!H178='Master Answer Key'!$B177, 1, 0)</f>
        <v>1</v>
      </c>
      <c r="I175">
        <f>IF('ALL-Students'!I178='Master Answer Key'!$B177, 1, 0)</f>
        <v>0</v>
      </c>
      <c r="J175">
        <f>IF('ALL-Students'!J178='Master Answer Key'!$B177, 1, 0)</f>
        <v>1</v>
      </c>
      <c r="K175">
        <f>IF('ALL-Students'!K178='Master Answer Key'!$B177, 1, 0)</f>
        <v>1</v>
      </c>
      <c r="L175">
        <f>IF('ALL-Students'!L178='Master Answer Key'!$B177, 1, 0)</f>
        <v>1</v>
      </c>
      <c r="M175">
        <f>IF('ALL-Students'!M178='Master Answer Key'!$B177, 1, 0)</f>
        <v>1</v>
      </c>
      <c r="N175">
        <f>IF('ALL-Students'!N178='Master Answer Key'!$B177, 1, 0)</f>
        <v>1</v>
      </c>
      <c r="O175">
        <f>IF('ALL-Students'!O178='Master Answer Key'!$B177, 1, 0)</f>
        <v>1</v>
      </c>
      <c r="P175">
        <f>IF('ALL-Students'!P178='Master Answer Key'!$B177, 1, 0)</f>
        <v>1</v>
      </c>
      <c r="Q175">
        <f>IF('ALL-Students'!Q178='Master Answer Key'!$B177, 1, 0)</f>
        <v>1</v>
      </c>
      <c r="R175">
        <f>IF('ALL-Students'!R178='Master Answer Key'!$B177, 1, 0)</f>
        <v>0</v>
      </c>
      <c r="S175">
        <f>IF('ALL-Students'!S178='Master Answer Key'!$B177, 1, 0)</f>
        <v>1</v>
      </c>
      <c r="T175">
        <f>IF('ALL-Students'!T178='Master Answer Key'!$B177, 1, 0)</f>
        <v>1</v>
      </c>
      <c r="U175">
        <f>IF('ALL-Students'!U178='Master Answer Key'!$B177, 1, 0)</f>
        <v>1</v>
      </c>
      <c r="V175">
        <f>IF('ALL-Students'!V178='Master Answer Key'!$B177, 1, 0)</f>
        <v>1</v>
      </c>
      <c r="W175">
        <f>IF('ALL-Students'!W178='Master Answer Key'!$B177, 1, 0)</f>
        <v>0</v>
      </c>
      <c r="X175">
        <f>IF('ALL-Students'!X178='Master Answer Key'!$B177, 1, 0)</f>
        <v>1</v>
      </c>
      <c r="Y175">
        <f>IF('ALL-Students'!Y178='Master Answer Key'!$B177, 1, 0)</f>
        <v>0</v>
      </c>
      <c r="Z175">
        <f>IF('ALL-Students'!Z178='Master Answer Key'!$B177, 1, 0)</f>
        <v>1</v>
      </c>
      <c r="AA175">
        <f>IF('ALL-Students'!AA178='Master Answer Key'!$B177, 1, 0)</f>
        <v>1</v>
      </c>
      <c r="AB175">
        <f>IF('ALL-Students'!AB178='Master Answer Key'!$B177, 1, 0)</f>
        <v>1</v>
      </c>
      <c r="AC175">
        <f>IF('ALL-Students'!AC178='Master Answer Key'!$B177, 1, 0)</f>
        <v>1</v>
      </c>
      <c r="AD175">
        <f>IF('ALL-Students'!AD178='Master Answer Key'!$B177, 1, 0)</f>
        <v>1</v>
      </c>
      <c r="AE175">
        <f>IF('ALL-Students'!AE178='Master Answer Key'!$B177, 1, 0)</f>
        <v>1</v>
      </c>
      <c r="AF175">
        <f>IF('ALL-Students'!AF178='Master Answer Key'!$B177, 1, 0)</f>
        <v>0</v>
      </c>
      <c r="AG175">
        <f>IF('ALL-Students'!AG178='Master Answer Key'!$B177, 1, 0)</f>
        <v>1</v>
      </c>
      <c r="AH175">
        <f>IF('ALL-Students'!AH178='Master Answer Key'!$B177, 1, 0)</f>
        <v>1</v>
      </c>
      <c r="AI175">
        <f>IF('ALL-Students'!AI178='Master Answer Key'!$B177, 1, 0)</f>
        <v>1</v>
      </c>
      <c r="AJ175">
        <f>IF('ALL-Students'!AJ178='Master Answer Key'!$B177, 1, 0)</f>
        <v>1</v>
      </c>
      <c r="AK175">
        <f>IF('ALL-Students'!AK178='Master Answer Key'!$B177, 1, 0)</f>
        <v>1</v>
      </c>
      <c r="AL175">
        <f>IF('ALL-Students'!AL178='Master Answer Key'!$B177, 1, 0)</f>
        <v>1</v>
      </c>
      <c r="AM175">
        <f>IF('ALL-Students'!AM178='Master Answer Key'!$B177, 1, 0)</f>
        <v>1</v>
      </c>
      <c r="AN175">
        <f>IF('ALL-Students'!AN178='Master Answer Key'!$B177, 1, 0)</f>
        <v>0</v>
      </c>
      <c r="AO175">
        <f>IF('ALL-Students'!AO178='Master Answer Key'!$B177, 1, 0)</f>
        <v>1</v>
      </c>
      <c r="AP175">
        <f>IF('ALL-Students'!AP178='Master Answer Key'!$B177, 1, 0)</f>
        <v>1</v>
      </c>
      <c r="AQ175">
        <f>IF('ALL-Students'!AQ178='Master Answer Key'!$B177, 1, 0)</f>
        <v>1</v>
      </c>
      <c r="AR175">
        <f>IF('ALL-Students'!AR178='Master Answer Key'!$B177, 1, 0)</f>
        <v>1</v>
      </c>
      <c r="AS175">
        <f>IF('ALL-Students'!AS178='Master Answer Key'!$B177, 1, 0)</f>
        <v>0</v>
      </c>
      <c r="AT175">
        <f>IF('ALL-Students'!AT178='Master Answer Key'!$B177, 1, 0)</f>
        <v>1</v>
      </c>
      <c r="AU175">
        <f>IF('ALL-Students'!AU178='Master Answer Key'!$B177, 1, 0)</f>
        <v>1</v>
      </c>
      <c r="AV175">
        <f>IF('ALL-Students'!AV178='Master Answer Key'!$B177, 1, 0)</f>
        <v>1</v>
      </c>
      <c r="AW175">
        <f>IF('ALL-Students'!AW178='Master Answer Key'!$B177, 1, 0)</f>
        <v>1</v>
      </c>
      <c r="AX175">
        <f>IF('ALL-Students'!AX178='Master Answer Key'!$B177, 1, 0)</f>
        <v>1</v>
      </c>
      <c r="AY175">
        <f>IF('ALL-Students'!AY178='Master Answer Key'!$B177, 1, 0)</f>
        <v>1</v>
      </c>
      <c r="AZ175">
        <f>IF('ALL-Students'!AZ178='Master Answer Key'!$B177, 1, 0)</f>
        <v>1</v>
      </c>
      <c r="BA175">
        <f>IF('ALL-Students'!BA178='Master Answer Key'!$B177, 1, 0)</f>
        <v>1</v>
      </c>
      <c r="BB175">
        <f>IF('ALL-Students'!BB178='Master Answer Key'!$B177, 1, 0)</f>
        <v>1</v>
      </c>
      <c r="BC175">
        <f>IF('ALL-Students'!BC178='Master Answer Key'!$B177, 1, 0)</f>
        <v>1</v>
      </c>
      <c r="BD175">
        <f>IF('ALL-Students'!BD178='Master Answer Key'!$B177, 1, 0)</f>
        <v>1</v>
      </c>
      <c r="BE175">
        <f>IF('ALL-Students'!BE178='Master Answer Key'!$B177, 1, 0)</f>
        <v>1</v>
      </c>
      <c r="BF175">
        <f>IF('ALL-Students'!BF178='Master Answer Key'!$B177, 1, 0)</f>
        <v>1</v>
      </c>
      <c r="BG175">
        <f>IF('ALL-Students'!BG178='Master Answer Key'!$B177, 1, 0)</f>
        <v>1</v>
      </c>
      <c r="BH175">
        <f>IF('ALL-Students'!BH178='Master Answer Key'!$B177, 1, 0)</f>
        <v>1</v>
      </c>
      <c r="BI175">
        <f>IF('ALL-Students'!BI178='Master Answer Key'!$B177, 1, 0)</f>
        <v>1</v>
      </c>
      <c r="BJ175">
        <f>IF('ALL-Students'!BJ178='Master Answer Key'!$B177, 1, 0)</f>
        <v>1</v>
      </c>
      <c r="BK175">
        <f>IF('ALL-Students'!BK178='Master Answer Key'!$B177, 1, 0)</f>
        <v>1</v>
      </c>
      <c r="BL175">
        <f>IF('ALL-Students'!BL178='Master Answer Key'!$B177, 1, 0)</f>
        <v>1</v>
      </c>
      <c r="BM175">
        <f>IF('ALL-Students'!BM178='Master Answer Key'!$B177, 1, 0)</f>
        <v>1</v>
      </c>
      <c r="BN175">
        <f>IF('ALL-Students'!BN178='Master Answer Key'!$B177, 1, 0)</f>
        <v>1</v>
      </c>
      <c r="BO175">
        <f>IF('ALL-Students'!BO178='Master Answer Key'!$B177, 1, 0)</f>
        <v>1</v>
      </c>
      <c r="BP175">
        <f>IF('ALL-Students'!BP178='Master Answer Key'!$B177, 1, 0)</f>
        <v>0</v>
      </c>
      <c r="BQ175">
        <f>IF('ALL-Students'!BQ178='Master Answer Key'!$B177, 1, 0)</f>
        <v>1</v>
      </c>
      <c r="BR175">
        <f>IF('ALL-Students'!BR178='Master Answer Key'!$B177, 1, 0)</f>
        <v>1</v>
      </c>
      <c r="BS175">
        <f>IF('ALL-Students'!BS178='Master Answer Key'!$B177, 1, 0)</f>
        <v>1</v>
      </c>
      <c r="BT175">
        <f>IF('ALL-Students'!BT178='Master Answer Key'!$B177, 1, 0)</f>
        <v>1</v>
      </c>
      <c r="BU175">
        <f>IF('ALL-Students'!BU178='Master Answer Key'!$B177, 1, 0)</f>
        <v>1</v>
      </c>
      <c r="BV175">
        <f>IF('ALL-Students'!BV178='Master Answer Key'!$B177, 1, 0)</f>
        <v>1</v>
      </c>
      <c r="BW175">
        <f>IF('ALL-Students'!BW178='Master Answer Key'!$B177, 1, 0)</f>
        <v>1</v>
      </c>
      <c r="BX175">
        <f>IF('ALL-Students'!BX178='Master Answer Key'!$B177, 1, 0)</f>
        <v>1</v>
      </c>
      <c r="BY175">
        <f>IF('ALL-Students'!BY178='Master Answer Key'!$B177, 1, 0)</f>
        <v>1</v>
      </c>
      <c r="BZ175">
        <f>IF('ALL-Students'!BZ178='Master Answer Key'!$B177, 1, 0)</f>
        <v>1</v>
      </c>
      <c r="CA175">
        <f>IF('ALL-Students'!CA178='Master Answer Key'!$B177, 1, 0)</f>
        <v>1</v>
      </c>
      <c r="CB175">
        <f>IF('ALL-Students'!CB178='Master Answer Key'!$B177, 1, 0)</f>
        <v>1</v>
      </c>
      <c r="CC175">
        <f>IF('ALL-Students'!CC178='Master Answer Key'!$B177, 1, 0)</f>
        <v>1</v>
      </c>
    </row>
    <row r="176">
      <c r="A176" s="5" t="s">
        <v>280</v>
      </c>
      <c r="B176">
        <f>IF('ALL-Students'!B179='Master Answer Key'!$B178, 1, 0)</f>
        <v>1</v>
      </c>
      <c r="C176">
        <f>IF('ALL-Students'!C179='Master Answer Key'!$B178, 1, 0)</f>
        <v>0</v>
      </c>
      <c r="D176">
        <f>IF('ALL-Students'!D179='Master Answer Key'!$B178, 1, 0)</f>
        <v>1</v>
      </c>
      <c r="E176">
        <f>IF('ALL-Students'!E179='Master Answer Key'!$B178, 1, 0)</f>
        <v>0</v>
      </c>
      <c r="F176">
        <f>IF('ALL-Students'!F179='Master Answer Key'!$B178, 1, 0)</f>
        <v>1</v>
      </c>
      <c r="G176">
        <f>IF('ALL-Students'!G179='Master Answer Key'!$B178, 1, 0)</f>
        <v>0</v>
      </c>
      <c r="H176">
        <f>IF('ALL-Students'!H179='Master Answer Key'!$B178, 1, 0)</f>
        <v>1</v>
      </c>
      <c r="I176">
        <f>IF('ALL-Students'!I179='Master Answer Key'!$B178, 1, 0)</f>
        <v>1</v>
      </c>
      <c r="J176">
        <f>IF('ALL-Students'!J179='Master Answer Key'!$B178, 1, 0)</f>
        <v>1</v>
      </c>
      <c r="K176">
        <f>IF('ALL-Students'!K179='Master Answer Key'!$B178, 1, 0)</f>
        <v>1</v>
      </c>
      <c r="L176">
        <f>IF('ALL-Students'!L179='Master Answer Key'!$B178, 1, 0)</f>
        <v>1</v>
      </c>
      <c r="M176">
        <f>IF('ALL-Students'!M179='Master Answer Key'!$B178, 1, 0)</f>
        <v>1</v>
      </c>
      <c r="N176">
        <f>IF('ALL-Students'!N179='Master Answer Key'!$B178, 1, 0)</f>
        <v>1</v>
      </c>
      <c r="O176">
        <f>IF('ALL-Students'!O179='Master Answer Key'!$B178, 1, 0)</f>
        <v>0</v>
      </c>
      <c r="P176">
        <f>IF('ALL-Students'!P179='Master Answer Key'!$B178, 1, 0)</f>
        <v>1</v>
      </c>
      <c r="Q176">
        <f>IF('ALL-Students'!Q179='Master Answer Key'!$B178, 1, 0)</f>
        <v>1</v>
      </c>
      <c r="R176">
        <f>IF('ALL-Students'!R179='Master Answer Key'!$B178, 1, 0)</f>
        <v>1</v>
      </c>
      <c r="S176">
        <f>IF('ALL-Students'!S179='Master Answer Key'!$B178, 1, 0)</f>
        <v>1</v>
      </c>
      <c r="T176">
        <f>IF('ALL-Students'!T179='Master Answer Key'!$B178, 1, 0)</f>
        <v>1</v>
      </c>
      <c r="U176">
        <f>IF('ALL-Students'!U179='Master Answer Key'!$B178, 1, 0)</f>
        <v>1</v>
      </c>
      <c r="V176">
        <f>IF('ALL-Students'!V179='Master Answer Key'!$B178, 1, 0)</f>
        <v>1</v>
      </c>
      <c r="W176">
        <f>IF('ALL-Students'!W179='Master Answer Key'!$B178, 1, 0)</f>
        <v>0</v>
      </c>
      <c r="X176">
        <f>IF('ALL-Students'!X179='Master Answer Key'!$B178, 1, 0)</f>
        <v>1</v>
      </c>
      <c r="Y176">
        <f>IF('ALL-Students'!Y179='Master Answer Key'!$B178, 1, 0)</f>
        <v>0</v>
      </c>
      <c r="Z176">
        <f>IF('ALL-Students'!Z179='Master Answer Key'!$B178, 1, 0)</f>
        <v>1</v>
      </c>
      <c r="AA176">
        <f>IF('ALL-Students'!AA179='Master Answer Key'!$B178, 1, 0)</f>
        <v>1</v>
      </c>
      <c r="AB176">
        <f>IF('ALL-Students'!AB179='Master Answer Key'!$B178, 1, 0)</f>
        <v>1</v>
      </c>
      <c r="AC176">
        <f>IF('ALL-Students'!AC179='Master Answer Key'!$B178, 1, 0)</f>
        <v>0</v>
      </c>
      <c r="AD176">
        <f>IF('ALL-Students'!AD179='Master Answer Key'!$B178, 1, 0)</f>
        <v>1</v>
      </c>
      <c r="AE176">
        <f>IF('ALL-Students'!AE179='Master Answer Key'!$B178, 1, 0)</f>
        <v>0</v>
      </c>
      <c r="AF176">
        <f>IF('ALL-Students'!AF179='Master Answer Key'!$B178, 1, 0)</f>
        <v>0</v>
      </c>
      <c r="AG176">
        <f>IF('ALL-Students'!AG179='Master Answer Key'!$B178, 1, 0)</f>
        <v>0</v>
      </c>
      <c r="AH176">
        <f>IF('ALL-Students'!AH179='Master Answer Key'!$B178, 1, 0)</f>
        <v>0</v>
      </c>
      <c r="AI176">
        <f>IF('ALL-Students'!AI179='Master Answer Key'!$B178, 1, 0)</f>
        <v>1</v>
      </c>
      <c r="AJ176">
        <f>IF('ALL-Students'!AJ179='Master Answer Key'!$B178, 1, 0)</f>
        <v>0</v>
      </c>
      <c r="AK176">
        <f>IF('ALL-Students'!AK179='Master Answer Key'!$B178, 1, 0)</f>
        <v>1</v>
      </c>
      <c r="AL176">
        <f>IF('ALL-Students'!AL179='Master Answer Key'!$B178, 1, 0)</f>
        <v>1</v>
      </c>
      <c r="AM176">
        <f>IF('ALL-Students'!AM179='Master Answer Key'!$B178, 1, 0)</f>
        <v>0</v>
      </c>
      <c r="AN176">
        <f>IF('ALL-Students'!AN179='Master Answer Key'!$B178, 1, 0)</f>
        <v>0</v>
      </c>
      <c r="AO176">
        <f>IF('ALL-Students'!AO179='Master Answer Key'!$B178, 1, 0)</f>
        <v>1</v>
      </c>
      <c r="AP176">
        <f>IF('ALL-Students'!AP179='Master Answer Key'!$B178, 1, 0)</f>
        <v>1</v>
      </c>
      <c r="AQ176">
        <f>IF('ALL-Students'!AQ179='Master Answer Key'!$B178, 1, 0)</f>
        <v>0</v>
      </c>
      <c r="AR176">
        <f>IF('ALL-Students'!AR179='Master Answer Key'!$B178, 1, 0)</f>
        <v>1</v>
      </c>
      <c r="AS176">
        <f>IF('ALL-Students'!AS179='Master Answer Key'!$B178, 1, 0)</f>
        <v>0</v>
      </c>
      <c r="AT176">
        <f>IF('ALL-Students'!AT179='Master Answer Key'!$B178, 1, 0)</f>
        <v>1</v>
      </c>
      <c r="AU176">
        <f>IF('ALL-Students'!AU179='Master Answer Key'!$B178, 1, 0)</f>
        <v>1</v>
      </c>
      <c r="AV176">
        <f>IF('ALL-Students'!AV179='Master Answer Key'!$B178, 1, 0)</f>
        <v>1</v>
      </c>
      <c r="AW176">
        <f>IF('ALL-Students'!AW179='Master Answer Key'!$B178, 1, 0)</f>
        <v>1</v>
      </c>
      <c r="AX176">
        <f>IF('ALL-Students'!AX179='Master Answer Key'!$B178, 1, 0)</f>
        <v>1</v>
      </c>
      <c r="AY176">
        <f>IF('ALL-Students'!AY179='Master Answer Key'!$B178, 1, 0)</f>
        <v>1</v>
      </c>
      <c r="AZ176">
        <f>IF('ALL-Students'!AZ179='Master Answer Key'!$B178, 1, 0)</f>
        <v>1</v>
      </c>
      <c r="BA176">
        <f>IF('ALL-Students'!BA179='Master Answer Key'!$B178, 1, 0)</f>
        <v>1</v>
      </c>
      <c r="BB176">
        <f>IF('ALL-Students'!BB179='Master Answer Key'!$B178, 1, 0)</f>
        <v>1</v>
      </c>
      <c r="BC176">
        <f>IF('ALL-Students'!BC179='Master Answer Key'!$B178, 1, 0)</f>
        <v>1</v>
      </c>
      <c r="BD176">
        <f>IF('ALL-Students'!BD179='Master Answer Key'!$B178, 1, 0)</f>
        <v>1</v>
      </c>
      <c r="BE176">
        <f>IF('ALL-Students'!BE179='Master Answer Key'!$B178, 1, 0)</f>
        <v>1</v>
      </c>
      <c r="BF176">
        <f>IF('ALL-Students'!BF179='Master Answer Key'!$B178, 1, 0)</f>
        <v>1</v>
      </c>
      <c r="BG176">
        <f>IF('ALL-Students'!BG179='Master Answer Key'!$B178, 1, 0)</f>
        <v>1</v>
      </c>
      <c r="BH176">
        <f>IF('ALL-Students'!BH179='Master Answer Key'!$B178, 1, 0)</f>
        <v>1</v>
      </c>
      <c r="BI176">
        <f>IF('ALL-Students'!BI179='Master Answer Key'!$B178, 1, 0)</f>
        <v>1</v>
      </c>
      <c r="BJ176">
        <f>IF('ALL-Students'!BJ179='Master Answer Key'!$B178, 1, 0)</f>
        <v>1</v>
      </c>
      <c r="BK176">
        <f>IF('ALL-Students'!BK179='Master Answer Key'!$B178, 1, 0)</f>
        <v>1</v>
      </c>
      <c r="BL176">
        <f>IF('ALL-Students'!BL179='Master Answer Key'!$B178, 1, 0)</f>
        <v>1</v>
      </c>
      <c r="BM176">
        <f>IF('ALL-Students'!BM179='Master Answer Key'!$B178, 1, 0)</f>
        <v>1</v>
      </c>
      <c r="BN176">
        <f>IF('ALL-Students'!BN179='Master Answer Key'!$B178, 1, 0)</f>
        <v>1</v>
      </c>
      <c r="BO176">
        <f>IF('ALL-Students'!BO179='Master Answer Key'!$B178, 1, 0)</f>
        <v>1</v>
      </c>
      <c r="BP176">
        <f>IF('ALL-Students'!BP179='Master Answer Key'!$B178, 1, 0)</f>
        <v>1</v>
      </c>
      <c r="BQ176">
        <f>IF('ALL-Students'!BQ179='Master Answer Key'!$B178, 1, 0)</f>
        <v>1</v>
      </c>
      <c r="BR176">
        <f>IF('ALL-Students'!BR179='Master Answer Key'!$B178, 1, 0)</f>
        <v>1</v>
      </c>
      <c r="BS176">
        <f>IF('ALL-Students'!BS179='Master Answer Key'!$B178, 1, 0)</f>
        <v>1</v>
      </c>
      <c r="BT176">
        <f>IF('ALL-Students'!BT179='Master Answer Key'!$B178, 1, 0)</f>
        <v>1</v>
      </c>
      <c r="BU176">
        <f>IF('ALL-Students'!BU179='Master Answer Key'!$B178, 1, 0)</f>
        <v>1</v>
      </c>
      <c r="BV176">
        <f>IF('ALL-Students'!BV179='Master Answer Key'!$B178, 1, 0)</f>
        <v>1</v>
      </c>
      <c r="BW176">
        <f>IF('ALL-Students'!BW179='Master Answer Key'!$B178, 1, 0)</f>
        <v>1</v>
      </c>
      <c r="BX176">
        <f>IF('ALL-Students'!BX179='Master Answer Key'!$B178, 1, 0)</f>
        <v>1</v>
      </c>
      <c r="BY176">
        <f>IF('ALL-Students'!BY179='Master Answer Key'!$B178, 1, 0)</f>
        <v>1</v>
      </c>
      <c r="BZ176">
        <f>IF('ALL-Students'!BZ179='Master Answer Key'!$B178, 1, 0)</f>
        <v>1</v>
      </c>
      <c r="CA176">
        <f>IF('ALL-Students'!CA179='Master Answer Key'!$B178, 1, 0)</f>
        <v>1</v>
      </c>
      <c r="CB176">
        <f>IF('ALL-Students'!CB179='Master Answer Key'!$B178, 1, 0)</f>
        <v>1</v>
      </c>
      <c r="CC176">
        <f>IF('ALL-Students'!CC179='Master Answer Key'!$B178, 1, 0)</f>
        <v>1</v>
      </c>
    </row>
    <row r="177">
      <c r="A177" s="5" t="s">
        <v>281</v>
      </c>
      <c r="B177">
        <f>IF('ALL-Students'!B180='Master Answer Key'!$B179, 1, 0)</f>
        <v>1</v>
      </c>
      <c r="C177">
        <f>IF('ALL-Students'!C180='Master Answer Key'!$B179, 1, 0)</f>
        <v>1</v>
      </c>
      <c r="D177">
        <f>IF('ALL-Students'!D180='Master Answer Key'!$B179, 1, 0)</f>
        <v>1</v>
      </c>
      <c r="E177">
        <f>IF('ALL-Students'!E180='Master Answer Key'!$B179, 1, 0)</f>
        <v>1</v>
      </c>
      <c r="F177">
        <f>IF('ALL-Students'!F180='Master Answer Key'!$B179, 1, 0)</f>
        <v>0</v>
      </c>
      <c r="G177">
        <f>IF('ALL-Students'!G180='Master Answer Key'!$B179, 1, 0)</f>
        <v>0</v>
      </c>
      <c r="H177">
        <f>IF('ALL-Students'!H180='Master Answer Key'!$B179, 1, 0)</f>
        <v>1</v>
      </c>
      <c r="I177">
        <f>IF('ALL-Students'!I180='Master Answer Key'!$B179, 1, 0)</f>
        <v>1</v>
      </c>
      <c r="J177">
        <f>IF('ALL-Students'!J180='Master Answer Key'!$B179, 1, 0)</f>
        <v>1</v>
      </c>
      <c r="K177">
        <f>IF('ALL-Students'!K180='Master Answer Key'!$B179, 1, 0)</f>
        <v>1</v>
      </c>
      <c r="L177">
        <f>IF('ALL-Students'!L180='Master Answer Key'!$B179, 1, 0)</f>
        <v>1</v>
      </c>
      <c r="M177">
        <f>IF('ALL-Students'!M180='Master Answer Key'!$B179, 1, 0)</f>
        <v>1</v>
      </c>
      <c r="N177">
        <f>IF('ALL-Students'!N180='Master Answer Key'!$B179, 1, 0)</f>
        <v>1</v>
      </c>
      <c r="O177">
        <f>IF('ALL-Students'!O180='Master Answer Key'!$B179, 1, 0)</f>
        <v>1</v>
      </c>
      <c r="P177">
        <f>IF('ALL-Students'!P180='Master Answer Key'!$B179, 1, 0)</f>
        <v>1</v>
      </c>
      <c r="Q177">
        <f>IF('ALL-Students'!Q180='Master Answer Key'!$B179, 1, 0)</f>
        <v>1</v>
      </c>
      <c r="R177">
        <f>IF('ALL-Students'!R180='Master Answer Key'!$B179, 1, 0)</f>
        <v>1</v>
      </c>
      <c r="S177">
        <f>IF('ALL-Students'!S180='Master Answer Key'!$B179, 1, 0)</f>
        <v>1</v>
      </c>
      <c r="T177">
        <f>IF('ALL-Students'!T180='Master Answer Key'!$B179, 1, 0)</f>
        <v>1</v>
      </c>
      <c r="U177">
        <f>IF('ALL-Students'!U180='Master Answer Key'!$B179, 1, 0)</f>
        <v>1</v>
      </c>
      <c r="V177">
        <f>IF('ALL-Students'!V180='Master Answer Key'!$B179, 1, 0)</f>
        <v>1</v>
      </c>
      <c r="W177">
        <f>IF('ALL-Students'!W180='Master Answer Key'!$B179, 1, 0)</f>
        <v>0</v>
      </c>
      <c r="X177">
        <f>IF('ALL-Students'!X180='Master Answer Key'!$B179, 1, 0)</f>
        <v>1</v>
      </c>
      <c r="Y177">
        <f>IF('ALL-Students'!Y180='Master Answer Key'!$B179, 1, 0)</f>
        <v>0</v>
      </c>
      <c r="Z177">
        <f>IF('ALL-Students'!Z180='Master Answer Key'!$B179, 1, 0)</f>
        <v>1</v>
      </c>
      <c r="AA177">
        <f>IF('ALL-Students'!AA180='Master Answer Key'!$B179, 1, 0)</f>
        <v>1</v>
      </c>
      <c r="AB177">
        <f>IF('ALL-Students'!AB180='Master Answer Key'!$B179, 1, 0)</f>
        <v>0</v>
      </c>
      <c r="AC177">
        <f>IF('ALL-Students'!AC180='Master Answer Key'!$B179, 1, 0)</f>
        <v>1</v>
      </c>
      <c r="AD177">
        <f>IF('ALL-Students'!AD180='Master Answer Key'!$B179, 1, 0)</f>
        <v>1</v>
      </c>
      <c r="AE177">
        <f>IF('ALL-Students'!AE180='Master Answer Key'!$B179, 1, 0)</f>
        <v>1</v>
      </c>
      <c r="AF177">
        <f>IF('ALL-Students'!AF180='Master Answer Key'!$B179, 1, 0)</f>
        <v>0</v>
      </c>
      <c r="AG177">
        <f>IF('ALL-Students'!AG180='Master Answer Key'!$B179, 1, 0)</f>
        <v>1</v>
      </c>
      <c r="AH177">
        <f>IF('ALL-Students'!AH180='Master Answer Key'!$B179, 1, 0)</f>
        <v>1</v>
      </c>
      <c r="AI177">
        <f>IF('ALL-Students'!AI180='Master Answer Key'!$B179, 1, 0)</f>
        <v>1</v>
      </c>
      <c r="AJ177">
        <f>IF('ALL-Students'!AJ180='Master Answer Key'!$B179, 1, 0)</f>
        <v>1</v>
      </c>
      <c r="AK177">
        <f>IF('ALL-Students'!AK180='Master Answer Key'!$B179, 1, 0)</f>
        <v>1</v>
      </c>
      <c r="AL177">
        <f>IF('ALL-Students'!AL180='Master Answer Key'!$B179, 1, 0)</f>
        <v>1</v>
      </c>
      <c r="AM177">
        <f>IF('ALL-Students'!AM180='Master Answer Key'!$B179, 1, 0)</f>
        <v>1</v>
      </c>
      <c r="AN177">
        <f>IF('ALL-Students'!AN180='Master Answer Key'!$B179, 1, 0)</f>
        <v>0</v>
      </c>
      <c r="AO177">
        <f>IF('ALL-Students'!AO180='Master Answer Key'!$B179, 1, 0)</f>
        <v>1</v>
      </c>
      <c r="AP177">
        <f>IF('ALL-Students'!AP180='Master Answer Key'!$B179, 1, 0)</f>
        <v>1</v>
      </c>
      <c r="AQ177">
        <f>IF('ALL-Students'!AQ180='Master Answer Key'!$B179, 1, 0)</f>
        <v>1</v>
      </c>
      <c r="AR177">
        <f>IF('ALL-Students'!AR180='Master Answer Key'!$B179, 1, 0)</f>
        <v>1</v>
      </c>
      <c r="AS177">
        <f>IF('ALL-Students'!AS180='Master Answer Key'!$B179, 1, 0)</f>
        <v>0</v>
      </c>
      <c r="AT177">
        <f>IF('ALL-Students'!AT180='Master Answer Key'!$B179, 1, 0)</f>
        <v>1</v>
      </c>
      <c r="AU177">
        <f>IF('ALL-Students'!AU180='Master Answer Key'!$B179, 1, 0)</f>
        <v>1</v>
      </c>
      <c r="AV177">
        <f>IF('ALL-Students'!AV180='Master Answer Key'!$B179, 1, 0)</f>
        <v>1</v>
      </c>
      <c r="AW177">
        <f>IF('ALL-Students'!AW180='Master Answer Key'!$B179, 1, 0)</f>
        <v>1</v>
      </c>
      <c r="AX177">
        <f>IF('ALL-Students'!AX180='Master Answer Key'!$B179, 1, 0)</f>
        <v>1</v>
      </c>
      <c r="AY177">
        <f>IF('ALL-Students'!AY180='Master Answer Key'!$B179, 1, 0)</f>
        <v>1</v>
      </c>
      <c r="AZ177">
        <f>IF('ALL-Students'!AZ180='Master Answer Key'!$B179, 1, 0)</f>
        <v>0</v>
      </c>
      <c r="BA177">
        <f>IF('ALL-Students'!BA180='Master Answer Key'!$B179, 1, 0)</f>
        <v>1</v>
      </c>
      <c r="BB177">
        <f>IF('ALL-Students'!BB180='Master Answer Key'!$B179, 1, 0)</f>
        <v>0</v>
      </c>
      <c r="BC177">
        <f>IF('ALL-Students'!BC180='Master Answer Key'!$B179, 1, 0)</f>
        <v>0</v>
      </c>
      <c r="BD177">
        <f>IF('ALL-Students'!BD180='Master Answer Key'!$B179, 1, 0)</f>
        <v>1</v>
      </c>
      <c r="BE177">
        <f>IF('ALL-Students'!BE180='Master Answer Key'!$B179, 1, 0)</f>
        <v>1</v>
      </c>
      <c r="BF177">
        <f>IF('ALL-Students'!BF180='Master Answer Key'!$B179, 1, 0)</f>
        <v>1</v>
      </c>
      <c r="BG177">
        <f>IF('ALL-Students'!BG180='Master Answer Key'!$B179, 1, 0)</f>
        <v>1</v>
      </c>
      <c r="BH177">
        <f>IF('ALL-Students'!BH180='Master Answer Key'!$B179, 1, 0)</f>
        <v>1</v>
      </c>
      <c r="BI177">
        <f>IF('ALL-Students'!BI180='Master Answer Key'!$B179, 1, 0)</f>
        <v>1</v>
      </c>
      <c r="BJ177">
        <f>IF('ALL-Students'!BJ180='Master Answer Key'!$B179, 1, 0)</f>
        <v>1</v>
      </c>
      <c r="BK177">
        <f>IF('ALL-Students'!BK180='Master Answer Key'!$B179, 1, 0)</f>
        <v>1</v>
      </c>
      <c r="BL177">
        <f>IF('ALL-Students'!BL180='Master Answer Key'!$B179, 1, 0)</f>
        <v>1</v>
      </c>
      <c r="BM177">
        <f>IF('ALL-Students'!BM180='Master Answer Key'!$B179, 1, 0)</f>
        <v>1</v>
      </c>
      <c r="BN177">
        <f>IF('ALL-Students'!BN180='Master Answer Key'!$B179, 1, 0)</f>
        <v>1</v>
      </c>
      <c r="BO177">
        <f>IF('ALL-Students'!BO180='Master Answer Key'!$B179, 1, 0)</f>
        <v>1</v>
      </c>
      <c r="BP177">
        <f>IF('ALL-Students'!BP180='Master Answer Key'!$B179, 1, 0)</f>
        <v>1</v>
      </c>
      <c r="BQ177">
        <f>IF('ALL-Students'!BQ180='Master Answer Key'!$B179, 1, 0)</f>
        <v>1</v>
      </c>
      <c r="BR177">
        <f>IF('ALL-Students'!BR180='Master Answer Key'!$B179, 1, 0)</f>
        <v>1</v>
      </c>
      <c r="BS177">
        <f>IF('ALL-Students'!BS180='Master Answer Key'!$B179, 1, 0)</f>
        <v>1</v>
      </c>
      <c r="BT177">
        <f>IF('ALL-Students'!BT180='Master Answer Key'!$B179, 1, 0)</f>
        <v>1</v>
      </c>
      <c r="BU177">
        <f>IF('ALL-Students'!BU180='Master Answer Key'!$B179, 1, 0)</f>
        <v>1</v>
      </c>
      <c r="BV177">
        <f>IF('ALL-Students'!BV180='Master Answer Key'!$B179, 1, 0)</f>
        <v>1</v>
      </c>
      <c r="BW177">
        <f>IF('ALL-Students'!BW180='Master Answer Key'!$B179, 1, 0)</f>
        <v>0</v>
      </c>
      <c r="BX177">
        <f>IF('ALL-Students'!BX180='Master Answer Key'!$B179, 1, 0)</f>
        <v>1</v>
      </c>
      <c r="BY177">
        <f>IF('ALL-Students'!BY180='Master Answer Key'!$B179, 1, 0)</f>
        <v>1</v>
      </c>
      <c r="BZ177">
        <f>IF('ALL-Students'!BZ180='Master Answer Key'!$B179, 1, 0)</f>
        <v>1</v>
      </c>
      <c r="CA177">
        <f>IF('ALL-Students'!CA180='Master Answer Key'!$B179, 1, 0)</f>
        <v>1</v>
      </c>
      <c r="CB177">
        <f>IF('ALL-Students'!CB180='Master Answer Key'!$B179, 1, 0)</f>
        <v>1</v>
      </c>
      <c r="CC177">
        <f>IF('ALL-Students'!CC180='Master Answer Key'!$B179, 1, 0)</f>
        <v>1</v>
      </c>
    </row>
    <row r="178">
      <c r="A178" s="5" t="s">
        <v>282</v>
      </c>
      <c r="B178">
        <f>IF('ALL-Students'!B181='Master Answer Key'!$B180, 1, 0)</f>
        <v>1</v>
      </c>
      <c r="C178">
        <f>IF('ALL-Students'!C181='Master Answer Key'!$B180, 1, 0)</f>
        <v>1</v>
      </c>
      <c r="D178">
        <f>IF('ALL-Students'!D181='Master Answer Key'!$B180, 1, 0)</f>
        <v>1</v>
      </c>
      <c r="E178">
        <f>IF('ALL-Students'!E181='Master Answer Key'!$B180, 1, 0)</f>
        <v>1</v>
      </c>
      <c r="F178">
        <f>IF('ALL-Students'!F181='Master Answer Key'!$B180, 1, 0)</f>
        <v>1</v>
      </c>
      <c r="G178">
        <f>IF('ALL-Students'!G181='Master Answer Key'!$B180, 1, 0)</f>
        <v>0</v>
      </c>
      <c r="H178">
        <f>IF('ALL-Students'!H181='Master Answer Key'!$B180, 1, 0)</f>
        <v>1</v>
      </c>
      <c r="I178">
        <f>IF('ALL-Students'!I181='Master Answer Key'!$B180, 1, 0)</f>
        <v>1</v>
      </c>
      <c r="J178">
        <f>IF('ALL-Students'!J181='Master Answer Key'!$B180, 1, 0)</f>
        <v>1</v>
      </c>
      <c r="K178">
        <f>IF('ALL-Students'!K181='Master Answer Key'!$B180, 1, 0)</f>
        <v>1</v>
      </c>
      <c r="L178">
        <f>IF('ALL-Students'!L181='Master Answer Key'!$B180, 1, 0)</f>
        <v>0</v>
      </c>
      <c r="M178">
        <f>IF('ALL-Students'!M181='Master Answer Key'!$B180, 1, 0)</f>
        <v>1</v>
      </c>
      <c r="N178">
        <f>IF('ALL-Students'!N181='Master Answer Key'!$B180, 1, 0)</f>
        <v>1</v>
      </c>
      <c r="O178">
        <f>IF('ALL-Students'!O181='Master Answer Key'!$B180, 1, 0)</f>
        <v>1</v>
      </c>
      <c r="P178">
        <f>IF('ALL-Students'!P181='Master Answer Key'!$B180, 1, 0)</f>
        <v>1</v>
      </c>
      <c r="Q178">
        <f>IF('ALL-Students'!Q181='Master Answer Key'!$B180, 1, 0)</f>
        <v>1</v>
      </c>
      <c r="R178">
        <f>IF('ALL-Students'!R181='Master Answer Key'!$B180, 1, 0)</f>
        <v>1</v>
      </c>
      <c r="S178">
        <f>IF('ALL-Students'!S181='Master Answer Key'!$B180, 1, 0)</f>
        <v>1</v>
      </c>
      <c r="T178">
        <f>IF('ALL-Students'!T181='Master Answer Key'!$B180, 1, 0)</f>
        <v>1</v>
      </c>
      <c r="U178">
        <f>IF('ALL-Students'!U181='Master Answer Key'!$B180, 1, 0)</f>
        <v>1</v>
      </c>
      <c r="V178">
        <f>IF('ALL-Students'!V181='Master Answer Key'!$B180, 1, 0)</f>
        <v>1</v>
      </c>
      <c r="W178">
        <f>IF('ALL-Students'!W181='Master Answer Key'!$B180, 1, 0)</f>
        <v>0</v>
      </c>
      <c r="X178">
        <f>IF('ALL-Students'!X181='Master Answer Key'!$B180, 1, 0)</f>
        <v>1</v>
      </c>
      <c r="Y178">
        <f>IF('ALL-Students'!Y181='Master Answer Key'!$B180, 1, 0)</f>
        <v>0</v>
      </c>
      <c r="Z178">
        <f>IF('ALL-Students'!Z181='Master Answer Key'!$B180, 1, 0)</f>
        <v>1</v>
      </c>
      <c r="AA178">
        <f>IF('ALL-Students'!AA181='Master Answer Key'!$B180, 1, 0)</f>
        <v>1</v>
      </c>
      <c r="AB178">
        <f>IF('ALL-Students'!AB181='Master Answer Key'!$B180, 1, 0)</f>
        <v>1</v>
      </c>
      <c r="AC178">
        <f>IF('ALL-Students'!AC181='Master Answer Key'!$B180, 1, 0)</f>
        <v>1</v>
      </c>
      <c r="AD178">
        <f>IF('ALL-Students'!AD181='Master Answer Key'!$B180, 1, 0)</f>
        <v>1</v>
      </c>
      <c r="AE178">
        <f>IF('ALL-Students'!AE181='Master Answer Key'!$B180, 1, 0)</f>
        <v>1</v>
      </c>
      <c r="AF178">
        <f>IF('ALL-Students'!AF181='Master Answer Key'!$B180, 1, 0)</f>
        <v>0</v>
      </c>
      <c r="AG178">
        <f>IF('ALL-Students'!AG181='Master Answer Key'!$B180, 1, 0)</f>
        <v>0</v>
      </c>
      <c r="AH178">
        <f>IF('ALL-Students'!AH181='Master Answer Key'!$B180, 1, 0)</f>
        <v>1</v>
      </c>
      <c r="AI178">
        <f>IF('ALL-Students'!AI181='Master Answer Key'!$B180, 1, 0)</f>
        <v>1</v>
      </c>
      <c r="AJ178">
        <f>IF('ALL-Students'!AJ181='Master Answer Key'!$B180, 1, 0)</f>
        <v>1</v>
      </c>
      <c r="AK178">
        <f>IF('ALL-Students'!AK181='Master Answer Key'!$B180, 1, 0)</f>
        <v>1</v>
      </c>
      <c r="AL178">
        <f>IF('ALL-Students'!AL181='Master Answer Key'!$B180, 1, 0)</f>
        <v>1</v>
      </c>
      <c r="AM178">
        <f>IF('ALL-Students'!AM181='Master Answer Key'!$B180, 1, 0)</f>
        <v>1</v>
      </c>
      <c r="AN178">
        <f>IF('ALL-Students'!AN181='Master Answer Key'!$B180, 1, 0)</f>
        <v>0</v>
      </c>
      <c r="AO178">
        <f>IF('ALL-Students'!AO181='Master Answer Key'!$B180, 1, 0)</f>
        <v>1</v>
      </c>
      <c r="AP178">
        <f>IF('ALL-Students'!AP181='Master Answer Key'!$B180, 1, 0)</f>
        <v>1</v>
      </c>
      <c r="AQ178">
        <f>IF('ALL-Students'!AQ181='Master Answer Key'!$B180, 1, 0)</f>
        <v>1</v>
      </c>
      <c r="AR178">
        <f>IF('ALL-Students'!AR181='Master Answer Key'!$B180, 1, 0)</f>
        <v>1</v>
      </c>
      <c r="AS178">
        <f>IF('ALL-Students'!AS181='Master Answer Key'!$B180, 1, 0)</f>
        <v>0</v>
      </c>
      <c r="AT178">
        <f>IF('ALL-Students'!AT181='Master Answer Key'!$B180, 1, 0)</f>
        <v>1</v>
      </c>
      <c r="AU178">
        <f>IF('ALL-Students'!AU181='Master Answer Key'!$B180, 1, 0)</f>
        <v>1</v>
      </c>
      <c r="AV178">
        <f>IF('ALL-Students'!AV181='Master Answer Key'!$B180, 1, 0)</f>
        <v>1</v>
      </c>
      <c r="AW178">
        <f>IF('ALL-Students'!AW181='Master Answer Key'!$B180, 1, 0)</f>
        <v>1</v>
      </c>
      <c r="AX178">
        <f>IF('ALL-Students'!AX181='Master Answer Key'!$B180, 1, 0)</f>
        <v>1</v>
      </c>
      <c r="AY178">
        <f>IF('ALL-Students'!AY181='Master Answer Key'!$B180, 1, 0)</f>
        <v>1</v>
      </c>
      <c r="AZ178">
        <f>IF('ALL-Students'!AZ181='Master Answer Key'!$B180, 1, 0)</f>
        <v>1</v>
      </c>
      <c r="BA178">
        <f>IF('ALL-Students'!BA181='Master Answer Key'!$B180, 1, 0)</f>
        <v>1</v>
      </c>
      <c r="BB178">
        <f>IF('ALL-Students'!BB181='Master Answer Key'!$B180, 1, 0)</f>
        <v>1</v>
      </c>
      <c r="BC178">
        <f>IF('ALL-Students'!BC181='Master Answer Key'!$B180, 1, 0)</f>
        <v>1</v>
      </c>
      <c r="BD178">
        <f>IF('ALL-Students'!BD181='Master Answer Key'!$B180, 1, 0)</f>
        <v>1</v>
      </c>
      <c r="BE178">
        <f>IF('ALL-Students'!BE181='Master Answer Key'!$B180, 1, 0)</f>
        <v>0</v>
      </c>
      <c r="BF178">
        <f>IF('ALL-Students'!BF181='Master Answer Key'!$B180, 1, 0)</f>
        <v>1</v>
      </c>
      <c r="BG178">
        <f>IF('ALL-Students'!BG181='Master Answer Key'!$B180, 1, 0)</f>
        <v>1</v>
      </c>
      <c r="BH178">
        <f>IF('ALL-Students'!BH181='Master Answer Key'!$B180, 1, 0)</f>
        <v>1</v>
      </c>
      <c r="BI178">
        <f>IF('ALL-Students'!BI181='Master Answer Key'!$B180, 1, 0)</f>
        <v>1</v>
      </c>
      <c r="BJ178">
        <f>IF('ALL-Students'!BJ181='Master Answer Key'!$B180, 1, 0)</f>
        <v>1</v>
      </c>
      <c r="BK178">
        <f>IF('ALL-Students'!BK181='Master Answer Key'!$B180, 1, 0)</f>
        <v>1</v>
      </c>
      <c r="BL178">
        <f>IF('ALL-Students'!BL181='Master Answer Key'!$B180, 1, 0)</f>
        <v>1</v>
      </c>
      <c r="BM178">
        <f>IF('ALL-Students'!BM181='Master Answer Key'!$B180, 1, 0)</f>
        <v>1</v>
      </c>
      <c r="BN178">
        <f>IF('ALL-Students'!BN181='Master Answer Key'!$B180, 1, 0)</f>
        <v>1</v>
      </c>
      <c r="BO178">
        <f>IF('ALL-Students'!BO181='Master Answer Key'!$B180, 1, 0)</f>
        <v>1</v>
      </c>
      <c r="BP178">
        <f>IF('ALL-Students'!BP181='Master Answer Key'!$B180, 1, 0)</f>
        <v>1</v>
      </c>
      <c r="BQ178">
        <f>IF('ALL-Students'!BQ181='Master Answer Key'!$B180, 1, 0)</f>
        <v>1</v>
      </c>
      <c r="BR178">
        <f>IF('ALL-Students'!BR181='Master Answer Key'!$B180, 1, 0)</f>
        <v>1</v>
      </c>
      <c r="BS178">
        <f>IF('ALL-Students'!BS181='Master Answer Key'!$B180, 1, 0)</f>
        <v>1</v>
      </c>
      <c r="BT178">
        <f>IF('ALL-Students'!BT181='Master Answer Key'!$B180, 1, 0)</f>
        <v>1</v>
      </c>
      <c r="BU178">
        <f>IF('ALL-Students'!BU181='Master Answer Key'!$B180, 1, 0)</f>
        <v>1</v>
      </c>
      <c r="BV178">
        <f>IF('ALL-Students'!BV181='Master Answer Key'!$B180, 1, 0)</f>
        <v>1</v>
      </c>
      <c r="BW178">
        <f>IF('ALL-Students'!BW181='Master Answer Key'!$B180, 1, 0)</f>
        <v>1</v>
      </c>
      <c r="BX178">
        <f>IF('ALL-Students'!BX181='Master Answer Key'!$B180, 1, 0)</f>
        <v>1</v>
      </c>
      <c r="BY178">
        <f>IF('ALL-Students'!BY181='Master Answer Key'!$B180, 1, 0)</f>
        <v>1</v>
      </c>
      <c r="BZ178">
        <f>IF('ALL-Students'!BZ181='Master Answer Key'!$B180, 1, 0)</f>
        <v>1</v>
      </c>
      <c r="CA178">
        <f>IF('ALL-Students'!CA181='Master Answer Key'!$B180, 1, 0)</f>
        <v>1</v>
      </c>
      <c r="CB178">
        <f>IF('ALL-Students'!CB181='Master Answer Key'!$B180, 1, 0)</f>
        <v>1</v>
      </c>
      <c r="CC178">
        <f>IF('ALL-Students'!CC181='Master Answer Key'!$B180, 1, 0)</f>
        <v>1</v>
      </c>
    </row>
    <row r="179">
      <c r="A179" s="5" t="s">
        <v>283</v>
      </c>
      <c r="B179">
        <f>IF('ALL-Students'!B182='Master Answer Key'!$B181, 1, 0)</f>
        <v>1</v>
      </c>
      <c r="C179">
        <f>IF('ALL-Students'!C182='Master Answer Key'!$B181, 1, 0)</f>
        <v>1</v>
      </c>
      <c r="D179">
        <f>IF('ALL-Students'!D182='Master Answer Key'!$B181, 1, 0)</f>
        <v>1</v>
      </c>
      <c r="E179">
        <f>IF('ALL-Students'!E182='Master Answer Key'!$B181, 1, 0)</f>
        <v>1</v>
      </c>
      <c r="F179">
        <f>IF('ALL-Students'!F182='Master Answer Key'!$B181, 1, 0)</f>
        <v>1</v>
      </c>
      <c r="G179">
        <f>IF('ALL-Students'!G182='Master Answer Key'!$B181, 1, 0)</f>
        <v>0</v>
      </c>
      <c r="H179">
        <f>IF('ALL-Students'!H182='Master Answer Key'!$B181, 1, 0)</f>
        <v>1</v>
      </c>
      <c r="I179">
        <f>IF('ALL-Students'!I182='Master Answer Key'!$B181, 1, 0)</f>
        <v>1</v>
      </c>
      <c r="J179">
        <f>IF('ALL-Students'!J182='Master Answer Key'!$B181, 1, 0)</f>
        <v>1</v>
      </c>
      <c r="K179">
        <f>IF('ALL-Students'!K182='Master Answer Key'!$B181, 1, 0)</f>
        <v>1</v>
      </c>
      <c r="L179">
        <f>IF('ALL-Students'!L182='Master Answer Key'!$B181, 1, 0)</f>
        <v>1</v>
      </c>
      <c r="M179">
        <f>IF('ALL-Students'!M182='Master Answer Key'!$B181, 1, 0)</f>
        <v>1</v>
      </c>
      <c r="N179">
        <f>IF('ALL-Students'!N182='Master Answer Key'!$B181, 1, 0)</f>
        <v>0</v>
      </c>
      <c r="O179">
        <f>IF('ALL-Students'!O182='Master Answer Key'!$B181, 1, 0)</f>
        <v>1</v>
      </c>
      <c r="P179">
        <f>IF('ALL-Students'!P182='Master Answer Key'!$B181, 1, 0)</f>
        <v>1</v>
      </c>
      <c r="Q179">
        <f>IF('ALL-Students'!Q182='Master Answer Key'!$B181, 1, 0)</f>
        <v>1</v>
      </c>
      <c r="R179">
        <f>IF('ALL-Students'!R182='Master Answer Key'!$B181, 1, 0)</f>
        <v>0</v>
      </c>
      <c r="S179">
        <f>IF('ALL-Students'!S182='Master Answer Key'!$B181, 1, 0)</f>
        <v>1</v>
      </c>
      <c r="T179">
        <f>IF('ALL-Students'!T182='Master Answer Key'!$B181, 1, 0)</f>
        <v>1</v>
      </c>
      <c r="U179">
        <f>IF('ALL-Students'!U182='Master Answer Key'!$B181, 1, 0)</f>
        <v>1</v>
      </c>
      <c r="V179">
        <f>IF('ALL-Students'!V182='Master Answer Key'!$B181, 1, 0)</f>
        <v>1</v>
      </c>
      <c r="W179">
        <f>IF('ALL-Students'!W182='Master Answer Key'!$B181, 1, 0)</f>
        <v>0</v>
      </c>
      <c r="X179">
        <f>IF('ALL-Students'!X182='Master Answer Key'!$B181, 1, 0)</f>
        <v>1</v>
      </c>
      <c r="Y179">
        <f>IF('ALL-Students'!Y182='Master Answer Key'!$B181, 1, 0)</f>
        <v>0</v>
      </c>
      <c r="Z179">
        <f>IF('ALL-Students'!Z182='Master Answer Key'!$B181, 1, 0)</f>
        <v>1</v>
      </c>
      <c r="AA179">
        <f>IF('ALL-Students'!AA182='Master Answer Key'!$B181, 1, 0)</f>
        <v>1</v>
      </c>
      <c r="AB179">
        <f>IF('ALL-Students'!AB182='Master Answer Key'!$B181, 1, 0)</f>
        <v>1</v>
      </c>
      <c r="AC179">
        <f>IF('ALL-Students'!AC182='Master Answer Key'!$B181, 1, 0)</f>
        <v>1</v>
      </c>
      <c r="AD179">
        <f>IF('ALL-Students'!AD182='Master Answer Key'!$B181, 1, 0)</f>
        <v>1</v>
      </c>
      <c r="AE179">
        <f>IF('ALL-Students'!AE182='Master Answer Key'!$B181, 1, 0)</f>
        <v>1</v>
      </c>
      <c r="AF179">
        <f>IF('ALL-Students'!AF182='Master Answer Key'!$B181, 1, 0)</f>
        <v>0</v>
      </c>
      <c r="AG179">
        <f>IF('ALL-Students'!AG182='Master Answer Key'!$B181, 1, 0)</f>
        <v>1</v>
      </c>
      <c r="AH179">
        <f>IF('ALL-Students'!AH182='Master Answer Key'!$B181, 1, 0)</f>
        <v>1</v>
      </c>
      <c r="AI179">
        <f>IF('ALL-Students'!AI182='Master Answer Key'!$B181, 1, 0)</f>
        <v>1</v>
      </c>
      <c r="AJ179">
        <f>IF('ALL-Students'!AJ182='Master Answer Key'!$B181, 1, 0)</f>
        <v>1</v>
      </c>
      <c r="AK179">
        <f>IF('ALL-Students'!AK182='Master Answer Key'!$B181, 1, 0)</f>
        <v>0</v>
      </c>
      <c r="AL179">
        <f>IF('ALL-Students'!AL182='Master Answer Key'!$B181, 1, 0)</f>
        <v>1</v>
      </c>
      <c r="AM179">
        <f>IF('ALL-Students'!AM182='Master Answer Key'!$B181, 1, 0)</f>
        <v>1</v>
      </c>
      <c r="AN179">
        <f>IF('ALL-Students'!AN182='Master Answer Key'!$B181, 1, 0)</f>
        <v>0</v>
      </c>
      <c r="AO179">
        <f>IF('ALL-Students'!AO182='Master Answer Key'!$B181, 1, 0)</f>
        <v>1</v>
      </c>
      <c r="AP179">
        <f>IF('ALL-Students'!AP182='Master Answer Key'!$B181, 1, 0)</f>
        <v>1</v>
      </c>
      <c r="AQ179">
        <f>IF('ALL-Students'!AQ182='Master Answer Key'!$B181, 1, 0)</f>
        <v>1</v>
      </c>
      <c r="AR179">
        <f>IF('ALL-Students'!AR182='Master Answer Key'!$B181, 1, 0)</f>
        <v>1</v>
      </c>
      <c r="AS179">
        <f>IF('ALL-Students'!AS182='Master Answer Key'!$B181, 1, 0)</f>
        <v>0</v>
      </c>
      <c r="AT179">
        <f>IF('ALL-Students'!AT182='Master Answer Key'!$B181, 1, 0)</f>
        <v>0</v>
      </c>
      <c r="AU179">
        <f>IF('ALL-Students'!AU182='Master Answer Key'!$B181, 1, 0)</f>
        <v>1</v>
      </c>
      <c r="AV179">
        <f>IF('ALL-Students'!AV182='Master Answer Key'!$B181, 1, 0)</f>
        <v>1</v>
      </c>
      <c r="AW179">
        <f>IF('ALL-Students'!AW182='Master Answer Key'!$B181, 1, 0)</f>
        <v>1</v>
      </c>
      <c r="AX179">
        <f>IF('ALL-Students'!AX182='Master Answer Key'!$B181, 1, 0)</f>
        <v>1</v>
      </c>
      <c r="AY179">
        <f>IF('ALL-Students'!AY182='Master Answer Key'!$B181, 1, 0)</f>
        <v>1</v>
      </c>
      <c r="AZ179">
        <f>IF('ALL-Students'!AZ182='Master Answer Key'!$B181, 1, 0)</f>
        <v>1</v>
      </c>
      <c r="BA179">
        <f>IF('ALL-Students'!BA182='Master Answer Key'!$B181, 1, 0)</f>
        <v>1</v>
      </c>
      <c r="BB179">
        <f>IF('ALL-Students'!BB182='Master Answer Key'!$B181, 1, 0)</f>
        <v>1</v>
      </c>
      <c r="BC179">
        <f>IF('ALL-Students'!BC182='Master Answer Key'!$B181, 1, 0)</f>
        <v>1</v>
      </c>
      <c r="BD179">
        <f>IF('ALL-Students'!BD182='Master Answer Key'!$B181, 1, 0)</f>
        <v>1</v>
      </c>
      <c r="BE179">
        <f>IF('ALL-Students'!BE182='Master Answer Key'!$B181, 1, 0)</f>
        <v>1</v>
      </c>
      <c r="BF179">
        <f>IF('ALL-Students'!BF182='Master Answer Key'!$B181, 1, 0)</f>
        <v>1</v>
      </c>
      <c r="BG179">
        <f>IF('ALL-Students'!BG182='Master Answer Key'!$B181, 1, 0)</f>
        <v>1</v>
      </c>
      <c r="BH179">
        <f>IF('ALL-Students'!BH182='Master Answer Key'!$B181, 1, 0)</f>
        <v>1</v>
      </c>
      <c r="BI179">
        <f>IF('ALL-Students'!BI182='Master Answer Key'!$B181, 1, 0)</f>
        <v>1</v>
      </c>
      <c r="BJ179">
        <f>IF('ALL-Students'!BJ182='Master Answer Key'!$B181, 1, 0)</f>
        <v>1</v>
      </c>
      <c r="BK179">
        <f>IF('ALL-Students'!BK182='Master Answer Key'!$B181, 1, 0)</f>
        <v>1</v>
      </c>
      <c r="BL179">
        <f>IF('ALL-Students'!BL182='Master Answer Key'!$B181, 1, 0)</f>
        <v>1</v>
      </c>
      <c r="BM179">
        <f>IF('ALL-Students'!BM182='Master Answer Key'!$B181, 1, 0)</f>
        <v>1</v>
      </c>
      <c r="BN179">
        <f>IF('ALL-Students'!BN182='Master Answer Key'!$B181, 1, 0)</f>
        <v>1</v>
      </c>
      <c r="BO179">
        <f>IF('ALL-Students'!BO182='Master Answer Key'!$B181, 1, 0)</f>
        <v>1</v>
      </c>
      <c r="BP179">
        <f>IF('ALL-Students'!BP182='Master Answer Key'!$B181, 1, 0)</f>
        <v>1</v>
      </c>
      <c r="BQ179">
        <f>IF('ALL-Students'!BQ182='Master Answer Key'!$B181, 1, 0)</f>
        <v>1</v>
      </c>
      <c r="BR179">
        <f>IF('ALL-Students'!BR182='Master Answer Key'!$B181, 1, 0)</f>
        <v>1</v>
      </c>
      <c r="BS179">
        <f>IF('ALL-Students'!BS182='Master Answer Key'!$B181, 1, 0)</f>
        <v>1</v>
      </c>
      <c r="BT179">
        <f>IF('ALL-Students'!BT182='Master Answer Key'!$B181, 1, 0)</f>
        <v>1</v>
      </c>
      <c r="BU179">
        <f>IF('ALL-Students'!BU182='Master Answer Key'!$B181, 1, 0)</f>
        <v>1</v>
      </c>
      <c r="BV179">
        <f>IF('ALL-Students'!BV182='Master Answer Key'!$B181, 1, 0)</f>
        <v>1</v>
      </c>
      <c r="BW179">
        <f>IF('ALL-Students'!BW182='Master Answer Key'!$B181, 1, 0)</f>
        <v>1</v>
      </c>
      <c r="BX179">
        <f>IF('ALL-Students'!BX182='Master Answer Key'!$B181, 1, 0)</f>
        <v>1</v>
      </c>
      <c r="BY179">
        <f>IF('ALL-Students'!BY182='Master Answer Key'!$B181, 1, 0)</f>
        <v>0</v>
      </c>
      <c r="BZ179">
        <f>IF('ALL-Students'!BZ182='Master Answer Key'!$B181, 1, 0)</f>
        <v>1</v>
      </c>
      <c r="CA179">
        <f>IF('ALL-Students'!CA182='Master Answer Key'!$B181, 1, 0)</f>
        <v>1</v>
      </c>
      <c r="CB179">
        <f>IF('ALL-Students'!CB182='Master Answer Key'!$B181, 1, 0)</f>
        <v>1</v>
      </c>
      <c r="CC179">
        <f>IF('ALL-Students'!CC182='Master Answer Key'!$B181, 1, 0)</f>
        <v>1</v>
      </c>
    </row>
    <row r="180">
      <c r="A180" s="5" t="s">
        <v>284</v>
      </c>
      <c r="B180">
        <f>IF('ALL-Students'!B183='Master Answer Key'!$B182, 1, 0)</f>
        <v>1</v>
      </c>
      <c r="C180">
        <f>IF('ALL-Students'!C183='Master Answer Key'!$B182, 1, 0)</f>
        <v>1</v>
      </c>
      <c r="D180">
        <f>IF('ALL-Students'!D183='Master Answer Key'!$B182, 1, 0)</f>
        <v>1</v>
      </c>
      <c r="E180">
        <f>IF('ALL-Students'!E183='Master Answer Key'!$B182, 1, 0)</f>
        <v>1</v>
      </c>
      <c r="F180">
        <f>IF('ALL-Students'!F183='Master Answer Key'!$B182, 1, 0)</f>
        <v>1</v>
      </c>
      <c r="G180">
        <f>IF('ALL-Students'!G183='Master Answer Key'!$B182, 1, 0)</f>
        <v>0</v>
      </c>
      <c r="H180">
        <f>IF('ALL-Students'!H183='Master Answer Key'!$B182, 1, 0)</f>
        <v>1</v>
      </c>
      <c r="I180">
        <f>IF('ALL-Students'!I183='Master Answer Key'!$B182, 1, 0)</f>
        <v>1</v>
      </c>
      <c r="J180">
        <f>IF('ALL-Students'!J183='Master Answer Key'!$B182, 1, 0)</f>
        <v>1</v>
      </c>
      <c r="K180">
        <f>IF('ALL-Students'!K183='Master Answer Key'!$B182, 1, 0)</f>
        <v>1</v>
      </c>
      <c r="L180">
        <f>IF('ALL-Students'!L183='Master Answer Key'!$B182, 1, 0)</f>
        <v>0</v>
      </c>
      <c r="M180">
        <f>IF('ALL-Students'!M183='Master Answer Key'!$B182, 1, 0)</f>
        <v>0</v>
      </c>
      <c r="N180">
        <f>IF('ALL-Students'!N183='Master Answer Key'!$B182, 1, 0)</f>
        <v>0</v>
      </c>
      <c r="O180">
        <f>IF('ALL-Students'!O183='Master Answer Key'!$B182, 1, 0)</f>
        <v>0</v>
      </c>
      <c r="P180">
        <f>IF('ALL-Students'!P183='Master Answer Key'!$B182, 1, 0)</f>
        <v>1</v>
      </c>
      <c r="Q180">
        <f>IF('ALL-Students'!Q183='Master Answer Key'!$B182, 1, 0)</f>
        <v>1</v>
      </c>
      <c r="R180">
        <f>IF('ALL-Students'!R183='Master Answer Key'!$B182, 1, 0)</f>
        <v>0</v>
      </c>
      <c r="S180">
        <f>IF('ALL-Students'!S183='Master Answer Key'!$B182, 1, 0)</f>
        <v>1</v>
      </c>
      <c r="T180">
        <f>IF('ALL-Students'!T183='Master Answer Key'!$B182, 1, 0)</f>
        <v>1</v>
      </c>
      <c r="U180">
        <f>IF('ALL-Students'!U183='Master Answer Key'!$B182, 1, 0)</f>
        <v>1</v>
      </c>
      <c r="V180">
        <f>IF('ALL-Students'!V183='Master Answer Key'!$B182, 1, 0)</f>
        <v>1</v>
      </c>
      <c r="W180">
        <f>IF('ALL-Students'!W183='Master Answer Key'!$B182, 1, 0)</f>
        <v>0</v>
      </c>
      <c r="X180">
        <f>IF('ALL-Students'!X183='Master Answer Key'!$B182, 1, 0)</f>
        <v>1</v>
      </c>
      <c r="Y180">
        <f>IF('ALL-Students'!Y183='Master Answer Key'!$B182, 1, 0)</f>
        <v>0</v>
      </c>
      <c r="Z180">
        <f>IF('ALL-Students'!Z183='Master Answer Key'!$B182, 1, 0)</f>
        <v>0</v>
      </c>
      <c r="AA180">
        <f>IF('ALL-Students'!AA183='Master Answer Key'!$B182, 1, 0)</f>
        <v>1</v>
      </c>
      <c r="AB180">
        <f>IF('ALL-Students'!AB183='Master Answer Key'!$B182, 1, 0)</f>
        <v>1</v>
      </c>
      <c r="AC180">
        <f>IF('ALL-Students'!AC183='Master Answer Key'!$B182, 1, 0)</f>
        <v>1</v>
      </c>
      <c r="AD180">
        <f>IF('ALL-Students'!AD183='Master Answer Key'!$B182, 1, 0)</f>
        <v>1</v>
      </c>
      <c r="AE180">
        <f>IF('ALL-Students'!AE183='Master Answer Key'!$B182, 1, 0)</f>
        <v>0</v>
      </c>
      <c r="AF180">
        <f>IF('ALL-Students'!AF183='Master Answer Key'!$B182, 1, 0)</f>
        <v>1</v>
      </c>
      <c r="AG180">
        <f>IF('ALL-Students'!AG183='Master Answer Key'!$B182, 1, 0)</f>
        <v>1</v>
      </c>
      <c r="AH180">
        <f>IF('ALL-Students'!AH183='Master Answer Key'!$B182, 1, 0)</f>
        <v>1</v>
      </c>
      <c r="AI180">
        <f>IF('ALL-Students'!AI183='Master Answer Key'!$B182, 1, 0)</f>
        <v>1</v>
      </c>
      <c r="AJ180">
        <f>IF('ALL-Students'!AJ183='Master Answer Key'!$B182, 1, 0)</f>
        <v>1</v>
      </c>
      <c r="AK180">
        <f>IF('ALL-Students'!AK183='Master Answer Key'!$B182, 1, 0)</f>
        <v>0</v>
      </c>
      <c r="AL180">
        <f>IF('ALL-Students'!AL183='Master Answer Key'!$B182, 1, 0)</f>
        <v>0</v>
      </c>
      <c r="AM180">
        <f>IF('ALL-Students'!AM183='Master Answer Key'!$B182, 1, 0)</f>
        <v>1</v>
      </c>
      <c r="AN180">
        <f>IF('ALL-Students'!AN183='Master Answer Key'!$B182, 1, 0)</f>
        <v>0</v>
      </c>
      <c r="AO180">
        <f>IF('ALL-Students'!AO183='Master Answer Key'!$B182, 1, 0)</f>
        <v>0</v>
      </c>
      <c r="AP180">
        <f>IF('ALL-Students'!AP183='Master Answer Key'!$B182, 1, 0)</f>
        <v>1</v>
      </c>
      <c r="AQ180">
        <f>IF('ALL-Students'!AQ183='Master Answer Key'!$B182, 1, 0)</f>
        <v>1</v>
      </c>
      <c r="AR180">
        <f>IF('ALL-Students'!AR183='Master Answer Key'!$B182, 1, 0)</f>
        <v>0</v>
      </c>
      <c r="AS180">
        <f>IF('ALL-Students'!AS183='Master Answer Key'!$B182, 1, 0)</f>
        <v>0</v>
      </c>
      <c r="AT180">
        <f>IF('ALL-Students'!AT183='Master Answer Key'!$B182, 1, 0)</f>
        <v>1</v>
      </c>
      <c r="AU180">
        <f>IF('ALL-Students'!AU183='Master Answer Key'!$B182, 1, 0)</f>
        <v>1</v>
      </c>
      <c r="AV180">
        <f>IF('ALL-Students'!AV183='Master Answer Key'!$B182, 1, 0)</f>
        <v>1</v>
      </c>
      <c r="AW180">
        <f>IF('ALL-Students'!AW183='Master Answer Key'!$B182, 1, 0)</f>
        <v>1</v>
      </c>
      <c r="AX180">
        <f>IF('ALL-Students'!AX183='Master Answer Key'!$B182, 1, 0)</f>
        <v>1</v>
      </c>
      <c r="AY180">
        <f>IF('ALL-Students'!AY183='Master Answer Key'!$B182, 1, 0)</f>
        <v>0</v>
      </c>
      <c r="AZ180">
        <f>IF('ALL-Students'!AZ183='Master Answer Key'!$B182, 1, 0)</f>
        <v>1</v>
      </c>
      <c r="BA180">
        <f>IF('ALL-Students'!BA183='Master Answer Key'!$B182, 1, 0)</f>
        <v>0</v>
      </c>
      <c r="BB180">
        <f>IF('ALL-Students'!BB183='Master Answer Key'!$B182, 1, 0)</f>
        <v>0</v>
      </c>
      <c r="BC180">
        <f>IF('ALL-Students'!BC183='Master Answer Key'!$B182, 1, 0)</f>
        <v>1</v>
      </c>
      <c r="BD180">
        <f>IF('ALL-Students'!BD183='Master Answer Key'!$B182, 1, 0)</f>
        <v>1</v>
      </c>
      <c r="BE180">
        <f>IF('ALL-Students'!BE183='Master Answer Key'!$B182, 1, 0)</f>
        <v>0</v>
      </c>
      <c r="BF180">
        <f>IF('ALL-Students'!BF183='Master Answer Key'!$B182, 1, 0)</f>
        <v>0</v>
      </c>
      <c r="BG180">
        <f>IF('ALL-Students'!BG183='Master Answer Key'!$B182, 1, 0)</f>
        <v>1</v>
      </c>
      <c r="BH180">
        <f>IF('ALL-Students'!BH183='Master Answer Key'!$B182, 1, 0)</f>
        <v>0</v>
      </c>
      <c r="BI180">
        <f>IF('ALL-Students'!BI183='Master Answer Key'!$B182, 1, 0)</f>
        <v>1</v>
      </c>
      <c r="BJ180">
        <f>IF('ALL-Students'!BJ183='Master Answer Key'!$B182, 1, 0)</f>
        <v>1</v>
      </c>
      <c r="BK180">
        <f>IF('ALL-Students'!BK183='Master Answer Key'!$B182, 1, 0)</f>
        <v>1</v>
      </c>
      <c r="BL180">
        <f>IF('ALL-Students'!BL183='Master Answer Key'!$B182, 1, 0)</f>
        <v>1</v>
      </c>
      <c r="BM180">
        <f>IF('ALL-Students'!BM183='Master Answer Key'!$B182, 1, 0)</f>
        <v>1</v>
      </c>
      <c r="BN180">
        <f>IF('ALL-Students'!BN183='Master Answer Key'!$B182, 1, 0)</f>
        <v>1</v>
      </c>
      <c r="BO180">
        <f>IF('ALL-Students'!BO183='Master Answer Key'!$B182, 1, 0)</f>
        <v>1</v>
      </c>
      <c r="BP180">
        <f>IF('ALL-Students'!BP183='Master Answer Key'!$B182, 1, 0)</f>
        <v>1</v>
      </c>
      <c r="BQ180">
        <f>IF('ALL-Students'!BQ183='Master Answer Key'!$B182, 1, 0)</f>
        <v>1</v>
      </c>
      <c r="BR180">
        <f>IF('ALL-Students'!BR183='Master Answer Key'!$B182, 1, 0)</f>
        <v>1</v>
      </c>
      <c r="BS180">
        <f>IF('ALL-Students'!BS183='Master Answer Key'!$B182, 1, 0)</f>
        <v>0</v>
      </c>
      <c r="BT180">
        <f>IF('ALL-Students'!BT183='Master Answer Key'!$B182, 1, 0)</f>
        <v>1</v>
      </c>
      <c r="BU180">
        <f>IF('ALL-Students'!BU183='Master Answer Key'!$B182, 1, 0)</f>
        <v>1</v>
      </c>
      <c r="BV180">
        <f>IF('ALL-Students'!BV183='Master Answer Key'!$B182, 1, 0)</f>
        <v>1</v>
      </c>
      <c r="BW180">
        <f>IF('ALL-Students'!BW183='Master Answer Key'!$B182, 1, 0)</f>
        <v>1</v>
      </c>
      <c r="BX180">
        <f>IF('ALL-Students'!BX183='Master Answer Key'!$B182, 1, 0)</f>
        <v>1</v>
      </c>
      <c r="BY180">
        <f>IF('ALL-Students'!BY183='Master Answer Key'!$B182, 1, 0)</f>
        <v>1</v>
      </c>
      <c r="BZ180">
        <f>IF('ALL-Students'!BZ183='Master Answer Key'!$B182, 1, 0)</f>
        <v>1</v>
      </c>
      <c r="CA180">
        <f>IF('ALL-Students'!CA183='Master Answer Key'!$B182, 1, 0)</f>
        <v>0</v>
      </c>
      <c r="CB180">
        <f>IF('ALL-Students'!CB183='Master Answer Key'!$B182, 1, 0)</f>
        <v>1</v>
      </c>
      <c r="CC180">
        <f>IF('ALL-Students'!CC183='Master Answer Key'!$B182, 1, 0)</f>
        <v>1</v>
      </c>
    </row>
    <row r="181">
      <c r="A181" s="5" t="s">
        <v>285</v>
      </c>
      <c r="B181">
        <f>IF('ALL-Students'!B184='Master Answer Key'!$B183, 1, 0)</f>
        <v>1</v>
      </c>
      <c r="C181">
        <f>IF('ALL-Students'!C184='Master Answer Key'!$B183, 1, 0)</f>
        <v>0</v>
      </c>
      <c r="D181">
        <f>IF('ALL-Students'!D184='Master Answer Key'!$B183, 1, 0)</f>
        <v>1</v>
      </c>
      <c r="E181">
        <f>IF('ALL-Students'!E184='Master Answer Key'!$B183, 1, 0)</f>
        <v>1</v>
      </c>
      <c r="F181">
        <f>IF('ALL-Students'!F184='Master Answer Key'!$B183, 1, 0)</f>
        <v>1</v>
      </c>
      <c r="G181">
        <f>IF('ALL-Students'!G184='Master Answer Key'!$B183, 1, 0)</f>
        <v>0</v>
      </c>
      <c r="H181">
        <f>IF('ALL-Students'!H184='Master Answer Key'!$B183, 1, 0)</f>
        <v>0</v>
      </c>
      <c r="I181">
        <f>IF('ALL-Students'!I184='Master Answer Key'!$B183, 1, 0)</f>
        <v>0</v>
      </c>
      <c r="J181">
        <f>IF('ALL-Students'!J184='Master Answer Key'!$B183, 1, 0)</f>
        <v>1</v>
      </c>
      <c r="K181">
        <f>IF('ALL-Students'!K184='Master Answer Key'!$B183, 1, 0)</f>
        <v>1</v>
      </c>
      <c r="L181">
        <f>IF('ALL-Students'!L184='Master Answer Key'!$B183, 1, 0)</f>
        <v>1</v>
      </c>
      <c r="M181">
        <f>IF('ALL-Students'!M184='Master Answer Key'!$B183, 1, 0)</f>
        <v>0</v>
      </c>
      <c r="N181">
        <f>IF('ALL-Students'!N184='Master Answer Key'!$B183, 1, 0)</f>
        <v>0</v>
      </c>
      <c r="O181">
        <f>IF('ALL-Students'!O184='Master Answer Key'!$B183, 1, 0)</f>
        <v>1</v>
      </c>
      <c r="P181">
        <f>IF('ALL-Students'!P184='Master Answer Key'!$B183, 1, 0)</f>
        <v>1</v>
      </c>
      <c r="Q181">
        <f>IF('ALL-Students'!Q184='Master Answer Key'!$B183, 1, 0)</f>
        <v>0</v>
      </c>
      <c r="R181">
        <f>IF('ALL-Students'!R184='Master Answer Key'!$B183, 1, 0)</f>
        <v>1</v>
      </c>
      <c r="S181">
        <f>IF('ALL-Students'!S184='Master Answer Key'!$B183, 1, 0)</f>
        <v>0</v>
      </c>
      <c r="T181">
        <f>IF('ALL-Students'!T184='Master Answer Key'!$B183, 1, 0)</f>
        <v>1</v>
      </c>
      <c r="U181">
        <f>IF('ALL-Students'!U184='Master Answer Key'!$B183, 1, 0)</f>
        <v>0</v>
      </c>
      <c r="V181">
        <f>IF('ALL-Students'!V184='Master Answer Key'!$B183, 1, 0)</f>
        <v>0</v>
      </c>
      <c r="W181">
        <f>IF('ALL-Students'!W184='Master Answer Key'!$B183, 1, 0)</f>
        <v>0</v>
      </c>
      <c r="X181">
        <f>IF('ALL-Students'!X184='Master Answer Key'!$B183, 1, 0)</f>
        <v>0</v>
      </c>
      <c r="Y181">
        <f>IF('ALL-Students'!Y184='Master Answer Key'!$B183, 1, 0)</f>
        <v>0</v>
      </c>
      <c r="Z181">
        <f>IF('ALL-Students'!Z184='Master Answer Key'!$B183, 1, 0)</f>
        <v>0</v>
      </c>
      <c r="AA181">
        <f>IF('ALL-Students'!AA184='Master Answer Key'!$B183, 1, 0)</f>
        <v>0</v>
      </c>
      <c r="AB181">
        <f>IF('ALL-Students'!AB184='Master Answer Key'!$B183, 1, 0)</f>
        <v>1</v>
      </c>
      <c r="AC181">
        <f>IF('ALL-Students'!AC184='Master Answer Key'!$B183, 1, 0)</f>
        <v>0</v>
      </c>
      <c r="AD181">
        <f>IF('ALL-Students'!AD184='Master Answer Key'!$B183, 1, 0)</f>
        <v>1</v>
      </c>
      <c r="AE181">
        <f>IF('ALL-Students'!AE184='Master Answer Key'!$B183, 1, 0)</f>
        <v>0</v>
      </c>
      <c r="AF181">
        <f>IF('ALL-Students'!AF184='Master Answer Key'!$B183, 1, 0)</f>
        <v>0</v>
      </c>
      <c r="AG181">
        <f>IF('ALL-Students'!AG184='Master Answer Key'!$B183, 1, 0)</f>
        <v>1</v>
      </c>
      <c r="AH181">
        <f>IF('ALL-Students'!AH184='Master Answer Key'!$B183, 1, 0)</f>
        <v>1</v>
      </c>
      <c r="AI181">
        <f>IF('ALL-Students'!AI184='Master Answer Key'!$B183, 1, 0)</f>
        <v>1</v>
      </c>
      <c r="AJ181">
        <f>IF('ALL-Students'!AJ184='Master Answer Key'!$B183, 1, 0)</f>
        <v>1</v>
      </c>
      <c r="AK181">
        <f>IF('ALL-Students'!AK184='Master Answer Key'!$B183, 1, 0)</f>
        <v>0</v>
      </c>
      <c r="AL181">
        <f>IF('ALL-Students'!AL184='Master Answer Key'!$B183, 1, 0)</f>
        <v>1</v>
      </c>
      <c r="AM181">
        <f>IF('ALL-Students'!AM184='Master Answer Key'!$B183, 1, 0)</f>
        <v>1</v>
      </c>
      <c r="AN181">
        <f>IF('ALL-Students'!AN184='Master Answer Key'!$B183, 1, 0)</f>
        <v>0</v>
      </c>
      <c r="AO181">
        <f>IF('ALL-Students'!AO184='Master Answer Key'!$B183, 1, 0)</f>
        <v>1</v>
      </c>
      <c r="AP181">
        <f>IF('ALL-Students'!AP184='Master Answer Key'!$B183, 1, 0)</f>
        <v>0</v>
      </c>
      <c r="AQ181">
        <f>IF('ALL-Students'!AQ184='Master Answer Key'!$B183, 1, 0)</f>
        <v>1</v>
      </c>
      <c r="AR181">
        <f>IF('ALL-Students'!AR184='Master Answer Key'!$B183, 1, 0)</f>
        <v>1</v>
      </c>
      <c r="AS181">
        <f>IF('ALL-Students'!AS184='Master Answer Key'!$B183, 1, 0)</f>
        <v>0</v>
      </c>
      <c r="AT181">
        <f>IF('ALL-Students'!AT184='Master Answer Key'!$B183, 1, 0)</f>
        <v>1</v>
      </c>
      <c r="AU181">
        <f>IF('ALL-Students'!AU184='Master Answer Key'!$B183, 1, 0)</f>
        <v>1</v>
      </c>
      <c r="AV181">
        <f>IF('ALL-Students'!AV184='Master Answer Key'!$B183, 1, 0)</f>
        <v>1</v>
      </c>
      <c r="AW181">
        <f>IF('ALL-Students'!AW184='Master Answer Key'!$B183, 1, 0)</f>
        <v>1</v>
      </c>
      <c r="AX181">
        <f>IF('ALL-Students'!AX184='Master Answer Key'!$B183, 1, 0)</f>
        <v>1</v>
      </c>
      <c r="AY181">
        <f>IF('ALL-Students'!AY184='Master Answer Key'!$B183, 1, 0)</f>
        <v>1</v>
      </c>
      <c r="AZ181">
        <f>IF('ALL-Students'!AZ184='Master Answer Key'!$B183, 1, 0)</f>
        <v>1</v>
      </c>
      <c r="BA181">
        <f>IF('ALL-Students'!BA184='Master Answer Key'!$B183, 1, 0)</f>
        <v>1</v>
      </c>
      <c r="BB181">
        <f>IF('ALL-Students'!BB184='Master Answer Key'!$B183, 1, 0)</f>
        <v>1</v>
      </c>
      <c r="BC181">
        <f>IF('ALL-Students'!BC184='Master Answer Key'!$B183, 1, 0)</f>
        <v>1</v>
      </c>
      <c r="BD181">
        <f>IF('ALL-Students'!BD184='Master Answer Key'!$B183, 1, 0)</f>
        <v>1</v>
      </c>
      <c r="BE181">
        <f>IF('ALL-Students'!BE184='Master Answer Key'!$B183, 1, 0)</f>
        <v>1</v>
      </c>
      <c r="BF181">
        <f>IF('ALL-Students'!BF184='Master Answer Key'!$B183, 1, 0)</f>
        <v>0</v>
      </c>
      <c r="BG181">
        <f>IF('ALL-Students'!BG184='Master Answer Key'!$B183, 1, 0)</f>
        <v>1</v>
      </c>
      <c r="BH181">
        <f>IF('ALL-Students'!BH184='Master Answer Key'!$B183, 1, 0)</f>
        <v>1</v>
      </c>
      <c r="BI181">
        <f>IF('ALL-Students'!BI184='Master Answer Key'!$B183, 1, 0)</f>
        <v>0</v>
      </c>
      <c r="BJ181">
        <f>IF('ALL-Students'!BJ184='Master Answer Key'!$B183, 1, 0)</f>
        <v>1</v>
      </c>
      <c r="BK181">
        <f>IF('ALL-Students'!BK184='Master Answer Key'!$B183, 1, 0)</f>
        <v>1</v>
      </c>
      <c r="BL181">
        <f>IF('ALL-Students'!BL184='Master Answer Key'!$B183, 1, 0)</f>
        <v>1</v>
      </c>
      <c r="BM181">
        <f>IF('ALL-Students'!BM184='Master Answer Key'!$B183, 1, 0)</f>
        <v>1</v>
      </c>
      <c r="BN181">
        <f>IF('ALL-Students'!BN184='Master Answer Key'!$B183, 1, 0)</f>
        <v>1</v>
      </c>
      <c r="BO181">
        <f>IF('ALL-Students'!BO184='Master Answer Key'!$B183, 1, 0)</f>
        <v>1</v>
      </c>
      <c r="BP181">
        <f>IF('ALL-Students'!BP184='Master Answer Key'!$B183, 1, 0)</f>
        <v>1</v>
      </c>
      <c r="BQ181">
        <f>IF('ALL-Students'!BQ184='Master Answer Key'!$B183, 1, 0)</f>
        <v>0</v>
      </c>
      <c r="BR181">
        <f>IF('ALL-Students'!BR184='Master Answer Key'!$B183, 1, 0)</f>
        <v>1</v>
      </c>
      <c r="BS181">
        <f>IF('ALL-Students'!BS184='Master Answer Key'!$B183, 1, 0)</f>
        <v>1</v>
      </c>
      <c r="BT181">
        <f>IF('ALL-Students'!BT184='Master Answer Key'!$B183, 1, 0)</f>
        <v>0</v>
      </c>
      <c r="BU181">
        <f>IF('ALL-Students'!BU184='Master Answer Key'!$B183, 1, 0)</f>
        <v>0</v>
      </c>
      <c r="BV181">
        <f>IF('ALL-Students'!BV184='Master Answer Key'!$B183, 1, 0)</f>
        <v>0</v>
      </c>
      <c r="BW181">
        <f>IF('ALL-Students'!BW184='Master Answer Key'!$B183, 1, 0)</f>
        <v>1</v>
      </c>
      <c r="BX181">
        <f>IF('ALL-Students'!BX184='Master Answer Key'!$B183, 1, 0)</f>
        <v>1</v>
      </c>
      <c r="BY181">
        <f>IF('ALL-Students'!BY184='Master Answer Key'!$B183, 1, 0)</f>
        <v>1</v>
      </c>
      <c r="BZ181">
        <f>IF('ALL-Students'!BZ184='Master Answer Key'!$B183, 1, 0)</f>
        <v>0</v>
      </c>
      <c r="CA181">
        <f>IF('ALL-Students'!CA184='Master Answer Key'!$B183, 1, 0)</f>
        <v>1</v>
      </c>
      <c r="CB181">
        <f>IF('ALL-Students'!CB184='Master Answer Key'!$B183, 1, 0)</f>
        <v>1</v>
      </c>
      <c r="CC181">
        <f>IF('ALL-Students'!CC184='Master Answer Key'!$B183, 1, 0)</f>
        <v>0</v>
      </c>
    </row>
    <row r="182">
      <c r="A182" s="5" t="s">
        <v>286</v>
      </c>
      <c r="B182">
        <f>IF('ALL-Students'!B185='Master Answer Key'!$B184, 1, 0)</f>
        <v>1</v>
      </c>
      <c r="C182">
        <f>IF('ALL-Students'!C185='Master Answer Key'!$B184, 1, 0)</f>
        <v>1</v>
      </c>
      <c r="D182">
        <f>IF('ALL-Students'!D185='Master Answer Key'!$B184, 1, 0)</f>
        <v>1</v>
      </c>
      <c r="E182">
        <f>IF('ALL-Students'!E185='Master Answer Key'!$B184, 1, 0)</f>
        <v>1</v>
      </c>
      <c r="F182">
        <f>IF('ALL-Students'!F185='Master Answer Key'!$B184, 1, 0)</f>
        <v>1</v>
      </c>
      <c r="G182">
        <f>IF('ALL-Students'!G185='Master Answer Key'!$B184, 1, 0)</f>
        <v>0</v>
      </c>
      <c r="H182">
        <f>IF('ALL-Students'!H185='Master Answer Key'!$B184, 1, 0)</f>
        <v>1</v>
      </c>
      <c r="I182">
        <f>IF('ALL-Students'!I185='Master Answer Key'!$B184, 1, 0)</f>
        <v>1</v>
      </c>
      <c r="J182">
        <f>IF('ALL-Students'!J185='Master Answer Key'!$B184, 1, 0)</f>
        <v>1</v>
      </c>
      <c r="K182">
        <f>IF('ALL-Students'!K185='Master Answer Key'!$B184, 1, 0)</f>
        <v>0</v>
      </c>
      <c r="L182">
        <f>IF('ALL-Students'!L185='Master Answer Key'!$B184, 1, 0)</f>
        <v>1</v>
      </c>
      <c r="M182">
        <f>IF('ALL-Students'!M185='Master Answer Key'!$B184, 1, 0)</f>
        <v>1</v>
      </c>
      <c r="N182">
        <f>IF('ALL-Students'!N185='Master Answer Key'!$B184, 1, 0)</f>
        <v>0</v>
      </c>
      <c r="O182">
        <f>IF('ALL-Students'!O185='Master Answer Key'!$B184, 1, 0)</f>
        <v>0</v>
      </c>
      <c r="P182">
        <f>IF('ALL-Students'!P185='Master Answer Key'!$B184, 1, 0)</f>
        <v>1</v>
      </c>
      <c r="Q182">
        <f>IF('ALL-Students'!Q185='Master Answer Key'!$B184, 1, 0)</f>
        <v>1</v>
      </c>
      <c r="R182">
        <f>IF('ALL-Students'!R185='Master Answer Key'!$B184, 1, 0)</f>
        <v>0</v>
      </c>
      <c r="S182">
        <f>IF('ALL-Students'!S185='Master Answer Key'!$B184, 1, 0)</f>
        <v>1</v>
      </c>
      <c r="T182">
        <f>IF('ALL-Students'!T185='Master Answer Key'!$B184, 1, 0)</f>
        <v>1</v>
      </c>
      <c r="U182">
        <f>IF('ALL-Students'!U185='Master Answer Key'!$B184, 1, 0)</f>
        <v>1</v>
      </c>
      <c r="V182">
        <f>IF('ALL-Students'!V185='Master Answer Key'!$B184, 1, 0)</f>
        <v>1</v>
      </c>
      <c r="W182">
        <f>IF('ALL-Students'!W185='Master Answer Key'!$B184, 1, 0)</f>
        <v>0</v>
      </c>
      <c r="X182">
        <f>IF('ALL-Students'!X185='Master Answer Key'!$B184, 1, 0)</f>
        <v>1</v>
      </c>
      <c r="Y182">
        <f>IF('ALL-Students'!Y185='Master Answer Key'!$B184, 1, 0)</f>
        <v>0</v>
      </c>
      <c r="Z182">
        <f>IF('ALL-Students'!Z185='Master Answer Key'!$B184, 1, 0)</f>
        <v>1</v>
      </c>
      <c r="AA182">
        <f>IF('ALL-Students'!AA185='Master Answer Key'!$B184, 1, 0)</f>
        <v>1</v>
      </c>
      <c r="AB182">
        <f>IF('ALL-Students'!AB185='Master Answer Key'!$B184, 1, 0)</f>
        <v>1</v>
      </c>
      <c r="AC182">
        <f>IF('ALL-Students'!AC185='Master Answer Key'!$B184, 1, 0)</f>
        <v>0</v>
      </c>
      <c r="AD182">
        <f>IF('ALL-Students'!AD185='Master Answer Key'!$B184, 1, 0)</f>
        <v>1</v>
      </c>
      <c r="AE182">
        <f>IF('ALL-Students'!AE185='Master Answer Key'!$B184, 1, 0)</f>
        <v>1</v>
      </c>
      <c r="AF182">
        <f>IF('ALL-Students'!AF185='Master Answer Key'!$B184, 1, 0)</f>
        <v>1</v>
      </c>
      <c r="AG182">
        <f>IF('ALL-Students'!AG185='Master Answer Key'!$B184, 1, 0)</f>
        <v>1</v>
      </c>
      <c r="AH182">
        <f>IF('ALL-Students'!AH185='Master Answer Key'!$B184, 1, 0)</f>
        <v>1</v>
      </c>
      <c r="AI182">
        <f>IF('ALL-Students'!AI185='Master Answer Key'!$B184, 1, 0)</f>
        <v>1</v>
      </c>
      <c r="AJ182">
        <f>IF('ALL-Students'!AJ185='Master Answer Key'!$B184, 1, 0)</f>
        <v>1</v>
      </c>
      <c r="AK182">
        <f>IF('ALL-Students'!AK185='Master Answer Key'!$B184, 1, 0)</f>
        <v>1</v>
      </c>
      <c r="AL182">
        <f>IF('ALL-Students'!AL185='Master Answer Key'!$B184, 1, 0)</f>
        <v>1</v>
      </c>
      <c r="AM182">
        <f>IF('ALL-Students'!AM185='Master Answer Key'!$B184, 1, 0)</f>
        <v>1</v>
      </c>
      <c r="AN182">
        <f>IF('ALL-Students'!AN185='Master Answer Key'!$B184, 1, 0)</f>
        <v>0</v>
      </c>
      <c r="AO182">
        <f>IF('ALL-Students'!AO185='Master Answer Key'!$B184, 1, 0)</f>
        <v>1</v>
      </c>
      <c r="AP182">
        <f>IF('ALL-Students'!AP185='Master Answer Key'!$B184, 1, 0)</f>
        <v>1</v>
      </c>
      <c r="AQ182">
        <f>IF('ALL-Students'!AQ185='Master Answer Key'!$B184, 1, 0)</f>
        <v>1</v>
      </c>
      <c r="AR182">
        <f>IF('ALL-Students'!AR185='Master Answer Key'!$B184, 1, 0)</f>
        <v>1</v>
      </c>
      <c r="AS182">
        <f>IF('ALL-Students'!AS185='Master Answer Key'!$B184, 1, 0)</f>
        <v>0</v>
      </c>
      <c r="AT182">
        <f>IF('ALL-Students'!AT185='Master Answer Key'!$B184, 1, 0)</f>
        <v>1</v>
      </c>
      <c r="AU182">
        <f>IF('ALL-Students'!AU185='Master Answer Key'!$B184, 1, 0)</f>
        <v>1</v>
      </c>
      <c r="AV182">
        <f>IF('ALL-Students'!AV185='Master Answer Key'!$B184, 1, 0)</f>
        <v>1</v>
      </c>
      <c r="AW182">
        <f>IF('ALL-Students'!AW185='Master Answer Key'!$B184, 1, 0)</f>
        <v>1</v>
      </c>
      <c r="AX182">
        <f>IF('ALL-Students'!AX185='Master Answer Key'!$B184, 1, 0)</f>
        <v>1</v>
      </c>
      <c r="AY182">
        <f>IF('ALL-Students'!AY185='Master Answer Key'!$B184, 1, 0)</f>
        <v>1</v>
      </c>
      <c r="AZ182">
        <f>IF('ALL-Students'!AZ185='Master Answer Key'!$B184, 1, 0)</f>
        <v>1</v>
      </c>
      <c r="BA182">
        <f>IF('ALL-Students'!BA185='Master Answer Key'!$B184, 1, 0)</f>
        <v>1</v>
      </c>
      <c r="BB182">
        <f>IF('ALL-Students'!BB185='Master Answer Key'!$B184, 1, 0)</f>
        <v>0</v>
      </c>
      <c r="BC182">
        <f>IF('ALL-Students'!BC185='Master Answer Key'!$B184, 1, 0)</f>
        <v>1</v>
      </c>
      <c r="BD182">
        <f>IF('ALL-Students'!BD185='Master Answer Key'!$B184, 1, 0)</f>
        <v>1</v>
      </c>
      <c r="BE182">
        <f>IF('ALL-Students'!BE185='Master Answer Key'!$B184, 1, 0)</f>
        <v>1</v>
      </c>
      <c r="BF182">
        <f>IF('ALL-Students'!BF185='Master Answer Key'!$B184, 1, 0)</f>
        <v>1</v>
      </c>
      <c r="BG182">
        <f>IF('ALL-Students'!BG185='Master Answer Key'!$B184, 1, 0)</f>
        <v>1</v>
      </c>
      <c r="BH182">
        <f>IF('ALL-Students'!BH185='Master Answer Key'!$B184, 1, 0)</f>
        <v>1</v>
      </c>
      <c r="BI182">
        <f>IF('ALL-Students'!BI185='Master Answer Key'!$B184, 1, 0)</f>
        <v>1</v>
      </c>
      <c r="BJ182">
        <f>IF('ALL-Students'!BJ185='Master Answer Key'!$B184, 1, 0)</f>
        <v>1</v>
      </c>
      <c r="BK182">
        <f>IF('ALL-Students'!BK185='Master Answer Key'!$B184, 1, 0)</f>
        <v>1</v>
      </c>
      <c r="BL182">
        <f>IF('ALL-Students'!BL185='Master Answer Key'!$B184, 1, 0)</f>
        <v>1</v>
      </c>
      <c r="BM182">
        <f>IF('ALL-Students'!BM185='Master Answer Key'!$B184, 1, 0)</f>
        <v>1</v>
      </c>
      <c r="BN182">
        <f>IF('ALL-Students'!BN185='Master Answer Key'!$B184, 1, 0)</f>
        <v>1</v>
      </c>
      <c r="BO182">
        <f>IF('ALL-Students'!BO185='Master Answer Key'!$B184, 1, 0)</f>
        <v>1</v>
      </c>
      <c r="BP182">
        <f>IF('ALL-Students'!BP185='Master Answer Key'!$B184, 1, 0)</f>
        <v>0</v>
      </c>
      <c r="BQ182">
        <f>IF('ALL-Students'!BQ185='Master Answer Key'!$B184, 1, 0)</f>
        <v>1</v>
      </c>
      <c r="BR182">
        <f>IF('ALL-Students'!BR185='Master Answer Key'!$B184, 1, 0)</f>
        <v>1</v>
      </c>
      <c r="BS182">
        <f>IF('ALL-Students'!BS185='Master Answer Key'!$B184, 1, 0)</f>
        <v>1</v>
      </c>
      <c r="BT182">
        <f>IF('ALL-Students'!BT185='Master Answer Key'!$B184, 1, 0)</f>
        <v>1</v>
      </c>
      <c r="BU182">
        <f>IF('ALL-Students'!BU185='Master Answer Key'!$B184, 1, 0)</f>
        <v>1</v>
      </c>
      <c r="BV182">
        <f>IF('ALL-Students'!BV185='Master Answer Key'!$B184, 1, 0)</f>
        <v>1</v>
      </c>
      <c r="BW182">
        <f>IF('ALL-Students'!BW185='Master Answer Key'!$B184, 1, 0)</f>
        <v>1</v>
      </c>
      <c r="BX182">
        <f>IF('ALL-Students'!BX185='Master Answer Key'!$B184, 1, 0)</f>
        <v>1</v>
      </c>
      <c r="BY182">
        <f>IF('ALL-Students'!BY185='Master Answer Key'!$B184, 1, 0)</f>
        <v>1</v>
      </c>
      <c r="BZ182">
        <f>IF('ALL-Students'!BZ185='Master Answer Key'!$B184, 1, 0)</f>
        <v>1</v>
      </c>
      <c r="CA182">
        <f>IF('ALL-Students'!CA185='Master Answer Key'!$B184, 1, 0)</f>
        <v>1</v>
      </c>
      <c r="CB182">
        <f>IF('ALL-Students'!CB185='Master Answer Key'!$B184, 1, 0)</f>
        <v>1</v>
      </c>
      <c r="CC182">
        <f>IF('ALL-Students'!CC185='Master Answer Key'!$B184, 1, 0)</f>
        <v>1</v>
      </c>
    </row>
    <row r="183">
      <c r="A183" s="5" t="s">
        <v>287</v>
      </c>
      <c r="B183">
        <f>IF('ALL-Students'!B186='Master Answer Key'!$B185, 1, 0)</f>
        <v>1</v>
      </c>
      <c r="C183">
        <f>IF('ALL-Students'!C186='Master Answer Key'!$B185, 1, 0)</f>
        <v>0</v>
      </c>
      <c r="D183">
        <f>IF('ALL-Students'!D186='Master Answer Key'!$B185, 1, 0)</f>
        <v>1</v>
      </c>
      <c r="E183">
        <f>IF('ALL-Students'!E186='Master Answer Key'!$B185, 1, 0)</f>
        <v>1</v>
      </c>
      <c r="F183">
        <f>IF('ALL-Students'!F186='Master Answer Key'!$B185, 1, 0)</f>
        <v>1</v>
      </c>
      <c r="G183">
        <f>IF('ALL-Students'!G186='Master Answer Key'!$B185, 1, 0)</f>
        <v>0</v>
      </c>
      <c r="H183">
        <f>IF('ALL-Students'!H186='Master Answer Key'!$B185, 1, 0)</f>
        <v>1</v>
      </c>
      <c r="I183">
        <f>IF('ALL-Students'!I186='Master Answer Key'!$B185, 1, 0)</f>
        <v>1</v>
      </c>
      <c r="J183">
        <f>IF('ALL-Students'!J186='Master Answer Key'!$B185, 1, 0)</f>
        <v>1</v>
      </c>
      <c r="K183">
        <f>IF('ALL-Students'!K186='Master Answer Key'!$B185, 1, 0)</f>
        <v>1</v>
      </c>
      <c r="L183">
        <f>IF('ALL-Students'!L186='Master Answer Key'!$B185, 1, 0)</f>
        <v>1</v>
      </c>
      <c r="M183">
        <f>IF('ALL-Students'!M186='Master Answer Key'!$B185, 1, 0)</f>
        <v>0</v>
      </c>
      <c r="N183">
        <f>IF('ALL-Students'!N186='Master Answer Key'!$B185, 1, 0)</f>
        <v>0</v>
      </c>
      <c r="O183">
        <f>IF('ALL-Students'!O186='Master Answer Key'!$B185, 1, 0)</f>
        <v>1</v>
      </c>
      <c r="P183">
        <f>IF('ALL-Students'!P186='Master Answer Key'!$B185, 1, 0)</f>
        <v>1</v>
      </c>
      <c r="Q183">
        <f>IF('ALL-Students'!Q186='Master Answer Key'!$B185, 1, 0)</f>
        <v>1</v>
      </c>
      <c r="R183">
        <f>IF('ALL-Students'!R186='Master Answer Key'!$B185, 1, 0)</f>
        <v>1</v>
      </c>
      <c r="S183">
        <f>IF('ALL-Students'!S186='Master Answer Key'!$B185, 1, 0)</f>
        <v>1</v>
      </c>
      <c r="T183">
        <f>IF('ALL-Students'!T186='Master Answer Key'!$B185, 1, 0)</f>
        <v>1</v>
      </c>
      <c r="U183">
        <f>IF('ALL-Students'!U186='Master Answer Key'!$B185, 1, 0)</f>
        <v>1</v>
      </c>
      <c r="V183">
        <f>IF('ALL-Students'!V186='Master Answer Key'!$B185, 1, 0)</f>
        <v>1</v>
      </c>
      <c r="W183">
        <f>IF('ALL-Students'!W186='Master Answer Key'!$B185, 1, 0)</f>
        <v>0</v>
      </c>
      <c r="X183">
        <f>IF('ALL-Students'!X186='Master Answer Key'!$B185, 1, 0)</f>
        <v>1</v>
      </c>
      <c r="Y183">
        <f>IF('ALL-Students'!Y186='Master Answer Key'!$B185, 1, 0)</f>
        <v>0</v>
      </c>
      <c r="Z183">
        <f>IF('ALL-Students'!Z186='Master Answer Key'!$B185, 1, 0)</f>
        <v>1</v>
      </c>
      <c r="AA183">
        <f>IF('ALL-Students'!AA186='Master Answer Key'!$B185, 1, 0)</f>
        <v>1</v>
      </c>
      <c r="AB183">
        <f>IF('ALL-Students'!AB186='Master Answer Key'!$B185, 1, 0)</f>
        <v>1</v>
      </c>
      <c r="AC183">
        <f>IF('ALL-Students'!AC186='Master Answer Key'!$B185, 1, 0)</f>
        <v>1</v>
      </c>
      <c r="AD183">
        <f>IF('ALL-Students'!AD186='Master Answer Key'!$B185, 1, 0)</f>
        <v>1</v>
      </c>
      <c r="AE183">
        <f>IF('ALL-Students'!AE186='Master Answer Key'!$B185, 1, 0)</f>
        <v>1</v>
      </c>
      <c r="AF183">
        <f>IF('ALL-Students'!AF186='Master Answer Key'!$B185, 1, 0)</f>
        <v>0</v>
      </c>
      <c r="AG183">
        <f>IF('ALL-Students'!AG186='Master Answer Key'!$B185, 1, 0)</f>
        <v>1</v>
      </c>
      <c r="AH183">
        <f>IF('ALL-Students'!AH186='Master Answer Key'!$B185, 1, 0)</f>
        <v>1</v>
      </c>
      <c r="AI183">
        <f>IF('ALL-Students'!AI186='Master Answer Key'!$B185, 1, 0)</f>
        <v>1</v>
      </c>
      <c r="AJ183">
        <f>IF('ALL-Students'!AJ186='Master Answer Key'!$B185, 1, 0)</f>
        <v>1</v>
      </c>
      <c r="AK183">
        <f>IF('ALL-Students'!AK186='Master Answer Key'!$B185, 1, 0)</f>
        <v>1</v>
      </c>
      <c r="AL183">
        <f>IF('ALL-Students'!AL186='Master Answer Key'!$B185, 1, 0)</f>
        <v>1</v>
      </c>
      <c r="AM183">
        <f>IF('ALL-Students'!AM186='Master Answer Key'!$B185, 1, 0)</f>
        <v>1</v>
      </c>
      <c r="AN183">
        <f>IF('ALL-Students'!AN186='Master Answer Key'!$B185, 1, 0)</f>
        <v>0</v>
      </c>
      <c r="AO183">
        <f>IF('ALL-Students'!AO186='Master Answer Key'!$B185, 1, 0)</f>
        <v>1</v>
      </c>
      <c r="AP183">
        <f>IF('ALL-Students'!AP186='Master Answer Key'!$B185, 1, 0)</f>
        <v>1</v>
      </c>
      <c r="AQ183">
        <f>IF('ALL-Students'!AQ186='Master Answer Key'!$B185, 1, 0)</f>
        <v>1</v>
      </c>
      <c r="AR183">
        <f>IF('ALL-Students'!AR186='Master Answer Key'!$B185, 1, 0)</f>
        <v>1</v>
      </c>
      <c r="AS183">
        <f>IF('ALL-Students'!AS186='Master Answer Key'!$B185, 1, 0)</f>
        <v>0</v>
      </c>
      <c r="AT183">
        <f>IF('ALL-Students'!AT186='Master Answer Key'!$B185, 1, 0)</f>
        <v>1</v>
      </c>
      <c r="AU183">
        <f>IF('ALL-Students'!AU186='Master Answer Key'!$B185, 1, 0)</f>
        <v>1</v>
      </c>
      <c r="AV183">
        <f>IF('ALL-Students'!AV186='Master Answer Key'!$B185, 1, 0)</f>
        <v>1</v>
      </c>
      <c r="AW183">
        <f>IF('ALL-Students'!AW186='Master Answer Key'!$B185, 1, 0)</f>
        <v>1</v>
      </c>
      <c r="AX183">
        <f>IF('ALL-Students'!AX186='Master Answer Key'!$B185, 1, 0)</f>
        <v>1</v>
      </c>
      <c r="AY183">
        <f>IF('ALL-Students'!AY186='Master Answer Key'!$B185, 1, 0)</f>
        <v>1</v>
      </c>
      <c r="AZ183">
        <f>IF('ALL-Students'!AZ186='Master Answer Key'!$B185, 1, 0)</f>
        <v>1</v>
      </c>
      <c r="BA183">
        <f>IF('ALL-Students'!BA186='Master Answer Key'!$B185, 1, 0)</f>
        <v>1</v>
      </c>
      <c r="BB183">
        <f>IF('ALL-Students'!BB186='Master Answer Key'!$B185, 1, 0)</f>
        <v>1</v>
      </c>
      <c r="BC183">
        <f>IF('ALL-Students'!BC186='Master Answer Key'!$B185, 1, 0)</f>
        <v>1</v>
      </c>
      <c r="BD183">
        <f>IF('ALL-Students'!BD186='Master Answer Key'!$B185, 1, 0)</f>
        <v>1</v>
      </c>
      <c r="BE183">
        <f>IF('ALL-Students'!BE186='Master Answer Key'!$B185, 1, 0)</f>
        <v>1</v>
      </c>
      <c r="BF183">
        <f>IF('ALL-Students'!BF186='Master Answer Key'!$B185, 1, 0)</f>
        <v>1</v>
      </c>
      <c r="BG183">
        <f>IF('ALL-Students'!BG186='Master Answer Key'!$B185, 1, 0)</f>
        <v>1</v>
      </c>
      <c r="BH183">
        <f>IF('ALL-Students'!BH186='Master Answer Key'!$B185, 1, 0)</f>
        <v>1</v>
      </c>
      <c r="BI183">
        <f>IF('ALL-Students'!BI186='Master Answer Key'!$B185, 1, 0)</f>
        <v>0</v>
      </c>
      <c r="BJ183">
        <f>IF('ALL-Students'!BJ186='Master Answer Key'!$B185, 1, 0)</f>
        <v>1</v>
      </c>
      <c r="BK183">
        <f>IF('ALL-Students'!BK186='Master Answer Key'!$B185, 1, 0)</f>
        <v>1</v>
      </c>
      <c r="BL183">
        <f>IF('ALL-Students'!BL186='Master Answer Key'!$B185, 1, 0)</f>
        <v>1</v>
      </c>
      <c r="BM183">
        <f>IF('ALL-Students'!BM186='Master Answer Key'!$B185, 1, 0)</f>
        <v>1</v>
      </c>
      <c r="BN183">
        <f>IF('ALL-Students'!BN186='Master Answer Key'!$B185, 1, 0)</f>
        <v>1</v>
      </c>
      <c r="BO183">
        <f>IF('ALL-Students'!BO186='Master Answer Key'!$B185, 1, 0)</f>
        <v>1</v>
      </c>
      <c r="BP183">
        <f>IF('ALL-Students'!BP186='Master Answer Key'!$B185, 1, 0)</f>
        <v>0</v>
      </c>
      <c r="BQ183">
        <f>IF('ALL-Students'!BQ186='Master Answer Key'!$B185, 1, 0)</f>
        <v>1</v>
      </c>
      <c r="BR183">
        <f>IF('ALL-Students'!BR186='Master Answer Key'!$B185, 1, 0)</f>
        <v>1</v>
      </c>
      <c r="BS183">
        <f>IF('ALL-Students'!BS186='Master Answer Key'!$B185, 1, 0)</f>
        <v>1</v>
      </c>
      <c r="BT183">
        <f>IF('ALL-Students'!BT186='Master Answer Key'!$B185, 1, 0)</f>
        <v>1</v>
      </c>
      <c r="BU183">
        <f>IF('ALL-Students'!BU186='Master Answer Key'!$B185, 1, 0)</f>
        <v>1</v>
      </c>
      <c r="BV183">
        <f>IF('ALL-Students'!BV186='Master Answer Key'!$B185, 1, 0)</f>
        <v>1</v>
      </c>
      <c r="BW183">
        <f>IF('ALL-Students'!BW186='Master Answer Key'!$B185, 1, 0)</f>
        <v>1</v>
      </c>
      <c r="BX183">
        <f>IF('ALL-Students'!BX186='Master Answer Key'!$B185, 1, 0)</f>
        <v>1</v>
      </c>
      <c r="BY183">
        <f>IF('ALL-Students'!BY186='Master Answer Key'!$B185, 1, 0)</f>
        <v>1</v>
      </c>
      <c r="BZ183">
        <f>IF('ALL-Students'!BZ186='Master Answer Key'!$B185, 1, 0)</f>
        <v>1</v>
      </c>
      <c r="CA183">
        <f>IF('ALL-Students'!CA186='Master Answer Key'!$B185, 1, 0)</f>
        <v>1</v>
      </c>
      <c r="CB183">
        <f>IF('ALL-Students'!CB186='Master Answer Key'!$B185, 1, 0)</f>
        <v>1</v>
      </c>
      <c r="CC183">
        <f>IF('ALL-Students'!CC186='Master Answer Key'!$B185, 1, 0)</f>
        <v>1</v>
      </c>
    </row>
    <row r="184">
      <c r="A184" s="5" t="s">
        <v>288</v>
      </c>
      <c r="B184">
        <f>IF('ALL-Students'!B187='Master Answer Key'!$B186, 1, 0)</f>
        <v>1</v>
      </c>
      <c r="C184">
        <f>IF('ALL-Students'!C187='Master Answer Key'!$B186, 1, 0)</f>
        <v>0</v>
      </c>
      <c r="D184">
        <f>IF('ALL-Students'!D187='Master Answer Key'!$B186, 1, 0)</f>
        <v>1</v>
      </c>
      <c r="E184">
        <f>IF('ALL-Students'!E187='Master Answer Key'!$B186, 1, 0)</f>
        <v>1</v>
      </c>
      <c r="F184">
        <f>IF('ALL-Students'!F187='Master Answer Key'!$B186, 1, 0)</f>
        <v>1</v>
      </c>
      <c r="G184">
        <f>IF('ALL-Students'!G187='Master Answer Key'!$B186, 1, 0)</f>
        <v>0</v>
      </c>
      <c r="H184">
        <f>IF('ALL-Students'!H187='Master Answer Key'!$B186, 1, 0)</f>
        <v>0</v>
      </c>
      <c r="I184">
        <f>IF('ALL-Students'!I187='Master Answer Key'!$B186, 1, 0)</f>
        <v>1</v>
      </c>
      <c r="J184">
        <f>IF('ALL-Students'!J187='Master Answer Key'!$B186, 1, 0)</f>
        <v>1</v>
      </c>
      <c r="K184">
        <f>IF('ALL-Students'!K187='Master Answer Key'!$B186, 1, 0)</f>
        <v>1</v>
      </c>
      <c r="L184">
        <f>IF('ALL-Students'!L187='Master Answer Key'!$B186, 1, 0)</f>
        <v>0</v>
      </c>
      <c r="M184">
        <f>IF('ALL-Students'!M187='Master Answer Key'!$B186, 1, 0)</f>
        <v>1</v>
      </c>
      <c r="N184">
        <f>IF('ALL-Students'!N187='Master Answer Key'!$B186, 1, 0)</f>
        <v>0</v>
      </c>
      <c r="O184">
        <f>IF('ALL-Students'!O187='Master Answer Key'!$B186, 1, 0)</f>
        <v>1</v>
      </c>
      <c r="P184">
        <f>IF('ALL-Students'!P187='Master Answer Key'!$B186, 1, 0)</f>
        <v>1</v>
      </c>
      <c r="Q184">
        <f>IF('ALL-Students'!Q187='Master Answer Key'!$B186, 1, 0)</f>
        <v>1</v>
      </c>
      <c r="R184">
        <f>IF('ALL-Students'!R187='Master Answer Key'!$B186, 1, 0)</f>
        <v>1</v>
      </c>
      <c r="S184">
        <f>IF('ALL-Students'!S187='Master Answer Key'!$B186, 1, 0)</f>
        <v>1</v>
      </c>
      <c r="T184">
        <f>IF('ALL-Students'!T187='Master Answer Key'!$B186, 1, 0)</f>
        <v>1</v>
      </c>
      <c r="U184">
        <f>IF('ALL-Students'!U187='Master Answer Key'!$B186, 1, 0)</f>
        <v>1</v>
      </c>
      <c r="V184">
        <f>IF('ALL-Students'!V187='Master Answer Key'!$B186, 1, 0)</f>
        <v>1</v>
      </c>
      <c r="W184">
        <f>IF('ALL-Students'!W187='Master Answer Key'!$B186, 1, 0)</f>
        <v>0</v>
      </c>
      <c r="X184">
        <f>IF('ALL-Students'!X187='Master Answer Key'!$B186, 1, 0)</f>
        <v>1</v>
      </c>
      <c r="Y184">
        <f>IF('ALL-Students'!Y187='Master Answer Key'!$B186, 1, 0)</f>
        <v>0</v>
      </c>
      <c r="Z184">
        <f>IF('ALL-Students'!Z187='Master Answer Key'!$B186, 1, 0)</f>
        <v>0</v>
      </c>
      <c r="AA184">
        <f>IF('ALL-Students'!AA187='Master Answer Key'!$B186, 1, 0)</f>
        <v>1</v>
      </c>
      <c r="AB184">
        <f>IF('ALL-Students'!AB187='Master Answer Key'!$B186, 1, 0)</f>
        <v>1</v>
      </c>
      <c r="AC184">
        <f>IF('ALL-Students'!AC187='Master Answer Key'!$B186, 1, 0)</f>
        <v>1</v>
      </c>
      <c r="AD184">
        <f>IF('ALL-Students'!AD187='Master Answer Key'!$B186, 1, 0)</f>
        <v>1</v>
      </c>
      <c r="AE184">
        <f>IF('ALL-Students'!AE187='Master Answer Key'!$B186, 1, 0)</f>
        <v>1</v>
      </c>
      <c r="AF184">
        <f>IF('ALL-Students'!AF187='Master Answer Key'!$B186, 1, 0)</f>
        <v>0</v>
      </c>
      <c r="AG184">
        <f>IF('ALL-Students'!AG187='Master Answer Key'!$B186, 1, 0)</f>
        <v>1</v>
      </c>
      <c r="AH184">
        <f>IF('ALL-Students'!AH187='Master Answer Key'!$B186, 1, 0)</f>
        <v>1</v>
      </c>
      <c r="AI184">
        <f>IF('ALL-Students'!AI187='Master Answer Key'!$B186, 1, 0)</f>
        <v>1</v>
      </c>
      <c r="AJ184">
        <f>IF('ALL-Students'!AJ187='Master Answer Key'!$B186, 1, 0)</f>
        <v>1</v>
      </c>
      <c r="AK184">
        <f>IF('ALL-Students'!AK187='Master Answer Key'!$B186, 1, 0)</f>
        <v>1</v>
      </c>
      <c r="AL184">
        <f>IF('ALL-Students'!AL187='Master Answer Key'!$B186, 1, 0)</f>
        <v>0</v>
      </c>
      <c r="AM184">
        <f>IF('ALL-Students'!AM187='Master Answer Key'!$B186, 1, 0)</f>
        <v>1</v>
      </c>
      <c r="AN184">
        <f>IF('ALL-Students'!AN187='Master Answer Key'!$B186, 1, 0)</f>
        <v>0</v>
      </c>
      <c r="AO184">
        <f>IF('ALL-Students'!AO187='Master Answer Key'!$B186, 1, 0)</f>
        <v>1</v>
      </c>
      <c r="AP184">
        <f>IF('ALL-Students'!AP187='Master Answer Key'!$B186, 1, 0)</f>
        <v>1</v>
      </c>
      <c r="AQ184">
        <f>IF('ALL-Students'!AQ187='Master Answer Key'!$B186, 1, 0)</f>
        <v>1</v>
      </c>
      <c r="AR184">
        <f>IF('ALL-Students'!AR187='Master Answer Key'!$B186, 1, 0)</f>
        <v>1</v>
      </c>
      <c r="AS184">
        <f>IF('ALL-Students'!AS187='Master Answer Key'!$B186, 1, 0)</f>
        <v>0</v>
      </c>
      <c r="AT184">
        <f>IF('ALL-Students'!AT187='Master Answer Key'!$B186, 1, 0)</f>
        <v>1</v>
      </c>
      <c r="AU184">
        <f>IF('ALL-Students'!AU187='Master Answer Key'!$B186, 1, 0)</f>
        <v>1</v>
      </c>
      <c r="AV184">
        <f>IF('ALL-Students'!AV187='Master Answer Key'!$B186, 1, 0)</f>
        <v>1</v>
      </c>
      <c r="AW184">
        <f>IF('ALL-Students'!AW187='Master Answer Key'!$B186, 1, 0)</f>
        <v>1</v>
      </c>
      <c r="AX184">
        <f>IF('ALL-Students'!AX187='Master Answer Key'!$B186, 1, 0)</f>
        <v>1</v>
      </c>
      <c r="AY184">
        <f>IF('ALL-Students'!AY187='Master Answer Key'!$B186, 1, 0)</f>
        <v>1</v>
      </c>
      <c r="AZ184">
        <f>IF('ALL-Students'!AZ187='Master Answer Key'!$B186, 1, 0)</f>
        <v>1</v>
      </c>
      <c r="BA184">
        <f>IF('ALL-Students'!BA187='Master Answer Key'!$B186, 1, 0)</f>
        <v>1</v>
      </c>
      <c r="BB184">
        <f>IF('ALL-Students'!BB187='Master Answer Key'!$B186, 1, 0)</f>
        <v>1</v>
      </c>
      <c r="BC184">
        <f>IF('ALL-Students'!BC187='Master Answer Key'!$B186, 1, 0)</f>
        <v>1</v>
      </c>
      <c r="BD184">
        <f>IF('ALL-Students'!BD187='Master Answer Key'!$B186, 1, 0)</f>
        <v>1</v>
      </c>
      <c r="BE184">
        <f>IF('ALL-Students'!BE187='Master Answer Key'!$B186, 1, 0)</f>
        <v>1</v>
      </c>
      <c r="BF184">
        <f>IF('ALL-Students'!BF187='Master Answer Key'!$B186, 1, 0)</f>
        <v>1</v>
      </c>
      <c r="BG184">
        <f>IF('ALL-Students'!BG187='Master Answer Key'!$B186, 1, 0)</f>
        <v>1</v>
      </c>
      <c r="BH184">
        <f>IF('ALL-Students'!BH187='Master Answer Key'!$B186, 1, 0)</f>
        <v>1</v>
      </c>
      <c r="BI184">
        <f>IF('ALL-Students'!BI187='Master Answer Key'!$B186, 1, 0)</f>
        <v>1</v>
      </c>
      <c r="BJ184">
        <f>IF('ALL-Students'!BJ187='Master Answer Key'!$B186, 1, 0)</f>
        <v>1</v>
      </c>
      <c r="BK184">
        <f>IF('ALL-Students'!BK187='Master Answer Key'!$B186, 1, 0)</f>
        <v>1</v>
      </c>
      <c r="BL184">
        <f>IF('ALL-Students'!BL187='Master Answer Key'!$B186, 1, 0)</f>
        <v>1</v>
      </c>
      <c r="BM184">
        <f>IF('ALL-Students'!BM187='Master Answer Key'!$B186, 1, 0)</f>
        <v>1</v>
      </c>
      <c r="BN184">
        <f>IF('ALL-Students'!BN187='Master Answer Key'!$B186, 1, 0)</f>
        <v>1</v>
      </c>
      <c r="BO184">
        <f>IF('ALL-Students'!BO187='Master Answer Key'!$B186, 1, 0)</f>
        <v>1</v>
      </c>
      <c r="BP184">
        <f>IF('ALL-Students'!BP187='Master Answer Key'!$B186, 1, 0)</f>
        <v>0</v>
      </c>
      <c r="BQ184">
        <f>IF('ALL-Students'!BQ187='Master Answer Key'!$B186, 1, 0)</f>
        <v>1</v>
      </c>
      <c r="BR184">
        <f>IF('ALL-Students'!BR187='Master Answer Key'!$B186, 1, 0)</f>
        <v>1</v>
      </c>
      <c r="BS184">
        <f>IF('ALL-Students'!BS187='Master Answer Key'!$B186, 1, 0)</f>
        <v>1</v>
      </c>
      <c r="BT184">
        <f>IF('ALL-Students'!BT187='Master Answer Key'!$B186, 1, 0)</f>
        <v>1</v>
      </c>
      <c r="BU184">
        <f>IF('ALL-Students'!BU187='Master Answer Key'!$B186, 1, 0)</f>
        <v>1</v>
      </c>
      <c r="BV184">
        <f>IF('ALL-Students'!BV187='Master Answer Key'!$B186, 1, 0)</f>
        <v>1</v>
      </c>
      <c r="BW184">
        <f>IF('ALL-Students'!BW187='Master Answer Key'!$B186, 1, 0)</f>
        <v>1</v>
      </c>
      <c r="BX184">
        <f>IF('ALL-Students'!BX187='Master Answer Key'!$B186, 1, 0)</f>
        <v>1</v>
      </c>
      <c r="BY184">
        <f>IF('ALL-Students'!BY187='Master Answer Key'!$B186, 1, 0)</f>
        <v>1</v>
      </c>
      <c r="BZ184">
        <f>IF('ALL-Students'!BZ187='Master Answer Key'!$B186, 1, 0)</f>
        <v>1</v>
      </c>
      <c r="CA184">
        <f>IF('ALL-Students'!CA187='Master Answer Key'!$B186, 1, 0)</f>
        <v>1</v>
      </c>
      <c r="CB184">
        <f>IF('ALL-Students'!CB187='Master Answer Key'!$B186, 1, 0)</f>
        <v>1</v>
      </c>
      <c r="CC184">
        <f>IF('ALL-Students'!CC187='Master Answer Key'!$B186, 1, 0)</f>
        <v>1</v>
      </c>
    </row>
    <row r="185">
      <c r="A185" s="5" t="s">
        <v>289</v>
      </c>
      <c r="B185">
        <f>IF('ALL-Students'!B188='Master Answer Key'!$B187, 1, 0)</f>
        <v>1</v>
      </c>
      <c r="C185">
        <f>IF('ALL-Students'!C188='Master Answer Key'!$B187, 1, 0)</f>
        <v>1</v>
      </c>
      <c r="D185">
        <f>IF('ALL-Students'!D188='Master Answer Key'!$B187, 1, 0)</f>
        <v>1</v>
      </c>
      <c r="E185">
        <f>IF('ALL-Students'!E188='Master Answer Key'!$B187, 1, 0)</f>
        <v>1</v>
      </c>
      <c r="F185">
        <f>IF('ALL-Students'!F188='Master Answer Key'!$B187, 1, 0)</f>
        <v>1</v>
      </c>
      <c r="G185">
        <f>IF('ALL-Students'!G188='Master Answer Key'!$B187, 1, 0)</f>
        <v>0</v>
      </c>
      <c r="H185">
        <f>IF('ALL-Students'!H188='Master Answer Key'!$B187, 1, 0)</f>
        <v>1</v>
      </c>
      <c r="I185">
        <f>IF('ALL-Students'!I188='Master Answer Key'!$B187, 1, 0)</f>
        <v>0</v>
      </c>
      <c r="J185">
        <f>IF('ALL-Students'!J188='Master Answer Key'!$B187, 1, 0)</f>
        <v>1</v>
      </c>
      <c r="K185">
        <f>IF('ALL-Students'!K188='Master Answer Key'!$B187, 1, 0)</f>
        <v>1</v>
      </c>
      <c r="L185">
        <f>IF('ALL-Students'!L188='Master Answer Key'!$B187, 1, 0)</f>
        <v>1</v>
      </c>
      <c r="M185">
        <f>IF('ALL-Students'!M188='Master Answer Key'!$B187, 1, 0)</f>
        <v>1</v>
      </c>
      <c r="N185">
        <f>IF('ALL-Students'!N188='Master Answer Key'!$B187, 1, 0)</f>
        <v>0</v>
      </c>
      <c r="O185">
        <f>IF('ALL-Students'!O188='Master Answer Key'!$B187, 1, 0)</f>
        <v>1</v>
      </c>
      <c r="P185">
        <f>IF('ALL-Students'!P188='Master Answer Key'!$B187, 1, 0)</f>
        <v>1</v>
      </c>
      <c r="Q185">
        <f>IF('ALL-Students'!Q188='Master Answer Key'!$B187, 1, 0)</f>
        <v>1</v>
      </c>
      <c r="R185">
        <f>IF('ALL-Students'!R188='Master Answer Key'!$B187, 1, 0)</f>
        <v>1</v>
      </c>
      <c r="S185">
        <f>IF('ALL-Students'!S188='Master Answer Key'!$B187, 1, 0)</f>
        <v>1</v>
      </c>
      <c r="T185">
        <f>IF('ALL-Students'!T188='Master Answer Key'!$B187, 1, 0)</f>
        <v>1</v>
      </c>
      <c r="U185">
        <f>IF('ALL-Students'!U188='Master Answer Key'!$B187, 1, 0)</f>
        <v>1</v>
      </c>
      <c r="V185">
        <f>IF('ALL-Students'!V188='Master Answer Key'!$B187, 1, 0)</f>
        <v>1</v>
      </c>
      <c r="W185">
        <f>IF('ALL-Students'!W188='Master Answer Key'!$B187, 1, 0)</f>
        <v>0</v>
      </c>
      <c r="X185">
        <f>IF('ALL-Students'!X188='Master Answer Key'!$B187, 1, 0)</f>
        <v>1</v>
      </c>
      <c r="Y185">
        <f>IF('ALL-Students'!Y188='Master Answer Key'!$B187, 1, 0)</f>
        <v>0</v>
      </c>
      <c r="Z185">
        <f>IF('ALL-Students'!Z188='Master Answer Key'!$B187, 1, 0)</f>
        <v>1</v>
      </c>
      <c r="AA185">
        <f>IF('ALL-Students'!AA188='Master Answer Key'!$B187, 1, 0)</f>
        <v>1</v>
      </c>
      <c r="AB185">
        <f>IF('ALL-Students'!AB188='Master Answer Key'!$B187, 1, 0)</f>
        <v>1</v>
      </c>
      <c r="AC185">
        <f>IF('ALL-Students'!AC188='Master Answer Key'!$B187, 1, 0)</f>
        <v>1</v>
      </c>
      <c r="AD185">
        <f>IF('ALL-Students'!AD188='Master Answer Key'!$B187, 1, 0)</f>
        <v>1</v>
      </c>
      <c r="AE185">
        <f>IF('ALL-Students'!AE188='Master Answer Key'!$B187, 1, 0)</f>
        <v>1</v>
      </c>
      <c r="AF185">
        <f>IF('ALL-Students'!AF188='Master Answer Key'!$B187, 1, 0)</f>
        <v>0</v>
      </c>
      <c r="AG185">
        <f>IF('ALL-Students'!AG188='Master Answer Key'!$B187, 1, 0)</f>
        <v>1</v>
      </c>
      <c r="AH185">
        <f>IF('ALL-Students'!AH188='Master Answer Key'!$B187, 1, 0)</f>
        <v>1</v>
      </c>
      <c r="AI185">
        <f>IF('ALL-Students'!AI188='Master Answer Key'!$B187, 1, 0)</f>
        <v>1</v>
      </c>
      <c r="AJ185">
        <f>IF('ALL-Students'!AJ188='Master Answer Key'!$B187, 1, 0)</f>
        <v>1</v>
      </c>
      <c r="AK185">
        <f>IF('ALL-Students'!AK188='Master Answer Key'!$B187, 1, 0)</f>
        <v>1</v>
      </c>
      <c r="AL185">
        <f>IF('ALL-Students'!AL188='Master Answer Key'!$B187, 1, 0)</f>
        <v>0</v>
      </c>
      <c r="AM185">
        <f>IF('ALL-Students'!AM188='Master Answer Key'!$B187, 1, 0)</f>
        <v>1</v>
      </c>
      <c r="AN185">
        <f>IF('ALL-Students'!AN188='Master Answer Key'!$B187, 1, 0)</f>
        <v>0</v>
      </c>
      <c r="AO185">
        <f>IF('ALL-Students'!AO188='Master Answer Key'!$B187, 1, 0)</f>
        <v>1</v>
      </c>
      <c r="AP185">
        <f>IF('ALL-Students'!AP188='Master Answer Key'!$B187, 1, 0)</f>
        <v>1</v>
      </c>
      <c r="AQ185">
        <f>IF('ALL-Students'!AQ188='Master Answer Key'!$B187, 1, 0)</f>
        <v>1</v>
      </c>
      <c r="AR185">
        <f>IF('ALL-Students'!AR188='Master Answer Key'!$B187, 1, 0)</f>
        <v>1</v>
      </c>
      <c r="AS185">
        <f>IF('ALL-Students'!AS188='Master Answer Key'!$B187, 1, 0)</f>
        <v>0</v>
      </c>
      <c r="AT185">
        <f>IF('ALL-Students'!AT188='Master Answer Key'!$B187, 1, 0)</f>
        <v>1</v>
      </c>
      <c r="AU185">
        <f>IF('ALL-Students'!AU188='Master Answer Key'!$B187, 1, 0)</f>
        <v>1</v>
      </c>
      <c r="AV185">
        <f>IF('ALL-Students'!AV188='Master Answer Key'!$B187, 1, 0)</f>
        <v>1</v>
      </c>
      <c r="AW185">
        <f>IF('ALL-Students'!AW188='Master Answer Key'!$B187, 1, 0)</f>
        <v>1</v>
      </c>
      <c r="AX185">
        <f>IF('ALL-Students'!AX188='Master Answer Key'!$B187, 1, 0)</f>
        <v>1</v>
      </c>
      <c r="AY185">
        <f>IF('ALL-Students'!AY188='Master Answer Key'!$B187, 1, 0)</f>
        <v>1</v>
      </c>
      <c r="AZ185">
        <f>IF('ALL-Students'!AZ188='Master Answer Key'!$B187, 1, 0)</f>
        <v>1</v>
      </c>
      <c r="BA185">
        <f>IF('ALL-Students'!BA188='Master Answer Key'!$B187, 1, 0)</f>
        <v>1</v>
      </c>
      <c r="BB185">
        <f>IF('ALL-Students'!BB188='Master Answer Key'!$B187, 1, 0)</f>
        <v>1</v>
      </c>
      <c r="BC185">
        <f>IF('ALL-Students'!BC188='Master Answer Key'!$B187, 1, 0)</f>
        <v>1</v>
      </c>
      <c r="BD185">
        <f>IF('ALL-Students'!BD188='Master Answer Key'!$B187, 1, 0)</f>
        <v>1</v>
      </c>
      <c r="BE185">
        <f>IF('ALL-Students'!BE188='Master Answer Key'!$B187, 1, 0)</f>
        <v>1</v>
      </c>
      <c r="BF185">
        <f>IF('ALL-Students'!BF188='Master Answer Key'!$B187, 1, 0)</f>
        <v>1</v>
      </c>
      <c r="BG185">
        <f>IF('ALL-Students'!BG188='Master Answer Key'!$B187, 1, 0)</f>
        <v>1</v>
      </c>
      <c r="BH185">
        <f>IF('ALL-Students'!BH188='Master Answer Key'!$B187, 1, 0)</f>
        <v>1</v>
      </c>
      <c r="BI185">
        <f>IF('ALL-Students'!BI188='Master Answer Key'!$B187, 1, 0)</f>
        <v>1</v>
      </c>
      <c r="BJ185">
        <f>IF('ALL-Students'!BJ188='Master Answer Key'!$B187, 1, 0)</f>
        <v>1</v>
      </c>
      <c r="BK185">
        <f>IF('ALL-Students'!BK188='Master Answer Key'!$B187, 1, 0)</f>
        <v>1</v>
      </c>
      <c r="BL185">
        <f>IF('ALL-Students'!BL188='Master Answer Key'!$B187, 1, 0)</f>
        <v>1</v>
      </c>
      <c r="BM185">
        <f>IF('ALL-Students'!BM188='Master Answer Key'!$B187, 1, 0)</f>
        <v>1</v>
      </c>
      <c r="BN185">
        <f>IF('ALL-Students'!BN188='Master Answer Key'!$B187, 1, 0)</f>
        <v>1</v>
      </c>
      <c r="BO185">
        <f>IF('ALL-Students'!BO188='Master Answer Key'!$B187, 1, 0)</f>
        <v>1</v>
      </c>
      <c r="BP185">
        <f>IF('ALL-Students'!BP188='Master Answer Key'!$B187, 1, 0)</f>
        <v>1</v>
      </c>
      <c r="BQ185">
        <f>IF('ALL-Students'!BQ188='Master Answer Key'!$B187, 1, 0)</f>
        <v>1</v>
      </c>
      <c r="BR185">
        <f>IF('ALL-Students'!BR188='Master Answer Key'!$B187, 1, 0)</f>
        <v>1</v>
      </c>
      <c r="BS185">
        <f>IF('ALL-Students'!BS188='Master Answer Key'!$B187, 1, 0)</f>
        <v>1</v>
      </c>
      <c r="BT185">
        <f>IF('ALL-Students'!BT188='Master Answer Key'!$B187, 1, 0)</f>
        <v>1</v>
      </c>
      <c r="BU185">
        <f>IF('ALL-Students'!BU188='Master Answer Key'!$B187, 1, 0)</f>
        <v>1</v>
      </c>
      <c r="BV185">
        <f>IF('ALL-Students'!BV188='Master Answer Key'!$B187, 1, 0)</f>
        <v>1</v>
      </c>
      <c r="BW185">
        <f>IF('ALL-Students'!BW188='Master Answer Key'!$B187, 1, 0)</f>
        <v>1</v>
      </c>
      <c r="BX185">
        <f>IF('ALL-Students'!BX188='Master Answer Key'!$B187, 1, 0)</f>
        <v>1</v>
      </c>
      <c r="BY185">
        <f>IF('ALL-Students'!BY188='Master Answer Key'!$B187, 1, 0)</f>
        <v>1</v>
      </c>
      <c r="BZ185">
        <f>IF('ALL-Students'!BZ188='Master Answer Key'!$B187, 1, 0)</f>
        <v>1</v>
      </c>
      <c r="CA185">
        <f>IF('ALL-Students'!CA188='Master Answer Key'!$B187, 1, 0)</f>
        <v>1</v>
      </c>
      <c r="CB185">
        <f>IF('ALL-Students'!CB188='Master Answer Key'!$B187, 1, 0)</f>
        <v>1</v>
      </c>
      <c r="CC185">
        <f>IF('ALL-Students'!CC188='Master Answer Key'!$B187, 1, 0)</f>
        <v>1</v>
      </c>
    </row>
    <row r="186">
      <c r="A186" s="5" t="s">
        <v>290</v>
      </c>
      <c r="B186">
        <f>IF('ALL-Students'!B189='Master Answer Key'!$B188, 1, 0)</f>
        <v>1</v>
      </c>
      <c r="C186">
        <f>IF('ALL-Students'!C189='Master Answer Key'!$B188, 1, 0)</f>
        <v>1</v>
      </c>
      <c r="D186">
        <f>IF('ALL-Students'!D189='Master Answer Key'!$B188, 1, 0)</f>
        <v>1</v>
      </c>
      <c r="E186">
        <f>IF('ALL-Students'!E189='Master Answer Key'!$B188, 1, 0)</f>
        <v>1</v>
      </c>
      <c r="F186">
        <f>IF('ALL-Students'!F189='Master Answer Key'!$B188, 1, 0)</f>
        <v>1</v>
      </c>
      <c r="G186">
        <f>IF('ALL-Students'!G189='Master Answer Key'!$B188, 1, 0)</f>
        <v>0</v>
      </c>
      <c r="H186">
        <f>IF('ALL-Students'!H189='Master Answer Key'!$B188, 1, 0)</f>
        <v>1</v>
      </c>
      <c r="I186">
        <f>IF('ALL-Students'!I189='Master Answer Key'!$B188, 1, 0)</f>
        <v>1</v>
      </c>
      <c r="J186">
        <f>IF('ALL-Students'!J189='Master Answer Key'!$B188, 1, 0)</f>
        <v>1</v>
      </c>
      <c r="K186">
        <f>IF('ALL-Students'!K189='Master Answer Key'!$B188, 1, 0)</f>
        <v>1</v>
      </c>
      <c r="L186">
        <f>IF('ALL-Students'!L189='Master Answer Key'!$B188, 1, 0)</f>
        <v>1</v>
      </c>
      <c r="M186">
        <f>IF('ALL-Students'!M189='Master Answer Key'!$B188, 1, 0)</f>
        <v>1</v>
      </c>
      <c r="N186">
        <f>IF('ALL-Students'!N189='Master Answer Key'!$B188, 1, 0)</f>
        <v>0</v>
      </c>
      <c r="O186">
        <f>IF('ALL-Students'!O189='Master Answer Key'!$B188, 1, 0)</f>
        <v>1</v>
      </c>
      <c r="P186">
        <f>IF('ALL-Students'!P189='Master Answer Key'!$B188, 1, 0)</f>
        <v>1</v>
      </c>
      <c r="Q186">
        <f>IF('ALL-Students'!Q189='Master Answer Key'!$B188, 1, 0)</f>
        <v>1</v>
      </c>
      <c r="R186">
        <f>IF('ALL-Students'!R189='Master Answer Key'!$B188, 1, 0)</f>
        <v>0</v>
      </c>
      <c r="S186">
        <f>IF('ALL-Students'!S189='Master Answer Key'!$B188, 1, 0)</f>
        <v>1</v>
      </c>
      <c r="T186">
        <f>IF('ALL-Students'!T189='Master Answer Key'!$B188, 1, 0)</f>
        <v>1</v>
      </c>
      <c r="U186">
        <f>IF('ALL-Students'!U189='Master Answer Key'!$B188, 1, 0)</f>
        <v>1</v>
      </c>
      <c r="V186">
        <f>IF('ALL-Students'!V189='Master Answer Key'!$B188, 1, 0)</f>
        <v>1</v>
      </c>
      <c r="W186">
        <f>IF('ALL-Students'!W189='Master Answer Key'!$B188, 1, 0)</f>
        <v>0</v>
      </c>
      <c r="X186">
        <f>IF('ALL-Students'!X189='Master Answer Key'!$B188, 1, 0)</f>
        <v>1</v>
      </c>
      <c r="Y186">
        <f>IF('ALL-Students'!Y189='Master Answer Key'!$B188, 1, 0)</f>
        <v>0</v>
      </c>
      <c r="Z186">
        <f>IF('ALL-Students'!Z189='Master Answer Key'!$B188, 1, 0)</f>
        <v>1</v>
      </c>
      <c r="AA186">
        <f>IF('ALL-Students'!AA189='Master Answer Key'!$B188, 1, 0)</f>
        <v>1</v>
      </c>
      <c r="AB186">
        <f>IF('ALL-Students'!AB189='Master Answer Key'!$B188, 1, 0)</f>
        <v>1</v>
      </c>
      <c r="AC186">
        <f>IF('ALL-Students'!AC189='Master Answer Key'!$B188, 1, 0)</f>
        <v>1</v>
      </c>
      <c r="AD186">
        <f>IF('ALL-Students'!AD189='Master Answer Key'!$B188, 1, 0)</f>
        <v>1</v>
      </c>
      <c r="AE186">
        <f>IF('ALL-Students'!AE189='Master Answer Key'!$B188, 1, 0)</f>
        <v>1</v>
      </c>
      <c r="AF186">
        <f>IF('ALL-Students'!AF189='Master Answer Key'!$B188, 1, 0)</f>
        <v>1</v>
      </c>
      <c r="AG186">
        <f>IF('ALL-Students'!AG189='Master Answer Key'!$B188, 1, 0)</f>
        <v>1</v>
      </c>
      <c r="AH186">
        <f>IF('ALL-Students'!AH189='Master Answer Key'!$B188, 1, 0)</f>
        <v>1</v>
      </c>
      <c r="AI186">
        <f>IF('ALL-Students'!AI189='Master Answer Key'!$B188, 1, 0)</f>
        <v>1</v>
      </c>
      <c r="AJ186">
        <f>IF('ALL-Students'!AJ189='Master Answer Key'!$B188, 1, 0)</f>
        <v>1</v>
      </c>
      <c r="AK186">
        <f>IF('ALL-Students'!AK189='Master Answer Key'!$B188, 1, 0)</f>
        <v>1</v>
      </c>
      <c r="AL186">
        <f>IF('ALL-Students'!AL189='Master Answer Key'!$B188, 1, 0)</f>
        <v>1</v>
      </c>
      <c r="AM186">
        <f>IF('ALL-Students'!AM189='Master Answer Key'!$B188, 1, 0)</f>
        <v>1</v>
      </c>
      <c r="AN186">
        <f>IF('ALL-Students'!AN189='Master Answer Key'!$B188, 1, 0)</f>
        <v>0</v>
      </c>
      <c r="AO186">
        <f>IF('ALL-Students'!AO189='Master Answer Key'!$B188, 1, 0)</f>
        <v>1</v>
      </c>
      <c r="AP186">
        <f>IF('ALL-Students'!AP189='Master Answer Key'!$B188, 1, 0)</f>
        <v>1</v>
      </c>
      <c r="AQ186">
        <f>IF('ALL-Students'!AQ189='Master Answer Key'!$B188, 1, 0)</f>
        <v>1</v>
      </c>
      <c r="AR186">
        <f>IF('ALL-Students'!AR189='Master Answer Key'!$B188, 1, 0)</f>
        <v>1</v>
      </c>
      <c r="AS186">
        <f>IF('ALL-Students'!AS189='Master Answer Key'!$B188, 1, 0)</f>
        <v>0</v>
      </c>
      <c r="AT186">
        <f>IF('ALL-Students'!AT189='Master Answer Key'!$B188, 1, 0)</f>
        <v>1</v>
      </c>
      <c r="AU186">
        <f>IF('ALL-Students'!AU189='Master Answer Key'!$B188, 1, 0)</f>
        <v>1</v>
      </c>
      <c r="AV186">
        <f>IF('ALL-Students'!AV189='Master Answer Key'!$B188, 1, 0)</f>
        <v>0</v>
      </c>
      <c r="AW186">
        <f>IF('ALL-Students'!AW189='Master Answer Key'!$B188, 1, 0)</f>
        <v>1</v>
      </c>
      <c r="AX186">
        <f>IF('ALL-Students'!AX189='Master Answer Key'!$B188, 1, 0)</f>
        <v>1</v>
      </c>
      <c r="AY186">
        <f>IF('ALL-Students'!AY189='Master Answer Key'!$B188, 1, 0)</f>
        <v>1</v>
      </c>
      <c r="AZ186">
        <f>IF('ALL-Students'!AZ189='Master Answer Key'!$B188, 1, 0)</f>
        <v>1</v>
      </c>
      <c r="BA186">
        <f>IF('ALL-Students'!BA189='Master Answer Key'!$B188, 1, 0)</f>
        <v>1</v>
      </c>
      <c r="BB186">
        <f>IF('ALL-Students'!BB189='Master Answer Key'!$B188, 1, 0)</f>
        <v>1</v>
      </c>
      <c r="BC186">
        <f>IF('ALL-Students'!BC189='Master Answer Key'!$B188, 1, 0)</f>
        <v>1</v>
      </c>
      <c r="BD186">
        <f>IF('ALL-Students'!BD189='Master Answer Key'!$B188, 1, 0)</f>
        <v>0</v>
      </c>
      <c r="BE186">
        <f>IF('ALL-Students'!BE189='Master Answer Key'!$B188, 1, 0)</f>
        <v>1</v>
      </c>
      <c r="BF186">
        <f>IF('ALL-Students'!BF189='Master Answer Key'!$B188, 1, 0)</f>
        <v>1</v>
      </c>
      <c r="BG186">
        <f>IF('ALL-Students'!BG189='Master Answer Key'!$B188, 1, 0)</f>
        <v>1</v>
      </c>
      <c r="BH186">
        <f>IF('ALL-Students'!BH189='Master Answer Key'!$B188, 1, 0)</f>
        <v>1</v>
      </c>
      <c r="BI186">
        <f>IF('ALL-Students'!BI189='Master Answer Key'!$B188, 1, 0)</f>
        <v>1</v>
      </c>
      <c r="BJ186">
        <f>IF('ALL-Students'!BJ189='Master Answer Key'!$B188, 1, 0)</f>
        <v>1</v>
      </c>
      <c r="BK186">
        <f>IF('ALL-Students'!BK189='Master Answer Key'!$B188, 1, 0)</f>
        <v>1</v>
      </c>
      <c r="BL186">
        <f>IF('ALL-Students'!BL189='Master Answer Key'!$B188, 1, 0)</f>
        <v>1</v>
      </c>
      <c r="BM186">
        <f>IF('ALL-Students'!BM189='Master Answer Key'!$B188, 1, 0)</f>
        <v>1</v>
      </c>
      <c r="BN186">
        <f>IF('ALL-Students'!BN189='Master Answer Key'!$B188, 1, 0)</f>
        <v>1</v>
      </c>
      <c r="BO186">
        <f>IF('ALL-Students'!BO189='Master Answer Key'!$B188, 1, 0)</f>
        <v>1</v>
      </c>
      <c r="BP186">
        <f>IF('ALL-Students'!BP189='Master Answer Key'!$B188, 1, 0)</f>
        <v>1</v>
      </c>
      <c r="BQ186">
        <f>IF('ALL-Students'!BQ189='Master Answer Key'!$B188, 1, 0)</f>
        <v>1</v>
      </c>
      <c r="BR186">
        <f>IF('ALL-Students'!BR189='Master Answer Key'!$B188, 1, 0)</f>
        <v>1</v>
      </c>
      <c r="BS186">
        <f>IF('ALL-Students'!BS189='Master Answer Key'!$B188, 1, 0)</f>
        <v>1</v>
      </c>
      <c r="BT186">
        <f>IF('ALL-Students'!BT189='Master Answer Key'!$B188, 1, 0)</f>
        <v>1</v>
      </c>
      <c r="BU186">
        <f>IF('ALL-Students'!BU189='Master Answer Key'!$B188, 1, 0)</f>
        <v>1</v>
      </c>
      <c r="BV186">
        <f>IF('ALL-Students'!BV189='Master Answer Key'!$B188, 1, 0)</f>
        <v>1</v>
      </c>
      <c r="BW186">
        <f>IF('ALL-Students'!BW189='Master Answer Key'!$B188, 1, 0)</f>
        <v>1</v>
      </c>
      <c r="BX186">
        <f>IF('ALL-Students'!BX189='Master Answer Key'!$B188, 1, 0)</f>
        <v>1</v>
      </c>
      <c r="BY186">
        <f>IF('ALL-Students'!BY189='Master Answer Key'!$B188, 1, 0)</f>
        <v>1</v>
      </c>
      <c r="BZ186">
        <f>IF('ALL-Students'!BZ189='Master Answer Key'!$B188, 1, 0)</f>
        <v>1</v>
      </c>
      <c r="CA186">
        <f>IF('ALL-Students'!CA189='Master Answer Key'!$B188, 1, 0)</f>
        <v>1</v>
      </c>
      <c r="CB186">
        <f>IF('ALL-Students'!CB189='Master Answer Key'!$B188, 1, 0)</f>
        <v>1</v>
      </c>
      <c r="CC186">
        <f>IF('ALL-Students'!CC189='Master Answer Key'!$B188, 1, 0)</f>
        <v>1</v>
      </c>
    </row>
    <row r="187">
      <c r="A187" s="5" t="s">
        <v>291</v>
      </c>
      <c r="B187">
        <f>IF('ALL-Students'!B190='Master Answer Key'!$B189, 1, 0)</f>
        <v>1</v>
      </c>
      <c r="C187">
        <f>IF('ALL-Students'!C190='Master Answer Key'!$B189, 1, 0)</f>
        <v>1</v>
      </c>
      <c r="D187">
        <f>IF('ALL-Students'!D190='Master Answer Key'!$B189, 1, 0)</f>
        <v>1</v>
      </c>
      <c r="E187">
        <f>IF('ALL-Students'!E190='Master Answer Key'!$B189, 1, 0)</f>
        <v>1</v>
      </c>
      <c r="F187">
        <f>IF('ALL-Students'!F190='Master Answer Key'!$B189, 1, 0)</f>
        <v>1</v>
      </c>
      <c r="G187">
        <f>IF('ALL-Students'!G190='Master Answer Key'!$B189, 1, 0)</f>
        <v>0</v>
      </c>
      <c r="H187">
        <f>IF('ALL-Students'!H190='Master Answer Key'!$B189, 1, 0)</f>
        <v>1</v>
      </c>
      <c r="I187">
        <f>IF('ALL-Students'!I190='Master Answer Key'!$B189, 1, 0)</f>
        <v>1</v>
      </c>
      <c r="J187">
        <f>IF('ALL-Students'!J190='Master Answer Key'!$B189, 1, 0)</f>
        <v>1</v>
      </c>
      <c r="K187">
        <f>IF('ALL-Students'!K190='Master Answer Key'!$B189, 1, 0)</f>
        <v>1</v>
      </c>
      <c r="L187">
        <f>IF('ALL-Students'!L190='Master Answer Key'!$B189, 1, 0)</f>
        <v>1</v>
      </c>
      <c r="M187">
        <f>IF('ALL-Students'!M190='Master Answer Key'!$B189, 1, 0)</f>
        <v>1</v>
      </c>
      <c r="N187">
        <f>IF('ALL-Students'!N190='Master Answer Key'!$B189, 1, 0)</f>
        <v>0</v>
      </c>
      <c r="O187">
        <f>IF('ALL-Students'!O190='Master Answer Key'!$B189, 1, 0)</f>
        <v>1</v>
      </c>
      <c r="P187">
        <f>IF('ALL-Students'!P190='Master Answer Key'!$B189, 1, 0)</f>
        <v>1</v>
      </c>
      <c r="Q187">
        <f>IF('ALL-Students'!Q190='Master Answer Key'!$B189, 1, 0)</f>
        <v>1</v>
      </c>
      <c r="R187">
        <f>IF('ALL-Students'!R190='Master Answer Key'!$B189, 1, 0)</f>
        <v>1</v>
      </c>
      <c r="S187">
        <f>IF('ALL-Students'!S190='Master Answer Key'!$B189, 1, 0)</f>
        <v>1</v>
      </c>
      <c r="T187">
        <f>IF('ALL-Students'!T190='Master Answer Key'!$B189, 1, 0)</f>
        <v>1</v>
      </c>
      <c r="U187">
        <f>IF('ALL-Students'!U190='Master Answer Key'!$B189, 1, 0)</f>
        <v>1</v>
      </c>
      <c r="V187">
        <f>IF('ALL-Students'!V190='Master Answer Key'!$B189, 1, 0)</f>
        <v>1</v>
      </c>
      <c r="W187">
        <f>IF('ALL-Students'!W190='Master Answer Key'!$B189, 1, 0)</f>
        <v>0</v>
      </c>
      <c r="X187">
        <f>IF('ALL-Students'!X190='Master Answer Key'!$B189, 1, 0)</f>
        <v>1</v>
      </c>
      <c r="Y187">
        <f>IF('ALL-Students'!Y190='Master Answer Key'!$B189, 1, 0)</f>
        <v>0</v>
      </c>
      <c r="Z187">
        <f>IF('ALL-Students'!Z190='Master Answer Key'!$B189, 1, 0)</f>
        <v>1</v>
      </c>
      <c r="AA187">
        <f>IF('ALL-Students'!AA190='Master Answer Key'!$B189, 1, 0)</f>
        <v>1</v>
      </c>
      <c r="AB187">
        <f>IF('ALL-Students'!AB190='Master Answer Key'!$B189, 1, 0)</f>
        <v>1</v>
      </c>
      <c r="AC187">
        <f>IF('ALL-Students'!AC190='Master Answer Key'!$B189, 1, 0)</f>
        <v>1</v>
      </c>
      <c r="AD187">
        <f>IF('ALL-Students'!AD190='Master Answer Key'!$B189, 1, 0)</f>
        <v>1</v>
      </c>
      <c r="AE187">
        <f>IF('ALL-Students'!AE190='Master Answer Key'!$B189, 1, 0)</f>
        <v>1</v>
      </c>
      <c r="AF187">
        <f>IF('ALL-Students'!AF190='Master Answer Key'!$B189, 1, 0)</f>
        <v>0</v>
      </c>
      <c r="AG187">
        <f>IF('ALL-Students'!AG190='Master Answer Key'!$B189, 1, 0)</f>
        <v>1</v>
      </c>
      <c r="AH187">
        <f>IF('ALL-Students'!AH190='Master Answer Key'!$B189, 1, 0)</f>
        <v>1</v>
      </c>
      <c r="AI187">
        <f>IF('ALL-Students'!AI190='Master Answer Key'!$B189, 1, 0)</f>
        <v>1</v>
      </c>
      <c r="AJ187">
        <f>IF('ALL-Students'!AJ190='Master Answer Key'!$B189, 1, 0)</f>
        <v>1</v>
      </c>
      <c r="AK187">
        <f>IF('ALL-Students'!AK190='Master Answer Key'!$B189, 1, 0)</f>
        <v>0</v>
      </c>
      <c r="AL187">
        <f>IF('ALL-Students'!AL190='Master Answer Key'!$B189, 1, 0)</f>
        <v>1</v>
      </c>
      <c r="AM187">
        <f>IF('ALL-Students'!AM190='Master Answer Key'!$B189, 1, 0)</f>
        <v>1</v>
      </c>
      <c r="AN187">
        <f>IF('ALL-Students'!AN190='Master Answer Key'!$B189, 1, 0)</f>
        <v>0</v>
      </c>
      <c r="AO187">
        <f>IF('ALL-Students'!AO190='Master Answer Key'!$B189, 1, 0)</f>
        <v>1</v>
      </c>
      <c r="AP187">
        <f>IF('ALL-Students'!AP190='Master Answer Key'!$B189, 1, 0)</f>
        <v>1</v>
      </c>
      <c r="AQ187">
        <f>IF('ALL-Students'!AQ190='Master Answer Key'!$B189, 1, 0)</f>
        <v>1</v>
      </c>
      <c r="AR187">
        <f>IF('ALL-Students'!AR190='Master Answer Key'!$B189, 1, 0)</f>
        <v>1</v>
      </c>
      <c r="AS187">
        <f>IF('ALL-Students'!AS190='Master Answer Key'!$B189, 1, 0)</f>
        <v>0</v>
      </c>
      <c r="AT187">
        <f>IF('ALL-Students'!AT190='Master Answer Key'!$B189, 1, 0)</f>
        <v>1</v>
      </c>
      <c r="AU187">
        <f>IF('ALL-Students'!AU190='Master Answer Key'!$B189, 1, 0)</f>
        <v>1</v>
      </c>
      <c r="AV187">
        <f>IF('ALL-Students'!AV190='Master Answer Key'!$B189, 1, 0)</f>
        <v>0</v>
      </c>
      <c r="AW187">
        <f>IF('ALL-Students'!AW190='Master Answer Key'!$B189, 1, 0)</f>
        <v>1</v>
      </c>
      <c r="AX187">
        <f>IF('ALL-Students'!AX190='Master Answer Key'!$B189, 1, 0)</f>
        <v>1</v>
      </c>
      <c r="AY187">
        <f>IF('ALL-Students'!AY190='Master Answer Key'!$B189, 1, 0)</f>
        <v>1</v>
      </c>
      <c r="AZ187">
        <f>IF('ALL-Students'!AZ190='Master Answer Key'!$B189, 1, 0)</f>
        <v>1</v>
      </c>
      <c r="BA187">
        <f>IF('ALL-Students'!BA190='Master Answer Key'!$B189, 1, 0)</f>
        <v>1</v>
      </c>
      <c r="BB187">
        <f>IF('ALL-Students'!BB190='Master Answer Key'!$B189, 1, 0)</f>
        <v>1</v>
      </c>
      <c r="BC187">
        <f>IF('ALL-Students'!BC190='Master Answer Key'!$B189, 1, 0)</f>
        <v>1</v>
      </c>
      <c r="BD187">
        <f>IF('ALL-Students'!BD190='Master Answer Key'!$B189, 1, 0)</f>
        <v>0</v>
      </c>
      <c r="BE187">
        <f>IF('ALL-Students'!BE190='Master Answer Key'!$B189, 1, 0)</f>
        <v>1</v>
      </c>
      <c r="BF187">
        <f>IF('ALL-Students'!BF190='Master Answer Key'!$B189, 1, 0)</f>
        <v>1</v>
      </c>
      <c r="BG187">
        <f>IF('ALL-Students'!BG190='Master Answer Key'!$B189, 1, 0)</f>
        <v>1</v>
      </c>
      <c r="BH187">
        <f>IF('ALL-Students'!BH190='Master Answer Key'!$B189, 1, 0)</f>
        <v>1</v>
      </c>
      <c r="BI187">
        <f>IF('ALL-Students'!BI190='Master Answer Key'!$B189, 1, 0)</f>
        <v>1</v>
      </c>
      <c r="BJ187">
        <f>IF('ALL-Students'!BJ190='Master Answer Key'!$B189, 1, 0)</f>
        <v>1</v>
      </c>
      <c r="BK187">
        <f>IF('ALL-Students'!BK190='Master Answer Key'!$B189, 1, 0)</f>
        <v>1</v>
      </c>
      <c r="BL187">
        <f>IF('ALL-Students'!BL190='Master Answer Key'!$B189, 1, 0)</f>
        <v>1</v>
      </c>
      <c r="BM187">
        <f>IF('ALL-Students'!BM190='Master Answer Key'!$B189, 1, 0)</f>
        <v>1</v>
      </c>
      <c r="BN187">
        <f>IF('ALL-Students'!BN190='Master Answer Key'!$B189, 1, 0)</f>
        <v>1</v>
      </c>
      <c r="BO187">
        <f>IF('ALL-Students'!BO190='Master Answer Key'!$B189, 1, 0)</f>
        <v>1</v>
      </c>
      <c r="BP187">
        <f>IF('ALL-Students'!BP190='Master Answer Key'!$B189, 1, 0)</f>
        <v>1</v>
      </c>
      <c r="BQ187">
        <f>IF('ALL-Students'!BQ190='Master Answer Key'!$B189, 1, 0)</f>
        <v>1</v>
      </c>
      <c r="BR187">
        <f>IF('ALL-Students'!BR190='Master Answer Key'!$B189, 1, 0)</f>
        <v>1</v>
      </c>
      <c r="BS187">
        <f>IF('ALL-Students'!BS190='Master Answer Key'!$B189, 1, 0)</f>
        <v>1</v>
      </c>
      <c r="BT187">
        <f>IF('ALL-Students'!BT190='Master Answer Key'!$B189, 1, 0)</f>
        <v>1</v>
      </c>
      <c r="BU187">
        <f>IF('ALL-Students'!BU190='Master Answer Key'!$B189, 1, 0)</f>
        <v>1</v>
      </c>
      <c r="BV187">
        <f>IF('ALL-Students'!BV190='Master Answer Key'!$B189, 1, 0)</f>
        <v>1</v>
      </c>
      <c r="BW187">
        <f>IF('ALL-Students'!BW190='Master Answer Key'!$B189, 1, 0)</f>
        <v>1</v>
      </c>
      <c r="BX187">
        <f>IF('ALL-Students'!BX190='Master Answer Key'!$B189, 1, 0)</f>
        <v>1</v>
      </c>
      <c r="BY187">
        <f>IF('ALL-Students'!BY190='Master Answer Key'!$B189, 1, 0)</f>
        <v>1</v>
      </c>
      <c r="BZ187">
        <f>IF('ALL-Students'!BZ190='Master Answer Key'!$B189, 1, 0)</f>
        <v>1</v>
      </c>
      <c r="CA187">
        <f>IF('ALL-Students'!CA190='Master Answer Key'!$B189, 1, 0)</f>
        <v>1</v>
      </c>
      <c r="CB187">
        <f>IF('ALL-Students'!CB190='Master Answer Key'!$B189, 1, 0)</f>
        <v>1</v>
      </c>
      <c r="CC187">
        <f>IF('ALL-Students'!CC190='Master Answer Key'!$B189, 1, 0)</f>
        <v>1</v>
      </c>
    </row>
    <row r="188">
      <c r="A188" s="5" t="s">
        <v>292</v>
      </c>
      <c r="B188">
        <f>IF('ALL-Students'!B191='Master Answer Key'!$B190, 1, 0)</f>
        <v>1</v>
      </c>
      <c r="C188">
        <f>IF('ALL-Students'!C191='Master Answer Key'!$B190, 1, 0)</f>
        <v>1</v>
      </c>
      <c r="D188">
        <f>IF('ALL-Students'!D191='Master Answer Key'!$B190, 1, 0)</f>
        <v>1</v>
      </c>
      <c r="E188">
        <f>IF('ALL-Students'!E191='Master Answer Key'!$B190, 1, 0)</f>
        <v>1</v>
      </c>
      <c r="F188">
        <f>IF('ALL-Students'!F191='Master Answer Key'!$B190, 1, 0)</f>
        <v>1</v>
      </c>
      <c r="G188">
        <f>IF('ALL-Students'!G191='Master Answer Key'!$B190, 1, 0)</f>
        <v>0</v>
      </c>
      <c r="H188">
        <f>IF('ALL-Students'!H191='Master Answer Key'!$B190, 1, 0)</f>
        <v>1</v>
      </c>
      <c r="I188">
        <f>IF('ALL-Students'!I191='Master Answer Key'!$B190, 1, 0)</f>
        <v>1</v>
      </c>
      <c r="J188">
        <f>IF('ALL-Students'!J191='Master Answer Key'!$B190, 1, 0)</f>
        <v>1</v>
      </c>
      <c r="K188">
        <f>IF('ALL-Students'!K191='Master Answer Key'!$B190, 1, 0)</f>
        <v>1</v>
      </c>
      <c r="L188">
        <f>IF('ALL-Students'!L191='Master Answer Key'!$B190, 1, 0)</f>
        <v>1</v>
      </c>
      <c r="M188">
        <f>IF('ALL-Students'!M191='Master Answer Key'!$B190, 1, 0)</f>
        <v>1</v>
      </c>
      <c r="N188">
        <f>IF('ALL-Students'!N191='Master Answer Key'!$B190, 1, 0)</f>
        <v>0</v>
      </c>
      <c r="O188">
        <f>IF('ALL-Students'!O191='Master Answer Key'!$B190, 1, 0)</f>
        <v>1</v>
      </c>
      <c r="P188">
        <f>IF('ALL-Students'!P191='Master Answer Key'!$B190, 1, 0)</f>
        <v>1</v>
      </c>
      <c r="Q188">
        <f>IF('ALL-Students'!Q191='Master Answer Key'!$B190, 1, 0)</f>
        <v>1</v>
      </c>
      <c r="R188">
        <f>IF('ALL-Students'!R191='Master Answer Key'!$B190, 1, 0)</f>
        <v>1</v>
      </c>
      <c r="S188">
        <f>IF('ALL-Students'!S191='Master Answer Key'!$B190, 1, 0)</f>
        <v>1</v>
      </c>
      <c r="T188">
        <f>IF('ALL-Students'!T191='Master Answer Key'!$B190, 1, 0)</f>
        <v>1</v>
      </c>
      <c r="U188">
        <f>IF('ALL-Students'!U191='Master Answer Key'!$B190, 1, 0)</f>
        <v>1</v>
      </c>
      <c r="V188">
        <f>IF('ALL-Students'!V191='Master Answer Key'!$B190, 1, 0)</f>
        <v>1</v>
      </c>
      <c r="W188">
        <f>IF('ALL-Students'!W191='Master Answer Key'!$B190, 1, 0)</f>
        <v>0</v>
      </c>
      <c r="X188">
        <f>IF('ALL-Students'!X191='Master Answer Key'!$B190, 1, 0)</f>
        <v>1</v>
      </c>
      <c r="Y188">
        <f>IF('ALL-Students'!Y191='Master Answer Key'!$B190, 1, 0)</f>
        <v>0</v>
      </c>
      <c r="Z188">
        <f>IF('ALL-Students'!Z191='Master Answer Key'!$B190, 1, 0)</f>
        <v>1</v>
      </c>
      <c r="AA188">
        <f>IF('ALL-Students'!AA191='Master Answer Key'!$B190, 1, 0)</f>
        <v>1</v>
      </c>
      <c r="AB188">
        <f>IF('ALL-Students'!AB191='Master Answer Key'!$B190, 1, 0)</f>
        <v>1</v>
      </c>
      <c r="AC188">
        <f>IF('ALL-Students'!AC191='Master Answer Key'!$B190, 1, 0)</f>
        <v>1</v>
      </c>
      <c r="AD188">
        <f>IF('ALL-Students'!AD191='Master Answer Key'!$B190, 1, 0)</f>
        <v>1</v>
      </c>
      <c r="AE188">
        <f>IF('ALL-Students'!AE191='Master Answer Key'!$B190, 1, 0)</f>
        <v>1</v>
      </c>
      <c r="AF188">
        <f>IF('ALL-Students'!AF191='Master Answer Key'!$B190, 1, 0)</f>
        <v>1</v>
      </c>
      <c r="AG188">
        <f>IF('ALL-Students'!AG191='Master Answer Key'!$B190, 1, 0)</f>
        <v>1</v>
      </c>
      <c r="AH188">
        <f>IF('ALL-Students'!AH191='Master Answer Key'!$B190, 1, 0)</f>
        <v>1</v>
      </c>
      <c r="AI188">
        <f>IF('ALL-Students'!AI191='Master Answer Key'!$B190, 1, 0)</f>
        <v>1</v>
      </c>
      <c r="AJ188">
        <f>IF('ALL-Students'!AJ191='Master Answer Key'!$B190, 1, 0)</f>
        <v>1</v>
      </c>
      <c r="AK188">
        <f>IF('ALL-Students'!AK191='Master Answer Key'!$B190, 1, 0)</f>
        <v>1</v>
      </c>
      <c r="AL188">
        <f>IF('ALL-Students'!AL191='Master Answer Key'!$B190, 1, 0)</f>
        <v>1</v>
      </c>
      <c r="AM188">
        <f>IF('ALL-Students'!AM191='Master Answer Key'!$B190, 1, 0)</f>
        <v>1</v>
      </c>
      <c r="AN188">
        <f>IF('ALL-Students'!AN191='Master Answer Key'!$B190, 1, 0)</f>
        <v>0</v>
      </c>
      <c r="AO188">
        <f>IF('ALL-Students'!AO191='Master Answer Key'!$B190, 1, 0)</f>
        <v>1</v>
      </c>
      <c r="AP188">
        <f>IF('ALL-Students'!AP191='Master Answer Key'!$B190, 1, 0)</f>
        <v>1</v>
      </c>
      <c r="AQ188">
        <f>IF('ALL-Students'!AQ191='Master Answer Key'!$B190, 1, 0)</f>
        <v>1</v>
      </c>
      <c r="AR188">
        <f>IF('ALL-Students'!AR191='Master Answer Key'!$B190, 1, 0)</f>
        <v>1</v>
      </c>
      <c r="AS188">
        <f>IF('ALL-Students'!AS191='Master Answer Key'!$B190, 1, 0)</f>
        <v>0</v>
      </c>
      <c r="AT188">
        <f>IF('ALL-Students'!AT191='Master Answer Key'!$B190, 1, 0)</f>
        <v>1</v>
      </c>
      <c r="AU188">
        <f>IF('ALL-Students'!AU191='Master Answer Key'!$B190, 1, 0)</f>
        <v>1</v>
      </c>
      <c r="AV188">
        <f>IF('ALL-Students'!AV191='Master Answer Key'!$B190, 1, 0)</f>
        <v>0</v>
      </c>
      <c r="AW188">
        <f>IF('ALL-Students'!AW191='Master Answer Key'!$B190, 1, 0)</f>
        <v>1</v>
      </c>
      <c r="AX188">
        <f>IF('ALL-Students'!AX191='Master Answer Key'!$B190, 1, 0)</f>
        <v>1</v>
      </c>
      <c r="AY188">
        <f>IF('ALL-Students'!AY191='Master Answer Key'!$B190, 1, 0)</f>
        <v>1</v>
      </c>
      <c r="AZ188">
        <f>IF('ALL-Students'!AZ191='Master Answer Key'!$B190, 1, 0)</f>
        <v>1</v>
      </c>
      <c r="BA188">
        <f>IF('ALL-Students'!BA191='Master Answer Key'!$B190, 1, 0)</f>
        <v>1</v>
      </c>
      <c r="BB188">
        <f>IF('ALL-Students'!BB191='Master Answer Key'!$B190, 1, 0)</f>
        <v>1</v>
      </c>
      <c r="BC188">
        <f>IF('ALL-Students'!BC191='Master Answer Key'!$B190, 1, 0)</f>
        <v>1</v>
      </c>
      <c r="BD188">
        <f>IF('ALL-Students'!BD191='Master Answer Key'!$B190, 1, 0)</f>
        <v>0</v>
      </c>
      <c r="BE188">
        <f>IF('ALL-Students'!BE191='Master Answer Key'!$B190, 1, 0)</f>
        <v>1</v>
      </c>
      <c r="BF188">
        <f>IF('ALL-Students'!BF191='Master Answer Key'!$B190, 1, 0)</f>
        <v>1</v>
      </c>
      <c r="BG188">
        <f>IF('ALL-Students'!BG191='Master Answer Key'!$B190, 1, 0)</f>
        <v>1</v>
      </c>
      <c r="BH188">
        <f>IF('ALL-Students'!BH191='Master Answer Key'!$B190, 1, 0)</f>
        <v>1</v>
      </c>
      <c r="BI188">
        <f>IF('ALL-Students'!BI191='Master Answer Key'!$B190, 1, 0)</f>
        <v>1</v>
      </c>
      <c r="BJ188">
        <f>IF('ALL-Students'!BJ191='Master Answer Key'!$B190, 1, 0)</f>
        <v>1</v>
      </c>
      <c r="BK188">
        <f>IF('ALL-Students'!BK191='Master Answer Key'!$B190, 1, 0)</f>
        <v>1</v>
      </c>
      <c r="BL188">
        <f>IF('ALL-Students'!BL191='Master Answer Key'!$B190, 1, 0)</f>
        <v>1</v>
      </c>
      <c r="BM188">
        <f>IF('ALL-Students'!BM191='Master Answer Key'!$B190, 1, 0)</f>
        <v>1</v>
      </c>
      <c r="BN188">
        <f>IF('ALL-Students'!BN191='Master Answer Key'!$B190, 1, 0)</f>
        <v>1</v>
      </c>
      <c r="BO188">
        <f>IF('ALL-Students'!BO191='Master Answer Key'!$B190, 1, 0)</f>
        <v>1</v>
      </c>
      <c r="BP188">
        <f>IF('ALL-Students'!BP191='Master Answer Key'!$B190, 1, 0)</f>
        <v>1</v>
      </c>
      <c r="BQ188">
        <f>IF('ALL-Students'!BQ191='Master Answer Key'!$B190, 1, 0)</f>
        <v>1</v>
      </c>
      <c r="BR188">
        <f>IF('ALL-Students'!BR191='Master Answer Key'!$B190, 1, 0)</f>
        <v>1</v>
      </c>
      <c r="BS188">
        <f>IF('ALL-Students'!BS191='Master Answer Key'!$B190, 1, 0)</f>
        <v>1</v>
      </c>
      <c r="BT188">
        <f>IF('ALL-Students'!BT191='Master Answer Key'!$B190, 1, 0)</f>
        <v>1</v>
      </c>
      <c r="BU188">
        <f>IF('ALL-Students'!BU191='Master Answer Key'!$B190, 1, 0)</f>
        <v>1</v>
      </c>
      <c r="BV188">
        <f>IF('ALL-Students'!BV191='Master Answer Key'!$B190, 1, 0)</f>
        <v>1</v>
      </c>
      <c r="BW188">
        <f>IF('ALL-Students'!BW191='Master Answer Key'!$B190, 1, 0)</f>
        <v>1</v>
      </c>
      <c r="BX188">
        <f>IF('ALL-Students'!BX191='Master Answer Key'!$B190, 1, 0)</f>
        <v>1</v>
      </c>
      <c r="BY188">
        <f>IF('ALL-Students'!BY191='Master Answer Key'!$B190, 1, 0)</f>
        <v>1</v>
      </c>
      <c r="BZ188">
        <f>IF('ALL-Students'!BZ191='Master Answer Key'!$B190, 1, 0)</f>
        <v>1</v>
      </c>
      <c r="CA188">
        <f>IF('ALL-Students'!CA191='Master Answer Key'!$B190, 1, 0)</f>
        <v>1</v>
      </c>
      <c r="CB188">
        <f>IF('ALL-Students'!CB191='Master Answer Key'!$B190, 1, 0)</f>
        <v>1</v>
      </c>
      <c r="CC188">
        <f>IF('ALL-Students'!CC191='Master Answer Key'!$B190, 1, 0)</f>
        <v>1</v>
      </c>
    </row>
    <row r="189">
      <c r="A189" s="5" t="s">
        <v>293</v>
      </c>
      <c r="B189">
        <f>IF('ALL-Students'!B192='Master Answer Key'!$B191, 1, 0)</f>
        <v>0</v>
      </c>
      <c r="C189">
        <f>IF('ALL-Students'!C192='Master Answer Key'!$B191, 1, 0)</f>
        <v>0</v>
      </c>
      <c r="D189">
        <f>IF('ALL-Students'!D192='Master Answer Key'!$B191, 1, 0)</f>
        <v>0</v>
      </c>
      <c r="E189">
        <f>IF('ALL-Students'!E192='Master Answer Key'!$B191, 1, 0)</f>
        <v>0</v>
      </c>
      <c r="F189">
        <f>IF('ALL-Students'!F192='Master Answer Key'!$B191, 1, 0)</f>
        <v>0</v>
      </c>
      <c r="G189">
        <f>IF('ALL-Students'!G192='Master Answer Key'!$B191, 1, 0)</f>
        <v>0</v>
      </c>
      <c r="H189">
        <f>IF('ALL-Students'!H192='Master Answer Key'!$B191, 1, 0)</f>
        <v>1</v>
      </c>
      <c r="I189">
        <f>IF('ALL-Students'!I192='Master Answer Key'!$B191, 1, 0)</f>
        <v>1</v>
      </c>
      <c r="J189">
        <f>IF('ALL-Students'!J192='Master Answer Key'!$B191, 1, 0)</f>
        <v>0</v>
      </c>
      <c r="K189">
        <f>IF('ALL-Students'!K192='Master Answer Key'!$B191, 1, 0)</f>
        <v>0</v>
      </c>
      <c r="L189">
        <f>IF('ALL-Students'!L192='Master Answer Key'!$B191, 1, 0)</f>
        <v>0</v>
      </c>
      <c r="M189">
        <f>IF('ALL-Students'!M192='Master Answer Key'!$B191, 1, 0)</f>
        <v>0</v>
      </c>
      <c r="N189">
        <f>IF('ALL-Students'!N192='Master Answer Key'!$B191, 1, 0)</f>
        <v>0</v>
      </c>
      <c r="O189">
        <f>IF('ALL-Students'!O192='Master Answer Key'!$B191, 1, 0)</f>
        <v>0</v>
      </c>
      <c r="P189">
        <f>IF('ALL-Students'!P192='Master Answer Key'!$B191, 1, 0)</f>
        <v>0</v>
      </c>
      <c r="Q189">
        <f>IF('ALL-Students'!Q192='Master Answer Key'!$B191, 1, 0)</f>
        <v>0</v>
      </c>
      <c r="R189">
        <f>IF('ALL-Students'!R192='Master Answer Key'!$B191, 1, 0)</f>
        <v>0</v>
      </c>
      <c r="S189">
        <f>IF('ALL-Students'!S192='Master Answer Key'!$B191, 1, 0)</f>
        <v>0</v>
      </c>
      <c r="T189">
        <f>IF('ALL-Students'!T192='Master Answer Key'!$B191, 1, 0)</f>
        <v>1</v>
      </c>
      <c r="U189">
        <f>IF('ALL-Students'!U192='Master Answer Key'!$B191, 1, 0)</f>
        <v>0</v>
      </c>
      <c r="V189">
        <f>IF('ALL-Students'!V192='Master Answer Key'!$B191, 1, 0)</f>
        <v>0</v>
      </c>
      <c r="W189">
        <f>IF('ALL-Students'!W192='Master Answer Key'!$B191, 1, 0)</f>
        <v>0</v>
      </c>
      <c r="X189">
        <f>IF('ALL-Students'!X192='Master Answer Key'!$B191, 1, 0)</f>
        <v>0</v>
      </c>
      <c r="Y189">
        <f>IF('ALL-Students'!Y192='Master Answer Key'!$B191, 1, 0)</f>
        <v>0</v>
      </c>
      <c r="Z189">
        <f>IF('ALL-Students'!Z192='Master Answer Key'!$B191, 1, 0)</f>
        <v>0</v>
      </c>
      <c r="AA189">
        <f>IF('ALL-Students'!AA192='Master Answer Key'!$B191, 1, 0)</f>
        <v>0</v>
      </c>
      <c r="AB189">
        <f>IF('ALL-Students'!AB192='Master Answer Key'!$B191, 1, 0)</f>
        <v>0</v>
      </c>
      <c r="AC189">
        <f>IF('ALL-Students'!AC192='Master Answer Key'!$B191, 1, 0)</f>
        <v>0</v>
      </c>
      <c r="AD189">
        <f>IF('ALL-Students'!AD192='Master Answer Key'!$B191, 1, 0)</f>
        <v>0</v>
      </c>
      <c r="AE189">
        <f>IF('ALL-Students'!AE192='Master Answer Key'!$B191, 1, 0)</f>
        <v>0</v>
      </c>
      <c r="AF189">
        <f>IF('ALL-Students'!AF192='Master Answer Key'!$B191, 1, 0)</f>
        <v>0</v>
      </c>
      <c r="AG189">
        <f>IF('ALL-Students'!AG192='Master Answer Key'!$B191, 1, 0)</f>
        <v>0</v>
      </c>
      <c r="AH189">
        <f>IF('ALL-Students'!AH192='Master Answer Key'!$B191, 1, 0)</f>
        <v>0</v>
      </c>
      <c r="AI189">
        <f>IF('ALL-Students'!AI192='Master Answer Key'!$B191, 1, 0)</f>
        <v>0</v>
      </c>
      <c r="AJ189">
        <f>IF('ALL-Students'!AJ192='Master Answer Key'!$B191, 1, 0)</f>
        <v>0</v>
      </c>
      <c r="AK189">
        <f>IF('ALL-Students'!AK192='Master Answer Key'!$B191, 1, 0)</f>
        <v>0</v>
      </c>
      <c r="AL189">
        <f>IF('ALL-Students'!AL192='Master Answer Key'!$B191, 1, 0)</f>
        <v>0</v>
      </c>
      <c r="AM189">
        <f>IF('ALL-Students'!AM192='Master Answer Key'!$B191, 1, 0)</f>
        <v>0</v>
      </c>
      <c r="AN189">
        <f>IF('ALL-Students'!AN192='Master Answer Key'!$B191, 1, 0)</f>
        <v>0</v>
      </c>
      <c r="AO189">
        <f>IF('ALL-Students'!AO192='Master Answer Key'!$B191, 1, 0)</f>
        <v>0</v>
      </c>
      <c r="AP189">
        <f>IF('ALL-Students'!AP192='Master Answer Key'!$B191, 1, 0)</f>
        <v>0</v>
      </c>
      <c r="AQ189">
        <f>IF('ALL-Students'!AQ192='Master Answer Key'!$B191, 1, 0)</f>
        <v>0</v>
      </c>
      <c r="AR189">
        <f>IF('ALL-Students'!AR192='Master Answer Key'!$B191, 1, 0)</f>
        <v>0</v>
      </c>
      <c r="AS189">
        <f>IF('ALL-Students'!AS192='Master Answer Key'!$B191, 1, 0)</f>
        <v>0</v>
      </c>
      <c r="AT189">
        <f>IF('ALL-Students'!AT192='Master Answer Key'!$B191, 1, 0)</f>
        <v>0</v>
      </c>
      <c r="AU189">
        <f>IF('ALL-Students'!AU192='Master Answer Key'!$B191, 1, 0)</f>
        <v>0</v>
      </c>
      <c r="AV189">
        <f>IF('ALL-Students'!AV192='Master Answer Key'!$B191, 1, 0)</f>
        <v>0</v>
      </c>
      <c r="AW189">
        <f>IF('ALL-Students'!AW192='Master Answer Key'!$B191, 1, 0)</f>
        <v>0</v>
      </c>
      <c r="AX189">
        <f>IF('ALL-Students'!AX192='Master Answer Key'!$B191, 1, 0)</f>
        <v>0</v>
      </c>
      <c r="AY189">
        <f>IF('ALL-Students'!AY192='Master Answer Key'!$B191, 1, 0)</f>
        <v>0</v>
      </c>
      <c r="AZ189">
        <f>IF('ALL-Students'!AZ192='Master Answer Key'!$B191, 1, 0)</f>
        <v>0</v>
      </c>
      <c r="BA189">
        <f>IF('ALL-Students'!BA192='Master Answer Key'!$B191, 1, 0)</f>
        <v>0</v>
      </c>
      <c r="BB189">
        <f>IF('ALL-Students'!BB192='Master Answer Key'!$B191, 1, 0)</f>
        <v>0</v>
      </c>
      <c r="BC189">
        <f>IF('ALL-Students'!BC192='Master Answer Key'!$B191, 1, 0)</f>
        <v>0</v>
      </c>
      <c r="BD189">
        <f>IF('ALL-Students'!BD192='Master Answer Key'!$B191, 1, 0)</f>
        <v>0</v>
      </c>
      <c r="BE189">
        <f>IF('ALL-Students'!BE192='Master Answer Key'!$B191, 1, 0)</f>
        <v>0</v>
      </c>
      <c r="BF189">
        <f>IF('ALL-Students'!BF192='Master Answer Key'!$B191, 1, 0)</f>
        <v>0</v>
      </c>
      <c r="BG189">
        <f>IF('ALL-Students'!BG192='Master Answer Key'!$B191, 1, 0)</f>
        <v>0</v>
      </c>
      <c r="BH189">
        <f>IF('ALL-Students'!BH192='Master Answer Key'!$B191, 1, 0)</f>
        <v>0</v>
      </c>
      <c r="BI189">
        <f>IF('ALL-Students'!BI192='Master Answer Key'!$B191, 1, 0)</f>
        <v>0</v>
      </c>
      <c r="BJ189">
        <f>IF('ALL-Students'!BJ192='Master Answer Key'!$B191, 1, 0)</f>
        <v>0</v>
      </c>
      <c r="BK189">
        <f>IF('ALL-Students'!BK192='Master Answer Key'!$B191, 1, 0)</f>
        <v>0</v>
      </c>
      <c r="BL189">
        <f>IF('ALL-Students'!BL192='Master Answer Key'!$B191, 1, 0)</f>
        <v>1</v>
      </c>
      <c r="BM189">
        <f>IF('ALL-Students'!BM192='Master Answer Key'!$B191, 1, 0)</f>
        <v>0</v>
      </c>
      <c r="BN189">
        <f>IF('ALL-Students'!BN192='Master Answer Key'!$B191, 1, 0)</f>
        <v>0</v>
      </c>
      <c r="BO189">
        <f>IF('ALL-Students'!BO192='Master Answer Key'!$B191, 1, 0)</f>
        <v>0</v>
      </c>
      <c r="BP189">
        <f>IF('ALL-Students'!BP192='Master Answer Key'!$B191, 1, 0)</f>
        <v>1</v>
      </c>
      <c r="BQ189">
        <f>IF('ALL-Students'!BQ192='Master Answer Key'!$B191, 1, 0)</f>
        <v>0</v>
      </c>
      <c r="BR189">
        <f>IF('ALL-Students'!BR192='Master Answer Key'!$B191, 1, 0)</f>
        <v>1</v>
      </c>
      <c r="BS189">
        <f>IF('ALL-Students'!BS192='Master Answer Key'!$B191, 1, 0)</f>
        <v>0</v>
      </c>
      <c r="BT189">
        <f>IF('ALL-Students'!BT192='Master Answer Key'!$B191, 1, 0)</f>
        <v>1</v>
      </c>
      <c r="BU189">
        <f>IF('ALL-Students'!BU192='Master Answer Key'!$B191, 1, 0)</f>
        <v>0</v>
      </c>
      <c r="BV189">
        <f>IF('ALL-Students'!BV192='Master Answer Key'!$B191, 1, 0)</f>
        <v>0</v>
      </c>
      <c r="BW189">
        <f>IF('ALL-Students'!BW192='Master Answer Key'!$B191, 1, 0)</f>
        <v>0</v>
      </c>
      <c r="BX189">
        <f>IF('ALL-Students'!BX192='Master Answer Key'!$B191, 1, 0)</f>
        <v>0</v>
      </c>
      <c r="BY189">
        <f>IF('ALL-Students'!BY192='Master Answer Key'!$B191, 1, 0)</f>
        <v>0</v>
      </c>
      <c r="BZ189">
        <f>IF('ALL-Students'!BZ192='Master Answer Key'!$B191, 1, 0)</f>
        <v>0</v>
      </c>
      <c r="CA189">
        <f>IF('ALL-Students'!CA192='Master Answer Key'!$B191, 1, 0)</f>
        <v>0</v>
      </c>
      <c r="CB189">
        <f>IF('ALL-Students'!CB192='Master Answer Key'!$B191, 1, 0)</f>
        <v>0</v>
      </c>
      <c r="CC189">
        <f>IF('ALL-Students'!CC192='Master Answer Key'!$B191, 1, 0)</f>
        <v>0</v>
      </c>
    </row>
    <row r="190">
      <c r="A190" s="5" t="s">
        <v>294</v>
      </c>
      <c r="B190">
        <f>IF('ALL-Students'!B193='Master Answer Key'!$B192, 1, 0)</f>
        <v>1</v>
      </c>
      <c r="C190">
        <f>IF('ALL-Students'!C193='Master Answer Key'!$B192, 1, 0)</f>
        <v>0</v>
      </c>
      <c r="D190">
        <f>IF('ALL-Students'!D193='Master Answer Key'!$B192, 1, 0)</f>
        <v>1</v>
      </c>
      <c r="E190">
        <f>IF('ALL-Students'!E193='Master Answer Key'!$B192, 1, 0)</f>
        <v>0</v>
      </c>
      <c r="F190">
        <f>IF('ALL-Students'!F193='Master Answer Key'!$B192, 1, 0)</f>
        <v>1</v>
      </c>
      <c r="G190">
        <f>IF('ALL-Students'!G193='Master Answer Key'!$B192, 1, 0)</f>
        <v>0</v>
      </c>
      <c r="H190">
        <f>IF('ALL-Students'!H193='Master Answer Key'!$B192, 1, 0)</f>
        <v>0</v>
      </c>
      <c r="I190">
        <f>IF('ALL-Students'!I193='Master Answer Key'!$B192, 1, 0)</f>
        <v>0</v>
      </c>
      <c r="J190">
        <f>IF('ALL-Students'!J193='Master Answer Key'!$B192, 1, 0)</f>
        <v>1</v>
      </c>
      <c r="K190">
        <f>IF('ALL-Students'!K193='Master Answer Key'!$B192, 1, 0)</f>
        <v>1</v>
      </c>
      <c r="L190">
        <f>IF('ALL-Students'!L193='Master Answer Key'!$B192, 1, 0)</f>
        <v>1</v>
      </c>
      <c r="M190">
        <f>IF('ALL-Students'!M193='Master Answer Key'!$B192, 1, 0)</f>
        <v>1</v>
      </c>
      <c r="N190">
        <f>IF('ALL-Students'!N193='Master Answer Key'!$B192, 1, 0)</f>
        <v>1</v>
      </c>
      <c r="O190">
        <f>IF('ALL-Students'!O193='Master Answer Key'!$B192, 1, 0)</f>
        <v>1</v>
      </c>
      <c r="P190">
        <f>IF('ALL-Students'!P193='Master Answer Key'!$B192, 1, 0)</f>
        <v>1</v>
      </c>
      <c r="Q190">
        <f>IF('ALL-Students'!Q193='Master Answer Key'!$B192, 1, 0)</f>
        <v>1</v>
      </c>
      <c r="R190">
        <f>IF('ALL-Students'!R193='Master Answer Key'!$B192, 1, 0)</f>
        <v>0</v>
      </c>
      <c r="S190">
        <f>IF('ALL-Students'!S193='Master Answer Key'!$B192, 1, 0)</f>
        <v>0</v>
      </c>
      <c r="T190">
        <f>IF('ALL-Students'!T193='Master Answer Key'!$B192, 1, 0)</f>
        <v>1</v>
      </c>
      <c r="U190">
        <f>IF('ALL-Students'!U193='Master Answer Key'!$B192, 1, 0)</f>
        <v>1</v>
      </c>
      <c r="V190">
        <f>IF('ALL-Students'!V193='Master Answer Key'!$B192, 1, 0)</f>
        <v>1</v>
      </c>
      <c r="W190">
        <f>IF('ALL-Students'!W193='Master Answer Key'!$B192, 1, 0)</f>
        <v>0</v>
      </c>
      <c r="X190">
        <f>IF('ALL-Students'!X193='Master Answer Key'!$B192, 1, 0)</f>
        <v>1</v>
      </c>
      <c r="Y190">
        <f>IF('ALL-Students'!Y193='Master Answer Key'!$B192, 1, 0)</f>
        <v>0</v>
      </c>
      <c r="Z190">
        <f>IF('ALL-Students'!Z193='Master Answer Key'!$B192, 1, 0)</f>
        <v>1</v>
      </c>
      <c r="AA190">
        <f>IF('ALL-Students'!AA193='Master Answer Key'!$B192, 1, 0)</f>
        <v>1</v>
      </c>
      <c r="AB190">
        <f>IF('ALL-Students'!AB193='Master Answer Key'!$B192, 1, 0)</f>
        <v>1</v>
      </c>
      <c r="AC190">
        <f>IF('ALL-Students'!AC193='Master Answer Key'!$B192, 1, 0)</f>
        <v>0</v>
      </c>
      <c r="AD190">
        <f>IF('ALL-Students'!AD193='Master Answer Key'!$B192, 1, 0)</f>
        <v>1</v>
      </c>
      <c r="AE190">
        <f>IF('ALL-Students'!AE193='Master Answer Key'!$B192, 1, 0)</f>
        <v>0</v>
      </c>
      <c r="AF190">
        <f>IF('ALL-Students'!AF193='Master Answer Key'!$B192, 1, 0)</f>
        <v>0</v>
      </c>
      <c r="AG190">
        <f>IF('ALL-Students'!AG193='Master Answer Key'!$B192, 1, 0)</f>
        <v>1</v>
      </c>
      <c r="AH190">
        <f>IF('ALL-Students'!AH193='Master Answer Key'!$B192, 1, 0)</f>
        <v>1</v>
      </c>
      <c r="AI190">
        <f>IF('ALL-Students'!AI193='Master Answer Key'!$B192, 1, 0)</f>
        <v>1</v>
      </c>
      <c r="AJ190">
        <f>IF('ALL-Students'!AJ193='Master Answer Key'!$B192, 1, 0)</f>
        <v>1</v>
      </c>
      <c r="AK190">
        <f>IF('ALL-Students'!AK193='Master Answer Key'!$B192, 1, 0)</f>
        <v>1</v>
      </c>
      <c r="AL190">
        <f>IF('ALL-Students'!AL193='Master Answer Key'!$B192, 1, 0)</f>
        <v>1</v>
      </c>
      <c r="AM190">
        <f>IF('ALL-Students'!AM193='Master Answer Key'!$B192, 1, 0)</f>
        <v>1</v>
      </c>
      <c r="AN190">
        <f>IF('ALL-Students'!AN193='Master Answer Key'!$B192, 1, 0)</f>
        <v>0</v>
      </c>
      <c r="AO190">
        <f>IF('ALL-Students'!AO193='Master Answer Key'!$B192, 1, 0)</f>
        <v>1</v>
      </c>
      <c r="AP190">
        <f>IF('ALL-Students'!AP193='Master Answer Key'!$B192, 1, 0)</f>
        <v>1</v>
      </c>
      <c r="AQ190">
        <f>IF('ALL-Students'!AQ193='Master Answer Key'!$B192, 1, 0)</f>
        <v>1</v>
      </c>
      <c r="AR190">
        <f>IF('ALL-Students'!AR193='Master Answer Key'!$B192, 1, 0)</f>
        <v>1</v>
      </c>
      <c r="AS190">
        <f>IF('ALL-Students'!AS193='Master Answer Key'!$B192, 1, 0)</f>
        <v>0</v>
      </c>
      <c r="AT190">
        <f>IF('ALL-Students'!AT193='Master Answer Key'!$B192, 1, 0)</f>
        <v>1</v>
      </c>
      <c r="AU190">
        <f>IF('ALL-Students'!AU193='Master Answer Key'!$B192, 1, 0)</f>
        <v>1</v>
      </c>
      <c r="AV190">
        <f>IF('ALL-Students'!AV193='Master Answer Key'!$B192, 1, 0)</f>
        <v>0</v>
      </c>
      <c r="AW190">
        <f>IF('ALL-Students'!AW193='Master Answer Key'!$B192, 1, 0)</f>
        <v>1</v>
      </c>
      <c r="AX190">
        <f>IF('ALL-Students'!AX193='Master Answer Key'!$B192, 1, 0)</f>
        <v>1</v>
      </c>
      <c r="AY190">
        <f>IF('ALL-Students'!AY193='Master Answer Key'!$B192, 1, 0)</f>
        <v>1</v>
      </c>
      <c r="AZ190">
        <f>IF('ALL-Students'!AZ193='Master Answer Key'!$B192, 1, 0)</f>
        <v>1</v>
      </c>
      <c r="BA190">
        <f>IF('ALL-Students'!BA193='Master Answer Key'!$B192, 1, 0)</f>
        <v>1</v>
      </c>
      <c r="BB190">
        <f>IF('ALL-Students'!BB193='Master Answer Key'!$B192, 1, 0)</f>
        <v>0</v>
      </c>
      <c r="BC190">
        <f>IF('ALL-Students'!BC193='Master Answer Key'!$B192, 1, 0)</f>
        <v>1</v>
      </c>
      <c r="BD190">
        <f>IF('ALL-Students'!BD193='Master Answer Key'!$B192, 1, 0)</f>
        <v>0</v>
      </c>
      <c r="BE190">
        <f>IF('ALL-Students'!BE193='Master Answer Key'!$B192, 1, 0)</f>
        <v>1</v>
      </c>
      <c r="BF190">
        <f>IF('ALL-Students'!BF193='Master Answer Key'!$B192, 1, 0)</f>
        <v>1</v>
      </c>
      <c r="BG190">
        <f>IF('ALL-Students'!BG193='Master Answer Key'!$B192, 1, 0)</f>
        <v>1</v>
      </c>
      <c r="BH190">
        <f>IF('ALL-Students'!BH193='Master Answer Key'!$B192, 1, 0)</f>
        <v>1</v>
      </c>
      <c r="BI190">
        <f>IF('ALL-Students'!BI193='Master Answer Key'!$B192, 1, 0)</f>
        <v>1</v>
      </c>
      <c r="BJ190">
        <f>IF('ALL-Students'!BJ193='Master Answer Key'!$B192, 1, 0)</f>
        <v>0</v>
      </c>
      <c r="BK190">
        <f>IF('ALL-Students'!BK193='Master Answer Key'!$B192, 1, 0)</f>
        <v>1</v>
      </c>
      <c r="BL190">
        <f>IF('ALL-Students'!BL193='Master Answer Key'!$B192, 1, 0)</f>
        <v>0</v>
      </c>
      <c r="BM190">
        <f>IF('ALL-Students'!BM193='Master Answer Key'!$B192, 1, 0)</f>
        <v>1</v>
      </c>
      <c r="BN190">
        <f>IF('ALL-Students'!BN193='Master Answer Key'!$B192, 1, 0)</f>
        <v>1</v>
      </c>
      <c r="BO190">
        <f>IF('ALL-Students'!BO193='Master Answer Key'!$B192, 1, 0)</f>
        <v>1</v>
      </c>
      <c r="BP190">
        <f>IF('ALL-Students'!BP193='Master Answer Key'!$B192, 1, 0)</f>
        <v>1</v>
      </c>
      <c r="BQ190">
        <f>IF('ALL-Students'!BQ193='Master Answer Key'!$B192, 1, 0)</f>
        <v>1</v>
      </c>
      <c r="BR190">
        <f>IF('ALL-Students'!BR193='Master Answer Key'!$B192, 1, 0)</f>
        <v>1</v>
      </c>
      <c r="BS190">
        <f>IF('ALL-Students'!BS193='Master Answer Key'!$B192, 1, 0)</f>
        <v>1</v>
      </c>
      <c r="BT190">
        <f>IF('ALL-Students'!BT193='Master Answer Key'!$B192, 1, 0)</f>
        <v>1</v>
      </c>
      <c r="BU190">
        <f>IF('ALL-Students'!BU193='Master Answer Key'!$B192, 1, 0)</f>
        <v>1</v>
      </c>
      <c r="BV190">
        <f>IF('ALL-Students'!BV193='Master Answer Key'!$B192, 1, 0)</f>
        <v>1</v>
      </c>
      <c r="BW190">
        <f>IF('ALL-Students'!BW193='Master Answer Key'!$B192, 1, 0)</f>
        <v>1</v>
      </c>
      <c r="BX190">
        <f>IF('ALL-Students'!BX193='Master Answer Key'!$B192, 1, 0)</f>
        <v>1</v>
      </c>
      <c r="BY190">
        <f>IF('ALL-Students'!BY193='Master Answer Key'!$B192, 1, 0)</f>
        <v>1</v>
      </c>
      <c r="BZ190">
        <f>IF('ALL-Students'!BZ193='Master Answer Key'!$B192, 1, 0)</f>
        <v>1</v>
      </c>
      <c r="CA190">
        <f>IF('ALL-Students'!CA193='Master Answer Key'!$B192, 1, 0)</f>
        <v>1</v>
      </c>
      <c r="CB190">
        <f>IF('ALL-Students'!CB193='Master Answer Key'!$B192, 1, 0)</f>
        <v>1</v>
      </c>
      <c r="CC190">
        <f>IF('ALL-Students'!CC193='Master Answer Key'!$B192, 1, 0)</f>
        <v>1</v>
      </c>
    </row>
    <row r="191">
      <c r="A191" s="5" t="s">
        <v>295</v>
      </c>
      <c r="B191">
        <f>IF('ALL-Students'!B194='Master Answer Key'!$B193, 1, 0)</f>
        <v>1</v>
      </c>
      <c r="C191">
        <f>IF('ALL-Students'!C194='Master Answer Key'!$B193, 1, 0)</f>
        <v>1</v>
      </c>
      <c r="D191">
        <f>IF('ALL-Students'!D194='Master Answer Key'!$B193, 1, 0)</f>
        <v>1</v>
      </c>
      <c r="E191">
        <f>IF('ALL-Students'!E194='Master Answer Key'!$B193, 1, 0)</f>
        <v>1</v>
      </c>
      <c r="F191">
        <f>IF('ALL-Students'!F194='Master Answer Key'!$B193, 1, 0)</f>
        <v>0</v>
      </c>
      <c r="G191">
        <f>IF('ALL-Students'!G194='Master Answer Key'!$B193, 1, 0)</f>
        <v>0</v>
      </c>
      <c r="H191">
        <f>IF('ALL-Students'!H194='Master Answer Key'!$B193, 1, 0)</f>
        <v>1</v>
      </c>
      <c r="I191">
        <f>IF('ALL-Students'!I194='Master Answer Key'!$B193, 1, 0)</f>
        <v>1</v>
      </c>
      <c r="J191">
        <f>IF('ALL-Students'!J194='Master Answer Key'!$B193, 1, 0)</f>
        <v>1</v>
      </c>
      <c r="K191">
        <f>IF('ALL-Students'!K194='Master Answer Key'!$B193, 1, 0)</f>
        <v>1</v>
      </c>
      <c r="L191">
        <f>IF('ALL-Students'!L194='Master Answer Key'!$B193, 1, 0)</f>
        <v>1</v>
      </c>
      <c r="M191">
        <f>IF('ALL-Students'!M194='Master Answer Key'!$B193, 1, 0)</f>
        <v>1</v>
      </c>
      <c r="N191">
        <f>IF('ALL-Students'!N194='Master Answer Key'!$B193, 1, 0)</f>
        <v>1</v>
      </c>
      <c r="O191">
        <f>IF('ALL-Students'!O194='Master Answer Key'!$B193, 1, 0)</f>
        <v>1</v>
      </c>
      <c r="P191">
        <f>IF('ALL-Students'!P194='Master Answer Key'!$B193, 1, 0)</f>
        <v>1</v>
      </c>
      <c r="Q191">
        <f>IF('ALL-Students'!Q194='Master Answer Key'!$B193, 1, 0)</f>
        <v>1</v>
      </c>
      <c r="R191">
        <f>IF('ALL-Students'!R194='Master Answer Key'!$B193, 1, 0)</f>
        <v>1</v>
      </c>
      <c r="S191">
        <f>IF('ALL-Students'!S194='Master Answer Key'!$B193, 1, 0)</f>
        <v>1</v>
      </c>
      <c r="T191">
        <f>IF('ALL-Students'!T194='Master Answer Key'!$B193, 1, 0)</f>
        <v>1</v>
      </c>
      <c r="U191">
        <f>IF('ALL-Students'!U194='Master Answer Key'!$B193, 1, 0)</f>
        <v>0</v>
      </c>
      <c r="V191">
        <f>IF('ALL-Students'!V194='Master Answer Key'!$B193, 1, 0)</f>
        <v>0</v>
      </c>
      <c r="W191">
        <f>IF('ALL-Students'!W194='Master Answer Key'!$B193, 1, 0)</f>
        <v>0</v>
      </c>
      <c r="X191">
        <f>IF('ALL-Students'!X194='Master Answer Key'!$B193, 1, 0)</f>
        <v>1</v>
      </c>
      <c r="Y191">
        <f>IF('ALL-Students'!Y194='Master Answer Key'!$B193, 1, 0)</f>
        <v>0</v>
      </c>
      <c r="Z191">
        <f>IF('ALL-Students'!Z194='Master Answer Key'!$B193, 1, 0)</f>
        <v>1</v>
      </c>
      <c r="AA191">
        <f>IF('ALL-Students'!AA194='Master Answer Key'!$B193, 1, 0)</f>
        <v>1</v>
      </c>
      <c r="AB191">
        <f>IF('ALL-Students'!AB194='Master Answer Key'!$B193, 1, 0)</f>
        <v>1</v>
      </c>
      <c r="AC191">
        <f>IF('ALL-Students'!AC194='Master Answer Key'!$B193, 1, 0)</f>
        <v>0</v>
      </c>
      <c r="AD191">
        <f>IF('ALL-Students'!AD194='Master Answer Key'!$B193, 1, 0)</f>
        <v>1</v>
      </c>
      <c r="AE191">
        <f>IF('ALL-Students'!AE194='Master Answer Key'!$B193, 1, 0)</f>
        <v>0</v>
      </c>
      <c r="AF191">
        <f>IF('ALL-Students'!AF194='Master Answer Key'!$B193, 1, 0)</f>
        <v>1</v>
      </c>
      <c r="AG191">
        <f>IF('ALL-Students'!AG194='Master Answer Key'!$B193, 1, 0)</f>
        <v>0</v>
      </c>
      <c r="AH191">
        <f>IF('ALL-Students'!AH194='Master Answer Key'!$B193, 1, 0)</f>
        <v>0</v>
      </c>
      <c r="AI191">
        <f>IF('ALL-Students'!AI194='Master Answer Key'!$B193, 1, 0)</f>
        <v>1</v>
      </c>
      <c r="AJ191">
        <f>IF('ALL-Students'!AJ194='Master Answer Key'!$B193, 1, 0)</f>
        <v>1</v>
      </c>
      <c r="AK191">
        <f>IF('ALL-Students'!AK194='Master Answer Key'!$B193, 1, 0)</f>
        <v>1</v>
      </c>
      <c r="AL191">
        <f>IF('ALL-Students'!AL194='Master Answer Key'!$B193, 1, 0)</f>
        <v>0</v>
      </c>
      <c r="AM191">
        <f>IF('ALL-Students'!AM194='Master Answer Key'!$B193, 1, 0)</f>
        <v>1</v>
      </c>
      <c r="AN191">
        <f>IF('ALL-Students'!AN194='Master Answer Key'!$B193, 1, 0)</f>
        <v>0</v>
      </c>
      <c r="AO191">
        <f>IF('ALL-Students'!AO194='Master Answer Key'!$B193, 1, 0)</f>
        <v>1</v>
      </c>
      <c r="AP191">
        <f>IF('ALL-Students'!AP194='Master Answer Key'!$B193, 1, 0)</f>
        <v>1</v>
      </c>
      <c r="AQ191">
        <f>IF('ALL-Students'!AQ194='Master Answer Key'!$B193, 1, 0)</f>
        <v>0</v>
      </c>
      <c r="AR191">
        <f>IF('ALL-Students'!AR194='Master Answer Key'!$B193, 1, 0)</f>
        <v>1</v>
      </c>
      <c r="AS191">
        <f>IF('ALL-Students'!AS194='Master Answer Key'!$B193, 1, 0)</f>
        <v>0</v>
      </c>
      <c r="AT191">
        <f>IF('ALL-Students'!AT194='Master Answer Key'!$B193, 1, 0)</f>
        <v>1</v>
      </c>
      <c r="AU191">
        <f>IF('ALL-Students'!AU194='Master Answer Key'!$B193, 1, 0)</f>
        <v>1</v>
      </c>
      <c r="AV191">
        <f>IF('ALL-Students'!AV194='Master Answer Key'!$B193, 1, 0)</f>
        <v>0</v>
      </c>
      <c r="AW191">
        <f>IF('ALL-Students'!AW194='Master Answer Key'!$B193, 1, 0)</f>
        <v>1</v>
      </c>
      <c r="AX191">
        <f>IF('ALL-Students'!AX194='Master Answer Key'!$B193, 1, 0)</f>
        <v>0</v>
      </c>
      <c r="AY191">
        <f>IF('ALL-Students'!AY194='Master Answer Key'!$B193, 1, 0)</f>
        <v>1</v>
      </c>
      <c r="AZ191">
        <f>IF('ALL-Students'!AZ194='Master Answer Key'!$B193, 1, 0)</f>
        <v>1</v>
      </c>
      <c r="BA191">
        <f>IF('ALL-Students'!BA194='Master Answer Key'!$B193, 1, 0)</f>
        <v>1</v>
      </c>
      <c r="BB191">
        <f>IF('ALL-Students'!BB194='Master Answer Key'!$B193, 1, 0)</f>
        <v>1</v>
      </c>
      <c r="BC191">
        <f>IF('ALL-Students'!BC194='Master Answer Key'!$B193, 1, 0)</f>
        <v>1</v>
      </c>
      <c r="BD191">
        <f>IF('ALL-Students'!BD194='Master Answer Key'!$B193, 1, 0)</f>
        <v>0</v>
      </c>
      <c r="BE191">
        <f>IF('ALL-Students'!BE194='Master Answer Key'!$B193, 1, 0)</f>
        <v>1</v>
      </c>
      <c r="BF191">
        <f>IF('ALL-Students'!BF194='Master Answer Key'!$B193, 1, 0)</f>
        <v>1</v>
      </c>
      <c r="BG191">
        <f>IF('ALL-Students'!BG194='Master Answer Key'!$B193, 1, 0)</f>
        <v>1</v>
      </c>
      <c r="BH191">
        <f>IF('ALL-Students'!BH194='Master Answer Key'!$B193, 1, 0)</f>
        <v>1</v>
      </c>
      <c r="BI191">
        <f>IF('ALL-Students'!BI194='Master Answer Key'!$B193, 1, 0)</f>
        <v>1</v>
      </c>
      <c r="BJ191">
        <f>IF('ALL-Students'!BJ194='Master Answer Key'!$B193, 1, 0)</f>
        <v>1</v>
      </c>
      <c r="BK191">
        <f>IF('ALL-Students'!BK194='Master Answer Key'!$B193, 1, 0)</f>
        <v>1</v>
      </c>
      <c r="BL191">
        <f>IF('ALL-Students'!BL194='Master Answer Key'!$B193, 1, 0)</f>
        <v>1</v>
      </c>
      <c r="BM191">
        <f>IF('ALL-Students'!BM194='Master Answer Key'!$B193, 1, 0)</f>
        <v>1</v>
      </c>
      <c r="BN191">
        <f>IF('ALL-Students'!BN194='Master Answer Key'!$B193, 1, 0)</f>
        <v>1</v>
      </c>
      <c r="BO191">
        <f>IF('ALL-Students'!BO194='Master Answer Key'!$B193, 1, 0)</f>
        <v>1</v>
      </c>
      <c r="BP191">
        <f>IF('ALL-Students'!BP194='Master Answer Key'!$B193, 1, 0)</f>
        <v>1</v>
      </c>
      <c r="BQ191">
        <f>IF('ALL-Students'!BQ194='Master Answer Key'!$B193, 1, 0)</f>
        <v>1</v>
      </c>
      <c r="BR191">
        <f>IF('ALL-Students'!BR194='Master Answer Key'!$B193, 1, 0)</f>
        <v>1</v>
      </c>
      <c r="BS191">
        <f>IF('ALL-Students'!BS194='Master Answer Key'!$B193, 1, 0)</f>
        <v>1</v>
      </c>
      <c r="BT191">
        <f>IF('ALL-Students'!BT194='Master Answer Key'!$B193, 1, 0)</f>
        <v>1</v>
      </c>
      <c r="BU191">
        <f>IF('ALL-Students'!BU194='Master Answer Key'!$B193, 1, 0)</f>
        <v>1</v>
      </c>
      <c r="BV191">
        <f>IF('ALL-Students'!BV194='Master Answer Key'!$B193, 1, 0)</f>
        <v>1</v>
      </c>
      <c r="BW191">
        <f>IF('ALL-Students'!BW194='Master Answer Key'!$B193, 1, 0)</f>
        <v>1</v>
      </c>
      <c r="BX191">
        <f>IF('ALL-Students'!BX194='Master Answer Key'!$B193, 1, 0)</f>
        <v>1</v>
      </c>
      <c r="BY191">
        <f>IF('ALL-Students'!BY194='Master Answer Key'!$B193, 1, 0)</f>
        <v>1</v>
      </c>
      <c r="BZ191">
        <f>IF('ALL-Students'!BZ194='Master Answer Key'!$B193, 1, 0)</f>
        <v>1</v>
      </c>
      <c r="CA191">
        <f>IF('ALL-Students'!CA194='Master Answer Key'!$B193, 1, 0)</f>
        <v>1</v>
      </c>
      <c r="CB191">
        <f>IF('ALL-Students'!CB194='Master Answer Key'!$B193, 1, 0)</f>
        <v>1</v>
      </c>
      <c r="CC191">
        <f>IF('ALL-Students'!CC194='Master Answer Key'!$B193, 1, 0)</f>
        <v>1</v>
      </c>
    </row>
    <row r="192">
      <c r="A192" s="5" t="s">
        <v>296</v>
      </c>
      <c r="B192">
        <f>IF('ALL-Students'!B195='Master Answer Key'!$B194, 1, 0)</f>
        <v>1</v>
      </c>
      <c r="C192">
        <f>IF('ALL-Students'!C195='Master Answer Key'!$B194, 1, 0)</f>
        <v>1</v>
      </c>
      <c r="D192">
        <f>IF('ALL-Students'!D195='Master Answer Key'!$B194, 1, 0)</f>
        <v>1</v>
      </c>
      <c r="E192">
        <f>IF('ALL-Students'!E195='Master Answer Key'!$B194, 1, 0)</f>
        <v>1</v>
      </c>
      <c r="F192">
        <f>IF('ALL-Students'!F195='Master Answer Key'!$B194, 1, 0)</f>
        <v>1</v>
      </c>
      <c r="G192">
        <f>IF('ALL-Students'!G195='Master Answer Key'!$B194, 1, 0)</f>
        <v>0</v>
      </c>
      <c r="H192">
        <f>IF('ALL-Students'!H195='Master Answer Key'!$B194, 1, 0)</f>
        <v>1</v>
      </c>
      <c r="I192">
        <f>IF('ALL-Students'!I195='Master Answer Key'!$B194, 1, 0)</f>
        <v>1</v>
      </c>
      <c r="J192">
        <f>IF('ALL-Students'!J195='Master Answer Key'!$B194, 1, 0)</f>
        <v>1</v>
      </c>
      <c r="K192">
        <f>IF('ALL-Students'!K195='Master Answer Key'!$B194, 1, 0)</f>
        <v>1</v>
      </c>
      <c r="L192">
        <f>IF('ALL-Students'!L195='Master Answer Key'!$B194, 1, 0)</f>
        <v>1</v>
      </c>
      <c r="M192">
        <f>IF('ALL-Students'!M195='Master Answer Key'!$B194, 1, 0)</f>
        <v>1</v>
      </c>
      <c r="N192">
        <f>IF('ALL-Students'!N195='Master Answer Key'!$B194, 1, 0)</f>
        <v>1</v>
      </c>
      <c r="O192">
        <f>IF('ALL-Students'!O195='Master Answer Key'!$B194, 1, 0)</f>
        <v>0</v>
      </c>
      <c r="P192">
        <f>IF('ALL-Students'!P195='Master Answer Key'!$B194, 1, 0)</f>
        <v>1</v>
      </c>
      <c r="Q192">
        <f>IF('ALL-Students'!Q195='Master Answer Key'!$B194, 1, 0)</f>
        <v>0</v>
      </c>
      <c r="R192">
        <f>IF('ALL-Students'!R195='Master Answer Key'!$B194, 1, 0)</f>
        <v>1</v>
      </c>
      <c r="S192">
        <f>IF('ALL-Students'!S195='Master Answer Key'!$B194, 1, 0)</f>
        <v>0</v>
      </c>
      <c r="T192">
        <f>IF('ALL-Students'!T195='Master Answer Key'!$B194, 1, 0)</f>
        <v>1</v>
      </c>
      <c r="U192">
        <f>IF('ALL-Students'!U195='Master Answer Key'!$B194, 1, 0)</f>
        <v>0</v>
      </c>
      <c r="V192">
        <f>IF('ALL-Students'!V195='Master Answer Key'!$B194, 1, 0)</f>
        <v>1</v>
      </c>
      <c r="W192">
        <f>IF('ALL-Students'!W195='Master Answer Key'!$B194, 1, 0)</f>
        <v>0</v>
      </c>
      <c r="X192">
        <f>IF('ALL-Students'!X195='Master Answer Key'!$B194, 1, 0)</f>
        <v>0</v>
      </c>
      <c r="Y192">
        <f>IF('ALL-Students'!Y195='Master Answer Key'!$B194, 1, 0)</f>
        <v>0</v>
      </c>
      <c r="Z192">
        <f>IF('ALL-Students'!Z195='Master Answer Key'!$B194, 1, 0)</f>
        <v>1</v>
      </c>
      <c r="AA192">
        <f>IF('ALL-Students'!AA195='Master Answer Key'!$B194, 1, 0)</f>
        <v>1</v>
      </c>
      <c r="AB192">
        <f>IF('ALL-Students'!AB195='Master Answer Key'!$B194, 1, 0)</f>
        <v>1</v>
      </c>
      <c r="AC192">
        <f>IF('ALL-Students'!AC195='Master Answer Key'!$B194, 1, 0)</f>
        <v>1</v>
      </c>
      <c r="AD192">
        <f>IF('ALL-Students'!AD195='Master Answer Key'!$B194, 1, 0)</f>
        <v>1</v>
      </c>
      <c r="AE192">
        <f>IF('ALL-Students'!AE195='Master Answer Key'!$B194, 1, 0)</f>
        <v>0</v>
      </c>
      <c r="AF192">
        <f>IF('ALL-Students'!AF195='Master Answer Key'!$B194, 1, 0)</f>
        <v>1</v>
      </c>
      <c r="AG192">
        <f>IF('ALL-Students'!AG195='Master Answer Key'!$B194, 1, 0)</f>
        <v>1</v>
      </c>
      <c r="AH192">
        <f>IF('ALL-Students'!AH195='Master Answer Key'!$B194, 1, 0)</f>
        <v>1</v>
      </c>
      <c r="AI192">
        <f>IF('ALL-Students'!AI195='Master Answer Key'!$B194, 1, 0)</f>
        <v>1</v>
      </c>
      <c r="AJ192">
        <f>IF('ALL-Students'!AJ195='Master Answer Key'!$B194, 1, 0)</f>
        <v>1</v>
      </c>
      <c r="AK192">
        <f>IF('ALL-Students'!AK195='Master Answer Key'!$B194, 1, 0)</f>
        <v>0</v>
      </c>
      <c r="AL192">
        <f>IF('ALL-Students'!AL195='Master Answer Key'!$B194, 1, 0)</f>
        <v>1</v>
      </c>
      <c r="AM192">
        <f>IF('ALL-Students'!AM195='Master Answer Key'!$B194, 1, 0)</f>
        <v>1</v>
      </c>
      <c r="AN192">
        <f>IF('ALL-Students'!AN195='Master Answer Key'!$B194, 1, 0)</f>
        <v>0</v>
      </c>
      <c r="AO192">
        <f>IF('ALL-Students'!AO195='Master Answer Key'!$B194, 1, 0)</f>
        <v>1</v>
      </c>
      <c r="AP192">
        <f>IF('ALL-Students'!AP195='Master Answer Key'!$B194, 1, 0)</f>
        <v>1</v>
      </c>
      <c r="AQ192">
        <f>IF('ALL-Students'!AQ195='Master Answer Key'!$B194, 1, 0)</f>
        <v>1</v>
      </c>
      <c r="AR192">
        <f>IF('ALL-Students'!AR195='Master Answer Key'!$B194, 1, 0)</f>
        <v>1</v>
      </c>
      <c r="AS192">
        <f>IF('ALL-Students'!AS195='Master Answer Key'!$B194, 1, 0)</f>
        <v>0</v>
      </c>
      <c r="AT192">
        <f>IF('ALL-Students'!AT195='Master Answer Key'!$B194, 1, 0)</f>
        <v>1</v>
      </c>
      <c r="AU192">
        <f>IF('ALL-Students'!AU195='Master Answer Key'!$B194, 1, 0)</f>
        <v>1</v>
      </c>
      <c r="AV192">
        <f>IF('ALL-Students'!AV195='Master Answer Key'!$B194, 1, 0)</f>
        <v>0</v>
      </c>
      <c r="AW192">
        <f>IF('ALL-Students'!AW195='Master Answer Key'!$B194, 1, 0)</f>
        <v>1</v>
      </c>
      <c r="AX192">
        <f>IF('ALL-Students'!AX195='Master Answer Key'!$B194, 1, 0)</f>
        <v>1</v>
      </c>
      <c r="AY192">
        <f>IF('ALL-Students'!AY195='Master Answer Key'!$B194, 1, 0)</f>
        <v>1</v>
      </c>
      <c r="AZ192">
        <f>IF('ALL-Students'!AZ195='Master Answer Key'!$B194, 1, 0)</f>
        <v>1</v>
      </c>
      <c r="BA192">
        <f>IF('ALL-Students'!BA195='Master Answer Key'!$B194, 1, 0)</f>
        <v>1</v>
      </c>
      <c r="BB192">
        <f>IF('ALL-Students'!BB195='Master Answer Key'!$B194, 1, 0)</f>
        <v>1</v>
      </c>
      <c r="BC192">
        <f>IF('ALL-Students'!BC195='Master Answer Key'!$B194, 1, 0)</f>
        <v>1</v>
      </c>
      <c r="BD192">
        <f>IF('ALL-Students'!BD195='Master Answer Key'!$B194, 1, 0)</f>
        <v>0</v>
      </c>
      <c r="BE192">
        <f>IF('ALL-Students'!BE195='Master Answer Key'!$B194, 1, 0)</f>
        <v>1</v>
      </c>
      <c r="BF192">
        <f>IF('ALL-Students'!BF195='Master Answer Key'!$B194, 1, 0)</f>
        <v>1</v>
      </c>
      <c r="BG192">
        <f>IF('ALL-Students'!BG195='Master Answer Key'!$B194, 1, 0)</f>
        <v>1</v>
      </c>
      <c r="BH192">
        <f>IF('ALL-Students'!BH195='Master Answer Key'!$B194, 1, 0)</f>
        <v>1</v>
      </c>
      <c r="BI192">
        <f>IF('ALL-Students'!BI195='Master Answer Key'!$B194, 1, 0)</f>
        <v>1</v>
      </c>
      <c r="BJ192">
        <f>IF('ALL-Students'!BJ195='Master Answer Key'!$B194, 1, 0)</f>
        <v>1</v>
      </c>
      <c r="BK192">
        <f>IF('ALL-Students'!BK195='Master Answer Key'!$B194, 1, 0)</f>
        <v>1</v>
      </c>
      <c r="BL192">
        <f>IF('ALL-Students'!BL195='Master Answer Key'!$B194, 1, 0)</f>
        <v>1</v>
      </c>
      <c r="BM192">
        <f>IF('ALL-Students'!BM195='Master Answer Key'!$B194, 1, 0)</f>
        <v>1</v>
      </c>
      <c r="BN192">
        <f>IF('ALL-Students'!BN195='Master Answer Key'!$B194, 1, 0)</f>
        <v>1</v>
      </c>
      <c r="BO192">
        <f>IF('ALL-Students'!BO195='Master Answer Key'!$B194, 1, 0)</f>
        <v>1</v>
      </c>
      <c r="BP192">
        <f>IF('ALL-Students'!BP195='Master Answer Key'!$B194, 1, 0)</f>
        <v>1</v>
      </c>
      <c r="BQ192">
        <f>IF('ALL-Students'!BQ195='Master Answer Key'!$B194, 1, 0)</f>
        <v>0</v>
      </c>
      <c r="BR192">
        <f>IF('ALL-Students'!BR195='Master Answer Key'!$B194, 1, 0)</f>
        <v>1</v>
      </c>
      <c r="BS192">
        <f>IF('ALL-Students'!BS195='Master Answer Key'!$B194, 1, 0)</f>
        <v>1</v>
      </c>
      <c r="BT192">
        <f>IF('ALL-Students'!BT195='Master Answer Key'!$B194, 1, 0)</f>
        <v>1</v>
      </c>
      <c r="BU192">
        <f>IF('ALL-Students'!BU195='Master Answer Key'!$B194, 1, 0)</f>
        <v>1</v>
      </c>
      <c r="BV192">
        <f>IF('ALL-Students'!BV195='Master Answer Key'!$B194, 1, 0)</f>
        <v>0</v>
      </c>
      <c r="BW192">
        <f>IF('ALL-Students'!BW195='Master Answer Key'!$B194, 1, 0)</f>
        <v>0</v>
      </c>
      <c r="BX192">
        <f>IF('ALL-Students'!BX195='Master Answer Key'!$B194, 1, 0)</f>
        <v>1</v>
      </c>
      <c r="BY192">
        <f>IF('ALL-Students'!BY195='Master Answer Key'!$B194, 1, 0)</f>
        <v>1</v>
      </c>
      <c r="BZ192">
        <f>IF('ALL-Students'!BZ195='Master Answer Key'!$B194, 1, 0)</f>
        <v>1</v>
      </c>
      <c r="CA192">
        <f>IF('ALL-Students'!CA195='Master Answer Key'!$B194, 1, 0)</f>
        <v>1</v>
      </c>
      <c r="CB192">
        <f>IF('ALL-Students'!CB195='Master Answer Key'!$B194, 1, 0)</f>
        <v>1</v>
      </c>
      <c r="CC192">
        <f>IF('ALL-Students'!CC195='Master Answer Key'!$B194, 1, 0)</f>
        <v>1</v>
      </c>
    </row>
    <row r="193">
      <c r="A193" s="5" t="s">
        <v>297</v>
      </c>
      <c r="B193">
        <f>IF('ALL-Students'!B196='Master Answer Key'!$B195, 1, 0)</f>
        <v>1</v>
      </c>
      <c r="C193">
        <f>IF('ALL-Students'!C196='Master Answer Key'!$B195, 1, 0)</f>
        <v>1</v>
      </c>
      <c r="D193">
        <f>IF('ALL-Students'!D196='Master Answer Key'!$B195, 1, 0)</f>
        <v>1</v>
      </c>
      <c r="E193">
        <f>IF('ALL-Students'!E196='Master Answer Key'!$B195, 1, 0)</f>
        <v>1</v>
      </c>
      <c r="F193">
        <f>IF('ALL-Students'!F196='Master Answer Key'!$B195, 1, 0)</f>
        <v>1</v>
      </c>
      <c r="G193">
        <f>IF('ALL-Students'!G196='Master Answer Key'!$B195, 1, 0)</f>
        <v>0</v>
      </c>
      <c r="H193">
        <f>IF('ALL-Students'!H196='Master Answer Key'!$B195, 1, 0)</f>
        <v>1</v>
      </c>
      <c r="I193">
        <f>IF('ALL-Students'!I196='Master Answer Key'!$B195, 1, 0)</f>
        <v>1</v>
      </c>
      <c r="J193">
        <f>IF('ALL-Students'!J196='Master Answer Key'!$B195, 1, 0)</f>
        <v>1</v>
      </c>
      <c r="K193">
        <f>IF('ALL-Students'!K196='Master Answer Key'!$B195, 1, 0)</f>
        <v>1</v>
      </c>
      <c r="L193">
        <f>IF('ALL-Students'!L196='Master Answer Key'!$B195, 1, 0)</f>
        <v>1</v>
      </c>
      <c r="M193">
        <f>IF('ALL-Students'!M196='Master Answer Key'!$B195, 1, 0)</f>
        <v>1</v>
      </c>
      <c r="N193">
        <f>IF('ALL-Students'!N196='Master Answer Key'!$B195, 1, 0)</f>
        <v>1</v>
      </c>
      <c r="O193">
        <f>IF('ALL-Students'!O196='Master Answer Key'!$B195, 1, 0)</f>
        <v>1</v>
      </c>
      <c r="P193">
        <f>IF('ALL-Students'!P196='Master Answer Key'!$B195, 1, 0)</f>
        <v>1</v>
      </c>
      <c r="Q193">
        <f>IF('ALL-Students'!Q196='Master Answer Key'!$B195, 1, 0)</f>
        <v>1</v>
      </c>
      <c r="R193">
        <f>IF('ALL-Students'!R196='Master Answer Key'!$B195, 1, 0)</f>
        <v>1</v>
      </c>
      <c r="S193">
        <f>IF('ALL-Students'!S196='Master Answer Key'!$B195, 1, 0)</f>
        <v>0</v>
      </c>
      <c r="T193">
        <f>IF('ALL-Students'!T196='Master Answer Key'!$B195, 1, 0)</f>
        <v>1</v>
      </c>
      <c r="U193">
        <f>IF('ALL-Students'!U196='Master Answer Key'!$B195, 1, 0)</f>
        <v>1</v>
      </c>
      <c r="V193">
        <f>IF('ALL-Students'!V196='Master Answer Key'!$B195, 1, 0)</f>
        <v>1</v>
      </c>
      <c r="W193">
        <f>IF('ALL-Students'!W196='Master Answer Key'!$B195, 1, 0)</f>
        <v>0</v>
      </c>
      <c r="X193">
        <f>IF('ALL-Students'!X196='Master Answer Key'!$B195, 1, 0)</f>
        <v>1</v>
      </c>
      <c r="Y193">
        <f>IF('ALL-Students'!Y196='Master Answer Key'!$B195, 1, 0)</f>
        <v>0</v>
      </c>
      <c r="Z193">
        <f>IF('ALL-Students'!Z196='Master Answer Key'!$B195, 1, 0)</f>
        <v>1</v>
      </c>
      <c r="AA193">
        <f>IF('ALL-Students'!AA196='Master Answer Key'!$B195, 1, 0)</f>
        <v>1</v>
      </c>
      <c r="AB193">
        <f>IF('ALL-Students'!AB196='Master Answer Key'!$B195, 1, 0)</f>
        <v>1</v>
      </c>
      <c r="AC193">
        <f>IF('ALL-Students'!AC196='Master Answer Key'!$B195, 1, 0)</f>
        <v>0</v>
      </c>
      <c r="AD193">
        <f>IF('ALL-Students'!AD196='Master Answer Key'!$B195, 1, 0)</f>
        <v>1</v>
      </c>
      <c r="AE193">
        <f>IF('ALL-Students'!AE196='Master Answer Key'!$B195, 1, 0)</f>
        <v>0</v>
      </c>
      <c r="AF193">
        <f>IF('ALL-Students'!AF196='Master Answer Key'!$B195, 1, 0)</f>
        <v>1</v>
      </c>
      <c r="AG193">
        <f>IF('ALL-Students'!AG196='Master Answer Key'!$B195, 1, 0)</f>
        <v>1</v>
      </c>
      <c r="AH193">
        <f>IF('ALL-Students'!AH196='Master Answer Key'!$B195, 1, 0)</f>
        <v>1</v>
      </c>
      <c r="AI193">
        <f>IF('ALL-Students'!AI196='Master Answer Key'!$B195, 1, 0)</f>
        <v>1</v>
      </c>
      <c r="AJ193">
        <f>IF('ALL-Students'!AJ196='Master Answer Key'!$B195, 1, 0)</f>
        <v>1</v>
      </c>
      <c r="AK193">
        <f>IF('ALL-Students'!AK196='Master Answer Key'!$B195, 1, 0)</f>
        <v>1</v>
      </c>
      <c r="AL193">
        <f>IF('ALL-Students'!AL196='Master Answer Key'!$B195, 1, 0)</f>
        <v>1</v>
      </c>
      <c r="AM193">
        <f>IF('ALL-Students'!AM196='Master Answer Key'!$B195, 1, 0)</f>
        <v>1</v>
      </c>
      <c r="AN193">
        <f>IF('ALL-Students'!AN196='Master Answer Key'!$B195, 1, 0)</f>
        <v>0</v>
      </c>
      <c r="AO193">
        <f>IF('ALL-Students'!AO196='Master Answer Key'!$B195, 1, 0)</f>
        <v>1</v>
      </c>
      <c r="AP193">
        <f>IF('ALL-Students'!AP196='Master Answer Key'!$B195, 1, 0)</f>
        <v>1</v>
      </c>
      <c r="AQ193">
        <f>IF('ALL-Students'!AQ196='Master Answer Key'!$B195, 1, 0)</f>
        <v>1</v>
      </c>
      <c r="AR193">
        <f>IF('ALL-Students'!AR196='Master Answer Key'!$B195, 1, 0)</f>
        <v>1</v>
      </c>
      <c r="AS193">
        <f>IF('ALL-Students'!AS196='Master Answer Key'!$B195, 1, 0)</f>
        <v>0</v>
      </c>
      <c r="AT193">
        <f>IF('ALL-Students'!AT196='Master Answer Key'!$B195, 1, 0)</f>
        <v>1</v>
      </c>
      <c r="AU193">
        <f>IF('ALL-Students'!AU196='Master Answer Key'!$B195, 1, 0)</f>
        <v>1</v>
      </c>
      <c r="AV193">
        <f>IF('ALL-Students'!AV196='Master Answer Key'!$B195, 1, 0)</f>
        <v>0</v>
      </c>
      <c r="AW193">
        <f>IF('ALL-Students'!AW196='Master Answer Key'!$B195, 1, 0)</f>
        <v>1</v>
      </c>
      <c r="AX193">
        <f>IF('ALL-Students'!AX196='Master Answer Key'!$B195, 1, 0)</f>
        <v>1</v>
      </c>
      <c r="AY193">
        <f>IF('ALL-Students'!AY196='Master Answer Key'!$B195, 1, 0)</f>
        <v>1</v>
      </c>
      <c r="AZ193">
        <f>IF('ALL-Students'!AZ196='Master Answer Key'!$B195, 1, 0)</f>
        <v>1</v>
      </c>
      <c r="BA193">
        <f>IF('ALL-Students'!BA196='Master Answer Key'!$B195, 1, 0)</f>
        <v>1</v>
      </c>
      <c r="BB193">
        <f>IF('ALL-Students'!BB196='Master Answer Key'!$B195, 1, 0)</f>
        <v>1</v>
      </c>
      <c r="BC193">
        <f>IF('ALL-Students'!BC196='Master Answer Key'!$B195, 1, 0)</f>
        <v>0</v>
      </c>
      <c r="BD193">
        <f>IF('ALL-Students'!BD196='Master Answer Key'!$B195, 1, 0)</f>
        <v>0</v>
      </c>
      <c r="BE193">
        <f>IF('ALL-Students'!BE196='Master Answer Key'!$B195, 1, 0)</f>
        <v>1</v>
      </c>
      <c r="BF193">
        <f>IF('ALL-Students'!BF196='Master Answer Key'!$B195, 1, 0)</f>
        <v>1</v>
      </c>
      <c r="BG193">
        <f>IF('ALL-Students'!BG196='Master Answer Key'!$B195, 1, 0)</f>
        <v>1</v>
      </c>
      <c r="BH193">
        <f>IF('ALL-Students'!BH196='Master Answer Key'!$B195, 1, 0)</f>
        <v>1</v>
      </c>
      <c r="BI193">
        <f>IF('ALL-Students'!BI196='Master Answer Key'!$B195, 1, 0)</f>
        <v>1</v>
      </c>
      <c r="BJ193">
        <f>IF('ALL-Students'!BJ196='Master Answer Key'!$B195, 1, 0)</f>
        <v>1</v>
      </c>
      <c r="BK193">
        <f>IF('ALL-Students'!BK196='Master Answer Key'!$B195, 1, 0)</f>
        <v>1</v>
      </c>
      <c r="BL193">
        <f>IF('ALL-Students'!BL196='Master Answer Key'!$B195, 1, 0)</f>
        <v>1</v>
      </c>
      <c r="BM193">
        <f>IF('ALL-Students'!BM196='Master Answer Key'!$B195, 1, 0)</f>
        <v>1</v>
      </c>
      <c r="BN193">
        <f>IF('ALL-Students'!BN196='Master Answer Key'!$B195, 1, 0)</f>
        <v>1</v>
      </c>
      <c r="BO193">
        <f>IF('ALL-Students'!BO196='Master Answer Key'!$B195, 1, 0)</f>
        <v>1</v>
      </c>
      <c r="BP193">
        <f>IF('ALL-Students'!BP196='Master Answer Key'!$B195, 1, 0)</f>
        <v>1</v>
      </c>
      <c r="BQ193">
        <f>IF('ALL-Students'!BQ196='Master Answer Key'!$B195, 1, 0)</f>
        <v>1</v>
      </c>
      <c r="BR193">
        <f>IF('ALL-Students'!BR196='Master Answer Key'!$B195, 1, 0)</f>
        <v>1</v>
      </c>
      <c r="BS193">
        <f>IF('ALL-Students'!BS196='Master Answer Key'!$B195, 1, 0)</f>
        <v>1</v>
      </c>
      <c r="BT193">
        <f>IF('ALL-Students'!BT196='Master Answer Key'!$B195, 1, 0)</f>
        <v>1</v>
      </c>
      <c r="BU193">
        <f>IF('ALL-Students'!BU196='Master Answer Key'!$B195, 1, 0)</f>
        <v>1</v>
      </c>
      <c r="BV193">
        <f>IF('ALL-Students'!BV196='Master Answer Key'!$B195, 1, 0)</f>
        <v>1</v>
      </c>
      <c r="BW193">
        <f>IF('ALL-Students'!BW196='Master Answer Key'!$B195, 1, 0)</f>
        <v>1</v>
      </c>
      <c r="BX193">
        <f>IF('ALL-Students'!BX196='Master Answer Key'!$B195, 1, 0)</f>
        <v>1</v>
      </c>
      <c r="BY193">
        <f>IF('ALL-Students'!BY196='Master Answer Key'!$B195, 1, 0)</f>
        <v>1</v>
      </c>
      <c r="BZ193">
        <f>IF('ALL-Students'!BZ196='Master Answer Key'!$B195, 1, 0)</f>
        <v>1</v>
      </c>
      <c r="CA193">
        <f>IF('ALL-Students'!CA196='Master Answer Key'!$B195, 1, 0)</f>
        <v>1</v>
      </c>
      <c r="CB193">
        <f>IF('ALL-Students'!CB196='Master Answer Key'!$B195, 1, 0)</f>
        <v>1</v>
      </c>
      <c r="CC193">
        <f>IF('ALL-Students'!CC196='Master Answer Key'!$B195, 1, 0)</f>
        <v>1</v>
      </c>
    </row>
    <row r="194">
      <c r="A194" s="5" t="s">
        <v>298</v>
      </c>
      <c r="B194">
        <f>IF('ALL-Students'!B197='Master Answer Key'!$B196, 1, 0)</f>
        <v>1</v>
      </c>
      <c r="C194">
        <f>IF('ALL-Students'!C197='Master Answer Key'!$B196, 1, 0)</f>
        <v>1</v>
      </c>
      <c r="D194">
        <f>IF('ALL-Students'!D197='Master Answer Key'!$B196, 1, 0)</f>
        <v>1</v>
      </c>
      <c r="E194">
        <f>IF('ALL-Students'!E197='Master Answer Key'!$B196, 1, 0)</f>
        <v>1</v>
      </c>
      <c r="F194">
        <f>IF('ALL-Students'!F197='Master Answer Key'!$B196, 1, 0)</f>
        <v>1</v>
      </c>
      <c r="G194">
        <f>IF('ALL-Students'!G197='Master Answer Key'!$B196, 1, 0)</f>
        <v>0</v>
      </c>
      <c r="H194">
        <f>IF('ALL-Students'!H197='Master Answer Key'!$B196, 1, 0)</f>
        <v>1</v>
      </c>
      <c r="I194">
        <f>IF('ALL-Students'!I197='Master Answer Key'!$B196, 1, 0)</f>
        <v>1</v>
      </c>
      <c r="J194">
        <f>IF('ALL-Students'!J197='Master Answer Key'!$B196, 1, 0)</f>
        <v>1</v>
      </c>
      <c r="K194">
        <f>IF('ALL-Students'!K197='Master Answer Key'!$B196, 1, 0)</f>
        <v>1</v>
      </c>
      <c r="L194">
        <f>IF('ALL-Students'!L197='Master Answer Key'!$B196, 1, 0)</f>
        <v>1</v>
      </c>
      <c r="M194">
        <f>IF('ALL-Students'!M197='Master Answer Key'!$B196, 1, 0)</f>
        <v>1</v>
      </c>
      <c r="N194">
        <f>IF('ALL-Students'!N197='Master Answer Key'!$B196, 1, 0)</f>
        <v>1</v>
      </c>
      <c r="O194">
        <f>IF('ALL-Students'!O197='Master Answer Key'!$B196, 1, 0)</f>
        <v>1</v>
      </c>
      <c r="P194">
        <f>IF('ALL-Students'!P197='Master Answer Key'!$B196, 1, 0)</f>
        <v>1</v>
      </c>
      <c r="Q194">
        <f>IF('ALL-Students'!Q197='Master Answer Key'!$B196, 1, 0)</f>
        <v>1</v>
      </c>
      <c r="R194">
        <f>IF('ALL-Students'!R197='Master Answer Key'!$B196, 1, 0)</f>
        <v>1</v>
      </c>
      <c r="S194">
        <f>IF('ALL-Students'!S197='Master Answer Key'!$B196, 1, 0)</f>
        <v>1</v>
      </c>
      <c r="T194">
        <f>IF('ALL-Students'!T197='Master Answer Key'!$B196, 1, 0)</f>
        <v>1</v>
      </c>
      <c r="U194">
        <f>IF('ALL-Students'!U197='Master Answer Key'!$B196, 1, 0)</f>
        <v>1</v>
      </c>
      <c r="V194">
        <f>IF('ALL-Students'!V197='Master Answer Key'!$B196, 1, 0)</f>
        <v>1</v>
      </c>
      <c r="W194">
        <f>IF('ALL-Students'!W197='Master Answer Key'!$B196, 1, 0)</f>
        <v>0</v>
      </c>
      <c r="X194">
        <f>IF('ALL-Students'!X197='Master Answer Key'!$B196, 1, 0)</f>
        <v>1</v>
      </c>
      <c r="Y194">
        <f>IF('ALL-Students'!Y197='Master Answer Key'!$B196, 1, 0)</f>
        <v>0</v>
      </c>
      <c r="Z194">
        <f>IF('ALL-Students'!Z197='Master Answer Key'!$B196, 1, 0)</f>
        <v>1</v>
      </c>
      <c r="AA194">
        <f>IF('ALL-Students'!AA197='Master Answer Key'!$B196, 1, 0)</f>
        <v>1</v>
      </c>
      <c r="AB194">
        <f>IF('ALL-Students'!AB197='Master Answer Key'!$B196, 1, 0)</f>
        <v>1</v>
      </c>
      <c r="AC194">
        <f>IF('ALL-Students'!AC197='Master Answer Key'!$B196, 1, 0)</f>
        <v>1</v>
      </c>
      <c r="AD194">
        <f>IF('ALL-Students'!AD197='Master Answer Key'!$B196, 1, 0)</f>
        <v>1</v>
      </c>
      <c r="AE194">
        <f>IF('ALL-Students'!AE197='Master Answer Key'!$B196, 1, 0)</f>
        <v>1</v>
      </c>
      <c r="AF194">
        <f>IF('ALL-Students'!AF197='Master Answer Key'!$B196, 1, 0)</f>
        <v>1</v>
      </c>
      <c r="AG194">
        <f>IF('ALL-Students'!AG197='Master Answer Key'!$B196, 1, 0)</f>
        <v>1</v>
      </c>
      <c r="AH194">
        <f>IF('ALL-Students'!AH197='Master Answer Key'!$B196, 1, 0)</f>
        <v>1</v>
      </c>
      <c r="AI194">
        <f>IF('ALL-Students'!AI197='Master Answer Key'!$B196, 1, 0)</f>
        <v>1</v>
      </c>
      <c r="AJ194">
        <f>IF('ALL-Students'!AJ197='Master Answer Key'!$B196, 1, 0)</f>
        <v>1</v>
      </c>
      <c r="AK194">
        <f>IF('ALL-Students'!AK197='Master Answer Key'!$B196, 1, 0)</f>
        <v>1</v>
      </c>
      <c r="AL194">
        <f>IF('ALL-Students'!AL197='Master Answer Key'!$B196, 1, 0)</f>
        <v>1</v>
      </c>
      <c r="AM194">
        <f>IF('ALL-Students'!AM197='Master Answer Key'!$B196, 1, 0)</f>
        <v>1</v>
      </c>
      <c r="AN194">
        <f>IF('ALL-Students'!AN197='Master Answer Key'!$B196, 1, 0)</f>
        <v>0</v>
      </c>
      <c r="AO194">
        <f>IF('ALL-Students'!AO197='Master Answer Key'!$B196, 1, 0)</f>
        <v>1</v>
      </c>
      <c r="AP194">
        <f>IF('ALL-Students'!AP197='Master Answer Key'!$B196, 1, 0)</f>
        <v>1</v>
      </c>
      <c r="AQ194">
        <f>IF('ALL-Students'!AQ197='Master Answer Key'!$B196, 1, 0)</f>
        <v>1</v>
      </c>
      <c r="AR194">
        <f>IF('ALL-Students'!AR197='Master Answer Key'!$B196, 1, 0)</f>
        <v>1</v>
      </c>
      <c r="AS194">
        <f>IF('ALL-Students'!AS197='Master Answer Key'!$B196, 1, 0)</f>
        <v>0</v>
      </c>
      <c r="AT194">
        <f>IF('ALL-Students'!AT197='Master Answer Key'!$B196, 1, 0)</f>
        <v>1</v>
      </c>
      <c r="AU194">
        <f>IF('ALL-Students'!AU197='Master Answer Key'!$B196, 1, 0)</f>
        <v>1</v>
      </c>
      <c r="AV194">
        <f>IF('ALL-Students'!AV197='Master Answer Key'!$B196, 1, 0)</f>
        <v>0</v>
      </c>
      <c r="AW194">
        <f>IF('ALL-Students'!AW197='Master Answer Key'!$B196, 1, 0)</f>
        <v>1</v>
      </c>
      <c r="AX194">
        <f>IF('ALL-Students'!AX197='Master Answer Key'!$B196, 1, 0)</f>
        <v>1</v>
      </c>
      <c r="AY194">
        <f>IF('ALL-Students'!AY197='Master Answer Key'!$B196, 1, 0)</f>
        <v>1</v>
      </c>
      <c r="AZ194">
        <f>IF('ALL-Students'!AZ197='Master Answer Key'!$B196, 1, 0)</f>
        <v>1</v>
      </c>
      <c r="BA194">
        <f>IF('ALL-Students'!BA197='Master Answer Key'!$B196, 1, 0)</f>
        <v>1</v>
      </c>
      <c r="BB194">
        <f>IF('ALL-Students'!BB197='Master Answer Key'!$B196, 1, 0)</f>
        <v>1</v>
      </c>
      <c r="BC194">
        <f>IF('ALL-Students'!BC197='Master Answer Key'!$B196, 1, 0)</f>
        <v>1</v>
      </c>
      <c r="BD194">
        <f>IF('ALL-Students'!BD197='Master Answer Key'!$B196, 1, 0)</f>
        <v>0</v>
      </c>
      <c r="BE194">
        <f>IF('ALL-Students'!BE197='Master Answer Key'!$B196, 1, 0)</f>
        <v>1</v>
      </c>
      <c r="BF194">
        <f>IF('ALL-Students'!BF197='Master Answer Key'!$B196, 1, 0)</f>
        <v>1</v>
      </c>
      <c r="BG194">
        <f>IF('ALL-Students'!BG197='Master Answer Key'!$B196, 1, 0)</f>
        <v>1</v>
      </c>
      <c r="BH194">
        <f>IF('ALL-Students'!BH197='Master Answer Key'!$B196, 1, 0)</f>
        <v>1</v>
      </c>
      <c r="BI194">
        <f>IF('ALL-Students'!BI197='Master Answer Key'!$B196, 1, 0)</f>
        <v>1</v>
      </c>
      <c r="BJ194">
        <f>IF('ALL-Students'!BJ197='Master Answer Key'!$B196, 1, 0)</f>
        <v>1</v>
      </c>
      <c r="BK194">
        <f>IF('ALL-Students'!BK197='Master Answer Key'!$B196, 1, 0)</f>
        <v>1</v>
      </c>
      <c r="BL194">
        <f>IF('ALL-Students'!BL197='Master Answer Key'!$B196, 1, 0)</f>
        <v>1</v>
      </c>
      <c r="BM194">
        <f>IF('ALL-Students'!BM197='Master Answer Key'!$B196, 1, 0)</f>
        <v>1</v>
      </c>
      <c r="BN194">
        <f>IF('ALL-Students'!BN197='Master Answer Key'!$B196, 1, 0)</f>
        <v>1</v>
      </c>
      <c r="BO194">
        <f>IF('ALL-Students'!BO197='Master Answer Key'!$B196, 1, 0)</f>
        <v>1</v>
      </c>
      <c r="BP194">
        <f>IF('ALL-Students'!BP197='Master Answer Key'!$B196, 1, 0)</f>
        <v>1</v>
      </c>
      <c r="BQ194">
        <f>IF('ALL-Students'!BQ197='Master Answer Key'!$B196, 1, 0)</f>
        <v>0</v>
      </c>
      <c r="BR194">
        <f>IF('ALL-Students'!BR197='Master Answer Key'!$B196, 1, 0)</f>
        <v>1</v>
      </c>
      <c r="BS194">
        <f>IF('ALL-Students'!BS197='Master Answer Key'!$B196, 1, 0)</f>
        <v>1</v>
      </c>
      <c r="BT194">
        <f>IF('ALL-Students'!BT197='Master Answer Key'!$B196, 1, 0)</f>
        <v>1</v>
      </c>
      <c r="BU194">
        <f>IF('ALL-Students'!BU197='Master Answer Key'!$B196, 1, 0)</f>
        <v>1</v>
      </c>
      <c r="BV194">
        <f>IF('ALL-Students'!BV197='Master Answer Key'!$B196, 1, 0)</f>
        <v>1</v>
      </c>
      <c r="BW194">
        <f>IF('ALL-Students'!BW197='Master Answer Key'!$B196, 1, 0)</f>
        <v>1</v>
      </c>
      <c r="BX194">
        <f>IF('ALL-Students'!BX197='Master Answer Key'!$B196, 1, 0)</f>
        <v>1</v>
      </c>
      <c r="BY194">
        <f>IF('ALL-Students'!BY197='Master Answer Key'!$B196, 1, 0)</f>
        <v>1</v>
      </c>
      <c r="BZ194">
        <f>IF('ALL-Students'!BZ197='Master Answer Key'!$B196, 1, 0)</f>
        <v>1</v>
      </c>
      <c r="CA194">
        <f>IF('ALL-Students'!CA197='Master Answer Key'!$B196, 1, 0)</f>
        <v>1</v>
      </c>
      <c r="CB194">
        <f>IF('ALL-Students'!CB197='Master Answer Key'!$B196, 1, 0)</f>
        <v>1</v>
      </c>
      <c r="CC194">
        <f>IF('ALL-Students'!CC197='Master Answer Key'!$B196, 1, 0)</f>
        <v>1</v>
      </c>
    </row>
    <row r="195">
      <c r="A195" s="5" t="s">
        <v>299</v>
      </c>
      <c r="B195">
        <f>IF('ALL-Students'!B198='Master Answer Key'!$B197, 1, 0)</f>
        <v>1</v>
      </c>
      <c r="C195">
        <f>IF('ALL-Students'!C198='Master Answer Key'!$B197, 1, 0)</f>
        <v>1</v>
      </c>
      <c r="D195">
        <f>IF('ALL-Students'!D198='Master Answer Key'!$B197, 1, 0)</f>
        <v>1</v>
      </c>
      <c r="E195">
        <f>IF('ALL-Students'!E198='Master Answer Key'!$B197, 1, 0)</f>
        <v>0</v>
      </c>
      <c r="F195">
        <f>IF('ALL-Students'!F198='Master Answer Key'!$B197, 1, 0)</f>
        <v>0</v>
      </c>
      <c r="G195">
        <f>IF('ALL-Students'!G198='Master Answer Key'!$B197, 1, 0)</f>
        <v>0</v>
      </c>
      <c r="H195">
        <f>IF('ALL-Students'!H198='Master Answer Key'!$B197, 1, 0)</f>
        <v>1</v>
      </c>
      <c r="I195">
        <f>IF('ALL-Students'!I198='Master Answer Key'!$B197, 1, 0)</f>
        <v>1</v>
      </c>
      <c r="J195">
        <f>IF('ALL-Students'!J198='Master Answer Key'!$B197, 1, 0)</f>
        <v>1</v>
      </c>
      <c r="K195">
        <f>IF('ALL-Students'!K198='Master Answer Key'!$B197, 1, 0)</f>
        <v>1</v>
      </c>
      <c r="L195">
        <f>IF('ALL-Students'!L198='Master Answer Key'!$B197, 1, 0)</f>
        <v>1</v>
      </c>
      <c r="M195">
        <f>IF('ALL-Students'!M198='Master Answer Key'!$B197, 1, 0)</f>
        <v>1</v>
      </c>
      <c r="N195">
        <f>IF('ALL-Students'!N198='Master Answer Key'!$B197, 1, 0)</f>
        <v>1</v>
      </c>
      <c r="O195">
        <f>IF('ALL-Students'!O198='Master Answer Key'!$B197, 1, 0)</f>
        <v>1</v>
      </c>
      <c r="P195">
        <f>IF('ALL-Students'!P198='Master Answer Key'!$B197, 1, 0)</f>
        <v>1</v>
      </c>
      <c r="Q195">
        <f>IF('ALL-Students'!Q198='Master Answer Key'!$B197, 1, 0)</f>
        <v>1</v>
      </c>
      <c r="R195">
        <f>IF('ALL-Students'!R198='Master Answer Key'!$B197, 1, 0)</f>
        <v>0</v>
      </c>
      <c r="S195">
        <f>IF('ALL-Students'!S198='Master Answer Key'!$B197, 1, 0)</f>
        <v>1</v>
      </c>
      <c r="T195">
        <f>IF('ALL-Students'!T198='Master Answer Key'!$B197, 1, 0)</f>
        <v>1</v>
      </c>
      <c r="U195">
        <f>IF('ALL-Students'!U198='Master Answer Key'!$B197, 1, 0)</f>
        <v>1</v>
      </c>
      <c r="V195">
        <f>IF('ALL-Students'!V198='Master Answer Key'!$B197, 1, 0)</f>
        <v>1</v>
      </c>
      <c r="W195">
        <f>IF('ALL-Students'!W198='Master Answer Key'!$B197, 1, 0)</f>
        <v>0</v>
      </c>
      <c r="X195">
        <f>IF('ALL-Students'!X198='Master Answer Key'!$B197, 1, 0)</f>
        <v>1</v>
      </c>
      <c r="Y195">
        <f>IF('ALL-Students'!Y198='Master Answer Key'!$B197, 1, 0)</f>
        <v>0</v>
      </c>
      <c r="Z195">
        <f>IF('ALL-Students'!Z198='Master Answer Key'!$B197, 1, 0)</f>
        <v>1</v>
      </c>
      <c r="AA195">
        <f>IF('ALL-Students'!AA198='Master Answer Key'!$B197, 1, 0)</f>
        <v>1</v>
      </c>
      <c r="AB195">
        <f>IF('ALL-Students'!AB198='Master Answer Key'!$B197, 1, 0)</f>
        <v>0</v>
      </c>
      <c r="AC195">
        <f>IF('ALL-Students'!AC198='Master Answer Key'!$B197, 1, 0)</f>
        <v>1</v>
      </c>
      <c r="AD195">
        <f>IF('ALL-Students'!AD198='Master Answer Key'!$B197, 1, 0)</f>
        <v>1</v>
      </c>
      <c r="AE195">
        <f>IF('ALL-Students'!AE198='Master Answer Key'!$B197, 1, 0)</f>
        <v>1</v>
      </c>
      <c r="AF195">
        <f>IF('ALL-Students'!AF198='Master Answer Key'!$B197, 1, 0)</f>
        <v>1</v>
      </c>
      <c r="AG195">
        <f>IF('ALL-Students'!AG198='Master Answer Key'!$B197, 1, 0)</f>
        <v>1</v>
      </c>
      <c r="AH195">
        <f>IF('ALL-Students'!AH198='Master Answer Key'!$B197, 1, 0)</f>
        <v>1</v>
      </c>
      <c r="AI195">
        <f>IF('ALL-Students'!AI198='Master Answer Key'!$B197, 1, 0)</f>
        <v>1</v>
      </c>
      <c r="AJ195">
        <f>IF('ALL-Students'!AJ198='Master Answer Key'!$B197, 1, 0)</f>
        <v>1</v>
      </c>
      <c r="AK195">
        <f>IF('ALL-Students'!AK198='Master Answer Key'!$B197, 1, 0)</f>
        <v>1</v>
      </c>
      <c r="AL195">
        <f>IF('ALL-Students'!AL198='Master Answer Key'!$B197, 1, 0)</f>
        <v>1</v>
      </c>
      <c r="AM195">
        <f>IF('ALL-Students'!AM198='Master Answer Key'!$B197, 1, 0)</f>
        <v>1</v>
      </c>
      <c r="AN195">
        <f>IF('ALL-Students'!AN198='Master Answer Key'!$B197, 1, 0)</f>
        <v>0</v>
      </c>
      <c r="AO195">
        <f>IF('ALL-Students'!AO198='Master Answer Key'!$B197, 1, 0)</f>
        <v>0</v>
      </c>
      <c r="AP195">
        <f>IF('ALL-Students'!AP198='Master Answer Key'!$B197, 1, 0)</f>
        <v>1</v>
      </c>
      <c r="AQ195">
        <f>IF('ALL-Students'!AQ198='Master Answer Key'!$B197, 1, 0)</f>
        <v>1</v>
      </c>
      <c r="AR195">
        <f>IF('ALL-Students'!AR198='Master Answer Key'!$B197, 1, 0)</f>
        <v>1</v>
      </c>
      <c r="AS195">
        <f>IF('ALL-Students'!AS198='Master Answer Key'!$B197, 1, 0)</f>
        <v>0</v>
      </c>
      <c r="AT195">
        <f>IF('ALL-Students'!AT198='Master Answer Key'!$B197, 1, 0)</f>
        <v>1</v>
      </c>
      <c r="AU195">
        <f>IF('ALL-Students'!AU198='Master Answer Key'!$B197, 1, 0)</f>
        <v>1</v>
      </c>
      <c r="AV195">
        <f>IF('ALL-Students'!AV198='Master Answer Key'!$B197, 1, 0)</f>
        <v>0</v>
      </c>
      <c r="AW195">
        <f>IF('ALL-Students'!AW198='Master Answer Key'!$B197, 1, 0)</f>
        <v>1</v>
      </c>
      <c r="AX195">
        <f>IF('ALL-Students'!AX198='Master Answer Key'!$B197, 1, 0)</f>
        <v>1</v>
      </c>
      <c r="AY195">
        <f>IF('ALL-Students'!AY198='Master Answer Key'!$B197, 1, 0)</f>
        <v>1</v>
      </c>
      <c r="AZ195">
        <f>IF('ALL-Students'!AZ198='Master Answer Key'!$B197, 1, 0)</f>
        <v>1</v>
      </c>
      <c r="BA195">
        <f>IF('ALL-Students'!BA198='Master Answer Key'!$B197, 1, 0)</f>
        <v>1</v>
      </c>
      <c r="BB195">
        <f>IF('ALL-Students'!BB198='Master Answer Key'!$B197, 1, 0)</f>
        <v>1</v>
      </c>
      <c r="BC195">
        <f>IF('ALL-Students'!BC198='Master Answer Key'!$B197, 1, 0)</f>
        <v>1</v>
      </c>
      <c r="BD195">
        <f>IF('ALL-Students'!BD198='Master Answer Key'!$B197, 1, 0)</f>
        <v>0</v>
      </c>
      <c r="BE195">
        <f>IF('ALL-Students'!BE198='Master Answer Key'!$B197, 1, 0)</f>
        <v>1</v>
      </c>
      <c r="BF195">
        <f>IF('ALL-Students'!BF198='Master Answer Key'!$B197, 1, 0)</f>
        <v>1</v>
      </c>
      <c r="BG195">
        <f>IF('ALL-Students'!BG198='Master Answer Key'!$B197, 1, 0)</f>
        <v>1</v>
      </c>
      <c r="BH195">
        <f>IF('ALL-Students'!BH198='Master Answer Key'!$B197, 1, 0)</f>
        <v>1</v>
      </c>
      <c r="BI195">
        <f>IF('ALL-Students'!BI198='Master Answer Key'!$B197, 1, 0)</f>
        <v>1</v>
      </c>
      <c r="BJ195">
        <f>IF('ALL-Students'!BJ198='Master Answer Key'!$B197, 1, 0)</f>
        <v>1</v>
      </c>
      <c r="BK195">
        <f>IF('ALL-Students'!BK198='Master Answer Key'!$B197, 1, 0)</f>
        <v>1</v>
      </c>
      <c r="BL195">
        <f>IF('ALL-Students'!BL198='Master Answer Key'!$B197, 1, 0)</f>
        <v>1</v>
      </c>
      <c r="BM195">
        <f>IF('ALL-Students'!BM198='Master Answer Key'!$B197, 1, 0)</f>
        <v>1</v>
      </c>
      <c r="BN195">
        <f>IF('ALL-Students'!BN198='Master Answer Key'!$B197, 1, 0)</f>
        <v>1</v>
      </c>
      <c r="BO195">
        <f>IF('ALL-Students'!BO198='Master Answer Key'!$B197, 1, 0)</f>
        <v>1</v>
      </c>
      <c r="BP195">
        <f>IF('ALL-Students'!BP198='Master Answer Key'!$B197, 1, 0)</f>
        <v>1</v>
      </c>
      <c r="BQ195">
        <f>IF('ALL-Students'!BQ198='Master Answer Key'!$B197, 1, 0)</f>
        <v>1</v>
      </c>
      <c r="BR195">
        <f>IF('ALL-Students'!BR198='Master Answer Key'!$B197, 1, 0)</f>
        <v>1</v>
      </c>
      <c r="BS195">
        <f>IF('ALL-Students'!BS198='Master Answer Key'!$B197, 1, 0)</f>
        <v>1</v>
      </c>
      <c r="BT195">
        <f>IF('ALL-Students'!BT198='Master Answer Key'!$B197, 1, 0)</f>
        <v>1</v>
      </c>
      <c r="BU195">
        <f>IF('ALL-Students'!BU198='Master Answer Key'!$B197, 1, 0)</f>
        <v>1</v>
      </c>
      <c r="BV195">
        <f>IF('ALL-Students'!BV198='Master Answer Key'!$B197, 1, 0)</f>
        <v>1</v>
      </c>
      <c r="BW195">
        <f>IF('ALL-Students'!BW198='Master Answer Key'!$B197, 1, 0)</f>
        <v>1</v>
      </c>
      <c r="BX195">
        <f>IF('ALL-Students'!BX198='Master Answer Key'!$B197, 1, 0)</f>
        <v>1</v>
      </c>
      <c r="BY195">
        <f>IF('ALL-Students'!BY198='Master Answer Key'!$B197, 1, 0)</f>
        <v>1</v>
      </c>
      <c r="BZ195">
        <f>IF('ALL-Students'!BZ198='Master Answer Key'!$B197, 1, 0)</f>
        <v>1</v>
      </c>
      <c r="CA195">
        <f>IF('ALL-Students'!CA198='Master Answer Key'!$B197, 1, 0)</f>
        <v>1</v>
      </c>
      <c r="CB195">
        <f>IF('ALL-Students'!CB198='Master Answer Key'!$B197, 1, 0)</f>
        <v>1</v>
      </c>
      <c r="CC195">
        <f>IF('ALL-Students'!CC198='Master Answer Key'!$B197, 1, 0)</f>
        <v>1</v>
      </c>
    </row>
    <row r="196">
      <c r="A196" s="5" t="s">
        <v>300</v>
      </c>
      <c r="B196">
        <f>IF('ALL-Students'!B199='Master Answer Key'!$B198, 1, 0)</f>
        <v>1</v>
      </c>
      <c r="C196">
        <f>IF('ALL-Students'!C199='Master Answer Key'!$B198, 1, 0)</f>
        <v>1</v>
      </c>
      <c r="D196">
        <f>IF('ALL-Students'!D199='Master Answer Key'!$B198, 1, 0)</f>
        <v>1</v>
      </c>
      <c r="E196">
        <f>IF('ALL-Students'!E199='Master Answer Key'!$B198, 1, 0)</f>
        <v>1</v>
      </c>
      <c r="F196">
        <f>IF('ALL-Students'!F199='Master Answer Key'!$B198, 1, 0)</f>
        <v>1</v>
      </c>
      <c r="G196">
        <f>IF('ALL-Students'!G199='Master Answer Key'!$B198, 1, 0)</f>
        <v>0</v>
      </c>
      <c r="H196">
        <f>IF('ALL-Students'!H199='Master Answer Key'!$B198, 1, 0)</f>
        <v>1</v>
      </c>
      <c r="I196">
        <f>IF('ALL-Students'!I199='Master Answer Key'!$B198, 1, 0)</f>
        <v>1</v>
      </c>
      <c r="J196">
        <f>IF('ALL-Students'!J199='Master Answer Key'!$B198, 1, 0)</f>
        <v>1</v>
      </c>
      <c r="K196">
        <f>IF('ALL-Students'!K199='Master Answer Key'!$B198, 1, 0)</f>
        <v>1</v>
      </c>
      <c r="L196">
        <f>IF('ALL-Students'!L199='Master Answer Key'!$B198, 1, 0)</f>
        <v>1</v>
      </c>
      <c r="M196">
        <f>IF('ALL-Students'!M199='Master Answer Key'!$B198, 1, 0)</f>
        <v>1</v>
      </c>
      <c r="N196">
        <f>IF('ALL-Students'!N199='Master Answer Key'!$B198, 1, 0)</f>
        <v>1</v>
      </c>
      <c r="O196">
        <f>IF('ALL-Students'!O199='Master Answer Key'!$B198, 1, 0)</f>
        <v>1</v>
      </c>
      <c r="P196">
        <f>IF('ALL-Students'!P199='Master Answer Key'!$B198, 1, 0)</f>
        <v>1</v>
      </c>
      <c r="Q196">
        <f>IF('ALL-Students'!Q199='Master Answer Key'!$B198, 1, 0)</f>
        <v>1</v>
      </c>
      <c r="R196">
        <f>IF('ALL-Students'!R199='Master Answer Key'!$B198, 1, 0)</f>
        <v>0</v>
      </c>
      <c r="S196">
        <f>IF('ALL-Students'!S199='Master Answer Key'!$B198, 1, 0)</f>
        <v>1</v>
      </c>
      <c r="T196">
        <f>IF('ALL-Students'!T199='Master Answer Key'!$B198, 1, 0)</f>
        <v>1</v>
      </c>
      <c r="U196">
        <f>IF('ALL-Students'!U199='Master Answer Key'!$B198, 1, 0)</f>
        <v>1</v>
      </c>
      <c r="V196">
        <f>IF('ALL-Students'!V199='Master Answer Key'!$B198, 1, 0)</f>
        <v>1</v>
      </c>
      <c r="W196">
        <f>IF('ALL-Students'!W199='Master Answer Key'!$B198, 1, 0)</f>
        <v>0</v>
      </c>
      <c r="X196">
        <f>IF('ALL-Students'!X199='Master Answer Key'!$B198, 1, 0)</f>
        <v>1</v>
      </c>
      <c r="Y196">
        <f>IF('ALL-Students'!Y199='Master Answer Key'!$B198, 1, 0)</f>
        <v>0</v>
      </c>
      <c r="Z196">
        <f>IF('ALL-Students'!Z199='Master Answer Key'!$B198, 1, 0)</f>
        <v>1</v>
      </c>
      <c r="AA196">
        <f>IF('ALL-Students'!AA199='Master Answer Key'!$B198, 1, 0)</f>
        <v>1</v>
      </c>
      <c r="AB196">
        <f>IF('ALL-Students'!AB199='Master Answer Key'!$B198, 1, 0)</f>
        <v>1</v>
      </c>
      <c r="AC196">
        <f>IF('ALL-Students'!AC199='Master Answer Key'!$B198, 1, 0)</f>
        <v>0</v>
      </c>
      <c r="AD196">
        <f>IF('ALL-Students'!AD199='Master Answer Key'!$B198, 1, 0)</f>
        <v>1</v>
      </c>
      <c r="AE196">
        <f>IF('ALL-Students'!AE199='Master Answer Key'!$B198, 1, 0)</f>
        <v>1</v>
      </c>
      <c r="AF196">
        <f>IF('ALL-Students'!AF199='Master Answer Key'!$B198, 1, 0)</f>
        <v>1</v>
      </c>
      <c r="AG196">
        <f>IF('ALL-Students'!AG199='Master Answer Key'!$B198, 1, 0)</f>
        <v>1</v>
      </c>
      <c r="AH196">
        <f>IF('ALL-Students'!AH199='Master Answer Key'!$B198, 1, 0)</f>
        <v>1</v>
      </c>
      <c r="AI196">
        <f>IF('ALL-Students'!AI199='Master Answer Key'!$B198, 1, 0)</f>
        <v>1</v>
      </c>
      <c r="AJ196">
        <f>IF('ALL-Students'!AJ199='Master Answer Key'!$B198, 1, 0)</f>
        <v>1</v>
      </c>
      <c r="AK196">
        <f>IF('ALL-Students'!AK199='Master Answer Key'!$B198, 1, 0)</f>
        <v>0</v>
      </c>
      <c r="AL196">
        <f>IF('ALL-Students'!AL199='Master Answer Key'!$B198, 1, 0)</f>
        <v>1</v>
      </c>
      <c r="AM196">
        <f>IF('ALL-Students'!AM199='Master Answer Key'!$B198, 1, 0)</f>
        <v>1</v>
      </c>
      <c r="AN196">
        <f>IF('ALL-Students'!AN199='Master Answer Key'!$B198, 1, 0)</f>
        <v>0</v>
      </c>
      <c r="AO196">
        <f>IF('ALL-Students'!AO199='Master Answer Key'!$B198, 1, 0)</f>
        <v>1</v>
      </c>
      <c r="AP196">
        <f>IF('ALL-Students'!AP199='Master Answer Key'!$B198, 1, 0)</f>
        <v>1</v>
      </c>
      <c r="AQ196">
        <f>IF('ALL-Students'!AQ199='Master Answer Key'!$B198, 1, 0)</f>
        <v>1</v>
      </c>
      <c r="AR196">
        <f>IF('ALL-Students'!AR199='Master Answer Key'!$B198, 1, 0)</f>
        <v>1</v>
      </c>
      <c r="AS196">
        <f>IF('ALL-Students'!AS199='Master Answer Key'!$B198, 1, 0)</f>
        <v>0</v>
      </c>
      <c r="AT196">
        <f>IF('ALL-Students'!AT199='Master Answer Key'!$B198, 1, 0)</f>
        <v>0</v>
      </c>
      <c r="AU196">
        <f>IF('ALL-Students'!AU199='Master Answer Key'!$B198, 1, 0)</f>
        <v>1</v>
      </c>
      <c r="AV196">
        <f>IF('ALL-Students'!AV199='Master Answer Key'!$B198, 1, 0)</f>
        <v>0</v>
      </c>
      <c r="AW196">
        <f>IF('ALL-Students'!AW199='Master Answer Key'!$B198, 1, 0)</f>
        <v>1</v>
      </c>
      <c r="AX196">
        <f>IF('ALL-Students'!AX199='Master Answer Key'!$B198, 1, 0)</f>
        <v>1</v>
      </c>
      <c r="AY196">
        <f>IF('ALL-Students'!AY199='Master Answer Key'!$B198, 1, 0)</f>
        <v>1</v>
      </c>
      <c r="AZ196">
        <f>IF('ALL-Students'!AZ199='Master Answer Key'!$B198, 1, 0)</f>
        <v>1</v>
      </c>
      <c r="BA196">
        <f>IF('ALL-Students'!BA199='Master Answer Key'!$B198, 1, 0)</f>
        <v>1</v>
      </c>
      <c r="BB196">
        <f>IF('ALL-Students'!BB199='Master Answer Key'!$B198, 1, 0)</f>
        <v>1</v>
      </c>
      <c r="BC196">
        <f>IF('ALL-Students'!BC199='Master Answer Key'!$B198, 1, 0)</f>
        <v>0</v>
      </c>
      <c r="BD196">
        <f>IF('ALL-Students'!BD199='Master Answer Key'!$B198, 1, 0)</f>
        <v>0</v>
      </c>
      <c r="BE196">
        <f>IF('ALL-Students'!BE199='Master Answer Key'!$B198, 1, 0)</f>
        <v>1</v>
      </c>
      <c r="BF196">
        <f>IF('ALL-Students'!BF199='Master Answer Key'!$B198, 1, 0)</f>
        <v>1</v>
      </c>
      <c r="BG196">
        <f>IF('ALL-Students'!BG199='Master Answer Key'!$B198, 1, 0)</f>
        <v>1</v>
      </c>
      <c r="BH196">
        <f>IF('ALL-Students'!BH199='Master Answer Key'!$B198, 1, 0)</f>
        <v>1</v>
      </c>
      <c r="BI196">
        <f>IF('ALL-Students'!BI199='Master Answer Key'!$B198, 1, 0)</f>
        <v>1</v>
      </c>
      <c r="BJ196">
        <f>IF('ALL-Students'!BJ199='Master Answer Key'!$B198, 1, 0)</f>
        <v>1</v>
      </c>
      <c r="BK196">
        <f>IF('ALL-Students'!BK199='Master Answer Key'!$B198, 1, 0)</f>
        <v>1</v>
      </c>
      <c r="BL196">
        <f>IF('ALL-Students'!BL199='Master Answer Key'!$B198, 1, 0)</f>
        <v>1</v>
      </c>
      <c r="BM196">
        <f>IF('ALL-Students'!BM199='Master Answer Key'!$B198, 1, 0)</f>
        <v>1</v>
      </c>
      <c r="BN196">
        <f>IF('ALL-Students'!BN199='Master Answer Key'!$B198, 1, 0)</f>
        <v>1</v>
      </c>
      <c r="BO196">
        <f>IF('ALL-Students'!BO199='Master Answer Key'!$B198, 1, 0)</f>
        <v>1</v>
      </c>
      <c r="BP196">
        <f>IF('ALL-Students'!BP199='Master Answer Key'!$B198, 1, 0)</f>
        <v>1</v>
      </c>
      <c r="BQ196">
        <f>IF('ALL-Students'!BQ199='Master Answer Key'!$B198, 1, 0)</f>
        <v>1</v>
      </c>
      <c r="BR196">
        <f>IF('ALL-Students'!BR199='Master Answer Key'!$B198, 1, 0)</f>
        <v>1</v>
      </c>
      <c r="BS196">
        <f>IF('ALL-Students'!BS199='Master Answer Key'!$B198, 1, 0)</f>
        <v>1</v>
      </c>
      <c r="BT196">
        <f>IF('ALL-Students'!BT199='Master Answer Key'!$B198, 1, 0)</f>
        <v>1</v>
      </c>
      <c r="BU196">
        <f>IF('ALL-Students'!BU199='Master Answer Key'!$B198, 1, 0)</f>
        <v>1</v>
      </c>
      <c r="BV196">
        <f>IF('ALL-Students'!BV199='Master Answer Key'!$B198, 1, 0)</f>
        <v>1</v>
      </c>
      <c r="BW196">
        <f>IF('ALL-Students'!BW199='Master Answer Key'!$B198, 1, 0)</f>
        <v>1</v>
      </c>
      <c r="BX196">
        <f>IF('ALL-Students'!BX199='Master Answer Key'!$B198, 1, 0)</f>
        <v>1</v>
      </c>
      <c r="BY196">
        <f>IF('ALL-Students'!BY199='Master Answer Key'!$B198, 1, 0)</f>
        <v>1</v>
      </c>
      <c r="BZ196">
        <f>IF('ALL-Students'!BZ199='Master Answer Key'!$B198, 1, 0)</f>
        <v>1</v>
      </c>
      <c r="CA196">
        <f>IF('ALL-Students'!CA199='Master Answer Key'!$B198, 1, 0)</f>
        <v>1</v>
      </c>
      <c r="CB196">
        <f>IF('ALL-Students'!CB199='Master Answer Key'!$B198, 1, 0)</f>
        <v>1</v>
      </c>
      <c r="CC196">
        <f>IF('ALL-Students'!CC199='Master Answer Key'!$B198, 1, 0)</f>
        <v>1</v>
      </c>
    </row>
    <row r="197">
      <c r="A197" s="5" t="s">
        <v>301</v>
      </c>
      <c r="B197">
        <f>IF('ALL-Students'!B200='Master Answer Key'!$B199, 1, 0)</f>
        <v>1</v>
      </c>
      <c r="C197">
        <f>IF('ALL-Students'!C200='Master Answer Key'!$B199, 1, 0)</f>
        <v>1</v>
      </c>
      <c r="D197">
        <f>IF('ALL-Students'!D200='Master Answer Key'!$B199, 1, 0)</f>
        <v>1</v>
      </c>
      <c r="E197">
        <f>IF('ALL-Students'!E200='Master Answer Key'!$B199, 1, 0)</f>
        <v>1</v>
      </c>
      <c r="F197">
        <f>IF('ALL-Students'!F200='Master Answer Key'!$B199, 1, 0)</f>
        <v>1</v>
      </c>
      <c r="G197">
        <f>IF('ALL-Students'!G200='Master Answer Key'!$B199, 1, 0)</f>
        <v>0</v>
      </c>
      <c r="H197">
        <f>IF('ALL-Students'!H200='Master Answer Key'!$B199, 1, 0)</f>
        <v>1</v>
      </c>
      <c r="I197">
        <f>IF('ALL-Students'!I200='Master Answer Key'!$B199, 1, 0)</f>
        <v>1</v>
      </c>
      <c r="J197">
        <f>IF('ALL-Students'!J200='Master Answer Key'!$B199, 1, 0)</f>
        <v>1</v>
      </c>
      <c r="K197">
        <f>IF('ALL-Students'!K200='Master Answer Key'!$B199, 1, 0)</f>
        <v>0</v>
      </c>
      <c r="L197">
        <f>IF('ALL-Students'!L200='Master Answer Key'!$B199, 1, 0)</f>
        <v>1</v>
      </c>
      <c r="M197">
        <f>IF('ALL-Students'!M200='Master Answer Key'!$B199, 1, 0)</f>
        <v>1</v>
      </c>
      <c r="N197">
        <f>IF('ALL-Students'!N200='Master Answer Key'!$B199, 1, 0)</f>
        <v>1</v>
      </c>
      <c r="O197">
        <f>IF('ALL-Students'!O200='Master Answer Key'!$B199, 1, 0)</f>
        <v>1</v>
      </c>
      <c r="P197">
        <f>IF('ALL-Students'!P200='Master Answer Key'!$B199, 1, 0)</f>
        <v>0</v>
      </c>
      <c r="Q197">
        <f>IF('ALL-Students'!Q200='Master Answer Key'!$B199, 1, 0)</f>
        <v>1</v>
      </c>
      <c r="R197">
        <f>IF('ALL-Students'!R200='Master Answer Key'!$B199, 1, 0)</f>
        <v>0</v>
      </c>
      <c r="S197">
        <f>IF('ALL-Students'!S200='Master Answer Key'!$B199, 1, 0)</f>
        <v>1</v>
      </c>
      <c r="T197">
        <f>IF('ALL-Students'!T200='Master Answer Key'!$B199, 1, 0)</f>
        <v>1</v>
      </c>
      <c r="U197">
        <f>IF('ALL-Students'!U200='Master Answer Key'!$B199, 1, 0)</f>
        <v>0</v>
      </c>
      <c r="V197">
        <f>IF('ALL-Students'!V200='Master Answer Key'!$B199, 1, 0)</f>
        <v>1</v>
      </c>
      <c r="W197">
        <f>IF('ALL-Students'!W200='Master Answer Key'!$B199, 1, 0)</f>
        <v>0</v>
      </c>
      <c r="X197">
        <f>IF('ALL-Students'!X200='Master Answer Key'!$B199, 1, 0)</f>
        <v>1</v>
      </c>
      <c r="Y197">
        <f>IF('ALL-Students'!Y200='Master Answer Key'!$B199, 1, 0)</f>
        <v>0</v>
      </c>
      <c r="Z197">
        <f>IF('ALL-Students'!Z200='Master Answer Key'!$B199, 1, 0)</f>
        <v>1</v>
      </c>
      <c r="AA197">
        <f>IF('ALL-Students'!AA200='Master Answer Key'!$B199, 1, 0)</f>
        <v>1</v>
      </c>
      <c r="AB197">
        <f>IF('ALL-Students'!AB200='Master Answer Key'!$B199, 1, 0)</f>
        <v>1</v>
      </c>
      <c r="AC197">
        <f>IF('ALL-Students'!AC200='Master Answer Key'!$B199, 1, 0)</f>
        <v>0</v>
      </c>
      <c r="AD197">
        <f>IF('ALL-Students'!AD200='Master Answer Key'!$B199, 1, 0)</f>
        <v>1</v>
      </c>
      <c r="AE197">
        <f>IF('ALL-Students'!AE200='Master Answer Key'!$B199, 1, 0)</f>
        <v>1</v>
      </c>
      <c r="AF197">
        <f>IF('ALL-Students'!AF200='Master Answer Key'!$B199, 1, 0)</f>
        <v>0</v>
      </c>
      <c r="AG197">
        <f>IF('ALL-Students'!AG200='Master Answer Key'!$B199, 1, 0)</f>
        <v>1</v>
      </c>
      <c r="AH197">
        <f>IF('ALL-Students'!AH200='Master Answer Key'!$B199, 1, 0)</f>
        <v>1</v>
      </c>
      <c r="AI197">
        <f>IF('ALL-Students'!AI200='Master Answer Key'!$B199, 1, 0)</f>
        <v>1</v>
      </c>
      <c r="AJ197">
        <f>IF('ALL-Students'!AJ200='Master Answer Key'!$B199, 1, 0)</f>
        <v>1</v>
      </c>
      <c r="AK197">
        <f>IF('ALL-Students'!AK200='Master Answer Key'!$B199, 1, 0)</f>
        <v>1</v>
      </c>
      <c r="AL197">
        <f>IF('ALL-Students'!AL200='Master Answer Key'!$B199, 1, 0)</f>
        <v>1</v>
      </c>
      <c r="AM197">
        <f>IF('ALL-Students'!AM200='Master Answer Key'!$B199, 1, 0)</f>
        <v>1</v>
      </c>
      <c r="AN197">
        <f>IF('ALL-Students'!AN200='Master Answer Key'!$B199, 1, 0)</f>
        <v>0</v>
      </c>
      <c r="AO197">
        <f>IF('ALL-Students'!AO200='Master Answer Key'!$B199, 1, 0)</f>
        <v>1</v>
      </c>
      <c r="AP197">
        <f>IF('ALL-Students'!AP200='Master Answer Key'!$B199, 1, 0)</f>
        <v>1</v>
      </c>
      <c r="AQ197">
        <f>IF('ALL-Students'!AQ200='Master Answer Key'!$B199, 1, 0)</f>
        <v>1</v>
      </c>
      <c r="AR197">
        <f>IF('ALL-Students'!AR200='Master Answer Key'!$B199, 1, 0)</f>
        <v>1</v>
      </c>
      <c r="AS197">
        <f>IF('ALL-Students'!AS200='Master Answer Key'!$B199, 1, 0)</f>
        <v>0</v>
      </c>
      <c r="AT197">
        <f>IF('ALL-Students'!AT200='Master Answer Key'!$B199, 1, 0)</f>
        <v>1</v>
      </c>
      <c r="AU197">
        <f>IF('ALL-Students'!AU200='Master Answer Key'!$B199, 1, 0)</f>
        <v>1</v>
      </c>
      <c r="AV197">
        <f>IF('ALL-Students'!AV200='Master Answer Key'!$B199, 1, 0)</f>
        <v>0</v>
      </c>
      <c r="AW197">
        <f>IF('ALL-Students'!AW200='Master Answer Key'!$B199, 1, 0)</f>
        <v>0</v>
      </c>
      <c r="AX197">
        <f>IF('ALL-Students'!AX200='Master Answer Key'!$B199, 1, 0)</f>
        <v>1</v>
      </c>
      <c r="AY197">
        <f>IF('ALL-Students'!AY200='Master Answer Key'!$B199, 1, 0)</f>
        <v>1</v>
      </c>
      <c r="AZ197">
        <f>IF('ALL-Students'!AZ200='Master Answer Key'!$B199, 1, 0)</f>
        <v>1</v>
      </c>
      <c r="BA197">
        <f>IF('ALL-Students'!BA200='Master Answer Key'!$B199, 1, 0)</f>
        <v>1</v>
      </c>
      <c r="BB197">
        <f>IF('ALL-Students'!BB200='Master Answer Key'!$B199, 1, 0)</f>
        <v>1</v>
      </c>
      <c r="BC197">
        <f>IF('ALL-Students'!BC200='Master Answer Key'!$B199, 1, 0)</f>
        <v>1</v>
      </c>
      <c r="BD197">
        <f>IF('ALL-Students'!BD200='Master Answer Key'!$B199, 1, 0)</f>
        <v>0</v>
      </c>
      <c r="BE197">
        <f>IF('ALL-Students'!BE200='Master Answer Key'!$B199, 1, 0)</f>
        <v>0</v>
      </c>
      <c r="BF197">
        <f>IF('ALL-Students'!BF200='Master Answer Key'!$B199, 1, 0)</f>
        <v>1</v>
      </c>
      <c r="BG197">
        <f>IF('ALL-Students'!BG200='Master Answer Key'!$B199, 1, 0)</f>
        <v>1</v>
      </c>
      <c r="BH197">
        <f>IF('ALL-Students'!BH200='Master Answer Key'!$B199, 1, 0)</f>
        <v>1</v>
      </c>
      <c r="BI197">
        <f>IF('ALL-Students'!BI200='Master Answer Key'!$B199, 1, 0)</f>
        <v>1</v>
      </c>
      <c r="BJ197">
        <f>IF('ALL-Students'!BJ200='Master Answer Key'!$B199, 1, 0)</f>
        <v>1</v>
      </c>
      <c r="BK197">
        <f>IF('ALL-Students'!BK200='Master Answer Key'!$B199, 1, 0)</f>
        <v>1</v>
      </c>
      <c r="BL197">
        <f>IF('ALL-Students'!BL200='Master Answer Key'!$B199, 1, 0)</f>
        <v>1</v>
      </c>
      <c r="BM197">
        <f>IF('ALL-Students'!BM200='Master Answer Key'!$B199, 1, 0)</f>
        <v>1</v>
      </c>
      <c r="BN197">
        <f>IF('ALL-Students'!BN200='Master Answer Key'!$B199, 1, 0)</f>
        <v>1</v>
      </c>
      <c r="BO197">
        <f>IF('ALL-Students'!BO200='Master Answer Key'!$B199, 1, 0)</f>
        <v>1</v>
      </c>
      <c r="BP197">
        <f>IF('ALL-Students'!BP200='Master Answer Key'!$B199, 1, 0)</f>
        <v>1</v>
      </c>
      <c r="BQ197">
        <f>IF('ALL-Students'!BQ200='Master Answer Key'!$B199, 1, 0)</f>
        <v>1</v>
      </c>
      <c r="BR197">
        <f>IF('ALL-Students'!BR200='Master Answer Key'!$B199, 1, 0)</f>
        <v>1</v>
      </c>
      <c r="BS197">
        <f>IF('ALL-Students'!BS200='Master Answer Key'!$B199, 1, 0)</f>
        <v>1</v>
      </c>
      <c r="BT197">
        <f>IF('ALL-Students'!BT200='Master Answer Key'!$B199, 1, 0)</f>
        <v>1</v>
      </c>
      <c r="BU197">
        <f>IF('ALL-Students'!BU200='Master Answer Key'!$B199, 1, 0)</f>
        <v>1</v>
      </c>
      <c r="BV197">
        <f>IF('ALL-Students'!BV200='Master Answer Key'!$B199, 1, 0)</f>
        <v>1</v>
      </c>
      <c r="BW197">
        <f>IF('ALL-Students'!BW200='Master Answer Key'!$B199, 1, 0)</f>
        <v>1</v>
      </c>
      <c r="BX197">
        <f>IF('ALL-Students'!BX200='Master Answer Key'!$B199, 1, 0)</f>
        <v>1</v>
      </c>
      <c r="BY197">
        <f>IF('ALL-Students'!BY200='Master Answer Key'!$B199, 1, 0)</f>
        <v>1</v>
      </c>
      <c r="BZ197">
        <f>IF('ALL-Students'!BZ200='Master Answer Key'!$B199, 1, 0)</f>
        <v>1</v>
      </c>
      <c r="CA197">
        <f>IF('ALL-Students'!CA200='Master Answer Key'!$B199, 1, 0)</f>
        <v>1</v>
      </c>
      <c r="CB197">
        <f>IF('ALL-Students'!CB200='Master Answer Key'!$B199, 1, 0)</f>
        <v>1</v>
      </c>
      <c r="CC197">
        <f>IF('ALL-Students'!CC200='Master Answer Key'!$B199, 1, 0)</f>
        <v>1</v>
      </c>
    </row>
    <row r="198">
      <c r="A198" s="5" t="s">
        <v>302</v>
      </c>
      <c r="B198">
        <f>IF('ALL-Students'!B201='Master Answer Key'!$B200, 1, 0)</f>
        <v>1</v>
      </c>
      <c r="C198">
        <f>IF('ALL-Students'!C201='Master Answer Key'!$B200, 1, 0)</f>
        <v>1</v>
      </c>
      <c r="D198">
        <f>IF('ALL-Students'!D201='Master Answer Key'!$B200, 1, 0)</f>
        <v>1</v>
      </c>
      <c r="E198">
        <f>IF('ALL-Students'!E201='Master Answer Key'!$B200, 1, 0)</f>
        <v>1</v>
      </c>
      <c r="F198">
        <f>IF('ALL-Students'!F201='Master Answer Key'!$B200, 1, 0)</f>
        <v>1</v>
      </c>
      <c r="G198">
        <f>IF('ALL-Students'!G201='Master Answer Key'!$B200, 1, 0)</f>
        <v>0</v>
      </c>
      <c r="H198">
        <f>IF('ALL-Students'!H201='Master Answer Key'!$B200, 1, 0)</f>
        <v>0</v>
      </c>
      <c r="I198">
        <f>IF('ALL-Students'!I201='Master Answer Key'!$B200, 1, 0)</f>
        <v>1</v>
      </c>
      <c r="J198">
        <f>IF('ALL-Students'!J201='Master Answer Key'!$B200, 1, 0)</f>
        <v>1</v>
      </c>
      <c r="K198">
        <f>IF('ALL-Students'!K201='Master Answer Key'!$B200, 1, 0)</f>
        <v>1</v>
      </c>
      <c r="L198">
        <f>IF('ALL-Students'!L201='Master Answer Key'!$B200, 1, 0)</f>
        <v>1</v>
      </c>
      <c r="M198">
        <f>IF('ALL-Students'!M201='Master Answer Key'!$B200, 1, 0)</f>
        <v>1</v>
      </c>
      <c r="N198">
        <f>IF('ALL-Students'!N201='Master Answer Key'!$B200, 1, 0)</f>
        <v>1</v>
      </c>
      <c r="O198">
        <f>IF('ALL-Students'!O201='Master Answer Key'!$B200, 1, 0)</f>
        <v>1</v>
      </c>
      <c r="P198">
        <f>IF('ALL-Students'!P201='Master Answer Key'!$B200, 1, 0)</f>
        <v>1</v>
      </c>
      <c r="Q198">
        <f>IF('ALL-Students'!Q201='Master Answer Key'!$B200, 1, 0)</f>
        <v>1</v>
      </c>
      <c r="R198">
        <f>IF('ALL-Students'!R201='Master Answer Key'!$B200, 1, 0)</f>
        <v>0</v>
      </c>
      <c r="S198">
        <f>IF('ALL-Students'!S201='Master Answer Key'!$B200, 1, 0)</f>
        <v>0</v>
      </c>
      <c r="T198">
        <f>IF('ALL-Students'!T201='Master Answer Key'!$B200, 1, 0)</f>
        <v>1</v>
      </c>
      <c r="U198">
        <f>IF('ALL-Students'!U201='Master Answer Key'!$B200, 1, 0)</f>
        <v>0</v>
      </c>
      <c r="V198">
        <f>IF('ALL-Students'!V201='Master Answer Key'!$B200, 1, 0)</f>
        <v>0</v>
      </c>
      <c r="W198">
        <f>IF('ALL-Students'!W201='Master Answer Key'!$B200, 1, 0)</f>
        <v>0</v>
      </c>
      <c r="X198">
        <f>IF('ALL-Students'!X201='Master Answer Key'!$B200, 1, 0)</f>
        <v>1</v>
      </c>
      <c r="Y198">
        <f>IF('ALL-Students'!Y201='Master Answer Key'!$B200, 1, 0)</f>
        <v>0</v>
      </c>
      <c r="Z198">
        <f>IF('ALL-Students'!Z201='Master Answer Key'!$B200, 1, 0)</f>
        <v>1</v>
      </c>
      <c r="AA198">
        <f>IF('ALL-Students'!AA201='Master Answer Key'!$B200, 1, 0)</f>
        <v>1</v>
      </c>
      <c r="AB198">
        <f>IF('ALL-Students'!AB201='Master Answer Key'!$B200, 1, 0)</f>
        <v>1</v>
      </c>
      <c r="AC198">
        <f>IF('ALL-Students'!AC201='Master Answer Key'!$B200, 1, 0)</f>
        <v>1</v>
      </c>
      <c r="AD198">
        <f>IF('ALL-Students'!AD201='Master Answer Key'!$B200, 1, 0)</f>
        <v>0</v>
      </c>
      <c r="AE198">
        <f>IF('ALL-Students'!AE201='Master Answer Key'!$B200, 1, 0)</f>
        <v>1</v>
      </c>
      <c r="AF198">
        <f>IF('ALL-Students'!AF201='Master Answer Key'!$B200, 1, 0)</f>
        <v>0</v>
      </c>
      <c r="AG198">
        <f>IF('ALL-Students'!AG201='Master Answer Key'!$B200, 1, 0)</f>
        <v>1</v>
      </c>
      <c r="AH198">
        <f>IF('ALL-Students'!AH201='Master Answer Key'!$B200, 1, 0)</f>
        <v>1</v>
      </c>
      <c r="AI198">
        <f>IF('ALL-Students'!AI201='Master Answer Key'!$B200, 1, 0)</f>
        <v>1</v>
      </c>
      <c r="AJ198">
        <f>IF('ALL-Students'!AJ201='Master Answer Key'!$B200, 1, 0)</f>
        <v>0</v>
      </c>
      <c r="AK198">
        <f>IF('ALL-Students'!AK201='Master Answer Key'!$B200, 1, 0)</f>
        <v>0</v>
      </c>
      <c r="AL198">
        <f>IF('ALL-Students'!AL201='Master Answer Key'!$B200, 1, 0)</f>
        <v>0</v>
      </c>
      <c r="AM198">
        <f>IF('ALL-Students'!AM201='Master Answer Key'!$B200, 1, 0)</f>
        <v>1</v>
      </c>
      <c r="AN198">
        <f>IF('ALL-Students'!AN201='Master Answer Key'!$B200, 1, 0)</f>
        <v>0</v>
      </c>
      <c r="AO198">
        <f>IF('ALL-Students'!AO201='Master Answer Key'!$B200, 1, 0)</f>
        <v>1</v>
      </c>
      <c r="AP198">
        <f>IF('ALL-Students'!AP201='Master Answer Key'!$B200, 1, 0)</f>
        <v>1</v>
      </c>
      <c r="AQ198">
        <f>IF('ALL-Students'!AQ201='Master Answer Key'!$B200, 1, 0)</f>
        <v>1</v>
      </c>
      <c r="AR198">
        <f>IF('ALL-Students'!AR201='Master Answer Key'!$B200, 1, 0)</f>
        <v>1</v>
      </c>
      <c r="AS198">
        <f>IF('ALL-Students'!AS201='Master Answer Key'!$B200, 1, 0)</f>
        <v>0</v>
      </c>
      <c r="AT198">
        <f>IF('ALL-Students'!AT201='Master Answer Key'!$B200, 1, 0)</f>
        <v>1</v>
      </c>
      <c r="AU198">
        <f>IF('ALL-Students'!AU201='Master Answer Key'!$B200, 1, 0)</f>
        <v>1</v>
      </c>
      <c r="AV198">
        <f>IF('ALL-Students'!AV201='Master Answer Key'!$B200, 1, 0)</f>
        <v>0</v>
      </c>
      <c r="AW198">
        <f>IF('ALL-Students'!AW201='Master Answer Key'!$B200, 1, 0)</f>
        <v>1</v>
      </c>
      <c r="AX198">
        <f>IF('ALL-Students'!AX201='Master Answer Key'!$B200, 1, 0)</f>
        <v>1</v>
      </c>
      <c r="AY198">
        <f>IF('ALL-Students'!AY201='Master Answer Key'!$B200, 1, 0)</f>
        <v>1</v>
      </c>
      <c r="AZ198">
        <f>IF('ALL-Students'!AZ201='Master Answer Key'!$B200, 1, 0)</f>
        <v>0</v>
      </c>
      <c r="BA198">
        <f>IF('ALL-Students'!BA201='Master Answer Key'!$B200, 1, 0)</f>
        <v>1</v>
      </c>
      <c r="BB198">
        <f>IF('ALL-Students'!BB201='Master Answer Key'!$B200, 1, 0)</f>
        <v>1</v>
      </c>
      <c r="BC198">
        <f>IF('ALL-Students'!BC201='Master Answer Key'!$B200, 1, 0)</f>
        <v>0</v>
      </c>
      <c r="BD198">
        <f>IF('ALL-Students'!BD201='Master Answer Key'!$B200, 1, 0)</f>
        <v>0</v>
      </c>
      <c r="BE198">
        <f>IF('ALL-Students'!BE201='Master Answer Key'!$B200, 1, 0)</f>
        <v>0</v>
      </c>
      <c r="BF198">
        <f>IF('ALL-Students'!BF201='Master Answer Key'!$B200, 1, 0)</f>
        <v>1</v>
      </c>
      <c r="BG198">
        <f>IF('ALL-Students'!BG201='Master Answer Key'!$B200, 1, 0)</f>
        <v>0</v>
      </c>
      <c r="BH198">
        <f>IF('ALL-Students'!BH201='Master Answer Key'!$B200, 1, 0)</f>
        <v>1</v>
      </c>
      <c r="BI198">
        <f>IF('ALL-Students'!BI201='Master Answer Key'!$B200, 1, 0)</f>
        <v>1</v>
      </c>
      <c r="BJ198">
        <f>IF('ALL-Students'!BJ201='Master Answer Key'!$B200, 1, 0)</f>
        <v>1</v>
      </c>
      <c r="BK198">
        <f>IF('ALL-Students'!BK201='Master Answer Key'!$B200, 1, 0)</f>
        <v>1</v>
      </c>
      <c r="BL198">
        <f>IF('ALL-Students'!BL201='Master Answer Key'!$B200, 1, 0)</f>
        <v>1</v>
      </c>
      <c r="BM198">
        <f>IF('ALL-Students'!BM201='Master Answer Key'!$B200, 1, 0)</f>
        <v>1</v>
      </c>
      <c r="BN198">
        <f>IF('ALL-Students'!BN201='Master Answer Key'!$B200, 1, 0)</f>
        <v>1</v>
      </c>
      <c r="BO198">
        <f>IF('ALL-Students'!BO201='Master Answer Key'!$B200, 1, 0)</f>
        <v>1</v>
      </c>
      <c r="BP198">
        <f>IF('ALL-Students'!BP201='Master Answer Key'!$B200, 1, 0)</f>
        <v>1</v>
      </c>
      <c r="BQ198">
        <f>IF('ALL-Students'!BQ201='Master Answer Key'!$B200, 1, 0)</f>
        <v>1</v>
      </c>
      <c r="BR198">
        <f>IF('ALL-Students'!BR201='Master Answer Key'!$B200, 1, 0)</f>
        <v>1</v>
      </c>
      <c r="BS198">
        <f>IF('ALL-Students'!BS201='Master Answer Key'!$B200, 1, 0)</f>
        <v>1</v>
      </c>
      <c r="BT198">
        <f>IF('ALL-Students'!BT201='Master Answer Key'!$B200, 1, 0)</f>
        <v>1</v>
      </c>
      <c r="BU198">
        <f>IF('ALL-Students'!BU201='Master Answer Key'!$B200, 1, 0)</f>
        <v>1</v>
      </c>
      <c r="BV198">
        <f>IF('ALL-Students'!BV201='Master Answer Key'!$B200, 1, 0)</f>
        <v>0</v>
      </c>
      <c r="BW198">
        <f>IF('ALL-Students'!BW201='Master Answer Key'!$B200, 1, 0)</f>
        <v>1</v>
      </c>
      <c r="BX198">
        <f>IF('ALL-Students'!BX201='Master Answer Key'!$B200, 1, 0)</f>
        <v>1</v>
      </c>
      <c r="BY198">
        <f>IF('ALL-Students'!BY201='Master Answer Key'!$B200, 1, 0)</f>
        <v>1</v>
      </c>
      <c r="BZ198">
        <f>IF('ALL-Students'!BZ201='Master Answer Key'!$B200, 1, 0)</f>
        <v>1</v>
      </c>
      <c r="CA198">
        <f>IF('ALL-Students'!CA201='Master Answer Key'!$B200, 1, 0)</f>
        <v>1</v>
      </c>
      <c r="CB198">
        <f>IF('ALL-Students'!CB201='Master Answer Key'!$B200, 1, 0)</f>
        <v>1</v>
      </c>
      <c r="CC198">
        <f>IF('ALL-Students'!CC201='Master Answer Key'!$B200, 1, 0)</f>
        <v>1</v>
      </c>
    </row>
    <row r="199">
      <c r="A199" s="5" t="s">
        <v>303</v>
      </c>
      <c r="B199">
        <f>IF('ALL-Students'!B202='Master Answer Key'!$B201, 1, 0)</f>
        <v>1</v>
      </c>
      <c r="C199">
        <f>IF('ALL-Students'!C202='Master Answer Key'!$B201, 1, 0)</f>
        <v>0</v>
      </c>
      <c r="D199">
        <f>IF('ALL-Students'!D202='Master Answer Key'!$B201, 1, 0)</f>
        <v>0</v>
      </c>
      <c r="E199">
        <f>IF('ALL-Students'!E202='Master Answer Key'!$B201, 1, 0)</f>
        <v>0</v>
      </c>
      <c r="F199">
        <f>IF('ALL-Students'!F202='Master Answer Key'!$B201, 1, 0)</f>
        <v>0</v>
      </c>
      <c r="G199">
        <f>IF('ALL-Students'!G202='Master Answer Key'!$B201, 1, 0)</f>
        <v>0</v>
      </c>
      <c r="H199">
        <f>IF('ALL-Students'!H202='Master Answer Key'!$B201, 1, 0)</f>
        <v>0</v>
      </c>
      <c r="I199">
        <f>IF('ALL-Students'!I202='Master Answer Key'!$B201, 1, 0)</f>
        <v>0</v>
      </c>
      <c r="J199">
        <f>IF('ALL-Students'!J202='Master Answer Key'!$B201, 1, 0)</f>
        <v>0</v>
      </c>
      <c r="K199">
        <f>IF('ALL-Students'!K202='Master Answer Key'!$B201, 1, 0)</f>
        <v>1</v>
      </c>
      <c r="L199">
        <f>IF('ALL-Students'!L202='Master Answer Key'!$B201, 1, 0)</f>
        <v>1</v>
      </c>
      <c r="M199">
        <f>IF('ALL-Students'!M202='Master Answer Key'!$B201, 1, 0)</f>
        <v>1</v>
      </c>
      <c r="N199">
        <f>IF('ALL-Students'!N202='Master Answer Key'!$B201, 1, 0)</f>
        <v>0</v>
      </c>
      <c r="O199">
        <f>IF('ALL-Students'!O202='Master Answer Key'!$B201, 1, 0)</f>
        <v>0</v>
      </c>
      <c r="P199">
        <f>IF('ALL-Students'!P202='Master Answer Key'!$B201, 1, 0)</f>
        <v>1</v>
      </c>
      <c r="Q199">
        <f>IF('ALL-Students'!Q202='Master Answer Key'!$B201, 1, 0)</f>
        <v>1</v>
      </c>
      <c r="R199">
        <f>IF('ALL-Students'!R202='Master Answer Key'!$B201, 1, 0)</f>
        <v>0</v>
      </c>
      <c r="S199">
        <f>IF('ALL-Students'!S202='Master Answer Key'!$B201, 1, 0)</f>
        <v>0</v>
      </c>
      <c r="T199">
        <f>IF('ALL-Students'!T202='Master Answer Key'!$B201, 1, 0)</f>
        <v>0</v>
      </c>
      <c r="U199">
        <f>IF('ALL-Students'!U202='Master Answer Key'!$B201, 1, 0)</f>
        <v>0</v>
      </c>
      <c r="V199">
        <f>IF('ALL-Students'!V202='Master Answer Key'!$B201, 1, 0)</f>
        <v>1</v>
      </c>
      <c r="W199">
        <f>IF('ALL-Students'!W202='Master Answer Key'!$B201, 1, 0)</f>
        <v>0</v>
      </c>
      <c r="X199">
        <f>IF('ALL-Students'!X202='Master Answer Key'!$B201, 1, 0)</f>
        <v>1</v>
      </c>
      <c r="Y199">
        <f>IF('ALL-Students'!Y202='Master Answer Key'!$B201, 1, 0)</f>
        <v>0</v>
      </c>
      <c r="Z199">
        <f>IF('ALL-Students'!Z202='Master Answer Key'!$B201, 1, 0)</f>
        <v>1</v>
      </c>
      <c r="AA199">
        <f>IF('ALL-Students'!AA202='Master Answer Key'!$B201, 1, 0)</f>
        <v>1</v>
      </c>
      <c r="AB199">
        <f>IF('ALL-Students'!AB202='Master Answer Key'!$B201, 1, 0)</f>
        <v>0</v>
      </c>
      <c r="AC199">
        <f>IF('ALL-Students'!AC202='Master Answer Key'!$B201, 1, 0)</f>
        <v>1</v>
      </c>
      <c r="AD199">
        <f>IF('ALL-Students'!AD202='Master Answer Key'!$B201, 1, 0)</f>
        <v>1</v>
      </c>
      <c r="AE199">
        <f>IF('ALL-Students'!AE202='Master Answer Key'!$B201, 1, 0)</f>
        <v>0</v>
      </c>
      <c r="AF199">
        <f>IF('ALL-Students'!AF202='Master Answer Key'!$B201, 1, 0)</f>
        <v>1</v>
      </c>
      <c r="AG199">
        <f>IF('ALL-Students'!AG202='Master Answer Key'!$B201, 1, 0)</f>
        <v>1</v>
      </c>
      <c r="AH199">
        <f>IF('ALL-Students'!AH202='Master Answer Key'!$B201, 1, 0)</f>
        <v>1</v>
      </c>
      <c r="AI199">
        <f>IF('ALL-Students'!AI202='Master Answer Key'!$B201, 1, 0)</f>
        <v>1</v>
      </c>
      <c r="AJ199">
        <f>IF('ALL-Students'!AJ202='Master Answer Key'!$B201, 1, 0)</f>
        <v>1</v>
      </c>
      <c r="AK199">
        <f>IF('ALL-Students'!AK202='Master Answer Key'!$B201, 1, 0)</f>
        <v>0</v>
      </c>
      <c r="AL199">
        <f>IF('ALL-Students'!AL202='Master Answer Key'!$B201, 1, 0)</f>
        <v>0</v>
      </c>
      <c r="AM199">
        <f>IF('ALL-Students'!AM202='Master Answer Key'!$B201, 1, 0)</f>
        <v>0</v>
      </c>
      <c r="AN199">
        <f>IF('ALL-Students'!AN202='Master Answer Key'!$B201, 1, 0)</f>
        <v>0</v>
      </c>
      <c r="AO199">
        <f>IF('ALL-Students'!AO202='Master Answer Key'!$B201, 1, 0)</f>
        <v>1</v>
      </c>
      <c r="AP199">
        <f>IF('ALL-Students'!AP202='Master Answer Key'!$B201, 1, 0)</f>
        <v>1</v>
      </c>
      <c r="AQ199">
        <f>IF('ALL-Students'!AQ202='Master Answer Key'!$B201, 1, 0)</f>
        <v>1</v>
      </c>
      <c r="AR199">
        <f>IF('ALL-Students'!AR202='Master Answer Key'!$B201, 1, 0)</f>
        <v>1</v>
      </c>
      <c r="AS199">
        <f>IF('ALL-Students'!AS202='Master Answer Key'!$B201, 1, 0)</f>
        <v>0</v>
      </c>
      <c r="AT199">
        <f>IF('ALL-Students'!AT202='Master Answer Key'!$B201, 1, 0)</f>
        <v>1</v>
      </c>
      <c r="AU199">
        <f>IF('ALL-Students'!AU202='Master Answer Key'!$B201, 1, 0)</f>
        <v>1</v>
      </c>
      <c r="AV199">
        <f>IF('ALL-Students'!AV202='Master Answer Key'!$B201, 1, 0)</f>
        <v>0</v>
      </c>
      <c r="AW199">
        <f>IF('ALL-Students'!AW202='Master Answer Key'!$B201, 1, 0)</f>
        <v>1</v>
      </c>
      <c r="AX199">
        <f>IF('ALL-Students'!AX202='Master Answer Key'!$B201, 1, 0)</f>
        <v>0</v>
      </c>
      <c r="AY199">
        <f>IF('ALL-Students'!AY202='Master Answer Key'!$B201, 1, 0)</f>
        <v>1</v>
      </c>
      <c r="AZ199">
        <f>IF('ALL-Students'!AZ202='Master Answer Key'!$B201, 1, 0)</f>
        <v>1</v>
      </c>
      <c r="BA199">
        <f>IF('ALL-Students'!BA202='Master Answer Key'!$B201, 1, 0)</f>
        <v>0</v>
      </c>
      <c r="BB199">
        <f>IF('ALL-Students'!BB202='Master Answer Key'!$B201, 1, 0)</f>
        <v>1</v>
      </c>
      <c r="BC199">
        <f>IF('ALL-Students'!BC202='Master Answer Key'!$B201, 1, 0)</f>
        <v>1</v>
      </c>
      <c r="BD199">
        <f>IF('ALL-Students'!BD202='Master Answer Key'!$B201, 1, 0)</f>
        <v>0</v>
      </c>
      <c r="BE199">
        <f>IF('ALL-Students'!BE202='Master Answer Key'!$B201, 1, 0)</f>
        <v>0</v>
      </c>
      <c r="BF199">
        <f>IF('ALL-Students'!BF202='Master Answer Key'!$B201, 1, 0)</f>
        <v>1</v>
      </c>
      <c r="BG199">
        <f>IF('ALL-Students'!BG202='Master Answer Key'!$B201, 1, 0)</f>
        <v>1</v>
      </c>
      <c r="BH199">
        <f>IF('ALL-Students'!BH202='Master Answer Key'!$B201, 1, 0)</f>
        <v>0</v>
      </c>
      <c r="BI199">
        <f>IF('ALL-Students'!BI202='Master Answer Key'!$B201, 1, 0)</f>
        <v>1</v>
      </c>
      <c r="BJ199">
        <f>IF('ALL-Students'!BJ202='Master Answer Key'!$B201, 1, 0)</f>
        <v>1</v>
      </c>
      <c r="BK199">
        <f>IF('ALL-Students'!BK202='Master Answer Key'!$B201, 1, 0)</f>
        <v>1</v>
      </c>
      <c r="BL199">
        <f>IF('ALL-Students'!BL202='Master Answer Key'!$B201, 1, 0)</f>
        <v>1</v>
      </c>
      <c r="BM199">
        <f>IF('ALL-Students'!BM202='Master Answer Key'!$B201, 1, 0)</f>
        <v>1</v>
      </c>
      <c r="BN199">
        <f>IF('ALL-Students'!BN202='Master Answer Key'!$B201, 1, 0)</f>
        <v>1</v>
      </c>
      <c r="BO199">
        <f>IF('ALL-Students'!BO202='Master Answer Key'!$B201, 1, 0)</f>
        <v>1</v>
      </c>
      <c r="BP199">
        <f>IF('ALL-Students'!BP202='Master Answer Key'!$B201, 1, 0)</f>
        <v>1</v>
      </c>
      <c r="BQ199">
        <f>IF('ALL-Students'!BQ202='Master Answer Key'!$B201, 1, 0)</f>
        <v>1</v>
      </c>
      <c r="BR199">
        <f>IF('ALL-Students'!BR202='Master Answer Key'!$B201, 1, 0)</f>
        <v>1</v>
      </c>
      <c r="BS199">
        <f>IF('ALL-Students'!BS202='Master Answer Key'!$B201, 1, 0)</f>
        <v>1</v>
      </c>
      <c r="BT199">
        <f>IF('ALL-Students'!BT202='Master Answer Key'!$B201, 1, 0)</f>
        <v>0</v>
      </c>
      <c r="BU199">
        <f>IF('ALL-Students'!BU202='Master Answer Key'!$B201, 1, 0)</f>
        <v>0</v>
      </c>
      <c r="BV199">
        <f>IF('ALL-Students'!BV202='Master Answer Key'!$B201, 1, 0)</f>
        <v>1</v>
      </c>
      <c r="BW199">
        <f>IF('ALL-Students'!BW202='Master Answer Key'!$B201, 1, 0)</f>
        <v>1</v>
      </c>
      <c r="BX199">
        <f>IF('ALL-Students'!BX202='Master Answer Key'!$B201, 1, 0)</f>
        <v>1</v>
      </c>
      <c r="BY199">
        <f>IF('ALL-Students'!BY202='Master Answer Key'!$B201, 1, 0)</f>
        <v>1</v>
      </c>
      <c r="BZ199">
        <f>IF('ALL-Students'!BZ202='Master Answer Key'!$B201, 1, 0)</f>
        <v>1</v>
      </c>
      <c r="CA199">
        <f>IF('ALL-Students'!CA202='Master Answer Key'!$B201, 1, 0)</f>
        <v>1</v>
      </c>
      <c r="CB199">
        <f>IF('ALL-Students'!CB202='Master Answer Key'!$B201, 1, 0)</f>
        <v>1</v>
      </c>
      <c r="CC199">
        <f>IF('ALL-Students'!CC202='Master Answer Key'!$B201, 1, 0)</f>
        <v>1</v>
      </c>
    </row>
    <row r="200">
      <c r="A200" s="5" t="s">
        <v>304</v>
      </c>
      <c r="B200">
        <f>IF('ALL-Students'!B203='Master Answer Key'!$B202, 1, 0)</f>
        <v>0</v>
      </c>
      <c r="C200">
        <f>IF('ALL-Students'!C203='Master Answer Key'!$B202, 1, 0)</f>
        <v>0</v>
      </c>
      <c r="D200">
        <f>IF('ALL-Students'!D203='Master Answer Key'!$B202, 1, 0)</f>
        <v>1</v>
      </c>
      <c r="E200">
        <f>IF('ALL-Students'!E203='Master Answer Key'!$B202, 1, 0)</f>
        <v>1</v>
      </c>
      <c r="F200">
        <f>IF('ALL-Students'!F203='Master Answer Key'!$B202, 1, 0)</f>
        <v>0</v>
      </c>
      <c r="G200">
        <f>IF('ALL-Students'!G203='Master Answer Key'!$B202, 1, 0)</f>
        <v>0</v>
      </c>
      <c r="H200">
        <f>IF('ALL-Students'!H203='Master Answer Key'!$B202, 1, 0)</f>
        <v>1</v>
      </c>
      <c r="I200">
        <f>IF('ALL-Students'!I203='Master Answer Key'!$B202, 1, 0)</f>
        <v>1</v>
      </c>
      <c r="J200">
        <f>IF('ALL-Students'!J203='Master Answer Key'!$B202, 1, 0)</f>
        <v>1</v>
      </c>
      <c r="K200">
        <f>IF('ALL-Students'!K203='Master Answer Key'!$B202, 1, 0)</f>
        <v>1</v>
      </c>
      <c r="L200">
        <f>IF('ALL-Students'!L203='Master Answer Key'!$B202, 1, 0)</f>
        <v>1</v>
      </c>
      <c r="M200">
        <f>IF('ALL-Students'!M203='Master Answer Key'!$B202, 1, 0)</f>
        <v>0</v>
      </c>
      <c r="N200">
        <f>IF('ALL-Students'!N203='Master Answer Key'!$B202, 1, 0)</f>
        <v>1</v>
      </c>
      <c r="O200">
        <f>IF('ALL-Students'!O203='Master Answer Key'!$B202, 1, 0)</f>
        <v>1</v>
      </c>
      <c r="P200">
        <f>IF('ALL-Students'!P203='Master Answer Key'!$B202, 1, 0)</f>
        <v>1</v>
      </c>
      <c r="Q200">
        <f>IF('ALL-Students'!Q203='Master Answer Key'!$B202, 1, 0)</f>
        <v>0</v>
      </c>
      <c r="R200">
        <f>IF('ALL-Students'!R203='Master Answer Key'!$B202, 1, 0)</f>
        <v>1</v>
      </c>
      <c r="S200">
        <f>IF('ALL-Students'!S203='Master Answer Key'!$B202, 1, 0)</f>
        <v>1</v>
      </c>
      <c r="T200">
        <f>IF('ALL-Students'!T203='Master Answer Key'!$B202, 1, 0)</f>
        <v>1</v>
      </c>
      <c r="U200">
        <f>IF('ALL-Students'!U203='Master Answer Key'!$B202, 1, 0)</f>
        <v>1</v>
      </c>
      <c r="V200">
        <f>IF('ALL-Students'!V203='Master Answer Key'!$B202, 1, 0)</f>
        <v>1</v>
      </c>
      <c r="W200">
        <f>IF('ALL-Students'!W203='Master Answer Key'!$B202, 1, 0)</f>
        <v>0</v>
      </c>
      <c r="X200">
        <f>IF('ALL-Students'!X203='Master Answer Key'!$B202, 1, 0)</f>
        <v>1</v>
      </c>
      <c r="Y200">
        <f>IF('ALL-Students'!Y203='Master Answer Key'!$B202, 1, 0)</f>
        <v>0</v>
      </c>
      <c r="Z200">
        <f>IF('ALL-Students'!Z203='Master Answer Key'!$B202, 1, 0)</f>
        <v>1</v>
      </c>
      <c r="AA200">
        <f>IF('ALL-Students'!AA203='Master Answer Key'!$B202, 1, 0)</f>
        <v>1</v>
      </c>
      <c r="AB200">
        <f>IF('ALL-Students'!AB203='Master Answer Key'!$B202, 1, 0)</f>
        <v>1</v>
      </c>
      <c r="AC200">
        <f>IF('ALL-Students'!AC203='Master Answer Key'!$B202, 1, 0)</f>
        <v>1</v>
      </c>
      <c r="AD200">
        <f>IF('ALL-Students'!AD203='Master Answer Key'!$B202, 1, 0)</f>
        <v>0</v>
      </c>
      <c r="AE200">
        <f>IF('ALL-Students'!AE203='Master Answer Key'!$B202, 1, 0)</f>
        <v>1</v>
      </c>
      <c r="AF200">
        <f>IF('ALL-Students'!AF203='Master Answer Key'!$B202, 1, 0)</f>
        <v>1</v>
      </c>
      <c r="AG200">
        <f>IF('ALL-Students'!AG203='Master Answer Key'!$B202, 1, 0)</f>
        <v>1</v>
      </c>
      <c r="AH200">
        <f>IF('ALL-Students'!AH203='Master Answer Key'!$B202, 1, 0)</f>
        <v>0</v>
      </c>
      <c r="AI200">
        <f>IF('ALL-Students'!AI203='Master Answer Key'!$B202, 1, 0)</f>
        <v>1</v>
      </c>
      <c r="AJ200">
        <f>IF('ALL-Students'!AJ203='Master Answer Key'!$B202, 1, 0)</f>
        <v>1</v>
      </c>
      <c r="AK200">
        <f>IF('ALL-Students'!AK203='Master Answer Key'!$B202, 1, 0)</f>
        <v>0</v>
      </c>
      <c r="AL200">
        <f>IF('ALL-Students'!AL203='Master Answer Key'!$B202, 1, 0)</f>
        <v>1</v>
      </c>
      <c r="AM200">
        <f>IF('ALL-Students'!AM203='Master Answer Key'!$B202, 1, 0)</f>
        <v>1</v>
      </c>
      <c r="AN200">
        <f>IF('ALL-Students'!AN203='Master Answer Key'!$B202, 1, 0)</f>
        <v>0</v>
      </c>
      <c r="AO200">
        <f>IF('ALL-Students'!AO203='Master Answer Key'!$B202, 1, 0)</f>
        <v>0</v>
      </c>
      <c r="AP200">
        <f>IF('ALL-Students'!AP203='Master Answer Key'!$B202, 1, 0)</f>
        <v>1</v>
      </c>
      <c r="AQ200">
        <f>IF('ALL-Students'!AQ203='Master Answer Key'!$B202, 1, 0)</f>
        <v>0</v>
      </c>
      <c r="AR200">
        <f>IF('ALL-Students'!AR203='Master Answer Key'!$B202, 1, 0)</f>
        <v>1</v>
      </c>
      <c r="AS200">
        <f>IF('ALL-Students'!AS203='Master Answer Key'!$B202, 1, 0)</f>
        <v>0</v>
      </c>
      <c r="AT200">
        <f>IF('ALL-Students'!AT203='Master Answer Key'!$B202, 1, 0)</f>
        <v>0</v>
      </c>
      <c r="AU200">
        <f>IF('ALL-Students'!AU203='Master Answer Key'!$B202, 1, 0)</f>
        <v>1</v>
      </c>
      <c r="AV200">
        <f>IF('ALL-Students'!AV203='Master Answer Key'!$B202, 1, 0)</f>
        <v>0</v>
      </c>
      <c r="AW200">
        <f>IF('ALL-Students'!AW203='Master Answer Key'!$B202, 1, 0)</f>
        <v>1</v>
      </c>
      <c r="AX200">
        <f>IF('ALL-Students'!AX203='Master Answer Key'!$B202, 1, 0)</f>
        <v>1</v>
      </c>
      <c r="AY200">
        <f>IF('ALL-Students'!AY203='Master Answer Key'!$B202, 1, 0)</f>
        <v>1</v>
      </c>
      <c r="AZ200">
        <f>IF('ALL-Students'!AZ203='Master Answer Key'!$B202, 1, 0)</f>
        <v>1</v>
      </c>
      <c r="BA200">
        <f>IF('ALL-Students'!BA203='Master Answer Key'!$B202, 1, 0)</f>
        <v>1</v>
      </c>
      <c r="BB200">
        <f>IF('ALL-Students'!BB203='Master Answer Key'!$B202, 1, 0)</f>
        <v>1</v>
      </c>
      <c r="BC200">
        <f>IF('ALL-Students'!BC203='Master Answer Key'!$B202, 1, 0)</f>
        <v>1</v>
      </c>
      <c r="BD200">
        <f>IF('ALL-Students'!BD203='Master Answer Key'!$B202, 1, 0)</f>
        <v>0</v>
      </c>
      <c r="BE200">
        <f>IF('ALL-Students'!BE203='Master Answer Key'!$B202, 1, 0)</f>
        <v>1</v>
      </c>
      <c r="BF200">
        <f>IF('ALL-Students'!BF203='Master Answer Key'!$B202, 1, 0)</f>
        <v>1</v>
      </c>
      <c r="BG200">
        <f>IF('ALL-Students'!BG203='Master Answer Key'!$B202, 1, 0)</f>
        <v>1</v>
      </c>
      <c r="BH200">
        <f>IF('ALL-Students'!BH203='Master Answer Key'!$B202, 1, 0)</f>
        <v>1</v>
      </c>
      <c r="BI200">
        <f>IF('ALL-Students'!BI203='Master Answer Key'!$B202, 1, 0)</f>
        <v>1</v>
      </c>
      <c r="BJ200">
        <f>IF('ALL-Students'!BJ203='Master Answer Key'!$B202, 1, 0)</f>
        <v>1</v>
      </c>
      <c r="BK200">
        <f>IF('ALL-Students'!BK203='Master Answer Key'!$B202, 1, 0)</f>
        <v>0</v>
      </c>
      <c r="BL200">
        <f>IF('ALL-Students'!BL203='Master Answer Key'!$B202, 1, 0)</f>
        <v>1</v>
      </c>
      <c r="BM200">
        <f>IF('ALL-Students'!BM203='Master Answer Key'!$B202, 1, 0)</f>
        <v>1</v>
      </c>
      <c r="BN200">
        <f>IF('ALL-Students'!BN203='Master Answer Key'!$B202, 1, 0)</f>
        <v>1</v>
      </c>
      <c r="BO200">
        <f>IF('ALL-Students'!BO203='Master Answer Key'!$B202, 1, 0)</f>
        <v>0</v>
      </c>
      <c r="BP200">
        <f>IF('ALL-Students'!BP203='Master Answer Key'!$B202, 1, 0)</f>
        <v>1</v>
      </c>
      <c r="BQ200">
        <f>IF('ALL-Students'!BQ203='Master Answer Key'!$B202, 1, 0)</f>
        <v>1</v>
      </c>
      <c r="BR200">
        <f>IF('ALL-Students'!BR203='Master Answer Key'!$B202, 1, 0)</f>
        <v>1</v>
      </c>
      <c r="BS200">
        <f>IF('ALL-Students'!BS203='Master Answer Key'!$B202, 1, 0)</f>
        <v>1</v>
      </c>
      <c r="BT200">
        <f>IF('ALL-Students'!BT203='Master Answer Key'!$B202, 1, 0)</f>
        <v>1</v>
      </c>
      <c r="BU200">
        <f>IF('ALL-Students'!BU203='Master Answer Key'!$B202, 1, 0)</f>
        <v>1</v>
      </c>
      <c r="BV200">
        <f>IF('ALL-Students'!BV203='Master Answer Key'!$B202, 1, 0)</f>
        <v>1</v>
      </c>
      <c r="BW200">
        <f>IF('ALL-Students'!BW203='Master Answer Key'!$B202, 1, 0)</f>
        <v>1</v>
      </c>
      <c r="BX200">
        <f>IF('ALL-Students'!BX203='Master Answer Key'!$B202, 1, 0)</f>
        <v>1</v>
      </c>
      <c r="BY200">
        <f>IF('ALL-Students'!BY203='Master Answer Key'!$B202, 1, 0)</f>
        <v>1</v>
      </c>
      <c r="BZ200">
        <f>IF('ALL-Students'!BZ203='Master Answer Key'!$B202, 1, 0)</f>
        <v>1</v>
      </c>
      <c r="CA200">
        <f>IF('ALL-Students'!CA203='Master Answer Key'!$B202, 1, 0)</f>
        <v>1</v>
      </c>
      <c r="CB200">
        <f>IF('ALL-Students'!CB203='Master Answer Key'!$B202, 1, 0)</f>
        <v>1</v>
      </c>
      <c r="CC200">
        <f>IF('ALL-Students'!CC203='Master Answer Key'!$B202, 1, 0)</f>
        <v>1</v>
      </c>
    </row>
    <row r="201">
      <c r="A201" s="5" t="s">
        <v>305</v>
      </c>
      <c r="B201">
        <f>IF('ALL-Students'!B204='Master Answer Key'!$B203, 1, 0)</f>
        <v>0</v>
      </c>
      <c r="C201">
        <f>IF('ALL-Students'!C204='Master Answer Key'!$B203, 1, 0)</f>
        <v>1</v>
      </c>
      <c r="D201">
        <f>IF('ALL-Students'!D204='Master Answer Key'!$B203, 1, 0)</f>
        <v>1</v>
      </c>
      <c r="E201">
        <f>IF('ALL-Students'!E204='Master Answer Key'!$B203, 1, 0)</f>
        <v>1</v>
      </c>
      <c r="F201">
        <f>IF('ALL-Students'!F204='Master Answer Key'!$B203, 1, 0)</f>
        <v>0</v>
      </c>
      <c r="G201">
        <f>IF('ALL-Students'!G204='Master Answer Key'!$B203, 1, 0)</f>
        <v>0</v>
      </c>
      <c r="H201">
        <f>IF('ALL-Students'!H204='Master Answer Key'!$B203, 1, 0)</f>
        <v>1</v>
      </c>
      <c r="I201">
        <f>IF('ALL-Students'!I204='Master Answer Key'!$B203, 1, 0)</f>
        <v>1</v>
      </c>
      <c r="J201">
        <f>IF('ALL-Students'!J204='Master Answer Key'!$B203, 1, 0)</f>
        <v>1</v>
      </c>
      <c r="K201">
        <f>IF('ALL-Students'!K204='Master Answer Key'!$B203, 1, 0)</f>
        <v>1</v>
      </c>
      <c r="L201">
        <f>IF('ALL-Students'!L204='Master Answer Key'!$B203, 1, 0)</f>
        <v>1</v>
      </c>
      <c r="M201">
        <f>IF('ALL-Students'!M204='Master Answer Key'!$B203, 1, 0)</f>
        <v>1</v>
      </c>
      <c r="N201">
        <f>IF('ALL-Students'!N204='Master Answer Key'!$B203, 1, 0)</f>
        <v>1</v>
      </c>
      <c r="O201">
        <f>IF('ALL-Students'!O204='Master Answer Key'!$B203, 1, 0)</f>
        <v>1</v>
      </c>
      <c r="P201">
        <f>IF('ALL-Students'!P204='Master Answer Key'!$B203, 1, 0)</f>
        <v>1</v>
      </c>
      <c r="Q201">
        <f>IF('ALL-Students'!Q204='Master Answer Key'!$B203, 1, 0)</f>
        <v>1</v>
      </c>
      <c r="R201">
        <f>IF('ALL-Students'!R204='Master Answer Key'!$B203, 1, 0)</f>
        <v>0</v>
      </c>
      <c r="S201">
        <f>IF('ALL-Students'!S204='Master Answer Key'!$B203, 1, 0)</f>
        <v>1</v>
      </c>
      <c r="T201">
        <f>IF('ALL-Students'!T204='Master Answer Key'!$B203, 1, 0)</f>
        <v>0</v>
      </c>
      <c r="U201">
        <f>IF('ALL-Students'!U204='Master Answer Key'!$B203, 1, 0)</f>
        <v>1</v>
      </c>
      <c r="V201">
        <f>IF('ALL-Students'!V204='Master Answer Key'!$B203, 1, 0)</f>
        <v>1</v>
      </c>
      <c r="W201">
        <f>IF('ALL-Students'!W204='Master Answer Key'!$B203, 1, 0)</f>
        <v>0</v>
      </c>
      <c r="X201">
        <f>IF('ALL-Students'!X204='Master Answer Key'!$B203, 1, 0)</f>
        <v>1</v>
      </c>
      <c r="Y201">
        <f>IF('ALL-Students'!Y204='Master Answer Key'!$B203, 1, 0)</f>
        <v>0</v>
      </c>
      <c r="Z201">
        <f>IF('ALL-Students'!Z204='Master Answer Key'!$B203, 1, 0)</f>
        <v>0</v>
      </c>
      <c r="AA201">
        <f>IF('ALL-Students'!AA204='Master Answer Key'!$B203, 1, 0)</f>
        <v>0</v>
      </c>
      <c r="AB201">
        <f>IF('ALL-Students'!AB204='Master Answer Key'!$B203, 1, 0)</f>
        <v>1</v>
      </c>
      <c r="AC201">
        <f>IF('ALL-Students'!AC204='Master Answer Key'!$B203, 1, 0)</f>
        <v>1</v>
      </c>
      <c r="AD201">
        <f>IF('ALL-Students'!AD204='Master Answer Key'!$B203, 1, 0)</f>
        <v>0</v>
      </c>
      <c r="AE201">
        <f>IF('ALL-Students'!AE204='Master Answer Key'!$B203, 1, 0)</f>
        <v>1</v>
      </c>
      <c r="AF201">
        <f>IF('ALL-Students'!AF204='Master Answer Key'!$B203, 1, 0)</f>
        <v>1</v>
      </c>
      <c r="AG201">
        <f>IF('ALL-Students'!AG204='Master Answer Key'!$B203, 1, 0)</f>
        <v>0</v>
      </c>
      <c r="AH201">
        <f>IF('ALL-Students'!AH204='Master Answer Key'!$B203, 1, 0)</f>
        <v>1</v>
      </c>
      <c r="AI201">
        <f>IF('ALL-Students'!AI204='Master Answer Key'!$B203, 1, 0)</f>
        <v>0</v>
      </c>
      <c r="AJ201">
        <f>IF('ALL-Students'!AJ204='Master Answer Key'!$B203, 1, 0)</f>
        <v>0</v>
      </c>
      <c r="AK201">
        <f>IF('ALL-Students'!AK204='Master Answer Key'!$B203, 1, 0)</f>
        <v>0</v>
      </c>
      <c r="AL201">
        <f>IF('ALL-Students'!AL204='Master Answer Key'!$B203, 1, 0)</f>
        <v>1</v>
      </c>
      <c r="AM201">
        <f>IF('ALL-Students'!AM204='Master Answer Key'!$B203, 1, 0)</f>
        <v>1</v>
      </c>
      <c r="AN201">
        <f>IF('ALL-Students'!AN204='Master Answer Key'!$B203, 1, 0)</f>
        <v>0</v>
      </c>
      <c r="AO201">
        <f>IF('ALL-Students'!AO204='Master Answer Key'!$B203, 1, 0)</f>
        <v>1</v>
      </c>
      <c r="AP201">
        <f>IF('ALL-Students'!AP204='Master Answer Key'!$B203, 1, 0)</f>
        <v>1</v>
      </c>
      <c r="AQ201">
        <f>IF('ALL-Students'!AQ204='Master Answer Key'!$B203, 1, 0)</f>
        <v>1</v>
      </c>
      <c r="AR201">
        <f>IF('ALL-Students'!AR204='Master Answer Key'!$B203, 1, 0)</f>
        <v>1</v>
      </c>
      <c r="AS201">
        <f>IF('ALL-Students'!AS204='Master Answer Key'!$B203, 1, 0)</f>
        <v>0</v>
      </c>
      <c r="AT201">
        <f>IF('ALL-Students'!AT204='Master Answer Key'!$B203, 1, 0)</f>
        <v>1</v>
      </c>
      <c r="AU201">
        <f>IF('ALL-Students'!AU204='Master Answer Key'!$B203, 1, 0)</f>
        <v>1</v>
      </c>
      <c r="AV201">
        <f>IF('ALL-Students'!AV204='Master Answer Key'!$B203, 1, 0)</f>
        <v>0</v>
      </c>
      <c r="AW201">
        <f>IF('ALL-Students'!AW204='Master Answer Key'!$B203, 1, 0)</f>
        <v>1</v>
      </c>
      <c r="AX201">
        <f>IF('ALL-Students'!AX204='Master Answer Key'!$B203, 1, 0)</f>
        <v>1</v>
      </c>
      <c r="AY201">
        <f>IF('ALL-Students'!AY204='Master Answer Key'!$B203, 1, 0)</f>
        <v>1</v>
      </c>
      <c r="AZ201">
        <f>IF('ALL-Students'!AZ204='Master Answer Key'!$B203, 1, 0)</f>
        <v>0</v>
      </c>
      <c r="BA201">
        <f>IF('ALL-Students'!BA204='Master Answer Key'!$B203, 1, 0)</f>
        <v>1</v>
      </c>
      <c r="BB201">
        <f>IF('ALL-Students'!BB204='Master Answer Key'!$B203, 1, 0)</f>
        <v>1</v>
      </c>
      <c r="BC201">
        <f>IF('ALL-Students'!BC204='Master Answer Key'!$B203, 1, 0)</f>
        <v>1</v>
      </c>
      <c r="BD201">
        <f>IF('ALL-Students'!BD204='Master Answer Key'!$B203, 1, 0)</f>
        <v>0</v>
      </c>
      <c r="BE201">
        <f>IF('ALL-Students'!BE204='Master Answer Key'!$B203, 1, 0)</f>
        <v>1</v>
      </c>
      <c r="BF201">
        <f>IF('ALL-Students'!BF204='Master Answer Key'!$B203, 1, 0)</f>
        <v>1</v>
      </c>
      <c r="BG201">
        <f>IF('ALL-Students'!BG204='Master Answer Key'!$B203, 1, 0)</f>
        <v>1</v>
      </c>
      <c r="BH201">
        <f>IF('ALL-Students'!BH204='Master Answer Key'!$B203, 1, 0)</f>
        <v>1</v>
      </c>
      <c r="BI201">
        <f>IF('ALL-Students'!BI204='Master Answer Key'!$B203, 1, 0)</f>
        <v>1</v>
      </c>
      <c r="BJ201">
        <f>IF('ALL-Students'!BJ204='Master Answer Key'!$B203, 1, 0)</f>
        <v>1</v>
      </c>
      <c r="BK201">
        <f>IF('ALL-Students'!BK204='Master Answer Key'!$B203, 1, 0)</f>
        <v>0</v>
      </c>
      <c r="BL201">
        <f>IF('ALL-Students'!BL204='Master Answer Key'!$B203, 1, 0)</f>
        <v>1</v>
      </c>
      <c r="BM201">
        <f>IF('ALL-Students'!BM204='Master Answer Key'!$B203, 1, 0)</f>
        <v>1</v>
      </c>
      <c r="BN201">
        <f>IF('ALL-Students'!BN204='Master Answer Key'!$B203, 1, 0)</f>
        <v>1</v>
      </c>
      <c r="BO201">
        <f>IF('ALL-Students'!BO204='Master Answer Key'!$B203, 1, 0)</f>
        <v>1</v>
      </c>
      <c r="BP201">
        <f>IF('ALL-Students'!BP204='Master Answer Key'!$B203, 1, 0)</f>
        <v>1</v>
      </c>
      <c r="BQ201">
        <f>IF('ALL-Students'!BQ204='Master Answer Key'!$B203, 1, 0)</f>
        <v>1</v>
      </c>
      <c r="BR201">
        <f>IF('ALL-Students'!BR204='Master Answer Key'!$B203, 1, 0)</f>
        <v>1</v>
      </c>
      <c r="BS201">
        <f>IF('ALL-Students'!BS204='Master Answer Key'!$B203, 1, 0)</f>
        <v>1</v>
      </c>
      <c r="BT201">
        <f>IF('ALL-Students'!BT204='Master Answer Key'!$B203, 1, 0)</f>
        <v>1</v>
      </c>
      <c r="BU201">
        <f>IF('ALL-Students'!BU204='Master Answer Key'!$B203, 1, 0)</f>
        <v>1</v>
      </c>
      <c r="BV201">
        <f>IF('ALL-Students'!BV204='Master Answer Key'!$B203, 1, 0)</f>
        <v>1</v>
      </c>
      <c r="BW201">
        <f>IF('ALL-Students'!BW204='Master Answer Key'!$B203, 1, 0)</f>
        <v>1</v>
      </c>
      <c r="BX201">
        <f>IF('ALL-Students'!BX204='Master Answer Key'!$B203, 1, 0)</f>
        <v>1</v>
      </c>
      <c r="BY201">
        <f>IF('ALL-Students'!BY204='Master Answer Key'!$B203, 1, 0)</f>
        <v>1</v>
      </c>
      <c r="BZ201">
        <f>IF('ALL-Students'!BZ204='Master Answer Key'!$B203, 1, 0)</f>
        <v>1</v>
      </c>
      <c r="CA201">
        <f>IF('ALL-Students'!CA204='Master Answer Key'!$B203, 1, 0)</f>
        <v>1</v>
      </c>
      <c r="CB201">
        <f>IF('ALL-Students'!CB204='Master Answer Key'!$B203, 1, 0)</f>
        <v>1</v>
      </c>
      <c r="CC201">
        <f>IF('ALL-Students'!CC204='Master Answer Key'!$B203, 1, 0)</f>
        <v>1</v>
      </c>
    </row>
    <row r="202">
      <c r="A202" s="5" t="s">
        <v>306</v>
      </c>
      <c r="B202">
        <f>IF('ALL-Students'!B205='Master Answer Key'!$B204, 1, 0)</f>
        <v>0</v>
      </c>
      <c r="C202">
        <f>IF('ALL-Students'!C205='Master Answer Key'!$B204, 1, 0)</f>
        <v>0</v>
      </c>
      <c r="D202">
        <f>IF('ALL-Students'!D205='Master Answer Key'!$B204, 1, 0)</f>
        <v>1</v>
      </c>
      <c r="E202">
        <f>IF('ALL-Students'!E205='Master Answer Key'!$B204, 1, 0)</f>
        <v>0</v>
      </c>
      <c r="F202">
        <f>IF('ALL-Students'!F205='Master Answer Key'!$B204, 1, 0)</f>
        <v>0</v>
      </c>
      <c r="G202">
        <f>IF('ALL-Students'!G205='Master Answer Key'!$B204, 1, 0)</f>
        <v>0</v>
      </c>
      <c r="H202">
        <f>IF('ALL-Students'!H205='Master Answer Key'!$B204, 1, 0)</f>
        <v>1</v>
      </c>
      <c r="I202">
        <f>IF('ALL-Students'!I205='Master Answer Key'!$B204, 1, 0)</f>
        <v>0</v>
      </c>
      <c r="J202">
        <f>IF('ALL-Students'!J205='Master Answer Key'!$B204, 1, 0)</f>
        <v>0</v>
      </c>
      <c r="K202">
        <f>IF('ALL-Students'!K205='Master Answer Key'!$B204, 1, 0)</f>
        <v>0</v>
      </c>
      <c r="L202">
        <f>IF('ALL-Students'!L205='Master Answer Key'!$B204, 1, 0)</f>
        <v>0</v>
      </c>
      <c r="M202">
        <f>IF('ALL-Students'!M205='Master Answer Key'!$B204, 1, 0)</f>
        <v>1</v>
      </c>
      <c r="N202">
        <f>IF('ALL-Students'!N205='Master Answer Key'!$B204, 1, 0)</f>
        <v>1</v>
      </c>
      <c r="O202">
        <f>IF('ALL-Students'!O205='Master Answer Key'!$B204, 1, 0)</f>
        <v>1</v>
      </c>
      <c r="P202">
        <f>IF('ALL-Students'!P205='Master Answer Key'!$B204, 1, 0)</f>
        <v>1</v>
      </c>
      <c r="Q202">
        <f>IF('ALL-Students'!Q205='Master Answer Key'!$B204, 1, 0)</f>
        <v>0</v>
      </c>
      <c r="R202">
        <f>IF('ALL-Students'!R205='Master Answer Key'!$B204, 1, 0)</f>
        <v>0</v>
      </c>
      <c r="S202">
        <f>IF('ALL-Students'!S205='Master Answer Key'!$B204, 1, 0)</f>
        <v>1</v>
      </c>
      <c r="T202">
        <f>IF('ALL-Students'!T205='Master Answer Key'!$B204, 1, 0)</f>
        <v>0</v>
      </c>
      <c r="U202">
        <f>IF('ALL-Students'!U205='Master Answer Key'!$B204, 1, 0)</f>
        <v>0</v>
      </c>
      <c r="V202">
        <f>IF('ALL-Students'!V205='Master Answer Key'!$B204, 1, 0)</f>
        <v>1</v>
      </c>
      <c r="W202">
        <f>IF('ALL-Students'!W205='Master Answer Key'!$B204, 1, 0)</f>
        <v>0</v>
      </c>
      <c r="X202">
        <f>IF('ALL-Students'!X205='Master Answer Key'!$B204, 1, 0)</f>
        <v>1</v>
      </c>
      <c r="Y202">
        <f>IF('ALL-Students'!Y205='Master Answer Key'!$B204, 1, 0)</f>
        <v>0</v>
      </c>
      <c r="Z202">
        <f>IF('ALL-Students'!Z205='Master Answer Key'!$B204, 1, 0)</f>
        <v>0</v>
      </c>
      <c r="AA202">
        <f>IF('ALL-Students'!AA205='Master Answer Key'!$B204, 1, 0)</f>
        <v>1</v>
      </c>
      <c r="AB202">
        <f>IF('ALL-Students'!AB205='Master Answer Key'!$B204, 1, 0)</f>
        <v>1</v>
      </c>
      <c r="AC202">
        <f>IF('ALL-Students'!AC205='Master Answer Key'!$B204, 1, 0)</f>
        <v>1</v>
      </c>
      <c r="AD202">
        <f>IF('ALL-Students'!AD205='Master Answer Key'!$B204, 1, 0)</f>
        <v>0</v>
      </c>
      <c r="AE202">
        <f>IF('ALL-Students'!AE205='Master Answer Key'!$B204, 1, 0)</f>
        <v>0</v>
      </c>
      <c r="AF202">
        <f>IF('ALL-Students'!AF205='Master Answer Key'!$B204, 1, 0)</f>
        <v>0</v>
      </c>
      <c r="AG202">
        <f>IF('ALL-Students'!AG205='Master Answer Key'!$B204, 1, 0)</f>
        <v>1</v>
      </c>
      <c r="AH202">
        <f>IF('ALL-Students'!AH205='Master Answer Key'!$B204, 1, 0)</f>
        <v>0</v>
      </c>
      <c r="AI202">
        <f>IF('ALL-Students'!AI205='Master Answer Key'!$B204, 1, 0)</f>
        <v>1</v>
      </c>
      <c r="AJ202">
        <f>IF('ALL-Students'!AJ205='Master Answer Key'!$B204, 1, 0)</f>
        <v>1</v>
      </c>
      <c r="AK202">
        <f>IF('ALL-Students'!AK205='Master Answer Key'!$B204, 1, 0)</f>
        <v>0</v>
      </c>
      <c r="AL202">
        <f>IF('ALL-Students'!AL205='Master Answer Key'!$B204, 1, 0)</f>
        <v>0</v>
      </c>
      <c r="AM202">
        <f>IF('ALL-Students'!AM205='Master Answer Key'!$B204, 1, 0)</f>
        <v>1</v>
      </c>
      <c r="AN202">
        <f>IF('ALL-Students'!AN205='Master Answer Key'!$B204, 1, 0)</f>
        <v>0</v>
      </c>
      <c r="AO202">
        <f>IF('ALL-Students'!AO205='Master Answer Key'!$B204, 1, 0)</f>
        <v>1</v>
      </c>
      <c r="AP202">
        <f>IF('ALL-Students'!AP205='Master Answer Key'!$B204, 1, 0)</f>
        <v>0</v>
      </c>
      <c r="AQ202">
        <f>IF('ALL-Students'!AQ205='Master Answer Key'!$B204, 1, 0)</f>
        <v>1</v>
      </c>
      <c r="AR202">
        <f>IF('ALL-Students'!AR205='Master Answer Key'!$B204, 1, 0)</f>
        <v>0</v>
      </c>
      <c r="AS202">
        <f>IF('ALL-Students'!AS205='Master Answer Key'!$B204, 1, 0)</f>
        <v>0</v>
      </c>
      <c r="AT202">
        <f>IF('ALL-Students'!AT205='Master Answer Key'!$B204, 1, 0)</f>
        <v>1</v>
      </c>
      <c r="AU202">
        <f>IF('ALL-Students'!AU205='Master Answer Key'!$B204, 1, 0)</f>
        <v>1</v>
      </c>
      <c r="AV202">
        <f>IF('ALL-Students'!AV205='Master Answer Key'!$B204, 1, 0)</f>
        <v>0</v>
      </c>
      <c r="AW202">
        <f>IF('ALL-Students'!AW205='Master Answer Key'!$B204, 1, 0)</f>
        <v>1</v>
      </c>
      <c r="AX202">
        <f>IF('ALL-Students'!AX205='Master Answer Key'!$B204, 1, 0)</f>
        <v>1</v>
      </c>
      <c r="AY202">
        <f>IF('ALL-Students'!AY205='Master Answer Key'!$B204, 1, 0)</f>
        <v>1</v>
      </c>
      <c r="AZ202">
        <f>IF('ALL-Students'!AZ205='Master Answer Key'!$B204, 1, 0)</f>
        <v>1</v>
      </c>
      <c r="BA202">
        <f>IF('ALL-Students'!BA205='Master Answer Key'!$B204, 1, 0)</f>
        <v>1</v>
      </c>
      <c r="BB202">
        <f>IF('ALL-Students'!BB205='Master Answer Key'!$B204, 1, 0)</f>
        <v>0</v>
      </c>
      <c r="BC202">
        <f>IF('ALL-Students'!BC205='Master Answer Key'!$B204, 1, 0)</f>
        <v>1</v>
      </c>
      <c r="BD202">
        <f>IF('ALL-Students'!BD205='Master Answer Key'!$B204, 1, 0)</f>
        <v>0</v>
      </c>
      <c r="BE202">
        <f>IF('ALL-Students'!BE205='Master Answer Key'!$B204, 1, 0)</f>
        <v>1</v>
      </c>
      <c r="BF202">
        <f>IF('ALL-Students'!BF205='Master Answer Key'!$B204, 1, 0)</f>
        <v>1</v>
      </c>
      <c r="BG202">
        <f>IF('ALL-Students'!BG205='Master Answer Key'!$B204, 1, 0)</f>
        <v>1</v>
      </c>
      <c r="BH202">
        <f>IF('ALL-Students'!BH205='Master Answer Key'!$B204, 1, 0)</f>
        <v>0</v>
      </c>
      <c r="BI202">
        <f>IF('ALL-Students'!BI205='Master Answer Key'!$B204, 1, 0)</f>
        <v>1</v>
      </c>
      <c r="BJ202">
        <f>IF('ALL-Students'!BJ205='Master Answer Key'!$B204, 1, 0)</f>
        <v>1</v>
      </c>
      <c r="BK202">
        <f>IF('ALL-Students'!BK205='Master Answer Key'!$B204, 1, 0)</f>
        <v>1</v>
      </c>
      <c r="BL202">
        <f>IF('ALL-Students'!BL205='Master Answer Key'!$B204, 1, 0)</f>
        <v>1</v>
      </c>
      <c r="BM202">
        <f>IF('ALL-Students'!BM205='Master Answer Key'!$B204, 1, 0)</f>
        <v>1</v>
      </c>
      <c r="BN202">
        <f>IF('ALL-Students'!BN205='Master Answer Key'!$B204, 1, 0)</f>
        <v>1</v>
      </c>
      <c r="BO202">
        <f>IF('ALL-Students'!BO205='Master Answer Key'!$B204, 1, 0)</f>
        <v>1</v>
      </c>
      <c r="BP202">
        <f>IF('ALL-Students'!BP205='Master Answer Key'!$B204, 1, 0)</f>
        <v>1</v>
      </c>
      <c r="BQ202">
        <f>IF('ALL-Students'!BQ205='Master Answer Key'!$B204, 1, 0)</f>
        <v>1</v>
      </c>
      <c r="BR202">
        <f>IF('ALL-Students'!BR205='Master Answer Key'!$B204, 1, 0)</f>
        <v>1</v>
      </c>
      <c r="BS202">
        <f>IF('ALL-Students'!BS205='Master Answer Key'!$B204, 1, 0)</f>
        <v>1</v>
      </c>
      <c r="BT202">
        <f>IF('ALL-Students'!BT205='Master Answer Key'!$B204, 1, 0)</f>
        <v>1</v>
      </c>
      <c r="BU202">
        <f>IF('ALL-Students'!BU205='Master Answer Key'!$B204, 1, 0)</f>
        <v>1</v>
      </c>
      <c r="BV202">
        <f>IF('ALL-Students'!BV205='Master Answer Key'!$B204, 1, 0)</f>
        <v>1</v>
      </c>
      <c r="BW202">
        <f>IF('ALL-Students'!BW205='Master Answer Key'!$B204, 1, 0)</f>
        <v>1</v>
      </c>
      <c r="BX202">
        <f>IF('ALL-Students'!BX205='Master Answer Key'!$B204, 1, 0)</f>
        <v>1</v>
      </c>
      <c r="BY202">
        <f>IF('ALL-Students'!BY205='Master Answer Key'!$B204, 1, 0)</f>
        <v>1</v>
      </c>
      <c r="BZ202">
        <f>IF('ALL-Students'!BZ205='Master Answer Key'!$B204, 1, 0)</f>
        <v>1</v>
      </c>
      <c r="CA202">
        <f>IF('ALL-Students'!CA205='Master Answer Key'!$B204, 1, 0)</f>
        <v>1</v>
      </c>
      <c r="CB202">
        <f>IF('ALL-Students'!CB205='Master Answer Key'!$B204, 1, 0)</f>
        <v>0</v>
      </c>
      <c r="CC202">
        <f>IF('ALL-Students'!CC205='Master Answer Key'!$B204, 1, 0)</f>
        <v>1</v>
      </c>
    </row>
    <row r="203">
      <c r="A203" s="5" t="s">
        <v>307</v>
      </c>
      <c r="B203">
        <f>IF('ALL-Students'!B206='Master Answer Key'!$B205, 1, 0)</f>
        <v>0</v>
      </c>
      <c r="C203">
        <f>IF('ALL-Students'!C206='Master Answer Key'!$B205, 1, 0)</f>
        <v>0</v>
      </c>
      <c r="D203">
        <f>IF('ALL-Students'!D206='Master Answer Key'!$B205, 1, 0)</f>
        <v>0</v>
      </c>
      <c r="E203">
        <f>IF('ALL-Students'!E206='Master Answer Key'!$B205, 1, 0)</f>
        <v>0</v>
      </c>
      <c r="F203">
        <f>IF('ALL-Students'!F206='Master Answer Key'!$B205, 1, 0)</f>
        <v>0</v>
      </c>
      <c r="G203">
        <f>IF('ALL-Students'!G206='Master Answer Key'!$B205, 1, 0)</f>
        <v>1</v>
      </c>
      <c r="H203">
        <f>IF('ALL-Students'!H206='Master Answer Key'!$B205, 1, 0)</f>
        <v>0</v>
      </c>
      <c r="I203">
        <f>IF('ALL-Students'!I206='Master Answer Key'!$B205, 1, 0)</f>
        <v>0</v>
      </c>
      <c r="J203">
        <f>IF('ALL-Students'!J206='Master Answer Key'!$B205, 1, 0)</f>
        <v>0</v>
      </c>
      <c r="K203">
        <f>IF('ALL-Students'!K206='Master Answer Key'!$B205, 1, 0)</f>
        <v>0</v>
      </c>
      <c r="L203">
        <f>IF('ALL-Students'!L206='Master Answer Key'!$B205, 1, 0)</f>
        <v>0</v>
      </c>
      <c r="M203">
        <f>IF('ALL-Students'!M206='Master Answer Key'!$B205, 1, 0)</f>
        <v>0</v>
      </c>
      <c r="N203">
        <f>IF('ALL-Students'!N206='Master Answer Key'!$B205, 1, 0)</f>
        <v>0</v>
      </c>
      <c r="O203">
        <f>IF('ALL-Students'!O206='Master Answer Key'!$B205, 1, 0)</f>
        <v>0</v>
      </c>
      <c r="P203">
        <f>IF('ALL-Students'!P206='Master Answer Key'!$B205, 1, 0)</f>
        <v>0</v>
      </c>
      <c r="Q203">
        <f>IF('ALL-Students'!Q206='Master Answer Key'!$B205, 1, 0)</f>
        <v>0</v>
      </c>
      <c r="R203">
        <f>IF('ALL-Students'!R206='Master Answer Key'!$B205, 1, 0)</f>
        <v>0</v>
      </c>
      <c r="S203">
        <f>IF('ALL-Students'!S206='Master Answer Key'!$B205, 1, 0)</f>
        <v>0</v>
      </c>
      <c r="T203">
        <f>IF('ALL-Students'!T206='Master Answer Key'!$B205, 1, 0)</f>
        <v>0</v>
      </c>
      <c r="U203">
        <f>IF('ALL-Students'!U206='Master Answer Key'!$B205, 1, 0)</f>
        <v>0</v>
      </c>
      <c r="V203">
        <f>IF('ALL-Students'!V206='Master Answer Key'!$B205, 1, 0)</f>
        <v>0</v>
      </c>
      <c r="W203">
        <f>IF('ALL-Students'!W206='Master Answer Key'!$B205, 1, 0)</f>
        <v>1</v>
      </c>
      <c r="X203">
        <f>IF('ALL-Students'!X206='Master Answer Key'!$B205, 1, 0)</f>
        <v>0</v>
      </c>
      <c r="Y203">
        <f>IF('ALL-Students'!Y206='Master Answer Key'!$B205, 1, 0)</f>
        <v>1</v>
      </c>
      <c r="Z203">
        <f>IF('ALL-Students'!Z206='Master Answer Key'!$B205, 1, 0)</f>
        <v>0</v>
      </c>
      <c r="AA203">
        <f>IF('ALL-Students'!AA206='Master Answer Key'!$B205, 1, 0)</f>
        <v>0</v>
      </c>
      <c r="AB203">
        <f>IF('ALL-Students'!AB206='Master Answer Key'!$B205, 1, 0)</f>
        <v>0</v>
      </c>
      <c r="AC203">
        <f>IF('ALL-Students'!AC206='Master Answer Key'!$B205, 1, 0)</f>
        <v>0</v>
      </c>
      <c r="AD203">
        <f>IF('ALL-Students'!AD206='Master Answer Key'!$B205, 1, 0)</f>
        <v>0</v>
      </c>
      <c r="AE203">
        <f>IF('ALL-Students'!AE206='Master Answer Key'!$B205, 1, 0)</f>
        <v>0</v>
      </c>
      <c r="AF203">
        <f>IF('ALL-Students'!AF206='Master Answer Key'!$B205, 1, 0)</f>
        <v>0</v>
      </c>
      <c r="AG203">
        <f>IF('ALL-Students'!AG206='Master Answer Key'!$B205, 1, 0)</f>
        <v>0</v>
      </c>
      <c r="AH203">
        <f>IF('ALL-Students'!AH206='Master Answer Key'!$B205, 1, 0)</f>
        <v>0</v>
      </c>
      <c r="AI203">
        <f>IF('ALL-Students'!AI206='Master Answer Key'!$B205, 1, 0)</f>
        <v>0</v>
      </c>
      <c r="AJ203">
        <f>IF('ALL-Students'!AJ206='Master Answer Key'!$B205, 1, 0)</f>
        <v>0</v>
      </c>
      <c r="AK203">
        <f>IF('ALL-Students'!AK206='Master Answer Key'!$B205, 1, 0)</f>
        <v>0</v>
      </c>
      <c r="AL203">
        <f>IF('ALL-Students'!AL206='Master Answer Key'!$B205, 1, 0)</f>
        <v>0</v>
      </c>
      <c r="AM203">
        <f>IF('ALL-Students'!AM206='Master Answer Key'!$B205, 1, 0)</f>
        <v>0</v>
      </c>
      <c r="AN203">
        <f>IF('ALL-Students'!AN206='Master Answer Key'!$B205, 1, 0)</f>
        <v>1</v>
      </c>
      <c r="AO203">
        <f>IF('ALL-Students'!AO206='Master Answer Key'!$B205, 1, 0)</f>
        <v>0</v>
      </c>
      <c r="AP203">
        <f>IF('ALL-Students'!AP206='Master Answer Key'!$B205, 1, 0)</f>
        <v>0</v>
      </c>
      <c r="AQ203">
        <f>IF('ALL-Students'!AQ206='Master Answer Key'!$B205, 1, 0)</f>
        <v>0</v>
      </c>
      <c r="AR203">
        <f>IF('ALL-Students'!AR206='Master Answer Key'!$B205, 1, 0)</f>
        <v>0</v>
      </c>
      <c r="AS203">
        <f>IF('ALL-Students'!AS206='Master Answer Key'!$B205, 1, 0)</f>
        <v>1</v>
      </c>
      <c r="AT203">
        <f>IF('ALL-Students'!AT206='Master Answer Key'!$B205, 1, 0)</f>
        <v>0</v>
      </c>
      <c r="AU203">
        <f>IF('ALL-Students'!AU206='Master Answer Key'!$B205, 1, 0)</f>
        <v>0</v>
      </c>
      <c r="AV203">
        <f>IF('ALL-Students'!AV206='Master Answer Key'!$B205, 1, 0)</f>
        <v>1</v>
      </c>
      <c r="AW203">
        <f>IF('ALL-Students'!AW206='Master Answer Key'!$B205, 1, 0)</f>
        <v>0</v>
      </c>
      <c r="AX203">
        <f>IF('ALL-Students'!AX206='Master Answer Key'!$B205, 1, 0)</f>
        <v>0</v>
      </c>
      <c r="AY203">
        <f>IF('ALL-Students'!AY206='Master Answer Key'!$B205, 1, 0)</f>
        <v>0</v>
      </c>
      <c r="AZ203">
        <f>IF('ALL-Students'!AZ206='Master Answer Key'!$B205, 1, 0)</f>
        <v>0</v>
      </c>
      <c r="BA203">
        <f>IF('ALL-Students'!BA206='Master Answer Key'!$B205, 1, 0)</f>
        <v>0</v>
      </c>
      <c r="BB203">
        <f>IF('ALL-Students'!BB206='Master Answer Key'!$B205, 1, 0)</f>
        <v>0</v>
      </c>
      <c r="BC203">
        <f>IF('ALL-Students'!BC206='Master Answer Key'!$B205, 1, 0)</f>
        <v>0</v>
      </c>
      <c r="BD203">
        <f>IF('ALL-Students'!BD206='Master Answer Key'!$B205, 1, 0)</f>
        <v>0</v>
      </c>
      <c r="BE203">
        <f>IF('ALL-Students'!BE206='Master Answer Key'!$B205, 1, 0)</f>
        <v>0</v>
      </c>
      <c r="BF203">
        <f>IF('ALL-Students'!BF206='Master Answer Key'!$B205, 1, 0)</f>
        <v>0</v>
      </c>
      <c r="BG203">
        <f>IF('ALL-Students'!BG206='Master Answer Key'!$B205, 1, 0)</f>
        <v>0</v>
      </c>
      <c r="BH203">
        <f>IF('ALL-Students'!BH206='Master Answer Key'!$B205, 1, 0)</f>
        <v>0</v>
      </c>
      <c r="BI203">
        <f>IF('ALL-Students'!BI206='Master Answer Key'!$B205, 1, 0)</f>
        <v>0</v>
      </c>
      <c r="BJ203">
        <f>IF('ALL-Students'!BJ206='Master Answer Key'!$B205, 1, 0)</f>
        <v>0</v>
      </c>
      <c r="BK203">
        <f>IF('ALL-Students'!BK206='Master Answer Key'!$B205, 1, 0)</f>
        <v>0</v>
      </c>
      <c r="BL203">
        <f>IF('ALL-Students'!BL206='Master Answer Key'!$B205, 1, 0)</f>
        <v>0</v>
      </c>
      <c r="BM203">
        <f>IF('ALL-Students'!BM206='Master Answer Key'!$B205, 1, 0)</f>
        <v>0</v>
      </c>
      <c r="BN203">
        <f>IF('ALL-Students'!BN206='Master Answer Key'!$B205, 1, 0)</f>
        <v>0</v>
      </c>
      <c r="BO203">
        <f>IF('ALL-Students'!BO206='Master Answer Key'!$B205, 1, 0)</f>
        <v>0</v>
      </c>
      <c r="BP203">
        <f>IF('ALL-Students'!BP206='Master Answer Key'!$B205, 1, 0)</f>
        <v>0</v>
      </c>
      <c r="BQ203">
        <f>IF('ALL-Students'!BQ206='Master Answer Key'!$B205, 1, 0)</f>
        <v>0</v>
      </c>
      <c r="BR203">
        <f>IF('ALL-Students'!BR206='Master Answer Key'!$B205, 1, 0)</f>
        <v>0</v>
      </c>
      <c r="BS203">
        <f>IF('ALL-Students'!BS206='Master Answer Key'!$B205, 1, 0)</f>
        <v>0</v>
      </c>
      <c r="BT203">
        <f>IF('ALL-Students'!BT206='Master Answer Key'!$B205, 1, 0)</f>
        <v>0</v>
      </c>
      <c r="BU203">
        <f>IF('ALL-Students'!BU206='Master Answer Key'!$B205, 1, 0)</f>
        <v>0</v>
      </c>
      <c r="BV203">
        <f>IF('ALL-Students'!BV206='Master Answer Key'!$B205, 1, 0)</f>
        <v>0</v>
      </c>
      <c r="BW203">
        <f>IF('ALL-Students'!BW206='Master Answer Key'!$B205, 1, 0)</f>
        <v>0</v>
      </c>
      <c r="BX203">
        <f>IF('ALL-Students'!BX206='Master Answer Key'!$B205, 1, 0)</f>
        <v>0</v>
      </c>
      <c r="BY203">
        <f>IF('ALL-Students'!BY206='Master Answer Key'!$B205, 1, 0)</f>
        <v>0</v>
      </c>
      <c r="BZ203">
        <f>IF('ALL-Students'!BZ206='Master Answer Key'!$B205, 1, 0)</f>
        <v>0</v>
      </c>
      <c r="CA203">
        <f>IF('ALL-Students'!CA206='Master Answer Key'!$B205, 1, 0)</f>
        <v>0</v>
      </c>
      <c r="CB203">
        <f>IF('ALL-Students'!CB206='Master Answer Key'!$B205, 1, 0)</f>
        <v>0</v>
      </c>
      <c r="CC203">
        <f>IF('ALL-Students'!CC206='Master Answer Key'!$B205, 1, 0)</f>
        <v>0</v>
      </c>
    </row>
    <row r="204">
      <c r="A204" s="5" t="s">
        <v>308</v>
      </c>
      <c r="B204">
        <f>IF('ALL-Students'!B207='Master Answer Key'!$B206, 1, 0)</f>
        <v>0</v>
      </c>
      <c r="C204">
        <f>IF('ALL-Students'!C207='Master Answer Key'!$B206, 1, 0)</f>
        <v>0</v>
      </c>
      <c r="D204">
        <f>IF('ALL-Students'!D207='Master Answer Key'!$B206, 1, 0)</f>
        <v>1</v>
      </c>
      <c r="E204">
        <f>IF('ALL-Students'!E207='Master Answer Key'!$B206, 1, 0)</f>
        <v>0</v>
      </c>
      <c r="F204">
        <f>IF('ALL-Students'!F207='Master Answer Key'!$B206, 1, 0)</f>
        <v>1</v>
      </c>
      <c r="G204">
        <f>IF('ALL-Students'!G207='Master Answer Key'!$B206, 1, 0)</f>
        <v>0</v>
      </c>
      <c r="H204">
        <f>IF('ALL-Students'!H207='Master Answer Key'!$B206, 1, 0)</f>
        <v>1</v>
      </c>
      <c r="I204">
        <f>IF('ALL-Students'!I207='Master Answer Key'!$B206, 1, 0)</f>
        <v>1</v>
      </c>
      <c r="J204">
        <f>IF('ALL-Students'!J207='Master Answer Key'!$B206, 1, 0)</f>
        <v>1</v>
      </c>
      <c r="K204">
        <f>IF('ALL-Students'!K207='Master Answer Key'!$B206, 1, 0)</f>
        <v>1</v>
      </c>
      <c r="L204">
        <f>IF('ALL-Students'!L207='Master Answer Key'!$B206, 1, 0)</f>
        <v>1</v>
      </c>
      <c r="M204">
        <f>IF('ALL-Students'!M207='Master Answer Key'!$B206, 1, 0)</f>
        <v>1</v>
      </c>
      <c r="N204">
        <f>IF('ALL-Students'!N207='Master Answer Key'!$B206, 1, 0)</f>
        <v>0</v>
      </c>
      <c r="O204">
        <f>IF('ALL-Students'!O207='Master Answer Key'!$B206, 1, 0)</f>
        <v>1</v>
      </c>
      <c r="P204">
        <f>IF('ALL-Students'!P207='Master Answer Key'!$B206, 1, 0)</f>
        <v>1</v>
      </c>
      <c r="Q204">
        <f>IF('ALL-Students'!Q207='Master Answer Key'!$B206, 1, 0)</f>
        <v>1</v>
      </c>
      <c r="R204">
        <f>IF('ALL-Students'!R207='Master Answer Key'!$B206, 1, 0)</f>
        <v>1</v>
      </c>
      <c r="S204">
        <f>IF('ALL-Students'!S207='Master Answer Key'!$B206, 1, 0)</f>
        <v>1</v>
      </c>
      <c r="T204">
        <f>IF('ALL-Students'!T207='Master Answer Key'!$B206, 1, 0)</f>
        <v>1</v>
      </c>
      <c r="U204">
        <f>IF('ALL-Students'!U207='Master Answer Key'!$B206, 1, 0)</f>
        <v>1</v>
      </c>
      <c r="V204">
        <f>IF('ALL-Students'!V207='Master Answer Key'!$B206, 1, 0)</f>
        <v>1</v>
      </c>
      <c r="W204">
        <f>IF('ALL-Students'!W207='Master Answer Key'!$B206, 1, 0)</f>
        <v>0</v>
      </c>
      <c r="X204">
        <f>IF('ALL-Students'!X207='Master Answer Key'!$B206, 1, 0)</f>
        <v>0</v>
      </c>
      <c r="Y204">
        <f>IF('ALL-Students'!Y207='Master Answer Key'!$B206, 1, 0)</f>
        <v>0</v>
      </c>
      <c r="Z204">
        <f>IF('ALL-Students'!Z207='Master Answer Key'!$B206, 1, 0)</f>
        <v>1</v>
      </c>
      <c r="AA204">
        <f>IF('ALL-Students'!AA207='Master Answer Key'!$B206, 1, 0)</f>
        <v>1</v>
      </c>
      <c r="AB204">
        <f>IF('ALL-Students'!AB207='Master Answer Key'!$B206, 1, 0)</f>
        <v>1</v>
      </c>
      <c r="AC204">
        <f>IF('ALL-Students'!AC207='Master Answer Key'!$B206, 1, 0)</f>
        <v>1</v>
      </c>
      <c r="AD204">
        <f>IF('ALL-Students'!AD207='Master Answer Key'!$B206, 1, 0)</f>
        <v>1</v>
      </c>
      <c r="AE204">
        <f>IF('ALL-Students'!AE207='Master Answer Key'!$B206, 1, 0)</f>
        <v>1</v>
      </c>
      <c r="AF204">
        <f>IF('ALL-Students'!AF207='Master Answer Key'!$B206, 1, 0)</f>
        <v>0</v>
      </c>
      <c r="AG204">
        <f>IF('ALL-Students'!AG207='Master Answer Key'!$B206, 1, 0)</f>
        <v>1</v>
      </c>
      <c r="AH204">
        <f>IF('ALL-Students'!AH207='Master Answer Key'!$B206, 1, 0)</f>
        <v>1</v>
      </c>
      <c r="AI204">
        <f>IF('ALL-Students'!AI207='Master Answer Key'!$B206, 1, 0)</f>
        <v>1</v>
      </c>
      <c r="AJ204">
        <f>IF('ALL-Students'!AJ207='Master Answer Key'!$B206, 1, 0)</f>
        <v>1</v>
      </c>
      <c r="AK204">
        <f>IF('ALL-Students'!AK207='Master Answer Key'!$B206, 1, 0)</f>
        <v>1</v>
      </c>
      <c r="AL204">
        <f>IF('ALL-Students'!AL207='Master Answer Key'!$B206, 1, 0)</f>
        <v>0</v>
      </c>
      <c r="AM204">
        <f>IF('ALL-Students'!AM207='Master Answer Key'!$B206, 1, 0)</f>
        <v>1</v>
      </c>
      <c r="AN204">
        <f>IF('ALL-Students'!AN207='Master Answer Key'!$B206, 1, 0)</f>
        <v>0</v>
      </c>
      <c r="AO204">
        <f>IF('ALL-Students'!AO207='Master Answer Key'!$B206, 1, 0)</f>
        <v>1</v>
      </c>
      <c r="AP204">
        <f>IF('ALL-Students'!AP207='Master Answer Key'!$B206, 1, 0)</f>
        <v>1</v>
      </c>
      <c r="AQ204">
        <f>IF('ALL-Students'!AQ207='Master Answer Key'!$B206, 1, 0)</f>
        <v>1</v>
      </c>
      <c r="AR204">
        <f>IF('ALL-Students'!AR207='Master Answer Key'!$B206, 1, 0)</f>
        <v>1</v>
      </c>
      <c r="AS204">
        <f>IF('ALL-Students'!AS207='Master Answer Key'!$B206, 1, 0)</f>
        <v>0</v>
      </c>
      <c r="AT204">
        <f>IF('ALL-Students'!AT207='Master Answer Key'!$B206, 1, 0)</f>
        <v>1</v>
      </c>
      <c r="AU204">
        <f>IF('ALL-Students'!AU207='Master Answer Key'!$B206, 1, 0)</f>
        <v>1</v>
      </c>
      <c r="AV204">
        <f>IF('ALL-Students'!AV207='Master Answer Key'!$B206, 1, 0)</f>
        <v>0</v>
      </c>
      <c r="AW204">
        <f>IF('ALL-Students'!AW207='Master Answer Key'!$B206, 1, 0)</f>
        <v>1</v>
      </c>
      <c r="AX204">
        <f>IF('ALL-Students'!AX207='Master Answer Key'!$B206, 1, 0)</f>
        <v>1</v>
      </c>
      <c r="AY204">
        <f>IF('ALL-Students'!AY207='Master Answer Key'!$B206, 1, 0)</f>
        <v>1</v>
      </c>
      <c r="AZ204">
        <f>IF('ALL-Students'!AZ207='Master Answer Key'!$B206, 1, 0)</f>
        <v>1</v>
      </c>
      <c r="BA204">
        <f>IF('ALL-Students'!BA207='Master Answer Key'!$B206, 1, 0)</f>
        <v>1</v>
      </c>
      <c r="BB204">
        <f>IF('ALL-Students'!BB207='Master Answer Key'!$B206, 1, 0)</f>
        <v>1</v>
      </c>
      <c r="BC204">
        <f>IF('ALL-Students'!BC207='Master Answer Key'!$B206, 1, 0)</f>
        <v>1</v>
      </c>
      <c r="BD204">
        <f>IF('ALL-Students'!BD207='Master Answer Key'!$B206, 1, 0)</f>
        <v>1</v>
      </c>
      <c r="BE204">
        <f>IF('ALL-Students'!BE207='Master Answer Key'!$B206, 1, 0)</f>
        <v>1</v>
      </c>
      <c r="BF204">
        <f>IF('ALL-Students'!BF207='Master Answer Key'!$B206, 1, 0)</f>
        <v>1</v>
      </c>
      <c r="BG204">
        <f>IF('ALL-Students'!BG207='Master Answer Key'!$B206, 1, 0)</f>
        <v>1</v>
      </c>
      <c r="BH204">
        <f>IF('ALL-Students'!BH207='Master Answer Key'!$B206, 1, 0)</f>
        <v>1</v>
      </c>
      <c r="BI204">
        <f>IF('ALL-Students'!BI207='Master Answer Key'!$B206, 1, 0)</f>
        <v>1</v>
      </c>
      <c r="BJ204">
        <f>IF('ALL-Students'!BJ207='Master Answer Key'!$B206, 1, 0)</f>
        <v>1</v>
      </c>
      <c r="BK204">
        <f>IF('ALL-Students'!BK207='Master Answer Key'!$B206, 1, 0)</f>
        <v>1</v>
      </c>
      <c r="BL204">
        <f>IF('ALL-Students'!BL207='Master Answer Key'!$B206, 1, 0)</f>
        <v>1</v>
      </c>
      <c r="BM204">
        <f>IF('ALL-Students'!BM207='Master Answer Key'!$B206, 1, 0)</f>
        <v>1</v>
      </c>
      <c r="BN204">
        <f>IF('ALL-Students'!BN207='Master Answer Key'!$B206, 1, 0)</f>
        <v>1</v>
      </c>
      <c r="BO204">
        <f>IF('ALL-Students'!BO207='Master Answer Key'!$B206, 1, 0)</f>
        <v>1</v>
      </c>
      <c r="BP204">
        <f>IF('ALL-Students'!BP207='Master Answer Key'!$B206, 1, 0)</f>
        <v>1</v>
      </c>
      <c r="BQ204">
        <f>IF('ALL-Students'!BQ207='Master Answer Key'!$B206, 1, 0)</f>
        <v>1</v>
      </c>
      <c r="BR204">
        <f>IF('ALL-Students'!BR207='Master Answer Key'!$B206, 1, 0)</f>
        <v>1</v>
      </c>
      <c r="BS204">
        <f>IF('ALL-Students'!BS207='Master Answer Key'!$B206, 1, 0)</f>
        <v>1</v>
      </c>
      <c r="BT204">
        <f>IF('ALL-Students'!BT207='Master Answer Key'!$B206, 1, 0)</f>
        <v>1</v>
      </c>
      <c r="BU204">
        <f>IF('ALL-Students'!BU207='Master Answer Key'!$B206, 1, 0)</f>
        <v>1</v>
      </c>
      <c r="BV204">
        <f>IF('ALL-Students'!BV207='Master Answer Key'!$B206, 1, 0)</f>
        <v>1</v>
      </c>
      <c r="BW204">
        <f>IF('ALL-Students'!BW207='Master Answer Key'!$B206, 1, 0)</f>
        <v>1</v>
      </c>
      <c r="BX204">
        <f>IF('ALL-Students'!BX207='Master Answer Key'!$B206, 1, 0)</f>
        <v>1</v>
      </c>
      <c r="BY204">
        <f>IF('ALL-Students'!BY207='Master Answer Key'!$B206, 1, 0)</f>
        <v>1</v>
      </c>
      <c r="BZ204">
        <f>IF('ALL-Students'!BZ207='Master Answer Key'!$B206, 1, 0)</f>
        <v>1</v>
      </c>
      <c r="CA204">
        <f>IF('ALL-Students'!CA207='Master Answer Key'!$B206, 1, 0)</f>
        <v>1</v>
      </c>
      <c r="CB204">
        <f>IF('ALL-Students'!CB207='Master Answer Key'!$B206, 1, 0)</f>
        <v>1</v>
      </c>
      <c r="CC204">
        <f>IF('ALL-Students'!CC207='Master Answer Key'!$B206, 1, 0)</f>
        <v>1</v>
      </c>
    </row>
    <row r="205">
      <c r="A205" s="5" t="s">
        <v>309</v>
      </c>
      <c r="B205">
        <f>IF('ALL-Students'!B208='Master Answer Key'!$B207, 1, 0)</f>
        <v>1</v>
      </c>
      <c r="C205">
        <f>IF('ALL-Students'!C208='Master Answer Key'!$B207, 1, 0)</f>
        <v>1</v>
      </c>
      <c r="D205">
        <f>IF('ALL-Students'!D208='Master Answer Key'!$B207, 1, 0)</f>
        <v>1</v>
      </c>
      <c r="E205">
        <f>IF('ALL-Students'!E208='Master Answer Key'!$B207, 1, 0)</f>
        <v>1</v>
      </c>
      <c r="F205">
        <f>IF('ALL-Students'!F208='Master Answer Key'!$B207, 1, 0)</f>
        <v>1</v>
      </c>
      <c r="G205">
        <f>IF('ALL-Students'!G208='Master Answer Key'!$B207, 1, 0)</f>
        <v>0</v>
      </c>
      <c r="H205">
        <f>IF('ALL-Students'!H208='Master Answer Key'!$B207, 1, 0)</f>
        <v>1</v>
      </c>
      <c r="I205">
        <f>IF('ALL-Students'!I208='Master Answer Key'!$B207, 1, 0)</f>
        <v>0</v>
      </c>
      <c r="J205">
        <f>IF('ALL-Students'!J208='Master Answer Key'!$B207, 1, 0)</f>
        <v>1</v>
      </c>
      <c r="K205">
        <f>IF('ALL-Students'!K208='Master Answer Key'!$B207, 1, 0)</f>
        <v>1</v>
      </c>
      <c r="L205">
        <f>IF('ALL-Students'!L208='Master Answer Key'!$B207, 1, 0)</f>
        <v>1</v>
      </c>
      <c r="M205">
        <f>IF('ALL-Students'!M208='Master Answer Key'!$B207, 1, 0)</f>
        <v>1</v>
      </c>
      <c r="N205">
        <f>IF('ALL-Students'!N208='Master Answer Key'!$B207, 1, 0)</f>
        <v>0</v>
      </c>
      <c r="O205">
        <f>IF('ALL-Students'!O208='Master Answer Key'!$B207, 1, 0)</f>
        <v>1</v>
      </c>
      <c r="P205">
        <f>IF('ALL-Students'!P208='Master Answer Key'!$B207, 1, 0)</f>
        <v>1</v>
      </c>
      <c r="Q205">
        <f>IF('ALL-Students'!Q208='Master Answer Key'!$B207, 1, 0)</f>
        <v>1</v>
      </c>
      <c r="R205">
        <f>IF('ALL-Students'!R208='Master Answer Key'!$B207, 1, 0)</f>
        <v>1</v>
      </c>
      <c r="S205">
        <f>IF('ALL-Students'!S208='Master Answer Key'!$B207, 1, 0)</f>
        <v>1</v>
      </c>
      <c r="T205">
        <f>IF('ALL-Students'!T208='Master Answer Key'!$B207, 1, 0)</f>
        <v>1</v>
      </c>
      <c r="U205">
        <f>IF('ALL-Students'!U208='Master Answer Key'!$B207, 1, 0)</f>
        <v>1</v>
      </c>
      <c r="V205">
        <f>IF('ALL-Students'!V208='Master Answer Key'!$B207, 1, 0)</f>
        <v>1</v>
      </c>
      <c r="W205">
        <f>IF('ALL-Students'!W208='Master Answer Key'!$B207, 1, 0)</f>
        <v>0</v>
      </c>
      <c r="X205">
        <f>IF('ALL-Students'!X208='Master Answer Key'!$B207, 1, 0)</f>
        <v>1</v>
      </c>
      <c r="Y205">
        <f>IF('ALL-Students'!Y208='Master Answer Key'!$B207, 1, 0)</f>
        <v>0</v>
      </c>
      <c r="Z205">
        <f>IF('ALL-Students'!Z208='Master Answer Key'!$B207, 1, 0)</f>
        <v>1</v>
      </c>
      <c r="AA205">
        <f>IF('ALL-Students'!AA208='Master Answer Key'!$B207, 1, 0)</f>
        <v>1</v>
      </c>
      <c r="AB205">
        <f>IF('ALL-Students'!AB208='Master Answer Key'!$B207, 1, 0)</f>
        <v>1</v>
      </c>
      <c r="AC205">
        <f>IF('ALL-Students'!AC208='Master Answer Key'!$B207, 1, 0)</f>
        <v>1</v>
      </c>
      <c r="AD205">
        <f>IF('ALL-Students'!AD208='Master Answer Key'!$B207, 1, 0)</f>
        <v>1</v>
      </c>
      <c r="AE205">
        <f>IF('ALL-Students'!AE208='Master Answer Key'!$B207, 1, 0)</f>
        <v>1</v>
      </c>
      <c r="AF205">
        <f>IF('ALL-Students'!AF208='Master Answer Key'!$B207, 1, 0)</f>
        <v>1</v>
      </c>
      <c r="AG205">
        <f>IF('ALL-Students'!AG208='Master Answer Key'!$B207, 1, 0)</f>
        <v>1</v>
      </c>
      <c r="AH205">
        <f>IF('ALL-Students'!AH208='Master Answer Key'!$B207, 1, 0)</f>
        <v>0</v>
      </c>
      <c r="AI205">
        <f>IF('ALL-Students'!AI208='Master Answer Key'!$B207, 1, 0)</f>
        <v>1</v>
      </c>
      <c r="AJ205">
        <f>IF('ALL-Students'!AJ208='Master Answer Key'!$B207, 1, 0)</f>
        <v>1</v>
      </c>
      <c r="AK205">
        <f>IF('ALL-Students'!AK208='Master Answer Key'!$B207, 1, 0)</f>
        <v>1</v>
      </c>
      <c r="AL205">
        <f>IF('ALL-Students'!AL208='Master Answer Key'!$B207, 1, 0)</f>
        <v>1</v>
      </c>
      <c r="AM205">
        <f>IF('ALL-Students'!AM208='Master Answer Key'!$B207, 1, 0)</f>
        <v>1</v>
      </c>
      <c r="AN205">
        <f>IF('ALL-Students'!AN208='Master Answer Key'!$B207, 1, 0)</f>
        <v>0</v>
      </c>
      <c r="AO205">
        <f>IF('ALL-Students'!AO208='Master Answer Key'!$B207, 1, 0)</f>
        <v>1</v>
      </c>
      <c r="AP205">
        <f>IF('ALL-Students'!AP208='Master Answer Key'!$B207, 1, 0)</f>
        <v>1</v>
      </c>
      <c r="AQ205">
        <f>IF('ALL-Students'!AQ208='Master Answer Key'!$B207, 1, 0)</f>
        <v>1</v>
      </c>
      <c r="AR205">
        <f>IF('ALL-Students'!AR208='Master Answer Key'!$B207, 1, 0)</f>
        <v>1</v>
      </c>
      <c r="AS205">
        <f>IF('ALL-Students'!AS208='Master Answer Key'!$B207, 1, 0)</f>
        <v>0</v>
      </c>
      <c r="AT205">
        <f>IF('ALL-Students'!AT208='Master Answer Key'!$B207, 1, 0)</f>
        <v>1</v>
      </c>
      <c r="AU205">
        <f>IF('ALL-Students'!AU208='Master Answer Key'!$B207, 1, 0)</f>
        <v>1</v>
      </c>
      <c r="AV205">
        <f>IF('ALL-Students'!AV208='Master Answer Key'!$B207, 1, 0)</f>
        <v>0</v>
      </c>
      <c r="AW205">
        <f>IF('ALL-Students'!AW208='Master Answer Key'!$B207, 1, 0)</f>
        <v>1</v>
      </c>
      <c r="AX205">
        <f>IF('ALL-Students'!AX208='Master Answer Key'!$B207, 1, 0)</f>
        <v>1</v>
      </c>
      <c r="AY205">
        <f>IF('ALL-Students'!AY208='Master Answer Key'!$B207, 1, 0)</f>
        <v>1</v>
      </c>
      <c r="AZ205">
        <f>IF('ALL-Students'!AZ208='Master Answer Key'!$B207, 1, 0)</f>
        <v>1</v>
      </c>
      <c r="BA205">
        <f>IF('ALL-Students'!BA208='Master Answer Key'!$B207, 1, 0)</f>
        <v>1</v>
      </c>
      <c r="BB205">
        <f>IF('ALL-Students'!BB208='Master Answer Key'!$B207, 1, 0)</f>
        <v>1</v>
      </c>
      <c r="BC205">
        <f>IF('ALL-Students'!BC208='Master Answer Key'!$B207, 1, 0)</f>
        <v>1</v>
      </c>
      <c r="BD205">
        <f>IF('ALL-Students'!BD208='Master Answer Key'!$B207, 1, 0)</f>
        <v>1</v>
      </c>
      <c r="BE205">
        <f>IF('ALL-Students'!BE208='Master Answer Key'!$B207, 1, 0)</f>
        <v>1</v>
      </c>
      <c r="BF205">
        <f>IF('ALL-Students'!BF208='Master Answer Key'!$B207, 1, 0)</f>
        <v>1</v>
      </c>
      <c r="BG205">
        <f>IF('ALL-Students'!BG208='Master Answer Key'!$B207, 1, 0)</f>
        <v>1</v>
      </c>
      <c r="BH205">
        <f>IF('ALL-Students'!BH208='Master Answer Key'!$B207, 1, 0)</f>
        <v>1</v>
      </c>
      <c r="BI205">
        <f>IF('ALL-Students'!BI208='Master Answer Key'!$B207, 1, 0)</f>
        <v>1</v>
      </c>
      <c r="BJ205">
        <f>IF('ALL-Students'!BJ208='Master Answer Key'!$B207, 1, 0)</f>
        <v>1</v>
      </c>
      <c r="BK205">
        <f>IF('ALL-Students'!BK208='Master Answer Key'!$B207, 1, 0)</f>
        <v>1</v>
      </c>
      <c r="BL205">
        <f>IF('ALL-Students'!BL208='Master Answer Key'!$B207, 1, 0)</f>
        <v>1</v>
      </c>
      <c r="BM205">
        <f>IF('ALL-Students'!BM208='Master Answer Key'!$B207, 1, 0)</f>
        <v>1</v>
      </c>
      <c r="BN205">
        <f>IF('ALL-Students'!BN208='Master Answer Key'!$B207, 1, 0)</f>
        <v>1</v>
      </c>
      <c r="BO205">
        <f>IF('ALL-Students'!BO208='Master Answer Key'!$B207, 1, 0)</f>
        <v>1</v>
      </c>
      <c r="BP205">
        <f>IF('ALL-Students'!BP208='Master Answer Key'!$B207, 1, 0)</f>
        <v>1</v>
      </c>
      <c r="BQ205">
        <f>IF('ALL-Students'!BQ208='Master Answer Key'!$B207, 1, 0)</f>
        <v>1</v>
      </c>
      <c r="BR205">
        <f>IF('ALL-Students'!BR208='Master Answer Key'!$B207, 1, 0)</f>
        <v>1</v>
      </c>
      <c r="BS205">
        <f>IF('ALL-Students'!BS208='Master Answer Key'!$B207, 1, 0)</f>
        <v>0</v>
      </c>
      <c r="BT205">
        <f>IF('ALL-Students'!BT208='Master Answer Key'!$B207, 1, 0)</f>
        <v>1</v>
      </c>
      <c r="BU205">
        <f>IF('ALL-Students'!BU208='Master Answer Key'!$B207, 1, 0)</f>
        <v>1</v>
      </c>
      <c r="BV205">
        <f>IF('ALL-Students'!BV208='Master Answer Key'!$B207, 1, 0)</f>
        <v>1</v>
      </c>
      <c r="BW205">
        <f>IF('ALL-Students'!BW208='Master Answer Key'!$B207, 1, 0)</f>
        <v>1</v>
      </c>
      <c r="BX205">
        <f>IF('ALL-Students'!BX208='Master Answer Key'!$B207, 1, 0)</f>
        <v>1</v>
      </c>
      <c r="BY205">
        <f>IF('ALL-Students'!BY208='Master Answer Key'!$B207, 1, 0)</f>
        <v>1</v>
      </c>
      <c r="BZ205">
        <f>IF('ALL-Students'!BZ208='Master Answer Key'!$B207, 1, 0)</f>
        <v>1</v>
      </c>
      <c r="CA205">
        <f>IF('ALL-Students'!CA208='Master Answer Key'!$B207, 1, 0)</f>
        <v>1</v>
      </c>
      <c r="CB205">
        <f>IF('ALL-Students'!CB208='Master Answer Key'!$B207, 1, 0)</f>
        <v>1</v>
      </c>
      <c r="CC205">
        <f>IF('ALL-Students'!CC208='Master Answer Key'!$B207, 1, 0)</f>
        <v>1</v>
      </c>
    </row>
    <row r="206">
      <c r="A206" s="5" t="s">
        <v>310</v>
      </c>
      <c r="B206">
        <f>IF('ALL-Students'!B209='Master Answer Key'!$B208, 1, 0)</f>
        <v>0</v>
      </c>
      <c r="C206">
        <f>IF('ALL-Students'!C209='Master Answer Key'!$B208, 1, 0)</f>
        <v>0</v>
      </c>
      <c r="D206">
        <f>IF('ALL-Students'!D209='Master Answer Key'!$B208, 1, 0)</f>
        <v>1</v>
      </c>
      <c r="E206">
        <f>IF('ALL-Students'!E209='Master Answer Key'!$B208, 1, 0)</f>
        <v>1</v>
      </c>
      <c r="F206">
        <f>IF('ALL-Students'!F209='Master Answer Key'!$B208, 1, 0)</f>
        <v>0</v>
      </c>
      <c r="G206">
        <f>IF('ALL-Students'!G209='Master Answer Key'!$B208, 1, 0)</f>
        <v>0</v>
      </c>
      <c r="H206">
        <f>IF('ALL-Students'!H209='Master Answer Key'!$B208, 1, 0)</f>
        <v>1</v>
      </c>
      <c r="I206">
        <f>IF('ALL-Students'!I209='Master Answer Key'!$B208, 1, 0)</f>
        <v>1</v>
      </c>
      <c r="J206">
        <f>IF('ALL-Students'!J209='Master Answer Key'!$B208, 1, 0)</f>
        <v>1</v>
      </c>
      <c r="K206">
        <f>IF('ALL-Students'!K209='Master Answer Key'!$B208, 1, 0)</f>
        <v>1</v>
      </c>
      <c r="L206">
        <f>IF('ALL-Students'!L209='Master Answer Key'!$B208, 1, 0)</f>
        <v>1</v>
      </c>
      <c r="M206">
        <f>IF('ALL-Students'!M209='Master Answer Key'!$B208, 1, 0)</f>
        <v>0</v>
      </c>
      <c r="N206">
        <f>IF('ALL-Students'!N209='Master Answer Key'!$B208, 1, 0)</f>
        <v>1</v>
      </c>
      <c r="O206">
        <f>IF('ALL-Students'!O209='Master Answer Key'!$B208, 1, 0)</f>
        <v>1</v>
      </c>
      <c r="P206">
        <f>IF('ALL-Students'!P209='Master Answer Key'!$B208, 1, 0)</f>
        <v>1</v>
      </c>
      <c r="Q206">
        <f>IF('ALL-Students'!Q209='Master Answer Key'!$B208, 1, 0)</f>
        <v>0</v>
      </c>
      <c r="R206">
        <f>IF('ALL-Students'!R209='Master Answer Key'!$B208, 1, 0)</f>
        <v>1</v>
      </c>
      <c r="S206">
        <f>IF('ALL-Students'!S209='Master Answer Key'!$B208, 1, 0)</f>
        <v>1</v>
      </c>
      <c r="T206">
        <f>IF('ALL-Students'!T209='Master Answer Key'!$B208, 1, 0)</f>
        <v>1</v>
      </c>
      <c r="U206">
        <f>IF('ALL-Students'!U209='Master Answer Key'!$B208, 1, 0)</f>
        <v>1</v>
      </c>
      <c r="V206">
        <f>IF('ALL-Students'!V209='Master Answer Key'!$B208, 1, 0)</f>
        <v>1</v>
      </c>
      <c r="W206">
        <f>IF('ALL-Students'!W209='Master Answer Key'!$B208, 1, 0)</f>
        <v>0</v>
      </c>
      <c r="X206">
        <f>IF('ALL-Students'!X209='Master Answer Key'!$B208, 1, 0)</f>
        <v>1</v>
      </c>
      <c r="Y206">
        <f>IF('ALL-Students'!Y209='Master Answer Key'!$B208, 1, 0)</f>
        <v>0</v>
      </c>
      <c r="Z206">
        <f>IF('ALL-Students'!Z209='Master Answer Key'!$B208, 1, 0)</f>
        <v>1</v>
      </c>
      <c r="AA206">
        <f>IF('ALL-Students'!AA209='Master Answer Key'!$B208, 1, 0)</f>
        <v>1</v>
      </c>
      <c r="AB206">
        <f>IF('ALL-Students'!AB209='Master Answer Key'!$B208, 1, 0)</f>
        <v>1</v>
      </c>
      <c r="AC206">
        <f>IF('ALL-Students'!AC209='Master Answer Key'!$B208, 1, 0)</f>
        <v>1</v>
      </c>
      <c r="AD206">
        <f>IF('ALL-Students'!AD209='Master Answer Key'!$B208, 1, 0)</f>
        <v>0</v>
      </c>
      <c r="AE206">
        <f>IF('ALL-Students'!AE209='Master Answer Key'!$B208, 1, 0)</f>
        <v>1</v>
      </c>
      <c r="AF206">
        <f>IF('ALL-Students'!AF209='Master Answer Key'!$B208, 1, 0)</f>
        <v>0</v>
      </c>
      <c r="AG206">
        <f>IF('ALL-Students'!AG209='Master Answer Key'!$B208, 1, 0)</f>
        <v>1</v>
      </c>
      <c r="AH206">
        <f>IF('ALL-Students'!AH209='Master Answer Key'!$B208, 1, 0)</f>
        <v>0</v>
      </c>
      <c r="AI206">
        <f>IF('ALL-Students'!AI209='Master Answer Key'!$B208, 1, 0)</f>
        <v>1</v>
      </c>
      <c r="AJ206">
        <f>IF('ALL-Students'!AJ209='Master Answer Key'!$B208, 1, 0)</f>
        <v>1</v>
      </c>
      <c r="AK206">
        <f>IF('ALL-Students'!AK209='Master Answer Key'!$B208, 1, 0)</f>
        <v>0</v>
      </c>
      <c r="AL206">
        <f>IF('ALL-Students'!AL209='Master Answer Key'!$B208, 1, 0)</f>
        <v>1</v>
      </c>
      <c r="AM206">
        <f>IF('ALL-Students'!AM209='Master Answer Key'!$B208, 1, 0)</f>
        <v>0</v>
      </c>
      <c r="AN206">
        <f>IF('ALL-Students'!AN209='Master Answer Key'!$B208, 1, 0)</f>
        <v>0</v>
      </c>
      <c r="AO206">
        <f>IF('ALL-Students'!AO209='Master Answer Key'!$B208, 1, 0)</f>
        <v>0</v>
      </c>
      <c r="AP206">
        <f>IF('ALL-Students'!AP209='Master Answer Key'!$B208, 1, 0)</f>
        <v>1</v>
      </c>
      <c r="AQ206">
        <f>IF('ALL-Students'!AQ209='Master Answer Key'!$B208, 1, 0)</f>
        <v>0</v>
      </c>
      <c r="AR206">
        <f>IF('ALL-Students'!AR209='Master Answer Key'!$B208, 1, 0)</f>
        <v>1</v>
      </c>
      <c r="AS206">
        <f>IF('ALL-Students'!AS209='Master Answer Key'!$B208, 1, 0)</f>
        <v>0</v>
      </c>
      <c r="AT206">
        <f>IF('ALL-Students'!AT209='Master Answer Key'!$B208, 1, 0)</f>
        <v>0</v>
      </c>
      <c r="AU206">
        <f>IF('ALL-Students'!AU209='Master Answer Key'!$B208, 1, 0)</f>
        <v>1</v>
      </c>
      <c r="AV206">
        <f>IF('ALL-Students'!AV209='Master Answer Key'!$B208, 1, 0)</f>
        <v>0</v>
      </c>
      <c r="AW206">
        <f>IF('ALL-Students'!AW209='Master Answer Key'!$B208, 1, 0)</f>
        <v>1</v>
      </c>
      <c r="AX206">
        <f>IF('ALL-Students'!AX209='Master Answer Key'!$B208, 1, 0)</f>
        <v>1</v>
      </c>
      <c r="AY206">
        <f>IF('ALL-Students'!AY209='Master Answer Key'!$B208, 1, 0)</f>
        <v>1</v>
      </c>
      <c r="AZ206">
        <f>IF('ALL-Students'!AZ209='Master Answer Key'!$B208, 1, 0)</f>
        <v>1</v>
      </c>
      <c r="BA206">
        <f>IF('ALL-Students'!BA209='Master Answer Key'!$B208, 1, 0)</f>
        <v>1</v>
      </c>
      <c r="BB206">
        <f>IF('ALL-Students'!BB209='Master Answer Key'!$B208, 1, 0)</f>
        <v>1</v>
      </c>
      <c r="BC206">
        <f>IF('ALL-Students'!BC209='Master Answer Key'!$B208, 1, 0)</f>
        <v>1</v>
      </c>
      <c r="BD206">
        <f>IF('ALL-Students'!BD209='Master Answer Key'!$B208, 1, 0)</f>
        <v>0</v>
      </c>
      <c r="BE206">
        <f>IF('ALL-Students'!BE209='Master Answer Key'!$B208, 1, 0)</f>
        <v>1</v>
      </c>
      <c r="BF206">
        <f>IF('ALL-Students'!BF209='Master Answer Key'!$B208, 1, 0)</f>
        <v>1</v>
      </c>
      <c r="BG206">
        <f>IF('ALL-Students'!BG209='Master Answer Key'!$B208, 1, 0)</f>
        <v>1</v>
      </c>
      <c r="BH206">
        <f>IF('ALL-Students'!BH209='Master Answer Key'!$B208, 1, 0)</f>
        <v>1</v>
      </c>
      <c r="BI206">
        <f>IF('ALL-Students'!BI209='Master Answer Key'!$B208, 1, 0)</f>
        <v>1</v>
      </c>
      <c r="BJ206">
        <f>IF('ALL-Students'!BJ209='Master Answer Key'!$B208, 1, 0)</f>
        <v>1</v>
      </c>
      <c r="BK206">
        <f>IF('ALL-Students'!BK209='Master Answer Key'!$B208, 1, 0)</f>
        <v>0</v>
      </c>
      <c r="BL206">
        <f>IF('ALL-Students'!BL209='Master Answer Key'!$B208, 1, 0)</f>
        <v>1</v>
      </c>
      <c r="BM206">
        <f>IF('ALL-Students'!BM209='Master Answer Key'!$B208, 1, 0)</f>
        <v>1</v>
      </c>
      <c r="BN206">
        <f>IF('ALL-Students'!BN209='Master Answer Key'!$B208, 1, 0)</f>
        <v>1</v>
      </c>
      <c r="BO206">
        <f>IF('ALL-Students'!BO209='Master Answer Key'!$B208, 1, 0)</f>
        <v>0</v>
      </c>
      <c r="BP206">
        <f>IF('ALL-Students'!BP209='Master Answer Key'!$B208, 1, 0)</f>
        <v>1</v>
      </c>
      <c r="BQ206">
        <f>IF('ALL-Students'!BQ209='Master Answer Key'!$B208, 1, 0)</f>
        <v>1</v>
      </c>
      <c r="BR206">
        <f>IF('ALL-Students'!BR209='Master Answer Key'!$B208, 1, 0)</f>
        <v>1</v>
      </c>
      <c r="BS206">
        <f>IF('ALL-Students'!BS209='Master Answer Key'!$B208, 1, 0)</f>
        <v>1</v>
      </c>
      <c r="BT206">
        <f>IF('ALL-Students'!BT209='Master Answer Key'!$B208, 1, 0)</f>
        <v>1</v>
      </c>
      <c r="BU206">
        <f>IF('ALL-Students'!BU209='Master Answer Key'!$B208, 1, 0)</f>
        <v>1</v>
      </c>
      <c r="BV206">
        <f>IF('ALL-Students'!BV209='Master Answer Key'!$B208, 1, 0)</f>
        <v>1</v>
      </c>
      <c r="BW206">
        <f>IF('ALL-Students'!BW209='Master Answer Key'!$B208, 1, 0)</f>
        <v>1</v>
      </c>
      <c r="BX206">
        <f>IF('ALL-Students'!BX209='Master Answer Key'!$B208, 1, 0)</f>
        <v>1</v>
      </c>
      <c r="BY206">
        <f>IF('ALL-Students'!BY209='Master Answer Key'!$B208, 1, 0)</f>
        <v>1</v>
      </c>
      <c r="BZ206">
        <f>IF('ALL-Students'!BZ209='Master Answer Key'!$B208, 1, 0)</f>
        <v>1</v>
      </c>
      <c r="CA206">
        <f>IF('ALL-Students'!CA209='Master Answer Key'!$B208, 1, 0)</f>
        <v>1</v>
      </c>
      <c r="CB206">
        <f>IF('ALL-Students'!CB209='Master Answer Key'!$B208, 1, 0)</f>
        <v>1</v>
      </c>
      <c r="CC206">
        <f>IF('ALL-Students'!CC209='Master Answer Key'!$B208, 1, 0)</f>
        <v>1</v>
      </c>
    </row>
    <row r="207">
      <c r="A207" s="5" t="s">
        <v>311</v>
      </c>
      <c r="B207">
        <f>IF('ALL-Students'!B210='Master Answer Key'!$B209, 1, 0)</f>
        <v>1</v>
      </c>
      <c r="C207">
        <f>IF('ALL-Students'!C210='Master Answer Key'!$B209, 1, 0)</f>
        <v>1</v>
      </c>
      <c r="D207">
        <f>IF('ALL-Students'!D210='Master Answer Key'!$B209, 1, 0)</f>
        <v>1</v>
      </c>
      <c r="E207">
        <f>IF('ALL-Students'!E210='Master Answer Key'!$B209, 1, 0)</f>
        <v>1</v>
      </c>
      <c r="F207">
        <f>IF('ALL-Students'!F210='Master Answer Key'!$B209, 1, 0)</f>
        <v>1</v>
      </c>
      <c r="G207">
        <f>IF('ALL-Students'!G210='Master Answer Key'!$B209, 1, 0)</f>
        <v>0</v>
      </c>
      <c r="H207">
        <f>IF('ALL-Students'!H210='Master Answer Key'!$B209, 1, 0)</f>
        <v>1</v>
      </c>
      <c r="I207">
        <f>IF('ALL-Students'!I210='Master Answer Key'!$B209, 1, 0)</f>
        <v>1</v>
      </c>
      <c r="J207">
        <f>IF('ALL-Students'!J210='Master Answer Key'!$B209, 1, 0)</f>
        <v>1</v>
      </c>
      <c r="K207">
        <f>IF('ALL-Students'!K210='Master Answer Key'!$B209, 1, 0)</f>
        <v>1</v>
      </c>
      <c r="L207">
        <f>IF('ALL-Students'!L210='Master Answer Key'!$B209, 1, 0)</f>
        <v>1</v>
      </c>
      <c r="M207">
        <f>IF('ALL-Students'!M210='Master Answer Key'!$B209, 1, 0)</f>
        <v>1</v>
      </c>
      <c r="N207">
        <f>IF('ALL-Students'!N210='Master Answer Key'!$B209, 1, 0)</f>
        <v>1</v>
      </c>
      <c r="O207">
        <f>IF('ALL-Students'!O210='Master Answer Key'!$B209, 1, 0)</f>
        <v>1</v>
      </c>
      <c r="P207">
        <f>IF('ALL-Students'!P210='Master Answer Key'!$B209, 1, 0)</f>
        <v>1</v>
      </c>
      <c r="Q207">
        <f>IF('ALL-Students'!Q210='Master Answer Key'!$B209, 1, 0)</f>
        <v>1</v>
      </c>
      <c r="R207">
        <f>IF('ALL-Students'!R210='Master Answer Key'!$B209, 1, 0)</f>
        <v>1</v>
      </c>
      <c r="S207">
        <f>IF('ALL-Students'!S210='Master Answer Key'!$B209, 1, 0)</f>
        <v>0</v>
      </c>
      <c r="T207">
        <f>IF('ALL-Students'!T210='Master Answer Key'!$B209, 1, 0)</f>
        <v>1</v>
      </c>
      <c r="U207">
        <f>IF('ALL-Students'!U210='Master Answer Key'!$B209, 1, 0)</f>
        <v>1</v>
      </c>
      <c r="V207">
        <f>IF('ALL-Students'!V210='Master Answer Key'!$B209, 1, 0)</f>
        <v>1</v>
      </c>
      <c r="W207">
        <f>IF('ALL-Students'!W210='Master Answer Key'!$B209, 1, 0)</f>
        <v>0</v>
      </c>
      <c r="X207">
        <f>IF('ALL-Students'!X210='Master Answer Key'!$B209, 1, 0)</f>
        <v>1</v>
      </c>
      <c r="Y207">
        <f>IF('ALL-Students'!Y210='Master Answer Key'!$B209, 1, 0)</f>
        <v>0</v>
      </c>
      <c r="Z207">
        <f>IF('ALL-Students'!Z210='Master Answer Key'!$B209, 1, 0)</f>
        <v>1</v>
      </c>
      <c r="AA207">
        <f>IF('ALL-Students'!AA210='Master Answer Key'!$B209, 1, 0)</f>
        <v>1</v>
      </c>
      <c r="AB207">
        <f>IF('ALL-Students'!AB210='Master Answer Key'!$B209, 1, 0)</f>
        <v>1</v>
      </c>
      <c r="AC207">
        <f>IF('ALL-Students'!AC210='Master Answer Key'!$B209, 1, 0)</f>
        <v>1</v>
      </c>
      <c r="AD207">
        <f>IF('ALL-Students'!AD210='Master Answer Key'!$B209, 1, 0)</f>
        <v>1</v>
      </c>
      <c r="AE207">
        <f>IF('ALL-Students'!AE210='Master Answer Key'!$B209, 1, 0)</f>
        <v>1</v>
      </c>
      <c r="AF207">
        <f>IF('ALL-Students'!AF210='Master Answer Key'!$B209, 1, 0)</f>
        <v>0</v>
      </c>
      <c r="AG207">
        <f>IF('ALL-Students'!AG210='Master Answer Key'!$B209, 1, 0)</f>
        <v>1</v>
      </c>
      <c r="AH207">
        <f>IF('ALL-Students'!AH210='Master Answer Key'!$B209, 1, 0)</f>
        <v>1</v>
      </c>
      <c r="AI207">
        <f>IF('ALL-Students'!AI210='Master Answer Key'!$B209, 1, 0)</f>
        <v>1</v>
      </c>
      <c r="AJ207">
        <f>IF('ALL-Students'!AJ210='Master Answer Key'!$B209, 1, 0)</f>
        <v>1</v>
      </c>
      <c r="AK207">
        <f>IF('ALL-Students'!AK210='Master Answer Key'!$B209, 1, 0)</f>
        <v>1</v>
      </c>
      <c r="AL207">
        <f>IF('ALL-Students'!AL210='Master Answer Key'!$B209, 1, 0)</f>
        <v>1</v>
      </c>
      <c r="AM207">
        <f>IF('ALL-Students'!AM210='Master Answer Key'!$B209, 1, 0)</f>
        <v>1</v>
      </c>
      <c r="AN207">
        <f>IF('ALL-Students'!AN210='Master Answer Key'!$B209, 1, 0)</f>
        <v>0</v>
      </c>
      <c r="AO207">
        <f>IF('ALL-Students'!AO210='Master Answer Key'!$B209, 1, 0)</f>
        <v>1</v>
      </c>
      <c r="AP207">
        <f>IF('ALL-Students'!AP210='Master Answer Key'!$B209, 1, 0)</f>
        <v>1</v>
      </c>
      <c r="AQ207">
        <f>IF('ALL-Students'!AQ210='Master Answer Key'!$B209, 1, 0)</f>
        <v>1</v>
      </c>
      <c r="AR207">
        <f>IF('ALL-Students'!AR210='Master Answer Key'!$B209, 1, 0)</f>
        <v>1</v>
      </c>
      <c r="AS207">
        <f>IF('ALL-Students'!AS210='Master Answer Key'!$B209, 1, 0)</f>
        <v>0</v>
      </c>
      <c r="AT207">
        <f>IF('ALL-Students'!AT210='Master Answer Key'!$B209, 1, 0)</f>
        <v>1</v>
      </c>
      <c r="AU207">
        <f>IF('ALL-Students'!AU210='Master Answer Key'!$B209, 1, 0)</f>
        <v>1</v>
      </c>
      <c r="AV207">
        <f>IF('ALL-Students'!AV210='Master Answer Key'!$B209, 1, 0)</f>
        <v>0</v>
      </c>
      <c r="AW207">
        <f>IF('ALL-Students'!AW210='Master Answer Key'!$B209, 1, 0)</f>
        <v>1</v>
      </c>
      <c r="AX207">
        <f>IF('ALL-Students'!AX210='Master Answer Key'!$B209, 1, 0)</f>
        <v>1</v>
      </c>
      <c r="AY207">
        <f>IF('ALL-Students'!AY210='Master Answer Key'!$B209, 1, 0)</f>
        <v>1</v>
      </c>
      <c r="AZ207">
        <f>IF('ALL-Students'!AZ210='Master Answer Key'!$B209, 1, 0)</f>
        <v>1</v>
      </c>
      <c r="BA207">
        <f>IF('ALL-Students'!BA210='Master Answer Key'!$B209, 1, 0)</f>
        <v>1</v>
      </c>
      <c r="BB207">
        <f>IF('ALL-Students'!BB210='Master Answer Key'!$B209, 1, 0)</f>
        <v>1</v>
      </c>
      <c r="BC207">
        <f>IF('ALL-Students'!BC210='Master Answer Key'!$B209, 1, 0)</f>
        <v>1</v>
      </c>
      <c r="BD207">
        <f>IF('ALL-Students'!BD210='Master Answer Key'!$B209, 1, 0)</f>
        <v>1</v>
      </c>
      <c r="BE207">
        <f>IF('ALL-Students'!BE210='Master Answer Key'!$B209, 1, 0)</f>
        <v>1</v>
      </c>
      <c r="BF207">
        <f>IF('ALL-Students'!BF210='Master Answer Key'!$B209, 1, 0)</f>
        <v>1</v>
      </c>
      <c r="BG207">
        <f>IF('ALL-Students'!BG210='Master Answer Key'!$B209, 1, 0)</f>
        <v>1</v>
      </c>
      <c r="BH207">
        <f>IF('ALL-Students'!BH210='Master Answer Key'!$B209, 1, 0)</f>
        <v>1</v>
      </c>
      <c r="BI207">
        <f>IF('ALL-Students'!BI210='Master Answer Key'!$B209, 1, 0)</f>
        <v>1</v>
      </c>
      <c r="BJ207">
        <f>IF('ALL-Students'!BJ210='Master Answer Key'!$B209, 1, 0)</f>
        <v>1</v>
      </c>
      <c r="BK207">
        <f>IF('ALL-Students'!BK210='Master Answer Key'!$B209, 1, 0)</f>
        <v>1</v>
      </c>
      <c r="BL207">
        <f>IF('ALL-Students'!BL210='Master Answer Key'!$B209, 1, 0)</f>
        <v>1</v>
      </c>
      <c r="BM207">
        <f>IF('ALL-Students'!BM210='Master Answer Key'!$B209, 1, 0)</f>
        <v>1</v>
      </c>
      <c r="BN207">
        <f>IF('ALL-Students'!BN210='Master Answer Key'!$B209, 1, 0)</f>
        <v>1</v>
      </c>
      <c r="BO207">
        <f>IF('ALL-Students'!BO210='Master Answer Key'!$B209, 1, 0)</f>
        <v>1</v>
      </c>
      <c r="BP207">
        <f>IF('ALL-Students'!BP210='Master Answer Key'!$B209, 1, 0)</f>
        <v>1</v>
      </c>
      <c r="BQ207">
        <f>IF('ALL-Students'!BQ210='Master Answer Key'!$B209, 1, 0)</f>
        <v>1</v>
      </c>
      <c r="BR207">
        <f>IF('ALL-Students'!BR210='Master Answer Key'!$B209, 1, 0)</f>
        <v>1</v>
      </c>
      <c r="BS207">
        <f>IF('ALL-Students'!BS210='Master Answer Key'!$B209, 1, 0)</f>
        <v>1</v>
      </c>
      <c r="BT207">
        <f>IF('ALL-Students'!BT210='Master Answer Key'!$B209, 1, 0)</f>
        <v>1</v>
      </c>
      <c r="BU207">
        <f>IF('ALL-Students'!BU210='Master Answer Key'!$B209, 1, 0)</f>
        <v>1</v>
      </c>
      <c r="BV207">
        <f>IF('ALL-Students'!BV210='Master Answer Key'!$B209, 1, 0)</f>
        <v>1</v>
      </c>
      <c r="BW207">
        <f>IF('ALL-Students'!BW210='Master Answer Key'!$B209, 1, 0)</f>
        <v>1</v>
      </c>
      <c r="BX207">
        <f>IF('ALL-Students'!BX210='Master Answer Key'!$B209, 1, 0)</f>
        <v>1</v>
      </c>
      <c r="BY207">
        <f>IF('ALL-Students'!BY210='Master Answer Key'!$B209, 1, 0)</f>
        <v>1</v>
      </c>
      <c r="BZ207">
        <f>IF('ALL-Students'!BZ210='Master Answer Key'!$B209, 1, 0)</f>
        <v>1</v>
      </c>
      <c r="CA207">
        <f>IF('ALL-Students'!CA210='Master Answer Key'!$B209, 1, 0)</f>
        <v>1</v>
      </c>
      <c r="CB207">
        <f>IF('ALL-Students'!CB210='Master Answer Key'!$B209, 1, 0)</f>
        <v>1</v>
      </c>
      <c r="CC207">
        <f>IF('ALL-Students'!CC210='Master Answer Key'!$B209, 1, 0)</f>
        <v>1</v>
      </c>
    </row>
    <row r="208">
      <c r="A208" s="5" t="s">
        <v>312</v>
      </c>
      <c r="B208">
        <f>IF('ALL-Students'!B211='Master Answer Key'!$B210, 1, 0)</f>
        <v>0</v>
      </c>
      <c r="C208">
        <f>IF('ALL-Students'!C211='Master Answer Key'!$B210, 1, 0)</f>
        <v>0</v>
      </c>
      <c r="D208">
        <f>IF('ALL-Students'!D211='Master Answer Key'!$B210, 1, 0)</f>
        <v>1</v>
      </c>
      <c r="E208">
        <f>IF('ALL-Students'!E211='Master Answer Key'!$B210, 1, 0)</f>
        <v>0</v>
      </c>
      <c r="F208">
        <f>IF('ALL-Students'!F211='Master Answer Key'!$B210, 1, 0)</f>
        <v>0</v>
      </c>
      <c r="G208">
        <f>IF('ALL-Students'!G211='Master Answer Key'!$B210, 1, 0)</f>
        <v>0</v>
      </c>
      <c r="H208">
        <f>IF('ALL-Students'!H211='Master Answer Key'!$B210, 1, 0)</f>
        <v>1</v>
      </c>
      <c r="I208">
        <f>IF('ALL-Students'!I211='Master Answer Key'!$B210, 1, 0)</f>
        <v>0</v>
      </c>
      <c r="J208">
        <f>IF('ALL-Students'!J211='Master Answer Key'!$B210, 1, 0)</f>
        <v>0</v>
      </c>
      <c r="K208">
        <f>IF('ALL-Students'!K211='Master Answer Key'!$B210, 1, 0)</f>
        <v>1</v>
      </c>
      <c r="L208">
        <f>IF('ALL-Students'!L211='Master Answer Key'!$B210, 1, 0)</f>
        <v>1</v>
      </c>
      <c r="M208">
        <f>IF('ALL-Students'!M211='Master Answer Key'!$B210, 1, 0)</f>
        <v>1</v>
      </c>
      <c r="N208">
        <f>IF('ALL-Students'!N211='Master Answer Key'!$B210, 1, 0)</f>
        <v>1</v>
      </c>
      <c r="O208">
        <f>IF('ALL-Students'!O211='Master Answer Key'!$B210, 1, 0)</f>
        <v>1</v>
      </c>
      <c r="P208">
        <f>IF('ALL-Students'!P211='Master Answer Key'!$B210, 1, 0)</f>
        <v>1</v>
      </c>
      <c r="Q208">
        <f>IF('ALL-Students'!Q211='Master Answer Key'!$B210, 1, 0)</f>
        <v>0</v>
      </c>
      <c r="R208">
        <f>IF('ALL-Students'!R211='Master Answer Key'!$B210, 1, 0)</f>
        <v>0</v>
      </c>
      <c r="S208">
        <f>IF('ALL-Students'!S211='Master Answer Key'!$B210, 1, 0)</f>
        <v>1</v>
      </c>
      <c r="T208">
        <f>IF('ALL-Students'!T211='Master Answer Key'!$B210, 1, 0)</f>
        <v>1</v>
      </c>
      <c r="U208">
        <f>IF('ALL-Students'!U211='Master Answer Key'!$B210, 1, 0)</f>
        <v>1</v>
      </c>
      <c r="V208">
        <f>IF('ALL-Students'!V211='Master Answer Key'!$B210, 1, 0)</f>
        <v>1</v>
      </c>
      <c r="W208">
        <f>IF('ALL-Students'!W211='Master Answer Key'!$B210, 1, 0)</f>
        <v>0</v>
      </c>
      <c r="X208">
        <f>IF('ALL-Students'!X211='Master Answer Key'!$B210, 1, 0)</f>
        <v>0</v>
      </c>
      <c r="Y208">
        <f>IF('ALL-Students'!Y211='Master Answer Key'!$B210, 1, 0)</f>
        <v>0</v>
      </c>
      <c r="Z208">
        <f>IF('ALL-Students'!Z211='Master Answer Key'!$B210, 1, 0)</f>
        <v>1</v>
      </c>
      <c r="AA208">
        <f>IF('ALL-Students'!AA211='Master Answer Key'!$B210, 1, 0)</f>
        <v>1</v>
      </c>
      <c r="AB208">
        <f>IF('ALL-Students'!AB211='Master Answer Key'!$B210, 1, 0)</f>
        <v>1</v>
      </c>
      <c r="AC208">
        <f>IF('ALL-Students'!AC211='Master Answer Key'!$B210, 1, 0)</f>
        <v>0</v>
      </c>
      <c r="AD208">
        <f>IF('ALL-Students'!AD211='Master Answer Key'!$B210, 1, 0)</f>
        <v>0</v>
      </c>
      <c r="AE208">
        <f>IF('ALL-Students'!AE211='Master Answer Key'!$B210, 1, 0)</f>
        <v>0</v>
      </c>
      <c r="AF208">
        <f>IF('ALL-Students'!AF211='Master Answer Key'!$B210, 1, 0)</f>
        <v>0</v>
      </c>
      <c r="AG208">
        <f>IF('ALL-Students'!AG211='Master Answer Key'!$B210, 1, 0)</f>
        <v>0</v>
      </c>
      <c r="AH208">
        <f>IF('ALL-Students'!AH211='Master Answer Key'!$B210, 1, 0)</f>
        <v>0</v>
      </c>
      <c r="AI208">
        <f>IF('ALL-Students'!AI211='Master Answer Key'!$B210, 1, 0)</f>
        <v>0</v>
      </c>
      <c r="AJ208">
        <f>IF('ALL-Students'!AJ211='Master Answer Key'!$B210, 1, 0)</f>
        <v>1</v>
      </c>
      <c r="AK208">
        <f>IF('ALL-Students'!AK211='Master Answer Key'!$B210, 1, 0)</f>
        <v>1</v>
      </c>
      <c r="AL208">
        <f>IF('ALL-Students'!AL211='Master Answer Key'!$B210, 1, 0)</f>
        <v>1</v>
      </c>
      <c r="AM208">
        <f>IF('ALL-Students'!AM211='Master Answer Key'!$B210, 1, 0)</f>
        <v>1</v>
      </c>
      <c r="AN208">
        <f>IF('ALL-Students'!AN211='Master Answer Key'!$B210, 1, 0)</f>
        <v>0</v>
      </c>
      <c r="AO208">
        <f>IF('ALL-Students'!AO211='Master Answer Key'!$B210, 1, 0)</f>
        <v>1</v>
      </c>
      <c r="AP208">
        <f>IF('ALL-Students'!AP211='Master Answer Key'!$B210, 1, 0)</f>
        <v>0</v>
      </c>
      <c r="AQ208">
        <f>IF('ALL-Students'!AQ211='Master Answer Key'!$B210, 1, 0)</f>
        <v>1</v>
      </c>
      <c r="AR208">
        <f>IF('ALL-Students'!AR211='Master Answer Key'!$B210, 1, 0)</f>
        <v>1</v>
      </c>
      <c r="AS208">
        <f>IF('ALL-Students'!AS211='Master Answer Key'!$B210, 1, 0)</f>
        <v>0</v>
      </c>
      <c r="AT208">
        <f>IF('ALL-Students'!AT211='Master Answer Key'!$B210, 1, 0)</f>
        <v>1</v>
      </c>
      <c r="AU208">
        <f>IF('ALL-Students'!AU211='Master Answer Key'!$B210, 1, 0)</f>
        <v>1</v>
      </c>
      <c r="AV208">
        <f>IF('ALL-Students'!AV211='Master Answer Key'!$B210, 1, 0)</f>
        <v>0</v>
      </c>
      <c r="AW208">
        <f>IF('ALL-Students'!AW211='Master Answer Key'!$B210, 1, 0)</f>
        <v>1</v>
      </c>
      <c r="AX208">
        <f>IF('ALL-Students'!AX211='Master Answer Key'!$B210, 1, 0)</f>
        <v>1</v>
      </c>
      <c r="AY208">
        <f>IF('ALL-Students'!AY211='Master Answer Key'!$B210, 1, 0)</f>
        <v>1</v>
      </c>
      <c r="AZ208">
        <f>IF('ALL-Students'!AZ211='Master Answer Key'!$B210, 1, 0)</f>
        <v>1</v>
      </c>
      <c r="BA208">
        <f>IF('ALL-Students'!BA211='Master Answer Key'!$B210, 1, 0)</f>
        <v>0</v>
      </c>
      <c r="BB208">
        <f>IF('ALL-Students'!BB211='Master Answer Key'!$B210, 1, 0)</f>
        <v>0</v>
      </c>
      <c r="BC208">
        <f>IF('ALL-Students'!BC211='Master Answer Key'!$B210, 1, 0)</f>
        <v>1</v>
      </c>
      <c r="BD208">
        <f>IF('ALL-Students'!BD211='Master Answer Key'!$B210, 1, 0)</f>
        <v>1</v>
      </c>
      <c r="BE208">
        <f>IF('ALL-Students'!BE211='Master Answer Key'!$B210, 1, 0)</f>
        <v>1</v>
      </c>
      <c r="BF208">
        <f>IF('ALL-Students'!BF211='Master Answer Key'!$B210, 1, 0)</f>
        <v>1</v>
      </c>
      <c r="BG208">
        <f>IF('ALL-Students'!BG211='Master Answer Key'!$B210, 1, 0)</f>
        <v>1</v>
      </c>
      <c r="BH208">
        <f>IF('ALL-Students'!BH211='Master Answer Key'!$B210, 1, 0)</f>
        <v>1</v>
      </c>
      <c r="BI208">
        <f>IF('ALL-Students'!BI211='Master Answer Key'!$B210, 1, 0)</f>
        <v>1</v>
      </c>
      <c r="BJ208">
        <f>IF('ALL-Students'!BJ211='Master Answer Key'!$B210, 1, 0)</f>
        <v>1</v>
      </c>
      <c r="BK208">
        <f>IF('ALL-Students'!BK211='Master Answer Key'!$B210, 1, 0)</f>
        <v>0</v>
      </c>
      <c r="BL208">
        <f>IF('ALL-Students'!BL211='Master Answer Key'!$B210, 1, 0)</f>
        <v>1</v>
      </c>
      <c r="BM208">
        <f>IF('ALL-Students'!BM211='Master Answer Key'!$B210, 1, 0)</f>
        <v>1</v>
      </c>
      <c r="BN208">
        <f>IF('ALL-Students'!BN211='Master Answer Key'!$B210, 1, 0)</f>
        <v>1</v>
      </c>
      <c r="BO208">
        <f>IF('ALL-Students'!BO211='Master Answer Key'!$B210, 1, 0)</f>
        <v>1</v>
      </c>
      <c r="BP208">
        <f>IF('ALL-Students'!BP211='Master Answer Key'!$B210, 1, 0)</f>
        <v>1</v>
      </c>
      <c r="BQ208">
        <f>IF('ALL-Students'!BQ211='Master Answer Key'!$B210, 1, 0)</f>
        <v>1</v>
      </c>
      <c r="BR208">
        <f>IF('ALL-Students'!BR211='Master Answer Key'!$B210, 1, 0)</f>
        <v>1</v>
      </c>
      <c r="BS208">
        <f>IF('ALL-Students'!BS211='Master Answer Key'!$B210, 1, 0)</f>
        <v>1</v>
      </c>
      <c r="BT208">
        <f>IF('ALL-Students'!BT211='Master Answer Key'!$B210, 1, 0)</f>
        <v>1</v>
      </c>
      <c r="BU208">
        <f>IF('ALL-Students'!BU211='Master Answer Key'!$B210, 1, 0)</f>
        <v>1</v>
      </c>
      <c r="BV208">
        <f>IF('ALL-Students'!BV211='Master Answer Key'!$B210, 1, 0)</f>
        <v>1</v>
      </c>
      <c r="BW208">
        <f>IF('ALL-Students'!BW211='Master Answer Key'!$B210, 1, 0)</f>
        <v>1</v>
      </c>
      <c r="BX208">
        <f>IF('ALL-Students'!BX211='Master Answer Key'!$B210, 1, 0)</f>
        <v>1</v>
      </c>
      <c r="BY208">
        <f>IF('ALL-Students'!BY211='Master Answer Key'!$B210, 1, 0)</f>
        <v>1</v>
      </c>
      <c r="BZ208">
        <f>IF('ALL-Students'!BZ211='Master Answer Key'!$B210, 1, 0)</f>
        <v>1</v>
      </c>
      <c r="CA208">
        <f>IF('ALL-Students'!CA211='Master Answer Key'!$B210, 1, 0)</f>
        <v>1</v>
      </c>
      <c r="CB208">
        <f>IF('ALL-Students'!CB211='Master Answer Key'!$B210, 1, 0)</f>
        <v>1</v>
      </c>
      <c r="CC208">
        <f>IF('ALL-Students'!CC211='Master Answer Key'!$B210, 1, 0)</f>
        <v>0</v>
      </c>
    </row>
    <row r="209">
      <c r="A209" s="5" t="s">
        <v>313</v>
      </c>
      <c r="B209">
        <f>IF('ALL-Students'!B212='Master Answer Key'!$B211, 1, 0)</f>
        <v>1</v>
      </c>
      <c r="C209">
        <f>IF('ALL-Students'!C212='Master Answer Key'!$B211, 1, 0)</f>
        <v>1</v>
      </c>
      <c r="D209">
        <f>IF('ALL-Students'!D212='Master Answer Key'!$B211, 1, 0)</f>
        <v>0</v>
      </c>
      <c r="E209">
        <f>IF('ALL-Students'!E212='Master Answer Key'!$B211, 1, 0)</f>
        <v>0</v>
      </c>
      <c r="F209">
        <f>IF('ALL-Students'!F212='Master Answer Key'!$B211, 1, 0)</f>
        <v>0</v>
      </c>
      <c r="G209">
        <f>IF('ALL-Students'!G212='Master Answer Key'!$B211, 1, 0)</f>
        <v>0</v>
      </c>
      <c r="H209">
        <f>IF('ALL-Students'!H212='Master Answer Key'!$B211, 1, 0)</f>
        <v>1</v>
      </c>
      <c r="I209">
        <f>IF('ALL-Students'!I212='Master Answer Key'!$B211, 1, 0)</f>
        <v>0</v>
      </c>
      <c r="J209">
        <f>IF('ALL-Students'!J212='Master Answer Key'!$B211, 1, 0)</f>
        <v>1</v>
      </c>
      <c r="K209">
        <f>IF('ALL-Students'!K212='Master Answer Key'!$B211, 1, 0)</f>
        <v>0</v>
      </c>
      <c r="L209">
        <f>IF('ALL-Students'!L212='Master Answer Key'!$B211, 1, 0)</f>
        <v>0</v>
      </c>
      <c r="M209">
        <f>IF('ALL-Students'!M212='Master Answer Key'!$B211, 1, 0)</f>
        <v>1</v>
      </c>
      <c r="N209">
        <f>IF('ALL-Students'!N212='Master Answer Key'!$B211, 1, 0)</f>
        <v>0</v>
      </c>
      <c r="O209">
        <f>IF('ALL-Students'!O212='Master Answer Key'!$B211, 1, 0)</f>
        <v>1</v>
      </c>
      <c r="P209">
        <f>IF('ALL-Students'!P212='Master Answer Key'!$B211, 1, 0)</f>
        <v>0</v>
      </c>
      <c r="Q209">
        <f>IF('ALL-Students'!Q212='Master Answer Key'!$B211, 1, 0)</f>
        <v>0</v>
      </c>
      <c r="R209">
        <f>IF('ALL-Students'!R212='Master Answer Key'!$B211, 1, 0)</f>
        <v>1</v>
      </c>
      <c r="S209">
        <f>IF('ALL-Students'!S212='Master Answer Key'!$B211, 1, 0)</f>
        <v>0</v>
      </c>
      <c r="T209">
        <f>IF('ALL-Students'!T212='Master Answer Key'!$B211, 1, 0)</f>
        <v>1</v>
      </c>
      <c r="U209">
        <f>IF('ALL-Students'!U212='Master Answer Key'!$B211, 1, 0)</f>
        <v>0</v>
      </c>
      <c r="V209">
        <f>IF('ALL-Students'!V212='Master Answer Key'!$B211, 1, 0)</f>
        <v>1</v>
      </c>
      <c r="W209">
        <f>IF('ALL-Students'!W212='Master Answer Key'!$B211, 1, 0)</f>
        <v>0</v>
      </c>
      <c r="X209">
        <f>IF('ALL-Students'!X212='Master Answer Key'!$B211, 1, 0)</f>
        <v>0</v>
      </c>
      <c r="Y209">
        <f>IF('ALL-Students'!Y212='Master Answer Key'!$B211, 1, 0)</f>
        <v>0</v>
      </c>
      <c r="Z209">
        <f>IF('ALL-Students'!Z212='Master Answer Key'!$B211, 1, 0)</f>
        <v>1</v>
      </c>
      <c r="AA209">
        <f>IF('ALL-Students'!AA212='Master Answer Key'!$B211, 1, 0)</f>
        <v>0</v>
      </c>
      <c r="AB209">
        <f>IF('ALL-Students'!AB212='Master Answer Key'!$B211, 1, 0)</f>
        <v>1</v>
      </c>
      <c r="AC209">
        <f>IF('ALL-Students'!AC212='Master Answer Key'!$B211, 1, 0)</f>
        <v>0</v>
      </c>
      <c r="AD209">
        <f>IF('ALL-Students'!AD212='Master Answer Key'!$B211, 1, 0)</f>
        <v>1</v>
      </c>
      <c r="AE209">
        <f>IF('ALL-Students'!AE212='Master Answer Key'!$B211, 1, 0)</f>
        <v>0</v>
      </c>
      <c r="AF209">
        <f>IF('ALL-Students'!AF212='Master Answer Key'!$B211, 1, 0)</f>
        <v>0</v>
      </c>
      <c r="AG209">
        <f>IF('ALL-Students'!AG212='Master Answer Key'!$B211, 1, 0)</f>
        <v>1</v>
      </c>
      <c r="AH209">
        <f>IF('ALL-Students'!AH212='Master Answer Key'!$B211, 1, 0)</f>
        <v>0</v>
      </c>
      <c r="AI209">
        <f>IF('ALL-Students'!AI212='Master Answer Key'!$B211, 1, 0)</f>
        <v>0</v>
      </c>
      <c r="AJ209">
        <f>IF('ALL-Students'!AJ212='Master Answer Key'!$B211, 1, 0)</f>
        <v>1</v>
      </c>
      <c r="AK209">
        <f>IF('ALL-Students'!AK212='Master Answer Key'!$B211, 1, 0)</f>
        <v>0</v>
      </c>
      <c r="AL209">
        <f>IF('ALL-Students'!AL212='Master Answer Key'!$B211, 1, 0)</f>
        <v>1</v>
      </c>
      <c r="AM209">
        <f>IF('ALL-Students'!AM212='Master Answer Key'!$B211, 1, 0)</f>
        <v>1</v>
      </c>
      <c r="AN209">
        <f>IF('ALL-Students'!AN212='Master Answer Key'!$B211, 1, 0)</f>
        <v>0</v>
      </c>
      <c r="AO209">
        <f>IF('ALL-Students'!AO212='Master Answer Key'!$B211, 1, 0)</f>
        <v>1</v>
      </c>
      <c r="AP209">
        <f>IF('ALL-Students'!AP212='Master Answer Key'!$B211, 1, 0)</f>
        <v>0</v>
      </c>
      <c r="AQ209">
        <f>IF('ALL-Students'!AQ212='Master Answer Key'!$B211, 1, 0)</f>
        <v>1</v>
      </c>
      <c r="AR209">
        <f>IF('ALL-Students'!AR212='Master Answer Key'!$B211, 1, 0)</f>
        <v>1</v>
      </c>
      <c r="AS209">
        <f>IF('ALL-Students'!AS212='Master Answer Key'!$B211, 1, 0)</f>
        <v>0</v>
      </c>
      <c r="AT209">
        <f>IF('ALL-Students'!AT212='Master Answer Key'!$B211, 1, 0)</f>
        <v>1</v>
      </c>
      <c r="AU209">
        <f>IF('ALL-Students'!AU212='Master Answer Key'!$B211, 1, 0)</f>
        <v>1</v>
      </c>
      <c r="AV209">
        <f>IF('ALL-Students'!AV212='Master Answer Key'!$B211, 1, 0)</f>
        <v>0</v>
      </c>
      <c r="AW209">
        <f>IF('ALL-Students'!AW212='Master Answer Key'!$B211, 1, 0)</f>
        <v>1</v>
      </c>
      <c r="AX209">
        <f>IF('ALL-Students'!AX212='Master Answer Key'!$B211, 1, 0)</f>
        <v>1</v>
      </c>
      <c r="AY209">
        <f>IF('ALL-Students'!AY212='Master Answer Key'!$B211, 1, 0)</f>
        <v>0</v>
      </c>
      <c r="AZ209">
        <f>IF('ALL-Students'!AZ212='Master Answer Key'!$B211, 1, 0)</f>
        <v>0</v>
      </c>
      <c r="BA209">
        <f>IF('ALL-Students'!BA212='Master Answer Key'!$B211, 1, 0)</f>
        <v>1</v>
      </c>
      <c r="BB209">
        <f>IF('ALL-Students'!BB212='Master Answer Key'!$B211, 1, 0)</f>
        <v>1</v>
      </c>
      <c r="BC209">
        <f>IF('ALL-Students'!BC212='Master Answer Key'!$B211, 1, 0)</f>
        <v>1</v>
      </c>
      <c r="BD209">
        <f>IF('ALL-Students'!BD212='Master Answer Key'!$B211, 1, 0)</f>
        <v>1</v>
      </c>
      <c r="BE209">
        <f>IF('ALL-Students'!BE212='Master Answer Key'!$B211, 1, 0)</f>
        <v>1</v>
      </c>
      <c r="BF209">
        <f>IF('ALL-Students'!BF212='Master Answer Key'!$B211, 1, 0)</f>
        <v>0</v>
      </c>
      <c r="BG209">
        <f>IF('ALL-Students'!BG212='Master Answer Key'!$B211, 1, 0)</f>
        <v>1</v>
      </c>
      <c r="BH209">
        <f>IF('ALL-Students'!BH212='Master Answer Key'!$B211, 1, 0)</f>
        <v>1</v>
      </c>
      <c r="BI209">
        <f>IF('ALL-Students'!BI212='Master Answer Key'!$B211, 1, 0)</f>
        <v>0</v>
      </c>
      <c r="BJ209">
        <f>IF('ALL-Students'!BJ212='Master Answer Key'!$B211, 1, 0)</f>
        <v>0</v>
      </c>
      <c r="BK209">
        <f>IF('ALL-Students'!BK212='Master Answer Key'!$B211, 1, 0)</f>
        <v>0</v>
      </c>
      <c r="BL209">
        <f>IF('ALL-Students'!BL212='Master Answer Key'!$B211, 1, 0)</f>
        <v>1</v>
      </c>
      <c r="BM209">
        <f>IF('ALL-Students'!BM212='Master Answer Key'!$B211, 1, 0)</f>
        <v>1</v>
      </c>
      <c r="BN209">
        <f>IF('ALL-Students'!BN212='Master Answer Key'!$B211, 1, 0)</f>
        <v>1</v>
      </c>
      <c r="BO209">
        <f>IF('ALL-Students'!BO212='Master Answer Key'!$B211, 1, 0)</f>
        <v>0</v>
      </c>
      <c r="BP209">
        <f>IF('ALL-Students'!BP212='Master Answer Key'!$B211, 1, 0)</f>
        <v>1</v>
      </c>
      <c r="BQ209">
        <f>IF('ALL-Students'!BQ212='Master Answer Key'!$B211, 1, 0)</f>
        <v>1</v>
      </c>
      <c r="BR209">
        <f>IF('ALL-Students'!BR212='Master Answer Key'!$B211, 1, 0)</f>
        <v>1</v>
      </c>
      <c r="BS209">
        <f>IF('ALL-Students'!BS212='Master Answer Key'!$B211, 1, 0)</f>
        <v>1</v>
      </c>
      <c r="BT209">
        <f>IF('ALL-Students'!BT212='Master Answer Key'!$B211, 1, 0)</f>
        <v>0</v>
      </c>
      <c r="BU209">
        <f>IF('ALL-Students'!BU212='Master Answer Key'!$B211, 1, 0)</f>
        <v>1</v>
      </c>
      <c r="BV209">
        <f>IF('ALL-Students'!BV212='Master Answer Key'!$B211, 1, 0)</f>
        <v>1</v>
      </c>
      <c r="BW209">
        <f>IF('ALL-Students'!BW212='Master Answer Key'!$B211, 1, 0)</f>
        <v>1</v>
      </c>
      <c r="BX209">
        <f>IF('ALL-Students'!BX212='Master Answer Key'!$B211, 1, 0)</f>
        <v>0</v>
      </c>
      <c r="BY209">
        <f>IF('ALL-Students'!BY212='Master Answer Key'!$B211, 1, 0)</f>
        <v>1</v>
      </c>
      <c r="BZ209">
        <f>IF('ALL-Students'!BZ212='Master Answer Key'!$B211, 1, 0)</f>
        <v>1</v>
      </c>
      <c r="CA209">
        <f>IF('ALL-Students'!CA212='Master Answer Key'!$B211, 1, 0)</f>
        <v>0</v>
      </c>
      <c r="CB209">
        <f>IF('ALL-Students'!CB212='Master Answer Key'!$B211, 1, 0)</f>
        <v>0</v>
      </c>
      <c r="CC209">
        <f>IF('ALL-Students'!CC212='Master Answer Key'!$B211, 1, 0)</f>
        <v>1</v>
      </c>
    </row>
    <row r="210">
      <c r="A210" s="5" t="s">
        <v>314</v>
      </c>
      <c r="B210">
        <f>IF('ALL-Students'!B213='Master Answer Key'!$B212, 1, 0)</f>
        <v>1</v>
      </c>
      <c r="C210">
        <f>IF('ALL-Students'!C213='Master Answer Key'!$B212, 1, 0)</f>
        <v>1</v>
      </c>
      <c r="D210">
        <f>IF('ALL-Students'!D213='Master Answer Key'!$B212, 1, 0)</f>
        <v>1</v>
      </c>
      <c r="E210">
        <f>IF('ALL-Students'!E213='Master Answer Key'!$B212, 1, 0)</f>
        <v>1</v>
      </c>
      <c r="F210">
        <f>IF('ALL-Students'!F213='Master Answer Key'!$B212, 1, 0)</f>
        <v>1</v>
      </c>
      <c r="G210">
        <f>IF('ALL-Students'!G213='Master Answer Key'!$B212, 1, 0)</f>
        <v>0</v>
      </c>
      <c r="H210">
        <f>IF('ALL-Students'!H213='Master Answer Key'!$B212, 1, 0)</f>
        <v>1</v>
      </c>
      <c r="I210">
        <f>IF('ALL-Students'!I213='Master Answer Key'!$B212, 1, 0)</f>
        <v>1</v>
      </c>
      <c r="J210">
        <f>IF('ALL-Students'!J213='Master Answer Key'!$B212, 1, 0)</f>
        <v>1</v>
      </c>
      <c r="K210">
        <f>IF('ALL-Students'!K213='Master Answer Key'!$B212, 1, 0)</f>
        <v>1</v>
      </c>
      <c r="L210">
        <f>IF('ALL-Students'!L213='Master Answer Key'!$B212, 1, 0)</f>
        <v>1</v>
      </c>
      <c r="M210">
        <f>IF('ALL-Students'!M213='Master Answer Key'!$B212, 1, 0)</f>
        <v>1</v>
      </c>
      <c r="N210">
        <f>IF('ALL-Students'!N213='Master Answer Key'!$B212, 1, 0)</f>
        <v>1</v>
      </c>
      <c r="O210">
        <f>IF('ALL-Students'!O213='Master Answer Key'!$B212, 1, 0)</f>
        <v>1</v>
      </c>
      <c r="P210">
        <f>IF('ALL-Students'!P213='Master Answer Key'!$B212, 1, 0)</f>
        <v>1</v>
      </c>
      <c r="Q210">
        <f>IF('ALL-Students'!Q213='Master Answer Key'!$B212, 1, 0)</f>
        <v>1</v>
      </c>
      <c r="R210">
        <f>IF('ALL-Students'!R213='Master Answer Key'!$B212, 1, 0)</f>
        <v>1</v>
      </c>
      <c r="S210">
        <f>IF('ALL-Students'!S213='Master Answer Key'!$B212, 1, 0)</f>
        <v>1</v>
      </c>
      <c r="T210">
        <f>IF('ALL-Students'!T213='Master Answer Key'!$B212, 1, 0)</f>
        <v>1</v>
      </c>
      <c r="U210">
        <f>IF('ALL-Students'!U213='Master Answer Key'!$B212, 1, 0)</f>
        <v>1</v>
      </c>
      <c r="V210">
        <f>IF('ALL-Students'!V213='Master Answer Key'!$B212, 1, 0)</f>
        <v>1</v>
      </c>
      <c r="W210">
        <f>IF('ALL-Students'!W213='Master Answer Key'!$B212, 1, 0)</f>
        <v>0</v>
      </c>
      <c r="X210">
        <f>IF('ALL-Students'!X213='Master Answer Key'!$B212, 1, 0)</f>
        <v>1</v>
      </c>
      <c r="Y210">
        <f>IF('ALL-Students'!Y213='Master Answer Key'!$B212, 1, 0)</f>
        <v>0</v>
      </c>
      <c r="Z210">
        <f>IF('ALL-Students'!Z213='Master Answer Key'!$B212, 1, 0)</f>
        <v>1</v>
      </c>
      <c r="AA210">
        <f>IF('ALL-Students'!AA213='Master Answer Key'!$B212, 1, 0)</f>
        <v>1</v>
      </c>
      <c r="AB210">
        <f>IF('ALL-Students'!AB213='Master Answer Key'!$B212, 1, 0)</f>
        <v>1</v>
      </c>
      <c r="AC210">
        <f>IF('ALL-Students'!AC213='Master Answer Key'!$B212, 1, 0)</f>
        <v>1</v>
      </c>
      <c r="AD210">
        <f>IF('ALL-Students'!AD213='Master Answer Key'!$B212, 1, 0)</f>
        <v>1</v>
      </c>
      <c r="AE210">
        <f>IF('ALL-Students'!AE213='Master Answer Key'!$B212, 1, 0)</f>
        <v>1</v>
      </c>
      <c r="AF210">
        <f>IF('ALL-Students'!AF213='Master Answer Key'!$B212, 1, 0)</f>
        <v>0</v>
      </c>
      <c r="AG210">
        <f>IF('ALL-Students'!AG213='Master Answer Key'!$B212, 1, 0)</f>
        <v>1</v>
      </c>
      <c r="AH210">
        <f>IF('ALL-Students'!AH213='Master Answer Key'!$B212, 1, 0)</f>
        <v>1</v>
      </c>
      <c r="AI210">
        <f>IF('ALL-Students'!AI213='Master Answer Key'!$B212, 1, 0)</f>
        <v>1</v>
      </c>
      <c r="AJ210">
        <f>IF('ALL-Students'!AJ213='Master Answer Key'!$B212, 1, 0)</f>
        <v>1</v>
      </c>
      <c r="AK210">
        <f>IF('ALL-Students'!AK213='Master Answer Key'!$B212, 1, 0)</f>
        <v>1</v>
      </c>
      <c r="AL210">
        <f>IF('ALL-Students'!AL213='Master Answer Key'!$B212, 1, 0)</f>
        <v>1</v>
      </c>
      <c r="AM210">
        <f>IF('ALL-Students'!AM213='Master Answer Key'!$B212, 1, 0)</f>
        <v>1</v>
      </c>
      <c r="AN210">
        <f>IF('ALL-Students'!AN213='Master Answer Key'!$B212, 1, 0)</f>
        <v>0</v>
      </c>
      <c r="AO210">
        <f>IF('ALL-Students'!AO213='Master Answer Key'!$B212, 1, 0)</f>
        <v>1</v>
      </c>
      <c r="AP210">
        <f>IF('ALL-Students'!AP213='Master Answer Key'!$B212, 1, 0)</f>
        <v>1</v>
      </c>
      <c r="AQ210">
        <f>IF('ALL-Students'!AQ213='Master Answer Key'!$B212, 1, 0)</f>
        <v>1</v>
      </c>
      <c r="AR210">
        <f>IF('ALL-Students'!AR213='Master Answer Key'!$B212, 1, 0)</f>
        <v>1</v>
      </c>
      <c r="AS210">
        <f>IF('ALL-Students'!AS213='Master Answer Key'!$B212, 1, 0)</f>
        <v>0</v>
      </c>
      <c r="AT210">
        <f>IF('ALL-Students'!AT213='Master Answer Key'!$B212, 1, 0)</f>
        <v>1</v>
      </c>
      <c r="AU210">
        <f>IF('ALL-Students'!AU213='Master Answer Key'!$B212, 1, 0)</f>
        <v>1</v>
      </c>
      <c r="AV210">
        <f>IF('ALL-Students'!AV213='Master Answer Key'!$B212, 1, 0)</f>
        <v>0</v>
      </c>
      <c r="AW210">
        <f>IF('ALL-Students'!AW213='Master Answer Key'!$B212, 1, 0)</f>
        <v>1</v>
      </c>
      <c r="AX210">
        <f>IF('ALL-Students'!AX213='Master Answer Key'!$B212, 1, 0)</f>
        <v>1</v>
      </c>
      <c r="AY210">
        <f>IF('ALL-Students'!AY213='Master Answer Key'!$B212, 1, 0)</f>
        <v>1</v>
      </c>
      <c r="AZ210">
        <f>IF('ALL-Students'!AZ213='Master Answer Key'!$B212, 1, 0)</f>
        <v>1</v>
      </c>
      <c r="BA210">
        <f>IF('ALL-Students'!BA213='Master Answer Key'!$B212, 1, 0)</f>
        <v>1</v>
      </c>
      <c r="BB210">
        <f>IF('ALL-Students'!BB213='Master Answer Key'!$B212, 1, 0)</f>
        <v>1</v>
      </c>
      <c r="BC210">
        <f>IF('ALL-Students'!BC213='Master Answer Key'!$B212, 1, 0)</f>
        <v>1</v>
      </c>
      <c r="BD210">
        <f>IF('ALL-Students'!BD213='Master Answer Key'!$B212, 1, 0)</f>
        <v>1</v>
      </c>
      <c r="BE210">
        <f>IF('ALL-Students'!BE213='Master Answer Key'!$B212, 1, 0)</f>
        <v>1</v>
      </c>
      <c r="BF210">
        <f>IF('ALL-Students'!BF213='Master Answer Key'!$B212, 1, 0)</f>
        <v>1</v>
      </c>
      <c r="BG210">
        <f>IF('ALL-Students'!BG213='Master Answer Key'!$B212, 1, 0)</f>
        <v>1</v>
      </c>
      <c r="BH210">
        <f>IF('ALL-Students'!BH213='Master Answer Key'!$B212, 1, 0)</f>
        <v>1</v>
      </c>
      <c r="BI210">
        <f>IF('ALL-Students'!BI213='Master Answer Key'!$B212, 1, 0)</f>
        <v>1</v>
      </c>
      <c r="BJ210">
        <f>IF('ALL-Students'!BJ213='Master Answer Key'!$B212, 1, 0)</f>
        <v>1</v>
      </c>
      <c r="BK210">
        <f>IF('ALL-Students'!BK213='Master Answer Key'!$B212, 1, 0)</f>
        <v>1</v>
      </c>
      <c r="BL210">
        <f>IF('ALL-Students'!BL213='Master Answer Key'!$B212, 1, 0)</f>
        <v>1</v>
      </c>
      <c r="BM210">
        <f>IF('ALL-Students'!BM213='Master Answer Key'!$B212, 1, 0)</f>
        <v>1</v>
      </c>
      <c r="BN210">
        <f>IF('ALL-Students'!BN213='Master Answer Key'!$B212, 1, 0)</f>
        <v>1</v>
      </c>
      <c r="BO210">
        <f>IF('ALL-Students'!BO213='Master Answer Key'!$B212, 1, 0)</f>
        <v>1</v>
      </c>
      <c r="BP210">
        <f>IF('ALL-Students'!BP213='Master Answer Key'!$B212, 1, 0)</f>
        <v>1</v>
      </c>
      <c r="BQ210">
        <f>IF('ALL-Students'!BQ213='Master Answer Key'!$B212, 1, 0)</f>
        <v>1</v>
      </c>
      <c r="BR210">
        <f>IF('ALL-Students'!BR213='Master Answer Key'!$B212, 1, 0)</f>
        <v>1</v>
      </c>
      <c r="BS210">
        <f>IF('ALL-Students'!BS213='Master Answer Key'!$B212, 1, 0)</f>
        <v>1</v>
      </c>
      <c r="BT210">
        <f>IF('ALL-Students'!BT213='Master Answer Key'!$B212, 1, 0)</f>
        <v>1</v>
      </c>
      <c r="BU210">
        <f>IF('ALL-Students'!BU213='Master Answer Key'!$B212, 1, 0)</f>
        <v>1</v>
      </c>
      <c r="BV210">
        <f>IF('ALL-Students'!BV213='Master Answer Key'!$B212, 1, 0)</f>
        <v>1</v>
      </c>
      <c r="BW210">
        <f>IF('ALL-Students'!BW213='Master Answer Key'!$B212, 1, 0)</f>
        <v>1</v>
      </c>
      <c r="BX210">
        <f>IF('ALL-Students'!BX213='Master Answer Key'!$B212, 1, 0)</f>
        <v>1</v>
      </c>
      <c r="BY210">
        <f>IF('ALL-Students'!BY213='Master Answer Key'!$B212, 1, 0)</f>
        <v>1</v>
      </c>
      <c r="BZ210">
        <f>IF('ALL-Students'!BZ213='Master Answer Key'!$B212, 1, 0)</f>
        <v>1</v>
      </c>
      <c r="CA210">
        <f>IF('ALL-Students'!CA213='Master Answer Key'!$B212, 1, 0)</f>
        <v>1</v>
      </c>
      <c r="CB210">
        <f>IF('ALL-Students'!CB213='Master Answer Key'!$B212, 1, 0)</f>
        <v>1</v>
      </c>
      <c r="CC210">
        <f>IF('ALL-Students'!CC213='Master Answer Key'!$B212, 1, 0)</f>
        <v>1</v>
      </c>
    </row>
    <row r="211">
      <c r="A211" s="5" t="s">
        <v>315</v>
      </c>
      <c r="B211">
        <f>IF('ALL-Students'!B214='Master Answer Key'!$B213, 1, 0)</f>
        <v>1</v>
      </c>
      <c r="C211">
        <f>IF('ALL-Students'!C214='Master Answer Key'!$B213, 1, 0)</f>
        <v>0</v>
      </c>
      <c r="D211">
        <f>IF('ALL-Students'!D214='Master Answer Key'!$B213, 1, 0)</f>
        <v>1</v>
      </c>
      <c r="E211">
        <f>IF('ALL-Students'!E214='Master Answer Key'!$B213, 1, 0)</f>
        <v>0</v>
      </c>
      <c r="F211">
        <f>IF('ALL-Students'!F214='Master Answer Key'!$B213, 1, 0)</f>
        <v>1</v>
      </c>
      <c r="G211">
        <f>IF('ALL-Students'!G214='Master Answer Key'!$B213, 1, 0)</f>
        <v>0</v>
      </c>
      <c r="H211">
        <f>IF('ALL-Students'!H214='Master Answer Key'!$B213, 1, 0)</f>
        <v>0</v>
      </c>
      <c r="I211">
        <f>IF('ALL-Students'!I214='Master Answer Key'!$B213, 1, 0)</f>
        <v>0</v>
      </c>
      <c r="J211">
        <f>IF('ALL-Students'!J214='Master Answer Key'!$B213, 1, 0)</f>
        <v>0</v>
      </c>
      <c r="K211">
        <f>IF('ALL-Students'!K214='Master Answer Key'!$B213, 1, 0)</f>
        <v>1</v>
      </c>
      <c r="L211">
        <f>IF('ALL-Students'!L214='Master Answer Key'!$B213, 1, 0)</f>
        <v>0</v>
      </c>
      <c r="M211">
        <f>IF('ALL-Students'!M214='Master Answer Key'!$B213, 1, 0)</f>
        <v>1</v>
      </c>
      <c r="N211">
        <f>IF('ALL-Students'!N214='Master Answer Key'!$B213, 1, 0)</f>
        <v>0</v>
      </c>
      <c r="O211">
        <f>IF('ALL-Students'!O214='Master Answer Key'!$B213, 1, 0)</f>
        <v>1</v>
      </c>
      <c r="P211">
        <f>IF('ALL-Students'!P214='Master Answer Key'!$B213, 1, 0)</f>
        <v>1</v>
      </c>
      <c r="Q211">
        <f>IF('ALL-Students'!Q214='Master Answer Key'!$B213, 1, 0)</f>
        <v>1</v>
      </c>
      <c r="R211">
        <f>IF('ALL-Students'!R214='Master Answer Key'!$B213, 1, 0)</f>
        <v>1</v>
      </c>
      <c r="S211">
        <f>IF('ALL-Students'!S214='Master Answer Key'!$B213, 1, 0)</f>
        <v>1</v>
      </c>
      <c r="T211">
        <f>IF('ALL-Students'!T214='Master Answer Key'!$B213, 1, 0)</f>
        <v>1</v>
      </c>
      <c r="U211">
        <f>IF('ALL-Students'!U214='Master Answer Key'!$B213, 1, 0)</f>
        <v>1</v>
      </c>
      <c r="V211">
        <f>IF('ALL-Students'!V214='Master Answer Key'!$B213, 1, 0)</f>
        <v>0</v>
      </c>
      <c r="W211">
        <f>IF('ALL-Students'!W214='Master Answer Key'!$B213, 1, 0)</f>
        <v>0</v>
      </c>
      <c r="X211">
        <f>IF('ALL-Students'!X214='Master Answer Key'!$B213, 1, 0)</f>
        <v>1</v>
      </c>
      <c r="Y211">
        <f>IF('ALL-Students'!Y214='Master Answer Key'!$B213, 1, 0)</f>
        <v>0</v>
      </c>
      <c r="Z211">
        <f>IF('ALL-Students'!Z214='Master Answer Key'!$B213, 1, 0)</f>
        <v>1</v>
      </c>
      <c r="AA211">
        <f>IF('ALL-Students'!AA214='Master Answer Key'!$B213, 1, 0)</f>
        <v>1</v>
      </c>
      <c r="AB211">
        <f>IF('ALL-Students'!AB214='Master Answer Key'!$B213, 1, 0)</f>
        <v>0</v>
      </c>
      <c r="AC211">
        <f>IF('ALL-Students'!AC214='Master Answer Key'!$B213, 1, 0)</f>
        <v>1</v>
      </c>
      <c r="AD211">
        <f>IF('ALL-Students'!AD214='Master Answer Key'!$B213, 1, 0)</f>
        <v>1</v>
      </c>
      <c r="AE211">
        <f>IF('ALL-Students'!AE214='Master Answer Key'!$B213, 1, 0)</f>
        <v>1</v>
      </c>
      <c r="AF211">
        <f>IF('ALL-Students'!AF214='Master Answer Key'!$B213, 1, 0)</f>
        <v>0</v>
      </c>
      <c r="AG211">
        <f>IF('ALL-Students'!AG214='Master Answer Key'!$B213, 1, 0)</f>
        <v>1</v>
      </c>
      <c r="AH211">
        <f>IF('ALL-Students'!AH214='Master Answer Key'!$B213, 1, 0)</f>
        <v>1</v>
      </c>
      <c r="AI211">
        <f>IF('ALL-Students'!AI214='Master Answer Key'!$B213, 1, 0)</f>
        <v>1</v>
      </c>
      <c r="AJ211">
        <f>IF('ALL-Students'!AJ214='Master Answer Key'!$B213, 1, 0)</f>
        <v>1</v>
      </c>
      <c r="AK211">
        <f>IF('ALL-Students'!AK214='Master Answer Key'!$B213, 1, 0)</f>
        <v>1</v>
      </c>
      <c r="AL211">
        <f>IF('ALL-Students'!AL214='Master Answer Key'!$B213, 1, 0)</f>
        <v>1</v>
      </c>
      <c r="AM211">
        <f>IF('ALL-Students'!AM214='Master Answer Key'!$B213, 1, 0)</f>
        <v>1</v>
      </c>
      <c r="AN211">
        <f>IF('ALL-Students'!AN214='Master Answer Key'!$B213, 1, 0)</f>
        <v>0</v>
      </c>
      <c r="AO211">
        <f>IF('ALL-Students'!AO214='Master Answer Key'!$B213, 1, 0)</f>
        <v>1</v>
      </c>
      <c r="AP211">
        <f>IF('ALL-Students'!AP214='Master Answer Key'!$B213, 1, 0)</f>
        <v>1</v>
      </c>
      <c r="AQ211">
        <f>IF('ALL-Students'!AQ214='Master Answer Key'!$B213, 1, 0)</f>
        <v>1</v>
      </c>
      <c r="AR211">
        <f>IF('ALL-Students'!AR214='Master Answer Key'!$B213, 1, 0)</f>
        <v>1</v>
      </c>
      <c r="AS211">
        <f>IF('ALL-Students'!AS214='Master Answer Key'!$B213, 1, 0)</f>
        <v>0</v>
      </c>
      <c r="AT211">
        <f>IF('ALL-Students'!AT214='Master Answer Key'!$B213, 1, 0)</f>
        <v>1</v>
      </c>
      <c r="AU211">
        <f>IF('ALL-Students'!AU214='Master Answer Key'!$B213, 1, 0)</f>
        <v>1</v>
      </c>
      <c r="AV211">
        <f>IF('ALL-Students'!AV214='Master Answer Key'!$B213, 1, 0)</f>
        <v>0</v>
      </c>
      <c r="AW211">
        <f>IF('ALL-Students'!AW214='Master Answer Key'!$B213, 1, 0)</f>
        <v>0</v>
      </c>
      <c r="AX211">
        <f>IF('ALL-Students'!AX214='Master Answer Key'!$B213, 1, 0)</f>
        <v>1</v>
      </c>
      <c r="AY211">
        <f>IF('ALL-Students'!AY214='Master Answer Key'!$B213, 1, 0)</f>
        <v>1</v>
      </c>
      <c r="AZ211">
        <f>IF('ALL-Students'!AZ214='Master Answer Key'!$B213, 1, 0)</f>
        <v>1</v>
      </c>
      <c r="BA211">
        <f>IF('ALL-Students'!BA214='Master Answer Key'!$B213, 1, 0)</f>
        <v>0</v>
      </c>
      <c r="BB211">
        <f>IF('ALL-Students'!BB214='Master Answer Key'!$B213, 1, 0)</f>
        <v>1</v>
      </c>
      <c r="BC211">
        <f>IF('ALL-Students'!BC214='Master Answer Key'!$B213, 1, 0)</f>
        <v>0</v>
      </c>
      <c r="BD211">
        <f>IF('ALL-Students'!BD214='Master Answer Key'!$B213, 1, 0)</f>
        <v>1</v>
      </c>
      <c r="BE211">
        <f>IF('ALL-Students'!BE214='Master Answer Key'!$B213, 1, 0)</f>
        <v>0</v>
      </c>
      <c r="BF211">
        <f>IF('ALL-Students'!BF214='Master Answer Key'!$B213, 1, 0)</f>
        <v>1</v>
      </c>
      <c r="BG211">
        <f>IF('ALL-Students'!BG214='Master Answer Key'!$B213, 1, 0)</f>
        <v>0</v>
      </c>
      <c r="BH211">
        <f>IF('ALL-Students'!BH214='Master Answer Key'!$B213, 1, 0)</f>
        <v>1</v>
      </c>
      <c r="BI211">
        <f>IF('ALL-Students'!BI214='Master Answer Key'!$B213, 1, 0)</f>
        <v>1</v>
      </c>
      <c r="BJ211">
        <f>IF('ALL-Students'!BJ214='Master Answer Key'!$B213, 1, 0)</f>
        <v>0</v>
      </c>
      <c r="BK211">
        <f>IF('ALL-Students'!BK214='Master Answer Key'!$B213, 1, 0)</f>
        <v>1</v>
      </c>
      <c r="BL211">
        <f>IF('ALL-Students'!BL214='Master Answer Key'!$B213, 1, 0)</f>
        <v>1</v>
      </c>
      <c r="BM211">
        <f>IF('ALL-Students'!BM214='Master Answer Key'!$B213, 1, 0)</f>
        <v>1</v>
      </c>
      <c r="BN211">
        <f>IF('ALL-Students'!BN214='Master Answer Key'!$B213, 1, 0)</f>
        <v>1</v>
      </c>
      <c r="BO211">
        <f>IF('ALL-Students'!BO214='Master Answer Key'!$B213, 1, 0)</f>
        <v>1</v>
      </c>
      <c r="BP211">
        <f>IF('ALL-Students'!BP214='Master Answer Key'!$B213, 1, 0)</f>
        <v>1</v>
      </c>
      <c r="BQ211">
        <f>IF('ALL-Students'!BQ214='Master Answer Key'!$B213, 1, 0)</f>
        <v>1</v>
      </c>
      <c r="BR211">
        <f>IF('ALL-Students'!BR214='Master Answer Key'!$B213, 1, 0)</f>
        <v>0</v>
      </c>
      <c r="BS211">
        <f>IF('ALL-Students'!BS214='Master Answer Key'!$B213, 1, 0)</f>
        <v>1</v>
      </c>
      <c r="BT211">
        <f>IF('ALL-Students'!BT214='Master Answer Key'!$B213, 1, 0)</f>
        <v>0</v>
      </c>
      <c r="BU211">
        <f>IF('ALL-Students'!BU214='Master Answer Key'!$B213, 1, 0)</f>
        <v>1</v>
      </c>
      <c r="BV211">
        <f>IF('ALL-Students'!BV214='Master Answer Key'!$B213, 1, 0)</f>
        <v>1</v>
      </c>
      <c r="BW211">
        <f>IF('ALL-Students'!BW214='Master Answer Key'!$B213, 1, 0)</f>
        <v>1</v>
      </c>
      <c r="BX211">
        <f>IF('ALL-Students'!BX214='Master Answer Key'!$B213, 1, 0)</f>
        <v>1</v>
      </c>
      <c r="BY211">
        <f>IF('ALL-Students'!BY214='Master Answer Key'!$B213, 1, 0)</f>
        <v>0</v>
      </c>
      <c r="BZ211">
        <f>IF('ALL-Students'!BZ214='Master Answer Key'!$B213, 1, 0)</f>
        <v>1</v>
      </c>
      <c r="CA211">
        <f>IF('ALL-Students'!CA214='Master Answer Key'!$B213, 1, 0)</f>
        <v>1</v>
      </c>
      <c r="CB211">
        <f>IF('ALL-Students'!CB214='Master Answer Key'!$B213, 1, 0)</f>
        <v>1</v>
      </c>
      <c r="CC211">
        <f>IF('ALL-Students'!CC214='Master Answer Key'!$B213, 1, 0)</f>
        <v>1</v>
      </c>
    </row>
    <row r="212">
      <c r="A212" s="5" t="s">
        <v>316</v>
      </c>
      <c r="B212">
        <f>IF('ALL-Students'!B215='Master Answer Key'!$B214, 1, 0)</f>
        <v>1</v>
      </c>
      <c r="C212">
        <f>IF('ALL-Students'!C215='Master Answer Key'!$B214, 1, 0)</f>
        <v>1</v>
      </c>
      <c r="D212">
        <f>IF('ALL-Students'!D215='Master Answer Key'!$B214, 1, 0)</f>
        <v>0</v>
      </c>
      <c r="E212">
        <f>IF('ALL-Students'!E215='Master Answer Key'!$B214, 1, 0)</f>
        <v>0</v>
      </c>
      <c r="F212">
        <f>IF('ALL-Students'!F215='Master Answer Key'!$B214, 1, 0)</f>
        <v>0</v>
      </c>
      <c r="G212">
        <f>IF('ALL-Students'!G215='Master Answer Key'!$B214, 1, 0)</f>
        <v>0</v>
      </c>
      <c r="H212">
        <f>IF('ALL-Students'!H215='Master Answer Key'!$B214, 1, 0)</f>
        <v>1</v>
      </c>
      <c r="I212">
        <f>IF('ALL-Students'!I215='Master Answer Key'!$B214, 1, 0)</f>
        <v>0</v>
      </c>
      <c r="J212">
        <f>IF('ALL-Students'!J215='Master Answer Key'!$B214, 1, 0)</f>
        <v>1</v>
      </c>
      <c r="K212">
        <f>IF('ALL-Students'!K215='Master Answer Key'!$B214, 1, 0)</f>
        <v>1</v>
      </c>
      <c r="L212">
        <f>IF('ALL-Students'!L215='Master Answer Key'!$B214, 1, 0)</f>
        <v>0</v>
      </c>
      <c r="M212">
        <f>IF('ALL-Students'!M215='Master Answer Key'!$B214, 1, 0)</f>
        <v>1</v>
      </c>
      <c r="N212">
        <f>IF('ALL-Students'!N215='Master Answer Key'!$B214, 1, 0)</f>
        <v>0</v>
      </c>
      <c r="O212">
        <f>IF('ALL-Students'!O215='Master Answer Key'!$B214, 1, 0)</f>
        <v>1</v>
      </c>
      <c r="P212">
        <f>IF('ALL-Students'!P215='Master Answer Key'!$B214, 1, 0)</f>
        <v>1</v>
      </c>
      <c r="Q212">
        <f>IF('ALL-Students'!Q215='Master Answer Key'!$B214, 1, 0)</f>
        <v>1</v>
      </c>
      <c r="R212">
        <f>IF('ALL-Students'!R215='Master Answer Key'!$B214, 1, 0)</f>
        <v>1</v>
      </c>
      <c r="S212">
        <f>IF('ALL-Students'!S215='Master Answer Key'!$B214, 1, 0)</f>
        <v>0</v>
      </c>
      <c r="T212">
        <f>IF('ALL-Students'!T215='Master Answer Key'!$B214, 1, 0)</f>
        <v>1</v>
      </c>
      <c r="U212">
        <f>IF('ALL-Students'!U215='Master Answer Key'!$B214, 1, 0)</f>
        <v>1</v>
      </c>
      <c r="V212">
        <f>IF('ALL-Students'!V215='Master Answer Key'!$B214, 1, 0)</f>
        <v>0</v>
      </c>
      <c r="W212">
        <f>IF('ALL-Students'!W215='Master Answer Key'!$B214, 1, 0)</f>
        <v>0</v>
      </c>
      <c r="X212">
        <f>IF('ALL-Students'!X215='Master Answer Key'!$B214, 1, 0)</f>
        <v>0</v>
      </c>
      <c r="Y212">
        <f>IF('ALL-Students'!Y215='Master Answer Key'!$B214, 1, 0)</f>
        <v>0</v>
      </c>
      <c r="Z212">
        <f>IF('ALL-Students'!Z215='Master Answer Key'!$B214, 1, 0)</f>
        <v>1</v>
      </c>
      <c r="AA212">
        <f>IF('ALL-Students'!AA215='Master Answer Key'!$B214, 1, 0)</f>
        <v>1</v>
      </c>
      <c r="AB212">
        <f>IF('ALL-Students'!AB215='Master Answer Key'!$B214, 1, 0)</f>
        <v>1</v>
      </c>
      <c r="AC212">
        <f>IF('ALL-Students'!AC215='Master Answer Key'!$B214, 1, 0)</f>
        <v>0</v>
      </c>
      <c r="AD212">
        <f>IF('ALL-Students'!AD215='Master Answer Key'!$B214, 1, 0)</f>
        <v>0</v>
      </c>
      <c r="AE212">
        <f>IF('ALL-Students'!AE215='Master Answer Key'!$B214, 1, 0)</f>
        <v>0</v>
      </c>
      <c r="AF212">
        <f>IF('ALL-Students'!AF215='Master Answer Key'!$B214, 1, 0)</f>
        <v>0</v>
      </c>
      <c r="AG212">
        <f>IF('ALL-Students'!AG215='Master Answer Key'!$B214, 1, 0)</f>
        <v>1</v>
      </c>
      <c r="AH212">
        <f>IF('ALL-Students'!AH215='Master Answer Key'!$B214, 1, 0)</f>
        <v>1</v>
      </c>
      <c r="AI212">
        <f>IF('ALL-Students'!AI215='Master Answer Key'!$B214, 1, 0)</f>
        <v>1</v>
      </c>
      <c r="AJ212">
        <f>IF('ALL-Students'!AJ215='Master Answer Key'!$B214, 1, 0)</f>
        <v>1</v>
      </c>
      <c r="AK212">
        <f>IF('ALL-Students'!AK215='Master Answer Key'!$B214, 1, 0)</f>
        <v>1</v>
      </c>
      <c r="AL212">
        <f>IF('ALL-Students'!AL215='Master Answer Key'!$B214, 1, 0)</f>
        <v>1</v>
      </c>
      <c r="AM212">
        <f>IF('ALL-Students'!AM215='Master Answer Key'!$B214, 1, 0)</f>
        <v>0</v>
      </c>
      <c r="AN212">
        <f>IF('ALL-Students'!AN215='Master Answer Key'!$B214, 1, 0)</f>
        <v>0</v>
      </c>
      <c r="AO212">
        <f>IF('ALL-Students'!AO215='Master Answer Key'!$B214, 1, 0)</f>
        <v>1</v>
      </c>
      <c r="AP212">
        <f>IF('ALL-Students'!AP215='Master Answer Key'!$B214, 1, 0)</f>
        <v>1</v>
      </c>
      <c r="AQ212">
        <f>IF('ALL-Students'!AQ215='Master Answer Key'!$B214, 1, 0)</f>
        <v>1</v>
      </c>
      <c r="AR212">
        <f>IF('ALL-Students'!AR215='Master Answer Key'!$B214, 1, 0)</f>
        <v>1</v>
      </c>
      <c r="AS212">
        <f>IF('ALL-Students'!AS215='Master Answer Key'!$B214, 1, 0)</f>
        <v>0</v>
      </c>
      <c r="AT212">
        <f>IF('ALL-Students'!AT215='Master Answer Key'!$B214, 1, 0)</f>
        <v>1</v>
      </c>
      <c r="AU212">
        <f>IF('ALL-Students'!AU215='Master Answer Key'!$B214, 1, 0)</f>
        <v>1</v>
      </c>
      <c r="AV212">
        <f>IF('ALL-Students'!AV215='Master Answer Key'!$B214, 1, 0)</f>
        <v>0</v>
      </c>
      <c r="AW212">
        <f>IF('ALL-Students'!AW215='Master Answer Key'!$B214, 1, 0)</f>
        <v>1</v>
      </c>
      <c r="AX212">
        <f>IF('ALL-Students'!AX215='Master Answer Key'!$B214, 1, 0)</f>
        <v>1</v>
      </c>
      <c r="AY212">
        <f>IF('ALL-Students'!AY215='Master Answer Key'!$B214, 1, 0)</f>
        <v>1</v>
      </c>
      <c r="AZ212">
        <f>IF('ALL-Students'!AZ215='Master Answer Key'!$B214, 1, 0)</f>
        <v>1</v>
      </c>
      <c r="BA212">
        <f>IF('ALL-Students'!BA215='Master Answer Key'!$B214, 1, 0)</f>
        <v>1</v>
      </c>
      <c r="BB212">
        <f>IF('ALL-Students'!BB215='Master Answer Key'!$B214, 1, 0)</f>
        <v>1</v>
      </c>
      <c r="BC212">
        <f>IF('ALL-Students'!BC215='Master Answer Key'!$B214, 1, 0)</f>
        <v>1</v>
      </c>
      <c r="BD212">
        <f>IF('ALL-Students'!BD215='Master Answer Key'!$B214, 1, 0)</f>
        <v>1</v>
      </c>
      <c r="BE212">
        <f>IF('ALL-Students'!BE215='Master Answer Key'!$B214, 1, 0)</f>
        <v>0</v>
      </c>
      <c r="BF212">
        <f>IF('ALL-Students'!BF215='Master Answer Key'!$B214, 1, 0)</f>
        <v>1</v>
      </c>
      <c r="BG212">
        <f>IF('ALL-Students'!BG215='Master Answer Key'!$B214, 1, 0)</f>
        <v>0</v>
      </c>
      <c r="BH212">
        <f>IF('ALL-Students'!BH215='Master Answer Key'!$B214, 1, 0)</f>
        <v>1</v>
      </c>
      <c r="BI212">
        <f>IF('ALL-Students'!BI215='Master Answer Key'!$B214, 1, 0)</f>
        <v>1</v>
      </c>
      <c r="BJ212">
        <f>IF('ALL-Students'!BJ215='Master Answer Key'!$B214, 1, 0)</f>
        <v>1</v>
      </c>
      <c r="BK212">
        <f>IF('ALL-Students'!BK215='Master Answer Key'!$B214, 1, 0)</f>
        <v>0</v>
      </c>
      <c r="BL212">
        <f>IF('ALL-Students'!BL215='Master Answer Key'!$B214, 1, 0)</f>
        <v>1</v>
      </c>
      <c r="BM212">
        <f>IF('ALL-Students'!BM215='Master Answer Key'!$B214, 1, 0)</f>
        <v>1</v>
      </c>
      <c r="BN212">
        <f>IF('ALL-Students'!BN215='Master Answer Key'!$B214, 1, 0)</f>
        <v>1</v>
      </c>
      <c r="BO212">
        <f>IF('ALL-Students'!BO215='Master Answer Key'!$B214, 1, 0)</f>
        <v>1</v>
      </c>
      <c r="BP212">
        <f>IF('ALL-Students'!BP215='Master Answer Key'!$B214, 1, 0)</f>
        <v>1</v>
      </c>
      <c r="BQ212">
        <f>IF('ALL-Students'!BQ215='Master Answer Key'!$B214, 1, 0)</f>
        <v>1</v>
      </c>
      <c r="BR212">
        <f>IF('ALL-Students'!BR215='Master Answer Key'!$B214, 1, 0)</f>
        <v>1</v>
      </c>
      <c r="BS212">
        <f>IF('ALL-Students'!BS215='Master Answer Key'!$B214, 1, 0)</f>
        <v>1</v>
      </c>
      <c r="BT212">
        <f>IF('ALL-Students'!BT215='Master Answer Key'!$B214, 1, 0)</f>
        <v>1</v>
      </c>
      <c r="BU212">
        <f>IF('ALL-Students'!BU215='Master Answer Key'!$B214, 1, 0)</f>
        <v>0</v>
      </c>
      <c r="BV212">
        <f>IF('ALL-Students'!BV215='Master Answer Key'!$B214, 1, 0)</f>
        <v>1</v>
      </c>
      <c r="BW212">
        <f>IF('ALL-Students'!BW215='Master Answer Key'!$B214, 1, 0)</f>
        <v>0</v>
      </c>
      <c r="BX212">
        <f>IF('ALL-Students'!BX215='Master Answer Key'!$B214, 1, 0)</f>
        <v>1</v>
      </c>
      <c r="BY212">
        <f>IF('ALL-Students'!BY215='Master Answer Key'!$B214, 1, 0)</f>
        <v>0</v>
      </c>
      <c r="BZ212">
        <f>IF('ALL-Students'!BZ215='Master Answer Key'!$B214, 1, 0)</f>
        <v>1</v>
      </c>
      <c r="CA212">
        <f>IF('ALL-Students'!CA215='Master Answer Key'!$B214, 1, 0)</f>
        <v>1</v>
      </c>
      <c r="CB212">
        <f>IF('ALL-Students'!CB215='Master Answer Key'!$B214, 1, 0)</f>
        <v>1</v>
      </c>
      <c r="CC212">
        <f>IF('ALL-Students'!CC215='Master Answer Key'!$B214, 1, 0)</f>
        <v>1</v>
      </c>
    </row>
    <row r="213">
      <c r="A213" s="5" t="s">
        <v>317</v>
      </c>
      <c r="B213">
        <f>IF('ALL-Students'!B216='Master Answer Key'!$B215, 1, 0)</f>
        <v>0</v>
      </c>
      <c r="C213">
        <f>IF('ALL-Students'!C216='Master Answer Key'!$B215, 1, 0)</f>
        <v>1</v>
      </c>
      <c r="D213">
        <f>IF('ALL-Students'!D216='Master Answer Key'!$B215, 1, 0)</f>
        <v>1</v>
      </c>
      <c r="E213">
        <f>IF('ALL-Students'!E216='Master Answer Key'!$B215, 1, 0)</f>
        <v>0</v>
      </c>
      <c r="F213">
        <f>IF('ALL-Students'!F216='Master Answer Key'!$B215, 1, 0)</f>
        <v>1</v>
      </c>
      <c r="G213">
        <f>IF('ALL-Students'!G216='Master Answer Key'!$B215, 1, 0)</f>
        <v>0</v>
      </c>
      <c r="H213">
        <f>IF('ALL-Students'!H216='Master Answer Key'!$B215, 1, 0)</f>
        <v>1</v>
      </c>
      <c r="I213">
        <f>IF('ALL-Students'!I216='Master Answer Key'!$B215, 1, 0)</f>
        <v>1</v>
      </c>
      <c r="J213">
        <f>IF('ALL-Students'!J216='Master Answer Key'!$B215, 1, 0)</f>
        <v>1</v>
      </c>
      <c r="K213">
        <f>IF('ALL-Students'!K216='Master Answer Key'!$B215, 1, 0)</f>
        <v>1</v>
      </c>
      <c r="L213">
        <f>IF('ALL-Students'!L216='Master Answer Key'!$B215, 1, 0)</f>
        <v>1</v>
      </c>
      <c r="M213">
        <f>IF('ALL-Students'!M216='Master Answer Key'!$B215, 1, 0)</f>
        <v>1</v>
      </c>
      <c r="N213">
        <f>IF('ALL-Students'!N216='Master Answer Key'!$B215, 1, 0)</f>
        <v>1</v>
      </c>
      <c r="O213">
        <f>IF('ALL-Students'!O216='Master Answer Key'!$B215, 1, 0)</f>
        <v>1</v>
      </c>
      <c r="P213">
        <f>IF('ALL-Students'!P216='Master Answer Key'!$B215, 1, 0)</f>
        <v>1</v>
      </c>
      <c r="Q213">
        <f>IF('ALL-Students'!Q216='Master Answer Key'!$B215, 1, 0)</f>
        <v>1</v>
      </c>
      <c r="R213">
        <f>IF('ALL-Students'!R216='Master Answer Key'!$B215, 1, 0)</f>
        <v>0</v>
      </c>
      <c r="S213">
        <f>IF('ALL-Students'!S216='Master Answer Key'!$B215, 1, 0)</f>
        <v>0</v>
      </c>
      <c r="T213">
        <f>IF('ALL-Students'!T216='Master Answer Key'!$B215, 1, 0)</f>
        <v>1</v>
      </c>
      <c r="U213">
        <f>IF('ALL-Students'!U216='Master Answer Key'!$B215, 1, 0)</f>
        <v>0</v>
      </c>
      <c r="V213">
        <f>IF('ALL-Students'!V216='Master Answer Key'!$B215, 1, 0)</f>
        <v>1</v>
      </c>
      <c r="W213">
        <f>IF('ALL-Students'!W216='Master Answer Key'!$B215, 1, 0)</f>
        <v>0</v>
      </c>
      <c r="X213">
        <f>IF('ALL-Students'!X216='Master Answer Key'!$B215, 1, 0)</f>
        <v>0</v>
      </c>
      <c r="Y213">
        <f>IF('ALL-Students'!Y216='Master Answer Key'!$B215, 1, 0)</f>
        <v>0</v>
      </c>
      <c r="Z213">
        <f>IF('ALL-Students'!Z216='Master Answer Key'!$B215, 1, 0)</f>
        <v>0</v>
      </c>
      <c r="AA213">
        <f>IF('ALL-Students'!AA216='Master Answer Key'!$B215, 1, 0)</f>
        <v>1</v>
      </c>
      <c r="AB213">
        <f>IF('ALL-Students'!AB216='Master Answer Key'!$B215, 1, 0)</f>
        <v>0</v>
      </c>
      <c r="AC213">
        <f>IF('ALL-Students'!AC216='Master Answer Key'!$B215, 1, 0)</f>
        <v>1</v>
      </c>
      <c r="AD213">
        <f>IF('ALL-Students'!AD216='Master Answer Key'!$B215, 1, 0)</f>
        <v>1</v>
      </c>
      <c r="AE213">
        <f>IF('ALL-Students'!AE216='Master Answer Key'!$B215, 1, 0)</f>
        <v>1</v>
      </c>
      <c r="AF213">
        <f>IF('ALL-Students'!AF216='Master Answer Key'!$B215, 1, 0)</f>
        <v>0</v>
      </c>
      <c r="AG213">
        <f>IF('ALL-Students'!AG216='Master Answer Key'!$B215, 1, 0)</f>
        <v>1</v>
      </c>
      <c r="AH213">
        <f>IF('ALL-Students'!AH216='Master Answer Key'!$B215, 1, 0)</f>
        <v>1</v>
      </c>
      <c r="AI213">
        <f>IF('ALL-Students'!AI216='Master Answer Key'!$B215, 1, 0)</f>
        <v>1</v>
      </c>
      <c r="AJ213">
        <f>IF('ALL-Students'!AJ216='Master Answer Key'!$B215, 1, 0)</f>
        <v>0</v>
      </c>
      <c r="AK213">
        <f>IF('ALL-Students'!AK216='Master Answer Key'!$B215, 1, 0)</f>
        <v>1</v>
      </c>
      <c r="AL213">
        <f>IF('ALL-Students'!AL216='Master Answer Key'!$B215, 1, 0)</f>
        <v>0</v>
      </c>
      <c r="AM213">
        <f>IF('ALL-Students'!AM216='Master Answer Key'!$B215, 1, 0)</f>
        <v>1</v>
      </c>
      <c r="AN213">
        <f>IF('ALL-Students'!AN216='Master Answer Key'!$B215, 1, 0)</f>
        <v>0</v>
      </c>
      <c r="AO213">
        <f>IF('ALL-Students'!AO216='Master Answer Key'!$B215, 1, 0)</f>
        <v>1</v>
      </c>
      <c r="AP213">
        <f>IF('ALL-Students'!AP216='Master Answer Key'!$B215, 1, 0)</f>
        <v>1</v>
      </c>
      <c r="AQ213">
        <f>IF('ALL-Students'!AQ216='Master Answer Key'!$B215, 1, 0)</f>
        <v>1</v>
      </c>
      <c r="AR213">
        <f>IF('ALL-Students'!AR216='Master Answer Key'!$B215, 1, 0)</f>
        <v>1</v>
      </c>
      <c r="AS213">
        <f>IF('ALL-Students'!AS216='Master Answer Key'!$B215, 1, 0)</f>
        <v>0</v>
      </c>
      <c r="AT213">
        <f>IF('ALL-Students'!AT216='Master Answer Key'!$B215, 1, 0)</f>
        <v>1</v>
      </c>
      <c r="AU213">
        <f>IF('ALL-Students'!AU216='Master Answer Key'!$B215, 1, 0)</f>
        <v>0</v>
      </c>
      <c r="AV213">
        <f>IF('ALL-Students'!AV216='Master Answer Key'!$B215, 1, 0)</f>
        <v>0</v>
      </c>
      <c r="AW213">
        <f>IF('ALL-Students'!AW216='Master Answer Key'!$B215, 1, 0)</f>
        <v>1</v>
      </c>
      <c r="AX213">
        <f>IF('ALL-Students'!AX216='Master Answer Key'!$B215, 1, 0)</f>
        <v>1</v>
      </c>
      <c r="AY213">
        <f>IF('ALL-Students'!AY216='Master Answer Key'!$B215, 1, 0)</f>
        <v>1</v>
      </c>
      <c r="AZ213">
        <f>IF('ALL-Students'!AZ216='Master Answer Key'!$B215, 1, 0)</f>
        <v>1</v>
      </c>
      <c r="BA213">
        <f>IF('ALL-Students'!BA216='Master Answer Key'!$B215, 1, 0)</f>
        <v>1</v>
      </c>
      <c r="BB213">
        <f>IF('ALL-Students'!BB216='Master Answer Key'!$B215, 1, 0)</f>
        <v>1</v>
      </c>
      <c r="BC213">
        <f>IF('ALL-Students'!BC216='Master Answer Key'!$B215, 1, 0)</f>
        <v>1</v>
      </c>
      <c r="BD213">
        <f>IF('ALL-Students'!BD216='Master Answer Key'!$B215, 1, 0)</f>
        <v>1</v>
      </c>
      <c r="BE213">
        <f>IF('ALL-Students'!BE216='Master Answer Key'!$B215, 1, 0)</f>
        <v>1</v>
      </c>
      <c r="BF213">
        <f>IF('ALL-Students'!BF216='Master Answer Key'!$B215, 1, 0)</f>
        <v>1</v>
      </c>
      <c r="BG213">
        <f>IF('ALL-Students'!BG216='Master Answer Key'!$B215, 1, 0)</f>
        <v>1</v>
      </c>
      <c r="BH213">
        <f>IF('ALL-Students'!BH216='Master Answer Key'!$B215, 1, 0)</f>
        <v>1</v>
      </c>
      <c r="BI213">
        <f>IF('ALL-Students'!BI216='Master Answer Key'!$B215, 1, 0)</f>
        <v>1</v>
      </c>
      <c r="BJ213">
        <f>IF('ALL-Students'!BJ216='Master Answer Key'!$B215, 1, 0)</f>
        <v>1</v>
      </c>
      <c r="BK213">
        <f>IF('ALL-Students'!BK216='Master Answer Key'!$B215, 1, 0)</f>
        <v>1</v>
      </c>
      <c r="BL213">
        <f>IF('ALL-Students'!BL216='Master Answer Key'!$B215, 1, 0)</f>
        <v>1</v>
      </c>
      <c r="BM213">
        <f>IF('ALL-Students'!BM216='Master Answer Key'!$B215, 1, 0)</f>
        <v>1</v>
      </c>
      <c r="BN213">
        <f>IF('ALL-Students'!BN216='Master Answer Key'!$B215, 1, 0)</f>
        <v>1</v>
      </c>
      <c r="BO213">
        <f>IF('ALL-Students'!BO216='Master Answer Key'!$B215, 1, 0)</f>
        <v>1</v>
      </c>
      <c r="BP213">
        <f>IF('ALL-Students'!BP216='Master Answer Key'!$B215, 1, 0)</f>
        <v>1</v>
      </c>
      <c r="BQ213">
        <f>IF('ALL-Students'!BQ216='Master Answer Key'!$B215, 1, 0)</f>
        <v>1</v>
      </c>
      <c r="BR213">
        <f>IF('ALL-Students'!BR216='Master Answer Key'!$B215, 1, 0)</f>
        <v>1</v>
      </c>
      <c r="BS213">
        <f>IF('ALL-Students'!BS216='Master Answer Key'!$B215, 1, 0)</f>
        <v>1</v>
      </c>
      <c r="BT213">
        <f>IF('ALL-Students'!BT216='Master Answer Key'!$B215, 1, 0)</f>
        <v>1</v>
      </c>
      <c r="BU213">
        <f>IF('ALL-Students'!BU216='Master Answer Key'!$B215, 1, 0)</f>
        <v>1</v>
      </c>
      <c r="BV213">
        <f>IF('ALL-Students'!BV216='Master Answer Key'!$B215, 1, 0)</f>
        <v>0</v>
      </c>
      <c r="BW213">
        <f>IF('ALL-Students'!BW216='Master Answer Key'!$B215, 1, 0)</f>
        <v>1</v>
      </c>
      <c r="BX213">
        <f>IF('ALL-Students'!BX216='Master Answer Key'!$B215, 1, 0)</f>
        <v>1</v>
      </c>
      <c r="BY213">
        <f>IF('ALL-Students'!BY216='Master Answer Key'!$B215, 1, 0)</f>
        <v>1</v>
      </c>
      <c r="BZ213">
        <f>IF('ALL-Students'!BZ216='Master Answer Key'!$B215, 1, 0)</f>
        <v>1</v>
      </c>
      <c r="CA213">
        <f>IF('ALL-Students'!CA216='Master Answer Key'!$B215, 1, 0)</f>
        <v>1</v>
      </c>
      <c r="CB213">
        <f>IF('ALL-Students'!CB216='Master Answer Key'!$B215, 1, 0)</f>
        <v>1</v>
      </c>
      <c r="CC213">
        <f>IF('ALL-Students'!CC216='Master Answer Key'!$B215, 1, 0)</f>
        <v>1</v>
      </c>
    </row>
    <row r="214">
      <c r="A214" s="5" t="s">
        <v>318</v>
      </c>
      <c r="B214">
        <f>IF('ALL-Students'!B217='Master Answer Key'!$B216, 1, 0)</f>
        <v>1</v>
      </c>
      <c r="C214">
        <f>IF('ALL-Students'!C217='Master Answer Key'!$B216, 1, 0)</f>
        <v>1</v>
      </c>
      <c r="D214">
        <f>IF('ALL-Students'!D217='Master Answer Key'!$B216, 1, 0)</f>
        <v>1</v>
      </c>
      <c r="E214">
        <f>IF('ALL-Students'!E217='Master Answer Key'!$B216, 1, 0)</f>
        <v>0</v>
      </c>
      <c r="F214">
        <f>IF('ALL-Students'!F217='Master Answer Key'!$B216, 1, 0)</f>
        <v>1</v>
      </c>
      <c r="G214">
        <f>IF('ALL-Students'!G217='Master Answer Key'!$B216, 1, 0)</f>
        <v>0</v>
      </c>
      <c r="H214">
        <f>IF('ALL-Students'!H217='Master Answer Key'!$B216, 1, 0)</f>
        <v>1</v>
      </c>
      <c r="I214">
        <f>IF('ALL-Students'!I217='Master Answer Key'!$B216, 1, 0)</f>
        <v>0</v>
      </c>
      <c r="J214">
        <f>IF('ALL-Students'!J217='Master Answer Key'!$B216, 1, 0)</f>
        <v>1</v>
      </c>
      <c r="K214">
        <f>IF('ALL-Students'!K217='Master Answer Key'!$B216, 1, 0)</f>
        <v>1</v>
      </c>
      <c r="L214">
        <f>IF('ALL-Students'!L217='Master Answer Key'!$B216, 1, 0)</f>
        <v>1</v>
      </c>
      <c r="M214">
        <f>IF('ALL-Students'!M217='Master Answer Key'!$B216, 1, 0)</f>
        <v>1</v>
      </c>
      <c r="N214">
        <f>IF('ALL-Students'!N217='Master Answer Key'!$B216, 1, 0)</f>
        <v>1</v>
      </c>
      <c r="O214">
        <f>IF('ALL-Students'!O217='Master Answer Key'!$B216, 1, 0)</f>
        <v>1</v>
      </c>
      <c r="P214">
        <f>IF('ALL-Students'!P217='Master Answer Key'!$B216, 1, 0)</f>
        <v>1</v>
      </c>
      <c r="Q214">
        <f>IF('ALL-Students'!Q217='Master Answer Key'!$B216, 1, 0)</f>
        <v>1</v>
      </c>
      <c r="R214">
        <f>IF('ALL-Students'!R217='Master Answer Key'!$B216, 1, 0)</f>
        <v>1</v>
      </c>
      <c r="S214">
        <f>IF('ALL-Students'!S217='Master Answer Key'!$B216, 1, 0)</f>
        <v>0</v>
      </c>
      <c r="T214">
        <f>IF('ALL-Students'!T217='Master Answer Key'!$B216, 1, 0)</f>
        <v>1</v>
      </c>
      <c r="U214">
        <f>IF('ALL-Students'!U217='Master Answer Key'!$B216, 1, 0)</f>
        <v>0</v>
      </c>
      <c r="V214">
        <f>IF('ALL-Students'!V217='Master Answer Key'!$B216, 1, 0)</f>
        <v>0</v>
      </c>
      <c r="W214">
        <f>IF('ALL-Students'!W217='Master Answer Key'!$B216, 1, 0)</f>
        <v>0</v>
      </c>
      <c r="X214">
        <f>IF('ALL-Students'!X217='Master Answer Key'!$B216, 1, 0)</f>
        <v>0</v>
      </c>
      <c r="Y214">
        <f>IF('ALL-Students'!Y217='Master Answer Key'!$B216, 1, 0)</f>
        <v>0</v>
      </c>
      <c r="Z214">
        <f>IF('ALL-Students'!Z217='Master Answer Key'!$B216, 1, 0)</f>
        <v>0</v>
      </c>
      <c r="AA214">
        <f>IF('ALL-Students'!AA217='Master Answer Key'!$B216, 1, 0)</f>
        <v>1</v>
      </c>
      <c r="AB214">
        <f>IF('ALL-Students'!AB217='Master Answer Key'!$B216, 1, 0)</f>
        <v>1</v>
      </c>
      <c r="AC214">
        <f>IF('ALL-Students'!AC217='Master Answer Key'!$B216, 1, 0)</f>
        <v>1</v>
      </c>
      <c r="AD214">
        <f>IF('ALL-Students'!AD217='Master Answer Key'!$B216, 1, 0)</f>
        <v>1</v>
      </c>
      <c r="AE214">
        <f>IF('ALL-Students'!AE217='Master Answer Key'!$B216, 1, 0)</f>
        <v>0</v>
      </c>
      <c r="AF214">
        <f>IF('ALL-Students'!AF217='Master Answer Key'!$B216, 1, 0)</f>
        <v>0</v>
      </c>
      <c r="AG214">
        <f>IF('ALL-Students'!AG217='Master Answer Key'!$B216, 1, 0)</f>
        <v>1</v>
      </c>
      <c r="AH214">
        <f>IF('ALL-Students'!AH217='Master Answer Key'!$B216, 1, 0)</f>
        <v>1</v>
      </c>
      <c r="AI214">
        <f>IF('ALL-Students'!AI217='Master Answer Key'!$B216, 1, 0)</f>
        <v>1</v>
      </c>
      <c r="AJ214">
        <f>IF('ALL-Students'!AJ217='Master Answer Key'!$B216, 1, 0)</f>
        <v>0</v>
      </c>
      <c r="AK214">
        <f>IF('ALL-Students'!AK217='Master Answer Key'!$B216, 1, 0)</f>
        <v>1</v>
      </c>
      <c r="AL214">
        <f>IF('ALL-Students'!AL217='Master Answer Key'!$B216, 1, 0)</f>
        <v>0</v>
      </c>
      <c r="AM214">
        <f>IF('ALL-Students'!AM217='Master Answer Key'!$B216, 1, 0)</f>
        <v>1</v>
      </c>
      <c r="AN214">
        <f>IF('ALL-Students'!AN217='Master Answer Key'!$B216, 1, 0)</f>
        <v>0</v>
      </c>
      <c r="AO214">
        <f>IF('ALL-Students'!AO217='Master Answer Key'!$B216, 1, 0)</f>
        <v>1</v>
      </c>
      <c r="AP214">
        <f>IF('ALL-Students'!AP217='Master Answer Key'!$B216, 1, 0)</f>
        <v>1</v>
      </c>
      <c r="AQ214">
        <f>IF('ALL-Students'!AQ217='Master Answer Key'!$B216, 1, 0)</f>
        <v>0</v>
      </c>
      <c r="AR214">
        <f>IF('ALL-Students'!AR217='Master Answer Key'!$B216, 1, 0)</f>
        <v>1</v>
      </c>
      <c r="AS214">
        <f>IF('ALL-Students'!AS217='Master Answer Key'!$B216, 1, 0)</f>
        <v>0</v>
      </c>
      <c r="AT214">
        <f>IF('ALL-Students'!AT217='Master Answer Key'!$B216, 1, 0)</f>
        <v>1</v>
      </c>
      <c r="AU214">
        <f>IF('ALL-Students'!AU217='Master Answer Key'!$B216, 1, 0)</f>
        <v>1</v>
      </c>
      <c r="AV214">
        <f>IF('ALL-Students'!AV217='Master Answer Key'!$B216, 1, 0)</f>
        <v>0</v>
      </c>
      <c r="AW214">
        <f>IF('ALL-Students'!AW217='Master Answer Key'!$B216, 1, 0)</f>
        <v>1</v>
      </c>
      <c r="AX214">
        <f>IF('ALL-Students'!AX217='Master Answer Key'!$B216, 1, 0)</f>
        <v>0</v>
      </c>
      <c r="AY214">
        <f>IF('ALL-Students'!AY217='Master Answer Key'!$B216, 1, 0)</f>
        <v>0</v>
      </c>
      <c r="AZ214">
        <f>IF('ALL-Students'!AZ217='Master Answer Key'!$B216, 1, 0)</f>
        <v>1</v>
      </c>
      <c r="BA214">
        <f>IF('ALL-Students'!BA217='Master Answer Key'!$B216, 1, 0)</f>
        <v>0</v>
      </c>
      <c r="BB214">
        <f>IF('ALL-Students'!BB217='Master Answer Key'!$B216, 1, 0)</f>
        <v>1</v>
      </c>
      <c r="BC214">
        <f>IF('ALL-Students'!BC217='Master Answer Key'!$B216, 1, 0)</f>
        <v>1</v>
      </c>
      <c r="BD214">
        <f>IF('ALL-Students'!BD217='Master Answer Key'!$B216, 1, 0)</f>
        <v>1</v>
      </c>
      <c r="BE214">
        <f>IF('ALL-Students'!BE217='Master Answer Key'!$B216, 1, 0)</f>
        <v>1</v>
      </c>
      <c r="BF214">
        <f>IF('ALL-Students'!BF217='Master Answer Key'!$B216, 1, 0)</f>
        <v>0</v>
      </c>
      <c r="BG214">
        <f>IF('ALL-Students'!BG217='Master Answer Key'!$B216, 1, 0)</f>
        <v>1</v>
      </c>
      <c r="BH214">
        <f>IF('ALL-Students'!BH217='Master Answer Key'!$B216, 1, 0)</f>
        <v>1</v>
      </c>
      <c r="BI214">
        <f>IF('ALL-Students'!BI217='Master Answer Key'!$B216, 1, 0)</f>
        <v>1</v>
      </c>
      <c r="BJ214">
        <f>IF('ALL-Students'!BJ217='Master Answer Key'!$B216, 1, 0)</f>
        <v>1</v>
      </c>
      <c r="BK214">
        <f>IF('ALL-Students'!BK217='Master Answer Key'!$B216, 1, 0)</f>
        <v>1</v>
      </c>
      <c r="BL214">
        <f>IF('ALL-Students'!BL217='Master Answer Key'!$B216, 1, 0)</f>
        <v>1</v>
      </c>
      <c r="BM214">
        <f>IF('ALL-Students'!BM217='Master Answer Key'!$B216, 1, 0)</f>
        <v>1</v>
      </c>
      <c r="BN214">
        <f>IF('ALL-Students'!BN217='Master Answer Key'!$B216, 1, 0)</f>
        <v>1</v>
      </c>
      <c r="BO214">
        <f>IF('ALL-Students'!BO217='Master Answer Key'!$B216, 1, 0)</f>
        <v>1</v>
      </c>
      <c r="BP214">
        <f>IF('ALL-Students'!BP217='Master Answer Key'!$B216, 1, 0)</f>
        <v>1</v>
      </c>
      <c r="BQ214">
        <f>IF('ALL-Students'!BQ217='Master Answer Key'!$B216, 1, 0)</f>
        <v>1</v>
      </c>
      <c r="BR214">
        <f>IF('ALL-Students'!BR217='Master Answer Key'!$B216, 1, 0)</f>
        <v>1</v>
      </c>
      <c r="BS214">
        <f>IF('ALL-Students'!BS217='Master Answer Key'!$B216, 1, 0)</f>
        <v>1</v>
      </c>
      <c r="BT214">
        <f>IF('ALL-Students'!BT217='Master Answer Key'!$B216, 1, 0)</f>
        <v>0</v>
      </c>
      <c r="BU214">
        <f>IF('ALL-Students'!BU217='Master Answer Key'!$B216, 1, 0)</f>
        <v>1</v>
      </c>
      <c r="BV214">
        <f>IF('ALL-Students'!BV217='Master Answer Key'!$B216, 1, 0)</f>
        <v>1</v>
      </c>
      <c r="BW214">
        <f>IF('ALL-Students'!BW217='Master Answer Key'!$B216, 1, 0)</f>
        <v>1</v>
      </c>
      <c r="BX214">
        <f>IF('ALL-Students'!BX217='Master Answer Key'!$B216, 1, 0)</f>
        <v>1</v>
      </c>
      <c r="BY214">
        <f>IF('ALL-Students'!BY217='Master Answer Key'!$B216, 1, 0)</f>
        <v>1</v>
      </c>
      <c r="BZ214">
        <f>IF('ALL-Students'!BZ217='Master Answer Key'!$B216, 1, 0)</f>
        <v>1</v>
      </c>
      <c r="CA214">
        <f>IF('ALL-Students'!CA217='Master Answer Key'!$B216, 1, 0)</f>
        <v>1</v>
      </c>
      <c r="CB214">
        <f>IF('ALL-Students'!CB217='Master Answer Key'!$B216, 1, 0)</f>
        <v>1</v>
      </c>
      <c r="CC214">
        <f>IF('ALL-Students'!CC217='Master Answer Key'!$B216, 1, 0)</f>
        <v>1</v>
      </c>
    </row>
    <row r="215">
      <c r="A215" s="5" t="s">
        <v>319</v>
      </c>
      <c r="B215">
        <f>IF('ALL-Students'!B218='Master Answer Key'!$B217, 1, 0)</f>
        <v>1</v>
      </c>
      <c r="C215">
        <f>IF('ALL-Students'!C218='Master Answer Key'!$B217, 1, 0)</f>
        <v>1</v>
      </c>
      <c r="D215">
        <f>IF('ALL-Students'!D218='Master Answer Key'!$B217, 1, 0)</f>
        <v>1</v>
      </c>
      <c r="E215">
        <f>IF('ALL-Students'!E218='Master Answer Key'!$B217, 1, 0)</f>
        <v>0</v>
      </c>
      <c r="F215">
        <f>IF('ALL-Students'!F218='Master Answer Key'!$B217, 1, 0)</f>
        <v>0</v>
      </c>
      <c r="G215">
        <f>IF('ALL-Students'!G218='Master Answer Key'!$B217, 1, 0)</f>
        <v>0</v>
      </c>
      <c r="H215">
        <f>IF('ALL-Students'!H218='Master Answer Key'!$B217, 1, 0)</f>
        <v>0</v>
      </c>
      <c r="I215">
        <f>IF('ALL-Students'!I218='Master Answer Key'!$B217, 1, 0)</f>
        <v>0</v>
      </c>
      <c r="J215">
        <f>IF('ALL-Students'!J218='Master Answer Key'!$B217, 1, 0)</f>
        <v>1</v>
      </c>
      <c r="K215">
        <f>IF('ALL-Students'!K218='Master Answer Key'!$B217, 1, 0)</f>
        <v>1</v>
      </c>
      <c r="L215">
        <f>IF('ALL-Students'!L218='Master Answer Key'!$B217, 1, 0)</f>
        <v>1</v>
      </c>
      <c r="M215">
        <f>IF('ALL-Students'!M218='Master Answer Key'!$B217, 1, 0)</f>
        <v>0</v>
      </c>
      <c r="N215">
        <f>IF('ALL-Students'!N218='Master Answer Key'!$B217, 1, 0)</f>
        <v>0</v>
      </c>
      <c r="O215">
        <f>IF('ALL-Students'!O218='Master Answer Key'!$B217, 1, 0)</f>
        <v>1</v>
      </c>
      <c r="P215">
        <f>IF('ALL-Students'!P218='Master Answer Key'!$B217, 1, 0)</f>
        <v>1</v>
      </c>
      <c r="Q215">
        <f>IF('ALL-Students'!Q218='Master Answer Key'!$B217, 1, 0)</f>
        <v>1</v>
      </c>
      <c r="R215">
        <f>IF('ALL-Students'!R218='Master Answer Key'!$B217, 1, 0)</f>
        <v>1</v>
      </c>
      <c r="S215">
        <f>IF('ALL-Students'!S218='Master Answer Key'!$B217, 1, 0)</f>
        <v>0</v>
      </c>
      <c r="T215">
        <f>IF('ALL-Students'!T218='Master Answer Key'!$B217, 1, 0)</f>
        <v>1</v>
      </c>
      <c r="U215">
        <f>IF('ALL-Students'!U218='Master Answer Key'!$B217, 1, 0)</f>
        <v>0</v>
      </c>
      <c r="V215">
        <f>IF('ALL-Students'!V218='Master Answer Key'!$B217, 1, 0)</f>
        <v>1</v>
      </c>
      <c r="W215">
        <f>IF('ALL-Students'!W218='Master Answer Key'!$B217, 1, 0)</f>
        <v>0</v>
      </c>
      <c r="X215">
        <f>IF('ALL-Students'!X218='Master Answer Key'!$B217, 1, 0)</f>
        <v>0</v>
      </c>
      <c r="Y215">
        <f>IF('ALL-Students'!Y218='Master Answer Key'!$B217, 1, 0)</f>
        <v>0</v>
      </c>
      <c r="Z215">
        <f>IF('ALL-Students'!Z218='Master Answer Key'!$B217, 1, 0)</f>
        <v>0</v>
      </c>
      <c r="AA215">
        <f>IF('ALL-Students'!AA218='Master Answer Key'!$B217, 1, 0)</f>
        <v>1</v>
      </c>
      <c r="AB215">
        <f>IF('ALL-Students'!AB218='Master Answer Key'!$B217, 1, 0)</f>
        <v>1</v>
      </c>
      <c r="AC215">
        <f>IF('ALL-Students'!AC218='Master Answer Key'!$B217, 1, 0)</f>
        <v>0</v>
      </c>
      <c r="AD215">
        <f>IF('ALL-Students'!AD218='Master Answer Key'!$B217, 1, 0)</f>
        <v>1</v>
      </c>
      <c r="AE215">
        <f>IF('ALL-Students'!AE218='Master Answer Key'!$B217, 1, 0)</f>
        <v>1</v>
      </c>
      <c r="AF215">
        <f>IF('ALL-Students'!AF218='Master Answer Key'!$B217, 1, 0)</f>
        <v>1</v>
      </c>
      <c r="AG215">
        <f>IF('ALL-Students'!AG218='Master Answer Key'!$B217, 1, 0)</f>
        <v>0</v>
      </c>
      <c r="AH215">
        <f>IF('ALL-Students'!AH218='Master Answer Key'!$B217, 1, 0)</f>
        <v>1</v>
      </c>
      <c r="AI215">
        <f>IF('ALL-Students'!AI218='Master Answer Key'!$B217, 1, 0)</f>
        <v>1</v>
      </c>
      <c r="AJ215">
        <f>IF('ALL-Students'!AJ218='Master Answer Key'!$B217, 1, 0)</f>
        <v>1</v>
      </c>
      <c r="AK215">
        <f>IF('ALL-Students'!AK218='Master Answer Key'!$B217, 1, 0)</f>
        <v>0</v>
      </c>
      <c r="AL215">
        <f>IF('ALL-Students'!AL218='Master Answer Key'!$B217, 1, 0)</f>
        <v>1</v>
      </c>
      <c r="AM215">
        <f>IF('ALL-Students'!AM218='Master Answer Key'!$B217, 1, 0)</f>
        <v>1</v>
      </c>
      <c r="AN215">
        <f>IF('ALL-Students'!AN218='Master Answer Key'!$B217, 1, 0)</f>
        <v>0</v>
      </c>
      <c r="AO215">
        <f>IF('ALL-Students'!AO218='Master Answer Key'!$B217, 1, 0)</f>
        <v>0</v>
      </c>
      <c r="AP215">
        <f>IF('ALL-Students'!AP218='Master Answer Key'!$B217, 1, 0)</f>
        <v>1</v>
      </c>
      <c r="AQ215">
        <f>IF('ALL-Students'!AQ218='Master Answer Key'!$B217, 1, 0)</f>
        <v>0</v>
      </c>
      <c r="AR215">
        <f>IF('ALL-Students'!AR218='Master Answer Key'!$B217, 1, 0)</f>
        <v>1</v>
      </c>
      <c r="AS215">
        <f>IF('ALL-Students'!AS218='Master Answer Key'!$B217, 1, 0)</f>
        <v>0</v>
      </c>
      <c r="AT215">
        <f>IF('ALL-Students'!AT218='Master Answer Key'!$B217, 1, 0)</f>
        <v>1</v>
      </c>
      <c r="AU215">
        <f>IF('ALL-Students'!AU218='Master Answer Key'!$B217, 1, 0)</f>
        <v>1</v>
      </c>
      <c r="AV215">
        <f>IF('ALL-Students'!AV218='Master Answer Key'!$B217, 1, 0)</f>
        <v>0</v>
      </c>
      <c r="AW215">
        <f>IF('ALL-Students'!AW218='Master Answer Key'!$B217, 1, 0)</f>
        <v>0</v>
      </c>
      <c r="AX215">
        <f>IF('ALL-Students'!AX218='Master Answer Key'!$B217, 1, 0)</f>
        <v>1</v>
      </c>
      <c r="AY215">
        <f>IF('ALL-Students'!AY218='Master Answer Key'!$B217, 1, 0)</f>
        <v>0</v>
      </c>
      <c r="AZ215">
        <f>IF('ALL-Students'!AZ218='Master Answer Key'!$B217, 1, 0)</f>
        <v>1</v>
      </c>
      <c r="BA215">
        <f>IF('ALL-Students'!BA218='Master Answer Key'!$B217, 1, 0)</f>
        <v>1</v>
      </c>
      <c r="BB215">
        <f>IF('ALL-Students'!BB218='Master Answer Key'!$B217, 1, 0)</f>
        <v>1</v>
      </c>
      <c r="BC215">
        <f>IF('ALL-Students'!BC218='Master Answer Key'!$B217, 1, 0)</f>
        <v>0</v>
      </c>
      <c r="BD215">
        <f>IF('ALL-Students'!BD218='Master Answer Key'!$B217, 1, 0)</f>
        <v>1</v>
      </c>
      <c r="BE215">
        <f>IF('ALL-Students'!BE218='Master Answer Key'!$B217, 1, 0)</f>
        <v>1</v>
      </c>
      <c r="BF215">
        <f>IF('ALL-Students'!BF218='Master Answer Key'!$B217, 1, 0)</f>
        <v>0</v>
      </c>
      <c r="BG215">
        <f>IF('ALL-Students'!BG218='Master Answer Key'!$B217, 1, 0)</f>
        <v>1</v>
      </c>
      <c r="BH215">
        <f>IF('ALL-Students'!BH218='Master Answer Key'!$B217, 1, 0)</f>
        <v>1</v>
      </c>
      <c r="BI215">
        <f>IF('ALL-Students'!BI218='Master Answer Key'!$B217, 1, 0)</f>
        <v>1</v>
      </c>
      <c r="BJ215">
        <f>IF('ALL-Students'!BJ218='Master Answer Key'!$B217, 1, 0)</f>
        <v>1</v>
      </c>
      <c r="BK215">
        <f>IF('ALL-Students'!BK218='Master Answer Key'!$B217, 1, 0)</f>
        <v>1</v>
      </c>
      <c r="BL215">
        <f>IF('ALL-Students'!BL218='Master Answer Key'!$B217, 1, 0)</f>
        <v>1</v>
      </c>
      <c r="BM215">
        <f>IF('ALL-Students'!BM218='Master Answer Key'!$B217, 1, 0)</f>
        <v>1</v>
      </c>
      <c r="BN215">
        <f>IF('ALL-Students'!BN218='Master Answer Key'!$B217, 1, 0)</f>
        <v>1</v>
      </c>
      <c r="BO215">
        <f>IF('ALL-Students'!BO218='Master Answer Key'!$B217, 1, 0)</f>
        <v>1</v>
      </c>
      <c r="BP215">
        <f>IF('ALL-Students'!BP218='Master Answer Key'!$B217, 1, 0)</f>
        <v>1</v>
      </c>
      <c r="BQ215">
        <f>IF('ALL-Students'!BQ218='Master Answer Key'!$B217, 1, 0)</f>
        <v>1</v>
      </c>
      <c r="BR215">
        <f>IF('ALL-Students'!BR218='Master Answer Key'!$B217, 1, 0)</f>
        <v>1</v>
      </c>
      <c r="BS215">
        <f>IF('ALL-Students'!BS218='Master Answer Key'!$B217, 1, 0)</f>
        <v>1</v>
      </c>
      <c r="BT215">
        <f>IF('ALL-Students'!BT218='Master Answer Key'!$B217, 1, 0)</f>
        <v>1</v>
      </c>
      <c r="BU215">
        <f>IF('ALL-Students'!BU218='Master Answer Key'!$B217, 1, 0)</f>
        <v>1</v>
      </c>
      <c r="BV215">
        <f>IF('ALL-Students'!BV218='Master Answer Key'!$B217, 1, 0)</f>
        <v>1</v>
      </c>
      <c r="BW215">
        <f>IF('ALL-Students'!BW218='Master Answer Key'!$B217, 1, 0)</f>
        <v>1</v>
      </c>
      <c r="BX215">
        <f>IF('ALL-Students'!BX218='Master Answer Key'!$B217, 1, 0)</f>
        <v>1</v>
      </c>
      <c r="BY215">
        <f>IF('ALL-Students'!BY218='Master Answer Key'!$B217, 1, 0)</f>
        <v>0</v>
      </c>
      <c r="BZ215">
        <f>IF('ALL-Students'!BZ218='Master Answer Key'!$B217, 1, 0)</f>
        <v>1</v>
      </c>
      <c r="CA215">
        <f>IF('ALL-Students'!CA218='Master Answer Key'!$B217, 1, 0)</f>
        <v>1</v>
      </c>
      <c r="CB215">
        <f>IF('ALL-Students'!CB218='Master Answer Key'!$B217, 1, 0)</f>
        <v>1</v>
      </c>
      <c r="CC215">
        <f>IF('ALL-Students'!CC218='Master Answer Key'!$B217, 1, 0)</f>
        <v>0</v>
      </c>
    </row>
    <row r="216">
      <c r="A216" s="5" t="s">
        <v>320</v>
      </c>
      <c r="B216">
        <f>IF('ALL-Students'!B219='Master Answer Key'!$B218, 1, 0)</f>
        <v>1</v>
      </c>
      <c r="C216">
        <f>IF('ALL-Students'!C219='Master Answer Key'!$B218, 1, 0)</f>
        <v>0</v>
      </c>
      <c r="D216">
        <f>IF('ALL-Students'!D219='Master Answer Key'!$B218, 1, 0)</f>
        <v>0</v>
      </c>
      <c r="E216">
        <f>IF('ALL-Students'!E219='Master Answer Key'!$B218, 1, 0)</f>
        <v>0</v>
      </c>
      <c r="F216">
        <f>IF('ALL-Students'!F219='Master Answer Key'!$B218, 1, 0)</f>
        <v>1</v>
      </c>
      <c r="G216">
        <f>IF('ALL-Students'!G219='Master Answer Key'!$B218, 1, 0)</f>
        <v>0</v>
      </c>
      <c r="H216">
        <f>IF('ALL-Students'!H219='Master Answer Key'!$B218, 1, 0)</f>
        <v>0</v>
      </c>
      <c r="I216">
        <f>IF('ALL-Students'!I219='Master Answer Key'!$B218, 1, 0)</f>
        <v>0</v>
      </c>
      <c r="J216">
        <f>IF('ALL-Students'!J219='Master Answer Key'!$B218, 1, 0)</f>
        <v>1</v>
      </c>
      <c r="K216">
        <f>IF('ALL-Students'!K219='Master Answer Key'!$B218, 1, 0)</f>
        <v>0</v>
      </c>
      <c r="L216">
        <f>IF('ALL-Students'!L219='Master Answer Key'!$B218, 1, 0)</f>
        <v>0</v>
      </c>
      <c r="M216">
        <f>IF('ALL-Students'!M219='Master Answer Key'!$B218, 1, 0)</f>
        <v>0</v>
      </c>
      <c r="N216">
        <f>IF('ALL-Students'!N219='Master Answer Key'!$B218, 1, 0)</f>
        <v>1</v>
      </c>
      <c r="O216">
        <f>IF('ALL-Students'!O219='Master Answer Key'!$B218, 1, 0)</f>
        <v>0</v>
      </c>
      <c r="P216">
        <f>IF('ALL-Students'!P219='Master Answer Key'!$B218, 1, 0)</f>
        <v>1</v>
      </c>
      <c r="Q216">
        <f>IF('ALL-Students'!Q219='Master Answer Key'!$B218, 1, 0)</f>
        <v>1</v>
      </c>
      <c r="R216">
        <f>IF('ALL-Students'!R219='Master Answer Key'!$B218, 1, 0)</f>
        <v>0</v>
      </c>
      <c r="S216">
        <f>IF('ALL-Students'!S219='Master Answer Key'!$B218, 1, 0)</f>
        <v>0</v>
      </c>
      <c r="T216">
        <f>IF('ALL-Students'!T219='Master Answer Key'!$B218, 1, 0)</f>
        <v>0</v>
      </c>
      <c r="U216">
        <f>IF('ALL-Students'!U219='Master Answer Key'!$B218, 1, 0)</f>
        <v>0</v>
      </c>
      <c r="V216">
        <f>IF('ALL-Students'!V219='Master Answer Key'!$B218, 1, 0)</f>
        <v>1</v>
      </c>
      <c r="W216">
        <f>IF('ALL-Students'!W219='Master Answer Key'!$B218, 1, 0)</f>
        <v>0</v>
      </c>
      <c r="X216">
        <f>IF('ALL-Students'!X219='Master Answer Key'!$B218, 1, 0)</f>
        <v>0</v>
      </c>
      <c r="Y216">
        <f>IF('ALL-Students'!Y219='Master Answer Key'!$B218, 1, 0)</f>
        <v>0</v>
      </c>
      <c r="Z216">
        <f>IF('ALL-Students'!Z219='Master Answer Key'!$B218, 1, 0)</f>
        <v>1</v>
      </c>
      <c r="AA216">
        <f>IF('ALL-Students'!AA219='Master Answer Key'!$B218, 1, 0)</f>
        <v>0</v>
      </c>
      <c r="AB216">
        <f>IF('ALL-Students'!AB219='Master Answer Key'!$B218, 1, 0)</f>
        <v>0</v>
      </c>
      <c r="AC216">
        <f>IF('ALL-Students'!AC219='Master Answer Key'!$B218, 1, 0)</f>
        <v>0</v>
      </c>
      <c r="AD216">
        <f>IF('ALL-Students'!AD219='Master Answer Key'!$B218, 1, 0)</f>
        <v>1</v>
      </c>
      <c r="AE216">
        <f>IF('ALL-Students'!AE219='Master Answer Key'!$B218, 1, 0)</f>
        <v>0</v>
      </c>
      <c r="AF216">
        <f>IF('ALL-Students'!AF219='Master Answer Key'!$B218, 1, 0)</f>
        <v>0</v>
      </c>
      <c r="AG216">
        <f>IF('ALL-Students'!AG219='Master Answer Key'!$B218, 1, 0)</f>
        <v>0</v>
      </c>
      <c r="AH216">
        <f>IF('ALL-Students'!AH219='Master Answer Key'!$B218, 1, 0)</f>
        <v>1</v>
      </c>
      <c r="AI216">
        <f>IF('ALL-Students'!AI219='Master Answer Key'!$B218, 1, 0)</f>
        <v>1</v>
      </c>
      <c r="AJ216">
        <f>IF('ALL-Students'!AJ219='Master Answer Key'!$B218, 1, 0)</f>
        <v>1</v>
      </c>
      <c r="AK216">
        <f>IF('ALL-Students'!AK219='Master Answer Key'!$B218, 1, 0)</f>
        <v>0</v>
      </c>
      <c r="AL216">
        <f>IF('ALL-Students'!AL219='Master Answer Key'!$B218, 1, 0)</f>
        <v>0</v>
      </c>
      <c r="AM216">
        <f>IF('ALL-Students'!AM219='Master Answer Key'!$B218, 1, 0)</f>
        <v>0</v>
      </c>
      <c r="AN216">
        <f>IF('ALL-Students'!AN219='Master Answer Key'!$B218, 1, 0)</f>
        <v>0</v>
      </c>
      <c r="AO216">
        <f>IF('ALL-Students'!AO219='Master Answer Key'!$B218, 1, 0)</f>
        <v>1</v>
      </c>
      <c r="AP216">
        <f>IF('ALL-Students'!AP219='Master Answer Key'!$B218, 1, 0)</f>
        <v>1</v>
      </c>
      <c r="AQ216">
        <f>IF('ALL-Students'!AQ219='Master Answer Key'!$B218, 1, 0)</f>
        <v>1</v>
      </c>
      <c r="AR216">
        <f>IF('ALL-Students'!AR219='Master Answer Key'!$B218, 1, 0)</f>
        <v>1</v>
      </c>
      <c r="AS216">
        <f>IF('ALL-Students'!AS219='Master Answer Key'!$B218, 1, 0)</f>
        <v>0</v>
      </c>
      <c r="AT216">
        <f>IF('ALL-Students'!AT219='Master Answer Key'!$B218, 1, 0)</f>
        <v>1</v>
      </c>
      <c r="AU216">
        <f>IF('ALL-Students'!AU219='Master Answer Key'!$B218, 1, 0)</f>
        <v>1</v>
      </c>
      <c r="AV216">
        <f>IF('ALL-Students'!AV219='Master Answer Key'!$B218, 1, 0)</f>
        <v>0</v>
      </c>
      <c r="AW216">
        <f>IF('ALL-Students'!AW219='Master Answer Key'!$B218, 1, 0)</f>
        <v>1</v>
      </c>
      <c r="AX216">
        <f>IF('ALL-Students'!AX219='Master Answer Key'!$B218, 1, 0)</f>
        <v>0</v>
      </c>
      <c r="AY216">
        <f>IF('ALL-Students'!AY219='Master Answer Key'!$B218, 1, 0)</f>
        <v>1</v>
      </c>
      <c r="AZ216">
        <f>IF('ALL-Students'!AZ219='Master Answer Key'!$B218, 1, 0)</f>
        <v>0</v>
      </c>
      <c r="BA216">
        <f>IF('ALL-Students'!BA219='Master Answer Key'!$B218, 1, 0)</f>
        <v>1</v>
      </c>
      <c r="BB216">
        <f>IF('ALL-Students'!BB219='Master Answer Key'!$B218, 1, 0)</f>
        <v>0</v>
      </c>
      <c r="BC216">
        <f>IF('ALL-Students'!BC219='Master Answer Key'!$B218, 1, 0)</f>
        <v>1</v>
      </c>
      <c r="BD216">
        <f>IF('ALL-Students'!BD219='Master Answer Key'!$B218, 1, 0)</f>
        <v>0</v>
      </c>
      <c r="BE216">
        <f>IF('ALL-Students'!BE219='Master Answer Key'!$B218, 1, 0)</f>
        <v>1</v>
      </c>
      <c r="BF216">
        <f>IF('ALL-Students'!BF219='Master Answer Key'!$B218, 1, 0)</f>
        <v>0</v>
      </c>
      <c r="BG216">
        <f>IF('ALL-Students'!BG219='Master Answer Key'!$B218, 1, 0)</f>
        <v>1</v>
      </c>
      <c r="BH216">
        <f>IF('ALL-Students'!BH219='Master Answer Key'!$B218, 1, 0)</f>
        <v>0</v>
      </c>
      <c r="BI216">
        <f>IF('ALL-Students'!BI219='Master Answer Key'!$B218, 1, 0)</f>
        <v>1</v>
      </c>
      <c r="BJ216">
        <f>IF('ALL-Students'!BJ219='Master Answer Key'!$B218, 1, 0)</f>
        <v>1</v>
      </c>
      <c r="BK216">
        <f>IF('ALL-Students'!BK219='Master Answer Key'!$B218, 1, 0)</f>
        <v>1</v>
      </c>
      <c r="BL216">
        <f>IF('ALL-Students'!BL219='Master Answer Key'!$B218, 1, 0)</f>
        <v>1</v>
      </c>
      <c r="BM216">
        <f>IF('ALL-Students'!BM219='Master Answer Key'!$B218, 1, 0)</f>
        <v>1</v>
      </c>
      <c r="BN216">
        <f>IF('ALL-Students'!BN219='Master Answer Key'!$B218, 1, 0)</f>
        <v>1</v>
      </c>
      <c r="BO216">
        <f>IF('ALL-Students'!BO219='Master Answer Key'!$B218, 1, 0)</f>
        <v>0</v>
      </c>
      <c r="BP216">
        <f>IF('ALL-Students'!BP219='Master Answer Key'!$B218, 1, 0)</f>
        <v>0</v>
      </c>
      <c r="BQ216">
        <f>IF('ALL-Students'!BQ219='Master Answer Key'!$B218, 1, 0)</f>
        <v>0</v>
      </c>
      <c r="BR216">
        <f>IF('ALL-Students'!BR219='Master Answer Key'!$B218, 1, 0)</f>
        <v>1</v>
      </c>
      <c r="BS216">
        <f>IF('ALL-Students'!BS219='Master Answer Key'!$B218, 1, 0)</f>
        <v>1</v>
      </c>
      <c r="BT216">
        <f>IF('ALL-Students'!BT219='Master Answer Key'!$B218, 1, 0)</f>
        <v>1</v>
      </c>
      <c r="BU216">
        <f>IF('ALL-Students'!BU219='Master Answer Key'!$B218, 1, 0)</f>
        <v>1</v>
      </c>
      <c r="BV216">
        <f>IF('ALL-Students'!BV219='Master Answer Key'!$B218, 1, 0)</f>
        <v>1</v>
      </c>
      <c r="BW216">
        <f>IF('ALL-Students'!BW219='Master Answer Key'!$B218, 1, 0)</f>
        <v>1</v>
      </c>
      <c r="BX216">
        <f>IF('ALL-Students'!BX219='Master Answer Key'!$B218, 1, 0)</f>
        <v>1</v>
      </c>
      <c r="BY216">
        <f>IF('ALL-Students'!BY219='Master Answer Key'!$B218, 1, 0)</f>
        <v>1</v>
      </c>
      <c r="BZ216">
        <f>IF('ALL-Students'!BZ219='Master Answer Key'!$B218, 1, 0)</f>
        <v>1</v>
      </c>
      <c r="CA216">
        <f>IF('ALL-Students'!CA219='Master Answer Key'!$B218, 1, 0)</f>
        <v>1</v>
      </c>
      <c r="CB216">
        <f>IF('ALL-Students'!CB219='Master Answer Key'!$B218, 1, 0)</f>
        <v>1</v>
      </c>
      <c r="CC216">
        <f>IF('ALL-Students'!CC219='Master Answer Key'!$B218, 1, 0)</f>
        <v>1</v>
      </c>
    </row>
    <row r="217">
      <c r="A217" s="5" t="s">
        <v>321</v>
      </c>
      <c r="B217">
        <f>IF('ALL-Students'!B220='Master Answer Key'!$B219, 1, 0)</f>
        <v>1</v>
      </c>
      <c r="C217">
        <f>IF('ALL-Students'!C220='Master Answer Key'!$B219, 1, 0)</f>
        <v>1</v>
      </c>
      <c r="D217">
        <f>IF('ALL-Students'!D220='Master Answer Key'!$B219, 1, 0)</f>
        <v>1</v>
      </c>
      <c r="E217">
        <f>IF('ALL-Students'!E220='Master Answer Key'!$B219, 1, 0)</f>
        <v>1</v>
      </c>
      <c r="F217">
        <f>IF('ALL-Students'!F220='Master Answer Key'!$B219, 1, 0)</f>
        <v>1</v>
      </c>
      <c r="G217">
        <f>IF('ALL-Students'!G220='Master Answer Key'!$B219, 1, 0)</f>
        <v>0</v>
      </c>
      <c r="H217">
        <f>IF('ALL-Students'!H220='Master Answer Key'!$B219, 1, 0)</f>
        <v>1</v>
      </c>
      <c r="I217">
        <f>IF('ALL-Students'!I220='Master Answer Key'!$B219, 1, 0)</f>
        <v>1</v>
      </c>
      <c r="J217">
        <f>IF('ALL-Students'!J220='Master Answer Key'!$B219, 1, 0)</f>
        <v>1</v>
      </c>
      <c r="K217">
        <f>IF('ALL-Students'!K220='Master Answer Key'!$B219, 1, 0)</f>
        <v>1</v>
      </c>
      <c r="L217">
        <f>IF('ALL-Students'!L220='Master Answer Key'!$B219, 1, 0)</f>
        <v>1</v>
      </c>
      <c r="M217">
        <f>IF('ALL-Students'!M220='Master Answer Key'!$B219, 1, 0)</f>
        <v>1</v>
      </c>
      <c r="N217">
        <f>IF('ALL-Students'!N220='Master Answer Key'!$B219, 1, 0)</f>
        <v>1</v>
      </c>
      <c r="O217">
        <f>IF('ALL-Students'!O220='Master Answer Key'!$B219, 1, 0)</f>
        <v>0</v>
      </c>
      <c r="P217">
        <f>IF('ALL-Students'!P220='Master Answer Key'!$B219, 1, 0)</f>
        <v>1</v>
      </c>
      <c r="Q217">
        <f>IF('ALL-Students'!Q220='Master Answer Key'!$B219, 1, 0)</f>
        <v>1</v>
      </c>
      <c r="R217">
        <f>IF('ALL-Students'!R220='Master Answer Key'!$B219, 1, 0)</f>
        <v>1</v>
      </c>
      <c r="S217">
        <f>IF('ALL-Students'!S220='Master Answer Key'!$B219, 1, 0)</f>
        <v>1</v>
      </c>
      <c r="T217">
        <f>IF('ALL-Students'!T220='Master Answer Key'!$B219, 1, 0)</f>
        <v>1</v>
      </c>
      <c r="U217">
        <f>IF('ALL-Students'!U220='Master Answer Key'!$B219, 1, 0)</f>
        <v>0</v>
      </c>
      <c r="V217">
        <f>IF('ALL-Students'!V220='Master Answer Key'!$B219, 1, 0)</f>
        <v>0</v>
      </c>
      <c r="W217">
        <f>IF('ALL-Students'!W220='Master Answer Key'!$B219, 1, 0)</f>
        <v>0</v>
      </c>
      <c r="X217">
        <f>IF('ALL-Students'!X220='Master Answer Key'!$B219, 1, 0)</f>
        <v>1</v>
      </c>
      <c r="Y217">
        <f>IF('ALL-Students'!Y220='Master Answer Key'!$B219, 1, 0)</f>
        <v>0</v>
      </c>
      <c r="Z217">
        <f>IF('ALL-Students'!Z220='Master Answer Key'!$B219, 1, 0)</f>
        <v>0</v>
      </c>
      <c r="AA217">
        <f>IF('ALL-Students'!AA220='Master Answer Key'!$B219, 1, 0)</f>
        <v>1</v>
      </c>
      <c r="AB217">
        <f>IF('ALL-Students'!AB220='Master Answer Key'!$B219, 1, 0)</f>
        <v>1</v>
      </c>
      <c r="AC217">
        <f>IF('ALL-Students'!AC220='Master Answer Key'!$B219, 1, 0)</f>
        <v>1</v>
      </c>
      <c r="AD217">
        <f>IF('ALL-Students'!AD220='Master Answer Key'!$B219, 1, 0)</f>
        <v>1</v>
      </c>
      <c r="AE217">
        <f>IF('ALL-Students'!AE220='Master Answer Key'!$B219, 1, 0)</f>
        <v>1</v>
      </c>
      <c r="AF217">
        <f>IF('ALL-Students'!AF220='Master Answer Key'!$B219, 1, 0)</f>
        <v>1</v>
      </c>
      <c r="AG217">
        <f>IF('ALL-Students'!AG220='Master Answer Key'!$B219, 1, 0)</f>
        <v>1</v>
      </c>
      <c r="AH217">
        <f>IF('ALL-Students'!AH220='Master Answer Key'!$B219, 1, 0)</f>
        <v>1</v>
      </c>
      <c r="AI217">
        <f>IF('ALL-Students'!AI220='Master Answer Key'!$B219, 1, 0)</f>
        <v>1</v>
      </c>
      <c r="AJ217">
        <f>IF('ALL-Students'!AJ220='Master Answer Key'!$B219, 1, 0)</f>
        <v>1</v>
      </c>
      <c r="AK217">
        <f>IF('ALL-Students'!AK220='Master Answer Key'!$B219, 1, 0)</f>
        <v>1</v>
      </c>
      <c r="AL217">
        <f>IF('ALL-Students'!AL220='Master Answer Key'!$B219, 1, 0)</f>
        <v>1</v>
      </c>
      <c r="AM217">
        <f>IF('ALL-Students'!AM220='Master Answer Key'!$B219, 1, 0)</f>
        <v>1</v>
      </c>
      <c r="AN217">
        <f>IF('ALL-Students'!AN220='Master Answer Key'!$B219, 1, 0)</f>
        <v>0</v>
      </c>
      <c r="AO217">
        <f>IF('ALL-Students'!AO220='Master Answer Key'!$B219, 1, 0)</f>
        <v>1</v>
      </c>
      <c r="AP217">
        <f>IF('ALL-Students'!AP220='Master Answer Key'!$B219, 1, 0)</f>
        <v>0</v>
      </c>
      <c r="AQ217">
        <f>IF('ALL-Students'!AQ220='Master Answer Key'!$B219, 1, 0)</f>
        <v>1</v>
      </c>
      <c r="AR217">
        <f>IF('ALL-Students'!AR220='Master Answer Key'!$B219, 1, 0)</f>
        <v>1</v>
      </c>
      <c r="AS217">
        <f>IF('ALL-Students'!AS220='Master Answer Key'!$B219, 1, 0)</f>
        <v>0</v>
      </c>
      <c r="AT217">
        <f>IF('ALL-Students'!AT220='Master Answer Key'!$B219, 1, 0)</f>
        <v>0</v>
      </c>
      <c r="AU217">
        <f>IF('ALL-Students'!AU220='Master Answer Key'!$B219, 1, 0)</f>
        <v>1</v>
      </c>
      <c r="AV217">
        <f>IF('ALL-Students'!AV220='Master Answer Key'!$B219, 1, 0)</f>
        <v>0</v>
      </c>
      <c r="AW217">
        <f>IF('ALL-Students'!AW220='Master Answer Key'!$B219, 1, 0)</f>
        <v>1</v>
      </c>
      <c r="AX217">
        <f>IF('ALL-Students'!AX220='Master Answer Key'!$B219, 1, 0)</f>
        <v>1</v>
      </c>
      <c r="AY217">
        <f>IF('ALL-Students'!AY220='Master Answer Key'!$B219, 1, 0)</f>
        <v>1</v>
      </c>
      <c r="AZ217">
        <f>IF('ALL-Students'!AZ220='Master Answer Key'!$B219, 1, 0)</f>
        <v>1</v>
      </c>
      <c r="BA217">
        <f>IF('ALL-Students'!BA220='Master Answer Key'!$B219, 1, 0)</f>
        <v>1</v>
      </c>
      <c r="BB217">
        <f>IF('ALL-Students'!BB220='Master Answer Key'!$B219, 1, 0)</f>
        <v>1</v>
      </c>
      <c r="BC217">
        <f>IF('ALL-Students'!BC220='Master Answer Key'!$B219, 1, 0)</f>
        <v>1</v>
      </c>
      <c r="BD217">
        <f>IF('ALL-Students'!BD220='Master Answer Key'!$B219, 1, 0)</f>
        <v>1</v>
      </c>
      <c r="BE217">
        <f>IF('ALL-Students'!BE220='Master Answer Key'!$B219, 1, 0)</f>
        <v>1</v>
      </c>
      <c r="BF217">
        <f>IF('ALL-Students'!BF220='Master Answer Key'!$B219, 1, 0)</f>
        <v>0</v>
      </c>
      <c r="BG217">
        <f>IF('ALL-Students'!BG220='Master Answer Key'!$B219, 1, 0)</f>
        <v>1</v>
      </c>
      <c r="BH217">
        <f>IF('ALL-Students'!BH220='Master Answer Key'!$B219, 1, 0)</f>
        <v>1</v>
      </c>
      <c r="BI217">
        <f>IF('ALL-Students'!BI220='Master Answer Key'!$B219, 1, 0)</f>
        <v>1</v>
      </c>
      <c r="BJ217">
        <f>IF('ALL-Students'!BJ220='Master Answer Key'!$B219, 1, 0)</f>
        <v>1</v>
      </c>
      <c r="BK217">
        <f>IF('ALL-Students'!BK220='Master Answer Key'!$B219, 1, 0)</f>
        <v>1</v>
      </c>
      <c r="BL217">
        <f>IF('ALL-Students'!BL220='Master Answer Key'!$B219, 1, 0)</f>
        <v>1</v>
      </c>
      <c r="BM217">
        <f>IF('ALL-Students'!BM220='Master Answer Key'!$B219, 1, 0)</f>
        <v>0</v>
      </c>
      <c r="BN217">
        <f>IF('ALL-Students'!BN220='Master Answer Key'!$B219, 1, 0)</f>
        <v>1</v>
      </c>
      <c r="BO217">
        <f>IF('ALL-Students'!BO220='Master Answer Key'!$B219, 1, 0)</f>
        <v>1</v>
      </c>
      <c r="BP217">
        <f>IF('ALL-Students'!BP220='Master Answer Key'!$B219, 1, 0)</f>
        <v>1</v>
      </c>
      <c r="BQ217">
        <f>IF('ALL-Students'!BQ220='Master Answer Key'!$B219, 1, 0)</f>
        <v>1</v>
      </c>
      <c r="BR217">
        <f>IF('ALL-Students'!BR220='Master Answer Key'!$B219, 1, 0)</f>
        <v>1</v>
      </c>
      <c r="BS217">
        <f>IF('ALL-Students'!BS220='Master Answer Key'!$B219, 1, 0)</f>
        <v>1</v>
      </c>
      <c r="BT217">
        <f>IF('ALL-Students'!BT220='Master Answer Key'!$B219, 1, 0)</f>
        <v>1</v>
      </c>
      <c r="BU217">
        <f>IF('ALL-Students'!BU220='Master Answer Key'!$B219, 1, 0)</f>
        <v>0</v>
      </c>
      <c r="BV217">
        <f>IF('ALL-Students'!BV220='Master Answer Key'!$B219, 1, 0)</f>
        <v>1</v>
      </c>
      <c r="BW217">
        <f>IF('ALL-Students'!BW220='Master Answer Key'!$B219, 1, 0)</f>
        <v>1</v>
      </c>
      <c r="BX217">
        <f>IF('ALL-Students'!BX220='Master Answer Key'!$B219, 1, 0)</f>
        <v>1</v>
      </c>
      <c r="BY217">
        <f>IF('ALL-Students'!BY220='Master Answer Key'!$B219, 1, 0)</f>
        <v>1</v>
      </c>
      <c r="BZ217">
        <f>IF('ALL-Students'!BZ220='Master Answer Key'!$B219, 1, 0)</f>
        <v>1</v>
      </c>
      <c r="CA217">
        <f>IF('ALL-Students'!CA220='Master Answer Key'!$B219, 1, 0)</f>
        <v>1</v>
      </c>
      <c r="CB217">
        <f>IF('ALL-Students'!CB220='Master Answer Key'!$B219, 1, 0)</f>
        <v>1</v>
      </c>
      <c r="CC217">
        <f>IF('ALL-Students'!CC220='Master Answer Key'!$B219, 1, 0)</f>
        <v>1</v>
      </c>
    </row>
    <row r="218">
      <c r="A218" s="5" t="s">
        <v>322</v>
      </c>
      <c r="B218">
        <f>IF('ALL-Students'!B221='Master Answer Key'!$B220, 1, 0)</f>
        <v>1</v>
      </c>
      <c r="C218">
        <f>IF('ALL-Students'!C221='Master Answer Key'!$B220, 1, 0)</f>
        <v>1</v>
      </c>
      <c r="D218">
        <f>IF('ALL-Students'!D221='Master Answer Key'!$B220, 1, 0)</f>
        <v>0</v>
      </c>
      <c r="E218">
        <f>IF('ALL-Students'!E221='Master Answer Key'!$B220, 1, 0)</f>
        <v>1</v>
      </c>
      <c r="F218">
        <f>IF('ALL-Students'!F221='Master Answer Key'!$B220, 1, 0)</f>
        <v>1</v>
      </c>
      <c r="G218">
        <f>IF('ALL-Students'!G221='Master Answer Key'!$B220, 1, 0)</f>
        <v>0</v>
      </c>
      <c r="H218">
        <f>IF('ALL-Students'!H221='Master Answer Key'!$B220, 1, 0)</f>
        <v>1</v>
      </c>
      <c r="I218">
        <f>IF('ALL-Students'!I221='Master Answer Key'!$B220, 1, 0)</f>
        <v>1</v>
      </c>
      <c r="J218">
        <f>IF('ALL-Students'!J221='Master Answer Key'!$B220, 1, 0)</f>
        <v>0</v>
      </c>
      <c r="K218">
        <f>IF('ALL-Students'!K221='Master Answer Key'!$B220, 1, 0)</f>
        <v>0</v>
      </c>
      <c r="L218">
        <f>IF('ALL-Students'!L221='Master Answer Key'!$B220, 1, 0)</f>
        <v>0</v>
      </c>
      <c r="M218">
        <f>IF('ALL-Students'!M221='Master Answer Key'!$B220, 1, 0)</f>
        <v>1</v>
      </c>
      <c r="N218">
        <f>IF('ALL-Students'!N221='Master Answer Key'!$B220, 1, 0)</f>
        <v>0</v>
      </c>
      <c r="O218">
        <f>IF('ALL-Students'!O221='Master Answer Key'!$B220, 1, 0)</f>
        <v>1</v>
      </c>
      <c r="P218">
        <f>IF('ALL-Students'!P221='Master Answer Key'!$B220, 1, 0)</f>
        <v>1</v>
      </c>
      <c r="Q218">
        <f>IF('ALL-Students'!Q221='Master Answer Key'!$B220, 1, 0)</f>
        <v>0</v>
      </c>
      <c r="R218">
        <f>IF('ALL-Students'!R221='Master Answer Key'!$B220, 1, 0)</f>
        <v>0</v>
      </c>
      <c r="S218">
        <f>IF('ALL-Students'!S221='Master Answer Key'!$B220, 1, 0)</f>
        <v>0</v>
      </c>
      <c r="T218">
        <f>IF('ALL-Students'!T221='Master Answer Key'!$B220, 1, 0)</f>
        <v>1</v>
      </c>
      <c r="U218">
        <f>IF('ALL-Students'!U221='Master Answer Key'!$B220, 1, 0)</f>
        <v>1</v>
      </c>
      <c r="V218">
        <f>IF('ALL-Students'!V221='Master Answer Key'!$B220, 1, 0)</f>
        <v>1</v>
      </c>
      <c r="W218">
        <f>IF('ALL-Students'!W221='Master Answer Key'!$B220, 1, 0)</f>
        <v>0</v>
      </c>
      <c r="X218">
        <f>IF('ALL-Students'!X221='Master Answer Key'!$B220, 1, 0)</f>
        <v>1</v>
      </c>
      <c r="Y218">
        <f>IF('ALL-Students'!Y221='Master Answer Key'!$B220, 1, 0)</f>
        <v>0</v>
      </c>
      <c r="Z218">
        <f>IF('ALL-Students'!Z221='Master Answer Key'!$B220, 1, 0)</f>
        <v>0</v>
      </c>
      <c r="AA218">
        <f>IF('ALL-Students'!AA221='Master Answer Key'!$B220, 1, 0)</f>
        <v>1</v>
      </c>
      <c r="AB218">
        <f>IF('ALL-Students'!AB221='Master Answer Key'!$B220, 1, 0)</f>
        <v>1</v>
      </c>
      <c r="AC218">
        <f>IF('ALL-Students'!AC221='Master Answer Key'!$B220, 1, 0)</f>
        <v>0</v>
      </c>
      <c r="AD218">
        <f>IF('ALL-Students'!AD221='Master Answer Key'!$B220, 1, 0)</f>
        <v>1</v>
      </c>
      <c r="AE218">
        <f>IF('ALL-Students'!AE221='Master Answer Key'!$B220, 1, 0)</f>
        <v>0</v>
      </c>
      <c r="AF218">
        <f>IF('ALL-Students'!AF221='Master Answer Key'!$B220, 1, 0)</f>
        <v>0</v>
      </c>
      <c r="AG218">
        <f>IF('ALL-Students'!AG221='Master Answer Key'!$B220, 1, 0)</f>
        <v>1</v>
      </c>
      <c r="AH218">
        <f>IF('ALL-Students'!AH221='Master Answer Key'!$B220, 1, 0)</f>
        <v>1</v>
      </c>
      <c r="AI218">
        <f>IF('ALL-Students'!AI221='Master Answer Key'!$B220, 1, 0)</f>
        <v>1</v>
      </c>
      <c r="AJ218">
        <f>IF('ALL-Students'!AJ221='Master Answer Key'!$B220, 1, 0)</f>
        <v>1</v>
      </c>
      <c r="AK218">
        <f>IF('ALL-Students'!AK221='Master Answer Key'!$B220, 1, 0)</f>
        <v>1</v>
      </c>
      <c r="AL218">
        <f>IF('ALL-Students'!AL221='Master Answer Key'!$B220, 1, 0)</f>
        <v>1</v>
      </c>
      <c r="AM218">
        <f>IF('ALL-Students'!AM221='Master Answer Key'!$B220, 1, 0)</f>
        <v>0</v>
      </c>
      <c r="AN218">
        <f>IF('ALL-Students'!AN221='Master Answer Key'!$B220, 1, 0)</f>
        <v>0</v>
      </c>
      <c r="AO218">
        <f>IF('ALL-Students'!AO221='Master Answer Key'!$B220, 1, 0)</f>
        <v>1</v>
      </c>
      <c r="AP218">
        <f>IF('ALL-Students'!AP221='Master Answer Key'!$B220, 1, 0)</f>
        <v>1</v>
      </c>
      <c r="AQ218">
        <f>IF('ALL-Students'!AQ221='Master Answer Key'!$B220, 1, 0)</f>
        <v>1</v>
      </c>
      <c r="AR218">
        <f>IF('ALL-Students'!AR221='Master Answer Key'!$B220, 1, 0)</f>
        <v>1</v>
      </c>
      <c r="AS218">
        <f>IF('ALL-Students'!AS221='Master Answer Key'!$B220, 1, 0)</f>
        <v>0</v>
      </c>
      <c r="AT218">
        <f>IF('ALL-Students'!AT221='Master Answer Key'!$B220, 1, 0)</f>
        <v>1</v>
      </c>
      <c r="AU218">
        <f>IF('ALL-Students'!AU221='Master Answer Key'!$B220, 1, 0)</f>
        <v>1</v>
      </c>
      <c r="AV218">
        <f>IF('ALL-Students'!AV221='Master Answer Key'!$B220, 1, 0)</f>
        <v>0</v>
      </c>
      <c r="AW218">
        <f>IF('ALL-Students'!AW221='Master Answer Key'!$B220, 1, 0)</f>
        <v>1</v>
      </c>
      <c r="AX218">
        <f>IF('ALL-Students'!AX221='Master Answer Key'!$B220, 1, 0)</f>
        <v>0</v>
      </c>
      <c r="AY218">
        <f>IF('ALL-Students'!AY221='Master Answer Key'!$B220, 1, 0)</f>
        <v>1</v>
      </c>
      <c r="AZ218">
        <f>IF('ALL-Students'!AZ221='Master Answer Key'!$B220, 1, 0)</f>
        <v>1</v>
      </c>
      <c r="BA218">
        <f>IF('ALL-Students'!BA221='Master Answer Key'!$B220, 1, 0)</f>
        <v>1</v>
      </c>
      <c r="BB218">
        <f>IF('ALL-Students'!BB221='Master Answer Key'!$B220, 1, 0)</f>
        <v>0</v>
      </c>
      <c r="BC218">
        <f>IF('ALL-Students'!BC221='Master Answer Key'!$B220, 1, 0)</f>
        <v>1</v>
      </c>
      <c r="BD218">
        <f>IF('ALL-Students'!BD221='Master Answer Key'!$B220, 1, 0)</f>
        <v>0</v>
      </c>
      <c r="BE218">
        <f>IF('ALL-Students'!BE221='Master Answer Key'!$B220, 1, 0)</f>
        <v>0</v>
      </c>
      <c r="BF218">
        <f>IF('ALL-Students'!BF221='Master Answer Key'!$B220, 1, 0)</f>
        <v>0</v>
      </c>
      <c r="BG218">
        <f>IF('ALL-Students'!BG221='Master Answer Key'!$B220, 1, 0)</f>
        <v>0</v>
      </c>
      <c r="BH218">
        <f>IF('ALL-Students'!BH221='Master Answer Key'!$B220, 1, 0)</f>
        <v>1</v>
      </c>
      <c r="BI218">
        <f>IF('ALL-Students'!BI221='Master Answer Key'!$B220, 1, 0)</f>
        <v>1</v>
      </c>
      <c r="BJ218">
        <f>IF('ALL-Students'!BJ221='Master Answer Key'!$B220, 1, 0)</f>
        <v>1</v>
      </c>
      <c r="BK218">
        <f>IF('ALL-Students'!BK221='Master Answer Key'!$B220, 1, 0)</f>
        <v>0</v>
      </c>
      <c r="BL218">
        <f>IF('ALL-Students'!BL221='Master Answer Key'!$B220, 1, 0)</f>
        <v>1</v>
      </c>
      <c r="BM218">
        <f>IF('ALL-Students'!BM221='Master Answer Key'!$B220, 1, 0)</f>
        <v>1</v>
      </c>
      <c r="BN218">
        <f>IF('ALL-Students'!BN221='Master Answer Key'!$B220, 1, 0)</f>
        <v>1</v>
      </c>
      <c r="BO218">
        <f>IF('ALL-Students'!BO221='Master Answer Key'!$B220, 1, 0)</f>
        <v>1</v>
      </c>
      <c r="BP218">
        <f>IF('ALL-Students'!BP221='Master Answer Key'!$B220, 1, 0)</f>
        <v>1</v>
      </c>
      <c r="BQ218">
        <f>IF('ALL-Students'!BQ221='Master Answer Key'!$B220, 1, 0)</f>
        <v>1</v>
      </c>
      <c r="BR218">
        <f>IF('ALL-Students'!BR221='Master Answer Key'!$B220, 1, 0)</f>
        <v>1</v>
      </c>
      <c r="BS218">
        <f>IF('ALL-Students'!BS221='Master Answer Key'!$B220, 1, 0)</f>
        <v>1</v>
      </c>
      <c r="BT218">
        <f>IF('ALL-Students'!BT221='Master Answer Key'!$B220, 1, 0)</f>
        <v>1</v>
      </c>
      <c r="BU218">
        <f>IF('ALL-Students'!BU221='Master Answer Key'!$B220, 1, 0)</f>
        <v>1</v>
      </c>
      <c r="BV218">
        <f>IF('ALL-Students'!BV221='Master Answer Key'!$B220, 1, 0)</f>
        <v>1</v>
      </c>
      <c r="BW218">
        <f>IF('ALL-Students'!BW221='Master Answer Key'!$B220, 1, 0)</f>
        <v>1</v>
      </c>
      <c r="BX218">
        <f>IF('ALL-Students'!BX221='Master Answer Key'!$B220, 1, 0)</f>
        <v>1</v>
      </c>
      <c r="BY218">
        <f>IF('ALL-Students'!BY221='Master Answer Key'!$B220, 1, 0)</f>
        <v>1</v>
      </c>
      <c r="BZ218">
        <f>IF('ALL-Students'!BZ221='Master Answer Key'!$B220, 1, 0)</f>
        <v>0</v>
      </c>
      <c r="CA218">
        <f>IF('ALL-Students'!CA221='Master Answer Key'!$B220, 1, 0)</f>
        <v>1</v>
      </c>
      <c r="CB218">
        <f>IF('ALL-Students'!CB221='Master Answer Key'!$B220, 1, 0)</f>
        <v>1</v>
      </c>
      <c r="CC218">
        <f>IF('ALL-Students'!CC221='Master Answer Key'!$B220, 1, 0)</f>
        <v>0</v>
      </c>
    </row>
    <row r="219">
      <c r="A219" s="5" t="s">
        <v>323</v>
      </c>
      <c r="B219">
        <f>IF('ALL-Students'!B222='Master Answer Key'!$B221, 1, 0)</f>
        <v>1</v>
      </c>
      <c r="C219">
        <f>IF('ALL-Students'!C222='Master Answer Key'!$B221, 1, 0)</f>
        <v>1</v>
      </c>
      <c r="D219">
        <f>IF('ALL-Students'!D222='Master Answer Key'!$B221, 1, 0)</f>
        <v>0</v>
      </c>
      <c r="E219">
        <f>IF('ALL-Students'!E222='Master Answer Key'!$B221, 1, 0)</f>
        <v>0</v>
      </c>
      <c r="F219">
        <f>IF('ALL-Students'!F222='Master Answer Key'!$B221, 1, 0)</f>
        <v>1</v>
      </c>
      <c r="G219">
        <f>IF('ALL-Students'!G222='Master Answer Key'!$B221, 1, 0)</f>
        <v>0</v>
      </c>
      <c r="H219">
        <f>IF('ALL-Students'!H222='Master Answer Key'!$B221, 1, 0)</f>
        <v>1</v>
      </c>
      <c r="I219">
        <f>IF('ALL-Students'!I222='Master Answer Key'!$B221, 1, 0)</f>
        <v>1</v>
      </c>
      <c r="J219">
        <f>IF('ALL-Students'!J222='Master Answer Key'!$B221, 1, 0)</f>
        <v>1</v>
      </c>
      <c r="K219">
        <f>IF('ALL-Students'!K222='Master Answer Key'!$B221, 1, 0)</f>
        <v>1</v>
      </c>
      <c r="L219">
        <f>IF('ALL-Students'!L222='Master Answer Key'!$B221, 1, 0)</f>
        <v>1</v>
      </c>
      <c r="M219">
        <f>IF('ALL-Students'!M222='Master Answer Key'!$B221, 1, 0)</f>
        <v>1</v>
      </c>
      <c r="N219">
        <f>IF('ALL-Students'!N222='Master Answer Key'!$B221, 1, 0)</f>
        <v>1</v>
      </c>
      <c r="O219">
        <f>IF('ALL-Students'!O222='Master Answer Key'!$B221, 1, 0)</f>
        <v>1</v>
      </c>
      <c r="P219">
        <f>IF('ALL-Students'!P222='Master Answer Key'!$B221, 1, 0)</f>
        <v>0</v>
      </c>
      <c r="Q219">
        <f>IF('ALL-Students'!Q222='Master Answer Key'!$B221, 1, 0)</f>
        <v>1</v>
      </c>
      <c r="R219">
        <f>IF('ALL-Students'!R222='Master Answer Key'!$B221, 1, 0)</f>
        <v>0</v>
      </c>
      <c r="S219">
        <f>IF('ALL-Students'!S222='Master Answer Key'!$B221, 1, 0)</f>
        <v>1</v>
      </c>
      <c r="T219">
        <f>IF('ALL-Students'!T222='Master Answer Key'!$B221, 1, 0)</f>
        <v>1</v>
      </c>
      <c r="U219">
        <f>IF('ALL-Students'!U222='Master Answer Key'!$B221, 1, 0)</f>
        <v>1</v>
      </c>
      <c r="V219">
        <f>IF('ALL-Students'!V222='Master Answer Key'!$B221, 1, 0)</f>
        <v>1</v>
      </c>
      <c r="W219">
        <f>IF('ALL-Students'!W222='Master Answer Key'!$B221, 1, 0)</f>
        <v>0</v>
      </c>
      <c r="X219">
        <f>IF('ALL-Students'!X222='Master Answer Key'!$B221, 1, 0)</f>
        <v>1</v>
      </c>
      <c r="Y219">
        <f>IF('ALL-Students'!Y222='Master Answer Key'!$B221, 1, 0)</f>
        <v>0</v>
      </c>
      <c r="Z219">
        <f>IF('ALL-Students'!Z222='Master Answer Key'!$B221, 1, 0)</f>
        <v>0</v>
      </c>
      <c r="AA219">
        <f>IF('ALL-Students'!AA222='Master Answer Key'!$B221, 1, 0)</f>
        <v>1</v>
      </c>
      <c r="AB219">
        <f>IF('ALL-Students'!AB222='Master Answer Key'!$B221, 1, 0)</f>
        <v>1</v>
      </c>
      <c r="AC219">
        <f>IF('ALL-Students'!AC222='Master Answer Key'!$B221, 1, 0)</f>
        <v>1</v>
      </c>
      <c r="AD219">
        <f>IF('ALL-Students'!AD222='Master Answer Key'!$B221, 1, 0)</f>
        <v>1</v>
      </c>
      <c r="AE219">
        <f>IF('ALL-Students'!AE222='Master Answer Key'!$B221, 1, 0)</f>
        <v>1</v>
      </c>
      <c r="AF219">
        <f>IF('ALL-Students'!AF222='Master Answer Key'!$B221, 1, 0)</f>
        <v>0</v>
      </c>
      <c r="AG219">
        <f>IF('ALL-Students'!AG222='Master Answer Key'!$B221, 1, 0)</f>
        <v>0</v>
      </c>
      <c r="AH219">
        <f>IF('ALL-Students'!AH222='Master Answer Key'!$B221, 1, 0)</f>
        <v>1</v>
      </c>
      <c r="AI219">
        <f>IF('ALL-Students'!AI222='Master Answer Key'!$B221, 1, 0)</f>
        <v>1</v>
      </c>
      <c r="AJ219">
        <f>IF('ALL-Students'!AJ222='Master Answer Key'!$B221, 1, 0)</f>
        <v>0</v>
      </c>
      <c r="AK219">
        <f>IF('ALL-Students'!AK222='Master Answer Key'!$B221, 1, 0)</f>
        <v>1</v>
      </c>
      <c r="AL219">
        <f>IF('ALL-Students'!AL222='Master Answer Key'!$B221, 1, 0)</f>
        <v>1</v>
      </c>
      <c r="AM219">
        <f>IF('ALL-Students'!AM222='Master Answer Key'!$B221, 1, 0)</f>
        <v>0</v>
      </c>
      <c r="AN219">
        <f>IF('ALL-Students'!AN222='Master Answer Key'!$B221, 1, 0)</f>
        <v>0</v>
      </c>
      <c r="AO219">
        <f>IF('ALL-Students'!AO222='Master Answer Key'!$B221, 1, 0)</f>
        <v>1</v>
      </c>
      <c r="AP219">
        <f>IF('ALL-Students'!AP222='Master Answer Key'!$B221, 1, 0)</f>
        <v>1</v>
      </c>
      <c r="AQ219">
        <f>IF('ALL-Students'!AQ222='Master Answer Key'!$B221, 1, 0)</f>
        <v>1</v>
      </c>
      <c r="AR219">
        <f>IF('ALL-Students'!AR222='Master Answer Key'!$B221, 1, 0)</f>
        <v>1</v>
      </c>
      <c r="AS219">
        <f>IF('ALL-Students'!AS222='Master Answer Key'!$B221, 1, 0)</f>
        <v>0</v>
      </c>
      <c r="AT219">
        <f>IF('ALL-Students'!AT222='Master Answer Key'!$B221, 1, 0)</f>
        <v>1</v>
      </c>
      <c r="AU219">
        <f>IF('ALL-Students'!AU222='Master Answer Key'!$B221, 1, 0)</f>
        <v>1</v>
      </c>
      <c r="AV219">
        <f>IF('ALL-Students'!AV222='Master Answer Key'!$B221, 1, 0)</f>
        <v>0</v>
      </c>
      <c r="AW219">
        <f>IF('ALL-Students'!AW222='Master Answer Key'!$B221, 1, 0)</f>
        <v>1</v>
      </c>
      <c r="AX219">
        <f>IF('ALL-Students'!AX222='Master Answer Key'!$B221, 1, 0)</f>
        <v>1</v>
      </c>
      <c r="AY219">
        <f>IF('ALL-Students'!AY222='Master Answer Key'!$B221, 1, 0)</f>
        <v>0</v>
      </c>
      <c r="AZ219">
        <f>IF('ALL-Students'!AZ222='Master Answer Key'!$B221, 1, 0)</f>
        <v>1</v>
      </c>
      <c r="BA219">
        <f>IF('ALL-Students'!BA222='Master Answer Key'!$B221, 1, 0)</f>
        <v>1</v>
      </c>
      <c r="BB219">
        <f>IF('ALL-Students'!BB222='Master Answer Key'!$B221, 1, 0)</f>
        <v>0</v>
      </c>
      <c r="BC219">
        <f>IF('ALL-Students'!BC222='Master Answer Key'!$B221, 1, 0)</f>
        <v>1</v>
      </c>
      <c r="BD219">
        <f>IF('ALL-Students'!BD222='Master Answer Key'!$B221, 1, 0)</f>
        <v>1</v>
      </c>
      <c r="BE219">
        <f>IF('ALL-Students'!BE222='Master Answer Key'!$B221, 1, 0)</f>
        <v>1</v>
      </c>
      <c r="BF219">
        <f>IF('ALL-Students'!BF222='Master Answer Key'!$B221, 1, 0)</f>
        <v>1</v>
      </c>
      <c r="BG219">
        <f>IF('ALL-Students'!BG222='Master Answer Key'!$B221, 1, 0)</f>
        <v>1</v>
      </c>
      <c r="BH219">
        <f>IF('ALL-Students'!BH222='Master Answer Key'!$B221, 1, 0)</f>
        <v>1</v>
      </c>
      <c r="BI219">
        <f>IF('ALL-Students'!BI222='Master Answer Key'!$B221, 1, 0)</f>
        <v>1</v>
      </c>
      <c r="BJ219">
        <f>IF('ALL-Students'!BJ222='Master Answer Key'!$B221, 1, 0)</f>
        <v>1</v>
      </c>
      <c r="BK219">
        <f>IF('ALL-Students'!BK222='Master Answer Key'!$B221, 1, 0)</f>
        <v>1</v>
      </c>
      <c r="BL219">
        <f>IF('ALL-Students'!BL222='Master Answer Key'!$B221, 1, 0)</f>
        <v>1</v>
      </c>
      <c r="BM219">
        <f>IF('ALL-Students'!BM222='Master Answer Key'!$B221, 1, 0)</f>
        <v>1</v>
      </c>
      <c r="BN219">
        <f>IF('ALL-Students'!BN222='Master Answer Key'!$B221, 1, 0)</f>
        <v>1</v>
      </c>
      <c r="BO219">
        <f>IF('ALL-Students'!BO222='Master Answer Key'!$B221, 1, 0)</f>
        <v>1</v>
      </c>
      <c r="BP219">
        <f>IF('ALL-Students'!BP222='Master Answer Key'!$B221, 1, 0)</f>
        <v>1</v>
      </c>
      <c r="BQ219">
        <f>IF('ALL-Students'!BQ222='Master Answer Key'!$B221, 1, 0)</f>
        <v>1</v>
      </c>
      <c r="BR219">
        <f>IF('ALL-Students'!BR222='Master Answer Key'!$B221, 1, 0)</f>
        <v>1</v>
      </c>
      <c r="BS219">
        <f>IF('ALL-Students'!BS222='Master Answer Key'!$B221, 1, 0)</f>
        <v>1</v>
      </c>
      <c r="BT219">
        <f>IF('ALL-Students'!BT222='Master Answer Key'!$B221, 1, 0)</f>
        <v>1</v>
      </c>
      <c r="BU219">
        <f>IF('ALL-Students'!BU222='Master Answer Key'!$B221, 1, 0)</f>
        <v>1</v>
      </c>
      <c r="BV219">
        <f>IF('ALL-Students'!BV222='Master Answer Key'!$B221, 1, 0)</f>
        <v>1</v>
      </c>
      <c r="BW219">
        <f>IF('ALL-Students'!BW222='Master Answer Key'!$B221, 1, 0)</f>
        <v>1</v>
      </c>
      <c r="BX219">
        <f>IF('ALL-Students'!BX222='Master Answer Key'!$B221, 1, 0)</f>
        <v>1</v>
      </c>
      <c r="BY219">
        <f>IF('ALL-Students'!BY222='Master Answer Key'!$B221, 1, 0)</f>
        <v>1</v>
      </c>
      <c r="BZ219">
        <f>IF('ALL-Students'!BZ222='Master Answer Key'!$B221, 1, 0)</f>
        <v>1</v>
      </c>
      <c r="CA219">
        <f>IF('ALL-Students'!CA222='Master Answer Key'!$B221, 1, 0)</f>
        <v>1</v>
      </c>
      <c r="CB219">
        <f>IF('ALL-Students'!CB222='Master Answer Key'!$B221, 1, 0)</f>
        <v>1</v>
      </c>
      <c r="CC219">
        <f>IF('ALL-Students'!CC222='Master Answer Key'!$B221, 1, 0)</f>
        <v>1</v>
      </c>
    </row>
    <row r="220">
      <c r="A220" s="5" t="s">
        <v>324</v>
      </c>
      <c r="B220">
        <f>IF('ALL-Students'!B223='Master Answer Key'!$B222, 1, 0)</f>
        <v>1</v>
      </c>
      <c r="C220">
        <f>IF('ALL-Students'!C223='Master Answer Key'!$B222, 1, 0)</f>
        <v>0</v>
      </c>
      <c r="D220">
        <f>IF('ALL-Students'!D223='Master Answer Key'!$B222, 1, 0)</f>
        <v>0</v>
      </c>
      <c r="E220">
        <f>IF('ALL-Students'!E223='Master Answer Key'!$B222, 1, 0)</f>
        <v>0</v>
      </c>
      <c r="F220">
        <f>IF('ALL-Students'!F223='Master Answer Key'!$B222, 1, 0)</f>
        <v>0</v>
      </c>
      <c r="G220">
        <f>IF('ALL-Students'!G223='Master Answer Key'!$B222, 1, 0)</f>
        <v>0</v>
      </c>
      <c r="H220">
        <f>IF('ALL-Students'!H223='Master Answer Key'!$B222, 1, 0)</f>
        <v>0</v>
      </c>
      <c r="I220">
        <f>IF('ALL-Students'!I223='Master Answer Key'!$B222, 1, 0)</f>
        <v>1</v>
      </c>
      <c r="J220">
        <f>IF('ALL-Students'!J223='Master Answer Key'!$B222, 1, 0)</f>
        <v>0</v>
      </c>
      <c r="K220">
        <f>IF('ALL-Students'!K223='Master Answer Key'!$B222, 1, 0)</f>
        <v>0</v>
      </c>
      <c r="L220">
        <f>IF('ALL-Students'!L223='Master Answer Key'!$B222, 1, 0)</f>
        <v>0</v>
      </c>
      <c r="M220">
        <f>IF('ALL-Students'!M223='Master Answer Key'!$B222, 1, 0)</f>
        <v>1</v>
      </c>
      <c r="N220">
        <f>IF('ALL-Students'!N223='Master Answer Key'!$B222, 1, 0)</f>
        <v>0</v>
      </c>
      <c r="O220">
        <f>IF('ALL-Students'!O223='Master Answer Key'!$B222, 1, 0)</f>
        <v>1</v>
      </c>
      <c r="P220">
        <f>IF('ALL-Students'!P223='Master Answer Key'!$B222, 1, 0)</f>
        <v>0</v>
      </c>
      <c r="Q220">
        <f>IF('ALL-Students'!Q223='Master Answer Key'!$B222, 1, 0)</f>
        <v>0</v>
      </c>
      <c r="R220">
        <f>IF('ALL-Students'!R223='Master Answer Key'!$B222, 1, 0)</f>
        <v>0</v>
      </c>
      <c r="S220">
        <f>IF('ALL-Students'!S223='Master Answer Key'!$B222, 1, 0)</f>
        <v>1</v>
      </c>
      <c r="T220">
        <f>IF('ALL-Students'!T223='Master Answer Key'!$B222, 1, 0)</f>
        <v>0</v>
      </c>
      <c r="U220">
        <f>IF('ALL-Students'!U223='Master Answer Key'!$B222, 1, 0)</f>
        <v>1</v>
      </c>
      <c r="V220">
        <f>IF('ALL-Students'!V223='Master Answer Key'!$B222, 1, 0)</f>
        <v>0</v>
      </c>
      <c r="W220">
        <f>IF('ALL-Students'!W223='Master Answer Key'!$B222, 1, 0)</f>
        <v>0</v>
      </c>
      <c r="X220">
        <f>IF('ALL-Students'!X223='Master Answer Key'!$B222, 1, 0)</f>
        <v>0</v>
      </c>
      <c r="Y220">
        <f>IF('ALL-Students'!Y223='Master Answer Key'!$B222, 1, 0)</f>
        <v>0</v>
      </c>
      <c r="Z220">
        <f>IF('ALL-Students'!Z223='Master Answer Key'!$B222, 1, 0)</f>
        <v>0</v>
      </c>
      <c r="AA220">
        <f>IF('ALL-Students'!AA223='Master Answer Key'!$B222, 1, 0)</f>
        <v>1</v>
      </c>
      <c r="AB220">
        <f>IF('ALL-Students'!AB223='Master Answer Key'!$B222, 1, 0)</f>
        <v>0</v>
      </c>
      <c r="AC220">
        <f>IF('ALL-Students'!AC223='Master Answer Key'!$B222, 1, 0)</f>
        <v>0</v>
      </c>
      <c r="AD220">
        <f>IF('ALL-Students'!AD223='Master Answer Key'!$B222, 1, 0)</f>
        <v>1</v>
      </c>
      <c r="AE220">
        <f>IF('ALL-Students'!AE223='Master Answer Key'!$B222, 1, 0)</f>
        <v>0</v>
      </c>
      <c r="AF220">
        <f>IF('ALL-Students'!AF223='Master Answer Key'!$B222, 1, 0)</f>
        <v>1</v>
      </c>
      <c r="AG220">
        <f>IF('ALL-Students'!AG223='Master Answer Key'!$B222, 1, 0)</f>
        <v>0</v>
      </c>
      <c r="AH220">
        <f>IF('ALL-Students'!AH223='Master Answer Key'!$B222, 1, 0)</f>
        <v>0</v>
      </c>
      <c r="AI220">
        <f>IF('ALL-Students'!AI223='Master Answer Key'!$B222, 1, 0)</f>
        <v>0</v>
      </c>
      <c r="AJ220">
        <f>IF('ALL-Students'!AJ223='Master Answer Key'!$B222, 1, 0)</f>
        <v>0</v>
      </c>
      <c r="AK220">
        <f>IF('ALL-Students'!AK223='Master Answer Key'!$B222, 1, 0)</f>
        <v>0</v>
      </c>
      <c r="AL220">
        <f>IF('ALL-Students'!AL223='Master Answer Key'!$B222, 1, 0)</f>
        <v>0</v>
      </c>
      <c r="AM220">
        <f>IF('ALL-Students'!AM223='Master Answer Key'!$B222, 1, 0)</f>
        <v>1</v>
      </c>
      <c r="AN220">
        <f>IF('ALL-Students'!AN223='Master Answer Key'!$B222, 1, 0)</f>
        <v>0</v>
      </c>
      <c r="AO220">
        <f>IF('ALL-Students'!AO223='Master Answer Key'!$B222, 1, 0)</f>
        <v>0</v>
      </c>
      <c r="AP220">
        <f>IF('ALL-Students'!AP223='Master Answer Key'!$B222, 1, 0)</f>
        <v>0</v>
      </c>
      <c r="AQ220">
        <f>IF('ALL-Students'!AQ223='Master Answer Key'!$B222, 1, 0)</f>
        <v>1</v>
      </c>
      <c r="AR220">
        <f>IF('ALL-Students'!AR223='Master Answer Key'!$B222, 1, 0)</f>
        <v>1</v>
      </c>
      <c r="AS220">
        <f>IF('ALL-Students'!AS223='Master Answer Key'!$B222, 1, 0)</f>
        <v>0</v>
      </c>
      <c r="AT220">
        <f>IF('ALL-Students'!AT223='Master Answer Key'!$B222, 1, 0)</f>
        <v>0</v>
      </c>
      <c r="AU220">
        <f>IF('ALL-Students'!AU223='Master Answer Key'!$B222, 1, 0)</f>
        <v>0</v>
      </c>
      <c r="AV220">
        <f>IF('ALL-Students'!AV223='Master Answer Key'!$B222, 1, 0)</f>
        <v>0</v>
      </c>
      <c r="AW220">
        <f>IF('ALL-Students'!AW223='Master Answer Key'!$B222, 1, 0)</f>
        <v>0</v>
      </c>
      <c r="AX220">
        <f>IF('ALL-Students'!AX223='Master Answer Key'!$B222, 1, 0)</f>
        <v>0</v>
      </c>
      <c r="AY220">
        <f>IF('ALL-Students'!AY223='Master Answer Key'!$B222, 1, 0)</f>
        <v>0</v>
      </c>
      <c r="AZ220">
        <f>IF('ALL-Students'!AZ223='Master Answer Key'!$B222, 1, 0)</f>
        <v>1</v>
      </c>
      <c r="BA220">
        <f>IF('ALL-Students'!BA223='Master Answer Key'!$B222, 1, 0)</f>
        <v>0</v>
      </c>
      <c r="BB220">
        <f>IF('ALL-Students'!BB223='Master Answer Key'!$B222, 1, 0)</f>
        <v>0</v>
      </c>
      <c r="BC220">
        <f>IF('ALL-Students'!BC223='Master Answer Key'!$B222, 1, 0)</f>
        <v>0</v>
      </c>
      <c r="BD220">
        <f>IF('ALL-Students'!BD223='Master Answer Key'!$B222, 1, 0)</f>
        <v>1</v>
      </c>
      <c r="BE220">
        <f>IF('ALL-Students'!BE223='Master Answer Key'!$B222, 1, 0)</f>
        <v>1</v>
      </c>
      <c r="BF220">
        <f>IF('ALL-Students'!BF223='Master Answer Key'!$B222, 1, 0)</f>
        <v>1</v>
      </c>
      <c r="BG220">
        <f>IF('ALL-Students'!BG223='Master Answer Key'!$B222, 1, 0)</f>
        <v>0</v>
      </c>
      <c r="BH220">
        <f>IF('ALL-Students'!BH223='Master Answer Key'!$B222, 1, 0)</f>
        <v>0</v>
      </c>
      <c r="BI220">
        <f>IF('ALL-Students'!BI223='Master Answer Key'!$B222, 1, 0)</f>
        <v>0</v>
      </c>
      <c r="BJ220">
        <f>IF('ALL-Students'!BJ223='Master Answer Key'!$B222, 1, 0)</f>
        <v>0</v>
      </c>
      <c r="BK220">
        <f>IF('ALL-Students'!BK223='Master Answer Key'!$B222, 1, 0)</f>
        <v>0</v>
      </c>
      <c r="BL220">
        <f>IF('ALL-Students'!BL223='Master Answer Key'!$B222, 1, 0)</f>
        <v>1</v>
      </c>
      <c r="BM220">
        <f>IF('ALL-Students'!BM223='Master Answer Key'!$B222, 1, 0)</f>
        <v>1</v>
      </c>
      <c r="BN220">
        <f>IF('ALL-Students'!BN223='Master Answer Key'!$B222, 1, 0)</f>
        <v>0</v>
      </c>
      <c r="BO220">
        <f>IF('ALL-Students'!BO223='Master Answer Key'!$B222, 1, 0)</f>
        <v>1</v>
      </c>
      <c r="BP220">
        <f>IF('ALL-Students'!BP223='Master Answer Key'!$B222, 1, 0)</f>
        <v>0</v>
      </c>
      <c r="BQ220">
        <f>IF('ALL-Students'!BQ223='Master Answer Key'!$B222, 1, 0)</f>
        <v>1</v>
      </c>
      <c r="BR220">
        <f>IF('ALL-Students'!BR223='Master Answer Key'!$B222, 1, 0)</f>
        <v>1</v>
      </c>
      <c r="BS220">
        <f>IF('ALL-Students'!BS223='Master Answer Key'!$B222, 1, 0)</f>
        <v>1</v>
      </c>
      <c r="BT220">
        <f>IF('ALL-Students'!BT223='Master Answer Key'!$B222, 1, 0)</f>
        <v>0</v>
      </c>
      <c r="BU220">
        <f>IF('ALL-Students'!BU223='Master Answer Key'!$B222, 1, 0)</f>
        <v>1</v>
      </c>
      <c r="BV220">
        <f>IF('ALL-Students'!BV223='Master Answer Key'!$B222, 1, 0)</f>
        <v>0</v>
      </c>
      <c r="BW220">
        <f>IF('ALL-Students'!BW223='Master Answer Key'!$B222, 1, 0)</f>
        <v>0</v>
      </c>
      <c r="BX220">
        <f>IF('ALL-Students'!BX223='Master Answer Key'!$B222, 1, 0)</f>
        <v>0</v>
      </c>
      <c r="BY220">
        <f>IF('ALL-Students'!BY223='Master Answer Key'!$B222, 1, 0)</f>
        <v>0</v>
      </c>
      <c r="BZ220">
        <f>IF('ALL-Students'!BZ223='Master Answer Key'!$B222, 1, 0)</f>
        <v>1</v>
      </c>
      <c r="CA220">
        <f>IF('ALL-Students'!CA223='Master Answer Key'!$B222, 1, 0)</f>
        <v>0</v>
      </c>
      <c r="CB220">
        <f>IF('ALL-Students'!CB223='Master Answer Key'!$B222, 1, 0)</f>
        <v>0</v>
      </c>
      <c r="CC220">
        <f>IF('ALL-Students'!CC223='Master Answer Key'!$B222, 1, 0)</f>
        <v>0</v>
      </c>
    </row>
    <row r="221">
      <c r="A221" s="5" t="s">
        <v>325</v>
      </c>
      <c r="B221">
        <f>IF('ALL-Students'!B224='Master Answer Key'!$B223, 1, 0)</f>
        <v>1</v>
      </c>
      <c r="C221">
        <f>IF('ALL-Students'!C224='Master Answer Key'!$B223, 1, 0)</f>
        <v>1</v>
      </c>
      <c r="D221">
        <f>IF('ALL-Students'!D224='Master Answer Key'!$B223, 1, 0)</f>
        <v>1</v>
      </c>
      <c r="E221">
        <f>IF('ALL-Students'!E224='Master Answer Key'!$B223, 1, 0)</f>
        <v>1</v>
      </c>
      <c r="F221">
        <f>IF('ALL-Students'!F224='Master Answer Key'!$B223, 1, 0)</f>
        <v>1</v>
      </c>
      <c r="G221">
        <f>IF('ALL-Students'!G224='Master Answer Key'!$B223, 1, 0)</f>
        <v>0</v>
      </c>
      <c r="H221">
        <f>IF('ALL-Students'!H224='Master Answer Key'!$B223, 1, 0)</f>
        <v>1</v>
      </c>
      <c r="I221">
        <f>IF('ALL-Students'!I224='Master Answer Key'!$B223, 1, 0)</f>
        <v>0</v>
      </c>
      <c r="J221">
        <f>IF('ALL-Students'!J224='Master Answer Key'!$B223, 1, 0)</f>
        <v>1</v>
      </c>
      <c r="K221">
        <f>IF('ALL-Students'!K224='Master Answer Key'!$B223, 1, 0)</f>
        <v>1</v>
      </c>
      <c r="L221">
        <f>IF('ALL-Students'!L224='Master Answer Key'!$B223, 1, 0)</f>
        <v>0</v>
      </c>
      <c r="M221">
        <f>IF('ALL-Students'!M224='Master Answer Key'!$B223, 1, 0)</f>
        <v>1</v>
      </c>
      <c r="N221">
        <f>IF('ALL-Students'!N224='Master Answer Key'!$B223, 1, 0)</f>
        <v>0</v>
      </c>
      <c r="O221">
        <f>IF('ALL-Students'!O224='Master Answer Key'!$B223, 1, 0)</f>
        <v>1</v>
      </c>
      <c r="P221">
        <f>IF('ALL-Students'!P224='Master Answer Key'!$B223, 1, 0)</f>
        <v>1</v>
      </c>
      <c r="Q221">
        <f>IF('ALL-Students'!Q224='Master Answer Key'!$B223, 1, 0)</f>
        <v>1</v>
      </c>
      <c r="R221">
        <f>IF('ALL-Students'!R224='Master Answer Key'!$B223, 1, 0)</f>
        <v>1</v>
      </c>
      <c r="S221">
        <f>IF('ALL-Students'!S224='Master Answer Key'!$B223, 1, 0)</f>
        <v>0</v>
      </c>
      <c r="T221">
        <f>IF('ALL-Students'!T224='Master Answer Key'!$B223, 1, 0)</f>
        <v>1</v>
      </c>
      <c r="U221">
        <f>IF('ALL-Students'!U224='Master Answer Key'!$B223, 1, 0)</f>
        <v>0</v>
      </c>
      <c r="V221">
        <f>IF('ALL-Students'!V224='Master Answer Key'!$B223, 1, 0)</f>
        <v>1</v>
      </c>
      <c r="W221">
        <f>IF('ALL-Students'!W224='Master Answer Key'!$B223, 1, 0)</f>
        <v>0</v>
      </c>
      <c r="X221">
        <f>IF('ALL-Students'!X224='Master Answer Key'!$B223, 1, 0)</f>
        <v>0</v>
      </c>
      <c r="Y221">
        <f>IF('ALL-Students'!Y224='Master Answer Key'!$B223, 1, 0)</f>
        <v>0</v>
      </c>
      <c r="Z221">
        <f>IF('ALL-Students'!Z224='Master Answer Key'!$B223, 1, 0)</f>
        <v>0</v>
      </c>
      <c r="AA221">
        <f>IF('ALL-Students'!AA224='Master Answer Key'!$B223, 1, 0)</f>
        <v>0</v>
      </c>
      <c r="AB221">
        <f>IF('ALL-Students'!AB224='Master Answer Key'!$B223, 1, 0)</f>
        <v>1</v>
      </c>
      <c r="AC221">
        <f>IF('ALL-Students'!AC224='Master Answer Key'!$B223, 1, 0)</f>
        <v>1</v>
      </c>
      <c r="AD221">
        <f>IF('ALL-Students'!AD224='Master Answer Key'!$B223, 1, 0)</f>
        <v>0</v>
      </c>
      <c r="AE221">
        <f>IF('ALL-Students'!AE224='Master Answer Key'!$B223, 1, 0)</f>
        <v>0</v>
      </c>
      <c r="AF221">
        <f>IF('ALL-Students'!AF224='Master Answer Key'!$B223, 1, 0)</f>
        <v>0</v>
      </c>
      <c r="AG221">
        <f>IF('ALL-Students'!AG224='Master Answer Key'!$B223, 1, 0)</f>
        <v>1</v>
      </c>
      <c r="AH221">
        <f>IF('ALL-Students'!AH224='Master Answer Key'!$B223, 1, 0)</f>
        <v>1</v>
      </c>
      <c r="AI221">
        <f>IF('ALL-Students'!AI224='Master Answer Key'!$B223, 1, 0)</f>
        <v>1</v>
      </c>
      <c r="AJ221">
        <f>IF('ALL-Students'!AJ224='Master Answer Key'!$B223, 1, 0)</f>
        <v>1</v>
      </c>
      <c r="AK221">
        <f>IF('ALL-Students'!AK224='Master Answer Key'!$B223, 1, 0)</f>
        <v>1</v>
      </c>
      <c r="AL221">
        <f>IF('ALL-Students'!AL224='Master Answer Key'!$B223, 1, 0)</f>
        <v>1</v>
      </c>
      <c r="AM221">
        <f>IF('ALL-Students'!AM224='Master Answer Key'!$B223, 1, 0)</f>
        <v>1</v>
      </c>
      <c r="AN221">
        <f>IF('ALL-Students'!AN224='Master Answer Key'!$B223, 1, 0)</f>
        <v>0</v>
      </c>
      <c r="AO221">
        <f>IF('ALL-Students'!AO224='Master Answer Key'!$B223, 1, 0)</f>
        <v>1</v>
      </c>
      <c r="AP221">
        <f>IF('ALL-Students'!AP224='Master Answer Key'!$B223, 1, 0)</f>
        <v>1</v>
      </c>
      <c r="AQ221">
        <f>IF('ALL-Students'!AQ224='Master Answer Key'!$B223, 1, 0)</f>
        <v>0</v>
      </c>
      <c r="AR221">
        <f>IF('ALL-Students'!AR224='Master Answer Key'!$B223, 1, 0)</f>
        <v>1</v>
      </c>
      <c r="AS221">
        <f>IF('ALL-Students'!AS224='Master Answer Key'!$B223, 1, 0)</f>
        <v>0</v>
      </c>
      <c r="AT221">
        <f>IF('ALL-Students'!AT224='Master Answer Key'!$B223, 1, 0)</f>
        <v>1</v>
      </c>
      <c r="AU221">
        <f>IF('ALL-Students'!AU224='Master Answer Key'!$B223, 1, 0)</f>
        <v>1</v>
      </c>
      <c r="AV221">
        <f>IF('ALL-Students'!AV224='Master Answer Key'!$B223, 1, 0)</f>
        <v>0</v>
      </c>
      <c r="AW221">
        <f>IF('ALL-Students'!AW224='Master Answer Key'!$B223, 1, 0)</f>
        <v>1</v>
      </c>
      <c r="AX221">
        <f>IF('ALL-Students'!AX224='Master Answer Key'!$B223, 1, 0)</f>
        <v>1</v>
      </c>
      <c r="AY221">
        <f>IF('ALL-Students'!AY224='Master Answer Key'!$B223, 1, 0)</f>
        <v>1</v>
      </c>
      <c r="AZ221">
        <f>IF('ALL-Students'!AZ224='Master Answer Key'!$B223, 1, 0)</f>
        <v>0</v>
      </c>
      <c r="BA221">
        <f>IF('ALL-Students'!BA224='Master Answer Key'!$B223, 1, 0)</f>
        <v>1</v>
      </c>
      <c r="BB221">
        <f>IF('ALL-Students'!BB224='Master Answer Key'!$B223, 1, 0)</f>
        <v>0</v>
      </c>
      <c r="BC221">
        <f>IF('ALL-Students'!BC224='Master Answer Key'!$B223, 1, 0)</f>
        <v>1</v>
      </c>
      <c r="BD221">
        <f>IF('ALL-Students'!BD224='Master Answer Key'!$B223, 1, 0)</f>
        <v>1</v>
      </c>
      <c r="BE221">
        <f>IF('ALL-Students'!BE224='Master Answer Key'!$B223, 1, 0)</f>
        <v>1</v>
      </c>
      <c r="BF221">
        <f>IF('ALL-Students'!BF224='Master Answer Key'!$B223, 1, 0)</f>
        <v>1</v>
      </c>
      <c r="BG221">
        <f>IF('ALL-Students'!BG224='Master Answer Key'!$B223, 1, 0)</f>
        <v>1</v>
      </c>
      <c r="BH221">
        <f>IF('ALL-Students'!BH224='Master Answer Key'!$B223, 1, 0)</f>
        <v>1</v>
      </c>
      <c r="BI221">
        <f>IF('ALL-Students'!BI224='Master Answer Key'!$B223, 1, 0)</f>
        <v>1</v>
      </c>
      <c r="BJ221">
        <f>IF('ALL-Students'!BJ224='Master Answer Key'!$B223, 1, 0)</f>
        <v>1</v>
      </c>
      <c r="BK221">
        <f>IF('ALL-Students'!BK224='Master Answer Key'!$B223, 1, 0)</f>
        <v>1</v>
      </c>
      <c r="BL221">
        <f>IF('ALL-Students'!BL224='Master Answer Key'!$B223, 1, 0)</f>
        <v>1</v>
      </c>
      <c r="BM221">
        <f>IF('ALL-Students'!BM224='Master Answer Key'!$B223, 1, 0)</f>
        <v>1</v>
      </c>
      <c r="BN221">
        <f>IF('ALL-Students'!BN224='Master Answer Key'!$B223, 1, 0)</f>
        <v>1</v>
      </c>
      <c r="BO221">
        <f>IF('ALL-Students'!BO224='Master Answer Key'!$B223, 1, 0)</f>
        <v>1</v>
      </c>
      <c r="BP221">
        <f>IF('ALL-Students'!BP224='Master Answer Key'!$B223, 1, 0)</f>
        <v>1</v>
      </c>
      <c r="BQ221">
        <f>IF('ALL-Students'!BQ224='Master Answer Key'!$B223, 1, 0)</f>
        <v>1</v>
      </c>
      <c r="BR221">
        <f>IF('ALL-Students'!BR224='Master Answer Key'!$B223, 1, 0)</f>
        <v>1</v>
      </c>
      <c r="BS221">
        <f>IF('ALL-Students'!BS224='Master Answer Key'!$B223, 1, 0)</f>
        <v>1</v>
      </c>
      <c r="BT221">
        <f>IF('ALL-Students'!BT224='Master Answer Key'!$B223, 1, 0)</f>
        <v>1</v>
      </c>
      <c r="BU221">
        <f>IF('ALL-Students'!BU224='Master Answer Key'!$B223, 1, 0)</f>
        <v>1</v>
      </c>
      <c r="BV221">
        <f>IF('ALL-Students'!BV224='Master Answer Key'!$B223, 1, 0)</f>
        <v>1</v>
      </c>
      <c r="BW221">
        <f>IF('ALL-Students'!BW224='Master Answer Key'!$B223, 1, 0)</f>
        <v>0</v>
      </c>
      <c r="BX221">
        <f>IF('ALL-Students'!BX224='Master Answer Key'!$B223, 1, 0)</f>
        <v>1</v>
      </c>
      <c r="BY221">
        <f>IF('ALL-Students'!BY224='Master Answer Key'!$B223, 1, 0)</f>
        <v>1</v>
      </c>
      <c r="BZ221">
        <f>IF('ALL-Students'!BZ224='Master Answer Key'!$B223, 1, 0)</f>
        <v>0</v>
      </c>
      <c r="CA221">
        <f>IF('ALL-Students'!CA224='Master Answer Key'!$B223, 1, 0)</f>
        <v>1</v>
      </c>
      <c r="CB221">
        <f>IF('ALL-Students'!CB224='Master Answer Key'!$B223, 1, 0)</f>
        <v>1</v>
      </c>
      <c r="CC221">
        <f>IF('ALL-Students'!CC224='Master Answer Key'!$B223, 1, 0)</f>
        <v>1</v>
      </c>
    </row>
    <row r="222">
      <c r="A222" s="5" t="s">
        <v>326</v>
      </c>
      <c r="B222">
        <f>IF('ALL-Students'!B225='Master Answer Key'!$B224, 1, 0)</f>
        <v>1</v>
      </c>
      <c r="C222">
        <f>IF('ALL-Students'!C225='Master Answer Key'!$B224, 1, 0)</f>
        <v>1</v>
      </c>
      <c r="D222">
        <f>IF('ALL-Students'!D225='Master Answer Key'!$B224, 1, 0)</f>
        <v>1</v>
      </c>
      <c r="E222">
        <f>IF('ALL-Students'!E225='Master Answer Key'!$B224, 1, 0)</f>
        <v>1</v>
      </c>
      <c r="F222">
        <f>IF('ALL-Students'!F225='Master Answer Key'!$B224, 1, 0)</f>
        <v>1</v>
      </c>
      <c r="G222">
        <f>IF('ALL-Students'!G225='Master Answer Key'!$B224, 1, 0)</f>
        <v>0</v>
      </c>
      <c r="H222">
        <f>IF('ALL-Students'!H225='Master Answer Key'!$B224, 1, 0)</f>
        <v>1</v>
      </c>
      <c r="I222">
        <f>IF('ALL-Students'!I225='Master Answer Key'!$B224, 1, 0)</f>
        <v>0</v>
      </c>
      <c r="J222">
        <f>IF('ALL-Students'!J225='Master Answer Key'!$B224, 1, 0)</f>
        <v>1</v>
      </c>
      <c r="K222">
        <f>IF('ALL-Students'!K225='Master Answer Key'!$B224, 1, 0)</f>
        <v>1</v>
      </c>
      <c r="L222">
        <f>IF('ALL-Students'!L225='Master Answer Key'!$B224, 1, 0)</f>
        <v>1</v>
      </c>
      <c r="M222">
        <f>IF('ALL-Students'!M225='Master Answer Key'!$B224, 1, 0)</f>
        <v>1</v>
      </c>
      <c r="N222">
        <f>IF('ALL-Students'!N225='Master Answer Key'!$B224, 1, 0)</f>
        <v>1</v>
      </c>
      <c r="O222">
        <f>IF('ALL-Students'!O225='Master Answer Key'!$B224, 1, 0)</f>
        <v>1</v>
      </c>
      <c r="P222">
        <f>IF('ALL-Students'!P225='Master Answer Key'!$B224, 1, 0)</f>
        <v>1</v>
      </c>
      <c r="Q222">
        <f>IF('ALL-Students'!Q225='Master Answer Key'!$B224, 1, 0)</f>
        <v>1</v>
      </c>
      <c r="R222">
        <f>IF('ALL-Students'!R225='Master Answer Key'!$B224, 1, 0)</f>
        <v>1</v>
      </c>
      <c r="S222">
        <f>IF('ALL-Students'!S225='Master Answer Key'!$B224, 1, 0)</f>
        <v>1</v>
      </c>
      <c r="T222">
        <f>IF('ALL-Students'!T225='Master Answer Key'!$B224, 1, 0)</f>
        <v>1</v>
      </c>
      <c r="U222">
        <f>IF('ALL-Students'!U225='Master Answer Key'!$B224, 1, 0)</f>
        <v>1</v>
      </c>
      <c r="V222">
        <f>IF('ALL-Students'!V225='Master Answer Key'!$B224, 1, 0)</f>
        <v>0</v>
      </c>
      <c r="W222">
        <f>IF('ALL-Students'!W225='Master Answer Key'!$B224, 1, 0)</f>
        <v>0</v>
      </c>
      <c r="X222">
        <f>IF('ALL-Students'!X225='Master Answer Key'!$B224, 1, 0)</f>
        <v>1</v>
      </c>
      <c r="Y222">
        <f>IF('ALL-Students'!Y225='Master Answer Key'!$B224, 1, 0)</f>
        <v>0</v>
      </c>
      <c r="Z222">
        <f>IF('ALL-Students'!Z225='Master Answer Key'!$B224, 1, 0)</f>
        <v>0</v>
      </c>
      <c r="AA222">
        <f>IF('ALL-Students'!AA225='Master Answer Key'!$B224, 1, 0)</f>
        <v>1</v>
      </c>
      <c r="AB222">
        <f>IF('ALL-Students'!AB225='Master Answer Key'!$B224, 1, 0)</f>
        <v>1</v>
      </c>
      <c r="AC222">
        <f>IF('ALL-Students'!AC225='Master Answer Key'!$B224, 1, 0)</f>
        <v>1</v>
      </c>
      <c r="AD222">
        <f>IF('ALL-Students'!AD225='Master Answer Key'!$B224, 1, 0)</f>
        <v>1</v>
      </c>
      <c r="AE222">
        <f>IF('ALL-Students'!AE225='Master Answer Key'!$B224, 1, 0)</f>
        <v>1</v>
      </c>
      <c r="AF222">
        <f>IF('ALL-Students'!AF225='Master Answer Key'!$B224, 1, 0)</f>
        <v>1</v>
      </c>
      <c r="AG222">
        <f>IF('ALL-Students'!AG225='Master Answer Key'!$B224, 1, 0)</f>
        <v>1</v>
      </c>
      <c r="AH222">
        <f>IF('ALL-Students'!AH225='Master Answer Key'!$B224, 1, 0)</f>
        <v>1</v>
      </c>
      <c r="AI222">
        <f>IF('ALL-Students'!AI225='Master Answer Key'!$B224, 1, 0)</f>
        <v>1</v>
      </c>
      <c r="AJ222">
        <f>IF('ALL-Students'!AJ225='Master Answer Key'!$B224, 1, 0)</f>
        <v>1</v>
      </c>
      <c r="AK222">
        <f>IF('ALL-Students'!AK225='Master Answer Key'!$B224, 1, 0)</f>
        <v>1</v>
      </c>
      <c r="AL222">
        <f>IF('ALL-Students'!AL225='Master Answer Key'!$B224, 1, 0)</f>
        <v>1</v>
      </c>
      <c r="AM222">
        <f>IF('ALL-Students'!AM225='Master Answer Key'!$B224, 1, 0)</f>
        <v>1</v>
      </c>
      <c r="AN222">
        <f>IF('ALL-Students'!AN225='Master Answer Key'!$B224, 1, 0)</f>
        <v>0</v>
      </c>
      <c r="AO222">
        <f>IF('ALL-Students'!AO225='Master Answer Key'!$B224, 1, 0)</f>
        <v>1</v>
      </c>
      <c r="AP222">
        <f>IF('ALL-Students'!AP225='Master Answer Key'!$B224, 1, 0)</f>
        <v>1</v>
      </c>
      <c r="AQ222">
        <f>IF('ALL-Students'!AQ225='Master Answer Key'!$B224, 1, 0)</f>
        <v>1</v>
      </c>
      <c r="AR222">
        <f>IF('ALL-Students'!AR225='Master Answer Key'!$B224, 1, 0)</f>
        <v>1</v>
      </c>
      <c r="AS222">
        <f>IF('ALL-Students'!AS225='Master Answer Key'!$B224, 1, 0)</f>
        <v>0</v>
      </c>
      <c r="AT222">
        <f>IF('ALL-Students'!AT225='Master Answer Key'!$B224, 1, 0)</f>
        <v>1</v>
      </c>
      <c r="AU222">
        <f>IF('ALL-Students'!AU225='Master Answer Key'!$B224, 1, 0)</f>
        <v>0</v>
      </c>
      <c r="AV222">
        <f>IF('ALL-Students'!AV225='Master Answer Key'!$B224, 1, 0)</f>
        <v>0</v>
      </c>
      <c r="AW222">
        <f>IF('ALL-Students'!AW225='Master Answer Key'!$B224, 1, 0)</f>
        <v>1</v>
      </c>
      <c r="AX222">
        <f>IF('ALL-Students'!AX225='Master Answer Key'!$B224, 1, 0)</f>
        <v>1</v>
      </c>
      <c r="AY222">
        <f>IF('ALL-Students'!AY225='Master Answer Key'!$B224, 1, 0)</f>
        <v>1</v>
      </c>
      <c r="AZ222">
        <f>IF('ALL-Students'!AZ225='Master Answer Key'!$B224, 1, 0)</f>
        <v>1</v>
      </c>
      <c r="BA222">
        <f>IF('ALL-Students'!BA225='Master Answer Key'!$B224, 1, 0)</f>
        <v>1</v>
      </c>
      <c r="BB222">
        <f>IF('ALL-Students'!BB225='Master Answer Key'!$B224, 1, 0)</f>
        <v>1</v>
      </c>
      <c r="BC222">
        <f>IF('ALL-Students'!BC225='Master Answer Key'!$B224, 1, 0)</f>
        <v>1</v>
      </c>
      <c r="BD222">
        <f>IF('ALL-Students'!BD225='Master Answer Key'!$B224, 1, 0)</f>
        <v>1</v>
      </c>
      <c r="BE222">
        <f>IF('ALL-Students'!BE225='Master Answer Key'!$B224, 1, 0)</f>
        <v>1</v>
      </c>
      <c r="BF222">
        <f>IF('ALL-Students'!BF225='Master Answer Key'!$B224, 1, 0)</f>
        <v>1</v>
      </c>
      <c r="BG222">
        <f>IF('ALL-Students'!BG225='Master Answer Key'!$B224, 1, 0)</f>
        <v>1</v>
      </c>
      <c r="BH222">
        <f>IF('ALL-Students'!BH225='Master Answer Key'!$B224, 1, 0)</f>
        <v>1</v>
      </c>
      <c r="BI222">
        <f>IF('ALL-Students'!BI225='Master Answer Key'!$B224, 1, 0)</f>
        <v>1</v>
      </c>
      <c r="BJ222">
        <f>IF('ALL-Students'!BJ225='Master Answer Key'!$B224, 1, 0)</f>
        <v>1</v>
      </c>
      <c r="BK222">
        <f>IF('ALL-Students'!BK225='Master Answer Key'!$B224, 1, 0)</f>
        <v>1</v>
      </c>
      <c r="BL222">
        <f>IF('ALL-Students'!BL225='Master Answer Key'!$B224, 1, 0)</f>
        <v>1</v>
      </c>
      <c r="BM222">
        <f>IF('ALL-Students'!BM225='Master Answer Key'!$B224, 1, 0)</f>
        <v>1</v>
      </c>
      <c r="BN222">
        <f>IF('ALL-Students'!BN225='Master Answer Key'!$B224, 1, 0)</f>
        <v>1</v>
      </c>
      <c r="BO222">
        <f>IF('ALL-Students'!BO225='Master Answer Key'!$B224, 1, 0)</f>
        <v>1</v>
      </c>
      <c r="BP222">
        <f>IF('ALL-Students'!BP225='Master Answer Key'!$B224, 1, 0)</f>
        <v>1</v>
      </c>
      <c r="BQ222">
        <f>IF('ALL-Students'!BQ225='Master Answer Key'!$B224, 1, 0)</f>
        <v>1</v>
      </c>
      <c r="BR222">
        <f>IF('ALL-Students'!BR225='Master Answer Key'!$B224, 1, 0)</f>
        <v>1</v>
      </c>
      <c r="BS222">
        <f>IF('ALL-Students'!BS225='Master Answer Key'!$B224, 1, 0)</f>
        <v>1</v>
      </c>
      <c r="BT222">
        <f>IF('ALL-Students'!BT225='Master Answer Key'!$B224, 1, 0)</f>
        <v>1</v>
      </c>
      <c r="BU222">
        <f>IF('ALL-Students'!BU225='Master Answer Key'!$B224, 1, 0)</f>
        <v>1</v>
      </c>
      <c r="BV222">
        <f>IF('ALL-Students'!BV225='Master Answer Key'!$B224, 1, 0)</f>
        <v>1</v>
      </c>
      <c r="BW222">
        <f>IF('ALL-Students'!BW225='Master Answer Key'!$B224, 1, 0)</f>
        <v>1</v>
      </c>
      <c r="BX222">
        <f>IF('ALL-Students'!BX225='Master Answer Key'!$B224, 1, 0)</f>
        <v>1</v>
      </c>
      <c r="BY222">
        <f>IF('ALL-Students'!BY225='Master Answer Key'!$B224, 1, 0)</f>
        <v>1</v>
      </c>
      <c r="BZ222">
        <f>IF('ALL-Students'!BZ225='Master Answer Key'!$B224, 1, 0)</f>
        <v>1</v>
      </c>
      <c r="CA222">
        <f>IF('ALL-Students'!CA225='Master Answer Key'!$B224, 1, 0)</f>
        <v>1</v>
      </c>
      <c r="CB222">
        <f>IF('ALL-Students'!CB225='Master Answer Key'!$B224, 1, 0)</f>
        <v>1</v>
      </c>
      <c r="CC222">
        <f>IF('ALL-Students'!CC225='Master Answer Key'!$B224, 1, 0)</f>
        <v>1</v>
      </c>
    </row>
    <row r="223">
      <c r="A223" s="5" t="s">
        <v>327</v>
      </c>
      <c r="B223">
        <f>IF('ALL-Students'!B226='Master Answer Key'!$B225, 1, 0)</f>
        <v>1</v>
      </c>
      <c r="C223">
        <f>IF('ALL-Students'!C226='Master Answer Key'!$B225, 1, 0)</f>
        <v>1</v>
      </c>
      <c r="D223">
        <f>IF('ALL-Students'!D226='Master Answer Key'!$B225, 1, 0)</f>
        <v>0</v>
      </c>
      <c r="E223">
        <f>IF('ALL-Students'!E226='Master Answer Key'!$B225, 1, 0)</f>
        <v>1</v>
      </c>
      <c r="F223">
        <f>IF('ALL-Students'!F226='Master Answer Key'!$B225, 1, 0)</f>
        <v>1</v>
      </c>
      <c r="G223">
        <f>IF('ALL-Students'!G226='Master Answer Key'!$B225, 1, 0)</f>
        <v>0</v>
      </c>
      <c r="H223">
        <f>IF('ALL-Students'!H226='Master Answer Key'!$B225, 1, 0)</f>
        <v>1</v>
      </c>
      <c r="I223">
        <f>IF('ALL-Students'!I226='Master Answer Key'!$B225, 1, 0)</f>
        <v>1</v>
      </c>
      <c r="J223">
        <f>IF('ALL-Students'!J226='Master Answer Key'!$B225, 1, 0)</f>
        <v>1</v>
      </c>
      <c r="K223">
        <f>IF('ALL-Students'!K226='Master Answer Key'!$B225, 1, 0)</f>
        <v>0</v>
      </c>
      <c r="L223">
        <f>IF('ALL-Students'!L226='Master Answer Key'!$B225, 1, 0)</f>
        <v>1</v>
      </c>
      <c r="M223">
        <f>IF('ALL-Students'!M226='Master Answer Key'!$B225, 1, 0)</f>
        <v>1</v>
      </c>
      <c r="N223">
        <f>IF('ALL-Students'!N226='Master Answer Key'!$B225, 1, 0)</f>
        <v>0</v>
      </c>
      <c r="O223">
        <f>IF('ALL-Students'!O226='Master Answer Key'!$B225, 1, 0)</f>
        <v>1</v>
      </c>
      <c r="P223">
        <f>IF('ALL-Students'!P226='Master Answer Key'!$B225, 1, 0)</f>
        <v>1</v>
      </c>
      <c r="Q223">
        <f>IF('ALL-Students'!Q226='Master Answer Key'!$B225, 1, 0)</f>
        <v>0</v>
      </c>
      <c r="R223">
        <f>IF('ALL-Students'!R226='Master Answer Key'!$B225, 1, 0)</f>
        <v>1</v>
      </c>
      <c r="S223">
        <f>IF('ALL-Students'!S226='Master Answer Key'!$B225, 1, 0)</f>
        <v>0</v>
      </c>
      <c r="T223">
        <f>IF('ALL-Students'!T226='Master Answer Key'!$B225, 1, 0)</f>
        <v>1</v>
      </c>
      <c r="U223">
        <f>IF('ALL-Students'!U226='Master Answer Key'!$B225, 1, 0)</f>
        <v>1</v>
      </c>
      <c r="V223">
        <f>IF('ALL-Students'!V226='Master Answer Key'!$B225, 1, 0)</f>
        <v>0</v>
      </c>
      <c r="W223">
        <f>IF('ALL-Students'!W226='Master Answer Key'!$B225, 1, 0)</f>
        <v>0</v>
      </c>
      <c r="X223">
        <f>IF('ALL-Students'!X226='Master Answer Key'!$B225, 1, 0)</f>
        <v>0</v>
      </c>
      <c r="Y223">
        <f>IF('ALL-Students'!Y226='Master Answer Key'!$B225, 1, 0)</f>
        <v>0</v>
      </c>
      <c r="Z223">
        <f>IF('ALL-Students'!Z226='Master Answer Key'!$B225, 1, 0)</f>
        <v>0</v>
      </c>
      <c r="AA223">
        <f>IF('ALL-Students'!AA226='Master Answer Key'!$B225, 1, 0)</f>
        <v>1</v>
      </c>
      <c r="AB223">
        <f>IF('ALL-Students'!AB226='Master Answer Key'!$B225, 1, 0)</f>
        <v>0</v>
      </c>
      <c r="AC223">
        <f>IF('ALL-Students'!AC226='Master Answer Key'!$B225, 1, 0)</f>
        <v>1</v>
      </c>
      <c r="AD223">
        <f>IF('ALL-Students'!AD226='Master Answer Key'!$B225, 1, 0)</f>
        <v>1</v>
      </c>
      <c r="AE223">
        <f>IF('ALL-Students'!AE226='Master Answer Key'!$B225, 1, 0)</f>
        <v>0</v>
      </c>
      <c r="AF223">
        <f>IF('ALL-Students'!AF226='Master Answer Key'!$B225, 1, 0)</f>
        <v>0</v>
      </c>
      <c r="AG223">
        <f>IF('ALL-Students'!AG226='Master Answer Key'!$B225, 1, 0)</f>
        <v>0</v>
      </c>
      <c r="AH223">
        <f>IF('ALL-Students'!AH226='Master Answer Key'!$B225, 1, 0)</f>
        <v>1</v>
      </c>
      <c r="AI223">
        <f>IF('ALL-Students'!AI226='Master Answer Key'!$B225, 1, 0)</f>
        <v>1</v>
      </c>
      <c r="AJ223">
        <f>IF('ALL-Students'!AJ226='Master Answer Key'!$B225, 1, 0)</f>
        <v>0</v>
      </c>
      <c r="AK223">
        <f>IF('ALL-Students'!AK226='Master Answer Key'!$B225, 1, 0)</f>
        <v>1</v>
      </c>
      <c r="AL223">
        <f>IF('ALL-Students'!AL226='Master Answer Key'!$B225, 1, 0)</f>
        <v>0</v>
      </c>
      <c r="AM223">
        <f>IF('ALL-Students'!AM226='Master Answer Key'!$B225, 1, 0)</f>
        <v>0</v>
      </c>
      <c r="AN223">
        <f>IF('ALL-Students'!AN226='Master Answer Key'!$B225, 1, 0)</f>
        <v>0</v>
      </c>
      <c r="AO223">
        <f>IF('ALL-Students'!AO226='Master Answer Key'!$B225, 1, 0)</f>
        <v>1</v>
      </c>
      <c r="AP223">
        <f>IF('ALL-Students'!AP226='Master Answer Key'!$B225, 1, 0)</f>
        <v>1</v>
      </c>
      <c r="AQ223">
        <f>IF('ALL-Students'!AQ226='Master Answer Key'!$B225, 1, 0)</f>
        <v>1</v>
      </c>
      <c r="AR223">
        <f>IF('ALL-Students'!AR226='Master Answer Key'!$B225, 1, 0)</f>
        <v>1</v>
      </c>
      <c r="AS223">
        <f>IF('ALL-Students'!AS226='Master Answer Key'!$B225, 1, 0)</f>
        <v>0</v>
      </c>
      <c r="AT223">
        <f>IF('ALL-Students'!AT226='Master Answer Key'!$B225, 1, 0)</f>
        <v>0</v>
      </c>
      <c r="AU223">
        <f>IF('ALL-Students'!AU226='Master Answer Key'!$B225, 1, 0)</f>
        <v>1</v>
      </c>
      <c r="AV223">
        <f>IF('ALL-Students'!AV226='Master Answer Key'!$B225, 1, 0)</f>
        <v>0</v>
      </c>
      <c r="AW223">
        <f>IF('ALL-Students'!AW226='Master Answer Key'!$B225, 1, 0)</f>
        <v>1</v>
      </c>
      <c r="AX223">
        <f>IF('ALL-Students'!AX226='Master Answer Key'!$B225, 1, 0)</f>
        <v>1</v>
      </c>
      <c r="AY223">
        <f>IF('ALL-Students'!AY226='Master Answer Key'!$B225, 1, 0)</f>
        <v>1</v>
      </c>
      <c r="AZ223">
        <f>IF('ALL-Students'!AZ226='Master Answer Key'!$B225, 1, 0)</f>
        <v>1</v>
      </c>
      <c r="BA223">
        <f>IF('ALL-Students'!BA226='Master Answer Key'!$B225, 1, 0)</f>
        <v>1</v>
      </c>
      <c r="BB223">
        <f>IF('ALL-Students'!BB226='Master Answer Key'!$B225, 1, 0)</f>
        <v>0</v>
      </c>
      <c r="BC223">
        <f>IF('ALL-Students'!BC226='Master Answer Key'!$B225, 1, 0)</f>
        <v>1</v>
      </c>
      <c r="BD223">
        <f>IF('ALL-Students'!BD226='Master Answer Key'!$B225, 1, 0)</f>
        <v>1</v>
      </c>
      <c r="BE223">
        <f>IF('ALL-Students'!BE226='Master Answer Key'!$B225, 1, 0)</f>
        <v>1</v>
      </c>
      <c r="BF223">
        <f>IF('ALL-Students'!BF226='Master Answer Key'!$B225, 1, 0)</f>
        <v>1</v>
      </c>
      <c r="BG223">
        <f>IF('ALL-Students'!BG226='Master Answer Key'!$B225, 1, 0)</f>
        <v>1</v>
      </c>
      <c r="BH223">
        <f>IF('ALL-Students'!BH226='Master Answer Key'!$B225, 1, 0)</f>
        <v>1</v>
      </c>
      <c r="BI223">
        <f>IF('ALL-Students'!BI226='Master Answer Key'!$B225, 1, 0)</f>
        <v>1</v>
      </c>
      <c r="BJ223">
        <f>IF('ALL-Students'!BJ226='Master Answer Key'!$B225, 1, 0)</f>
        <v>1</v>
      </c>
      <c r="BK223">
        <f>IF('ALL-Students'!BK226='Master Answer Key'!$B225, 1, 0)</f>
        <v>1</v>
      </c>
      <c r="BL223">
        <f>IF('ALL-Students'!BL226='Master Answer Key'!$B225, 1, 0)</f>
        <v>1</v>
      </c>
      <c r="BM223">
        <f>IF('ALL-Students'!BM226='Master Answer Key'!$B225, 1, 0)</f>
        <v>1</v>
      </c>
      <c r="BN223">
        <f>IF('ALL-Students'!BN226='Master Answer Key'!$B225, 1, 0)</f>
        <v>1</v>
      </c>
      <c r="BO223">
        <f>IF('ALL-Students'!BO226='Master Answer Key'!$B225, 1, 0)</f>
        <v>1</v>
      </c>
      <c r="BP223">
        <f>IF('ALL-Students'!BP226='Master Answer Key'!$B225, 1, 0)</f>
        <v>1</v>
      </c>
      <c r="BQ223">
        <f>IF('ALL-Students'!BQ226='Master Answer Key'!$B225, 1, 0)</f>
        <v>0</v>
      </c>
      <c r="BR223">
        <f>IF('ALL-Students'!BR226='Master Answer Key'!$B225, 1, 0)</f>
        <v>1</v>
      </c>
      <c r="BS223">
        <f>IF('ALL-Students'!BS226='Master Answer Key'!$B225, 1, 0)</f>
        <v>1</v>
      </c>
      <c r="BT223">
        <f>IF('ALL-Students'!BT226='Master Answer Key'!$B225, 1, 0)</f>
        <v>1</v>
      </c>
      <c r="BU223">
        <f>IF('ALL-Students'!BU226='Master Answer Key'!$B225, 1, 0)</f>
        <v>1</v>
      </c>
      <c r="BV223">
        <f>IF('ALL-Students'!BV226='Master Answer Key'!$B225, 1, 0)</f>
        <v>1</v>
      </c>
      <c r="BW223">
        <f>IF('ALL-Students'!BW226='Master Answer Key'!$B225, 1, 0)</f>
        <v>0</v>
      </c>
      <c r="BX223">
        <f>IF('ALL-Students'!BX226='Master Answer Key'!$B225, 1, 0)</f>
        <v>0</v>
      </c>
      <c r="BY223">
        <f>IF('ALL-Students'!BY226='Master Answer Key'!$B225, 1, 0)</f>
        <v>1</v>
      </c>
      <c r="BZ223">
        <f>IF('ALL-Students'!BZ226='Master Answer Key'!$B225, 1, 0)</f>
        <v>1</v>
      </c>
      <c r="CA223">
        <f>IF('ALL-Students'!CA226='Master Answer Key'!$B225, 1, 0)</f>
        <v>1</v>
      </c>
      <c r="CB223">
        <f>IF('ALL-Students'!CB226='Master Answer Key'!$B225, 1, 0)</f>
        <v>1</v>
      </c>
      <c r="CC223">
        <f>IF('ALL-Students'!CC226='Master Answer Key'!$B225, 1, 0)</f>
        <v>1</v>
      </c>
    </row>
    <row r="224">
      <c r="A224" s="5" t="s">
        <v>328</v>
      </c>
      <c r="B224">
        <f>IF('ALL-Students'!B227='Master Answer Key'!$B226, 1, 0)</f>
        <v>1</v>
      </c>
      <c r="C224">
        <f>IF('ALL-Students'!C227='Master Answer Key'!$B226, 1, 0)</f>
        <v>1</v>
      </c>
      <c r="D224">
        <f>IF('ALL-Students'!D227='Master Answer Key'!$B226, 1, 0)</f>
        <v>1</v>
      </c>
      <c r="E224">
        <f>IF('ALL-Students'!E227='Master Answer Key'!$B226, 1, 0)</f>
        <v>1</v>
      </c>
      <c r="F224">
        <f>IF('ALL-Students'!F227='Master Answer Key'!$B226, 1, 0)</f>
        <v>1</v>
      </c>
      <c r="G224">
        <f>IF('ALL-Students'!G227='Master Answer Key'!$B226, 1, 0)</f>
        <v>0</v>
      </c>
      <c r="H224">
        <f>IF('ALL-Students'!H227='Master Answer Key'!$B226, 1, 0)</f>
        <v>1</v>
      </c>
      <c r="I224">
        <f>IF('ALL-Students'!I227='Master Answer Key'!$B226, 1, 0)</f>
        <v>0</v>
      </c>
      <c r="J224">
        <f>IF('ALL-Students'!J227='Master Answer Key'!$B226, 1, 0)</f>
        <v>1</v>
      </c>
      <c r="K224">
        <f>IF('ALL-Students'!K227='Master Answer Key'!$B226, 1, 0)</f>
        <v>0</v>
      </c>
      <c r="L224">
        <f>IF('ALL-Students'!L227='Master Answer Key'!$B226, 1, 0)</f>
        <v>1</v>
      </c>
      <c r="M224">
        <f>IF('ALL-Students'!M227='Master Answer Key'!$B226, 1, 0)</f>
        <v>1</v>
      </c>
      <c r="N224">
        <f>IF('ALL-Students'!N227='Master Answer Key'!$B226, 1, 0)</f>
        <v>0</v>
      </c>
      <c r="O224">
        <f>IF('ALL-Students'!O227='Master Answer Key'!$B226, 1, 0)</f>
        <v>1</v>
      </c>
      <c r="P224">
        <f>IF('ALL-Students'!P227='Master Answer Key'!$B226, 1, 0)</f>
        <v>0</v>
      </c>
      <c r="Q224">
        <f>IF('ALL-Students'!Q227='Master Answer Key'!$B226, 1, 0)</f>
        <v>0</v>
      </c>
      <c r="R224">
        <f>IF('ALL-Students'!R227='Master Answer Key'!$B226, 1, 0)</f>
        <v>1</v>
      </c>
      <c r="S224">
        <f>IF('ALL-Students'!S227='Master Answer Key'!$B226, 1, 0)</f>
        <v>1</v>
      </c>
      <c r="T224">
        <f>IF('ALL-Students'!T227='Master Answer Key'!$B226, 1, 0)</f>
        <v>1</v>
      </c>
      <c r="U224">
        <f>IF('ALL-Students'!U227='Master Answer Key'!$B226, 1, 0)</f>
        <v>1</v>
      </c>
      <c r="V224">
        <f>IF('ALL-Students'!V227='Master Answer Key'!$B226, 1, 0)</f>
        <v>1</v>
      </c>
      <c r="W224">
        <f>IF('ALL-Students'!W227='Master Answer Key'!$B226, 1, 0)</f>
        <v>0</v>
      </c>
      <c r="X224">
        <f>IF('ALL-Students'!X227='Master Answer Key'!$B226, 1, 0)</f>
        <v>0</v>
      </c>
      <c r="Y224">
        <f>IF('ALL-Students'!Y227='Master Answer Key'!$B226, 1, 0)</f>
        <v>0</v>
      </c>
      <c r="Z224">
        <f>IF('ALL-Students'!Z227='Master Answer Key'!$B226, 1, 0)</f>
        <v>0</v>
      </c>
      <c r="AA224">
        <f>IF('ALL-Students'!AA227='Master Answer Key'!$B226, 1, 0)</f>
        <v>1</v>
      </c>
      <c r="AB224">
        <f>IF('ALL-Students'!AB227='Master Answer Key'!$B226, 1, 0)</f>
        <v>0</v>
      </c>
      <c r="AC224">
        <f>IF('ALL-Students'!AC227='Master Answer Key'!$B226, 1, 0)</f>
        <v>1</v>
      </c>
      <c r="AD224">
        <f>IF('ALL-Students'!AD227='Master Answer Key'!$B226, 1, 0)</f>
        <v>1</v>
      </c>
      <c r="AE224">
        <f>IF('ALL-Students'!AE227='Master Answer Key'!$B226, 1, 0)</f>
        <v>1</v>
      </c>
      <c r="AF224">
        <f>IF('ALL-Students'!AF227='Master Answer Key'!$B226, 1, 0)</f>
        <v>0</v>
      </c>
      <c r="AG224">
        <f>IF('ALL-Students'!AG227='Master Answer Key'!$B226, 1, 0)</f>
        <v>1</v>
      </c>
      <c r="AH224">
        <f>IF('ALL-Students'!AH227='Master Answer Key'!$B226, 1, 0)</f>
        <v>1</v>
      </c>
      <c r="AI224">
        <f>IF('ALL-Students'!AI227='Master Answer Key'!$B226, 1, 0)</f>
        <v>1</v>
      </c>
      <c r="AJ224">
        <f>IF('ALL-Students'!AJ227='Master Answer Key'!$B226, 1, 0)</f>
        <v>1</v>
      </c>
      <c r="AK224">
        <f>IF('ALL-Students'!AK227='Master Answer Key'!$B226, 1, 0)</f>
        <v>1</v>
      </c>
      <c r="AL224">
        <f>IF('ALL-Students'!AL227='Master Answer Key'!$B226, 1, 0)</f>
        <v>1</v>
      </c>
      <c r="AM224">
        <f>IF('ALL-Students'!AM227='Master Answer Key'!$B226, 1, 0)</f>
        <v>0</v>
      </c>
      <c r="AN224">
        <f>IF('ALL-Students'!AN227='Master Answer Key'!$B226, 1, 0)</f>
        <v>0</v>
      </c>
      <c r="AO224">
        <f>IF('ALL-Students'!AO227='Master Answer Key'!$B226, 1, 0)</f>
        <v>1</v>
      </c>
      <c r="AP224">
        <f>IF('ALL-Students'!AP227='Master Answer Key'!$B226, 1, 0)</f>
        <v>1</v>
      </c>
      <c r="AQ224">
        <f>IF('ALL-Students'!AQ227='Master Answer Key'!$B226, 1, 0)</f>
        <v>1</v>
      </c>
      <c r="AR224">
        <f>IF('ALL-Students'!AR227='Master Answer Key'!$B226, 1, 0)</f>
        <v>1</v>
      </c>
      <c r="AS224">
        <f>IF('ALL-Students'!AS227='Master Answer Key'!$B226, 1, 0)</f>
        <v>0</v>
      </c>
      <c r="AT224">
        <f>IF('ALL-Students'!AT227='Master Answer Key'!$B226, 1, 0)</f>
        <v>0</v>
      </c>
      <c r="AU224">
        <f>IF('ALL-Students'!AU227='Master Answer Key'!$B226, 1, 0)</f>
        <v>1</v>
      </c>
      <c r="AV224">
        <f>IF('ALL-Students'!AV227='Master Answer Key'!$B226, 1, 0)</f>
        <v>0</v>
      </c>
      <c r="AW224">
        <f>IF('ALL-Students'!AW227='Master Answer Key'!$B226, 1, 0)</f>
        <v>1</v>
      </c>
      <c r="AX224">
        <f>IF('ALL-Students'!AX227='Master Answer Key'!$B226, 1, 0)</f>
        <v>1</v>
      </c>
      <c r="AY224">
        <f>IF('ALL-Students'!AY227='Master Answer Key'!$B226, 1, 0)</f>
        <v>1</v>
      </c>
      <c r="AZ224">
        <f>IF('ALL-Students'!AZ227='Master Answer Key'!$B226, 1, 0)</f>
        <v>1</v>
      </c>
      <c r="BA224">
        <f>IF('ALL-Students'!BA227='Master Answer Key'!$B226, 1, 0)</f>
        <v>1</v>
      </c>
      <c r="BB224">
        <f>IF('ALL-Students'!BB227='Master Answer Key'!$B226, 1, 0)</f>
        <v>0</v>
      </c>
      <c r="BC224">
        <f>IF('ALL-Students'!BC227='Master Answer Key'!$B226, 1, 0)</f>
        <v>1</v>
      </c>
      <c r="BD224">
        <f>IF('ALL-Students'!BD227='Master Answer Key'!$B226, 1, 0)</f>
        <v>1</v>
      </c>
      <c r="BE224">
        <f>IF('ALL-Students'!BE227='Master Answer Key'!$B226, 1, 0)</f>
        <v>1</v>
      </c>
      <c r="BF224">
        <f>IF('ALL-Students'!BF227='Master Answer Key'!$B226, 1, 0)</f>
        <v>1</v>
      </c>
      <c r="BG224">
        <f>IF('ALL-Students'!BG227='Master Answer Key'!$B226, 1, 0)</f>
        <v>1</v>
      </c>
      <c r="BH224">
        <f>IF('ALL-Students'!BH227='Master Answer Key'!$B226, 1, 0)</f>
        <v>1</v>
      </c>
      <c r="BI224">
        <f>IF('ALL-Students'!BI227='Master Answer Key'!$B226, 1, 0)</f>
        <v>1</v>
      </c>
      <c r="BJ224">
        <f>IF('ALL-Students'!BJ227='Master Answer Key'!$B226, 1, 0)</f>
        <v>1</v>
      </c>
      <c r="BK224">
        <f>IF('ALL-Students'!BK227='Master Answer Key'!$B226, 1, 0)</f>
        <v>1</v>
      </c>
      <c r="BL224">
        <f>IF('ALL-Students'!BL227='Master Answer Key'!$B226, 1, 0)</f>
        <v>1</v>
      </c>
      <c r="BM224">
        <f>IF('ALL-Students'!BM227='Master Answer Key'!$B226, 1, 0)</f>
        <v>1</v>
      </c>
      <c r="BN224">
        <f>IF('ALL-Students'!BN227='Master Answer Key'!$B226, 1, 0)</f>
        <v>1</v>
      </c>
      <c r="BO224">
        <f>IF('ALL-Students'!BO227='Master Answer Key'!$B226, 1, 0)</f>
        <v>1</v>
      </c>
      <c r="BP224">
        <f>IF('ALL-Students'!BP227='Master Answer Key'!$B226, 1, 0)</f>
        <v>1</v>
      </c>
      <c r="BQ224">
        <f>IF('ALL-Students'!BQ227='Master Answer Key'!$B226, 1, 0)</f>
        <v>1</v>
      </c>
      <c r="BR224">
        <f>IF('ALL-Students'!BR227='Master Answer Key'!$B226, 1, 0)</f>
        <v>1</v>
      </c>
      <c r="BS224">
        <f>IF('ALL-Students'!BS227='Master Answer Key'!$B226, 1, 0)</f>
        <v>1</v>
      </c>
      <c r="BT224">
        <f>IF('ALL-Students'!BT227='Master Answer Key'!$B226, 1, 0)</f>
        <v>1</v>
      </c>
      <c r="BU224">
        <f>IF('ALL-Students'!BU227='Master Answer Key'!$B226, 1, 0)</f>
        <v>1</v>
      </c>
      <c r="BV224">
        <f>IF('ALL-Students'!BV227='Master Answer Key'!$B226, 1, 0)</f>
        <v>1</v>
      </c>
      <c r="BW224">
        <f>IF('ALL-Students'!BW227='Master Answer Key'!$B226, 1, 0)</f>
        <v>0</v>
      </c>
      <c r="BX224">
        <f>IF('ALL-Students'!BX227='Master Answer Key'!$B226, 1, 0)</f>
        <v>0</v>
      </c>
      <c r="BY224">
        <f>IF('ALL-Students'!BY227='Master Answer Key'!$B226, 1, 0)</f>
        <v>1</v>
      </c>
      <c r="BZ224">
        <f>IF('ALL-Students'!BZ227='Master Answer Key'!$B226, 1, 0)</f>
        <v>1</v>
      </c>
      <c r="CA224">
        <f>IF('ALL-Students'!CA227='Master Answer Key'!$B226, 1, 0)</f>
        <v>1</v>
      </c>
      <c r="CB224">
        <f>IF('ALL-Students'!CB227='Master Answer Key'!$B226, 1, 0)</f>
        <v>1</v>
      </c>
      <c r="CC224">
        <f>IF('ALL-Students'!CC227='Master Answer Key'!$B226, 1, 0)</f>
        <v>1</v>
      </c>
    </row>
    <row r="225">
      <c r="A225" s="5" t="s">
        <v>329</v>
      </c>
      <c r="B225">
        <f>IF('ALL-Students'!B228='Master Answer Key'!$B227, 1, 0)</f>
        <v>1</v>
      </c>
      <c r="C225">
        <f>IF('ALL-Students'!C228='Master Answer Key'!$B227, 1, 0)</f>
        <v>1</v>
      </c>
      <c r="D225">
        <f>IF('ALL-Students'!D228='Master Answer Key'!$B227, 1, 0)</f>
        <v>0</v>
      </c>
      <c r="E225">
        <f>IF('ALL-Students'!E228='Master Answer Key'!$B227, 1, 0)</f>
        <v>0</v>
      </c>
      <c r="F225">
        <f>IF('ALL-Students'!F228='Master Answer Key'!$B227, 1, 0)</f>
        <v>1</v>
      </c>
      <c r="G225">
        <f>IF('ALL-Students'!G228='Master Answer Key'!$B227, 1, 0)</f>
        <v>0</v>
      </c>
      <c r="H225">
        <f>IF('ALL-Students'!H228='Master Answer Key'!$B227, 1, 0)</f>
        <v>1</v>
      </c>
      <c r="I225">
        <f>IF('ALL-Students'!I228='Master Answer Key'!$B227, 1, 0)</f>
        <v>1</v>
      </c>
      <c r="J225">
        <f>IF('ALL-Students'!J228='Master Answer Key'!$B227, 1, 0)</f>
        <v>1</v>
      </c>
      <c r="K225">
        <f>IF('ALL-Students'!K228='Master Answer Key'!$B227, 1, 0)</f>
        <v>1</v>
      </c>
      <c r="L225">
        <f>IF('ALL-Students'!L228='Master Answer Key'!$B227, 1, 0)</f>
        <v>1</v>
      </c>
      <c r="M225">
        <f>IF('ALL-Students'!M228='Master Answer Key'!$B227, 1, 0)</f>
        <v>1</v>
      </c>
      <c r="N225">
        <f>IF('ALL-Students'!N228='Master Answer Key'!$B227, 1, 0)</f>
        <v>1</v>
      </c>
      <c r="O225">
        <f>IF('ALL-Students'!O228='Master Answer Key'!$B227, 1, 0)</f>
        <v>1</v>
      </c>
      <c r="P225">
        <f>IF('ALL-Students'!P228='Master Answer Key'!$B227, 1, 0)</f>
        <v>1</v>
      </c>
      <c r="Q225">
        <f>IF('ALL-Students'!Q228='Master Answer Key'!$B227, 1, 0)</f>
        <v>0</v>
      </c>
      <c r="R225">
        <f>IF('ALL-Students'!R228='Master Answer Key'!$B227, 1, 0)</f>
        <v>1</v>
      </c>
      <c r="S225">
        <f>IF('ALL-Students'!S228='Master Answer Key'!$B227, 1, 0)</f>
        <v>0</v>
      </c>
      <c r="T225">
        <f>IF('ALL-Students'!T228='Master Answer Key'!$B227, 1, 0)</f>
        <v>1</v>
      </c>
      <c r="U225">
        <f>IF('ALL-Students'!U228='Master Answer Key'!$B227, 1, 0)</f>
        <v>0</v>
      </c>
      <c r="V225">
        <f>IF('ALL-Students'!V228='Master Answer Key'!$B227, 1, 0)</f>
        <v>0</v>
      </c>
      <c r="W225">
        <f>IF('ALL-Students'!W228='Master Answer Key'!$B227, 1, 0)</f>
        <v>0</v>
      </c>
      <c r="X225">
        <f>IF('ALL-Students'!X228='Master Answer Key'!$B227, 1, 0)</f>
        <v>0</v>
      </c>
      <c r="Y225">
        <f>IF('ALL-Students'!Y228='Master Answer Key'!$B227, 1, 0)</f>
        <v>0</v>
      </c>
      <c r="Z225">
        <f>IF('ALL-Students'!Z228='Master Answer Key'!$B227, 1, 0)</f>
        <v>0</v>
      </c>
      <c r="AA225">
        <f>IF('ALL-Students'!AA228='Master Answer Key'!$B227, 1, 0)</f>
        <v>1</v>
      </c>
      <c r="AB225">
        <f>IF('ALL-Students'!AB228='Master Answer Key'!$B227, 1, 0)</f>
        <v>1</v>
      </c>
      <c r="AC225">
        <f>IF('ALL-Students'!AC228='Master Answer Key'!$B227, 1, 0)</f>
        <v>0</v>
      </c>
      <c r="AD225">
        <f>IF('ALL-Students'!AD228='Master Answer Key'!$B227, 1, 0)</f>
        <v>1</v>
      </c>
      <c r="AE225">
        <f>IF('ALL-Students'!AE228='Master Answer Key'!$B227, 1, 0)</f>
        <v>1</v>
      </c>
      <c r="AF225">
        <f>IF('ALL-Students'!AF228='Master Answer Key'!$B227, 1, 0)</f>
        <v>0</v>
      </c>
      <c r="AG225">
        <f>IF('ALL-Students'!AG228='Master Answer Key'!$B227, 1, 0)</f>
        <v>0</v>
      </c>
      <c r="AH225">
        <f>IF('ALL-Students'!AH228='Master Answer Key'!$B227, 1, 0)</f>
        <v>1</v>
      </c>
      <c r="AI225">
        <f>IF('ALL-Students'!AI228='Master Answer Key'!$B227, 1, 0)</f>
        <v>0</v>
      </c>
      <c r="AJ225">
        <f>IF('ALL-Students'!AJ228='Master Answer Key'!$B227, 1, 0)</f>
        <v>1</v>
      </c>
      <c r="AK225">
        <f>IF('ALL-Students'!AK228='Master Answer Key'!$B227, 1, 0)</f>
        <v>0</v>
      </c>
      <c r="AL225">
        <f>IF('ALL-Students'!AL228='Master Answer Key'!$B227, 1, 0)</f>
        <v>0</v>
      </c>
      <c r="AM225">
        <f>IF('ALL-Students'!AM228='Master Answer Key'!$B227, 1, 0)</f>
        <v>1</v>
      </c>
      <c r="AN225">
        <f>IF('ALL-Students'!AN228='Master Answer Key'!$B227, 1, 0)</f>
        <v>0</v>
      </c>
      <c r="AO225">
        <f>IF('ALL-Students'!AO228='Master Answer Key'!$B227, 1, 0)</f>
        <v>0</v>
      </c>
      <c r="AP225">
        <f>IF('ALL-Students'!AP228='Master Answer Key'!$B227, 1, 0)</f>
        <v>0</v>
      </c>
      <c r="AQ225">
        <f>IF('ALL-Students'!AQ228='Master Answer Key'!$B227, 1, 0)</f>
        <v>1</v>
      </c>
      <c r="AR225">
        <f>IF('ALL-Students'!AR228='Master Answer Key'!$B227, 1, 0)</f>
        <v>1</v>
      </c>
      <c r="AS225">
        <f>IF('ALL-Students'!AS228='Master Answer Key'!$B227, 1, 0)</f>
        <v>0</v>
      </c>
      <c r="AT225">
        <f>IF('ALL-Students'!AT228='Master Answer Key'!$B227, 1, 0)</f>
        <v>1</v>
      </c>
      <c r="AU225">
        <f>IF('ALL-Students'!AU228='Master Answer Key'!$B227, 1, 0)</f>
        <v>1</v>
      </c>
      <c r="AV225">
        <f>IF('ALL-Students'!AV228='Master Answer Key'!$B227, 1, 0)</f>
        <v>0</v>
      </c>
      <c r="AW225">
        <f>IF('ALL-Students'!AW228='Master Answer Key'!$B227, 1, 0)</f>
        <v>0</v>
      </c>
      <c r="AX225">
        <f>IF('ALL-Students'!AX228='Master Answer Key'!$B227, 1, 0)</f>
        <v>1</v>
      </c>
      <c r="AY225">
        <f>IF('ALL-Students'!AY228='Master Answer Key'!$B227, 1, 0)</f>
        <v>1</v>
      </c>
      <c r="AZ225">
        <f>IF('ALL-Students'!AZ228='Master Answer Key'!$B227, 1, 0)</f>
        <v>1</v>
      </c>
      <c r="BA225">
        <f>IF('ALL-Students'!BA228='Master Answer Key'!$B227, 1, 0)</f>
        <v>0</v>
      </c>
      <c r="BB225">
        <f>IF('ALL-Students'!BB228='Master Answer Key'!$B227, 1, 0)</f>
        <v>1</v>
      </c>
      <c r="BC225">
        <f>IF('ALL-Students'!BC228='Master Answer Key'!$B227, 1, 0)</f>
        <v>1</v>
      </c>
      <c r="BD225">
        <f>IF('ALL-Students'!BD228='Master Answer Key'!$B227, 1, 0)</f>
        <v>1</v>
      </c>
      <c r="BE225">
        <f>IF('ALL-Students'!BE228='Master Answer Key'!$B227, 1, 0)</f>
        <v>1</v>
      </c>
      <c r="BF225">
        <f>IF('ALL-Students'!BF228='Master Answer Key'!$B227, 1, 0)</f>
        <v>1</v>
      </c>
      <c r="BG225">
        <f>IF('ALL-Students'!BG228='Master Answer Key'!$B227, 1, 0)</f>
        <v>0</v>
      </c>
      <c r="BH225">
        <f>IF('ALL-Students'!BH228='Master Answer Key'!$B227, 1, 0)</f>
        <v>0</v>
      </c>
      <c r="BI225">
        <f>IF('ALL-Students'!BI228='Master Answer Key'!$B227, 1, 0)</f>
        <v>1</v>
      </c>
      <c r="BJ225">
        <f>IF('ALL-Students'!BJ228='Master Answer Key'!$B227, 1, 0)</f>
        <v>1</v>
      </c>
      <c r="BK225">
        <f>IF('ALL-Students'!BK228='Master Answer Key'!$B227, 1, 0)</f>
        <v>1</v>
      </c>
      <c r="BL225">
        <f>IF('ALL-Students'!BL228='Master Answer Key'!$B227, 1, 0)</f>
        <v>1</v>
      </c>
      <c r="BM225">
        <f>IF('ALL-Students'!BM228='Master Answer Key'!$B227, 1, 0)</f>
        <v>1</v>
      </c>
      <c r="BN225">
        <f>IF('ALL-Students'!BN228='Master Answer Key'!$B227, 1, 0)</f>
        <v>1</v>
      </c>
      <c r="BO225">
        <f>IF('ALL-Students'!BO228='Master Answer Key'!$B227, 1, 0)</f>
        <v>1</v>
      </c>
      <c r="BP225">
        <f>IF('ALL-Students'!BP228='Master Answer Key'!$B227, 1, 0)</f>
        <v>1</v>
      </c>
      <c r="BQ225">
        <f>IF('ALL-Students'!BQ228='Master Answer Key'!$B227, 1, 0)</f>
        <v>0</v>
      </c>
      <c r="BR225">
        <f>IF('ALL-Students'!BR228='Master Answer Key'!$B227, 1, 0)</f>
        <v>1</v>
      </c>
      <c r="BS225">
        <f>IF('ALL-Students'!BS228='Master Answer Key'!$B227, 1, 0)</f>
        <v>1</v>
      </c>
      <c r="BT225">
        <f>IF('ALL-Students'!BT228='Master Answer Key'!$B227, 1, 0)</f>
        <v>1</v>
      </c>
      <c r="BU225">
        <f>IF('ALL-Students'!BU228='Master Answer Key'!$B227, 1, 0)</f>
        <v>1</v>
      </c>
      <c r="BV225">
        <f>IF('ALL-Students'!BV228='Master Answer Key'!$B227, 1, 0)</f>
        <v>1</v>
      </c>
      <c r="BW225">
        <f>IF('ALL-Students'!BW228='Master Answer Key'!$B227, 1, 0)</f>
        <v>1</v>
      </c>
      <c r="BX225">
        <f>IF('ALL-Students'!BX228='Master Answer Key'!$B227, 1, 0)</f>
        <v>1</v>
      </c>
      <c r="BY225">
        <f>IF('ALL-Students'!BY228='Master Answer Key'!$B227, 1, 0)</f>
        <v>1</v>
      </c>
      <c r="BZ225">
        <f>IF('ALL-Students'!BZ228='Master Answer Key'!$B227, 1, 0)</f>
        <v>1</v>
      </c>
      <c r="CA225">
        <f>IF('ALL-Students'!CA228='Master Answer Key'!$B227, 1, 0)</f>
        <v>1</v>
      </c>
      <c r="CB225">
        <f>IF('ALL-Students'!CB228='Master Answer Key'!$B227, 1, 0)</f>
        <v>0</v>
      </c>
      <c r="CC225">
        <f>IF('ALL-Students'!CC228='Master Answer Key'!$B227, 1, 0)</f>
        <v>0</v>
      </c>
    </row>
    <row r="226">
      <c r="A226" s="5" t="s">
        <v>330</v>
      </c>
      <c r="B226">
        <f>IF('ALL-Students'!B229='Master Answer Key'!$B228, 1, 0)</f>
        <v>1</v>
      </c>
      <c r="C226">
        <f>IF('ALL-Students'!C229='Master Answer Key'!$B228, 1, 0)</f>
        <v>1</v>
      </c>
      <c r="D226">
        <f>IF('ALL-Students'!D229='Master Answer Key'!$B228, 1, 0)</f>
        <v>1</v>
      </c>
      <c r="E226">
        <f>IF('ALL-Students'!E229='Master Answer Key'!$B228, 1, 0)</f>
        <v>1</v>
      </c>
      <c r="F226">
        <f>IF('ALL-Students'!F229='Master Answer Key'!$B228, 1, 0)</f>
        <v>0</v>
      </c>
      <c r="G226">
        <f>IF('ALL-Students'!G229='Master Answer Key'!$B228, 1, 0)</f>
        <v>0</v>
      </c>
      <c r="H226">
        <f>IF('ALL-Students'!H229='Master Answer Key'!$B228, 1, 0)</f>
        <v>1</v>
      </c>
      <c r="I226">
        <f>IF('ALL-Students'!I229='Master Answer Key'!$B228, 1, 0)</f>
        <v>1</v>
      </c>
      <c r="J226">
        <f>IF('ALL-Students'!J229='Master Answer Key'!$B228, 1, 0)</f>
        <v>1</v>
      </c>
      <c r="K226">
        <f>IF('ALL-Students'!K229='Master Answer Key'!$B228, 1, 0)</f>
        <v>1</v>
      </c>
      <c r="L226">
        <f>IF('ALL-Students'!L229='Master Answer Key'!$B228, 1, 0)</f>
        <v>1</v>
      </c>
      <c r="M226">
        <f>IF('ALL-Students'!M229='Master Answer Key'!$B228, 1, 0)</f>
        <v>1</v>
      </c>
      <c r="N226">
        <f>IF('ALL-Students'!N229='Master Answer Key'!$B228, 1, 0)</f>
        <v>1</v>
      </c>
      <c r="O226">
        <f>IF('ALL-Students'!O229='Master Answer Key'!$B228, 1, 0)</f>
        <v>1</v>
      </c>
      <c r="P226">
        <f>IF('ALL-Students'!P229='Master Answer Key'!$B228, 1, 0)</f>
        <v>1</v>
      </c>
      <c r="Q226">
        <f>IF('ALL-Students'!Q229='Master Answer Key'!$B228, 1, 0)</f>
        <v>1</v>
      </c>
      <c r="R226">
        <f>IF('ALL-Students'!R229='Master Answer Key'!$B228, 1, 0)</f>
        <v>0</v>
      </c>
      <c r="S226">
        <f>IF('ALL-Students'!S229='Master Answer Key'!$B228, 1, 0)</f>
        <v>1</v>
      </c>
      <c r="T226">
        <f>IF('ALL-Students'!T229='Master Answer Key'!$B228, 1, 0)</f>
        <v>1</v>
      </c>
      <c r="U226">
        <f>IF('ALL-Students'!U229='Master Answer Key'!$B228, 1, 0)</f>
        <v>1</v>
      </c>
      <c r="V226">
        <f>IF('ALL-Students'!V229='Master Answer Key'!$B228, 1, 0)</f>
        <v>1</v>
      </c>
      <c r="W226">
        <f>IF('ALL-Students'!W229='Master Answer Key'!$B228, 1, 0)</f>
        <v>0</v>
      </c>
      <c r="X226">
        <f>IF('ALL-Students'!X229='Master Answer Key'!$B228, 1, 0)</f>
        <v>1</v>
      </c>
      <c r="Y226">
        <f>IF('ALL-Students'!Y229='Master Answer Key'!$B228, 1, 0)</f>
        <v>0</v>
      </c>
      <c r="Z226">
        <f>IF('ALL-Students'!Z229='Master Answer Key'!$B228, 1, 0)</f>
        <v>0</v>
      </c>
      <c r="AA226">
        <f>IF('ALL-Students'!AA229='Master Answer Key'!$B228, 1, 0)</f>
        <v>1</v>
      </c>
      <c r="AB226">
        <f>IF('ALL-Students'!AB229='Master Answer Key'!$B228, 1, 0)</f>
        <v>1</v>
      </c>
      <c r="AC226">
        <f>IF('ALL-Students'!AC229='Master Answer Key'!$B228, 1, 0)</f>
        <v>1</v>
      </c>
      <c r="AD226">
        <f>IF('ALL-Students'!AD229='Master Answer Key'!$B228, 1, 0)</f>
        <v>1</v>
      </c>
      <c r="AE226">
        <f>IF('ALL-Students'!AE229='Master Answer Key'!$B228, 1, 0)</f>
        <v>1</v>
      </c>
      <c r="AF226">
        <f>IF('ALL-Students'!AF229='Master Answer Key'!$B228, 1, 0)</f>
        <v>1</v>
      </c>
      <c r="AG226">
        <f>IF('ALL-Students'!AG229='Master Answer Key'!$B228, 1, 0)</f>
        <v>0</v>
      </c>
      <c r="AH226">
        <f>IF('ALL-Students'!AH229='Master Answer Key'!$B228, 1, 0)</f>
        <v>1</v>
      </c>
      <c r="AI226">
        <f>IF('ALL-Students'!AI229='Master Answer Key'!$B228, 1, 0)</f>
        <v>1</v>
      </c>
      <c r="AJ226">
        <f>IF('ALL-Students'!AJ229='Master Answer Key'!$B228, 1, 0)</f>
        <v>1</v>
      </c>
      <c r="AK226">
        <f>IF('ALL-Students'!AK229='Master Answer Key'!$B228, 1, 0)</f>
        <v>1</v>
      </c>
      <c r="AL226">
        <f>IF('ALL-Students'!AL229='Master Answer Key'!$B228, 1, 0)</f>
        <v>1</v>
      </c>
      <c r="AM226">
        <f>IF('ALL-Students'!AM229='Master Answer Key'!$B228, 1, 0)</f>
        <v>1</v>
      </c>
      <c r="AN226">
        <f>IF('ALL-Students'!AN229='Master Answer Key'!$B228, 1, 0)</f>
        <v>0</v>
      </c>
      <c r="AO226">
        <f>IF('ALL-Students'!AO229='Master Answer Key'!$B228, 1, 0)</f>
        <v>1</v>
      </c>
      <c r="AP226">
        <f>IF('ALL-Students'!AP229='Master Answer Key'!$B228, 1, 0)</f>
        <v>1</v>
      </c>
      <c r="AQ226">
        <f>IF('ALL-Students'!AQ229='Master Answer Key'!$B228, 1, 0)</f>
        <v>1</v>
      </c>
      <c r="AR226">
        <f>IF('ALL-Students'!AR229='Master Answer Key'!$B228, 1, 0)</f>
        <v>1</v>
      </c>
      <c r="AS226">
        <f>IF('ALL-Students'!AS229='Master Answer Key'!$B228, 1, 0)</f>
        <v>0</v>
      </c>
      <c r="AT226">
        <f>IF('ALL-Students'!AT229='Master Answer Key'!$B228, 1, 0)</f>
        <v>1</v>
      </c>
      <c r="AU226">
        <f>IF('ALL-Students'!AU229='Master Answer Key'!$B228, 1, 0)</f>
        <v>1</v>
      </c>
      <c r="AV226">
        <f>IF('ALL-Students'!AV229='Master Answer Key'!$B228, 1, 0)</f>
        <v>0</v>
      </c>
      <c r="AW226">
        <f>IF('ALL-Students'!AW229='Master Answer Key'!$B228, 1, 0)</f>
        <v>1</v>
      </c>
      <c r="AX226">
        <f>IF('ALL-Students'!AX229='Master Answer Key'!$B228, 1, 0)</f>
        <v>1</v>
      </c>
      <c r="AY226">
        <f>IF('ALL-Students'!AY229='Master Answer Key'!$B228, 1, 0)</f>
        <v>1</v>
      </c>
      <c r="AZ226">
        <f>IF('ALL-Students'!AZ229='Master Answer Key'!$B228, 1, 0)</f>
        <v>1</v>
      </c>
      <c r="BA226">
        <f>IF('ALL-Students'!BA229='Master Answer Key'!$B228, 1, 0)</f>
        <v>1</v>
      </c>
      <c r="BB226">
        <f>IF('ALL-Students'!BB229='Master Answer Key'!$B228, 1, 0)</f>
        <v>1</v>
      </c>
      <c r="BC226">
        <f>IF('ALL-Students'!BC229='Master Answer Key'!$B228, 1, 0)</f>
        <v>1</v>
      </c>
      <c r="BD226">
        <f>IF('ALL-Students'!BD229='Master Answer Key'!$B228, 1, 0)</f>
        <v>1</v>
      </c>
      <c r="BE226">
        <f>IF('ALL-Students'!BE229='Master Answer Key'!$B228, 1, 0)</f>
        <v>1</v>
      </c>
      <c r="BF226">
        <f>IF('ALL-Students'!BF229='Master Answer Key'!$B228, 1, 0)</f>
        <v>0</v>
      </c>
      <c r="BG226">
        <f>IF('ALL-Students'!BG229='Master Answer Key'!$B228, 1, 0)</f>
        <v>1</v>
      </c>
      <c r="BH226">
        <f>IF('ALL-Students'!BH229='Master Answer Key'!$B228, 1, 0)</f>
        <v>1</v>
      </c>
      <c r="BI226">
        <f>IF('ALL-Students'!BI229='Master Answer Key'!$B228, 1, 0)</f>
        <v>1</v>
      </c>
      <c r="BJ226">
        <f>IF('ALL-Students'!BJ229='Master Answer Key'!$B228, 1, 0)</f>
        <v>1</v>
      </c>
      <c r="BK226">
        <f>IF('ALL-Students'!BK229='Master Answer Key'!$B228, 1, 0)</f>
        <v>1</v>
      </c>
      <c r="BL226">
        <f>IF('ALL-Students'!BL229='Master Answer Key'!$B228, 1, 0)</f>
        <v>1</v>
      </c>
      <c r="BM226">
        <f>IF('ALL-Students'!BM229='Master Answer Key'!$B228, 1, 0)</f>
        <v>1</v>
      </c>
      <c r="BN226">
        <f>IF('ALL-Students'!BN229='Master Answer Key'!$B228, 1, 0)</f>
        <v>1</v>
      </c>
      <c r="BO226">
        <f>IF('ALL-Students'!BO229='Master Answer Key'!$B228, 1, 0)</f>
        <v>1</v>
      </c>
      <c r="BP226">
        <f>IF('ALL-Students'!BP229='Master Answer Key'!$B228, 1, 0)</f>
        <v>1</v>
      </c>
      <c r="BQ226">
        <f>IF('ALL-Students'!BQ229='Master Answer Key'!$B228, 1, 0)</f>
        <v>1</v>
      </c>
      <c r="BR226">
        <f>IF('ALL-Students'!BR229='Master Answer Key'!$B228, 1, 0)</f>
        <v>1</v>
      </c>
      <c r="BS226">
        <f>IF('ALL-Students'!BS229='Master Answer Key'!$B228, 1, 0)</f>
        <v>1</v>
      </c>
      <c r="BT226">
        <f>IF('ALL-Students'!BT229='Master Answer Key'!$B228, 1, 0)</f>
        <v>1</v>
      </c>
      <c r="BU226">
        <f>IF('ALL-Students'!BU229='Master Answer Key'!$B228, 1, 0)</f>
        <v>1</v>
      </c>
      <c r="BV226">
        <f>IF('ALL-Students'!BV229='Master Answer Key'!$B228, 1, 0)</f>
        <v>1</v>
      </c>
      <c r="BW226">
        <f>IF('ALL-Students'!BW229='Master Answer Key'!$B228, 1, 0)</f>
        <v>1</v>
      </c>
      <c r="BX226">
        <f>IF('ALL-Students'!BX229='Master Answer Key'!$B228, 1, 0)</f>
        <v>1</v>
      </c>
      <c r="BY226">
        <f>IF('ALL-Students'!BY229='Master Answer Key'!$B228, 1, 0)</f>
        <v>1</v>
      </c>
      <c r="BZ226">
        <f>IF('ALL-Students'!BZ229='Master Answer Key'!$B228, 1, 0)</f>
        <v>1</v>
      </c>
      <c r="CA226">
        <f>IF('ALL-Students'!CA229='Master Answer Key'!$B228, 1, 0)</f>
        <v>1</v>
      </c>
      <c r="CB226">
        <f>IF('ALL-Students'!CB229='Master Answer Key'!$B228, 1, 0)</f>
        <v>1</v>
      </c>
      <c r="CC226">
        <f>IF('ALL-Students'!CC229='Master Answer Key'!$B228, 1, 0)</f>
        <v>1</v>
      </c>
    </row>
    <row r="227">
      <c r="A227" s="5" t="s">
        <v>331</v>
      </c>
      <c r="B227">
        <f>IF('ALL-Students'!B230='Master Answer Key'!$B229, 1, 0)</f>
        <v>1</v>
      </c>
      <c r="C227">
        <f>IF('ALL-Students'!C230='Master Answer Key'!$B229, 1, 0)</f>
        <v>1</v>
      </c>
      <c r="D227">
        <f>IF('ALL-Students'!D230='Master Answer Key'!$B229, 1, 0)</f>
        <v>1</v>
      </c>
      <c r="E227">
        <f>IF('ALL-Students'!E230='Master Answer Key'!$B229, 1, 0)</f>
        <v>1</v>
      </c>
      <c r="F227">
        <f>IF('ALL-Students'!F230='Master Answer Key'!$B229, 1, 0)</f>
        <v>1</v>
      </c>
      <c r="G227">
        <f>IF('ALL-Students'!G230='Master Answer Key'!$B229, 1, 0)</f>
        <v>0</v>
      </c>
      <c r="H227">
        <f>IF('ALL-Students'!H230='Master Answer Key'!$B229, 1, 0)</f>
        <v>1</v>
      </c>
      <c r="I227">
        <f>IF('ALL-Students'!I230='Master Answer Key'!$B229, 1, 0)</f>
        <v>0</v>
      </c>
      <c r="J227">
        <f>IF('ALL-Students'!J230='Master Answer Key'!$B229, 1, 0)</f>
        <v>1</v>
      </c>
      <c r="K227">
        <f>IF('ALL-Students'!K230='Master Answer Key'!$B229, 1, 0)</f>
        <v>1</v>
      </c>
      <c r="L227">
        <f>IF('ALL-Students'!L230='Master Answer Key'!$B229, 1, 0)</f>
        <v>1</v>
      </c>
      <c r="M227">
        <f>IF('ALL-Students'!M230='Master Answer Key'!$B229, 1, 0)</f>
        <v>1</v>
      </c>
      <c r="N227">
        <f>IF('ALL-Students'!N230='Master Answer Key'!$B229, 1, 0)</f>
        <v>1</v>
      </c>
      <c r="O227">
        <f>IF('ALL-Students'!O230='Master Answer Key'!$B229, 1, 0)</f>
        <v>1</v>
      </c>
      <c r="P227">
        <f>IF('ALL-Students'!P230='Master Answer Key'!$B229, 1, 0)</f>
        <v>1</v>
      </c>
      <c r="Q227">
        <f>IF('ALL-Students'!Q230='Master Answer Key'!$B229, 1, 0)</f>
        <v>1</v>
      </c>
      <c r="R227">
        <f>IF('ALL-Students'!R230='Master Answer Key'!$B229, 1, 0)</f>
        <v>1</v>
      </c>
      <c r="S227">
        <f>IF('ALL-Students'!S230='Master Answer Key'!$B229, 1, 0)</f>
        <v>0</v>
      </c>
      <c r="T227">
        <f>IF('ALL-Students'!T230='Master Answer Key'!$B229, 1, 0)</f>
        <v>1</v>
      </c>
      <c r="U227">
        <f>IF('ALL-Students'!U230='Master Answer Key'!$B229, 1, 0)</f>
        <v>0</v>
      </c>
      <c r="V227">
        <f>IF('ALL-Students'!V230='Master Answer Key'!$B229, 1, 0)</f>
        <v>0</v>
      </c>
      <c r="W227">
        <f>IF('ALL-Students'!W230='Master Answer Key'!$B229, 1, 0)</f>
        <v>0</v>
      </c>
      <c r="X227">
        <f>IF('ALL-Students'!X230='Master Answer Key'!$B229, 1, 0)</f>
        <v>1</v>
      </c>
      <c r="Y227">
        <f>IF('ALL-Students'!Y230='Master Answer Key'!$B229, 1, 0)</f>
        <v>0</v>
      </c>
      <c r="Z227">
        <f>IF('ALL-Students'!Z230='Master Answer Key'!$B229, 1, 0)</f>
        <v>0</v>
      </c>
      <c r="AA227">
        <f>IF('ALL-Students'!AA230='Master Answer Key'!$B229, 1, 0)</f>
        <v>1</v>
      </c>
      <c r="AB227">
        <f>IF('ALL-Students'!AB230='Master Answer Key'!$B229, 1, 0)</f>
        <v>1</v>
      </c>
      <c r="AC227">
        <f>IF('ALL-Students'!AC230='Master Answer Key'!$B229, 1, 0)</f>
        <v>0</v>
      </c>
      <c r="AD227">
        <f>IF('ALL-Students'!AD230='Master Answer Key'!$B229, 1, 0)</f>
        <v>1</v>
      </c>
      <c r="AE227">
        <f>IF('ALL-Students'!AE230='Master Answer Key'!$B229, 1, 0)</f>
        <v>1</v>
      </c>
      <c r="AF227">
        <f>IF('ALL-Students'!AF230='Master Answer Key'!$B229, 1, 0)</f>
        <v>1</v>
      </c>
      <c r="AG227">
        <f>IF('ALL-Students'!AG230='Master Answer Key'!$B229, 1, 0)</f>
        <v>1</v>
      </c>
      <c r="AH227">
        <f>IF('ALL-Students'!AH230='Master Answer Key'!$B229, 1, 0)</f>
        <v>1</v>
      </c>
      <c r="AI227">
        <f>IF('ALL-Students'!AI230='Master Answer Key'!$B229, 1, 0)</f>
        <v>1</v>
      </c>
      <c r="AJ227">
        <f>IF('ALL-Students'!AJ230='Master Answer Key'!$B229, 1, 0)</f>
        <v>1</v>
      </c>
      <c r="AK227">
        <f>IF('ALL-Students'!AK230='Master Answer Key'!$B229, 1, 0)</f>
        <v>1</v>
      </c>
      <c r="AL227">
        <f>IF('ALL-Students'!AL230='Master Answer Key'!$B229, 1, 0)</f>
        <v>1</v>
      </c>
      <c r="AM227">
        <f>IF('ALL-Students'!AM230='Master Answer Key'!$B229, 1, 0)</f>
        <v>1</v>
      </c>
      <c r="AN227">
        <f>IF('ALL-Students'!AN230='Master Answer Key'!$B229, 1, 0)</f>
        <v>0</v>
      </c>
      <c r="AO227">
        <f>IF('ALL-Students'!AO230='Master Answer Key'!$B229, 1, 0)</f>
        <v>1</v>
      </c>
      <c r="AP227">
        <f>IF('ALL-Students'!AP230='Master Answer Key'!$B229, 1, 0)</f>
        <v>1</v>
      </c>
      <c r="AQ227">
        <f>IF('ALL-Students'!AQ230='Master Answer Key'!$B229, 1, 0)</f>
        <v>1</v>
      </c>
      <c r="AR227">
        <f>IF('ALL-Students'!AR230='Master Answer Key'!$B229, 1, 0)</f>
        <v>1</v>
      </c>
      <c r="AS227">
        <f>IF('ALL-Students'!AS230='Master Answer Key'!$B229, 1, 0)</f>
        <v>0</v>
      </c>
      <c r="AT227">
        <f>IF('ALL-Students'!AT230='Master Answer Key'!$B229, 1, 0)</f>
        <v>1</v>
      </c>
      <c r="AU227">
        <f>IF('ALL-Students'!AU230='Master Answer Key'!$B229, 1, 0)</f>
        <v>1</v>
      </c>
      <c r="AV227">
        <f>IF('ALL-Students'!AV230='Master Answer Key'!$B229, 1, 0)</f>
        <v>0</v>
      </c>
      <c r="AW227">
        <f>IF('ALL-Students'!AW230='Master Answer Key'!$B229, 1, 0)</f>
        <v>1</v>
      </c>
      <c r="AX227">
        <f>IF('ALL-Students'!AX230='Master Answer Key'!$B229, 1, 0)</f>
        <v>1</v>
      </c>
      <c r="AY227">
        <f>IF('ALL-Students'!AY230='Master Answer Key'!$B229, 1, 0)</f>
        <v>1</v>
      </c>
      <c r="AZ227">
        <f>IF('ALL-Students'!AZ230='Master Answer Key'!$B229, 1, 0)</f>
        <v>1</v>
      </c>
      <c r="BA227">
        <f>IF('ALL-Students'!BA230='Master Answer Key'!$B229, 1, 0)</f>
        <v>1</v>
      </c>
      <c r="BB227">
        <f>IF('ALL-Students'!BB230='Master Answer Key'!$B229, 1, 0)</f>
        <v>0</v>
      </c>
      <c r="BC227">
        <f>IF('ALL-Students'!BC230='Master Answer Key'!$B229, 1, 0)</f>
        <v>1</v>
      </c>
      <c r="BD227">
        <f>IF('ALL-Students'!BD230='Master Answer Key'!$B229, 1, 0)</f>
        <v>1</v>
      </c>
      <c r="BE227">
        <f>IF('ALL-Students'!BE230='Master Answer Key'!$B229, 1, 0)</f>
        <v>1</v>
      </c>
      <c r="BF227">
        <f>IF('ALL-Students'!BF230='Master Answer Key'!$B229, 1, 0)</f>
        <v>1</v>
      </c>
      <c r="BG227">
        <f>IF('ALL-Students'!BG230='Master Answer Key'!$B229, 1, 0)</f>
        <v>1</v>
      </c>
      <c r="BH227">
        <f>IF('ALL-Students'!BH230='Master Answer Key'!$B229, 1, 0)</f>
        <v>1</v>
      </c>
      <c r="BI227">
        <f>IF('ALL-Students'!BI230='Master Answer Key'!$B229, 1, 0)</f>
        <v>1</v>
      </c>
      <c r="BJ227">
        <f>IF('ALL-Students'!BJ230='Master Answer Key'!$B229, 1, 0)</f>
        <v>1</v>
      </c>
      <c r="BK227">
        <f>IF('ALL-Students'!BK230='Master Answer Key'!$B229, 1, 0)</f>
        <v>1</v>
      </c>
      <c r="BL227">
        <f>IF('ALL-Students'!BL230='Master Answer Key'!$B229, 1, 0)</f>
        <v>1</v>
      </c>
      <c r="BM227">
        <f>IF('ALL-Students'!BM230='Master Answer Key'!$B229, 1, 0)</f>
        <v>1</v>
      </c>
      <c r="BN227">
        <f>IF('ALL-Students'!BN230='Master Answer Key'!$B229, 1, 0)</f>
        <v>1</v>
      </c>
      <c r="BO227">
        <f>IF('ALL-Students'!BO230='Master Answer Key'!$B229, 1, 0)</f>
        <v>1</v>
      </c>
      <c r="BP227">
        <f>IF('ALL-Students'!BP230='Master Answer Key'!$B229, 1, 0)</f>
        <v>1</v>
      </c>
      <c r="BQ227">
        <f>IF('ALL-Students'!BQ230='Master Answer Key'!$B229, 1, 0)</f>
        <v>1</v>
      </c>
      <c r="BR227">
        <f>IF('ALL-Students'!BR230='Master Answer Key'!$B229, 1, 0)</f>
        <v>1</v>
      </c>
      <c r="BS227">
        <f>IF('ALL-Students'!BS230='Master Answer Key'!$B229, 1, 0)</f>
        <v>1</v>
      </c>
      <c r="BT227">
        <f>IF('ALL-Students'!BT230='Master Answer Key'!$B229, 1, 0)</f>
        <v>1</v>
      </c>
      <c r="BU227">
        <f>IF('ALL-Students'!BU230='Master Answer Key'!$B229, 1, 0)</f>
        <v>1</v>
      </c>
      <c r="BV227">
        <f>IF('ALL-Students'!BV230='Master Answer Key'!$B229, 1, 0)</f>
        <v>1</v>
      </c>
      <c r="BW227">
        <f>IF('ALL-Students'!BW230='Master Answer Key'!$B229, 1, 0)</f>
        <v>1</v>
      </c>
      <c r="BX227">
        <f>IF('ALL-Students'!BX230='Master Answer Key'!$B229, 1, 0)</f>
        <v>1</v>
      </c>
      <c r="BY227">
        <f>IF('ALL-Students'!BY230='Master Answer Key'!$B229, 1, 0)</f>
        <v>1</v>
      </c>
      <c r="BZ227">
        <f>IF('ALL-Students'!BZ230='Master Answer Key'!$B229, 1, 0)</f>
        <v>1</v>
      </c>
      <c r="CA227">
        <f>IF('ALL-Students'!CA230='Master Answer Key'!$B229, 1, 0)</f>
        <v>1</v>
      </c>
      <c r="CB227">
        <f>IF('ALL-Students'!CB230='Master Answer Key'!$B229, 1, 0)</f>
        <v>1</v>
      </c>
      <c r="CC227">
        <f>IF('ALL-Students'!CC230='Master Answer Key'!$B229, 1, 0)</f>
        <v>1</v>
      </c>
    </row>
    <row r="228">
      <c r="A228" s="5" t="s">
        <v>332</v>
      </c>
      <c r="B228">
        <f>IF('ALL-Students'!B231='Master Answer Key'!$B230, 1, 0)</f>
        <v>1</v>
      </c>
      <c r="C228">
        <f>IF('ALL-Students'!C231='Master Answer Key'!$B230, 1, 0)</f>
        <v>1</v>
      </c>
      <c r="D228">
        <f>IF('ALL-Students'!D231='Master Answer Key'!$B230, 1, 0)</f>
        <v>1</v>
      </c>
      <c r="E228">
        <f>IF('ALL-Students'!E231='Master Answer Key'!$B230, 1, 0)</f>
        <v>1</v>
      </c>
      <c r="F228">
        <f>IF('ALL-Students'!F231='Master Answer Key'!$B230, 1, 0)</f>
        <v>1</v>
      </c>
      <c r="G228">
        <f>IF('ALL-Students'!G231='Master Answer Key'!$B230, 1, 0)</f>
        <v>0</v>
      </c>
      <c r="H228">
        <f>IF('ALL-Students'!H231='Master Answer Key'!$B230, 1, 0)</f>
        <v>1</v>
      </c>
      <c r="I228">
        <f>IF('ALL-Students'!I231='Master Answer Key'!$B230, 1, 0)</f>
        <v>1</v>
      </c>
      <c r="J228">
        <f>IF('ALL-Students'!J231='Master Answer Key'!$B230, 1, 0)</f>
        <v>1</v>
      </c>
      <c r="K228">
        <f>IF('ALL-Students'!K231='Master Answer Key'!$B230, 1, 0)</f>
        <v>1</v>
      </c>
      <c r="L228">
        <f>IF('ALL-Students'!L231='Master Answer Key'!$B230, 1, 0)</f>
        <v>1</v>
      </c>
      <c r="M228">
        <f>IF('ALL-Students'!M231='Master Answer Key'!$B230, 1, 0)</f>
        <v>1</v>
      </c>
      <c r="N228">
        <f>IF('ALL-Students'!N231='Master Answer Key'!$B230, 1, 0)</f>
        <v>1</v>
      </c>
      <c r="O228">
        <f>IF('ALL-Students'!O231='Master Answer Key'!$B230, 1, 0)</f>
        <v>1</v>
      </c>
      <c r="P228">
        <f>IF('ALL-Students'!P231='Master Answer Key'!$B230, 1, 0)</f>
        <v>1</v>
      </c>
      <c r="Q228">
        <f>IF('ALL-Students'!Q231='Master Answer Key'!$B230, 1, 0)</f>
        <v>1</v>
      </c>
      <c r="R228">
        <f>IF('ALL-Students'!R231='Master Answer Key'!$B230, 1, 0)</f>
        <v>0</v>
      </c>
      <c r="S228">
        <f>IF('ALL-Students'!S231='Master Answer Key'!$B230, 1, 0)</f>
        <v>0</v>
      </c>
      <c r="T228">
        <f>IF('ALL-Students'!T231='Master Answer Key'!$B230, 1, 0)</f>
        <v>1</v>
      </c>
      <c r="U228">
        <f>IF('ALL-Students'!U231='Master Answer Key'!$B230, 1, 0)</f>
        <v>1</v>
      </c>
      <c r="V228">
        <f>IF('ALL-Students'!V231='Master Answer Key'!$B230, 1, 0)</f>
        <v>1</v>
      </c>
      <c r="W228">
        <f>IF('ALL-Students'!W231='Master Answer Key'!$B230, 1, 0)</f>
        <v>0</v>
      </c>
      <c r="X228">
        <f>IF('ALL-Students'!X231='Master Answer Key'!$B230, 1, 0)</f>
        <v>1</v>
      </c>
      <c r="Y228">
        <f>IF('ALL-Students'!Y231='Master Answer Key'!$B230, 1, 0)</f>
        <v>0</v>
      </c>
      <c r="Z228">
        <f>IF('ALL-Students'!Z231='Master Answer Key'!$B230, 1, 0)</f>
        <v>0</v>
      </c>
      <c r="AA228">
        <f>IF('ALL-Students'!AA231='Master Answer Key'!$B230, 1, 0)</f>
        <v>1</v>
      </c>
      <c r="AB228">
        <f>IF('ALL-Students'!AB231='Master Answer Key'!$B230, 1, 0)</f>
        <v>1</v>
      </c>
      <c r="AC228">
        <f>IF('ALL-Students'!AC231='Master Answer Key'!$B230, 1, 0)</f>
        <v>0</v>
      </c>
      <c r="AD228">
        <f>IF('ALL-Students'!AD231='Master Answer Key'!$B230, 1, 0)</f>
        <v>0</v>
      </c>
      <c r="AE228">
        <f>IF('ALL-Students'!AE231='Master Answer Key'!$B230, 1, 0)</f>
        <v>1</v>
      </c>
      <c r="AF228">
        <f>IF('ALL-Students'!AF231='Master Answer Key'!$B230, 1, 0)</f>
        <v>0</v>
      </c>
      <c r="AG228">
        <f>IF('ALL-Students'!AG231='Master Answer Key'!$B230, 1, 0)</f>
        <v>1</v>
      </c>
      <c r="AH228">
        <f>IF('ALL-Students'!AH231='Master Answer Key'!$B230, 1, 0)</f>
        <v>0</v>
      </c>
      <c r="AI228">
        <f>IF('ALL-Students'!AI231='Master Answer Key'!$B230, 1, 0)</f>
        <v>1</v>
      </c>
      <c r="AJ228">
        <f>IF('ALL-Students'!AJ231='Master Answer Key'!$B230, 1, 0)</f>
        <v>1</v>
      </c>
      <c r="AK228">
        <f>IF('ALL-Students'!AK231='Master Answer Key'!$B230, 1, 0)</f>
        <v>1</v>
      </c>
      <c r="AL228">
        <f>IF('ALL-Students'!AL231='Master Answer Key'!$B230, 1, 0)</f>
        <v>0</v>
      </c>
      <c r="AM228">
        <f>IF('ALL-Students'!AM231='Master Answer Key'!$B230, 1, 0)</f>
        <v>1</v>
      </c>
      <c r="AN228">
        <f>IF('ALL-Students'!AN231='Master Answer Key'!$B230, 1, 0)</f>
        <v>0</v>
      </c>
      <c r="AO228">
        <f>IF('ALL-Students'!AO231='Master Answer Key'!$B230, 1, 0)</f>
        <v>1</v>
      </c>
      <c r="AP228">
        <f>IF('ALL-Students'!AP231='Master Answer Key'!$B230, 1, 0)</f>
        <v>1</v>
      </c>
      <c r="AQ228">
        <f>IF('ALL-Students'!AQ231='Master Answer Key'!$B230, 1, 0)</f>
        <v>1</v>
      </c>
      <c r="AR228">
        <f>IF('ALL-Students'!AR231='Master Answer Key'!$B230, 1, 0)</f>
        <v>1</v>
      </c>
      <c r="AS228">
        <f>IF('ALL-Students'!AS231='Master Answer Key'!$B230, 1, 0)</f>
        <v>0</v>
      </c>
      <c r="AT228">
        <f>IF('ALL-Students'!AT231='Master Answer Key'!$B230, 1, 0)</f>
        <v>1</v>
      </c>
      <c r="AU228">
        <f>IF('ALL-Students'!AU231='Master Answer Key'!$B230, 1, 0)</f>
        <v>1</v>
      </c>
      <c r="AV228">
        <f>IF('ALL-Students'!AV231='Master Answer Key'!$B230, 1, 0)</f>
        <v>0</v>
      </c>
      <c r="AW228">
        <f>IF('ALL-Students'!AW231='Master Answer Key'!$B230, 1, 0)</f>
        <v>1</v>
      </c>
      <c r="AX228">
        <f>IF('ALL-Students'!AX231='Master Answer Key'!$B230, 1, 0)</f>
        <v>1</v>
      </c>
      <c r="AY228">
        <f>IF('ALL-Students'!AY231='Master Answer Key'!$B230, 1, 0)</f>
        <v>1</v>
      </c>
      <c r="AZ228">
        <f>IF('ALL-Students'!AZ231='Master Answer Key'!$B230, 1, 0)</f>
        <v>0</v>
      </c>
      <c r="BA228">
        <f>IF('ALL-Students'!BA231='Master Answer Key'!$B230, 1, 0)</f>
        <v>1</v>
      </c>
      <c r="BB228">
        <f>IF('ALL-Students'!BB231='Master Answer Key'!$B230, 1, 0)</f>
        <v>1</v>
      </c>
      <c r="BC228">
        <f>IF('ALL-Students'!BC231='Master Answer Key'!$B230, 1, 0)</f>
        <v>1</v>
      </c>
      <c r="BD228">
        <f>IF('ALL-Students'!BD231='Master Answer Key'!$B230, 1, 0)</f>
        <v>1</v>
      </c>
      <c r="BE228">
        <f>IF('ALL-Students'!BE231='Master Answer Key'!$B230, 1, 0)</f>
        <v>1</v>
      </c>
      <c r="BF228">
        <f>IF('ALL-Students'!BF231='Master Answer Key'!$B230, 1, 0)</f>
        <v>1</v>
      </c>
      <c r="BG228">
        <f>IF('ALL-Students'!BG231='Master Answer Key'!$B230, 1, 0)</f>
        <v>1</v>
      </c>
      <c r="BH228">
        <f>IF('ALL-Students'!BH231='Master Answer Key'!$B230, 1, 0)</f>
        <v>1</v>
      </c>
      <c r="BI228">
        <f>IF('ALL-Students'!BI231='Master Answer Key'!$B230, 1, 0)</f>
        <v>1</v>
      </c>
      <c r="BJ228">
        <f>IF('ALL-Students'!BJ231='Master Answer Key'!$B230, 1, 0)</f>
        <v>1</v>
      </c>
      <c r="BK228">
        <f>IF('ALL-Students'!BK231='Master Answer Key'!$B230, 1, 0)</f>
        <v>1</v>
      </c>
      <c r="BL228">
        <f>IF('ALL-Students'!BL231='Master Answer Key'!$B230, 1, 0)</f>
        <v>1</v>
      </c>
      <c r="BM228">
        <f>IF('ALL-Students'!BM231='Master Answer Key'!$B230, 1, 0)</f>
        <v>1</v>
      </c>
      <c r="BN228">
        <f>IF('ALL-Students'!BN231='Master Answer Key'!$B230, 1, 0)</f>
        <v>1</v>
      </c>
      <c r="BO228">
        <f>IF('ALL-Students'!BO231='Master Answer Key'!$B230, 1, 0)</f>
        <v>1</v>
      </c>
      <c r="BP228">
        <f>IF('ALL-Students'!BP231='Master Answer Key'!$B230, 1, 0)</f>
        <v>1</v>
      </c>
      <c r="BQ228">
        <f>IF('ALL-Students'!BQ231='Master Answer Key'!$B230, 1, 0)</f>
        <v>1</v>
      </c>
      <c r="BR228">
        <f>IF('ALL-Students'!BR231='Master Answer Key'!$B230, 1, 0)</f>
        <v>1</v>
      </c>
      <c r="BS228">
        <f>IF('ALL-Students'!BS231='Master Answer Key'!$B230, 1, 0)</f>
        <v>1</v>
      </c>
      <c r="BT228">
        <f>IF('ALL-Students'!BT231='Master Answer Key'!$B230, 1, 0)</f>
        <v>1</v>
      </c>
      <c r="BU228">
        <f>IF('ALL-Students'!BU231='Master Answer Key'!$B230, 1, 0)</f>
        <v>1</v>
      </c>
      <c r="BV228">
        <f>IF('ALL-Students'!BV231='Master Answer Key'!$B230, 1, 0)</f>
        <v>1</v>
      </c>
      <c r="BW228">
        <f>IF('ALL-Students'!BW231='Master Answer Key'!$B230, 1, 0)</f>
        <v>1</v>
      </c>
      <c r="BX228">
        <f>IF('ALL-Students'!BX231='Master Answer Key'!$B230, 1, 0)</f>
        <v>1</v>
      </c>
      <c r="BY228">
        <f>IF('ALL-Students'!BY231='Master Answer Key'!$B230, 1, 0)</f>
        <v>1</v>
      </c>
      <c r="BZ228">
        <f>IF('ALL-Students'!BZ231='Master Answer Key'!$B230, 1, 0)</f>
        <v>1</v>
      </c>
      <c r="CA228">
        <f>IF('ALL-Students'!CA231='Master Answer Key'!$B230, 1, 0)</f>
        <v>1</v>
      </c>
      <c r="CB228">
        <f>IF('ALL-Students'!CB231='Master Answer Key'!$B230, 1, 0)</f>
        <v>1</v>
      </c>
      <c r="CC228">
        <f>IF('ALL-Students'!CC231='Master Answer Key'!$B230, 1, 0)</f>
        <v>1</v>
      </c>
    </row>
    <row r="229">
      <c r="A229" s="5" t="s">
        <v>333</v>
      </c>
      <c r="B229">
        <f>IF('ALL-Students'!B232='Master Answer Key'!$B231, 1, 0)</f>
        <v>1</v>
      </c>
      <c r="C229">
        <f>IF('ALL-Students'!C232='Master Answer Key'!$B231, 1, 0)</f>
        <v>1</v>
      </c>
      <c r="D229">
        <f>IF('ALL-Students'!D232='Master Answer Key'!$B231, 1, 0)</f>
        <v>1</v>
      </c>
      <c r="E229">
        <f>IF('ALL-Students'!E232='Master Answer Key'!$B231, 1, 0)</f>
        <v>1</v>
      </c>
      <c r="F229">
        <f>IF('ALL-Students'!F232='Master Answer Key'!$B231, 1, 0)</f>
        <v>1</v>
      </c>
      <c r="G229">
        <f>IF('ALL-Students'!G232='Master Answer Key'!$B231, 1, 0)</f>
        <v>0</v>
      </c>
      <c r="H229">
        <f>IF('ALL-Students'!H232='Master Answer Key'!$B231, 1, 0)</f>
        <v>1</v>
      </c>
      <c r="I229">
        <f>IF('ALL-Students'!I232='Master Answer Key'!$B231, 1, 0)</f>
        <v>0</v>
      </c>
      <c r="J229">
        <f>IF('ALL-Students'!J232='Master Answer Key'!$B231, 1, 0)</f>
        <v>1</v>
      </c>
      <c r="K229">
        <f>IF('ALL-Students'!K232='Master Answer Key'!$B231, 1, 0)</f>
        <v>0</v>
      </c>
      <c r="L229">
        <f>IF('ALL-Students'!L232='Master Answer Key'!$B231, 1, 0)</f>
        <v>1</v>
      </c>
      <c r="M229">
        <f>IF('ALL-Students'!M232='Master Answer Key'!$B231, 1, 0)</f>
        <v>1</v>
      </c>
      <c r="N229">
        <f>IF('ALL-Students'!N232='Master Answer Key'!$B231, 1, 0)</f>
        <v>1</v>
      </c>
      <c r="O229">
        <f>IF('ALL-Students'!O232='Master Answer Key'!$B231, 1, 0)</f>
        <v>1</v>
      </c>
      <c r="P229">
        <f>IF('ALL-Students'!P232='Master Answer Key'!$B231, 1, 0)</f>
        <v>1</v>
      </c>
      <c r="Q229">
        <f>IF('ALL-Students'!Q232='Master Answer Key'!$B231, 1, 0)</f>
        <v>1</v>
      </c>
      <c r="R229">
        <f>IF('ALL-Students'!R232='Master Answer Key'!$B231, 1, 0)</f>
        <v>1</v>
      </c>
      <c r="S229">
        <f>IF('ALL-Students'!S232='Master Answer Key'!$B231, 1, 0)</f>
        <v>1</v>
      </c>
      <c r="T229">
        <f>IF('ALL-Students'!T232='Master Answer Key'!$B231, 1, 0)</f>
        <v>1</v>
      </c>
      <c r="U229">
        <f>IF('ALL-Students'!U232='Master Answer Key'!$B231, 1, 0)</f>
        <v>1</v>
      </c>
      <c r="V229">
        <f>IF('ALL-Students'!V232='Master Answer Key'!$B231, 1, 0)</f>
        <v>1</v>
      </c>
      <c r="W229">
        <f>IF('ALL-Students'!W232='Master Answer Key'!$B231, 1, 0)</f>
        <v>0</v>
      </c>
      <c r="X229">
        <f>IF('ALL-Students'!X232='Master Answer Key'!$B231, 1, 0)</f>
        <v>1</v>
      </c>
      <c r="Y229">
        <f>IF('ALL-Students'!Y232='Master Answer Key'!$B231, 1, 0)</f>
        <v>0</v>
      </c>
      <c r="Z229">
        <f>IF('ALL-Students'!Z232='Master Answer Key'!$B231, 1, 0)</f>
        <v>0</v>
      </c>
      <c r="AA229">
        <f>IF('ALL-Students'!AA232='Master Answer Key'!$B231, 1, 0)</f>
        <v>1</v>
      </c>
      <c r="AB229">
        <f>IF('ALL-Students'!AB232='Master Answer Key'!$B231, 1, 0)</f>
        <v>1</v>
      </c>
      <c r="AC229">
        <f>IF('ALL-Students'!AC232='Master Answer Key'!$B231, 1, 0)</f>
        <v>0</v>
      </c>
      <c r="AD229">
        <f>IF('ALL-Students'!AD232='Master Answer Key'!$B231, 1, 0)</f>
        <v>1</v>
      </c>
      <c r="AE229">
        <f>IF('ALL-Students'!AE232='Master Answer Key'!$B231, 1, 0)</f>
        <v>1</v>
      </c>
      <c r="AF229">
        <f>IF('ALL-Students'!AF232='Master Answer Key'!$B231, 1, 0)</f>
        <v>1</v>
      </c>
      <c r="AG229">
        <f>IF('ALL-Students'!AG232='Master Answer Key'!$B231, 1, 0)</f>
        <v>0</v>
      </c>
      <c r="AH229">
        <f>IF('ALL-Students'!AH232='Master Answer Key'!$B231, 1, 0)</f>
        <v>1</v>
      </c>
      <c r="AI229">
        <f>IF('ALL-Students'!AI232='Master Answer Key'!$B231, 1, 0)</f>
        <v>1</v>
      </c>
      <c r="AJ229">
        <f>IF('ALL-Students'!AJ232='Master Answer Key'!$B231, 1, 0)</f>
        <v>1</v>
      </c>
      <c r="AK229">
        <f>IF('ALL-Students'!AK232='Master Answer Key'!$B231, 1, 0)</f>
        <v>1</v>
      </c>
      <c r="AL229">
        <f>IF('ALL-Students'!AL232='Master Answer Key'!$B231, 1, 0)</f>
        <v>1</v>
      </c>
      <c r="AM229">
        <f>IF('ALL-Students'!AM232='Master Answer Key'!$B231, 1, 0)</f>
        <v>1</v>
      </c>
      <c r="AN229">
        <f>IF('ALL-Students'!AN232='Master Answer Key'!$B231, 1, 0)</f>
        <v>0</v>
      </c>
      <c r="AO229">
        <f>IF('ALL-Students'!AO232='Master Answer Key'!$B231, 1, 0)</f>
        <v>1</v>
      </c>
      <c r="AP229">
        <f>IF('ALL-Students'!AP232='Master Answer Key'!$B231, 1, 0)</f>
        <v>1</v>
      </c>
      <c r="AQ229">
        <f>IF('ALL-Students'!AQ232='Master Answer Key'!$B231, 1, 0)</f>
        <v>1</v>
      </c>
      <c r="AR229">
        <f>IF('ALL-Students'!AR232='Master Answer Key'!$B231, 1, 0)</f>
        <v>1</v>
      </c>
      <c r="AS229">
        <f>IF('ALL-Students'!AS232='Master Answer Key'!$B231, 1, 0)</f>
        <v>0</v>
      </c>
      <c r="AT229">
        <f>IF('ALL-Students'!AT232='Master Answer Key'!$B231, 1, 0)</f>
        <v>1</v>
      </c>
      <c r="AU229">
        <f>IF('ALL-Students'!AU232='Master Answer Key'!$B231, 1, 0)</f>
        <v>1</v>
      </c>
      <c r="AV229">
        <f>IF('ALL-Students'!AV232='Master Answer Key'!$B231, 1, 0)</f>
        <v>0</v>
      </c>
      <c r="AW229">
        <f>IF('ALL-Students'!AW232='Master Answer Key'!$B231, 1, 0)</f>
        <v>1</v>
      </c>
      <c r="AX229">
        <f>IF('ALL-Students'!AX232='Master Answer Key'!$B231, 1, 0)</f>
        <v>1</v>
      </c>
      <c r="AY229">
        <f>IF('ALL-Students'!AY232='Master Answer Key'!$B231, 1, 0)</f>
        <v>1</v>
      </c>
      <c r="AZ229">
        <f>IF('ALL-Students'!AZ232='Master Answer Key'!$B231, 1, 0)</f>
        <v>1</v>
      </c>
      <c r="BA229">
        <f>IF('ALL-Students'!BA232='Master Answer Key'!$B231, 1, 0)</f>
        <v>1</v>
      </c>
      <c r="BB229">
        <f>IF('ALL-Students'!BB232='Master Answer Key'!$B231, 1, 0)</f>
        <v>1</v>
      </c>
      <c r="BC229">
        <f>IF('ALL-Students'!BC232='Master Answer Key'!$B231, 1, 0)</f>
        <v>1</v>
      </c>
      <c r="BD229">
        <f>IF('ALL-Students'!BD232='Master Answer Key'!$B231, 1, 0)</f>
        <v>1</v>
      </c>
      <c r="BE229">
        <f>IF('ALL-Students'!BE232='Master Answer Key'!$B231, 1, 0)</f>
        <v>1</v>
      </c>
      <c r="BF229">
        <f>IF('ALL-Students'!BF232='Master Answer Key'!$B231, 1, 0)</f>
        <v>1</v>
      </c>
      <c r="BG229">
        <f>IF('ALL-Students'!BG232='Master Answer Key'!$B231, 1, 0)</f>
        <v>1</v>
      </c>
      <c r="BH229">
        <f>IF('ALL-Students'!BH232='Master Answer Key'!$B231, 1, 0)</f>
        <v>1</v>
      </c>
      <c r="BI229">
        <f>IF('ALL-Students'!BI232='Master Answer Key'!$B231, 1, 0)</f>
        <v>1</v>
      </c>
      <c r="BJ229">
        <f>IF('ALL-Students'!BJ232='Master Answer Key'!$B231, 1, 0)</f>
        <v>1</v>
      </c>
      <c r="BK229">
        <f>IF('ALL-Students'!BK232='Master Answer Key'!$B231, 1, 0)</f>
        <v>1</v>
      </c>
      <c r="BL229">
        <f>IF('ALL-Students'!BL232='Master Answer Key'!$B231, 1, 0)</f>
        <v>1</v>
      </c>
      <c r="BM229">
        <f>IF('ALL-Students'!BM232='Master Answer Key'!$B231, 1, 0)</f>
        <v>1</v>
      </c>
      <c r="BN229">
        <f>IF('ALL-Students'!BN232='Master Answer Key'!$B231, 1, 0)</f>
        <v>1</v>
      </c>
      <c r="BO229">
        <f>IF('ALL-Students'!BO232='Master Answer Key'!$B231, 1, 0)</f>
        <v>1</v>
      </c>
      <c r="BP229">
        <f>IF('ALL-Students'!BP232='Master Answer Key'!$B231, 1, 0)</f>
        <v>1</v>
      </c>
      <c r="BQ229">
        <f>IF('ALL-Students'!BQ232='Master Answer Key'!$B231, 1, 0)</f>
        <v>1</v>
      </c>
      <c r="BR229">
        <f>IF('ALL-Students'!BR232='Master Answer Key'!$B231, 1, 0)</f>
        <v>1</v>
      </c>
      <c r="BS229">
        <f>IF('ALL-Students'!BS232='Master Answer Key'!$B231, 1, 0)</f>
        <v>1</v>
      </c>
      <c r="BT229">
        <f>IF('ALL-Students'!BT232='Master Answer Key'!$B231, 1, 0)</f>
        <v>1</v>
      </c>
      <c r="BU229">
        <f>IF('ALL-Students'!BU232='Master Answer Key'!$B231, 1, 0)</f>
        <v>1</v>
      </c>
      <c r="BV229">
        <f>IF('ALL-Students'!BV232='Master Answer Key'!$B231, 1, 0)</f>
        <v>1</v>
      </c>
      <c r="BW229">
        <f>IF('ALL-Students'!BW232='Master Answer Key'!$B231, 1, 0)</f>
        <v>1</v>
      </c>
      <c r="BX229">
        <f>IF('ALL-Students'!BX232='Master Answer Key'!$B231, 1, 0)</f>
        <v>1</v>
      </c>
      <c r="BY229">
        <f>IF('ALL-Students'!BY232='Master Answer Key'!$B231, 1, 0)</f>
        <v>1</v>
      </c>
      <c r="BZ229">
        <f>IF('ALL-Students'!BZ232='Master Answer Key'!$B231, 1, 0)</f>
        <v>1</v>
      </c>
      <c r="CA229">
        <f>IF('ALL-Students'!CA232='Master Answer Key'!$B231, 1, 0)</f>
        <v>1</v>
      </c>
      <c r="CB229">
        <f>IF('ALL-Students'!CB232='Master Answer Key'!$B231, 1, 0)</f>
        <v>1</v>
      </c>
      <c r="CC229">
        <f>IF('ALL-Students'!CC232='Master Answer Key'!$B231, 1, 0)</f>
        <v>1</v>
      </c>
    </row>
    <row r="230">
      <c r="A230" s="5" t="s">
        <v>334</v>
      </c>
      <c r="B230">
        <f>IF('ALL-Students'!B233='Master Answer Key'!$B232, 1, 0)</f>
        <v>1</v>
      </c>
      <c r="C230">
        <f>IF('ALL-Students'!C233='Master Answer Key'!$B232, 1, 0)</f>
        <v>1</v>
      </c>
      <c r="D230">
        <f>IF('ALL-Students'!D233='Master Answer Key'!$B232, 1, 0)</f>
        <v>1</v>
      </c>
      <c r="E230">
        <f>IF('ALL-Students'!E233='Master Answer Key'!$B232, 1, 0)</f>
        <v>1</v>
      </c>
      <c r="F230">
        <f>IF('ALL-Students'!F233='Master Answer Key'!$B232, 1, 0)</f>
        <v>1</v>
      </c>
      <c r="G230">
        <f>IF('ALL-Students'!G233='Master Answer Key'!$B232, 1, 0)</f>
        <v>0</v>
      </c>
      <c r="H230">
        <f>IF('ALL-Students'!H233='Master Answer Key'!$B232, 1, 0)</f>
        <v>1</v>
      </c>
      <c r="I230">
        <f>IF('ALL-Students'!I233='Master Answer Key'!$B232, 1, 0)</f>
        <v>1</v>
      </c>
      <c r="J230">
        <f>IF('ALL-Students'!J233='Master Answer Key'!$B232, 1, 0)</f>
        <v>1</v>
      </c>
      <c r="K230">
        <f>IF('ALL-Students'!K233='Master Answer Key'!$B232, 1, 0)</f>
        <v>0</v>
      </c>
      <c r="L230">
        <f>IF('ALL-Students'!L233='Master Answer Key'!$B232, 1, 0)</f>
        <v>1</v>
      </c>
      <c r="M230">
        <f>IF('ALL-Students'!M233='Master Answer Key'!$B232, 1, 0)</f>
        <v>1</v>
      </c>
      <c r="N230">
        <f>IF('ALL-Students'!N233='Master Answer Key'!$B232, 1, 0)</f>
        <v>0</v>
      </c>
      <c r="O230">
        <f>IF('ALL-Students'!O233='Master Answer Key'!$B232, 1, 0)</f>
        <v>1</v>
      </c>
      <c r="P230">
        <f>IF('ALL-Students'!P233='Master Answer Key'!$B232, 1, 0)</f>
        <v>1</v>
      </c>
      <c r="Q230">
        <f>IF('ALL-Students'!Q233='Master Answer Key'!$B232, 1, 0)</f>
        <v>1</v>
      </c>
      <c r="R230">
        <f>IF('ALL-Students'!R233='Master Answer Key'!$B232, 1, 0)</f>
        <v>1</v>
      </c>
      <c r="S230">
        <f>IF('ALL-Students'!S233='Master Answer Key'!$B232, 1, 0)</f>
        <v>1</v>
      </c>
      <c r="T230">
        <f>IF('ALL-Students'!T233='Master Answer Key'!$B232, 1, 0)</f>
        <v>1</v>
      </c>
      <c r="U230">
        <f>IF('ALL-Students'!U233='Master Answer Key'!$B232, 1, 0)</f>
        <v>1</v>
      </c>
      <c r="V230">
        <f>IF('ALL-Students'!V233='Master Answer Key'!$B232, 1, 0)</f>
        <v>1</v>
      </c>
      <c r="W230">
        <f>IF('ALL-Students'!W233='Master Answer Key'!$B232, 1, 0)</f>
        <v>0</v>
      </c>
      <c r="X230">
        <f>IF('ALL-Students'!X233='Master Answer Key'!$B232, 1, 0)</f>
        <v>1</v>
      </c>
      <c r="Y230">
        <f>IF('ALL-Students'!Y233='Master Answer Key'!$B232, 1, 0)</f>
        <v>0</v>
      </c>
      <c r="Z230">
        <f>IF('ALL-Students'!Z233='Master Answer Key'!$B232, 1, 0)</f>
        <v>0</v>
      </c>
      <c r="AA230">
        <f>IF('ALL-Students'!AA233='Master Answer Key'!$B232, 1, 0)</f>
        <v>0</v>
      </c>
      <c r="AB230">
        <f>IF('ALL-Students'!AB233='Master Answer Key'!$B232, 1, 0)</f>
        <v>1</v>
      </c>
      <c r="AC230">
        <f>IF('ALL-Students'!AC233='Master Answer Key'!$B232, 1, 0)</f>
        <v>0</v>
      </c>
      <c r="AD230">
        <f>IF('ALL-Students'!AD233='Master Answer Key'!$B232, 1, 0)</f>
        <v>1</v>
      </c>
      <c r="AE230">
        <f>IF('ALL-Students'!AE233='Master Answer Key'!$B232, 1, 0)</f>
        <v>1</v>
      </c>
      <c r="AF230">
        <f>IF('ALL-Students'!AF233='Master Answer Key'!$B232, 1, 0)</f>
        <v>1</v>
      </c>
      <c r="AG230">
        <f>IF('ALL-Students'!AG233='Master Answer Key'!$B232, 1, 0)</f>
        <v>1</v>
      </c>
      <c r="AH230">
        <f>IF('ALL-Students'!AH233='Master Answer Key'!$B232, 1, 0)</f>
        <v>1</v>
      </c>
      <c r="AI230">
        <f>IF('ALL-Students'!AI233='Master Answer Key'!$B232, 1, 0)</f>
        <v>1</v>
      </c>
      <c r="AJ230">
        <f>IF('ALL-Students'!AJ233='Master Answer Key'!$B232, 1, 0)</f>
        <v>0</v>
      </c>
      <c r="AK230">
        <f>IF('ALL-Students'!AK233='Master Answer Key'!$B232, 1, 0)</f>
        <v>1</v>
      </c>
      <c r="AL230">
        <f>IF('ALL-Students'!AL233='Master Answer Key'!$B232, 1, 0)</f>
        <v>1</v>
      </c>
      <c r="AM230">
        <f>IF('ALL-Students'!AM233='Master Answer Key'!$B232, 1, 0)</f>
        <v>1</v>
      </c>
      <c r="AN230">
        <f>IF('ALL-Students'!AN233='Master Answer Key'!$B232, 1, 0)</f>
        <v>0</v>
      </c>
      <c r="AO230">
        <f>IF('ALL-Students'!AO233='Master Answer Key'!$B232, 1, 0)</f>
        <v>1</v>
      </c>
      <c r="AP230">
        <f>IF('ALL-Students'!AP233='Master Answer Key'!$B232, 1, 0)</f>
        <v>1</v>
      </c>
      <c r="AQ230">
        <f>IF('ALL-Students'!AQ233='Master Answer Key'!$B232, 1, 0)</f>
        <v>1</v>
      </c>
      <c r="AR230">
        <f>IF('ALL-Students'!AR233='Master Answer Key'!$B232, 1, 0)</f>
        <v>1</v>
      </c>
      <c r="AS230">
        <f>IF('ALL-Students'!AS233='Master Answer Key'!$B232, 1, 0)</f>
        <v>0</v>
      </c>
      <c r="AT230">
        <f>IF('ALL-Students'!AT233='Master Answer Key'!$B232, 1, 0)</f>
        <v>1</v>
      </c>
      <c r="AU230">
        <f>IF('ALL-Students'!AU233='Master Answer Key'!$B232, 1, 0)</f>
        <v>1</v>
      </c>
      <c r="AV230">
        <f>IF('ALL-Students'!AV233='Master Answer Key'!$B232, 1, 0)</f>
        <v>0</v>
      </c>
      <c r="AW230">
        <f>IF('ALL-Students'!AW233='Master Answer Key'!$B232, 1, 0)</f>
        <v>1</v>
      </c>
      <c r="AX230">
        <f>IF('ALL-Students'!AX233='Master Answer Key'!$B232, 1, 0)</f>
        <v>1</v>
      </c>
      <c r="AY230">
        <f>IF('ALL-Students'!AY233='Master Answer Key'!$B232, 1, 0)</f>
        <v>1</v>
      </c>
      <c r="AZ230">
        <f>IF('ALL-Students'!AZ233='Master Answer Key'!$B232, 1, 0)</f>
        <v>1</v>
      </c>
      <c r="BA230">
        <f>IF('ALL-Students'!BA233='Master Answer Key'!$B232, 1, 0)</f>
        <v>1</v>
      </c>
      <c r="BB230">
        <f>IF('ALL-Students'!BB233='Master Answer Key'!$B232, 1, 0)</f>
        <v>1</v>
      </c>
      <c r="BC230">
        <f>IF('ALL-Students'!BC233='Master Answer Key'!$B232, 1, 0)</f>
        <v>1</v>
      </c>
      <c r="BD230">
        <f>IF('ALL-Students'!BD233='Master Answer Key'!$B232, 1, 0)</f>
        <v>1</v>
      </c>
      <c r="BE230">
        <f>IF('ALL-Students'!BE233='Master Answer Key'!$B232, 1, 0)</f>
        <v>0</v>
      </c>
      <c r="BF230">
        <f>IF('ALL-Students'!BF233='Master Answer Key'!$B232, 1, 0)</f>
        <v>1</v>
      </c>
      <c r="BG230">
        <f>IF('ALL-Students'!BG233='Master Answer Key'!$B232, 1, 0)</f>
        <v>1</v>
      </c>
      <c r="BH230">
        <f>IF('ALL-Students'!BH233='Master Answer Key'!$B232, 1, 0)</f>
        <v>1</v>
      </c>
      <c r="BI230">
        <f>IF('ALL-Students'!BI233='Master Answer Key'!$B232, 1, 0)</f>
        <v>1</v>
      </c>
      <c r="BJ230">
        <f>IF('ALL-Students'!BJ233='Master Answer Key'!$B232, 1, 0)</f>
        <v>1</v>
      </c>
      <c r="BK230">
        <f>IF('ALL-Students'!BK233='Master Answer Key'!$B232, 1, 0)</f>
        <v>1</v>
      </c>
      <c r="BL230">
        <f>IF('ALL-Students'!BL233='Master Answer Key'!$B232, 1, 0)</f>
        <v>1</v>
      </c>
      <c r="BM230">
        <f>IF('ALL-Students'!BM233='Master Answer Key'!$B232, 1, 0)</f>
        <v>1</v>
      </c>
      <c r="BN230">
        <f>IF('ALL-Students'!BN233='Master Answer Key'!$B232, 1, 0)</f>
        <v>1</v>
      </c>
      <c r="BO230">
        <f>IF('ALL-Students'!BO233='Master Answer Key'!$B232, 1, 0)</f>
        <v>1</v>
      </c>
      <c r="BP230">
        <f>IF('ALL-Students'!BP233='Master Answer Key'!$B232, 1, 0)</f>
        <v>1</v>
      </c>
      <c r="BQ230">
        <f>IF('ALL-Students'!BQ233='Master Answer Key'!$B232, 1, 0)</f>
        <v>1</v>
      </c>
      <c r="BR230">
        <f>IF('ALL-Students'!BR233='Master Answer Key'!$B232, 1, 0)</f>
        <v>1</v>
      </c>
      <c r="BS230">
        <f>IF('ALL-Students'!BS233='Master Answer Key'!$B232, 1, 0)</f>
        <v>1</v>
      </c>
      <c r="BT230">
        <f>IF('ALL-Students'!BT233='Master Answer Key'!$B232, 1, 0)</f>
        <v>1</v>
      </c>
      <c r="BU230">
        <f>IF('ALL-Students'!BU233='Master Answer Key'!$B232, 1, 0)</f>
        <v>1</v>
      </c>
      <c r="BV230">
        <f>IF('ALL-Students'!BV233='Master Answer Key'!$B232, 1, 0)</f>
        <v>1</v>
      </c>
      <c r="BW230">
        <f>IF('ALL-Students'!BW233='Master Answer Key'!$B232, 1, 0)</f>
        <v>1</v>
      </c>
      <c r="BX230">
        <f>IF('ALL-Students'!BX233='Master Answer Key'!$B232, 1, 0)</f>
        <v>1</v>
      </c>
      <c r="BY230">
        <f>IF('ALL-Students'!BY233='Master Answer Key'!$B232, 1, 0)</f>
        <v>1</v>
      </c>
      <c r="BZ230">
        <f>IF('ALL-Students'!BZ233='Master Answer Key'!$B232, 1, 0)</f>
        <v>1</v>
      </c>
      <c r="CA230">
        <f>IF('ALL-Students'!CA233='Master Answer Key'!$B232, 1, 0)</f>
        <v>1</v>
      </c>
      <c r="CB230">
        <f>IF('ALL-Students'!CB233='Master Answer Key'!$B232, 1, 0)</f>
        <v>1</v>
      </c>
      <c r="CC230">
        <f>IF('ALL-Students'!CC233='Master Answer Key'!$B232, 1, 0)</f>
        <v>1</v>
      </c>
    </row>
    <row r="231">
      <c r="A231" s="5" t="s">
        <v>335</v>
      </c>
      <c r="B231">
        <f>IF('ALL-Students'!B234='Master Answer Key'!$B233, 1, 0)</f>
        <v>1</v>
      </c>
      <c r="C231">
        <f>IF('ALL-Students'!C234='Master Answer Key'!$B233, 1, 0)</f>
        <v>1</v>
      </c>
      <c r="D231">
        <f>IF('ALL-Students'!D234='Master Answer Key'!$B233, 1, 0)</f>
        <v>1</v>
      </c>
      <c r="E231">
        <f>IF('ALL-Students'!E234='Master Answer Key'!$B233, 1, 0)</f>
        <v>1</v>
      </c>
      <c r="F231">
        <f>IF('ALL-Students'!F234='Master Answer Key'!$B233, 1, 0)</f>
        <v>1</v>
      </c>
      <c r="G231">
        <f>IF('ALL-Students'!G234='Master Answer Key'!$B233, 1, 0)</f>
        <v>0</v>
      </c>
      <c r="H231">
        <f>IF('ALL-Students'!H234='Master Answer Key'!$B233, 1, 0)</f>
        <v>1</v>
      </c>
      <c r="I231">
        <f>IF('ALL-Students'!I234='Master Answer Key'!$B233, 1, 0)</f>
        <v>0</v>
      </c>
      <c r="J231">
        <f>IF('ALL-Students'!J234='Master Answer Key'!$B233, 1, 0)</f>
        <v>1</v>
      </c>
      <c r="K231">
        <f>IF('ALL-Students'!K234='Master Answer Key'!$B233, 1, 0)</f>
        <v>1</v>
      </c>
      <c r="L231">
        <f>IF('ALL-Students'!L234='Master Answer Key'!$B233, 1, 0)</f>
        <v>0</v>
      </c>
      <c r="M231">
        <f>IF('ALL-Students'!M234='Master Answer Key'!$B233, 1, 0)</f>
        <v>1</v>
      </c>
      <c r="N231">
        <f>IF('ALL-Students'!N234='Master Answer Key'!$B233, 1, 0)</f>
        <v>0</v>
      </c>
      <c r="O231">
        <f>IF('ALL-Students'!O234='Master Answer Key'!$B233, 1, 0)</f>
        <v>1</v>
      </c>
      <c r="P231">
        <f>IF('ALL-Students'!P234='Master Answer Key'!$B233, 1, 0)</f>
        <v>1</v>
      </c>
      <c r="Q231">
        <f>IF('ALL-Students'!Q234='Master Answer Key'!$B233, 1, 0)</f>
        <v>1</v>
      </c>
      <c r="R231">
        <f>IF('ALL-Students'!R234='Master Answer Key'!$B233, 1, 0)</f>
        <v>1</v>
      </c>
      <c r="S231">
        <f>IF('ALL-Students'!S234='Master Answer Key'!$B233, 1, 0)</f>
        <v>0</v>
      </c>
      <c r="T231">
        <f>IF('ALL-Students'!T234='Master Answer Key'!$B233, 1, 0)</f>
        <v>1</v>
      </c>
      <c r="U231">
        <f>IF('ALL-Students'!U234='Master Answer Key'!$B233, 1, 0)</f>
        <v>1</v>
      </c>
      <c r="V231">
        <f>IF('ALL-Students'!V234='Master Answer Key'!$B233, 1, 0)</f>
        <v>1</v>
      </c>
      <c r="W231">
        <f>IF('ALL-Students'!W234='Master Answer Key'!$B233, 1, 0)</f>
        <v>0</v>
      </c>
      <c r="X231">
        <f>IF('ALL-Students'!X234='Master Answer Key'!$B233, 1, 0)</f>
        <v>1</v>
      </c>
      <c r="Y231">
        <f>IF('ALL-Students'!Y234='Master Answer Key'!$B233, 1, 0)</f>
        <v>0</v>
      </c>
      <c r="Z231">
        <f>IF('ALL-Students'!Z234='Master Answer Key'!$B233, 1, 0)</f>
        <v>0</v>
      </c>
      <c r="AA231">
        <f>IF('ALL-Students'!AA234='Master Answer Key'!$B233, 1, 0)</f>
        <v>1</v>
      </c>
      <c r="AB231">
        <f>IF('ALL-Students'!AB234='Master Answer Key'!$B233, 1, 0)</f>
        <v>1</v>
      </c>
      <c r="AC231">
        <f>IF('ALL-Students'!AC234='Master Answer Key'!$B233, 1, 0)</f>
        <v>0</v>
      </c>
      <c r="AD231">
        <f>IF('ALL-Students'!AD234='Master Answer Key'!$B233, 1, 0)</f>
        <v>0</v>
      </c>
      <c r="AE231">
        <f>IF('ALL-Students'!AE234='Master Answer Key'!$B233, 1, 0)</f>
        <v>0</v>
      </c>
      <c r="AF231">
        <f>IF('ALL-Students'!AF234='Master Answer Key'!$B233, 1, 0)</f>
        <v>0</v>
      </c>
      <c r="AG231">
        <f>IF('ALL-Students'!AG234='Master Answer Key'!$B233, 1, 0)</f>
        <v>0</v>
      </c>
      <c r="AH231">
        <f>IF('ALL-Students'!AH234='Master Answer Key'!$B233, 1, 0)</f>
        <v>1</v>
      </c>
      <c r="AI231">
        <f>IF('ALL-Students'!AI234='Master Answer Key'!$B233, 1, 0)</f>
        <v>1</v>
      </c>
      <c r="AJ231">
        <f>IF('ALL-Students'!AJ234='Master Answer Key'!$B233, 1, 0)</f>
        <v>1</v>
      </c>
      <c r="AK231">
        <f>IF('ALL-Students'!AK234='Master Answer Key'!$B233, 1, 0)</f>
        <v>0</v>
      </c>
      <c r="AL231">
        <f>IF('ALL-Students'!AL234='Master Answer Key'!$B233, 1, 0)</f>
        <v>0</v>
      </c>
      <c r="AM231">
        <f>IF('ALL-Students'!AM234='Master Answer Key'!$B233, 1, 0)</f>
        <v>0</v>
      </c>
      <c r="AN231">
        <f>IF('ALL-Students'!AN234='Master Answer Key'!$B233, 1, 0)</f>
        <v>0</v>
      </c>
      <c r="AO231">
        <f>IF('ALL-Students'!AO234='Master Answer Key'!$B233, 1, 0)</f>
        <v>1</v>
      </c>
      <c r="AP231">
        <f>IF('ALL-Students'!AP234='Master Answer Key'!$B233, 1, 0)</f>
        <v>1</v>
      </c>
      <c r="AQ231">
        <f>IF('ALL-Students'!AQ234='Master Answer Key'!$B233, 1, 0)</f>
        <v>1</v>
      </c>
      <c r="AR231">
        <f>IF('ALL-Students'!AR234='Master Answer Key'!$B233, 1, 0)</f>
        <v>1</v>
      </c>
      <c r="AS231">
        <f>IF('ALL-Students'!AS234='Master Answer Key'!$B233, 1, 0)</f>
        <v>0</v>
      </c>
      <c r="AT231">
        <f>IF('ALL-Students'!AT234='Master Answer Key'!$B233, 1, 0)</f>
        <v>1</v>
      </c>
      <c r="AU231">
        <f>IF('ALL-Students'!AU234='Master Answer Key'!$B233, 1, 0)</f>
        <v>1</v>
      </c>
      <c r="AV231">
        <f>IF('ALL-Students'!AV234='Master Answer Key'!$B233, 1, 0)</f>
        <v>0</v>
      </c>
      <c r="AW231">
        <f>IF('ALL-Students'!AW234='Master Answer Key'!$B233, 1, 0)</f>
        <v>1</v>
      </c>
      <c r="AX231">
        <f>IF('ALL-Students'!AX234='Master Answer Key'!$B233, 1, 0)</f>
        <v>1</v>
      </c>
      <c r="AY231">
        <f>IF('ALL-Students'!AY234='Master Answer Key'!$B233, 1, 0)</f>
        <v>0</v>
      </c>
      <c r="AZ231">
        <f>IF('ALL-Students'!AZ234='Master Answer Key'!$B233, 1, 0)</f>
        <v>1</v>
      </c>
      <c r="BA231">
        <f>IF('ALL-Students'!BA234='Master Answer Key'!$B233, 1, 0)</f>
        <v>0</v>
      </c>
      <c r="BB231">
        <f>IF('ALL-Students'!BB234='Master Answer Key'!$B233, 1, 0)</f>
        <v>1</v>
      </c>
      <c r="BC231">
        <f>IF('ALL-Students'!BC234='Master Answer Key'!$B233, 1, 0)</f>
        <v>1</v>
      </c>
      <c r="BD231">
        <f>IF('ALL-Students'!BD234='Master Answer Key'!$B233, 1, 0)</f>
        <v>0</v>
      </c>
      <c r="BE231">
        <f>IF('ALL-Students'!BE234='Master Answer Key'!$B233, 1, 0)</f>
        <v>1</v>
      </c>
      <c r="BF231">
        <f>IF('ALL-Students'!BF234='Master Answer Key'!$B233, 1, 0)</f>
        <v>1</v>
      </c>
      <c r="BG231">
        <f>IF('ALL-Students'!BG234='Master Answer Key'!$B233, 1, 0)</f>
        <v>1</v>
      </c>
      <c r="BH231">
        <f>IF('ALL-Students'!BH234='Master Answer Key'!$B233, 1, 0)</f>
        <v>1</v>
      </c>
      <c r="BI231">
        <f>IF('ALL-Students'!BI234='Master Answer Key'!$B233, 1, 0)</f>
        <v>1</v>
      </c>
      <c r="BJ231">
        <f>IF('ALL-Students'!BJ234='Master Answer Key'!$B233, 1, 0)</f>
        <v>1</v>
      </c>
      <c r="BK231">
        <f>IF('ALL-Students'!BK234='Master Answer Key'!$B233, 1, 0)</f>
        <v>1</v>
      </c>
      <c r="BL231">
        <f>IF('ALL-Students'!BL234='Master Answer Key'!$B233, 1, 0)</f>
        <v>1</v>
      </c>
      <c r="BM231">
        <f>IF('ALL-Students'!BM234='Master Answer Key'!$B233, 1, 0)</f>
        <v>1</v>
      </c>
      <c r="BN231">
        <f>IF('ALL-Students'!BN234='Master Answer Key'!$B233, 1, 0)</f>
        <v>1</v>
      </c>
      <c r="BO231">
        <f>IF('ALL-Students'!BO234='Master Answer Key'!$B233, 1, 0)</f>
        <v>1</v>
      </c>
      <c r="BP231">
        <f>IF('ALL-Students'!BP234='Master Answer Key'!$B233, 1, 0)</f>
        <v>1</v>
      </c>
      <c r="BQ231">
        <f>IF('ALL-Students'!BQ234='Master Answer Key'!$B233, 1, 0)</f>
        <v>1</v>
      </c>
      <c r="BR231">
        <f>IF('ALL-Students'!BR234='Master Answer Key'!$B233, 1, 0)</f>
        <v>1</v>
      </c>
      <c r="BS231">
        <f>IF('ALL-Students'!BS234='Master Answer Key'!$B233, 1, 0)</f>
        <v>1</v>
      </c>
      <c r="BT231">
        <f>IF('ALL-Students'!BT234='Master Answer Key'!$B233, 1, 0)</f>
        <v>1</v>
      </c>
      <c r="BU231">
        <f>IF('ALL-Students'!BU234='Master Answer Key'!$B233, 1, 0)</f>
        <v>1</v>
      </c>
      <c r="BV231">
        <f>IF('ALL-Students'!BV234='Master Answer Key'!$B233, 1, 0)</f>
        <v>1</v>
      </c>
      <c r="BW231">
        <f>IF('ALL-Students'!BW234='Master Answer Key'!$B233, 1, 0)</f>
        <v>1</v>
      </c>
      <c r="BX231">
        <f>IF('ALL-Students'!BX234='Master Answer Key'!$B233, 1, 0)</f>
        <v>1</v>
      </c>
      <c r="BY231">
        <f>IF('ALL-Students'!BY234='Master Answer Key'!$B233, 1, 0)</f>
        <v>1</v>
      </c>
      <c r="BZ231">
        <f>IF('ALL-Students'!BZ234='Master Answer Key'!$B233, 1, 0)</f>
        <v>1</v>
      </c>
      <c r="CA231">
        <f>IF('ALL-Students'!CA234='Master Answer Key'!$B233, 1, 0)</f>
        <v>1</v>
      </c>
      <c r="CB231">
        <f>IF('ALL-Students'!CB234='Master Answer Key'!$B233, 1, 0)</f>
        <v>0</v>
      </c>
      <c r="CC231">
        <f>IF('ALL-Students'!CC234='Master Answer Key'!$B233, 1, 0)</f>
        <v>1</v>
      </c>
    </row>
    <row r="232">
      <c r="A232" s="5" t="s">
        <v>336</v>
      </c>
      <c r="B232">
        <f>IF('ALL-Students'!B235='Master Answer Key'!$B234, 1, 0)</f>
        <v>1</v>
      </c>
      <c r="C232">
        <f>IF('ALL-Students'!C235='Master Answer Key'!$B234, 1, 0)</f>
        <v>1</v>
      </c>
      <c r="D232">
        <f>IF('ALL-Students'!D235='Master Answer Key'!$B234, 1, 0)</f>
        <v>1</v>
      </c>
      <c r="E232">
        <f>IF('ALL-Students'!E235='Master Answer Key'!$B234, 1, 0)</f>
        <v>1</v>
      </c>
      <c r="F232">
        <f>IF('ALL-Students'!F235='Master Answer Key'!$B234, 1, 0)</f>
        <v>1</v>
      </c>
      <c r="G232">
        <f>IF('ALL-Students'!G235='Master Answer Key'!$B234, 1, 0)</f>
        <v>0</v>
      </c>
      <c r="H232">
        <f>IF('ALL-Students'!H235='Master Answer Key'!$B234, 1, 0)</f>
        <v>1</v>
      </c>
      <c r="I232">
        <f>IF('ALL-Students'!I235='Master Answer Key'!$B234, 1, 0)</f>
        <v>1</v>
      </c>
      <c r="J232">
        <f>IF('ALL-Students'!J235='Master Answer Key'!$B234, 1, 0)</f>
        <v>1</v>
      </c>
      <c r="K232">
        <f>IF('ALL-Students'!K235='Master Answer Key'!$B234, 1, 0)</f>
        <v>1</v>
      </c>
      <c r="L232">
        <f>IF('ALL-Students'!L235='Master Answer Key'!$B234, 1, 0)</f>
        <v>1</v>
      </c>
      <c r="M232">
        <f>IF('ALL-Students'!M235='Master Answer Key'!$B234, 1, 0)</f>
        <v>1</v>
      </c>
      <c r="N232">
        <f>IF('ALL-Students'!N235='Master Answer Key'!$B234, 1, 0)</f>
        <v>0</v>
      </c>
      <c r="O232">
        <f>IF('ALL-Students'!O235='Master Answer Key'!$B234, 1, 0)</f>
        <v>1</v>
      </c>
      <c r="P232">
        <f>IF('ALL-Students'!P235='Master Answer Key'!$B234, 1, 0)</f>
        <v>1</v>
      </c>
      <c r="Q232">
        <f>IF('ALL-Students'!Q235='Master Answer Key'!$B234, 1, 0)</f>
        <v>1</v>
      </c>
      <c r="R232">
        <f>IF('ALL-Students'!R235='Master Answer Key'!$B234, 1, 0)</f>
        <v>1</v>
      </c>
      <c r="S232">
        <f>IF('ALL-Students'!S235='Master Answer Key'!$B234, 1, 0)</f>
        <v>1</v>
      </c>
      <c r="T232">
        <f>IF('ALL-Students'!T235='Master Answer Key'!$B234, 1, 0)</f>
        <v>1</v>
      </c>
      <c r="U232">
        <f>IF('ALL-Students'!U235='Master Answer Key'!$B234, 1, 0)</f>
        <v>1</v>
      </c>
      <c r="V232">
        <f>IF('ALL-Students'!V235='Master Answer Key'!$B234, 1, 0)</f>
        <v>1</v>
      </c>
      <c r="W232">
        <f>IF('ALL-Students'!W235='Master Answer Key'!$B234, 1, 0)</f>
        <v>0</v>
      </c>
      <c r="X232">
        <f>IF('ALL-Students'!X235='Master Answer Key'!$B234, 1, 0)</f>
        <v>1</v>
      </c>
      <c r="Y232">
        <f>IF('ALL-Students'!Y235='Master Answer Key'!$B234, 1, 0)</f>
        <v>0</v>
      </c>
      <c r="Z232">
        <f>IF('ALL-Students'!Z235='Master Answer Key'!$B234, 1, 0)</f>
        <v>0</v>
      </c>
      <c r="AA232">
        <f>IF('ALL-Students'!AA235='Master Answer Key'!$B234, 1, 0)</f>
        <v>1</v>
      </c>
      <c r="AB232">
        <f>IF('ALL-Students'!AB235='Master Answer Key'!$B234, 1, 0)</f>
        <v>1</v>
      </c>
      <c r="AC232">
        <f>IF('ALL-Students'!AC235='Master Answer Key'!$B234, 1, 0)</f>
        <v>1</v>
      </c>
      <c r="AD232">
        <f>IF('ALL-Students'!AD235='Master Answer Key'!$B234, 1, 0)</f>
        <v>0</v>
      </c>
      <c r="AE232">
        <f>IF('ALL-Students'!AE235='Master Answer Key'!$B234, 1, 0)</f>
        <v>0</v>
      </c>
      <c r="AF232">
        <f>IF('ALL-Students'!AF235='Master Answer Key'!$B234, 1, 0)</f>
        <v>1</v>
      </c>
      <c r="AG232">
        <f>IF('ALL-Students'!AG235='Master Answer Key'!$B234, 1, 0)</f>
        <v>1</v>
      </c>
      <c r="AH232">
        <f>IF('ALL-Students'!AH235='Master Answer Key'!$B234, 1, 0)</f>
        <v>1</v>
      </c>
      <c r="AI232">
        <f>IF('ALL-Students'!AI235='Master Answer Key'!$B234, 1, 0)</f>
        <v>1</v>
      </c>
      <c r="AJ232">
        <f>IF('ALL-Students'!AJ235='Master Answer Key'!$B234, 1, 0)</f>
        <v>1</v>
      </c>
      <c r="AK232">
        <f>IF('ALL-Students'!AK235='Master Answer Key'!$B234, 1, 0)</f>
        <v>1</v>
      </c>
      <c r="AL232">
        <f>IF('ALL-Students'!AL235='Master Answer Key'!$B234, 1, 0)</f>
        <v>1</v>
      </c>
      <c r="AM232">
        <f>IF('ALL-Students'!AM235='Master Answer Key'!$B234, 1, 0)</f>
        <v>1</v>
      </c>
      <c r="AN232">
        <f>IF('ALL-Students'!AN235='Master Answer Key'!$B234, 1, 0)</f>
        <v>0</v>
      </c>
      <c r="AO232">
        <f>IF('ALL-Students'!AO235='Master Answer Key'!$B234, 1, 0)</f>
        <v>1</v>
      </c>
      <c r="AP232">
        <f>IF('ALL-Students'!AP235='Master Answer Key'!$B234, 1, 0)</f>
        <v>1</v>
      </c>
      <c r="AQ232">
        <f>IF('ALL-Students'!AQ235='Master Answer Key'!$B234, 1, 0)</f>
        <v>1</v>
      </c>
      <c r="AR232">
        <f>IF('ALL-Students'!AR235='Master Answer Key'!$B234, 1, 0)</f>
        <v>1</v>
      </c>
      <c r="AS232">
        <f>IF('ALL-Students'!AS235='Master Answer Key'!$B234, 1, 0)</f>
        <v>0</v>
      </c>
      <c r="AT232">
        <f>IF('ALL-Students'!AT235='Master Answer Key'!$B234, 1, 0)</f>
        <v>1</v>
      </c>
      <c r="AU232">
        <f>IF('ALL-Students'!AU235='Master Answer Key'!$B234, 1, 0)</f>
        <v>1</v>
      </c>
      <c r="AV232">
        <f>IF('ALL-Students'!AV235='Master Answer Key'!$B234, 1, 0)</f>
        <v>0</v>
      </c>
      <c r="AW232">
        <f>IF('ALL-Students'!AW235='Master Answer Key'!$B234, 1, 0)</f>
        <v>1</v>
      </c>
      <c r="AX232">
        <f>IF('ALL-Students'!AX235='Master Answer Key'!$B234, 1, 0)</f>
        <v>1</v>
      </c>
      <c r="AY232">
        <f>IF('ALL-Students'!AY235='Master Answer Key'!$B234, 1, 0)</f>
        <v>0</v>
      </c>
      <c r="AZ232">
        <f>IF('ALL-Students'!AZ235='Master Answer Key'!$B234, 1, 0)</f>
        <v>1</v>
      </c>
      <c r="BA232">
        <f>IF('ALL-Students'!BA235='Master Answer Key'!$B234, 1, 0)</f>
        <v>1</v>
      </c>
      <c r="BB232">
        <f>IF('ALL-Students'!BB235='Master Answer Key'!$B234, 1, 0)</f>
        <v>1</v>
      </c>
      <c r="BC232">
        <f>IF('ALL-Students'!BC235='Master Answer Key'!$B234, 1, 0)</f>
        <v>1</v>
      </c>
      <c r="BD232">
        <f>IF('ALL-Students'!BD235='Master Answer Key'!$B234, 1, 0)</f>
        <v>1</v>
      </c>
      <c r="BE232">
        <f>IF('ALL-Students'!BE235='Master Answer Key'!$B234, 1, 0)</f>
        <v>1</v>
      </c>
      <c r="BF232">
        <f>IF('ALL-Students'!BF235='Master Answer Key'!$B234, 1, 0)</f>
        <v>1</v>
      </c>
      <c r="BG232">
        <f>IF('ALL-Students'!BG235='Master Answer Key'!$B234, 1, 0)</f>
        <v>1</v>
      </c>
      <c r="BH232">
        <f>IF('ALL-Students'!BH235='Master Answer Key'!$B234, 1, 0)</f>
        <v>0</v>
      </c>
      <c r="BI232">
        <f>IF('ALL-Students'!BI235='Master Answer Key'!$B234, 1, 0)</f>
        <v>1</v>
      </c>
      <c r="BJ232">
        <f>IF('ALL-Students'!BJ235='Master Answer Key'!$B234, 1, 0)</f>
        <v>1</v>
      </c>
      <c r="BK232">
        <f>IF('ALL-Students'!BK235='Master Answer Key'!$B234, 1, 0)</f>
        <v>1</v>
      </c>
      <c r="BL232">
        <f>IF('ALL-Students'!BL235='Master Answer Key'!$B234, 1, 0)</f>
        <v>1</v>
      </c>
      <c r="BM232">
        <f>IF('ALL-Students'!BM235='Master Answer Key'!$B234, 1, 0)</f>
        <v>1</v>
      </c>
      <c r="BN232">
        <f>IF('ALL-Students'!BN235='Master Answer Key'!$B234, 1, 0)</f>
        <v>1</v>
      </c>
      <c r="BO232">
        <f>IF('ALL-Students'!BO235='Master Answer Key'!$B234, 1, 0)</f>
        <v>1</v>
      </c>
      <c r="BP232">
        <f>IF('ALL-Students'!BP235='Master Answer Key'!$B234, 1, 0)</f>
        <v>1</v>
      </c>
      <c r="BQ232">
        <f>IF('ALL-Students'!BQ235='Master Answer Key'!$B234, 1, 0)</f>
        <v>1</v>
      </c>
      <c r="BR232">
        <f>IF('ALL-Students'!BR235='Master Answer Key'!$B234, 1, 0)</f>
        <v>1</v>
      </c>
      <c r="BS232">
        <f>IF('ALL-Students'!BS235='Master Answer Key'!$B234, 1, 0)</f>
        <v>1</v>
      </c>
      <c r="BT232">
        <f>IF('ALL-Students'!BT235='Master Answer Key'!$B234, 1, 0)</f>
        <v>1</v>
      </c>
      <c r="BU232">
        <f>IF('ALL-Students'!BU235='Master Answer Key'!$B234, 1, 0)</f>
        <v>1</v>
      </c>
      <c r="BV232">
        <f>IF('ALL-Students'!BV235='Master Answer Key'!$B234, 1, 0)</f>
        <v>1</v>
      </c>
      <c r="BW232">
        <f>IF('ALL-Students'!BW235='Master Answer Key'!$B234, 1, 0)</f>
        <v>1</v>
      </c>
      <c r="BX232">
        <f>IF('ALL-Students'!BX235='Master Answer Key'!$B234, 1, 0)</f>
        <v>1</v>
      </c>
      <c r="BY232">
        <f>IF('ALL-Students'!BY235='Master Answer Key'!$B234, 1, 0)</f>
        <v>1</v>
      </c>
      <c r="BZ232">
        <f>IF('ALL-Students'!BZ235='Master Answer Key'!$B234, 1, 0)</f>
        <v>1</v>
      </c>
      <c r="CA232">
        <f>IF('ALL-Students'!CA235='Master Answer Key'!$B234, 1, 0)</f>
        <v>1</v>
      </c>
      <c r="CB232">
        <f>IF('ALL-Students'!CB235='Master Answer Key'!$B234, 1, 0)</f>
        <v>1</v>
      </c>
      <c r="CC232">
        <f>IF('ALL-Students'!CC235='Master Answer Key'!$B234, 1, 0)</f>
        <v>1</v>
      </c>
    </row>
    <row r="233">
      <c r="A233" s="5" t="s">
        <v>337</v>
      </c>
      <c r="B233">
        <f>IF('ALL-Students'!B236='Master Answer Key'!$B235, 1, 0)</f>
        <v>1</v>
      </c>
      <c r="C233">
        <f>IF('ALL-Students'!C236='Master Answer Key'!$B235, 1, 0)</f>
        <v>0</v>
      </c>
      <c r="D233">
        <f>IF('ALL-Students'!D236='Master Answer Key'!$B235, 1, 0)</f>
        <v>0</v>
      </c>
      <c r="E233">
        <f>IF('ALL-Students'!E236='Master Answer Key'!$B235, 1, 0)</f>
        <v>0</v>
      </c>
      <c r="F233">
        <f>IF('ALL-Students'!F236='Master Answer Key'!$B235, 1, 0)</f>
        <v>1</v>
      </c>
      <c r="G233">
        <f>IF('ALL-Students'!G236='Master Answer Key'!$B235, 1, 0)</f>
        <v>0</v>
      </c>
      <c r="H233">
        <f>IF('ALL-Students'!H236='Master Answer Key'!$B235, 1, 0)</f>
        <v>0</v>
      </c>
      <c r="I233">
        <f>IF('ALL-Students'!I236='Master Answer Key'!$B235, 1, 0)</f>
        <v>1</v>
      </c>
      <c r="J233">
        <f>IF('ALL-Students'!J236='Master Answer Key'!$B235, 1, 0)</f>
        <v>0</v>
      </c>
      <c r="K233">
        <f>IF('ALL-Students'!K236='Master Answer Key'!$B235, 1, 0)</f>
        <v>0</v>
      </c>
      <c r="L233">
        <f>IF('ALL-Students'!L236='Master Answer Key'!$B235, 1, 0)</f>
        <v>1</v>
      </c>
      <c r="M233">
        <f>IF('ALL-Students'!M236='Master Answer Key'!$B235, 1, 0)</f>
        <v>1</v>
      </c>
      <c r="N233">
        <f>IF('ALL-Students'!N236='Master Answer Key'!$B235, 1, 0)</f>
        <v>0</v>
      </c>
      <c r="O233">
        <f>IF('ALL-Students'!O236='Master Answer Key'!$B235, 1, 0)</f>
        <v>0</v>
      </c>
      <c r="P233">
        <f>IF('ALL-Students'!P236='Master Answer Key'!$B235, 1, 0)</f>
        <v>0</v>
      </c>
      <c r="Q233">
        <f>IF('ALL-Students'!Q236='Master Answer Key'!$B235, 1, 0)</f>
        <v>0</v>
      </c>
      <c r="R233">
        <f>IF('ALL-Students'!R236='Master Answer Key'!$B235, 1, 0)</f>
        <v>0</v>
      </c>
      <c r="S233">
        <f>IF('ALL-Students'!S236='Master Answer Key'!$B235, 1, 0)</f>
        <v>0</v>
      </c>
      <c r="T233">
        <f>IF('ALL-Students'!T236='Master Answer Key'!$B235, 1, 0)</f>
        <v>0</v>
      </c>
      <c r="U233">
        <f>IF('ALL-Students'!U236='Master Answer Key'!$B235, 1, 0)</f>
        <v>1</v>
      </c>
      <c r="V233">
        <f>IF('ALL-Students'!V236='Master Answer Key'!$B235, 1, 0)</f>
        <v>1</v>
      </c>
      <c r="W233">
        <f>IF('ALL-Students'!W236='Master Answer Key'!$B235, 1, 0)</f>
        <v>0</v>
      </c>
      <c r="X233">
        <f>IF('ALL-Students'!X236='Master Answer Key'!$B235, 1, 0)</f>
        <v>0</v>
      </c>
      <c r="Y233">
        <f>IF('ALL-Students'!Y236='Master Answer Key'!$B235, 1, 0)</f>
        <v>0</v>
      </c>
      <c r="Z233">
        <f>IF('ALL-Students'!Z236='Master Answer Key'!$B235, 1, 0)</f>
        <v>0</v>
      </c>
      <c r="AA233">
        <f>IF('ALL-Students'!AA236='Master Answer Key'!$B235, 1, 0)</f>
        <v>1</v>
      </c>
      <c r="AB233">
        <f>IF('ALL-Students'!AB236='Master Answer Key'!$B235, 1, 0)</f>
        <v>0</v>
      </c>
      <c r="AC233">
        <f>IF('ALL-Students'!AC236='Master Answer Key'!$B235, 1, 0)</f>
        <v>1</v>
      </c>
      <c r="AD233">
        <f>IF('ALL-Students'!AD236='Master Answer Key'!$B235, 1, 0)</f>
        <v>0</v>
      </c>
      <c r="AE233">
        <f>IF('ALL-Students'!AE236='Master Answer Key'!$B235, 1, 0)</f>
        <v>0</v>
      </c>
      <c r="AF233">
        <f>IF('ALL-Students'!AF236='Master Answer Key'!$B235, 1, 0)</f>
        <v>0</v>
      </c>
      <c r="AG233">
        <f>IF('ALL-Students'!AG236='Master Answer Key'!$B235, 1, 0)</f>
        <v>1</v>
      </c>
      <c r="AH233">
        <f>IF('ALL-Students'!AH236='Master Answer Key'!$B235, 1, 0)</f>
        <v>0</v>
      </c>
      <c r="AI233">
        <f>IF('ALL-Students'!AI236='Master Answer Key'!$B235, 1, 0)</f>
        <v>0</v>
      </c>
      <c r="AJ233">
        <f>IF('ALL-Students'!AJ236='Master Answer Key'!$B235, 1, 0)</f>
        <v>0</v>
      </c>
      <c r="AK233">
        <f>IF('ALL-Students'!AK236='Master Answer Key'!$B235, 1, 0)</f>
        <v>0</v>
      </c>
      <c r="AL233">
        <f>IF('ALL-Students'!AL236='Master Answer Key'!$B235, 1, 0)</f>
        <v>0</v>
      </c>
      <c r="AM233">
        <f>IF('ALL-Students'!AM236='Master Answer Key'!$B235, 1, 0)</f>
        <v>1</v>
      </c>
      <c r="AN233">
        <f>IF('ALL-Students'!AN236='Master Answer Key'!$B235, 1, 0)</f>
        <v>0</v>
      </c>
      <c r="AO233">
        <f>IF('ALL-Students'!AO236='Master Answer Key'!$B235, 1, 0)</f>
        <v>1</v>
      </c>
      <c r="AP233">
        <f>IF('ALL-Students'!AP236='Master Answer Key'!$B235, 1, 0)</f>
        <v>1</v>
      </c>
      <c r="AQ233">
        <f>IF('ALL-Students'!AQ236='Master Answer Key'!$B235, 1, 0)</f>
        <v>0</v>
      </c>
      <c r="AR233">
        <f>IF('ALL-Students'!AR236='Master Answer Key'!$B235, 1, 0)</f>
        <v>0</v>
      </c>
      <c r="AS233">
        <f>IF('ALL-Students'!AS236='Master Answer Key'!$B235, 1, 0)</f>
        <v>0</v>
      </c>
      <c r="AT233">
        <f>IF('ALL-Students'!AT236='Master Answer Key'!$B235, 1, 0)</f>
        <v>1</v>
      </c>
      <c r="AU233">
        <f>IF('ALL-Students'!AU236='Master Answer Key'!$B235, 1, 0)</f>
        <v>0</v>
      </c>
      <c r="AV233">
        <f>IF('ALL-Students'!AV236='Master Answer Key'!$B235, 1, 0)</f>
        <v>0</v>
      </c>
      <c r="AW233">
        <f>IF('ALL-Students'!AW236='Master Answer Key'!$B235, 1, 0)</f>
        <v>1</v>
      </c>
      <c r="AX233">
        <f>IF('ALL-Students'!AX236='Master Answer Key'!$B235, 1, 0)</f>
        <v>0</v>
      </c>
      <c r="AY233">
        <f>IF('ALL-Students'!AY236='Master Answer Key'!$B235, 1, 0)</f>
        <v>1</v>
      </c>
      <c r="AZ233">
        <f>IF('ALL-Students'!AZ236='Master Answer Key'!$B235, 1, 0)</f>
        <v>0</v>
      </c>
      <c r="BA233">
        <f>IF('ALL-Students'!BA236='Master Answer Key'!$B235, 1, 0)</f>
        <v>0</v>
      </c>
      <c r="BB233">
        <f>IF('ALL-Students'!BB236='Master Answer Key'!$B235, 1, 0)</f>
        <v>0</v>
      </c>
      <c r="BC233">
        <f>IF('ALL-Students'!BC236='Master Answer Key'!$B235, 1, 0)</f>
        <v>1</v>
      </c>
      <c r="BD233">
        <f>IF('ALL-Students'!BD236='Master Answer Key'!$B235, 1, 0)</f>
        <v>1</v>
      </c>
      <c r="BE233">
        <f>IF('ALL-Students'!BE236='Master Answer Key'!$B235, 1, 0)</f>
        <v>1</v>
      </c>
      <c r="BF233">
        <f>IF('ALL-Students'!BF236='Master Answer Key'!$B235, 1, 0)</f>
        <v>0</v>
      </c>
      <c r="BG233">
        <f>IF('ALL-Students'!BG236='Master Answer Key'!$B235, 1, 0)</f>
        <v>0</v>
      </c>
      <c r="BH233">
        <f>IF('ALL-Students'!BH236='Master Answer Key'!$B235, 1, 0)</f>
        <v>0</v>
      </c>
      <c r="BI233">
        <f>IF('ALL-Students'!BI236='Master Answer Key'!$B235, 1, 0)</f>
        <v>0</v>
      </c>
      <c r="BJ233">
        <f>IF('ALL-Students'!BJ236='Master Answer Key'!$B235, 1, 0)</f>
        <v>1</v>
      </c>
      <c r="BK233">
        <f>IF('ALL-Students'!BK236='Master Answer Key'!$B235, 1, 0)</f>
        <v>0</v>
      </c>
      <c r="BL233">
        <f>IF('ALL-Students'!BL236='Master Answer Key'!$B235, 1, 0)</f>
        <v>1</v>
      </c>
      <c r="BM233">
        <f>IF('ALL-Students'!BM236='Master Answer Key'!$B235, 1, 0)</f>
        <v>0</v>
      </c>
      <c r="BN233">
        <f>IF('ALL-Students'!BN236='Master Answer Key'!$B235, 1, 0)</f>
        <v>0</v>
      </c>
      <c r="BO233">
        <f>IF('ALL-Students'!BO236='Master Answer Key'!$B235, 1, 0)</f>
        <v>0</v>
      </c>
      <c r="BP233">
        <f>IF('ALL-Students'!BP236='Master Answer Key'!$B235, 1, 0)</f>
        <v>0</v>
      </c>
      <c r="BQ233">
        <f>IF('ALL-Students'!BQ236='Master Answer Key'!$B235, 1, 0)</f>
        <v>0</v>
      </c>
      <c r="BR233">
        <f>IF('ALL-Students'!BR236='Master Answer Key'!$B235, 1, 0)</f>
        <v>0</v>
      </c>
      <c r="BS233">
        <f>IF('ALL-Students'!BS236='Master Answer Key'!$B235, 1, 0)</f>
        <v>1</v>
      </c>
      <c r="BT233">
        <f>IF('ALL-Students'!BT236='Master Answer Key'!$B235, 1, 0)</f>
        <v>0</v>
      </c>
      <c r="BU233">
        <f>IF('ALL-Students'!BU236='Master Answer Key'!$B235, 1, 0)</f>
        <v>1</v>
      </c>
      <c r="BV233">
        <f>IF('ALL-Students'!BV236='Master Answer Key'!$B235, 1, 0)</f>
        <v>1</v>
      </c>
      <c r="BW233">
        <f>IF('ALL-Students'!BW236='Master Answer Key'!$B235, 1, 0)</f>
        <v>0</v>
      </c>
      <c r="BX233">
        <f>IF('ALL-Students'!BX236='Master Answer Key'!$B235, 1, 0)</f>
        <v>1</v>
      </c>
      <c r="BY233">
        <f>IF('ALL-Students'!BY236='Master Answer Key'!$B235, 1, 0)</f>
        <v>0</v>
      </c>
      <c r="BZ233">
        <f>IF('ALL-Students'!BZ236='Master Answer Key'!$B235, 1, 0)</f>
        <v>1</v>
      </c>
      <c r="CA233">
        <f>IF('ALL-Students'!CA236='Master Answer Key'!$B235, 1, 0)</f>
        <v>1</v>
      </c>
      <c r="CB233">
        <f>IF('ALL-Students'!CB236='Master Answer Key'!$B235, 1, 0)</f>
        <v>0</v>
      </c>
      <c r="CC233">
        <f>IF('ALL-Students'!CC236='Master Answer Key'!$B235, 1, 0)</f>
        <v>0</v>
      </c>
    </row>
    <row r="234">
      <c r="A234" s="5" t="s">
        <v>338</v>
      </c>
      <c r="B234">
        <f>IF('ALL-Students'!B237='Master Answer Key'!$B236, 1, 0)</f>
        <v>1</v>
      </c>
      <c r="C234">
        <f>IF('ALL-Students'!C237='Master Answer Key'!$B236, 1, 0)</f>
        <v>1</v>
      </c>
      <c r="D234">
        <f>IF('ALL-Students'!D237='Master Answer Key'!$B236, 1, 0)</f>
        <v>1</v>
      </c>
      <c r="E234">
        <f>IF('ALL-Students'!E237='Master Answer Key'!$B236, 1, 0)</f>
        <v>1</v>
      </c>
      <c r="F234">
        <f>IF('ALL-Students'!F237='Master Answer Key'!$B236, 1, 0)</f>
        <v>1</v>
      </c>
      <c r="G234">
        <f>IF('ALL-Students'!G237='Master Answer Key'!$B236, 1, 0)</f>
        <v>0</v>
      </c>
      <c r="H234">
        <f>IF('ALL-Students'!H237='Master Answer Key'!$B236, 1, 0)</f>
        <v>1</v>
      </c>
      <c r="I234">
        <f>IF('ALL-Students'!I237='Master Answer Key'!$B236, 1, 0)</f>
        <v>1</v>
      </c>
      <c r="J234">
        <f>IF('ALL-Students'!J237='Master Answer Key'!$B236, 1, 0)</f>
        <v>1</v>
      </c>
      <c r="K234">
        <f>IF('ALL-Students'!K237='Master Answer Key'!$B236, 1, 0)</f>
        <v>1</v>
      </c>
      <c r="L234">
        <f>IF('ALL-Students'!L237='Master Answer Key'!$B236, 1, 0)</f>
        <v>1</v>
      </c>
      <c r="M234">
        <f>IF('ALL-Students'!M237='Master Answer Key'!$B236, 1, 0)</f>
        <v>1</v>
      </c>
      <c r="N234">
        <f>IF('ALL-Students'!N237='Master Answer Key'!$B236, 1, 0)</f>
        <v>0</v>
      </c>
      <c r="O234">
        <f>IF('ALL-Students'!O237='Master Answer Key'!$B236, 1, 0)</f>
        <v>1</v>
      </c>
      <c r="P234">
        <f>IF('ALL-Students'!P237='Master Answer Key'!$B236, 1, 0)</f>
        <v>1</v>
      </c>
      <c r="Q234">
        <f>IF('ALL-Students'!Q237='Master Answer Key'!$B236, 1, 0)</f>
        <v>1</v>
      </c>
      <c r="R234">
        <f>IF('ALL-Students'!R237='Master Answer Key'!$B236, 1, 0)</f>
        <v>0</v>
      </c>
      <c r="S234">
        <f>IF('ALL-Students'!S237='Master Answer Key'!$B236, 1, 0)</f>
        <v>1</v>
      </c>
      <c r="T234">
        <f>IF('ALL-Students'!T237='Master Answer Key'!$B236, 1, 0)</f>
        <v>1</v>
      </c>
      <c r="U234">
        <f>IF('ALL-Students'!U237='Master Answer Key'!$B236, 1, 0)</f>
        <v>1</v>
      </c>
      <c r="V234">
        <f>IF('ALL-Students'!V237='Master Answer Key'!$B236, 1, 0)</f>
        <v>1</v>
      </c>
      <c r="W234">
        <f>IF('ALL-Students'!W237='Master Answer Key'!$B236, 1, 0)</f>
        <v>0</v>
      </c>
      <c r="X234">
        <f>IF('ALL-Students'!X237='Master Answer Key'!$B236, 1, 0)</f>
        <v>1</v>
      </c>
      <c r="Y234">
        <f>IF('ALL-Students'!Y237='Master Answer Key'!$B236, 1, 0)</f>
        <v>0</v>
      </c>
      <c r="Z234">
        <f>IF('ALL-Students'!Z237='Master Answer Key'!$B236, 1, 0)</f>
        <v>0</v>
      </c>
      <c r="AA234">
        <f>IF('ALL-Students'!AA237='Master Answer Key'!$B236, 1, 0)</f>
        <v>1</v>
      </c>
      <c r="AB234">
        <f>IF('ALL-Students'!AB237='Master Answer Key'!$B236, 1, 0)</f>
        <v>1</v>
      </c>
      <c r="AC234">
        <f>IF('ALL-Students'!AC237='Master Answer Key'!$B236, 1, 0)</f>
        <v>1</v>
      </c>
      <c r="AD234">
        <f>IF('ALL-Students'!AD237='Master Answer Key'!$B236, 1, 0)</f>
        <v>1</v>
      </c>
      <c r="AE234">
        <f>IF('ALL-Students'!AE237='Master Answer Key'!$B236, 1, 0)</f>
        <v>1</v>
      </c>
      <c r="AF234">
        <f>IF('ALL-Students'!AF237='Master Answer Key'!$B236, 1, 0)</f>
        <v>1</v>
      </c>
      <c r="AG234">
        <f>IF('ALL-Students'!AG237='Master Answer Key'!$B236, 1, 0)</f>
        <v>1</v>
      </c>
      <c r="AH234">
        <f>IF('ALL-Students'!AH237='Master Answer Key'!$B236, 1, 0)</f>
        <v>1</v>
      </c>
      <c r="AI234">
        <f>IF('ALL-Students'!AI237='Master Answer Key'!$B236, 1, 0)</f>
        <v>1</v>
      </c>
      <c r="AJ234">
        <f>IF('ALL-Students'!AJ237='Master Answer Key'!$B236, 1, 0)</f>
        <v>1</v>
      </c>
      <c r="AK234">
        <f>IF('ALL-Students'!AK237='Master Answer Key'!$B236, 1, 0)</f>
        <v>0</v>
      </c>
      <c r="AL234">
        <f>IF('ALL-Students'!AL237='Master Answer Key'!$B236, 1, 0)</f>
        <v>1</v>
      </c>
      <c r="AM234">
        <f>IF('ALL-Students'!AM237='Master Answer Key'!$B236, 1, 0)</f>
        <v>1</v>
      </c>
      <c r="AN234">
        <f>IF('ALL-Students'!AN237='Master Answer Key'!$B236, 1, 0)</f>
        <v>0</v>
      </c>
      <c r="AO234">
        <f>IF('ALL-Students'!AO237='Master Answer Key'!$B236, 1, 0)</f>
        <v>1</v>
      </c>
      <c r="AP234">
        <f>IF('ALL-Students'!AP237='Master Answer Key'!$B236, 1, 0)</f>
        <v>1</v>
      </c>
      <c r="AQ234">
        <f>IF('ALL-Students'!AQ237='Master Answer Key'!$B236, 1, 0)</f>
        <v>1</v>
      </c>
      <c r="AR234">
        <f>IF('ALL-Students'!AR237='Master Answer Key'!$B236, 1, 0)</f>
        <v>1</v>
      </c>
      <c r="AS234">
        <f>IF('ALL-Students'!AS237='Master Answer Key'!$B236, 1, 0)</f>
        <v>0</v>
      </c>
      <c r="AT234">
        <f>IF('ALL-Students'!AT237='Master Answer Key'!$B236, 1, 0)</f>
        <v>1</v>
      </c>
      <c r="AU234">
        <f>IF('ALL-Students'!AU237='Master Answer Key'!$B236, 1, 0)</f>
        <v>1</v>
      </c>
      <c r="AV234">
        <f>IF('ALL-Students'!AV237='Master Answer Key'!$B236, 1, 0)</f>
        <v>0</v>
      </c>
      <c r="AW234">
        <f>IF('ALL-Students'!AW237='Master Answer Key'!$B236, 1, 0)</f>
        <v>0</v>
      </c>
      <c r="AX234">
        <f>IF('ALL-Students'!AX237='Master Answer Key'!$B236, 1, 0)</f>
        <v>1</v>
      </c>
      <c r="AY234">
        <f>IF('ALL-Students'!AY237='Master Answer Key'!$B236, 1, 0)</f>
        <v>1</v>
      </c>
      <c r="AZ234">
        <f>IF('ALL-Students'!AZ237='Master Answer Key'!$B236, 1, 0)</f>
        <v>1</v>
      </c>
      <c r="BA234">
        <f>IF('ALL-Students'!BA237='Master Answer Key'!$B236, 1, 0)</f>
        <v>1</v>
      </c>
      <c r="BB234">
        <f>IF('ALL-Students'!BB237='Master Answer Key'!$B236, 1, 0)</f>
        <v>1</v>
      </c>
      <c r="BC234">
        <f>IF('ALL-Students'!BC237='Master Answer Key'!$B236, 1, 0)</f>
        <v>1</v>
      </c>
      <c r="BD234">
        <f>IF('ALL-Students'!BD237='Master Answer Key'!$B236, 1, 0)</f>
        <v>1</v>
      </c>
      <c r="BE234">
        <f>IF('ALL-Students'!BE237='Master Answer Key'!$B236, 1, 0)</f>
        <v>1</v>
      </c>
      <c r="BF234">
        <f>IF('ALL-Students'!BF237='Master Answer Key'!$B236, 1, 0)</f>
        <v>0</v>
      </c>
      <c r="BG234">
        <f>IF('ALL-Students'!BG237='Master Answer Key'!$B236, 1, 0)</f>
        <v>1</v>
      </c>
      <c r="BH234">
        <f>IF('ALL-Students'!BH237='Master Answer Key'!$B236, 1, 0)</f>
        <v>0</v>
      </c>
      <c r="BI234">
        <f>IF('ALL-Students'!BI237='Master Answer Key'!$B236, 1, 0)</f>
        <v>1</v>
      </c>
      <c r="BJ234">
        <f>IF('ALL-Students'!BJ237='Master Answer Key'!$B236, 1, 0)</f>
        <v>1</v>
      </c>
      <c r="BK234">
        <f>IF('ALL-Students'!BK237='Master Answer Key'!$B236, 1, 0)</f>
        <v>1</v>
      </c>
      <c r="BL234">
        <f>IF('ALL-Students'!BL237='Master Answer Key'!$B236, 1, 0)</f>
        <v>1</v>
      </c>
      <c r="BM234">
        <f>IF('ALL-Students'!BM237='Master Answer Key'!$B236, 1, 0)</f>
        <v>1</v>
      </c>
      <c r="BN234">
        <f>IF('ALL-Students'!BN237='Master Answer Key'!$B236, 1, 0)</f>
        <v>1</v>
      </c>
      <c r="BO234">
        <f>IF('ALL-Students'!BO237='Master Answer Key'!$B236, 1, 0)</f>
        <v>1</v>
      </c>
      <c r="BP234">
        <f>IF('ALL-Students'!BP237='Master Answer Key'!$B236, 1, 0)</f>
        <v>1</v>
      </c>
      <c r="BQ234">
        <f>IF('ALL-Students'!BQ237='Master Answer Key'!$B236, 1, 0)</f>
        <v>1</v>
      </c>
      <c r="BR234">
        <f>IF('ALL-Students'!BR237='Master Answer Key'!$B236, 1, 0)</f>
        <v>1</v>
      </c>
      <c r="BS234">
        <f>IF('ALL-Students'!BS237='Master Answer Key'!$B236, 1, 0)</f>
        <v>1</v>
      </c>
      <c r="BT234">
        <f>IF('ALL-Students'!BT237='Master Answer Key'!$B236, 1, 0)</f>
        <v>0</v>
      </c>
      <c r="BU234">
        <f>IF('ALL-Students'!BU237='Master Answer Key'!$B236, 1, 0)</f>
        <v>1</v>
      </c>
      <c r="BV234">
        <f>IF('ALL-Students'!BV237='Master Answer Key'!$B236, 1, 0)</f>
        <v>1</v>
      </c>
      <c r="BW234">
        <f>IF('ALL-Students'!BW237='Master Answer Key'!$B236, 1, 0)</f>
        <v>1</v>
      </c>
      <c r="BX234">
        <f>IF('ALL-Students'!BX237='Master Answer Key'!$B236, 1, 0)</f>
        <v>1</v>
      </c>
      <c r="BY234">
        <f>IF('ALL-Students'!BY237='Master Answer Key'!$B236, 1, 0)</f>
        <v>1</v>
      </c>
      <c r="BZ234">
        <f>IF('ALL-Students'!BZ237='Master Answer Key'!$B236, 1, 0)</f>
        <v>1</v>
      </c>
      <c r="CA234">
        <f>IF('ALL-Students'!CA237='Master Answer Key'!$B236, 1, 0)</f>
        <v>1</v>
      </c>
      <c r="CB234">
        <f>IF('ALL-Students'!CB237='Master Answer Key'!$B236, 1, 0)</f>
        <v>1</v>
      </c>
      <c r="CC234">
        <f>IF('ALL-Students'!CC237='Master Answer Key'!$B236, 1, 0)</f>
        <v>1</v>
      </c>
    </row>
    <row r="235">
      <c r="A235" s="5" t="s">
        <v>339</v>
      </c>
      <c r="B235">
        <f>IF('ALL-Students'!B238='Master Answer Key'!$B237, 1, 0)</f>
        <v>0</v>
      </c>
      <c r="C235">
        <f>IF('ALL-Students'!C238='Master Answer Key'!$B237, 1, 0)</f>
        <v>1</v>
      </c>
      <c r="D235">
        <f>IF('ALL-Students'!D238='Master Answer Key'!$B237, 1, 0)</f>
        <v>0</v>
      </c>
      <c r="E235">
        <f>IF('ALL-Students'!E238='Master Answer Key'!$B237, 1, 0)</f>
        <v>1</v>
      </c>
      <c r="F235">
        <f>IF('ALL-Students'!F238='Master Answer Key'!$B237, 1, 0)</f>
        <v>1</v>
      </c>
      <c r="G235">
        <f>IF('ALL-Students'!G238='Master Answer Key'!$B237, 1, 0)</f>
        <v>0</v>
      </c>
      <c r="H235">
        <f>IF('ALL-Students'!H238='Master Answer Key'!$B237, 1, 0)</f>
        <v>1</v>
      </c>
      <c r="I235">
        <f>IF('ALL-Students'!I238='Master Answer Key'!$B237, 1, 0)</f>
        <v>0</v>
      </c>
      <c r="J235">
        <f>IF('ALL-Students'!J238='Master Answer Key'!$B237, 1, 0)</f>
        <v>1</v>
      </c>
      <c r="K235">
        <f>IF('ALL-Students'!K238='Master Answer Key'!$B237, 1, 0)</f>
        <v>0</v>
      </c>
      <c r="L235">
        <f>IF('ALL-Students'!L238='Master Answer Key'!$B237, 1, 0)</f>
        <v>0</v>
      </c>
      <c r="M235">
        <f>IF('ALL-Students'!M238='Master Answer Key'!$B237, 1, 0)</f>
        <v>0</v>
      </c>
      <c r="N235">
        <f>IF('ALL-Students'!N238='Master Answer Key'!$B237, 1, 0)</f>
        <v>0</v>
      </c>
      <c r="O235">
        <f>IF('ALL-Students'!O238='Master Answer Key'!$B237, 1, 0)</f>
        <v>0</v>
      </c>
      <c r="P235">
        <f>IF('ALL-Students'!P238='Master Answer Key'!$B237, 1, 0)</f>
        <v>1</v>
      </c>
      <c r="Q235">
        <f>IF('ALL-Students'!Q238='Master Answer Key'!$B237, 1, 0)</f>
        <v>0</v>
      </c>
      <c r="R235">
        <f>IF('ALL-Students'!R238='Master Answer Key'!$B237, 1, 0)</f>
        <v>1</v>
      </c>
      <c r="S235">
        <f>IF('ALL-Students'!S238='Master Answer Key'!$B237, 1, 0)</f>
        <v>1</v>
      </c>
      <c r="T235">
        <f>IF('ALL-Students'!T238='Master Answer Key'!$B237, 1, 0)</f>
        <v>1</v>
      </c>
      <c r="U235">
        <f>IF('ALL-Students'!U238='Master Answer Key'!$B237, 1, 0)</f>
        <v>0</v>
      </c>
      <c r="V235">
        <f>IF('ALL-Students'!V238='Master Answer Key'!$B237, 1, 0)</f>
        <v>0</v>
      </c>
      <c r="W235">
        <f>IF('ALL-Students'!W238='Master Answer Key'!$B237, 1, 0)</f>
        <v>0</v>
      </c>
      <c r="X235">
        <f>IF('ALL-Students'!X238='Master Answer Key'!$B237, 1, 0)</f>
        <v>1</v>
      </c>
      <c r="Y235">
        <f>IF('ALL-Students'!Y238='Master Answer Key'!$B237, 1, 0)</f>
        <v>0</v>
      </c>
      <c r="Z235">
        <f>IF('ALL-Students'!Z238='Master Answer Key'!$B237, 1, 0)</f>
        <v>0</v>
      </c>
      <c r="AA235">
        <f>IF('ALL-Students'!AA238='Master Answer Key'!$B237, 1, 0)</f>
        <v>1</v>
      </c>
      <c r="AB235">
        <f>IF('ALL-Students'!AB238='Master Answer Key'!$B237, 1, 0)</f>
        <v>1</v>
      </c>
      <c r="AC235">
        <f>IF('ALL-Students'!AC238='Master Answer Key'!$B237, 1, 0)</f>
        <v>0</v>
      </c>
      <c r="AD235">
        <f>IF('ALL-Students'!AD238='Master Answer Key'!$B237, 1, 0)</f>
        <v>1</v>
      </c>
      <c r="AE235">
        <f>IF('ALL-Students'!AE238='Master Answer Key'!$B237, 1, 0)</f>
        <v>1</v>
      </c>
      <c r="AF235">
        <f>IF('ALL-Students'!AF238='Master Answer Key'!$B237, 1, 0)</f>
        <v>0</v>
      </c>
      <c r="AG235">
        <f>IF('ALL-Students'!AG238='Master Answer Key'!$B237, 1, 0)</f>
        <v>0</v>
      </c>
      <c r="AH235">
        <f>IF('ALL-Students'!AH238='Master Answer Key'!$B237, 1, 0)</f>
        <v>1</v>
      </c>
      <c r="AI235">
        <f>IF('ALL-Students'!AI238='Master Answer Key'!$B237, 1, 0)</f>
        <v>0</v>
      </c>
      <c r="AJ235">
        <f>IF('ALL-Students'!AJ238='Master Answer Key'!$B237, 1, 0)</f>
        <v>1</v>
      </c>
      <c r="AK235">
        <f>IF('ALL-Students'!AK238='Master Answer Key'!$B237, 1, 0)</f>
        <v>0</v>
      </c>
      <c r="AL235">
        <f>IF('ALL-Students'!AL238='Master Answer Key'!$B237, 1, 0)</f>
        <v>1</v>
      </c>
      <c r="AM235">
        <f>IF('ALL-Students'!AM238='Master Answer Key'!$B237, 1, 0)</f>
        <v>0</v>
      </c>
      <c r="AN235">
        <f>IF('ALL-Students'!AN238='Master Answer Key'!$B237, 1, 0)</f>
        <v>0</v>
      </c>
      <c r="AO235">
        <f>IF('ALL-Students'!AO238='Master Answer Key'!$B237, 1, 0)</f>
        <v>1</v>
      </c>
      <c r="AP235">
        <f>IF('ALL-Students'!AP238='Master Answer Key'!$B237, 1, 0)</f>
        <v>1</v>
      </c>
      <c r="AQ235">
        <f>IF('ALL-Students'!AQ238='Master Answer Key'!$B237, 1, 0)</f>
        <v>1</v>
      </c>
      <c r="AR235">
        <f>IF('ALL-Students'!AR238='Master Answer Key'!$B237, 1, 0)</f>
        <v>1</v>
      </c>
      <c r="AS235">
        <f>IF('ALL-Students'!AS238='Master Answer Key'!$B237, 1, 0)</f>
        <v>0</v>
      </c>
      <c r="AT235">
        <f>IF('ALL-Students'!AT238='Master Answer Key'!$B237, 1, 0)</f>
        <v>1</v>
      </c>
      <c r="AU235">
        <f>IF('ALL-Students'!AU238='Master Answer Key'!$B237, 1, 0)</f>
        <v>1</v>
      </c>
      <c r="AV235">
        <f>IF('ALL-Students'!AV238='Master Answer Key'!$B237, 1, 0)</f>
        <v>0</v>
      </c>
      <c r="AW235">
        <f>IF('ALL-Students'!AW238='Master Answer Key'!$B237, 1, 0)</f>
        <v>0</v>
      </c>
      <c r="AX235">
        <f>IF('ALL-Students'!AX238='Master Answer Key'!$B237, 1, 0)</f>
        <v>1</v>
      </c>
      <c r="AY235">
        <f>IF('ALL-Students'!AY238='Master Answer Key'!$B237, 1, 0)</f>
        <v>1</v>
      </c>
      <c r="AZ235">
        <f>IF('ALL-Students'!AZ238='Master Answer Key'!$B237, 1, 0)</f>
        <v>0</v>
      </c>
      <c r="BA235">
        <f>IF('ALL-Students'!BA238='Master Answer Key'!$B237, 1, 0)</f>
        <v>0</v>
      </c>
      <c r="BB235">
        <f>IF('ALL-Students'!BB238='Master Answer Key'!$B237, 1, 0)</f>
        <v>0</v>
      </c>
      <c r="BC235">
        <f>IF('ALL-Students'!BC238='Master Answer Key'!$B237, 1, 0)</f>
        <v>1</v>
      </c>
      <c r="BD235">
        <f>IF('ALL-Students'!BD238='Master Answer Key'!$B237, 1, 0)</f>
        <v>0</v>
      </c>
      <c r="BE235">
        <f>IF('ALL-Students'!BE238='Master Answer Key'!$B237, 1, 0)</f>
        <v>1</v>
      </c>
      <c r="BF235">
        <f>IF('ALL-Students'!BF238='Master Answer Key'!$B237, 1, 0)</f>
        <v>1</v>
      </c>
      <c r="BG235">
        <f>IF('ALL-Students'!BG238='Master Answer Key'!$B237, 1, 0)</f>
        <v>0</v>
      </c>
      <c r="BH235">
        <f>IF('ALL-Students'!BH238='Master Answer Key'!$B237, 1, 0)</f>
        <v>1</v>
      </c>
      <c r="BI235">
        <f>IF('ALL-Students'!BI238='Master Answer Key'!$B237, 1, 0)</f>
        <v>1</v>
      </c>
      <c r="BJ235">
        <f>IF('ALL-Students'!BJ238='Master Answer Key'!$B237, 1, 0)</f>
        <v>1</v>
      </c>
      <c r="BK235">
        <f>IF('ALL-Students'!BK238='Master Answer Key'!$B237, 1, 0)</f>
        <v>0</v>
      </c>
      <c r="BL235">
        <f>IF('ALL-Students'!BL238='Master Answer Key'!$B237, 1, 0)</f>
        <v>1</v>
      </c>
      <c r="BM235">
        <f>IF('ALL-Students'!BM238='Master Answer Key'!$B237, 1, 0)</f>
        <v>1</v>
      </c>
      <c r="BN235">
        <f>IF('ALL-Students'!BN238='Master Answer Key'!$B237, 1, 0)</f>
        <v>1</v>
      </c>
      <c r="BO235">
        <f>IF('ALL-Students'!BO238='Master Answer Key'!$B237, 1, 0)</f>
        <v>1</v>
      </c>
      <c r="BP235">
        <f>IF('ALL-Students'!BP238='Master Answer Key'!$B237, 1, 0)</f>
        <v>0</v>
      </c>
      <c r="BQ235">
        <f>IF('ALL-Students'!BQ238='Master Answer Key'!$B237, 1, 0)</f>
        <v>0</v>
      </c>
      <c r="BR235">
        <f>IF('ALL-Students'!BR238='Master Answer Key'!$B237, 1, 0)</f>
        <v>1</v>
      </c>
      <c r="BS235">
        <f>IF('ALL-Students'!BS238='Master Answer Key'!$B237, 1, 0)</f>
        <v>1</v>
      </c>
      <c r="BT235">
        <f>IF('ALL-Students'!BT238='Master Answer Key'!$B237, 1, 0)</f>
        <v>0</v>
      </c>
      <c r="BU235">
        <f>IF('ALL-Students'!BU238='Master Answer Key'!$B237, 1, 0)</f>
        <v>1</v>
      </c>
      <c r="BV235">
        <f>IF('ALL-Students'!BV238='Master Answer Key'!$B237, 1, 0)</f>
        <v>1</v>
      </c>
      <c r="BW235">
        <f>IF('ALL-Students'!BW238='Master Answer Key'!$B237, 1, 0)</f>
        <v>1</v>
      </c>
      <c r="BX235">
        <f>IF('ALL-Students'!BX238='Master Answer Key'!$B237, 1, 0)</f>
        <v>0</v>
      </c>
      <c r="BY235">
        <f>IF('ALL-Students'!BY238='Master Answer Key'!$B237, 1, 0)</f>
        <v>1</v>
      </c>
      <c r="BZ235">
        <f>IF('ALL-Students'!BZ238='Master Answer Key'!$B237, 1, 0)</f>
        <v>1</v>
      </c>
      <c r="CA235">
        <f>IF('ALL-Students'!CA238='Master Answer Key'!$B237, 1, 0)</f>
        <v>1</v>
      </c>
      <c r="CB235">
        <f>IF('ALL-Students'!CB238='Master Answer Key'!$B237, 1, 0)</f>
        <v>1</v>
      </c>
      <c r="CC235">
        <f>IF('ALL-Students'!CC238='Master Answer Key'!$B237, 1, 0)</f>
        <v>1</v>
      </c>
    </row>
    <row r="236">
      <c r="A236" s="5" t="s">
        <v>340</v>
      </c>
      <c r="B236">
        <f>IF('ALL-Students'!B239='Master Answer Key'!$B238, 1, 0)</f>
        <v>1</v>
      </c>
      <c r="C236">
        <f>IF('ALL-Students'!C239='Master Answer Key'!$B238, 1, 0)</f>
        <v>1</v>
      </c>
      <c r="D236">
        <f>IF('ALL-Students'!D239='Master Answer Key'!$B238, 1, 0)</f>
        <v>1</v>
      </c>
      <c r="E236">
        <f>IF('ALL-Students'!E239='Master Answer Key'!$B238, 1, 0)</f>
        <v>1</v>
      </c>
      <c r="F236">
        <f>IF('ALL-Students'!F239='Master Answer Key'!$B238, 1, 0)</f>
        <v>1</v>
      </c>
      <c r="G236">
        <f>IF('ALL-Students'!G239='Master Answer Key'!$B238, 1, 0)</f>
        <v>0</v>
      </c>
      <c r="H236">
        <f>IF('ALL-Students'!H239='Master Answer Key'!$B238, 1, 0)</f>
        <v>1</v>
      </c>
      <c r="I236">
        <f>IF('ALL-Students'!I239='Master Answer Key'!$B238, 1, 0)</f>
        <v>1</v>
      </c>
      <c r="J236">
        <f>IF('ALL-Students'!J239='Master Answer Key'!$B238, 1, 0)</f>
        <v>1</v>
      </c>
      <c r="K236">
        <f>IF('ALL-Students'!K239='Master Answer Key'!$B238, 1, 0)</f>
        <v>0</v>
      </c>
      <c r="L236">
        <f>IF('ALL-Students'!L239='Master Answer Key'!$B238, 1, 0)</f>
        <v>1</v>
      </c>
      <c r="M236">
        <f>IF('ALL-Students'!M239='Master Answer Key'!$B238, 1, 0)</f>
        <v>1</v>
      </c>
      <c r="N236">
        <f>IF('ALL-Students'!N239='Master Answer Key'!$B238, 1, 0)</f>
        <v>0</v>
      </c>
      <c r="O236">
        <f>IF('ALL-Students'!O239='Master Answer Key'!$B238, 1, 0)</f>
        <v>1</v>
      </c>
      <c r="P236">
        <f>IF('ALL-Students'!P239='Master Answer Key'!$B238, 1, 0)</f>
        <v>1</v>
      </c>
      <c r="Q236">
        <f>IF('ALL-Students'!Q239='Master Answer Key'!$B238, 1, 0)</f>
        <v>1</v>
      </c>
      <c r="R236">
        <f>IF('ALL-Students'!R239='Master Answer Key'!$B238, 1, 0)</f>
        <v>1</v>
      </c>
      <c r="S236">
        <f>IF('ALL-Students'!S239='Master Answer Key'!$B238, 1, 0)</f>
        <v>1</v>
      </c>
      <c r="T236">
        <f>IF('ALL-Students'!T239='Master Answer Key'!$B238, 1, 0)</f>
        <v>1</v>
      </c>
      <c r="U236">
        <f>IF('ALL-Students'!U239='Master Answer Key'!$B238, 1, 0)</f>
        <v>1</v>
      </c>
      <c r="V236">
        <f>IF('ALL-Students'!V239='Master Answer Key'!$B238, 1, 0)</f>
        <v>1</v>
      </c>
      <c r="W236">
        <f>IF('ALL-Students'!W239='Master Answer Key'!$B238, 1, 0)</f>
        <v>0</v>
      </c>
      <c r="X236">
        <f>IF('ALL-Students'!X239='Master Answer Key'!$B238, 1, 0)</f>
        <v>1</v>
      </c>
      <c r="Y236">
        <f>IF('ALL-Students'!Y239='Master Answer Key'!$B238, 1, 0)</f>
        <v>0</v>
      </c>
      <c r="Z236">
        <f>IF('ALL-Students'!Z239='Master Answer Key'!$B238, 1, 0)</f>
        <v>0</v>
      </c>
      <c r="AA236">
        <f>IF('ALL-Students'!AA239='Master Answer Key'!$B238, 1, 0)</f>
        <v>1</v>
      </c>
      <c r="AB236">
        <f>IF('ALL-Students'!AB239='Master Answer Key'!$B238, 1, 0)</f>
        <v>1</v>
      </c>
      <c r="AC236">
        <f>IF('ALL-Students'!AC239='Master Answer Key'!$B238, 1, 0)</f>
        <v>0</v>
      </c>
      <c r="AD236">
        <f>IF('ALL-Students'!AD239='Master Answer Key'!$B238, 1, 0)</f>
        <v>1</v>
      </c>
      <c r="AE236">
        <f>IF('ALL-Students'!AE239='Master Answer Key'!$B238, 1, 0)</f>
        <v>1</v>
      </c>
      <c r="AF236">
        <f>IF('ALL-Students'!AF239='Master Answer Key'!$B238, 1, 0)</f>
        <v>1</v>
      </c>
      <c r="AG236">
        <f>IF('ALL-Students'!AG239='Master Answer Key'!$B238, 1, 0)</f>
        <v>1</v>
      </c>
      <c r="AH236">
        <f>IF('ALL-Students'!AH239='Master Answer Key'!$B238, 1, 0)</f>
        <v>1</v>
      </c>
      <c r="AI236">
        <f>IF('ALL-Students'!AI239='Master Answer Key'!$B238, 1, 0)</f>
        <v>1</v>
      </c>
      <c r="AJ236">
        <f>IF('ALL-Students'!AJ239='Master Answer Key'!$B238, 1, 0)</f>
        <v>1</v>
      </c>
      <c r="AK236">
        <f>IF('ALL-Students'!AK239='Master Answer Key'!$B238, 1, 0)</f>
        <v>1</v>
      </c>
      <c r="AL236">
        <f>IF('ALL-Students'!AL239='Master Answer Key'!$B238, 1, 0)</f>
        <v>1</v>
      </c>
      <c r="AM236">
        <f>IF('ALL-Students'!AM239='Master Answer Key'!$B238, 1, 0)</f>
        <v>1</v>
      </c>
      <c r="AN236">
        <f>IF('ALL-Students'!AN239='Master Answer Key'!$B238, 1, 0)</f>
        <v>0</v>
      </c>
      <c r="AO236">
        <f>IF('ALL-Students'!AO239='Master Answer Key'!$B238, 1, 0)</f>
        <v>1</v>
      </c>
      <c r="AP236">
        <f>IF('ALL-Students'!AP239='Master Answer Key'!$B238, 1, 0)</f>
        <v>1</v>
      </c>
      <c r="AQ236">
        <f>IF('ALL-Students'!AQ239='Master Answer Key'!$B238, 1, 0)</f>
        <v>0</v>
      </c>
      <c r="AR236">
        <f>IF('ALL-Students'!AR239='Master Answer Key'!$B238, 1, 0)</f>
        <v>1</v>
      </c>
      <c r="AS236">
        <f>IF('ALL-Students'!AS239='Master Answer Key'!$B238, 1, 0)</f>
        <v>0</v>
      </c>
      <c r="AT236">
        <f>IF('ALL-Students'!AT239='Master Answer Key'!$B238, 1, 0)</f>
        <v>1</v>
      </c>
      <c r="AU236">
        <f>IF('ALL-Students'!AU239='Master Answer Key'!$B238, 1, 0)</f>
        <v>1</v>
      </c>
      <c r="AV236">
        <f>IF('ALL-Students'!AV239='Master Answer Key'!$B238, 1, 0)</f>
        <v>0</v>
      </c>
      <c r="AW236">
        <f>IF('ALL-Students'!AW239='Master Answer Key'!$B238, 1, 0)</f>
        <v>0</v>
      </c>
      <c r="AX236">
        <f>IF('ALL-Students'!AX239='Master Answer Key'!$B238, 1, 0)</f>
        <v>1</v>
      </c>
      <c r="AY236">
        <f>IF('ALL-Students'!AY239='Master Answer Key'!$B238, 1, 0)</f>
        <v>1</v>
      </c>
      <c r="AZ236">
        <f>IF('ALL-Students'!AZ239='Master Answer Key'!$B238, 1, 0)</f>
        <v>1</v>
      </c>
      <c r="BA236">
        <f>IF('ALL-Students'!BA239='Master Answer Key'!$B238, 1, 0)</f>
        <v>1</v>
      </c>
      <c r="BB236">
        <f>IF('ALL-Students'!BB239='Master Answer Key'!$B238, 1, 0)</f>
        <v>1</v>
      </c>
      <c r="BC236">
        <f>IF('ALL-Students'!BC239='Master Answer Key'!$B238, 1, 0)</f>
        <v>1</v>
      </c>
      <c r="BD236">
        <f>IF('ALL-Students'!BD239='Master Answer Key'!$B238, 1, 0)</f>
        <v>0</v>
      </c>
      <c r="BE236">
        <f>IF('ALL-Students'!BE239='Master Answer Key'!$B238, 1, 0)</f>
        <v>1</v>
      </c>
      <c r="BF236">
        <f>IF('ALL-Students'!BF239='Master Answer Key'!$B238, 1, 0)</f>
        <v>1</v>
      </c>
      <c r="BG236">
        <f>IF('ALL-Students'!BG239='Master Answer Key'!$B238, 1, 0)</f>
        <v>1</v>
      </c>
      <c r="BH236">
        <f>IF('ALL-Students'!BH239='Master Answer Key'!$B238, 1, 0)</f>
        <v>1</v>
      </c>
      <c r="BI236">
        <f>IF('ALL-Students'!BI239='Master Answer Key'!$B238, 1, 0)</f>
        <v>1</v>
      </c>
      <c r="BJ236">
        <f>IF('ALL-Students'!BJ239='Master Answer Key'!$B238, 1, 0)</f>
        <v>1</v>
      </c>
      <c r="BK236">
        <f>IF('ALL-Students'!BK239='Master Answer Key'!$B238, 1, 0)</f>
        <v>1</v>
      </c>
      <c r="BL236">
        <f>IF('ALL-Students'!BL239='Master Answer Key'!$B238, 1, 0)</f>
        <v>1</v>
      </c>
      <c r="BM236">
        <f>IF('ALL-Students'!BM239='Master Answer Key'!$B238, 1, 0)</f>
        <v>1</v>
      </c>
      <c r="BN236">
        <f>IF('ALL-Students'!BN239='Master Answer Key'!$B238, 1, 0)</f>
        <v>1</v>
      </c>
      <c r="BO236">
        <f>IF('ALL-Students'!BO239='Master Answer Key'!$B238, 1, 0)</f>
        <v>1</v>
      </c>
      <c r="BP236">
        <f>IF('ALL-Students'!BP239='Master Answer Key'!$B238, 1, 0)</f>
        <v>1</v>
      </c>
      <c r="BQ236">
        <f>IF('ALL-Students'!BQ239='Master Answer Key'!$B238, 1, 0)</f>
        <v>0</v>
      </c>
      <c r="BR236">
        <f>IF('ALL-Students'!BR239='Master Answer Key'!$B238, 1, 0)</f>
        <v>1</v>
      </c>
      <c r="BS236">
        <f>IF('ALL-Students'!BS239='Master Answer Key'!$B238, 1, 0)</f>
        <v>1</v>
      </c>
      <c r="BT236">
        <f>IF('ALL-Students'!BT239='Master Answer Key'!$B238, 1, 0)</f>
        <v>1</v>
      </c>
      <c r="BU236">
        <f>IF('ALL-Students'!BU239='Master Answer Key'!$B238, 1, 0)</f>
        <v>1</v>
      </c>
      <c r="BV236">
        <f>IF('ALL-Students'!BV239='Master Answer Key'!$B238, 1, 0)</f>
        <v>1</v>
      </c>
      <c r="BW236">
        <f>IF('ALL-Students'!BW239='Master Answer Key'!$B238, 1, 0)</f>
        <v>0</v>
      </c>
      <c r="BX236">
        <f>IF('ALL-Students'!BX239='Master Answer Key'!$B238, 1, 0)</f>
        <v>1</v>
      </c>
      <c r="BY236">
        <f>IF('ALL-Students'!BY239='Master Answer Key'!$B238, 1, 0)</f>
        <v>1</v>
      </c>
      <c r="BZ236">
        <f>IF('ALL-Students'!BZ239='Master Answer Key'!$B238, 1, 0)</f>
        <v>1</v>
      </c>
      <c r="CA236">
        <f>IF('ALL-Students'!CA239='Master Answer Key'!$B238, 1, 0)</f>
        <v>1</v>
      </c>
      <c r="CB236">
        <f>IF('ALL-Students'!CB239='Master Answer Key'!$B238, 1, 0)</f>
        <v>0</v>
      </c>
      <c r="CC236">
        <f>IF('ALL-Students'!CC239='Master Answer Key'!$B238, 1, 0)</f>
        <v>1</v>
      </c>
    </row>
    <row r="237">
      <c r="A237" s="5" t="s">
        <v>341</v>
      </c>
      <c r="B237">
        <f>IF('ALL-Students'!B240='Master Answer Key'!$B239, 1, 0)</f>
        <v>1</v>
      </c>
      <c r="C237">
        <f>IF('ALL-Students'!C240='Master Answer Key'!$B239, 1, 0)</f>
        <v>1</v>
      </c>
      <c r="D237">
        <f>IF('ALL-Students'!D240='Master Answer Key'!$B239, 1, 0)</f>
        <v>1</v>
      </c>
      <c r="E237">
        <f>IF('ALL-Students'!E240='Master Answer Key'!$B239, 1, 0)</f>
        <v>1</v>
      </c>
      <c r="F237">
        <f>IF('ALL-Students'!F240='Master Answer Key'!$B239, 1, 0)</f>
        <v>1</v>
      </c>
      <c r="G237">
        <f>IF('ALL-Students'!G240='Master Answer Key'!$B239, 1, 0)</f>
        <v>0</v>
      </c>
      <c r="H237">
        <f>IF('ALL-Students'!H240='Master Answer Key'!$B239, 1, 0)</f>
        <v>1</v>
      </c>
      <c r="I237">
        <f>IF('ALL-Students'!I240='Master Answer Key'!$B239, 1, 0)</f>
        <v>0</v>
      </c>
      <c r="J237">
        <f>IF('ALL-Students'!J240='Master Answer Key'!$B239, 1, 0)</f>
        <v>1</v>
      </c>
      <c r="K237">
        <f>IF('ALL-Students'!K240='Master Answer Key'!$B239, 1, 0)</f>
        <v>1</v>
      </c>
      <c r="L237">
        <f>IF('ALL-Students'!L240='Master Answer Key'!$B239, 1, 0)</f>
        <v>1</v>
      </c>
      <c r="M237">
        <f>IF('ALL-Students'!M240='Master Answer Key'!$B239, 1, 0)</f>
        <v>1</v>
      </c>
      <c r="N237">
        <f>IF('ALL-Students'!N240='Master Answer Key'!$B239, 1, 0)</f>
        <v>1</v>
      </c>
      <c r="O237">
        <f>IF('ALL-Students'!O240='Master Answer Key'!$B239, 1, 0)</f>
        <v>0</v>
      </c>
      <c r="P237">
        <f>IF('ALL-Students'!P240='Master Answer Key'!$B239, 1, 0)</f>
        <v>1</v>
      </c>
      <c r="Q237">
        <f>IF('ALL-Students'!Q240='Master Answer Key'!$B239, 1, 0)</f>
        <v>1</v>
      </c>
      <c r="R237">
        <f>IF('ALL-Students'!R240='Master Answer Key'!$B239, 1, 0)</f>
        <v>0</v>
      </c>
      <c r="S237">
        <f>IF('ALL-Students'!S240='Master Answer Key'!$B239, 1, 0)</f>
        <v>1</v>
      </c>
      <c r="T237">
        <f>IF('ALL-Students'!T240='Master Answer Key'!$B239, 1, 0)</f>
        <v>1</v>
      </c>
      <c r="U237">
        <f>IF('ALL-Students'!U240='Master Answer Key'!$B239, 1, 0)</f>
        <v>1</v>
      </c>
      <c r="V237">
        <f>IF('ALL-Students'!V240='Master Answer Key'!$B239, 1, 0)</f>
        <v>0</v>
      </c>
      <c r="W237">
        <f>IF('ALL-Students'!W240='Master Answer Key'!$B239, 1, 0)</f>
        <v>0</v>
      </c>
      <c r="X237">
        <f>IF('ALL-Students'!X240='Master Answer Key'!$B239, 1, 0)</f>
        <v>1</v>
      </c>
      <c r="Y237">
        <f>IF('ALL-Students'!Y240='Master Answer Key'!$B239, 1, 0)</f>
        <v>0</v>
      </c>
      <c r="Z237">
        <f>IF('ALL-Students'!Z240='Master Answer Key'!$B239, 1, 0)</f>
        <v>0</v>
      </c>
      <c r="AA237">
        <f>IF('ALL-Students'!AA240='Master Answer Key'!$B239, 1, 0)</f>
        <v>1</v>
      </c>
      <c r="AB237">
        <f>IF('ALL-Students'!AB240='Master Answer Key'!$B239, 1, 0)</f>
        <v>1</v>
      </c>
      <c r="AC237">
        <f>IF('ALL-Students'!AC240='Master Answer Key'!$B239, 1, 0)</f>
        <v>0</v>
      </c>
      <c r="AD237">
        <f>IF('ALL-Students'!AD240='Master Answer Key'!$B239, 1, 0)</f>
        <v>1</v>
      </c>
      <c r="AE237">
        <f>IF('ALL-Students'!AE240='Master Answer Key'!$B239, 1, 0)</f>
        <v>1</v>
      </c>
      <c r="AF237">
        <f>IF('ALL-Students'!AF240='Master Answer Key'!$B239, 1, 0)</f>
        <v>1</v>
      </c>
      <c r="AG237">
        <f>IF('ALL-Students'!AG240='Master Answer Key'!$B239, 1, 0)</f>
        <v>0</v>
      </c>
      <c r="AH237">
        <f>IF('ALL-Students'!AH240='Master Answer Key'!$B239, 1, 0)</f>
        <v>1</v>
      </c>
      <c r="AI237">
        <f>IF('ALL-Students'!AI240='Master Answer Key'!$B239, 1, 0)</f>
        <v>1</v>
      </c>
      <c r="AJ237">
        <f>IF('ALL-Students'!AJ240='Master Answer Key'!$B239, 1, 0)</f>
        <v>1</v>
      </c>
      <c r="AK237">
        <f>IF('ALL-Students'!AK240='Master Answer Key'!$B239, 1, 0)</f>
        <v>1</v>
      </c>
      <c r="AL237">
        <f>IF('ALL-Students'!AL240='Master Answer Key'!$B239, 1, 0)</f>
        <v>1</v>
      </c>
      <c r="AM237">
        <f>IF('ALL-Students'!AM240='Master Answer Key'!$B239, 1, 0)</f>
        <v>1</v>
      </c>
      <c r="AN237">
        <f>IF('ALL-Students'!AN240='Master Answer Key'!$B239, 1, 0)</f>
        <v>0</v>
      </c>
      <c r="AO237">
        <f>IF('ALL-Students'!AO240='Master Answer Key'!$B239, 1, 0)</f>
        <v>1</v>
      </c>
      <c r="AP237">
        <f>IF('ALL-Students'!AP240='Master Answer Key'!$B239, 1, 0)</f>
        <v>1</v>
      </c>
      <c r="AQ237">
        <f>IF('ALL-Students'!AQ240='Master Answer Key'!$B239, 1, 0)</f>
        <v>1</v>
      </c>
      <c r="AR237">
        <f>IF('ALL-Students'!AR240='Master Answer Key'!$B239, 1, 0)</f>
        <v>1</v>
      </c>
      <c r="AS237">
        <f>IF('ALL-Students'!AS240='Master Answer Key'!$B239, 1, 0)</f>
        <v>0</v>
      </c>
      <c r="AT237">
        <f>IF('ALL-Students'!AT240='Master Answer Key'!$B239, 1, 0)</f>
        <v>1</v>
      </c>
      <c r="AU237">
        <f>IF('ALL-Students'!AU240='Master Answer Key'!$B239, 1, 0)</f>
        <v>1</v>
      </c>
      <c r="AV237">
        <f>IF('ALL-Students'!AV240='Master Answer Key'!$B239, 1, 0)</f>
        <v>0</v>
      </c>
      <c r="AW237">
        <f>IF('ALL-Students'!AW240='Master Answer Key'!$B239, 1, 0)</f>
        <v>1</v>
      </c>
      <c r="AX237">
        <f>IF('ALL-Students'!AX240='Master Answer Key'!$B239, 1, 0)</f>
        <v>1</v>
      </c>
      <c r="AY237">
        <f>IF('ALL-Students'!AY240='Master Answer Key'!$B239, 1, 0)</f>
        <v>0</v>
      </c>
      <c r="AZ237">
        <f>IF('ALL-Students'!AZ240='Master Answer Key'!$B239, 1, 0)</f>
        <v>0</v>
      </c>
      <c r="BA237">
        <f>IF('ALL-Students'!BA240='Master Answer Key'!$B239, 1, 0)</f>
        <v>1</v>
      </c>
      <c r="BB237">
        <f>IF('ALL-Students'!BB240='Master Answer Key'!$B239, 1, 0)</f>
        <v>1</v>
      </c>
      <c r="BC237">
        <f>IF('ALL-Students'!BC240='Master Answer Key'!$B239, 1, 0)</f>
        <v>1</v>
      </c>
      <c r="BD237">
        <f>IF('ALL-Students'!BD240='Master Answer Key'!$B239, 1, 0)</f>
        <v>1</v>
      </c>
      <c r="BE237">
        <f>IF('ALL-Students'!BE240='Master Answer Key'!$B239, 1, 0)</f>
        <v>1</v>
      </c>
      <c r="BF237">
        <f>IF('ALL-Students'!BF240='Master Answer Key'!$B239, 1, 0)</f>
        <v>1</v>
      </c>
      <c r="BG237">
        <f>IF('ALL-Students'!BG240='Master Answer Key'!$B239, 1, 0)</f>
        <v>1</v>
      </c>
      <c r="BH237">
        <f>IF('ALL-Students'!BH240='Master Answer Key'!$B239, 1, 0)</f>
        <v>1</v>
      </c>
      <c r="BI237">
        <f>IF('ALL-Students'!BI240='Master Answer Key'!$B239, 1, 0)</f>
        <v>1</v>
      </c>
      <c r="BJ237">
        <f>IF('ALL-Students'!BJ240='Master Answer Key'!$B239, 1, 0)</f>
        <v>1</v>
      </c>
      <c r="BK237">
        <f>IF('ALL-Students'!BK240='Master Answer Key'!$B239, 1, 0)</f>
        <v>1</v>
      </c>
      <c r="BL237">
        <f>IF('ALL-Students'!BL240='Master Answer Key'!$B239, 1, 0)</f>
        <v>1</v>
      </c>
      <c r="BM237">
        <f>IF('ALL-Students'!BM240='Master Answer Key'!$B239, 1, 0)</f>
        <v>1</v>
      </c>
      <c r="BN237">
        <f>IF('ALL-Students'!BN240='Master Answer Key'!$B239, 1, 0)</f>
        <v>1</v>
      </c>
      <c r="BO237">
        <f>IF('ALL-Students'!BO240='Master Answer Key'!$B239, 1, 0)</f>
        <v>1</v>
      </c>
      <c r="BP237">
        <f>IF('ALL-Students'!BP240='Master Answer Key'!$B239, 1, 0)</f>
        <v>1</v>
      </c>
      <c r="BQ237">
        <f>IF('ALL-Students'!BQ240='Master Answer Key'!$B239, 1, 0)</f>
        <v>1</v>
      </c>
      <c r="BR237">
        <f>IF('ALL-Students'!BR240='Master Answer Key'!$B239, 1, 0)</f>
        <v>1</v>
      </c>
      <c r="BS237">
        <f>IF('ALL-Students'!BS240='Master Answer Key'!$B239, 1, 0)</f>
        <v>1</v>
      </c>
      <c r="BT237">
        <f>IF('ALL-Students'!BT240='Master Answer Key'!$B239, 1, 0)</f>
        <v>1</v>
      </c>
      <c r="BU237">
        <f>IF('ALL-Students'!BU240='Master Answer Key'!$B239, 1, 0)</f>
        <v>1</v>
      </c>
      <c r="BV237">
        <f>IF('ALL-Students'!BV240='Master Answer Key'!$B239, 1, 0)</f>
        <v>1</v>
      </c>
      <c r="BW237">
        <f>IF('ALL-Students'!BW240='Master Answer Key'!$B239, 1, 0)</f>
        <v>1</v>
      </c>
      <c r="BX237">
        <f>IF('ALL-Students'!BX240='Master Answer Key'!$B239, 1, 0)</f>
        <v>1</v>
      </c>
      <c r="BY237">
        <f>IF('ALL-Students'!BY240='Master Answer Key'!$B239, 1, 0)</f>
        <v>1</v>
      </c>
      <c r="BZ237">
        <f>IF('ALL-Students'!BZ240='Master Answer Key'!$B239, 1, 0)</f>
        <v>1</v>
      </c>
      <c r="CA237">
        <f>IF('ALL-Students'!CA240='Master Answer Key'!$B239, 1, 0)</f>
        <v>1</v>
      </c>
      <c r="CB237">
        <f>IF('ALL-Students'!CB240='Master Answer Key'!$B239, 1, 0)</f>
        <v>1</v>
      </c>
      <c r="CC237">
        <f>IF('ALL-Students'!CC240='Master Answer Key'!$B239, 1, 0)</f>
        <v>1</v>
      </c>
    </row>
    <row r="238">
      <c r="A238" s="5" t="s">
        <v>342</v>
      </c>
      <c r="B238">
        <f>IF('ALL-Students'!B241='Master Answer Key'!$B240, 1, 0)</f>
        <v>0</v>
      </c>
      <c r="C238">
        <f>IF('ALL-Students'!C241='Master Answer Key'!$B240, 1, 0)</f>
        <v>0</v>
      </c>
      <c r="D238">
        <f>IF('ALL-Students'!D241='Master Answer Key'!$B240, 1, 0)</f>
        <v>0</v>
      </c>
      <c r="E238">
        <f>IF('ALL-Students'!E241='Master Answer Key'!$B240, 1, 0)</f>
        <v>0</v>
      </c>
      <c r="F238">
        <f>IF('ALL-Students'!F241='Master Answer Key'!$B240, 1, 0)</f>
        <v>1</v>
      </c>
      <c r="G238">
        <f>IF('ALL-Students'!G241='Master Answer Key'!$B240, 1, 0)</f>
        <v>0</v>
      </c>
      <c r="H238">
        <f>IF('ALL-Students'!H241='Master Answer Key'!$B240, 1, 0)</f>
        <v>0</v>
      </c>
      <c r="I238">
        <f>IF('ALL-Students'!I241='Master Answer Key'!$B240, 1, 0)</f>
        <v>1</v>
      </c>
      <c r="J238">
        <f>IF('ALL-Students'!J241='Master Answer Key'!$B240, 1, 0)</f>
        <v>0</v>
      </c>
      <c r="K238">
        <f>IF('ALL-Students'!K241='Master Answer Key'!$B240, 1, 0)</f>
        <v>0</v>
      </c>
      <c r="L238">
        <f>IF('ALL-Students'!L241='Master Answer Key'!$B240, 1, 0)</f>
        <v>1</v>
      </c>
      <c r="M238">
        <f>IF('ALL-Students'!M241='Master Answer Key'!$B240, 1, 0)</f>
        <v>0</v>
      </c>
      <c r="N238">
        <f>IF('ALL-Students'!N241='Master Answer Key'!$B240, 1, 0)</f>
        <v>0</v>
      </c>
      <c r="O238">
        <f>IF('ALL-Students'!O241='Master Answer Key'!$B240, 1, 0)</f>
        <v>0</v>
      </c>
      <c r="P238">
        <f>IF('ALL-Students'!P241='Master Answer Key'!$B240, 1, 0)</f>
        <v>0</v>
      </c>
      <c r="Q238">
        <f>IF('ALL-Students'!Q241='Master Answer Key'!$B240, 1, 0)</f>
        <v>1</v>
      </c>
      <c r="R238">
        <f>IF('ALL-Students'!R241='Master Answer Key'!$B240, 1, 0)</f>
        <v>1</v>
      </c>
      <c r="S238">
        <f>IF('ALL-Students'!S241='Master Answer Key'!$B240, 1, 0)</f>
        <v>0</v>
      </c>
      <c r="T238">
        <f>IF('ALL-Students'!T241='Master Answer Key'!$B240, 1, 0)</f>
        <v>0</v>
      </c>
      <c r="U238">
        <f>IF('ALL-Students'!U241='Master Answer Key'!$B240, 1, 0)</f>
        <v>0</v>
      </c>
      <c r="V238">
        <f>IF('ALL-Students'!V241='Master Answer Key'!$B240, 1, 0)</f>
        <v>0</v>
      </c>
      <c r="W238">
        <f>IF('ALL-Students'!W241='Master Answer Key'!$B240, 1, 0)</f>
        <v>0</v>
      </c>
      <c r="X238">
        <f>IF('ALL-Students'!X241='Master Answer Key'!$B240, 1, 0)</f>
        <v>0</v>
      </c>
      <c r="Y238">
        <f>IF('ALL-Students'!Y241='Master Answer Key'!$B240, 1, 0)</f>
        <v>0</v>
      </c>
      <c r="Z238">
        <f>IF('ALL-Students'!Z241='Master Answer Key'!$B240, 1, 0)</f>
        <v>0</v>
      </c>
      <c r="AA238">
        <f>IF('ALL-Students'!AA241='Master Answer Key'!$B240, 1, 0)</f>
        <v>0</v>
      </c>
      <c r="AB238">
        <f>IF('ALL-Students'!AB241='Master Answer Key'!$B240, 1, 0)</f>
        <v>1</v>
      </c>
      <c r="AC238">
        <f>IF('ALL-Students'!AC241='Master Answer Key'!$B240, 1, 0)</f>
        <v>1</v>
      </c>
      <c r="AD238">
        <f>IF('ALL-Students'!AD241='Master Answer Key'!$B240, 1, 0)</f>
        <v>1</v>
      </c>
      <c r="AE238">
        <f>IF('ALL-Students'!AE241='Master Answer Key'!$B240, 1, 0)</f>
        <v>1</v>
      </c>
      <c r="AF238">
        <f>IF('ALL-Students'!AF241='Master Answer Key'!$B240, 1, 0)</f>
        <v>0</v>
      </c>
      <c r="AG238">
        <f>IF('ALL-Students'!AG241='Master Answer Key'!$B240, 1, 0)</f>
        <v>0</v>
      </c>
      <c r="AH238">
        <f>IF('ALL-Students'!AH241='Master Answer Key'!$B240, 1, 0)</f>
        <v>1</v>
      </c>
      <c r="AI238">
        <f>IF('ALL-Students'!AI241='Master Answer Key'!$B240, 1, 0)</f>
        <v>1</v>
      </c>
      <c r="AJ238">
        <f>IF('ALL-Students'!AJ241='Master Answer Key'!$B240, 1, 0)</f>
        <v>1</v>
      </c>
      <c r="AK238">
        <f>IF('ALL-Students'!AK241='Master Answer Key'!$B240, 1, 0)</f>
        <v>0</v>
      </c>
      <c r="AL238">
        <f>IF('ALL-Students'!AL241='Master Answer Key'!$B240, 1, 0)</f>
        <v>1</v>
      </c>
      <c r="AM238">
        <f>IF('ALL-Students'!AM241='Master Answer Key'!$B240, 1, 0)</f>
        <v>0</v>
      </c>
      <c r="AN238">
        <f>IF('ALL-Students'!AN241='Master Answer Key'!$B240, 1, 0)</f>
        <v>0</v>
      </c>
      <c r="AO238">
        <f>IF('ALL-Students'!AO241='Master Answer Key'!$B240, 1, 0)</f>
        <v>1</v>
      </c>
      <c r="AP238">
        <f>IF('ALL-Students'!AP241='Master Answer Key'!$B240, 1, 0)</f>
        <v>1</v>
      </c>
      <c r="AQ238">
        <f>IF('ALL-Students'!AQ241='Master Answer Key'!$B240, 1, 0)</f>
        <v>1</v>
      </c>
      <c r="AR238">
        <f>IF('ALL-Students'!AR241='Master Answer Key'!$B240, 1, 0)</f>
        <v>1</v>
      </c>
      <c r="AS238">
        <f>IF('ALL-Students'!AS241='Master Answer Key'!$B240, 1, 0)</f>
        <v>0</v>
      </c>
      <c r="AT238">
        <f>IF('ALL-Students'!AT241='Master Answer Key'!$B240, 1, 0)</f>
        <v>1</v>
      </c>
      <c r="AU238">
        <f>IF('ALL-Students'!AU241='Master Answer Key'!$B240, 1, 0)</f>
        <v>1</v>
      </c>
      <c r="AV238">
        <f>IF('ALL-Students'!AV241='Master Answer Key'!$B240, 1, 0)</f>
        <v>0</v>
      </c>
      <c r="AW238">
        <f>IF('ALL-Students'!AW241='Master Answer Key'!$B240, 1, 0)</f>
        <v>1</v>
      </c>
      <c r="AX238">
        <f>IF('ALL-Students'!AX241='Master Answer Key'!$B240, 1, 0)</f>
        <v>1</v>
      </c>
      <c r="AY238">
        <f>IF('ALL-Students'!AY241='Master Answer Key'!$B240, 1, 0)</f>
        <v>1</v>
      </c>
      <c r="AZ238">
        <f>IF('ALL-Students'!AZ241='Master Answer Key'!$B240, 1, 0)</f>
        <v>1</v>
      </c>
      <c r="BA238">
        <f>IF('ALL-Students'!BA241='Master Answer Key'!$B240, 1, 0)</f>
        <v>1</v>
      </c>
      <c r="BB238">
        <f>IF('ALL-Students'!BB241='Master Answer Key'!$B240, 1, 0)</f>
        <v>1</v>
      </c>
      <c r="BC238">
        <f>IF('ALL-Students'!BC241='Master Answer Key'!$B240, 1, 0)</f>
        <v>1</v>
      </c>
      <c r="BD238">
        <f>IF('ALL-Students'!BD241='Master Answer Key'!$B240, 1, 0)</f>
        <v>1</v>
      </c>
      <c r="BE238">
        <f>IF('ALL-Students'!BE241='Master Answer Key'!$B240, 1, 0)</f>
        <v>1</v>
      </c>
      <c r="BF238">
        <f>IF('ALL-Students'!BF241='Master Answer Key'!$B240, 1, 0)</f>
        <v>1</v>
      </c>
      <c r="BG238">
        <f>IF('ALL-Students'!BG241='Master Answer Key'!$B240, 1, 0)</f>
        <v>1</v>
      </c>
      <c r="BH238">
        <f>IF('ALL-Students'!BH241='Master Answer Key'!$B240, 1, 0)</f>
        <v>1</v>
      </c>
      <c r="BI238">
        <f>IF('ALL-Students'!BI241='Master Answer Key'!$B240, 1, 0)</f>
        <v>1</v>
      </c>
      <c r="BJ238">
        <f>IF('ALL-Students'!BJ241='Master Answer Key'!$B240, 1, 0)</f>
        <v>1</v>
      </c>
      <c r="BK238">
        <f>IF('ALL-Students'!BK241='Master Answer Key'!$B240, 1, 0)</f>
        <v>1</v>
      </c>
      <c r="BL238">
        <f>IF('ALL-Students'!BL241='Master Answer Key'!$B240, 1, 0)</f>
        <v>1</v>
      </c>
      <c r="BM238">
        <f>IF('ALL-Students'!BM241='Master Answer Key'!$B240, 1, 0)</f>
        <v>1</v>
      </c>
      <c r="BN238">
        <f>IF('ALL-Students'!BN241='Master Answer Key'!$B240, 1, 0)</f>
        <v>1</v>
      </c>
      <c r="BO238">
        <f>IF('ALL-Students'!BO241='Master Answer Key'!$B240, 1, 0)</f>
        <v>1</v>
      </c>
      <c r="BP238">
        <f>IF('ALL-Students'!BP241='Master Answer Key'!$B240, 1, 0)</f>
        <v>1</v>
      </c>
      <c r="BQ238">
        <f>IF('ALL-Students'!BQ241='Master Answer Key'!$B240, 1, 0)</f>
        <v>1</v>
      </c>
      <c r="BR238">
        <f>IF('ALL-Students'!BR241='Master Answer Key'!$B240, 1, 0)</f>
        <v>1</v>
      </c>
      <c r="BS238">
        <f>IF('ALL-Students'!BS241='Master Answer Key'!$B240, 1, 0)</f>
        <v>1</v>
      </c>
      <c r="BT238">
        <f>IF('ALL-Students'!BT241='Master Answer Key'!$B240, 1, 0)</f>
        <v>1</v>
      </c>
      <c r="BU238">
        <f>IF('ALL-Students'!BU241='Master Answer Key'!$B240, 1, 0)</f>
        <v>1</v>
      </c>
      <c r="BV238">
        <f>IF('ALL-Students'!BV241='Master Answer Key'!$B240, 1, 0)</f>
        <v>1</v>
      </c>
      <c r="BW238">
        <f>IF('ALL-Students'!BW241='Master Answer Key'!$B240, 1, 0)</f>
        <v>1</v>
      </c>
      <c r="BX238">
        <f>IF('ALL-Students'!BX241='Master Answer Key'!$B240, 1, 0)</f>
        <v>1</v>
      </c>
      <c r="BY238">
        <f>IF('ALL-Students'!BY241='Master Answer Key'!$B240, 1, 0)</f>
        <v>1</v>
      </c>
      <c r="BZ238">
        <f>IF('ALL-Students'!BZ241='Master Answer Key'!$B240, 1, 0)</f>
        <v>1</v>
      </c>
      <c r="CA238">
        <f>IF('ALL-Students'!CA241='Master Answer Key'!$B240, 1, 0)</f>
        <v>0</v>
      </c>
      <c r="CB238">
        <f>IF('ALL-Students'!CB241='Master Answer Key'!$B240, 1, 0)</f>
        <v>1</v>
      </c>
      <c r="CC238">
        <f>IF('ALL-Students'!CC241='Master Answer Key'!$B240, 1, 0)</f>
        <v>1</v>
      </c>
    </row>
    <row r="239">
      <c r="A239" s="5" t="s">
        <v>343</v>
      </c>
      <c r="B239">
        <f>IF('ALL-Students'!B242='Master Answer Key'!$B241, 1, 0)</f>
        <v>1</v>
      </c>
      <c r="C239">
        <f>IF('ALL-Students'!C242='Master Answer Key'!$B241, 1, 0)</f>
        <v>1</v>
      </c>
      <c r="D239">
        <f>IF('ALL-Students'!D242='Master Answer Key'!$B241, 1, 0)</f>
        <v>1</v>
      </c>
      <c r="E239">
        <f>IF('ALL-Students'!E242='Master Answer Key'!$B241, 1, 0)</f>
        <v>1</v>
      </c>
      <c r="F239">
        <f>IF('ALL-Students'!F242='Master Answer Key'!$B241, 1, 0)</f>
        <v>1</v>
      </c>
      <c r="G239">
        <f>IF('ALL-Students'!G242='Master Answer Key'!$B241, 1, 0)</f>
        <v>0</v>
      </c>
      <c r="H239">
        <f>IF('ALL-Students'!H242='Master Answer Key'!$B241, 1, 0)</f>
        <v>1</v>
      </c>
      <c r="I239">
        <f>IF('ALL-Students'!I242='Master Answer Key'!$B241, 1, 0)</f>
        <v>0</v>
      </c>
      <c r="J239">
        <f>IF('ALL-Students'!J242='Master Answer Key'!$B241, 1, 0)</f>
        <v>1</v>
      </c>
      <c r="K239">
        <f>IF('ALL-Students'!K242='Master Answer Key'!$B241, 1, 0)</f>
        <v>1</v>
      </c>
      <c r="L239">
        <f>IF('ALL-Students'!L242='Master Answer Key'!$B241, 1, 0)</f>
        <v>1</v>
      </c>
      <c r="M239">
        <f>IF('ALL-Students'!M242='Master Answer Key'!$B241, 1, 0)</f>
        <v>1</v>
      </c>
      <c r="N239">
        <f>IF('ALL-Students'!N242='Master Answer Key'!$B241, 1, 0)</f>
        <v>1</v>
      </c>
      <c r="O239">
        <f>IF('ALL-Students'!O242='Master Answer Key'!$B241, 1, 0)</f>
        <v>1</v>
      </c>
      <c r="P239">
        <f>IF('ALL-Students'!P242='Master Answer Key'!$B241, 1, 0)</f>
        <v>1</v>
      </c>
      <c r="Q239">
        <f>IF('ALL-Students'!Q242='Master Answer Key'!$B241, 1, 0)</f>
        <v>1</v>
      </c>
      <c r="R239">
        <f>IF('ALL-Students'!R242='Master Answer Key'!$B241, 1, 0)</f>
        <v>1</v>
      </c>
      <c r="S239">
        <f>IF('ALL-Students'!S242='Master Answer Key'!$B241, 1, 0)</f>
        <v>0</v>
      </c>
      <c r="T239">
        <f>IF('ALL-Students'!T242='Master Answer Key'!$B241, 1, 0)</f>
        <v>1</v>
      </c>
      <c r="U239">
        <f>IF('ALL-Students'!U242='Master Answer Key'!$B241, 1, 0)</f>
        <v>1</v>
      </c>
      <c r="V239">
        <f>IF('ALL-Students'!V242='Master Answer Key'!$B241, 1, 0)</f>
        <v>1</v>
      </c>
      <c r="W239">
        <f>IF('ALL-Students'!W242='Master Answer Key'!$B241, 1, 0)</f>
        <v>0</v>
      </c>
      <c r="X239">
        <f>IF('ALL-Students'!X242='Master Answer Key'!$B241, 1, 0)</f>
        <v>1</v>
      </c>
      <c r="Y239">
        <f>IF('ALL-Students'!Y242='Master Answer Key'!$B241, 1, 0)</f>
        <v>0</v>
      </c>
      <c r="Z239">
        <f>IF('ALL-Students'!Z242='Master Answer Key'!$B241, 1, 0)</f>
        <v>0</v>
      </c>
      <c r="AA239">
        <f>IF('ALL-Students'!AA242='Master Answer Key'!$B241, 1, 0)</f>
        <v>1</v>
      </c>
      <c r="AB239">
        <f>IF('ALL-Students'!AB242='Master Answer Key'!$B241, 1, 0)</f>
        <v>1</v>
      </c>
      <c r="AC239">
        <f>IF('ALL-Students'!AC242='Master Answer Key'!$B241, 1, 0)</f>
        <v>1</v>
      </c>
      <c r="AD239">
        <f>IF('ALL-Students'!AD242='Master Answer Key'!$B241, 1, 0)</f>
        <v>1</v>
      </c>
      <c r="AE239">
        <f>IF('ALL-Students'!AE242='Master Answer Key'!$B241, 1, 0)</f>
        <v>1</v>
      </c>
      <c r="AF239">
        <f>IF('ALL-Students'!AF242='Master Answer Key'!$B241, 1, 0)</f>
        <v>0</v>
      </c>
      <c r="AG239">
        <f>IF('ALL-Students'!AG242='Master Answer Key'!$B241, 1, 0)</f>
        <v>0</v>
      </c>
      <c r="AH239">
        <f>IF('ALL-Students'!AH242='Master Answer Key'!$B241, 1, 0)</f>
        <v>1</v>
      </c>
      <c r="AI239">
        <f>IF('ALL-Students'!AI242='Master Answer Key'!$B241, 1, 0)</f>
        <v>1</v>
      </c>
      <c r="AJ239">
        <f>IF('ALL-Students'!AJ242='Master Answer Key'!$B241, 1, 0)</f>
        <v>1</v>
      </c>
      <c r="AK239">
        <f>IF('ALL-Students'!AK242='Master Answer Key'!$B241, 1, 0)</f>
        <v>1</v>
      </c>
      <c r="AL239">
        <f>IF('ALL-Students'!AL242='Master Answer Key'!$B241, 1, 0)</f>
        <v>1</v>
      </c>
      <c r="AM239">
        <f>IF('ALL-Students'!AM242='Master Answer Key'!$B241, 1, 0)</f>
        <v>1</v>
      </c>
      <c r="AN239">
        <f>IF('ALL-Students'!AN242='Master Answer Key'!$B241, 1, 0)</f>
        <v>0</v>
      </c>
      <c r="AO239">
        <f>IF('ALL-Students'!AO242='Master Answer Key'!$B241, 1, 0)</f>
        <v>1</v>
      </c>
      <c r="AP239">
        <f>IF('ALL-Students'!AP242='Master Answer Key'!$B241, 1, 0)</f>
        <v>1</v>
      </c>
      <c r="AQ239">
        <f>IF('ALL-Students'!AQ242='Master Answer Key'!$B241, 1, 0)</f>
        <v>1</v>
      </c>
      <c r="AR239">
        <f>IF('ALL-Students'!AR242='Master Answer Key'!$B241, 1, 0)</f>
        <v>1</v>
      </c>
      <c r="AS239">
        <f>IF('ALL-Students'!AS242='Master Answer Key'!$B241, 1, 0)</f>
        <v>0</v>
      </c>
      <c r="AT239">
        <f>IF('ALL-Students'!AT242='Master Answer Key'!$B241, 1, 0)</f>
        <v>1</v>
      </c>
      <c r="AU239">
        <f>IF('ALL-Students'!AU242='Master Answer Key'!$B241, 1, 0)</f>
        <v>1</v>
      </c>
      <c r="AV239">
        <f>IF('ALL-Students'!AV242='Master Answer Key'!$B241, 1, 0)</f>
        <v>0</v>
      </c>
      <c r="AW239">
        <f>IF('ALL-Students'!AW242='Master Answer Key'!$B241, 1, 0)</f>
        <v>0</v>
      </c>
      <c r="AX239">
        <f>IF('ALL-Students'!AX242='Master Answer Key'!$B241, 1, 0)</f>
        <v>1</v>
      </c>
      <c r="AY239">
        <f>IF('ALL-Students'!AY242='Master Answer Key'!$B241, 1, 0)</f>
        <v>1</v>
      </c>
      <c r="AZ239">
        <f>IF('ALL-Students'!AZ242='Master Answer Key'!$B241, 1, 0)</f>
        <v>0</v>
      </c>
      <c r="BA239">
        <f>IF('ALL-Students'!BA242='Master Answer Key'!$B241, 1, 0)</f>
        <v>1</v>
      </c>
      <c r="BB239">
        <f>IF('ALL-Students'!BB242='Master Answer Key'!$B241, 1, 0)</f>
        <v>1</v>
      </c>
      <c r="BC239">
        <f>IF('ALL-Students'!BC242='Master Answer Key'!$B241, 1, 0)</f>
        <v>1</v>
      </c>
      <c r="BD239">
        <f>IF('ALL-Students'!BD242='Master Answer Key'!$B241, 1, 0)</f>
        <v>1</v>
      </c>
      <c r="BE239">
        <f>IF('ALL-Students'!BE242='Master Answer Key'!$B241, 1, 0)</f>
        <v>0</v>
      </c>
      <c r="BF239">
        <f>IF('ALL-Students'!BF242='Master Answer Key'!$B241, 1, 0)</f>
        <v>1</v>
      </c>
      <c r="BG239">
        <f>IF('ALL-Students'!BG242='Master Answer Key'!$B241, 1, 0)</f>
        <v>1</v>
      </c>
      <c r="BH239">
        <f>IF('ALL-Students'!BH242='Master Answer Key'!$B241, 1, 0)</f>
        <v>1</v>
      </c>
      <c r="BI239">
        <f>IF('ALL-Students'!BI242='Master Answer Key'!$B241, 1, 0)</f>
        <v>1</v>
      </c>
      <c r="BJ239">
        <f>IF('ALL-Students'!BJ242='Master Answer Key'!$B241, 1, 0)</f>
        <v>1</v>
      </c>
      <c r="BK239">
        <f>IF('ALL-Students'!BK242='Master Answer Key'!$B241, 1, 0)</f>
        <v>1</v>
      </c>
      <c r="BL239">
        <f>IF('ALL-Students'!BL242='Master Answer Key'!$B241, 1, 0)</f>
        <v>1</v>
      </c>
      <c r="BM239">
        <f>IF('ALL-Students'!BM242='Master Answer Key'!$B241, 1, 0)</f>
        <v>1</v>
      </c>
      <c r="BN239">
        <f>IF('ALL-Students'!BN242='Master Answer Key'!$B241, 1, 0)</f>
        <v>1</v>
      </c>
      <c r="BO239">
        <f>IF('ALL-Students'!BO242='Master Answer Key'!$B241, 1, 0)</f>
        <v>1</v>
      </c>
      <c r="BP239">
        <f>IF('ALL-Students'!BP242='Master Answer Key'!$B241, 1, 0)</f>
        <v>1</v>
      </c>
      <c r="BQ239">
        <f>IF('ALL-Students'!BQ242='Master Answer Key'!$B241, 1, 0)</f>
        <v>1</v>
      </c>
      <c r="BR239">
        <f>IF('ALL-Students'!BR242='Master Answer Key'!$B241, 1, 0)</f>
        <v>0</v>
      </c>
      <c r="BS239">
        <f>IF('ALL-Students'!BS242='Master Answer Key'!$B241, 1, 0)</f>
        <v>1</v>
      </c>
      <c r="BT239">
        <f>IF('ALL-Students'!BT242='Master Answer Key'!$B241, 1, 0)</f>
        <v>1</v>
      </c>
      <c r="BU239">
        <f>IF('ALL-Students'!BU242='Master Answer Key'!$B241, 1, 0)</f>
        <v>1</v>
      </c>
      <c r="BV239">
        <f>IF('ALL-Students'!BV242='Master Answer Key'!$B241, 1, 0)</f>
        <v>0</v>
      </c>
      <c r="BW239">
        <f>IF('ALL-Students'!BW242='Master Answer Key'!$B241, 1, 0)</f>
        <v>0</v>
      </c>
      <c r="BX239">
        <f>IF('ALL-Students'!BX242='Master Answer Key'!$B241, 1, 0)</f>
        <v>1</v>
      </c>
      <c r="BY239">
        <f>IF('ALL-Students'!BY242='Master Answer Key'!$B241, 1, 0)</f>
        <v>1</v>
      </c>
      <c r="BZ239">
        <f>IF('ALL-Students'!BZ242='Master Answer Key'!$B241, 1, 0)</f>
        <v>1</v>
      </c>
      <c r="CA239">
        <f>IF('ALL-Students'!CA242='Master Answer Key'!$B241, 1, 0)</f>
        <v>1</v>
      </c>
      <c r="CB239">
        <f>IF('ALL-Students'!CB242='Master Answer Key'!$B241, 1, 0)</f>
        <v>1</v>
      </c>
      <c r="CC239">
        <f>IF('ALL-Students'!CC242='Master Answer Key'!$B241, 1, 0)</f>
        <v>1</v>
      </c>
    </row>
    <row r="240">
      <c r="A240" s="5" t="s">
        <v>344</v>
      </c>
      <c r="B240">
        <f>IF('ALL-Students'!B243='Master Answer Key'!$B242, 1, 0)</f>
        <v>1</v>
      </c>
      <c r="C240">
        <f>IF('ALL-Students'!C243='Master Answer Key'!$B242, 1, 0)</f>
        <v>1</v>
      </c>
      <c r="D240">
        <f>IF('ALL-Students'!D243='Master Answer Key'!$B242, 1, 0)</f>
        <v>1</v>
      </c>
      <c r="E240">
        <f>IF('ALL-Students'!E243='Master Answer Key'!$B242, 1, 0)</f>
        <v>1</v>
      </c>
      <c r="F240">
        <f>IF('ALL-Students'!F243='Master Answer Key'!$B242, 1, 0)</f>
        <v>1</v>
      </c>
      <c r="G240">
        <f>IF('ALL-Students'!G243='Master Answer Key'!$B242, 1, 0)</f>
        <v>0</v>
      </c>
      <c r="H240">
        <f>IF('ALL-Students'!H243='Master Answer Key'!$B242, 1, 0)</f>
        <v>1</v>
      </c>
      <c r="I240">
        <f>IF('ALL-Students'!I243='Master Answer Key'!$B242, 1, 0)</f>
        <v>0</v>
      </c>
      <c r="J240">
        <f>IF('ALL-Students'!J243='Master Answer Key'!$B242, 1, 0)</f>
        <v>1</v>
      </c>
      <c r="K240">
        <f>IF('ALL-Students'!K243='Master Answer Key'!$B242, 1, 0)</f>
        <v>1</v>
      </c>
      <c r="L240">
        <f>IF('ALL-Students'!L243='Master Answer Key'!$B242, 1, 0)</f>
        <v>1</v>
      </c>
      <c r="M240">
        <f>IF('ALL-Students'!M243='Master Answer Key'!$B242, 1, 0)</f>
        <v>1</v>
      </c>
      <c r="N240">
        <f>IF('ALL-Students'!N243='Master Answer Key'!$B242, 1, 0)</f>
        <v>1</v>
      </c>
      <c r="O240">
        <f>IF('ALL-Students'!O243='Master Answer Key'!$B242, 1, 0)</f>
        <v>0</v>
      </c>
      <c r="P240">
        <f>IF('ALL-Students'!P243='Master Answer Key'!$B242, 1, 0)</f>
        <v>0</v>
      </c>
      <c r="Q240">
        <f>IF('ALL-Students'!Q243='Master Answer Key'!$B242, 1, 0)</f>
        <v>0</v>
      </c>
      <c r="R240">
        <f>IF('ALL-Students'!R243='Master Answer Key'!$B242, 1, 0)</f>
        <v>0</v>
      </c>
      <c r="S240">
        <f>IF('ALL-Students'!S243='Master Answer Key'!$B242, 1, 0)</f>
        <v>1</v>
      </c>
      <c r="T240">
        <f>IF('ALL-Students'!T243='Master Answer Key'!$B242, 1, 0)</f>
        <v>0</v>
      </c>
      <c r="U240">
        <f>IF('ALL-Students'!U243='Master Answer Key'!$B242, 1, 0)</f>
        <v>1</v>
      </c>
      <c r="V240">
        <f>IF('ALL-Students'!V243='Master Answer Key'!$B242, 1, 0)</f>
        <v>1</v>
      </c>
      <c r="W240">
        <f>IF('ALL-Students'!W243='Master Answer Key'!$B242, 1, 0)</f>
        <v>0</v>
      </c>
      <c r="X240">
        <f>IF('ALL-Students'!X243='Master Answer Key'!$B242, 1, 0)</f>
        <v>1</v>
      </c>
      <c r="Y240">
        <f>IF('ALL-Students'!Y243='Master Answer Key'!$B242, 1, 0)</f>
        <v>0</v>
      </c>
      <c r="Z240">
        <f>IF('ALL-Students'!Z243='Master Answer Key'!$B242, 1, 0)</f>
        <v>0</v>
      </c>
      <c r="AA240">
        <f>IF('ALL-Students'!AA243='Master Answer Key'!$B242, 1, 0)</f>
        <v>1</v>
      </c>
      <c r="AB240">
        <f>IF('ALL-Students'!AB243='Master Answer Key'!$B242, 1, 0)</f>
        <v>1</v>
      </c>
      <c r="AC240">
        <f>IF('ALL-Students'!AC243='Master Answer Key'!$B242, 1, 0)</f>
        <v>0</v>
      </c>
      <c r="AD240">
        <f>IF('ALL-Students'!AD243='Master Answer Key'!$B242, 1, 0)</f>
        <v>1</v>
      </c>
      <c r="AE240">
        <f>IF('ALL-Students'!AE243='Master Answer Key'!$B242, 1, 0)</f>
        <v>1</v>
      </c>
      <c r="AF240">
        <f>IF('ALL-Students'!AF243='Master Answer Key'!$B242, 1, 0)</f>
        <v>1</v>
      </c>
      <c r="AG240">
        <f>IF('ALL-Students'!AG243='Master Answer Key'!$B242, 1, 0)</f>
        <v>1</v>
      </c>
      <c r="AH240">
        <f>IF('ALL-Students'!AH243='Master Answer Key'!$B242, 1, 0)</f>
        <v>1</v>
      </c>
      <c r="AI240">
        <f>IF('ALL-Students'!AI243='Master Answer Key'!$B242, 1, 0)</f>
        <v>1</v>
      </c>
      <c r="AJ240">
        <f>IF('ALL-Students'!AJ243='Master Answer Key'!$B242, 1, 0)</f>
        <v>1</v>
      </c>
      <c r="AK240">
        <f>IF('ALL-Students'!AK243='Master Answer Key'!$B242, 1, 0)</f>
        <v>0</v>
      </c>
      <c r="AL240">
        <f>IF('ALL-Students'!AL243='Master Answer Key'!$B242, 1, 0)</f>
        <v>1</v>
      </c>
      <c r="AM240">
        <f>IF('ALL-Students'!AM243='Master Answer Key'!$B242, 1, 0)</f>
        <v>0</v>
      </c>
      <c r="AN240">
        <f>IF('ALL-Students'!AN243='Master Answer Key'!$B242, 1, 0)</f>
        <v>0</v>
      </c>
      <c r="AO240">
        <f>IF('ALL-Students'!AO243='Master Answer Key'!$B242, 1, 0)</f>
        <v>1</v>
      </c>
      <c r="AP240">
        <f>IF('ALL-Students'!AP243='Master Answer Key'!$B242, 1, 0)</f>
        <v>1</v>
      </c>
      <c r="AQ240">
        <f>IF('ALL-Students'!AQ243='Master Answer Key'!$B242, 1, 0)</f>
        <v>1</v>
      </c>
      <c r="AR240">
        <f>IF('ALL-Students'!AR243='Master Answer Key'!$B242, 1, 0)</f>
        <v>1</v>
      </c>
      <c r="AS240">
        <f>IF('ALL-Students'!AS243='Master Answer Key'!$B242, 1, 0)</f>
        <v>0</v>
      </c>
      <c r="AT240">
        <f>IF('ALL-Students'!AT243='Master Answer Key'!$B242, 1, 0)</f>
        <v>1</v>
      </c>
      <c r="AU240">
        <f>IF('ALL-Students'!AU243='Master Answer Key'!$B242, 1, 0)</f>
        <v>1</v>
      </c>
      <c r="AV240">
        <f>IF('ALL-Students'!AV243='Master Answer Key'!$B242, 1, 0)</f>
        <v>0</v>
      </c>
      <c r="AW240">
        <f>IF('ALL-Students'!AW243='Master Answer Key'!$B242, 1, 0)</f>
        <v>0</v>
      </c>
      <c r="AX240">
        <f>IF('ALL-Students'!AX243='Master Answer Key'!$B242, 1, 0)</f>
        <v>0</v>
      </c>
      <c r="AY240">
        <f>IF('ALL-Students'!AY243='Master Answer Key'!$B242, 1, 0)</f>
        <v>1</v>
      </c>
      <c r="AZ240">
        <f>IF('ALL-Students'!AZ243='Master Answer Key'!$B242, 1, 0)</f>
        <v>1</v>
      </c>
      <c r="BA240">
        <f>IF('ALL-Students'!BA243='Master Answer Key'!$B242, 1, 0)</f>
        <v>0</v>
      </c>
      <c r="BB240">
        <f>IF('ALL-Students'!BB243='Master Answer Key'!$B242, 1, 0)</f>
        <v>1</v>
      </c>
      <c r="BC240">
        <f>IF('ALL-Students'!BC243='Master Answer Key'!$B242, 1, 0)</f>
        <v>1</v>
      </c>
      <c r="BD240">
        <f>IF('ALL-Students'!BD243='Master Answer Key'!$B242, 1, 0)</f>
        <v>1</v>
      </c>
      <c r="BE240">
        <f>IF('ALL-Students'!BE243='Master Answer Key'!$B242, 1, 0)</f>
        <v>1</v>
      </c>
      <c r="BF240">
        <f>IF('ALL-Students'!BF243='Master Answer Key'!$B242, 1, 0)</f>
        <v>1</v>
      </c>
      <c r="BG240">
        <f>IF('ALL-Students'!BG243='Master Answer Key'!$B242, 1, 0)</f>
        <v>1</v>
      </c>
      <c r="BH240">
        <f>IF('ALL-Students'!BH243='Master Answer Key'!$B242, 1, 0)</f>
        <v>1</v>
      </c>
      <c r="BI240">
        <f>IF('ALL-Students'!BI243='Master Answer Key'!$B242, 1, 0)</f>
        <v>1</v>
      </c>
      <c r="BJ240">
        <f>IF('ALL-Students'!BJ243='Master Answer Key'!$B242, 1, 0)</f>
        <v>1</v>
      </c>
      <c r="BK240">
        <f>IF('ALL-Students'!BK243='Master Answer Key'!$B242, 1, 0)</f>
        <v>1</v>
      </c>
      <c r="BL240">
        <f>IF('ALL-Students'!BL243='Master Answer Key'!$B242, 1, 0)</f>
        <v>1</v>
      </c>
      <c r="BM240">
        <f>IF('ALL-Students'!BM243='Master Answer Key'!$B242, 1, 0)</f>
        <v>1</v>
      </c>
      <c r="BN240">
        <f>IF('ALL-Students'!BN243='Master Answer Key'!$B242, 1, 0)</f>
        <v>0</v>
      </c>
      <c r="BO240">
        <f>IF('ALL-Students'!BO243='Master Answer Key'!$B242, 1, 0)</f>
        <v>1</v>
      </c>
      <c r="BP240">
        <f>IF('ALL-Students'!BP243='Master Answer Key'!$B242, 1, 0)</f>
        <v>1</v>
      </c>
      <c r="BQ240">
        <f>IF('ALL-Students'!BQ243='Master Answer Key'!$B242, 1, 0)</f>
        <v>1</v>
      </c>
      <c r="BR240">
        <f>IF('ALL-Students'!BR243='Master Answer Key'!$B242, 1, 0)</f>
        <v>1</v>
      </c>
      <c r="BS240">
        <f>IF('ALL-Students'!BS243='Master Answer Key'!$B242, 1, 0)</f>
        <v>1</v>
      </c>
      <c r="BT240">
        <f>IF('ALL-Students'!BT243='Master Answer Key'!$B242, 1, 0)</f>
        <v>1</v>
      </c>
      <c r="BU240">
        <f>IF('ALL-Students'!BU243='Master Answer Key'!$B242, 1, 0)</f>
        <v>1</v>
      </c>
      <c r="BV240">
        <f>IF('ALL-Students'!BV243='Master Answer Key'!$B242, 1, 0)</f>
        <v>1</v>
      </c>
      <c r="BW240">
        <f>IF('ALL-Students'!BW243='Master Answer Key'!$B242, 1, 0)</f>
        <v>1</v>
      </c>
      <c r="BX240">
        <f>IF('ALL-Students'!BX243='Master Answer Key'!$B242, 1, 0)</f>
        <v>0</v>
      </c>
      <c r="BY240">
        <f>IF('ALL-Students'!BY243='Master Answer Key'!$B242, 1, 0)</f>
        <v>1</v>
      </c>
      <c r="BZ240">
        <f>IF('ALL-Students'!BZ243='Master Answer Key'!$B242, 1, 0)</f>
        <v>1</v>
      </c>
      <c r="CA240">
        <f>IF('ALL-Students'!CA243='Master Answer Key'!$B242, 1, 0)</f>
        <v>1</v>
      </c>
      <c r="CB240">
        <f>IF('ALL-Students'!CB243='Master Answer Key'!$B242, 1, 0)</f>
        <v>0</v>
      </c>
      <c r="CC240">
        <f>IF('ALL-Students'!CC243='Master Answer Key'!$B242, 1, 0)</f>
        <v>1</v>
      </c>
    </row>
    <row r="241">
      <c r="A241" s="5" t="s">
        <v>345</v>
      </c>
      <c r="B241">
        <f>IF('ALL-Students'!B244='Master Answer Key'!$B243, 1, 0)</f>
        <v>1</v>
      </c>
      <c r="C241">
        <f>IF('ALL-Students'!C244='Master Answer Key'!$B243, 1, 0)</f>
        <v>1</v>
      </c>
      <c r="D241">
        <f>IF('ALL-Students'!D244='Master Answer Key'!$B243, 1, 0)</f>
        <v>1</v>
      </c>
      <c r="E241">
        <f>IF('ALL-Students'!E244='Master Answer Key'!$B243, 1, 0)</f>
        <v>1</v>
      </c>
      <c r="F241">
        <f>IF('ALL-Students'!F244='Master Answer Key'!$B243, 1, 0)</f>
        <v>1</v>
      </c>
      <c r="G241">
        <f>IF('ALL-Students'!G244='Master Answer Key'!$B243, 1, 0)</f>
        <v>0</v>
      </c>
      <c r="H241">
        <f>IF('ALL-Students'!H244='Master Answer Key'!$B243, 1, 0)</f>
        <v>1</v>
      </c>
      <c r="I241">
        <f>IF('ALL-Students'!I244='Master Answer Key'!$B243, 1, 0)</f>
        <v>0</v>
      </c>
      <c r="J241">
        <f>IF('ALL-Students'!J244='Master Answer Key'!$B243, 1, 0)</f>
        <v>1</v>
      </c>
      <c r="K241">
        <f>IF('ALL-Students'!K244='Master Answer Key'!$B243, 1, 0)</f>
        <v>1</v>
      </c>
      <c r="L241">
        <f>IF('ALL-Students'!L244='Master Answer Key'!$B243, 1, 0)</f>
        <v>1</v>
      </c>
      <c r="M241">
        <f>IF('ALL-Students'!M244='Master Answer Key'!$B243, 1, 0)</f>
        <v>1</v>
      </c>
      <c r="N241">
        <f>IF('ALL-Students'!N244='Master Answer Key'!$B243, 1, 0)</f>
        <v>1</v>
      </c>
      <c r="O241">
        <f>IF('ALL-Students'!O244='Master Answer Key'!$B243, 1, 0)</f>
        <v>1</v>
      </c>
      <c r="P241">
        <f>IF('ALL-Students'!P244='Master Answer Key'!$B243, 1, 0)</f>
        <v>1</v>
      </c>
      <c r="Q241">
        <f>IF('ALL-Students'!Q244='Master Answer Key'!$B243, 1, 0)</f>
        <v>1</v>
      </c>
      <c r="R241">
        <f>IF('ALL-Students'!R244='Master Answer Key'!$B243, 1, 0)</f>
        <v>1</v>
      </c>
      <c r="S241">
        <f>IF('ALL-Students'!S244='Master Answer Key'!$B243, 1, 0)</f>
        <v>0</v>
      </c>
      <c r="T241">
        <f>IF('ALL-Students'!T244='Master Answer Key'!$B243, 1, 0)</f>
        <v>1</v>
      </c>
      <c r="U241">
        <f>IF('ALL-Students'!U244='Master Answer Key'!$B243, 1, 0)</f>
        <v>1</v>
      </c>
      <c r="V241">
        <f>IF('ALL-Students'!V244='Master Answer Key'!$B243, 1, 0)</f>
        <v>1</v>
      </c>
      <c r="W241">
        <f>IF('ALL-Students'!W244='Master Answer Key'!$B243, 1, 0)</f>
        <v>0</v>
      </c>
      <c r="X241">
        <f>IF('ALL-Students'!X244='Master Answer Key'!$B243, 1, 0)</f>
        <v>1</v>
      </c>
      <c r="Y241">
        <f>IF('ALL-Students'!Y244='Master Answer Key'!$B243, 1, 0)</f>
        <v>0</v>
      </c>
      <c r="Z241">
        <f>IF('ALL-Students'!Z244='Master Answer Key'!$B243, 1, 0)</f>
        <v>0</v>
      </c>
      <c r="AA241">
        <f>IF('ALL-Students'!AA244='Master Answer Key'!$B243, 1, 0)</f>
        <v>1</v>
      </c>
      <c r="AB241">
        <f>IF('ALL-Students'!AB244='Master Answer Key'!$B243, 1, 0)</f>
        <v>1</v>
      </c>
      <c r="AC241">
        <f>IF('ALL-Students'!AC244='Master Answer Key'!$B243, 1, 0)</f>
        <v>0</v>
      </c>
      <c r="AD241">
        <f>IF('ALL-Students'!AD244='Master Answer Key'!$B243, 1, 0)</f>
        <v>1</v>
      </c>
      <c r="AE241">
        <f>IF('ALL-Students'!AE244='Master Answer Key'!$B243, 1, 0)</f>
        <v>1</v>
      </c>
      <c r="AF241">
        <f>IF('ALL-Students'!AF244='Master Answer Key'!$B243, 1, 0)</f>
        <v>1</v>
      </c>
      <c r="AG241">
        <f>IF('ALL-Students'!AG244='Master Answer Key'!$B243, 1, 0)</f>
        <v>1</v>
      </c>
      <c r="AH241">
        <f>IF('ALL-Students'!AH244='Master Answer Key'!$B243, 1, 0)</f>
        <v>1</v>
      </c>
      <c r="AI241">
        <f>IF('ALL-Students'!AI244='Master Answer Key'!$B243, 1, 0)</f>
        <v>1</v>
      </c>
      <c r="AJ241">
        <f>IF('ALL-Students'!AJ244='Master Answer Key'!$B243, 1, 0)</f>
        <v>1</v>
      </c>
      <c r="AK241">
        <f>IF('ALL-Students'!AK244='Master Answer Key'!$B243, 1, 0)</f>
        <v>1</v>
      </c>
      <c r="AL241">
        <f>IF('ALL-Students'!AL244='Master Answer Key'!$B243, 1, 0)</f>
        <v>1</v>
      </c>
      <c r="AM241">
        <f>IF('ALL-Students'!AM244='Master Answer Key'!$B243, 1, 0)</f>
        <v>1</v>
      </c>
      <c r="AN241">
        <f>IF('ALL-Students'!AN244='Master Answer Key'!$B243, 1, 0)</f>
        <v>0</v>
      </c>
      <c r="AO241">
        <f>IF('ALL-Students'!AO244='Master Answer Key'!$B243, 1, 0)</f>
        <v>1</v>
      </c>
      <c r="AP241">
        <f>IF('ALL-Students'!AP244='Master Answer Key'!$B243, 1, 0)</f>
        <v>1</v>
      </c>
      <c r="AQ241">
        <f>IF('ALL-Students'!AQ244='Master Answer Key'!$B243, 1, 0)</f>
        <v>1</v>
      </c>
      <c r="AR241">
        <f>IF('ALL-Students'!AR244='Master Answer Key'!$B243, 1, 0)</f>
        <v>1</v>
      </c>
      <c r="AS241">
        <f>IF('ALL-Students'!AS244='Master Answer Key'!$B243, 1, 0)</f>
        <v>0</v>
      </c>
      <c r="AT241">
        <f>IF('ALL-Students'!AT244='Master Answer Key'!$B243, 1, 0)</f>
        <v>1</v>
      </c>
      <c r="AU241">
        <f>IF('ALL-Students'!AU244='Master Answer Key'!$B243, 1, 0)</f>
        <v>1</v>
      </c>
      <c r="AV241">
        <f>IF('ALL-Students'!AV244='Master Answer Key'!$B243, 1, 0)</f>
        <v>0</v>
      </c>
      <c r="AW241">
        <f>IF('ALL-Students'!AW244='Master Answer Key'!$B243, 1, 0)</f>
        <v>1</v>
      </c>
      <c r="AX241">
        <f>IF('ALL-Students'!AX244='Master Answer Key'!$B243, 1, 0)</f>
        <v>1</v>
      </c>
      <c r="AY241">
        <f>IF('ALL-Students'!AY244='Master Answer Key'!$B243, 1, 0)</f>
        <v>1</v>
      </c>
      <c r="AZ241">
        <f>IF('ALL-Students'!AZ244='Master Answer Key'!$B243, 1, 0)</f>
        <v>1</v>
      </c>
      <c r="BA241">
        <f>IF('ALL-Students'!BA244='Master Answer Key'!$B243, 1, 0)</f>
        <v>1</v>
      </c>
      <c r="BB241">
        <f>IF('ALL-Students'!BB244='Master Answer Key'!$B243, 1, 0)</f>
        <v>1</v>
      </c>
      <c r="BC241">
        <f>IF('ALL-Students'!BC244='Master Answer Key'!$B243, 1, 0)</f>
        <v>1</v>
      </c>
      <c r="BD241">
        <f>IF('ALL-Students'!BD244='Master Answer Key'!$B243, 1, 0)</f>
        <v>1</v>
      </c>
      <c r="BE241">
        <f>IF('ALL-Students'!BE244='Master Answer Key'!$B243, 1, 0)</f>
        <v>1</v>
      </c>
      <c r="BF241">
        <f>IF('ALL-Students'!BF244='Master Answer Key'!$B243, 1, 0)</f>
        <v>1</v>
      </c>
      <c r="BG241">
        <f>IF('ALL-Students'!BG244='Master Answer Key'!$B243, 1, 0)</f>
        <v>1</v>
      </c>
      <c r="BH241">
        <f>IF('ALL-Students'!BH244='Master Answer Key'!$B243, 1, 0)</f>
        <v>1</v>
      </c>
      <c r="BI241">
        <f>IF('ALL-Students'!BI244='Master Answer Key'!$B243, 1, 0)</f>
        <v>1</v>
      </c>
      <c r="BJ241">
        <f>IF('ALL-Students'!BJ244='Master Answer Key'!$B243, 1, 0)</f>
        <v>1</v>
      </c>
      <c r="BK241">
        <f>IF('ALL-Students'!BK244='Master Answer Key'!$B243, 1, 0)</f>
        <v>1</v>
      </c>
      <c r="BL241">
        <f>IF('ALL-Students'!BL244='Master Answer Key'!$B243, 1, 0)</f>
        <v>1</v>
      </c>
      <c r="BM241">
        <f>IF('ALL-Students'!BM244='Master Answer Key'!$B243, 1, 0)</f>
        <v>1</v>
      </c>
      <c r="BN241">
        <f>IF('ALL-Students'!BN244='Master Answer Key'!$B243, 1, 0)</f>
        <v>1</v>
      </c>
      <c r="BO241">
        <f>IF('ALL-Students'!BO244='Master Answer Key'!$B243, 1, 0)</f>
        <v>1</v>
      </c>
      <c r="BP241">
        <f>IF('ALL-Students'!BP244='Master Answer Key'!$B243, 1, 0)</f>
        <v>0</v>
      </c>
      <c r="BQ241">
        <f>IF('ALL-Students'!BQ244='Master Answer Key'!$B243, 1, 0)</f>
        <v>1</v>
      </c>
      <c r="BR241">
        <f>IF('ALL-Students'!BR244='Master Answer Key'!$B243, 1, 0)</f>
        <v>1</v>
      </c>
      <c r="BS241">
        <f>IF('ALL-Students'!BS244='Master Answer Key'!$B243, 1, 0)</f>
        <v>1</v>
      </c>
      <c r="BT241">
        <f>IF('ALL-Students'!BT244='Master Answer Key'!$B243, 1, 0)</f>
        <v>1</v>
      </c>
      <c r="BU241">
        <f>IF('ALL-Students'!BU244='Master Answer Key'!$B243, 1, 0)</f>
        <v>1</v>
      </c>
      <c r="BV241">
        <f>IF('ALL-Students'!BV244='Master Answer Key'!$B243, 1, 0)</f>
        <v>1</v>
      </c>
      <c r="BW241">
        <f>IF('ALL-Students'!BW244='Master Answer Key'!$B243, 1, 0)</f>
        <v>1</v>
      </c>
      <c r="BX241">
        <f>IF('ALL-Students'!BX244='Master Answer Key'!$B243, 1, 0)</f>
        <v>1</v>
      </c>
      <c r="BY241">
        <f>IF('ALL-Students'!BY244='Master Answer Key'!$B243, 1, 0)</f>
        <v>1</v>
      </c>
      <c r="BZ241">
        <f>IF('ALL-Students'!BZ244='Master Answer Key'!$B243, 1, 0)</f>
        <v>1</v>
      </c>
      <c r="CA241">
        <f>IF('ALL-Students'!CA244='Master Answer Key'!$B243, 1, 0)</f>
        <v>1</v>
      </c>
      <c r="CB241">
        <f>IF('ALL-Students'!CB244='Master Answer Key'!$B243, 1, 0)</f>
        <v>1</v>
      </c>
      <c r="CC241">
        <f>IF('ALL-Students'!CC244='Master Answer Key'!$B243, 1, 0)</f>
        <v>1</v>
      </c>
    </row>
    <row r="242">
      <c r="A242" s="5" t="s">
        <v>346</v>
      </c>
      <c r="B242">
        <f>IF('ALL-Students'!B245='Master Answer Key'!$B244, 1, 0)</f>
        <v>1</v>
      </c>
      <c r="C242">
        <f>IF('ALL-Students'!C245='Master Answer Key'!$B244, 1, 0)</f>
        <v>1</v>
      </c>
      <c r="D242">
        <f>IF('ALL-Students'!D245='Master Answer Key'!$B244, 1, 0)</f>
        <v>1</v>
      </c>
      <c r="E242">
        <f>IF('ALL-Students'!E245='Master Answer Key'!$B244, 1, 0)</f>
        <v>1</v>
      </c>
      <c r="F242">
        <f>IF('ALL-Students'!F245='Master Answer Key'!$B244, 1, 0)</f>
        <v>1</v>
      </c>
      <c r="G242">
        <f>IF('ALL-Students'!G245='Master Answer Key'!$B244, 1, 0)</f>
        <v>0</v>
      </c>
      <c r="H242">
        <f>IF('ALL-Students'!H245='Master Answer Key'!$B244, 1, 0)</f>
        <v>1</v>
      </c>
      <c r="I242">
        <f>IF('ALL-Students'!I245='Master Answer Key'!$B244, 1, 0)</f>
        <v>1</v>
      </c>
      <c r="J242">
        <f>IF('ALL-Students'!J245='Master Answer Key'!$B244, 1, 0)</f>
        <v>1</v>
      </c>
      <c r="K242">
        <f>IF('ALL-Students'!K245='Master Answer Key'!$B244, 1, 0)</f>
        <v>0</v>
      </c>
      <c r="L242">
        <f>IF('ALL-Students'!L245='Master Answer Key'!$B244, 1, 0)</f>
        <v>1</v>
      </c>
      <c r="M242">
        <f>IF('ALL-Students'!M245='Master Answer Key'!$B244, 1, 0)</f>
        <v>1</v>
      </c>
      <c r="N242">
        <f>IF('ALL-Students'!N245='Master Answer Key'!$B244, 1, 0)</f>
        <v>1</v>
      </c>
      <c r="O242">
        <f>IF('ALL-Students'!O245='Master Answer Key'!$B244, 1, 0)</f>
        <v>1</v>
      </c>
      <c r="P242">
        <f>IF('ALL-Students'!P245='Master Answer Key'!$B244, 1, 0)</f>
        <v>0</v>
      </c>
      <c r="Q242">
        <f>IF('ALL-Students'!Q245='Master Answer Key'!$B244, 1, 0)</f>
        <v>1</v>
      </c>
      <c r="R242">
        <f>IF('ALL-Students'!R245='Master Answer Key'!$B244, 1, 0)</f>
        <v>1</v>
      </c>
      <c r="S242">
        <f>IF('ALL-Students'!S245='Master Answer Key'!$B244, 1, 0)</f>
        <v>0</v>
      </c>
      <c r="T242">
        <f>IF('ALL-Students'!T245='Master Answer Key'!$B244, 1, 0)</f>
        <v>1</v>
      </c>
      <c r="U242">
        <f>IF('ALL-Students'!U245='Master Answer Key'!$B244, 1, 0)</f>
        <v>1</v>
      </c>
      <c r="V242">
        <f>IF('ALL-Students'!V245='Master Answer Key'!$B244, 1, 0)</f>
        <v>1</v>
      </c>
      <c r="W242">
        <f>IF('ALL-Students'!W245='Master Answer Key'!$B244, 1, 0)</f>
        <v>0</v>
      </c>
      <c r="X242">
        <f>IF('ALL-Students'!X245='Master Answer Key'!$B244, 1, 0)</f>
        <v>1</v>
      </c>
      <c r="Y242">
        <f>IF('ALL-Students'!Y245='Master Answer Key'!$B244, 1, 0)</f>
        <v>0</v>
      </c>
      <c r="Z242">
        <f>IF('ALL-Students'!Z245='Master Answer Key'!$B244, 1, 0)</f>
        <v>0</v>
      </c>
      <c r="AA242">
        <f>IF('ALL-Students'!AA245='Master Answer Key'!$B244, 1, 0)</f>
        <v>1</v>
      </c>
      <c r="AB242">
        <f>IF('ALL-Students'!AB245='Master Answer Key'!$B244, 1, 0)</f>
        <v>1</v>
      </c>
      <c r="AC242">
        <f>IF('ALL-Students'!AC245='Master Answer Key'!$B244, 1, 0)</f>
        <v>0</v>
      </c>
      <c r="AD242">
        <f>IF('ALL-Students'!AD245='Master Answer Key'!$B244, 1, 0)</f>
        <v>1</v>
      </c>
      <c r="AE242">
        <f>IF('ALL-Students'!AE245='Master Answer Key'!$B244, 1, 0)</f>
        <v>1</v>
      </c>
      <c r="AF242">
        <f>IF('ALL-Students'!AF245='Master Answer Key'!$B244, 1, 0)</f>
        <v>1</v>
      </c>
      <c r="AG242">
        <f>IF('ALL-Students'!AG245='Master Answer Key'!$B244, 1, 0)</f>
        <v>1</v>
      </c>
      <c r="AH242">
        <f>IF('ALL-Students'!AH245='Master Answer Key'!$B244, 1, 0)</f>
        <v>1</v>
      </c>
      <c r="AI242">
        <f>IF('ALL-Students'!AI245='Master Answer Key'!$B244, 1, 0)</f>
        <v>1</v>
      </c>
      <c r="AJ242">
        <f>IF('ALL-Students'!AJ245='Master Answer Key'!$B244, 1, 0)</f>
        <v>1</v>
      </c>
      <c r="AK242">
        <f>IF('ALL-Students'!AK245='Master Answer Key'!$B244, 1, 0)</f>
        <v>0</v>
      </c>
      <c r="AL242">
        <f>IF('ALL-Students'!AL245='Master Answer Key'!$B244, 1, 0)</f>
        <v>0</v>
      </c>
      <c r="AM242">
        <f>IF('ALL-Students'!AM245='Master Answer Key'!$B244, 1, 0)</f>
        <v>1</v>
      </c>
      <c r="AN242">
        <f>IF('ALL-Students'!AN245='Master Answer Key'!$B244, 1, 0)</f>
        <v>0</v>
      </c>
      <c r="AO242">
        <f>IF('ALL-Students'!AO245='Master Answer Key'!$B244, 1, 0)</f>
        <v>1</v>
      </c>
      <c r="AP242">
        <f>IF('ALL-Students'!AP245='Master Answer Key'!$B244, 1, 0)</f>
        <v>1</v>
      </c>
      <c r="AQ242">
        <f>IF('ALL-Students'!AQ245='Master Answer Key'!$B244, 1, 0)</f>
        <v>1</v>
      </c>
      <c r="AR242">
        <f>IF('ALL-Students'!AR245='Master Answer Key'!$B244, 1, 0)</f>
        <v>1</v>
      </c>
      <c r="AS242">
        <f>IF('ALL-Students'!AS245='Master Answer Key'!$B244, 1, 0)</f>
        <v>0</v>
      </c>
      <c r="AT242">
        <f>IF('ALL-Students'!AT245='Master Answer Key'!$B244, 1, 0)</f>
        <v>1</v>
      </c>
      <c r="AU242">
        <f>IF('ALL-Students'!AU245='Master Answer Key'!$B244, 1, 0)</f>
        <v>1</v>
      </c>
      <c r="AV242">
        <f>IF('ALL-Students'!AV245='Master Answer Key'!$B244, 1, 0)</f>
        <v>0</v>
      </c>
      <c r="AW242">
        <f>IF('ALL-Students'!AW245='Master Answer Key'!$B244, 1, 0)</f>
        <v>1</v>
      </c>
      <c r="AX242">
        <f>IF('ALL-Students'!AX245='Master Answer Key'!$B244, 1, 0)</f>
        <v>1</v>
      </c>
      <c r="AY242">
        <f>IF('ALL-Students'!AY245='Master Answer Key'!$B244, 1, 0)</f>
        <v>1</v>
      </c>
      <c r="AZ242">
        <f>IF('ALL-Students'!AZ245='Master Answer Key'!$B244, 1, 0)</f>
        <v>1</v>
      </c>
      <c r="BA242">
        <f>IF('ALL-Students'!BA245='Master Answer Key'!$B244, 1, 0)</f>
        <v>1</v>
      </c>
      <c r="BB242">
        <f>IF('ALL-Students'!BB245='Master Answer Key'!$B244, 1, 0)</f>
        <v>1</v>
      </c>
      <c r="BC242">
        <f>IF('ALL-Students'!BC245='Master Answer Key'!$B244, 1, 0)</f>
        <v>1</v>
      </c>
      <c r="BD242">
        <f>IF('ALL-Students'!BD245='Master Answer Key'!$B244, 1, 0)</f>
        <v>1</v>
      </c>
      <c r="BE242">
        <f>IF('ALL-Students'!BE245='Master Answer Key'!$B244, 1, 0)</f>
        <v>1</v>
      </c>
      <c r="BF242">
        <f>IF('ALL-Students'!BF245='Master Answer Key'!$B244, 1, 0)</f>
        <v>1</v>
      </c>
      <c r="BG242">
        <f>IF('ALL-Students'!BG245='Master Answer Key'!$B244, 1, 0)</f>
        <v>1</v>
      </c>
      <c r="BH242">
        <f>IF('ALL-Students'!BH245='Master Answer Key'!$B244, 1, 0)</f>
        <v>1</v>
      </c>
      <c r="BI242">
        <f>IF('ALL-Students'!BI245='Master Answer Key'!$B244, 1, 0)</f>
        <v>1</v>
      </c>
      <c r="BJ242">
        <f>IF('ALL-Students'!BJ245='Master Answer Key'!$B244, 1, 0)</f>
        <v>1</v>
      </c>
      <c r="BK242">
        <f>IF('ALL-Students'!BK245='Master Answer Key'!$B244, 1, 0)</f>
        <v>1</v>
      </c>
      <c r="BL242">
        <f>IF('ALL-Students'!BL245='Master Answer Key'!$B244, 1, 0)</f>
        <v>1</v>
      </c>
      <c r="BM242">
        <f>IF('ALL-Students'!BM245='Master Answer Key'!$B244, 1, 0)</f>
        <v>1</v>
      </c>
      <c r="BN242">
        <f>IF('ALL-Students'!BN245='Master Answer Key'!$B244, 1, 0)</f>
        <v>1</v>
      </c>
      <c r="BO242">
        <f>IF('ALL-Students'!BO245='Master Answer Key'!$B244, 1, 0)</f>
        <v>1</v>
      </c>
      <c r="BP242">
        <f>IF('ALL-Students'!BP245='Master Answer Key'!$B244, 1, 0)</f>
        <v>1</v>
      </c>
      <c r="BQ242">
        <f>IF('ALL-Students'!BQ245='Master Answer Key'!$B244, 1, 0)</f>
        <v>1</v>
      </c>
      <c r="BR242">
        <f>IF('ALL-Students'!BR245='Master Answer Key'!$B244, 1, 0)</f>
        <v>1</v>
      </c>
      <c r="BS242">
        <f>IF('ALL-Students'!BS245='Master Answer Key'!$B244, 1, 0)</f>
        <v>1</v>
      </c>
      <c r="BT242">
        <f>IF('ALL-Students'!BT245='Master Answer Key'!$B244, 1, 0)</f>
        <v>1</v>
      </c>
      <c r="BU242">
        <f>IF('ALL-Students'!BU245='Master Answer Key'!$B244, 1, 0)</f>
        <v>1</v>
      </c>
      <c r="BV242">
        <f>IF('ALL-Students'!BV245='Master Answer Key'!$B244, 1, 0)</f>
        <v>1</v>
      </c>
      <c r="BW242">
        <f>IF('ALL-Students'!BW245='Master Answer Key'!$B244, 1, 0)</f>
        <v>1</v>
      </c>
      <c r="BX242">
        <f>IF('ALL-Students'!BX245='Master Answer Key'!$B244, 1, 0)</f>
        <v>1</v>
      </c>
      <c r="BY242">
        <f>IF('ALL-Students'!BY245='Master Answer Key'!$B244, 1, 0)</f>
        <v>1</v>
      </c>
      <c r="BZ242">
        <f>IF('ALL-Students'!BZ245='Master Answer Key'!$B244, 1, 0)</f>
        <v>1</v>
      </c>
      <c r="CA242">
        <f>IF('ALL-Students'!CA245='Master Answer Key'!$B244, 1, 0)</f>
        <v>1</v>
      </c>
      <c r="CB242">
        <f>IF('ALL-Students'!CB245='Master Answer Key'!$B244, 1, 0)</f>
        <v>1</v>
      </c>
      <c r="CC242">
        <f>IF('ALL-Students'!CC245='Master Answer Key'!$B244, 1, 0)</f>
        <v>1</v>
      </c>
    </row>
    <row r="243">
      <c r="A243" s="5" t="s">
        <v>347</v>
      </c>
      <c r="B243">
        <f>IF('ALL-Students'!B246='Master Answer Key'!$B245, 1, 0)</f>
        <v>1</v>
      </c>
      <c r="C243">
        <f>IF('ALL-Students'!C246='Master Answer Key'!$B245, 1, 0)</f>
        <v>1</v>
      </c>
      <c r="D243">
        <f>IF('ALL-Students'!D246='Master Answer Key'!$B245, 1, 0)</f>
        <v>1</v>
      </c>
      <c r="E243">
        <f>IF('ALL-Students'!E246='Master Answer Key'!$B245, 1, 0)</f>
        <v>1</v>
      </c>
      <c r="F243">
        <f>IF('ALL-Students'!F246='Master Answer Key'!$B245, 1, 0)</f>
        <v>1</v>
      </c>
      <c r="G243">
        <f>IF('ALL-Students'!G246='Master Answer Key'!$B245, 1, 0)</f>
        <v>0</v>
      </c>
      <c r="H243">
        <f>IF('ALL-Students'!H246='Master Answer Key'!$B245, 1, 0)</f>
        <v>1</v>
      </c>
      <c r="I243">
        <f>IF('ALL-Students'!I246='Master Answer Key'!$B245, 1, 0)</f>
        <v>0</v>
      </c>
      <c r="J243">
        <f>IF('ALL-Students'!J246='Master Answer Key'!$B245, 1, 0)</f>
        <v>1</v>
      </c>
      <c r="K243">
        <f>IF('ALL-Students'!K246='Master Answer Key'!$B245, 1, 0)</f>
        <v>1</v>
      </c>
      <c r="L243">
        <f>IF('ALL-Students'!L246='Master Answer Key'!$B245, 1, 0)</f>
        <v>1</v>
      </c>
      <c r="M243">
        <f>IF('ALL-Students'!M246='Master Answer Key'!$B245, 1, 0)</f>
        <v>1</v>
      </c>
      <c r="N243">
        <f>IF('ALL-Students'!N246='Master Answer Key'!$B245, 1, 0)</f>
        <v>1</v>
      </c>
      <c r="O243">
        <f>IF('ALL-Students'!O246='Master Answer Key'!$B245, 1, 0)</f>
        <v>1</v>
      </c>
      <c r="P243">
        <f>IF('ALL-Students'!P246='Master Answer Key'!$B245, 1, 0)</f>
        <v>1</v>
      </c>
      <c r="Q243">
        <f>IF('ALL-Students'!Q246='Master Answer Key'!$B245, 1, 0)</f>
        <v>1</v>
      </c>
      <c r="R243">
        <f>IF('ALL-Students'!R246='Master Answer Key'!$B245, 1, 0)</f>
        <v>1</v>
      </c>
      <c r="S243">
        <f>IF('ALL-Students'!S246='Master Answer Key'!$B245, 1, 0)</f>
        <v>1</v>
      </c>
      <c r="T243">
        <f>IF('ALL-Students'!T246='Master Answer Key'!$B245, 1, 0)</f>
        <v>1</v>
      </c>
      <c r="U243">
        <f>IF('ALL-Students'!U246='Master Answer Key'!$B245, 1, 0)</f>
        <v>1</v>
      </c>
      <c r="V243">
        <f>IF('ALL-Students'!V246='Master Answer Key'!$B245, 1, 0)</f>
        <v>1</v>
      </c>
      <c r="W243">
        <f>IF('ALL-Students'!W246='Master Answer Key'!$B245, 1, 0)</f>
        <v>0</v>
      </c>
      <c r="X243">
        <f>IF('ALL-Students'!X246='Master Answer Key'!$B245, 1, 0)</f>
        <v>1</v>
      </c>
      <c r="Y243">
        <f>IF('ALL-Students'!Y246='Master Answer Key'!$B245, 1, 0)</f>
        <v>0</v>
      </c>
      <c r="Z243">
        <f>IF('ALL-Students'!Z246='Master Answer Key'!$B245, 1, 0)</f>
        <v>0</v>
      </c>
      <c r="AA243">
        <f>IF('ALL-Students'!AA246='Master Answer Key'!$B245, 1, 0)</f>
        <v>1</v>
      </c>
      <c r="AB243">
        <f>IF('ALL-Students'!AB246='Master Answer Key'!$B245, 1, 0)</f>
        <v>1</v>
      </c>
      <c r="AC243">
        <f>IF('ALL-Students'!AC246='Master Answer Key'!$B245, 1, 0)</f>
        <v>1</v>
      </c>
      <c r="AD243">
        <f>IF('ALL-Students'!AD246='Master Answer Key'!$B245, 1, 0)</f>
        <v>1</v>
      </c>
      <c r="AE243">
        <f>IF('ALL-Students'!AE246='Master Answer Key'!$B245, 1, 0)</f>
        <v>1</v>
      </c>
      <c r="AF243">
        <f>IF('ALL-Students'!AF246='Master Answer Key'!$B245, 1, 0)</f>
        <v>1</v>
      </c>
      <c r="AG243">
        <f>IF('ALL-Students'!AG246='Master Answer Key'!$B245, 1, 0)</f>
        <v>1</v>
      </c>
      <c r="AH243">
        <f>IF('ALL-Students'!AH246='Master Answer Key'!$B245, 1, 0)</f>
        <v>1</v>
      </c>
      <c r="AI243">
        <f>IF('ALL-Students'!AI246='Master Answer Key'!$B245, 1, 0)</f>
        <v>1</v>
      </c>
      <c r="AJ243">
        <f>IF('ALL-Students'!AJ246='Master Answer Key'!$B245, 1, 0)</f>
        <v>1</v>
      </c>
      <c r="AK243">
        <f>IF('ALL-Students'!AK246='Master Answer Key'!$B245, 1, 0)</f>
        <v>1</v>
      </c>
      <c r="AL243">
        <f>IF('ALL-Students'!AL246='Master Answer Key'!$B245, 1, 0)</f>
        <v>0</v>
      </c>
      <c r="AM243">
        <f>IF('ALL-Students'!AM246='Master Answer Key'!$B245, 1, 0)</f>
        <v>1</v>
      </c>
      <c r="AN243">
        <f>IF('ALL-Students'!AN246='Master Answer Key'!$B245, 1, 0)</f>
        <v>0</v>
      </c>
      <c r="AO243">
        <f>IF('ALL-Students'!AO246='Master Answer Key'!$B245, 1, 0)</f>
        <v>1</v>
      </c>
      <c r="AP243">
        <f>IF('ALL-Students'!AP246='Master Answer Key'!$B245, 1, 0)</f>
        <v>1</v>
      </c>
      <c r="AQ243">
        <f>IF('ALL-Students'!AQ246='Master Answer Key'!$B245, 1, 0)</f>
        <v>1</v>
      </c>
      <c r="AR243">
        <f>IF('ALL-Students'!AR246='Master Answer Key'!$B245, 1, 0)</f>
        <v>1</v>
      </c>
      <c r="AS243">
        <f>IF('ALL-Students'!AS246='Master Answer Key'!$B245, 1, 0)</f>
        <v>0</v>
      </c>
      <c r="AT243">
        <f>IF('ALL-Students'!AT246='Master Answer Key'!$B245, 1, 0)</f>
        <v>1</v>
      </c>
      <c r="AU243">
        <f>IF('ALL-Students'!AU246='Master Answer Key'!$B245, 1, 0)</f>
        <v>1</v>
      </c>
      <c r="AV243">
        <f>IF('ALL-Students'!AV246='Master Answer Key'!$B245, 1, 0)</f>
        <v>0</v>
      </c>
      <c r="AW243">
        <f>IF('ALL-Students'!AW246='Master Answer Key'!$B245, 1, 0)</f>
        <v>1</v>
      </c>
      <c r="AX243">
        <f>IF('ALL-Students'!AX246='Master Answer Key'!$B245, 1, 0)</f>
        <v>1</v>
      </c>
      <c r="AY243">
        <f>IF('ALL-Students'!AY246='Master Answer Key'!$B245, 1, 0)</f>
        <v>1</v>
      </c>
      <c r="AZ243">
        <f>IF('ALL-Students'!AZ246='Master Answer Key'!$B245, 1, 0)</f>
        <v>1</v>
      </c>
      <c r="BA243">
        <f>IF('ALL-Students'!BA246='Master Answer Key'!$B245, 1, 0)</f>
        <v>1</v>
      </c>
      <c r="BB243">
        <f>IF('ALL-Students'!BB246='Master Answer Key'!$B245, 1, 0)</f>
        <v>1</v>
      </c>
      <c r="BC243">
        <f>IF('ALL-Students'!BC246='Master Answer Key'!$B245, 1, 0)</f>
        <v>1</v>
      </c>
      <c r="BD243">
        <f>IF('ALL-Students'!BD246='Master Answer Key'!$B245, 1, 0)</f>
        <v>1</v>
      </c>
      <c r="BE243">
        <f>IF('ALL-Students'!BE246='Master Answer Key'!$B245, 1, 0)</f>
        <v>1</v>
      </c>
      <c r="BF243">
        <f>IF('ALL-Students'!BF246='Master Answer Key'!$B245, 1, 0)</f>
        <v>1</v>
      </c>
      <c r="BG243">
        <f>IF('ALL-Students'!BG246='Master Answer Key'!$B245, 1, 0)</f>
        <v>1</v>
      </c>
      <c r="BH243">
        <f>IF('ALL-Students'!BH246='Master Answer Key'!$B245, 1, 0)</f>
        <v>1</v>
      </c>
      <c r="BI243">
        <f>IF('ALL-Students'!BI246='Master Answer Key'!$B245, 1, 0)</f>
        <v>1</v>
      </c>
      <c r="BJ243">
        <f>IF('ALL-Students'!BJ246='Master Answer Key'!$B245, 1, 0)</f>
        <v>1</v>
      </c>
      <c r="BK243">
        <f>IF('ALL-Students'!BK246='Master Answer Key'!$B245, 1, 0)</f>
        <v>1</v>
      </c>
      <c r="BL243">
        <f>IF('ALL-Students'!BL246='Master Answer Key'!$B245, 1, 0)</f>
        <v>1</v>
      </c>
      <c r="BM243">
        <f>IF('ALL-Students'!BM246='Master Answer Key'!$B245, 1, 0)</f>
        <v>1</v>
      </c>
      <c r="BN243">
        <f>IF('ALL-Students'!BN246='Master Answer Key'!$B245, 1, 0)</f>
        <v>1</v>
      </c>
      <c r="BO243">
        <f>IF('ALL-Students'!BO246='Master Answer Key'!$B245, 1, 0)</f>
        <v>1</v>
      </c>
      <c r="BP243">
        <f>IF('ALL-Students'!BP246='Master Answer Key'!$B245, 1, 0)</f>
        <v>1</v>
      </c>
      <c r="BQ243">
        <f>IF('ALL-Students'!BQ246='Master Answer Key'!$B245, 1, 0)</f>
        <v>1</v>
      </c>
      <c r="BR243">
        <f>IF('ALL-Students'!BR246='Master Answer Key'!$B245, 1, 0)</f>
        <v>1</v>
      </c>
      <c r="BS243">
        <f>IF('ALL-Students'!BS246='Master Answer Key'!$B245, 1, 0)</f>
        <v>1</v>
      </c>
      <c r="BT243">
        <f>IF('ALL-Students'!BT246='Master Answer Key'!$B245, 1, 0)</f>
        <v>1</v>
      </c>
      <c r="BU243">
        <f>IF('ALL-Students'!BU246='Master Answer Key'!$B245, 1, 0)</f>
        <v>1</v>
      </c>
      <c r="BV243">
        <f>IF('ALL-Students'!BV246='Master Answer Key'!$B245, 1, 0)</f>
        <v>1</v>
      </c>
      <c r="BW243">
        <f>IF('ALL-Students'!BW246='Master Answer Key'!$B245, 1, 0)</f>
        <v>1</v>
      </c>
      <c r="BX243">
        <f>IF('ALL-Students'!BX246='Master Answer Key'!$B245, 1, 0)</f>
        <v>1</v>
      </c>
      <c r="BY243">
        <f>IF('ALL-Students'!BY246='Master Answer Key'!$B245, 1, 0)</f>
        <v>1</v>
      </c>
      <c r="BZ243">
        <f>IF('ALL-Students'!BZ246='Master Answer Key'!$B245, 1, 0)</f>
        <v>1</v>
      </c>
      <c r="CA243">
        <f>IF('ALL-Students'!CA246='Master Answer Key'!$B245, 1, 0)</f>
        <v>1</v>
      </c>
      <c r="CB243">
        <f>IF('ALL-Students'!CB246='Master Answer Key'!$B245, 1, 0)</f>
        <v>1</v>
      </c>
      <c r="CC243">
        <f>IF('ALL-Students'!CC246='Master Answer Key'!$B245, 1, 0)</f>
        <v>1</v>
      </c>
    </row>
    <row r="244">
      <c r="A244" s="5" t="s">
        <v>348</v>
      </c>
      <c r="B244">
        <f>IF('ALL-Students'!B247='Master Answer Key'!$B246, 1, 0)</f>
        <v>1</v>
      </c>
      <c r="C244">
        <f>IF('ALL-Students'!C247='Master Answer Key'!$B246, 1, 0)</f>
        <v>1</v>
      </c>
      <c r="D244">
        <f>IF('ALL-Students'!D247='Master Answer Key'!$B246, 1, 0)</f>
        <v>1</v>
      </c>
      <c r="E244">
        <f>IF('ALL-Students'!E247='Master Answer Key'!$B246, 1, 0)</f>
        <v>1</v>
      </c>
      <c r="F244">
        <f>IF('ALL-Students'!F247='Master Answer Key'!$B246, 1, 0)</f>
        <v>1</v>
      </c>
      <c r="G244">
        <f>IF('ALL-Students'!G247='Master Answer Key'!$B246, 1, 0)</f>
        <v>0</v>
      </c>
      <c r="H244">
        <f>IF('ALL-Students'!H247='Master Answer Key'!$B246, 1, 0)</f>
        <v>1</v>
      </c>
      <c r="I244">
        <f>IF('ALL-Students'!I247='Master Answer Key'!$B246, 1, 0)</f>
        <v>0</v>
      </c>
      <c r="J244">
        <f>IF('ALL-Students'!J247='Master Answer Key'!$B246, 1, 0)</f>
        <v>1</v>
      </c>
      <c r="K244">
        <f>IF('ALL-Students'!K247='Master Answer Key'!$B246, 1, 0)</f>
        <v>1</v>
      </c>
      <c r="L244">
        <f>IF('ALL-Students'!L247='Master Answer Key'!$B246, 1, 0)</f>
        <v>1</v>
      </c>
      <c r="M244">
        <f>IF('ALL-Students'!M247='Master Answer Key'!$B246, 1, 0)</f>
        <v>1</v>
      </c>
      <c r="N244">
        <f>IF('ALL-Students'!N247='Master Answer Key'!$B246, 1, 0)</f>
        <v>1</v>
      </c>
      <c r="O244">
        <f>IF('ALL-Students'!O247='Master Answer Key'!$B246, 1, 0)</f>
        <v>1</v>
      </c>
      <c r="P244">
        <f>IF('ALL-Students'!P247='Master Answer Key'!$B246, 1, 0)</f>
        <v>1</v>
      </c>
      <c r="Q244">
        <f>IF('ALL-Students'!Q247='Master Answer Key'!$B246, 1, 0)</f>
        <v>1</v>
      </c>
      <c r="R244">
        <f>IF('ALL-Students'!R247='Master Answer Key'!$B246, 1, 0)</f>
        <v>0</v>
      </c>
      <c r="S244">
        <f>IF('ALL-Students'!S247='Master Answer Key'!$B246, 1, 0)</f>
        <v>1</v>
      </c>
      <c r="T244">
        <f>IF('ALL-Students'!T247='Master Answer Key'!$B246, 1, 0)</f>
        <v>1</v>
      </c>
      <c r="U244">
        <f>IF('ALL-Students'!U247='Master Answer Key'!$B246, 1, 0)</f>
        <v>1</v>
      </c>
      <c r="V244">
        <f>IF('ALL-Students'!V247='Master Answer Key'!$B246, 1, 0)</f>
        <v>1</v>
      </c>
      <c r="W244">
        <f>IF('ALL-Students'!W247='Master Answer Key'!$B246, 1, 0)</f>
        <v>0</v>
      </c>
      <c r="X244">
        <f>IF('ALL-Students'!X247='Master Answer Key'!$B246, 1, 0)</f>
        <v>1</v>
      </c>
      <c r="Y244">
        <f>IF('ALL-Students'!Y247='Master Answer Key'!$B246, 1, 0)</f>
        <v>0</v>
      </c>
      <c r="Z244">
        <f>IF('ALL-Students'!Z247='Master Answer Key'!$B246, 1, 0)</f>
        <v>0</v>
      </c>
      <c r="AA244">
        <f>IF('ALL-Students'!AA247='Master Answer Key'!$B246, 1, 0)</f>
        <v>1</v>
      </c>
      <c r="AB244">
        <f>IF('ALL-Students'!AB247='Master Answer Key'!$B246, 1, 0)</f>
        <v>1</v>
      </c>
      <c r="AC244">
        <f>IF('ALL-Students'!AC247='Master Answer Key'!$B246, 1, 0)</f>
        <v>0</v>
      </c>
      <c r="AD244">
        <f>IF('ALL-Students'!AD247='Master Answer Key'!$B246, 1, 0)</f>
        <v>1</v>
      </c>
      <c r="AE244">
        <f>IF('ALL-Students'!AE247='Master Answer Key'!$B246, 1, 0)</f>
        <v>1</v>
      </c>
      <c r="AF244">
        <f>IF('ALL-Students'!AF247='Master Answer Key'!$B246, 1, 0)</f>
        <v>0</v>
      </c>
      <c r="AG244">
        <f>IF('ALL-Students'!AG247='Master Answer Key'!$B246, 1, 0)</f>
        <v>0</v>
      </c>
      <c r="AH244">
        <f>IF('ALL-Students'!AH247='Master Answer Key'!$B246, 1, 0)</f>
        <v>1</v>
      </c>
      <c r="AI244">
        <f>IF('ALL-Students'!AI247='Master Answer Key'!$B246, 1, 0)</f>
        <v>1</v>
      </c>
      <c r="AJ244">
        <f>IF('ALL-Students'!AJ247='Master Answer Key'!$B246, 1, 0)</f>
        <v>1</v>
      </c>
      <c r="AK244">
        <f>IF('ALL-Students'!AK247='Master Answer Key'!$B246, 1, 0)</f>
        <v>1</v>
      </c>
      <c r="AL244">
        <f>IF('ALL-Students'!AL247='Master Answer Key'!$B246, 1, 0)</f>
        <v>1</v>
      </c>
      <c r="AM244">
        <f>IF('ALL-Students'!AM247='Master Answer Key'!$B246, 1, 0)</f>
        <v>0</v>
      </c>
      <c r="AN244">
        <f>IF('ALL-Students'!AN247='Master Answer Key'!$B246, 1, 0)</f>
        <v>0</v>
      </c>
      <c r="AO244">
        <f>IF('ALL-Students'!AO247='Master Answer Key'!$B246, 1, 0)</f>
        <v>1</v>
      </c>
      <c r="AP244">
        <f>IF('ALL-Students'!AP247='Master Answer Key'!$B246, 1, 0)</f>
        <v>1</v>
      </c>
      <c r="AQ244">
        <f>IF('ALL-Students'!AQ247='Master Answer Key'!$B246, 1, 0)</f>
        <v>1</v>
      </c>
      <c r="AR244">
        <f>IF('ALL-Students'!AR247='Master Answer Key'!$B246, 1, 0)</f>
        <v>0</v>
      </c>
      <c r="AS244">
        <f>IF('ALL-Students'!AS247='Master Answer Key'!$B246, 1, 0)</f>
        <v>0</v>
      </c>
      <c r="AT244">
        <f>IF('ALL-Students'!AT247='Master Answer Key'!$B246, 1, 0)</f>
        <v>1</v>
      </c>
      <c r="AU244">
        <f>IF('ALL-Students'!AU247='Master Answer Key'!$B246, 1, 0)</f>
        <v>1</v>
      </c>
      <c r="AV244">
        <f>IF('ALL-Students'!AV247='Master Answer Key'!$B246, 1, 0)</f>
        <v>0</v>
      </c>
      <c r="AW244">
        <f>IF('ALL-Students'!AW247='Master Answer Key'!$B246, 1, 0)</f>
        <v>1</v>
      </c>
      <c r="AX244">
        <f>IF('ALL-Students'!AX247='Master Answer Key'!$B246, 1, 0)</f>
        <v>1</v>
      </c>
      <c r="AY244">
        <f>IF('ALL-Students'!AY247='Master Answer Key'!$B246, 1, 0)</f>
        <v>0</v>
      </c>
      <c r="AZ244">
        <f>IF('ALL-Students'!AZ247='Master Answer Key'!$B246, 1, 0)</f>
        <v>1</v>
      </c>
      <c r="BA244">
        <f>IF('ALL-Students'!BA247='Master Answer Key'!$B246, 1, 0)</f>
        <v>1</v>
      </c>
      <c r="BB244">
        <f>IF('ALL-Students'!BB247='Master Answer Key'!$B246, 1, 0)</f>
        <v>0</v>
      </c>
      <c r="BC244">
        <f>IF('ALL-Students'!BC247='Master Answer Key'!$B246, 1, 0)</f>
        <v>1</v>
      </c>
      <c r="BD244">
        <f>IF('ALL-Students'!BD247='Master Answer Key'!$B246, 1, 0)</f>
        <v>0</v>
      </c>
      <c r="BE244">
        <f>IF('ALL-Students'!BE247='Master Answer Key'!$B246, 1, 0)</f>
        <v>1</v>
      </c>
      <c r="BF244">
        <f>IF('ALL-Students'!BF247='Master Answer Key'!$B246, 1, 0)</f>
        <v>1</v>
      </c>
      <c r="BG244">
        <f>IF('ALL-Students'!BG247='Master Answer Key'!$B246, 1, 0)</f>
        <v>1</v>
      </c>
      <c r="BH244">
        <f>IF('ALL-Students'!BH247='Master Answer Key'!$B246, 1, 0)</f>
        <v>1</v>
      </c>
      <c r="BI244">
        <f>IF('ALL-Students'!BI247='Master Answer Key'!$B246, 1, 0)</f>
        <v>1</v>
      </c>
      <c r="BJ244">
        <f>IF('ALL-Students'!BJ247='Master Answer Key'!$B246, 1, 0)</f>
        <v>1</v>
      </c>
      <c r="BK244">
        <f>IF('ALL-Students'!BK247='Master Answer Key'!$B246, 1, 0)</f>
        <v>0</v>
      </c>
      <c r="BL244">
        <f>IF('ALL-Students'!BL247='Master Answer Key'!$B246, 1, 0)</f>
        <v>1</v>
      </c>
      <c r="BM244">
        <f>IF('ALL-Students'!BM247='Master Answer Key'!$B246, 1, 0)</f>
        <v>1</v>
      </c>
      <c r="BN244">
        <f>IF('ALL-Students'!BN247='Master Answer Key'!$B246, 1, 0)</f>
        <v>1</v>
      </c>
      <c r="BO244">
        <f>IF('ALL-Students'!BO247='Master Answer Key'!$B246, 1, 0)</f>
        <v>1</v>
      </c>
      <c r="BP244">
        <f>IF('ALL-Students'!BP247='Master Answer Key'!$B246, 1, 0)</f>
        <v>1</v>
      </c>
      <c r="BQ244">
        <f>IF('ALL-Students'!BQ247='Master Answer Key'!$B246, 1, 0)</f>
        <v>1</v>
      </c>
      <c r="BR244">
        <f>IF('ALL-Students'!BR247='Master Answer Key'!$B246, 1, 0)</f>
        <v>1</v>
      </c>
      <c r="BS244">
        <f>IF('ALL-Students'!BS247='Master Answer Key'!$B246, 1, 0)</f>
        <v>1</v>
      </c>
      <c r="BT244">
        <f>IF('ALL-Students'!BT247='Master Answer Key'!$B246, 1, 0)</f>
        <v>1</v>
      </c>
      <c r="BU244">
        <f>IF('ALL-Students'!BU247='Master Answer Key'!$B246, 1, 0)</f>
        <v>1</v>
      </c>
      <c r="BV244">
        <f>IF('ALL-Students'!BV247='Master Answer Key'!$B246, 1, 0)</f>
        <v>1</v>
      </c>
      <c r="BW244">
        <f>IF('ALL-Students'!BW247='Master Answer Key'!$B246, 1, 0)</f>
        <v>1</v>
      </c>
      <c r="BX244">
        <f>IF('ALL-Students'!BX247='Master Answer Key'!$B246, 1, 0)</f>
        <v>1</v>
      </c>
      <c r="BY244">
        <f>IF('ALL-Students'!BY247='Master Answer Key'!$B246, 1, 0)</f>
        <v>0</v>
      </c>
      <c r="BZ244">
        <f>IF('ALL-Students'!BZ247='Master Answer Key'!$B246, 1, 0)</f>
        <v>1</v>
      </c>
      <c r="CA244">
        <f>IF('ALL-Students'!CA247='Master Answer Key'!$B246, 1, 0)</f>
        <v>1</v>
      </c>
      <c r="CB244">
        <f>IF('ALL-Students'!CB247='Master Answer Key'!$B246, 1, 0)</f>
        <v>1</v>
      </c>
      <c r="CC244">
        <f>IF('ALL-Students'!CC247='Master Answer Key'!$B246, 1, 0)</f>
        <v>1</v>
      </c>
    </row>
    <row r="245">
      <c r="A245" s="5" t="s">
        <v>349</v>
      </c>
      <c r="B245">
        <f>IF('ALL-Students'!B248='Master Answer Key'!$B247, 1, 0)</f>
        <v>1</v>
      </c>
      <c r="C245">
        <f>IF('ALL-Students'!C248='Master Answer Key'!$B247, 1, 0)</f>
        <v>1</v>
      </c>
      <c r="D245">
        <f>IF('ALL-Students'!D248='Master Answer Key'!$B247, 1, 0)</f>
        <v>1</v>
      </c>
      <c r="E245">
        <f>IF('ALL-Students'!E248='Master Answer Key'!$B247, 1, 0)</f>
        <v>1</v>
      </c>
      <c r="F245">
        <f>IF('ALL-Students'!F248='Master Answer Key'!$B247, 1, 0)</f>
        <v>1</v>
      </c>
      <c r="G245">
        <f>IF('ALL-Students'!G248='Master Answer Key'!$B247, 1, 0)</f>
        <v>0</v>
      </c>
      <c r="H245">
        <f>IF('ALL-Students'!H248='Master Answer Key'!$B247, 1, 0)</f>
        <v>1</v>
      </c>
      <c r="I245">
        <f>IF('ALL-Students'!I248='Master Answer Key'!$B247, 1, 0)</f>
        <v>1</v>
      </c>
      <c r="J245">
        <f>IF('ALL-Students'!J248='Master Answer Key'!$B247, 1, 0)</f>
        <v>1</v>
      </c>
      <c r="K245">
        <f>IF('ALL-Students'!K248='Master Answer Key'!$B247, 1, 0)</f>
        <v>1</v>
      </c>
      <c r="L245">
        <f>IF('ALL-Students'!L248='Master Answer Key'!$B247, 1, 0)</f>
        <v>1</v>
      </c>
      <c r="M245">
        <f>IF('ALL-Students'!M248='Master Answer Key'!$B247, 1, 0)</f>
        <v>1</v>
      </c>
      <c r="N245">
        <f>IF('ALL-Students'!N248='Master Answer Key'!$B247, 1, 0)</f>
        <v>1</v>
      </c>
      <c r="O245">
        <f>IF('ALL-Students'!O248='Master Answer Key'!$B247, 1, 0)</f>
        <v>1</v>
      </c>
      <c r="P245">
        <f>IF('ALL-Students'!P248='Master Answer Key'!$B247, 1, 0)</f>
        <v>1</v>
      </c>
      <c r="Q245">
        <f>IF('ALL-Students'!Q248='Master Answer Key'!$B247, 1, 0)</f>
        <v>1</v>
      </c>
      <c r="R245">
        <f>IF('ALL-Students'!R248='Master Answer Key'!$B247, 1, 0)</f>
        <v>0</v>
      </c>
      <c r="S245">
        <f>IF('ALL-Students'!S248='Master Answer Key'!$B247, 1, 0)</f>
        <v>1</v>
      </c>
      <c r="T245">
        <f>IF('ALL-Students'!T248='Master Answer Key'!$B247, 1, 0)</f>
        <v>1</v>
      </c>
      <c r="U245">
        <f>IF('ALL-Students'!U248='Master Answer Key'!$B247, 1, 0)</f>
        <v>1</v>
      </c>
      <c r="V245">
        <f>IF('ALL-Students'!V248='Master Answer Key'!$B247, 1, 0)</f>
        <v>1</v>
      </c>
      <c r="W245">
        <f>IF('ALL-Students'!W248='Master Answer Key'!$B247, 1, 0)</f>
        <v>0</v>
      </c>
      <c r="X245">
        <f>IF('ALL-Students'!X248='Master Answer Key'!$B247, 1, 0)</f>
        <v>1</v>
      </c>
      <c r="Y245">
        <f>IF('ALL-Students'!Y248='Master Answer Key'!$B247, 1, 0)</f>
        <v>0</v>
      </c>
      <c r="Z245">
        <f>IF('ALL-Students'!Z248='Master Answer Key'!$B247, 1, 0)</f>
        <v>0</v>
      </c>
      <c r="AA245">
        <f>IF('ALL-Students'!AA248='Master Answer Key'!$B247, 1, 0)</f>
        <v>1</v>
      </c>
      <c r="AB245">
        <f>IF('ALL-Students'!AB248='Master Answer Key'!$B247, 1, 0)</f>
        <v>1</v>
      </c>
      <c r="AC245">
        <f>IF('ALL-Students'!AC248='Master Answer Key'!$B247, 1, 0)</f>
        <v>0</v>
      </c>
      <c r="AD245">
        <f>IF('ALL-Students'!AD248='Master Answer Key'!$B247, 1, 0)</f>
        <v>1</v>
      </c>
      <c r="AE245">
        <f>IF('ALL-Students'!AE248='Master Answer Key'!$B247, 1, 0)</f>
        <v>1</v>
      </c>
      <c r="AF245">
        <f>IF('ALL-Students'!AF248='Master Answer Key'!$B247, 1, 0)</f>
        <v>1</v>
      </c>
      <c r="AG245">
        <f>IF('ALL-Students'!AG248='Master Answer Key'!$B247, 1, 0)</f>
        <v>1</v>
      </c>
      <c r="AH245">
        <f>IF('ALL-Students'!AH248='Master Answer Key'!$B247, 1, 0)</f>
        <v>1</v>
      </c>
      <c r="AI245">
        <f>IF('ALL-Students'!AI248='Master Answer Key'!$B247, 1, 0)</f>
        <v>1</v>
      </c>
      <c r="AJ245">
        <f>IF('ALL-Students'!AJ248='Master Answer Key'!$B247, 1, 0)</f>
        <v>1</v>
      </c>
      <c r="AK245">
        <f>IF('ALL-Students'!AK248='Master Answer Key'!$B247, 1, 0)</f>
        <v>1</v>
      </c>
      <c r="AL245">
        <f>IF('ALL-Students'!AL248='Master Answer Key'!$B247, 1, 0)</f>
        <v>1</v>
      </c>
      <c r="AM245">
        <f>IF('ALL-Students'!AM248='Master Answer Key'!$B247, 1, 0)</f>
        <v>1</v>
      </c>
      <c r="AN245">
        <f>IF('ALL-Students'!AN248='Master Answer Key'!$B247, 1, 0)</f>
        <v>0</v>
      </c>
      <c r="AO245">
        <f>IF('ALL-Students'!AO248='Master Answer Key'!$B247, 1, 0)</f>
        <v>0</v>
      </c>
      <c r="AP245">
        <f>IF('ALL-Students'!AP248='Master Answer Key'!$B247, 1, 0)</f>
        <v>1</v>
      </c>
      <c r="AQ245">
        <f>IF('ALL-Students'!AQ248='Master Answer Key'!$B247, 1, 0)</f>
        <v>1</v>
      </c>
      <c r="AR245">
        <f>IF('ALL-Students'!AR248='Master Answer Key'!$B247, 1, 0)</f>
        <v>0</v>
      </c>
      <c r="AS245">
        <f>IF('ALL-Students'!AS248='Master Answer Key'!$B247, 1, 0)</f>
        <v>0</v>
      </c>
      <c r="AT245">
        <f>IF('ALL-Students'!AT248='Master Answer Key'!$B247, 1, 0)</f>
        <v>1</v>
      </c>
      <c r="AU245">
        <f>IF('ALL-Students'!AU248='Master Answer Key'!$B247, 1, 0)</f>
        <v>1</v>
      </c>
      <c r="AV245">
        <f>IF('ALL-Students'!AV248='Master Answer Key'!$B247, 1, 0)</f>
        <v>0</v>
      </c>
      <c r="AW245">
        <f>IF('ALL-Students'!AW248='Master Answer Key'!$B247, 1, 0)</f>
        <v>1</v>
      </c>
      <c r="AX245">
        <f>IF('ALL-Students'!AX248='Master Answer Key'!$B247, 1, 0)</f>
        <v>1</v>
      </c>
      <c r="AY245">
        <f>IF('ALL-Students'!AY248='Master Answer Key'!$B247, 1, 0)</f>
        <v>1</v>
      </c>
      <c r="AZ245">
        <f>IF('ALL-Students'!AZ248='Master Answer Key'!$B247, 1, 0)</f>
        <v>1</v>
      </c>
      <c r="BA245">
        <f>IF('ALL-Students'!BA248='Master Answer Key'!$B247, 1, 0)</f>
        <v>1</v>
      </c>
      <c r="BB245">
        <f>IF('ALL-Students'!BB248='Master Answer Key'!$B247, 1, 0)</f>
        <v>1</v>
      </c>
      <c r="BC245">
        <f>IF('ALL-Students'!BC248='Master Answer Key'!$B247, 1, 0)</f>
        <v>1</v>
      </c>
      <c r="BD245">
        <f>IF('ALL-Students'!BD248='Master Answer Key'!$B247, 1, 0)</f>
        <v>0</v>
      </c>
      <c r="BE245">
        <f>IF('ALL-Students'!BE248='Master Answer Key'!$B247, 1, 0)</f>
        <v>1</v>
      </c>
      <c r="BF245">
        <f>IF('ALL-Students'!BF248='Master Answer Key'!$B247, 1, 0)</f>
        <v>0</v>
      </c>
      <c r="BG245">
        <f>IF('ALL-Students'!BG248='Master Answer Key'!$B247, 1, 0)</f>
        <v>1</v>
      </c>
      <c r="BH245">
        <f>IF('ALL-Students'!BH248='Master Answer Key'!$B247, 1, 0)</f>
        <v>1</v>
      </c>
      <c r="BI245">
        <f>IF('ALL-Students'!BI248='Master Answer Key'!$B247, 1, 0)</f>
        <v>1</v>
      </c>
      <c r="BJ245">
        <f>IF('ALL-Students'!BJ248='Master Answer Key'!$B247, 1, 0)</f>
        <v>1</v>
      </c>
      <c r="BK245">
        <f>IF('ALL-Students'!BK248='Master Answer Key'!$B247, 1, 0)</f>
        <v>1</v>
      </c>
      <c r="BL245">
        <f>IF('ALL-Students'!BL248='Master Answer Key'!$B247, 1, 0)</f>
        <v>1</v>
      </c>
      <c r="BM245">
        <f>IF('ALL-Students'!BM248='Master Answer Key'!$B247, 1, 0)</f>
        <v>1</v>
      </c>
      <c r="BN245">
        <f>IF('ALL-Students'!BN248='Master Answer Key'!$B247, 1, 0)</f>
        <v>1</v>
      </c>
      <c r="BO245">
        <f>IF('ALL-Students'!BO248='Master Answer Key'!$B247, 1, 0)</f>
        <v>1</v>
      </c>
      <c r="BP245">
        <f>IF('ALL-Students'!BP248='Master Answer Key'!$B247, 1, 0)</f>
        <v>1</v>
      </c>
      <c r="BQ245">
        <f>IF('ALL-Students'!BQ248='Master Answer Key'!$B247, 1, 0)</f>
        <v>1</v>
      </c>
      <c r="BR245">
        <f>IF('ALL-Students'!BR248='Master Answer Key'!$B247, 1, 0)</f>
        <v>1</v>
      </c>
      <c r="BS245">
        <f>IF('ALL-Students'!BS248='Master Answer Key'!$B247, 1, 0)</f>
        <v>0</v>
      </c>
      <c r="BT245">
        <f>IF('ALL-Students'!BT248='Master Answer Key'!$B247, 1, 0)</f>
        <v>1</v>
      </c>
      <c r="BU245">
        <f>IF('ALL-Students'!BU248='Master Answer Key'!$B247, 1, 0)</f>
        <v>1</v>
      </c>
      <c r="BV245">
        <f>IF('ALL-Students'!BV248='Master Answer Key'!$B247, 1, 0)</f>
        <v>1</v>
      </c>
      <c r="BW245">
        <f>IF('ALL-Students'!BW248='Master Answer Key'!$B247, 1, 0)</f>
        <v>1</v>
      </c>
      <c r="BX245">
        <f>IF('ALL-Students'!BX248='Master Answer Key'!$B247, 1, 0)</f>
        <v>1</v>
      </c>
      <c r="BY245">
        <f>IF('ALL-Students'!BY248='Master Answer Key'!$B247, 1, 0)</f>
        <v>1</v>
      </c>
      <c r="BZ245">
        <f>IF('ALL-Students'!BZ248='Master Answer Key'!$B247, 1, 0)</f>
        <v>1</v>
      </c>
      <c r="CA245">
        <f>IF('ALL-Students'!CA248='Master Answer Key'!$B247, 1, 0)</f>
        <v>1</v>
      </c>
      <c r="CB245">
        <f>IF('ALL-Students'!CB248='Master Answer Key'!$B247, 1, 0)</f>
        <v>1</v>
      </c>
      <c r="CC245">
        <f>IF('ALL-Students'!CC248='Master Answer Key'!$B247, 1, 0)</f>
        <v>1</v>
      </c>
    </row>
    <row r="246">
      <c r="A246" s="5" t="s">
        <v>350</v>
      </c>
      <c r="B246">
        <f>IF('ALL-Students'!B249='Master Answer Key'!$B248, 1, 0)</f>
        <v>1</v>
      </c>
      <c r="C246">
        <f>IF('ALL-Students'!C249='Master Answer Key'!$B248, 1, 0)</f>
        <v>1</v>
      </c>
      <c r="D246">
        <f>IF('ALL-Students'!D249='Master Answer Key'!$B248, 1, 0)</f>
        <v>1</v>
      </c>
      <c r="E246">
        <f>IF('ALL-Students'!E249='Master Answer Key'!$B248, 1, 0)</f>
        <v>1</v>
      </c>
      <c r="F246">
        <f>IF('ALL-Students'!F249='Master Answer Key'!$B248, 1, 0)</f>
        <v>1</v>
      </c>
      <c r="G246">
        <f>IF('ALL-Students'!G249='Master Answer Key'!$B248, 1, 0)</f>
        <v>0</v>
      </c>
      <c r="H246">
        <f>IF('ALL-Students'!H249='Master Answer Key'!$B248, 1, 0)</f>
        <v>1</v>
      </c>
      <c r="I246">
        <f>IF('ALL-Students'!I249='Master Answer Key'!$B248, 1, 0)</f>
        <v>1</v>
      </c>
      <c r="J246">
        <f>IF('ALL-Students'!J249='Master Answer Key'!$B248, 1, 0)</f>
        <v>1</v>
      </c>
      <c r="K246">
        <f>IF('ALL-Students'!K249='Master Answer Key'!$B248, 1, 0)</f>
        <v>1</v>
      </c>
      <c r="L246">
        <f>IF('ALL-Students'!L249='Master Answer Key'!$B248, 1, 0)</f>
        <v>1</v>
      </c>
      <c r="M246">
        <f>IF('ALL-Students'!M249='Master Answer Key'!$B248, 1, 0)</f>
        <v>1</v>
      </c>
      <c r="N246">
        <f>IF('ALL-Students'!N249='Master Answer Key'!$B248, 1, 0)</f>
        <v>1</v>
      </c>
      <c r="O246">
        <f>IF('ALL-Students'!O249='Master Answer Key'!$B248, 1, 0)</f>
        <v>1</v>
      </c>
      <c r="P246">
        <f>IF('ALL-Students'!P249='Master Answer Key'!$B248, 1, 0)</f>
        <v>1</v>
      </c>
      <c r="Q246">
        <f>IF('ALL-Students'!Q249='Master Answer Key'!$B248, 1, 0)</f>
        <v>1</v>
      </c>
      <c r="R246">
        <f>IF('ALL-Students'!R249='Master Answer Key'!$B248, 1, 0)</f>
        <v>0</v>
      </c>
      <c r="S246">
        <f>IF('ALL-Students'!S249='Master Answer Key'!$B248, 1, 0)</f>
        <v>0</v>
      </c>
      <c r="T246">
        <f>IF('ALL-Students'!T249='Master Answer Key'!$B248, 1, 0)</f>
        <v>1</v>
      </c>
      <c r="U246">
        <f>IF('ALL-Students'!U249='Master Answer Key'!$B248, 1, 0)</f>
        <v>1</v>
      </c>
      <c r="V246">
        <f>IF('ALL-Students'!V249='Master Answer Key'!$B248, 1, 0)</f>
        <v>1</v>
      </c>
      <c r="W246">
        <f>IF('ALL-Students'!W249='Master Answer Key'!$B248, 1, 0)</f>
        <v>0</v>
      </c>
      <c r="X246">
        <f>IF('ALL-Students'!X249='Master Answer Key'!$B248, 1, 0)</f>
        <v>1</v>
      </c>
      <c r="Y246">
        <f>IF('ALL-Students'!Y249='Master Answer Key'!$B248, 1, 0)</f>
        <v>0</v>
      </c>
      <c r="Z246">
        <f>IF('ALL-Students'!Z249='Master Answer Key'!$B248, 1, 0)</f>
        <v>0</v>
      </c>
      <c r="AA246">
        <f>IF('ALL-Students'!AA249='Master Answer Key'!$B248, 1, 0)</f>
        <v>1</v>
      </c>
      <c r="AB246">
        <f>IF('ALL-Students'!AB249='Master Answer Key'!$B248, 1, 0)</f>
        <v>1</v>
      </c>
      <c r="AC246">
        <f>IF('ALL-Students'!AC249='Master Answer Key'!$B248, 1, 0)</f>
        <v>1</v>
      </c>
      <c r="AD246">
        <f>IF('ALL-Students'!AD249='Master Answer Key'!$B248, 1, 0)</f>
        <v>1</v>
      </c>
      <c r="AE246">
        <f>IF('ALL-Students'!AE249='Master Answer Key'!$B248, 1, 0)</f>
        <v>1</v>
      </c>
      <c r="AF246">
        <f>IF('ALL-Students'!AF249='Master Answer Key'!$B248, 1, 0)</f>
        <v>1</v>
      </c>
      <c r="AG246">
        <f>IF('ALL-Students'!AG249='Master Answer Key'!$B248, 1, 0)</f>
        <v>0</v>
      </c>
      <c r="AH246">
        <f>IF('ALL-Students'!AH249='Master Answer Key'!$B248, 1, 0)</f>
        <v>1</v>
      </c>
      <c r="AI246">
        <f>IF('ALL-Students'!AI249='Master Answer Key'!$B248, 1, 0)</f>
        <v>1</v>
      </c>
      <c r="AJ246">
        <f>IF('ALL-Students'!AJ249='Master Answer Key'!$B248, 1, 0)</f>
        <v>1</v>
      </c>
      <c r="AK246">
        <f>IF('ALL-Students'!AK249='Master Answer Key'!$B248, 1, 0)</f>
        <v>1</v>
      </c>
      <c r="AL246">
        <f>IF('ALL-Students'!AL249='Master Answer Key'!$B248, 1, 0)</f>
        <v>1</v>
      </c>
      <c r="AM246">
        <f>IF('ALL-Students'!AM249='Master Answer Key'!$B248, 1, 0)</f>
        <v>1</v>
      </c>
      <c r="AN246">
        <f>IF('ALL-Students'!AN249='Master Answer Key'!$B248, 1, 0)</f>
        <v>0</v>
      </c>
      <c r="AO246">
        <f>IF('ALL-Students'!AO249='Master Answer Key'!$B248, 1, 0)</f>
        <v>1</v>
      </c>
      <c r="AP246">
        <f>IF('ALL-Students'!AP249='Master Answer Key'!$B248, 1, 0)</f>
        <v>1</v>
      </c>
      <c r="AQ246">
        <f>IF('ALL-Students'!AQ249='Master Answer Key'!$B248, 1, 0)</f>
        <v>1</v>
      </c>
      <c r="AR246">
        <f>IF('ALL-Students'!AR249='Master Answer Key'!$B248, 1, 0)</f>
        <v>1</v>
      </c>
      <c r="AS246">
        <f>IF('ALL-Students'!AS249='Master Answer Key'!$B248, 1, 0)</f>
        <v>0</v>
      </c>
      <c r="AT246">
        <f>IF('ALL-Students'!AT249='Master Answer Key'!$B248, 1, 0)</f>
        <v>1</v>
      </c>
      <c r="AU246">
        <f>IF('ALL-Students'!AU249='Master Answer Key'!$B248, 1, 0)</f>
        <v>1</v>
      </c>
      <c r="AV246">
        <f>IF('ALL-Students'!AV249='Master Answer Key'!$B248, 1, 0)</f>
        <v>0</v>
      </c>
      <c r="AW246">
        <f>IF('ALL-Students'!AW249='Master Answer Key'!$B248, 1, 0)</f>
        <v>1</v>
      </c>
      <c r="AX246">
        <f>IF('ALL-Students'!AX249='Master Answer Key'!$B248, 1, 0)</f>
        <v>1</v>
      </c>
      <c r="AY246">
        <f>IF('ALL-Students'!AY249='Master Answer Key'!$B248, 1, 0)</f>
        <v>1</v>
      </c>
      <c r="AZ246">
        <f>IF('ALL-Students'!AZ249='Master Answer Key'!$B248, 1, 0)</f>
        <v>1</v>
      </c>
      <c r="BA246">
        <f>IF('ALL-Students'!BA249='Master Answer Key'!$B248, 1, 0)</f>
        <v>1</v>
      </c>
      <c r="BB246">
        <f>IF('ALL-Students'!BB249='Master Answer Key'!$B248, 1, 0)</f>
        <v>1</v>
      </c>
      <c r="BC246">
        <f>IF('ALL-Students'!BC249='Master Answer Key'!$B248, 1, 0)</f>
        <v>1</v>
      </c>
      <c r="BD246">
        <f>IF('ALL-Students'!BD249='Master Answer Key'!$B248, 1, 0)</f>
        <v>1</v>
      </c>
      <c r="BE246">
        <f>IF('ALL-Students'!BE249='Master Answer Key'!$B248, 1, 0)</f>
        <v>1</v>
      </c>
      <c r="BF246">
        <f>IF('ALL-Students'!BF249='Master Answer Key'!$B248, 1, 0)</f>
        <v>1</v>
      </c>
      <c r="BG246">
        <f>IF('ALL-Students'!BG249='Master Answer Key'!$B248, 1, 0)</f>
        <v>1</v>
      </c>
      <c r="BH246">
        <f>IF('ALL-Students'!BH249='Master Answer Key'!$B248, 1, 0)</f>
        <v>1</v>
      </c>
      <c r="BI246">
        <f>IF('ALL-Students'!BI249='Master Answer Key'!$B248, 1, 0)</f>
        <v>1</v>
      </c>
      <c r="BJ246">
        <f>IF('ALL-Students'!BJ249='Master Answer Key'!$B248, 1, 0)</f>
        <v>1</v>
      </c>
      <c r="BK246">
        <f>IF('ALL-Students'!BK249='Master Answer Key'!$B248, 1, 0)</f>
        <v>1</v>
      </c>
      <c r="BL246">
        <f>IF('ALL-Students'!BL249='Master Answer Key'!$B248, 1, 0)</f>
        <v>1</v>
      </c>
      <c r="BM246">
        <f>IF('ALL-Students'!BM249='Master Answer Key'!$B248, 1, 0)</f>
        <v>1</v>
      </c>
      <c r="BN246">
        <f>IF('ALL-Students'!BN249='Master Answer Key'!$B248, 1, 0)</f>
        <v>1</v>
      </c>
      <c r="BO246">
        <f>IF('ALL-Students'!BO249='Master Answer Key'!$B248, 1, 0)</f>
        <v>1</v>
      </c>
      <c r="BP246">
        <f>IF('ALL-Students'!BP249='Master Answer Key'!$B248, 1, 0)</f>
        <v>1</v>
      </c>
      <c r="BQ246">
        <f>IF('ALL-Students'!BQ249='Master Answer Key'!$B248, 1, 0)</f>
        <v>1</v>
      </c>
      <c r="BR246">
        <f>IF('ALL-Students'!BR249='Master Answer Key'!$B248, 1, 0)</f>
        <v>1</v>
      </c>
      <c r="BS246">
        <f>IF('ALL-Students'!BS249='Master Answer Key'!$B248, 1, 0)</f>
        <v>1</v>
      </c>
      <c r="BT246">
        <f>IF('ALL-Students'!BT249='Master Answer Key'!$B248, 1, 0)</f>
        <v>1</v>
      </c>
      <c r="BU246">
        <f>IF('ALL-Students'!BU249='Master Answer Key'!$B248, 1, 0)</f>
        <v>1</v>
      </c>
      <c r="BV246">
        <f>IF('ALL-Students'!BV249='Master Answer Key'!$B248, 1, 0)</f>
        <v>1</v>
      </c>
      <c r="BW246">
        <f>IF('ALL-Students'!BW249='Master Answer Key'!$B248, 1, 0)</f>
        <v>1</v>
      </c>
      <c r="BX246">
        <f>IF('ALL-Students'!BX249='Master Answer Key'!$B248, 1, 0)</f>
        <v>1</v>
      </c>
      <c r="BY246">
        <f>IF('ALL-Students'!BY249='Master Answer Key'!$B248, 1, 0)</f>
        <v>1</v>
      </c>
      <c r="BZ246">
        <f>IF('ALL-Students'!BZ249='Master Answer Key'!$B248, 1, 0)</f>
        <v>1</v>
      </c>
      <c r="CA246">
        <f>IF('ALL-Students'!CA249='Master Answer Key'!$B248, 1, 0)</f>
        <v>1</v>
      </c>
      <c r="CB246">
        <f>IF('ALL-Students'!CB249='Master Answer Key'!$B248, 1, 0)</f>
        <v>1</v>
      </c>
      <c r="CC246">
        <f>IF('ALL-Students'!CC249='Master Answer Key'!$B248, 1, 0)</f>
        <v>1</v>
      </c>
    </row>
    <row r="247">
      <c r="A247" s="5" t="s">
        <v>351</v>
      </c>
      <c r="B247">
        <f>IF('ALL-Students'!B250='Master Answer Key'!$B249, 1, 0)</f>
        <v>1</v>
      </c>
      <c r="C247">
        <f>IF('ALL-Students'!C250='Master Answer Key'!$B249, 1, 0)</f>
        <v>1</v>
      </c>
      <c r="D247">
        <f>IF('ALL-Students'!D250='Master Answer Key'!$B249, 1, 0)</f>
        <v>1</v>
      </c>
      <c r="E247">
        <f>IF('ALL-Students'!E250='Master Answer Key'!$B249, 1, 0)</f>
        <v>1</v>
      </c>
      <c r="F247">
        <f>IF('ALL-Students'!F250='Master Answer Key'!$B249, 1, 0)</f>
        <v>1</v>
      </c>
      <c r="G247">
        <f>IF('ALL-Students'!G250='Master Answer Key'!$B249, 1, 0)</f>
        <v>0</v>
      </c>
      <c r="H247">
        <f>IF('ALL-Students'!H250='Master Answer Key'!$B249, 1, 0)</f>
        <v>1</v>
      </c>
      <c r="I247">
        <f>IF('ALL-Students'!I250='Master Answer Key'!$B249, 1, 0)</f>
        <v>1</v>
      </c>
      <c r="J247">
        <f>IF('ALL-Students'!J250='Master Answer Key'!$B249, 1, 0)</f>
        <v>1</v>
      </c>
      <c r="K247">
        <f>IF('ALL-Students'!K250='Master Answer Key'!$B249, 1, 0)</f>
        <v>1</v>
      </c>
      <c r="L247">
        <f>IF('ALL-Students'!L250='Master Answer Key'!$B249, 1, 0)</f>
        <v>1</v>
      </c>
      <c r="M247">
        <f>IF('ALL-Students'!M250='Master Answer Key'!$B249, 1, 0)</f>
        <v>1</v>
      </c>
      <c r="N247">
        <f>IF('ALL-Students'!N250='Master Answer Key'!$B249, 1, 0)</f>
        <v>1</v>
      </c>
      <c r="O247">
        <f>IF('ALL-Students'!O250='Master Answer Key'!$B249, 1, 0)</f>
        <v>1</v>
      </c>
      <c r="P247">
        <f>IF('ALL-Students'!P250='Master Answer Key'!$B249, 1, 0)</f>
        <v>1</v>
      </c>
      <c r="Q247">
        <f>IF('ALL-Students'!Q250='Master Answer Key'!$B249, 1, 0)</f>
        <v>1</v>
      </c>
      <c r="R247">
        <f>IF('ALL-Students'!R250='Master Answer Key'!$B249, 1, 0)</f>
        <v>1</v>
      </c>
      <c r="S247">
        <f>IF('ALL-Students'!S250='Master Answer Key'!$B249, 1, 0)</f>
        <v>1</v>
      </c>
      <c r="T247">
        <f>IF('ALL-Students'!T250='Master Answer Key'!$B249, 1, 0)</f>
        <v>1</v>
      </c>
      <c r="U247">
        <f>IF('ALL-Students'!U250='Master Answer Key'!$B249, 1, 0)</f>
        <v>1</v>
      </c>
      <c r="V247">
        <f>IF('ALL-Students'!V250='Master Answer Key'!$B249, 1, 0)</f>
        <v>1</v>
      </c>
      <c r="W247">
        <f>IF('ALL-Students'!W250='Master Answer Key'!$B249, 1, 0)</f>
        <v>0</v>
      </c>
      <c r="X247">
        <f>IF('ALL-Students'!X250='Master Answer Key'!$B249, 1, 0)</f>
        <v>1</v>
      </c>
      <c r="Y247">
        <f>IF('ALL-Students'!Y250='Master Answer Key'!$B249, 1, 0)</f>
        <v>0</v>
      </c>
      <c r="Z247">
        <f>IF('ALL-Students'!Z250='Master Answer Key'!$B249, 1, 0)</f>
        <v>0</v>
      </c>
      <c r="AA247">
        <f>IF('ALL-Students'!AA250='Master Answer Key'!$B249, 1, 0)</f>
        <v>1</v>
      </c>
      <c r="AB247">
        <f>IF('ALL-Students'!AB250='Master Answer Key'!$B249, 1, 0)</f>
        <v>1</v>
      </c>
      <c r="AC247">
        <f>IF('ALL-Students'!AC250='Master Answer Key'!$B249, 1, 0)</f>
        <v>0</v>
      </c>
      <c r="AD247">
        <f>IF('ALL-Students'!AD250='Master Answer Key'!$B249, 1, 0)</f>
        <v>1</v>
      </c>
      <c r="AE247">
        <f>IF('ALL-Students'!AE250='Master Answer Key'!$B249, 1, 0)</f>
        <v>1</v>
      </c>
      <c r="AF247">
        <f>IF('ALL-Students'!AF250='Master Answer Key'!$B249, 1, 0)</f>
        <v>0</v>
      </c>
      <c r="AG247">
        <f>IF('ALL-Students'!AG250='Master Answer Key'!$B249, 1, 0)</f>
        <v>1</v>
      </c>
      <c r="AH247">
        <f>IF('ALL-Students'!AH250='Master Answer Key'!$B249, 1, 0)</f>
        <v>1</v>
      </c>
      <c r="AI247">
        <f>IF('ALL-Students'!AI250='Master Answer Key'!$B249, 1, 0)</f>
        <v>1</v>
      </c>
      <c r="AJ247">
        <f>IF('ALL-Students'!AJ250='Master Answer Key'!$B249, 1, 0)</f>
        <v>1</v>
      </c>
      <c r="AK247">
        <f>IF('ALL-Students'!AK250='Master Answer Key'!$B249, 1, 0)</f>
        <v>1</v>
      </c>
      <c r="AL247">
        <f>IF('ALL-Students'!AL250='Master Answer Key'!$B249, 1, 0)</f>
        <v>1</v>
      </c>
      <c r="AM247">
        <f>IF('ALL-Students'!AM250='Master Answer Key'!$B249, 1, 0)</f>
        <v>1</v>
      </c>
      <c r="AN247">
        <f>IF('ALL-Students'!AN250='Master Answer Key'!$B249, 1, 0)</f>
        <v>0</v>
      </c>
      <c r="AO247">
        <f>IF('ALL-Students'!AO250='Master Answer Key'!$B249, 1, 0)</f>
        <v>1</v>
      </c>
      <c r="AP247">
        <f>IF('ALL-Students'!AP250='Master Answer Key'!$B249, 1, 0)</f>
        <v>1</v>
      </c>
      <c r="AQ247">
        <f>IF('ALL-Students'!AQ250='Master Answer Key'!$B249, 1, 0)</f>
        <v>1</v>
      </c>
      <c r="AR247">
        <f>IF('ALL-Students'!AR250='Master Answer Key'!$B249, 1, 0)</f>
        <v>1</v>
      </c>
      <c r="AS247">
        <f>IF('ALL-Students'!AS250='Master Answer Key'!$B249, 1, 0)</f>
        <v>0</v>
      </c>
      <c r="AT247">
        <f>IF('ALL-Students'!AT250='Master Answer Key'!$B249, 1, 0)</f>
        <v>1</v>
      </c>
      <c r="AU247">
        <f>IF('ALL-Students'!AU250='Master Answer Key'!$B249, 1, 0)</f>
        <v>1</v>
      </c>
      <c r="AV247">
        <f>IF('ALL-Students'!AV250='Master Answer Key'!$B249, 1, 0)</f>
        <v>0</v>
      </c>
      <c r="AW247">
        <f>IF('ALL-Students'!AW250='Master Answer Key'!$B249, 1, 0)</f>
        <v>1</v>
      </c>
      <c r="AX247">
        <f>IF('ALL-Students'!AX250='Master Answer Key'!$B249, 1, 0)</f>
        <v>1</v>
      </c>
      <c r="AY247">
        <f>IF('ALL-Students'!AY250='Master Answer Key'!$B249, 1, 0)</f>
        <v>1</v>
      </c>
      <c r="AZ247">
        <f>IF('ALL-Students'!AZ250='Master Answer Key'!$B249, 1, 0)</f>
        <v>1</v>
      </c>
      <c r="BA247">
        <f>IF('ALL-Students'!BA250='Master Answer Key'!$B249, 1, 0)</f>
        <v>1</v>
      </c>
      <c r="BB247">
        <f>IF('ALL-Students'!BB250='Master Answer Key'!$B249, 1, 0)</f>
        <v>1</v>
      </c>
      <c r="BC247">
        <f>IF('ALL-Students'!BC250='Master Answer Key'!$B249, 1, 0)</f>
        <v>1</v>
      </c>
      <c r="BD247">
        <f>IF('ALL-Students'!BD250='Master Answer Key'!$B249, 1, 0)</f>
        <v>1</v>
      </c>
      <c r="BE247">
        <f>IF('ALL-Students'!BE250='Master Answer Key'!$B249, 1, 0)</f>
        <v>1</v>
      </c>
      <c r="BF247">
        <f>IF('ALL-Students'!BF250='Master Answer Key'!$B249, 1, 0)</f>
        <v>1</v>
      </c>
      <c r="BG247">
        <f>IF('ALL-Students'!BG250='Master Answer Key'!$B249, 1, 0)</f>
        <v>1</v>
      </c>
      <c r="BH247">
        <f>IF('ALL-Students'!BH250='Master Answer Key'!$B249, 1, 0)</f>
        <v>1</v>
      </c>
      <c r="BI247">
        <f>IF('ALL-Students'!BI250='Master Answer Key'!$B249, 1, 0)</f>
        <v>1</v>
      </c>
      <c r="BJ247">
        <f>IF('ALL-Students'!BJ250='Master Answer Key'!$B249, 1, 0)</f>
        <v>1</v>
      </c>
      <c r="BK247">
        <f>IF('ALL-Students'!BK250='Master Answer Key'!$B249, 1, 0)</f>
        <v>1</v>
      </c>
      <c r="BL247">
        <f>IF('ALL-Students'!BL250='Master Answer Key'!$B249, 1, 0)</f>
        <v>1</v>
      </c>
      <c r="BM247">
        <f>IF('ALL-Students'!BM250='Master Answer Key'!$B249, 1, 0)</f>
        <v>1</v>
      </c>
      <c r="BN247">
        <f>IF('ALL-Students'!BN250='Master Answer Key'!$B249, 1, 0)</f>
        <v>1</v>
      </c>
      <c r="BO247">
        <f>IF('ALL-Students'!BO250='Master Answer Key'!$B249, 1, 0)</f>
        <v>1</v>
      </c>
      <c r="BP247">
        <f>IF('ALL-Students'!BP250='Master Answer Key'!$B249, 1, 0)</f>
        <v>1</v>
      </c>
      <c r="BQ247">
        <f>IF('ALL-Students'!BQ250='Master Answer Key'!$B249, 1, 0)</f>
        <v>1</v>
      </c>
      <c r="BR247">
        <f>IF('ALL-Students'!BR250='Master Answer Key'!$B249, 1, 0)</f>
        <v>1</v>
      </c>
      <c r="BS247">
        <f>IF('ALL-Students'!BS250='Master Answer Key'!$B249, 1, 0)</f>
        <v>1</v>
      </c>
      <c r="BT247">
        <f>IF('ALL-Students'!BT250='Master Answer Key'!$B249, 1, 0)</f>
        <v>1</v>
      </c>
      <c r="BU247">
        <f>IF('ALL-Students'!BU250='Master Answer Key'!$B249, 1, 0)</f>
        <v>1</v>
      </c>
      <c r="BV247">
        <f>IF('ALL-Students'!BV250='Master Answer Key'!$B249, 1, 0)</f>
        <v>1</v>
      </c>
      <c r="BW247">
        <f>IF('ALL-Students'!BW250='Master Answer Key'!$B249, 1, 0)</f>
        <v>1</v>
      </c>
      <c r="BX247">
        <f>IF('ALL-Students'!BX250='Master Answer Key'!$B249, 1, 0)</f>
        <v>1</v>
      </c>
      <c r="BY247">
        <f>IF('ALL-Students'!BY250='Master Answer Key'!$B249, 1, 0)</f>
        <v>1</v>
      </c>
      <c r="BZ247">
        <f>IF('ALL-Students'!BZ250='Master Answer Key'!$B249, 1, 0)</f>
        <v>1</v>
      </c>
      <c r="CA247">
        <f>IF('ALL-Students'!CA250='Master Answer Key'!$B249, 1, 0)</f>
        <v>1</v>
      </c>
      <c r="CB247">
        <f>IF('ALL-Students'!CB250='Master Answer Key'!$B249, 1, 0)</f>
        <v>1</v>
      </c>
      <c r="CC247">
        <f>IF('ALL-Students'!CC250='Master Answer Key'!$B249, 1, 0)</f>
        <v>1</v>
      </c>
    </row>
    <row r="248">
      <c r="A248" s="5" t="s">
        <v>352</v>
      </c>
      <c r="B248">
        <f>IF('ALL-Students'!B251='Master Answer Key'!$B250, 1, 0)</f>
        <v>1</v>
      </c>
      <c r="C248">
        <f>IF('ALL-Students'!C251='Master Answer Key'!$B250, 1, 0)</f>
        <v>1</v>
      </c>
      <c r="D248">
        <f>IF('ALL-Students'!D251='Master Answer Key'!$B250, 1, 0)</f>
        <v>1</v>
      </c>
      <c r="E248">
        <f>IF('ALL-Students'!E251='Master Answer Key'!$B250, 1, 0)</f>
        <v>1</v>
      </c>
      <c r="F248">
        <f>IF('ALL-Students'!F251='Master Answer Key'!$B250, 1, 0)</f>
        <v>1</v>
      </c>
      <c r="G248">
        <f>IF('ALL-Students'!G251='Master Answer Key'!$B250, 1, 0)</f>
        <v>0</v>
      </c>
      <c r="H248">
        <f>IF('ALL-Students'!H251='Master Answer Key'!$B250, 1, 0)</f>
        <v>1</v>
      </c>
      <c r="I248">
        <f>IF('ALL-Students'!I251='Master Answer Key'!$B250, 1, 0)</f>
        <v>1</v>
      </c>
      <c r="J248">
        <f>IF('ALL-Students'!J251='Master Answer Key'!$B250, 1, 0)</f>
        <v>1</v>
      </c>
      <c r="K248">
        <f>IF('ALL-Students'!K251='Master Answer Key'!$B250, 1, 0)</f>
        <v>1</v>
      </c>
      <c r="L248">
        <f>IF('ALL-Students'!L251='Master Answer Key'!$B250, 1, 0)</f>
        <v>1</v>
      </c>
      <c r="M248">
        <f>IF('ALL-Students'!M251='Master Answer Key'!$B250, 1, 0)</f>
        <v>1</v>
      </c>
      <c r="N248">
        <f>IF('ALL-Students'!N251='Master Answer Key'!$B250, 1, 0)</f>
        <v>1</v>
      </c>
      <c r="O248">
        <f>IF('ALL-Students'!O251='Master Answer Key'!$B250, 1, 0)</f>
        <v>1</v>
      </c>
      <c r="P248">
        <f>IF('ALL-Students'!P251='Master Answer Key'!$B250, 1, 0)</f>
        <v>1</v>
      </c>
      <c r="Q248">
        <f>IF('ALL-Students'!Q251='Master Answer Key'!$B250, 1, 0)</f>
        <v>1</v>
      </c>
      <c r="R248">
        <f>IF('ALL-Students'!R251='Master Answer Key'!$B250, 1, 0)</f>
        <v>0</v>
      </c>
      <c r="S248">
        <f>IF('ALL-Students'!S251='Master Answer Key'!$B250, 1, 0)</f>
        <v>0</v>
      </c>
      <c r="T248">
        <f>IF('ALL-Students'!T251='Master Answer Key'!$B250, 1, 0)</f>
        <v>1</v>
      </c>
      <c r="U248">
        <f>IF('ALL-Students'!U251='Master Answer Key'!$B250, 1, 0)</f>
        <v>1</v>
      </c>
      <c r="V248">
        <f>IF('ALL-Students'!V251='Master Answer Key'!$B250, 1, 0)</f>
        <v>1</v>
      </c>
      <c r="W248">
        <f>IF('ALL-Students'!W251='Master Answer Key'!$B250, 1, 0)</f>
        <v>0</v>
      </c>
      <c r="X248">
        <f>IF('ALL-Students'!X251='Master Answer Key'!$B250, 1, 0)</f>
        <v>1</v>
      </c>
      <c r="Y248">
        <f>IF('ALL-Students'!Y251='Master Answer Key'!$B250, 1, 0)</f>
        <v>0</v>
      </c>
      <c r="Z248">
        <f>IF('ALL-Students'!Z251='Master Answer Key'!$B250, 1, 0)</f>
        <v>0</v>
      </c>
      <c r="AA248">
        <f>IF('ALL-Students'!AA251='Master Answer Key'!$B250, 1, 0)</f>
        <v>1</v>
      </c>
      <c r="AB248">
        <f>IF('ALL-Students'!AB251='Master Answer Key'!$B250, 1, 0)</f>
        <v>0</v>
      </c>
      <c r="AC248">
        <f>IF('ALL-Students'!AC251='Master Answer Key'!$B250, 1, 0)</f>
        <v>0</v>
      </c>
      <c r="AD248">
        <f>IF('ALL-Students'!AD251='Master Answer Key'!$B250, 1, 0)</f>
        <v>1</v>
      </c>
      <c r="AE248">
        <f>IF('ALL-Students'!AE251='Master Answer Key'!$B250, 1, 0)</f>
        <v>1</v>
      </c>
      <c r="AF248">
        <f>IF('ALL-Students'!AF251='Master Answer Key'!$B250, 1, 0)</f>
        <v>1</v>
      </c>
      <c r="AG248">
        <f>IF('ALL-Students'!AG251='Master Answer Key'!$B250, 1, 0)</f>
        <v>1</v>
      </c>
      <c r="AH248">
        <f>IF('ALL-Students'!AH251='Master Answer Key'!$B250, 1, 0)</f>
        <v>1</v>
      </c>
      <c r="AI248">
        <f>IF('ALL-Students'!AI251='Master Answer Key'!$B250, 1, 0)</f>
        <v>1</v>
      </c>
      <c r="AJ248">
        <f>IF('ALL-Students'!AJ251='Master Answer Key'!$B250, 1, 0)</f>
        <v>1</v>
      </c>
      <c r="AK248">
        <f>IF('ALL-Students'!AK251='Master Answer Key'!$B250, 1, 0)</f>
        <v>1</v>
      </c>
      <c r="AL248">
        <f>IF('ALL-Students'!AL251='Master Answer Key'!$B250, 1, 0)</f>
        <v>1</v>
      </c>
      <c r="AM248">
        <f>IF('ALL-Students'!AM251='Master Answer Key'!$B250, 1, 0)</f>
        <v>1</v>
      </c>
      <c r="AN248">
        <f>IF('ALL-Students'!AN251='Master Answer Key'!$B250, 1, 0)</f>
        <v>0</v>
      </c>
      <c r="AO248">
        <f>IF('ALL-Students'!AO251='Master Answer Key'!$B250, 1, 0)</f>
        <v>1</v>
      </c>
      <c r="AP248">
        <f>IF('ALL-Students'!AP251='Master Answer Key'!$B250, 1, 0)</f>
        <v>1</v>
      </c>
      <c r="AQ248">
        <f>IF('ALL-Students'!AQ251='Master Answer Key'!$B250, 1, 0)</f>
        <v>1</v>
      </c>
      <c r="AR248">
        <f>IF('ALL-Students'!AR251='Master Answer Key'!$B250, 1, 0)</f>
        <v>1</v>
      </c>
      <c r="AS248">
        <f>IF('ALL-Students'!AS251='Master Answer Key'!$B250, 1, 0)</f>
        <v>0</v>
      </c>
      <c r="AT248">
        <f>IF('ALL-Students'!AT251='Master Answer Key'!$B250, 1, 0)</f>
        <v>1</v>
      </c>
      <c r="AU248">
        <f>IF('ALL-Students'!AU251='Master Answer Key'!$B250, 1, 0)</f>
        <v>1</v>
      </c>
      <c r="AV248">
        <f>IF('ALL-Students'!AV251='Master Answer Key'!$B250, 1, 0)</f>
        <v>0</v>
      </c>
      <c r="AW248">
        <f>IF('ALL-Students'!AW251='Master Answer Key'!$B250, 1, 0)</f>
        <v>1</v>
      </c>
      <c r="AX248">
        <f>IF('ALL-Students'!AX251='Master Answer Key'!$B250, 1, 0)</f>
        <v>1</v>
      </c>
      <c r="AY248">
        <f>IF('ALL-Students'!AY251='Master Answer Key'!$B250, 1, 0)</f>
        <v>1</v>
      </c>
      <c r="AZ248">
        <f>IF('ALL-Students'!AZ251='Master Answer Key'!$B250, 1, 0)</f>
        <v>1</v>
      </c>
      <c r="BA248">
        <f>IF('ALL-Students'!BA251='Master Answer Key'!$B250, 1, 0)</f>
        <v>1</v>
      </c>
      <c r="BB248">
        <f>IF('ALL-Students'!BB251='Master Answer Key'!$B250, 1, 0)</f>
        <v>1</v>
      </c>
      <c r="BC248">
        <f>IF('ALL-Students'!BC251='Master Answer Key'!$B250, 1, 0)</f>
        <v>1</v>
      </c>
      <c r="BD248">
        <f>IF('ALL-Students'!BD251='Master Answer Key'!$B250, 1, 0)</f>
        <v>1</v>
      </c>
      <c r="BE248">
        <f>IF('ALL-Students'!BE251='Master Answer Key'!$B250, 1, 0)</f>
        <v>1</v>
      </c>
      <c r="BF248">
        <f>IF('ALL-Students'!BF251='Master Answer Key'!$B250, 1, 0)</f>
        <v>1</v>
      </c>
      <c r="BG248">
        <f>IF('ALL-Students'!BG251='Master Answer Key'!$B250, 1, 0)</f>
        <v>1</v>
      </c>
      <c r="BH248">
        <f>IF('ALL-Students'!BH251='Master Answer Key'!$B250, 1, 0)</f>
        <v>1</v>
      </c>
      <c r="BI248">
        <f>IF('ALL-Students'!BI251='Master Answer Key'!$B250, 1, 0)</f>
        <v>1</v>
      </c>
      <c r="BJ248">
        <f>IF('ALL-Students'!BJ251='Master Answer Key'!$B250, 1, 0)</f>
        <v>1</v>
      </c>
      <c r="BK248">
        <f>IF('ALL-Students'!BK251='Master Answer Key'!$B250, 1, 0)</f>
        <v>1</v>
      </c>
      <c r="BL248">
        <f>IF('ALL-Students'!BL251='Master Answer Key'!$B250, 1, 0)</f>
        <v>1</v>
      </c>
      <c r="BM248">
        <f>IF('ALL-Students'!BM251='Master Answer Key'!$B250, 1, 0)</f>
        <v>1</v>
      </c>
      <c r="BN248">
        <f>IF('ALL-Students'!BN251='Master Answer Key'!$B250, 1, 0)</f>
        <v>1</v>
      </c>
      <c r="BO248">
        <f>IF('ALL-Students'!BO251='Master Answer Key'!$B250, 1, 0)</f>
        <v>1</v>
      </c>
      <c r="BP248">
        <f>IF('ALL-Students'!BP251='Master Answer Key'!$B250, 1, 0)</f>
        <v>1</v>
      </c>
      <c r="BQ248">
        <f>IF('ALL-Students'!BQ251='Master Answer Key'!$B250, 1, 0)</f>
        <v>1</v>
      </c>
      <c r="BR248">
        <f>IF('ALL-Students'!BR251='Master Answer Key'!$B250, 1, 0)</f>
        <v>1</v>
      </c>
      <c r="BS248">
        <f>IF('ALL-Students'!BS251='Master Answer Key'!$B250, 1, 0)</f>
        <v>1</v>
      </c>
      <c r="BT248">
        <f>IF('ALL-Students'!BT251='Master Answer Key'!$B250, 1, 0)</f>
        <v>1</v>
      </c>
      <c r="BU248">
        <f>IF('ALL-Students'!BU251='Master Answer Key'!$B250, 1, 0)</f>
        <v>1</v>
      </c>
      <c r="BV248">
        <f>IF('ALL-Students'!BV251='Master Answer Key'!$B250, 1, 0)</f>
        <v>1</v>
      </c>
      <c r="BW248">
        <f>IF('ALL-Students'!BW251='Master Answer Key'!$B250, 1, 0)</f>
        <v>1</v>
      </c>
      <c r="BX248">
        <f>IF('ALL-Students'!BX251='Master Answer Key'!$B250, 1, 0)</f>
        <v>1</v>
      </c>
      <c r="BY248">
        <f>IF('ALL-Students'!BY251='Master Answer Key'!$B250, 1, 0)</f>
        <v>1</v>
      </c>
      <c r="BZ248">
        <f>IF('ALL-Students'!BZ251='Master Answer Key'!$B250, 1, 0)</f>
        <v>1</v>
      </c>
      <c r="CA248">
        <f>IF('ALL-Students'!CA251='Master Answer Key'!$B250, 1, 0)</f>
        <v>1</v>
      </c>
      <c r="CB248">
        <f>IF('ALL-Students'!CB251='Master Answer Key'!$B250, 1, 0)</f>
        <v>1</v>
      </c>
      <c r="CC248">
        <f>IF('ALL-Students'!CC251='Master Answer Key'!$B250, 1, 0)</f>
        <v>1</v>
      </c>
    </row>
    <row r="249">
      <c r="A249" s="5" t="s">
        <v>353</v>
      </c>
      <c r="B249">
        <f>IF('ALL-Students'!B252='Master Answer Key'!$B251, 1, 0)</f>
        <v>0</v>
      </c>
      <c r="C249">
        <f>IF('ALL-Students'!C252='Master Answer Key'!$B251, 1, 0)</f>
        <v>1</v>
      </c>
      <c r="D249">
        <f>IF('ALL-Students'!D252='Master Answer Key'!$B251, 1, 0)</f>
        <v>1</v>
      </c>
      <c r="E249">
        <f>IF('ALL-Students'!E252='Master Answer Key'!$B251, 1, 0)</f>
        <v>1</v>
      </c>
      <c r="F249">
        <f>IF('ALL-Students'!F252='Master Answer Key'!$B251, 1, 0)</f>
        <v>1</v>
      </c>
      <c r="G249">
        <f>IF('ALL-Students'!G252='Master Answer Key'!$B251, 1, 0)</f>
        <v>0</v>
      </c>
      <c r="H249">
        <f>IF('ALL-Students'!H252='Master Answer Key'!$B251, 1, 0)</f>
        <v>1</v>
      </c>
      <c r="I249">
        <f>IF('ALL-Students'!I252='Master Answer Key'!$B251, 1, 0)</f>
        <v>1</v>
      </c>
      <c r="J249">
        <f>IF('ALL-Students'!J252='Master Answer Key'!$B251, 1, 0)</f>
        <v>1</v>
      </c>
      <c r="K249">
        <f>IF('ALL-Students'!K252='Master Answer Key'!$B251, 1, 0)</f>
        <v>1</v>
      </c>
      <c r="L249">
        <f>IF('ALL-Students'!L252='Master Answer Key'!$B251, 1, 0)</f>
        <v>1</v>
      </c>
      <c r="M249">
        <f>IF('ALL-Students'!M252='Master Answer Key'!$B251, 1, 0)</f>
        <v>1</v>
      </c>
      <c r="N249">
        <f>IF('ALL-Students'!N252='Master Answer Key'!$B251, 1, 0)</f>
        <v>1</v>
      </c>
      <c r="O249">
        <f>IF('ALL-Students'!O252='Master Answer Key'!$B251, 1, 0)</f>
        <v>1</v>
      </c>
      <c r="P249">
        <f>IF('ALL-Students'!P252='Master Answer Key'!$B251, 1, 0)</f>
        <v>1</v>
      </c>
      <c r="Q249">
        <f>IF('ALL-Students'!Q252='Master Answer Key'!$B251, 1, 0)</f>
        <v>1</v>
      </c>
      <c r="R249">
        <f>IF('ALL-Students'!R252='Master Answer Key'!$B251, 1, 0)</f>
        <v>0</v>
      </c>
      <c r="S249">
        <f>IF('ALL-Students'!S252='Master Answer Key'!$B251, 1, 0)</f>
        <v>1</v>
      </c>
      <c r="T249">
        <f>IF('ALL-Students'!T252='Master Answer Key'!$B251, 1, 0)</f>
        <v>1</v>
      </c>
      <c r="U249">
        <f>IF('ALL-Students'!U252='Master Answer Key'!$B251, 1, 0)</f>
        <v>1</v>
      </c>
      <c r="V249">
        <f>IF('ALL-Students'!V252='Master Answer Key'!$B251, 1, 0)</f>
        <v>1</v>
      </c>
      <c r="W249">
        <f>IF('ALL-Students'!W252='Master Answer Key'!$B251, 1, 0)</f>
        <v>0</v>
      </c>
      <c r="X249">
        <f>IF('ALL-Students'!X252='Master Answer Key'!$B251, 1, 0)</f>
        <v>1</v>
      </c>
      <c r="Y249">
        <f>IF('ALL-Students'!Y252='Master Answer Key'!$B251, 1, 0)</f>
        <v>0</v>
      </c>
      <c r="Z249">
        <f>IF('ALL-Students'!Z252='Master Answer Key'!$B251, 1, 0)</f>
        <v>0</v>
      </c>
      <c r="AA249">
        <f>IF('ALL-Students'!AA252='Master Answer Key'!$B251, 1, 0)</f>
        <v>1</v>
      </c>
      <c r="AB249">
        <f>IF('ALL-Students'!AB252='Master Answer Key'!$B251, 1, 0)</f>
        <v>1</v>
      </c>
      <c r="AC249">
        <f>IF('ALL-Students'!AC252='Master Answer Key'!$B251, 1, 0)</f>
        <v>1</v>
      </c>
      <c r="AD249">
        <f>IF('ALL-Students'!AD252='Master Answer Key'!$B251, 1, 0)</f>
        <v>1</v>
      </c>
      <c r="AE249">
        <f>IF('ALL-Students'!AE252='Master Answer Key'!$B251, 1, 0)</f>
        <v>1</v>
      </c>
      <c r="AF249">
        <f>IF('ALL-Students'!AF252='Master Answer Key'!$B251, 1, 0)</f>
        <v>0</v>
      </c>
      <c r="AG249">
        <f>IF('ALL-Students'!AG252='Master Answer Key'!$B251, 1, 0)</f>
        <v>1</v>
      </c>
      <c r="AH249">
        <f>IF('ALL-Students'!AH252='Master Answer Key'!$B251, 1, 0)</f>
        <v>1</v>
      </c>
      <c r="AI249">
        <f>IF('ALL-Students'!AI252='Master Answer Key'!$B251, 1, 0)</f>
        <v>1</v>
      </c>
      <c r="AJ249">
        <f>IF('ALL-Students'!AJ252='Master Answer Key'!$B251, 1, 0)</f>
        <v>1</v>
      </c>
      <c r="AK249">
        <f>IF('ALL-Students'!AK252='Master Answer Key'!$B251, 1, 0)</f>
        <v>1</v>
      </c>
      <c r="AL249">
        <f>IF('ALL-Students'!AL252='Master Answer Key'!$B251, 1, 0)</f>
        <v>1</v>
      </c>
      <c r="AM249">
        <f>IF('ALL-Students'!AM252='Master Answer Key'!$B251, 1, 0)</f>
        <v>1</v>
      </c>
      <c r="AN249">
        <f>IF('ALL-Students'!AN252='Master Answer Key'!$B251, 1, 0)</f>
        <v>0</v>
      </c>
      <c r="AO249">
        <f>IF('ALL-Students'!AO252='Master Answer Key'!$B251, 1, 0)</f>
        <v>1</v>
      </c>
      <c r="AP249">
        <f>IF('ALL-Students'!AP252='Master Answer Key'!$B251, 1, 0)</f>
        <v>1</v>
      </c>
      <c r="AQ249">
        <f>IF('ALL-Students'!AQ252='Master Answer Key'!$B251, 1, 0)</f>
        <v>1</v>
      </c>
      <c r="AR249">
        <f>IF('ALL-Students'!AR252='Master Answer Key'!$B251, 1, 0)</f>
        <v>1</v>
      </c>
      <c r="AS249">
        <f>IF('ALL-Students'!AS252='Master Answer Key'!$B251, 1, 0)</f>
        <v>0</v>
      </c>
      <c r="AT249">
        <f>IF('ALL-Students'!AT252='Master Answer Key'!$B251, 1, 0)</f>
        <v>1</v>
      </c>
      <c r="AU249">
        <f>IF('ALL-Students'!AU252='Master Answer Key'!$B251, 1, 0)</f>
        <v>1</v>
      </c>
      <c r="AV249">
        <f>IF('ALL-Students'!AV252='Master Answer Key'!$B251, 1, 0)</f>
        <v>0</v>
      </c>
      <c r="AW249">
        <f>IF('ALL-Students'!AW252='Master Answer Key'!$B251, 1, 0)</f>
        <v>1</v>
      </c>
      <c r="AX249">
        <f>IF('ALL-Students'!AX252='Master Answer Key'!$B251, 1, 0)</f>
        <v>1</v>
      </c>
      <c r="AY249">
        <f>IF('ALL-Students'!AY252='Master Answer Key'!$B251, 1, 0)</f>
        <v>1</v>
      </c>
      <c r="AZ249">
        <f>IF('ALL-Students'!AZ252='Master Answer Key'!$B251, 1, 0)</f>
        <v>1</v>
      </c>
      <c r="BA249">
        <f>IF('ALL-Students'!BA252='Master Answer Key'!$B251, 1, 0)</f>
        <v>1</v>
      </c>
      <c r="BB249">
        <f>IF('ALL-Students'!BB252='Master Answer Key'!$B251, 1, 0)</f>
        <v>1</v>
      </c>
      <c r="BC249">
        <f>IF('ALL-Students'!BC252='Master Answer Key'!$B251, 1, 0)</f>
        <v>0</v>
      </c>
      <c r="BD249">
        <f>IF('ALL-Students'!BD252='Master Answer Key'!$B251, 1, 0)</f>
        <v>1</v>
      </c>
      <c r="BE249">
        <f>IF('ALL-Students'!BE252='Master Answer Key'!$B251, 1, 0)</f>
        <v>1</v>
      </c>
      <c r="BF249">
        <f>IF('ALL-Students'!BF252='Master Answer Key'!$B251, 1, 0)</f>
        <v>1</v>
      </c>
      <c r="BG249">
        <f>IF('ALL-Students'!BG252='Master Answer Key'!$B251, 1, 0)</f>
        <v>1</v>
      </c>
      <c r="BH249">
        <f>IF('ALL-Students'!BH252='Master Answer Key'!$B251, 1, 0)</f>
        <v>1</v>
      </c>
      <c r="BI249">
        <f>IF('ALL-Students'!BI252='Master Answer Key'!$B251, 1, 0)</f>
        <v>1</v>
      </c>
      <c r="BJ249">
        <f>IF('ALL-Students'!BJ252='Master Answer Key'!$B251, 1, 0)</f>
        <v>1</v>
      </c>
      <c r="BK249">
        <f>IF('ALL-Students'!BK252='Master Answer Key'!$B251, 1, 0)</f>
        <v>1</v>
      </c>
      <c r="BL249">
        <f>IF('ALL-Students'!BL252='Master Answer Key'!$B251, 1, 0)</f>
        <v>1</v>
      </c>
      <c r="BM249">
        <f>IF('ALL-Students'!BM252='Master Answer Key'!$B251, 1, 0)</f>
        <v>1</v>
      </c>
      <c r="BN249">
        <f>IF('ALL-Students'!BN252='Master Answer Key'!$B251, 1, 0)</f>
        <v>1</v>
      </c>
      <c r="BO249">
        <f>IF('ALL-Students'!BO252='Master Answer Key'!$B251, 1, 0)</f>
        <v>1</v>
      </c>
      <c r="BP249">
        <f>IF('ALL-Students'!BP252='Master Answer Key'!$B251, 1, 0)</f>
        <v>1</v>
      </c>
      <c r="BQ249">
        <f>IF('ALL-Students'!BQ252='Master Answer Key'!$B251, 1, 0)</f>
        <v>1</v>
      </c>
      <c r="BR249">
        <f>IF('ALL-Students'!BR252='Master Answer Key'!$B251, 1, 0)</f>
        <v>1</v>
      </c>
      <c r="BS249">
        <f>IF('ALL-Students'!BS252='Master Answer Key'!$B251, 1, 0)</f>
        <v>1</v>
      </c>
      <c r="BT249">
        <f>IF('ALL-Students'!BT252='Master Answer Key'!$B251, 1, 0)</f>
        <v>1</v>
      </c>
      <c r="BU249">
        <f>IF('ALL-Students'!BU252='Master Answer Key'!$B251, 1, 0)</f>
        <v>1</v>
      </c>
      <c r="BV249">
        <f>IF('ALL-Students'!BV252='Master Answer Key'!$B251, 1, 0)</f>
        <v>1</v>
      </c>
      <c r="BW249">
        <f>IF('ALL-Students'!BW252='Master Answer Key'!$B251, 1, 0)</f>
        <v>1</v>
      </c>
      <c r="BX249">
        <f>IF('ALL-Students'!BX252='Master Answer Key'!$B251, 1, 0)</f>
        <v>0</v>
      </c>
      <c r="BY249">
        <f>IF('ALL-Students'!BY252='Master Answer Key'!$B251, 1, 0)</f>
        <v>1</v>
      </c>
      <c r="BZ249">
        <f>IF('ALL-Students'!BZ252='Master Answer Key'!$B251, 1, 0)</f>
        <v>1</v>
      </c>
      <c r="CA249">
        <f>IF('ALL-Students'!CA252='Master Answer Key'!$B251, 1, 0)</f>
        <v>1</v>
      </c>
      <c r="CB249">
        <f>IF('ALL-Students'!CB252='Master Answer Key'!$B251, 1, 0)</f>
        <v>1</v>
      </c>
      <c r="CC249">
        <f>IF('ALL-Students'!CC252='Master Answer Key'!$B251, 1, 0)</f>
        <v>1</v>
      </c>
    </row>
    <row r="250">
      <c r="A250" s="5" t="s">
        <v>354</v>
      </c>
      <c r="B250">
        <f>IF('ALL-Students'!B253='Master Answer Key'!$B252, 1, 0)</f>
        <v>1</v>
      </c>
      <c r="C250">
        <f>IF('ALL-Students'!C253='Master Answer Key'!$B252, 1, 0)</f>
        <v>1</v>
      </c>
      <c r="D250">
        <f>IF('ALL-Students'!D253='Master Answer Key'!$B252, 1, 0)</f>
        <v>1</v>
      </c>
      <c r="E250">
        <f>IF('ALL-Students'!E253='Master Answer Key'!$B252, 1, 0)</f>
        <v>1</v>
      </c>
      <c r="F250">
        <f>IF('ALL-Students'!F253='Master Answer Key'!$B252, 1, 0)</f>
        <v>1</v>
      </c>
      <c r="G250">
        <f>IF('ALL-Students'!G253='Master Answer Key'!$B252, 1, 0)</f>
        <v>0</v>
      </c>
      <c r="H250">
        <f>IF('ALL-Students'!H253='Master Answer Key'!$B252, 1, 0)</f>
        <v>1</v>
      </c>
      <c r="I250">
        <f>IF('ALL-Students'!I253='Master Answer Key'!$B252, 1, 0)</f>
        <v>1</v>
      </c>
      <c r="J250">
        <f>IF('ALL-Students'!J253='Master Answer Key'!$B252, 1, 0)</f>
        <v>1</v>
      </c>
      <c r="K250">
        <f>IF('ALL-Students'!K253='Master Answer Key'!$B252, 1, 0)</f>
        <v>1</v>
      </c>
      <c r="L250">
        <f>IF('ALL-Students'!L253='Master Answer Key'!$B252, 1, 0)</f>
        <v>1</v>
      </c>
      <c r="M250">
        <f>IF('ALL-Students'!M253='Master Answer Key'!$B252, 1, 0)</f>
        <v>1</v>
      </c>
      <c r="N250">
        <f>IF('ALL-Students'!N253='Master Answer Key'!$B252, 1, 0)</f>
        <v>1</v>
      </c>
      <c r="O250">
        <f>IF('ALL-Students'!O253='Master Answer Key'!$B252, 1, 0)</f>
        <v>1</v>
      </c>
      <c r="P250">
        <f>IF('ALL-Students'!P253='Master Answer Key'!$B252, 1, 0)</f>
        <v>1</v>
      </c>
      <c r="Q250">
        <f>IF('ALL-Students'!Q253='Master Answer Key'!$B252, 1, 0)</f>
        <v>1</v>
      </c>
      <c r="R250">
        <f>IF('ALL-Students'!R253='Master Answer Key'!$B252, 1, 0)</f>
        <v>1</v>
      </c>
      <c r="S250">
        <f>IF('ALL-Students'!S253='Master Answer Key'!$B252, 1, 0)</f>
        <v>1</v>
      </c>
      <c r="T250">
        <f>IF('ALL-Students'!T253='Master Answer Key'!$B252, 1, 0)</f>
        <v>1</v>
      </c>
      <c r="U250">
        <f>IF('ALL-Students'!U253='Master Answer Key'!$B252, 1, 0)</f>
        <v>1</v>
      </c>
      <c r="V250">
        <f>IF('ALL-Students'!V253='Master Answer Key'!$B252, 1, 0)</f>
        <v>1</v>
      </c>
      <c r="W250">
        <f>IF('ALL-Students'!W253='Master Answer Key'!$B252, 1, 0)</f>
        <v>0</v>
      </c>
      <c r="X250">
        <f>IF('ALL-Students'!X253='Master Answer Key'!$B252, 1, 0)</f>
        <v>0</v>
      </c>
      <c r="Y250">
        <f>IF('ALL-Students'!Y253='Master Answer Key'!$B252, 1, 0)</f>
        <v>0</v>
      </c>
      <c r="Z250">
        <f>IF('ALL-Students'!Z253='Master Answer Key'!$B252, 1, 0)</f>
        <v>0</v>
      </c>
      <c r="AA250">
        <f>IF('ALL-Students'!AA253='Master Answer Key'!$B252, 1, 0)</f>
        <v>0</v>
      </c>
      <c r="AB250">
        <f>IF('ALL-Students'!AB253='Master Answer Key'!$B252, 1, 0)</f>
        <v>1</v>
      </c>
      <c r="AC250">
        <f>IF('ALL-Students'!AC253='Master Answer Key'!$B252, 1, 0)</f>
        <v>0</v>
      </c>
      <c r="AD250">
        <f>IF('ALL-Students'!AD253='Master Answer Key'!$B252, 1, 0)</f>
        <v>1</v>
      </c>
      <c r="AE250">
        <f>IF('ALL-Students'!AE253='Master Answer Key'!$B252, 1, 0)</f>
        <v>1</v>
      </c>
      <c r="AF250">
        <f>IF('ALL-Students'!AF253='Master Answer Key'!$B252, 1, 0)</f>
        <v>0</v>
      </c>
      <c r="AG250">
        <f>IF('ALL-Students'!AG253='Master Answer Key'!$B252, 1, 0)</f>
        <v>1</v>
      </c>
      <c r="AH250">
        <f>IF('ALL-Students'!AH253='Master Answer Key'!$B252, 1, 0)</f>
        <v>1</v>
      </c>
      <c r="AI250">
        <f>IF('ALL-Students'!AI253='Master Answer Key'!$B252, 1, 0)</f>
        <v>1</v>
      </c>
      <c r="AJ250">
        <f>IF('ALL-Students'!AJ253='Master Answer Key'!$B252, 1, 0)</f>
        <v>1</v>
      </c>
      <c r="AK250">
        <f>IF('ALL-Students'!AK253='Master Answer Key'!$B252, 1, 0)</f>
        <v>1</v>
      </c>
      <c r="AL250">
        <f>IF('ALL-Students'!AL253='Master Answer Key'!$B252, 1, 0)</f>
        <v>1</v>
      </c>
      <c r="AM250">
        <f>IF('ALL-Students'!AM253='Master Answer Key'!$B252, 1, 0)</f>
        <v>1</v>
      </c>
      <c r="AN250">
        <f>IF('ALL-Students'!AN253='Master Answer Key'!$B252, 1, 0)</f>
        <v>0</v>
      </c>
      <c r="AO250">
        <f>IF('ALL-Students'!AO253='Master Answer Key'!$B252, 1, 0)</f>
        <v>1</v>
      </c>
      <c r="AP250">
        <f>IF('ALL-Students'!AP253='Master Answer Key'!$B252, 1, 0)</f>
        <v>1</v>
      </c>
      <c r="AQ250">
        <f>IF('ALL-Students'!AQ253='Master Answer Key'!$B252, 1, 0)</f>
        <v>1</v>
      </c>
      <c r="AR250">
        <f>IF('ALL-Students'!AR253='Master Answer Key'!$B252, 1, 0)</f>
        <v>1</v>
      </c>
      <c r="AS250">
        <f>IF('ALL-Students'!AS253='Master Answer Key'!$B252, 1, 0)</f>
        <v>0</v>
      </c>
      <c r="AT250">
        <f>IF('ALL-Students'!AT253='Master Answer Key'!$B252, 1, 0)</f>
        <v>1</v>
      </c>
      <c r="AU250">
        <f>IF('ALL-Students'!AU253='Master Answer Key'!$B252, 1, 0)</f>
        <v>1</v>
      </c>
      <c r="AV250">
        <f>IF('ALL-Students'!AV253='Master Answer Key'!$B252, 1, 0)</f>
        <v>0</v>
      </c>
      <c r="AW250">
        <f>IF('ALL-Students'!AW253='Master Answer Key'!$B252, 1, 0)</f>
        <v>1</v>
      </c>
      <c r="AX250">
        <f>IF('ALL-Students'!AX253='Master Answer Key'!$B252, 1, 0)</f>
        <v>1</v>
      </c>
      <c r="AY250">
        <f>IF('ALL-Students'!AY253='Master Answer Key'!$B252, 1, 0)</f>
        <v>1</v>
      </c>
      <c r="AZ250">
        <f>IF('ALL-Students'!AZ253='Master Answer Key'!$B252, 1, 0)</f>
        <v>1</v>
      </c>
      <c r="BA250">
        <f>IF('ALL-Students'!BA253='Master Answer Key'!$B252, 1, 0)</f>
        <v>1</v>
      </c>
      <c r="BB250">
        <f>IF('ALL-Students'!BB253='Master Answer Key'!$B252, 1, 0)</f>
        <v>1</v>
      </c>
      <c r="BC250">
        <f>IF('ALL-Students'!BC253='Master Answer Key'!$B252, 1, 0)</f>
        <v>1</v>
      </c>
      <c r="BD250">
        <f>IF('ALL-Students'!BD253='Master Answer Key'!$B252, 1, 0)</f>
        <v>1</v>
      </c>
      <c r="BE250">
        <f>IF('ALL-Students'!BE253='Master Answer Key'!$B252, 1, 0)</f>
        <v>1</v>
      </c>
      <c r="BF250">
        <f>IF('ALL-Students'!BF253='Master Answer Key'!$B252, 1, 0)</f>
        <v>1</v>
      </c>
      <c r="BG250">
        <f>IF('ALL-Students'!BG253='Master Answer Key'!$B252, 1, 0)</f>
        <v>1</v>
      </c>
      <c r="BH250">
        <f>IF('ALL-Students'!BH253='Master Answer Key'!$B252, 1, 0)</f>
        <v>1</v>
      </c>
      <c r="BI250">
        <f>IF('ALL-Students'!BI253='Master Answer Key'!$B252, 1, 0)</f>
        <v>1</v>
      </c>
      <c r="BJ250">
        <f>IF('ALL-Students'!BJ253='Master Answer Key'!$B252, 1, 0)</f>
        <v>1</v>
      </c>
      <c r="BK250">
        <f>IF('ALL-Students'!BK253='Master Answer Key'!$B252, 1, 0)</f>
        <v>1</v>
      </c>
      <c r="BL250">
        <f>IF('ALL-Students'!BL253='Master Answer Key'!$B252, 1, 0)</f>
        <v>1</v>
      </c>
      <c r="BM250">
        <f>IF('ALL-Students'!BM253='Master Answer Key'!$B252, 1, 0)</f>
        <v>1</v>
      </c>
      <c r="BN250">
        <f>IF('ALL-Students'!BN253='Master Answer Key'!$B252, 1, 0)</f>
        <v>1</v>
      </c>
      <c r="BO250">
        <f>IF('ALL-Students'!BO253='Master Answer Key'!$B252, 1, 0)</f>
        <v>1</v>
      </c>
      <c r="BP250">
        <f>IF('ALL-Students'!BP253='Master Answer Key'!$B252, 1, 0)</f>
        <v>1</v>
      </c>
      <c r="BQ250">
        <f>IF('ALL-Students'!BQ253='Master Answer Key'!$B252, 1, 0)</f>
        <v>1</v>
      </c>
      <c r="BR250">
        <f>IF('ALL-Students'!BR253='Master Answer Key'!$B252, 1, 0)</f>
        <v>1</v>
      </c>
      <c r="BS250">
        <f>IF('ALL-Students'!BS253='Master Answer Key'!$B252, 1, 0)</f>
        <v>1</v>
      </c>
      <c r="BT250">
        <f>IF('ALL-Students'!BT253='Master Answer Key'!$B252, 1, 0)</f>
        <v>1</v>
      </c>
      <c r="BU250">
        <f>IF('ALL-Students'!BU253='Master Answer Key'!$B252, 1, 0)</f>
        <v>1</v>
      </c>
      <c r="BV250">
        <f>IF('ALL-Students'!BV253='Master Answer Key'!$B252, 1, 0)</f>
        <v>1</v>
      </c>
      <c r="BW250">
        <f>IF('ALL-Students'!BW253='Master Answer Key'!$B252, 1, 0)</f>
        <v>1</v>
      </c>
      <c r="BX250">
        <f>IF('ALL-Students'!BX253='Master Answer Key'!$B252, 1, 0)</f>
        <v>1</v>
      </c>
      <c r="BY250">
        <f>IF('ALL-Students'!BY253='Master Answer Key'!$B252, 1, 0)</f>
        <v>1</v>
      </c>
      <c r="BZ250">
        <f>IF('ALL-Students'!BZ253='Master Answer Key'!$B252, 1, 0)</f>
        <v>1</v>
      </c>
      <c r="CA250">
        <f>IF('ALL-Students'!CA253='Master Answer Key'!$B252, 1, 0)</f>
        <v>1</v>
      </c>
      <c r="CB250">
        <f>IF('ALL-Students'!CB253='Master Answer Key'!$B252, 1, 0)</f>
        <v>1</v>
      </c>
      <c r="CC250">
        <f>IF('ALL-Students'!CC253='Master Answer Key'!$B252, 1, 0)</f>
        <v>1</v>
      </c>
    </row>
    <row r="251">
      <c r="A251" s="5" t="s">
        <v>355</v>
      </c>
      <c r="B251">
        <f>IF('ALL-Students'!B254='Master Answer Key'!$B253, 1, 0)</f>
        <v>0</v>
      </c>
      <c r="C251">
        <f>IF('ALL-Students'!C254='Master Answer Key'!$B253, 1, 0)</f>
        <v>1</v>
      </c>
      <c r="D251">
        <f>IF('ALL-Students'!D254='Master Answer Key'!$B253, 1, 0)</f>
        <v>0</v>
      </c>
      <c r="E251">
        <f>IF('ALL-Students'!E254='Master Answer Key'!$B253, 1, 0)</f>
        <v>1</v>
      </c>
      <c r="F251">
        <f>IF('ALL-Students'!F254='Master Answer Key'!$B253, 1, 0)</f>
        <v>1</v>
      </c>
      <c r="G251">
        <f>IF('ALL-Students'!G254='Master Answer Key'!$B253, 1, 0)</f>
        <v>0</v>
      </c>
      <c r="H251">
        <f>IF('ALL-Students'!H254='Master Answer Key'!$B253, 1, 0)</f>
        <v>0</v>
      </c>
      <c r="I251">
        <f>IF('ALL-Students'!I254='Master Answer Key'!$B253, 1, 0)</f>
        <v>0</v>
      </c>
      <c r="J251">
        <f>IF('ALL-Students'!J254='Master Answer Key'!$B253, 1, 0)</f>
        <v>0</v>
      </c>
      <c r="K251">
        <f>IF('ALL-Students'!K254='Master Answer Key'!$B253, 1, 0)</f>
        <v>0</v>
      </c>
      <c r="L251">
        <f>IF('ALL-Students'!L254='Master Answer Key'!$B253, 1, 0)</f>
        <v>1</v>
      </c>
      <c r="M251">
        <f>IF('ALL-Students'!M254='Master Answer Key'!$B253, 1, 0)</f>
        <v>1</v>
      </c>
      <c r="N251">
        <f>IF('ALL-Students'!N254='Master Answer Key'!$B253, 1, 0)</f>
        <v>0</v>
      </c>
      <c r="O251">
        <f>IF('ALL-Students'!O254='Master Answer Key'!$B253, 1, 0)</f>
        <v>0</v>
      </c>
      <c r="P251">
        <f>IF('ALL-Students'!P254='Master Answer Key'!$B253, 1, 0)</f>
        <v>0</v>
      </c>
      <c r="Q251">
        <f>IF('ALL-Students'!Q254='Master Answer Key'!$B253, 1, 0)</f>
        <v>0</v>
      </c>
      <c r="R251">
        <f>IF('ALL-Students'!R254='Master Answer Key'!$B253, 1, 0)</f>
        <v>0</v>
      </c>
      <c r="S251">
        <f>IF('ALL-Students'!S254='Master Answer Key'!$B253, 1, 0)</f>
        <v>0</v>
      </c>
      <c r="T251">
        <f>IF('ALL-Students'!T254='Master Answer Key'!$B253, 1, 0)</f>
        <v>0</v>
      </c>
      <c r="U251">
        <f>IF('ALL-Students'!U254='Master Answer Key'!$B253, 1, 0)</f>
        <v>0</v>
      </c>
      <c r="V251">
        <f>IF('ALL-Students'!V254='Master Answer Key'!$B253, 1, 0)</f>
        <v>0</v>
      </c>
      <c r="W251">
        <f>IF('ALL-Students'!W254='Master Answer Key'!$B253, 1, 0)</f>
        <v>0</v>
      </c>
      <c r="X251">
        <f>IF('ALL-Students'!X254='Master Answer Key'!$B253, 1, 0)</f>
        <v>0</v>
      </c>
      <c r="Y251">
        <f>IF('ALL-Students'!Y254='Master Answer Key'!$B253, 1, 0)</f>
        <v>0</v>
      </c>
      <c r="Z251">
        <f>IF('ALL-Students'!Z254='Master Answer Key'!$B253, 1, 0)</f>
        <v>0</v>
      </c>
      <c r="AA251">
        <f>IF('ALL-Students'!AA254='Master Answer Key'!$B253, 1, 0)</f>
        <v>0</v>
      </c>
      <c r="AB251">
        <f>IF('ALL-Students'!AB254='Master Answer Key'!$B253, 1, 0)</f>
        <v>0</v>
      </c>
      <c r="AC251">
        <f>IF('ALL-Students'!AC254='Master Answer Key'!$B253, 1, 0)</f>
        <v>1</v>
      </c>
      <c r="AD251">
        <f>IF('ALL-Students'!AD254='Master Answer Key'!$B253, 1, 0)</f>
        <v>0</v>
      </c>
      <c r="AE251">
        <f>IF('ALL-Students'!AE254='Master Answer Key'!$B253, 1, 0)</f>
        <v>0</v>
      </c>
      <c r="AF251">
        <f>IF('ALL-Students'!AF254='Master Answer Key'!$B253, 1, 0)</f>
        <v>0</v>
      </c>
      <c r="AG251">
        <f>IF('ALL-Students'!AG254='Master Answer Key'!$B253, 1, 0)</f>
        <v>0</v>
      </c>
      <c r="AH251">
        <f>IF('ALL-Students'!AH254='Master Answer Key'!$B253, 1, 0)</f>
        <v>1</v>
      </c>
      <c r="AI251">
        <f>IF('ALL-Students'!AI254='Master Answer Key'!$B253, 1, 0)</f>
        <v>1</v>
      </c>
      <c r="AJ251">
        <f>IF('ALL-Students'!AJ254='Master Answer Key'!$B253, 1, 0)</f>
        <v>0</v>
      </c>
      <c r="AK251">
        <f>IF('ALL-Students'!AK254='Master Answer Key'!$B253, 1, 0)</f>
        <v>0</v>
      </c>
      <c r="AL251">
        <f>IF('ALL-Students'!AL254='Master Answer Key'!$B253, 1, 0)</f>
        <v>0</v>
      </c>
      <c r="AM251">
        <f>IF('ALL-Students'!AM254='Master Answer Key'!$B253, 1, 0)</f>
        <v>0</v>
      </c>
      <c r="AN251">
        <f>IF('ALL-Students'!AN254='Master Answer Key'!$B253, 1, 0)</f>
        <v>0</v>
      </c>
      <c r="AO251">
        <f>IF('ALL-Students'!AO254='Master Answer Key'!$B253, 1, 0)</f>
        <v>0</v>
      </c>
      <c r="AP251">
        <f>IF('ALL-Students'!AP254='Master Answer Key'!$B253, 1, 0)</f>
        <v>0</v>
      </c>
      <c r="AQ251">
        <f>IF('ALL-Students'!AQ254='Master Answer Key'!$B253, 1, 0)</f>
        <v>1</v>
      </c>
      <c r="AR251">
        <f>IF('ALL-Students'!AR254='Master Answer Key'!$B253, 1, 0)</f>
        <v>0</v>
      </c>
      <c r="AS251">
        <f>IF('ALL-Students'!AS254='Master Answer Key'!$B253, 1, 0)</f>
        <v>0</v>
      </c>
      <c r="AT251">
        <f>IF('ALL-Students'!AT254='Master Answer Key'!$B253, 1, 0)</f>
        <v>0</v>
      </c>
      <c r="AU251">
        <f>IF('ALL-Students'!AU254='Master Answer Key'!$B253, 1, 0)</f>
        <v>0</v>
      </c>
      <c r="AV251">
        <f>IF('ALL-Students'!AV254='Master Answer Key'!$B253, 1, 0)</f>
        <v>0</v>
      </c>
      <c r="AW251">
        <f>IF('ALL-Students'!AW254='Master Answer Key'!$B253, 1, 0)</f>
        <v>0</v>
      </c>
      <c r="AX251">
        <f>IF('ALL-Students'!AX254='Master Answer Key'!$B253, 1, 0)</f>
        <v>0</v>
      </c>
      <c r="AY251">
        <f>IF('ALL-Students'!AY254='Master Answer Key'!$B253, 1, 0)</f>
        <v>0</v>
      </c>
      <c r="AZ251">
        <f>IF('ALL-Students'!AZ254='Master Answer Key'!$B253, 1, 0)</f>
        <v>1</v>
      </c>
      <c r="BA251">
        <f>IF('ALL-Students'!BA254='Master Answer Key'!$B253, 1, 0)</f>
        <v>0</v>
      </c>
      <c r="BB251">
        <f>IF('ALL-Students'!BB254='Master Answer Key'!$B253, 1, 0)</f>
        <v>1</v>
      </c>
      <c r="BC251">
        <f>IF('ALL-Students'!BC254='Master Answer Key'!$B253, 1, 0)</f>
        <v>1</v>
      </c>
      <c r="BD251">
        <f>IF('ALL-Students'!BD254='Master Answer Key'!$B253, 1, 0)</f>
        <v>0</v>
      </c>
      <c r="BE251">
        <f>IF('ALL-Students'!BE254='Master Answer Key'!$B253, 1, 0)</f>
        <v>1</v>
      </c>
      <c r="BF251">
        <f>IF('ALL-Students'!BF254='Master Answer Key'!$B253, 1, 0)</f>
        <v>0</v>
      </c>
      <c r="BG251">
        <f>IF('ALL-Students'!BG254='Master Answer Key'!$B253, 1, 0)</f>
        <v>1</v>
      </c>
      <c r="BH251">
        <f>IF('ALL-Students'!BH254='Master Answer Key'!$B253, 1, 0)</f>
        <v>1</v>
      </c>
      <c r="BI251">
        <f>IF('ALL-Students'!BI254='Master Answer Key'!$B253, 1, 0)</f>
        <v>1</v>
      </c>
      <c r="BJ251">
        <f>IF('ALL-Students'!BJ254='Master Answer Key'!$B253, 1, 0)</f>
        <v>0</v>
      </c>
      <c r="BK251">
        <f>IF('ALL-Students'!BK254='Master Answer Key'!$B253, 1, 0)</f>
        <v>1</v>
      </c>
      <c r="BL251">
        <f>IF('ALL-Students'!BL254='Master Answer Key'!$B253, 1, 0)</f>
        <v>1</v>
      </c>
      <c r="BM251">
        <f>IF('ALL-Students'!BM254='Master Answer Key'!$B253, 1, 0)</f>
        <v>1</v>
      </c>
      <c r="BN251">
        <f>IF('ALL-Students'!BN254='Master Answer Key'!$B253, 1, 0)</f>
        <v>1</v>
      </c>
      <c r="BO251">
        <f>IF('ALL-Students'!BO254='Master Answer Key'!$B253, 1, 0)</f>
        <v>1</v>
      </c>
      <c r="BP251">
        <f>IF('ALL-Students'!BP254='Master Answer Key'!$B253, 1, 0)</f>
        <v>1</v>
      </c>
      <c r="BQ251">
        <f>IF('ALL-Students'!BQ254='Master Answer Key'!$B253, 1, 0)</f>
        <v>0</v>
      </c>
      <c r="BR251">
        <f>IF('ALL-Students'!BR254='Master Answer Key'!$B253, 1, 0)</f>
        <v>0</v>
      </c>
      <c r="BS251">
        <f>IF('ALL-Students'!BS254='Master Answer Key'!$B253, 1, 0)</f>
        <v>1</v>
      </c>
      <c r="BT251">
        <f>IF('ALL-Students'!BT254='Master Answer Key'!$B253, 1, 0)</f>
        <v>0</v>
      </c>
      <c r="BU251">
        <f>IF('ALL-Students'!BU254='Master Answer Key'!$B253, 1, 0)</f>
        <v>0</v>
      </c>
      <c r="BV251">
        <f>IF('ALL-Students'!BV254='Master Answer Key'!$B253, 1, 0)</f>
        <v>1</v>
      </c>
      <c r="BW251">
        <f>IF('ALL-Students'!BW254='Master Answer Key'!$B253, 1, 0)</f>
        <v>1</v>
      </c>
      <c r="BX251">
        <f>IF('ALL-Students'!BX254='Master Answer Key'!$B253, 1, 0)</f>
        <v>0</v>
      </c>
      <c r="BY251">
        <f>IF('ALL-Students'!BY254='Master Answer Key'!$B253, 1, 0)</f>
        <v>0</v>
      </c>
      <c r="BZ251">
        <f>IF('ALL-Students'!BZ254='Master Answer Key'!$B253, 1, 0)</f>
        <v>0</v>
      </c>
      <c r="CA251">
        <f>IF('ALL-Students'!CA254='Master Answer Key'!$B253, 1, 0)</f>
        <v>1</v>
      </c>
      <c r="CB251">
        <f>IF('ALL-Students'!CB254='Master Answer Key'!$B253, 1, 0)</f>
        <v>0</v>
      </c>
      <c r="CC251">
        <f>IF('ALL-Students'!CC254='Master Answer Key'!$B253, 1, 0)</f>
        <v>0</v>
      </c>
    </row>
    <row r="252">
      <c r="A252" s="5" t="s">
        <v>356</v>
      </c>
      <c r="B252">
        <f>IF('ALL-Students'!B255='Master Answer Key'!$B254, 1, 0)</f>
        <v>1</v>
      </c>
      <c r="C252">
        <f>IF('ALL-Students'!C255='Master Answer Key'!$B254, 1, 0)</f>
        <v>1</v>
      </c>
      <c r="D252">
        <f>IF('ALL-Students'!D255='Master Answer Key'!$B254, 1, 0)</f>
        <v>1</v>
      </c>
      <c r="E252">
        <f>IF('ALL-Students'!E255='Master Answer Key'!$B254, 1, 0)</f>
        <v>1</v>
      </c>
      <c r="F252">
        <f>IF('ALL-Students'!F255='Master Answer Key'!$B254, 1, 0)</f>
        <v>1</v>
      </c>
      <c r="G252">
        <f>IF('ALL-Students'!G255='Master Answer Key'!$B254, 1, 0)</f>
        <v>0</v>
      </c>
      <c r="H252">
        <f>IF('ALL-Students'!H255='Master Answer Key'!$B254, 1, 0)</f>
        <v>1</v>
      </c>
      <c r="I252">
        <f>IF('ALL-Students'!I255='Master Answer Key'!$B254, 1, 0)</f>
        <v>1</v>
      </c>
      <c r="J252">
        <f>IF('ALL-Students'!J255='Master Answer Key'!$B254, 1, 0)</f>
        <v>1</v>
      </c>
      <c r="K252">
        <f>IF('ALL-Students'!K255='Master Answer Key'!$B254, 1, 0)</f>
        <v>1</v>
      </c>
      <c r="L252">
        <f>IF('ALL-Students'!L255='Master Answer Key'!$B254, 1, 0)</f>
        <v>1</v>
      </c>
      <c r="M252">
        <f>IF('ALL-Students'!M255='Master Answer Key'!$B254, 1, 0)</f>
        <v>1</v>
      </c>
      <c r="N252">
        <f>IF('ALL-Students'!N255='Master Answer Key'!$B254, 1, 0)</f>
        <v>0</v>
      </c>
      <c r="O252">
        <f>IF('ALL-Students'!O255='Master Answer Key'!$B254, 1, 0)</f>
        <v>1</v>
      </c>
      <c r="P252">
        <f>IF('ALL-Students'!P255='Master Answer Key'!$B254, 1, 0)</f>
        <v>1</v>
      </c>
      <c r="Q252">
        <f>IF('ALL-Students'!Q255='Master Answer Key'!$B254, 1, 0)</f>
        <v>1</v>
      </c>
      <c r="R252">
        <f>IF('ALL-Students'!R255='Master Answer Key'!$B254, 1, 0)</f>
        <v>0</v>
      </c>
      <c r="S252">
        <f>IF('ALL-Students'!S255='Master Answer Key'!$B254, 1, 0)</f>
        <v>0</v>
      </c>
      <c r="T252">
        <f>IF('ALL-Students'!T255='Master Answer Key'!$B254, 1, 0)</f>
        <v>1</v>
      </c>
      <c r="U252">
        <f>IF('ALL-Students'!U255='Master Answer Key'!$B254, 1, 0)</f>
        <v>1</v>
      </c>
      <c r="V252">
        <f>IF('ALL-Students'!V255='Master Answer Key'!$B254, 1, 0)</f>
        <v>1</v>
      </c>
      <c r="W252">
        <f>IF('ALL-Students'!W255='Master Answer Key'!$B254, 1, 0)</f>
        <v>0</v>
      </c>
      <c r="X252">
        <f>IF('ALL-Students'!X255='Master Answer Key'!$B254, 1, 0)</f>
        <v>1</v>
      </c>
      <c r="Y252">
        <f>IF('ALL-Students'!Y255='Master Answer Key'!$B254, 1, 0)</f>
        <v>0</v>
      </c>
      <c r="Z252">
        <f>IF('ALL-Students'!Z255='Master Answer Key'!$B254, 1, 0)</f>
        <v>0</v>
      </c>
      <c r="AA252">
        <f>IF('ALL-Students'!AA255='Master Answer Key'!$B254, 1, 0)</f>
        <v>1</v>
      </c>
      <c r="AB252">
        <f>IF('ALL-Students'!AB255='Master Answer Key'!$B254, 1, 0)</f>
        <v>1</v>
      </c>
      <c r="AC252">
        <f>IF('ALL-Students'!AC255='Master Answer Key'!$B254, 1, 0)</f>
        <v>1</v>
      </c>
      <c r="AD252">
        <f>IF('ALL-Students'!AD255='Master Answer Key'!$B254, 1, 0)</f>
        <v>1</v>
      </c>
      <c r="AE252">
        <f>IF('ALL-Students'!AE255='Master Answer Key'!$B254, 1, 0)</f>
        <v>1</v>
      </c>
      <c r="AF252">
        <f>IF('ALL-Students'!AF255='Master Answer Key'!$B254, 1, 0)</f>
        <v>1</v>
      </c>
      <c r="AG252">
        <f>IF('ALL-Students'!AG255='Master Answer Key'!$B254, 1, 0)</f>
        <v>1</v>
      </c>
      <c r="AH252">
        <f>IF('ALL-Students'!AH255='Master Answer Key'!$B254, 1, 0)</f>
        <v>1</v>
      </c>
      <c r="AI252">
        <f>IF('ALL-Students'!AI255='Master Answer Key'!$B254, 1, 0)</f>
        <v>1</v>
      </c>
      <c r="AJ252">
        <f>IF('ALL-Students'!AJ255='Master Answer Key'!$B254, 1, 0)</f>
        <v>1</v>
      </c>
      <c r="AK252">
        <f>IF('ALL-Students'!AK255='Master Answer Key'!$B254, 1, 0)</f>
        <v>1</v>
      </c>
      <c r="AL252">
        <f>IF('ALL-Students'!AL255='Master Answer Key'!$B254, 1, 0)</f>
        <v>1</v>
      </c>
      <c r="AM252">
        <f>IF('ALL-Students'!AM255='Master Answer Key'!$B254, 1, 0)</f>
        <v>1</v>
      </c>
      <c r="AN252">
        <f>IF('ALL-Students'!AN255='Master Answer Key'!$B254, 1, 0)</f>
        <v>0</v>
      </c>
      <c r="AO252">
        <f>IF('ALL-Students'!AO255='Master Answer Key'!$B254, 1, 0)</f>
        <v>1</v>
      </c>
      <c r="AP252">
        <f>IF('ALL-Students'!AP255='Master Answer Key'!$B254, 1, 0)</f>
        <v>1</v>
      </c>
      <c r="AQ252">
        <f>IF('ALL-Students'!AQ255='Master Answer Key'!$B254, 1, 0)</f>
        <v>1</v>
      </c>
      <c r="AR252">
        <f>IF('ALL-Students'!AR255='Master Answer Key'!$B254, 1, 0)</f>
        <v>1</v>
      </c>
      <c r="AS252">
        <f>IF('ALL-Students'!AS255='Master Answer Key'!$B254, 1, 0)</f>
        <v>0</v>
      </c>
      <c r="AT252">
        <f>IF('ALL-Students'!AT255='Master Answer Key'!$B254, 1, 0)</f>
        <v>1</v>
      </c>
      <c r="AU252">
        <f>IF('ALL-Students'!AU255='Master Answer Key'!$B254, 1, 0)</f>
        <v>1</v>
      </c>
      <c r="AV252">
        <f>IF('ALL-Students'!AV255='Master Answer Key'!$B254, 1, 0)</f>
        <v>0</v>
      </c>
      <c r="AW252">
        <f>IF('ALL-Students'!AW255='Master Answer Key'!$B254, 1, 0)</f>
        <v>1</v>
      </c>
      <c r="AX252">
        <f>IF('ALL-Students'!AX255='Master Answer Key'!$B254, 1, 0)</f>
        <v>1</v>
      </c>
      <c r="AY252">
        <f>IF('ALL-Students'!AY255='Master Answer Key'!$B254, 1, 0)</f>
        <v>1</v>
      </c>
      <c r="AZ252">
        <f>IF('ALL-Students'!AZ255='Master Answer Key'!$B254, 1, 0)</f>
        <v>1</v>
      </c>
      <c r="BA252">
        <f>IF('ALL-Students'!BA255='Master Answer Key'!$B254, 1, 0)</f>
        <v>1</v>
      </c>
      <c r="BB252">
        <f>IF('ALL-Students'!BB255='Master Answer Key'!$B254, 1, 0)</f>
        <v>1</v>
      </c>
      <c r="BC252">
        <f>IF('ALL-Students'!BC255='Master Answer Key'!$B254, 1, 0)</f>
        <v>1</v>
      </c>
      <c r="BD252">
        <f>IF('ALL-Students'!BD255='Master Answer Key'!$B254, 1, 0)</f>
        <v>1</v>
      </c>
      <c r="BE252">
        <f>IF('ALL-Students'!BE255='Master Answer Key'!$B254, 1, 0)</f>
        <v>1</v>
      </c>
      <c r="BF252">
        <f>IF('ALL-Students'!BF255='Master Answer Key'!$B254, 1, 0)</f>
        <v>1</v>
      </c>
      <c r="BG252">
        <f>IF('ALL-Students'!BG255='Master Answer Key'!$B254, 1, 0)</f>
        <v>1</v>
      </c>
      <c r="BH252">
        <f>IF('ALL-Students'!BH255='Master Answer Key'!$B254, 1, 0)</f>
        <v>0</v>
      </c>
      <c r="BI252">
        <f>IF('ALL-Students'!BI255='Master Answer Key'!$B254, 1, 0)</f>
        <v>1</v>
      </c>
      <c r="BJ252">
        <f>IF('ALL-Students'!BJ255='Master Answer Key'!$B254, 1, 0)</f>
        <v>1</v>
      </c>
      <c r="BK252">
        <f>IF('ALL-Students'!BK255='Master Answer Key'!$B254, 1, 0)</f>
        <v>1</v>
      </c>
      <c r="BL252">
        <f>IF('ALL-Students'!BL255='Master Answer Key'!$B254, 1, 0)</f>
        <v>1</v>
      </c>
      <c r="BM252">
        <f>IF('ALL-Students'!BM255='Master Answer Key'!$B254, 1, 0)</f>
        <v>1</v>
      </c>
      <c r="BN252">
        <f>IF('ALL-Students'!BN255='Master Answer Key'!$B254, 1, 0)</f>
        <v>1</v>
      </c>
      <c r="BO252">
        <f>IF('ALL-Students'!BO255='Master Answer Key'!$B254, 1, 0)</f>
        <v>1</v>
      </c>
      <c r="BP252">
        <f>IF('ALL-Students'!BP255='Master Answer Key'!$B254, 1, 0)</f>
        <v>1</v>
      </c>
      <c r="BQ252">
        <f>IF('ALL-Students'!BQ255='Master Answer Key'!$B254, 1, 0)</f>
        <v>1</v>
      </c>
      <c r="BR252">
        <f>IF('ALL-Students'!BR255='Master Answer Key'!$B254, 1, 0)</f>
        <v>1</v>
      </c>
      <c r="BS252">
        <f>IF('ALL-Students'!BS255='Master Answer Key'!$B254, 1, 0)</f>
        <v>1</v>
      </c>
      <c r="BT252">
        <f>IF('ALL-Students'!BT255='Master Answer Key'!$B254, 1, 0)</f>
        <v>1</v>
      </c>
      <c r="BU252">
        <f>IF('ALL-Students'!BU255='Master Answer Key'!$B254, 1, 0)</f>
        <v>1</v>
      </c>
      <c r="BV252">
        <f>IF('ALL-Students'!BV255='Master Answer Key'!$B254, 1, 0)</f>
        <v>1</v>
      </c>
      <c r="BW252">
        <f>IF('ALL-Students'!BW255='Master Answer Key'!$B254, 1, 0)</f>
        <v>1</v>
      </c>
      <c r="BX252">
        <f>IF('ALL-Students'!BX255='Master Answer Key'!$B254, 1, 0)</f>
        <v>1</v>
      </c>
      <c r="BY252">
        <f>IF('ALL-Students'!BY255='Master Answer Key'!$B254, 1, 0)</f>
        <v>1</v>
      </c>
      <c r="BZ252">
        <f>IF('ALL-Students'!BZ255='Master Answer Key'!$B254, 1, 0)</f>
        <v>1</v>
      </c>
      <c r="CA252">
        <f>IF('ALL-Students'!CA255='Master Answer Key'!$B254, 1, 0)</f>
        <v>1</v>
      </c>
      <c r="CB252">
        <f>IF('ALL-Students'!CB255='Master Answer Key'!$B254, 1, 0)</f>
        <v>1</v>
      </c>
      <c r="CC252">
        <f>IF('ALL-Students'!CC255='Master Answer Key'!$B254, 1, 0)</f>
        <v>1</v>
      </c>
    </row>
    <row r="253">
      <c r="A253" s="5" t="s">
        <v>357</v>
      </c>
      <c r="B253">
        <f>IF('ALL-Students'!B256='Master Answer Key'!$B255, 1, 0)</f>
        <v>1</v>
      </c>
      <c r="C253">
        <f>IF('ALL-Students'!C256='Master Answer Key'!$B255, 1, 0)</f>
        <v>1</v>
      </c>
      <c r="D253">
        <f>IF('ALL-Students'!D256='Master Answer Key'!$B255, 1, 0)</f>
        <v>1</v>
      </c>
      <c r="E253">
        <f>IF('ALL-Students'!E256='Master Answer Key'!$B255, 1, 0)</f>
        <v>1</v>
      </c>
      <c r="F253">
        <f>IF('ALL-Students'!F256='Master Answer Key'!$B255, 1, 0)</f>
        <v>1</v>
      </c>
      <c r="G253">
        <f>IF('ALL-Students'!G256='Master Answer Key'!$B255, 1, 0)</f>
        <v>0</v>
      </c>
      <c r="H253">
        <f>IF('ALL-Students'!H256='Master Answer Key'!$B255, 1, 0)</f>
        <v>1</v>
      </c>
      <c r="I253">
        <f>IF('ALL-Students'!I256='Master Answer Key'!$B255, 1, 0)</f>
        <v>1</v>
      </c>
      <c r="J253">
        <f>IF('ALL-Students'!J256='Master Answer Key'!$B255, 1, 0)</f>
        <v>1</v>
      </c>
      <c r="K253">
        <f>IF('ALL-Students'!K256='Master Answer Key'!$B255, 1, 0)</f>
        <v>1</v>
      </c>
      <c r="L253">
        <f>IF('ALL-Students'!L256='Master Answer Key'!$B255, 1, 0)</f>
        <v>1</v>
      </c>
      <c r="M253">
        <f>IF('ALL-Students'!M256='Master Answer Key'!$B255, 1, 0)</f>
        <v>1</v>
      </c>
      <c r="N253">
        <f>IF('ALL-Students'!N256='Master Answer Key'!$B255, 1, 0)</f>
        <v>1</v>
      </c>
      <c r="O253">
        <f>IF('ALL-Students'!O256='Master Answer Key'!$B255, 1, 0)</f>
        <v>1</v>
      </c>
      <c r="P253">
        <f>IF('ALL-Students'!P256='Master Answer Key'!$B255, 1, 0)</f>
        <v>1</v>
      </c>
      <c r="Q253">
        <f>IF('ALL-Students'!Q256='Master Answer Key'!$B255, 1, 0)</f>
        <v>1</v>
      </c>
      <c r="R253">
        <f>IF('ALL-Students'!R256='Master Answer Key'!$B255, 1, 0)</f>
        <v>1</v>
      </c>
      <c r="S253">
        <f>IF('ALL-Students'!S256='Master Answer Key'!$B255, 1, 0)</f>
        <v>1</v>
      </c>
      <c r="T253">
        <f>IF('ALL-Students'!T256='Master Answer Key'!$B255, 1, 0)</f>
        <v>1</v>
      </c>
      <c r="U253">
        <f>IF('ALL-Students'!U256='Master Answer Key'!$B255, 1, 0)</f>
        <v>1</v>
      </c>
      <c r="V253">
        <f>IF('ALL-Students'!V256='Master Answer Key'!$B255, 1, 0)</f>
        <v>1</v>
      </c>
      <c r="W253">
        <f>IF('ALL-Students'!W256='Master Answer Key'!$B255, 1, 0)</f>
        <v>0</v>
      </c>
      <c r="X253">
        <f>IF('ALL-Students'!X256='Master Answer Key'!$B255, 1, 0)</f>
        <v>0</v>
      </c>
      <c r="Y253">
        <f>IF('ALL-Students'!Y256='Master Answer Key'!$B255, 1, 0)</f>
        <v>0</v>
      </c>
      <c r="Z253">
        <f>IF('ALL-Students'!Z256='Master Answer Key'!$B255, 1, 0)</f>
        <v>0</v>
      </c>
      <c r="AA253">
        <f>IF('ALL-Students'!AA256='Master Answer Key'!$B255, 1, 0)</f>
        <v>1</v>
      </c>
      <c r="AB253">
        <f>IF('ALL-Students'!AB256='Master Answer Key'!$B255, 1, 0)</f>
        <v>1</v>
      </c>
      <c r="AC253">
        <f>IF('ALL-Students'!AC256='Master Answer Key'!$B255, 1, 0)</f>
        <v>0</v>
      </c>
      <c r="AD253">
        <f>IF('ALL-Students'!AD256='Master Answer Key'!$B255, 1, 0)</f>
        <v>1</v>
      </c>
      <c r="AE253">
        <f>IF('ALL-Students'!AE256='Master Answer Key'!$B255, 1, 0)</f>
        <v>1</v>
      </c>
      <c r="AF253">
        <f>IF('ALL-Students'!AF256='Master Answer Key'!$B255, 1, 0)</f>
        <v>1</v>
      </c>
      <c r="AG253">
        <f>IF('ALL-Students'!AG256='Master Answer Key'!$B255, 1, 0)</f>
        <v>1</v>
      </c>
      <c r="AH253">
        <f>IF('ALL-Students'!AH256='Master Answer Key'!$B255, 1, 0)</f>
        <v>1</v>
      </c>
      <c r="AI253">
        <f>IF('ALL-Students'!AI256='Master Answer Key'!$B255, 1, 0)</f>
        <v>1</v>
      </c>
      <c r="AJ253">
        <f>IF('ALL-Students'!AJ256='Master Answer Key'!$B255, 1, 0)</f>
        <v>1</v>
      </c>
      <c r="AK253">
        <f>IF('ALL-Students'!AK256='Master Answer Key'!$B255, 1, 0)</f>
        <v>1</v>
      </c>
      <c r="AL253">
        <f>IF('ALL-Students'!AL256='Master Answer Key'!$B255, 1, 0)</f>
        <v>0</v>
      </c>
      <c r="AM253">
        <f>IF('ALL-Students'!AM256='Master Answer Key'!$B255, 1, 0)</f>
        <v>1</v>
      </c>
      <c r="AN253">
        <f>IF('ALL-Students'!AN256='Master Answer Key'!$B255, 1, 0)</f>
        <v>0</v>
      </c>
      <c r="AO253">
        <f>IF('ALL-Students'!AO256='Master Answer Key'!$B255, 1, 0)</f>
        <v>1</v>
      </c>
      <c r="AP253">
        <f>IF('ALL-Students'!AP256='Master Answer Key'!$B255, 1, 0)</f>
        <v>1</v>
      </c>
      <c r="AQ253">
        <f>IF('ALL-Students'!AQ256='Master Answer Key'!$B255, 1, 0)</f>
        <v>1</v>
      </c>
      <c r="AR253">
        <f>IF('ALL-Students'!AR256='Master Answer Key'!$B255, 1, 0)</f>
        <v>1</v>
      </c>
      <c r="AS253">
        <f>IF('ALL-Students'!AS256='Master Answer Key'!$B255, 1, 0)</f>
        <v>0</v>
      </c>
      <c r="AT253">
        <f>IF('ALL-Students'!AT256='Master Answer Key'!$B255, 1, 0)</f>
        <v>1</v>
      </c>
      <c r="AU253">
        <f>IF('ALL-Students'!AU256='Master Answer Key'!$B255, 1, 0)</f>
        <v>1</v>
      </c>
      <c r="AV253">
        <f>IF('ALL-Students'!AV256='Master Answer Key'!$B255, 1, 0)</f>
        <v>0</v>
      </c>
      <c r="AW253">
        <f>IF('ALL-Students'!AW256='Master Answer Key'!$B255, 1, 0)</f>
        <v>1</v>
      </c>
      <c r="AX253">
        <f>IF('ALL-Students'!AX256='Master Answer Key'!$B255, 1, 0)</f>
        <v>1</v>
      </c>
      <c r="AY253">
        <f>IF('ALL-Students'!AY256='Master Answer Key'!$B255, 1, 0)</f>
        <v>1</v>
      </c>
      <c r="AZ253">
        <f>IF('ALL-Students'!AZ256='Master Answer Key'!$B255, 1, 0)</f>
        <v>1</v>
      </c>
      <c r="BA253">
        <f>IF('ALL-Students'!BA256='Master Answer Key'!$B255, 1, 0)</f>
        <v>1</v>
      </c>
      <c r="BB253">
        <f>IF('ALL-Students'!BB256='Master Answer Key'!$B255, 1, 0)</f>
        <v>1</v>
      </c>
      <c r="BC253">
        <f>IF('ALL-Students'!BC256='Master Answer Key'!$B255, 1, 0)</f>
        <v>1</v>
      </c>
      <c r="BD253">
        <f>IF('ALL-Students'!BD256='Master Answer Key'!$B255, 1, 0)</f>
        <v>1</v>
      </c>
      <c r="BE253">
        <f>IF('ALL-Students'!BE256='Master Answer Key'!$B255, 1, 0)</f>
        <v>1</v>
      </c>
      <c r="BF253">
        <f>IF('ALL-Students'!BF256='Master Answer Key'!$B255, 1, 0)</f>
        <v>1</v>
      </c>
      <c r="BG253">
        <f>IF('ALL-Students'!BG256='Master Answer Key'!$B255, 1, 0)</f>
        <v>1</v>
      </c>
      <c r="BH253">
        <f>IF('ALL-Students'!BH256='Master Answer Key'!$B255, 1, 0)</f>
        <v>1</v>
      </c>
      <c r="BI253">
        <f>IF('ALL-Students'!BI256='Master Answer Key'!$B255, 1, 0)</f>
        <v>1</v>
      </c>
      <c r="BJ253">
        <f>IF('ALL-Students'!BJ256='Master Answer Key'!$B255, 1, 0)</f>
        <v>1</v>
      </c>
      <c r="BK253">
        <f>IF('ALL-Students'!BK256='Master Answer Key'!$B255, 1, 0)</f>
        <v>1</v>
      </c>
      <c r="BL253">
        <f>IF('ALL-Students'!BL256='Master Answer Key'!$B255, 1, 0)</f>
        <v>1</v>
      </c>
      <c r="BM253">
        <f>IF('ALL-Students'!BM256='Master Answer Key'!$B255, 1, 0)</f>
        <v>1</v>
      </c>
      <c r="BN253">
        <f>IF('ALL-Students'!BN256='Master Answer Key'!$B255, 1, 0)</f>
        <v>1</v>
      </c>
      <c r="BO253">
        <f>IF('ALL-Students'!BO256='Master Answer Key'!$B255, 1, 0)</f>
        <v>1</v>
      </c>
      <c r="BP253">
        <f>IF('ALL-Students'!BP256='Master Answer Key'!$B255, 1, 0)</f>
        <v>1</v>
      </c>
      <c r="BQ253">
        <f>IF('ALL-Students'!BQ256='Master Answer Key'!$B255, 1, 0)</f>
        <v>1</v>
      </c>
      <c r="BR253">
        <f>IF('ALL-Students'!BR256='Master Answer Key'!$B255, 1, 0)</f>
        <v>1</v>
      </c>
      <c r="BS253">
        <f>IF('ALL-Students'!BS256='Master Answer Key'!$B255, 1, 0)</f>
        <v>1</v>
      </c>
      <c r="BT253">
        <f>IF('ALL-Students'!BT256='Master Answer Key'!$B255, 1, 0)</f>
        <v>1</v>
      </c>
      <c r="BU253">
        <f>IF('ALL-Students'!BU256='Master Answer Key'!$B255, 1, 0)</f>
        <v>1</v>
      </c>
      <c r="BV253">
        <f>IF('ALL-Students'!BV256='Master Answer Key'!$B255, 1, 0)</f>
        <v>1</v>
      </c>
      <c r="BW253">
        <f>IF('ALL-Students'!BW256='Master Answer Key'!$B255, 1, 0)</f>
        <v>1</v>
      </c>
      <c r="BX253">
        <f>IF('ALL-Students'!BX256='Master Answer Key'!$B255, 1, 0)</f>
        <v>1</v>
      </c>
      <c r="BY253">
        <f>IF('ALL-Students'!BY256='Master Answer Key'!$B255, 1, 0)</f>
        <v>1</v>
      </c>
      <c r="BZ253">
        <f>IF('ALL-Students'!BZ256='Master Answer Key'!$B255, 1, 0)</f>
        <v>1</v>
      </c>
      <c r="CA253">
        <f>IF('ALL-Students'!CA256='Master Answer Key'!$B255, 1, 0)</f>
        <v>1</v>
      </c>
      <c r="CB253">
        <f>IF('ALL-Students'!CB256='Master Answer Key'!$B255, 1, 0)</f>
        <v>1</v>
      </c>
      <c r="CC253">
        <f>IF('ALL-Students'!CC256='Master Answer Key'!$B255, 1, 0)</f>
        <v>1</v>
      </c>
    </row>
    <row r="254">
      <c r="A254" s="5" t="s">
        <v>358</v>
      </c>
      <c r="B254">
        <f>IF('ALL-Students'!B257='Master Answer Key'!$B256, 1, 0)</f>
        <v>1</v>
      </c>
      <c r="C254">
        <f>IF('ALL-Students'!C257='Master Answer Key'!$B256, 1, 0)</f>
        <v>1</v>
      </c>
      <c r="D254">
        <f>IF('ALL-Students'!D257='Master Answer Key'!$B256, 1, 0)</f>
        <v>1</v>
      </c>
      <c r="E254">
        <f>IF('ALL-Students'!E257='Master Answer Key'!$B256, 1, 0)</f>
        <v>1</v>
      </c>
      <c r="F254">
        <f>IF('ALL-Students'!F257='Master Answer Key'!$B256, 1, 0)</f>
        <v>1</v>
      </c>
      <c r="G254">
        <f>IF('ALL-Students'!G257='Master Answer Key'!$B256, 1, 0)</f>
        <v>0</v>
      </c>
      <c r="H254">
        <f>IF('ALL-Students'!H257='Master Answer Key'!$B256, 1, 0)</f>
        <v>1</v>
      </c>
      <c r="I254">
        <f>IF('ALL-Students'!I257='Master Answer Key'!$B256, 1, 0)</f>
        <v>0</v>
      </c>
      <c r="J254">
        <f>IF('ALL-Students'!J257='Master Answer Key'!$B256, 1, 0)</f>
        <v>1</v>
      </c>
      <c r="K254">
        <f>IF('ALL-Students'!K257='Master Answer Key'!$B256, 1, 0)</f>
        <v>1</v>
      </c>
      <c r="L254">
        <f>IF('ALL-Students'!L257='Master Answer Key'!$B256, 1, 0)</f>
        <v>1</v>
      </c>
      <c r="M254">
        <f>IF('ALL-Students'!M257='Master Answer Key'!$B256, 1, 0)</f>
        <v>1</v>
      </c>
      <c r="N254">
        <f>IF('ALL-Students'!N257='Master Answer Key'!$B256, 1, 0)</f>
        <v>1</v>
      </c>
      <c r="O254">
        <f>IF('ALL-Students'!O257='Master Answer Key'!$B256, 1, 0)</f>
        <v>1</v>
      </c>
      <c r="P254">
        <f>IF('ALL-Students'!P257='Master Answer Key'!$B256, 1, 0)</f>
        <v>1</v>
      </c>
      <c r="Q254">
        <f>IF('ALL-Students'!Q257='Master Answer Key'!$B256, 1, 0)</f>
        <v>1</v>
      </c>
      <c r="R254">
        <f>IF('ALL-Students'!R257='Master Answer Key'!$B256, 1, 0)</f>
        <v>1</v>
      </c>
      <c r="S254">
        <f>IF('ALL-Students'!S257='Master Answer Key'!$B256, 1, 0)</f>
        <v>0</v>
      </c>
      <c r="T254">
        <f>IF('ALL-Students'!T257='Master Answer Key'!$B256, 1, 0)</f>
        <v>1</v>
      </c>
      <c r="U254">
        <f>IF('ALL-Students'!U257='Master Answer Key'!$B256, 1, 0)</f>
        <v>1</v>
      </c>
      <c r="V254">
        <f>IF('ALL-Students'!V257='Master Answer Key'!$B256, 1, 0)</f>
        <v>1</v>
      </c>
      <c r="W254">
        <f>IF('ALL-Students'!W257='Master Answer Key'!$B256, 1, 0)</f>
        <v>0</v>
      </c>
      <c r="X254">
        <f>IF('ALL-Students'!X257='Master Answer Key'!$B256, 1, 0)</f>
        <v>0</v>
      </c>
      <c r="Y254">
        <f>IF('ALL-Students'!Y257='Master Answer Key'!$B256, 1, 0)</f>
        <v>0</v>
      </c>
      <c r="Z254">
        <f>IF('ALL-Students'!Z257='Master Answer Key'!$B256, 1, 0)</f>
        <v>0</v>
      </c>
      <c r="AA254">
        <f>IF('ALL-Students'!AA257='Master Answer Key'!$B256, 1, 0)</f>
        <v>1</v>
      </c>
      <c r="AB254">
        <f>IF('ALL-Students'!AB257='Master Answer Key'!$B256, 1, 0)</f>
        <v>1</v>
      </c>
      <c r="AC254">
        <f>IF('ALL-Students'!AC257='Master Answer Key'!$B256, 1, 0)</f>
        <v>0</v>
      </c>
      <c r="AD254">
        <f>IF('ALL-Students'!AD257='Master Answer Key'!$B256, 1, 0)</f>
        <v>1</v>
      </c>
      <c r="AE254">
        <f>IF('ALL-Students'!AE257='Master Answer Key'!$B256, 1, 0)</f>
        <v>1</v>
      </c>
      <c r="AF254">
        <f>IF('ALL-Students'!AF257='Master Answer Key'!$B256, 1, 0)</f>
        <v>0</v>
      </c>
      <c r="AG254">
        <f>IF('ALL-Students'!AG257='Master Answer Key'!$B256, 1, 0)</f>
        <v>1</v>
      </c>
      <c r="AH254">
        <f>IF('ALL-Students'!AH257='Master Answer Key'!$B256, 1, 0)</f>
        <v>1</v>
      </c>
      <c r="AI254">
        <f>IF('ALL-Students'!AI257='Master Answer Key'!$B256, 1, 0)</f>
        <v>1</v>
      </c>
      <c r="AJ254">
        <f>IF('ALL-Students'!AJ257='Master Answer Key'!$B256, 1, 0)</f>
        <v>1</v>
      </c>
      <c r="AK254">
        <f>IF('ALL-Students'!AK257='Master Answer Key'!$B256, 1, 0)</f>
        <v>1</v>
      </c>
      <c r="AL254">
        <f>IF('ALL-Students'!AL257='Master Answer Key'!$B256, 1, 0)</f>
        <v>1</v>
      </c>
      <c r="AM254">
        <f>IF('ALL-Students'!AM257='Master Answer Key'!$B256, 1, 0)</f>
        <v>1</v>
      </c>
      <c r="AN254">
        <f>IF('ALL-Students'!AN257='Master Answer Key'!$B256, 1, 0)</f>
        <v>0</v>
      </c>
      <c r="AO254">
        <f>IF('ALL-Students'!AO257='Master Answer Key'!$B256, 1, 0)</f>
        <v>1</v>
      </c>
      <c r="AP254">
        <f>IF('ALL-Students'!AP257='Master Answer Key'!$B256, 1, 0)</f>
        <v>1</v>
      </c>
      <c r="AQ254">
        <f>IF('ALL-Students'!AQ257='Master Answer Key'!$B256, 1, 0)</f>
        <v>1</v>
      </c>
      <c r="AR254">
        <f>IF('ALL-Students'!AR257='Master Answer Key'!$B256, 1, 0)</f>
        <v>1</v>
      </c>
      <c r="AS254">
        <f>IF('ALL-Students'!AS257='Master Answer Key'!$B256, 1, 0)</f>
        <v>0</v>
      </c>
      <c r="AT254">
        <f>IF('ALL-Students'!AT257='Master Answer Key'!$B256, 1, 0)</f>
        <v>1</v>
      </c>
      <c r="AU254">
        <f>IF('ALL-Students'!AU257='Master Answer Key'!$B256, 1, 0)</f>
        <v>1</v>
      </c>
      <c r="AV254">
        <f>IF('ALL-Students'!AV257='Master Answer Key'!$B256, 1, 0)</f>
        <v>0</v>
      </c>
      <c r="AW254">
        <f>IF('ALL-Students'!AW257='Master Answer Key'!$B256, 1, 0)</f>
        <v>1</v>
      </c>
      <c r="AX254">
        <f>IF('ALL-Students'!AX257='Master Answer Key'!$B256, 1, 0)</f>
        <v>1</v>
      </c>
      <c r="AY254">
        <f>IF('ALL-Students'!AY257='Master Answer Key'!$B256, 1, 0)</f>
        <v>1</v>
      </c>
      <c r="AZ254">
        <f>IF('ALL-Students'!AZ257='Master Answer Key'!$B256, 1, 0)</f>
        <v>1</v>
      </c>
      <c r="BA254">
        <f>IF('ALL-Students'!BA257='Master Answer Key'!$B256, 1, 0)</f>
        <v>1</v>
      </c>
      <c r="BB254">
        <f>IF('ALL-Students'!BB257='Master Answer Key'!$B256, 1, 0)</f>
        <v>1</v>
      </c>
      <c r="BC254">
        <f>IF('ALL-Students'!BC257='Master Answer Key'!$B256, 1, 0)</f>
        <v>1</v>
      </c>
      <c r="BD254">
        <f>IF('ALL-Students'!BD257='Master Answer Key'!$B256, 1, 0)</f>
        <v>1</v>
      </c>
      <c r="BE254">
        <f>IF('ALL-Students'!BE257='Master Answer Key'!$B256, 1, 0)</f>
        <v>1</v>
      </c>
      <c r="BF254">
        <f>IF('ALL-Students'!BF257='Master Answer Key'!$B256, 1, 0)</f>
        <v>1</v>
      </c>
      <c r="BG254">
        <f>IF('ALL-Students'!BG257='Master Answer Key'!$B256, 1, 0)</f>
        <v>1</v>
      </c>
      <c r="BH254">
        <f>IF('ALL-Students'!BH257='Master Answer Key'!$B256, 1, 0)</f>
        <v>1</v>
      </c>
      <c r="BI254">
        <f>IF('ALL-Students'!BI257='Master Answer Key'!$B256, 1, 0)</f>
        <v>1</v>
      </c>
      <c r="BJ254">
        <f>IF('ALL-Students'!BJ257='Master Answer Key'!$B256, 1, 0)</f>
        <v>1</v>
      </c>
      <c r="BK254">
        <f>IF('ALL-Students'!BK257='Master Answer Key'!$B256, 1, 0)</f>
        <v>1</v>
      </c>
      <c r="BL254">
        <f>IF('ALL-Students'!BL257='Master Answer Key'!$B256, 1, 0)</f>
        <v>1</v>
      </c>
      <c r="BM254">
        <f>IF('ALL-Students'!BM257='Master Answer Key'!$B256, 1, 0)</f>
        <v>1</v>
      </c>
      <c r="BN254">
        <f>IF('ALL-Students'!BN257='Master Answer Key'!$B256, 1, 0)</f>
        <v>1</v>
      </c>
      <c r="BO254">
        <f>IF('ALL-Students'!BO257='Master Answer Key'!$B256, 1, 0)</f>
        <v>1</v>
      </c>
      <c r="BP254">
        <f>IF('ALL-Students'!BP257='Master Answer Key'!$B256, 1, 0)</f>
        <v>1</v>
      </c>
      <c r="BQ254">
        <f>IF('ALL-Students'!BQ257='Master Answer Key'!$B256, 1, 0)</f>
        <v>1</v>
      </c>
      <c r="BR254">
        <f>IF('ALL-Students'!BR257='Master Answer Key'!$B256, 1, 0)</f>
        <v>1</v>
      </c>
      <c r="BS254">
        <f>IF('ALL-Students'!BS257='Master Answer Key'!$B256, 1, 0)</f>
        <v>1</v>
      </c>
      <c r="BT254">
        <f>IF('ALL-Students'!BT257='Master Answer Key'!$B256, 1, 0)</f>
        <v>1</v>
      </c>
      <c r="BU254">
        <f>IF('ALL-Students'!BU257='Master Answer Key'!$B256, 1, 0)</f>
        <v>1</v>
      </c>
      <c r="BV254">
        <f>IF('ALL-Students'!BV257='Master Answer Key'!$B256, 1, 0)</f>
        <v>1</v>
      </c>
      <c r="BW254">
        <f>IF('ALL-Students'!BW257='Master Answer Key'!$B256, 1, 0)</f>
        <v>1</v>
      </c>
      <c r="BX254">
        <f>IF('ALL-Students'!BX257='Master Answer Key'!$B256, 1, 0)</f>
        <v>1</v>
      </c>
      <c r="BY254">
        <f>IF('ALL-Students'!BY257='Master Answer Key'!$B256, 1, 0)</f>
        <v>1</v>
      </c>
      <c r="BZ254">
        <f>IF('ALL-Students'!BZ257='Master Answer Key'!$B256, 1, 0)</f>
        <v>1</v>
      </c>
      <c r="CA254">
        <f>IF('ALL-Students'!CA257='Master Answer Key'!$B256, 1, 0)</f>
        <v>1</v>
      </c>
      <c r="CB254">
        <f>IF('ALL-Students'!CB257='Master Answer Key'!$B256, 1, 0)</f>
        <v>1</v>
      </c>
      <c r="CC254">
        <f>IF('ALL-Students'!CC257='Master Answer Key'!$B256, 1, 0)</f>
        <v>0</v>
      </c>
    </row>
    <row r="255">
      <c r="A255" s="5" t="s">
        <v>359</v>
      </c>
      <c r="B255">
        <f>IF('ALL-Students'!B258='Master Answer Key'!$B257, 1, 0)</f>
        <v>1</v>
      </c>
      <c r="C255">
        <f>IF('ALL-Students'!C258='Master Answer Key'!$B257, 1, 0)</f>
        <v>1</v>
      </c>
      <c r="D255">
        <f>IF('ALL-Students'!D258='Master Answer Key'!$B257, 1, 0)</f>
        <v>1</v>
      </c>
      <c r="E255">
        <f>IF('ALL-Students'!E258='Master Answer Key'!$B257, 1, 0)</f>
        <v>1</v>
      </c>
      <c r="F255">
        <f>IF('ALL-Students'!F258='Master Answer Key'!$B257, 1, 0)</f>
        <v>1</v>
      </c>
      <c r="G255">
        <f>IF('ALL-Students'!G258='Master Answer Key'!$B257, 1, 0)</f>
        <v>0</v>
      </c>
      <c r="H255">
        <f>IF('ALL-Students'!H258='Master Answer Key'!$B257, 1, 0)</f>
        <v>1</v>
      </c>
      <c r="I255">
        <f>IF('ALL-Students'!I258='Master Answer Key'!$B257, 1, 0)</f>
        <v>1</v>
      </c>
      <c r="J255">
        <f>IF('ALL-Students'!J258='Master Answer Key'!$B257, 1, 0)</f>
        <v>1</v>
      </c>
      <c r="K255">
        <f>IF('ALL-Students'!K258='Master Answer Key'!$B257, 1, 0)</f>
        <v>1</v>
      </c>
      <c r="L255">
        <f>IF('ALL-Students'!L258='Master Answer Key'!$B257, 1, 0)</f>
        <v>1</v>
      </c>
      <c r="M255">
        <f>IF('ALL-Students'!M258='Master Answer Key'!$B257, 1, 0)</f>
        <v>1</v>
      </c>
      <c r="N255">
        <f>IF('ALL-Students'!N258='Master Answer Key'!$B257, 1, 0)</f>
        <v>1</v>
      </c>
      <c r="O255">
        <f>IF('ALL-Students'!O258='Master Answer Key'!$B257, 1, 0)</f>
        <v>1</v>
      </c>
      <c r="P255">
        <f>IF('ALL-Students'!P258='Master Answer Key'!$B257, 1, 0)</f>
        <v>1</v>
      </c>
      <c r="Q255">
        <f>IF('ALL-Students'!Q258='Master Answer Key'!$B257, 1, 0)</f>
        <v>1</v>
      </c>
      <c r="R255">
        <f>IF('ALL-Students'!R258='Master Answer Key'!$B257, 1, 0)</f>
        <v>1</v>
      </c>
      <c r="S255">
        <f>IF('ALL-Students'!S258='Master Answer Key'!$B257, 1, 0)</f>
        <v>1</v>
      </c>
      <c r="T255">
        <f>IF('ALL-Students'!T258='Master Answer Key'!$B257, 1, 0)</f>
        <v>1</v>
      </c>
      <c r="U255">
        <f>IF('ALL-Students'!U258='Master Answer Key'!$B257, 1, 0)</f>
        <v>1</v>
      </c>
      <c r="V255">
        <f>IF('ALL-Students'!V258='Master Answer Key'!$B257, 1, 0)</f>
        <v>1</v>
      </c>
      <c r="W255">
        <f>IF('ALL-Students'!W258='Master Answer Key'!$B257, 1, 0)</f>
        <v>0</v>
      </c>
      <c r="X255">
        <f>IF('ALL-Students'!X258='Master Answer Key'!$B257, 1, 0)</f>
        <v>0</v>
      </c>
      <c r="Y255">
        <f>IF('ALL-Students'!Y258='Master Answer Key'!$B257, 1, 0)</f>
        <v>0</v>
      </c>
      <c r="Z255">
        <f>IF('ALL-Students'!Z258='Master Answer Key'!$B257, 1, 0)</f>
        <v>0</v>
      </c>
      <c r="AA255">
        <f>IF('ALL-Students'!AA258='Master Answer Key'!$B257, 1, 0)</f>
        <v>1</v>
      </c>
      <c r="AB255">
        <f>IF('ALL-Students'!AB258='Master Answer Key'!$B257, 1, 0)</f>
        <v>1</v>
      </c>
      <c r="AC255">
        <f>IF('ALL-Students'!AC258='Master Answer Key'!$B257, 1, 0)</f>
        <v>1</v>
      </c>
      <c r="AD255">
        <f>IF('ALL-Students'!AD258='Master Answer Key'!$B257, 1, 0)</f>
        <v>1</v>
      </c>
      <c r="AE255">
        <f>IF('ALL-Students'!AE258='Master Answer Key'!$B257, 1, 0)</f>
        <v>1</v>
      </c>
      <c r="AF255">
        <f>IF('ALL-Students'!AF258='Master Answer Key'!$B257, 1, 0)</f>
        <v>0</v>
      </c>
      <c r="AG255">
        <f>IF('ALL-Students'!AG258='Master Answer Key'!$B257, 1, 0)</f>
        <v>1</v>
      </c>
      <c r="AH255">
        <f>IF('ALL-Students'!AH258='Master Answer Key'!$B257, 1, 0)</f>
        <v>1</v>
      </c>
      <c r="AI255">
        <f>IF('ALL-Students'!AI258='Master Answer Key'!$B257, 1, 0)</f>
        <v>1</v>
      </c>
      <c r="AJ255">
        <f>IF('ALL-Students'!AJ258='Master Answer Key'!$B257, 1, 0)</f>
        <v>1</v>
      </c>
      <c r="AK255">
        <f>IF('ALL-Students'!AK258='Master Answer Key'!$B257, 1, 0)</f>
        <v>1</v>
      </c>
      <c r="AL255">
        <f>IF('ALL-Students'!AL258='Master Answer Key'!$B257, 1, 0)</f>
        <v>0</v>
      </c>
      <c r="AM255">
        <f>IF('ALL-Students'!AM258='Master Answer Key'!$B257, 1, 0)</f>
        <v>1</v>
      </c>
      <c r="AN255">
        <f>IF('ALL-Students'!AN258='Master Answer Key'!$B257, 1, 0)</f>
        <v>0</v>
      </c>
      <c r="AO255">
        <f>IF('ALL-Students'!AO258='Master Answer Key'!$B257, 1, 0)</f>
        <v>1</v>
      </c>
      <c r="AP255">
        <f>IF('ALL-Students'!AP258='Master Answer Key'!$B257, 1, 0)</f>
        <v>1</v>
      </c>
      <c r="AQ255">
        <f>IF('ALL-Students'!AQ258='Master Answer Key'!$B257, 1, 0)</f>
        <v>1</v>
      </c>
      <c r="AR255">
        <f>IF('ALL-Students'!AR258='Master Answer Key'!$B257, 1, 0)</f>
        <v>1</v>
      </c>
      <c r="AS255">
        <f>IF('ALL-Students'!AS258='Master Answer Key'!$B257, 1, 0)</f>
        <v>0</v>
      </c>
      <c r="AT255">
        <f>IF('ALL-Students'!AT258='Master Answer Key'!$B257, 1, 0)</f>
        <v>1</v>
      </c>
      <c r="AU255">
        <f>IF('ALL-Students'!AU258='Master Answer Key'!$B257, 1, 0)</f>
        <v>1</v>
      </c>
      <c r="AV255">
        <f>IF('ALL-Students'!AV258='Master Answer Key'!$B257, 1, 0)</f>
        <v>0</v>
      </c>
      <c r="AW255">
        <f>IF('ALL-Students'!AW258='Master Answer Key'!$B257, 1, 0)</f>
        <v>1</v>
      </c>
      <c r="AX255">
        <f>IF('ALL-Students'!AX258='Master Answer Key'!$B257, 1, 0)</f>
        <v>1</v>
      </c>
      <c r="AY255">
        <f>IF('ALL-Students'!AY258='Master Answer Key'!$B257, 1, 0)</f>
        <v>1</v>
      </c>
      <c r="AZ255">
        <f>IF('ALL-Students'!AZ258='Master Answer Key'!$B257, 1, 0)</f>
        <v>1</v>
      </c>
      <c r="BA255">
        <f>IF('ALL-Students'!BA258='Master Answer Key'!$B257, 1, 0)</f>
        <v>1</v>
      </c>
      <c r="BB255">
        <f>IF('ALL-Students'!BB258='Master Answer Key'!$B257, 1, 0)</f>
        <v>1</v>
      </c>
      <c r="BC255">
        <f>IF('ALL-Students'!BC258='Master Answer Key'!$B257, 1, 0)</f>
        <v>1</v>
      </c>
      <c r="BD255">
        <f>IF('ALL-Students'!BD258='Master Answer Key'!$B257, 1, 0)</f>
        <v>1</v>
      </c>
      <c r="BE255">
        <f>IF('ALL-Students'!BE258='Master Answer Key'!$B257, 1, 0)</f>
        <v>1</v>
      </c>
      <c r="BF255">
        <f>IF('ALL-Students'!BF258='Master Answer Key'!$B257, 1, 0)</f>
        <v>1</v>
      </c>
      <c r="BG255">
        <f>IF('ALL-Students'!BG258='Master Answer Key'!$B257, 1, 0)</f>
        <v>1</v>
      </c>
      <c r="BH255">
        <f>IF('ALL-Students'!BH258='Master Answer Key'!$B257, 1, 0)</f>
        <v>1</v>
      </c>
      <c r="BI255">
        <f>IF('ALL-Students'!BI258='Master Answer Key'!$B257, 1, 0)</f>
        <v>1</v>
      </c>
      <c r="BJ255">
        <f>IF('ALL-Students'!BJ258='Master Answer Key'!$B257, 1, 0)</f>
        <v>1</v>
      </c>
      <c r="BK255">
        <f>IF('ALL-Students'!BK258='Master Answer Key'!$B257, 1, 0)</f>
        <v>1</v>
      </c>
      <c r="BL255">
        <f>IF('ALL-Students'!BL258='Master Answer Key'!$B257, 1, 0)</f>
        <v>1</v>
      </c>
      <c r="BM255">
        <f>IF('ALL-Students'!BM258='Master Answer Key'!$B257, 1, 0)</f>
        <v>1</v>
      </c>
      <c r="BN255">
        <f>IF('ALL-Students'!BN258='Master Answer Key'!$B257, 1, 0)</f>
        <v>1</v>
      </c>
      <c r="BO255">
        <f>IF('ALL-Students'!BO258='Master Answer Key'!$B257, 1, 0)</f>
        <v>1</v>
      </c>
      <c r="BP255">
        <f>IF('ALL-Students'!BP258='Master Answer Key'!$B257, 1, 0)</f>
        <v>1</v>
      </c>
      <c r="BQ255">
        <f>IF('ALL-Students'!BQ258='Master Answer Key'!$B257, 1, 0)</f>
        <v>1</v>
      </c>
      <c r="BR255">
        <f>IF('ALL-Students'!BR258='Master Answer Key'!$B257, 1, 0)</f>
        <v>1</v>
      </c>
      <c r="BS255">
        <f>IF('ALL-Students'!BS258='Master Answer Key'!$B257, 1, 0)</f>
        <v>1</v>
      </c>
      <c r="BT255">
        <f>IF('ALL-Students'!BT258='Master Answer Key'!$B257, 1, 0)</f>
        <v>1</v>
      </c>
      <c r="BU255">
        <f>IF('ALL-Students'!BU258='Master Answer Key'!$B257, 1, 0)</f>
        <v>1</v>
      </c>
      <c r="BV255">
        <f>IF('ALL-Students'!BV258='Master Answer Key'!$B257, 1, 0)</f>
        <v>1</v>
      </c>
      <c r="BW255">
        <f>IF('ALL-Students'!BW258='Master Answer Key'!$B257, 1, 0)</f>
        <v>1</v>
      </c>
      <c r="BX255">
        <f>IF('ALL-Students'!BX258='Master Answer Key'!$B257, 1, 0)</f>
        <v>1</v>
      </c>
      <c r="BY255">
        <f>IF('ALL-Students'!BY258='Master Answer Key'!$B257, 1, 0)</f>
        <v>1</v>
      </c>
      <c r="BZ255">
        <f>IF('ALL-Students'!BZ258='Master Answer Key'!$B257, 1, 0)</f>
        <v>1</v>
      </c>
      <c r="CA255">
        <f>IF('ALL-Students'!CA258='Master Answer Key'!$B257, 1, 0)</f>
        <v>1</v>
      </c>
      <c r="CB255">
        <f>IF('ALL-Students'!CB258='Master Answer Key'!$B257, 1, 0)</f>
        <v>1</v>
      </c>
      <c r="CC255">
        <f>IF('ALL-Students'!CC258='Master Answer Key'!$B257, 1, 0)</f>
        <v>1</v>
      </c>
    </row>
    <row r="256">
      <c r="A256" s="5" t="s">
        <v>360</v>
      </c>
      <c r="B256">
        <f>IF('ALL-Students'!B259='Master Answer Key'!$B258, 1, 0)</f>
        <v>1</v>
      </c>
      <c r="C256">
        <f>IF('ALL-Students'!C259='Master Answer Key'!$B258, 1, 0)</f>
        <v>1</v>
      </c>
      <c r="D256">
        <f>IF('ALL-Students'!D259='Master Answer Key'!$B258, 1, 0)</f>
        <v>1</v>
      </c>
      <c r="E256">
        <f>IF('ALL-Students'!E259='Master Answer Key'!$B258, 1, 0)</f>
        <v>1</v>
      </c>
      <c r="F256">
        <f>IF('ALL-Students'!F259='Master Answer Key'!$B258, 1, 0)</f>
        <v>1</v>
      </c>
      <c r="G256">
        <f>IF('ALL-Students'!G259='Master Answer Key'!$B258, 1, 0)</f>
        <v>0</v>
      </c>
      <c r="H256">
        <f>IF('ALL-Students'!H259='Master Answer Key'!$B258, 1, 0)</f>
        <v>1</v>
      </c>
      <c r="I256">
        <f>IF('ALL-Students'!I259='Master Answer Key'!$B258, 1, 0)</f>
        <v>1</v>
      </c>
      <c r="J256">
        <f>IF('ALL-Students'!J259='Master Answer Key'!$B258, 1, 0)</f>
        <v>1</v>
      </c>
      <c r="K256">
        <f>IF('ALL-Students'!K259='Master Answer Key'!$B258, 1, 0)</f>
        <v>1</v>
      </c>
      <c r="L256">
        <f>IF('ALL-Students'!L259='Master Answer Key'!$B258, 1, 0)</f>
        <v>1</v>
      </c>
      <c r="M256">
        <f>IF('ALL-Students'!M259='Master Answer Key'!$B258, 1, 0)</f>
        <v>1</v>
      </c>
      <c r="N256">
        <f>IF('ALL-Students'!N259='Master Answer Key'!$B258, 1, 0)</f>
        <v>1</v>
      </c>
      <c r="O256">
        <f>IF('ALL-Students'!O259='Master Answer Key'!$B258, 1, 0)</f>
        <v>1</v>
      </c>
      <c r="P256">
        <f>IF('ALL-Students'!P259='Master Answer Key'!$B258, 1, 0)</f>
        <v>1</v>
      </c>
      <c r="Q256">
        <f>IF('ALL-Students'!Q259='Master Answer Key'!$B258, 1, 0)</f>
        <v>1</v>
      </c>
      <c r="R256">
        <f>IF('ALL-Students'!R259='Master Answer Key'!$B258, 1, 0)</f>
        <v>1</v>
      </c>
      <c r="S256">
        <f>IF('ALL-Students'!S259='Master Answer Key'!$B258, 1, 0)</f>
        <v>1</v>
      </c>
      <c r="T256">
        <f>IF('ALL-Students'!T259='Master Answer Key'!$B258, 1, 0)</f>
        <v>1</v>
      </c>
      <c r="U256">
        <f>IF('ALL-Students'!U259='Master Answer Key'!$B258, 1, 0)</f>
        <v>1</v>
      </c>
      <c r="V256">
        <f>IF('ALL-Students'!V259='Master Answer Key'!$B258, 1, 0)</f>
        <v>1</v>
      </c>
      <c r="W256">
        <f>IF('ALL-Students'!W259='Master Answer Key'!$B258, 1, 0)</f>
        <v>0</v>
      </c>
      <c r="X256">
        <f>IF('ALL-Students'!X259='Master Answer Key'!$B258, 1, 0)</f>
        <v>0</v>
      </c>
      <c r="Y256">
        <f>IF('ALL-Students'!Y259='Master Answer Key'!$B258, 1, 0)</f>
        <v>0</v>
      </c>
      <c r="Z256">
        <f>IF('ALL-Students'!Z259='Master Answer Key'!$B258, 1, 0)</f>
        <v>0</v>
      </c>
      <c r="AA256">
        <f>IF('ALL-Students'!AA259='Master Answer Key'!$B258, 1, 0)</f>
        <v>1</v>
      </c>
      <c r="AB256">
        <f>IF('ALL-Students'!AB259='Master Answer Key'!$B258, 1, 0)</f>
        <v>1</v>
      </c>
      <c r="AC256">
        <f>IF('ALL-Students'!AC259='Master Answer Key'!$B258, 1, 0)</f>
        <v>0</v>
      </c>
      <c r="AD256">
        <f>IF('ALL-Students'!AD259='Master Answer Key'!$B258, 1, 0)</f>
        <v>1</v>
      </c>
      <c r="AE256">
        <f>IF('ALL-Students'!AE259='Master Answer Key'!$B258, 1, 0)</f>
        <v>1</v>
      </c>
      <c r="AF256">
        <f>IF('ALL-Students'!AF259='Master Answer Key'!$B258, 1, 0)</f>
        <v>0</v>
      </c>
      <c r="AG256">
        <f>IF('ALL-Students'!AG259='Master Answer Key'!$B258, 1, 0)</f>
        <v>1</v>
      </c>
      <c r="AH256">
        <f>IF('ALL-Students'!AH259='Master Answer Key'!$B258, 1, 0)</f>
        <v>1</v>
      </c>
      <c r="AI256">
        <f>IF('ALL-Students'!AI259='Master Answer Key'!$B258, 1, 0)</f>
        <v>1</v>
      </c>
      <c r="AJ256">
        <f>IF('ALL-Students'!AJ259='Master Answer Key'!$B258, 1, 0)</f>
        <v>1</v>
      </c>
      <c r="AK256">
        <f>IF('ALL-Students'!AK259='Master Answer Key'!$B258, 1, 0)</f>
        <v>1</v>
      </c>
      <c r="AL256">
        <f>IF('ALL-Students'!AL259='Master Answer Key'!$B258, 1, 0)</f>
        <v>0</v>
      </c>
      <c r="AM256">
        <f>IF('ALL-Students'!AM259='Master Answer Key'!$B258, 1, 0)</f>
        <v>1</v>
      </c>
      <c r="AN256">
        <f>IF('ALL-Students'!AN259='Master Answer Key'!$B258, 1, 0)</f>
        <v>0</v>
      </c>
      <c r="AO256">
        <f>IF('ALL-Students'!AO259='Master Answer Key'!$B258, 1, 0)</f>
        <v>1</v>
      </c>
      <c r="AP256">
        <f>IF('ALL-Students'!AP259='Master Answer Key'!$B258, 1, 0)</f>
        <v>1</v>
      </c>
      <c r="AQ256">
        <f>IF('ALL-Students'!AQ259='Master Answer Key'!$B258, 1, 0)</f>
        <v>1</v>
      </c>
      <c r="AR256">
        <f>IF('ALL-Students'!AR259='Master Answer Key'!$B258, 1, 0)</f>
        <v>1</v>
      </c>
      <c r="AS256">
        <f>IF('ALL-Students'!AS259='Master Answer Key'!$B258, 1, 0)</f>
        <v>0</v>
      </c>
      <c r="AT256">
        <f>IF('ALL-Students'!AT259='Master Answer Key'!$B258, 1, 0)</f>
        <v>1</v>
      </c>
      <c r="AU256">
        <f>IF('ALL-Students'!AU259='Master Answer Key'!$B258, 1, 0)</f>
        <v>1</v>
      </c>
      <c r="AV256">
        <f>IF('ALL-Students'!AV259='Master Answer Key'!$B258, 1, 0)</f>
        <v>0</v>
      </c>
      <c r="AW256">
        <f>IF('ALL-Students'!AW259='Master Answer Key'!$B258, 1, 0)</f>
        <v>1</v>
      </c>
      <c r="AX256">
        <f>IF('ALL-Students'!AX259='Master Answer Key'!$B258, 1, 0)</f>
        <v>1</v>
      </c>
      <c r="AY256">
        <f>IF('ALL-Students'!AY259='Master Answer Key'!$B258, 1, 0)</f>
        <v>1</v>
      </c>
      <c r="AZ256">
        <f>IF('ALL-Students'!AZ259='Master Answer Key'!$B258, 1, 0)</f>
        <v>1</v>
      </c>
      <c r="BA256">
        <f>IF('ALL-Students'!BA259='Master Answer Key'!$B258, 1, 0)</f>
        <v>1</v>
      </c>
      <c r="BB256">
        <f>IF('ALL-Students'!BB259='Master Answer Key'!$B258, 1, 0)</f>
        <v>1</v>
      </c>
      <c r="BC256">
        <f>IF('ALL-Students'!BC259='Master Answer Key'!$B258, 1, 0)</f>
        <v>1</v>
      </c>
      <c r="BD256">
        <f>IF('ALL-Students'!BD259='Master Answer Key'!$B258, 1, 0)</f>
        <v>1</v>
      </c>
      <c r="BE256">
        <f>IF('ALL-Students'!BE259='Master Answer Key'!$B258, 1, 0)</f>
        <v>1</v>
      </c>
      <c r="BF256">
        <f>IF('ALL-Students'!BF259='Master Answer Key'!$B258, 1, 0)</f>
        <v>1</v>
      </c>
      <c r="BG256">
        <f>IF('ALL-Students'!BG259='Master Answer Key'!$B258, 1, 0)</f>
        <v>1</v>
      </c>
      <c r="BH256">
        <f>IF('ALL-Students'!BH259='Master Answer Key'!$B258, 1, 0)</f>
        <v>1</v>
      </c>
      <c r="BI256">
        <f>IF('ALL-Students'!BI259='Master Answer Key'!$B258, 1, 0)</f>
        <v>1</v>
      </c>
      <c r="BJ256">
        <f>IF('ALL-Students'!BJ259='Master Answer Key'!$B258, 1, 0)</f>
        <v>1</v>
      </c>
      <c r="BK256">
        <f>IF('ALL-Students'!BK259='Master Answer Key'!$B258, 1, 0)</f>
        <v>1</v>
      </c>
      <c r="BL256">
        <f>IF('ALL-Students'!BL259='Master Answer Key'!$B258, 1, 0)</f>
        <v>1</v>
      </c>
      <c r="BM256">
        <f>IF('ALL-Students'!BM259='Master Answer Key'!$B258, 1, 0)</f>
        <v>1</v>
      </c>
      <c r="BN256">
        <f>IF('ALL-Students'!BN259='Master Answer Key'!$B258, 1, 0)</f>
        <v>1</v>
      </c>
      <c r="BO256">
        <f>IF('ALL-Students'!BO259='Master Answer Key'!$B258, 1, 0)</f>
        <v>1</v>
      </c>
      <c r="BP256">
        <f>IF('ALL-Students'!BP259='Master Answer Key'!$B258, 1, 0)</f>
        <v>1</v>
      </c>
      <c r="BQ256">
        <f>IF('ALL-Students'!BQ259='Master Answer Key'!$B258, 1, 0)</f>
        <v>1</v>
      </c>
      <c r="BR256">
        <f>IF('ALL-Students'!BR259='Master Answer Key'!$B258, 1, 0)</f>
        <v>1</v>
      </c>
      <c r="BS256">
        <f>IF('ALL-Students'!BS259='Master Answer Key'!$B258, 1, 0)</f>
        <v>1</v>
      </c>
      <c r="BT256">
        <f>IF('ALL-Students'!BT259='Master Answer Key'!$B258, 1, 0)</f>
        <v>1</v>
      </c>
      <c r="BU256">
        <f>IF('ALL-Students'!BU259='Master Answer Key'!$B258, 1, 0)</f>
        <v>1</v>
      </c>
      <c r="BV256">
        <f>IF('ALL-Students'!BV259='Master Answer Key'!$B258, 1, 0)</f>
        <v>1</v>
      </c>
      <c r="BW256">
        <f>IF('ALL-Students'!BW259='Master Answer Key'!$B258, 1, 0)</f>
        <v>1</v>
      </c>
      <c r="BX256">
        <f>IF('ALL-Students'!BX259='Master Answer Key'!$B258, 1, 0)</f>
        <v>1</v>
      </c>
      <c r="BY256">
        <f>IF('ALL-Students'!BY259='Master Answer Key'!$B258, 1, 0)</f>
        <v>1</v>
      </c>
      <c r="BZ256">
        <f>IF('ALL-Students'!BZ259='Master Answer Key'!$B258, 1, 0)</f>
        <v>1</v>
      </c>
      <c r="CA256">
        <f>IF('ALL-Students'!CA259='Master Answer Key'!$B258, 1, 0)</f>
        <v>1</v>
      </c>
      <c r="CB256">
        <f>IF('ALL-Students'!CB259='Master Answer Key'!$B258, 1, 0)</f>
        <v>1</v>
      </c>
      <c r="CC256">
        <f>IF('ALL-Students'!CC259='Master Answer Key'!$B258, 1, 0)</f>
        <v>1</v>
      </c>
    </row>
    <row r="257">
      <c r="A257" s="5" t="s">
        <v>361</v>
      </c>
      <c r="B257">
        <f>IF('ALL-Students'!B260='Master Answer Key'!$B259, 1, 0)</f>
        <v>1</v>
      </c>
      <c r="C257">
        <f>IF('ALL-Students'!C260='Master Answer Key'!$B259, 1, 0)</f>
        <v>0</v>
      </c>
      <c r="D257">
        <f>IF('ALL-Students'!D260='Master Answer Key'!$B259, 1, 0)</f>
        <v>1</v>
      </c>
      <c r="E257">
        <f>IF('ALL-Students'!E260='Master Answer Key'!$B259, 1, 0)</f>
        <v>1</v>
      </c>
      <c r="F257">
        <f>IF('ALL-Students'!F260='Master Answer Key'!$B259, 1, 0)</f>
        <v>1</v>
      </c>
      <c r="G257">
        <f>IF('ALL-Students'!G260='Master Answer Key'!$B259, 1, 0)</f>
        <v>0</v>
      </c>
      <c r="H257">
        <f>IF('ALL-Students'!H260='Master Answer Key'!$B259, 1, 0)</f>
        <v>1</v>
      </c>
      <c r="I257">
        <f>IF('ALL-Students'!I260='Master Answer Key'!$B259, 1, 0)</f>
        <v>0</v>
      </c>
      <c r="J257">
        <f>IF('ALL-Students'!J260='Master Answer Key'!$B259, 1, 0)</f>
        <v>1</v>
      </c>
      <c r="K257">
        <f>IF('ALL-Students'!K260='Master Answer Key'!$B259, 1, 0)</f>
        <v>1</v>
      </c>
      <c r="L257">
        <f>IF('ALL-Students'!L260='Master Answer Key'!$B259, 1, 0)</f>
        <v>1</v>
      </c>
      <c r="M257">
        <f>IF('ALL-Students'!M260='Master Answer Key'!$B259, 1, 0)</f>
        <v>1</v>
      </c>
      <c r="N257">
        <f>IF('ALL-Students'!N260='Master Answer Key'!$B259, 1, 0)</f>
        <v>0</v>
      </c>
      <c r="O257">
        <f>IF('ALL-Students'!O260='Master Answer Key'!$B259, 1, 0)</f>
        <v>1</v>
      </c>
      <c r="P257">
        <f>IF('ALL-Students'!P260='Master Answer Key'!$B259, 1, 0)</f>
        <v>1</v>
      </c>
      <c r="Q257">
        <f>IF('ALL-Students'!Q260='Master Answer Key'!$B259, 1, 0)</f>
        <v>0</v>
      </c>
      <c r="R257">
        <f>IF('ALL-Students'!R260='Master Answer Key'!$B259, 1, 0)</f>
        <v>0</v>
      </c>
      <c r="S257">
        <f>IF('ALL-Students'!S260='Master Answer Key'!$B259, 1, 0)</f>
        <v>1</v>
      </c>
      <c r="T257">
        <f>IF('ALL-Students'!T260='Master Answer Key'!$B259, 1, 0)</f>
        <v>1</v>
      </c>
      <c r="U257">
        <f>IF('ALL-Students'!U260='Master Answer Key'!$B259, 1, 0)</f>
        <v>0</v>
      </c>
      <c r="V257">
        <f>IF('ALL-Students'!V260='Master Answer Key'!$B259, 1, 0)</f>
        <v>0</v>
      </c>
      <c r="W257">
        <f>IF('ALL-Students'!W260='Master Answer Key'!$B259, 1, 0)</f>
        <v>0</v>
      </c>
      <c r="X257">
        <f>IF('ALL-Students'!X260='Master Answer Key'!$B259, 1, 0)</f>
        <v>0</v>
      </c>
      <c r="Y257">
        <f>IF('ALL-Students'!Y260='Master Answer Key'!$B259, 1, 0)</f>
        <v>0</v>
      </c>
      <c r="Z257">
        <f>IF('ALL-Students'!Z260='Master Answer Key'!$B259, 1, 0)</f>
        <v>0</v>
      </c>
      <c r="AA257">
        <f>IF('ALL-Students'!AA260='Master Answer Key'!$B259, 1, 0)</f>
        <v>1</v>
      </c>
      <c r="AB257">
        <f>IF('ALL-Students'!AB260='Master Answer Key'!$B259, 1, 0)</f>
        <v>1</v>
      </c>
      <c r="AC257">
        <f>IF('ALL-Students'!AC260='Master Answer Key'!$B259, 1, 0)</f>
        <v>0</v>
      </c>
      <c r="AD257">
        <f>IF('ALL-Students'!AD260='Master Answer Key'!$B259, 1, 0)</f>
        <v>1</v>
      </c>
      <c r="AE257">
        <f>IF('ALL-Students'!AE260='Master Answer Key'!$B259, 1, 0)</f>
        <v>0</v>
      </c>
      <c r="AF257">
        <f>IF('ALL-Students'!AF260='Master Answer Key'!$B259, 1, 0)</f>
        <v>0</v>
      </c>
      <c r="AG257">
        <f>IF('ALL-Students'!AG260='Master Answer Key'!$B259, 1, 0)</f>
        <v>1</v>
      </c>
      <c r="AH257">
        <f>IF('ALL-Students'!AH260='Master Answer Key'!$B259, 1, 0)</f>
        <v>1</v>
      </c>
      <c r="AI257">
        <f>IF('ALL-Students'!AI260='Master Answer Key'!$B259, 1, 0)</f>
        <v>1</v>
      </c>
      <c r="AJ257">
        <f>IF('ALL-Students'!AJ260='Master Answer Key'!$B259, 1, 0)</f>
        <v>1</v>
      </c>
      <c r="AK257">
        <f>IF('ALL-Students'!AK260='Master Answer Key'!$B259, 1, 0)</f>
        <v>1</v>
      </c>
      <c r="AL257">
        <f>IF('ALL-Students'!AL260='Master Answer Key'!$B259, 1, 0)</f>
        <v>0</v>
      </c>
      <c r="AM257">
        <f>IF('ALL-Students'!AM260='Master Answer Key'!$B259, 1, 0)</f>
        <v>0</v>
      </c>
      <c r="AN257">
        <f>IF('ALL-Students'!AN260='Master Answer Key'!$B259, 1, 0)</f>
        <v>0</v>
      </c>
      <c r="AO257">
        <f>IF('ALL-Students'!AO260='Master Answer Key'!$B259, 1, 0)</f>
        <v>1</v>
      </c>
      <c r="AP257">
        <f>IF('ALL-Students'!AP260='Master Answer Key'!$B259, 1, 0)</f>
        <v>1</v>
      </c>
      <c r="AQ257">
        <f>IF('ALL-Students'!AQ260='Master Answer Key'!$B259, 1, 0)</f>
        <v>1</v>
      </c>
      <c r="AR257">
        <f>IF('ALL-Students'!AR260='Master Answer Key'!$B259, 1, 0)</f>
        <v>1</v>
      </c>
      <c r="AS257">
        <f>IF('ALL-Students'!AS260='Master Answer Key'!$B259, 1, 0)</f>
        <v>0</v>
      </c>
      <c r="AT257">
        <f>IF('ALL-Students'!AT260='Master Answer Key'!$B259, 1, 0)</f>
        <v>1</v>
      </c>
      <c r="AU257">
        <f>IF('ALL-Students'!AU260='Master Answer Key'!$B259, 1, 0)</f>
        <v>1</v>
      </c>
      <c r="AV257">
        <f>IF('ALL-Students'!AV260='Master Answer Key'!$B259, 1, 0)</f>
        <v>0</v>
      </c>
      <c r="AW257">
        <f>IF('ALL-Students'!AW260='Master Answer Key'!$B259, 1, 0)</f>
        <v>1</v>
      </c>
      <c r="AX257">
        <f>IF('ALL-Students'!AX260='Master Answer Key'!$B259, 1, 0)</f>
        <v>1</v>
      </c>
      <c r="AY257">
        <f>IF('ALL-Students'!AY260='Master Answer Key'!$B259, 1, 0)</f>
        <v>1</v>
      </c>
      <c r="AZ257">
        <f>IF('ALL-Students'!AZ260='Master Answer Key'!$B259, 1, 0)</f>
        <v>0</v>
      </c>
      <c r="BA257">
        <f>IF('ALL-Students'!BA260='Master Answer Key'!$B259, 1, 0)</f>
        <v>1</v>
      </c>
      <c r="BB257">
        <f>IF('ALL-Students'!BB260='Master Answer Key'!$B259, 1, 0)</f>
        <v>1</v>
      </c>
      <c r="BC257">
        <f>IF('ALL-Students'!BC260='Master Answer Key'!$B259, 1, 0)</f>
        <v>1</v>
      </c>
      <c r="BD257">
        <f>IF('ALL-Students'!BD260='Master Answer Key'!$B259, 1, 0)</f>
        <v>1</v>
      </c>
      <c r="BE257">
        <f>IF('ALL-Students'!BE260='Master Answer Key'!$B259, 1, 0)</f>
        <v>1</v>
      </c>
      <c r="BF257">
        <f>IF('ALL-Students'!BF260='Master Answer Key'!$B259, 1, 0)</f>
        <v>1</v>
      </c>
      <c r="BG257">
        <f>IF('ALL-Students'!BG260='Master Answer Key'!$B259, 1, 0)</f>
        <v>1</v>
      </c>
      <c r="BH257">
        <f>IF('ALL-Students'!BH260='Master Answer Key'!$B259, 1, 0)</f>
        <v>1</v>
      </c>
      <c r="BI257">
        <f>IF('ALL-Students'!BI260='Master Answer Key'!$B259, 1, 0)</f>
        <v>1</v>
      </c>
      <c r="BJ257">
        <f>IF('ALL-Students'!BJ260='Master Answer Key'!$B259, 1, 0)</f>
        <v>1</v>
      </c>
      <c r="BK257">
        <f>IF('ALL-Students'!BK260='Master Answer Key'!$B259, 1, 0)</f>
        <v>0</v>
      </c>
      <c r="BL257">
        <f>IF('ALL-Students'!BL260='Master Answer Key'!$B259, 1, 0)</f>
        <v>0</v>
      </c>
      <c r="BM257">
        <f>IF('ALL-Students'!BM260='Master Answer Key'!$B259, 1, 0)</f>
        <v>1</v>
      </c>
      <c r="BN257">
        <f>IF('ALL-Students'!BN260='Master Answer Key'!$B259, 1, 0)</f>
        <v>1</v>
      </c>
      <c r="BO257">
        <f>IF('ALL-Students'!BO260='Master Answer Key'!$B259, 1, 0)</f>
        <v>1</v>
      </c>
      <c r="BP257">
        <f>IF('ALL-Students'!BP260='Master Answer Key'!$B259, 1, 0)</f>
        <v>1</v>
      </c>
      <c r="BQ257">
        <f>IF('ALL-Students'!BQ260='Master Answer Key'!$B259, 1, 0)</f>
        <v>1</v>
      </c>
      <c r="BR257">
        <f>IF('ALL-Students'!BR260='Master Answer Key'!$B259, 1, 0)</f>
        <v>1</v>
      </c>
      <c r="BS257">
        <f>IF('ALL-Students'!BS260='Master Answer Key'!$B259, 1, 0)</f>
        <v>1</v>
      </c>
      <c r="BT257">
        <f>IF('ALL-Students'!BT260='Master Answer Key'!$B259, 1, 0)</f>
        <v>1</v>
      </c>
      <c r="BU257">
        <f>IF('ALL-Students'!BU260='Master Answer Key'!$B259, 1, 0)</f>
        <v>1</v>
      </c>
      <c r="BV257">
        <f>IF('ALL-Students'!BV260='Master Answer Key'!$B259, 1, 0)</f>
        <v>1</v>
      </c>
      <c r="BW257">
        <f>IF('ALL-Students'!BW260='Master Answer Key'!$B259, 1, 0)</f>
        <v>1</v>
      </c>
      <c r="BX257">
        <f>IF('ALL-Students'!BX260='Master Answer Key'!$B259, 1, 0)</f>
        <v>1</v>
      </c>
      <c r="BY257">
        <f>IF('ALL-Students'!BY260='Master Answer Key'!$B259, 1, 0)</f>
        <v>1</v>
      </c>
      <c r="BZ257">
        <f>IF('ALL-Students'!BZ260='Master Answer Key'!$B259, 1, 0)</f>
        <v>1</v>
      </c>
      <c r="CA257">
        <f>IF('ALL-Students'!CA260='Master Answer Key'!$B259, 1, 0)</f>
        <v>1</v>
      </c>
      <c r="CB257">
        <f>IF('ALL-Students'!CB260='Master Answer Key'!$B259, 1, 0)</f>
        <v>1</v>
      </c>
      <c r="CC257">
        <f>IF('ALL-Students'!CC260='Master Answer Key'!$B259, 1, 0)</f>
        <v>1</v>
      </c>
    </row>
    <row r="258">
      <c r="A258" s="5" t="s">
        <v>362</v>
      </c>
      <c r="B258">
        <f>IF('ALL-Students'!B261='Master Answer Key'!$B260, 1, 0)</f>
        <v>1</v>
      </c>
      <c r="C258">
        <f>IF('ALL-Students'!C261='Master Answer Key'!$B260, 1, 0)</f>
        <v>0</v>
      </c>
      <c r="D258">
        <f>IF('ALL-Students'!D261='Master Answer Key'!$B260, 1, 0)</f>
        <v>1</v>
      </c>
      <c r="E258">
        <f>IF('ALL-Students'!E261='Master Answer Key'!$B260, 1, 0)</f>
        <v>1</v>
      </c>
      <c r="F258">
        <f>IF('ALL-Students'!F261='Master Answer Key'!$B260, 1, 0)</f>
        <v>1</v>
      </c>
      <c r="G258">
        <f>IF('ALL-Students'!G261='Master Answer Key'!$B260, 1, 0)</f>
        <v>0</v>
      </c>
      <c r="H258">
        <f>IF('ALL-Students'!H261='Master Answer Key'!$B260, 1, 0)</f>
        <v>1</v>
      </c>
      <c r="I258">
        <f>IF('ALL-Students'!I261='Master Answer Key'!$B260, 1, 0)</f>
        <v>0</v>
      </c>
      <c r="J258">
        <f>IF('ALL-Students'!J261='Master Answer Key'!$B260, 1, 0)</f>
        <v>1</v>
      </c>
      <c r="K258">
        <f>IF('ALL-Students'!K261='Master Answer Key'!$B260, 1, 0)</f>
        <v>1</v>
      </c>
      <c r="L258">
        <f>IF('ALL-Students'!L261='Master Answer Key'!$B260, 1, 0)</f>
        <v>1</v>
      </c>
      <c r="M258">
        <f>IF('ALL-Students'!M261='Master Answer Key'!$B260, 1, 0)</f>
        <v>1</v>
      </c>
      <c r="N258">
        <f>IF('ALL-Students'!N261='Master Answer Key'!$B260, 1, 0)</f>
        <v>0</v>
      </c>
      <c r="O258">
        <f>IF('ALL-Students'!O261='Master Answer Key'!$B260, 1, 0)</f>
        <v>1</v>
      </c>
      <c r="P258">
        <f>IF('ALL-Students'!P261='Master Answer Key'!$B260, 1, 0)</f>
        <v>0</v>
      </c>
      <c r="Q258">
        <f>IF('ALL-Students'!Q261='Master Answer Key'!$B260, 1, 0)</f>
        <v>1</v>
      </c>
      <c r="R258">
        <f>IF('ALL-Students'!R261='Master Answer Key'!$B260, 1, 0)</f>
        <v>0</v>
      </c>
      <c r="S258">
        <f>IF('ALL-Students'!S261='Master Answer Key'!$B260, 1, 0)</f>
        <v>0</v>
      </c>
      <c r="T258">
        <f>IF('ALL-Students'!T261='Master Answer Key'!$B260, 1, 0)</f>
        <v>1</v>
      </c>
      <c r="U258">
        <f>IF('ALL-Students'!U261='Master Answer Key'!$B260, 1, 0)</f>
        <v>0</v>
      </c>
      <c r="V258">
        <f>IF('ALL-Students'!V261='Master Answer Key'!$B260, 1, 0)</f>
        <v>0</v>
      </c>
      <c r="W258">
        <f>IF('ALL-Students'!W261='Master Answer Key'!$B260, 1, 0)</f>
        <v>0</v>
      </c>
      <c r="X258">
        <f>IF('ALL-Students'!X261='Master Answer Key'!$B260, 1, 0)</f>
        <v>0</v>
      </c>
      <c r="Y258">
        <f>IF('ALL-Students'!Y261='Master Answer Key'!$B260, 1, 0)</f>
        <v>0</v>
      </c>
      <c r="Z258">
        <f>IF('ALL-Students'!Z261='Master Answer Key'!$B260, 1, 0)</f>
        <v>0</v>
      </c>
      <c r="AA258">
        <f>IF('ALL-Students'!AA261='Master Answer Key'!$B260, 1, 0)</f>
        <v>0</v>
      </c>
      <c r="AB258">
        <f>IF('ALL-Students'!AB261='Master Answer Key'!$B260, 1, 0)</f>
        <v>0</v>
      </c>
      <c r="AC258">
        <f>IF('ALL-Students'!AC261='Master Answer Key'!$B260, 1, 0)</f>
        <v>0</v>
      </c>
      <c r="AD258">
        <f>IF('ALL-Students'!AD261='Master Answer Key'!$B260, 1, 0)</f>
        <v>1</v>
      </c>
      <c r="AE258">
        <f>IF('ALL-Students'!AE261='Master Answer Key'!$B260, 1, 0)</f>
        <v>0</v>
      </c>
      <c r="AF258">
        <f>IF('ALL-Students'!AF261='Master Answer Key'!$B260, 1, 0)</f>
        <v>0</v>
      </c>
      <c r="AG258">
        <f>IF('ALL-Students'!AG261='Master Answer Key'!$B260, 1, 0)</f>
        <v>0</v>
      </c>
      <c r="AH258">
        <f>IF('ALL-Students'!AH261='Master Answer Key'!$B260, 1, 0)</f>
        <v>1</v>
      </c>
      <c r="AI258">
        <f>IF('ALL-Students'!AI261='Master Answer Key'!$B260, 1, 0)</f>
        <v>1</v>
      </c>
      <c r="AJ258">
        <f>IF('ALL-Students'!AJ261='Master Answer Key'!$B260, 1, 0)</f>
        <v>1</v>
      </c>
      <c r="AK258">
        <f>IF('ALL-Students'!AK261='Master Answer Key'!$B260, 1, 0)</f>
        <v>0</v>
      </c>
      <c r="AL258">
        <f>IF('ALL-Students'!AL261='Master Answer Key'!$B260, 1, 0)</f>
        <v>1</v>
      </c>
      <c r="AM258">
        <f>IF('ALL-Students'!AM261='Master Answer Key'!$B260, 1, 0)</f>
        <v>0</v>
      </c>
      <c r="AN258">
        <f>IF('ALL-Students'!AN261='Master Answer Key'!$B260, 1, 0)</f>
        <v>0</v>
      </c>
      <c r="AO258">
        <f>IF('ALL-Students'!AO261='Master Answer Key'!$B260, 1, 0)</f>
        <v>1</v>
      </c>
      <c r="AP258">
        <f>IF('ALL-Students'!AP261='Master Answer Key'!$B260, 1, 0)</f>
        <v>1</v>
      </c>
      <c r="AQ258">
        <f>IF('ALL-Students'!AQ261='Master Answer Key'!$B260, 1, 0)</f>
        <v>1</v>
      </c>
      <c r="AR258">
        <f>IF('ALL-Students'!AR261='Master Answer Key'!$B260, 1, 0)</f>
        <v>1</v>
      </c>
      <c r="AS258">
        <f>IF('ALL-Students'!AS261='Master Answer Key'!$B260, 1, 0)</f>
        <v>0</v>
      </c>
      <c r="AT258">
        <f>IF('ALL-Students'!AT261='Master Answer Key'!$B260, 1, 0)</f>
        <v>1</v>
      </c>
      <c r="AU258">
        <f>IF('ALL-Students'!AU261='Master Answer Key'!$B260, 1, 0)</f>
        <v>1</v>
      </c>
      <c r="AV258">
        <f>IF('ALL-Students'!AV261='Master Answer Key'!$B260, 1, 0)</f>
        <v>0</v>
      </c>
      <c r="AW258">
        <f>IF('ALL-Students'!AW261='Master Answer Key'!$B260, 1, 0)</f>
        <v>1</v>
      </c>
      <c r="AX258">
        <f>IF('ALL-Students'!AX261='Master Answer Key'!$B260, 1, 0)</f>
        <v>1</v>
      </c>
      <c r="AY258">
        <f>IF('ALL-Students'!AY261='Master Answer Key'!$B260, 1, 0)</f>
        <v>1</v>
      </c>
      <c r="AZ258">
        <f>IF('ALL-Students'!AZ261='Master Answer Key'!$B260, 1, 0)</f>
        <v>1</v>
      </c>
      <c r="BA258">
        <f>IF('ALL-Students'!BA261='Master Answer Key'!$B260, 1, 0)</f>
        <v>1</v>
      </c>
      <c r="BB258">
        <f>IF('ALL-Students'!BB261='Master Answer Key'!$B260, 1, 0)</f>
        <v>1</v>
      </c>
      <c r="BC258">
        <f>IF('ALL-Students'!BC261='Master Answer Key'!$B260, 1, 0)</f>
        <v>1</v>
      </c>
      <c r="BD258">
        <f>IF('ALL-Students'!BD261='Master Answer Key'!$B260, 1, 0)</f>
        <v>1</v>
      </c>
      <c r="BE258">
        <f>IF('ALL-Students'!BE261='Master Answer Key'!$B260, 1, 0)</f>
        <v>1</v>
      </c>
      <c r="BF258">
        <f>IF('ALL-Students'!BF261='Master Answer Key'!$B260, 1, 0)</f>
        <v>1</v>
      </c>
      <c r="BG258">
        <f>IF('ALL-Students'!BG261='Master Answer Key'!$B260, 1, 0)</f>
        <v>1</v>
      </c>
      <c r="BH258">
        <f>IF('ALL-Students'!BH261='Master Answer Key'!$B260, 1, 0)</f>
        <v>1</v>
      </c>
      <c r="BI258">
        <f>IF('ALL-Students'!BI261='Master Answer Key'!$B260, 1, 0)</f>
        <v>1</v>
      </c>
      <c r="BJ258">
        <f>IF('ALL-Students'!BJ261='Master Answer Key'!$B260, 1, 0)</f>
        <v>1</v>
      </c>
      <c r="BK258">
        <f>IF('ALL-Students'!BK261='Master Answer Key'!$B260, 1, 0)</f>
        <v>0</v>
      </c>
      <c r="BL258">
        <f>IF('ALL-Students'!BL261='Master Answer Key'!$B260, 1, 0)</f>
        <v>1</v>
      </c>
      <c r="BM258">
        <f>IF('ALL-Students'!BM261='Master Answer Key'!$B260, 1, 0)</f>
        <v>1</v>
      </c>
      <c r="BN258">
        <f>IF('ALL-Students'!BN261='Master Answer Key'!$B260, 1, 0)</f>
        <v>1</v>
      </c>
      <c r="BO258">
        <f>IF('ALL-Students'!BO261='Master Answer Key'!$B260, 1, 0)</f>
        <v>1</v>
      </c>
      <c r="BP258">
        <f>IF('ALL-Students'!BP261='Master Answer Key'!$B260, 1, 0)</f>
        <v>1</v>
      </c>
      <c r="BQ258">
        <f>IF('ALL-Students'!BQ261='Master Answer Key'!$B260, 1, 0)</f>
        <v>1</v>
      </c>
      <c r="BR258">
        <f>IF('ALL-Students'!BR261='Master Answer Key'!$B260, 1, 0)</f>
        <v>1</v>
      </c>
      <c r="BS258">
        <f>IF('ALL-Students'!BS261='Master Answer Key'!$B260, 1, 0)</f>
        <v>1</v>
      </c>
      <c r="BT258">
        <f>IF('ALL-Students'!BT261='Master Answer Key'!$B260, 1, 0)</f>
        <v>1</v>
      </c>
      <c r="BU258">
        <f>IF('ALL-Students'!BU261='Master Answer Key'!$B260, 1, 0)</f>
        <v>1</v>
      </c>
      <c r="BV258">
        <f>IF('ALL-Students'!BV261='Master Answer Key'!$B260, 1, 0)</f>
        <v>1</v>
      </c>
      <c r="BW258">
        <f>IF('ALL-Students'!BW261='Master Answer Key'!$B260, 1, 0)</f>
        <v>1</v>
      </c>
      <c r="BX258">
        <f>IF('ALL-Students'!BX261='Master Answer Key'!$B260, 1, 0)</f>
        <v>1</v>
      </c>
      <c r="BY258">
        <f>IF('ALL-Students'!BY261='Master Answer Key'!$B260, 1, 0)</f>
        <v>1</v>
      </c>
      <c r="BZ258">
        <f>IF('ALL-Students'!BZ261='Master Answer Key'!$B260, 1, 0)</f>
        <v>1</v>
      </c>
      <c r="CA258">
        <f>IF('ALL-Students'!CA261='Master Answer Key'!$B260, 1, 0)</f>
        <v>1</v>
      </c>
      <c r="CB258">
        <f>IF('ALL-Students'!CB261='Master Answer Key'!$B260, 1, 0)</f>
        <v>1</v>
      </c>
      <c r="CC258">
        <f>IF('ALL-Students'!CC261='Master Answer Key'!$B260, 1, 0)</f>
        <v>0</v>
      </c>
    </row>
    <row r="259">
      <c r="A259" s="5" t="s">
        <v>363</v>
      </c>
      <c r="B259">
        <f>IF('ALL-Students'!B262='Master Answer Key'!$B261, 1, 0)</f>
        <v>0</v>
      </c>
      <c r="C259">
        <f>IF('ALL-Students'!C262='Master Answer Key'!$B261, 1, 0)</f>
        <v>0</v>
      </c>
      <c r="D259">
        <f>IF('ALL-Students'!D262='Master Answer Key'!$B261, 1, 0)</f>
        <v>0</v>
      </c>
      <c r="E259">
        <f>IF('ALL-Students'!E262='Master Answer Key'!$B261, 1, 0)</f>
        <v>0</v>
      </c>
      <c r="F259">
        <f>IF('ALL-Students'!F262='Master Answer Key'!$B261, 1, 0)</f>
        <v>0</v>
      </c>
      <c r="G259">
        <f>IF('ALL-Students'!G262='Master Answer Key'!$B261, 1, 0)</f>
        <v>0</v>
      </c>
      <c r="H259">
        <f>IF('ALL-Students'!H262='Master Answer Key'!$B261, 1, 0)</f>
        <v>0</v>
      </c>
      <c r="I259">
        <f>IF('ALL-Students'!I262='Master Answer Key'!$B261, 1, 0)</f>
        <v>0</v>
      </c>
      <c r="J259">
        <f>IF('ALL-Students'!J262='Master Answer Key'!$B261, 1, 0)</f>
        <v>0</v>
      </c>
      <c r="K259">
        <f>IF('ALL-Students'!K262='Master Answer Key'!$B261, 1, 0)</f>
        <v>0</v>
      </c>
      <c r="L259">
        <f>IF('ALL-Students'!L262='Master Answer Key'!$B261, 1, 0)</f>
        <v>0</v>
      </c>
      <c r="M259">
        <f>IF('ALL-Students'!M262='Master Answer Key'!$B261, 1, 0)</f>
        <v>1</v>
      </c>
      <c r="N259">
        <f>IF('ALL-Students'!N262='Master Answer Key'!$B261, 1, 0)</f>
        <v>0</v>
      </c>
      <c r="O259">
        <f>IF('ALL-Students'!O262='Master Answer Key'!$B261, 1, 0)</f>
        <v>0</v>
      </c>
      <c r="P259">
        <f>IF('ALL-Students'!P262='Master Answer Key'!$B261, 1, 0)</f>
        <v>0</v>
      </c>
      <c r="Q259">
        <f>IF('ALL-Students'!Q262='Master Answer Key'!$B261, 1, 0)</f>
        <v>0</v>
      </c>
      <c r="R259">
        <f>IF('ALL-Students'!R262='Master Answer Key'!$B261, 1, 0)</f>
        <v>0</v>
      </c>
      <c r="S259">
        <f>IF('ALL-Students'!S262='Master Answer Key'!$B261, 1, 0)</f>
        <v>0</v>
      </c>
      <c r="T259">
        <f>IF('ALL-Students'!T262='Master Answer Key'!$B261, 1, 0)</f>
        <v>0</v>
      </c>
      <c r="U259">
        <f>IF('ALL-Students'!U262='Master Answer Key'!$B261, 1, 0)</f>
        <v>0</v>
      </c>
      <c r="V259">
        <f>IF('ALL-Students'!V262='Master Answer Key'!$B261, 1, 0)</f>
        <v>0</v>
      </c>
      <c r="W259">
        <f>IF('ALL-Students'!W262='Master Answer Key'!$B261, 1, 0)</f>
        <v>0</v>
      </c>
      <c r="X259">
        <f>IF('ALL-Students'!X262='Master Answer Key'!$B261, 1, 0)</f>
        <v>1</v>
      </c>
      <c r="Y259">
        <f>IF('ALL-Students'!Y262='Master Answer Key'!$B261, 1, 0)</f>
        <v>0</v>
      </c>
      <c r="Z259">
        <f>IF('ALL-Students'!Z262='Master Answer Key'!$B261, 1, 0)</f>
        <v>0</v>
      </c>
      <c r="AA259">
        <f>IF('ALL-Students'!AA262='Master Answer Key'!$B261, 1, 0)</f>
        <v>0</v>
      </c>
      <c r="AB259">
        <f>IF('ALL-Students'!AB262='Master Answer Key'!$B261, 1, 0)</f>
        <v>0</v>
      </c>
      <c r="AC259">
        <f>IF('ALL-Students'!AC262='Master Answer Key'!$B261, 1, 0)</f>
        <v>0</v>
      </c>
      <c r="AD259">
        <f>IF('ALL-Students'!AD262='Master Answer Key'!$B261, 1, 0)</f>
        <v>0</v>
      </c>
      <c r="AE259">
        <f>IF('ALL-Students'!AE262='Master Answer Key'!$B261, 1, 0)</f>
        <v>0</v>
      </c>
      <c r="AF259">
        <f>IF('ALL-Students'!AF262='Master Answer Key'!$B261, 1, 0)</f>
        <v>0</v>
      </c>
      <c r="AG259">
        <f>IF('ALL-Students'!AG262='Master Answer Key'!$B261, 1, 0)</f>
        <v>1</v>
      </c>
      <c r="AH259">
        <f>IF('ALL-Students'!AH262='Master Answer Key'!$B261, 1, 0)</f>
        <v>0</v>
      </c>
      <c r="AI259">
        <f>IF('ALL-Students'!AI262='Master Answer Key'!$B261, 1, 0)</f>
        <v>0</v>
      </c>
      <c r="AJ259">
        <f>IF('ALL-Students'!AJ262='Master Answer Key'!$B261, 1, 0)</f>
        <v>0</v>
      </c>
      <c r="AK259">
        <f>IF('ALL-Students'!AK262='Master Answer Key'!$B261, 1, 0)</f>
        <v>0</v>
      </c>
      <c r="AL259">
        <f>IF('ALL-Students'!AL262='Master Answer Key'!$B261, 1, 0)</f>
        <v>0</v>
      </c>
      <c r="AM259">
        <f>IF('ALL-Students'!AM262='Master Answer Key'!$B261, 1, 0)</f>
        <v>0</v>
      </c>
      <c r="AN259">
        <f>IF('ALL-Students'!AN262='Master Answer Key'!$B261, 1, 0)</f>
        <v>0</v>
      </c>
      <c r="AO259">
        <f>IF('ALL-Students'!AO262='Master Answer Key'!$B261, 1, 0)</f>
        <v>0</v>
      </c>
      <c r="AP259">
        <f>IF('ALL-Students'!AP262='Master Answer Key'!$B261, 1, 0)</f>
        <v>0</v>
      </c>
      <c r="AQ259">
        <f>IF('ALL-Students'!AQ262='Master Answer Key'!$B261, 1, 0)</f>
        <v>1</v>
      </c>
      <c r="AR259">
        <f>IF('ALL-Students'!AR262='Master Answer Key'!$B261, 1, 0)</f>
        <v>0</v>
      </c>
      <c r="AS259">
        <f>IF('ALL-Students'!AS262='Master Answer Key'!$B261, 1, 0)</f>
        <v>0</v>
      </c>
      <c r="AT259">
        <f>IF('ALL-Students'!AT262='Master Answer Key'!$B261, 1, 0)</f>
        <v>1</v>
      </c>
      <c r="AU259">
        <f>IF('ALL-Students'!AU262='Master Answer Key'!$B261, 1, 0)</f>
        <v>1</v>
      </c>
      <c r="AV259">
        <f>IF('ALL-Students'!AV262='Master Answer Key'!$B261, 1, 0)</f>
        <v>0</v>
      </c>
      <c r="AW259">
        <f>IF('ALL-Students'!AW262='Master Answer Key'!$B261, 1, 0)</f>
        <v>0</v>
      </c>
      <c r="AX259">
        <f>IF('ALL-Students'!AX262='Master Answer Key'!$B261, 1, 0)</f>
        <v>0</v>
      </c>
      <c r="AY259">
        <f>IF('ALL-Students'!AY262='Master Answer Key'!$B261, 1, 0)</f>
        <v>0</v>
      </c>
      <c r="AZ259">
        <f>IF('ALL-Students'!AZ262='Master Answer Key'!$B261, 1, 0)</f>
        <v>0</v>
      </c>
      <c r="BA259">
        <f>IF('ALL-Students'!BA262='Master Answer Key'!$B261, 1, 0)</f>
        <v>0</v>
      </c>
      <c r="BB259">
        <f>IF('ALL-Students'!BB262='Master Answer Key'!$B261, 1, 0)</f>
        <v>0</v>
      </c>
      <c r="BC259">
        <f>IF('ALL-Students'!BC262='Master Answer Key'!$B261, 1, 0)</f>
        <v>0</v>
      </c>
      <c r="BD259">
        <f>IF('ALL-Students'!BD262='Master Answer Key'!$B261, 1, 0)</f>
        <v>0</v>
      </c>
      <c r="BE259">
        <f>IF('ALL-Students'!BE262='Master Answer Key'!$B261, 1, 0)</f>
        <v>0</v>
      </c>
      <c r="BF259">
        <f>IF('ALL-Students'!BF262='Master Answer Key'!$B261, 1, 0)</f>
        <v>1</v>
      </c>
      <c r="BG259">
        <f>IF('ALL-Students'!BG262='Master Answer Key'!$B261, 1, 0)</f>
        <v>0</v>
      </c>
      <c r="BH259">
        <f>IF('ALL-Students'!BH262='Master Answer Key'!$B261, 1, 0)</f>
        <v>1</v>
      </c>
      <c r="BI259">
        <f>IF('ALL-Students'!BI262='Master Answer Key'!$B261, 1, 0)</f>
        <v>0</v>
      </c>
      <c r="BJ259">
        <f>IF('ALL-Students'!BJ262='Master Answer Key'!$B261, 1, 0)</f>
        <v>1</v>
      </c>
      <c r="BK259">
        <f>IF('ALL-Students'!BK262='Master Answer Key'!$B261, 1, 0)</f>
        <v>0</v>
      </c>
      <c r="BL259">
        <f>IF('ALL-Students'!BL262='Master Answer Key'!$B261, 1, 0)</f>
        <v>1</v>
      </c>
      <c r="BM259">
        <f>IF('ALL-Students'!BM262='Master Answer Key'!$B261, 1, 0)</f>
        <v>0</v>
      </c>
      <c r="BN259">
        <f>IF('ALL-Students'!BN262='Master Answer Key'!$B261, 1, 0)</f>
        <v>1</v>
      </c>
      <c r="BO259">
        <f>IF('ALL-Students'!BO262='Master Answer Key'!$B261, 1, 0)</f>
        <v>0</v>
      </c>
      <c r="BP259">
        <f>IF('ALL-Students'!BP262='Master Answer Key'!$B261, 1, 0)</f>
        <v>0</v>
      </c>
      <c r="BQ259">
        <f>IF('ALL-Students'!BQ262='Master Answer Key'!$B261, 1, 0)</f>
        <v>0</v>
      </c>
      <c r="BR259">
        <f>IF('ALL-Students'!BR262='Master Answer Key'!$B261, 1, 0)</f>
        <v>0</v>
      </c>
      <c r="BS259">
        <f>IF('ALL-Students'!BS262='Master Answer Key'!$B261, 1, 0)</f>
        <v>0</v>
      </c>
      <c r="BT259">
        <f>IF('ALL-Students'!BT262='Master Answer Key'!$B261, 1, 0)</f>
        <v>0</v>
      </c>
      <c r="BU259">
        <f>IF('ALL-Students'!BU262='Master Answer Key'!$B261, 1, 0)</f>
        <v>0</v>
      </c>
      <c r="BV259">
        <f>IF('ALL-Students'!BV262='Master Answer Key'!$B261, 1, 0)</f>
        <v>0</v>
      </c>
      <c r="BW259">
        <f>IF('ALL-Students'!BW262='Master Answer Key'!$B261, 1, 0)</f>
        <v>0</v>
      </c>
      <c r="BX259">
        <f>IF('ALL-Students'!BX262='Master Answer Key'!$B261, 1, 0)</f>
        <v>0</v>
      </c>
      <c r="BY259">
        <f>IF('ALL-Students'!BY262='Master Answer Key'!$B261, 1, 0)</f>
        <v>1</v>
      </c>
      <c r="BZ259">
        <f>IF('ALL-Students'!BZ262='Master Answer Key'!$B261, 1, 0)</f>
        <v>0</v>
      </c>
      <c r="CA259">
        <f>IF('ALL-Students'!CA262='Master Answer Key'!$B261, 1, 0)</f>
        <v>1</v>
      </c>
      <c r="CB259">
        <f>IF('ALL-Students'!CB262='Master Answer Key'!$B261, 1, 0)</f>
        <v>0</v>
      </c>
      <c r="CC259">
        <f>IF('ALL-Students'!CC262='Master Answer Key'!$B261, 1, 0)</f>
        <v>0</v>
      </c>
    </row>
    <row r="260">
      <c r="A260" s="5" t="s">
        <v>364</v>
      </c>
      <c r="B260">
        <f>IF('ALL-Students'!B263='Master Answer Key'!$B262, 1, 0)</f>
        <v>1</v>
      </c>
      <c r="C260">
        <f>IF('ALL-Students'!C263='Master Answer Key'!$B262, 1, 0)</f>
        <v>0</v>
      </c>
      <c r="D260">
        <f>IF('ALL-Students'!D263='Master Answer Key'!$B262, 1, 0)</f>
        <v>0</v>
      </c>
      <c r="E260">
        <f>IF('ALL-Students'!E263='Master Answer Key'!$B262, 1, 0)</f>
        <v>1</v>
      </c>
      <c r="F260">
        <f>IF('ALL-Students'!F263='Master Answer Key'!$B262, 1, 0)</f>
        <v>1</v>
      </c>
      <c r="G260">
        <f>IF('ALL-Students'!G263='Master Answer Key'!$B262, 1, 0)</f>
        <v>0</v>
      </c>
      <c r="H260">
        <f>IF('ALL-Students'!H263='Master Answer Key'!$B262, 1, 0)</f>
        <v>0</v>
      </c>
      <c r="I260">
        <f>IF('ALL-Students'!I263='Master Answer Key'!$B262, 1, 0)</f>
        <v>1</v>
      </c>
      <c r="J260">
        <f>IF('ALL-Students'!J263='Master Answer Key'!$B262, 1, 0)</f>
        <v>0</v>
      </c>
      <c r="K260">
        <f>IF('ALL-Students'!K263='Master Answer Key'!$B262, 1, 0)</f>
        <v>0</v>
      </c>
      <c r="L260">
        <f>IF('ALL-Students'!L263='Master Answer Key'!$B262, 1, 0)</f>
        <v>0</v>
      </c>
      <c r="M260">
        <f>IF('ALL-Students'!M263='Master Answer Key'!$B262, 1, 0)</f>
        <v>1</v>
      </c>
      <c r="N260">
        <f>IF('ALL-Students'!N263='Master Answer Key'!$B262, 1, 0)</f>
        <v>1</v>
      </c>
      <c r="O260">
        <f>IF('ALL-Students'!O263='Master Answer Key'!$B262, 1, 0)</f>
        <v>1</v>
      </c>
      <c r="P260">
        <f>IF('ALL-Students'!P263='Master Answer Key'!$B262, 1, 0)</f>
        <v>0</v>
      </c>
      <c r="Q260">
        <f>IF('ALL-Students'!Q263='Master Answer Key'!$B262, 1, 0)</f>
        <v>0</v>
      </c>
      <c r="R260">
        <f>IF('ALL-Students'!R263='Master Answer Key'!$B262, 1, 0)</f>
        <v>1</v>
      </c>
      <c r="S260">
        <f>IF('ALL-Students'!S263='Master Answer Key'!$B262, 1, 0)</f>
        <v>1</v>
      </c>
      <c r="T260">
        <f>IF('ALL-Students'!T263='Master Answer Key'!$B262, 1, 0)</f>
        <v>1</v>
      </c>
      <c r="U260">
        <f>IF('ALL-Students'!U263='Master Answer Key'!$B262, 1, 0)</f>
        <v>1</v>
      </c>
      <c r="V260">
        <f>IF('ALL-Students'!V263='Master Answer Key'!$B262, 1, 0)</f>
        <v>1</v>
      </c>
      <c r="W260">
        <f>IF('ALL-Students'!W263='Master Answer Key'!$B262, 1, 0)</f>
        <v>0</v>
      </c>
      <c r="X260">
        <f>IF('ALL-Students'!X263='Master Answer Key'!$B262, 1, 0)</f>
        <v>1</v>
      </c>
      <c r="Y260">
        <f>IF('ALL-Students'!Y263='Master Answer Key'!$B262, 1, 0)</f>
        <v>0</v>
      </c>
      <c r="Z260">
        <f>IF('ALL-Students'!Z263='Master Answer Key'!$B262, 1, 0)</f>
        <v>0</v>
      </c>
      <c r="AA260">
        <f>IF('ALL-Students'!AA263='Master Answer Key'!$B262, 1, 0)</f>
        <v>1</v>
      </c>
      <c r="AB260">
        <f>IF('ALL-Students'!AB263='Master Answer Key'!$B262, 1, 0)</f>
        <v>0</v>
      </c>
      <c r="AC260">
        <f>IF('ALL-Students'!AC263='Master Answer Key'!$B262, 1, 0)</f>
        <v>1</v>
      </c>
      <c r="AD260">
        <f>IF('ALL-Students'!AD263='Master Answer Key'!$B262, 1, 0)</f>
        <v>1</v>
      </c>
      <c r="AE260">
        <f>IF('ALL-Students'!AE263='Master Answer Key'!$B262, 1, 0)</f>
        <v>0</v>
      </c>
      <c r="AF260">
        <f>IF('ALL-Students'!AF263='Master Answer Key'!$B262, 1, 0)</f>
        <v>1</v>
      </c>
      <c r="AG260">
        <f>IF('ALL-Students'!AG263='Master Answer Key'!$B262, 1, 0)</f>
        <v>0</v>
      </c>
      <c r="AH260">
        <f>IF('ALL-Students'!AH263='Master Answer Key'!$B262, 1, 0)</f>
        <v>1</v>
      </c>
      <c r="AI260">
        <f>IF('ALL-Students'!AI263='Master Answer Key'!$B262, 1, 0)</f>
        <v>1</v>
      </c>
      <c r="AJ260">
        <f>IF('ALL-Students'!AJ263='Master Answer Key'!$B262, 1, 0)</f>
        <v>0</v>
      </c>
      <c r="AK260">
        <f>IF('ALL-Students'!AK263='Master Answer Key'!$B262, 1, 0)</f>
        <v>1</v>
      </c>
      <c r="AL260">
        <f>IF('ALL-Students'!AL263='Master Answer Key'!$B262, 1, 0)</f>
        <v>0</v>
      </c>
      <c r="AM260">
        <f>IF('ALL-Students'!AM263='Master Answer Key'!$B262, 1, 0)</f>
        <v>0</v>
      </c>
      <c r="AN260">
        <f>IF('ALL-Students'!AN263='Master Answer Key'!$B262, 1, 0)</f>
        <v>0</v>
      </c>
      <c r="AO260">
        <f>IF('ALL-Students'!AO263='Master Answer Key'!$B262, 1, 0)</f>
        <v>1</v>
      </c>
      <c r="AP260">
        <f>IF('ALL-Students'!AP263='Master Answer Key'!$B262, 1, 0)</f>
        <v>0</v>
      </c>
      <c r="AQ260">
        <f>IF('ALL-Students'!AQ263='Master Answer Key'!$B262, 1, 0)</f>
        <v>1</v>
      </c>
      <c r="AR260">
        <f>IF('ALL-Students'!AR263='Master Answer Key'!$B262, 1, 0)</f>
        <v>0</v>
      </c>
      <c r="AS260">
        <f>IF('ALL-Students'!AS263='Master Answer Key'!$B262, 1, 0)</f>
        <v>0</v>
      </c>
      <c r="AT260">
        <f>IF('ALL-Students'!AT263='Master Answer Key'!$B262, 1, 0)</f>
        <v>0</v>
      </c>
      <c r="AU260">
        <f>IF('ALL-Students'!AU263='Master Answer Key'!$B262, 1, 0)</f>
        <v>0</v>
      </c>
      <c r="AV260">
        <f>IF('ALL-Students'!AV263='Master Answer Key'!$B262, 1, 0)</f>
        <v>0</v>
      </c>
      <c r="AW260">
        <f>IF('ALL-Students'!AW263='Master Answer Key'!$B262, 1, 0)</f>
        <v>1</v>
      </c>
      <c r="AX260">
        <f>IF('ALL-Students'!AX263='Master Answer Key'!$B262, 1, 0)</f>
        <v>1</v>
      </c>
      <c r="AY260">
        <f>IF('ALL-Students'!AY263='Master Answer Key'!$B262, 1, 0)</f>
        <v>0</v>
      </c>
      <c r="AZ260">
        <f>IF('ALL-Students'!AZ263='Master Answer Key'!$B262, 1, 0)</f>
        <v>1</v>
      </c>
      <c r="BA260">
        <f>IF('ALL-Students'!BA263='Master Answer Key'!$B262, 1, 0)</f>
        <v>1</v>
      </c>
      <c r="BB260">
        <f>IF('ALL-Students'!BB263='Master Answer Key'!$B262, 1, 0)</f>
        <v>0</v>
      </c>
      <c r="BC260">
        <f>IF('ALL-Students'!BC263='Master Answer Key'!$B262, 1, 0)</f>
        <v>1</v>
      </c>
      <c r="BD260">
        <f>IF('ALL-Students'!BD263='Master Answer Key'!$B262, 1, 0)</f>
        <v>0</v>
      </c>
      <c r="BE260">
        <f>IF('ALL-Students'!BE263='Master Answer Key'!$B262, 1, 0)</f>
        <v>1</v>
      </c>
      <c r="BF260">
        <f>IF('ALL-Students'!BF263='Master Answer Key'!$B262, 1, 0)</f>
        <v>1</v>
      </c>
      <c r="BG260">
        <f>IF('ALL-Students'!BG263='Master Answer Key'!$B262, 1, 0)</f>
        <v>1</v>
      </c>
      <c r="BH260">
        <f>IF('ALL-Students'!BH263='Master Answer Key'!$B262, 1, 0)</f>
        <v>0</v>
      </c>
      <c r="BI260">
        <f>IF('ALL-Students'!BI263='Master Answer Key'!$B262, 1, 0)</f>
        <v>0</v>
      </c>
      <c r="BJ260">
        <f>IF('ALL-Students'!BJ263='Master Answer Key'!$B262, 1, 0)</f>
        <v>1</v>
      </c>
      <c r="BK260">
        <f>IF('ALL-Students'!BK263='Master Answer Key'!$B262, 1, 0)</f>
        <v>1</v>
      </c>
      <c r="BL260">
        <f>IF('ALL-Students'!BL263='Master Answer Key'!$B262, 1, 0)</f>
        <v>1</v>
      </c>
      <c r="BM260">
        <f>IF('ALL-Students'!BM263='Master Answer Key'!$B262, 1, 0)</f>
        <v>1</v>
      </c>
      <c r="BN260">
        <f>IF('ALL-Students'!BN263='Master Answer Key'!$B262, 1, 0)</f>
        <v>1</v>
      </c>
      <c r="BO260">
        <f>IF('ALL-Students'!BO263='Master Answer Key'!$B262, 1, 0)</f>
        <v>0</v>
      </c>
      <c r="BP260">
        <f>IF('ALL-Students'!BP263='Master Answer Key'!$B262, 1, 0)</f>
        <v>1</v>
      </c>
      <c r="BQ260">
        <f>IF('ALL-Students'!BQ263='Master Answer Key'!$B262, 1, 0)</f>
        <v>1</v>
      </c>
      <c r="BR260">
        <f>IF('ALL-Students'!BR263='Master Answer Key'!$B262, 1, 0)</f>
        <v>0</v>
      </c>
      <c r="BS260">
        <f>IF('ALL-Students'!BS263='Master Answer Key'!$B262, 1, 0)</f>
        <v>1</v>
      </c>
      <c r="BT260">
        <f>IF('ALL-Students'!BT263='Master Answer Key'!$B262, 1, 0)</f>
        <v>0</v>
      </c>
      <c r="BU260">
        <f>IF('ALL-Students'!BU263='Master Answer Key'!$B262, 1, 0)</f>
        <v>1</v>
      </c>
      <c r="BV260">
        <f>IF('ALL-Students'!BV263='Master Answer Key'!$B262, 1, 0)</f>
        <v>1</v>
      </c>
      <c r="BW260">
        <f>IF('ALL-Students'!BW263='Master Answer Key'!$B262, 1, 0)</f>
        <v>0</v>
      </c>
      <c r="BX260">
        <f>IF('ALL-Students'!BX263='Master Answer Key'!$B262, 1, 0)</f>
        <v>1</v>
      </c>
      <c r="BY260">
        <f>IF('ALL-Students'!BY263='Master Answer Key'!$B262, 1, 0)</f>
        <v>1</v>
      </c>
      <c r="BZ260">
        <f>IF('ALL-Students'!BZ263='Master Answer Key'!$B262, 1, 0)</f>
        <v>1</v>
      </c>
      <c r="CA260">
        <f>IF('ALL-Students'!CA263='Master Answer Key'!$B262, 1, 0)</f>
        <v>1</v>
      </c>
      <c r="CB260">
        <f>IF('ALL-Students'!CB263='Master Answer Key'!$B262, 1, 0)</f>
        <v>0</v>
      </c>
      <c r="CC260">
        <f>IF('ALL-Students'!CC263='Master Answer Key'!$B262, 1, 0)</f>
        <v>1</v>
      </c>
    </row>
    <row r="261">
      <c r="A261" s="5" t="s">
        <v>365</v>
      </c>
      <c r="B261">
        <f>IF('ALL-Students'!B264='Master Answer Key'!$B263, 1, 0)</f>
        <v>1</v>
      </c>
      <c r="C261">
        <f>IF('ALL-Students'!C264='Master Answer Key'!$B263, 1, 0)</f>
        <v>1</v>
      </c>
      <c r="D261">
        <f>IF('ALL-Students'!D264='Master Answer Key'!$B263, 1, 0)</f>
        <v>1</v>
      </c>
      <c r="E261">
        <f>IF('ALL-Students'!E264='Master Answer Key'!$B263, 1, 0)</f>
        <v>1</v>
      </c>
      <c r="F261">
        <f>IF('ALL-Students'!F264='Master Answer Key'!$B263, 1, 0)</f>
        <v>1</v>
      </c>
      <c r="G261">
        <f>IF('ALL-Students'!G264='Master Answer Key'!$B263, 1, 0)</f>
        <v>0</v>
      </c>
      <c r="H261">
        <f>IF('ALL-Students'!H264='Master Answer Key'!$B263, 1, 0)</f>
        <v>1</v>
      </c>
      <c r="I261">
        <f>IF('ALL-Students'!I264='Master Answer Key'!$B263, 1, 0)</f>
        <v>1</v>
      </c>
      <c r="J261">
        <f>IF('ALL-Students'!J264='Master Answer Key'!$B263, 1, 0)</f>
        <v>1</v>
      </c>
      <c r="K261">
        <f>IF('ALL-Students'!K264='Master Answer Key'!$B263, 1, 0)</f>
        <v>1</v>
      </c>
      <c r="L261">
        <f>IF('ALL-Students'!L264='Master Answer Key'!$B263, 1, 0)</f>
        <v>1</v>
      </c>
      <c r="M261">
        <f>IF('ALL-Students'!M264='Master Answer Key'!$B263, 1, 0)</f>
        <v>1</v>
      </c>
      <c r="N261">
        <f>IF('ALL-Students'!N264='Master Answer Key'!$B263, 1, 0)</f>
        <v>1</v>
      </c>
      <c r="O261">
        <f>IF('ALL-Students'!O264='Master Answer Key'!$B263, 1, 0)</f>
        <v>1</v>
      </c>
      <c r="P261">
        <f>IF('ALL-Students'!P264='Master Answer Key'!$B263, 1, 0)</f>
        <v>1</v>
      </c>
      <c r="Q261">
        <f>IF('ALL-Students'!Q264='Master Answer Key'!$B263, 1, 0)</f>
        <v>1</v>
      </c>
      <c r="R261">
        <f>IF('ALL-Students'!R264='Master Answer Key'!$B263, 1, 0)</f>
        <v>0</v>
      </c>
      <c r="S261">
        <f>IF('ALL-Students'!S264='Master Answer Key'!$B263, 1, 0)</f>
        <v>0</v>
      </c>
      <c r="T261">
        <f>IF('ALL-Students'!T264='Master Answer Key'!$B263, 1, 0)</f>
        <v>1</v>
      </c>
      <c r="U261">
        <f>IF('ALL-Students'!U264='Master Answer Key'!$B263, 1, 0)</f>
        <v>1</v>
      </c>
      <c r="V261">
        <f>IF('ALL-Students'!V264='Master Answer Key'!$B263, 1, 0)</f>
        <v>1</v>
      </c>
      <c r="W261">
        <f>IF('ALL-Students'!W264='Master Answer Key'!$B263, 1, 0)</f>
        <v>0</v>
      </c>
      <c r="X261">
        <f>IF('ALL-Students'!X264='Master Answer Key'!$B263, 1, 0)</f>
        <v>1</v>
      </c>
      <c r="Y261">
        <f>IF('ALL-Students'!Y264='Master Answer Key'!$B263, 1, 0)</f>
        <v>0</v>
      </c>
      <c r="Z261">
        <f>IF('ALL-Students'!Z264='Master Answer Key'!$B263, 1, 0)</f>
        <v>0</v>
      </c>
      <c r="AA261">
        <f>IF('ALL-Students'!AA264='Master Answer Key'!$B263, 1, 0)</f>
        <v>1</v>
      </c>
      <c r="AB261">
        <f>IF('ALL-Students'!AB264='Master Answer Key'!$B263, 1, 0)</f>
        <v>1</v>
      </c>
      <c r="AC261">
        <f>IF('ALL-Students'!AC264='Master Answer Key'!$B263, 1, 0)</f>
        <v>0</v>
      </c>
      <c r="AD261">
        <f>IF('ALL-Students'!AD264='Master Answer Key'!$B263, 1, 0)</f>
        <v>1</v>
      </c>
      <c r="AE261">
        <f>IF('ALL-Students'!AE264='Master Answer Key'!$B263, 1, 0)</f>
        <v>1</v>
      </c>
      <c r="AF261">
        <f>IF('ALL-Students'!AF264='Master Answer Key'!$B263, 1, 0)</f>
        <v>0</v>
      </c>
      <c r="AG261">
        <f>IF('ALL-Students'!AG264='Master Answer Key'!$B263, 1, 0)</f>
        <v>1</v>
      </c>
      <c r="AH261">
        <f>IF('ALL-Students'!AH264='Master Answer Key'!$B263, 1, 0)</f>
        <v>1</v>
      </c>
      <c r="AI261">
        <f>IF('ALL-Students'!AI264='Master Answer Key'!$B263, 1, 0)</f>
        <v>1</v>
      </c>
      <c r="AJ261">
        <f>IF('ALL-Students'!AJ264='Master Answer Key'!$B263, 1, 0)</f>
        <v>1</v>
      </c>
      <c r="AK261">
        <f>IF('ALL-Students'!AK264='Master Answer Key'!$B263, 1, 0)</f>
        <v>1</v>
      </c>
      <c r="AL261">
        <f>IF('ALL-Students'!AL264='Master Answer Key'!$B263, 1, 0)</f>
        <v>1</v>
      </c>
      <c r="AM261">
        <f>IF('ALL-Students'!AM264='Master Answer Key'!$B263, 1, 0)</f>
        <v>1</v>
      </c>
      <c r="AN261">
        <f>IF('ALL-Students'!AN264='Master Answer Key'!$B263, 1, 0)</f>
        <v>0</v>
      </c>
      <c r="AO261">
        <f>IF('ALL-Students'!AO264='Master Answer Key'!$B263, 1, 0)</f>
        <v>1</v>
      </c>
      <c r="AP261">
        <f>IF('ALL-Students'!AP264='Master Answer Key'!$B263, 1, 0)</f>
        <v>1</v>
      </c>
      <c r="AQ261">
        <f>IF('ALL-Students'!AQ264='Master Answer Key'!$B263, 1, 0)</f>
        <v>1</v>
      </c>
      <c r="AR261">
        <f>IF('ALL-Students'!AR264='Master Answer Key'!$B263, 1, 0)</f>
        <v>1</v>
      </c>
      <c r="AS261">
        <f>IF('ALL-Students'!AS264='Master Answer Key'!$B263, 1, 0)</f>
        <v>0</v>
      </c>
      <c r="AT261">
        <f>IF('ALL-Students'!AT264='Master Answer Key'!$B263, 1, 0)</f>
        <v>1</v>
      </c>
      <c r="AU261">
        <f>IF('ALL-Students'!AU264='Master Answer Key'!$B263, 1, 0)</f>
        <v>1</v>
      </c>
      <c r="AV261">
        <f>IF('ALL-Students'!AV264='Master Answer Key'!$B263, 1, 0)</f>
        <v>0</v>
      </c>
      <c r="AW261">
        <f>IF('ALL-Students'!AW264='Master Answer Key'!$B263, 1, 0)</f>
        <v>1</v>
      </c>
      <c r="AX261">
        <f>IF('ALL-Students'!AX264='Master Answer Key'!$B263, 1, 0)</f>
        <v>1</v>
      </c>
      <c r="AY261">
        <f>IF('ALL-Students'!AY264='Master Answer Key'!$B263, 1, 0)</f>
        <v>1</v>
      </c>
      <c r="AZ261">
        <f>IF('ALL-Students'!AZ264='Master Answer Key'!$B263, 1, 0)</f>
        <v>1</v>
      </c>
      <c r="BA261">
        <f>IF('ALL-Students'!BA264='Master Answer Key'!$B263, 1, 0)</f>
        <v>1</v>
      </c>
      <c r="BB261">
        <f>IF('ALL-Students'!BB264='Master Answer Key'!$B263, 1, 0)</f>
        <v>1</v>
      </c>
      <c r="BC261">
        <f>IF('ALL-Students'!BC264='Master Answer Key'!$B263, 1, 0)</f>
        <v>1</v>
      </c>
      <c r="BD261">
        <f>IF('ALL-Students'!BD264='Master Answer Key'!$B263, 1, 0)</f>
        <v>1</v>
      </c>
      <c r="BE261">
        <f>IF('ALL-Students'!BE264='Master Answer Key'!$B263, 1, 0)</f>
        <v>1</v>
      </c>
      <c r="BF261">
        <f>IF('ALL-Students'!BF264='Master Answer Key'!$B263, 1, 0)</f>
        <v>1</v>
      </c>
      <c r="BG261">
        <f>IF('ALL-Students'!BG264='Master Answer Key'!$B263, 1, 0)</f>
        <v>1</v>
      </c>
      <c r="BH261">
        <f>IF('ALL-Students'!BH264='Master Answer Key'!$B263, 1, 0)</f>
        <v>1</v>
      </c>
      <c r="BI261">
        <f>IF('ALL-Students'!BI264='Master Answer Key'!$B263, 1, 0)</f>
        <v>1</v>
      </c>
      <c r="BJ261">
        <f>IF('ALL-Students'!BJ264='Master Answer Key'!$B263, 1, 0)</f>
        <v>1</v>
      </c>
      <c r="BK261">
        <f>IF('ALL-Students'!BK264='Master Answer Key'!$B263, 1, 0)</f>
        <v>1</v>
      </c>
      <c r="BL261">
        <f>IF('ALL-Students'!BL264='Master Answer Key'!$B263, 1, 0)</f>
        <v>1</v>
      </c>
      <c r="BM261">
        <f>IF('ALL-Students'!BM264='Master Answer Key'!$B263, 1, 0)</f>
        <v>1</v>
      </c>
      <c r="BN261">
        <f>IF('ALL-Students'!BN264='Master Answer Key'!$B263, 1, 0)</f>
        <v>1</v>
      </c>
      <c r="BO261">
        <f>IF('ALL-Students'!BO264='Master Answer Key'!$B263, 1, 0)</f>
        <v>1</v>
      </c>
      <c r="BP261">
        <f>IF('ALL-Students'!BP264='Master Answer Key'!$B263, 1, 0)</f>
        <v>1</v>
      </c>
      <c r="BQ261">
        <f>IF('ALL-Students'!BQ264='Master Answer Key'!$B263, 1, 0)</f>
        <v>1</v>
      </c>
      <c r="BR261">
        <f>IF('ALL-Students'!BR264='Master Answer Key'!$B263, 1, 0)</f>
        <v>1</v>
      </c>
      <c r="BS261">
        <f>IF('ALL-Students'!BS264='Master Answer Key'!$B263, 1, 0)</f>
        <v>1</v>
      </c>
      <c r="BT261">
        <f>IF('ALL-Students'!BT264='Master Answer Key'!$B263, 1, 0)</f>
        <v>1</v>
      </c>
      <c r="BU261">
        <f>IF('ALL-Students'!BU264='Master Answer Key'!$B263, 1, 0)</f>
        <v>1</v>
      </c>
      <c r="BV261">
        <f>IF('ALL-Students'!BV264='Master Answer Key'!$B263, 1, 0)</f>
        <v>1</v>
      </c>
      <c r="BW261">
        <f>IF('ALL-Students'!BW264='Master Answer Key'!$B263, 1, 0)</f>
        <v>1</v>
      </c>
      <c r="BX261">
        <f>IF('ALL-Students'!BX264='Master Answer Key'!$B263, 1, 0)</f>
        <v>1</v>
      </c>
      <c r="BY261">
        <f>IF('ALL-Students'!BY264='Master Answer Key'!$B263, 1, 0)</f>
        <v>1</v>
      </c>
      <c r="BZ261">
        <f>IF('ALL-Students'!BZ264='Master Answer Key'!$B263, 1, 0)</f>
        <v>1</v>
      </c>
      <c r="CA261">
        <f>IF('ALL-Students'!CA264='Master Answer Key'!$B263, 1, 0)</f>
        <v>1</v>
      </c>
      <c r="CB261">
        <f>IF('ALL-Students'!CB264='Master Answer Key'!$B263, 1, 0)</f>
        <v>1</v>
      </c>
      <c r="CC261">
        <f>IF('ALL-Students'!CC264='Master Answer Key'!$B263, 1, 0)</f>
        <v>1</v>
      </c>
    </row>
    <row r="262">
      <c r="A262" s="5" t="s">
        <v>366</v>
      </c>
      <c r="B262">
        <f>IF('ALL-Students'!B265='Master Answer Key'!$B264, 1, 0)</f>
        <v>1</v>
      </c>
      <c r="C262">
        <f>IF('ALL-Students'!C265='Master Answer Key'!$B264, 1, 0)</f>
        <v>1</v>
      </c>
      <c r="D262">
        <f>IF('ALL-Students'!D265='Master Answer Key'!$B264, 1, 0)</f>
        <v>1</v>
      </c>
      <c r="E262">
        <f>IF('ALL-Students'!E265='Master Answer Key'!$B264, 1, 0)</f>
        <v>0</v>
      </c>
      <c r="F262">
        <f>IF('ALL-Students'!F265='Master Answer Key'!$B264, 1, 0)</f>
        <v>1</v>
      </c>
      <c r="G262">
        <f>IF('ALL-Students'!G265='Master Answer Key'!$B264, 1, 0)</f>
        <v>0</v>
      </c>
      <c r="H262">
        <f>IF('ALL-Students'!H265='Master Answer Key'!$B264, 1, 0)</f>
        <v>1</v>
      </c>
      <c r="I262">
        <f>IF('ALL-Students'!I265='Master Answer Key'!$B264, 1, 0)</f>
        <v>0</v>
      </c>
      <c r="J262">
        <f>IF('ALL-Students'!J265='Master Answer Key'!$B264, 1, 0)</f>
        <v>1</v>
      </c>
      <c r="K262">
        <f>IF('ALL-Students'!K265='Master Answer Key'!$B264, 1, 0)</f>
        <v>0</v>
      </c>
      <c r="L262">
        <f>IF('ALL-Students'!L265='Master Answer Key'!$B264, 1, 0)</f>
        <v>1</v>
      </c>
      <c r="M262">
        <f>IF('ALL-Students'!M265='Master Answer Key'!$B264, 1, 0)</f>
        <v>1</v>
      </c>
      <c r="N262">
        <f>IF('ALL-Students'!N265='Master Answer Key'!$B264, 1, 0)</f>
        <v>1</v>
      </c>
      <c r="O262">
        <f>IF('ALL-Students'!O265='Master Answer Key'!$B264, 1, 0)</f>
        <v>1</v>
      </c>
      <c r="P262">
        <f>IF('ALL-Students'!P265='Master Answer Key'!$B264, 1, 0)</f>
        <v>0</v>
      </c>
      <c r="Q262">
        <f>IF('ALL-Students'!Q265='Master Answer Key'!$B264, 1, 0)</f>
        <v>0</v>
      </c>
      <c r="R262">
        <f>IF('ALL-Students'!R265='Master Answer Key'!$B264, 1, 0)</f>
        <v>1</v>
      </c>
      <c r="S262">
        <f>IF('ALL-Students'!S265='Master Answer Key'!$B264, 1, 0)</f>
        <v>0</v>
      </c>
      <c r="T262">
        <f>IF('ALL-Students'!T265='Master Answer Key'!$B264, 1, 0)</f>
        <v>0</v>
      </c>
      <c r="U262">
        <f>IF('ALL-Students'!U265='Master Answer Key'!$B264, 1, 0)</f>
        <v>1</v>
      </c>
      <c r="V262">
        <f>IF('ALL-Students'!V265='Master Answer Key'!$B264, 1, 0)</f>
        <v>1</v>
      </c>
      <c r="W262">
        <f>IF('ALL-Students'!W265='Master Answer Key'!$B264, 1, 0)</f>
        <v>0</v>
      </c>
      <c r="X262">
        <f>IF('ALL-Students'!X265='Master Answer Key'!$B264, 1, 0)</f>
        <v>0</v>
      </c>
      <c r="Y262">
        <f>IF('ALL-Students'!Y265='Master Answer Key'!$B264, 1, 0)</f>
        <v>0</v>
      </c>
      <c r="Z262">
        <f>IF('ALL-Students'!Z265='Master Answer Key'!$B264, 1, 0)</f>
        <v>0</v>
      </c>
      <c r="AA262">
        <f>IF('ALL-Students'!AA265='Master Answer Key'!$B264, 1, 0)</f>
        <v>1</v>
      </c>
      <c r="AB262">
        <f>IF('ALL-Students'!AB265='Master Answer Key'!$B264, 1, 0)</f>
        <v>1</v>
      </c>
      <c r="AC262">
        <f>IF('ALL-Students'!AC265='Master Answer Key'!$B264, 1, 0)</f>
        <v>0</v>
      </c>
      <c r="AD262">
        <f>IF('ALL-Students'!AD265='Master Answer Key'!$B264, 1, 0)</f>
        <v>1</v>
      </c>
      <c r="AE262">
        <f>IF('ALL-Students'!AE265='Master Answer Key'!$B264, 1, 0)</f>
        <v>0</v>
      </c>
      <c r="AF262">
        <f>IF('ALL-Students'!AF265='Master Answer Key'!$B264, 1, 0)</f>
        <v>0</v>
      </c>
      <c r="AG262">
        <f>IF('ALL-Students'!AG265='Master Answer Key'!$B264, 1, 0)</f>
        <v>1</v>
      </c>
      <c r="AH262">
        <f>IF('ALL-Students'!AH265='Master Answer Key'!$B264, 1, 0)</f>
        <v>1</v>
      </c>
      <c r="AI262">
        <f>IF('ALL-Students'!AI265='Master Answer Key'!$B264, 1, 0)</f>
        <v>1</v>
      </c>
      <c r="AJ262">
        <f>IF('ALL-Students'!AJ265='Master Answer Key'!$B264, 1, 0)</f>
        <v>1</v>
      </c>
      <c r="AK262">
        <f>IF('ALL-Students'!AK265='Master Answer Key'!$B264, 1, 0)</f>
        <v>1</v>
      </c>
      <c r="AL262">
        <f>IF('ALL-Students'!AL265='Master Answer Key'!$B264, 1, 0)</f>
        <v>0</v>
      </c>
      <c r="AM262">
        <f>IF('ALL-Students'!AM265='Master Answer Key'!$B264, 1, 0)</f>
        <v>1</v>
      </c>
      <c r="AN262">
        <f>IF('ALL-Students'!AN265='Master Answer Key'!$B264, 1, 0)</f>
        <v>0</v>
      </c>
      <c r="AO262">
        <f>IF('ALL-Students'!AO265='Master Answer Key'!$B264, 1, 0)</f>
        <v>1</v>
      </c>
      <c r="AP262">
        <f>IF('ALL-Students'!AP265='Master Answer Key'!$B264, 1, 0)</f>
        <v>1</v>
      </c>
      <c r="AQ262">
        <f>IF('ALL-Students'!AQ265='Master Answer Key'!$B264, 1, 0)</f>
        <v>1</v>
      </c>
      <c r="AR262">
        <f>IF('ALL-Students'!AR265='Master Answer Key'!$B264, 1, 0)</f>
        <v>1</v>
      </c>
      <c r="AS262">
        <f>IF('ALL-Students'!AS265='Master Answer Key'!$B264, 1, 0)</f>
        <v>0</v>
      </c>
      <c r="AT262">
        <f>IF('ALL-Students'!AT265='Master Answer Key'!$B264, 1, 0)</f>
        <v>1</v>
      </c>
      <c r="AU262">
        <f>IF('ALL-Students'!AU265='Master Answer Key'!$B264, 1, 0)</f>
        <v>1</v>
      </c>
      <c r="AV262">
        <f>IF('ALL-Students'!AV265='Master Answer Key'!$B264, 1, 0)</f>
        <v>0</v>
      </c>
      <c r="AW262">
        <f>IF('ALL-Students'!AW265='Master Answer Key'!$B264, 1, 0)</f>
        <v>1</v>
      </c>
      <c r="AX262">
        <f>IF('ALL-Students'!AX265='Master Answer Key'!$B264, 1, 0)</f>
        <v>1</v>
      </c>
      <c r="AY262">
        <f>IF('ALL-Students'!AY265='Master Answer Key'!$B264, 1, 0)</f>
        <v>1</v>
      </c>
      <c r="AZ262">
        <f>IF('ALL-Students'!AZ265='Master Answer Key'!$B264, 1, 0)</f>
        <v>1</v>
      </c>
      <c r="BA262">
        <f>IF('ALL-Students'!BA265='Master Answer Key'!$B264, 1, 0)</f>
        <v>1</v>
      </c>
      <c r="BB262">
        <f>IF('ALL-Students'!BB265='Master Answer Key'!$B264, 1, 0)</f>
        <v>0</v>
      </c>
      <c r="BC262">
        <f>IF('ALL-Students'!BC265='Master Answer Key'!$B264, 1, 0)</f>
        <v>1</v>
      </c>
      <c r="BD262">
        <f>IF('ALL-Students'!BD265='Master Answer Key'!$B264, 1, 0)</f>
        <v>0</v>
      </c>
      <c r="BE262">
        <f>IF('ALL-Students'!BE265='Master Answer Key'!$B264, 1, 0)</f>
        <v>1</v>
      </c>
      <c r="BF262">
        <f>IF('ALL-Students'!BF265='Master Answer Key'!$B264, 1, 0)</f>
        <v>0</v>
      </c>
      <c r="BG262">
        <f>IF('ALL-Students'!BG265='Master Answer Key'!$B264, 1, 0)</f>
        <v>1</v>
      </c>
      <c r="BH262">
        <f>IF('ALL-Students'!BH265='Master Answer Key'!$B264, 1, 0)</f>
        <v>1</v>
      </c>
      <c r="BI262">
        <f>IF('ALL-Students'!BI265='Master Answer Key'!$B264, 1, 0)</f>
        <v>1</v>
      </c>
      <c r="BJ262">
        <f>IF('ALL-Students'!BJ265='Master Answer Key'!$B264, 1, 0)</f>
        <v>1</v>
      </c>
      <c r="BK262">
        <f>IF('ALL-Students'!BK265='Master Answer Key'!$B264, 1, 0)</f>
        <v>0</v>
      </c>
      <c r="BL262">
        <f>IF('ALL-Students'!BL265='Master Answer Key'!$B264, 1, 0)</f>
        <v>1</v>
      </c>
      <c r="BM262">
        <f>IF('ALL-Students'!BM265='Master Answer Key'!$B264, 1, 0)</f>
        <v>1</v>
      </c>
      <c r="BN262">
        <f>IF('ALL-Students'!BN265='Master Answer Key'!$B264, 1, 0)</f>
        <v>1</v>
      </c>
      <c r="BO262">
        <f>IF('ALL-Students'!BO265='Master Answer Key'!$B264, 1, 0)</f>
        <v>0</v>
      </c>
      <c r="BP262">
        <f>IF('ALL-Students'!BP265='Master Answer Key'!$B264, 1, 0)</f>
        <v>1</v>
      </c>
      <c r="BQ262">
        <f>IF('ALL-Students'!BQ265='Master Answer Key'!$B264, 1, 0)</f>
        <v>1</v>
      </c>
      <c r="BR262">
        <f>IF('ALL-Students'!BR265='Master Answer Key'!$B264, 1, 0)</f>
        <v>1</v>
      </c>
      <c r="BS262">
        <f>IF('ALL-Students'!BS265='Master Answer Key'!$B264, 1, 0)</f>
        <v>1</v>
      </c>
      <c r="BT262">
        <f>IF('ALL-Students'!BT265='Master Answer Key'!$B264, 1, 0)</f>
        <v>0</v>
      </c>
      <c r="BU262">
        <f>IF('ALL-Students'!BU265='Master Answer Key'!$B264, 1, 0)</f>
        <v>1</v>
      </c>
      <c r="BV262">
        <f>IF('ALL-Students'!BV265='Master Answer Key'!$B264, 1, 0)</f>
        <v>1</v>
      </c>
      <c r="BW262">
        <f>IF('ALL-Students'!BW265='Master Answer Key'!$B264, 1, 0)</f>
        <v>1</v>
      </c>
      <c r="BX262">
        <f>IF('ALL-Students'!BX265='Master Answer Key'!$B264, 1, 0)</f>
        <v>0</v>
      </c>
      <c r="BY262">
        <f>IF('ALL-Students'!BY265='Master Answer Key'!$B264, 1, 0)</f>
        <v>1</v>
      </c>
      <c r="BZ262">
        <f>IF('ALL-Students'!BZ265='Master Answer Key'!$B264, 1, 0)</f>
        <v>1</v>
      </c>
      <c r="CA262">
        <f>IF('ALL-Students'!CA265='Master Answer Key'!$B264, 1, 0)</f>
        <v>0</v>
      </c>
      <c r="CB262">
        <f>IF('ALL-Students'!CB265='Master Answer Key'!$B264, 1, 0)</f>
        <v>1</v>
      </c>
      <c r="CC262">
        <f>IF('ALL-Students'!CC265='Master Answer Key'!$B264, 1, 0)</f>
        <v>1</v>
      </c>
    </row>
    <row r="263">
      <c r="A263" s="5" t="s">
        <v>367</v>
      </c>
      <c r="B263">
        <f>IF('ALL-Students'!B266='Master Answer Key'!$B265, 1, 0)</f>
        <v>1</v>
      </c>
      <c r="C263">
        <f>IF('ALL-Students'!C266='Master Answer Key'!$B265, 1, 0)</f>
        <v>1</v>
      </c>
      <c r="D263">
        <f>IF('ALL-Students'!D266='Master Answer Key'!$B265, 1, 0)</f>
        <v>1</v>
      </c>
      <c r="E263">
        <f>IF('ALL-Students'!E266='Master Answer Key'!$B265, 1, 0)</f>
        <v>1</v>
      </c>
      <c r="F263">
        <f>IF('ALL-Students'!F266='Master Answer Key'!$B265, 1, 0)</f>
        <v>1</v>
      </c>
      <c r="G263">
        <f>IF('ALL-Students'!G266='Master Answer Key'!$B265, 1, 0)</f>
        <v>0</v>
      </c>
      <c r="H263">
        <f>IF('ALL-Students'!H266='Master Answer Key'!$B265, 1, 0)</f>
        <v>1</v>
      </c>
      <c r="I263">
        <f>IF('ALL-Students'!I266='Master Answer Key'!$B265, 1, 0)</f>
        <v>1</v>
      </c>
      <c r="J263">
        <f>IF('ALL-Students'!J266='Master Answer Key'!$B265, 1, 0)</f>
        <v>1</v>
      </c>
      <c r="K263">
        <f>IF('ALL-Students'!K266='Master Answer Key'!$B265, 1, 0)</f>
        <v>1</v>
      </c>
      <c r="L263">
        <f>IF('ALL-Students'!L266='Master Answer Key'!$B265, 1, 0)</f>
        <v>1</v>
      </c>
      <c r="M263">
        <f>IF('ALL-Students'!M266='Master Answer Key'!$B265, 1, 0)</f>
        <v>1</v>
      </c>
      <c r="N263">
        <f>IF('ALL-Students'!N266='Master Answer Key'!$B265, 1, 0)</f>
        <v>1</v>
      </c>
      <c r="O263">
        <f>IF('ALL-Students'!O266='Master Answer Key'!$B265, 1, 0)</f>
        <v>1</v>
      </c>
      <c r="P263">
        <f>IF('ALL-Students'!P266='Master Answer Key'!$B265, 1, 0)</f>
        <v>0</v>
      </c>
      <c r="Q263">
        <f>IF('ALL-Students'!Q266='Master Answer Key'!$B265, 1, 0)</f>
        <v>0</v>
      </c>
      <c r="R263">
        <f>IF('ALL-Students'!R266='Master Answer Key'!$B265, 1, 0)</f>
        <v>0</v>
      </c>
      <c r="S263">
        <f>IF('ALL-Students'!S266='Master Answer Key'!$B265, 1, 0)</f>
        <v>0</v>
      </c>
      <c r="T263">
        <f>IF('ALL-Students'!T266='Master Answer Key'!$B265, 1, 0)</f>
        <v>0</v>
      </c>
      <c r="U263">
        <f>IF('ALL-Students'!U266='Master Answer Key'!$B265, 1, 0)</f>
        <v>1</v>
      </c>
      <c r="V263">
        <f>IF('ALL-Students'!V266='Master Answer Key'!$B265, 1, 0)</f>
        <v>1</v>
      </c>
      <c r="W263">
        <f>IF('ALL-Students'!W266='Master Answer Key'!$B265, 1, 0)</f>
        <v>0</v>
      </c>
      <c r="X263">
        <f>IF('ALL-Students'!X266='Master Answer Key'!$B265, 1, 0)</f>
        <v>0</v>
      </c>
      <c r="Y263">
        <f>IF('ALL-Students'!Y266='Master Answer Key'!$B265, 1, 0)</f>
        <v>0</v>
      </c>
      <c r="Z263">
        <f>IF('ALL-Students'!Z266='Master Answer Key'!$B265, 1, 0)</f>
        <v>0</v>
      </c>
      <c r="AA263">
        <f>IF('ALL-Students'!AA266='Master Answer Key'!$B265, 1, 0)</f>
        <v>1</v>
      </c>
      <c r="AB263">
        <f>IF('ALL-Students'!AB266='Master Answer Key'!$B265, 1, 0)</f>
        <v>1</v>
      </c>
      <c r="AC263">
        <f>IF('ALL-Students'!AC266='Master Answer Key'!$B265, 1, 0)</f>
        <v>0</v>
      </c>
      <c r="AD263">
        <f>IF('ALL-Students'!AD266='Master Answer Key'!$B265, 1, 0)</f>
        <v>1</v>
      </c>
      <c r="AE263">
        <f>IF('ALL-Students'!AE266='Master Answer Key'!$B265, 1, 0)</f>
        <v>1</v>
      </c>
      <c r="AF263">
        <f>IF('ALL-Students'!AF266='Master Answer Key'!$B265, 1, 0)</f>
        <v>0</v>
      </c>
      <c r="AG263">
        <f>IF('ALL-Students'!AG266='Master Answer Key'!$B265, 1, 0)</f>
        <v>1</v>
      </c>
      <c r="AH263">
        <f>IF('ALL-Students'!AH266='Master Answer Key'!$B265, 1, 0)</f>
        <v>1</v>
      </c>
      <c r="AI263">
        <f>IF('ALL-Students'!AI266='Master Answer Key'!$B265, 1, 0)</f>
        <v>1</v>
      </c>
      <c r="AJ263">
        <f>IF('ALL-Students'!AJ266='Master Answer Key'!$B265, 1, 0)</f>
        <v>1</v>
      </c>
      <c r="AK263">
        <f>IF('ALL-Students'!AK266='Master Answer Key'!$B265, 1, 0)</f>
        <v>1</v>
      </c>
      <c r="AL263">
        <f>IF('ALL-Students'!AL266='Master Answer Key'!$B265, 1, 0)</f>
        <v>1</v>
      </c>
      <c r="AM263">
        <f>IF('ALL-Students'!AM266='Master Answer Key'!$B265, 1, 0)</f>
        <v>1</v>
      </c>
      <c r="AN263">
        <f>IF('ALL-Students'!AN266='Master Answer Key'!$B265, 1, 0)</f>
        <v>0</v>
      </c>
      <c r="AO263">
        <f>IF('ALL-Students'!AO266='Master Answer Key'!$B265, 1, 0)</f>
        <v>1</v>
      </c>
      <c r="AP263">
        <f>IF('ALL-Students'!AP266='Master Answer Key'!$B265, 1, 0)</f>
        <v>1</v>
      </c>
      <c r="AQ263">
        <f>IF('ALL-Students'!AQ266='Master Answer Key'!$B265, 1, 0)</f>
        <v>1</v>
      </c>
      <c r="AR263">
        <f>IF('ALL-Students'!AR266='Master Answer Key'!$B265, 1, 0)</f>
        <v>1</v>
      </c>
      <c r="AS263">
        <f>IF('ALL-Students'!AS266='Master Answer Key'!$B265, 1, 0)</f>
        <v>0</v>
      </c>
      <c r="AT263">
        <f>IF('ALL-Students'!AT266='Master Answer Key'!$B265, 1, 0)</f>
        <v>1</v>
      </c>
      <c r="AU263">
        <f>IF('ALL-Students'!AU266='Master Answer Key'!$B265, 1, 0)</f>
        <v>1</v>
      </c>
      <c r="AV263">
        <f>IF('ALL-Students'!AV266='Master Answer Key'!$B265, 1, 0)</f>
        <v>0</v>
      </c>
      <c r="AW263">
        <f>IF('ALL-Students'!AW266='Master Answer Key'!$B265, 1, 0)</f>
        <v>1</v>
      </c>
      <c r="AX263">
        <f>IF('ALL-Students'!AX266='Master Answer Key'!$B265, 1, 0)</f>
        <v>1</v>
      </c>
      <c r="AY263">
        <f>IF('ALL-Students'!AY266='Master Answer Key'!$B265, 1, 0)</f>
        <v>1</v>
      </c>
      <c r="AZ263">
        <f>IF('ALL-Students'!AZ266='Master Answer Key'!$B265, 1, 0)</f>
        <v>1</v>
      </c>
      <c r="BA263">
        <f>IF('ALL-Students'!BA266='Master Answer Key'!$B265, 1, 0)</f>
        <v>1</v>
      </c>
      <c r="BB263">
        <f>IF('ALL-Students'!BB266='Master Answer Key'!$B265, 1, 0)</f>
        <v>1</v>
      </c>
      <c r="BC263">
        <f>IF('ALL-Students'!BC266='Master Answer Key'!$B265, 1, 0)</f>
        <v>1</v>
      </c>
      <c r="BD263">
        <f>IF('ALL-Students'!BD266='Master Answer Key'!$B265, 1, 0)</f>
        <v>1</v>
      </c>
      <c r="BE263">
        <f>IF('ALL-Students'!BE266='Master Answer Key'!$B265, 1, 0)</f>
        <v>1</v>
      </c>
      <c r="BF263">
        <f>IF('ALL-Students'!BF266='Master Answer Key'!$B265, 1, 0)</f>
        <v>0</v>
      </c>
      <c r="BG263">
        <f>IF('ALL-Students'!BG266='Master Answer Key'!$B265, 1, 0)</f>
        <v>1</v>
      </c>
      <c r="BH263">
        <f>IF('ALL-Students'!BH266='Master Answer Key'!$B265, 1, 0)</f>
        <v>1</v>
      </c>
      <c r="BI263">
        <f>IF('ALL-Students'!BI266='Master Answer Key'!$B265, 1, 0)</f>
        <v>1</v>
      </c>
      <c r="BJ263">
        <f>IF('ALL-Students'!BJ266='Master Answer Key'!$B265, 1, 0)</f>
        <v>1</v>
      </c>
      <c r="BK263">
        <f>IF('ALL-Students'!BK266='Master Answer Key'!$B265, 1, 0)</f>
        <v>1</v>
      </c>
      <c r="BL263">
        <f>IF('ALL-Students'!BL266='Master Answer Key'!$B265, 1, 0)</f>
        <v>1</v>
      </c>
      <c r="BM263">
        <f>IF('ALL-Students'!BM266='Master Answer Key'!$B265, 1, 0)</f>
        <v>1</v>
      </c>
      <c r="BN263">
        <f>IF('ALL-Students'!BN266='Master Answer Key'!$B265, 1, 0)</f>
        <v>1</v>
      </c>
      <c r="BO263">
        <f>IF('ALL-Students'!BO266='Master Answer Key'!$B265, 1, 0)</f>
        <v>1</v>
      </c>
      <c r="BP263">
        <f>IF('ALL-Students'!BP266='Master Answer Key'!$B265, 1, 0)</f>
        <v>1</v>
      </c>
      <c r="BQ263">
        <f>IF('ALL-Students'!BQ266='Master Answer Key'!$B265, 1, 0)</f>
        <v>1</v>
      </c>
      <c r="BR263">
        <f>IF('ALL-Students'!BR266='Master Answer Key'!$B265, 1, 0)</f>
        <v>1</v>
      </c>
      <c r="BS263">
        <f>IF('ALL-Students'!BS266='Master Answer Key'!$B265, 1, 0)</f>
        <v>1</v>
      </c>
      <c r="BT263">
        <f>IF('ALL-Students'!BT266='Master Answer Key'!$B265, 1, 0)</f>
        <v>1</v>
      </c>
      <c r="BU263">
        <f>IF('ALL-Students'!BU266='Master Answer Key'!$B265, 1, 0)</f>
        <v>1</v>
      </c>
      <c r="BV263">
        <f>IF('ALL-Students'!BV266='Master Answer Key'!$B265, 1, 0)</f>
        <v>1</v>
      </c>
      <c r="BW263">
        <f>IF('ALL-Students'!BW266='Master Answer Key'!$B265, 1, 0)</f>
        <v>1</v>
      </c>
      <c r="BX263">
        <f>IF('ALL-Students'!BX266='Master Answer Key'!$B265, 1, 0)</f>
        <v>1</v>
      </c>
      <c r="BY263">
        <f>IF('ALL-Students'!BY266='Master Answer Key'!$B265, 1, 0)</f>
        <v>1</v>
      </c>
      <c r="BZ263">
        <f>IF('ALL-Students'!BZ266='Master Answer Key'!$B265, 1, 0)</f>
        <v>1</v>
      </c>
      <c r="CA263">
        <f>IF('ALL-Students'!CA266='Master Answer Key'!$B265, 1, 0)</f>
        <v>1</v>
      </c>
      <c r="CB263">
        <f>IF('ALL-Students'!CB266='Master Answer Key'!$B265, 1, 0)</f>
        <v>1</v>
      </c>
      <c r="CC263">
        <f>IF('ALL-Students'!CC266='Master Answer Key'!$B265, 1, 0)</f>
        <v>1</v>
      </c>
    </row>
    <row r="264">
      <c r="A264" s="5" t="s">
        <v>368</v>
      </c>
      <c r="B264">
        <f>IF('ALL-Students'!B267='Master Answer Key'!$B266, 1, 0)</f>
        <v>1</v>
      </c>
      <c r="C264">
        <f>IF('ALL-Students'!C267='Master Answer Key'!$B266, 1, 0)</f>
        <v>0</v>
      </c>
      <c r="D264">
        <f>IF('ALL-Students'!D267='Master Answer Key'!$B266, 1, 0)</f>
        <v>1</v>
      </c>
      <c r="E264">
        <f>IF('ALL-Students'!E267='Master Answer Key'!$B266, 1, 0)</f>
        <v>1</v>
      </c>
      <c r="F264">
        <f>IF('ALL-Students'!F267='Master Answer Key'!$B266, 1, 0)</f>
        <v>1</v>
      </c>
      <c r="G264">
        <f>IF('ALL-Students'!G267='Master Answer Key'!$B266, 1, 0)</f>
        <v>0</v>
      </c>
      <c r="H264">
        <f>IF('ALL-Students'!H267='Master Answer Key'!$B266, 1, 0)</f>
        <v>1</v>
      </c>
      <c r="I264">
        <f>IF('ALL-Students'!I267='Master Answer Key'!$B266, 1, 0)</f>
        <v>1</v>
      </c>
      <c r="J264">
        <f>IF('ALL-Students'!J267='Master Answer Key'!$B266, 1, 0)</f>
        <v>1</v>
      </c>
      <c r="K264">
        <f>IF('ALL-Students'!K267='Master Answer Key'!$B266, 1, 0)</f>
        <v>1</v>
      </c>
      <c r="L264">
        <f>IF('ALL-Students'!L267='Master Answer Key'!$B266, 1, 0)</f>
        <v>1</v>
      </c>
      <c r="M264">
        <f>IF('ALL-Students'!M267='Master Answer Key'!$B266, 1, 0)</f>
        <v>1</v>
      </c>
      <c r="N264">
        <f>IF('ALL-Students'!N267='Master Answer Key'!$B266, 1, 0)</f>
        <v>1</v>
      </c>
      <c r="O264">
        <f>IF('ALL-Students'!O267='Master Answer Key'!$B266, 1, 0)</f>
        <v>1</v>
      </c>
      <c r="P264">
        <f>IF('ALL-Students'!P267='Master Answer Key'!$B266, 1, 0)</f>
        <v>1</v>
      </c>
      <c r="Q264">
        <f>IF('ALL-Students'!Q267='Master Answer Key'!$B266, 1, 0)</f>
        <v>1</v>
      </c>
      <c r="R264">
        <f>IF('ALL-Students'!R267='Master Answer Key'!$B266, 1, 0)</f>
        <v>1</v>
      </c>
      <c r="S264">
        <f>IF('ALL-Students'!S267='Master Answer Key'!$B266, 1, 0)</f>
        <v>1</v>
      </c>
      <c r="T264">
        <f>IF('ALL-Students'!T267='Master Answer Key'!$B266, 1, 0)</f>
        <v>1</v>
      </c>
      <c r="U264">
        <f>IF('ALL-Students'!U267='Master Answer Key'!$B266, 1, 0)</f>
        <v>1</v>
      </c>
      <c r="V264">
        <f>IF('ALL-Students'!V267='Master Answer Key'!$B266, 1, 0)</f>
        <v>1</v>
      </c>
      <c r="W264">
        <f>IF('ALL-Students'!W267='Master Answer Key'!$B266, 1, 0)</f>
        <v>0</v>
      </c>
      <c r="X264">
        <f>IF('ALL-Students'!X267='Master Answer Key'!$B266, 1, 0)</f>
        <v>1</v>
      </c>
      <c r="Y264">
        <f>IF('ALL-Students'!Y267='Master Answer Key'!$B266, 1, 0)</f>
        <v>0</v>
      </c>
      <c r="Z264">
        <f>IF('ALL-Students'!Z267='Master Answer Key'!$B266, 1, 0)</f>
        <v>0</v>
      </c>
      <c r="AA264">
        <f>IF('ALL-Students'!AA267='Master Answer Key'!$B266, 1, 0)</f>
        <v>0</v>
      </c>
      <c r="AB264">
        <f>IF('ALL-Students'!AB267='Master Answer Key'!$B266, 1, 0)</f>
        <v>1</v>
      </c>
      <c r="AC264">
        <f>IF('ALL-Students'!AC267='Master Answer Key'!$B266, 1, 0)</f>
        <v>1</v>
      </c>
      <c r="AD264">
        <f>IF('ALL-Students'!AD267='Master Answer Key'!$B266, 1, 0)</f>
        <v>1</v>
      </c>
      <c r="AE264">
        <f>IF('ALL-Students'!AE267='Master Answer Key'!$B266, 1, 0)</f>
        <v>1</v>
      </c>
      <c r="AF264">
        <f>IF('ALL-Students'!AF267='Master Answer Key'!$B266, 1, 0)</f>
        <v>1</v>
      </c>
      <c r="AG264">
        <f>IF('ALL-Students'!AG267='Master Answer Key'!$B266, 1, 0)</f>
        <v>1</v>
      </c>
      <c r="AH264">
        <f>IF('ALL-Students'!AH267='Master Answer Key'!$B266, 1, 0)</f>
        <v>1</v>
      </c>
      <c r="AI264">
        <f>IF('ALL-Students'!AI267='Master Answer Key'!$B266, 1, 0)</f>
        <v>1</v>
      </c>
      <c r="AJ264">
        <f>IF('ALL-Students'!AJ267='Master Answer Key'!$B266, 1, 0)</f>
        <v>1</v>
      </c>
      <c r="AK264">
        <f>IF('ALL-Students'!AK267='Master Answer Key'!$B266, 1, 0)</f>
        <v>1</v>
      </c>
      <c r="AL264">
        <f>IF('ALL-Students'!AL267='Master Answer Key'!$B266, 1, 0)</f>
        <v>1</v>
      </c>
      <c r="AM264">
        <f>IF('ALL-Students'!AM267='Master Answer Key'!$B266, 1, 0)</f>
        <v>1</v>
      </c>
      <c r="AN264">
        <f>IF('ALL-Students'!AN267='Master Answer Key'!$B266, 1, 0)</f>
        <v>0</v>
      </c>
      <c r="AO264">
        <f>IF('ALL-Students'!AO267='Master Answer Key'!$B266, 1, 0)</f>
        <v>1</v>
      </c>
      <c r="AP264">
        <f>IF('ALL-Students'!AP267='Master Answer Key'!$B266, 1, 0)</f>
        <v>1</v>
      </c>
      <c r="AQ264">
        <f>IF('ALL-Students'!AQ267='Master Answer Key'!$B266, 1, 0)</f>
        <v>1</v>
      </c>
      <c r="AR264">
        <f>IF('ALL-Students'!AR267='Master Answer Key'!$B266, 1, 0)</f>
        <v>1</v>
      </c>
      <c r="AS264">
        <f>IF('ALL-Students'!AS267='Master Answer Key'!$B266, 1, 0)</f>
        <v>0</v>
      </c>
      <c r="AT264">
        <f>IF('ALL-Students'!AT267='Master Answer Key'!$B266, 1, 0)</f>
        <v>1</v>
      </c>
      <c r="AU264">
        <f>IF('ALL-Students'!AU267='Master Answer Key'!$B266, 1, 0)</f>
        <v>1</v>
      </c>
      <c r="AV264">
        <f>IF('ALL-Students'!AV267='Master Answer Key'!$B266, 1, 0)</f>
        <v>0</v>
      </c>
      <c r="AW264">
        <f>IF('ALL-Students'!AW267='Master Answer Key'!$B266, 1, 0)</f>
        <v>1</v>
      </c>
      <c r="AX264">
        <f>IF('ALL-Students'!AX267='Master Answer Key'!$B266, 1, 0)</f>
        <v>1</v>
      </c>
      <c r="AY264">
        <f>IF('ALL-Students'!AY267='Master Answer Key'!$B266, 1, 0)</f>
        <v>1</v>
      </c>
      <c r="AZ264">
        <f>IF('ALL-Students'!AZ267='Master Answer Key'!$B266, 1, 0)</f>
        <v>1</v>
      </c>
      <c r="BA264">
        <f>IF('ALL-Students'!BA267='Master Answer Key'!$B266, 1, 0)</f>
        <v>1</v>
      </c>
      <c r="BB264">
        <f>IF('ALL-Students'!BB267='Master Answer Key'!$B266, 1, 0)</f>
        <v>0</v>
      </c>
      <c r="BC264">
        <f>IF('ALL-Students'!BC267='Master Answer Key'!$B266, 1, 0)</f>
        <v>1</v>
      </c>
      <c r="BD264">
        <f>IF('ALL-Students'!BD267='Master Answer Key'!$B266, 1, 0)</f>
        <v>1</v>
      </c>
      <c r="BE264">
        <f>IF('ALL-Students'!BE267='Master Answer Key'!$B266, 1, 0)</f>
        <v>1</v>
      </c>
      <c r="BF264">
        <f>IF('ALL-Students'!BF267='Master Answer Key'!$B266, 1, 0)</f>
        <v>0</v>
      </c>
      <c r="BG264">
        <f>IF('ALL-Students'!BG267='Master Answer Key'!$B266, 1, 0)</f>
        <v>1</v>
      </c>
      <c r="BH264">
        <f>IF('ALL-Students'!BH267='Master Answer Key'!$B266, 1, 0)</f>
        <v>1</v>
      </c>
      <c r="BI264">
        <f>IF('ALL-Students'!BI267='Master Answer Key'!$B266, 1, 0)</f>
        <v>1</v>
      </c>
      <c r="BJ264">
        <f>IF('ALL-Students'!BJ267='Master Answer Key'!$B266, 1, 0)</f>
        <v>1</v>
      </c>
      <c r="BK264">
        <f>IF('ALL-Students'!BK267='Master Answer Key'!$B266, 1, 0)</f>
        <v>1</v>
      </c>
      <c r="BL264">
        <f>IF('ALL-Students'!BL267='Master Answer Key'!$B266, 1, 0)</f>
        <v>1</v>
      </c>
      <c r="BM264">
        <f>IF('ALL-Students'!BM267='Master Answer Key'!$B266, 1, 0)</f>
        <v>1</v>
      </c>
      <c r="BN264">
        <f>IF('ALL-Students'!BN267='Master Answer Key'!$B266, 1, 0)</f>
        <v>1</v>
      </c>
      <c r="BO264">
        <f>IF('ALL-Students'!BO267='Master Answer Key'!$B266, 1, 0)</f>
        <v>1</v>
      </c>
      <c r="BP264">
        <f>IF('ALL-Students'!BP267='Master Answer Key'!$B266, 1, 0)</f>
        <v>1</v>
      </c>
      <c r="BQ264">
        <f>IF('ALL-Students'!BQ267='Master Answer Key'!$B266, 1, 0)</f>
        <v>1</v>
      </c>
      <c r="BR264">
        <f>IF('ALL-Students'!BR267='Master Answer Key'!$B266, 1, 0)</f>
        <v>1</v>
      </c>
      <c r="BS264">
        <f>IF('ALL-Students'!BS267='Master Answer Key'!$B266, 1, 0)</f>
        <v>1</v>
      </c>
      <c r="BT264">
        <f>IF('ALL-Students'!BT267='Master Answer Key'!$B266, 1, 0)</f>
        <v>1</v>
      </c>
      <c r="BU264">
        <f>IF('ALL-Students'!BU267='Master Answer Key'!$B266, 1, 0)</f>
        <v>1</v>
      </c>
      <c r="BV264">
        <f>IF('ALL-Students'!BV267='Master Answer Key'!$B266, 1, 0)</f>
        <v>1</v>
      </c>
      <c r="BW264">
        <f>IF('ALL-Students'!BW267='Master Answer Key'!$B266, 1, 0)</f>
        <v>1</v>
      </c>
      <c r="BX264">
        <f>IF('ALL-Students'!BX267='Master Answer Key'!$B266, 1, 0)</f>
        <v>1</v>
      </c>
      <c r="BY264">
        <f>IF('ALL-Students'!BY267='Master Answer Key'!$B266, 1, 0)</f>
        <v>1</v>
      </c>
      <c r="BZ264">
        <f>IF('ALL-Students'!BZ267='Master Answer Key'!$B266, 1, 0)</f>
        <v>1</v>
      </c>
      <c r="CA264">
        <f>IF('ALL-Students'!CA267='Master Answer Key'!$B266, 1, 0)</f>
        <v>1</v>
      </c>
      <c r="CB264">
        <f>IF('ALL-Students'!CB267='Master Answer Key'!$B266, 1, 0)</f>
        <v>1</v>
      </c>
      <c r="CC264">
        <f>IF('ALL-Students'!CC267='Master Answer Key'!$B266, 1, 0)</f>
        <v>1</v>
      </c>
    </row>
    <row r="265">
      <c r="A265" s="5" t="s">
        <v>369</v>
      </c>
      <c r="B265">
        <f>IF('ALL-Students'!B268='Master Answer Key'!$B267, 1, 0)</f>
        <v>1</v>
      </c>
      <c r="C265">
        <f>IF('ALL-Students'!C268='Master Answer Key'!$B267, 1, 0)</f>
        <v>1</v>
      </c>
      <c r="D265">
        <f>IF('ALL-Students'!D268='Master Answer Key'!$B267, 1, 0)</f>
        <v>1</v>
      </c>
      <c r="E265">
        <f>IF('ALL-Students'!E268='Master Answer Key'!$B267, 1, 0)</f>
        <v>0</v>
      </c>
      <c r="F265">
        <f>IF('ALL-Students'!F268='Master Answer Key'!$B267, 1, 0)</f>
        <v>0</v>
      </c>
      <c r="G265">
        <f>IF('ALL-Students'!G268='Master Answer Key'!$B267, 1, 0)</f>
        <v>0</v>
      </c>
      <c r="H265">
        <f>IF('ALL-Students'!H268='Master Answer Key'!$B267, 1, 0)</f>
        <v>1</v>
      </c>
      <c r="I265">
        <f>IF('ALL-Students'!I268='Master Answer Key'!$B267, 1, 0)</f>
        <v>1</v>
      </c>
      <c r="J265">
        <f>IF('ALL-Students'!J268='Master Answer Key'!$B267, 1, 0)</f>
        <v>1</v>
      </c>
      <c r="K265">
        <f>IF('ALL-Students'!K268='Master Answer Key'!$B267, 1, 0)</f>
        <v>1</v>
      </c>
      <c r="L265">
        <f>IF('ALL-Students'!L268='Master Answer Key'!$B267, 1, 0)</f>
        <v>1</v>
      </c>
      <c r="M265">
        <f>IF('ALL-Students'!M268='Master Answer Key'!$B267, 1, 0)</f>
        <v>1</v>
      </c>
      <c r="N265">
        <f>IF('ALL-Students'!N268='Master Answer Key'!$B267, 1, 0)</f>
        <v>1</v>
      </c>
      <c r="O265">
        <f>IF('ALL-Students'!O268='Master Answer Key'!$B267, 1, 0)</f>
        <v>1</v>
      </c>
      <c r="P265">
        <f>IF('ALL-Students'!P268='Master Answer Key'!$B267, 1, 0)</f>
        <v>0</v>
      </c>
      <c r="Q265">
        <f>IF('ALL-Students'!Q268='Master Answer Key'!$B267, 1, 0)</f>
        <v>1</v>
      </c>
      <c r="R265">
        <f>IF('ALL-Students'!R268='Master Answer Key'!$B267, 1, 0)</f>
        <v>0</v>
      </c>
      <c r="S265">
        <f>IF('ALL-Students'!S268='Master Answer Key'!$B267, 1, 0)</f>
        <v>0</v>
      </c>
      <c r="T265">
        <f>IF('ALL-Students'!T268='Master Answer Key'!$B267, 1, 0)</f>
        <v>0</v>
      </c>
      <c r="U265">
        <f>IF('ALL-Students'!U268='Master Answer Key'!$B267, 1, 0)</f>
        <v>1</v>
      </c>
      <c r="V265">
        <f>IF('ALL-Students'!V268='Master Answer Key'!$B267, 1, 0)</f>
        <v>1</v>
      </c>
      <c r="W265">
        <f>IF('ALL-Students'!W268='Master Answer Key'!$B267, 1, 0)</f>
        <v>0</v>
      </c>
      <c r="X265">
        <f>IF('ALL-Students'!X268='Master Answer Key'!$B267, 1, 0)</f>
        <v>1</v>
      </c>
      <c r="Y265">
        <f>IF('ALL-Students'!Y268='Master Answer Key'!$B267, 1, 0)</f>
        <v>0</v>
      </c>
      <c r="Z265">
        <f>IF('ALL-Students'!Z268='Master Answer Key'!$B267, 1, 0)</f>
        <v>0</v>
      </c>
      <c r="AA265">
        <f>IF('ALL-Students'!AA268='Master Answer Key'!$B267, 1, 0)</f>
        <v>1</v>
      </c>
      <c r="AB265">
        <f>IF('ALL-Students'!AB268='Master Answer Key'!$B267, 1, 0)</f>
        <v>1</v>
      </c>
      <c r="AC265">
        <f>IF('ALL-Students'!AC268='Master Answer Key'!$B267, 1, 0)</f>
        <v>0</v>
      </c>
      <c r="AD265">
        <f>IF('ALL-Students'!AD268='Master Answer Key'!$B267, 1, 0)</f>
        <v>1</v>
      </c>
      <c r="AE265">
        <f>IF('ALL-Students'!AE268='Master Answer Key'!$B267, 1, 0)</f>
        <v>0</v>
      </c>
      <c r="AF265">
        <f>IF('ALL-Students'!AF268='Master Answer Key'!$B267, 1, 0)</f>
        <v>0</v>
      </c>
      <c r="AG265">
        <f>IF('ALL-Students'!AG268='Master Answer Key'!$B267, 1, 0)</f>
        <v>1</v>
      </c>
      <c r="AH265">
        <f>IF('ALL-Students'!AH268='Master Answer Key'!$B267, 1, 0)</f>
        <v>1</v>
      </c>
      <c r="AI265">
        <f>IF('ALL-Students'!AI268='Master Answer Key'!$B267, 1, 0)</f>
        <v>1</v>
      </c>
      <c r="AJ265">
        <f>IF('ALL-Students'!AJ268='Master Answer Key'!$B267, 1, 0)</f>
        <v>1</v>
      </c>
      <c r="AK265">
        <f>IF('ALL-Students'!AK268='Master Answer Key'!$B267, 1, 0)</f>
        <v>1</v>
      </c>
      <c r="AL265">
        <f>IF('ALL-Students'!AL268='Master Answer Key'!$B267, 1, 0)</f>
        <v>1</v>
      </c>
      <c r="AM265">
        <f>IF('ALL-Students'!AM268='Master Answer Key'!$B267, 1, 0)</f>
        <v>1</v>
      </c>
      <c r="AN265">
        <f>IF('ALL-Students'!AN268='Master Answer Key'!$B267, 1, 0)</f>
        <v>0</v>
      </c>
      <c r="AO265">
        <f>IF('ALL-Students'!AO268='Master Answer Key'!$B267, 1, 0)</f>
        <v>1</v>
      </c>
      <c r="AP265">
        <f>IF('ALL-Students'!AP268='Master Answer Key'!$B267, 1, 0)</f>
        <v>1</v>
      </c>
      <c r="AQ265">
        <f>IF('ALL-Students'!AQ268='Master Answer Key'!$B267, 1, 0)</f>
        <v>1</v>
      </c>
      <c r="AR265">
        <f>IF('ALL-Students'!AR268='Master Answer Key'!$B267, 1, 0)</f>
        <v>1</v>
      </c>
      <c r="AS265">
        <f>IF('ALL-Students'!AS268='Master Answer Key'!$B267, 1, 0)</f>
        <v>0</v>
      </c>
      <c r="AT265">
        <f>IF('ALL-Students'!AT268='Master Answer Key'!$B267, 1, 0)</f>
        <v>1</v>
      </c>
      <c r="AU265">
        <f>IF('ALL-Students'!AU268='Master Answer Key'!$B267, 1, 0)</f>
        <v>1</v>
      </c>
      <c r="AV265">
        <f>IF('ALL-Students'!AV268='Master Answer Key'!$B267, 1, 0)</f>
        <v>0</v>
      </c>
      <c r="AW265">
        <f>IF('ALL-Students'!AW268='Master Answer Key'!$B267, 1, 0)</f>
        <v>1</v>
      </c>
      <c r="AX265">
        <f>IF('ALL-Students'!AX268='Master Answer Key'!$B267, 1, 0)</f>
        <v>1</v>
      </c>
      <c r="AY265">
        <f>IF('ALL-Students'!AY268='Master Answer Key'!$B267, 1, 0)</f>
        <v>1</v>
      </c>
      <c r="AZ265">
        <f>IF('ALL-Students'!AZ268='Master Answer Key'!$B267, 1, 0)</f>
        <v>1</v>
      </c>
      <c r="BA265">
        <f>IF('ALL-Students'!BA268='Master Answer Key'!$B267, 1, 0)</f>
        <v>1</v>
      </c>
      <c r="BB265">
        <f>IF('ALL-Students'!BB268='Master Answer Key'!$B267, 1, 0)</f>
        <v>1</v>
      </c>
      <c r="BC265">
        <f>IF('ALL-Students'!BC268='Master Answer Key'!$B267, 1, 0)</f>
        <v>1</v>
      </c>
      <c r="BD265">
        <f>IF('ALL-Students'!BD268='Master Answer Key'!$B267, 1, 0)</f>
        <v>1</v>
      </c>
      <c r="BE265">
        <f>IF('ALL-Students'!BE268='Master Answer Key'!$B267, 1, 0)</f>
        <v>1</v>
      </c>
      <c r="BF265">
        <f>IF('ALL-Students'!BF268='Master Answer Key'!$B267, 1, 0)</f>
        <v>0</v>
      </c>
      <c r="BG265">
        <f>IF('ALL-Students'!BG268='Master Answer Key'!$B267, 1, 0)</f>
        <v>1</v>
      </c>
      <c r="BH265">
        <f>IF('ALL-Students'!BH268='Master Answer Key'!$B267, 1, 0)</f>
        <v>1</v>
      </c>
      <c r="BI265">
        <f>IF('ALL-Students'!BI268='Master Answer Key'!$B267, 1, 0)</f>
        <v>1</v>
      </c>
      <c r="BJ265">
        <f>IF('ALL-Students'!BJ268='Master Answer Key'!$B267, 1, 0)</f>
        <v>1</v>
      </c>
      <c r="BK265">
        <f>IF('ALL-Students'!BK268='Master Answer Key'!$B267, 1, 0)</f>
        <v>1</v>
      </c>
      <c r="BL265">
        <f>IF('ALL-Students'!BL268='Master Answer Key'!$B267, 1, 0)</f>
        <v>1</v>
      </c>
      <c r="BM265">
        <f>IF('ALL-Students'!BM268='Master Answer Key'!$B267, 1, 0)</f>
        <v>1</v>
      </c>
      <c r="BN265">
        <f>IF('ALL-Students'!BN268='Master Answer Key'!$B267, 1, 0)</f>
        <v>1</v>
      </c>
      <c r="BO265">
        <f>IF('ALL-Students'!BO268='Master Answer Key'!$B267, 1, 0)</f>
        <v>1</v>
      </c>
      <c r="BP265">
        <f>IF('ALL-Students'!BP268='Master Answer Key'!$B267, 1, 0)</f>
        <v>1</v>
      </c>
      <c r="BQ265">
        <f>IF('ALL-Students'!BQ268='Master Answer Key'!$B267, 1, 0)</f>
        <v>1</v>
      </c>
      <c r="BR265">
        <f>IF('ALL-Students'!BR268='Master Answer Key'!$B267, 1, 0)</f>
        <v>1</v>
      </c>
      <c r="BS265">
        <f>IF('ALL-Students'!BS268='Master Answer Key'!$B267, 1, 0)</f>
        <v>1</v>
      </c>
      <c r="BT265">
        <f>IF('ALL-Students'!BT268='Master Answer Key'!$B267, 1, 0)</f>
        <v>1</v>
      </c>
      <c r="BU265">
        <f>IF('ALL-Students'!BU268='Master Answer Key'!$B267, 1, 0)</f>
        <v>1</v>
      </c>
      <c r="BV265">
        <f>IF('ALL-Students'!BV268='Master Answer Key'!$B267, 1, 0)</f>
        <v>1</v>
      </c>
      <c r="BW265">
        <f>IF('ALL-Students'!BW268='Master Answer Key'!$B267, 1, 0)</f>
        <v>1</v>
      </c>
      <c r="BX265">
        <f>IF('ALL-Students'!BX268='Master Answer Key'!$B267, 1, 0)</f>
        <v>1</v>
      </c>
      <c r="BY265">
        <f>IF('ALL-Students'!BY268='Master Answer Key'!$B267, 1, 0)</f>
        <v>1</v>
      </c>
      <c r="BZ265">
        <f>IF('ALL-Students'!BZ268='Master Answer Key'!$B267, 1, 0)</f>
        <v>1</v>
      </c>
      <c r="CA265">
        <f>IF('ALL-Students'!CA268='Master Answer Key'!$B267, 1, 0)</f>
        <v>1</v>
      </c>
      <c r="CB265">
        <f>IF('ALL-Students'!CB268='Master Answer Key'!$B267, 1, 0)</f>
        <v>1</v>
      </c>
      <c r="CC265">
        <f>IF('ALL-Students'!CC268='Master Answer Key'!$B267, 1, 0)</f>
        <v>1</v>
      </c>
    </row>
    <row r="266">
      <c r="A266" s="5" t="s">
        <v>370</v>
      </c>
      <c r="B266">
        <f>IF('ALL-Students'!B269='Master Answer Key'!$B268, 1, 0)</f>
        <v>1</v>
      </c>
      <c r="C266">
        <f>IF('ALL-Students'!C269='Master Answer Key'!$B268, 1, 0)</f>
        <v>1</v>
      </c>
      <c r="D266">
        <f>IF('ALL-Students'!D269='Master Answer Key'!$B268, 1, 0)</f>
        <v>1</v>
      </c>
      <c r="E266">
        <f>IF('ALL-Students'!E269='Master Answer Key'!$B268, 1, 0)</f>
        <v>1</v>
      </c>
      <c r="F266">
        <f>IF('ALL-Students'!F269='Master Answer Key'!$B268, 1, 0)</f>
        <v>1</v>
      </c>
      <c r="G266">
        <f>IF('ALL-Students'!G269='Master Answer Key'!$B268, 1, 0)</f>
        <v>0</v>
      </c>
      <c r="H266">
        <f>IF('ALL-Students'!H269='Master Answer Key'!$B268, 1, 0)</f>
        <v>1</v>
      </c>
      <c r="I266">
        <f>IF('ALL-Students'!I269='Master Answer Key'!$B268, 1, 0)</f>
        <v>0</v>
      </c>
      <c r="J266">
        <f>IF('ALL-Students'!J269='Master Answer Key'!$B268, 1, 0)</f>
        <v>1</v>
      </c>
      <c r="K266">
        <f>IF('ALL-Students'!K269='Master Answer Key'!$B268, 1, 0)</f>
        <v>1</v>
      </c>
      <c r="L266">
        <f>IF('ALL-Students'!L269='Master Answer Key'!$B268, 1, 0)</f>
        <v>1</v>
      </c>
      <c r="M266">
        <f>IF('ALL-Students'!M269='Master Answer Key'!$B268, 1, 0)</f>
        <v>1</v>
      </c>
      <c r="N266">
        <f>IF('ALL-Students'!N269='Master Answer Key'!$B268, 1, 0)</f>
        <v>1</v>
      </c>
      <c r="O266">
        <f>IF('ALL-Students'!O269='Master Answer Key'!$B268, 1, 0)</f>
        <v>1</v>
      </c>
      <c r="P266">
        <f>IF('ALL-Students'!P269='Master Answer Key'!$B268, 1, 0)</f>
        <v>1</v>
      </c>
      <c r="Q266">
        <f>IF('ALL-Students'!Q269='Master Answer Key'!$B268, 1, 0)</f>
        <v>1</v>
      </c>
      <c r="R266">
        <f>IF('ALL-Students'!R269='Master Answer Key'!$B268, 1, 0)</f>
        <v>0</v>
      </c>
      <c r="S266">
        <f>IF('ALL-Students'!S269='Master Answer Key'!$B268, 1, 0)</f>
        <v>1</v>
      </c>
      <c r="T266">
        <f>IF('ALL-Students'!T269='Master Answer Key'!$B268, 1, 0)</f>
        <v>1</v>
      </c>
      <c r="U266">
        <f>IF('ALL-Students'!U269='Master Answer Key'!$B268, 1, 0)</f>
        <v>1</v>
      </c>
      <c r="V266">
        <f>IF('ALL-Students'!V269='Master Answer Key'!$B268, 1, 0)</f>
        <v>1</v>
      </c>
      <c r="W266">
        <f>IF('ALL-Students'!W269='Master Answer Key'!$B268, 1, 0)</f>
        <v>0</v>
      </c>
      <c r="X266">
        <f>IF('ALL-Students'!X269='Master Answer Key'!$B268, 1, 0)</f>
        <v>0</v>
      </c>
      <c r="Y266">
        <f>IF('ALL-Students'!Y269='Master Answer Key'!$B268, 1, 0)</f>
        <v>0</v>
      </c>
      <c r="Z266">
        <f>IF('ALL-Students'!Z269='Master Answer Key'!$B268, 1, 0)</f>
        <v>0</v>
      </c>
      <c r="AA266">
        <f>IF('ALL-Students'!AA269='Master Answer Key'!$B268, 1, 0)</f>
        <v>1</v>
      </c>
      <c r="AB266">
        <f>IF('ALL-Students'!AB269='Master Answer Key'!$B268, 1, 0)</f>
        <v>1</v>
      </c>
      <c r="AC266">
        <f>IF('ALL-Students'!AC269='Master Answer Key'!$B268, 1, 0)</f>
        <v>0</v>
      </c>
      <c r="AD266">
        <f>IF('ALL-Students'!AD269='Master Answer Key'!$B268, 1, 0)</f>
        <v>1</v>
      </c>
      <c r="AE266">
        <f>IF('ALL-Students'!AE269='Master Answer Key'!$B268, 1, 0)</f>
        <v>1</v>
      </c>
      <c r="AF266">
        <f>IF('ALL-Students'!AF269='Master Answer Key'!$B268, 1, 0)</f>
        <v>1</v>
      </c>
      <c r="AG266">
        <f>IF('ALL-Students'!AG269='Master Answer Key'!$B268, 1, 0)</f>
        <v>1</v>
      </c>
      <c r="AH266">
        <f>IF('ALL-Students'!AH269='Master Answer Key'!$B268, 1, 0)</f>
        <v>1</v>
      </c>
      <c r="AI266">
        <f>IF('ALL-Students'!AI269='Master Answer Key'!$B268, 1, 0)</f>
        <v>1</v>
      </c>
      <c r="AJ266">
        <f>IF('ALL-Students'!AJ269='Master Answer Key'!$B268, 1, 0)</f>
        <v>1</v>
      </c>
      <c r="AK266">
        <f>IF('ALL-Students'!AK269='Master Answer Key'!$B268, 1, 0)</f>
        <v>1</v>
      </c>
      <c r="AL266">
        <f>IF('ALL-Students'!AL269='Master Answer Key'!$B268, 1, 0)</f>
        <v>0</v>
      </c>
      <c r="AM266">
        <f>IF('ALL-Students'!AM269='Master Answer Key'!$B268, 1, 0)</f>
        <v>1</v>
      </c>
      <c r="AN266">
        <f>IF('ALL-Students'!AN269='Master Answer Key'!$B268, 1, 0)</f>
        <v>0</v>
      </c>
      <c r="AO266">
        <f>IF('ALL-Students'!AO269='Master Answer Key'!$B268, 1, 0)</f>
        <v>1</v>
      </c>
      <c r="AP266">
        <f>IF('ALL-Students'!AP269='Master Answer Key'!$B268, 1, 0)</f>
        <v>1</v>
      </c>
      <c r="AQ266">
        <f>IF('ALL-Students'!AQ269='Master Answer Key'!$B268, 1, 0)</f>
        <v>1</v>
      </c>
      <c r="AR266">
        <f>IF('ALL-Students'!AR269='Master Answer Key'!$B268, 1, 0)</f>
        <v>1</v>
      </c>
      <c r="AS266">
        <f>IF('ALL-Students'!AS269='Master Answer Key'!$B268, 1, 0)</f>
        <v>0</v>
      </c>
      <c r="AT266">
        <f>IF('ALL-Students'!AT269='Master Answer Key'!$B268, 1, 0)</f>
        <v>1</v>
      </c>
      <c r="AU266">
        <f>IF('ALL-Students'!AU269='Master Answer Key'!$B268, 1, 0)</f>
        <v>1</v>
      </c>
      <c r="AV266">
        <f>IF('ALL-Students'!AV269='Master Answer Key'!$B268, 1, 0)</f>
        <v>0</v>
      </c>
      <c r="AW266">
        <f>IF('ALL-Students'!AW269='Master Answer Key'!$B268, 1, 0)</f>
        <v>1</v>
      </c>
      <c r="AX266">
        <f>IF('ALL-Students'!AX269='Master Answer Key'!$B268, 1, 0)</f>
        <v>1</v>
      </c>
      <c r="AY266">
        <f>IF('ALL-Students'!AY269='Master Answer Key'!$B268, 1, 0)</f>
        <v>1</v>
      </c>
      <c r="AZ266">
        <f>IF('ALL-Students'!AZ269='Master Answer Key'!$B268, 1, 0)</f>
        <v>1</v>
      </c>
      <c r="BA266">
        <f>IF('ALL-Students'!BA269='Master Answer Key'!$B268, 1, 0)</f>
        <v>1</v>
      </c>
      <c r="BB266">
        <f>IF('ALL-Students'!BB269='Master Answer Key'!$B268, 1, 0)</f>
        <v>1</v>
      </c>
      <c r="BC266">
        <f>IF('ALL-Students'!BC269='Master Answer Key'!$B268, 1, 0)</f>
        <v>1</v>
      </c>
      <c r="BD266">
        <f>IF('ALL-Students'!BD269='Master Answer Key'!$B268, 1, 0)</f>
        <v>1</v>
      </c>
      <c r="BE266">
        <f>IF('ALL-Students'!BE269='Master Answer Key'!$B268, 1, 0)</f>
        <v>1</v>
      </c>
      <c r="BF266">
        <f>IF('ALL-Students'!BF269='Master Answer Key'!$B268, 1, 0)</f>
        <v>1</v>
      </c>
      <c r="BG266">
        <f>IF('ALL-Students'!BG269='Master Answer Key'!$B268, 1, 0)</f>
        <v>1</v>
      </c>
      <c r="BH266">
        <f>IF('ALL-Students'!BH269='Master Answer Key'!$B268, 1, 0)</f>
        <v>1</v>
      </c>
      <c r="BI266">
        <f>IF('ALL-Students'!BI269='Master Answer Key'!$B268, 1, 0)</f>
        <v>1</v>
      </c>
      <c r="BJ266">
        <f>IF('ALL-Students'!BJ269='Master Answer Key'!$B268, 1, 0)</f>
        <v>1</v>
      </c>
      <c r="BK266">
        <f>IF('ALL-Students'!BK269='Master Answer Key'!$B268, 1, 0)</f>
        <v>1</v>
      </c>
      <c r="BL266">
        <f>IF('ALL-Students'!BL269='Master Answer Key'!$B268, 1, 0)</f>
        <v>1</v>
      </c>
      <c r="BM266">
        <f>IF('ALL-Students'!BM269='Master Answer Key'!$B268, 1, 0)</f>
        <v>1</v>
      </c>
      <c r="BN266">
        <f>IF('ALL-Students'!BN269='Master Answer Key'!$B268, 1, 0)</f>
        <v>1</v>
      </c>
      <c r="BO266">
        <f>IF('ALL-Students'!BO269='Master Answer Key'!$B268, 1, 0)</f>
        <v>1</v>
      </c>
      <c r="BP266">
        <f>IF('ALL-Students'!BP269='Master Answer Key'!$B268, 1, 0)</f>
        <v>1</v>
      </c>
      <c r="BQ266">
        <f>IF('ALL-Students'!BQ269='Master Answer Key'!$B268, 1, 0)</f>
        <v>1</v>
      </c>
      <c r="BR266">
        <f>IF('ALL-Students'!BR269='Master Answer Key'!$B268, 1, 0)</f>
        <v>1</v>
      </c>
      <c r="BS266">
        <f>IF('ALL-Students'!BS269='Master Answer Key'!$B268, 1, 0)</f>
        <v>1</v>
      </c>
      <c r="BT266">
        <f>IF('ALL-Students'!BT269='Master Answer Key'!$B268, 1, 0)</f>
        <v>1</v>
      </c>
      <c r="BU266">
        <f>IF('ALL-Students'!BU269='Master Answer Key'!$B268, 1, 0)</f>
        <v>1</v>
      </c>
      <c r="BV266">
        <f>IF('ALL-Students'!BV269='Master Answer Key'!$B268, 1, 0)</f>
        <v>1</v>
      </c>
      <c r="BW266">
        <f>IF('ALL-Students'!BW269='Master Answer Key'!$B268, 1, 0)</f>
        <v>1</v>
      </c>
      <c r="BX266">
        <f>IF('ALL-Students'!BX269='Master Answer Key'!$B268, 1, 0)</f>
        <v>1</v>
      </c>
      <c r="BY266">
        <f>IF('ALL-Students'!BY269='Master Answer Key'!$B268, 1, 0)</f>
        <v>1</v>
      </c>
      <c r="BZ266">
        <f>IF('ALL-Students'!BZ269='Master Answer Key'!$B268, 1, 0)</f>
        <v>1</v>
      </c>
      <c r="CA266">
        <f>IF('ALL-Students'!CA269='Master Answer Key'!$B268, 1, 0)</f>
        <v>1</v>
      </c>
      <c r="CB266">
        <f>IF('ALL-Students'!CB269='Master Answer Key'!$B268, 1, 0)</f>
        <v>1</v>
      </c>
      <c r="CC266">
        <f>IF('ALL-Students'!CC269='Master Answer Key'!$B268, 1, 0)</f>
        <v>1</v>
      </c>
    </row>
    <row r="267">
      <c r="A267" s="5" t="s">
        <v>371</v>
      </c>
      <c r="B267">
        <f>IF('ALL-Students'!B270='Master Answer Key'!$B269, 1, 0)</f>
        <v>0</v>
      </c>
      <c r="C267">
        <f>IF('ALL-Students'!C270='Master Answer Key'!$B269, 1, 0)</f>
        <v>0</v>
      </c>
      <c r="D267">
        <f>IF('ALL-Students'!D270='Master Answer Key'!$B269, 1, 0)</f>
        <v>0</v>
      </c>
      <c r="E267">
        <f>IF('ALL-Students'!E270='Master Answer Key'!$B269, 1, 0)</f>
        <v>1</v>
      </c>
      <c r="F267">
        <f>IF('ALL-Students'!F270='Master Answer Key'!$B269, 1, 0)</f>
        <v>1</v>
      </c>
      <c r="G267">
        <f>IF('ALL-Students'!G270='Master Answer Key'!$B269, 1, 0)</f>
        <v>0</v>
      </c>
      <c r="H267">
        <f>IF('ALL-Students'!H270='Master Answer Key'!$B269, 1, 0)</f>
        <v>0</v>
      </c>
      <c r="I267">
        <f>IF('ALL-Students'!I270='Master Answer Key'!$B269, 1, 0)</f>
        <v>0</v>
      </c>
      <c r="J267">
        <f>IF('ALL-Students'!J270='Master Answer Key'!$B269, 1, 0)</f>
        <v>1</v>
      </c>
      <c r="K267">
        <f>IF('ALL-Students'!K270='Master Answer Key'!$B269, 1, 0)</f>
        <v>0</v>
      </c>
      <c r="L267">
        <f>IF('ALL-Students'!L270='Master Answer Key'!$B269, 1, 0)</f>
        <v>1</v>
      </c>
      <c r="M267">
        <f>IF('ALL-Students'!M270='Master Answer Key'!$B269, 1, 0)</f>
        <v>1</v>
      </c>
      <c r="N267">
        <f>IF('ALL-Students'!N270='Master Answer Key'!$B269, 1, 0)</f>
        <v>0</v>
      </c>
      <c r="O267">
        <f>IF('ALL-Students'!O270='Master Answer Key'!$B269, 1, 0)</f>
        <v>1</v>
      </c>
      <c r="P267">
        <f>IF('ALL-Students'!P270='Master Answer Key'!$B269, 1, 0)</f>
        <v>1</v>
      </c>
      <c r="Q267">
        <f>IF('ALL-Students'!Q270='Master Answer Key'!$B269, 1, 0)</f>
        <v>0</v>
      </c>
      <c r="R267">
        <f>IF('ALL-Students'!R270='Master Answer Key'!$B269, 1, 0)</f>
        <v>0</v>
      </c>
      <c r="S267">
        <f>IF('ALL-Students'!S270='Master Answer Key'!$B269, 1, 0)</f>
        <v>1</v>
      </c>
      <c r="T267">
        <f>IF('ALL-Students'!T270='Master Answer Key'!$B269, 1, 0)</f>
        <v>0</v>
      </c>
      <c r="U267">
        <f>IF('ALL-Students'!U270='Master Answer Key'!$B269, 1, 0)</f>
        <v>1</v>
      </c>
      <c r="V267">
        <f>IF('ALL-Students'!V270='Master Answer Key'!$B269, 1, 0)</f>
        <v>1</v>
      </c>
      <c r="W267">
        <f>IF('ALL-Students'!W270='Master Answer Key'!$B269, 1, 0)</f>
        <v>0</v>
      </c>
      <c r="X267">
        <f>IF('ALL-Students'!X270='Master Answer Key'!$B269, 1, 0)</f>
        <v>0</v>
      </c>
      <c r="Y267">
        <f>IF('ALL-Students'!Y270='Master Answer Key'!$B269, 1, 0)</f>
        <v>0</v>
      </c>
      <c r="Z267">
        <f>IF('ALL-Students'!Z270='Master Answer Key'!$B269, 1, 0)</f>
        <v>0</v>
      </c>
      <c r="AA267">
        <f>IF('ALL-Students'!AA270='Master Answer Key'!$B269, 1, 0)</f>
        <v>1</v>
      </c>
      <c r="AB267">
        <f>IF('ALL-Students'!AB270='Master Answer Key'!$B269, 1, 0)</f>
        <v>1</v>
      </c>
      <c r="AC267">
        <f>IF('ALL-Students'!AC270='Master Answer Key'!$B269, 1, 0)</f>
        <v>0</v>
      </c>
      <c r="AD267">
        <f>IF('ALL-Students'!AD270='Master Answer Key'!$B269, 1, 0)</f>
        <v>0</v>
      </c>
      <c r="AE267">
        <f>IF('ALL-Students'!AE270='Master Answer Key'!$B269, 1, 0)</f>
        <v>1</v>
      </c>
      <c r="AF267">
        <f>IF('ALL-Students'!AF270='Master Answer Key'!$B269, 1, 0)</f>
        <v>0</v>
      </c>
      <c r="AG267">
        <f>IF('ALL-Students'!AG270='Master Answer Key'!$B269, 1, 0)</f>
        <v>0</v>
      </c>
      <c r="AH267">
        <f>IF('ALL-Students'!AH270='Master Answer Key'!$B269, 1, 0)</f>
        <v>0</v>
      </c>
      <c r="AI267">
        <f>IF('ALL-Students'!AI270='Master Answer Key'!$B269, 1, 0)</f>
        <v>0</v>
      </c>
      <c r="AJ267">
        <f>IF('ALL-Students'!AJ270='Master Answer Key'!$B269, 1, 0)</f>
        <v>1</v>
      </c>
      <c r="AK267">
        <f>IF('ALL-Students'!AK270='Master Answer Key'!$B269, 1, 0)</f>
        <v>1</v>
      </c>
      <c r="AL267">
        <f>IF('ALL-Students'!AL270='Master Answer Key'!$B269, 1, 0)</f>
        <v>0</v>
      </c>
      <c r="AM267">
        <f>IF('ALL-Students'!AM270='Master Answer Key'!$B269, 1, 0)</f>
        <v>1</v>
      </c>
      <c r="AN267">
        <f>IF('ALL-Students'!AN270='Master Answer Key'!$B269, 1, 0)</f>
        <v>0</v>
      </c>
      <c r="AO267">
        <f>IF('ALL-Students'!AO270='Master Answer Key'!$B269, 1, 0)</f>
        <v>1</v>
      </c>
      <c r="AP267">
        <f>IF('ALL-Students'!AP270='Master Answer Key'!$B269, 1, 0)</f>
        <v>1</v>
      </c>
      <c r="AQ267">
        <f>IF('ALL-Students'!AQ270='Master Answer Key'!$B269, 1, 0)</f>
        <v>1</v>
      </c>
      <c r="AR267">
        <f>IF('ALL-Students'!AR270='Master Answer Key'!$B269, 1, 0)</f>
        <v>1</v>
      </c>
      <c r="AS267">
        <f>IF('ALL-Students'!AS270='Master Answer Key'!$B269, 1, 0)</f>
        <v>0</v>
      </c>
      <c r="AT267">
        <f>IF('ALL-Students'!AT270='Master Answer Key'!$B269, 1, 0)</f>
        <v>1</v>
      </c>
      <c r="AU267">
        <f>IF('ALL-Students'!AU270='Master Answer Key'!$B269, 1, 0)</f>
        <v>1</v>
      </c>
      <c r="AV267">
        <f>IF('ALL-Students'!AV270='Master Answer Key'!$B269, 1, 0)</f>
        <v>0</v>
      </c>
      <c r="AW267">
        <f>IF('ALL-Students'!AW270='Master Answer Key'!$B269, 1, 0)</f>
        <v>1</v>
      </c>
      <c r="AX267">
        <f>IF('ALL-Students'!AX270='Master Answer Key'!$B269, 1, 0)</f>
        <v>1</v>
      </c>
      <c r="AY267">
        <f>IF('ALL-Students'!AY270='Master Answer Key'!$B269, 1, 0)</f>
        <v>1</v>
      </c>
      <c r="AZ267">
        <f>IF('ALL-Students'!AZ270='Master Answer Key'!$B269, 1, 0)</f>
        <v>0</v>
      </c>
      <c r="BA267">
        <f>IF('ALL-Students'!BA270='Master Answer Key'!$B269, 1, 0)</f>
        <v>0</v>
      </c>
      <c r="BB267">
        <f>IF('ALL-Students'!BB270='Master Answer Key'!$B269, 1, 0)</f>
        <v>1</v>
      </c>
      <c r="BC267">
        <f>IF('ALL-Students'!BC270='Master Answer Key'!$B269, 1, 0)</f>
        <v>0</v>
      </c>
      <c r="BD267">
        <f>IF('ALL-Students'!BD270='Master Answer Key'!$B269, 1, 0)</f>
        <v>0</v>
      </c>
      <c r="BE267">
        <f>IF('ALL-Students'!BE270='Master Answer Key'!$B269, 1, 0)</f>
        <v>1</v>
      </c>
      <c r="BF267">
        <f>IF('ALL-Students'!BF270='Master Answer Key'!$B269, 1, 0)</f>
        <v>1</v>
      </c>
      <c r="BG267">
        <f>IF('ALL-Students'!BG270='Master Answer Key'!$B269, 1, 0)</f>
        <v>0</v>
      </c>
      <c r="BH267">
        <f>IF('ALL-Students'!BH270='Master Answer Key'!$B269, 1, 0)</f>
        <v>1</v>
      </c>
      <c r="BI267">
        <f>IF('ALL-Students'!BI270='Master Answer Key'!$B269, 1, 0)</f>
        <v>0</v>
      </c>
      <c r="BJ267">
        <f>IF('ALL-Students'!BJ270='Master Answer Key'!$B269, 1, 0)</f>
        <v>1</v>
      </c>
      <c r="BK267">
        <f>IF('ALL-Students'!BK270='Master Answer Key'!$B269, 1, 0)</f>
        <v>1</v>
      </c>
      <c r="BL267">
        <f>IF('ALL-Students'!BL270='Master Answer Key'!$B269, 1, 0)</f>
        <v>1</v>
      </c>
      <c r="BM267">
        <f>IF('ALL-Students'!BM270='Master Answer Key'!$B269, 1, 0)</f>
        <v>1</v>
      </c>
      <c r="BN267">
        <f>IF('ALL-Students'!BN270='Master Answer Key'!$B269, 1, 0)</f>
        <v>1</v>
      </c>
      <c r="BO267">
        <f>IF('ALL-Students'!BO270='Master Answer Key'!$B269, 1, 0)</f>
        <v>1</v>
      </c>
      <c r="BP267">
        <f>IF('ALL-Students'!BP270='Master Answer Key'!$B269, 1, 0)</f>
        <v>1</v>
      </c>
      <c r="BQ267">
        <f>IF('ALL-Students'!BQ270='Master Answer Key'!$B269, 1, 0)</f>
        <v>1</v>
      </c>
      <c r="BR267">
        <f>IF('ALL-Students'!BR270='Master Answer Key'!$B269, 1, 0)</f>
        <v>1</v>
      </c>
      <c r="BS267">
        <f>IF('ALL-Students'!BS270='Master Answer Key'!$B269, 1, 0)</f>
        <v>1</v>
      </c>
      <c r="BT267">
        <f>IF('ALL-Students'!BT270='Master Answer Key'!$B269, 1, 0)</f>
        <v>1</v>
      </c>
      <c r="BU267">
        <f>IF('ALL-Students'!BU270='Master Answer Key'!$B269, 1, 0)</f>
        <v>0</v>
      </c>
      <c r="BV267">
        <f>IF('ALL-Students'!BV270='Master Answer Key'!$B269, 1, 0)</f>
        <v>1</v>
      </c>
      <c r="BW267">
        <f>IF('ALL-Students'!BW270='Master Answer Key'!$B269, 1, 0)</f>
        <v>1</v>
      </c>
      <c r="BX267">
        <f>IF('ALL-Students'!BX270='Master Answer Key'!$B269, 1, 0)</f>
        <v>1</v>
      </c>
      <c r="BY267">
        <f>IF('ALL-Students'!BY270='Master Answer Key'!$B269, 1, 0)</f>
        <v>0</v>
      </c>
      <c r="BZ267">
        <f>IF('ALL-Students'!BZ270='Master Answer Key'!$B269, 1, 0)</f>
        <v>1</v>
      </c>
      <c r="CA267">
        <f>IF('ALL-Students'!CA270='Master Answer Key'!$B269, 1, 0)</f>
        <v>1</v>
      </c>
      <c r="CB267">
        <f>IF('ALL-Students'!CB270='Master Answer Key'!$B269, 1, 0)</f>
        <v>0</v>
      </c>
      <c r="CC267">
        <f>IF('ALL-Students'!CC270='Master Answer Key'!$B269, 1, 0)</f>
        <v>1</v>
      </c>
    </row>
    <row r="268">
      <c r="A268" s="5" t="s">
        <v>372</v>
      </c>
      <c r="B268">
        <f>IF('ALL-Students'!B271='Master Answer Key'!$B270, 1, 0)</f>
        <v>0</v>
      </c>
      <c r="C268">
        <f>IF('ALL-Students'!C271='Master Answer Key'!$B270, 1, 0)</f>
        <v>0</v>
      </c>
      <c r="D268">
        <f>IF('ALL-Students'!D271='Master Answer Key'!$B270, 1, 0)</f>
        <v>1</v>
      </c>
      <c r="E268">
        <f>IF('ALL-Students'!E271='Master Answer Key'!$B270, 1, 0)</f>
        <v>1</v>
      </c>
      <c r="F268">
        <f>IF('ALL-Students'!F271='Master Answer Key'!$B270, 1, 0)</f>
        <v>1</v>
      </c>
      <c r="G268">
        <f>IF('ALL-Students'!G271='Master Answer Key'!$B270, 1, 0)</f>
        <v>0</v>
      </c>
      <c r="H268">
        <f>IF('ALL-Students'!H271='Master Answer Key'!$B270, 1, 0)</f>
        <v>0</v>
      </c>
      <c r="I268">
        <f>IF('ALL-Students'!I271='Master Answer Key'!$B270, 1, 0)</f>
        <v>0</v>
      </c>
      <c r="J268">
        <f>IF('ALL-Students'!J271='Master Answer Key'!$B270, 1, 0)</f>
        <v>0</v>
      </c>
      <c r="K268">
        <f>IF('ALL-Students'!K271='Master Answer Key'!$B270, 1, 0)</f>
        <v>0</v>
      </c>
      <c r="L268">
        <f>IF('ALL-Students'!L271='Master Answer Key'!$B270, 1, 0)</f>
        <v>1</v>
      </c>
      <c r="M268">
        <f>IF('ALL-Students'!M271='Master Answer Key'!$B270, 1, 0)</f>
        <v>1</v>
      </c>
      <c r="N268">
        <f>IF('ALL-Students'!N271='Master Answer Key'!$B270, 1, 0)</f>
        <v>0</v>
      </c>
      <c r="O268">
        <f>IF('ALL-Students'!O271='Master Answer Key'!$B270, 1, 0)</f>
        <v>1</v>
      </c>
      <c r="P268">
        <f>IF('ALL-Students'!P271='Master Answer Key'!$B270, 1, 0)</f>
        <v>0</v>
      </c>
      <c r="Q268">
        <f>IF('ALL-Students'!Q271='Master Answer Key'!$B270, 1, 0)</f>
        <v>0</v>
      </c>
      <c r="R268">
        <f>IF('ALL-Students'!R271='Master Answer Key'!$B270, 1, 0)</f>
        <v>0</v>
      </c>
      <c r="S268">
        <f>IF('ALL-Students'!S271='Master Answer Key'!$B270, 1, 0)</f>
        <v>0</v>
      </c>
      <c r="T268">
        <f>IF('ALL-Students'!T271='Master Answer Key'!$B270, 1, 0)</f>
        <v>0</v>
      </c>
      <c r="U268">
        <f>IF('ALL-Students'!U271='Master Answer Key'!$B270, 1, 0)</f>
        <v>0</v>
      </c>
      <c r="V268">
        <f>IF('ALL-Students'!V271='Master Answer Key'!$B270, 1, 0)</f>
        <v>1</v>
      </c>
      <c r="W268">
        <f>IF('ALL-Students'!W271='Master Answer Key'!$B270, 1, 0)</f>
        <v>0</v>
      </c>
      <c r="X268">
        <f>IF('ALL-Students'!X271='Master Answer Key'!$B270, 1, 0)</f>
        <v>0</v>
      </c>
      <c r="Y268">
        <f>IF('ALL-Students'!Y271='Master Answer Key'!$B270, 1, 0)</f>
        <v>0</v>
      </c>
      <c r="Z268">
        <f>IF('ALL-Students'!Z271='Master Answer Key'!$B270, 1, 0)</f>
        <v>0</v>
      </c>
      <c r="AA268">
        <f>IF('ALL-Students'!AA271='Master Answer Key'!$B270, 1, 0)</f>
        <v>1</v>
      </c>
      <c r="AB268">
        <f>IF('ALL-Students'!AB271='Master Answer Key'!$B270, 1, 0)</f>
        <v>1</v>
      </c>
      <c r="AC268">
        <f>IF('ALL-Students'!AC271='Master Answer Key'!$B270, 1, 0)</f>
        <v>1</v>
      </c>
      <c r="AD268">
        <f>IF('ALL-Students'!AD271='Master Answer Key'!$B270, 1, 0)</f>
        <v>0</v>
      </c>
      <c r="AE268">
        <f>IF('ALL-Students'!AE271='Master Answer Key'!$B270, 1, 0)</f>
        <v>0</v>
      </c>
      <c r="AF268">
        <f>IF('ALL-Students'!AF271='Master Answer Key'!$B270, 1, 0)</f>
        <v>1</v>
      </c>
      <c r="AG268">
        <f>IF('ALL-Students'!AG271='Master Answer Key'!$B270, 1, 0)</f>
        <v>0</v>
      </c>
      <c r="AH268">
        <f>IF('ALL-Students'!AH271='Master Answer Key'!$B270, 1, 0)</f>
        <v>0</v>
      </c>
      <c r="AI268">
        <f>IF('ALL-Students'!AI271='Master Answer Key'!$B270, 1, 0)</f>
        <v>0</v>
      </c>
      <c r="AJ268">
        <f>IF('ALL-Students'!AJ271='Master Answer Key'!$B270, 1, 0)</f>
        <v>1</v>
      </c>
      <c r="AK268">
        <f>IF('ALL-Students'!AK271='Master Answer Key'!$B270, 1, 0)</f>
        <v>1</v>
      </c>
      <c r="AL268">
        <f>IF('ALL-Students'!AL271='Master Answer Key'!$B270, 1, 0)</f>
        <v>1</v>
      </c>
      <c r="AM268">
        <f>IF('ALL-Students'!AM271='Master Answer Key'!$B270, 1, 0)</f>
        <v>0</v>
      </c>
      <c r="AN268">
        <f>IF('ALL-Students'!AN271='Master Answer Key'!$B270, 1, 0)</f>
        <v>0</v>
      </c>
      <c r="AO268">
        <f>IF('ALL-Students'!AO271='Master Answer Key'!$B270, 1, 0)</f>
        <v>1</v>
      </c>
      <c r="AP268">
        <f>IF('ALL-Students'!AP271='Master Answer Key'!$B270, 1, 0)</f>
        <v>1</v>
      </c>
      <c r="AQ268">
        <f>IF('ALL-Students'!AQ271='Master Answer Key'!$B270, 1, 0)</f>
        <v>1</v>
      </c>
      <c r="AR268">
        <f>IF('ALL-Students'!AR271='Master Answer Key'!$B270, 1, 0)</f>
        <v>1</v>
      </c>
      <c r="AS268">
        <f>IF('ALL-Students'!AS271='Master Answer Key'!$B270, 1, 0)</f>
        <v>0</v>
      </c>
      <c r="AT268">
        <f>IF('ALL-Students'!AT271='Master Answer Key'!$B270, 1, 0)</f>
        <v>1</v>
      </c>
      <c r="AU268">
        <f>IF('ALL-Students'!AU271='Master Answer Key'!$B270, 1, 0)</f>
        <v>1</v>
      </c>
      <c r="AV268">
        <f>IF('ALL-Students'!AV271='Master Answer Key'!$B270, 1, 0)</f>
        <v>0</v>
      </c>
      <c r="AW268">
        <f>IF('ALL-Students'!AW271='Master Answer Key'!$B270, 1, 0)</f>
        <v>1</v>
      </c>
      <c r="AX268">
        <f>IF('ALL-Students'!AX271='Master Answer Key'!$B270, 1, 0)</f>
        <v>1</v>
      </c>
      <c r="AY268">
        <f>IF('ALL-Students'!AY271='Master Answer Key'!$B270, 1, 0)</f>
        <v>1</v>
      </c>
      <c r="AZ268">
        <f>IF('ALL-Students'!AZ271='Master Answer Key'!$B270, 1, 0)</f>
        <v>1</v>
      </c>
      <c r="BA268">
        <f>IF('ALL-Students'!BA271='Master Answer Key'!$B270, 1, 0)</f>
        <v>1</v>
      </c>
      <c r="BB268">
        <f>IF('ALL-Students'!BB271='Master Answer Key'!$B270, 1, 0)</f>
        <v>1</v>
      </c>
      <c r="BC268">
        <f>IF('ALL-Students'!BC271='Master Answer Key'!$B270, 1, 0)</f>
        <v>0</v>
      </c>
      <c r="BD268">
        <f>IF('ALL-Students'!BD271='Master Answer Key'!$B270, 1, 0)</f>
        <v>1</v>
      </c>
      <c r="BE268">
        <f>IF('ALL-Students'!BE271='Master Answer Key'!$B270, 1, 0)</f>
        <v>0</v>
      </c>
      <c r="BF268">
        <f>IF('ALL-Students'!BF271='Master Answer Key'!$B270, 1, 0)</f>
        <v>1</v>
      </c>
      <c r="BG268">
        <f>IF('ALL-Students'!BG271='Master Answer Key'!$B270, 1, 0)</f>
        <v>0</v>
      </c>
      <c r="BH268">
        <f>IF('ALL-Students'!BH271='Master Answer Key'!$B270, 1, 0)</f>
        <v>1</v>
      </c>
      <c r="BI268">
        <f>IF('ALL-Students'!BI271='Master Answer Key'!$B270, 1, 0)</f>
        <v>1</v>
      </c>
      <c r="BJ268">
        <f>IF('ALL-Students'!BJ271='Master Answer Key'!$B270, 1, 0)</f>
        <v>0</v>
      </c>
      <c r="BK268">
        <f>IF('ALL-Students'!BK271='Master Answer Key'!$B270, 1, 0)</f>
        <v>1</v>
      </c>
      <c r="BL268">
        <f>IF('ALL-Students'!BL271='Master Answer Key'!$B270, 1, 0)</f>
        <v>1</v>
      </c>
      <c r="BM268">
        <f>IF('ALL-Students'!BM271='Master Answer Key'!$B270, 1, 0)</f>
        <v>1</v>
      </c>
      <c r="BN268">
        <f>IF('ALL-Students'!BN271='Master Answer Key'!$B270, 1, 0)</f>
        <v>1</v>
      </c>
      <c r="BO268">
        <f>IF('ALL-Students'!BO271='Master Answer Key'!$B270, 1, 0)</f>
        <v>1</v>
      </c>
      <c r="BP268">
        <f>IF('ALL-Students'!BP271='Master Answer Key'!$B270, 1, 0)</f>
        <v>0</v>
      </c>
      <c r="BQ268">
        <f>IF('ALL-Students'!BQ271='Master Answer Key'!$B270, 1, 0)</f>
        <v>1</v>
      </c>
      <c r="BR268">
        <f>IF('ALL-Students'!BR271='Master Answer Key'!$B270, 1, 0)</f>
        <v>1</v>
      </c>
      <c r="BS268">
        <f>IF('ALL-Students'!BS271='Master Answer Key'!$B270, 1, 0)</f>
        <v>0</v>
      </c>
      <c r="BT268">
        <f>IF('ALL-Students'!BT271='Master Answer Key'!$B270, 1, 0)</f>
        <v>1</v>
      </c>
      <c r="BU268">
        <f>IF('ALL-Students'!BU271='Master Answer Key'!$B270, 1, 0)</f>
        <v>1</v>
      </c>
      <c r="BV268">
        <f>IF('ALL-Students'!BV271='Master Answer Key'!$B270, 1, 0)</f>
        <v>0</v>
      </c>
      <c r="BW268">
        <f>IF('ALL-Students'!BW271='Master Answer Key'!$B270, 1, 0)</f>
        <v>0</v>
      </c>
      <c r="BX268">
        <f>IF('ALL-Students'!BX271='Master Answer Key'!$B270, 1, 0)</f>
        <v>1</v>
      </c>
      <c r="BY268">
        <f>IF('ALL-Students'!BY271='Master Answer Key'!$B270, 1, 0)</f>
        <v>0</v>
      </c>
      <c r="BZ268">
        <f>IF('ALL-Students'!BZ271='Master Answer Key'!$B270, 1, 0)</f>
        <v>1</v>
      </c>
      <c r="CA268">
        <f>IF('ALL-Students'!CA271='Master Answer Key'!$B270, 1, 0)</f>
        <v>0</v>
      </c>
      <c r="CB268">
        <f>IF('ALL-Students'!CB271='Master Answer Key'!$B270, 1, 0)</f>
        <v>0</v>
      </c>
      <c r="CC268">
        <f>IF('ALL-Students'!CC271='Master Answer Key'!$B270, 1, 0)</f>
        <v>1</v>
      </c>
    </row>
    <row r="269">
      <c r="A269" s="5" t="s">
        <v>373</v>
      </c>
      <c r="B269">
        <f>IF('ALL-Students'!B272='Master Answer Key'!$B271, 1, 0)</f>
        <v>1</v>
      </c>
      <c r="C269">
        <f>IF('ALL-Students'!C272='Master Answer Key'!$B271, 1, 0)</f>
        <v>0</v>
      </c>
      <c r="D269">
        <f>IF('ALL-Students'!D272='Master Answer Key'!$B271, 1, 0)</f>
        <v>1</v>
      </c>
      <c r="E269">
        <f>IF('ALL-Students'!E272='Master Answer Key'!$B271, 1, 0)</f>
        <v>1</v>
      </c>
      <c r="F269">
        <f>IF('ALL-Students'!F272='Master Answer Key'!$B271, 1, 0)</f>
        <v>1</v>
      </c>
      <c r="G269">
        <f>IF('ALL-Students'!G272='Master Answer Key'!$B271, 1, 0)</f>
        <v>0</v>
      </c>
      <c r="H269">
        <f>IF('ALL-Students'!H272='Master Answer Key'!$B271, 1, 0)</f>
        <v>0</v>
      </c>
      <c r="I269">
        <f>IF('ALL-Students'!I272='Master Answer Key'!$B271, 1, 0)</f>
        <v>0</v>
      </c>
      <c r="J269">
        <f>IF('ALL-Students'!J272='Master Answer Key'!$B271, 1, 0)</f>
        <v>1</v>
      </c>
      <c r="K269">
        <f>IF('ALL-Students'!K272='Master Answer Key'!$B271, 1, 0)</f>
        <v>0</v>
      </c>
      <c r="L269">
        <f>IF('ALL-Students'!L272='Master Answer Key'!$B271, 1, 0)</f>
        <v>1</v>
      </c>
      <c r="M269">
        <f>IF('ALL-Students'!M272='Master Answer Key'!$B271, 1, 0)</f>
        <v>0</v>
      </c>
      <c r="N269">
        <f>IF('ALL-Students'!N272='Master Answer Key'!$B271, 1, 0)</f>
        <v>1</v>
      </c>
      <c r="O269">
        <f>IF('ALL-Students'!O272='Master Answer Key'!$B271, 1, 0)</f>
        <v>0</v>
      </c>
      <c r="P269">
        <f>IF('ALL-Students'!P272='Master Answer Key'!$B271, 1, 0)</f>
        <v>0</v>
      </c>
      <c r="Q269">
        <f>IF('ALL-Students'!Q272='Master Answer Key'!$B271, 1, 0)</f>
        <v>0</v>
      </c>
      <c r="R269">
        <f>IF('ALL-Students'!R272='Master Answer Key'!$B271, 1, 0)</f>
        <v>1</v>
      </c>
      <c r="S269">
        <f>IF('ALL-Students'!S272='Master Answer Key'!$B271, 1, 0)</f>
        <v>0</v>
      </c>
      <c r="T269">
        <f>IF('ALL-Students'!T272='Master Answer Key'!$B271, 1, 0)</f>
        <v>0</v>
      </c>
      <c r="U269">
        <f>IF('ALL-Students'!U272='Master Answer Key'!$B271, 1, 0)</f>
        <v>1</v>
      </c>
      <c r="V269">
        <f>IF('ALL-Students'!V272='Master Answer Key'!$B271, 1, 0)</f>
        <v>1</v>
      </c>
      <c r="W269">
        <f>IF('ALL-Students'!W272='Master Answer Key'!$B271, 1, 0)</f>
        <v>0</v>
      </c>
      <c r="X269">
        <f>IF('ALL-Students'!X272='Master Answer Key'!$B271, 1, 0)</f>
        <v>0</v>
      </c>
      <c r="Y269">
        <f>IF('ALL-Students'!Y272='Master Answer Key'!$B271, 1, 0)</f>
        <v>0</v>
      </c>
      <c r="Z269">
        <f>IF('ALL-Students'!Z272='Master Answer Key'!$B271, 1, 0)</f>
        <v>0</v>
      </c>
      <c r="AA269">
        <f>IF('ALL-Students'!AA272='Master Answer Key'!$B271, 1, 0)</f>
        <v>0</v>
      </c>
      <c r="AB269">
        <f>IF('ALL-Students'!AB272='Master Answer Key'!$B271, 1, 0)</f>
        <v>1</v>
      </c>
      <c r="AC269">
        <f>IF('ALL-Students'!AC272='Master Answer Key'!$B271, 1, 0)</f>
        <v>1</v>
      </c>
      <c r="AD269">
        <f>IF('ALL-Students'!AD272='Master Answer Key'!$B271, 1, 0)</f>
        <v>1</v>
      </c>
      <c r="AE269">
        <f>IF('ALL-Students'!AE272='Master Answer Key'!$B271, 1, 0)</f>
        <v>0</v>
      </c>
      <c r="AF269">
        <f>IF('ALL-Students'!AF272='Master Answer Key'!$B271, 1, 0)</f>
        <v>1</v>
      </c>
      <c r="AG269">
        <f>IF('ALL-Students'!AG272='Master Answer Key'!$B271, 1, 0)</f>
        <v>0</v>
      </c>
      <c r="AH269">
        <f>IF('ALL-Students'!AH272='Master Answer Key'!$B271, 1, 0)</f>
        <v>1</v>
      </c>
      <c r="AI269">
        <f>IF('ALL-Students'!AI272='Master Answer Key'!$B271, 1, 0)</f>
        <v>1</v>
      </c>
      <c r="AJ269">
        <f>IF('ALL-Students'!AJ272='Master Answer Key'!$B271, 1, 0)</f>
        <v>1</v>
      </c>
      <c r="AK269">
        <f>IF('ALL-Students'!AK272='Master Answer Key'!$B271, 1, 0)</f>
        <v>0</v>
      </c>
      <c r="AL269">
        <f>IF('ALL-Students'!AL272='Master Answer Key'!$B271, 1, 0)</f>
        <v>0</v>
      </c>
      <c r="AM269">
        <f>IF('ALL-Students'!AM272='Master Answer Key'!$B271, 1, 0)</f>
        <v>0</v>
      </c>
      <c r="AN269">
        <f>IF('ALL-Students'!AN272='Master Answer Key'!$B271, 1, 0)</f>
        <v>0</v>
      </c>
      <c r="AO269">
        <f>IF('ALL-Students'!AO272='Master Answer Key'!$B271, 1, 0)</f>
        <v>1</v>
      </c>
      <c r="AP269">
        <f>IF('ALL-Students'!AP272='Master Answer Key'!$B271, 1, 0)</f>
        <v>1</v>
      </c>
      <c r="AQ269">
        <f>IF('ALL-Students'!AQ272='Master Answer Key'!$B271, 1, 0)</f>
        <v>1</v>
      </c>
      <c r="AR269">
        <f>IF('ALL-Students'!AR272='Master Answer Key'!$B271, 1, 0)</f>
        <v>1</v>
      </c>
      <c r="AS269">
        <f>IF('ALL-Students'!AS272='Master Answer Key'!$B271, 1, 0)</f>
        <v>0</v>
      </c>
      <c r="AT269">
        <f>IF('ALL-Students'!AT272='Master Answer Key'!$B271, 1, 0)</f>
        <v>1</v>
      </c>
      <c r="AU269">
        <f>IF('ALL-Students'!AU272='Master Answer Key'!$B271, 1, 0)</f>
        <v>1</v>
      </c>
      <c r="AV269">
        <f>IF('ALL-Students'!AV272='Master Answer Key'!$B271, 1, 0)</f>
        <v>0</v>
      </c>
      <c r="AW269">
        <f>IF('ALL-Students'!AW272='Master Answer Key'!$B271, 1, 0)</f>
        <v>1</v>
      </c>
      <c r="AX269">
        <f>IF('ALL-Students'!AX272='Master Answer Key'!$B271, 1, 0)</f>
        <v>1</v>
      </c>
      <c r="AY269">
        <f>IF('ALL-Students'!AY272='Master Answer Key'!$B271, 1, 0)</f>
        <v>1</v>
      </c>
      <c r="AZ269">
        <f>IF('ALL-Students'!AZ272='Master Answer Key'!$B271, 1, 0)</f>
        <v>1</v>
      </c>
      <c r="BA269">
        <f>IF('ALL-Students'!BA272='Master Answer Key'!$B271, 1, 0)</f>
        <v>1</v>
      </c>
      <c r="BB269">
        <f>IF('ALL-Students'!BB272='Master Answer Key'!$B271, 1, 0)</f>
        <v>1</v>
      </c>
      <c r="BC269">
        <f>IF('ALL-Students'!BC272='Master Answer Key'!$B271, 1, 0)</f>
        <v>1</v>
      </c>
      <c r="BD269">
        <f>IF('ALL-Students'!BD272='Master Answer Key'!$B271, 1, 0)</f>
        <v>1</v>
      </c>
      <c r="BE269">
        <f>IF('ALL-Students'!BE272='Master Answer Key'!$B271, 1, 0)</f>
        <v>1</v>
      </c>
      <c r="BF269">
        <f>IF('ALL-Students'!BF272='Master Answer Key'!$B271, 1, 0)</f>
        <v>1</v>
      </c>
      <c r="BG269">
        <f>IF('ALL-Students'!BG272='Master Answer Key'!$B271, 1, 0)</f>
        <v>1</v>
      </c>
      <c r="BH269">
        <f>IF('ALL-Students'!BH272='Master Answer Key'!$B271, 1, 0)</f>
        <v>0</v>
      </c>
      <c r="BI269">
        <f>IF('ALL-Students'!BI272='Master Answer Key'!$B271, 1, 0)</f>
        <v>1</v>
      </c>
      <c r="BJ269">
        <f>IF('ALL-Students'!BJ272='Master Answer Key'!$B271, 1, 0)</f>
        <v>0</v>
      </c>
      <c r="BK269">
        <f>IF('ALL-Students'!BK272='Master Answer Key'!$B271, 1, 0)</f>
        <v>1</v>
      </c>
      <c r="BL269">
        <f>IF('ALL-Students'!BL272='Master Answer Key'!$B271, 1, 0)</f>
        <v>1</v>
      </c>
      <c r="BM269">
        <f>IF('ALL-Students'!BM272='Master Answer Key'!$B271, 1, 0)</f>
        <v>1</v>
      </c>
      <c r="BN269">
        <f>IF('ALL-Students'!BN272='Master Answer Key'!$B271, 1, 0)</f>
        <v>1</v>
      </c>
      <c r="BO269">
        <f>IF('ALL-Students'!BO272='Master Answer Key'!$B271, 1, 0)</f>
        <v>0</v>
      </c>
      <c r="BP269">
        <f>IF('ALL-Students'!BP272='Master Answer Key'!$B271, 1, 0)</f>
        <v>1</v>
      </c>
      <c r="BQ269">
        <f>IF('ALL-Students'!BQ272='Master Answer Key'!$B271, 1, 0)</f>
        <v>0</v>
      </c>
      <c r="BR269">
        <f>IF('ALL-Students'!BR272='Master Answer Key'!$B271, 1, 0)</f>
        <v>1</v>
      </c>
      <c r="BS269">
        <f>IF('ALL-Students'!BS272='Master Answer Key'!$B271, 1, 0)</f>
        <v>1</v>
      </c>
      <c r="BT269">
        <f>IF('ALL-Students'!BT272='Master Answer Key'!$B271, 1, 0)</f>
        <v>1</v>
      </c>
      <c r="BU269">
        <f>IF('ALL-Students'!BU272='Master Answer Key'!$B271, 1, 0)</f>
        <v>1</v>
      </c>
      <c r="BV269">
        <f>IF('ALL-Students'!BV272='Master Answer Key'!$B271, 1, 0)</f>
        <v>1</v>
      </c>
      <c r="BW269">
        <f>IF('ALL-Students'!BW272='Master Answer Key'!$B271, 1, 0)</f>
        <v>1</v>
      </c>
      <c r="BX269">
        <f>IF('ALL-Students'!BX272='Master Answer Key'!$B271, 1, 0)</f>
        <v>1</v>
      </c>
      <c r="BY269">
        <f>IF('ALL-Students'!BY272='Master Answer Key'!$B271, 1, 0)</f>
        <v>1</v>
      </c>
      <c r="BZ269">
        <f>IF('ALL-Students'!BZ272='Master Answer Key'!$B271, 1, 0)</f>
        <v>1</v>
      </c>
      <c r="CA269">
        <f>IF('ALL-Students'!CA272='Master Answer Key'!$B271, 1, 0)</f>
        <v>1</v>
      </c>
      <c r="CB269">
        <f>IF('ALL-Students'!CB272='Master Answer Key'!$B271, 1, 0)</f>
        <v>1</v>
      </c>
      <c r="CC269">
        <f>IF('ALL-Students'!CC272='Master Answer Key'!$B271, 1, 0)</f>
        <v>1</v>
      </c>
    </row>
    <row r="270">
      <c r="A270" s="5" t="s">
        <v>374</v>
      </c>
      <c r="B270">
        <f>IF('ALL-Students'!B273='Master Answer Key'!$B272, 1, 0)</f>
        <v>1</v>
      </c>
      <c r="C270">
        <f>IF('ALL-Students'!C273='Master Answer Key'!$B272, 1, 0)</f>
        <v>1</v>
      </c>
      <c r="D270">
        <f>IF('ALL-Students'!D273='Master Answer Key'!$B272, 1, 0)</f>
        <v>1</v>
      </c>
      <c r="E270">
        <f>IF('ALL-Students'!E273='Master Answer Key'!$B272, 1, 0)</f>
        <v>1</v>
      </c>
      <c r="F270">
        <f>IF('ALL-Students'!F273='Master Answer Key'!$B272, 1, 0)</f>
        <v>1</v>
      </c>
      <c r="G270">
        <f>IF('ALL-Students'!G273='Master Answer Key'!$B272, 1, 0)</f>
        <v>0</v>
      </c>
      <c r="H270">
        <f>IF('ALL-Students'!H273='Master Answer Key'!$B272, 1, 0)</f>
        <v>1</v>
      </c>
      <c r="I270">
        <f>IF('ALL-Students'!I273='Master Answer Key'!$B272, 1, 0)</f>
        <v>0</v>
      </c>
      <c r="J270">
        <f>IF('ALL-Students'!J273='Master Answer Key'!$B272, 1, 0)</f>
        <v>1</v>
      </c>
      <c r="K270">
        <f>IF('ALL-Students'!K273='Master Answer Key'!$B272, 1, 0)</f>
        <v>1</v>
      </c>
      <c r="L270">
        <f>IF('ALL-Students'!L273='Master Answer Key'!$B272, 1, 0)</f>
        <v>1</v>
      </c>
      <c r="M270">
        <f>IF('ALL-Students'!M273='Master Answer Key'!$B272, 1, 0)</f>
        <v>1</v>
      </c>
      <c r="N270">
        <f>IF('ALL-Students'!N273='Master Answer Key'!$B272, 1, 0)</f>
        <v>1</v>
      </c>
      <c r="O270">
        <f>IF('ALL-Students'!O273='Master Answer Key'!$B272, 1, 0)</f>
        <v>1</v>
      </c>
      <c r="P270">
        <f>IF('ALL-Students'!P273='Master Answer Key'!$B272, 1, 0)</f>
        <v>0</v>
      </c>
      <c r="Q270">
        <f>IF('ALL-Students'!Q273='Master Answer Key'!$B272, 1, 0)</f>
        <v>1</v>
      </c>
      <c r="R270">
        <f>IF('ALL-Students'!R273='Master Answer Key'!$B272, 1, 0)</f>
        <v>1</v>
      </c>
      <c r="S270">
        <f>IF('ALL-Students'!S273='Master Answer Key'!$B272, 1, 0)</f>
        <v>1</v>
      </c>
      <c r="T270">
        <f>IF('ALL-Students'!T273='Master Answer Key'!$B272, 1, 0)</f>
        <v>1</v>
      </c>
      <c r="U270">
        <f>IF('ALL-Students'!U273='Master Answer Key'!$B272, 1, 0)</f>
        <v>1</v>
      </c>
      <c r="V270">
        <f>IF('ALL-Students'!V273='Master Answer Key'!$B272, 1, 0)</f>
        <v>1</v>
      </c>
      <c r="W270">
        <f>IF('ALL-Students'!W273='Master Answer Key'!$B272, 1, 0)</f>
        <v>0</v>
      </c>
      <c r="X270">
        <f>IF('ALL-Students'!X273='Master Answer Key'!$B272, 1, 0)</f>
        <v>1</v>
      </c>
      <c r="Y270">
        <f>IF('ALL-Students'!Y273='Master Answer Key'!$B272, 1, 0)</f>
        <v>0</v>
      </c>
      <c r="Z270">
        <f>IF('ALL-Students'!Z273='Master Answer Key'!$B272, 1, 0)</f>
        <v>0</v>
      </c>
      <c r="AA270">
        <f>IF('ALL-Students'!AA273='Master Answer Key'!$B272, 1, 0)</f>
        <v>1</v>
      </c>
      <c r="AB270">
        <f>IF('ALL-Students'!AB273='Master Answer Key'!$B272, 1, 0)</f>
        <v>1</v>
      </c>
      <c r="AC270">
        <f>IF('ALL-Students'!AC273='Master Answer Key'!$B272, 1, 0)</f>
        <v>0</v>
      </c>
      <c r="AD270">
        <f>IF('ALL-Students'!AD273='Master Answer Key'!$B272, 1, 0)</f>
        <v>1</v>
      </c>
      <c r="AE270">
        <f>IF('ALL-Students'!AE273='Master Answer Key'!$B272, 1, 0)</f>
        <v>1</v>
      </c>
      <c r="AF270">
        <f>IF('ALL-Students'!AF273='Master Answer Key'!$B272, 1, 0)</f>
        <v>0</v>
      </c>
      <c r="AG270">
        <f>IF('ALL-Students'!AG273='Master Answer Key'!$B272, 1, 0)</f>
        <v>1</v>
      </c>
      <c r="AH270">
        <f>IF('ALL-Students'!AH273='Master Answer Key'!$B272, 1, 0)</f>
        <v>1</v>
      </c>
      <c r="AI270">
        <f>IF('ALL-Students'!AI273='Master Answer Key'!$B272, 1, 0)</f>
        <v>1</v>
      </c>
      <c r="AJ270">
        <f>IF('ALL-Students'!AJ273='Master Answer Key'!$B272, 1, 0)</f>
        <v>1</v>
      </c>
      <c r="AK270">
        <f>IF('ALL-Students'!AK273='Master Answer Key'!$B272, 1, 0)</f>
        <v>1</v>
      </c>
      <c r="AL270">
        <f>IF('ALL-Students'!AL273='Master Answer Key'!$B272, 1, 0)</f>
        <v>1</v>
      </c>
      <c r="AM270">
        <f>IF('ALL-Students'!AM273='Master Answer Key'!$B272, 1, 0)</f>
        <v>1</v>
      </c>
      <c r="AN270">
        <f>IF('ALL-Students'!AN273='Master Answer Key'!$B272, 1, 0)</f>
        <v>0</v>
      </c>
      <c r="AO270">
        <f>IF('ALL-Students'!AO273='Master Answer Key'!$B272, 1, 0)</f>
        <v>1</v>
      </c>
      <c r="AP270">
        <f>IF('ALL-Students'!AP273='Master Answer Key'!$B272, 1, 0)</f>
        <v>1</v>
      </c>
      <c r="AQ270">
        <f>IF('ALL-Students'!AQ273='Master Answer Key'!$B272, 1, 0)</f>
        <v>1</v>
      </c>
      <c r="AR270">
        <f>IF('ALL-Students'!AR273='Master Answer Key'!$B272, 1, 0)</f>
        <v>1</v>
      </c>
      <c r="AS270">
        <f>IF('ALL-Students'!AS273='Master Answer Key'!$B272, 1, 0)</f>
        <v>0</v>
      </c>
      <c r="AT270">
        <f>IF('ALL-Students'!AT273='Master Answer Key'!$B272, 1, 0)</f>
        <v>1</v>
      </c>
      <c r="AU270">
        <f>IF('ALL-Students'!AU273='Master Answer Key'!$B272, 1, 0)</f>
        <v>1</v>
      </c>
      <c r="AV270">
        <f>IF('ALL-Students'!AV273='Master Answer Key'!$B272, 1, 0)</f>
        <v>0</v>
      </c>
      <c r="AW270">
        <f>IF('ALL-Students'!AW273='Master Answer Key'!$B272, 1, 0)</f>
        <v>1</v>
      </c>
      <c r="AX270">
        <f>IF('ALL-Students'!AX273='Master Answer Key'!$B272, 1, 0)</f>
        <v>1</v>
      </c>
      <c r="AY270">
        <f>IF('ALL-Students'!AY273='Master Answer Key'!$B272, 1, 0)</f>
        <v>1</v>
      </c>
      <c r="AZ270">
        <f>IF('ALL-Students'!AZ273='Master Answer Key'!$B272, 1, 0)</f>
        <v>1</v>
      </c>
      <c r="BA270">
        <f>IF('ALL-Students'!BA273='Master Answer Key'!$B272, 1, 0)</f>
        <v>1</v>
      </c>
      <c r="BB270">
        <f>IF('ALL-Students'!BB273='Master Answer Key'!$B272, 1, 0)</f>
        <v>0</v>
      </c>
      <c r="BC270">
        <f>IF('ALL-Students'!BC273='Master Answer Key'!$B272, 1, 0)</f>
        <v>1</v>
      </c>
      <c r="BD270">
        <f>IF('ALL-Students'!BD273='Master Answer Key'!$B272, 1, 0)</f>
        <v>1</v>
      </c>
      <c r="BE270">
        <f>IF('ALL-Students'!BE273='Master Answer Key'!$B272, 1, 0)</f>
        <v>1</v>
      </c>
      <c r="BF270">
        <f>IF('ALL-Students'!BF273='Master Answer Key'!$B272, 1, 0)</f>
        <v>1</v>
      </c>
      <c r="BG270">
        <f>IF('ALL-Students'!BG273='Master Answer Key'!$B272, 1, 0)</f>
        <v>1</v>
      </c>
      <c r="BH270">
        <f>IF('ALL-Students'!BH273='Master Answer Key'!$B272, 1, 0)</f>
        <v>1</v>
      </c>
      <c r="BI270">
        <f>IF('ALL-Students'!BI273='Master Answer Key'!$B272, 1, 0)</f>
        <v>1</v>
      </c>
      <c r="BJ270">
        <f>IF('ALL-Students'!BJ273='Master Answer Key'!$B272, 1, 0)</f>
        <v>1</v>
      </c>
      <c r="BK270">
        <f>IF('ALL-Students'!BK273='Master Answer Key'!$B272, 1, 0)</f>
        <v>1</v>
      </c>
      <c r="BL270">
        <f>IF('ALL-Students'!BL273='Master Answer Key'!$B272, 1, 0)</f>
        <v>1</v>
      </c>
      <c r="BM270">
        <f>IF('ALL-Students'!BM273='Master Answer Key'!$B272, 1, 0)</f>
        <v>1</v>
      </c>
      <c r="BN270">
        <f>IF('ALL-Students'!BN273='Master Answer Key'!$B272, 1, 0)</f>
        <v>1</v>
      </c>
      <c r="BO270">
        <f>IF('ALL-Students'!BO273='Master Answer Key'!$B272, 1, 0)</f>
        <v>1</v>
      </c>
      <c r="BP270">
        <f>IF('ALL-Students'!BP273='Master Answer Key'!$B272, 1, 0)</f>
        <v>1</v>
      </c>
      <c r="BQ270">
        <f>IF('ALL-Students'!BQ273='Master Answer Key'!$B272, 1, 0)</f>
        <v>1</v>
      </c>
      <c r="BR270">
        <f>IF('ALL-Students'!BR273='Master Answer Key'!$B272, 1, 0)</f>
        <v>1</v>
      </c>
      <c r="BS270">
        <f>IF('ALL-Students'!BS273='Master Answer Key'!$B272, 1, 0)</f>
        <v>1</v>
      </c>
      <c r="BT270">
        <f>IF('ALL-Students'!BT273='Master Answer Key'!$B272, 1, 0)</f>
        <v>1</v>
      </c>
      <c r="BU270">
        <f>IF('ALL-Students'!BU273='Master Answer Key'!$B272, 1, 0)</f>
        <v>1</v>
      </c>
      <c r="BV270">
        <f>IF('ALL-Students'!BV273='Master Answer Key'!$B272, 1, 0)</f>
        <v>0</v>
      </c>
      <c r="BW270">
        <f>IF('ALL-Students'!BW273='Master Answer Key'!$B272, 1, 0)</f>
        <v>1</v>
      </c>
      <c r="BX270">
        <f>IF('ALL-Students'!BX273='Master Answer Key'!$B272, 1, 0)</f>
        <v>1</v>
      </c>
      <c r="BY270">
        <f>IF('ALL-Students'!BY273='Master Answer Key'!$B272, 1, 0)</f>
        <v>1</v>
      </c>
      <c r="BZ270">
        <f>IF('ALL-Students'!BZ273='Master Answer Key'!$B272, 1, 0)</f>
        <v>1</v>
      </c>
      <c r="CA270">
        <f>IF('ALL-Students'!CA273='Master Answer Key'!$B272, 1, 0)</f>
        <v>1</v>
      </c>
      <c r="CB270">
        <f>IF('ALL-Students'!CB273='Master Answer Key'!$B272, 1, 0)</f>
        <v>0</v>
      </c>
      <c r="CC270">
        <f>IF('ALL-Students'!CC273='Master Answer Key'!$B272, 1, 0)</f>
        <v>1</v>
      </c>
    </row>
    <row r="271">
      <c r="A271" s="5" t="s">
        <v>375</v>
      </c>
      <c r="B271">
        <f>IF('ALL-Students'!B274='Master Answer Key'!$B273, 1, 0)</f>
        <v>1</v>
      </c>
      <c r="C271">
        <f>IF('ALL-Students'!C274='Master Answer Key'!$B273, 1, 0)</f>
        <v>1</v>
      </c>
      <c r="D271">
        <f>IF('ALL-Students'!D274='Master Answer Key'!$B273, 1, 0)</f>
        <v>1</v>
      </c>
      <c r="E271">
        <f>IF('ALL-Students'!E274='Master Answer Key'!$B273, 1, 0)</f>
        <v>1</v>
      </c>
      <c r="F271">
        <f>IF('ALL-Students'!F274='Master Answer Key'!$B273, 1, 0)</f>
        <v>0</v>
      </c>
      <c r="G271">
        <f>IF('ALL-Students'!G274='Master Answer Key'!$B273, 1, 0)</f>
        <v>0</v>
      </c>
      <c r="H271">
        <f>IF('ALL-Students'!H274='Master Answer Key'!$B273, 1, 0)</f>
        <v>1</v>
      </c>
      <c r="I271">
        <f>IF('ALL-Students'!I274='Master Answer Key'!$B273, 1, 0)</f>
        <v>1</v>
      </c>
      <c r="J271">
        <f>IF('ALL-Students'!J274='Master Answer Key'!$B273, 1, 0)</f>
        <v>1</v>
      </c>
      <c r="K271">
        <f>IF('ALL-Students'!K274='Master Answer Key'!$B273, 1, 0)</f>
        <v>1</v>
      </c>
      <c r="L271">
        <f>IF('ALL-Students'!L274='Master Answer Key'!$B273, 1, 0)</f>
        <v>1</v>
      </c>
      <c r="M271">
        <f>IF('ALL-Students'!M274='Master Answer Key'!$B273, 1, 0)</f>
        <v>0</v>
      </c>
      <c r="N271">
        <f>IF('ALL-Students'!N274='Master Answer Key'!$B273, 1, 0)</f>
        <v>1</v>
      </c>
      <c r="O271">
        <f>IF('ALL-Students'!O274='Master Answer Key'!$B273, 1, 0)</f>
        <v>1</v>
      </c>
      <c r="P271">
        <f>IF('ALL-Students'!P274='Master Answer Key'!$B273, 1, 0)</f>
        <v>1</v>
      </c>
      <c r="Q271">
        <f>IF('ALL-Students'!Q274='Master Answer Key'!$B273, 1, 0)</f>
        <v>1</v>
      </c>
      <c r="R271">
        <f>IF('ALL-Students'!R274='Master Answer Key'!$B273, 1, 0)</f>
        <v>1</v>
      </c>
      <c r="S271">
        <f>IF('ALL-Students'!S274='Master Answer Key'!$B273, 1, 0)</f>
        <v>0</v>
      </c>
      <c r="T271">
        <f>IF('ALL-Students'!T274='Master Answer Key'!$B273, 1, 0)</f>
        <v>1</v>
      </c>
      <c r="U271">
        <f>IF('ALL-Students'!U274='Master Answer Key'!$B273, 1, 0)</f>
        <v>1</v>
      </c>
      <c r="V271">
        <f>IF('ALL-Students'!V274='Master Answer Key'!$B273, 1, 0)</f>
        <v>1</v>
      </c>
      <c r="W271">
        <f>IF('ALL-Students'!W274='Master Answer Key'!$B273, 1, 0)</f>
        <v>0</v>
      </c>
      <c r="X271">
        <f>IF('ALL-Students'!X274='Master Answer Key'!$B273, 1, 0)</f>
        <v>0</v>
      </c>
      <c r="Y271">
        <f>IF('ALL-Students'!Y274='Master Answer Key'!$B273, 1, 0)</f>
        <v>0</v>
      </c>
      <c r="Z271">
        <f>IF('ALL-Students'!Z274='Master Answer Key'!$B273, 1, 0)</f>
        <v>0</v>
      </c>
      <c r="AA271">
        <f>IF('ALL-Students'!AA274='Master Answer Key'!$B273, 1, 0)</f>
        <v>1</v>
      </c>
      <c r="AB271">
        <f>IF('ALL-Students'!AB274='Master Answer Key'!$B273, 1, 0)</f>
        <v>1</v>
      </c>
      <c r="AC271">
        <f>IF('ALL-Students'!AC274='Master Answer Key'!$B273, 1, 0)</f>
        <v>1</v>
      </c>
      <c r="AD271">
        <f>IF('ALL-Students'!AD274='Master Answer Key'!$B273, 1, 0)</f>
        <v>1</v>
      </c>
      <c r="AE271">
        <f>IF('ALL-Students'!AE274='Master Answer Key'!$B273, 1, 0)</f>
        <v>1</v>
      </c>
      <c r="AF271">
        <f>IF('ALL-Students'!AF274='Master Answer Key'!$B273, 1, 0)</f>
        <v>1</v>
      </c>
      <c r="AG271">
        <f>IF('ALL-Students'!AG274='Master Answer Key'!$B273, 1, 0)</f>
        <v>1</v>
      </c>
      <c r="AH271">
        <f>IF('ALL-Students'!AH274='Master Answer Key'!$B273, 1, 0)</f>
        <v>1</v>
      </c>
      <c r="AI271">
        <f>IF('ALL-Students'!AI274='Master Answer Key'!$B273, 1, 0)</f>
        <v>1</v>
      </c>
      <c r="AJ271">
        <f>IF('ALL-Students'!AJ274='Master Answer Key'!$B273, 1, 0)</f>
        <v>1</v>
      </c>
      <c r="AK271">
        <f>IF('ALL-Students'!AK274='Master Answer Key'!$B273, 1, 0)</f>
        <v>1</v>
      </c>
      <c r="AL271">
        <f>IF('ALL-Students'!AL274='Master Answer Key'!$B273, 1, 0)</f>
        <v>1</v>
      </c>
      <c r="AM271">
        <f>IF('ALL-Students'!AM274='Master Answer Key'!$B273, 1, 0)</f>
        <v>1</v>
      </c>
      <c r="AN271">
        <f>IF('ALL-Students'!AN274='Master Answer Key'!$B273, 1, 0)</f>
        <v>0</v>
      </c>
      <c r="AO271">
        <f>IF('ALL-Students'!AO274='Master Answer Key'!$B273, 1, 0)</f>
        <v>1</v>
      </c>
      <c r="AP271">
        <f>IF('ALL-Students'!AP274='Master Answer Key'!$B273, 1, 0)</f>
        <v>1</v>
      </c>
      <c r="AQ271">
        <f>IF('ALL-Students'!AQ274='Master Answer Key'!$B273, 1, 0)</f>
        <v>1</v>
      </c>
      <c r="AR271">
        <f>IF('ALL-Students'!AR274='Master Answer Key'!$B273, 1, 0)</f>
        <v>1</v>
      </c>
      <c r="AS271">
        <f>IF('ALL-Students'!AS274='Master Answer Key'!$B273, 1, 0)</f>
        <v>0</v>
      </c>
      <c r="AT271">
        <f>IF('ALL-Students'!AT274='Master Answer Key'!$B273, 1, 0)</f>
        <v>1</v>
      </c>
      <c r="AU271">
        <f>IF('ALL-Students'!AU274='Master Answer Key'!$B273, 1, 0)</f>
        <v>1</v>
      </c>
      <c r="AV271">
        <f>IF('ALL-Students'!AV274='Master Answer Key'!$B273, 1, 0)</f>
        <v>0</v>
      </c>
      <c r="AW271">
        <f>IF('ALL-Students'!AW274='Master Answer Key'!$B273, 1, 0)</f>
        <v>1</v>
      </c>
      <c r="AX271">
        <f>IF('ALL-Students'!AX274='Master Answer Key'!$B273, 1, 0)</f>
        <v>1</v>
      </c>
      <c r="AY271">
        <f>IF('ALL-Students'!AY274='Master Answer Key'!$B273, 1, 0)</f>
        <v>1</v>
      </c>
      <c r="AZ271">
        <f>IF('ALL-Students'!AZ274='Master Answer Key'!$B273, 1, 0)</f>
        <v>1</v>
      </c>
      <c r="BA271">
        <f>IF('ALL-Students'!BA274='Master Answer Key'!$B273, 1, 0)</f>
        <v>1</v>
      </c>
      <c r="BB271">
        <f>IF('ALL-Students'!BB274='Master Answer Key'!$B273, 1, 0)</f>
        <v>1</v>
      </c>
      <c r="BC271">
        <f>IF('ALL-Students'!BC274='Master Answer Key'!$B273, 1, 0)</f>
        <v>1</v>
      </c>
      <c r="BD271">
        <f>IF('ALL-Students'!BD274='Master Answer Key'!$B273, 1, 0)</f>
        <v>1</v>
      </c>
      <c r="BE271">
        <f>IF('ALL-Students'!BE274='Master Answer Key'!$B273, 1, 0)</f>
        <v>1</v>
      </c>
      <c r="BF271">
        <f>IF('ALL-Students'!BF274='Master Answer Key'!$B273, 1, 0)</f>
        <v>1</v>
      </c>
      <c r="BG271">
        <f>IF('ALL-Students'!BG274='Master Answer Key'!$B273, 1, 0)</f>
        <v>1</v>
      </c>
      <c r="BH271">
        <f>IF('ALL-Students'!BH274='Master Answer Key'!$B273, 1, 0)</f>
        <v>1</v>
      </c>
      <c r="BI271">
        <f>IF('ALL-Students'!BI274='Master Answer Key'!$B273, 1, 0)</f>
        <v>1</v>
      </c>
      <c r="BJ271">
        <f>IF('ALL-Students'!BJ274='Master Answer Key'!$B273, 1, 0)</f>
        <v>1</v>
      </c>
      <c r="BK271">
        <f>IF('ALL-Students'!BK274='Master Answer Key'!$B273, 1, 0)</f>
        <v>1</v>
      </c>
      <c r="BL271">
        <f>IF('ALL-Students'!BL274='Master Answer Key'!$B273, 1, 0)</f>
        <v>1</v>
      </c>
      <c r="BM271">
        <f>IF('ALL-Students'!BM274='Master Answer Key'!$B273, 1, 0)</f>
        <v>1</v>
      </c>
      <c r="BN271">
        <f>IF('ALL-Students'!BN274='Master Answer Key'!$B273, 1, 0)</f>
        <v>1</v>
      </c>
      <c r="BO271">
        <f>IF('ALL-Students'!BO274='Master Answer Key'!$B273, 1, 0)</f>
        <v>1</v>
      </c>
      <c r="BP271">
        <f>IF('ALL-Students'!BP274='Master Answer Key'!$B273, 1, 0)</f>
        <v>1</v>
      </c>
      <c r="BQ271">
        <f>IF('ALL-Students'!BQ274='Master Answer Key'!$B273, 1, 0)</f>
        <v>1</v>
      </c>
      <c r="BR271">
        <f>IF('ALL-Students'!BR274='Master Answer Key'!$B273, 1, 0)</f>
        <v>1</v>
      </c>
      <c r="BS271">
        <f>IF('ALL-Students'!BS274='Master Answer Key'!$B273, 1, 0)</f>
        <v>1</v>
      </c>
      <c r="BT271">
        <f>IF('ALL-Students'!BT274='Master Answer Key'!$B273, 1, 0)</f>
        <v>1</v>
      </c>
      <c r="BU271">
        <f>IF('ALL-Students'!BU274='Master Answer Key'!$B273, 1, 0)</f>
        <v>1</v>
      </c>
      <c r="BV271">
        <f>IF('ALL-Students'!BV274='Master Answer Key'!$B273, 1, 0)</f>
        <v>1</v>
      </c>
      <c r="BW271">
        <f>IF('ALL-Students'!BW274='Master Answer Key'!$B273, 1, 0)</f>
        <v>1</v>
      </c>
      <c r="BX271">
        <f>IF('ALL-Students'!BX274='Master Answer Key'!$B273, 1, 0)</f>
        <v>1</v>
      </c>
      <c r="BY271">
        <f>IF('ALL-Students'!BY274='Master Answer Key'!$B273, 1, 0)</f>
        <v>1</v>
      </c>
      <c r="BZ271">
        <f>IF('ALL-Students'!BZ274='Master Answer Key'!$B273, 1, 0)</f>
        <v>1</v>
      </c>
      <c r="CA271">
        <f>IF('ALL-Students'!CA274='Master Answer Key'!$B273, 1, 0)</f>
        <v>0</v>
      </c>
      <c r="CB271">
        <f>IF('ALL-Students'!CB274='Master Answer Key'!$B273, 1, 0)</f>
        <v>1</v>
      </c>
      <c r="CC271">
        <f>IF('ALL-Students'!CC274='Master Answer Key'!$B273, 1, 0)</f>
        <v>1</v>
      </c>
    </row>
    <row r="272">
      <c r="A272" s="5" t="s">
        <v>376</v>
      </c>
      <c r="B272">
        <f>IF('ALL-Students'!B275='Master Answer Key'!$B274, 1, 0)</f>
        <v>1</v>
      </c>
      <c r="C272">
        <f>IF('ALL-Students'!C275='Master Answer Key'!$B274, 1, 0)</f>
        <v>1</v>
      </c>
      <c r="D272">
        <f>IF('ALL-Students'!D275='Master Answer Key'!$B274, 1, 0)</f>
        <v>1</v>
      </c>
      <c r="E272">
        <f>IF('ALL-Students'!E275='Master Answer Key'!$B274, 1, 0)</f>
        <v>1</v>
      </c>
      <c r="F272">
        <f>IF('ALL-Students'!F275='Master Answer Key'!$B274, 1, 0)</f>
        <v>1</v>
      </c>
      <c r="G272">
        <f>IF('ALL-Students'!G275='Master Answer Key'!$B274, 1, 0)</f>
        <v>0</v>
      </c>
      <c r="H272">
        <f>IF('ALL-Students'!H275='Master Answer Key'!$B274, 1, 0)</f>
        <v>1</v>
      </c>
      <c r="I272">
        <f>IF('ALL-Students'!I275='Master Answer Key'!$B274, 1, 0)</f>
        <v>0</v>
      </c>
      <c r="J272">
        <f>IF('ALL-Students'!J275='Master Answer Key'!$B274, 1, 0)</f>
        <v>1</v>
      </c>
      <c r="K272">
        <f>IF('ALL-Students'!K275='Master Answer Key'!$B274, 1, 0)</f>
        <v>1</v>
      </c>
      <c r="L272">
        <f>IF('ALL-Students'!L275='Master Answer Key'!$B274, 1, 0)</f>
        <v>1</v>
      </c>
      <c r="M272">
        <f>IF('ALL-Students'!M275='Master Answer Key'!$B274, 1, 0)</f>
        <v>1</v>
      </c>
      <c r="N272">
        <f>IF('ALL-Students'!N275='Master Answer Key'!$B274, 1, 0)</f>
        <v>1</v>
      </c>
      <c r="O272">
        <f>IF('ALL-Students'!O275='Master Answer Key'!$B274, 1, 0)</f>
        <v>1</v>
      </c>
      <c r="P272">
        <f>IF('ALL-Students'!P275='Master Answer Key'!$B274, 1, 0)</f>
        <v>1</v>
      </c>
      <c r="Q272">
        <f>IF('ALL-Students'!Q275='Master Answer Key'!$B274, 1, 0)</f>
        <v>1</v>
      </c>
      <c r="R272">
        <f>IF('ALL-Students'!R275='Master Answer Key'!$B274, 1, 0)</f>
        <v>1</v>
      </c>
      <c r="S272">
        <f>IF('ALL-Students'!S275='Master Answer Key'!$B274, 1, 0)</f>
        <v>0</v>
      </c>
      <c r="T272">
        <f>IF('ALL-Students'!T275='Master Answer Key'!$B274, 1, 0)</f>
        <v>1</v>
      </c>
      <c r="U272">
        <f>IF('ALL-Students'!U275='Master Answer Key'!$B274, 1, 0)</f>
        <v>1</v>
      </c>
      <c r="V272">
        <f>IF('ALL-Students'!V275='Master Answer Key'!$B274, 1, 0)</f>
        <v>1</v>
      </c>
      <c r="W272">
        <f>IF('ALL-Students'!W275='Master Answer Key'!$B274, 1, 0)</f>
        <v>0</v>
      </c>
      <c r="X272">
        <f>IF('ALL-Students'!X275='Master Answer Key'!$B274, 1, 0)</f>
        <v>1</v>
      </c>
      <c r="Y272">
        <f>IF('ALL-Students'!Y275='Master Answer Key'!$B274, 1, 0)</f>
        <v>0</v>
      </c>
      <c r="Z272">
        <f>IF('ALL-Students'!Z275='Master Answer Key'!$B274, 1, 0)</f>
        <v>0</v>
      </c>
      <c r="AA272">
        <f>IF('ALL-Students'!AA275='Master Answer Key'!$B274, 1, 0)</f>
        <v>1</v>
      </c>
      <c r="AB272">
        <f>IF('ALL-Students'!AB275='Master Answer Key'!$B274, 1, 0)</f>
        <v>1</v>
      </c>
      <c r="AC272">
        <f>IF('ALL-Students'!AC275='Master Answer Key'!$B274, 1, 0)</f>
        <v>1</v>
      </c>
      <c r="AD272">
        <f>IF('ALL-Students'!AD275='Master Answer Key'!$B274, 1, 0)</f>
        <v>1</v>
      </c>
      <c r="AE272">
        <f>IF('ALL-Students'!AE275='Master Answer Key'!$B274, 1, 0)</f>
        <v>0</v>
      </c>
      <c r="AF272">
        <f>IF('ALL-Students'!AF275='Master Answer Key'!$B274, 1, 0)</f>
        <v>1</v>
      </c>
      <c r="AG272">
        <f>IF('ALL-Students'!AG275='Master Answer Key'!$B274, 1, 0)</f>
        <v>1</v>
      </c>
      <c r="AH272">
        <f>IF('ALL-Students'!AH275='Master Answer Key'!$B274, 1, 0)</f>
        <v>1</v>
      </c>
      <c r="AI272">
        <f>IF('ALL-Students'!AI275='Master Answer Key'!$B274, 1, 0)</f>
        <v>1</v>
      </c>
      <c r="AJ272">
        <f>IF('ALL-Students'!AJ275='Master Answer Key'!$B274, 1, 0)</f>
        <v>1</v>
      </c>
      <c r="AK272">
        <f>IF('ALL-Students'!AK275='Master Answer Key'!$B274, 1, 0)</f>
        <v>1</v>
      </c>
      <c r="AL272">
        <f>IF('ALL-Students'!AL275='Master Answer Key'!$B274, 1, 0)</f>
        <v>0</v>
      </c>
      <c r="AM272">
        <f>IF('ALL-Students'!AM275='Master Answer Key'!$B274, 1, 0)</f>
        <v>1</v>
      </c>
      <c r="AN272">
        <f>IF('ALL-Students'!AN275='Master Answer Key'!$B274, 1, 0)</f>
        <v>0</v>
      </c>
      <c r="AO272">
        <f>IF('ALL-Students'!AO275='Master Answer Key'!$B274, 1, 0)</f>
        <v>0</v>
      </c>
      <c r="AP272">
        <f>IF('ALL-Students'!AP275='Master Answer Key'!$B274, 1, 0)</f>
        <v>1</v>
      </c>
      <c r="AQ272">
        <f>IF('ALL-Students'!AQ275='Master Answer Key'!$B274, 1, 0)</f>
        <v>1</v>
      </c>
      <c r="AR272">
        <f>IF('ALL-Students'!AR275='Master Answer Key'!$B274, 1, 0)</f>
        <v>1</v>
      </c>
      <c r="AS272">
        <f>IF('ALL-Students'!AS275='Master Answer Key'!$B274, 1, 0)</f>
        <v>0</v>
      </c>
      <c r="AT272">
        <f>IF('ALL-Students'!AT275='Master Answer Key'!$B274, 1, 0)</f>
        <v>1</v>
      </c>
      <c r="AU272">
        <f>IF('ALL-Students'!AU275='Master Answer Key'!$B274, 1, 0)</f>
        <v>1</v>
      </c>
      <c r="AV272">
        <f>IF('ALL-Students'!AV275='Master Answer Key'!$B274, 1, 0)</f>
        <v>0</v>
      </c>
      <c r="AW272">
        <f>IF('ALL-Students'!AW275='Master Answer Key'!$B274, 1, 0)</f>
        <v>1</v>
      </c>
      <c r="AX272">
        <f>IF('ALL-Students'!AX275='Master Answer Key'!$B274, 1, 0)</f>
        <v>1</v>
      </c>
      <c r="AY272">
        <f>IF('ALL-Students'!AY275='Master Answer Key'!$B274, 1, 0)</f>
        <v>0</v>
      </c>
      <c r="AZ272">
        <f>IF('ALL-Students'!AZ275='Master Answer Key'!$B274, 1, 0)</f>
        <v>1</v>
      </c>
      <c r="BA272">
        <f>IF('ALL-Students'!BA275='Master Answer Key'!$B274, 1, 0)</f>
        <v>1</v>
      </c>
      <c r="BB272">
        <f>IF('ALL-Students'!BB275='Master Answer Key'!$B274, 1, 0)</f>
        <v>1</v>
      </c>
      <c r="BC272">
        <f>IF('ALL-Students'!BC275='Master Answer Key'!$B274, 1, 0)</f>
        <v>1</v>
      </c>
      <c r="BD272">
        <f>IF('ALL-Students'!BD275='Master Answer Key'!$B274, 1, 0)</f>
        <v>1</v>
      </c>
      <c r="BE272">
        <f>IF('ALL-Students'!BE275='Master Answer Key'!$B274, 1, 0)</f>
        <v>1</v>
      </c>
      <c r="BF272">
        <f>IF('ALL-Students'!BF275='Master Answer Key'!$B274, 1, 0)</f>
        <v>1</v>
      </c>
      <c r="BG272">
        <f>IF('ALL-Students'!BG275='Master Answer Key'!$B274, 1, 0)</f>
        <v>1</v>
      </c>
      <c r="BH272">
        <f>IF('ALL-Students'!BH275='Master Answer Key'!$B274, 1, 0)</f>
        <v>1</v>
      </c>
      <c r="BI272">
        <f>IF('ALL-Students'!BI275='Master Answer Key'!$B274, 1, 0)</f>
        <v>1</v>
      </c>
      <c r="BJ272">
        <f>IF('ALL-Students'!BJ275='Master Answer Key'!$B274, 1, 0)</f>
        <v>1</v>
      </c>
      <c r="BK272">
        <f>IF('ALL-Students'!BK275='Master Answer Key'!$B274, 1, 0)</f>
        <v>1</v>
      </c>
      <c r="BL272">
        <f>IF('ALL-Students'!BL275='Master Answer Key'!$B274, 1, 0)</f>
        <v>1</v>
      </c>
      <c r="BM272">
        <f>IF('ALL-Students'!BM275='Master Answer Key'!$B274, 1, 0)</f>
        <v>1</v>
      </c>
      <c r="BN272">
        <f>IF('ALL-Students'!BN275='Master Answer Key'!$B274, 1, 0)</f>
        <v>1</v>
      </c>
      <c r="BO272">
        <f>IF('ALL-Students'!BO275='Master Answer Key'!$B274, 1, 0)</f>
        <v>1</v>
      </c>
      <c r="BP272">
        <f>IF('ALL-Students'!BP275='Master Answer Key'!$B274, 1, 0)</f>
        <v>1</v>
      </c>
      <c r="BQ272">
        <f>IF('ALL-Students'!BQ275='Master Answer Key'!$B274, 1, 0)</f>
        <v>1</v>
      </c>
      <c r="BR272">
        <f>IF('ALL-Students'!BR275='Master Answer Key'!$B274, 1, 0)</f>
        <v>1</v>
      </c>
      <c r="BS272">
        <f>IF('ALL-Students'!BS275='Master Answer Key'!$B274, 1, 0)</f>
        <v>1</v>
      </c>
      <c r="BT272">
        <f>IF('ALL-Students'!BT275='Master Answer Key'!$B274, 1, 0)</f>
        <v>1</v>
      </c>
      <c r="BU272">
        <f>IF('ALL-Students'!BU275='Master Answer Key'!$B274, 1, 0)</f>
        <v>1</v>
      </c>
      <c r="BV272">
        <f>IF('ALL-Students'!BV275='Master Answer Key'!$B274, 1, 0)</f>
        <v>1</v>
      </c>
      <c r="BW272">
        <f>IF('ALL-Students'!BW275='Master Answer Key'!$B274, 1, 0)</f>
        <v>1</v>
      </c>
      <c r="BX272">
        <f>IF('ALL-Students'!BX275='Master Answer Key'!$B274, 1, 0)</f>
        <v>1</v>
      </c>
      <c r="BY272">
        <f>IF('ALL-Students'!BY275='Master Answer Key'!$B274, 1, 0)</f>
        <v>1</v>
      </c>
      <c r="BZ272">
        <f>IF('ALL-Students'!BZ275='Master Answer Key'!$B274, 1, 0)</f>
        <v>1</v>
      </c>
      <c r="CA272">
        <f>IF('ALL-Students'!CA275='Master Answer Key'!$B274, 1, 0)</f>
        <v>1</v>
      </c>
      <c r="CB272">
        <f>IF('ALL-Students'!CB275='Master Answer Key'!$B274, 1, 0)</f>
        <v>1</v>
      </c>
      <c r="CC272">
        <f>IF('ALL-Students'!CC275='Master Answer Key'!$B274, 1, 0)</f>
        <v>1</v>
      </c>
    </row>
    <row r="273">
      <c r="A273" s="5" t="s">
        <v>377</v>
      </c>
      <c r="B273">
        <f>IF('ALL-Students'!B276='Master Answer Key'!$B275, 1, 0)</f>
        <v>1</v>
      </c>
      <c r="C273">
        <f>IF('ALL-Students'!C276='Master Answer Key'!$B275, 1, 0)</f>
        <v>1</v>
      </c>
      <c r="D273">
        <f>IF('ALL-Students'!D276='Master Answer Key'!$B275, 1, 0)</f>
        <v>1</v>
      </c>
      <c r="E273">
        <f>IF('ALL-Students'!E276='Master Answer Key'!$B275, 1, 0)</f>
        <v>1</v>
      </c>
      <c r="F273">
        <f>IF('ALL-Students'!F276='Master Answer Key'!$B275, 1, 0)</f>
        <v>1</v>
      </c>
      <c r="G273">
        <f>IF('ALL-Students'!G276='Master Answer Key'!$B275, 1, 0)</f>
        <v>0</v>
      </c>
      <c r="H273">
        <f>IF('ALL-Students'!H276='Master Answer Key'!$B275, 1, 0)</f>
        <v>1</v>
      </c>
      <c r="I273">
        <f>IF('ALL-Students'!I276='Master Answer Key'!$B275, 1, 0)</f>
        <v>0</v>
      </c>
      <c r="J273">
        <f>IF('ALL-Students'!J276='Master Answer Key'!$B275, 1, 0)</f>
        <v>1</v>
      </c>
      <c r="K273">
        <f>IF('ALL-Students'!K276='Master Answer Key'!$B275, 1, 0)</f>
        <v>1</v>
      </c>
      <c r="L273">
        <f>IF('ALL-Students'!L276='Master Answer Key'!$B275, 1, 0)</f>
        <v>1</v>
      </c>
      <c r="M273">
        <f>IF('ALL-Students'!M276='Master Answer Key'!$B275, 1, 0)</f>
        <v>1</v>
      </c>
      <c r="N273">
        <f>IF('ALL-Students'!N276='Master Answer Key'!$B275, 1, 0)</f>
        <v>0</v>
      </c>
      <c r="O273">
        <f>IF('ALL-Students'!O276='Master Answer Key'!$B275, 1, 0)</f>
        <v>1</v>
      </c>
      <c r="P273">
        <f>IF('ALL-Students'!P276='Master Answer Key'!$B275, 1, 0)</f>
        <v>1</v>
      </c>
      <c r="Q273">
        <f>IF('ALL-Students'!Q276='Master Answer Key'!$B275, 1, 0)</f>
        <v>1</v>
      </c>
      <c r="R273">
        <f>IF('ALL-Students'!R276='Master Answer Key'!$B275, 1, 0)</f>
        <v>0</v>
      </c>
      <c r="S273">
        <f>IF('ALL-Students'!S276='Master Answer Key'!$B275, 1, 0)</f>
        <v>1</v>
      </c>
      <c r="T273">
        <f>IF('ALL-Students'!T276='Master Answer Key'!$B275, 1, 0)</f>
        <v>0</v>
      </c>
      <c r="U273">
        <f>IF('ALL-Students'!U276='Master Answer Key'!$B275, 1, 0)</f>
        <v>1</v>
      </c>
      <c r="V273">
        <f>IF('ALL-Students'!V276='Master Answer Key'!$B275, 1, 0)</f>
        <v>1</v>
      </c>
      <c r="W273">
        <f>IF('ALL-Students'!W276='Master Answer Key'!$B275, 1, 0)</f>
        <v>0</v>
      </c>
      <c r="X273">
        <f>IF('ALL-Students'!X276='Master Answer Key'!$B275, 1, 0)</f>
        <v>1</v>
      </c>
      <c r="Y273">
        <f>IF('ALL-Students'!Y276='Master Answer Key'!$B275, 1, 0)</f>
        <v>0</v>
      </c>
      <c r="Z273">
        <f>IF('ALL-Students'!Z276='Master Answer Key'!$B275, 1, 0)</f>
        <v>0</v>
      </c>
      <c r="AA273">
        <f>IF('ALL-Students'!AA276='Master Answer Key'!$B275, 1, 0)</f>
        <v>1</v>
      </c>
      <c r="AB273">
        <f>IF('ALL-Students'!AB276='Master Answer Key'!$B275, 1, 0)</f>
        <v>1</v>
      </c>
      <c r="AC273">
        <f>IF('ALL-Students'!AC276='Master Answer Key'!$B275, 1, 0)</f>
        <v>0</v>
      </c>
      <c r="AD273">
        <f>IF('ALL-Students'!AD276='Master Answer Key'!$B275, 1, 0)</f>
        <v>1</v>
      </c>
      <c r="AE273">
        <f>IF('ALL-Students'!AE276='Master Answer Key'!$B275, 1, 0)</f>
        <v>1</v>
      </c>
      <c r="AF273">
        <f>IF('ALL-Students'!AF276='Master Answer Key'!$B275, 1, 0)</f>
        <v>0</v>
      </c>
      <c r="AG273">
        <f>IF('ALL-Students'!AG276='Master Answer Key'!$B275, 1, 0)</f>
        <v>1</v>
      </c>
      <c r="AH273">
        <f>IF('ALL-Students'!AH276='Master Answer Key'!$B275, 1, 0)</f>
        <v>1</v>
      </c>
      <c r="AI273">
        <f>IF('ALL-Students'!AI276='Master Answer Key'!$B275, 1, 0)</f>
        <v>1</v>
      </c>
      <c r="AJ273">
        <f>IF('ALL-Students'!AJ276='Master Answer Key'!$B275, 1, 0)</f>
        <v>1</v>
      </c>
      <c r="AK273">
        <f>IF('ALL-Students'!AK276='Master Answer Key'!$B275, 1, 0)</f>
        <v>1</v>
      </c>
      <c r="AL273">
        <f>IF('ALL-Students'!AL276='Master Answer Key'!$B275, 1, 0)</f>
        <v>1</v>
      </c>
      <c r="AM273">
        <f>IF('ALL-Students'!AM276='Master Answer Key'!$B275, 1, 0)</f>
        <v>1</v>
      </c>
      <c r="AN273">
        <f>IF('ALL-Students'!AN276='Master Answer Key'!$B275, 1, 0)</f>
        <v>0</v>
      </c>
      <c r="AO273">
        <f>IF('ALL-Students'!AO276='Master Answer Key'!$B275, 1, 0)</f>
        <v>0</v>
      </c>
      <c r="AP273">
        <f>IF('ALL-Students'!AP276='Master Answer Key'!$B275, 1, 0)</f>
        <v>1</v>
      </c>
      <c r="AQ273">
        <f>IF('ALL-Students'!AQ276='Master Answer Key'!$B275, 1, 0)</f>
        <v>1</v>
      </c>
      <c r="AR273">
        <f>IF('ALL-Students'!AR276='Master Answer Key'!$B275, 1, 0)</f>
        <v>1</v>
      </c>
      <c r="AS273">
        <f>IF('ALL-Students'!AS276='Master Answer Key'!$B275, 1, 0)</f>
        <v>0</v>
      </c>
      <c r="AT273">
        <f>IF('ALL-Students'!AT276='Master Answer Key'!$B275, 1, 0)</f>
        <v>1</v>
      </c>
      <c r="AU273">
        <f>IF('ALL-Students'!AU276='Master Answer Key'!$B275, 1, 0)</f>
        <v>1</v>
      </c>
      <c r="AV273">
        <f>IF('ALL-Students'!AV276='Master Answer Key'!$B275, 1, 0)</f>
        <v>0</v>
      </c>
      <c r="AW273">
        <f>IF('ALL-Students'!AW276='Master Answer Key'!$B275, 1, 0)</f>
        <v>1</v>
      </c>
      <c r="AX273">
        <f>IF('ALL-Students'!AX276='Master Answer Key'!$B275, 1, 0)</f>
        <v>1</v>
      </c>
      <c r="AY273">
        <f>IF('ALL-Students'!AY276='Master Answer Key'!$B275, 1, 0)</f>
        <v>0</v>
      </c>
      <c r="AZ273">
        <f>IF('ALL-Students'!AZ276='Master Answer Key'!$B275, 1, 0)</f>
        <v>1</v>
      </c>
      <c r="BA273">
        <f>IF('ALL-Students'!BA276='Master Answer Key'!$B275, 1, 0)</f>
        <v>1</v>
      </c>
      <c r="BB273">
        <f>IF('ALL-Students'!BB276='Master Answer Key'!$B275, 1, 0)</f>
        <v>1</v>
      </c>
      <c r="BC273">
        <f>IF('ALL-Students'!BC276='Master Answer Key'!$B275, 1, 0)</f>
        <v>1</v>
      </c>
      <c r="BD273">
        <f>IF('ALL-Students'!BD276='Master Answer Key'!$B275, 1, 0)</f>
        <v>1</v>
      </c>
      <c r="BE273">
        <f>IF('ALL-Students'!BE276='Master Answer Key'!$B275, 1, 0)</f>
        <v>1</v>
      </c>
      <c r="BF273">
        <f>IF('ALL-Students'!BF276='Master Answer Key'!$B275, 1, 0)</f>
        <v>1</v>
      </c>
      <c r="BG273">
        <f>IF('ALL-Students'!BG276='Master Answer Key'!$B275, 1, 0)</f>
        <v>1</v>
      </c>
      <c r="BH273">
        <f>IF('ALL-Students'!BH276='Master Answer Key'!$B275, 1, 0)</f>
        <v>1</v>
      </c>
      <c r="BI273">
        <f>IF('ALL-Students'!BI276='Master Answer Key'!$B275, 1, 0)</f>
        <v>1</v>
      </c>
      <c r="BJ273">
        <f>IF('ALL-Students'!BJ276='Master Answer Key'!$B275, 1, 0)</f>
        <v>1</v>
      </c>
      <c r="BK273">
        <f>IF('ALL-Students'!BK276='Master Answer Key'!$B275, 1, 0)</f>
        <v>1</v>
      </c>
      <c r="BL273">
        <f>IF('ALL-Students'!BL276='Master Answer Key'!$B275, 1, 0)</f>
        <v>1</v>
      </c>
      <c r="BM273">
        <f>IF('ALL-Students'!BM276='Master Answer Key'!$B275, 1, 0)</f>
        <v>1</v>
      </c>
      <c r="BN273">
        <f>IF('ALL-Students'!BN276='Master Answer Key'!$B275, 1, 0)</f>
        <v>1</v>
      </c>
      <c r="BO273">
        <f>IF('ALL-Students'!BO276='Master Answer Key'!$B275, 1, 0)</f>
        <v>1</v>
      </c>
      <c r="BP273">
        <f>IF('ALL-Students'!BP276='Master Answer Key'!$B275, 1, 0)</f>
        <v>1</v>
      </c>
      <c r="BQ273">
        <f>IF('ALL-Students'!BQ276='Master Answer Key'!$B275, 1, 0)</f>
        <v>1</v>
      </c>
      <c r="BR273">
        <f>IF('ALL-Students'!BR276='Master Answer Key'!$B275, 1, 0)</f>
        <v>1</v>
      </c>
      <c r="BS273">
        <f>IF('ALL-Students'!BS276='Master Answer Key'!$B275, 1, 0)</f>
        <v>1</v>
      </c>
      <c r="BT273">
        <f>IF('ALL-Students'!BT276='Master Answer Key'!$B275, 1, 0)</f>
        <v>1</v>
      </c>
      <c r="BU273">
        <f>IF('ALL-Students'!BU276='Master Answer Key'!$B275, 1, 0)</f>
        <v>1</v>
      </c>
      <c r="BV273">
        <f>IF('ALL-Students'!BV276='Master Answer Key'!$B275, 1, 0)</f>
        <v>0</v>
      </c>
      <c r="BW273">
        <f>IF('ALL-Students'!BW276='Master Answer Key'!$B275, 1, 0)</f>
        <v>1</v>
      </c>
      <c r="BX273">
        <f>IF('ALL-Students'!BX276='Master Answer Key'!$B275, 1, 0)</f>
        <v>1</v>
      </c>
      <c r="BY273">
        <f>IF('ALL-Students'!BY276='Master Answer Key'!$B275, 1, 0)</f>
        <v>1</v>
      </c>
      <c r="BZ273">
        <f>IF('ALL-Students'!BZ276='Master Answer Key'!$B275, 1, 0)</f>
        <v>1</v>
      </c>
      <c r="CA273">
        <f>IF('ALL-Students'!CA276='Master Answer Key'!$B275, 1, 0)</f>
        <v>1</v>
      </c>
      <c r="CB273">
        <f>IF('ALL-Students'!CB276='Master Answer Key'!$B275, 1, 0)</f>
        <v>1</v>
      </c>
      <c r="CC273">
        <f>IF('ALL-Students'!CC276='Master Answer Key'!$B275, 1, 0)</f>
        <v>1</v>
      </c>
    </row>
    <row r="274">
      <c r="A274" s="5" t="s">
        <v>378</v>
      </c>
      <c r="B274">
        <f>IF('ALL-Students'!B277='Master Answer Key'!$B276, 1, 0)</f>
        <v>0</v>
      </c>
      <c r="C274">
        <f>IF('ALL-Students'!C277='Master Answer Key'!$B276, 1, 0)</f>
        <v>0</v>
      </c>
      <c r="D274">
        <f>IF('ALL-Students'!D277='Master Answer Key'!$B276, 1, 0)</f>
        <v>0</v>
      </c>
      <c r="E274">
        <f>IF('ALL-Students'!E277='Master Answer Key'!$B276, 1, 0)</f>
        <v>1</v>
      </c>
      <c r="F274">
        <f>IF('ALL-Students'!F277='Master Answer Key'!$B276, 1, 0)</f>
        <v>1</v>
      </c>
      <c r="G274">
        <f>IF('ALL-Students'!G277='Master Answer Key'!$B276, 1, 0)</f>
        <v>0</v>
      </c>
      <c r="H274">
        <f>IF('ALL-Students'!H277='Master Answer Key'!$B276, 1, 0)</f>
        <v>0</v>
      </c>
      <c r="I274">
        <f>IF('ALL-Students'!I277='Master Answer Key'!$B276, 1, 0)</f>
        <v>0</v>
      </c>
      <c r="J274">
        <f>IF('ALL-Students'!J277='Master Answer Key'!$B276, 1, 0)</f>
        <v>1</v>
      </c>
      <c r="K274">
        <f>IF('ALL-Students'!K277='Master Answer Key'!$B276, 1, 0)</f>
        <v>0</v>
      </c>
      <c r="L274">
        <f>IF('ALL-Students'!L277='Master Answer Key'!$B276, 1, 0)</f>
        <v>0</v>
      </c>
      <c r="M274">
        <f>IF('ALL-Students'!M277='Master Answer Key'!$B276, 1, 0)</f>
        <v>1</v>
      </c>
      <c r="N274">
        <f>IF('ALL-Students'!N277='Master Answer Key'!$B276, 1, 0)</f>
        <v>0</v>
      </c>
      <c r="O274">
        <f>IF('ALL-Students'!O277='Master Answer Key'!$B276, 1, 0)</f>
        <v>1</v>
      </c>
      <c r="P274">
        <f>IF('ALL-Students'!P277='Master Answer Key'!$B276, 1, 0)</f>
        <v>0</v>
      </c>
      <c r="Q274">
        <f>IF('ALL-Students'!Q277='Master Answer Key'!$B276, 1, 0)</f>
        <v>0</v>
      </c>
      <c r="R274">
        <f>IF('ALL-Students'!R277='Master Answer Key'!$B276, 1, 0)</f>
        <v>0</v>
      </c>
      <c r="S274">
        <f>IF('ALL-Students'!S277='Master Answer Key'!$B276, 1, 0)</f>
        <v>0</v>
      </c>
      <c r="T274">
        <f>IF('ALL-Students'!T277='Master Answer Key'!$B276, 1, 0)</f>
        <v>1</v>
      </c>
      <c r="U274">
        <f>IF('ALL-Students'!U277='Master Answer Key'!$B276, 1, 0)</f>
        <v>1</v>
      </c>
      <c r="V274">
        <f>IF('ALL-Students'!V277='Master Answer Key'!$B276, 1, 0)</f>
        <v>1</v>
      </c>
      <c r="W274">
        <f>IF('ALL-Students'!W277='Master Answer Key'!$B276, 1, 0)</f>
        <v>0</v>
      </c>
      <c r="X274">
        <f>IF('ALL-Students'!X277='Master Answer Key'!$B276, 1, 0)</f>
        <v>0</v>
      </c>
      <c r="Y274">
        <f>IF('ALL-Students'!Y277='Master Answer Key'!$B276, 1, 0)</f>
        <v>0</v>
      </c>
      <c r="Z274">
        <f>IF('ALL-Students'!Z277='Master Answer Key'!$B276, 1, 0)</f>
        <v>0</v>
      </c>
      <c r="AA274">
        <f>IF('ALL-Students'!AA277='Master Answer Key'!$B276, 1, 0)</f>
        <v>1</v>
      </c>
      <c r="AB274">
        <f>IF('ALL-Students'!AB277='Master Answer Key'!$B276, 1, 0)</f>
        <v>1</v>
      </c>
      <c r="AC274">
        <f>IF('ALL-Students'!AC277='Master Answer Key'!$B276, 1, 0)</f>
        <v>0</v>
      </c>
      <c r="AD274">
        <f>IF('ALL-Students'!AD277='Master Answer Key'!$B276, 1, 0)</f>
        <v>1</v>
      </c>
      <c r="AE274">
        <f>IF('ALL-Students'!AE277='Master Answer Key'!$B276, 1, 0)</f>
        <v>0</v>
      </c>
      <c r="AF274">
        <f>IF('ALL-Students'!AF277='Master Answer Key'!$B276, 1, 0)</f>
        <v>1</v>
      </c>
      <c r="AG274">
        <f>IF('ALL-Students'!AG277='Master Answer Key'!$B276, 1, 0)</f>
        <v>0</v>
      </c>
      <c r="AH274">
        <f>IF('ALL-Students'!AH277='Master Answer Key'!$B276, 1, 0)</f>
        <v>0</v>
      </c>
      <c r="AI274">
        <f>IF('ALL-Students'!AI277='Master Answer Key'!$B276, 1, 0)</f>
        <v>0</v>
      </c>
      <c r="AJ274">
        <f>IF('ALL-Students'!AJ277='Master Answer Key'!$B276, 1, 0)</f>
        <v>1</v>
      </c>
      <c r="AK274">
        <f>IF('ALL-Students'!AK277='Master Answer Key'!$B276, 1, 0)</f>
        <v>0</v>
      </c>
      <c r="AL274">
        <f>IF('ALL-Students'!AL277='Master Answer Key'!$B276, 1, 0)</f>
        <v>0</v>
      </c>
      <c r="AM274">
        <f>IF('ALL-Students'!AM277='Master Answer Key'!$B276, 1, 0)</f>
        <v>0</v>
      </c>
      <c r="AN274">
        <f>IF('ALL-Students'!AN277='Master Answer Key'!$B276, 1, 0)</f>
        <v>0</v>
      </c>
      <c r="AO274">
        <f>IF('ALL-Students'!AO277='Master Answer Key'!$B276, 1, 0)</f>
        <v>0</v>
      </c>
      <c r="AP274">
        <f>IF('ALL-Students'!AP277='Master Answer Key'!$B276, 1, 0)</f>
        <v>1</v>
      </c>
      <c r="AQ274">
        <f>IF('ALL-Students'!AQ277='Master Answer Key'!$B276, 1, 0)</f>
        <v>1</v>
      </c>
      <c r="AR274">
        <f>IF('ALL-Students'!AR277='Master Answer Key'!$B276, 1, 0)</f>
        <v>0</v>
      </c>
      <c r="AS274">
        <f>IF('ALL-Students'!AS277='Master Answer Key'!$B276, 1, 0)</f>
        <v>0</v>
      </c>
      <c r="AT274">
        <f>IF('ALL-Students'!AT277='Master Answer Key'!$B276, 1, 0)</f>
        <v>1</v>
      </c>
      <c r="AU274">
        <f>IF('ALL-Students'!AU277='Master Answer Key'!$B276, 1, 0)</f>
        <v>1</v>
      </c>
      <c r="AV274">
        <f>IF('ALL-Students'!AV277='Master Answer Key'!$B276, 1, 0)</f>
        <v>0</v>
      </c>
      <c r="AW274">
        <f>IF('ALL-Students'!AW277='Master Answer Key'!$B276, 1, 0)</f>
        <v>0</v>
      </c>
      <c r="AX274">
        <f>IF('ALL-Students'!AX277='Master Answer Key'!$B276, 1, 0)</f>
        <v>1</v>
      </c>
      <c r="AY274">
        <f>IF('ALL-Students'!AY277='Master Answer Key'!$B276, 1, 0)</f>
        <v>1</v>
      </c>
      <c r="AZ274">
        <f>IF('ALL-Students'!AZ277='Master Answer Key'!$B276, 1, 0)</f>
        <v>1</v>
      </c>
      <c r="BA274">
        <f>IF('ALL-Students'!BA277='Master Answer Key'!$B276, 1, 0)</f>
        <v>0</v>
      </c>
      <c r="BB274">
        <f>IF('ALL-Students'!BB277='Master Answer Key'!$B276, 1, 0)</f>
        <v>0</v>
      </c>
      <c r="BC274">
        <f>IF('ALL-Students'!BC277='Master Answer Key'!$B276, 1, 0)</f>
        <v>0</v>
      </c>
      <c r="BD274">
        <f>IF('ALL-Students'!BD277='Master Answer Key'!$B276, 1, 0)</f>
        <v>1</v>
      </c>
      <c r="BE274">
        <f>IF('ALL-Students'!BE277='Master Answer Key'!$B276, 1, 0)</f>
        <v>0</v>
      </c>
      <c r="BF274">
        <f>IF('ALL-Students'!BF277='Master Answer Key'!$B276, 1, 0)</f>
        <v>0</v>
      </c>
      <c r="BG274">
        <f>IF('ALL-Students'!BG277='Master Answer Key'!$B276, 1, 0)</f>
        <v>1</v>
      </c>
      <c r="BH274">
        <f>IF('ALL-Students'!BH277='Master Answer Key'!$B276, 1, 0)</f>
        <v>0</v>
      </c>
      <c r="BI274">
        <f>IF('ALL-Students'!BI277='Master Answer Key'!$B276, 1, 0)</f>
        <v>1</v>
      </c>
      <c r="BJ274">
        <f>IF('ALL-Students'!BJ277='Master Answer Key'!$B276, 1, 0)</f>
        <v>1</v>
      </c>
      <c r="BK274">
        <f>IF('ALL-Students'!BK277='Master Answer Key'!$B276, 1, 0)</f>
        <v>0</v>
      </c>
      <c r="BL274">
        <f>IF('ALL-Students'!BL277='Master Answer Key'!$B276, 1, 0)</f>
        <v>1</v>
      </c>
      <c r="BM274">
        <f>IF('ALL-Students'!BM277='Master Answer Key'!$B276, 1, 0)</f>
        <v>1</v>
      </c>
      <c r="BN274">
        <f>IF('ALL-Students'!BN277='Master Answer Key'!$B276, 1, 0)</f>
        <v>1</v>
      </c>
      <c r="BO274">
        <f>IF('ALL-Students'!BO277='Master Answer Key'!$B276, 1, 0)</f>
        <v>0</v>
      </c>
      <c r="BP274">
        <f>IF('ALL-Students'!BP277='Master Answer Key'!$B276, 1, 0)</f>
        <v>1</v>
      </c>
      <c r="BQ274">
        <f>IF('ALL-Students'!BQ277='Master Answer Key'!$B276, 1, 0)</f>
        <v>1</v>
      </c>
      <c r="BR274">
        <f>IF('ALL-Students'!BR277='Master Answer Key'!$B276, 1, 0)</f>
        <v>1</v>
      </c>
      <c r="BS274">
        <f>IF('ALL-Students'!BS277='Master Answer Key'!$B276, 1, 0)</f>
        <v>1</v>
      </c>
      <c r="BT274">
        <f>IF('ALL-Students'!BT277='Master Answer Key'!$B276, 1, 0)</f>
        <v>1</v>
      </c>
      <c r="BU274">
        <f>IF('ALL-Students'!BU277='Master Answer Key'!$B276, 1, 0)</f>
        <v>0</v>
      </c>
      <c r="BV274">
        <f>IF('ALL-Students'!BV277='Master Answer Key'!$B276, 1, 0)</f>
        <v>1</v>
      </c>
      <c r="BW274">
        <f>IF('ALL-Students'!BW277='Master Answer Key'!$B276, 1, 0)</f>
        <v>1</v>
      </c>
      <c r="BX274">
        <f>IF('ALL-Students'!BX277='Master Answer Key'!$B276, 1, 0)</f>
        <v>1</v>
      </c>
      <c r="BY274">
        <f>IF('ALL-Students'!BY277='Master Answer Key'!$B276, 1, 0)</f>
        <v>0</v>
      </c>
      <c r="BZ274">
        <f>IF('ALL-Students'!BZ277='Master Answer Key'!$B276, 1, 0)</f>
        <v>0</v>
      </c>
      <c r="CA274">
        <f>IF('ALL-Students'!CA277='Master Answer Key'!$B276, 1, 0)</f>
        <v>1</v>
      </c>
      <c r="CB274">
        <f>IF('ALL-Students'!CB277='Master Answer Key'!$B276, 1, 0)</f>
        <v>0</v>
      </c>
      <c r="CC274">
        <f>IF('ALL-Students'!CC277='Master Answer Key'!$B276, 1, 0)</f>
        <v>1</v>
      </c>
    </row>
    <row r="275">
      <c r="A275" s="5" t="s">
        <v>379</v>
      </c>
      <c r="B275">
        <f>IF('ALL-Students'!B278='Master Answer Key'!$B277, 1, 0)</f>
        <v>0</v>
      </c>
      <c r="C275">
        <f>IF('ALL-Students'!C278='Master Answer Key'!$B277, 1, 0)</f>
        <v>0</v>
      </c>
      <c r="D275">
        <f>IF('ALL-Students'!D278='Master Answer Key'!$B277, 1, 0)</f>
        <v>1</v>
      </c>
      <c r="E275">
        <f>IF('ALL-Students'!E278='Master Answer Key'!$B277, 1, 0)</f>
        <v>0</v>
      </c>
      <c r="F275">
        <f>IF('ALL-Students'!F278='Master Answer Key'!$B277, 1, 0)</f>
        <v>0</v>
      </c>
      <c r="G275">
        <f>IF('ALL-Students'!G278='Master Answer Key'!$B277, 1, 0)</f>
        <v>0</v>
      </c>
      <c r="H275">
        <f>IF('ALL-Students'!H278='Master Answer Key'!$B277, 1, 0)</f>
        <v>0</v>
      </c>
      <c r="I275">
        <f>IF('ALL-Students'!I278='Master Answer Key'!$B277, 1, 0)</f>
        <v>0</v>
      </c>
      <c r="J275">
        <f>IF('ALL-Students'!J278='Master Answer Key'!$B277, 1, 0)</f>
        <v>0</v>
      </c>
      <c r="K275">
        <f>IF('ALL-Students'!K278='Master Answer Key'!$B277, 1, 0)</f>
        <v>1</v>
      </c>
      <c r="L275">
        <f>IF('ALL-Students'!L278='Master Answer Key'!$B277, 1, 0)</f>
        <v>0</v>
      </c>
      <c r="M275">
        <f>IF('ALL-Students'!M278='Master Answer Key'!$B277, 1, 0)</f>
        <v>0</v>
      </c>
      <c r="N275">
        <f>IF('ALL-Students'!N278='Master Answer Key'!$B277, 1, 0)</f>
        <v>0</v>
      </c>
      <c r="O275">
        <f>IF('ALL-Students'!O278='Master Answer Key'!$B277, 1, 0)</f>
        <v>0</v>
      </c>
      <c r="P275">
        <f>IF('ALL-Students'!P278='Master Answer Key'!$B277, 1, 0)</f>
        <v>0</v>
      </c>
      <c r="Q275">
        <f>IF('ALL-Students'!Q278='Master Answer Key'!$B277, 1, 0)</f>
        <v>0</v>
      </c>
      <c r="R275">
        <f>IF('ALL-Students'!R278='Master Answer Key'!$B277, 1, 0)</f>
        <v>0</v>
      </c>
      <c r="S275">
        <f>IF('ALL-Students'!S278='Master Answer Key'!$B277, 1, 0)</f>
        <v>0</v>
      </c>
      <c r="T275">
        <f>IF('ALL-Students'!T278='Master Answer Key'!$B277, 1, 0)</f>
        <v>0</v>
      </c>
      <c r="U275">
        <f>IF('ALL-Students'!U278='Master Answer Key'!$B277, 1, 0)</f>
        <v>0</v>
      </c>
      <c r="V275">
        <f>IF('ALL-Students'!V278='Master Answer Key'!$B277, 1, 0)</f>
        <v>0</v>
      </c>
      <c r="W275">
        <f>IF('ALL-Students'!W278='Master Answer Key'!$B277, 1, 0)</f>
        <v>0</v>
      </c>
      <c r="X275">
        <f>IF('ALL-Students'!X278='Master Answer Key'!$B277, 1, 0)</f>
        <v>0</v>
      </c>
      <c r="Y275">
        <f>IF('ALL-Students'!Y278='Master Answer Key'!$B277, 1, 0)</f>
        <v>0</v>
      </c>
      <c r="Z275">
        <f>IF('ALL-Students'!Z278='Master Answer Key'!$B277, 1, 0)</f>
        <v>0</v>
      </c>
      <c r="AA275">
        <f>IF('ALL-Students'!AA278='Master Answer Key'!$B277, 1, 0)</f>
        <v>0</v>
      </c>
      <c r="AB275">
        <f>IF('ALL-Students'!AB278='Master Answer Key'!$B277, 1, 0)</f>
        <v>0</v>
      </c>
      <c r="AC275">
        <f>IF('ALL-Students'!AC278='Master Answer Key'!$B277, 1, 0)</f>
        <v>0</v>
      </c>
      <c r="AD275">
        <f>IF('ALL-Students'!AD278='Master Answer Key'!$B277, 1, 0)</f>
        <v>0</v>
      </c>
      <c r="AE275">
        <f>IF('ALL-Students'!AE278='Master Answer Key'!$B277, 1, 0)</f>
        <v>1</v>
      </c>
      <c r="AF275">
        <f>IF('ALL-Students'!AF278='Master Answer Key'!$B277, 1, 0)</f>
        <v>0</v>
      </c>
      <c r="AG275">
        <f>IF('ALL-Students'!AG278='Master Answer Key'!$B277, 1, 0)</f>
        <v>0</v>
      </c>
      <c r="AH275">
        <f>IF('ALL-Students'!AH278='Master Answer Key'!$B277, 1, 0)</f>
        <v>0</v>
      </c>
      <c r="AI275">
        <f>IF('ALL-Students'!AI278='Master Answer Key'!$B277, 1, 0)</f>
        <v>0</v>
      </c>
      <c r="AJ275">
        <f>IF('ALL-Students'!AJ278='Master Answer Key'!$B277, 1, 0)</f>
        <v>0</v>
      </c>
      <c r="AK275">
        <f>IF('ALL-Students'!AK278='Master Answer Key'!$B277, 1, 0)</f>
        <v>0</v>
      </c>
      <c r="AL275">
        <f>IF('ALL-Students'!AL278='Master Answer Key'!$B277, 1, 0)</f>
        <v>0</v>
      </c>
      <c r="AM275">
        <f>IF('ALL-Students'!AM278='Master Answer Key'!$B277, 1, 0)</f>
        <v>0</v>
      </c>
      <c r="AN275">
        <f>IF('ALL-Students'!AN278='Master Answer Key'!$B277, 1, 0)</f>
        <v>0</v>
      </c>
      <c r="AO275">
        <f>IF('ALL-Students'!AO278='Master Answer Key'!$B277, 1, 0)</f>
        <v>0</v>
      </c>
      <c r="AP275">
        <f>IF('ALL-Students'!AP278='Master Answer Key'!$B277, 1, 0)</f>
        <v>0</v>
      </c>
      <c r="AQ275">
        <f>IF('ALL-Students'!AQ278='Master Answer Key'!$B277, 1, 0)</f>
        <v>0</v>
      </c>
      <c r="AR275">
        <f>IF('ALL-Students'!AR278='Master Answer Key'!$B277, 1, 0)</f>
        <v>0</v>
      </c>
      <c r="AS275">
        <f>IF('ALL-Students'!AS278='Master Answer Key'!$B277, 1, 0)</f>
        <v>0</v>
      </c>
      <c r="AT275">
        <f>IF('ALL-Students'!AT278='Master Answer Key'!$B277, 1, 0)</f>
        <v>0</v>
      </c>
      <c r="AU275">
        <f>IF('ALL-Students'!AU278='Master Answer Key'!$B277, 1, 0)</f>
        <v>0</v>
      </c>
      <c r="AV275">
        <f>IF('ALL-Students'!AV278='Master Answer Key'!$B277, 1, 0)</f>
        <v>0</v>
      </c>
      <c r="AW275">
        <f>IF('ALL-Students'!AW278='Master Answer Key'!$B277, 1, 0)</f>
        <v>0</v>
      </c>
      <c r="AX275">
        <f>IF('ALL-Students'!AX278='Master Answer Key'!$B277, 1, 0)</f>
        <v>0</v>
      </c>
      <c r="AY275">
        <f>IF('ALL-Students'!AY278='Master Answer Key'!$B277, 1, 0)</f>
        <v>0</v>
      </c>
      <c r="AZ275">
        <f>IF('ALL-Students'!AZ278='Master Answer Key'!$B277, 1, 0)</f>
        <v>0</v>
      </c>
      <c r="BA275">
        <f>IF('ALL-Students'!BA278='Master Answer Key'!$B277, 1, 0)</f>
        <v>0</v>
      </c>
      <c r="BB275">
        <f>IF('ALL-Students'!BB278='Master Answer Key'!$B277, 1, 0)</f>
        <v>0</v>
      </c>
      <c r="BC275">
        <f>IF('ALL-Students'!BC278='Master Answer Key'!$B277, 1, 0)</f>
        <v>0</v>
      </c>
      <c r="BD275">
        <f>IF('ALL-Students'!BD278='Master Answer Key'!$B277, 1, 0)</f>
        <v>0</v>
      </c>
      <c r="BE275">
        <f>IF('ALL-Students'!BE278='Master Answer Key'!$B277, 1, 0)</f>
        <v>0</v>
      </c>
      <c r="BF275">
        <f>IF('ALL-Students'!BF278='Master Answer Key'!$B277, 1, 0)</f>
        <v>0</v>
      </c>
      <c r="BG275">
        <f>IF('ALL-Students'!BG278='Master Answer Key'!$B277, 1, 0)</f>
        <v>0</v>
      </c>
      <c r="BH275">
        <f>IF('ALL-Students'!BH278='Master Answer Key'!$B277, 1, 0)</f>
        <v>0</v>
      </c>
      <c r="BI275">
        <f>IF('ALL-Students'!BI278='Master Answer Key'!$B277, 1, 0)</f>
        <v>0</v>
      </c>
      <c r="BJ275">
        <f>IF('ALL-Students'!BJ278='Master Answer Key'!$B277, 1, 0)</f>
        <v>0</v>
      </c>
      <c r="BK275">
        <f>IF('ALL-Students'!BK278='Master Answer Key'!$B277, 1, 0)</f>
        <v>0</v>
      </c>
      <c r="BL275">
        <f>IF('ALL-Students'!BL278='Master Answer Key'!$B277, 1, 0)</f>
        <v>0</v>
      </c>
      <c r="BM275">
        <f>IF('ALL-Students'!BM278='Master Answer Key'!$B277, 1, 0)</f>
        <v>0</v>
      </c>
      <c r="BN275">
        <f>IF('ALL-Students'!BN278='Master Answer Key'!$B277, 1, 0)</f>
        <v>0</v>
      </c>
      <c r="BO275">
        <f>IF('ALL-Students'!BO278='Master Answer Key'!$B277, 1, 0)</f>
        <v>0</v>
      </c>
      <c r="BP275">
        <f>IF('ALL-Students'!BP278='Master Answer Key'!$B277, 1, 0)</f>
        <v>0</v>
      </c>
      <c r="BQ275">
        <f>IF('ALL-Students'!BQ278='Master Answer Key'!$B277, 1, 0)</f>
        <v>0</v>
      </c>
      <c r="BR275">
        <f>IF('ALL-Students'!BR278='Master Answer Key'!$B277, 1, 0)</f>
        <v>0</v>
      </c>
      <c r="BS275">
        <f>IF('ALL-Students'!BS278='Master Answer Key'!$B277, 1, 0)</f>
        <v>0</v>
      </c>
      <c r="BT275">
        <f>IF('ALL-Students'!BT278='Master Answer Key'!$B277, 1, 0)</f>
        <v>0</v>
      </c>
      <c r="BU275">
        <f>IF('ALL-Students'!BU278='Master Answer Key'!$B277, 1, 0)</f>
        <v>0</v>
      </c>
      <c r="BV275">
        <f>IF('ALL-Students'!BV278='Master Answer Key'!$B277, 1, 0)</f>
        <v>0</v>
      </c>
      <c r="BW275">
        <f>IF('ALL-Students'!BW278='Master Answer Key'!$B277, 1, 0)</f>
        <v>0</v>
      </c>
      <c r="BX275">
        <f>IF('ALL-Students'!BX278='Master Answer Key'!$B277, 1, 0)</f>
        <v>0</v>
      </c>
      <c r="BY275">
        <f>IF('ALL-Students'!BY278='Master Answer Key'!$B277, 1, 0)</f>
        <v>0</v>
      </c>
      <c r="BZ275">
        <f>IF('ALL-Students'!BZ278='Master Answer Key'!$B277, 1, 0)</f>
        <v>0</v>
      </c>
      <c r="CA275">
        <f>IF('ALL-Students'!CA278='Master Answer Key'!$B277, 1, 0)</f>
        <v>0</v>
      </c>
      <c r="CB275">
        <f>IF('ALL-Students'!CB278='Master Answer Key'!$B277, 1, 0)</f>
        <v>0</v>
      </c>
      <c r="CC275">
        <f>IF('ALL-Students'!CC278='Master Answer Key'!$B277, 1, 0)</f>
        <v>0</v>
      </c>
    </row>
    <row r="276">
      <c r="A276" s="5" t="s">
        <v>380</v>
      </c>
      <c r="B276">
        <f>IF('ALL-Students'!B279='Master Answer Key'!$B278, 1, 0)</f>
        <v>1</v>
      </c>
      <c r="C276">
        <f>IF('ALL-Students'!C279='Master Answer Key'!$B278, 1, 0)</f>
        <v>1</v>
      </c>
      <c r="D276">
        <f>IF('ALL-Students'!D279='Master Answer Key'!$B278, 1, 0)</f>
        <v>1</v>
      </c>
      <c r="E276">
        <f>IF('ALL-Students'!E279='Master Answer Key'!$B278, 1, 0)</f>
        <v>1</v>
      </c>
      <c r="F276">
        <f>IF('ALL-Students'!F279='Master Answer Key'!$B278, 1, 0)</f>
        <v>1</v>
      </c>
      <c r="G276">
        <f>IF('ALL-Students'!G279='Master Answer Key'!$B278, 1, 0)</f>
        <v>0</v>
      </c>
      <c r="H276">
        <f>IF('ALL-Students'!H279='Master Answer Key'!$B278, 1, 0)</f>
        <v>1</v>
      </c>
      <c r="I276">
        <f>IF('ALL-Students'!I279='Master Answer Key'!$B278, 1, 0)</f>
        <v>1</v>
      </c>
      <c r="J276">
        <f>IF('ALL-Students'!J279='Master Answer Key'!$B278, 1, 0)</f>
        <v>1</v>
      </c>
      <c r="K276">
        <f>IF('ALL-Students'!K279='Master Answer Key'!$B278, 1, 0)</f>
        <v>1</v>
      </c>
      <c r="L276">
        <f>IF('ALL-Students'!L279='Master Answer Key'!$B278, 1, 0)</f>
        <v>0</v>
      </c>
      <c r="M276">
        <f>IF('ALL-Students'!M279='Master Answer Key'!$B278, 1, 0)</f>
        <v>1</v>
      </c>
      <c r="N276">
        <f>IF('ALL-Students'!N279='Master Answer Key'!$B278, 1, 0)</f>
        <v>1</v>
      </c>
      <c r="O276">
        <f>IF('ALL-Students'!O279='Master Answer Key'!$B278, 1, 0)</f>
        <v>1</v>
      </c>
      <c r="P276">
        <f>IF('ALL-Students'!P279='Master Answer Key'!$B278, 1, 0)</f>
        <v>0</v>
      </c>
      <c r="Q276">
        <f>IF('ALL-Students'!Q279='Master Answer Key'!$B278, 1, 0)</f>
        <v>0</v>
      </c>
      <c r="R276">
        <f>IF('ALL-Students'!R279='Master Answer Key'!$B278, 1, 0)</f>
        <v>1</v>
      </c>
      <c r="S276">
        <f>IF('ALL-Students'!S279='Master Answer Key'!$B278, 1, 0)</f>
        <v>1</v>
      </c>
      <c r="T276">
        <f>IF('ALL-Students'!T279='Master Answer Key'!$B278, 1, 0)</f>
        <v>1</v>
      </c>
      <c r="U276">
        <f>IF('ALL-Students'!U279='Master Answer Key'!$B278, 1, 0)</f>
        <v>1</v>
      </c>
      <c r="V276">
        <f>IF('ALL-Students'!V279='Master Answer Key'!$B278, 1, 0)</f>
        <v>0</v>
      </c>
      <c r="W276">
        <f>IF('ALL-Students'!W279='Master Answer Key'!$B278, 1, 0)</f>
        <v>0</v>
      </c>
      <c r="X276">
        <f>IF('ALL-Students'!X279='Master Answer Key'!$B278, 1, 0)</f>
        <v>1</v>
      </c>
      <c r="Y276">
        <f>IF('ALL-Students'!Y279='Master Answer Key'!$B278, 1, 0)</f>
        <v>0</v>
      </c>
      <c r="Z276">
        <f>IF('ALL-Students'!Z279='Master Answer Key'!$B278, 1, 0)</f>
        <v>0</v>
      </c>
      <c r="AA276">
        <f>IF('ALL-Students'!AA279='Master Answer Key'!$B278, 1, 0)</f>
        <v>1</v>
      </c>
      <c r="AB276">
        <f>IF('ALL-Students'!AB279='Master Answer Key'!$B278, 1, 0)</f>
        <v>1</v>
      </c>
      <c r="AC276">
        <f>IF('ALL-Students'!AC279='Master Answer Key'!$B278, 1, 0)</f>
        <v>1</v>
      </c>
      <c r="AD276">
        <f>IF('ALL-Students'!AD279='Master Answer Key'!$B278, 1, 0)</f>
        <v>1</v>
      </c>
      <c r="AE276">
        <f>IF('ALL-Students'!AE279='Master Answer Key'!$B278, 1, 0)</f>
        <v>1</v>
      </c>
      <c r="AF276">
        <f>IF('ALL-Students'!AF279='Master Answer Key'!$B278, 1, 0)</f>
        <v>1</v>
      </c>
      <c r="AG276">
        <f>IF('ALL-Students'!AG279='Master Answer Key'!$B278, 1, 0)</f>
        <v>0</v>
      </c>
      <c r="AH276">
        <f>IF('ALL-Students'!AH279='Master Answer Key'!$B278, 1, 0)</f>
        <v>1</v>
      </c>
      <c r="AI276">
        <f>IF('ALL-Students'!AI279='Master Answer Key'!$B278, 1, 0)</f>
        <v>1</v>
      </c>
      <c r="AJ276">
        <f>IF('ALL-Students'!AJ279='Master Answer Key'!$B278, 1, 0)</f>
        <v>1</v>
      </c>
      <c r="AK276">
        <f>IF('ALL-Students'!AK279='Master Answer Key'!$B278, 1, 0)</f>
        <v>1</v>
      </c>
      <c r="AL276">
        <f>IF('ALL-Students'!AL279='Master Answer Key'!$B278, 1, 0)</f>
        <v>0</v>
      </c>
      <c r="AM276">
        <f>IF('ALL-Students'!AM279='Master Answer Key'!$B278, 1, 0)</f>
        <v>1</v>
      </c>
      <c r="AN276">
        <f>IF('ALL-Students'!AN279='Master Answer Key'!$B278, 1, 0)</f>
        <v>0</v>
      </c>
      <c r="AO276">
        <f>IF('ALL-Students'!AO279='Master Answer Key'!$B278, 1, 0)</f>
        <v>1</v>
      </c>
      <c r="AP276">
        <f>IF('ALL-Students'!AP279='Master Answer Key'!$B278, 1, 0)</f>
        <v>1</v>
      </c>
      <c r="AQ276">
        <f>IF('ALL-Students'!AQ279='Master Answer Key'!$B278, 1, 0)</f>
        <v>1</v>
      </c>
      <c r="AR276">
        <f>IF('ALL-Students'!AR279='Master Answer Key'!$B278, 1, 0)</f>
        <v>1</v>
      </c>
      <c r="AS276">
        <f>IF('ALL-Students'!AS279='Master Answer Key'!$B278, 1, 0)</f>
        <v>0</v>
      </c>
      <c r="AT276">
        <f>IF('ALL-Students'!AT279='Master Answer Key'!$B278, 1, 0)</f>
        <v>1</v>
      </c>
      <c r="AU276">
        <f>IF('ALL-Students'!AU279='Master Answer Key'!$B278, 1, 0)</f>
        <v>1</v>
      </c>
      <c r="AV276">
        <f>IF('ALL-Students'!AV279='Master Answer Key'!$B278, 1, 0)</f>
        <v>0</v>
      </c>
      <c r="AW276">
        <f>IF('ALL-Students'!AW279='Master Answer Key'!$B278, 1, 0)</f>
        <v>1</v>
      </c>
      <c r="AX276">
        <f>IF('ALL-Students'!AX279='Master Answer Key'!$B278, 1, 0)</f>
        <v>1</v>
      </c>
      <c r="AY276">
        <f>IF('ALL-Students'!AY279='Master Answer Key'!$B278, 1, 0)</f>
        <v>0</v>
      </c>
      <c r="AZ276">
        <f>IF('ALL-Students'!AZ279='Master Answer Key'!$B278, 1, 0)</f>
        <v>1</v>
      </c>
      <c r="BA276">
        <f>IF('ALL-Students'!BA279='Master Answer Key'!$B278, 1, 0)</f>
        <v>1</v>
      </c>
      <c r="BB276">
        <f>IF('ALL-Students'!BB279='Master Answer Key'!$B278, 1, 0)</f>
        <v>1</v>
      </c>
      <c r="BC276">
        <f>IF('ALL-Students'!BC279='Master Answer Key'!$B278, 1, 0)</f>
        <v>1</v>
      </c>
      <c r="BD276">
        <f>IF('ALL-Students'!BD279='Master Answer Key'!$B278, 1, 0)</f>
        <v>1</v>
      </c>
      <c r="BE276">
        <f>IF('ALL-Students'!BE279='Master Answer Key'!$B278, 1, 0)</f>
        <v>1</v>
      </c>
      <c r="BF276">
        <f>IF('ALL-Students'!BF279='Master Answer Key'!$B278, 1, 0)</f>
        <v>1</v>
      </c>
      <c r="BG276">
        <f>IF('ALL-Students'!BG279='Master Answer Key'!$B278, 1, 0)</f>
        <v>1</v>
      </c>
      <c r="BH276">
        <f>IF('ALL-Students'!BH279='Master Answer Key'!$B278, 1, 0)</f>
        <v>1</v>
      </c>
      <c r="BI276">
        <f>IF('ALL-Students'!BI279='Master Answer Key'!$B278, 1, 0)</f>
        <v>1</v>
      </c>
      <c r="BJ276">
        <f>IF('ALL-Students'!BJ279='Master Answer Key'!$B278, 1, 0)</f>
        <v>1</v>
      </c>
      <c r="BK276">
        <f>IF('ALL-Students'!BK279='Master Answer Key'!$B278, 1, 0)</f>
        <v>1</v>
      </c>
      <c r="BL276">
        <f>IF('ALL-Students'!BL279='Master Answer Key'!$B278, 1, 0)</f>
        <v>1</v>
      </c>
      <c r="BM276">
        <f>IF('ALL-Students'!BM279='Master Answer Key'!$B278, 1, 0)</f>
        <v>1</v>
      </c>
      <c r="BN276">
        <f>IF('ALL-Students'!BN279='Master Answer Key'!$B278, 1, 0)</f>
        <v>1</v>
      </c>
      <c r="BO276">
        <f>IF('ALL-Students'!BO279='Master Answer Key'!$B278, 1, 0)</f>
        <v>1</v>
      </c>
      <c r="BP276">
        <f>IF('ALL-Students'!BP279='Master Answer Key'!$B278, 1, 0)</f>
        <v>1</v>
      </c>
      <c r="BQ276">
        <f>IF('ALL-Students'!BQ279='Master Answer Key'!$B278, 1, 0)</f>
        <v>1</v>
      </c>
      <c r="BR276">
        <f>IF('ALL-Students'!BR279='Master Answer Key'!$B278, 1, 0)</f>
        <v>1</v>
      </c>
      <c r="BS276">
        <f>IF('ALL-Students'!BS279='Master Answer Key'!$B278, 1, 0)</f>
        <v>1</v>
      </c>
      <c r="BT276">
        <f>IF('ALL-Students'!BT279='Master Answer Key'!$B278, 1, 0)</f>
        <v>1</v>
      </c>
      <c r="BU276">
        <f>IF('ALL-Students'!BU279='Master Answer Key'!$B278, 1, 0)</f>
        <v>1</v>
      </c>
      <c r="BV276">
        <f>IF('ALL-Students'!BV279='Master Answer Key'!$B278, 1, 0)</f>
        <v>1</v>
      </c>
      <c r="BW276">
        <f>IF('ALL-Students'!BW279='Master Answer Key'!$B278, 1, 0)</f>
        <v>1</v>
      </c>
      <c r="BX276">
        <f>IF('ALL-Students'!BX279='Master Answer Key'!$B278, 1, 0)</f>
        <v>1</v>
      </c>
      <c r="BY276">
        <f>IF('ALL-Students'!BY279='Master Answer Key'!$B278, 1, 0)</f>
        <v>1</v>
      </c>
      <c r="BZ276">
        <f>IF('ALL-Students'!BZ279='Master Answer Key'!$B278, 1, 0)</f>
        <v>1</v>
      </c>
      <c r="CA276">
        <f>IF('ALL-Students'!CA279='Master Answer Key'!$B278, 1, 0)</f>
        <v>1</v>
      </c>
      <c r="CB276">
        <f>IF('ALL-Students'!CB279='Master Answer Key'!$B278, 1, 0)</f>
        <v>1</v>
      </c>
      <c r="CC276">
        <f>IF('ALL-Students'!CC279='Master Answer Key'!$B278, 1, 0)</f>
        <v>1</v>
      </c>
    </row>
    <row r="277">
      <c r="A277" s="5" t="s">
        <v>381</v>
      </c>
      <c r="B277">
        <f>IF('ALL-Students'!B280='Master Answer Key'!$B279, 1, 0)</f>
        <v>1</v>
      </c>
      <c r="C277">
        <f>IF('ALL-Students'!C280='Master Answer Key'!$B279, 1, 0)</f>
        <v>1</v>
      </c>
      <c r="D277">
        <f>IF('ALL-Students'!D280='Master Answer Key'!$B279, 1, 0)</f>
        <v>1</v>
      </c>
      <c r="E277">
        <f>IF('ALL-Students'!E280='Master Answer Key'!$B279, 1, 0)</f>
        <v>1</v>
      </c>
      <c r="F277">
        <f>IF('ALL-Students'!F280='Master Answer Key'!$B279, 1, 0)</f>
        <v>1</v>
      </c>
      <c r="G277">
        <f>IF('ALL-Students'!G280='Master Answer Key'!$B279, 1, 0)</f>
        <v>0</v>
      </c>
      <c r="H277">
        <f>IF('ALL-Students'!H280='Master Answer Key'!$B279, 1, 0)</f>
        <v>1</v>
      </c>
      <c r="I277">
        <f>IF('ALL-Students'!I280='Master Answer Key'!$B279, 1, 0)</f>
        <v>0</v>
      </c>
      <c r="J277">
        <f>IF('ALL-Students'!J280='Master Answer Key'!$B279, 1, 0)</f>
        <v>1</v>
      </c>
      <c r="K277">
        <f>IF('ALL-Students'!K280='Master Answer Key'!$B279, 1, 0)</f>
        <v>0</v>
      </c>
      <c r="L277">
        <f>IF('ALL-Students'!L280='Master Answer Key'!$B279, 1, 0)</f>
        <v>1</v>
      </c>
      <c r="M277">
        <f>IF('ALL-Students'!M280='Master Answer Key'!$B279, 1, 0)</f>
        <v>1</v>
      </c>
      <c r="N277">
        <f>IF('ALL-Students'!N280='Master Answer Key'!$B279, 1, 0)</f>
        <v>0</v>
      </c>
      <c r="O277">
        <f>IF('ALL-Students'!O280='Master Answer Key'!$B279, 1, 0)</f>
        <v>0</v>
      </c>
      <c r="P277">
        <f>IF('ALL-Students'!P280='Master Answer Key'!$B279, 1, 0)</f>
        <v>0</v>
      </c>
      <c r="Q277">
        <f>IF('ALL-Students'!Q280='Master Answer Key'!$B279, 1, 0)</f>
        <v>1</v>
      </c>
      <c r="R277">
        <f>IF('ALL-Students'!R280='Master Answer Key'!$B279, 1, 0)</f>
        <v>0</v>
      </c>
      <c r="S277">
        <f>IF('ALL-Students'!S280='Master Answer Key'!$B279, 1, 0)</f>
        <v>0</v>
      </c>
      <c r="T277">
        <f>IF('ALL-Students'!T280='Master Answer Key'!$B279, 1, 0)</f>
        <v>1</v>
      </c>
      <c r="U277">
        <f>IF('ALL-Students'!U280='Master Answer Key'!$B279, 1, 0)</f>
        <v>1</v>
      </c>
      <c r="V277">
        <f>IF('ALL-Students'!V280='Master Answer Key'!$B279, 1, 0)</f>
        <v>0</v>
      </c>
      <c r="W277">
        <f>IF('ALL-Students'!W280='Master Answer Key'!$B279, 1, 0)</f>
        <v>0</v>
      </c>
      <c r="X277">
        <f>IF('ALL-Students'!X280='Master Answer Key'!$B279, 1, 0)</f>
        <v>0</v>
      </c>
      <c r="Y277">
        <f>IF('ALL-Students'!Y280='Master Answer Key'!$B279, 1, 0)</f>
        <v>0</v>
      </c>
      <c r="Z277">
        <f>IF('ALL-Students'!Z280='Master Answer Key'!$B279, 1, 0)</f>
        <v>0</v>
      </c>
      <c r="AA277">
        <f>IF('ALL-Students'!AA280='Master Answer Key'!$B279, 1, 0)</f>
        <v>1</v>
      </c>
      <c r="AB277">
        <f>IF('ALL-Students'!AB280='Master Answer Key'!$B279, 1, 0)</f>
        <v>1</v>
      </c>
      <c r="AC277">
        <f>IF('ALL-Students'!AC280='Master Answer Key'!$B279, 1, 0)</f>
        <v>0</v>
      </c>
      <c r="AD277">
        <f>IF('ALL-Students'!AD280='Master Answer Key'!$B279, 1, 0)</f>
        <v>1</v>
      </c>
      <c r="AE277">
        <f>IF('ALL-Students'!AE280='Master Answer Key'!$B279, 1, 0)</f>
        <v>0</v>
      </c>
      <c r="AF277">
        <f>IF('ALL-Students'!AF280='Master Answer Key'!$B279, 1, 0)</f>
        <v>0</v>
      </c>
      <c r="AG277">
        <f>IF('ALL-Students'!AG280='Master Answer Key'!$B279, 1, 0)</f>
        <v>0</v>
      </c>
      <c r="AH277">
        <f>IF('ALL-Students'!AH280='Master Answer Key'!$B279, 1, 0)</f>
        <v>1</v>
      </c>
      <c r="AI277">
        <f>IF('ALL-Students'!AI280='Master Answer Key'!$B279, 1, 0)</f>
        <v>1</v>
      </c>
      <c r="AJ277">
        <f>IF('ALL-Students'!AJ280='Master Answer Key'!$B279, 1, 0)</f>
        <v>1</v>
      </c>
      <c r="AK277">
        <f>IF('ALL-Students'!AK280='Master Answer Key'!$B279, 1, 0)</f>
        <v>1</v>
      </c>
      <c r="AL277">
        <f>IF('ALL-Students'!AL280='Master Answer Key'!$B279, 1, 0)</f>
        <v>1</v>
      </c>
      <c r="AM277">
        <f>IF('ALL-Students'!AM280='Master Answer Key'!$B279, 1, 0)</f>
        <v>0</v>
      </c>
      <c r="AN277">
        <f>IF('ALL-Students'!AN280='Master Answer Key'!$B279, 1, 0)</f>
        <v>0</v>
      </c>
      <c r="AO277">
        <f>IF('ALL-Students'!AO280='Master Answer Key'!$B279, 1, 0)</f>
        <v>1</v>
      </c>
      <c r="AP277">
        <f>IF('ALL-Students'!AP280='Master Answer Key'!$B279, 1, 0)</f>
        <v>1</v>
      </c>
      <c r="AQ277">
        <f>IF('ALL-Students'!AQ280='Master Answer Key'!$B279, 1, 0)</f>
        <v>1</v>
      </c>
      <c r="AR277">
        <f>IF('ALL-Students'!AR280='Master Answer Key'!$B279, 1, 0)</f>
        <v>1</v>
      </c>
      <c r="AS277">
        <f>IF('ALL-Students'!AS280='Master Answer Key'!$B279, 1, 0)</f>
        <v>0</v>
      </c>
      <c r="AT277">
        <f>IF('ALL-Students'!AT280='Master Answer Key'!$B279, 1, 0)</f>
        <v>1</v>
      </c>
      <c r="AU277">
        <f>IF('ALL-Students'!AU280='Master Answer Key'!$B279, 1, 0)</f>
        <v>1</v>
      </c>
      <c r="AV277">
        <f>IF('ALL-Students'!AV280='Master Answer Key'!$B279, 1, 0)</f>
        <v>0</v>
      </c>
      <c r="AW277">
        <f>IF('ALL-Students'!AW280='Master Answer Key'!$B279, 1, 0)</f>
        <v>1</v>
      </c>
      <c r="AX277">
        <f>IF('ALL-Students'!AX280='Master Answer Key'!$B279, 1, 0)</f>
        <v>1</v>
      </c>
      <c r="AY277">
        <f>IF('ALL-Students'!AY280='Master Answer Key'!$B279, 1, 0)</f>
        <v>1</v>
      </c>
      <c r="AZ277">
        <f>IF('ALL-Students'!AZ280='Master Answer Key'!$B279, 1, 0)</f>
        <v>1</v>
      </c>
      <c r="BA277">
        <f>IF('ALL-Students'!BA280='Master Answer Key'!$B279, 1, 0)</f>
        <v>1</v>
      </c>
      <c r="BB277">
        <f>IF('ALL-Students'!BB280='Master Answer Key'!$B279, 1, 0)</f>
        <v>1</v>
      </c>
      <c r="BC277">
        <f>IF('ALL-Students'!BC280='Master Answer Key'!$B279, 1, 0)</f>
        <v>1</v>
      </c>
      <c r="BD277">
        <f>IF('ALL-Students'!BD280='Master Answer Key'!$B279, 1, 0)</f>
        <v>1</v>
      </c>
      <c r="BE277">
        <f>IF('ALL-Students'!BE280='Master Answer Key'!$B279, 1, 0)</f>
        <v>1</v>
      </c>
      <c r="BF277">
        <f>IF('ALL-Students'!BF280='Master Answer Key'!$B279, 1, 0)</f>
        <v>1</v>
      </c>
      <c r="BG277">
        <f>IF('ALL-Students'!BG280='Master Answer Key'!$B279, 1, 0)</f>
        <v>1</v>
      </c>
      <c r="BH277">
        <f>IF('ALL-Students'!BH280='Master Answer Key'!$B279, 1, 0)</f>
        <v>1</v>
      </c>
      <c r="BI277">
        <f>IF('ALL-Students'!BI280='Master Answer Key'!$B279, 1, 0)</f>
        <v>1</v>
      </c>
      <c r="BJ277">
        <f>IF('ALL-Students'!BJ280='Master Answer Key'!$B279, 1, 0)</f>
        <v>1</v>
      </c>
      <c r="BK277">
        <f>IF('ALL-Students'!BK280='Master Answer Key'!$B279, 1, 0)</f>
        <v>1</v>
      </c>
      <c r="BL277">
        <f>IF('ALL-Students'!BL280='Master Answer Key'!$B279, 1, 0)</f>
        <v>1</v>
      </c>
      <c r="BM277">
        <f>IF('ALL-Students'!BM280='Master Answer Key'!$B279, 1, 0)</f>
        <v>1</v>
      </c>
      <c r="BN277">
        <f>IF('ALL-Students'!BN280='Master Answer Key'!$B279, 1, 0)</f>
        <v>1</v>
      </c>
      <c r="BO277">
        <f>IF('ALL-Students'!BO280='Master Answer Key'!$B279, 1, 0)</f>
        <v>1</v>
      </c>
      <c r="BP277">
        <f>IF('ALL-Students'!BP280='Master Answer Key'!$B279, 1, 0)</f>
        <v>1</v>
      </c>
      <c r="BQ277">
        <f>IF('ALL-Students'!BQ280='Master Answer Key'!$B279, 1, 0)</f>
        <v>1</v>
      </c>
      <c r="BR277">
        <f>IF('ALL-Students'!BR280='Master Answer Key'!$B279, 1, 0)</f>
        <v>1</v>
      </c>
      <c r="BS277">
        <f>IF('ALL-Students'!BS280='Master Answer Key'!$B279, 1, 0)</f>
        <v>1</v>
      </c>
      <c r="BT277">
        <f>IF('ALL-Students'!BT280='Master Answer Key'!$B279, 1, 0)</f>
        <v>1</v>
      </c>
      <c r="BU277">
        <f>IF('ALL-Students'!BU280='Master Answer Key'!$B279, 1, 0)</f>
        <v>1</v>
      </c>
      <c r="BV277">
        <f>IF('ALL-Students'!BV280='Master Answer Key'!$B279, 1, 0)</f>
        <v>1</v>
      </c>
      <c r="BW277">
        <f>IF('ALL-Students'!BW280='Master Answer Key'!$B279, 1, 0)</f>
        <v>1</v>
      </c>
      <c r="BX277">
        <f>IF('ALL-Students'!BX280='Master Answer Key'!$B279, 1, 0)</f>
        <v>1</v>
      </c>
      <c r="BY277">
        <f>IF('ALL-Students'!BY280='Master Answer Key'!$B279, 1, 0)</f>
        <v>1</v>
      </c>
      <c r="BZ277">
        <f>IF('ALL-Students'!BZ280='Master Answer Key'!$B279, 1, 0)</f>
        <v>1</v>
      </c>
      <c r="CA277">
        <f>IF('ALL-Students'!CA280='Master Answer Key'!$B279, 1, 0)</f>
        <v>1</v>
      </c>
      <c r="CB277">
        <f>IF('ALL-Students'!CB280='Master Answer Key'!$B279, 1, 0)</f>
        <v>1</v>
      </c>
      <c r="CC277">
        <f>IF('ALL-Students'!CC280='Master Answer Key'!$B279, 1, 0)</f>
        <v>1</v>
      </c>
    </row>
    <row r="278">
      <c r="A278" s="5" t="s">
        <v>382</v>
      </c>
      <c r="B278">
        <f>IF('ALL-Students'!B281='Master Answer Key'!$B280, 1, 0)</f>
        <v>1</v>
      </c>
      <c r="C278">
        <f>IF('ALL-Students'!C281='Master Answer Key'!$B280, 1, 0)</f>
        <v>1</v>
      </c>
      <c r="D278">
        <f>IF('ALL-Students'!D281='Master Answer Key'!$B280, 1, 0)</f>
        <v>1</v>
      </c>
      <c r="E278">
        <f>IF('ALL-Students'!E281='Master Answer Key'!$B280, 1, 0)</f>
        <v>1</v>
      </c>
      <c r="F278">
        <f>IF('ALL-Students'!F281='Master Answer Key'!$B280, 1, 0)</f>
        <v>1</v>
      </c>
      <c r="G278">
        <f>IF('ALL-Students'!G281='Master Answer Key'!$B280, 1, 0)</f>
        <v>0</v>
      </c>
      <c r="H278">
        <f>IF('ALL-Students'!H281='Master Answer Key'!$B280, 1, 0)</f>
        <v>0</v>
      </c>
      <c r="I278">
        <f>IF('ALL-Students'!I281='Master Answer Key'!$B280, 1, 0)</f>
        <v>1</v>
      </c>
      <c r="J278">
        <f>IF('ALL-Students'!J281='Master Answer Key'!$B280, 1, 0)</f>
        <v>1</v>
      </c>
      <c r="K278">
        <f>IF('ALL-Students'!K281='Master Answer Key'!$B280, 1, 0)</f>
        <v>0</v>
      </c>
      <c r="L278">
        <f>IF('ALL-Students'!L281='Master Answer Key'!$B280, 1, 0)</f>
        <v>1</v>
      </c>
      <c r="M278">
        <f>IF('ALL-Students'!M281='Master Answer Key'!$B280, 1, 0)</f>
        <v>1</v>
      </c>
      <c r="N278">
        <f>IF('ALL-Students'!N281='Master Answer Key'!$B280, 1, 0)</f>
        <v>0</v>
      </c>
      <c r="O278">
        <f>IF('ALL-Students'!O281='Master Answer Key'!$B280, 1, 0)</f>
        <v>1</v>
      </c>
      <c r="P278">
        <f>IF('ALL-Students'!P281='Master Answer Key'!$B280, 1, 0)</f>
        <v>1</v>
      </c>
      <c r="Q278">
        <f>IF('ALL-Students'!Q281='Master Answer Key'!$B280, 1, 0)</f>
        <v>1</v>
      </c>
      <c r="R278">
        <f>IF('ALL-Students'!R281='Master Answer Key'!$B280, 1, 0)</f>
        <v>1</v>
      </c>
      <c r="S278">
        <f>IF('ALL-Students'!S281='Master Answer Key'!$B280, 1, 0)</f>
        <v>1</v>
      </c>
      <c r="T278">
        <f>IF('ALL-Students'!T281='Master Answer Key'!$B280, 1, 0)</f>
        <v>1</v>
      </c>
      <c r="U278">
        <f>IF('ALL-Students'!U281='Master Answer Key'!$B280, 1, 0)</f>
        <v>1</v>
      </c>
      <c r="V278">
        <f>IF('ALL-Students'!V281='Master Answer Key'!$B280, 1, 0)</f>
        <v>1</v>
      </c>
      <c r="W278">
        <f>IF('ALL-Students'!W281='Master Answer Key'!$B280, 1, 0)</f>
        <v>0</v>
      </c>
      <c r="X278">
        <f>IF('ALL-Students'!X281='Master Answer Key'!$B280, 1, 0)</f>
        <v>1</v>
      </c>
      <c r="Y278">
        <f>IF('ALL-Students'!Y281='Master Answer Key'!$B280, 1, 0)</f>
        <v>0</v>
      </c>
      <c r="Z278">
        <f>IF('ALL-Students'!Z281='Master Answer Key'!$B280, 1, 0)</f>
        <v>0</v>
      </c>
      <c r="AA278">
        <f>IF('ALL-Students'!AA281='Master Answer Key'!$B280, 1, 0)</f>
        <v>1</v>
      </c>
      <c r="AB278">
        <f>IF('ALL-Students'!AB281='Master Answer Key'!$B280, 1, 0)</f>
        <v>1</v>
      </c>
      <c r="AC278">
        <f>IF('ALL-Students'!AC281='Master Answer Key'!$B280, 1, 0)</f>
        <v>0</v>
      </c>
      <c r="AD278">
        <f>IF('ALL-Students'!AD281='Master Answer Key'!$B280, 1, 0)</f>
        <v>1</v>
      </c>
      <c r="AE278">
        <f>IF('ALL-Students'!AE281='Master Answer Key'!$B280, 1, 0)</f>
        <v>1</v>
      </c>
      <c r="AF278">
        <f>IF('ALL-Students'!AF281='Master Answer Key'!$B280, 1, 0)</f>
        <v>1</v>
      </c>
      <c r="AG278">
        <f>IF('ALL-Students'!AG281='Master Answer Key'!$B280, 1, 0)</f>
        <v>1</v>
      </c>
      <c r="AH278">
        <f>IF('ALL-Students'!AH281='Master Answer Key'!$B280, 1, 0)</f>
        <v>1</v>
      </c>
      <c r="AI278">
        <f>IF('ALL-Students'!AI281='Master Answer Key'!$B280, 1, 0)</f>
        <v>1</v>
      </c>
      <c r="AJ278">
        <f>IF('ALL-Students'!AJ281='Master Answer Key'!$B280, 1, 0)</f>
        <v>1</v>
      </c>
      <c r="AK278">
        <f>IF('ALL-Students'!AK281='Master Answer Key'!$B280, 1, 0)</f>
        <v>1</v>
      </c>
      <c r="AL278">
        <f>IF('ALL-Students'!AL281='Master Answer Key'!$B280, 1, 0)</f>
        <v>0</v>
      </c>
      <c r="AM278">
        <f>IF('ALL-Students'!AM281='Master Answer Key'!$B280, 1, 0)</f>
        <v>1</v>
      </c>
      <c r="AN278">
        <f>IF('ALL-Students'!AN281='Master Answer Key'!$B280, 1, 0)</f>
        <v>0</v>
      </c>
      <c r="AO278">
        <f>IF('ALL-Students'!AO281='Master Answer Key'!$B280, 1, 0)</f>
        <v>1</v>
      </c>
      <c r="AP278">
        <f>IF('ALL-Students'!AP281='Master Answer Key'!$B280, 1, 0)</f>
        <v>1</v>
      </c>
      <c r="AQ278">
        <f>IF('ALL-Students'!AQ281='Master Answer Key'!$B280, 1, 0)</f>
        <v>1</v>
      </c>
      <c r="AR278">
        <f>IF('ALL-Students'!AR281='Master Answer Key'!$B280, 1, 0)</f>
        <v>1</v>
      </c>
      <c r="AS278">
        <f>IF('ALL-Students'!AS281='Master Answer Key'!$B280, 1, 0)</f>
        <v>0</v>
      </c>
      <c r="AT278">
        <f>IF('ALL-Students'!AT281='Master Answer Key'!$B280, 1, 0)</f>
        <v>1</v>
      </c>
      <c r="AU278">
        <f>IF('ALL-Students'!AU281='Master Answer Key'!$B280, 1, 0)</f>
        <v>1</v>
      </c>
      <c r="AV278">
        <f>IF('ALL-Students'!AV281='Master Answer Key'!$B280, 1, 0)</f>
        <v>0</v>
      </c>
      <c r="AW278">
        <f>IF('ALL-Students'!AW281='Master Answer Key'!$B280, 1, 0)</f>
        <v>1</v>
      </c>
      <c r="AX278">
        <f>IF('ALL-Students'!AX281='Master Answer Key'!$B280, 1, 0)</f>
        <v>0</v>
      </c>
      <c r="AY278">
        <f>IF('ALL-Students'!AY281='Master Answer Key'!$B280, 1, 0)</f>
        <v>1</v>
      </c>
      <c r="AZ278">
        <f>IF('ALL-Students'!AZ281='Master Answer Key'!$B280, 1, 0)</f>
        <v>1</v>
      </c>
      <c r="BA278">
        <f>IF('ALL-Students'!BA281='Master Answer Key'!$B280, 1, 0)</f>
        <v>1</v>
      </c>
      <c r="BB278">
        <f>IF('ALL-Students'!BB281='Master Answer Key'!$B280, 1, 0)</f>
        <v>1</v>
      </c>
      <c r="BC278">
        <f>IF('ALL-Students'!BC281='Master Answer Key'!$B280, 1, 0)</f>
        <v>1</v>
      </c>
      <c r="BD278">
        <f>IF('ALL-Students'!BD281='Master Answer Key'!$B280, 1, 0)</f>
        <v>1</v>
      </c>
      <c r="BE278">
        <f>IF('ALL-Students'!BE281='Master Answer Key'!$B280, 1, 0)</f>
        <v>1</v>
      </c>
      <c r="BF278">
        <f>IF('ALL-Students'!BF281='Master Answer Key'!$B280, 1, 0)</f>
        <v>1</v>
      </c>
      <c r="BG278">
        <f>IF('ALL-Students'!BG281='Master Answer Key'!$B280, 1, 0)</f>
        <v>1</v>
      </c>
      <c r="BH278">
        <f>IF('ALL-Students'!BH281='Master Answer Key'!$B280, 1, 0)</f>
        <v>1</v>
      </c>
      <c r="BI278">
        <f>IF('ALL-Students'!BI281='Master Answer Key'!$B280, 1, 0)</f>
        <v>1</v>
      </c>
      <c r="BJ278">
        <f>IF('ALL-Students'!BJ281='Master Answer Key'!$B280, 1, 0)</f>
        <v>1</v>
      </c>
      <c r="BK278">
        <f>IF('ALL-Students'!BK281='Master Answer Key'!$B280, 1, 0)</f>
        <v>1</v>
      </c>
      <c r="BL278">
        <f>IF('ALL-Students'!BL281='Master Answer Key'!$B280, 1, 0)</f>
        <v>1</v>
      </c>
      <c r="BM278">
        <f>IF('ALL-Students'!BM281='Master Answer Key'!$B280, 1, 0)</f>
        <v>1</v>
      </c>
      <c r="BN278">
        <f>IF('ALL-Students'!BN281='Master Answer Key'!$B280, 1, 0)</f>
        <v>1</v>
      </c>
      <c r="BO278">
        <f>IF('ALL-Students'!BO281='Master Answer Key'!$B280, 1, 0)</f>
        <v>1</v>
      </c>
      <c r="BP278">
        <f>IF('ALL-Students'!BP281='Master Answer Key'!$B280, 1, 0)</f>
        <v>1</v>
      </c>
      <c r="BQ278">
        <f>IF('ALL-Students'!BQ281='Master Answer Key'!$B280, 1, 0)</f>
        <v>1</v>
      </c>
      <c r="BR278">
        <f>IF('ALL-Students'!BR281='Master Answer Key'!$B280, 1, 0)</f>
        <v>1</v>
      </c>
      <c r="BS278">
        <f>IF('ALL-Students'!BS281='Master Answer Key'!$B280, 1, 0)</f>
        <v>1</v>
      </c>
      <c r="BT278">
        <f>IF('ALL-Students'!BT281='Master Answer Key'!$B280, 1, 0)</f>
        <v>1</v>
      </c>
      <c r="BU278">
        <f>IF('ALL-Students'!BU281='Master Answer Key'!$B280, 1, 0)</f>
        <v>1</v>
      </c>
      <c r="BV278">
        <f>IF('ALL-Students'!BV281='Master Answer Key'!$B280, 1, 0)</f>
        <v>1</v>
      </c>
      <c r="BW278">
        <f>IF('ALL-Students'!BW281='Master Answer Key'!$B280, 1, 0)</f>
        <v>1</v>
      </c>
      <c r="BX278">
        <f>IF('ALL-Students'!BX281='Master Answer Key'!$B280, 1, 0)</f>
        <v>1</v>
      </c>
      <c r="BY278">
        <f>IF('ALL-Students'!BY281='Master Answer Key'!$B280, 1, 0)</f>
        <v>1</v>
      </c>
      <c r="BZ278">
        <f>IF('ALL-Students'!BZ281='Master Answer Key'!$B280, 1, 0)</f>
        <v>1</v>
      </c>
      <c r="CA278">
        <f>IF('ALL-Students'!CA281='Master Answer Key'!$B280, 1, 0)</f>
        <v>1</v>
      </c>
      <c r="CB278">
        <f>IF('ALL-Students'!CB281='Master Answer Key'!$B280, 1, 0)</f>
        <v>1</v>
      </c>
      <c r="CC278">
        <f>IF('ALL-Students'!CC281='Master Answer Key'!$B280, 1, 0)</f>
        <v>1</v>
      </c>
    </row>
    <row r="279">
      <c r="A279" s="5" t="s">
        <v>383</v>
      </c>
      <c r="B279">
        <f>IF('ALL-Students'!B282='Master Answer Key'!$B281, 1, 0)</f>
        <v>1</v>
      </c>
      <c r="C279">
        <f>IF('ALL-Students'!C282='Master Answer Key'!$B281, 1, 0)</f>
        <v>1</v>
      </c>
      <c r="D279">
        <f>IF('ALL-Students'!D282='Master Answer Key'!$B281, 1, 0)</f>
        <v>1</v>
      </c>
      <c r="E279">
        <f>IF('ALL-Students'!E282='Master Answer Key'!$B281, 1, 0)</f>
        <v>1</v>
      </c>
      <c r="F279">
        <f>IF('ALL-Students'!F282='Master Answer Key'!$B281, 1, 0)</f>
        <v>1</v>
      </c>
      <c r="G279">
        <f>IF('ALL-Students'!G282='Master Answer Key'!$B281, 1, 0)</f>
        <v>0</v>
      </c>
      <c r="H279">
        <f>IF('ALL-Students'!H282='Master Answer Key'!$B281, 1, 0)</f>
        <v>0</v>
      </c>
      <c r="I279">
        <f>IF('ALL-Students'!I282='Master Answer Key'!$B281, 1, 0)</f>
        <v>1</v>
      </c>
      <c r="J279">
        <f>IF('ALL-Students'!J282='Master Answer Key'!$B281, 1, 0)</f>
        <v>1</v>
      </c>
      <c r="K279">
        <f>IF('ALL-Students'!K282='Master Answer Key'!$B281, 1, 0)</f>
        <v>0</v>
      </c>
      <c r="L279">
        <f>IF('ALL-Students'!L282='Master Answer Key'!$B281, 1, 0)</f>
        <v>1</v>
      </c>
      <c r="M279">
        <f>IF('ALL-Students'!M282='Master Answer Key'!$B281, 1, 0)</f>
        <v>1</v>
      </c>
      <c r="N279">
        <f>IF('ALL-Students'!N282='Master Answer Key'!$B281, 1, 0)</f>
        <v>1</v>
      </c>
      <c r="O279">
        <f>IF('ALL-Students'!O282='Master Answer Key'!$B281, 1, 0)</f>
        <v>1</v>
      </c>
      <c r="P279">
        <f>IF('ALL-Students'!P282='Master Answer Key'!$B281, 1, 0)</f>
        <v>1</v>
      </c>
      <c r="Q279">
        <f>IF('ALL-Students'!Q282='Master Answer Key'!$B281, 1, 0)</f>
        <v>1</v>
      </c>
      <c r="R279">
        <f>IF('ALL-Students'!R282='Master Answer Key'!$B281, 1, 0)</f>
        <v>1</v>
      </c>
      <c r="S279">
        <f>IF('ALL-Students'!S282='Master Answer Key'!$B281, 1, 0)</f>
        <v>0</v>
      </c>
      <c r="T279">
        <f>IF('ALL-Students'!T282='Master Answer Key'!$B281, 1, 0)</f>
        <v>1</v>
      </c>
      <c r="U279">
        <f>IF('ALL-Students'!U282='Master Answer Key'!$B281, 1, 0)</f>
        <v>1</v>
      </c>
      <c r="V279">
        <f>IF('ALL-Students'!V282='Master Answer Key'!$B281, 1, 0)</f>
        <v>1</v>
      </c>
      <c r="W279">
        <f>IF('ALL-Students'!W282='Master Answer Key'!$B281, 1, 0)</f>
        <v>0</v>
      </c>
      <c r="X279">
        <f>IF('ALL-Students'!X282='Master Answer Key'!$B281, 1, 0)</f>
        <v>1</v>
      </c>
      <c r="Y279">
        <f>IF('ALL-Students'!Y282='Master Answer Key'!$B281, 1, 0)</f>
        <v>0</v>
      </c>
      <c r="Z279">
        <f>IF('ALL-Students'!Z282='Master Answer Key'!$B281, 1, 0)</f>
        <v>0</v>
      </c>
      <c r="AA279">
        <f>IF('ALL-Students'!AA282='Master Answer Key'!$B281, 1, 0)</f>
        <v>1</v>
      </c>
      <c r="AB279">
        <f>IF('ALL-Students'!AB282='Master Answer Key'!$B281, 1, 0)</f>
        <v>1</v>
      </c>
      <c r="AC279">
        <f>IF('ALL-Students'!AC282='Master Answer Key'!$B281, 1, 0)</f>
        <v>1</v>
      </c>
      <c r="AD279">
        <f>IF('ALL-Students'!AD282='Master Answer Key'!$B281, 1, 0)</f>
        <v>1</v>
      </c>
      <c r="AE279">
        <f>IF('ALL-Students'!AE282='Master Answer Key'!$B281, 1, 0)</f>
        <v>1</v>
      </c>
      <c r="AF279">
        <f>IF('ALL-Students'!AF282='Master Answer Key'!$B281, 1, 0)</f>
        <v>0</v>
      </c>
      <c r="AG279">
        <f>IF('ALL-Students'!AG282='Master Answer Key'!$B281, 1, 0)</f>
        <v>1</v>
      </c>
      <c r="AH279">
        <f>IF('ALL-Students'!AH282='Master Answer Key'!$B281, 1, 0)</f>
        <v>1</v>
      </c>
      <c r="AI279">
        <f>IF('ALL-Students'!AI282='Master Answer Key'!$B281, 1, 0)</f>
        <v>1</v>
      </c>
      <c r="AJ279">
        <f>IF('ALL-Students'!AJ282='Master Answer Key'!$B281, 1, 0)</f>
        <v>1</v>
      </c>
      <c r="AK279">
        <f>IF('ALL-Students'!AK282='Master Answer Key'!$B281, 1, 0)</f>
        <v>1</v>
      </c>
      <c r="AL279">
        <f>IF('ALL-Students'!AL282='Master Answer Key'!$B281, 1, 0)</f>
        <v>0</v>
      </c>
      <c r="AM279">
        <f>IF('ALL-Students'!AM282='Master Answer Key'!$B281, 1, 0)</f>
        <v>0</v>
      </c>
      <c r="AN279">
        <f>IF('ALL-Students'!AN282='Master Answer Key'!$B281, 1, 0)</f>
        <v>0</v>
      </c>
      <c r="AO279">
        <f>IF('ALL-Students'!AO282='Master Answer Key'!$B281, 1, 0)</f>
        <v>1</v>
      </c>
      <c r="AP279">
        <f>IF('ALL-Students'!AP282='Master Answer Key'!$B281, 1, 0)</f>
        <v>1</v>
      </c>
      <c r="AQ279">
        <f>IF('ALL-Students'!AQ282='Master Answer Key'!$B281, 1, 0)</f>
        <v>1</v>
      </c>
      <c r="AR279">
        <f>IF('ALL-Students'!AR282='Master Answer Key'!$B281, 1, 0)</f>
        <v>1</v>
      </c>
      <c r="AS279">
        <f>IF('ALL-Students'!AS282='Master Answer Key'!$B281, 1, 0)</f>
        <v>0</v>
      </c>
      <c r="AT279">
        <f>IF('ALL-Students'!AT282='Master Answer Key'!$B281, 1, 0)</f>
        <v>1</v>
      </c>
      <c r="AU279">
        <f>IF('ALL-Students'!AU282='Master Answer Key'!$B281, 1, 0)</f>
        <v>1</v>
      </c>
      <c r="AV279">
        <f>IF('ALL-Students'!AV282='Master Answer Key'!$B281, 1, 0)</f>
        <v>0</v>
      </c>
      <c r="AW279">
        <f>IF('ALL-Students'!AW282='Master Answer Key'!$B281, 1, 0)</f>
        <v>1</v>
      </c>
      <c r="AX279">
        <f>IF('ALL-Students'!AX282='Master Answer Key'!$B281, 1, 0)</f>
        <v>0</v>
      </c>
      <c r="AY279">
        <f>IF('ALL-Students'!AY282='Master Answer Key'!$B281, 1, 0)</f>
        <v>1</v>
      </c>
      <c r="AZ279">
        <f>IF('ALL-Students'!AZ282='Master Answer Key'!$B281, 1, 0)</f>
        <v>1</v>
      </c>
      <c r="BA279">
        <f>IF('ALL-Students'!BA282='Master Answer Key'!$B281, 1, 0)</f>
        <v>1</v>
      </c>
      <c r="BB279">
        <f>IF('ALL-Students'!BB282='Master Answer Key'!$B281, 1, 0)</f>
        <v>1</v>
      </c>
      <c r="BC279">
        <f>IF('ALL-Students'!BC282='Master Answer Key'!$B281, 1, 0)</f>
        <v>1</v>
      </c>
      <c r="BD279">
        <f>IF('ALL-Students'!BD282='Master Answer Key'!$B281, 1, 0)</f>
        <v>1</v>
      </c>
      <c r="BE279">
        <f>IF('ALL-Students'!BE282='Master Answer Key'!$B281, 1, 0)</f>
        <v>0</v>
      </c>
      <c r="BF279">
        <f>IF('ALL-Students'!BF282='Master Answer Key'!$B281, 1, 0)</f>
        <v>1</v>
      </c>
      <c r="BG279">
        <f>IF('ALL-Students'!BG282='Master Answer Key'!$B281, 1, 0)</f>
        <v>1</v>
      </c>
      <c r="BH279">
        <f>IF('ALL-Students'!BH282='Master Answer Key'!$B281, 1, 0)</f>
        <v>1</v>
      </c>
      <c r="BI279">
        <f>IF('ALL-Students'!BI282='Master Answer Key'!$B281, 1, 0)</f>
        <v>1</v>
      </c>
      <c r="BJ279">
        <f>IF('ALL-Students'!BJ282='Master Answer Key'!$B281, 1, 0)</f>
        <v>1</v>
      </c>
      <c r="BK279">
        <f>IF('ALL-Students'!BK282='Master Answer Key'!$B281, 1, 0)</f>
        <v>1</v>
      </c>
      <c r="BL279">
        <f>IF('ALL-Students'!BL282='Master Answer Key'!$B281, 1, 0)</f>
        <v>1</v>
      </c>
      <c r="BM279">
        <f>IF('ALL-Students'!BM282='Master Answer Key'!$B281, 1, 0)</f>
        <v>1</v>
      </c>
      <c r="BN279">
        <f>IF('ALL-Students'!BN282='Master Answer Key'!$B281, 1, 0)</f>
        <v>1</v>
      </c>
      <c r="BO279">
        <f>IF('ALL-Students'!BO282='Master Answer Key'!$B281, 1, 0)</f>
        <v>1</v>
      </c>
      <c r="BP279">
        <f>IF('ALL-Students'!BP282='Master Answer Key'!$B281, 1, 0)</f>
        <v>1</v>
      </c>
      <c r="BQ279">
        <f>IF('ALL-Students'!BQ282='Master Answer Key'!$B281, 1, 0)</f>
        <v>1</v>
      </c>
      <c r="BR279">
        <f>IF('ALL-Students'!BR282='Master Answer Key'!$B281, 1, 0)</f>
        <v>1</v>
      </c>
      <c r="BS279">
        <f>IF('ALL-Students'!BS282='Master Answer Key'!$B281, 1, 0)</f>
        <v>1</v>
      </c>
      <c r="BT279">
        <f>IF('ALL-Students'!BT282='Master Answer Key'!$B281, 1, 0)</f>
        <v>1</v>
      </c>
      <c r="BU279">
        <f>IF('ALL-Students'!BU282='Master Answer Key'!$B281, 1, 0)</f>
        <v>1</v>
      </c>
      <c r="BV279">
        <f>IF('ALL-Students'!BV282='Master Answer Key'!$B281, 1, 0)</f>
        <v>1</v>
      </c>
      <c r="BW279">
        <f>IF('ALL-Students'!BW282='Master Answer Key'!$B281, 1, 0)</f>
        <v>1</v>
      </c>
      <c r="BX279">
        <f>IF('ALL-Students'!BX282='Master Answer Key'!$B281, 1, 0)</f>
        <v>1</v>
      </c>
      <c r="BY279">
        <f>IF('ALL-Students'!BY282='Master Answer Key'!$B281, 1, 0)</f>
        <v>1</v>
      </c>
      <c r="BZ279">
        <f>IF('ALL-Students'!BZ282='Master Answer Key'!$B281, 1, 0)</f>
        <v>1</v>
      </c>
      <c r="CA279">
        <f>IF('ALL-Students'!CA282='Master Answer Key'!$B281, 1, 0)</f>
        <v>1</v>
      </c>
      <c r="CB279">
        <f>IF('ALL-Students'!CB282='Master Answer Key'!$B281, 1, 0)</f>
        <v>1</v>
      </c>
      <c r="CC279">
        <f>IF('ALL-Students'!CC282='Master Answer Key'!$B281, 1, 0)</f>
        <v>1</v>
      </c>
    </row>
    <row r="280">
      <c r="A280" s="5" t="s">
        <v>384</v>
      </c>
      <c r="B280">
        <f>IF('ALL-Students'!B283='Master Answer Key'!$B282, 1, 0)</f>
        <v>1</v>
      </c>
      <c r="C280">
        <f>IF('ALL-Students'!C283='Master Answer Key'!$B282, 1, 0)</f>
        <v>1</v>
      </c>
      <c r="D280">
        <f>IF('ALL-Students'!D283='Master Answer Key'!$B282, 1, 0)</f>
        <v>1</v>
      </c>
      <c r="E280">
        <f>IF('ALL-Students'!E283='Master Answer Key'!$B282, 1, 0)</f>
        <v>1</v>
      </c>
      <c r="F280">
        <f>IF('ALL-Students'!F283='Master Answer Key'!$B282, 1, 0)</f>
        <v>1</v>
      </c>
      <c r="G280">
        <f>IF('ALL-Students'!G283='Master Answer Key'!$B282, 1, 0)</f>
        <v>0</v>
      </c>
      <c r="H280">
        <f>IF('ALL-Students'!H283='Master Answer Key'!$B282, 1, 0)</f>
        <v>1</v>
      </c>
      <c r="I280">
        <f>IF('ALL-Students'!I283='Master Answer Key'!$B282, 1, 0)</f>
        <v>1</v>
      </c>
      <c r="J280">
        <f>IF('ALL-Students'!J283='Master Answer Key'!$B282, 1, 0)</f>
        <v>1</v>
      </c>
      <c r="K280">
        <f>IF('ALL-Students'!K283='Master Answer Key'!$B282, 1, 0)</f>
        <v>0</v>
      </c>
      <c r="L280">
        <f>IF('ALL-Students'!L283='Master Answer Key'!$B282, 1, 0)</f>
        <v>1</v>
      </c>
      <c r="M280">
        <f>IF('ALL-Students'!M283='Master Answer Key'!$B282, 1, 0)</f>
        <v>1</v>
      </c>
      <c r="N280">
        <f>IF('ALL-Students'!N283='Master Answer Key'!$B282, 1, 0)</f>
        <v>1</v>
      </c>
      <c r="O280">
        <f>IF('ALL-Students'!O283='Master Answer Key'!$B282, 1, 0)</f>
        <v>1</v>
      </c>
      <c r="P280">
        <f>IF('ALL-Students'!P283='Master Answer Key'!$B282, 1, 0)</f>
        <v>1</v>
      </c>
      <c r="Q280">
        <f>IF('ALL-Students'!Q283='Master Answer Key'!$B282, 1, 0)</f>
        <v>1</v>
      </c>
      <c r="R280">
        <f>IF('ALL-Students'!R283='Master Answer Key'!$B282, 1, 0)</f>
        <v>1</v>
      </c>
      <c r="S280">
        <f>IF('ALL-Students'!S283='Master Answer Key'!$B282, 1, 0)</f>
        <v>1</v>
      </c>
      <c r="T280">
        <f>IF('ALL-Students'!T283='Master Answer Key'!$B282, 1, 0)</f>
        <v>1</v>
      </c>
      <c r="U280">
        <f>IF('ALL-Students'!U283='Master Answer Key'!$B282, 1, 0)</f>
        <v>1</v>
      </c>
      <c r="V280">
        <f>IF('ALL-Students'!V283='Master Answer Key'!$B282, 1, 0)</f>
        <v>1</v>
      </c>
      <c r="W280">
        <f>IF('ALL-Students'!W283='Master Answer Key'!$B282, 1, 0)</f>
        <v>0</v>
      </c>
      <c r="X280">
        <f>IF('ALL-Students'!X283='Master Answer Key'!$B282, 1, 0)</f>
        <v>1</v>
      </c>
      <c r="Y280">
        <f>IF('ALL-Students'!Y283='Master Answer Key'!$B282, 1, 0)</f>
        <v>0</v>
      </c>
      <c r="Z280">
        <f>IF('ALL-Students'!Z283='Master Answer Key'!$B282, 1, 0)</f>
        <v>0</v>
      </c>
      <c r="AA280">
        <f>IF('ALL-Students'!AA283='Master Answer Key'!$B282, 1, 0)</f>
        <v>1</v>
      </c>
      <c r="AB280">
        <f>IF('ALL-Students'!AB283='Master Answer Key'!$B282, 1, 0)</f>
        <v>1</v>
      </c>
      <c r="AC280">
        <f>IF('ALL-Students'!AC283='Master Answer Key'!$B282, 1, 0)</f>
        <v>0</v>
      </c>
      <c r="AD280">
        <f>IF('ALL-Students'!AD283='Master Answer Key'!$B282, 1, 0)</f>
        <v>1</v>
      </c>
      <c r="AE280">
        <f>IF('ALL-Students'!AE283='Master Answer Key'!$B282, 1, 0)</f>
        <v>1</v>
      </c>
      <c r="AF280">
        <f>IF('ALL-Students'!AF283='Master Answer Key'!$B282, 1, 0)</f>
        <v>1</v>
      </c>
      <c r="AG280">
        <f>IF('ALL-Students'!AG283='Master Answer Key'!$B282, 1, 0)</f>
        <v>1</v>
      </c>
      <c r="AH280">
        <f>IF('ALL-Students'!AH283='Master Answer Key'!$B282, 1, 0)</f>
        <v>1</v>
      </c>
      <c r="AI280">
        <f>IF('ALL-Students'!AI283='Master Answer Key'!$B282, 1, 0)</f>
        <v>1</v>
      </c>
      <c r="AJ280">
        <f>IF('ALL-Students'!AJ283='Master Answer Key'!$B282, 1, 0)</f>
        <v>1</v>
      </c>
      <c r="AK280">
        <f>IF('ALL-Students'!AK283='Master Answer Key'!$B282, 1, 0)</f>
        <v>1</v>
      </c>
      <c r="AL280">
        <f>IF('ALL-Students'!AL283='Master Answer Key'!$B282, 1, 0)</f>
        <v>1</v>
      </c>
      <c r="AM280">
        <f>IF('ALL-Students'!AM283='Master Answer Key'!$B282, 1, 0)</f>
        <v>1</v>
      </c>
      <c r="AN280">
        <f>IF('ALL-Students'!AN283='Master Answer Key'!$B282, 1, 0)</f>
        <v>0</v>
      </c>
      <c r="AO280">
        <f>IF('ALL-Students'!AO283='Master Answer Key'!$B282, 1, 0)</f>
        <v>1</v>
      </c>
      <c r="AP280">
        <f>IF('ALL-Students'!AP283='Master Answer Key'!$B282, 1, 0)</f>
        <v>1</v>
      </c>
      <c r="AQ280">
        <f>IF('ALL-Students'!AQ283='Master Answer Key'!$B282, 1, 0)</f>
        <v>1</v>
      </c>
      <c r="AR280">
        <f>IF('ALL-Students'!AR283='Master Answer Key'!$B282, 1, 0)</f>
        <v>1</v>
      </c>
      <c r="AS280">
        <f>IF('ALL-Students'!AS283='Master Answer Key'!$B282, 1, 0)</f>
        <v>0</v>
      </c>
      <c r="AT280">
        <f>IF('ALL-Students'!AT283='Master Answer Key'!$B282, 1, 0)</f>
        <v>1</v>
      </c>
      <c r="AU280">
        <f>IF('ALL-Students'!AU283='Master Answer Key'!$B282, 1, 0)</f>
        <v>1</v>
      </c>
      <c r="AV280">
        <f>IF('ALL-Students'!AV283='Master Answer Key'!$B282, 1, 0)</f>
        <v>0</v>
      </c>
      <c r="AW280">
        <f>IF('ALL-Students'!AW283='Master Answer Key'!$B282, 1, 0)</f>
        <v>1</v>
      </c>
      <c r="AX280">
        <f>IF('ALL-Students'!AX283='Master Answer Key'!$B282, 1, 0)</f>
        <v>1</v>
      </c>
      <c r="AY280">
        <f>IF('ALL-Students'!AY283='Master Answer Key'!$B282, 1, 0)</f>
        <v>1</v>
      </c>
      <c r="AZ280">
        <f>IF('ALL-Students'!AZ283='Master Answer Key'!$B282, 1, 0)</f>
        <v>1</v>
      </c>
      <c r="BA280">
        <f>IF('ALL-Students'!BA283='Master Answer Key'!$B282, 1, 0)</f>
        <v>1</v>
      </c>
      <c r="BB280">
        <f>IF('ALL-Students'!BB283='Master Answer Key'!$B282, 1, 0)</f>
        <v>1</v>
      </c>
      <c r="BC280">
        <f>IF('ALL-Students'!BC283='Master Answer Key'!$B282, 1, 0)</f>
        <v>1</v>
      </c>
      <c r="BD280">
        <f>IF('ALL-Students'!BD283='Master Answer Key'!$B282, 1, 0)</f>
        <v>1</v>
      </c>
      <c r="BE280">
        <f>IF('ALL-Students'!BE283='Master Answer Key'!$B282, 1, 0)</f>
        <v>1</v>
      </c>
      <c r="BF280">
        <f>IF('ALL-Students'!BF283='Master Answer Key'!$B282, 1, 0)</f>
        <v>1</v>
      </c>
      <c r="BG280">
        <f>IF('ALL-Students'!BG283='Master Answer Key'!$B282, 1, 0)</f>
        <v>1</v>
      </c>
      <c r="BH280">
        <f>IF('ALL-Students'!BH283='Master Answer Key'!$B282, 1, 0)</f>
        <v>1</v>
      </c>
      <c r="BI280">
        <f>IF('ALL-Students'!BI283='Master Answer Key'!$B282, 1, 0)</f>
        <v>1</v>
      </c>
      <c r="BJ280">
        <f>IF('ALL-Students'!BJ283='Master Answer Key'!$B282, 1, 0)</f>
        <v>1</v>
      </c>
      <c r="BK280">
        <f>IF('ALL-Students'!BK283='Master Answer Key'!$B282, 1, 0)</f>
        <v>1</v>
      </c>
      <c r="BL280">
        <f>IF('ALL-Students'!BL283='Master Answer Key'!$B282, 1, 0)</f>
        <v>1</v>
      </c>
      <c r="BM280">
        <f>IF('ALL-Students'!BM283='Master Answer Key'!$B282, 1, 0)</f>
        <v>1</v>
      </c>
      <c r="BN280">
        <f>IF('ALL-Students'!BN283='Master Answer Key'!$B282, 1, 0)</f>
        <v>1</v>
      </c>
      <c r="BO280">
        <f>IF('ALL-Students'!BO283='Master Answer Key'!$B282, 1, 0)</f>
        <v>1</v>
      </c>
      <c r="BP280">
        <f>IF('ALL-Students'!BP283='Master Answer Key'!$B282, 1, 0)</f>
        <v>1</v>
      </c>
      <c r="BQ280">
        <f>IF('ALL-Students'!BQ283='Master Answer Key'!$B282, 1, 0)</f>
        <v>1</v>
      </c>
      <c r="BR280">
        <f>IF('ALL-Students'!BR283='Master Answer Key'!$B282, 1, 0)</f>
        <v>1</v>
      </c>
      <c r="BS280">
        <f>IF('ALL-Students'!BS283='Master Answer Key'!$B282, 1, 0)</f>
        <v>1</v>
      </c>
      <c r="BT280">
        <f>IF('ALL-Students'!BT283='Master Answer Key'!$B282, 1, 0)</f>
        <v>1</v>
      </c>
      <c r="BU280">
        <f>IF('ALL-Students'!BU283='Master Answer Key'!$B282, 1, 0)</f>
        <v>1</v>
      </c>
      <c r="BV280">
        <f>IF('ALL-Students'!BV283='Master Answer Key'!$B282, 1, 0)</f>
        <v>1</v>
      </c>
      <c r="BW280">
        <f>IF('ALL-Students'!BW283='Master Answer Key'!$B282, 1, 0)</f>
        <v>1</v>
      </c>
      <c r="BX280">
        <f>IF('ALL-Students'!BX283='Master Answer Key'!$B282, 1, 0)</f>
        <v>1</v>
      </c>
      <c r="BY280">
        <f>IF('ALL-Students'!BY283='Master Answer Key'!$B282, 1, 0)</f>
        <v>1</v>
      </c>
      <c r="BZ280">
        <f>IF('ALL-Students'!BZ283='Master Answer Key'!$B282, 1, 0)</f>
        <v>1</v>
      </c>
      <c r="CA280">
        <f>IF('ALL-Students'!CA283='Master Answer Key'!$B282, 1, 0)</f>
        <v>1</v>
      </c>
      <c r="CB280">
        <f>IF('ALL-Students'!CB283='Master Answer Key'!$B282, 1, 0)</f>
        <v>1</v>
      </c>
      <c r="CC280">
        <f>IF('ALL-Students'!CC283='Master Answer Key'!$B282, 1, 0)</f>
        <v>1</v>
      </c>
    </row>
    <row r="281">
      <c r="A281" s="5" t="s">
        <v>385</v>
      </c>
      <c r="B281">
        <f>IF('ALL-Students'!B284='Master Answer Key'!$B283, 1, 0)</f>
        <v>1</v>
      </c>
      <c r="C281">
        <f>IF('ALL-Students'!C284='Master Answer Key'!$B283, 1, 0)</f>
        <v>0</v>
      </c>
      <c r="D281">
        <f>IF('ALL-Students'!D284='Master Answer Key'!$B283, 1, 0)</f>
        <v>0</v>
      </c>
      <c r="E281">
        <f>IF('ALL-Students'!E284='Master Answer Key'!$B283, 1, 0)</f>
        <v>1</v>
      </c>
      <c r="F281">
        <f>IF('ALL-Students'!F284='Master Answer Key'!$B283, 1, 0)</f>
        <v>1</v>
      </c>
      <c r="G281">
        <f>IF('ALL-Students'!G284='Master Answer Key'!$B283, 1, 0)</f>
        <v>0</v>
      </c>
      <c r="H281">
        <f>IF('ALL-Students'!H284='Master Answer Key'!$B283, 1, 0)</f>
        <v>1</v>
      </c>
      <c r="I281">
        <f>IF('ALL-Students'!I284='Master Answer Key'!$B283, 1, 0)</f>
        <v>0</v>
      </c>
      <c r="J281">
        <f>IF('ALL-Students'!J284='Master Answer Key'!$B283, 1, 0)</f>
        <v>0</v>
      </c>
      <c r="K281">
        <f>IF('ALL-Students'!K284='Master Answer Key'!$B283, 1, 0)</f>
        <v>0</v>
      </c>
      <c r="L281">
        <f>IF('ALL-Students'!L284='Master Answer Key'!$B283, 1, 0)</f>
        <v>0</v>
      </c>
      <c r="M281">
        <f>IF('ALL-Students'!M284='Master Answer Key'!$B283, 1, 0)</f>
        <v>1</v>
      </c>
      <c r="N281">
        <f>IF('ALL-Students'!N284='Master Answer Key'!$B283, 1, 0)</f>
        <v>0</v>
      </c>
      <c r="O281">
        <f>IF('ALL-Students'!O284='Master Answer Key'!$B283, 1, 0)</f>
        <v>0</v>
      </c>
      <c r="P281">
        <f>IF('ALL-Students'!P284='Master Answer Key'!$B283, 1, 0)</f>
        <v>0</v>
      </c>
      <c r="Q281">
        <f>IF('ALL-Students'!Q284='Master Answer Key'!$B283, 1, 0)</f>
        <v>0</v>
      </c>
      <c r="R281">
        <f>IF('ALL-Students'!R284='Master Answer Key'!$B283, 1, 0)</f>
        <v>0</v>
      </c>
      <c r="S281">
        <f>IF('ALL-Students'!S284='Master Answer Key'!$B283, 1, 0)</f>
        <v>0</v>
      </c>
      <c r="T281">
        <f>IF('ALL-Students'!T284='Master Answer Key'!$B283, 1, 0)</f>
        <v>1</v>
      </c>
      <c r="U281">
        <f>IF('ALL-Students'!U284='Master Answer Key'!$B283, 1, 0)</f>
        <v>1</v>
      </c>
      <c r="V281">
        <f>IF('ALL-Students'!V284='Master Answer Key'!$B283, 1, 0)</f>
        <v>1</v>
      </c>
      <c r="W281">
        <f>IF('ALL-Students'!W284='Master Answer Key'!$B283, 1, 0)</f>
        <v>0</v>
      </c>
      <c r="X281">
        <f>IF('ALL-Students'!X284='Master Answer Key'!$B283, 1, 0)</f>
        <v>0</v>
      </c>
      <c r="Y281">
        <f>IF('ALL-Students'!Y284='Master Answer Key'!$B283, 1, 0)</f>
        <v>0</v>
      </c>
      <c r="Z281">
        <f>IF('ALL-Students'!Z284='Master Answer Key'!$B283, 1, 0)</f>
        <v>0</v>
      </c>
      <c r="AA281">
        <f>IF('ALL-Students'!AA284='Master Answer Key'!$B283, 1, 0)</f>
        <v>1</v>
      </c>
      <c r="AB281">
        <f>IF('ALL-Students'!AB284='Master Answer Key'!$B283, 1, 0)</f>
        <v>1</v>
      </c>
      <c r="AC281">
        <f>IF('ALL-Students'!AC284='Master Answer Key'!$B283, 1, 0)</f>
        <v>0</v>
      </c>
      <c r="AD281">
        <f>IF('ALL-Students'!AD284='Master Answer Key'!$B283, 1, 0)</f>
        <v>1</v>
      </c>
      <c r="AE281">
        <f>IF('ALL-Students'!AE284='Master Answer Key'!$B283, 1, 0)</f>
        <v>0</v>
      </c>
      <c r="AF281">
        <f>IF('ALL-Students'!AF284='Master Answer Key'!$B283, 1, 0)</f>
        <v>0</v>
      </c>
      <c r="AG281">
        <f>IF('ALL-Students'!AG284='Master Answer Key'!$B283, 1, 0)</f>
        <v>1</v>
      </c>
      <c r="AH281">
        <f>IF('ALL-Students'!AH284='Master Answer Key'!$B283, 1, 0)</f>
        <v>1</v>
      </c>
      <c r="AI281">
        <f>IF('ALL-Students'!AI284='Master Answer Key'!$B283, 1, 0)</f>
        <v>1</v>
      </c>
      <c r="AJ281">
        <f>IF('ALL-Students'!AJ284='Master Answer Key'!$B283, 1, 0)</f>
        <v>1</v>
      </c>
      <c r="AK281">
        <f>IF('ALL-Students'!AK284='Master Answer Key'!$B283, 1, 0)</f>
        <v>1</v>
      </c>
      <c r="AL281">
        <f>IF('ALL-Students'!AL284='Master Answer Key'!$B283, 1, 0)</f>
        <v>0</v>
      </c>
      <c r="AM281">
        <f>IF('ALL-Students'!AM284='Master Answer Key'!$B283, 1, 0)</f>
        <v>0</v>
      </c>
      <c r="AN281">
        <f>IF('ALL-Students'!AN284='Master Answer Key'!$B283, 1, 0)</f>
        <v>0</v>
      </c>
      <c r="AO281">
        <f>IF('ALL-Students'!AO284='Master Answer Key'!$B283, 1, 0)</f>
        <v>1</v>
      </c>
      <c r="AP281">
        <f>IF('ALL-Students'!AP284='Master Answer Key'!$B283, 1, 0)</f>
        <v>1</v>
      </c>
      <c r="AQ281">
        <f>IF('ALL-Students'!AQ284='Master Answer Key'!$B283, 1, 0)</f>
        <v>0</v>
      </c>
      <c r="AR281">
        <f>IF('ALL-Students'!AR284='Master Answer Key'!$B283, 1, 0)</f>
        <v>0</v>
      </c>
      <c r="AS281">
        <f>IF('ALL-Students'!AS284='Master Answer Key'!$B283, 1, 0)</f>
        <v>0</v>
      </c>
      <c r="AT281">
        <f>IF('ALL-Students'!AT284='Master Answer Key'!$B283, 1, 0)</f>
        <v>1</v>
      </c>
      <c r="AU281">
        <f>IF('ALL-Students'!AU284='Master Answer Key'!$B283, 1, 0)</f>
        <v>1</v>
      </c>
      <c r="AV281">
        <f>IF('ALL-Students'!AV284='Master Answer Key'!$B283, 1, 0)</f>
        <v>0</v>
      </c>
      <c r="AW281">
        <f>IF('ALL-Students'!AW284='Master Answer Key'!$B283, 1, 0)</f>
        <v>0</v>
      </c>
      <c r="AX281">
        <f>IF('ALL-Students'!AX284='Master Answer Key'!$B283, 1, 0)</f>
        <v>0</v>
      </c>
      <c r="AY281">
        <f>IF('ALL-Students'!AY284='Master Answer Key'!$B283, 1, 0)</f>
        <v>0</v>
      </c>
      <c r="AZ281">
        <f>IF('ALL-Students'!AZ284='Master Answer Key'!$B283, 1, 0)</f>
        <v>1</v>
      </c>
      <c r="BA281">
        <f>IF('ALL-Students'!BA284='Master Answer Key'!$B283, 1, 0)</f>
        <v>0</v>
      </c>
      <c r="BB281">
        <f>IF('ALL-Students'!BB284='Master Answer Key'!$B283, 1, 0)</f>
        <v>0</v>
      </c>
      <c r="BC281">
        <f>IF('ALL-Students'!BC284='Master Answer Key'!$B283, 1, 0)</f>
        <v>0</v>
      </c>
      <c r="BD281">
        <f>IF('ALL-Students'!BD284='Master Answer Key'!$B283, 1, 0)</f>
        <v>1</v>
      </c>
      <c r="BE281">
        <f>IF('ALL-Students'!BE284='Master Answer Key'!$B283, 1, 0)</f>
        <v>1</v>
      </c>
      <c r="BF281">
        <f>IF('ALL-Students'!BF284='Master Answer Key'!$B283, 1, 0)</f>
        <v>0</v>
      </c>
      <c r="BG281">
        <f>IF('ALL-Students'!BG284='Master Answer Key'!$B283, 1, 0)</f>
        <v>0</v>
      </c>
      <c r="BH281">
        <f>IF('ALL-Students'!BH284='Master Answer Key'!$B283, 1, 0)</f>
        <v>1</v>
      </c>
      <c r="BI281">
        <f>IF('ALL-Students'!BI284='Master Answer Key'!$B283, 1, 0)</f>
        <v>1</v>
      </c>
      <c r="BJ281">
        <f>IF('ALL-Students'!BJ284='Master Answer Key'!$B283, 1, 0)</f>
        <v>1</v>
      </c>
      <c r="BK281">
        <f>IF('ALL-Students'!BK284='Master Answer Key'!$B283, 1, 0)</f>
        <v>0</v>
      </c>
      <c r="BL281">
        <f>IF('ALL-Students'!BL284='Master Answer Key'!$B283, 1, 0)</f>
        <v>1</v>
      </c>
      <c r="BM281">
        <f>IF('ALL-Students'!BM284='Master Answer Key'!$B283, 1, 0)</f>
        <v>1</v>
      </c>
      <c r="BN281">
        <f>IF('ALL-Students'!BN284='Master Answer Key'!$B283, 1, 0)</f>
        <v>1</v>
      </c>
      <c r="BO281">
        <f>IF('ALL-Students'!BO284='Master Answer Key'!$B283, 1, 0)</f>
        <v>0</v>
      </c>
      <c r="BP281">
        <f>IF('ALL-Students'!BP284='Master Answer Key'!$B283, 1, 0)</f>
        <v>0</v>
      </c>
      <c r="BQ281">
        <f>IF('ALL-Students'!BQ284='Master Answer Key'!$B283, 1, 0)</f>
        <v>1</v>
      </c>
      <c r="BR281">
        <f>IF('ALL-Students'!BR284='Master Answer Key'!$B283, 1, 0)</f>
        <v>1</v>
      </c>
      <c r="BS281">
        <f>IF('ALL-Students'!BS284='Master Answer Key'!$B283, 1, 0)</f>
        <v>1</v>
      </c>
      <c r="BT281">
        <f>IF('ALL-Students'!BT284='Master Answer Key'!$B283, 1, 0)</f>
        <v>0</v>
      </c>
      <c r="BU281">
        <f>IF('ALL-Students'!BU284='Master Answer Key'!$B283, 1, 0)</f>
        <v>1</v>
      </c>
      <c r="BV281">
        <f>IF('ALL-Students'!BV284='Master Answer Key'!$B283, 1, 0)</f>
        <v>0</v>
      </c>
      <c r="BW281">
        <f>IF('ALL-Students'!BW284='Master Answer Key'!$B283, 1, 0)</f>
        <v>0</v>
      </c>
      <c r="BX281">
        <f>IF('ALL-Students'!BX284='Master Answer Key'!$B283, 1, 0)</f>
        <v>1</v>
      </c>
      <c r="BY281">
        <f>IF('ALL-Students'!BY284='Master Answer Key'!$B283, 1, 0)</f>
        <v>1</v>
      </c>
      <c r="BZ281">
        <f>IF('ALL-Students'!BZ284='Master Answer Key'!$B283, 1, 0)</f>
        <v>1</v>
      </c>
      <c r="CA281">
        <f>IF('ALL-Students'!CA284='Master Answer Key'!$B283, 1, 0)</f>
        <v>1</v>
      </c>
      <c r="CB281">
        <f>IF('ALL-Students'!CB284='Master Answer Key'!$B283, 1, 0)</f>
        <v>1</v>
      </c>
      <c r="CC281">
        <f>IF('ALL-Students'!CC284='Master Answer Key'!$B283, 1, 0)</f>
        <v>0</v>
      </c>
    </row>
    <row r="282">
      <c r="A282" s="5" t="s">
        <v>386</v>
      </c>
      <c r="B282">
        <f>IF('ALL-Students'!B285='Master Answer Key'!$B284, 1, 0)</f>
        <v>1</v>
      </c>
      <c r="C282">
        <f>IF('ALL-Students'!C285='Master Answer Key'!$B284, 1, 0)</f>
        <v>1</v>
      </c>
      <c r="D282">
        <f>IF('ALL-Students'!D285='Master Answer Key'!$B284, 1, 0)</f>
        <v>0</v>
      </c>
      <c r="E282">
        <f>IF('ALL-Students'!E285='Master Answer Key'!$B284, 1, 0)</f>
        <v>1</v>
      </c>
      <c r="F282">
        <f>IF('ALL-Students'!F285='Master Answer Key'!$B284, 1, 0)</f>
        <v>1</v>
      </c>
      <c r="G282">
        <f>IF('ALL-Students'!G285='Master Answer Key'!$B284, 1, 0)</f>
        <v>0</v>
      </c>
      <c r="H282">
        <f>IF('ALL-Students'!H285='Master Answer Key'!$B284, 1, 0)</f>
        <v>1</v>
      </c>
      <c r="I282">
        <f>IF('ALL-Students'!I285='Master Answer Key'!$B284, 1, 0)</f>
        <v>0</v>
      </c>
      <c r="J282">
        <f>IF('ALL-Students'!J285='Master Answer Key'!$B284, 1, 0)</f>
        <v>1</v>
      </c>
      <c r="K282">
        <f>IF('ALL-Students'!K285='Master Answer Key'!$B284, 1, 0)</f>
        <v>0</v>
      </c>
      <c r="L282">
        <f>IF('ALL-Students'!L285='Master Answer Key'!$B284, 1, 0)</f>
        <v>1</v>
      </c>
      <c r="M282">
        <f>IF('ALL-Students'!M285='Master Answer Key'!$B284, 1, 0)</f>
        <v>1</v>
      </c>
      <c r="N282">
        <f>IF('ALL-Students'!N285='Master Answer Key'!$B284, 1, 0)</f>
        <v>1</v>
      </c>
      <c r="O282">
        <f>IF('ALL-Students'!O285='Master Answer Key'!$B284, 1, 0)</f>
        <v>1</v>
      </c>
      <c r="P282">
        <f>IF('ALL-Students'!P285='Master Answer Key'!$B284, 1, 0)</f>
        <v>1</v>
      </c>
      <c r="Q282">
        <f>IF('ALL-Students'!Q285='Master Answer Key'!$B284, 1, 0)</f>
        <v>1</v>
      </c>
      <c r="R282">
        <f>IF('ALL-Students'!R285='Master Answer Key'!$B284, 1, 0)</f>
        <v>1</v>
      </c>
      <c r="S282">
        <f>IF('ALL-Students'!S285='Master Answer Key'!$B284, 1, 0)</f>
        <v>0</v>
      </c>
      <c r="T282">
        <f>IF('ALL-Students'!T285='Master Answer Key'!$B284, 1, 0)</f>
        <v>0</v>
      </c>
      <c r="U282">
        <f>IF('ALL-Students'!U285='Master Answer Key'!$B284, 1, 0)</f>
        <v>1</v>
      </c>
      <c r="V282">
        <f>IF('ALL-Students'!V285='Master Answer Key'!$B284, 1, 0)</f>
        <v>1</v>
      </c>
      <c r="W282">
        <f>IF('ALL-Students'!W285='Master Answer Key'!$B284, 1, 0)</f>
        <v>0</v>
      </c>
      <c r="X282">
        <f>IF('ALL-Students'!X285='Master Answer Key'!$B284, 1, 0)</f>
        <v>0</v>
      </c>
      <c r="Y282">
        <f>IF('ALL-Students'!Y285='Master Answer Key'!$B284, 1, 0)</f>
        <v>0</v>
      </c>
      <c r="Z282">
        <f>IF('ALL-Students'!Z285='Master Answer Key'!$B284, 1, 0)</f>
        <v>0</v>
      </c>
      <c r="AA282">
        <f>IF('ALL-Students'!AA285='Master Answer Key'!$B284, 1, 0)</f>
        <v>0</v>
      </c>
      <c r="AB282">
        <f>IF('ALL-Students'!AB285='Master Answer Key'!$B284, 1, 0)</f>
        <v>1</v>
      </c>
      <c r="AC282">
        <f>IF('ALL-Students'!AC285='Master Answer Key'!$B284, 1, 0)</f>
        <v>0</v>
      </c>
      <c r="AD282">
        <f>IF('ALL-Students'!AD285='Master Answer Key'!$B284, 1, 0)</f>
        <v>1</v>
      </c>
      <c r="AE282">
        <f>IF('ALL-Students'!AE285='Master Answer Key'!$B284, 1, 0)</f>
        <v>1</v>
      </c>
      <c r="AF282">
        <f>IF('ALL-Students'!AF285='Master Answer Key'!$B284, 1, 0)</f>
        <v>1</v>
      </c>
      <c r="AG282">
        <f>IF('ALL-Students'!AG285='Master Answer Key'!$B284, 1, 0)</f>
        <v>1</v>
      </c>
      <c r="AH282">
        <f>IF('ALL-Students'!AH285='Master Answer Key'!$B284, 1, 0)</f>
        <v>1</v>
      </c>
      <c r="AI282">
        <f>IF('ALL-Students'!AI285='Master Answer Key'!$B284, 1, 0)</f>
        <v>1</v>
      </c>
      <c r="AJ282">
        <f>IF('ALL-Students'!AJ285='Master Answer Key'!$B284, 1, 0)</f>
        <v>1</v>
      </c>
      <c r="AK282">
        <f>IF('ALL-Students'!AK285='Master Answer Key'!$B284, 1, 0)</f>
        <v>1</v>
      </c>
      <c r="AL282">
        <f>IF('ALL-Students'!AL285='Master Answer Key'!$B284, 1, 0)</f>
        <v>0</v>
      </c>
      <c r="AM282">
        <f>IF('ALL-Students'!AM285='Master Answer Key'!$B284, 1, 0)</f>
        <v>1</v>
      </c>
      <c r="AN282">
        <f>IF('ALL-Students'!AN285='Master Answer Key'!$B284, 1, 0)</f>
        <v>0</v>
      </c>
      <c r="AO282">
        <f>IF('ALL-Students'!AO285='Master Answer Key'!$B284, 1, 0)</f>
        <v>1</v>
      </c>
      <c r="AP282">
        <f>IF('ALL-Students'!AP285='Master Answer Key'!$B284, 1, 0)</f>
        <v>1</v>
      </c>
      <c r="AQ282">
        <f>IF('ALL-Students'!AQ285='Master Answer Key'!$B284, 1, 0)</f>
        <v>0</v>
      </c>
      <c r="AR282">
        <f>IF('ALL-Students'!AR285='Master Answer Key'!$B284, 1, 0)</f>
        <v>1</v>
      </c>
      <c r="AS282">
        <f>IF('ALL-Students'!AS285='Master Answer Key'!$B284, 1, 0)</f>
        <v>0</v>
      </c>
      <c r="AT282">
        <f>IF('ALL-Students'!AT285='Master Answer Key'!$B284, 1, 0)</f>
        <v>1</v>
      </c>
      <c r="AU282">
        <f>IF('ALL-Students'!AU285='Master Answer Key'!$B284, 1, 0)</f>
        <v>1</v>
      </c>
      <c r="AV282">
        <f>IF('ALL-Students'!AV285='Master Answer Key'!$B284, 1, 0)</f>
        <v>0</v>
      </c>
      <c r="AW282">
        <f>IF('ALL-Students'!AW285='Master Answer Key'!$B284, 1, 0)</f>
        <v>1</v>
      </c>
      <c r="AX282">
        <f>IF('ALL-Students'!AX285='Master Answer Key'!$B284, 1, 0)</f>
        <v>1</v>
      </c>
      <c r="AY282">
        <f>IF('ALL-Students'!AY285='Master Answer Key'!$B284, 1, 0)</f>
        <v>1</v>
      </c>
      <c r="AZ282">
        <f>IF('ALL-Students'!AZ285='Master Answer Key'!$B284, 1, 0)</f>
        <v>1</v>
      </c>
      <c r="BA282">
        <f>IF('ALL-Students'!BA285='Master Answer Key'!$B284, 1, 0)</f>
        <v>1</v>
      </c>
      <c r="BB282">
        <f>IF('ALL-Students'!BB285='Master Answer Key'!$B284, 1, 0)</f>
        <v>1</v>
      </c>
      <c r="BC282">
        <f>IF('ALL-Students'!BC285='Master Answer Key'!$B284, 1, 0)</f>
        <v>1</v>
      </c>
      <c r="BD282">
        <f>IF('ALL-Students'!BD285='Master Answer Key'!$B284, 1, 0)</f>
        <v>1</v>
      </c>
      <c r="BE282">
        <f>IF('ALL-Students'!BE285='Master Answer Key'!$B284, 1, 0)</f>
        <v>1</v>
      </c>
      <c r="BF282">
        <f>IF('ALL-Students'!BF285='Master Answer Key'!$B284, 1, 0)</f>
        <v>1</v>
      </c>
      <c r="BG282">
        <f>IF('ALL-Students'!BG285='Master Answer Key'!$B284, 1, 0)</f>
        <v>1</v>
      </c>
      <c r="BH282">
        <f>IF('ALL-Students'!BH285='Master Answer Key'!$B284, 1, 0)</f>
        <v>1</v>
      </c>
      <c r="BI282">
        <f>IF('ALL-Students'!BI285='Master Answer Key'!$B284, 1, 0)</f>
        <v>1</v>
      </c>
      <c r="BJ282">
        <f>IF('ALL-Students'!BJ285='Master Answer Key'!$B284, 1, 0)</f>
        <v>1</v>
      </c>
      <c r="BK282">
        <f>IF('ALL-Students'!BK285='Master Answer Key'!$B284, 1, 0)</f>
        <v>1</v>
      </c>
      <c r="BL282">
        <f>IF('ALL-Students'!BL285='Master Answer Key'!$B284, 1, 0)</f>
        <v>1</v>
      </c>
      <c r="BM282">
        <f>IF('ALL-Students'!BM285='Master Answer Key'!$B284, 1, 0)</f>
        <v>1</v>
      </c>
      <c r="BN282">
        <f>IF('ALL-Students'!BN285='Master Answer Key'!$B284, 1, 0)</f>
        <v>1</v>
      </c>
      <c r="BO282">
        <f>IF('ALL-Students'!BO285='Master Answer Key'!$B284, 1, 0)</f>
        <v>1</v>
      </c>
      <c r="BP282">
        <f>IF('ALL-Students'!BP285='Master Answer Key'!$B284, 1, 0)</f>
        <v>0</v>
      </c>
      <c r="BQ282">
        <f>IF('ALL-Students'!BQ285='Master Answer Key'!$B284, 1, 0)</f>
        <v>1</v>
      </c>
      <c r="BR282">
        <f>IF('ALL-Students'!BR285='Master Answer Key'!$B284, 1, 0)</f>
        <v>0</v>
      </c>
      <c r="BS282">
        <f>IF('ALL-Students'!BS285='Master Answer Key'!$B284, 1, 0)</f>
        <v>0</v>
      </c>
      <c r="BT282">
        <f>IF('ALL-Students'!BT285='Master Answer Key'!$B284, 1, 0)</f>
        <v>0</v>
      </c>
      <c r="BU282">
        <f>IF('ALL-Students'!BU285='Master Answer Key'!$B284, 1, 0)</f>
        <v>1</v>
      </c>
      <c r="BV282">
        <f>IF('ALL-Students'!BV285='Master Answer Key'!$B284, 1, 0)</f>
        <v>1</v>
      </c>
      <c r="BW282">
        <f>IF('ALL-Students'!BW285='Master Answer Key'!$B284, 1, 0)</f>
        <v>1</v>
      </c>
      <c r="BX282">
        <f>IF('ALL-Students'!BX285='Master Answer Key'!$B284, 1, 0)</f>
        <v>1</v>
      </c>
      <c r="BY282">
        <f>IF('ALL-Students'!BY285='Master Answer Key'!$B284, 1, 0)</f>
        <v>1</v>
      </c>
      <c r="BZ282">
        <f>IF('ALL-Students'!BZ285='Master Answer Key'!$B284, 1, 0)</f>
        <v>1</v>
      </c>
      <c r="CA282">
        <f>IF('ALL-Students'!CA285='Master Answer Key'!$B284, 1, 0)</f>
        <v>1</v>
      </c>
      <c r="CB282">
        <f>IF('ALL-Students'!CB285='Master Answer Key'!$B284, 1, 0)</f>
        <v>1</v>
      </c>
      <c r="CC282">
        <f>IF('ALL-Students'!CC285='Master Answer Key'!$B284, 1, 0)</f>
        <v>1</v>
      </c>
    </row>
    <row r="283">
      <c r="A283" s="5" t="s">
        <v>387</v>
      </c>
      <c r="B283">
        <f>IF('ALL-Students'!B286='Master Answer Key'!$B285, 1, 0)</f>
        <v>1</v>
      </c>
      <c r="C283">
        <f>IF('ALL-Students'!C286='Master Answer Key'!$B285, 1, 0)</f>
        <v>1</v>
      </c>
      <c r="D283">
        <f>IF('ALL-Students'!D286='Master Answer Key'!$B285, 1, 0)</f>
        <v>1</v>
      </c>
      <c r="E283">
        <f>IF('ALL-Students'!E286='Master Answer Key'!$B285, 1, 0)</f>
        <v>1</v>
      </c>
      <c r="F283">
        <f>IF('ALL-Students'!F286='Master Answer Key'!$B285, 1, 0)</f>
        <v>1</v>
      </c>
      <c r="G283">
        <f>IF('ALL-Students'!G286='Master Answer Key'!$B285, 1, 0)</f>
        <v>0</v>
      </c>
      <c r="H283">
        <f>IF('ALL-Students'!H286='Master Answer Key'!$B285, 1, 0)</f>
        <v>1</v>
      </c>
      <c r="I283">
        <f>IF('ALL-Students'!I286='Master Answer Key'!$B285, 1, 0)</f>
        <v>0</v>
      </c>
      <c r="J283">
        <f>IF('ALL-Students'!J286='Master Answer Key'!$B285, 1, 0)</f>
        <v>0</v>
      </c>
      <c r="K283">
        <f>IF('ALL-Students'!K286='Master Answer Key'!$B285, 1, 0)</f>
        <v>1</v>
      </c>
      <c r="L283">
        <f>IF('ALL-Students'!L286='Master Answer Key'!$B285, 1, 0)</f>
        <v>1</v>
      </c>
      <c r="M283">
        <f>IF('ALL-Students'!M286='Master Answer Key'!$B285, 1, 0)</f>
        <v>1</v>
      </c>
      <c r="N283">
        <f>IF('ALL-Students'!N286='Master Answer Key'!$B285, 1, 0)</f>
        <v>1</v>
      </c>
      <c r="O283">
        <f>IF('ALL-Students'!O286='Master Answer Key'!$B285, 1, 0)</f>
        <v>1</v>
      </c>
      <c r="P283">
        <f>IF('ALL-Students'!P286='Master Answer Key'!$B285, 1, 0)</f>
        <v>1</v>
      </c>
      <c r="Q283">
        <f>IF('ALL-Students'!Q286='Master Answer Key'!$B285, 1, 0)</f>
        <v>1</v>
      </c>
      <c r="R283">
        <f>IF('ALL-Students'!R286='Master Answer Key'!$B285, 1, 0)</f>
        <v>1</v>
      </c>
      <c r="S283">
        <f>IF('ALL-Students'!S286='Master Answer Key'!$B285, 1, 0)</f>
        <v>1</v>
      </c>
      <c r="T283">
        <f>IF('ALL-Students'!T286='Master Answer Key'!$B285, 1, 0)</f>
        <v>1</v>
      </c>
      <c r="U283">
        <f>IF('ALL-Students'!U286='Master Answer Key'!$B285, 1, 0)</f>
        <v>1</v>
      </c>
      <c r="V283">
        <f>IF('ALL-Students'!V286='Master Answer Key'!$B285, 1, 0)</f>
        <v>1</v>
      </c>
      <c r="W283">
        <f>IF('ALL-Students'!W286='Master Answer Key'!$B285, 1, 0)</f>
        <v>0</v>
      </c>
      <c r="X283">
        <f>IF('ALL-Students'!X286='Master Answer Key'!$B285, 1, 0)</f>
        <v>1</v>
      </c>
      <c r="Y283">
        <f>IF('ALL-Students'!Y286='Master Answer Key'!$B285, 1, 0)</f>
        <v>0</v>
      </c>
      <c r="Z283">
        <f>IF('ALL-Students'!Z286='Master Answer Key'!$B285, 1, 0)</f>
        <v>0</v>
      </c>
      <c r="AA283">
        <f>IF('ALL-Students'!AA286='Master Answer Key'!$B285, 1, 0)</f>
        <v>1</v>
      </c>
      <c r="AB283">
        <f>IF('ALL-Students'!AB286='Master Answer Key'!$B285, 1, 0)</f>
        <v>1</v>
      </c>
      <c r="AC283">
        <f>IF('ALL-Students'!AC286='Master Answer Key'!$B285, 1, 0)</f>
        <v>1</v>
      </c>
      <c r="AD283">
        <f>IF('ALL-Students'!AD286='Master Answer Key'!$B285, 1, 0)</f>
        <v>1</v>
      </c>
      <c r="AE283">
        <f>IF('ALL-Students'!AE286='Master Answer Key'!$B285, 1, 0)</f>
        <v>0</v>
      </c>
      <c r="AF283">
        <f>IF('ALL-Students'!AF286='Master Answer Key'!$B285, 1, 0)</f>
        <v>1</v>
      </c>
      <c r="AG283">
        <f>IF('ALL-Students'!AG286='Master Answer Key'!$B285, 1, 0)</f>
        <v>1</v>
      </c>
      <c r="AH283">
        <f>IF('ALL-Students'!AH286='Master Answer Key'!$B285, 1, 0)</f>
        <v>1</v>
      </c>
      <c r="AI283">
        <f>IF('ALL-Students'!AI286='Master Answer Key'!$B285, 1, 0)</f>
        <v>1</v>
      </c>
      <c r="AJ283">
        <f>IF('ALL-Students'!AJ286='Master Answer Key'!$B285, 1, 0)</f>
        <v>1</v>
      </c>
      <c r="AK283">
        <f>IF('ALL-Students'!AK286='Master Answer Key'!$B285, 1, 0)</f>
        <v>1</v>
      </c>
      <c r="AL283">
        <f>IF('ALL-Students'!AL286='Master Answer Key'!$B285, 1, 0)</f>
        <v>1</v>
      </c>
      <c r="AM283">
        <f>IF('ALL-Students'!AM286='Master Answer Key'!$B285, 1, 0)</f>
        <v>1</v>
      </c>
      <c r="AN283">
        <f>IF('ALL-Students'!AN286='Master Answer Key'!$B285, 1, 0)</f>
        <v>0</v>
      </c>
      <c r="AO283">
        <f>IF('ALL-Students'!AO286='Master Answer Key'!$B285, 1, 0)</f>
        <v>1</v>
      </c>
      <c r="AP283">
        <f>IF('ALL-Students'!AP286='Master Answer Key'!$B285, 1, 0)</f>
        <v>1</v>
      </c>
      <c r="AQ283">
        <f>IF('ALL-Students'!AQ286='Master Answer Key'!$B285, 1, 0)</f>
        <v>1</v>
      </c>
      <c r="AR283">
        <f>IF('ALL-Students'!AR286='Master Answer Key'!$B285, 1, 0)</f>
        <v>1</v>
      </c>
      <c r="AS283">
        <f>IF('ALL-Students'!AS286='Master Answer Key'!$B285, 1, 0)</f>
        <v>0</v>
      </c>
      <c r="AT283">
        <f>IF('ALL-Students'!AT286='Master Answer Key'!$B285, 1, 0)</f>
        <v>1</v>
      </c>
      <c r="AU283">
        <f>IF('ALL-Students'!AU286='Master Answer Key'!$B285, 1, 0)</f>
        <v>1</v>
      </c>
      <c r="AV283">
        <f>IF('ALL-Students'!AV286='Master Answer Key'!$B285, 1, 0)</f>
        <v>0</v>
      </c>
      <c r="AW283">
        <f>IF('ALL-Students'!AW286='Master Answer Key'!$B285, 1, 0)</f>
        <v>1</v>
      </c>
      <c r="AX283">
        <f>IF('ALL-Students'!AX286='Master Answer Key'!$B285, 1, 0)</f>
        <v>1</v>
      </c>
      <c r="AY283">
        <f>IF('ALL-Students'!AY286='Master Answer Key'!$B285, 1, 0)</f>
        <v>1</v>
      </c>
      <c r="AZ283">
        <f>IF('ALL-Students'!AZ286='Master Answer Key'!$B285, 1, 0)</f>
        <v>1</v>
      </c>
      <c r="BA283">
        <f>IF('ALL-Students'!BA286='Master Answer Key'!$B285, 1, 0)</f>
        <v>1</v>
      </c>
      <c r="BB283">
        <f>IF('ALL-Students'!BB286='Master Answer Key'!$B285, 1, 0)</f>
        <v>1</v>
      </c>
      <c r="BC283">
        <f>IF('ALL-Students'!BC286='Master Answer Key'!$B285, 1, 0)</f>
        <v>1</v>
      </c>
      <c r="BD283">
        <f>IF('ALL-Students'!BD286='Master Answer Key'!$B285, 1, 0)</f>
        <v>1</v>
      </c>
      <c r="BE283">
        <f>IF('ALL-Students'!BE286='Master Answer Key'!$B285, 1, 0)</f>
        <v>1</v>
      </c>
      <c r="BF283">
        <f>IF('ALL-Students'!BF286='Master Answer Key'!$B285, 1, 0)</f>
        <v>1</v>
      </c>
      <c r="BG283">
        <f>IF('ALL-Students'!BG286='Master Answer Key'!$B285, 1, 0)</f>
        <v>1</v>
      </c>
      <c r="BH283">
        <f>IF('ALL-Students'!BH286='Master Answer Key'!$B285, 1, 0)</f>
        <v>1</v>
      </c>
      <c r="BI283">
        <f>IF('ALL-Students'!BI286='Master Answer Key'!$B285, 1, 0)</f>
        <v>1</v>
      </c>
      <c r="BJ283">
        <f>IF('ALL-Students'!BJ286='Master Answer Key'!$B285, 1, 0)</f>
        <v>1</v>
      </c>
      <c r="BK283">
        <f>IF('ALL-Students'!BK286='Master Answer Key'!$B285, 1, 0)</f>
        <v>1</v>
      </c>
      <c r="BL283">
        <f>IF('ALL-Students'!BL286='Master Answer Key'!$B285, 1, 0)</f>
        <v>1</v>
      </c>
      <c r="BM283">
        <f>IF('ALL-Students'!BM286='Master Answer Key'!$B285, 1, 0)</f>
        <v>1</v>
      </c>
      <c r="BN283">
        <f>IF('ALL-Students'!BN286='Master Answer Key'!$B285, 1, 0)</f>
        <v>1</v>
      </c>
      <c r="BO283">
        <f>IF('ALL-Students'!BO286='Master Answer Key'!$B285, 1, 0)</f>
        <v>1</v>
      </c>
      <c r="BP283">
        <f>IF('ALL-Students'!BP286='Master Answer Key'!$B285, 1, 0)</f>
        <v>1</v>
      </c>
      <c r="BQ283">
        <f>IF('ALL-Students'!BQ286='Master Answer Key'!$B285, 1, 0)</f>
        <v>1</v>
      </c>
      <c r="BR283">
        <f>IF('ALL-Students'!BR286='Master Answer Key'!$B285, 1, 0)</f>
        <v>1</v>
      </c>
      <c r="BS283">
        <f>IF('ALL-Students'!BS286='Master Answer Key'!$B285, 1, 0)</f>
        <v>1</v>
      </c>
      <c r="BT283">
        <f>IF('ALL-Students'!BT286='Master Answer Key'!$B285, 1, 0)</f>
        <v>1</v>
      </c>
      <c r="BU283">
        <f>IF('ALL-Students'!BU286='Master Answer Key'!$B285, 1, 0)</f>
        <v>1</v>
      </c>
      <c r="BV283">
        <f>IF('ALL-Students'!BV286='Master Answer Key'!$B285, 1, 0)</f>
        <v>1</v>
      </c>
      <c r="BW283">
        <f>IF('ALL-Students'!BW286='Master Answer Key'!$B285, 1, 0)</f>
        <v>0</v>
      </c>
      <c r="BX283">
        <f>IF('ALL-Students'!BX286='Master Answer Key'!$B285, 1, 0)</f>
        <v>1</v>
      </c>
      <c r="BY283">
        <f>IF('ALL-Students'!BY286='Master Answer Key'!$B285, 1, 0)</f>
        <v>1</v>
      </c>
      <c r="BZ283">
        <f>IF('ALL-Students'!BZ286='Master Answer Key'!$B285, 1, 0)</f>
        <v>1</v>
      </c>
      <c r="CA283">
        <f>IF('ALL-Students'!CA286='Master Answer Key'!$B285, 1, 0)</f>
        <v>1</v>
      </c>
      <c r="CB283">
        <f>IF('ALL-Students'!CB286='Master Answer Key'!$B285, 1, 0)</f>
        <v>1</v>
      </c>
      <c r="CC283">
        <f>IF('ALL-Students'!CC286='Master Answer Key'!$B285, 1, 0)</f>
        <v>1</v>
      </c>
    </row>
    <row r="284">
      <c r="A284" s="5" t="s">
        <v>388</v>
      </c>
      <c r="B284">
        <f>IF('ALL-Students'!B287='Master Answer Key'!$B286, 1, 0)</f>
        <v>1</v>
      </c>
      <c r="C284">
        <f>IF('ALL-Students'!C287='Master Answer Key'!$B286, 1, 0)</f>
        <v>1</v>
      </c>
      <c r="D284">
        <f>IF('ALL-Students'!D287='Master Answer Key'!$B286, 1, 0)</f>
        <v>1</v>
      </c>
      <c r="E284">
        <f>IF('ALL-Students'!E287='Master Answer Key'!$B286, 1, 0)</f>
        <v>1</v>
      </c>
      <c r="F284">
        <f>IF('ALL-Students'!F287='Master Answer Key'!$B286, 1, 0)</f>
        <v>1</v>
      </c>
      <c r="G284">
        <f>IF('ALL-Students'!G287='Master Answer Key'!$B286, 1, 0)</f>
        <v>0</v>
      </c>
      <c r="H284">
        <f>IF('ALL-Students'!H287='Master Answer Key'!$B286, 1, 0)</f>
        <v>1</v>
      </c>
      <c r="I284">
        <f>IF('ALL-Students'!I287='Master Answer Key'!$B286, 1, 0)</f>
        <v>0</v>
      </c>
      <c r="J284">
        <f>IF('ALL-Students'!J287='Master Answer Key'!$B286, 1, 0)</f>
        <v>1</v>
      </c>
      <c r="K284">
        <f>IF('ALL-Students'!K287='Master Answer Key'!$B286, 1, 0)</f>
        <v>1</v>
      </c>
      <c r="L284">
        <f>IF('ALL-Students'!L287='Master Answer Key'!$B286, 1, 0)</f>
        <v>1</v>
      </c>
      <c r="M284">
        <f>IF('ALL-Students'!M287='Master Answer Key'!$B286, 1, 0)</f>
        <v>1</v>
      </c>
      <c r="N284">
        <f>IF('ALL-Students'!N287='Master Answer Key'!$B286, 1, 0)</f>
        <v>1</v>
      </c>
      <c r="O284">
        <f>IF('ALL-Students'!O287='Master Answer Key'!$B286, 1, 0)</f>
        <v>0</v>
      </c>
      <c r="P284">
        <f>IF('ALL-Students'!P287='Master Answer Key'!$B286, 1, 0)</f>
        <v>1</v>
      </c>
      <c r="Q284">
        <f>IF('ALL-Students'!Q287='Master Answer Key'!$B286, 1, 0)</f>
        <v>0</v>
      </c>
      <c r="R284">
        <f>IF('ALL-Students'!R287='Master Answer Key'!$B286, 1, 0)</f>
        <v>1</v>
      </c>
      <c r="S284">
        <f>IF('ALL-Students'!S287='Master Answer Key'!$B286, 1, 0)</f>
        <v>0</v>
      </c>
      <c r="T284">
        <f>IF('ALL-Students'!T287='Master Answer Key'!$B286, 1, 0)</f>
        <v>0</v>
      </c>
      <c r="U284">
        <f>IF('ALL-Students'!U287='Master Answer Key'!$B286, 1, 0)</f>
        <v>1</v>
      </c>
      <c r="V284">
        <f>IF('ALL-Students'!V287='Master Answer Key'!$B286, 1, 0)</f>
        <v>1</v>
      </c>
      <c r="W284">
        <f>IF('ALL-Students'!W287='Master Answer Key'!$B286, 1, 0)</f>
        <v>0</v>
      </c>
      <c r="X284">
        <f>IF('ALL-Students'!X287='Master Answer Key'!$B286, 1, 0)</f>
        <v>1</v>
      </c>
      <c r="Y284">
        <f>IF('ALL-Students'!Y287='Master Answer Key'!$B286, 1, 0)</f>
        <v>0</v>
      </c>
      <c r="Z284">
        <f>IF('ALL-Students'!Z287='Master Answer Key'!$B286, 1, 0)</f>
        <v>0</v>
      </c>
      <c r="AA284">
        <f>IF('ALL-Students'!AA287='Master Answer Key'!$B286, 1, 0)</f>
        <v>0</v>
      </c>
      <c r="AB284">
        <f>IF('ALL-Students'!AB287='Master Answer Key'!$B286, 1, 0)</f>
        <v>1</v>
      </c>
      <c r="AC284">
        <f>IF('ALL-Students'!AC287='Master Answer Key'!$B286, 1, 0)</f>
        <v>1</v>
      </c>
      <c r="AD284">
        <f>IF('ALL-Students'!AD287='Master Answer Key'!$B286, 1, 0)</f>
        <v>1</v>
      </c>
      <c r="AE284">
        <f>IF('ALL-Students'!AE287='Master Answer Key'!$B286, 1, 0)</f>
        <v>0</v>
      </c>
      <c r="AF284">
        <f>IF('ALL-Students'!AF287='Master Answer Key'!$B286, 1, 0)</f>
        <v>0</v>
      </c>
      <c r="AG284">
        <f>IF('ALL-Students'!AG287='Master Answer Key'!$B286, 1, 0)</f>
        <v>1</v>
      </c>
      <c r="AH284">
        <f>IF('ALL-Students'!AH287='Master Answer Key'!$B286, 1, 0)</f>
        <v>1</v>
      </c>
      <c r="AI284">
        <f>IF('ALL-Students'!AI287='Master Answer Key'!$B286, 1, 0)</f>
        <v>1</v>
      </c>
      <c r="AJ284">
        <f>IF('ALL-Students'!AJ287='Master Answer Key'!$B286, 1, 0)</f>
        <v>1</v>
      </c>
      <c r="AK284">
        <f>IF('ALL-Students'!AK287='Master Answer Key'!$B286, 1, 0)</f>
        <v>1</v>
      </c>
      <c r="AL284">
        <f>IF('ALL-Students'!AL287='Master Answer Key'!$B286, 1, 0)</f>
        <v>0</v>
      </c>
      <c r="AM284">
        <f>IF('ALL-Students'!AM287='Master Answer Key'!$B286, 1, 0)</f>
        <v>1</v>
      </c>
      <c r="AN284">
        <f>IF('ALL-Students'!AN287='Master Answer Key'!$B286, 1, 0)</f>
        <v>0</v>
      </c>
      <c r="AO284">
        <f>IF('ALL-Students'!AO287='Master Answer Key'!$B286, 1, 0)</f>
        <v>1</v>
      </c>
      <c r="AP284">
        <f>IF('ALL-Students'!AP287='Master Answer Key'!$B286, 1, 0)</f>
        <v>1</v>
      </c>
      <c r="AQ284">
        <f>IF('ALL-Students'!AQ287='Master Answer Key'!$B286, 1, 0)</f>
        <v>1</v>
      </c>
      <c r="AR284">
        <f>IF('ALL-Students'!AR287='Master Answer Key'!$B286, 1, 0)</f>
        <v>1</v>
      </c>
      <c r="AS284">
        <f>IF('ALL-Students'!AS287='Master Answer Key'!$B286, 1, 0)</f>
        <v>0</v>
      </c>
      <c r="AT284">
        <f>IF('ALL-Students'!AT287='Master Answer Key'!$B286, 1, 0)</f>
        <v>1</v>
      </c>
      <c r="AU284">
        <f>IF('ALL-Students'!AU287='Master Answer Key'!$B286, 1, 0)</f>
        <v>1</v>
      </c>
      <c r="AV284">
        <f>IF('ALL-Students'!AV287='Master Answer Key'!$B286, 1, 0)</f>
        <v>0</v>
      </c>
      <c r="AW284">
        <f>IF('ALL-Students'!AW287='Master Answer Key'!$B286, 1, 0)</f>
        <v>1</v>
      </c>
      <c r="AX284">
        <f>IF('ALL-Students'!AX287='Master Answer Key'!$B286, 1, 0)</f>
        <v>1</v>
      </c>
      <c r="AY284">
        <f>IF('ALL-Students'!AY287='Master Answer Key'!$B286, 1, 0)</f>
        <v>1</v>
      </c>
      <c r="AZ284">
        <f>IF('ALL-Students'!AZ287='Master Answer Key'!$B286, 1, 0)</f>
        <v>1</v>
      </c>
      <c r="BA284">
        <f>IF('ALL-Students'!BA287='Master Answer Key'!$B286, 1, 0)</f>
        <v>1</v>
      </c>
      <c r="BB284">
        <f>IF('ALL-Students'!BB287='Master Answer Key'!$B286, 1, 0)</f>
        <v>1</v>
      </c>
      <c r="BC284">
        <f>IF('ALL-Students'!BC287='Master Answer Key'!$B286, 1, 0)</f>
        <v>1</v>
      </c>
      <c r="BD284">
        <f>IF('ALL-Students'!BD287='Master Answer Key'!$B286, 1, 0)</f>
        <v>1</v>
      </c>
      <c r="BE284">
        <f>IF('ALL-Students'!BE287='Master Answer Key'!$B286, 1, 0)</f>
        <v>0</v>
      </c>
      <c r="BF284">
        <f>IF('ALL-Students'!BF287='Master Answer Key'!$B286, 1, 0)</f>
        <v>1</v>
      </c>
      <c r="BG284">
        <f>IF('ALL-Students'!BG287='Master Answer Key'!$B286, 1, 0)</f>
        <v>1</v>
      </c>
      <c r="BH284">
        <f>IF('ALL-Students'!BH287='Master Answer Key'!$B286, 1, 0)</f>
        <v>1</v>
      </c>
      <c r="BI284">
        <f>IF('ALL-Students'!BI287='Master Answer Key'!$B286, 1, 0)</f>
        <v>1</v>
      </c>
      <c r="BJ284">
        <f>IF('ALL-Students'!BJ287='Master Answer Key'!$B286, 1, 0)</f>
        <v>1</v>
      </c>
      <c r="BK284">
        <f>IF('ALL-Students'!BK287='Master Answer Key'!$B286, 1, 0)</f>
        <v>1</v>
      </c>
      <c r="BL284">
        <f>IF('ALL-Students'!BL287='Master Answer Key'!$B286, 1, 0)</f>
        <v>1</v>
      </c>
      <c r="BM284">
        <f>IF('ALL-Students'!BM287='Master Answer Key'!$B286, 1, 0)</f>
        <v>1</v>
      </c>
      <c r="BN284">
        <f>IF('ALL-Students'!BN287='Master Answer Key'!$B286, 1, 0)</f>
        <v>1</v>
      </c>
      <c r="BO284">
        <f>IF('ALL-Students'!BO287='Master Answer Key'!$B286, 1, 0)</f>
        <v>1</v>
      </c>
      <c r="BP284">
        <f>IF('ALL-Students'!BP287='Master Answer Key'!$B286, 1, 0)</f>
        <v>1</v>
      </c>
      <c r="BQ284">
        <f>IF('ALL-Students'!BQ287='Master Answer Key'!$B286, 1, 0)</f>
        <v>1</v>
      </c>
      <c r="BR284">
        <f>IF('ALL-Students'!BR287='Master Answer Key'!$B286, 1, 0)</f>
        <v>1</v>
      </c>
      <c r="BS284">
        <f>IF('ALL-Students'!BS287='Master Answer Key'!$B286, 1, 0)</f>
        <v>1</v>
      </c>
      <c r="BT284">
        <f>IF('ALL-Students'!BT287='Master Answer Key'!$B286, 1, 0)</f>
        <v>1</v>
      </c>
      <c r="BU284">
        <f>IF('ALL-Students'!BU287='Master Answer Key'!$B286, 1, 0)</f>
        <v>1</v>
      </c>
      <c r="BV284">
        <f>IF('ALL-Students'!BV287='Master Answer Key'!$B286, 1, 0)</f>
        <v>1</v>
      </c>
      <c r="BW284">
        <f>IF('ALL-Students'!BW287='Master Answer Key'!$B286, 1, 0)</f>
        <v>0</v>
      </c>
      <c r="BX284">
        <f>IF('ALL-Students'!BX287='Master Answer Key'!$B286, 1, 0)</f>
        <v>1</v>
      </c>
      <c r="BY284">
        <f>IF('ALL-Students'!BY287='Master Answer Key'!$B286, 1, 0)</f>
        <v>1</v>
      </c>
      <c r="BZ284">
        <f>IF('ALL-Students'!BZ287='Master Answer Key'!$B286, 1, 0)</f>
        <v>1</v>
      </c>
      <c r="CA284">
        <f>IF('ALL-Students'!CA287='Master Answer Key'!$B286, 1, 0)</f>
        <v>1</v>
      </c>
      <c r="CB284">
        <f>IF('ALL-Students'!CB287='Master Answer Key'!$B286, 1, 0)</f>
        <v>1</v>
      </c>
      <c r="CC284">
        <f>IF('ALL-Students'!CC287='Master Answer Key'!$B286, 1, 0)</f>
        <v>1</v>
      </c>
    </row>
    <row r="285">
      <c r="A285" s="5" t="s">
        <v>389</v>
      </c>
      <c r="B285">
        <f>IF('ALL-Students'!B288='Master Answer Key'!$B287, 1, 0)</f>
        <v>1</v>
      </c>
      <c r="C285">
        <f>IF('ALL-Students'!C288='Master Answer Key'!$B287, 1, 0)</f>
        <v>1</v>
      </c>
      <c r="D285">
        <f>IF('ALL-Students'!D288='Master Answer Key'!$B287, 1, 0)</f>
        <v>1</v>
      </c>
      <c r="E285">
        <f>IF('ALL-Students'!E288='Master Answer Key'!$B287, 1, 0)</f>
        <v>1</v>
      </c>
      <c r="F285">
        <f>IF('ALL-Students'!F288='Master Answer Key'!$B287, 1, 0)</f>
        <v>1</v>
      </c>
      <c r="G285">
        <f>IF('ALL-Students'!G288='Master Answer Key'!$B287, 1, 0)</f>
        <v>0</v>
      </c>
      <c r="H285">
        <f>IF('ALL-Students'!H288='Master Answer Key'!$B287, 1, 0)</f>
        <v>0</v>
      </c>
      <c r="I285">
        <f>IF('ALL-Students'!I288='Master Answer Key'!$B287, 1, 0)</f>
        <v>0</v>
      </c>
      <c r="J285">
        <f>IF('ALL-Students'!J288='Master Answer Key'!$B287, 1, 0)</f>
        <v>1</v>
      </c>
      <c r="K285">
        <f>IF('ALL-Students'!K288='Master Answer Key'!$B287, 1, 0)</f>
        <v>0</v>
      </c>
      <c r="L285">
        <f>IF('ALL-Students'!L288='Master Answer Key'!$B287, 1, 0)</f>
        <v>1</v>
      </c>
      <c r="M285">
        <f>IF('ALL-Students'!M288='Master Answer Key'!$B287, 1, 0)</f>
        <v>1</v>
      </c>
      <c r="N285">
        <f>IF('ALL-Students'!N288='Master Answer Key'!$B287, 1, 0)</f>
        <v>1</v>
      </c>
      <c r="O285">
        <f>IF('ALL-Students'!O288='Master Answer Key'!$B287, 1, 0)</f>
        <v>1</v>
      </c>
      <c r="P285">
        <f>IF('ALL-Students'!P288='Master Answer Key'!$B287, 1, 0)</f>
        <v>1</v>
      </c>
      <c r="Q285">
        <f>IF('ALL-Students'!Q288='Master Answer Key'!$B287, 1, 0)</f>
        <v>0</v>
      </c>
      <c r="R285">
        <f>IF('ALL-Students'!R288='Master Answer Key'!$B287, 1, 0)</f>
        <v>1</v>
      </c>
      <c r="S285">
        <f>IF('ALL-Students'!S288='Master Answer Key'!$B287, 1, 0)</f>
        <v>1</v>
      </c>
      <c r="T285">
        <f>IF('ALL-Students'!T288='Master Answer Key'!$B287, 1, 0)</f>
        <v>1</v>
      </c>
      <c r="U285">
        <f>IF('ALL-Students'!U288='Master Answer Key'!$B287, 1, 0)</f>
        <v>1</v>
      </c>
      <c r="V285">
        <f>IF('ALL-Students'!V288='Master Answer Key'!$B287, 1, 0)</f>
        <v>1</v>
      </c>
      <c r="W285">
        <f>IF('ALL-Students'!W288='Master Answer Key'!$B287, 1, 0)</f>
        <v>0</v>
      </c>
      <c r="X285">
        <f>IF('ALL-Students'!X288='Master Answer Key'!$B287, 1, 0)</f>
        <v>1</v>
      </c>
      <c r="Y285">
        <f>IF('ALL-Students'!Y288='Master Answer Key'!$B287, 1, 0)</f>
        <v>0</v>
      </c>
      <c r="Z285">
        <f>IF('ALL-Students'!Z288='Master Answer Key'!$B287, 1, 0)</f>
        <v>0</v>
      </c>
      <c r="AA285">
        <f>IF('ALL-Students'!AA288='Master Answer Key'!$B287, 1, 0)</f>
        <v>1</v>
      </c>
      <c r="AB285">
        <f>IF('ALL-Students'!AB288='Master Answer Key'!$B287, 1, 0)</f>
        <v>1</v>
      </c>
      <c r="AC285">
        <f>IF('ALL-Students'!AC288='Master Answer Key'!$B287, 1, 0)</f>
        <v>1</v>
      </c>
      <c r="AD285">
        <f>IF('ALL-Students'!AD288='Master Answer Key'!$B287, 1, 0)</f>
        <v>1</v>
      </c>
      <c r="AE285">
        <f>IF('ALL-Students'!AE288='Master Answer Key'!$B287, 1, 0)</f>
        <v>0</v>
      </c>
      <c r="AF285">
        <f>IF('ALL-Students'!AF288='Master Answer Key'!$B287, 1, 0)</f>
        <v>1</v>
      </c>
      <c r="AG285">
        <f>IF('ALL-Students'!AG288='Master Answer Key'!$B287, 1, 0)</f>
        <v>1</v>
      </c>
      <c r="AH285">
        <f>IF('ALL-Students'!AH288='Master Answer Key'!$B287, 1, 0)</f>
        <v>0</v>
      </c>
      <c r="AI285">
        <f>IF('ALL-Students'!AI288='Master Answer Key'!$B287, 1, 0)</f>
        <v>1</v>
      </c>
      <c r="AJ285">
        <f>IF('ALL-Students'!AJ288='Master Answer Key'!$B287, 1, 0)</f>
        <v>1</v>
      </c>
      <c r="AK285">
        <f>IF('ALL-Students'!AK288='Master Answer Key'!$B287, 1, 0)</f>
        <v>1</v>
      </c>
      <c r="AL285">
        <f>IF('ALL-Students'!AL288='Master Answer Key'!$B287, 1, 0)</f>
        <v>0</v>
      </c>
      <c r="AM285">
        <f>IF('ALL-Students'!AM288='Master Answer Key'!$B287, 1, 0)</f>
        <v>1</v>
      </c>
      <c r="AN285">
        <f>IF('ALL-Students'!AN288='Master Answer Key'!$B287, 1, 0)</f>
        <v>0</v>
      </c>
      <c r="AO285">
        <f>IF('ALL-Students'!AO288='Master Answer Key'!$B287, 1, 0)</f>
        <v>1</v>
      </c>
      <c r="AP285">
        <f>IF('ALL-Students'!AP288='Master Answer Key'!$B287, 1, 0)</f>
        <v>1</v>
      </c>
      <c r="AQ285">
        <f>IF('ALL-Students'!AQ288='Master Answer Key'!$B287, 1, 0)</f>
        <v>1</v>
      </c>
      <c r="AR285">
        <f>IF('ALL-Students'!AR288='Master Answer Key'!$B287, 1, 0)</f>
        <v>1</v>
      </c>
      <c r="AS285">
        <f>IF('ALL-Students'!AS288='Master Answer Key'!$B287, 1, 0)</f>
        <v>0</v>
      </c>
      <c r="AT285">
        <f>IF('ALL-Students'!AT288='Master Answer Key'!$B287, 1, 0)</f>
        <v>1</v>
      </c>
      <c r="AU285">
        <f>IF('ALL-Students'!AU288='Master Answer Key'!$B287, 1, 0)</f>
        <v>1</v>
      </c>
      <c r="AV285">
        <f>IF('ALL-Students'!AV288='Master Answer Key'!$B287, 1, 0)</f>
        <v>0</v>
      </c>
      <c r="AW285">
        <f>IF('ALL-Students'!AW288='Master Answer Key'!$B287, 1, 0)</f>
        <v>1</v>
      </c>
      <c r="AX285">
        <f>IF('ALL-Students'!AX288='Master Answer Key'!$B287, 1, 0)</f>
        <v>0</v>
      </c>
      <c r="AY285">
        <f>IF('ALL-Students'!AY288='Master Answer Key'!$B287, 1, 0)</f>
        <v>0</v>
      </c>
      <c r="AZ285">
        <f>IF('ALL-Students'!AZ288='Master Answer Key'!$B287, 1, 0)</f>
        <v>1</v>
      </c>
      <c r="BA285">
        <f>IF('ALL-Students'!BA288='Master Answer Key'!$B287, 1, 0)</f>
        <v>1</v>
      </c>
      <c r="BB285">
        <f>IF('ALL-Students'!BB288='Master Answer Key'!$B287, 1, 0)</f>
        <v>1</v>
      </c>
      <c r="BC285">
        <f>IF('ALL-Students'!BC288='Master Answer Key'!$B287, 1, 0)</f>
        <v>1</v>
      </c>
      <c r="BD285">
        <f>IF('ALL-Students'!BD288='Master Answer Key'!$B287, 1, 0)</f>
        <v>1</v>
      </c>
      <c r="BE285">
        <f>IF('ALL-Students'!BE288='Master Answer Key'!$B287, 1, 0)</f>
        <v>1</v>
      </c>
      <c r="BF285">
        <f>IF('ALL-Students'!BF288='Master Answer Key'!$B287, 1, 0)</f>
        <v>1</v>
      </c>
      <c r="BG285">
        <f>IF('ALL-Students'!BG288='Master Answer Key'!$B287, 1, 0)</f>
        <v>1</v>
      </c>
      <c r="BH285">
        <f>IF('ALL-Students'!BH288='Master Answer Key'!$B287, 1, 0)</f>
        <v>1</v>
      </c>
      <c r="BI285">
        <f>IF('ALL-Students'!BI288='Master Answer Key'!$B287, 1, 0)</f>
        <v>0</v>
      </c>
      <c r="BJ285">
        <f>IF('ALL-Students'!BJ288='Master Answer Key'!$B287, 1, 0)</f>
        <v>1</v>
      </c>
      <c r="BK285">
        <f>IF('ALL-Students'!BK288='Master Answer Key'!$B287, 1, 0)</f>
        <v>1</v>
      </c>
      <c r="BL285">
        <f>IF('ALL-Students'!BL288='Master Answer Key'!$B287, 1, 0)</f>
        <v>1</v>
      </c>
      <c r="BM285">
        <f>IF('ALL-Students'!BM288='Master Answer Key'!$B287, 1, 0)</f>
        <v>1</v>
      </c>
      <c r="BN285">
        <f>IF('ALL-Students'!BN288='Master Answer Key'!$B287, 1, 0)</f>
        <v>0</v>
      </c>
      <c r="BO285">
        <f>IF('ALL-Students'!BO288='Master Answer Key'!$B287, 1, 0)</f>
        <v>1</v>
      </c>
      <c r="BP285">
        <f>IF('ALL-Students'!BP288='Master Answer Key'!$B287, 1, 0)</f>
        <v>1</v>
      </c>
      <c r="BQ285">
        <f>IF('ALL-Students'!BQ288='Master Answer Key'!$B287, 1, 0)</f>
        <v>1</v>
      </c>
      <c r="BR285">
        <f>IF('ALL-Students'!BR288='Master Answer Key'!$B287, 1, 0)</f>
        <v>1</v>
      </c>
      <c r="BS285">
        <f>IF('ALL-Students'!BS288='Master Answer Key'!$B287, 1, 0)</f>
        <v>1</v>
      </c>
      <c r="BT285">
        <f>IF('ALL-Students'!BT288='Master Answer Key'!$B287, 1, 0)</f>
        <v>1</v>
      </c>
      <c r="BU285">
        <f>IF('ALL-Students'!BU288='Master Answer Key'!$B287, 1, 0)</f>
        <v>0</v>
      </c>
      <c r="BV285">
        <f>IF('ALL-Students'!BV288='Master Answer Key'!$B287, 1, 0)</f>
        <v>0</v>
      </c>
      <c r="BW285">
        <f>IF('ALL-Students'!BW288='Master Answer Key'!$B287, 1, 0)</f>
        <v>0</v>
      </c>
      <c r="BX285">
        <f>IF('ALL-Students'!BX288='Master Answer Key'!$B287, 1, 0)</f>
        <v>1</v>
      </c>
      <c r="BY285">
        <f>IF('ALL-Students'!BY288='Master Answer Key'!$B287, 1, 0)</f>
        <v>1</v>
      </c>
      <c r="BZ285">
        <f>IF('ALL-Students'!BZ288='Master Answer Key'!$B287, 1, 0)</f>
        <v>1</v>
      </c>
      <c r="CA285">
        <f>IF('ALL-Students'!CA288='Master Answer Key'!$B287, 1, 0)</f>
        <v>1</v>
      </c>
      <c r="CB285">
        <f>IF('ALL-Students'!CB288='Master Answer Key'!$B287, 1, 0)</f>
        <v>1</v>
      </c>
      <c r="CC285">
        <f>IF('ALL-Students'!CC288='Master Answer Key'!$B287, 1, 0)</f>
        <v>1</v>
      </c>
    </row>
    <row r="286">
      <c r="A286" s="5" t="s">
        <v>390</v>
      </c>
      <c r="B286">
        <f>IF('ALL-Students'!B289='Master Answer Key'!$B288, 1, 0)</f>
        <v>1</v>
      </c>
      <c r="C286">
        <f>IF('ALL-Students'!C289='Master Answer Key'!$B288, 1, 0)</f>
        <v>1</v>
      </c>
      <c r="D286">
        <f>IF('ALL-Students'!D289='Master Answer Key'!$B288, 1, 0)</f>
        <v>0</v>
      </c>
      <c r="E286">
        <f>IF('ALL-Students'!E289='Master Answer Key'!$B288, 1, 0)</f>
        <v>1</v>
      </c>
      <c r="F286">
        <f>IF('ALL-Students'!F289='Master Answer Key'!$B288, 1, 0)</f>
        <v>0</v>
      </c>
      <c r="G286">
        <f>IF('ALL-Students'!G289='Master Answer Key'!$B288, 1, 0)</f>
        <v>0</v>
      </c>
      <c r="H286">
        <f>IF('ALL-Students'!H289='Master Answer Key'!$B288, 1, 0)</f>
        <v>0</v>
      </c>
      <c r="I286">
        <f>IF('ALL-Students'!I289='Master Answer Key'!$B288, 1, 0)</f>
        <v>0</v>
      </c>
      <c r="J286">
        <f>IF('ALL-Students'!J289='Master Answer Key'!$B288, 1, 0)</f>
        <v>1</v>
      </c>
      <c r="K286">
        <f>IF('ALL-Students'!K289='Master Answer Key'!$B288, 1, 0)</f>
        <v>0</v>
      </c>
      <c r="L286">
        <f>IF('ALL-Students'!L289='Master Answer Key'!$B288, 1, 0)</f>
        <v>1</v>
      </c>
      <c r="M286">
        <f>IF('ALL-Students'!M289='Master Answer Key'!$B288, 1, 0)</f>
        <v>1</v>
      </c>
      <c r="N286">
        <f>IF('ALL-Students'!N289='Master Answer Key'!$B288, 1, 0)</f>
        <v>0</v>
      </c>
      <c r="O286">
        <f>IF('ALL-Students'!O289='Master Answer Key'!$B288, 1, 0)</f>
        <v>0</v>
      </c>
      <c r="P286">
        <f>IF('ALL-Students'!P289='Master Answer Key'!$B288, 1, 0)</f>
        <v>1</v>
      </c>
      <c r="Q286">
        <f>IF('ALL-Students'!Q289='Master Answer Key'!$B288, 1, 0)</f>
        <v>0</v>
      </c>
      <c r="R286">
        <f>IF('ALL-Students'!R289='Master Answer Key'!$B288, 1, 0)</f>
        <v>0</v>
      </c>
      <c r="S286">
        <f>IF('ALL-Students'!S289='Master Answer Key'!$B288, 1, 0)</f>
        <v>0</v>
      </c>
      <c r="T286">
        <f>IF('ALL-Students'!T289='Master Answer Key'!$B288, 1, 0)</f>
        <v>0</v>
      </c>
      <c r="U286">
        <f>IF('ALL-Students'!U289='Master Answer Key'!$B288, 1, 0)</f>
        <v>1</v>
      </c>
      <c r="V286">
        <f>IF('ALL-Students'!V289='Master Answer Key'!$B288, 1, 0)</f>
        <v>1</v>
      </c>
      <c r="W286">
        <f>IF('ALL-Students'!W289='Master Answer Key'!$B288, 1, 0)</f>
        <v>0</v>
      </c>
      <c r="X286">
        <f>IF('ALL-Students'!X289='Master Answer Key'!$B288, 1, 0)</f>
        <v>0</v>
      </c>
      <c r="Y286">
        <f>IF('ALL-Students'!Y289='Master Answer Key'!$B288, 1, 0)</f>
        <v>0</v>
      </c>
      <c r="Z286">
        <f>IF('ALL-Students'!Z289='Master Answer Key'!$B288, 1, 0)</f>
        <v>0</v>
      </c>
      <c r="AA286">
        <f>IF('ALL-Students'!AA289='Master Answer Key'!$B288, 1, 0)</f>
        <v>1</v>
      </c>
      <c r="AB286">
        <f>IF('ALL-Students'!AB289='Master Answer Key'!$B288, 1, 0)</f>
        <v>0</v>
      </c>
      <c r="AC286">
        <f>IF('ALL-Students'!AC289='Master Answer Key'!$B288, 1, 0)</f>
        <v>0</v>
      </c>
      <c r="AD286">
        <f>IF('ALL-Students'!AD289='Master Answer Key'!$B288, 1, 0)</f>
        <v>0</v>
      </c>
      <c r="AE286">
        <f>IF('ALL-Students'!AE289='Master Answer Key'!$B288, 1, 0)</f>
        <v>0</v>
      </c>
      <c r="AF286">
        <f>IF('ALL-Students'!AF289='Master Answer Key'!$B288, 1, 0)</f>
        <v>0</v>
      </c>
      <c r="AG286">
        <f>IF('ALL-Students'!AG289='Master Answer Key'!$B288, 1, 0)</f>
        <v>0</v>
      </c>
      <c r="AH286">
        <f>IF('ALL-Students'!AH289='Master Answer Key'!$B288, 1, 0)</f>
        <v>1</v>
      </c>
      <c r="AI286">
        <f>IF('ALL-Students'!AI289='Master Answer Key'!$B288, 1, 0)</f>
        <v>1</v>
      </c>
      <c r="AJ286">
        <f>IF('ALL-Students'!AJ289='Master Answer Key'!$B288, 1, 0)</f>
        <v>0</v>
      </c>
      <c r="AK286">
        <f>IF('ALL-Students'!AK289='Master Answer Key'!$B288, 1, 0)</f>
        <v>1</v>
      </c>
      <c r="AL286">
        <f>IF('ALL-Students'!AL289='Master Answer Key'!$B288, 1, 0)</f>
        <v>1</v>
      </c>
      <c r="AM286">
        <f>IF('ALL-Students'!AM289='Master Answer Key'!$B288, 1, 0)</f>
        <v>0</v>
      </c>
      <c r="AN286">
        <f>IF('ALL-Students'!AN289='Master Answer Key'!$B288, 1, 0)</f>
        <v>0</v>
      </c>
      <c r="AO286">
        <f>IF('ALL-Students'!AO289='Master Answer Key'!$B288, 1, 0)</f>
        <v>1</v>
      </c>
      <c r="AP286">
        <f>IF('ALL-Students'!AP289='Master Answer Key'!$B288, 1, 0)</f>
        <v>1</v>
      </c>
      <c r="AQ286">
        <f>IF('ALL-Students'!AQ289='Master Answer Key'!$B288, 1, 0)</f>
        <v>1</v>
      </c>
      <c r="AR286">
        <f>IF('ALL-Students'!AR289='Master Answer Key'!$B288, 1, 0)</f>
        <v>1</v>
      </c>
      <c r="AS286">
        <f>IF('ALL-Students'!AS289='Master Answer Key'!$B288, 1, 0)</f>
        <v>0</v>
      </c>
      <c r="AT286">
        <f>IF('ALL-Students'!AT289='Master Answer Key'!$B288, 1, 0)</f>
        <v>0</v>
      </c>
      <c r="AU286">
        <f>IF('ALL-Students'!AU289='Master Answer Key'!$B288, 1, 0)</f>
        <v>0</v>
      </c>
      <c r="AV286">
        <f>IF('ALL-Students'!AV289='Master Answer Key'!$B288, 1, 0)</f>
        <v>0</v>
      </c>
      <c r="AW286">
        <f>IF('ALL-Students'!AW289='Master Answer Key'!$B288, 1, 0)</f>
        <v>1</v>
      </c>
      <c r="AX286">
        <f>IF('ALL-Students'!AX289='Master Answer Key'!$B288, 1, 0)</f>
        <v>1</v>
      </c>
      <c r="AY286">
        <f>IF('ALL-Students'!AY289='Master Answer Key'!$B288, 1, 0)</f>
        <v>0</v>
      </c>
      <c r="AZ286">
        <f>IF('ALL-Students'!AZ289='Master Answer Key'!$B288, 1, 0)</f>
        <v>1</v>
      </c>
      <c r="BA286">
        <f>IF('ALL-Students'!BA289='Master Answer Key'!$B288, 1, 0)</f>
        <v>1</v>
      </c>
      <c r="BB286">
        <f>IF('ALL-Students'!BB289='Master Answer Key'!$B288, 1, 0)</f>
        <v>1</v>
      </c>
      <c r="BC286">
        <f>IF('ALL-Students'!BC289='Master Answer Key'!$B288, 1, 0)</f>
        <v>1</v>
      </c>
      <c r="BD286">
        <f>IF('ALL-Students'!BD289='Master Answer Key'!$B288, 1, 0)</f>
        <v>0</v>
      </c>
      <c r="BE286">
        <f>IF('ALL-Students'!BE289='Master Answer Key'!$B288, 1, 0)</f>
        <v>1</v>
      </c>
      <c r="BF286">
        <f>IF('ALL-Students'!BF289='Master Answer Key'!$B288, 1, 0)</f>
        <v>1</v>
      </c>
      <c r="BG286">
        <f>IF('ALL-Students'!BG289='Master Answer Key'!$B288, 1, 0)</f>
        <v>1</v>
      </c>
      <c r="BH286">
        <f>IF('ALL-Students'!BH289='Master Answer Key'!$B288, 1, 0)</f>
        <v>1</v>
      </c>
      <c r="BI286">
        <f>IF('ALL-Students'!BI289='Master Answer Key'!$B288, 1, 0)</f>
        <v>1</v>
      </c>
      <c r="BJ286">
        <f>IF('ALL-Students'!BJ289='Master Answer Key'!$B288, 1, 0)</f>
        <v>1</v>
      </c>
      <c r="BK286">
        <f>IF('ALL-Students'!BK289='Master Answer Key'!$B288, 1, 0)</f>
        <v>1</v>
      </c>
      <c r="BL286">
        <f>IF('ALL-Students'!BL289='Master Answer Key'!$B288, 1, 0)</f>
        <v>1</v>
      </c>
      <c r="BM286">
        <f>IF('ALL-Students'!BM289='Master Answer Key'!$B288, 1, 0)</f>
        <v>1</v>
      </c>
      <c r="BN286">
        <f>IF('ALL-Students'!BN289='Master Answer Key'!$B288, 1, 0)</f>
        <v>1</v>
      </c>
      <c r="BO286">
        <f>IF('ALL-Students'!BO289='Master Answer Key'!$B288, 1, 0)</f>
        <v>1</v>
      </c>
      <c r="BP286">
        <f>IF('ALL-Students'!BP289='Master Answer Key'!$B288, 1, 0)</f>
        <v>1</v>
      </c>
      <c r="BQ286">
        <f>IF('ALL-Students'!BQ289='Master Answer Key'!$B288, 1, 0)</f>
        <v>1</v>
      </c>
      <c r="BR286">
        <f>IF('ALL-Students'!BR289='Master Answer Key'!$B288, 1, 0)</f>
        <v>1</v>
      </c>
      <c r="BS286">
        <f>IF('ALL-Students'!BS289='Master Answer Key'!$B288, 1, 0)</f>
        <v>1</v>
      </c>
      <c r="BT286">
        <f>IF('ALL-Students'!BT289='Master Answer Key'!$B288, 1, 0)</f>
        <v>0</v>
      </c>
      <c r="BU286">
        <f>IF('ALL-Students'!BU289='Master Answer Key'!$B288, 1, 0)</f>
        <v>0</v>
      </c>
      <c r="BV286">
        <f>IF('ALL-Students'!BV289='Master Answer Key'!$B288, 1, 0)</f>
        <v>0</v>
      </c>
      <c r="BW286">
        <f>IF('ALL-Students'!BW289='Master Answer Key'!$B288, 1, 0)</f>
        <v>1</v>
      </c>
      <c r="BX286">
        <f>IF('ALL-Students'!BX289='Master Answer Key'!$B288, 1, 0)</f>
        <v>1</v>
      </c>
      <c r="BY286">
        <f>IF('ALL-Students'!BY289='Master Answer Key'!$B288, 1, 0)</f>
        <v>1</v>
      </c>
      <c r="BZ286">
        <f>IF('ALL-Students'!BZ289='Master Answer Key'!$B288, 1, 0)</f>
        <v>1</v>
      </c>
      <c r="CA286">
        <f>IF('ALL-Students'!CA289='Master Answer Key'!$B288, 1, 0)</f>
        <v>1</v>
      </c>
      <c r="CB286">
        <f>IF('ALL-Students'!CB289='Master Answer Key'!$B288, 1, 0)</f>
        <v>1</v>
      </c>
      <c r="CC286">
        <f>IF('ALL-Students'!CC289='Master Answer Key'!$B288, 1, 0)</f>
        <v>0</v>
      </c>
    </row>
    <row r="287">
      <c r="A287" s="5" t="s">
        <v>391</v>
      </c>
      <c r="B287">
        <f>IF('ALL-Students'!B290='Master Answer Key'!$B289, 1, 0)</f>
        <v>1</v>
      </c>
      <c r="C287">
        <f>IF('ALL-Students'!C290='Master Answer Key'!$B289, 1, 0)</f>
        <v>1</v>
      </c>
      <c r="D287">
        <f>IF('ALL-Students'!D290='Master Answer Key'!$B289, 1, 0)</f>
        <v>1</v>
      </c>
      <c r="E287">
        <f>IF('ALL-Students'!E290='Master Answer Key'!$B289, 1, 0)</f>
        <v>1</v>
      </c>
      <c r="F287">
        <f>IF('ALL-Students'!F290='Master Answer Key'!$B289, 1, 0)</f>
        <v>1</v>
      </c>
      <c r="G287">
        <f>IF('ALL-Students'!G290='Master Answer Key'!$B289, 1, 0)</f>
        <v>0</v>
      </c>
      <c r="H287">
        <f>IF('ALL-Students'!H290='Master Answer Key'!$B289, 1, 0)</f>
        <v>1</v>
      </c>
      <c r="I287">
        <f>IF('ALL-Students'!I290='Master Answer Key'!$B289, 1, 0)</f>
        <v>1</v>
      </c>
      <c r="J287">
        <f>IF('ALL-Students'!J290='Master Answer Key'!$B289, 1, 0)</f>
        <v>1</v>
      </c>
      <c r="K287">
        <f>IF('ALL-Students'!K290='Master Answer Key'!$B289, 1, 0)</f>
        <v>0</v>
      </c>
      <c r="L287">
        <f>IF('ALL-Students'!L290='Master Answer Key'!$B289, 1, 0)</f>
        <v>1</v>
      </c>
      <c r="M287">
        <f>IF('ALL-Students'!M290='Master Answer Key'!$B289, 1, 0)</f>
        <v>1</v>
      </c>
      <c r="N287">
        <f>IF('ALL-Students'!N290='Master Answer Key'!$B289, 1, 0)</f>
        <v>1</v>
      </c>
      <c r="O287">
        <f>IF('ALL-Students'!O290='Master Answer Key'!$B289, 1, 0)</f>
        <v>1</v>
      </c>
      <c r="P287">
        <f>IF('ALL-Students'!P290='Master Answer Key'!$B289, 1, 0)</f>
        <v>1</v>
      </c>
      <c r="Q287">
        <f>IF('ALL-Students'!Q290='Master Answer Key'!$B289, 1, 0)</f>
        <v>1</v>
      </c>
      <c r="R287">
        <f>IF('ALL-Students'!R290='Master Answer Key'!$B289, 1, 0)</f>
        <v>1</v>
      </c>
      <c r="S287">
        <f>IF('ALL-Students'!S290='Master Answer Key'!$B289, 1, 0)</f>
        <v>1</v>
      </c>
      <c r="T287">
        <f>IF('ALL-Students'!T290='Master Answer Key'!$B289, 1, 0)</f>
        <v>1</v>
      </c>
      <c r="U287">
        <f>IF('ALL-Students'!U290='Master Answer Key'!$B289, 1, 0)</f>
        <v>1</v>
      </c>
      <c r="V287">
        <f>IF('ALL-Students'!V290='Master Answer Key'!$B289, 1, 0)</f>
        <v>1</v>
      </c>
      <c r="W287">
        <f>IF('ALL-Students'!W290='Master Answer Key'!$B289, 1, 0)</f>
        <v>0</v>
      </c>
      <c r="X287">
        <f>IF('ALL-Students'!X290='Master Answer Key'!$B289, 1, 0)</f>
        <v>1</v>
      </c>
      <c r="Y287">
        <f>IF('ALL-Students'!Y290='Master Answer Key'!$B289, 1, 0)</f>
        <v>0</v>
      </c>
      <c r="Z287">
        <f>IF('ALL-Students'!Z290='Master Answer Key'!$B289, 1, 0)</f>
        <v>0</v>
      </c>
      <c r="AA287">
        <f>IF('ALL-Students'!AA290='Master Answer Key'!$B289, 1, 0)</f>
        <v>1</v>
      </c>
      <c r="AB287">
        <f>IF('ALL-Students'!AB290='Master Answer Key'!$B289, 1, 0)</f>
        <v>1</v>
      </c>
      <c r="AC287">
        <f>IF('ALL-Students'!AC290='Master Answer Key'!$B289, 1, 0)</f>
        <v>1</v>
      </c>
      <c r="AD287">
        <f>IF('ALL-Students'!AD290='Master Answer Key'!$B289, 1, 0)</f>
        <v>1</v>
      </c>
      <c r="AE287">
        <f>IF('ALL-Students'!AE290='Master Answer Key'!$B289, 1, 0)</f>
        <v>0</v>
      </c>
      <c r="AF287">
        <f>IF('ALL-Students'!AF290='Master Answer Key'!$B289, 1, 0)</f>
        <v>1</v>
      </c>
      <c r="AG287">
        <f>IF('ALL-Students'!AG290='Master Answer Key'!$B289, 1, 0)</f>
        <v>1</v>
      </c>
      <c r="AH287">
        <f>IF('ALL-Students'!AH290='Master Answer Key'!$B289, 1, 0)</f>
        <v>1</v>
      </c>
      <c r="AI287">
        <f>IF('ALL-Students'!AI290='Master Answer Key'!$B289, 1, 0)</f>
        <v>1</v>
      </c>
      <c r="AJ287">
        <f>IF('ALL-Students'!AJ290='Master Answer Key'!$B289, 1, 0)</f>
        <v>1</v>
      </c>
      <c r="AK287">
        <f>IF('ALL-Students'!AK290='Master Answer Key'!$B289, 1, 0)</f>
        <v>1</v>
      </c>
      <c r="AL287">
        <f>IF('ALL-Students'!AL290='Master Answer Key'!$B289, 1, 0)</f>
        <v>1</v>
      </c>
      <c r="AM287">
        <f>IF('ALL-Students'!AM290='Master Answer Key'!$B289, 1, 0)</f>
        <v>1</v>
      </c>
      <c r="AN287">
        <f>IF('ALL-Students'!AN290='Master Answer Key'!$B289, 1, 0)</f>
        <v>0</v>
      </c>
      <c r="AO287">
        <f>IF('ALL-Students'!AO290='Master Answer Key'!$B289, 1, 0)</f>
        <v>1</v>
      </c>
      <c r="AP287">
        <f>IF('ALL-Students'!AP290='Master Answer Key'!$B289, 1, 0)</f>
        <v>1</v>
      </c>
      <c r="AQ287">
        <f>IF('ALL-Students'!AQ290='Master Answer Key'!$B289, 1, 0)</f>
        <v>1</v>
      </c>
      <c r="AR287">
        <f>IF('ALL-Students'!AR290='Master Answer Key'!$B289, 1, 0)</f>
        <v>1</v>
      </c>
      <c r="AS287">
        <f>IF('ALL-Students'!AS290='Master Answer Key'!$B289, 1, 0)</f>
        <v>0</v>
      </c>
      <c r="AT287">
        <f>IF('ALL-Students'!AT290='Master Answer Key'!$B289, 1, 0)</f>
        <v>1</v>
      </c>
      <c r="AU287">
        <f>IF('ALL-Students'!AU290='Master Answer Key'!$B289, 1, 0)</f>
        <v>1</v>
      </c>
      <c r="AV287">
        <f>IF('ALL-Students'!AV290='Master Answer Key'!$B289, 1, 0)</f>
        <v>0</v>
      </c>
      <c r="AW287">
        <f>IF('ALL-Students'!AW290='Master Answer Key'!$B289, 1, 0)</f>
        <v>1</v>
      </c>
      <c r="AX287">
        <f>IF('ALL-Students'!AX290='Master Answer Key'!$B289, 1, 0)</f>
        <v>1</v>
      </c>
      <c r="AY287">
        <f>IF('ALL-Students'!AY290='Master Answer Key'!$B289, 1, 0)</f>
        <v>1</v>
      </c>
      <c r="AZ287">
        <f>IF('ALL-Students'!AZ290='Master Answer Key'!$B289, 1, 0)</f>
        <v>1</v>
      </c>
      <c r="BA287">
        <f>IF('ALL-Students'!BA290='Master Answer Key'!$B289, 1, 0)</f>
        <v>1</v>
      </c>
      <c r="BB287">
        <f>IF('ALL-Students'!BB290='Master Answer Key'!$B289, 1, 0)</f>
        <v>1</v>
      </c>
      <c r="BC287">
        <f>IF('ALL-Students'!BC290='Master Answer Key'!$B289, 1, 0)</f>
        <v>1</v>
      </c>
      <c r="BD287">
        <f>IF('ALL-Students'!BD290='Master Answer Key'!$B289, 1, 0)</f>
        <v>1</v>
      </c>
      <c r="BE287">
        <f>IF('ALL-Students'!BE290='Master Answer Key'!$B289, 1, 0)</f>
        <v>1</v>
      </c>
      <c r="BF287">
        <f>IF('ALL-Students'!BF290='Master Answer Key'!$B289, 1, 0)</f>
        <v>1</v>
      </c>
      <c r="BG287">
        <f>IF('ALL-Students'!BG290='Master Answer Key'!$B289, 1, 0)</f>
        <v>1</v>
      </c>
      <c r="BH287">
        <f>IF('ALL-Students'!BH290='Master Answer Key'!$B289, 1, 0)</f>
        <v>1</v>
      </c>
      <c r="BI287">
        <f>IF('ALL-Students'!BI290='Master Answer Key'!$B289, 1, 0)</f>
        <v>1</v>
      </c>
      <c r="BJ287">
        <f>IF('ALL-Students'!BJ290='Master Answer Key'!$B289, 1, 0)</f>
        <v>1</v>
      </c>
      <c r="BK287">
        <f>IF('ALL-Students'!BK290='Master Answer Key'!$B289, 1, 0)</f>
        <v>1</v>
      </c>
      <c r="BL287">
        <f>IF('ALL-Students'!BL290='Master Answer Key'!$B289, 1, 0)</f>
        <v>1</v>
      </c>
      <c r="BM287">
        <f>IF('ALL-Students'!BM290='Master Answer Key'!$B289, 1, 0)</f>
        <v>1</v>
      </c>
      <c r="BN287">
        <f>IF('ALL-Students'!BN290='Master Answer Key'!$B289, 1, 0)</f>
        <v>1</v>
      </c>
      <c r="BO287">
        <f>IF('ALL-Students'!BO290='Master Answer Key'!$B289, 1, 0)</f>
        <v>1</v>
      </c>
      <c r="BP287">
        <f>IF('ALL-Students'!BP290='Master Answer Key'!$B289, 1, 0)</f>
        <v>1</v>
      </c>
      <c r="BQ287">
        <f>IF('ALL-Students'!BQ290='Master Answer Key'!$B289, 1, 0)</f>
        <v>1</v>
      </c>
      <c r="BR287">
        <f>IF('ALL-Students'!BR290='Master Answer Key'!$B289, 1, 0)</f>
        <v>1</v>
      </c>
      <c r="BS287">
        <f>IF('ALL-Students'!BS290='Master Answer Key'!$B289, 1, 0)</f>
        <v>1</v>
      </c>
      <c r="BT287">
        <f>IF('ALL-Students'!BT290='Master Answer Key'!$B289, 1, 0)</f>
        <v>1</v>
      </c>
      <c r="BU287">
        <f>IF('ALL-Students'!BU290='Master Answer Key'!$B289, 1, 0)</f>
        <v>1</v>
      </c>
      <c r="BV287">
        <f>IF('ALL-Students'!BV290='Master Answer Key'!$B289, 1, 0)</f>
        <v>0</v>
      </c>
      <c r="BW287">
        <f>IF('ALL-Students'!BW290='Master Answer Key'!$B289, 1, 0)</f>
        <v>1</v>
      </c>
      <c r="BX287">
        <f>IF('ALL-Students'!BX290='Master Answer Key'!$B289, 1, 0)</f>
        <v>1</v>
      </c>
      <c r="BY287">
        <f>IF('ALL-Students'!BY290='Master Answer Key'!$B289, 1, 0)</f>
        <v>1</v>
      </c>
      <c r="BZ287">
        <f>IF('ALL-Students'!BZ290='Master Answer Key'!$B289, 1, 0)</f>
        <v>1</v>
      </c>
      <c r="CA287">
        <f>IF('ALL-Students'!CA290='Master Answer Key'!$B289, 1, 0)</f>
        <v>1</v>
      </c>
      <c r="CB287">
        <f>IF('ALL-Students'!CB290='Master Answer Key'!$B289, 1, 0)</f>
        <v>1</v>
      </c>
      <c r="CC287">
        <f>IF('ALL-Students'!CC290='Master Answer Key'!$B289, 1, 0)</f>
        <v>1</v>
      </c>
    </row>
    <row r="288">
      <c r="A288" s="5" t="s">
        <v>392</v>
      </c>
      <c r="B288">
        <f>IF('ALL-Students'!B291='Master Answer Key'!$B290, 1, 0)</f>
        <v>1</v>
      </c>
      <c r="C288">
        <f>IF('ALL-Students'!C291='Master Answer Key'!$B290, 1, 0)</f>
        <v>1</v>
      </c>
      <c r="D288">
        <f>IF('ALL-Students'!D291='Master Answer Key'!$B290, 1, 0)</f>
        <v>1</v>
      </c>
      <c r="E288">
        <f>IF('ALL-Students'!E291='Master Answer Key'!$B290, 1, 0)</f>
        <v>1</v>
      </c>
      <c r="F288">
        <f>IF('ALL-Students'!F291='Master Answer Key'!$B290, 1, 0)</f>
        <v>1</v>
      </c>
      <c r="G288">
        <f>IF('ALL-Students'!G291='Master Answer Key'!$B290, 1, 0)</f>
        <v>0</v>
      </c>
      <c r="H288">
        <f>IF('ALL-Students'!H291='Master Answer Key'!$B290, 1, 0)</f>
        <v>1</v>
      </c>
      <c r="I288">
        <f>IF('ALL-Students'!I291='Master Answer Key'!$B290, 1, 0)</f>
        <v>1</v>
      </c>
      <c r="J288">
        <f>IF('ALL-Students'!J291='Master Answer Key'!$B290, 1, 0)</f>
        <v>1</v>
      </c>
      <c r="K288">
        <f>IF('ALL-Students'!K291='Master Answer Key'!$B290, 1, 0)</f>
        <v>0</v>
      </c>
      <c r="L288">
        <f>IF('ALL-Students'!L291='Master Answer Key'!$B290, 1, 0)</f>
        <v>0</v>
      </c>
      <c r="M288">
        <f>IF('ALL-Students'!M291='Master Answer Key'!$B290, 1, 0)</f>
        <v>1</v>
      </c>
      <c r="N288">
        <f>IF('ALL-Students'!N291='Master Answer Key'!$B290, 1, 0)</f>
        <v>1</v>
      </c>
      <c r="O288">
        <f>IF('ALL-Students'!O291='Master Answer Key'!$B290, 1, 0)</f>
        <v>1</v>
      </c>
      <c r="P288">
        <f>IF('ALL-Students'!P291='Master Answer Key'!$B290, 1, 0)</f>
        <v>1</v>
      </c>
      <c r="Q288">
        <f>IF('ALL-Students'!Q291='Master Answer Key'!$B290, 1, 0)</f>
        <v>1</v>
      </c>
      <c r="R288">
        <f>IF('ALL-Students'!R291='Master Answer Key'!$B290, 1, 0)</f>
        <v>0</v>
      </c>
      <c r="S288">
        <f>IF('ALL-Students'!S291='Master Answer Key'!$B290, 1, 0)</f>
        <v>1</v>
      </c>
      <c r="T288">
        <f>IF('ALL-Students'!T291='Master Answer Key'!$B290, 1, 0)</f>
        <v>0</v>
      </c>
      <c r="U288">
        <f>IF('ALL-Students'!U291='Master Answer Key'!$B290, 1, 0)</f>
        <v>1</v>
      </c>
      <c r="V288">
        <f>IF('ALL-Students'!V291='Master Answer Key'!$B290, 1, 0)</f>
        <v>1</v>
      </c>
      <c r="W288">
        <f>IF('ALL-Students'!W291='Master Answer Key'!$B290, 1, 0)</f>
        <v>0</v>
      </c>
      <c r="X288">
        <f>IF('ALL-Students'!X291='Master Answer Key'!$B290, 1, 0)</f>
        <v>0</v>
      </c>
      <c r="Y288">
        <f>IF('ALL-Students'!Y291='Master Answer Key'!$B290, 1, 0)</f>
        <v>0</v>
      </c>
      <c r="Z288">
        <f>IF('ALL-Students'!Z291='Master Answer Key'!$B290, 1, 0)</f>
        <v>0</v>
      </c>
      <c r="AA288">
        <f>IF('ALL-Students'!AA291='Master Answer Key'!$B290, 1, 0)</f>
        <v>1</v>
      </c>
      <c r="AB288">
        <f>IF('ALL-Students'!AB291='Master Answer Key'!$B290, 1, 0)</f>
        <v>1</v>
      </c>
      <c r="AC288">
        <f>IF('ALL-Students'!AC291='Master Answer Key'!$B290, 1, 0)</f>
        <v>1</v>
      </c>
      <c r="AD288">
        <f>IF('ALL-Students'!AD291='Master Answer Key'!$B290, 1, 0)</f>
        <v>1</v>
      </c>
      <c r="AE288">
        <f>IF('ALL-Students'!AE291='Master Answer Key'!$B290, 1, 0)</f>
        <v>0</v>
      </c>
      <c r="AF288">
        <f>IF('ALL-Students'!AF291='Master Answer Key'!$B290, 1, 0)</f>
        <v>0</v>
      </c>
      <c r="AG288">
        <f>IF('ALL-Students'!AG291='Master Answer Key'!$B290, 1, 0)</f>
        <v>0</v>
      </c>
      <c r="AH288">
        <f>IF('ALL-Students'!AH291='Master Answer Key'!$B290, 1, 0)</f>
        <v>1</v>
      </c>
      <c r="AI288">
        <f>IF('ALL-Students'!AI291='Master Answer Key'!$B290, 1, 0)</f>
        <v>1</v>
      </c>
      <c r="AJ288">
        <f>IF('ALL-Students'!AJ291='Master Answer Key'!$B290, 1, 0)</f>
        <v>1</v>
      </c>
      <c r="AK288">
        <f>IF('ALL-Students'!AK291='Master Answer Key'!$B290, 1, 0)</f>
        <v>1</v>
      </c>
      <c r="AL288">
        <f>IF('ALL-Students'!AL291='Master Answer Key'!$B290, 1, 0)</f>
        <v>1</v>
      </c>
      <c r="AM288">
        <f>IF('ALL-Students'!AM291='Master Answer Key'!$B290, 1, 0)</f>
        <v>1</v>
      </c>
      <c r="AN288">
        <f>IF('ALL-Students'!AN291='Master Answer Key'!$B290, 1, 0)</f>
        <v>0</v>
      </c>
      <c r="AO288">
        <f>IF('ALL-Students'!AO291='Master Answer Key'!$B290, 1, 0)</f>
        <v>1</v>
      </c>
      <c r="AP288">
        <f>IF('ALL-Students'!AP291='Master Answer Key'!$B290, 1, 0)</f>
        <v>0</v>
      </c>
      <c r="AQ288">
        <f>IF('ALL-Students'!AQ291='Master Answer Key'!$B290, 1, 0)</f>
        <v>1</v>
      </c>
      <c r="AR288">
        <f>IF('ALL-Students'!AR291='Master Answer Key'!$B290, 1, 0)</f>
        <v>1</v>
      </c>
      <c r="AS288">
        <f>IF('ALL-Students'!AS291='Master Answer Key'!$B290, 1, 0)</f>
        <v>0</v>
      </c>
      <c r="AT288">
        <f>IF('ALL-Students'!AT291='Master Answer Key'!$B290, 1, 0)</f>
        <v>1</v>
      </c>
      <c r="AU288">
        <f>IF('ALL-Students'!AU291='Master Answer Key'!$B290, 1, 0)</f>
        <v>1</v>
      </c>
      <c r="AV288">
        <f>IF('ALL-Students'!AV291='Master Answer Key'!$B290, 1, 0)</f>
        <v>0</v>
      </c>
      <c r="AW288">
        <f>IF('ALL-Students'!AW291='Master Answer Key'!$B290, 1, 0)</f>
        <v>1</v>
      </c>
      <c r="AX288">
        <f>IF('ALL-Students'!AX291='Master Answer Key'!$B290, 1, 0)</f>
        <v>1</v>
      </c>
      <c r="AY288">
        <f>IF('ALL-Students'!AY291='Master Answer Key'!$B290, 1, 0)</f>
        <v>1</v>
      </c>
      <c r="AZ288">
        <f>IF('ALL-Students'!AZ291='Master Answer Key'!$B290, 1, 0)</f>
        <v>1</v>
      </c>
      <c r="BA288">
        <f>IF('ALL-Students'!BA291='Master Answer Key'!$B290, 1, 0)</f>
        <v>1</v>
      </c>
      <c r="BB288">
        <f>IF('ALL-Students'!BB291='Master Answer Key'!$B290, 1, 0)</f>
        <v>1</v>
      </c>
      <c r="BC288">
        <f>IF('ALL-Students'!BC291='Master Answer Key'!$B290, 1, 0)</f>
        <v>1</v>
      </c>
      <c r="BD288">
        <f>IF('ALL-Students'!BD291='Master Answer Key'!$B290, 1, 0)</f>
        <v>1</v>
      </c>
      <c r="BE288">
        <f>IF('ALL-Students'!BE291='Master Answer Key'!$B290, 1, 0)</f>
        <v>1</v>
      </c>
      <c r="BF288">
        <f>IF('ALL-Students'!BF291='Master Answer Key'!$B290, 1, 0)</f>
        <v>1</v>
      </c>
      <c r="BG288">
        <f>IF('ALL-Students'!BG291='Master Answer Key'!$B290, 1, 0)</f>
        <v>0</v>
      </c>
      <c r="BH288">
        <f>IF('ALL-Students'!BH291='Master Answer Key'!$B290, 1, 0)</f>
        <v>1</v>
      </c>
      <c r="BI288">
        <f>IF('ALL-Students'!BI291='Master Answer Key'!$B290, 1, 0)</f>
        <v>1</v>
      </c>
      <c r="BJ288">
        <f>IF('ALL-Students'!BJ291='Master Answer Key'!$B290, 1, 0)</f>
        <v>1</v>
      </c>
      <c r="BK288">
        <f>IF('ALL-Students'!BK291='Master Answer Key'!$B290, 1, 0)</f>
        <v>1</v>
      </c>
      <c r="BL288">
        <f>IF('ALL-Students'!BL291='Master Answer Key'!$B290, 1, 0)</f>
        <v>1</v>
      </c>
      <c r="BM288">
        <f>IF('ALL-Students'!BM291='Master Answer Key'!$B290, 1, 0)</f>
        <v>1</v>
      </c>
      <c r="BN288">
        <f>IF('ALL-Students'!BN291='Master Answer Key'!$B290, 1, 0)</f>
        <v>1</v>
      </c>
      <c r="BO288">
        <f>IF('ALL-Students'!BO291='Master Answer Key'!$B290, 1, 0)</f>
        <v>1</v>
      </c>
      <c r="BP288">
        <f>IF('ALL-Students'!BP291='Master Answer Key'!$B290, 1, 0)</f>
        <v>1</v>
      </c>
      <c r="BQ288">
        <f>IF('ALL-Students'!BQ291='Master Answer Key'!$B290, 1, 0)</f>
        <v>1</v>
      </c>
      <c r="BR288">
        <f>IF('ALL-Students'!BR291='Master Answer Key'!$B290, 1, 0)</f>
        <v>1</v>
      </c>
      <c r="BS288">
        <f>IF('ALL-Students'!BS291='Master Answer Key'!$B290, 1, 0)</f>
        <v>1</v>
      </c>
      <c r="BT288">
        <f>IF('ALL-Students'!BT291='Master Answer Key'!$B290, 1, 0)</f>
        <v>1</v>
      </c>
      <c r="BU288">
        <f>IF('ALL-Students'!BU291='Master Answer Key'!$B290, 1, 0)</f>
        <v>1</v>
      </c>
      <c r="BV288">
        <f>IF('ALL-Students'!BV291='Master Answer Key'!$B290, 1, 0)</f>
        <v>1</v>
      </c>
      <c r="BW288">
        <f>IF('ALL-Students'!BW291='Master Answer Key'!$B290, 1, 0)</f>
        <v>1</v>
      </c>
      <c r="BX288">
        <f>IF('ALL-Students'!BX291='Master Answer Key'!$B290, 1, 0)</f>
        <v>1</v>
      </c>
      <c r="BY288">
        <f>IF('ALL-Students'!BY291='Master Answer Key'!$B290, 1, 0)</f>
        <v>0</v>
      </c>
      <c r="BZ288">
        <f>IF('ALL-Students'!BZ291='Master Answer Key'!$B290, 1, 0)</f>
        <v>1</v>
      </c>
      <c r="CA288">
        <f>IF('ALL-Students'!CA291='Master Answer Key'!$B290, 1, 0)</f>
        <v>1</v>
      </c>
      <c r="CB288">
        <f>IF('ALL-Students'!CB291='Master Answer Key'!$B290, 1, 0)</f>
        <v>1</v>
      </c>
      <c r="CC288">
        <f>IF('ALL-Students'!CC291='Master Answer Key'!$B290, 1, 0)</f>
        <v>1</v>
      </c>
    </row>
    <row r="289">
      <c r="A289" s="5" t="s">
        <v>393</v>
      </c>
      <c r="B289">
        <f>IF('ALL-Students'!B292='Master Answer Key'!$B291, 1, 0)</f>
        <v>1</v>
      </c>
      <c r="C289">
        <f>IF('ALL-Students'!C292='Master Answer Key'!$B291, 1, 0)</f>
        <v>1</v>
      </c>
      <c r="D289">
        <f>IF('ALL-Students'!D292='Master Answer Key'!$B291, 1, 0)</f>
        <v>1</v>
      </c>
      <c r="E289">
        <f>IF('ALL-Students'!E292='Master Answer Key'!$B291, 1, 0)</f>
        <v>1</v>
      </c>
      <c r="F289">
        <f>IF('ALL-Students'!F292='Master Answer Key'!$B291, 1, 0)</f>
        <v>1</v>
      </c>
      <c r="G289">
        <f>IF('ALL-Students'!G292='Master Answer Key'!$B291, 1, 0)</f>
        <v>0</v>
      </c>
      <c r="H289">
        <f>IF('ALL-Students'!H292='Master Answer Key'!$B291, 1, 0)</f>
        <v>1</v>
      </c>
      <c r="I289">
        <f>IF('ALL-Students'!I292='Master Answer Key'!$B291, 1, 0)</f>
        <v>0</v>
      </c>
      <c r="J289">
        <f>IF('ALL-Students'!J292='Master Answer Key'!$B291, 1, 0)</f>
        <v>1</v>
      </c>
      <c r="K289">
        <f>IF('ALL-Students'!K292='Master Answer Key'!$B291, 1, 0)</f>
        <v>1</v>
      </c>
      <c r="L289">
        <f>IF('ALL-Students'!L292='Master Answer Key'!$B291, 1, 0)</f>
        <v>1</v>
      </c>
      <c r="M289">
        <f>IF('ALL-Students'!M292='Master Answer Key'!$B291, 1, 0)</f>
        <v>1</v>
      </c>
      <c r="N289">
        <f>IF('ALL-Students'!N292='Master Answer Key'!$B291, 1, 0)</f>
        <v>0</v>
      </c>
      <c r="O289">
        <f>IF('ALL-Students'!O292='Master Answer Key'!$B291, 1, 0)</f>
        <v>1</v>
      </c>
      <c r="P289">
        <f>IF('ALL-Students'!P292='Master Answer Key'!$B291, 1, 0)</f>
        <v>0</v>
      </c>
      <c r="Q289">
        <f>IF('ALL-Students'!Q292='Master Answer Key'!$B291, 1, 0)</f>
        <v>0</v>
      </c>
      <c r="R289">
        <f>IF('ALL-Students'!R292='Master Answer Key'!$B291, 1, 0)</f>
        <v>0</v>
      </c>
      <c r="S289">
        <f>IF('ALL-Students'!S292='Master Answer Key'!$B291, 1, 0)</f>
        <v>1</v>
      </c>
      <c r="T289">
        <f>IF('ALL-Students'!T292='Master Answer Key'!$B291, 1, 0)</f>
        <v>0</v>
      </c>
      <c r="U289">
        <f>IF('ALL-Students'!U292='Master Answer Key'!$B291, 1, 0)</f>
        <v>1</v>
      </c>
      <c r="V289">
        <f>IF('ALL-Students'!V292='Master Answer Key'!$B291, 1, 0)</f>
        <v>1</v>
      </c>
      <c r="W289">
        <f>IF('ALL-Students'!W292='Master Answer Key'!$B291, 1, 0)</f>
        <v>0</v>
      </c>
      <c r="X289">
        <f>IF('ALL-Students'!X292='Master Answer Key'!$B291, 1, 0)</f>
        <v>1</v>
      </c>
      <c r="Y289">
        <f>IF('ALL-Students'!Y292='Master Answer Key'!$B291, 1, 0)</f>
        <v>0</v>
      </c>
      <c r="Z289">
        <f>IF('ALL-Students'!Z292='Master Answer Key'!$B291, 1, 0)</f>
        <v>0</v>
      </c>
      <c r="AA289">
        <f>IF('ALL-Students'!AA292='Master Answer Key'!$B291, 1, 0)</f>
        <v>1</v>
      </c>
      <c r="AB289">
        <f>IF('ALL-Students'!AB292='Master Answer Key'!$B291, 1, 0)</f>
        <v>1</v>
      </c>
      <c r="AC289">
        <f>IF('ALL-Students'!AC292='Master Answer Key'!$B291, 1, 0)</f>
        <v>1</v>
      </c>
      <c r="AD289">
        <f>IF('ALL-Students'!AD292='Master Answer Key'!$B291, 1, 0)</f>
        <v>1</v>
      </c>
      <c r="AE289">
        <f>IF('ALL-Students'!AE292='Master Answer Key'!$B291, 1, 0)</f>
        <v>1</v>
      </c>
      <c r="AF289">
        <f>IF('ALL-Students'!AF292='Master Answer Key'!$B291, 1, 0)</f>
        <v>1</v>
      </c>
      <c r="AG289">
        <f>IF('ALL-Students'!AG292='Master Answer Key'!$B291, 1, 0)</f>
        <v>0</v>
      </c>
      <c r="AH289">
        <f>IF('ALL-Students'!AH292='Master Answer Key'!$B291, 1, 0)</f>
        <v>1</v>
      </c>
      <c r="AI289">
        <f>IF('ALL-Students'!AI292='Master Answer Key'!$B291, 1, 0)</f>
        <v>1</v>
      </c>
      <c r="AJ289">
        <f>IF('ALL-Students'!AJ292='Master Answer Key'!$B291, 1, 0)</f>
        <v>1</v>
      </c>
      <c r="AK289">
        <f>IF('ALL-Students'!AK292='Master Answer Key'!$B291, 1, 0)</f>
        <v>1</v>
      </c>
      <c r="AL289">
        <f>IF('ALL-Students'!AL292='Master Answer Key'!$B291, 1, 0)</f>
        <v>0</v>
      </c>
      <c r="AM289">
        <f>IF('ALL-Students'!AM292='Master Answer Key'!$B291, 1, 0)</f>
        <v>0</v>
      </c>
      <c r="AN289">
        <f>IF('ALL-Students'!AN292='Master Answer Key'!$B291, 1, 0)</f>
        <v>0</v>
      </c>
      <c r="AO289">
        <f>IF('ALL-Students'!AO292='Master Answer Key'!$B291, 1, 0)</f>
        <v>1</v>
      </c>
      <c r="AP289">
        <f>IF('ALL-Students'!AP292='Master Answer Key'!$B291, 1, 0)</f>
        <v>1</v>
      </c>
      <c r="AQ289">
        <f>IF('ALL-Students'!AQ292='Master Answer Key'!$B291, 1, 0)</f>
        <v>1</v>
      </c>
      <c r="AR289">
        <f>IF('ALL-Students'!AR292='Master Answer Key'!$B291, 1, 0)</f>
        <v>1</v>
      </c>
      <c r="AS289">
        <f>IF('ALL-Students'!AS292='Master Answer Key'!$B291, 1, 0)</f>
        <v>0</v>
      </c>
      <c r="AT289">
        <f>IF('ALL-Students'!AT292='Master Answer Key'!$B291, 1, 0)</f>
        <v>1</v>
      </c>
      <c r="AU289">
        <f>IF('ALL-Students'!AU292='Master Answer Key'!$B291, 1, 0)</f>
        <v>1</v>
      </c>
      <c r="AV289">
        <f>IF('ALL-Students'!AV292='Master Answer Key'!$B291, 1, 0)</f>
        <v>0</v>
      </c>
      <c r="AW289">
        <f>IF('ALL-Students'!AW292='Master Answer Key'!$B291, 1, 0)</f>
        <v>1</v>
      </c>
      <c r="AX289">
        <f>IF('ALL-Students'!AX292='Master Answer Key'!$B291, 1, 0)</f>
        <v>1</v>
      </c>
      <c r="AY289">
        <f>IF('ALL-Students'!AY292='Master Answer Key'!$B291, 1, 0)</f>
        <v>1</v>
      </c>
      <c r="AZ289">
        <f>IF('ALL-Students'!AZ292='Master Answer Key'!$B291, 1, 0)</f>
        <v>1</v>
      </c>
      <c r="BA289">
        <f>IF('ALL-Students'!BA292='Master Answer Key'!$B291, 1, 0)</f>
        <v>1</v>
      </c>
      <c r="BB289">
        <f>IF('ALL-Students'!BB292='Master Answer Key'!$B291, 1, 0)</f>
        <v>1</v>
      </c>
      <c r="BC289">
        <f>IF('ALL-Students'!BC292='Master Answer Key'!$B291, 1, 0)</f>
        <v>1</v>
      </c>
      <c r="BD289">
        <f>IF('ALL-Students'!BD292='Master Answer Key'!$B291, 1, 0)</f>
        <v>1</v>
      </c>
      <c r="BE289">
        <f>IF('ALL-Students'!BE292='Master Answer Key'!$B291, 1, 0)</f>
        <v>1</v>
      </c>
      <c r="BF289">
        <f>IF('ALL-Students'!BF292='Master Answer Key'!$B291, 1, 0)</f>
        <v>1</v>
      </c>
      <c r="BG289">
        <f>IF('ALL-Students'!BG292='Master Answer Key'!$B291, 1, 0)</f>
        <v>1</v>
      </c>
      <c r="BH289">
        <f>IF('ALL-Students'!BH292='Master Answer Key'!$B291, 1, 0)</f>
        <v>1</v>
      </c>
      <c r="BI289">
        <f>IF('ALL-Students'!BI292='Master Answer Key'!$B291, 1, 0)</f>
        <v>1</v>
      </c>
      <c r="BJ289">
        <f>IF('ALL-Students'!BJ292='Master Answer Key'!$B291, 1, 0)</f>
        <v>1</v>
      </c>
      <c r="BK289">
        <f>IF('ALL-Students'!BK292='Master Answer Key'!$B291, 1, 0)</f>
        <v>1</v>
      </c>
      <c r="BL289">
        <f>IF('ALL-Students'!BL292='Master Answer Key'!$B291, 1, 0)</f>
        <v>1</v>
      </c>
      <c r="BM289">
        <f>IF('ALL-Students'!BM292='Master Answer Key'!$B291, 1, 0)</f>
        <v>1</v>
      </c>
      <c r="BN289">
        <f>IF('ALL-Students'!BN292='Master Answer Key'!$B291, 1, 0)</f>
        <v>1</v>
      </c>
      <c r="BO289">
        <f>IF('ALL-Students'!BO292='Master Answer Key'!$B291, 1, 0)</f>
        <v>1</v>
      </c>
      <c r="BP289">
        <f>IF('ALL-Students'!BP292='Master Answer Key'!$B291, 1, 0)</f>
        <v>1</v>
      </c>
      <c r="BQ289">
        <f>IF('ALL-Students'!BQ292='Master Answer Key'!$B291, 1, 0)</f>
        <v>1</v>
      </c>
      <c r="BR289">
        <f>IF('ALL-Students'!BR292='Master Answer Key'!$B291, 1, 0)</f>
        <v>1</v>
      </c>
      <c r="BS289">
        <f>IF('ALL-Students'!BS292='Master Answer Key'!$B291, 1, 0)</f>
        <v>1</v>
      </c>
      <c r="BT289">
        <f>IF('ALL-Students'!BT292='Master Answer Key'!$B291, 1, 0)</f>
        <v>1</v>
      </c>
      <c r="BU289">
        <f>IF('ALL-Students'!BU292='Master Answer Key'!$B291, 1, 0)</f>
        <v>1</v>
      </c>
      <c r="BV289">
        <f>IF('ALL-Students'!BV292='Master Answer Key'!$B291, 1, 0)</f>
        <v>1</v>
      </c>
      <c r="BW289">
        <f>IF('ALL-Students'!BW292='Master Answer Key'!$B291, 1, 0)</f>
        <v>1</v>
      </c>
      <c r="BX289">
        <f>IF('ALL-Students'!BX292='Master Answer Key'!$B291, 1, 0)</f>
        <v>1</v>
      </c>
      <c r="BY289">
        <f>IF('ALL-Students'!BY292='Master Answer Key'!$B291, 1, 0)</f>
        <v>1</v>
      </c>
      <c r="BZ289">
        <f>IF('ALL-Students'!BZ292='Master Answer Key'!$B291, 1, 0)</f>
        <v>1</v>
      </c>
      <c r="CA289">
        <f>IF('ALL-Students'!CA292='Master Answer Key'!$B291, 1, 0)</f>
        <v>1</v>
      </c>
      <c r="CB289">
        <f>IF('ALL-Students'!CB292='Master Answer Key'!$B291, 1, 0)</f>
        <v>1</v>
      </c>
      <c r="CC289">
        <f>IF('ALL-Students'!CC292='Master Answer Key'!$B291, 1, 0)</f>
        <v>1</v>
      </c>
    </row>
    <row r="290">
      <c r="A290" s="5" t="s">
        <v>394</v>
      </c>
      <c r="B290">
        <f>IF('ALL-Students'!B293='Master Answer Key'!$B292, 1, 0)</f>
        <v>1</v>
      </c>
      <c r="C290">
        <f>IF('ALL-Students'!C293='Master Answer Key'!$B292, 1, 0)</f>
        <v>1</v>
      </c>
      <c r="D290">
        <f>IF('ALL-Students'!D293='Master Answer Key'!$B292, 1, 0)</f>
        <v>1</v>
      </c>
      <c r="E290">
        <f>IF('ALL-Students'!E293='Master Answer Key'!$B292, 1, 0)</f>
        <v>1</v>
      </c>
      <c r="F290">
        <f>IF('ALL-Students'!F293='Master Answer Key'!$B292, 1, 0)</f>
        <v>1</v>
      </c>
      <c r="G290">
        <f>IF('ALL-Students'!G293='Master Answer Key'!$B292, 1, 0)</f>
        <v>0</v>
      </c>
      <c r="H290">
        <f>IF('ALL-Students'!H293='Master Answer Key'!$B292, 1, 0)</f>
        <v>1</v>
      </c>
      <c r="I290">
        <f>IF('ALL-Students'!I293='Master Answer Key'!$B292, 1, 0)</f>
        <v>0</v>
      </c>
      <c r="J290">
        <f>IF('ALL-Students'!J293='Master Answer Key'!$B292, 1, 0)</f>
        <v>1</v>
      </c>
      <c r="K290">
        <f>IF('ALL-Students'!K293='Master Answer Key'!$B292, 1, 0)</f>
        <v>1</v>
      </c>
      <c r="L290">
        <f>IF('ALL-Students'!L293='Master Answer Key'!$B292, 1, 0)</f>
        <v>1</v>
      </c>
      <c r="M290">
        <f>IF('ALL-Students'!M293='Master Answer Key'!$B292, 1, 0)</f>
        <v>1</v>
      </c>
      <c r="N290">
        <f>IF('ALL-Students'!N293='Master Answer Key'!$B292, 1, 0)</f>
        <v>0</v>
      </c>
      <c r="O290">
        <f>IF('ALL-Students'!O293='Master Answer Key'!$B292, 1, 0)</f>
        <v>1</v>
      </c>
      <c r="P290">
        <f>IF('ALL-Students'!P293='Master Answer Key'!$B292, 1, 0)</f>
        <v>0</v>
      </c>
      <c r="Q290">
        <f>IF('ALL-Students'!Q293='Master Answer Key'!$B292, 1, 0)</f>
        <v>0</v>
      </c>
      <c r="R290">
        <f>IF('ALL-Students'!R293='Master Answer Key'!$B292, 1, 0)</f>
        <v>0</v>
      </c>
      <c r="S290">
        <f>IF('ALL-Students'!S293='Master Answer Key'!$B292, 1, 0)</f>
        <v>0</v>
      </c>
      <c r="T290">
        <f>IF('ALL-Students'!T293='Master Answer Key'!$B292, 1, 0)</f>
        <v>0</v>
      </c>
      <c r="U290">
        <f>IF('ALL-Students'!U293='Master Answer Key'!$B292, 1, 0)</f>
        <v>1</v>
      </c>
      <c r="V290">
        <f>IF('ALL-Students'!V293='Master Answer Key'!$B292, 1, 0)</f>
        <v>1</v>
      </c>
      <c r="W290">
        <f>IF('ALL-Students'!W293='Master Answer Key'!$B292, 1, 0)</f>
        <v>0</v>
      </c>
      <c r="X290">
        <f>IF('ALL-Students'!X293='Master Answer Key'!$B292, 1, 0)</f>
        <v>0</v>
      </c>
      <c r="Y290">
        <f>IF('ALL-Students'!Y293='Master Answer Key'!$B292, 1, 0)</f>
        <v>0</v>
      </c>
      <c r="Z290">
        <f>IF('ALL-Students'!Z293='Master Answer Key'!$B292, 1, 0)</f>
        <v>0</v>
      </c>
      <c r="AA290">
        <f>IF('ALL-Students'!AA293='Master Answer Key'!$B292, 1, 0)</f>
        <v>1</v>
      </c>
      <c r="AB290">
        <f>IF('ALL-Students'!AB293='Master Answer Key'!$B292, 1, 0)</f>
        <v>1</v>
      </c>
      <c r="AC290">
        <f>IF('ALL-Students'!AC293='Master Answer Key'!$B292, 1, 0)</f>
        <v>1</v>
      </c>
      <c r="AD290">
        <f>IF('ALL-Students'!AD293='Master Answer Key'!$B292, 1, 0)</f>
        <v>1</v>
      </c>
      <c r="AE290">
        <f>IF('ALL-Students'!AE293='Master Answer Key'!$B292, 1, 0)</f>
        <v>1</v>
      </c>
      <c r="AF290">
        <f>IF('ALL-Students'!AF293='Master Answer Key'!$B292, 1, 0)</f>
        <v>0</v>
      </c>
      <c r="AG290">
        <f>IF('ALL-Students'!AG293='Master Answer Key'!$B292, 1, 0)</f>
        <v>0</v>
      </c>
      <c r="AH290">
        <f>IF('ALL-Students'!AH293='Master Answer Key'!$B292, 1, 0)</f>
        <v>1</v>
      </c>
      <c r="AI290">
        <f>IF('ALL-Students'!AI293='Master Answer Key'!$B292, 1, 0)</f>
        <v>1</v>
      </c>
      <c r="AJ290">
        <f>IF('ALL-Students'!AJ293='Master Answer Key'!$B292, 1, 0)</f>
        <v>1</v>
      </c>
      <c r="AK290">
        <f>IF('ALL-Students'!AK293='Master Answer Key'!$B292, 1, 0)</f>
        <v>1</v>
      </c>
      <c r="AL290">
        <f>IF('ALL-Students'!AL293='Master Answer Key'!$B292, 1, 0)</f>
        <v>1</v>
      </c>
      <c r="AM290">
        <f>IF('ALL-Students'!AM293='Master Answer Key'!$B292, 1, 0)</f>
        <v>0</v>
      </c>
      <c r="AN290">
        <f>IF('ALL-Students'!AN293='Master Answer Key'!$B292, 1, 0)</f>
        <v>0</v>
      </c>
      <c r="AO290">
        <f>IF('ALL-Students'!AO293='Master Answer Key'!$B292, 1, 0)</f>
        <v>1</v>
      </c>
      <c r="AP290">
        <f>IF('ALL-Students'!AP293='Master Answer Key'!$B292, 1, 0)</f>
        <v>1</v>
      </c>
      <c r="AQ290">
        <f>IF('ALL-Students'!AQ293='Master Answer Key'!$B292, 1, 0)</f>
        <v>1</v>
      </c>
      <c r="AR290">
        <f>IF('ALL-Students'!AR293='Master Answer Key'!$B292, 1, 0)</f>
        <v>1</v>
      </c>
      <c r="AS290">
        <f>IF('ALL-Students'!AS293='Master Answer Key'!$B292, 1, 0)</f>
        <v>0</v>
      </c>
      <c r="AT290">
        <f>IF('ALL-Students'!AT293='Master Answer Key'!$B292, 1, 0)</f>
        <v>1</v>
      </c>
      <c r="AU290">
        <f>IF('ALL-Students'!AU293='Master Answer Key'!$B292, 1, 0)</f>
        <v>1</v>
      </c>
      <c r="AV290">
        <f>IF('ALL-Students'!AV293='Master Answer Key'!$B292, 1, 0)</f>
        <v>0</v>
      </c>
      <c r="AW290">
        <f>IF('ALL-Students'!AW293='Master Answer Key'!$B292, 1, 0)</f>
        <v>1</v>
      </c>
      <c r="AX290">
        <f>IF('ALL-Students'!AX293='Master Answer Key'!$B292, 1, 0)</f>
        <v>1</v>
      </c>
      <c r="AY290">
        <f>IF('ALL-Students'!AY293='Master Answer Key'!$B292, 1, 0)</f>
        <v>1</v>
      </c>
      <c r="AZ290">
        <f>IF('ALL-Students'!AZ293='Master Answer Key'!$B292, 1, 0)</f>
        <v>1</v>
      </c>
      <c r="BA290">
        <f>IF('ALL-Students'!BA293='Master Answer Key'!$B292, 1, 0)</f>
        <v>1</v>
      </c>
      <c r="BB290">
        <f>IF('ALL-Students'!BB293='Master Answer Key'!$B292, 1, 0)</f>
        <v>1</v>
      </c>
      <c r="BC290">
        <f>IF('ALL-Students'!BC293='Master Answer Key'!$B292, 1, 0)</f>
        <v>1</v>
      </c>
      <c r="BD290">
        <f>IF('ALL-Students'!BD293='Master Answer Key'!$B292, 1, 0)</f>
        <v>1</v>
      </c>
      <c r="BE290">
        <f>IF('ALL-Students'!BE293='Master Answer Key'!$B292, 1, 0)</f>
        <v>1</v>
      </c>
      <c r="BF290">
        <f>IF('ALL-Students'!BF293='Master Answer Key'!$B292, 1, 0)</f>
        <v>1</v>
      </c>
      <c r="BG290">
        <f>IF('ALL-Students'!BG293='Master Answer Key'!$B292, 1, 0)</f>
        <v>1</v>
      </c>
      <c r="BH290">
        <f>IF('ALL-Students'!BH293='Master Answer Key'!$B292, 1, 0)</f>
        <v>1</v>
      </c>
      <c r="BI290">
        <f>IF('ALL-Students'!BI293='Master Answer Key'!$B292, 1, 0)</f>
        <v>1</v>
      </c>
      <c r="BJ290">
        <f>IF('ALL-Students'!BJ293='Master Answer Key'!$B292, 1, 0)</f>
        <v>1</v>
      </c>
      <c r="BK290">
        <f>IF('ALL-Students'!BK293='Master Answer Key'!$B292, 1, 0)</f>
        <v>1</v>
      </c>
      <c r="BL290">
        <f>IF('ALL-Students'!BL293='Master Answer Key'!$B292, 1, 0)</f>
        <v>1</v>
      </c>
      <c r="BM290">
        <f>IF('ALL-Students'!BM293='Master Answer Key'!$B292, 1, 0)</f>
        <v>1</v>
      </c>
      <c r="BN290">
        <f>IF('ALL-Students'!BN293='Master Answer Key'!$B292, 1, 0)</f>
        <v>1</v>
      </c>
      <c r="BO290">
        <f>IF('ALL-Students'!BO293='Master Answer Key'!$B292, 1, 0)</f>
        <v>1</v>
      </c>
      <c r="BP290">
        <f>IF('ALL-Students'!BP293='Master Answer Key'!$B292, 1, 0)</f>
        <v>1</v>
      </c>
      <c r="BQ290">
        <f>IF('ALL-Students'!BQ293='Master Answer Key'!$B292, 1, 0)</f>
        <v>1</v>
      </c>
      <c r="BR290">
        <f>IF('ALL-Students'!BR293='Master Answer Key'!$B292, 1, 0)</f>
        <v>1</v>
      </c>
      <c r="BS290">
        <f>IF('ALL-Students'!BS293='Master Answer Key'!$B292, 1, 0)</f>
        <v>1</v>
      </c>
      <c r="BT290">
        <f>IF('ALL-Students'!BT293='Master Answer Key'!$B292, 1, 0)</f>
        <v>1</v>
      </c>
      <c r="BU290">
        <f>IF('ALL-Students'!BU293='Master Answer Key'!$B292, 1, 0)</f>
        <v>1</v>
      </c>
      <c r="BV290">
        <f>IF('ALL-Students'!BV293='Master Answer Key'!$B292, 1, 0)</f>
        <v>1</v>
      </c>
      <c r="BW290">
        <f>IF('ALL-Students'!BW293='Master Answer Key'!$B292, 1, 0)</f>
        <v>1</v>
      </c>
      <c r="BX290">
        <f>IF('ALL-Students'!BX293='Master Answer Key'!$B292, 1, 0)</f>
        <v>1</v>
      </c>
      <c r="BY290">
        <f>IF('ALL-Students'!BY293='Master Answer Key'!$B292, 1, 0)</f>
        <v>1</v>
      </c>
      <c r="BZ290">
        <f>IF('ALL-Students'!BZ293='Master Answer Key'!$B292, 1, 0)</f>
        <v>1</v>
      </c>
      <c r="CA290">
        <f>IF('ALL-Students'!CA293='Master Answer Key'!$B292, 1, 0)</f>
        <v>1</v>
      </c>
      <c r="CB290">
        <f>IF('ALL-Students'!CB293='Master Answer Key'!$B292, 1, 0)</f>
        <v>1</v>
      </c>
      <c r="CC290">
        <f>IF('ALL-Students'!CC293='Master Answer Key'!$B292, 1, 0)</f>
        <v>1</v>
      </c>
    </row>
    <row r="291">
      <c r="A291" s="5" t="s">
        <v>395</v>
      </c>
      <c r="B291">
        <f>IF('ALL-Students'!B294='Master Answer Key'!$B293, 1, 0)</f>
        <v>1</v>
      </c>
      <c r="C291">
        <f>IF('ALL-Students'!C294='Master Answer Key'!$B293, 1, 0)</f>
        <v>1</v>
      </c>
      <c r="D291">
        <f>IF('ALL-Students'!D294='Master Answer Key'!$B293, 1, 0)</f>
        <v>0</v>
      </c>
      <c r="E291">
        <f>IF('ALL-Students'!E294='Master Answer Key'!$B293, 1, 0)</f>
        <v>1</v>
      </c>
      <c r="F291">
        <f>IF('ALL-Students'!F294='Master Answer Key'!$B293, 1, 0)</f>
        <v>1</v>
      </c>
      <c r="G291">
        <f>IF('ALL-Students'!G294='Master Answer Key'!$B293, 1, 0)</f>
        <v>0</v>
      </c>
      <c r="H291">
        <f>IF('ALL-Students'!H294='Master Answer Key'!$B293, 1, 0)</f>
        <v>1</v>
      </c>
      <c r="I291">
        <f>IF('ALL-Students'!I294='Master Answer Key'!$B293, 1, 0)</f>
        <v>0</v>
      </c>
      <c r="J291">
        <f>IF('ALL-Students'!J294='Master Answer Key'!$B293, 1, 0)</f>
        <v>1</v>
      </c>
      <c r="K291">
        <f>IF('ALL-Students'!K294='Master Answer Key'!$B293, 1, 0)</f>
        <v>1</v>
      </c>
      <c r="L291">
        <f>IF('ALL-Students'!L294='Master Answer Key'!$B293, 1, 0)</f>
        <v>1</v>
      </c>
      <c r="M291">
        <f>IF('ALL-Students'!M294='Master Answer Key'!$B293, 1, 0)</f>
        <v>0</v>
      </c>
      <c r="N291">
        <f>IF('ALL-Students'!N294='Master Answer Key'!$B293, 1, 0)</f>
        <v>1</v>
      </c>
      <c r="O291">
        <f>IF('ALL-Students'!O294='Master Answer Key'!$B293, 1, 0)</f>
        <v>0</v>
      </c>
      <c r="P291">
        <f>IF('ALL-Students'!P294='Master Answer Key'!$B293, 1, 0)</f>
        <v>1</v>
      </c>
      <c r="Q291">
        <f>IF('ALL-Students'!Q294='Master Answer Key'!$B293, 1, 0)</f>
        <v>0</v>
      </c>
      <c r="R291">
        <f>IF('ALL-Students'!R294='Master Answer Key'!$B293, 1, 0)</f>
        <v>0</v>
      </c>
      <c r="S291">
        <f>IF('ALL-Students'!S294='Master Answer Key'!$B293, 1, 0)</f>
        <v>0</v>
      </c>
      <c r="T291">
        <f>IF('ALL-Students'!T294='Master Answer Key'!$B293, 1, 0)</f>
        <v>0</v>
      </c>
      <c r="U291">
        <f>IF('ALL-Students'!U294='Master Answer Key'!$B293, 1, 0)</f>
        <v>0</v>
      </c>
      <c r="V291">
        <f>IF('ALL-Students'!V294='Master Answer Key'!$B293, 1, 0)</f>
        <v>0</v>
      </c>
      <c r="W291">
        <f>IF('ALL-Students'!W294='Master Answer Key'!$B293, 1, 0)</f>
        <v>0</v>
      </c>
      <c r="X291">
        <f>IF('ALL-Students'!X294='Master Answer Key'!$B293, 1, 0)</f>
        <v>1</v>
      </c>
      <c r="Y291">
        <f>IF('ALL-Students'!Y294='Master Answer Key'!$B293, 1, 0)</f>
        <v>0</v>
      </c>
      <c r="Z291">
        <f>IF('ALL-Students'!Z294='Master Answer Key'!$B293, 1, 0)</f>
        <v>0</v>
      </c>
      <c r="AA291">
        <f>IF('ALL-Students'!AA294='Master Answer Key'!$B293, 1, 0)</f>
        <v>1</v>
      </c>
      <c r="AB291">
        <f>IF('ALL-Students'!AB294='Master Answer Key'!$B293, 1, 0)</f>
        <v>1</v>
      </c>
      <c r="AC291">
        <f>IF('ALL-Students'!AC294='Master Answer Key'!$B293, 1, 0)</f>
        <v>1</v>
      </c>
      <c r="AD291">
        <f>IF('ALL-Students'!AD294='Master Answer Key'!$B293, 1, 0)</f>
        <v>1</v>
      </c>
      <c r="AE291">
        <f>IF('ALL-Students'!AE294='Master Answer Key'!$B293, 1, 0)</f>
        <v>1</v>
      </c>
      <c r="AF291">
        <f>IF('ALL-Students'!AF294='Master Answer Key'!$B293, 1, 0)</f>
        <v>1</v>
      </c>
      <c r="AG291">
        <f>IF('ALL-Students'!AG294='Master Answer Key'!$B293, 1, 0)</f>
        <v>1</v>
      </c>
      <c r="AH291">
        <f>IF('ALL-Students'!AH294='Master Answer Key'!$B293, 1, 0)</f>
        <v>0</v>
      </c>
      <c r="AI291">
        <f>IF('ALL-Students'!AI294='Master Answer Key'!$B293, 1, 0)</f>
        <v>1</v>
      </c>
      <c r="AJ291">
        <f>IF('ALL-Students'!AJ294='Master Answer Key'!$B293, 1, 0)</f>
        <v>1</v>
      </c>
      <c r="AK291">
        <f>IF('ALL-Students'!AK294='Master Answer Key'!$B293, 1, 0)</f>
        <v>1</v>
      </c>
      <c r="AL291">
        <f>IF('ALL-Students'!AL294='Master Answer Key'!$B293, 1, 0)</f>
        <v>0</v>
      </c>
      <c r="AM291">
        <f>IF('ALL-Students'!AM294='Master Answer Key'!$B293, 1, 0)</f>
        <v>1</v>
      </c>
      <c r="AN291">
        <f>IF('ALL-Students'!AN294='Master Answer Key'!$B293, 1, 0)</f>
        <v>0</v>
      </c>
      <c r="AO291">
        <f>IF('ALL-Students'!AO294='Master Answer Key'!$B293, 1, 0)</f>
        <v>0</v>
      </c>
      <c r="AP291">
        <f>IF('ALL-Students'!AP294='Master Answer Key'!$B293, 1, 0)</f>
        <v>1</v>
      </c>
      <c r="AQ291">
        <f>IF('ALL-Students'!AQ294='Master Answer Key'!$B293, 1, 0)</f>
        <v>0</v>
      </c>
      <c r="AR291">
        <f>IF('ALL-Students'!AR294='Master Answer Key'!$B293, 1, 0)</f>
        <v>0</v>
      </c>
      <c r="AS291">
        <f>IF('ALL-Students'!AS294='Master Answer Key'!$B293, 1, 0)</f>
        <v>0</v>
      </c>
      <c r="AT291">
        <f>IF('ALL-Students'!AT294='Master Answer Key'!$B293, 1, 0)</f>
        <v>1</v>
      </c>
      <c r="AU291">
        <f>IF('ALL-Students'!AU294='Master Answer Key'!$B293, 1, 0)</f>
        <v>1</v>
      </c>
      <c r="AV291">
        <f>IF('ALL-Students'!AV294='Master Answer Key'!$B293, 1, 0)</f>
        <v>0</v>
      </c>
      <c r="AW291">
        <f>IF('ALL-Students'!AW294='Master Answer Key'!$B293, 1, 0)</f>
        <v>0</v>
      </c>
      <c r="AX291">
        <f>IF('ALL-Students'!AX294='Master Answer Key'!$B293, 1, 0)</f>
        <v>1</v>
      </c>
      <c r="AY291">
        <f>IF('ALL-Students'!AY294='Master Answer Key'!$B293, 1, 0)</f>
        <v>1</v>
      </c>
      <c r="AZ291">
        <f>IF('ALL-Students'!AZ294='Master Answer Key'!$B293, 1, 0)</f>
        <v>0</v>
      </c>
      <c r="BA291">
        <f>IF('ALL-Students'!BA294='Master Answer Key'!$B293, 1, 0)</f>
        <v>1</v>
      </c>
      <c r="BB291">
        <f>IF('ALL-Students'!BB294='Master Answer Key'!$B293, 1, 0)</f>
        <v>0</v>
      </c>
      <c r="BC291">
        <f>IF('ALL-Students'!BC294='Master Answer Key'!$B293, 1, 0)</f>
        <v>0</v>
      </c>
      <c r="BD291">
        <f>IF('ALL-Students'!BD294='Master Answer Key'!$B293, 1, 0)</f>
        <v>1</v>
      </c>
      <c r="BE291">
        <f>IF('ALL-Students'!BE294='Master Answer Key'!$B293, 1, 0)</f>
        <v>1</v>
      </c>
      <c r="BF291">
        <f>IF('ALL-Students'!BF294='Master Answer Key'!$B293, 1, 0)</f>
        <v>0</v>
      </c>
      <c r="BG291">
        <f>IF('ALL-Students'!BG294='Master Answer Key'!$B293, 1, 0)</f>
        <v>1</v>
      </c>
      <c r="BH291">
        <f>IF('ALL-Students'!BH294='Master Answer Key'!$B293, 1, 0)</f>
        <v>1</v>
      </c>
      <c r="BI291">
        <f>IF('ALL-Students'!BI294='Master Answer Key'!$B293, 1, 0)</f>
        <v>1</v>
      </c>
      <c r="BJ291">
        <f>IF('ALL-Students'!BJ294='Master Answer Key'!$B293, 1, 0)</f>
        <v>1</v>
      </c>
      <c r="BK291">
        <f>IF('ALL-Students'!BK294='Master Answer Key'!$B293, 1, 0)</f>
        <v>1</v>
      </c>
      <c r="BL291">
        <f>IF('ALL-Students'!BL294='Master Answer Key'!$B293, 1, 0)</f>
        <v>0</v>
      </c>
      <c r="BM291">
        <f>IF('ALL-Students'!BM294='Master Answer Key'!$B293, 1, 0)</f>
        <v>0</v>
      </c>
      <c r="BN291">
        <f>IF('ALL-Students'!BN294='Master Answer Key'!$B293, 1, 0)</f>
        <v>0</v>
      </c>
      <c r="BO291">
        <f>IF('ALL-Students'!BO294='Master Answer Key'!$B293, 1, 0)</f>
        <v>0</v>
      </c>
      <c r="BP291">
        <f>IF('ALL-Students'!BP294='Master Answer Key'!$B293, 1, 0)</f>
        <v>0</v>
      </c>
      <c r="BQ291">
        <f>IF('ALL-Students'!BQ294='Master Answer Key'!$B293, 1, 0)</f>
        <v>1</v>
      </c>
      <c r="BR291">
        <f>IF('ALL-Students'!BR294='Master Answer Key'!$B293, 1, 0)</f>
        <v>1</v>
      </c>
      <c r="BS291">
        <f>IF('ALL-Students'!BS294='Master Answer Key'!$B293, 1, 0)</f>
        <v>1</v>
      </c>
      <c r="BT291">
        <f>IF('ALL-Students'!BT294='Master Answer Key'!$B293, 1, 0)</f>
        <v>1</v>
      </c>
      <c r="BU291">
        <f>IF('ALL-Students'!BU294='Master Answer Key'!$B293, 1, 0)</f>
        <v>0</v>
      </c>
      <c r="BV291">
        <f>IF('ALL-Students'!BV294='Master Answer Key'!$B293, 1, 0)</f>
        <v>0</v>
      </c>
      <c r="BW291">
        <f>IF('ALL-Students'!BW294='Master Answer Key'!$B293, 1, 0)</f>
        <v>0</v>
      </c>
      <c r="BX291">
        <f>IF('ALL-Students'!BX294='Master Answer Key'!$B293, 1, 0)</f>
        <v>1</v>
      </c>
      <c r="BY291">
        <f>IF('ALL-Students'!BY294='Master Answer Key'!$B293, 1, 0)</f>
        <v>1</v>
      </c>
      <c r="BZ291">
        <f>IF('ALL-Students'!BZ294='Master Answer Key'!$B293, 1, 0)</f>
        <v>0</v>
      </c>
      <c r="CA291">
        <f>IF('ALL-Students'!CA294='Master Answer Key'!$B293, 1, 0)</f>
        <v>0</v>
      </c>
      <c r="CB291">
        <f>IF('ALL-Students'!CB294='Master Answer Key'!$B293, 1, 0)</f>
        <v>0</v>
      </c>
      <c r="CC291">
        <f>IF('ALL-Students'!CC294='Master Answer Key'!$B293, 1, 0)</f>
        <v>1</v>
      </c>
    </row>
    <row r="292">
      <c r="A292" s="5" t="s">
        <v>396</v>
      </c>
      <c r="B292">
        <f>IF('ALL-Students'!B295='Master Answer Key'!$B294, 1, 0)</f>
        <v>1</v>
      </c>
      <c r="C292">
        <f>IF('ALL-Students'!C295='Master Answer Key'!$B294, 1, 0)</f>
        <v>1</v>
      </c>
      <c r="D292">
        <f>IF('ALL-Students'!D295='Master Answer Key'!$B294, 1, 0)</f>
        <v>1</v>
      </c>
      <c r="E292">
        <f>IF('ALL-Students'!E295='Master Answer Key'!$B294, 1, 0)</f>
        <v>1</v>
      </c>
      <c r="F292">
        <f>IF('ALL-Students'!F295='Master Answer Key'!$B294, 1, 0)</f>
        <v>0</v>
      </c>
      <c r="G292">
        <f>IF('ALL-Students'!G295='Master Answer Key'!$B294, 1, 0)</f>
        <v>0</v>
      </c>
      <c r="H292">
        <f>IF('ALL-Students'!H295='Master Answer Key'!$B294, 1, 0)</f>
        <v>1</v>
      </c>
      <c r="I292">
        <f>IF('ALL-Students'!I295='Master Answer Key'!$B294, 1, 0)</f>
        <v>1</v>
      </c>
      <c r="J292">
        <f>IF('ALL-Students'!J295='Master Answer Key'!$B294, 1, 0)</f>
        <v>1</v>
      </c>
      <c r="K292">
        <f>IF('ALL-Students'!K295='Master Answer Key'!$B294, 1, 0)</f>
        <v>1</v>
      </c>
      <c r="L292">
        <f>IF('ALL-Students'!L295='Master Answer Key'!$B294, 1, 0)</f>
        <v>1</v>
      </c>
      <c r="M292">
        <f>IF('ALL-Students'!M295='Master Answer Key'!$B294, 1, 0)</f>
        <v>1</v>
      </c>
      <c r="N292">
        <f>IF('ALL-Students'!N295='Master Answer Key'!$B294, 1, 0)</f>
        <v>0</v>
      </c>
      <c r="O292">
        <f>IF('ALL-Students'!O295='Master Answer Key'!$B294, 1, 0)</f>
        <v>1</v>
      </c>
      <c r="P292">
        <f>IF('ALL-Students'!P295='Master Answer Key'!$B294, 1, 0)</f>
        <v>1</v>
      </c>
      <c r="Q292">
        <f>IF('ALL-Students'!Q295='Master Answer Key'!$B294, 1, 0)</f>
        <v>1</v>
      </c>
      <c r="R292">
        <f>IF('ALL-Students'!R295='Master Answer Key'!$B294, 1, 0)</f>
        <v>0</v>
      </c>
      <c r="S292">
        <f>IF('ALL-Students'!S295='Master Answer Key'!$B294, 1, 0)</f>
        <v>0</v>
      </c>
      <c r="T292">
        <f>IF('ALL-Students'!T295='Master Answer Key'!$B294, 1, 0)</f>
        <v>1</v>
      </c>
      <c r="U292">
        <f>IF('ALL-Students'!U295='Master Answer Key'!$B294, 1, 0)</f>
        <v>0</v>
      </c>
      <c r="V292">
        <f>IF('ALL-Students'!V295='Master Answer Key'!$B294, 1, 0)</f>
        <v>0</v>
      </c>
      <c r="W292">
        <f>IF('ALL-Students'!W295='Master Answer Key'!$B294, 1, 0)</f>
        <v>0</v>
      </c>
      <c r="X292">
        <f>IF('ALL-Students'!X295='Master Answer Key'!$B294, 1, 0)</f>
        <v>1</v>
      </c>
      <c r="Y292">
        <f>IF('ALL-Students'!Y295='Master Answer Key'!$B294, 1, 0)</f>
        <v>0</v>
      </c>
      <c r="Z292">
        <f>IF('ALL-Students'!Z295='Master Answer Key'!$B294, 1, 0)</f>
        <v>0</v>
      </c>
      <c r="AA292">
        <f>IF('ALL-Students'!AA295='Master Answer Key'!$B294, 1, 0)</f>
        <v>1</v>
      </c>
      <c r="AB292">
        <f>IF('ALL-Students'!AB295='Master Answer Key'!$B294, 1, 0)</f>
        <v>1</v>
      </c>
      <c r="AC292">
        <f>IF('ALL-Students'!AC295='Master Answer Key'!$B294, 1, 0)</f>
        <v>0</v>
      </c>
      <c r="AD292">
        <f>IF('ALL-Students'!AD295='Master Answer Key'!$B294, 1, 0)</f>
        <v>0</v>
      </c>
      <c r="AE292">
        <f>IF('ALL-Students'!AE295='Master Answer Key'!$B294, 1, 0)</f>
        <v>1</v>
      </c>
      <c r="AF292">
        <f>IF('ALL-Students'!AF295='Master Answer Key'!$B294, 1, 0)</f>
        <v>0</v>
      </c>
      <c r="AG292">
        <f>IF('ALL-Students'!AG295='Master Answer Key'!$B294, 1, 0)</f>
        <v>1</v>
      </c>
      <c r="AH292">
        <f>IF('ALL-Students'!AH295='Master Answer Key'!$B294, 1, 0)</f>
        <v>1</v>
      </c>
      <c r="AI292">
        <f>IF('ALL-Students'!AI295='Master Answer Key'!$B294, 1, 0)</f>
        <v>1</v>
      </c>
      <c r="AJ292">
        <f>IF('ALL-Students'!AJ295='Master Answer Key'!$B294, 1, 0)</f>
        <v>0</v>
      </c>
      <c r="AK292">
        <f>IF('ALL-Students'!AK295='Master Answer Key'!$B294, 1, 0)</f>
        <v>1</v>
      </c>
      <c r="AL292">
        <f>IF('ALL-Students'!AL295='Master Answer Key'!$B294, 1, 0)</f>
        <v>1</v>
      </c>
      <c r="AM292">
        <f>IF('ALL-Students'!AM295='Master Answer Key'!$B294, 1, 0)</f>
        <v>0</v>
      </c>
      <c r="AN292">
        <f>IF('ALL-Students'!AN295='Master Answer Key'!$B294, 1, 0)</f>
        <v>0</v>
      </c>
      <c r="AO292">
        <f>IF('ALL-Students'!AO295='Master Answer Key'!$B294, 1, 0)</f>
        <v>1</v>
      </c>
      <c r="AP292">
        <f>IF('ALL-Students'!AP295='Master Answer Key'!$B294, 1, 0)</f>
        <v>1</v>
      </c>
      <c r="AQ292">
        <f>IF('ALL-Students'!AQ295='Master Answer Key'!$B294, 1, 0)</f>
        <v>1</v>
      </c>
      <c r="AR292">
        <f>IF('ALL-Students'!AR295='Master Answer Key'!$B294, 1, 0)</f>
        <v>1</v>
      </c>
      <c r="AS292">
        <f>IF('ALL-Students'!AS295='Master Answer Key'!$B294, 1, 0)</f>
        <v>0</v>
      </c>
      <c r="AT292">
        <f>IF('ALL-Students'!AT295='Master Answer Key'!$B294, 1, 0)</f>
        <v>1</v>
      </c>
      <c r="AU292">
        <f>IF('ALL-Students'!AU295='Master Answer Key'!$B294, 1, 0)</f>
        <v>1</v>
      </c>
      <c r="AV292">
        <f>IF('ALL-Students'!AV295='Master Answer Key'!$B294, 1, 0)</f>
        <v>0</v>
      </c>
      <c r="AW292">
        <f>IF('ALL-Students'!AW295='Master Answer Key'!$B294, 1, 0)</f>
        <v>1</v>
      </c>
      <c r="AX292">
        <f>IF('ALL-Students'!AX295='Master Answer Key'!$B294, 1, 0)</f>
        <v>1</v>
      </c>
      <c r="AY292">
        <f>IF('ALL-Students'!AY295='Master Answer Key'!$B294, 1, 0)</f>
        <v>1</v>
      </c>
      <c r="AZ292">
        <f>IF('ALL-Students'!AZ295='Master Answer Key'!$B294, 1, 0)</f>
        <v>1</v>
      </c>
      <c r="BA292">
        <f>IF('ALL-Students'!BA295='Master Answer Key'!$B294, 1, 0)</f>
        <v>0</v>
      </c>
      <c r="BB292">
        <f>IF('ALL-Students'!BB295='Master Answer Key'!$B294, 1, 0)</f>
        <v>1</v>
      </c>
      <c r="BC292">
        <f>IF('ALL-Students'!BC295='Master Answer Key'!$B294, 1, 0)</f>
        <v>0</v>
      </c>
      <c r="BD292">
        <f>IF('ALL-Students'!BD295='Master Answer Key'!$B294, 1, 0)</f>
        <v>0</v>
      </c>
      <c r="BE292">
        <f>IF('ALL-Students'!BE295='Master Answer Key'!$B294, 1, 0)</f>
        <v>1</v>
      </c>
      <c r="BF292">
        <f>IF('ALL-Students'!BF295='Master Answer Key'!$B294, 1, 0)</f>
        <v>1</v>
      </c>
      <c r="BG292">
        <f>IF('ALL-Students'!BG295='Master Answer Key'!$B294, 1, 0)</f>
        <v>1</v>
      </c>
      <c r="BH292">
        <f>IF('ALL-Students'!BH295='Master Answer Key'!$B294, 1, 0)</f>
        <v>1</v>
      </c>
      <c r="BI292">
        <f>IF('ALL-Students'!BI295='Master Answer Key'!$B294, 1, 0)</f>
        <v>1</v>
      </c>
      <c r="BJ292">
        <f>IF('ALL-Students'!BJ295='Master Answer Key'!$B294, 1, 0)</f>
        <v>1</v>
      </c>
      <c r="BK292">
        <f>IF('ALL-Students'!BK295='Master Answer Key'!$B294, 1, 0)</f>
        <v>1</v>
      </c>
      <c r="BL292">
        <f>IF('ALL-Students'!BL295='Master Answer Key'!$B294, 1, 0)</f>
        <v>1</v>
      </c>
      <c r="BM292">
        <f>IF('ALL-Students'!BM295='Master Answer Key'!$B294, 1, 0)</f>
        <v>1</v>
      </c>
      <c r="BN292">
        <f>IF('ALL-Students'!BN295='Master Answer Key'!$B294, 1, 0)</f>
        <v>1</v>
      </c>
      <c r="BO292">
        <f>IF('ALL-Students'!BO295='Master Answer Key'!$B294, 1, 0)</f>
        <v>1</v>
      </c>
      <c r="BP292">
        <f>IF('ALL-Students'!BP295='Master Answer Key'!$B294, 1, 0)</f>
        <v>1</v>
      </c>
      <c r="BQ292">
        <f>IF('ALL-Students'!BQ295='Master Answer Key'!$B294, 1, 0)</f>
        <v>1</v>
      </c>
      <c r="BR292">
        <f>IF('ALL-Students'!BR295='Master Answer Key'!$B294, 1, 0)</f>
        <v>1</v>
      </c>
      <c r="BS292">
        <f>IF('ALL-Students'!BS295='Master Answer Key'!$B294, 1, 0)</f>
        <v>1</v>
      </c>
      <c r="BT292">
        <f>IF('ALL-Students'!BT295='Master Answer Key'!$B294, 1, 0)</f>
        <v>0</v>
      </c>
      <c r="BU292">
        <f>IF('ALL-Students'!BU295='Master Answer Key'!$B294, 1, 0)</f>
        <v>0</v>
      </c>
      <c r="BV292">
        <f>IF('ALL-Students'!BV295='Master Answer Key'!$B294, 1, 0)</f>
        <v>1</v>
      </c>
      <c r="BW292">
        <f>IF('ALL-Students'!BW295='Master Answer Key'!$B294, 1, 0)</f>
        <v>1</v>
      </c>
      <c r="BX292">
        <f>IF('ALL-Students'!BX295='Master Answer Key'!$B294, 1, 0)</f>
        <v>0</v>
      </c>
      <c r="BY292">
        <f>IF('ALL-Students'!BY295='Master Answer Key'!$B294, 1, 0)</f>
        <v>1</v>
      </c>
      <c r="BZ292">
        <f>IF('ALL-Students'!BZ295='Master Answer Key'!$B294, 1, 0)</f>
        <v>1</v>
      </c>
      <c r="CA292">
        <f>IF('ALL-Students'!CA295='Master Answer Key'!$B294, 1, 0)</f>
        <v>1</v>
      </c>
      <c r="CB292">
        <f>IF('ALL-Students'!CB295='Master Answer Key'!$B294, 1, 0)</f>
        <v>1</v>
      </c>
      <c r="CC292">
        <f>IF('ALL-Students'!CC295='Master Answer Key'!$B294, 1, 0)</f>
        <v>1</v>
      </c>
    </row>
    <row r="293">
      <c r="A293" s="5" t="s">
        <v>397</v>
      </c>
      <c r="B293">
        <f>IF('ALL-Students'!B296='Master Answer Key'!$B295, 1, 0)</f>
        <v>1</v>
      </c>
      <c r="C293">
        <f>IF('ALL-Students'!C296='Master Answer Key'!$B295, 1, 0)</f>
        <v>1</v>
      </c>
      <c r="D293">
        <f>IF('ALL-Students'!D296='Master Answer Key'!$B295, 1, 0)</f>
        <v>1</v>
      </c>
      <c r="E293">
        <f>IF('ALL-Students'!E296='Master Answer Key'!$B295, 1, 0)</f>
        <v>1</v>
      </c>
      <c r="F293">
        <f>IF('ALL-Students'!F296='Master Answer Key'!$B295, 1, 0)</f>
        <v>1</v>
      </c>
      <c r="G293">
        <f>IF('ALL-Students'!G296='Master Answer Key'!$B295, 1, 0)</f>
        <v>0</v>
      </c>
      <c r="H293">
        <f>IF('ALL-Students'!H296='Master Answer Key'!$B295, 1, 0)</f>
        <v>1</v>
      </c>
      <c r="I293">
        <f>IF('ALL-Students'!I296='Master Answer Key'!$B295, 1, 0)</f>
        <v>1</v>
      </c>
      <c r="J293">
        <f>IF('ALL-Students'!J296='Master Answer Key'!$B295, 1, 0)</f>
        <v>1</v>
      </c>
      <c r="K293">
        <f>IF('ALL-Students'!K296='Master Answer Key'!$B295, 1, 0)</f>
        <v>1</v>
      </c>
      <c r="L293">
        <f>IF('ALL-Students'!L296='Master Answer Key'!$B295, 1, 0)</f>
        <v>1</v>
      </c>
      <c r="M293">
        <f>IF('ALL-Students'!M296='Master Answer Key'!$B295, 1, 0)</f>
        <v>1</v>
      </c>
      <c r="N293">
        <f>IF('ALL-Students'!N296='Master Answer Key'!$B295, 1, 0)</f>
        <v>1</v>
      </c>
      <c r="O293">
        <f>IF('ALL-Students'!O296='Master Answer Key'!$B295, 1, 0)</f>
        <v>1</v>
      </c>
      <c r="P293">
        <f>IF('ALL-Students'!P296='Master Answer Key'!$B295, 1, 0)</f>
        <v>0</v>
      </c>
      <c r="Q293">
        <f>IF('ALL-Students'!Q296='Master Answer Key'!$B295, 1, 0)</f>
        <v>1</v>
      </c>
      <c r="R293">
        <f>IF('ALL-Students'!R296='Master Answer Key'!$B295, 1, 0)</f>
        <v>0</v>
      </c>
      <c r="S293">
        <f>IF('ALL-Students'!S296='Master Answer Key'!$B295, 1, 0)</f>
        <v>1</v>
      </c>
      <c r="T293">
        <f>IF('ALL-Students'!T296='Master Answer Key'!$B295, 1, 0)</f>
        <v>1</v>
      </c>
      <c r="U293">
        <f>IF('ALL-Students'!U296='Master Answer Key'!$B295, 1, 0)</f>
        <v>1</v>
      </c>
      <c r="V293">
        <f>IF('ALL-Students'!V296='Master Answer Key'!$B295, 1, 0)</f>
        <v>1</v>
      </c>
      <c r="W293">
        <f>IF('ALL-Students'!W296='Master Answer Key'!$B295, 1, 0)</f>
        <v>0</v>
      </c>
      <c r="X293">
        <f>IF('ALL-Students'!X296='Master Answer Key'!$B295, 1, 0)</f>
        <v>0</v>
      </c>
      <c r="Y293">
        <f>IF('ALL-Students'!Y296='Master Answer Key'!$B295, 1, 0)</f>
        <v>0</v>
      </c>
      <c r="Z293">
        <f>IF('ALL-Students'!Z296='Master Answer Key'!$B295, 1, 0)</f>
        <v>0</v>
      </c>
      <c r="AA293">
        <f>IF('ALL-Students'!AA296='Master Answer Key'!$B295, 1, 0)</f>
        <v>1</v>
      </c>
      <c r="AB293">
        <f>IF('ALL-Students'!AB296='Master Answer Key'!$B295, 1, 0)</f>
        <v>1</v>
      </c>
      <c r="AC293">
        <f>IF('ALL-Students'!AC296='Master Answer Key'!$B295, 1, 0)</f>
        <v>0</v>
      </c>
      <c r="AD293">
        <f>IF('ALL-Students'!AD296='Master Answer Key'!$B295, 1, 0)</f>
        <v>1</v>
      </c>
      <c r="AE293">
        <f>IF('ALL-Students'!AE296='Master Answer Key'!$B295, 1, 0)</f>
        <v>1</v>
      </c>
      <c r="AF293">
        <f>IF('ALL-Students'!AF296='Master Answer Key'!$B295, 1, 0)</f>
        <v>1</v>
      </c>
      <c r="AG293">
        <f>IF('ALL-Students'!AG296='Master Answer Key'!$B295, 1, 0)</f>
        <v>0</v>
      </c>
      <c r="AH293">
        <f>IF('ALL-Students'!AH296='Master Answer Key'!$B295, 1, 0)</f>
        <v>1</v>
      </c>
      <c r="AI293">
        <f>IF('ALL-Students'!AI296='Master Answer Key'!$B295, 1, 0)</f>
        <v>1</v>
      </c>
      <c r="AJ293">
        <f>IF('ALL-Students'!AJ296='Master Answer Key'!$B295, 1, 0)</f>
        <v>1</v>
      </c>
      <c r="AK293">
        <f>IF('ALL-Students'!AK296='Master Answer Key'!$B295, 1, 0)</f>
        <v>1</v>
      </c>
      <c r="AL293">
        <f>IF('ALL-Students'!AL296='Master Answer Key'!$B295, 1, 0)</f>
        <v>0</v>
      </c>
      <c r="AM293">
        <f>IF('ALL-Students'!AM296='Master Answer Key'!$B295, 1, 0)</f>
        <v>1</v>
      </c>
      <c r="AN293">
        <f>IF('ALL-Students'!AN296='Master Answer Key'!$B295, 1, 0)</f>
        <v>0</v>
      </c>
      <c r="AO293">
        <f>IF('ALL-Students'!AO296='Master Answer Key'!$B295, 1, 0)</f>
        <v>1</v>
      </c>
      <c r="AP293">
        <f>IF('ALL-Students'!AP296='Master Answer Key'!$B295, 1, 0)</f>
        <v>1</v>
      </c>
      <c r="AQ293">
        <f>IF('ALL-Students'!AQ296='Master Answer Key'!$B295, 1, 0)</f>
        <v>1</v>
      </c>
      <c r="AR293">
        <f>IF('ALL-Students'!AR296='Master Answer Key'!$B295, 1, 0)</f>
        <v>1</v>
      </c>
      <c r="AS293">
        <f>IF('ALL-Students'!AS296='Master Answer Key'!$B295, 1, 0)</f>
        <v>0</v>
      </c>
      <c r="AT293">
        <f>IF('ALL-Students'!AT296='Master Answer Key'!$B295, 1, 0)</f>
        <v>1</v>
      </c>
      <c r="AU293">
        <f>IF('ALL-Students'!AU296='Master Answer Key'!$B295, 1, 0)</f>
        <v>1</v>
      </c>
      <c r="AV293">
        <f>IF('ALL-Students'!AV296='Master Answer Key'!$B295, 1, 0)</f>
        <v>0</v>
      </c>
      <c r="AW293">
        <f>IF('ALL-Students'!AW296='Master Answer Key'!$B295, 1, 0)</f>
        <v>1</v>
      </c>
      <c r="AX293">
        <f>IF('ALL-Students'!AX296='Master Answer Key'!$B295, 1, 0)</f>
        <v>1</v>
      </c>
      <c r="AY293">
        <f>IF('ALL-Students'!AY296='Master Answer Key'!$B295, 1, 0)</f>
        <v>1</v>
      </c>
      <c r="AZ293">
        <f>IF('ALL-Students'!AZ296='Master Answer Key'!$B295, 1, 0)</f>
        <v>1</v>
      </c>
      <c r="BA293">
        <f>IF('ALL-Students'!BA296='Master Answer Key'!$B295, 1, 0)</f>
        <v>1</v>
      </c>
      <c r="BB293">
        <f>IF('ALL-Students'!BB296='Master Answer Key'!$B295, 1, 0)</f>
        <v>1</v>
      </c>
      <c r="BC293">
        <f>IF('ALL-Students'!BC296='Master Answer Key'!$B295, 1, 0)</f>
        <v>1</v>
      </c>
      <c r="BD293">
        <f>IF('ALL-Students'!BD296='Master Answer Key'!$B295, 1, 0)</f>
        <v>1</v>
      </c>
      <c r="BE293">
        <f>IF('ALL-Students'!BE296='Master Answer Key'!$B295, 1, 0)</f>
        <v>1</v>
      </c>
      <c r="BF293">
        <f>IF('ALL-Students'!BF296='Master Answer Key'!$B295, 1, 0)</f>
        <v>1</v>
      </c>
      <c r="BG293">
        <f>IF('ALL-Students'!BG296='Master Answer Key'!$B295, 1, 0)</f>
        <v>1</v>
      </c>
      <c r="BH293">
        <f>IF('ALL-Students'!BH296='Master Answer Key'!$B295, 1, 0)</f>
        <v>1</v>
      </c>
      <c r="BI293">
        <f>IF('ALL-Students'!BI296='Master Answer Key'!$B295, 1, 0)</f>
        <v>1</v>
      </c>
      <c r="BJ293">
        <f>IF('ALL-Students'!BJ296='Master Answer Key'!$B295, 1, 0)</f>
        <v>1</v>
      </c>
      <c r="BK293">
        <f>IF('ALL-Students'!BK296='Master Answer Key'!$B295, 1, 0)</f>
        <v>1</v>
      </c>
      <c r="BL293">
        <f>IF('ALL-Students'!BL296='Master Answer Key'!$B295, 1, 0)</f>
        <v>1</v>
      </c>
      <c r="BM293">
        <f>IF('ALL-Students'!BM296='Master Answer Key'!$B295, 1, 0)</f>
        <v>1</v>
      </c>
      <c r="BN293">
        <f>IF('ALL-Students'!BN296='Master Answer Key'!$B295, 1, 0)</f>
        <v>1</v>
      </c>
      <c r="BO293">
        <f>IF('ALL-Students'!BO296='Master Answer Key'!$B295, 1, 0)</f>
        <v>1</v>
      </c>
      <c r="BP293">
        <f>IF('ALL-Students'!BP296='Master Answer Key'!$B295, 1, 0)</f>
        <v>1</v>
      </c>
      <c r="BQ293">
        <f>IF('ALL-Students'!BQ296='Master Answer Key'!$B295, 1, 0)</f>
        <v>1</v>
      </c>
      <c r="BR293">
        <f>IF('ALL-Students'!BR296='Master Answer Key'!$B295, 1, 0)</f>
        <v>1</v>
      </c>
      <c r="BS293">
        <f>IF('ALL-Students'!BS296='Master Answer Key'!$B295, 1, 0)</f>
        <v>1</v>
      </c>
      <c r="BT293">
        <f>IF('ALL-Students'!BT296='Master Answer Key'!$B295, 1, 0)</f>
        <v>1</v>
      </c>
      <c r="BU293">
        <f>IF('ALL-Students'!BU296='Master Answer Key'!$B295, 1, 0)</f>
        <v>1</v>
      </c>
      <c r="BV293">
        <f>IF('ALL-Students'!BV296='Master Answer Key'!$B295, 1, 0)</f>
        <v>1</v>
      </c>
      <c r="BW293">
        <f>IF('ALL-Students'!BW296='Master Answer Key'!$B295, 1, 0)</f>
        <v>1</v>
      </c>
      <c r="BX293">
        <f>IF('ALL-Students'!BX296='Master Answer Key'!$B295, 1, 0)</f>
        <v>1</v>
      </c>
      <c r="BY293">
        <f>IF('ALL-Students'!BY296='Master Answer Key'!$B295, 1, 0)</f>
        <v>1</v>
      </c>
      <c r="BZ293">
        <f>IF('ALL-Students'!BZ296='Master Answer Key'!$B295, 1, 0)</f>
        <v>1</v>
      </c>
      <c r="CA293">
        <f>IF('ALL-Students'!CA296='Master Answer Key'!$B295, 1, 0)</f>
        <v>1</v>
      </c>
      <c r="CB293">
        <f>IF('ALL-Students'!CB296='Master Answer Key'!$B295, 1, 0)</f>
        <v>1</v>
      </c>
      <c r="CC293">
        <f>IF('ALL-Students'!CC296='Master Answer Key'!$B295, 1, 0)</f>
        <v>1</v>
      </c>
    </row>
    <row r="294">
      <c r="A294" s="5" t="s">
        <v>398</v>
      </c>
      <c r="B294">
        <f>IF('ALL-Students'!B297='Master Answer Key'!$B296, 1, 0)</f>
        <v>1</v>
      </c>
      <c r="C294">
        <f>IF('ALL-Students'!C297='Master Answer Key'!$B296, 1, 0)</f>
        <v>0</v>
      </c>
      <c r="D294">
        <f>IF('ALL-Students'!D297='Master Answer Key'!$B296, 1, 0)</f>
        <v>1</v>
      </c>
      <c r="E294">
        <f>IF('ALL-Students'!E297='Master Answer Key'!$B296, 1, 0)</f>
        <v>1</v>
      </c>
      <c r="F294">
        <f>IF('ALL-Students'!F297='Master Answer Key'!$B296, 1, 0)</f>
        <v>1</v>
      </c>
      <c r="G294">
        <f>IF('ALL-Students'!G297='Master Answer Key'!$B296, 1, 0)</f>
        <v>0</v>
      </c>
      <c r="H294">
        <f>IF('ALL-Students'!H297='Master Answer Key'!$B296, 1, 0)</f>
        <v>1</v>
      </c>
      <c r="I294">
        <f>IF('ALL-Students'!I297='Master Answer Key'!$B296, 1, 0)</f>
        <v>0</v>
      </c>
      <c r="J294">
        <f>IF('ALL-Students'!J297='Master Answer Key'!$B296, 1, 0)</f>
        <v>1</v>
      </c>
      <c r="K294">
        <f>IF('ALL-Students'!K297='Master Answer Key'!$B296, 1, 0)</f>
        <v>1</v>
      </c>
      <c r="L294">
        <f>IF('ALL-Students'!L297='Master Answer Key'!$B296, 1, 0)</f>
        <v>1</v>
      </c>
      <c r="M294">
        <f>IF('ALL-Students'!M297='Master Answer Key'!$B296, 1, 0)</f>
        <v>1</v>
      </c>
      <c r="N294">
        <f>IF('ALL-Students'!N297='Master Answer Key'!$B296, 1, 0)</f>
        <v>1</v>
      </c>
      <c r="O294">
        <f>IF('ALL-Students'!O297='Master Answer Key'!$B296, 1, 0)</f>
        <v>1</v>
      </c>
      <c r="P294">
        <f>IF('ALL-Students'!P297='Master Answer Key'!$B296, 1, 0)</f>
        <v>0</v>
      </c>
      <c r="Q294">
        <f>IF('ALL-Students'!Q297='Master Answer Key'!$B296, 1, 0)</f>
        <v>0</v>
      </c>
      <c r="R294">
        <f>IF('ALL-Students'!R297='Master Answer Key'!$B296, 1, 0)</f>
        <v>0</v>
      </c>
      <c r="S294">
        <f>IF('ALL-Students'!S297='Master Answer Key'!$B296, 1, 0)</f>
        <v>0</v>
      </c>
      <c r="T294">
        <f>IF('ALL-Students'!T297='Master Answer Key'!$B296, 1, 0)</f>
        <v>0</v>
      </c>
      <c r="U294">
        <f>IF('ALL-Students'!U297='Master Answer Key'!$B296, 1, 0)</f>
        <v>1</v>
      </c>
      <c r="V294">
        <f>IF('ALL-Students'!V297='Master Answer Key'!$B296, 1, 0)</f>
        <v>1</v>
      </c>
      <c r="W294">
        <f>IF('ALL-Students'!W297='Master Answer Key'!$B296, 1, 0)</f>
        <v>0</v>
      </c>
      <c r="X294">
        <f>IF('ALL-Students'!X297='Master Answer Key'!$B296, 1, 0)</f>
        <v>1</v>
      </c>
      <c r="Y294">
        <f>IF('ALL-Students'!Y297='Master Answer Key'!$B296, 1, 0)</f>
        <v>0</v>
      </c>
      <c r="Z294">
        <f>IF('ALL-Students'!Z297='Master Answer Key'!$B296, 1, 0)</f>
        <v>0</v>
      </c>
      <c r="AA294">
        <f>IF('ALL-Students'!AA297='Master Answer Key'!$B296, 1, 0)</f>
        <v>1</v>
      </c>
      <c r="AB294">
        <f>IF('ALL-Students'!AB297='Master Answer Key'!$B296, 1, 0)</f>
        <v>1</v>
      </c>
      <c r="AC294">
        <f>IF('ALL-Students'!AC297='Master Answer Key'!$B296, 1, 0)</f>
        <v>1</v>
      </c>
      <c r="AD294">
        <f>IF('ALL-Students'!AD297='Master Answer Key'!$B296, 1, 0)</f>
        <v>1</v>
      </c>
      <c r="AE294">
        <f>IF('ALL-Students'!AE297='Master Answer Key'!$B296, 1, 0)</f>
        <v>0</v>
      </c>
      <c r="AF294">
        <f>IF('ALL-Students'!AF297='Master Answer Key'!$B296, 1, 0)</f>
        <v>1</v>
      </c>
      <c r="AG294">
        <f>IF('ALL-Students'!AG297='Master Answer Key'!$B296, 1, 0)</f>
        <v>0</v>
      </c>
      <c r="AH294">
        <f>IF('ALL-Students'!AH297='Master Answer Key'!$B296, 1, 0)</f>
        <v>1</v>
      </c>
      <c r="AI294">
        <f>IF('ALL-Students'!AI297='Master Answer Key'!$B296, 1, 0)</f>
        <v>1</v>
      </c>
      <c r="AJ294">
        <f>IF('ALL-Students'!AJ297='Master Answer Key'!$B296, 1, 0)</f>
        <v>1</v>
      </c>
      <c r="AK294">
        <f>IF('ALL-Students'!AK297='Master Answer Key'!$B296, 1, 0)</f>
        <v>1</v>
      </c>
      <c r="AL294">
        <f>IF('ALL-Students'!AL297='Master Answer Key'!$B296, 1, 0)</f>
        <v>0</v>
      </c>
      <c r="AM294">
        <f>IF('ALL-Students'!AM297='Master Answer Key'!$B296, 1, 0)</f>
        <v>0</v>
      </c>
      <c r="AN294">
        <f>IF('ALL-Students'!AN297='Master Answer Key'!$B296, 1, 0)</f>
        <v>0</v>
      </c>
      <c r="AO294">
        <f>IF('ALL-Students'!AO297='Master Answer Key'!$B296, 1, 0)</f>
        <v>1</v>
      </c>
      <c r="AP294">
        <f>IF('ALL-Students'!AP297='Master Answer Key'!$B296, 1, 0)</f>
        <v>1</v>
      </c>
      <c r="AQ294">
        <f>IF('ALL-Students'!AQ297='Master Answer Key'!$B296, 1, 0)</f>
        <v>1</v>
      </c>
      <c r="AR294">
        <f>IF('ALL-Students'!AR297='Master Answer Key'!$B296, 1, 0)</f>
        <v>1</v>
      </c>
      <c r="AS294">
        <f>IF('ALL-Students'!AS297='Master Answer Key'!$B296, 1, 0)</f>
        <v>0</v>
      </c>
      <c r="AT294">
        <f>IF('ALL-Students'!AT297='Master Answer Key'!$B296, 1, 0)</f>
        <v>1</v>
      </c>
      <c r="AU294">
        <f>IF('ALL-Students'!AU297='Master Answer Key'!$B296, 1, 0)</f>
        <v>1</v>
      </c>
      <c r="AV294">
        <f>IF('ALL-Students'!AV297='Master Answer Key'!$B296, 1, 0)</f>
        <v>0</v>
      </c>
      <c r="AW294">
        <f>IF('ALL-Students'!AW297='Master Answer Key'!$B296, 1, 0)</f>
        <v>1</v>
      </c>
      <c r="AX294">
        <f>IF('ALL-Students'!AX297='Master Answer Key'!$B296, 1, 0)</f>
        <v>1</v>
      </c>
      <c r="AY294">
        <f>IF('ALL-Students'!AY297='Master Answer Key'!$B296, 1, 0)</f>
        <v>1</v>
      </c>
      <c r="AZ294">
        <f>IF('ALL-Students'!AZ297='Master Answer Key'!$B296, 1, 0)</f>
        <v>1</v>
      </c>
      <c r="BA294">
        <f>IF('ALL-Students'!BA297='Master Answer Key'!$B296, 1, 0)</f>
        <v>1</v>
      </c>
      <c r="BB294">
        <f>IF('ALL-Students'!BB297='Master Answer Key'!$B296, 1, 0)</f>
        <v>1</v>
      </c>
      <c r="BC294">
        <f>IF('ALL-Students'!BC297='Master Answer Key'!$B296, 1, 0)</f>
        <v>1</v>
      </c>
      <c r="BD294">
        <f>IF('ALL-Students'!BD297='Master Answer Key'!$B296, 1, 0)</f>
        <v>1</v>
      </c>
      <c r="BE294">
        <f>IF('ALL-Students'!BE297='Master Answer Key'!$B296, 1, 0)</f>
        <v>1</v>
      </c>
      <c r="BF294">
        <f>IF('ALL-Students'!BF297='Master Answer Key'!$B296, 1, 0)</f>
        <v>1</v>
      </c>
      <c r="BG294">
        <f>IF('ALL-Students'!BG297='Master Answer Key'!$B296, 1, 0)</f>
        <v>1</v>
      </c>
      <c r="BH294">
        <f>IF('ALL-Students'!BH297='Master Answer Key'!$B296, 1, 0)</f>
        <v>1</v>
      </c>
      <c r="BI294">
        <f>IF('ALL-Students'!BI297='Master Answer Key'!$B296, 1, 0)</f>
        <v>1</v>
      </c>
      <c r="BJ294">
        <f>IF('ALL-Students'!BJ297='Master Answer Key'!$B296, 1, 0)</f>
        <v>1</v>
      </c>
      <c r="BK294">
        <f>IF('ALL-Students'!BK297='Master Answer Key'!$B296, 1, 0)</f>
        <v>1</v>
      </c>
      <c r="BL294">
        <f>IF('ALL-Students'!BL297='Master Answer Key'!$B296, 1, 0)</f>
        <v>1</v>
      </c>
      <c r="BM294">
        <f>IF('ALL-Students'!BM297='Master Answer Key'!$B296, 1, 0)</f>
        <v>1</v>
      </c>
      <c r="BN294">
        <f>IF('ALL-Students'!BN297='Master Answer Key'!$B296, 1, 0)</f>
        <v>1</v>
      </c>
      <c r="BO294">
        <f>IF('ALL-Students'!BO297='Master Answer Key'!$B296, 1, 0)</f>
        <v>1</v>
      </c>
      <c r="BP294">
        <f>IF('ALL-Students'!BP297='Master Answer Key'!$B296, 1, 0)</f>
        <v>1</v>
      </c>
      <c r="BQ294">
        <f>IF('ALL-Students'!BQ297='Master Answer Key'!$B296, 1, 0)</f>
        <v>1</v>
      </c>
      <c r="BR294">
        <f>IF('ALL-Students'!BR297='Master Answer Key'!$B296, 1, 0)</f>
        <v>1</v>
      </c>
      <c r="BS294">
        <f>IF('ALL-Students'!BS297='Master Answer Key'!$B296, 1, 0)</f>
        <v>1</v>
      </c>
      <c r="BT294">
        <f>IF('ALL-Students'!BT297='Master Answer Key'!$B296, 1, 0)</f>
        <v>1</v>
      </c>
      <c r="BU294">
        <f>IF('ALL-Students'!BU297='Master Answer Key'!$B296, 1, 0)</f>
        <v>1</v>
      </c>
      <c r="BV294">
        <f>IF('ALL-Students'!BV297='Master Answer Key'!$B296, 1, 0)</f>
        <v>0</v>
      </c>
      <c r="BW294">
        <f>IF('ALL-Students'!BW297='Master Answer Key'!$B296, 1, 0)</f>
        <v>1</v>
      </c>
      <c r="BX294">
        <f>IF('ALL-Students'!BX297='Master Answer Key'!$B296, 1, 0)</f>
        <v>1</v>
      </c>
      <c r="BY294">
        <f>IF('ALL-Students'!BY297='Master Answer Key'!$B296, 1, 0)</f>
        <v>1</v>
      </c>
      <c r="BZ294">
        <f>IF('ALL-Students'!BZ297='Master Answer Key'!$B296, 1, 0)</f>
        <v>1</v>
      </c>
      <c r="CA294">
        <f>IF('ALL-Students'!CA297='Master Answer Key'!$B296, 1, 0)</f>
        <v>1</v>
      </c>
      <c r="CB294">
        <f>IF('ALL-Students'!CB297='Master Answer Key'!$B296, 1, 0)</f>
        <v>1</v>
      </c>
      <c r="CC294">
        <f>IF('ALL-Students'!CC297='Master Answer Key'!$B296, 1, 0)</f>
        <v>1</v>
      </c>
    </row>
    <row r="295">
      <c r="A295" s="5" t="s">
        <v>399</v>
      </c>
      <c r="B295">
        <f>IF('ALL-Students'!B298='Master Answer Key'!$B297, 1, 0)</f>
        <v>1</v>
      </c>
      <c r="C295">
        <f>IF('ALL-Students'!C298='Master Answer Key'!$B297, 1, 0)</f>
        <v>1</v>
      </c>
      <c r="D295">
        <f>IF('ALL-Students'!D298='Master Answer Key'!$B297, 1, 0)</f>
        <v>0</v>
      </c>
      <c r="E295">
        <f>IF('ALL-Students'!E298='Master Answer Key'!$B297, 1, 0)</f>
        <v>1</v>
      </c>
      <c r="F295">
        <f>IF('ALL-Students'!F298='Master Answer Key'!$B297, 1, 0)</f>
        <v>1</v>
      </c>
      <c r="G295">
        <f>IF('ALL-Students'!G298='Master Answer Key'!$B297, 1, 0)</f>
        <v>0</v>
      </c>
      <c r="H295">
        <f>IF('ALL-Students'!H298='Master Answer Key'!$B297, 1, 0)</f>
        <v>1</v>
      </c>
      <c r="I295">
        <f>IF('ALL-Students'!I298='Master Answer Key'!$B297, 1, 0)</f>
        <v>0</v>
      </c>
      <c r="J295">
        <f>IF('ALL-Students'!J298='Master Answer Key'!$B297, 1, 0)</f>
        <v>1</v>
      </c>
      <c r="K295">
        <f>IF('ALL-Students'!K298='Master Answer Key'!$B297, 1, 0)</f>
        <v>1</v>
      </c>
      <c r="L295">
        <f>IF('ALL-Students'!L298='Master Answer Key'!$B297, 1, 0)</f>
        <v>1</v>
      </c>
      <c r="M295">
        <f>IF('ALL-Students'!M298='Master Answer Key'!$B297, 1, 0)</f>
        <v>1</v>
      </c>
      <c r="N295">
        <f>IF('ALL-Students'!N298='Master Answer Key'!$B297, 1, 0)</f>
        <v>0</v>
      </c>
      <c r="O295">
        <f>IF('ALL-Students'!O298='Master Answer Key'!$B297, 1, 0)</f>
        <v>1</v>
      </c>
      <c r="P295">
        <f>IF('ALL-Students'!P298='Master Answer Key'!$B297, 1, 0)</f>
        <v>1</v>
      </c>
      <c r="Q295">
        <f>IF('ALL-Students'!Q298='Master Answer Key'!$B297, 1, 0)</f>
        <v>0</v>
      </c>
      <c r="R295">
        <f>IF('ALL-Students'!R298='Master Answer Key'!$B297, 1, 0)</f>
        <v>0</v>
      </c>
      <c r="S295">
        <f>IF('ALL-Students'!S298='Master Answer Key'!$B297, 1, 0)</f>
        <v>0</v>
      </c>
      <c r="T295">
        <f>IF('ALL-Students'!T298='Master Answer Key'!$B297, 1, 0)</f>
        <v>1</v>
      </c>
      <c r="U295">
        <f>IF('ALL-Students'!U298='Master Answer Key'!$B297, 1, 0)</f>
        <v>1</v>
      </c>
      <c r="V295">
        <f>IF('ALL-Students'!V298='Master Answer Key'!$B297, 1, 0)</f>
        <v>1</v>
      </c>
      <c r="W295">
        <f>IF('ALL-Students'!W298='Master Answer Key'!$B297, 1, 0)</f>
        <v>0</v>
      </c>
      <c r="X295">
        <f>IF('ALL-Students'!X298='Master Answer Key'!$B297, 1, 0)</f>
        <v>1</v>
      </c>
      <c r="Y295">
        <f>IF('ALL-Students'!Y298='Master Answer Key'!$B297, 1, 0)</f>
        <v>0</v>
      </c>
      <c r="Z295">
        <f>IF('ALL-Students'!Z298='Master Answer Key'!$B297, 1, 0)</f>
        <v>0</v>
      </c>
      <c r="AA295">
        <f>IF('ALL-Students'!AA298='Master Answer Key'!$B297, 1, 0)</f>
        <v>1</v>
      </c>
      <c r="AB295">
        <f>IF('ALL-Students'!AB298='Master Answer Key'!$B297, 1, 0)</f>
        <v>1</v>
      </c>
      <c r="AC295">
        <f>IF('ALL-Students'!AC298='Master Answer Key'!$B297, 1, 0)</f>
        <v>0</v>
      </c>
      <c r="AD295">
        <f>IF('ALL-Students'!AD298='Master Answer Key'!$B297, 1, 0)</f>
        <v>1</v>
      </c>
      <c r="AE295">
        <f>IF('ALL-Students'!AE298='Master Answer Key'!$B297, 1, 0)</f>
        <v>0</v>
      </c>
      <c r="AF295">
        <f>IF('ALL-Students'!AF298='Master Answer Key'!$B297, 1, 0)</f>
        <v>0</v>
      </c>
      <c r="AG295">
        <f>IF('ALL-Students'!AG298='Master Answer Key'!$B297, 1, 0)</f>
        <v>1</v>
      </c>
      <c r="AH295">
        <f>IF('ALL-Students'!AH298='Master Answer Key'!$B297, 1, 0)</f>
        <v>1</v>
      </c>
      <c r="AI295">
        <f>IF('ALL-Students'!AI298='Master Answer Key'!$B297, 1, 0)</f>
        <v>1</v>
      </c>
      <c r="AJ295">
        <f>IF('ALL-Students'!AJ298='Master Answer Key'!$B297, 1, 0)</f>
        <v>1</v>
      </c>
      <c r="AK295">
        <f>IF('ALL-Students'!AK298='Master Answer Key'!$B297, 1, 0)</f>
        <v>1</v>
      </c>
      <c r="AL295">
        <f>IF('ALL-Students'!AL298='Master Answer Key'!$B297, 1, 0)</f>
        <v>0</v>
      </c>
      <c r="AM295">
        <f>IF('ALL-Students'!AM298='Master Answer Key'!$B297, 1, 0)</f>
        <v>1</v>
      </c>
      <c r="AN295">
        <f>IF('ALL-Students'!AN298='Master Answer Key'!$B297, 1, 0)</f>
        <v>0</v>
      </c>
      <c r="AO295">
        <f>IF('ALL-Students'!AO298='Master Answer Key'!$B297, 1, 0)</f>
        <v>1</v>
      </c>
      <c r="AP295">
        <f>IF('ALL-Students'!AP298='Master Answer Key'!$B297, 1, 0)</f>
        <v>1</v>
      </c>
      <c r="AQ295">
        <f>IF('ALL-Students'!AQ298='Master Answer Key'!$B297, 1, 0)</f>
        <v>1</v>
      </c>
      <c r="AR295">
        <f>IF('ALL-Students'!AR298='Master Answer Key'!$B297, 1, 0)</f>
        <v>0</v>
      </c>
      <c r="AS295">
        <f>IF('ALL-Students'!AS298='Master Answer Key'!$B297, 1, 0)</f>
        <v>0</v>
      </c>
      <c r="AT295">
        <f>IF('ALL-Students'!AT298='Master Answer Key'!$B297, 1, 0)</f>
        <v>0</v>
      </c>
      <c r="AU295">
        <f>IF('ALL-Students'!AU298='Master Answer Key'!$B297, 1, 0)</f>
        <v>1</v>
      </c>
      <c r="AV295">
        <f>IF('ALL-Students'!AV298='Master Answer Key'!$B297, 1, 0)</f>
        <v>0</v>
      </c>
      <c r="AW295">
        <f>IF('ALL-Students'!AW298='Master Answer Key'!$B297, 1, 0)</f>
        <v>1</v>
      </c>
      <c r="AX295">
        <f>IF('ALL-Students'!AX298='Master Answer Key'!$B297, 1, 0)</f>
        <v>1</v>
      </c>
      <c r="AY295">
        <f>IF('ALL-Students'!AY298='Master Answer Key'!$B297, 1, 0)</f>
        <v>1</v>
      </c>
      <c r="AZ295">
        <f>IF('ALL-Students'!AZ298='Master Answer Key'!$B297, 1, 0)</f>
        <v>0</v>
      </c>
      <c r="BA295">
        <f>IF('ALL-Students'!BA298='Master Answer Key'!$B297, 1, 0)</f>
        <v>1</v>
      </c>
      <c r="BB295">
        <f>IF('ALL-Students'!BB298='Master Answer Key'!$B297, 1, 0)</f>
        <v>0</v>
      </c>
      <c r="BC295">
        <f>IF('ALL-Students'!BC298='Master Answer Key'!$B297, 1, 0)</f>
        <v>1</v>
      </c>
      <c r="BD295">
        <f>IF('ALL-Students'!BD298='Master Answer Key'!$B297, 1, 0)</f>
        <v>1</v>
      </c>
      <c r="BE295">
        <f>IF('ALL-Students'!BE298='Master Answer Key'!$B297, 1, 0)</f>
        <v>0</v>
      </c>
      <c r="BF295">
        <f>IF('ALL-Students'!BF298='Master Answer Key'!$B297, 1, 0)</f>
        <v>0</v>
      </c>
      <c r="BG295">
        <f>IF('ALL-Students'!BG298='Master Answer Key'!$B297, 1, 0)</f>
        <v>0</v>
      </c>
      <c r="BH295">
        <f>IF('ALL-Students'!BH298='Master Answer Key'!$B297, 1, 0)</f>
        <v>0</v>
      </c>
      <c r="BI295">
        <f>IF('ALL-Students'!BI298='Master Answer Key'!$B297, 1, 0)</f>
        <v>1</v>
      </c>
      <c r="BJ295">
        <f>IF('ALL-Students'!BJ298='Master Answer Key'!$B297, 1, 0)</f>
        <v>1</v>
      </c>
      <c r="BK295">
        <f>IF('ALL-Students'!BK298='Master Answer Key'!$B297, 1, 0)</f>
        <v>1</v>
      </c>
      <c r="BL295">
        <f>IF('ALL-Students'!BL298='Master Answer Key'!$B297, 1, 0)</f>
        <v>1</v>
      </c>
      <c r="BM295">
        <f>IF('ALL-Students'!BM298='Master Answer Key'!$B297, 1, 0)</f>
        <v>1</v>
      </c>
      <c r="BN295">
        <f>IF('ALL-Students'!BN298='Master Answer Key'!$B297, 1, 0)</f>
        <v>1</v>
      </c>
      <c r="BO295">
        <f>IF('ALL-Students'!BO298='Master Answer Key'!$B297, 1, 0)</f>
        <v>1</v>
      </c>
      <c r="BP295">
        <f>IF('ALL-Students'!BP298='Master Answer Key'!$B297, 1, 0)</f>
        <v>1</v>
      </c>
      <c r="BQ295">
        <f>IF('ALL-Students'!BQ298='Master Answer Key'!$B297, 1, 0)</f>
        <v>1</v>
      </c>
      <c r="BR295">
        <f>IF('ALL-Students'!BR298='Master Answer Key'!$B297, 1, 0)</f>
        <v>0</v>
      </c>
      <c r="BS295">
        <f>IF('ALL-Students'!BS298='Master Answer Key'!$B297, 1, 0)</f>
        <v>1</v>
      </c>
      <c r="BT295">
        <f>IF('ALL-Students'!BT298='Master Answer Key'!$B297, 1, 0)</f>
        <v>1</v>
      </c>
      <c r="BU295">
        <f>IF('ALL-Students'!BU298='Master Answer Key'!$B297, 1, 0)</f>
        <v>0</v>
      </c>
      <c r="BV295">
        <f>IF('ALL-Students'!BV298='Master Answer Key'!$B297, 1, 0)</f>
        <v>1</v>
      </c>
      <c r="BW295">
        <f>IF('ALL-Students'!BW298='Master Answer Key'!$B297, 1, 0)</f>
        <v>0</v>
      </c>
      <c r="BX295">
        <f>IF('ALL-Students'!BX298='Master Answer Key'!$B297, 1, 0)</f>
        <v>0</v>
      </c>
      <c r="BY295">
        <f>IF('ALL-Students'!BY298='Master Answer Key'!$B297, 1, 0)</f>
        <v>1</v>
      </c>
      <c r="BZ295">
        <f>IF('ALL-Students'!BZ298='Master Answer Key'!$B297, 1, 0)</f>
        <v>1</v>
      </c>
      <c r="CA295">
        <f>IF('ALL-Students'!CA298='Master Answer Key'!$B297, 1, 0)</f>
        <v>1</v>
      </c>
      <c r="CB295">
        <f>IF('ALL-Students'!CB298='Master Answer Key'!$B297, 1, 0)</f>
        <v>1</v>
      </c>
      <c r="CC295">
        <f>IF('ALL-Students'!CC298='Master Answer Key'!$B297, 1, 0)</f>
        <v>1</v>
      </c>
    </row>
    <row r="296">
      <c r="A296" s="5" t="s">
        <v>400</v>
      </c>
      <c r="B296">
        <f>IF('ALL-Students'!B299='Master Answer Key'!$B298, 1, 0)</f>
        <v>1</v>
      </c>
      <c r="C296">
        <f>IF('ALL-Students'!C299='Master Answer Key'!$B298, 1, 0)</f>
        <v>0</v>
      </c>
      <c r="D296">
        <f>IF('ALL-Students'!D299='Master Answer Key'!$B298, 1, 0)</f>
        <v>1</v>
      </c>
      <c r="E296">
        <f>IF('ALL-Students'!E299='Master Answer Key'!$B298, 1, 0)</f>
        <v>0</v>
      </c>
      <c r="F296">
        <f>IF('ALL-Students'!F299='Master Answer Key'!$B298, 1, 0)</f>
        <v>0</v>
      </c>
      <c r="G296">
        <f>IF('ALL-Students'!G299='Master Answer Key'!$B298, 1, 0)</f>
        <v>0</v>
      </c>
      <c r="H296">
        <f>IF('ALL-Students'!H299='Master Answer Key'!$B298, 1, 0)</f>
        <v>0</v>
      </c>
      <c r="I296">
        <f>IF('ALL-Students'!I299='Master Answer Key'!$B298, 1, 0)</f>
        <v>0</v>
      </c>
      <c r="J296">
        <f>IF('ALL-Students'!J299='Master Answer Key'!$B298, 1, 0)</f>
        <v>1</v>
      </c>
      <c r="K296">
        <f>IF('ALL-Students'!K299='Master Answer Key'!$B298, 1, 0)</f>
        <v>1</v>
      </c>
      <c r="L296">
        <f>IF('ALL-Students'!L299='Master Answer Key'!$B298, 1, 0)</f>
        <v>1</v>
      </c>
      <c r="M296">
        <f>IF('ALL-Students'!M299='Master Answer Key'!$B298, 1, 0)</f>
        <v>1</v>
      </c>
      <c r="N296">
        <f>IF('ALL-Students'!N299='Master Answer Key'!$B298, 1, 0)</f>
        <v>1</v>
      </c>
      <c r="O296">
        <f>IF('ALL-Students'!O299='Master Answer Key'!$B298, 1, 0)</f>
        <v>1</v>
      </c>
      <c r="P296">
        <f>IF('ALL-Students'!P299='Master Answer Key'!$B298, 1, 0)</f>
        <v>0</v>
      </c>
      <c r="Q296">
        <f>IF('ALL-Students'!Q299='Master Answer Key'!$B298, 1, 0)</f>
        <v>1</v>
      </c>
      <c r="R296">
        <f>IF('ALL-Students'!R299='Master Answer Key'!$B298, 1, 0)</f>
        <v>0</v>
      </c>
      <c r="S296">
        <f>IF('ALL-Students'!S299='Master Answer Key'!$B298, 1, 0)</f>
        <v>0</v>
      </c>
      <c r="T296">
        <f>IF('ALL-Students'!T299='Master Answer Key'!$B298, 1, 0)</f>
        <v>1</v>
      </c>
      <c r="U296">
        <f>IF('ALL-Students'!U299='Master Answer Key'!$B298, 1, 0)</f>
        <v>0</v>
      </c>
      <c r="V296">
        <f>IF('ALL-Students'!V299='Master Answer Key'!$B298, 1, 0)</f>
        <v>0</v>
      </c>
      <c r="W296">
        <f>IF('ALL-Students'!W299='Master Answer Key'!$B298, 1, 0)</f>
        <v>0</v>
      </c>
      <c r="X296">
        <f>IF('ALL-Students'!X299='Master Answer Key'!$B298, 1, 0)</f>
        <v>0</v>
      </c>
      <c r="Y296">
        <f>IF('ALL-Students'!Y299='Master Answer Key'!$B298, 1, 0)</f>
        <v>0</v>
      </c>
      <c r="Z296">
        <f>IF('ALL-Students'!Z299='Master Answer Key'!$B298, 1, 0)</f>
        <v>0</v>
      </c>
      <c r="AA296">
        <f>IF('ALL-Students'!AA299='Master Answer Key'!$B298, 1, 0)</f>
        <v>1</v>
      </c>
      <c r="AB296">
        <f>IF('ALL-Students'!AB299='Master Answer Key'!$B298, 1, 0)</f>
        <v>1</v>
      </c>
      <c r="AC296">
        <f>IF('ALL-Students'!AC299='Master Answer Key'!$B298, 1, 0)</f>
        <v>0</v>
      </c>
      <c r="AD296">
        <f>IF('ALL-Students'!AD299='Master Answer Key'!$B298, 1, 0)</f>
        <v>0</v>
      </c>
      <c r="AE296">
        <f>IF('ALL-Students'!AE299='Master Answer Key'!$B298, 1, 0)</f>
        <v>0</v>
      </c>
      <c r="AF296">
        <f>IF('ALL-Students'!AF299='Master Answer Key'!$B298, 1, 0)</f>
        <v>0</v>
      </c>
      <c r="AG296">
        <f>IF('ALL-Students'!AG299='Master Answer Key'!$B298, 1, 0)</f>
        <v>1</v>
      </c>
      <c r="AH296">
        <f>IF('ALL-Students'!AH299='Master Answer Key'!$B298, 1, 0)</f>
        <v>1</v>
      </c>
      <c r="AI296">
        <f>IF('ALL-Students'!AI299='Master Answer Key'!$B298, 1, 0)</f>
        <v>1</v>
      </c>
      <c r="AJ296">
        <f>IF('ALL-Students'!AJ299='Master Answer Key'!$B298, 1, 0)</f>
        <v>1</v>
      </c>
      <c r="AK296">
        <f>IF('ALL-Students'!AK299='Master Answer Key'!$B298, 1, 0)</f>
        <v>1</v>
      </c>
      <c r="AL296">
        <f>IF('ALL-Students'!AL299='Master Answer Key'!$B298, 1, 0)</f>
        <v>0</v>
      </c>
      <c r="AM296">
        <f>IF('ALL-Students'!AM299='Master Answer Key'!$B298, 1, 0)</f>
        <v>0</v>
      </c>
      <c r="AN296">
        <f>IF('ALL-Students'!AN299='Master Answer Key'!$B298, 1, 0)</f>
        <v>0</v>
      </c>
      <c r="AO296">
        <f>IF('ALL-Students'!AO299='Master Answer Key'!$B298, 1, 0)</f>
        <v>1</v>
      </c>
      <c r="AP296">
        <f>IF('ALL-Students'!AP299='Master Answer Key'!$B298, 1, 0)</f>
        <v>1</v>
      </c>
      <c r="AQ296">
        <f>IF('ALL-Students'!AQ299='Master Answer Key'!$B298, 1, 0)</f>
        <v>1</v>
      </c>
      <c r="AR296">
        <f>IF('ALL-Students'!AR299='Master Answer Key'!$B298, 1, 0)</f>
        <v>1</v>
      </c>
      <c r="AS296">
        <f>IF('ALL-Students'!AS299='Master Answer Key'!$B298, 1, 0)</f>
        <v>0</v>
      </c>
      <c r="AT296">
        <f>IF('ALL-Students'!AT299='Master Answer Key'!$B298, 1, 0)</f>
        <v>1</v>
      </c>
      <c r="AU296">
        <f>IF('ALL-Students'!AU299='Master Answer Key'!$B298, 1, 0)</f>
        <v>1</v>
      </c>
      <c r="AV296">
        <f>IF('ALL-Students'!AV299='Master Answer Key'!$B298, 1, 0)</f>
        <v>0</v>
      </c>
      <c r="AW296">
        <f>IF('ALL-Students'!AW299='Master Answer Key'!$B298, 1, 0)</f>
        <v>1</v>
      </c>
      <c r="AX296">
        <f>IF('ALL-Students'!AX299='Master Answer Key'!$B298, 1, 0)</f>
        <v>0</v>
      </c>
      <c r="AY296">
        <f>IF('ALL-Students'!AY299='Master Answer Key'!$B298, 1, 0)</f>
        <v>0</v>
      </c>
      <c r="AZ296">
        <f>IF('ALL-Students'!AZ299='Master Answer Key'!$B298, 1, 0)</f>
        <v>1</v>
      </c>
      <c r="BA296">
        <f>IF('ALL-Students'!BA299='Master Answer Key'!$B298, 1, 0)</f>
        <v>1</v>
      </c>
      <c r="BB296">
        <f>IF('ALL-Students'!BB299='Master Answer Key'!$B298, 1, 0)</f>
        <v>1</v>
      </c>
      <c r="BC296">
        <f>IF('ALL-Students'!BC299='Master Answer Key'!$B298, 1, 0)</f>
        <v>1</v>
      </c>
      <c r="BD296">
        <f>IF('ALL-Students'!BD299='Master Answer Key'!$B298, 1, 0)</f>
        <v>1</v>
      </c>
      <c r="BE296">
        <f>IF('ALL-Students'!BE299='Master Answer Key'!$B298, 1, 0)</f>
        <v>1</v>
      </c>
      <c r="BF296">
        <f>IF('ALL-Students'!BF299='Master Answer Key'!$B298, 1, 0)</f>
        <v>1</v>
      </c>
      <c r="BG296">
        <f>IF('ALL-Students'!BG299='Master Answer Key'!$B298, 1, 0)</f>
        <v>1</v>
      </c>
      <c r="BH296">
        <f>IF('ALL-Students'!BH299='Master Answer Key'!$B298, 1, 0)</f>
        <v>1</v>
      </c>
      <c r="BI296">
        <f>IF('ALL-Students'!BI299='Master Answer Key'!$B298, 1, 0)</f>
        <v>1</v>
      </c>
      <c r="BJ296">
        <f>IF('ALL-Students'!BJ299='Master Answer Key'!$B298, 1, 0)</f>
        <v>0</v>
      </c>
      <c r="BK296">
        <f>IF('ALL-Students'!BK299='Master Answer Key'!$B298, 1, 0)</f>
        <v>1</v>
      </c>
      <c r="BL296">
        <f>IF('ALL-Students'!BL299='Master Answer Key'!$B298, 1, 0)</f>
        <v>1</v>
      </c>
      <c r="BM296">
        <f>IF('ALL-Students'!BM299='Master Answer Key'!$B298, 1, 0)</f>
        <v>1</v>
      </c>
      <c r="BN296">
        <f>IF('ALL-Students'!BN299='Master Answer Key'!$B298, 1, 0)</f>
        <v>1</v>
      </c>
      <c r="BO296">
        <f>IF('ALL-Students'!BO299='Master Answer Key'!$B298, 1, 0)</f>
        <v>1</v>
      </c>
      <c r="BP296">
        <f>IF('ALL-Students'!BP299='Master Answer Key'!$B298, 1, 0)</f>
        <v>1</v>
      </c>
      <c r="BQ296">
        <f>IF('ALL-Students'!BQ299='Master Answer Key'!$B298, 1, 0)</f>
        <v>1</v>
      </c>
      <c r="BR296">
        <f>IF('ALL-Students'!BR299='Master Answer Key'!$B298, 1, 0)</f>
        <v>1</v>
      </c>
      <c r="BS296">
        <f>IF('ALL-Students'!BS299='Master Answer Key'!$B298, 1, 0)</f>
        <v>1</v>
      </c>
      <c r="BT296">
        <f>IF('ALL-Students'!BT299='Master Answer Key'!$B298, 1, 0)</f>
        <v>1</v>
      </c>
      <c r="BU296">
        <f>IF('ALL-Students'!BU299='Master Answer Key'!$B298, 1, 0)</f>
        <v>0</v>
      </c>
      <c r="BV296">
        <f>IF('ALL-Students'!BV299='Master Answer Key'!$B298, 1, 0)</f>
        <v>1</v>
      </c>
      <c r="BW296">
        <f>IF('ALL-Students'!BW299='Master Answer Key'!$B298, 1, 0)</f>
        <v>1</v>
      </c>
      <c r="BX296">
        <f>IF('ALL-Students'!BX299='Master Answer Key'!$B298, 1, 0)</f>
        <v>1</v>
      </c>
      <c r="BY296">
        <f>IF('ALL-Students'!BY299='Master Answer Key'!$B298, 1, 0)</f>
        <v>1</v>
      </c>
      <c r="BZ296">
        <f>IF('ALL-Students'!BZ299='Master Answer Key'!$B298, 1, 0)</f>
        <v>1</v>
      </c>
      <c r="CA296">
        <f>IF('ALL-Students'!CA299='Master Answer Key'!$B298, 1, 0)</f>
        <v>1</v>
      </c>
      <c r="CB296">
        <f>IF('ALL-Students'!CB299='Master Answer Key'!$B298, 1, 0)</f>
        <v>1</v>
      </c>
      <c r="CC296">
        <f>IF('ALL-Students'!CC299='Master Answer Key'!$B298, 1, 0)</f>
        <v>1</v>
      </c>
    </row>
    <row r="297">
      <c r="A297" s="5" t="s">
        <v>401</v>
      </c>
      <c r="B297">
        <f>IF('ALL-Students'!B300='Master Answer Key'!$B299, 1, 0)</f>
        <v>1</v>
      </c>
      <c r="C297">
        <f>IF('ALL-Students'!C300='Master Answer Key'!$B299, 1, 0)</f>
        <v>0</v>
      </c>
      <c r="D297">
        <f>IF('ALL-Students'!D300='Master Answer Key'!$B299, 1, 0)</f>
        <v>0</v>
      </c>
      <c r="E297">
        <f>IF('ALL-Students'!E300='Master Answer Key'!$B299, 1, 0)</f>
        <v>1</v>
      </c>
      <c r="F297">
        <f>IF('ALL-Students'!F300='Master Answer Key'!$B299, 1, 0)</f>
        <v>0</v>
      </c>
      <c r="G297">
        <f>IF('ALL-Students'!G300='Master Answer Key'!$B299, 1, 0)</f>
        <v>0</v>
      </c>
      <c r="H297">
        <f>IF('ALL-Students'!H300='Master Answer Key'!$B299, 1, 0)</f>
        <v>0</v>
      </c>
      <c r="I297">
        <f>IF('ALL-Students'!I300='Master Answer Key'!$B299, 1, 0)</f>
        <v>0</v>
      </c>
      <c r="J297">
        <f>IF('ALL-Students'!J300='Master Answer Key'!$B299, 1, 0)</f>
        <v>0</v>
      </c>
      <c r="K297">
        <f>IF('ALL-Students'!K300='Master Answer Key'!$B299, 1, 0)</f>
        <v>0</v>
      </c>
      <c r="L297">
        <f>IF('ALL-Students'!L300='Master Answer Key'!$B299, 1, 0)</f>
        <v>0</v>
      </c>
      <c r="M297">
        <f>IF('ALL-Students'!M300='Master Answer Key'!$B299, 1, 0)</f>
        <v>1</v>
      </c>
      <c r="N297">
        <f>IF('ALL-Students'!N300='Master Answer Key'!$B299, 1, 0)</f>
        <v>0</v>
      </c>
      <c r="O297">
        <f>IF('ALL-Students'!O300='Master Answer Key'!$B299, 1, 0)</f>
        <v>1</v>
      </c>
      <c r="P297">
        <f>IF('ALL-Students'!P300='Master Answer Key'!$B299, 1, 0)</f>
        <v>0</v>
      </c>
      <c r="Q297">
        <f>IF('ALL-Students'!Q300='Master Answer Key'!$B299, 1, 0)</f>
        <v>0</v>
      </c>
      <c r="R297">
        <f>IF('ALL-Students'!R300='Master Answer Key'!$B299, 1, 0)</f>
        <v>0</v>
      </c>
      <c r="S297">
        <f>IF('ALL-Students'!S300='Master Answer Key'!$B299, 1, 0)</f>
        <v>0</v>
      </c>
      <c r="T297">
        <f>IF('ALL-Students'!T300='Master Answer Key'!$B299, 1, 0)</f>
        <v>1</v>
      </c>
      <c r="U297">
        <f>IF('ALL-Students'!U300='Master Answer Key'!$B299, 1, 0)</f>
        <v>1</v>
      </c>
      <c r="V297">
        <f>IF('ALL-Students'!V300='Master Answer Key'!$B299, 1, 0)</f>
        <v>1</v>
      </c>
      <c r="W297">
        <f>IF('ALL-Students'!W300='Master Answer Key'!$B299, 1, 0)</f>
        <v>0</v>
      </c>
      <c r="X297">
        <f>IF('ALL-Students'!X300='Master Answer Key'!$B299, 1, 0)</f>
        <v>1</v>
      </c>
      <c r="Y297">
        <f>IF('ALL-Students'!Y300='Master Answer Key'!$B299, 1, 0)</f>
        <v>0</v>
      </c>
      <c r="Z297">
        <f>IF('ALL-Students'!Z300='Master Answer Key'!$B299, 1, 0)</f>
        <v>0</v>
      </c>
      <c r="AA297">
        <f>IF('ALL-Students'!AA300='Master Answer Key'!$B299, 1, 0)</f>
        <v>1</v>
      </c>
      <c r="AB297">
        <f>IF('ALL-Students'!AB300='Master Answer Key'!$B299, 1, 0)</f>
        <v>1</v>
      </c>
      <c r="AC297">
        <f>IF('ALL-Students'!AC300='Master Answer Key'!$B299, 1, 0)</f>
        <v>1</v>
      </c>
      <c r="AD297">
        <f>IF('ALL-Students'!AD300='Master Answer Key'!$B299, 1, 0)</f>
        <v>0</v>
      </c>
      <c r="AE297">
        <f>IF('ALL-Students'!AE300='Master Answer Key'!$B299, 1, 0)</f>
        <v>1</v>
      </c>
      <c r="AF297">
        <f>IF('ALL-Students'!AF300='Master Answer Key'!$B299, 1, 0)</f>
        <v>0</v>
      </c>
      <c r="AG297">
        <f>IF('ALL-Students'!AG300='Master Answer Key'!$B299, 1, 0)</f>
        <v>1</v>
      </c>
      <c r="AH297">
        <f>IF('ALL-Students'!AH300='Master Answer Key'!$B299, 1, 0)</f>
        <v>1</v>
      </c>
      <c r="AI297">
        <f>IF('ALL-Students'!AI300='Master Answer Key'!$B299, 1, 0)</f>
        <v>1</v>
      </c>
      <c r="AJ297">
        <f>IF('ALL-Students'!AJ300='Master Answer Key'!$B299, 1, 0)</f>
        <v>1</v>
      </c>
      <c r="AK297">
        <f>IF('ALL-Students'!AK300='Master Answer Key'!$B299, 1, 0)</f>
        <v>0</v>
      </c>
      <c r="AL297">
        <f>IF('ALL-Students'!AL300='Master Answer Key'!$B299, 1, 0)</f>
        <v>0</v>
      </c>
      <c r="AM297">
        <f>IF('ALL-Students'!AM300='Master Answer Key'!$B299, 1, 0)</f>
        <v>0</v>
      </c>
      <c r="AN297">
        <f>IF('ALL-Students'!AN300='Master Answer Key'!$B299, 1, 0)</f>
        <v>0</v>
      </c>
      <c r="AO297">
        <f>IF('ALL-Students'!AO300='Master Answer Key'!$B299, 1, 0)</f>
        <v>1</v>
      </c>
      <c r="AP297">
        <f>IF('ALL-Students'!AP300='Master Answer Key'!$B299, 1, 0)</f>
        <v>0</v>
      </c>
      <c r="AQ297">
        <f>IF('ALL-Students'!AQ300='Master Answer Key'!$B299, 1, 0)</f>
        <v>1</v>
      </c>
      <c r="AR297">
        <f>IF('ALL-Students'!AR300='Master Answer Key'!$B299, 1, 0)</f>
        <v>1</v>
      </c>
      <c r="AS297">
        <f>IF('ALL-Students'!AS300='Master Answer Key'!$B299, 1, 0)</f>
        <v>0</v>
      </c>
      <c r="AT297">
        <f>IF('ALL-Students'!AT300='Master Answer Key'!$B299, 1, 0)</f>
        <v>0</v>
      </c>
      <c r="AU297">
        <f>IF('ALL-Students'!AU300='Master Answer Key'!$B299, 1, 0)</f>
        <v>0</v>
      </c>
      <c r="AV297">
        <f>IF('ALL-Students'!AV300='Master Answer Key'!$B299, 1, 0)</f>
        <v>0</v>
      </c>
      <c r="AW297">
        <f>IF('ALL-Students'!AW300='Master Answer Key'!$B299, 1, 0)</f>
        <v>0</v>
      </c>
      <c r="AX297">
        <f>IF('ALL-Students'!AX300='Master Answer Key'!$B299, 1, 0)</f>
        <v>0</v>
      </c>
      <c r="AY297">
        <f>IF('ALL-Students'!AY300='Master Answer Key'!$B299, 1, 0)</f>
        <v>1</v>
      </c>
      <c r="AZ297">
        <f>IF('ALL-Students'!AZ300='Master Answer Key'!$B299, 1, 0)</f>
        <v>1</v>
      </c>
      <c r="BA297">
        <f>IF('ALL-Students'!BA300='Master Answer Key'!$B299, 1, 0)</f>
        <v>0</v>
      </c>
      <c r="BB297">
        <f>IF('ALL-Students'!BB300='Master Answer Key'!$B299, 1, 0)</f>
        <v>1</v>
      </c>
      <c r="BC297">
        <f>IF('ALL-Students'!BC300='Master Answer Key'!$B299, 1, 0)</f>
        <v>1</v>
      </c>
      <c r="BD297">
        <f>IF('ALL-Students'!BD300='Master Answer Key'!$B299, 1, 0)</f>
        <v>0</v>
      </c>
      <c r="BE297">
        <f>IF('ALL-Students'!BE300='Master Answer Key'!$B299, 1, 0)</f>
        <v>0</v>
      </c>
      <c r="BF297">
        <f>IF('ALL-Students'!BF300='Master Answer Key'!$B299, 1, 0)</f>
        <v>1</v>
      </c>
      <c r="BG297">
        <f>IF('ALL-Students'!BG300='Master Answer Key'!$B299, 1, 0)</f>
        <v>1</v>
      </c>
      <c r="BH297">
        <f>IF('ALL-Students'!BH300='Master Answer Key'!$B299, 1, 0)</f>
        <v>0</v>
      </c>
      <c r="BI297">
        <f>IF('ALL-Students'!BI300='Master Answer Key'!$B299, 1, 0)</f>
        <v>0</v>
      </c>
      <c r="BJ297">
        <f>IF('ALL-Students'!BJ300='Master Answer Key'!$B299, 1, 0)</f>
        <v>0</v>
      </c>
      <c r="BK297">
        <f>IF('ALL-Students'!BK300='Master Answer Key'!$B299, 1, 0)</f>
        <v>0</v>
      </c>
      <c r="BL297">
        <f>IF('ALL-Students'!BL300='Master Answer Key'!$B299, 1, 0)</f>
        <v>0</v>
      </c>
      <c r="BM297">
        <f>IF('ALL-Students'!BM300='Master Answer Key'!$B299, 1, 0)</f>
        <v>0</v>
      </c>
      <c r="BN297">
        <f>IF('ALL-Students'!BN300='Master Answer Key'!$B299, 1, 0)</f>
        <v>1</v>
      </c>
      <c r="BO297">
        <f>IF('ALL-Students'!BO300='Master Answer Key'!$B299, 1, 0)</f>
        <v>1</v>
      </c>
      <c r="BP297">
        <f>IF('ALL-Students'!BP300='Master Answer Key'!$B299, 1, 0)</f>
        <v>1</v>
      </c>
      <c r="BQ297">
        <f>IF('ALL-Students'!BQ300='Master Answer Key'!$B299, 1, 0)</f>
        <v>0</v>
      </c>
      <c r="BR297">
        <f>IF('ALL-Students'!BR300='Master Answer Key'!$B299, 1, 0)</f>
        <v>1</v>
      </c>
      <c r="BS297">
        <f>IF('ALL-Students'!BS300='Master Answer Key'!$B299, 1, 0)</f>
        <v>0</v>
      </c>
      <c r="BT297">
        <f>IF('ALL-Students'!BT300='Master Answer Key'!$B299, 1, 0)</f>
        <v>1</v>
      </c>
      <c r="BU297">
        <f>IF('ALL-Students'!BU300='Master Answer Key'!$B299, 1, 0)</f>
        <v>1</v>
      </c>
      <c r="BV297">
        <f>IF('ALL-Students'!BV300='Master Answer Key'!$B299, 1, 0)</f>
        <v>0</v>
      </c>
      <c r="BW297">
        <f>IF('ALL-Students'!BW300='Master Answer Key'!$B299, 1, 0)</f>
        <v>1</v>
      </c>
      <c r="BX297">
        <f>IF('ALL-Students'!BX300='Master Answer Key'!$B299, 1, 0)</f>
        <v>1</v>
      </c>
      <c r="BY297">
        <f>IF('ALL-Students'!BY300='Master Answer Key'!$B299, 1, 0)</f>
        <v>1</v>
      </c>
      <c r="BZ297">
        <f>IF('ALL-Students'!BZ300='Master Answer Key'!$B299, 1, 0)</f>
        <v>1</v>
      </c>
      <c r="CA297">
        <f>IF('ALL-Students'!CA300='Master Answer Key'!$B299, 1, 0)</f>
        <v>0</v>
      </c>
      <c r="CB297">
        <f>IF('ALL-Students'!CB300='Master Answer Key'!$B299, 1, 0)</f>
        <v>0</v>
      </c>
      <c r="CC297">
        <f>IF('ALL-Students'!CC300='Master Answer Key'!$B299, 1, 0)</f>
        <v>0</v>
      </c>
    </row>
    <row r="298">
      <c r="A298" s="5" t="s">
        <v>402</v>
      </c>
      <c r="B298">
        <f>IF('ALL-Students'!B301='Master Answer Key'!$B300, 1, 0)</f>
        <v>1</v>
      </c>
      <c r="C298">
        <f>IF('ALL-Students'!C301='Master Answer Key'!$B300, 1, 0)</f>
        <v>1</v>
      </c>
      <c r="D298">
        <f>IF('ALL-Students'!D301='Master Answer Key'!$B300, 1, 0)</f>
        <v>1</v>
      </c>
      <c r="E298">
        <f>IF('ALL-Students'!E301='Master Answer Key'!$B300, 1, 0)</f>
        <v>0</v>
      </c>
      <c r="F298">
        <f>IF('ALL-Students'!F301='Master Answer Key'!$B300, 1, 0)</f>
        <v>1</v>
      </c>
      <c r="G298">
        <f>IF('ALL-Students'!G301='Master Answer Key'!$B300, 1, 0)</f>
        <v>0</v>
      </c>
      <c r="H298">
        <f>IF('ALL-Students'!H301='Master Answer Key'!$B300, 1, 0)</f>
        <v>1</v>
      </c>
      <c r="I298">
        <f>IF('ALL-Students'!I301='Master Answer Key'!$B300, 1, 0)</f>
        <v>1</v>
      </c>
      <c r="J298">
        <f>IF('ALL-Students'!J301='Master Answer Key'!$B300, 1, 0)</f>
        <v>1</v>
      </c>
      <c r="K298">
        <f>IF('ALL-Students'!K301='Master Answer Key'!$B300, 1, 0)</f>
        <v>1</v>
      </c>
      <c r="L298">
        <f>IF('ALL-Students'!L301='Master Answer Key'!$B300, 1, 0)</f>
        <v>1</v>
      </c>
      <c r="M298">
        <f>IF('ALL-Students'!M301='Master Answer Key'!$B300, 1, 0)</f>
        <v>1</v>
      </c>
      <c r="N298">
        <f>IF('ALL-Students'!N301='Master Answer Key'!$B300, 1, 0)</f>
        <v>1</v>
      </c>
      <c r="O298">
        <f>IF('ALL-Students'!O301='Master Answer Key'!$B300, 1, 0)</f>
        <v>1</v>
      </c>
      <c r="P298">
        <f>IF('ALL-Students'!P301='Master Answer Key'!$B300, 1, 0)</f>
        <v>0</v>
      </c>
      <c r="Q298">
        <f>IF('ALL-Students'!Q301='Master Answer Key'!$B300, 1, 0)</f>
        <v>1</v>
      </c>
      <c r="R298">
        <f>IF('ALL-Students'!R301='Master Answer Key'!$B300, 1, 0)</f>
        <v>0</v>
      </c>
      <c r="S298">
        <f>IF('ALL-Students'!S301='Master Answer Key'!$B300, 1, 0)</f>
        <v>1</v>
      </c>
      <c r="T298">
        <f>IF('ALL-Students'!T301='Master Answer Key'!$B300, 1, 0)</f>
        <v>1</v>
      </c>
      <c r="U298">
        <f>IF('ALL-Students'!U301='Master Answer Key'!$B300, 1, 0)</f>
        <v>1</v>
      </c>
      <c r="V298">
        <f>IF('ALL-Students'!V301='Master Answer Key'!$B300, 1, 0)</f>
        <v>1</v>
      </c>
      <c r="W298">
        <f>IF('ALL-Students'!W301='Master Answer Key'!$B300, 1, 0)</f>
        <v>0</v>
      </c>
      <c r="X298">
        <f>IF('ALL-Students'!X301='Master Answer Key'!$B300, 1, 0)</f>
        <v>1</v>
      </c>
      <c r="Y298">
        <f>IF('ALL-Students'!Y301='Master Answer Key'!$B300, 1, 0)</f>
        <v>0</v>
      </c>
      <c r="Z298">
        <f>IF('ALL-Students'!Z301='Master Answer Key'!$B300, 1, 0)</f>
        <v>0</v>
      </c>
      <c r="AA298">
        <f>IF('ALL-Students'!AA301='Master Answer Key'!$B300, 1, 0)</f>
        <v>1</v>
      </c>
      <c r="AB298">
        <f>IF('ALL-Students'!AB301='Master Answer Key'!$B300, 1, 0)</f>
        <v>1</v>
      </c>
      <c r="AC298">
        <f>IF('ALL-Students'!AC301='Master Answer Key'!$B300, 1, 0)</f>
        <v>0</v>
      </c>
      <c r="AD298">
        <f>IF('ALL-Students'!AD301='Master Answer Key'!$B300, 1, 0)</f>
        <v>1</v>
      </c>
      <c r="AE298">
        <f>IF('ALL-Students'!AE301='Master Answer Key'!$B300, 1, 0)</f>
        <v>1</v>
      </c>
      <c r="AF298">
        <f>IF('ALL-Students'!AF301='Master Answer Key'!$B300, 1, 0)</f>
        <v>1</v>
      </c>
      <c r="AG298">
        <f>IF('ALL-Students'!AG301='Master Answer Key'!$B300, 1, 0)</f>
        <v>1</v>
      </c>
      <c r="AH298">
        <f>IF('ALL-Students'!AH301='Master Answer Key'!$B300, 1, 0)</f>
        <v>1</v>
      </c>
      <c r="AI298">
        <f>IF('ALL-Students'!AI301='Master Answer Key'!$B300, 1, 0)</f>
        <v>1</v>
      </c>
      <c r="AJ298">
        <f>IF('ALL-Students'!AJ301='Master Answer Key'!$B300, 1, 0)</f>
        <v>1</v>
      </c>
      <c r="AK298">
        <f>IF('ALL-Students'!AK301='Master Answer Key'!$B300, 1, 0)</f>
        <v>1</v>
      </c>
      <c r="AL298">
        <f>IF('ALL-Students'!AL301='Master Answer Key'!$B300, 1, 0)</f>
        <v>1</v>
      </c>
      <c r="AM298">
        <f>IF('ALL-Students'!AM301='Master Answer Key'!$B300, 1, 0)</f>
        <v>1</v>
      </c>
      <c r="AN298">
        <f>IF('ALL-Students'!AN301='Master Answer Key'!$B300, 1, 0)</f>
        <v>0</v>
      </c>
      <c r="AO298">
        <f>IF('ALL-Students'!AO301='Master Answer Key'!$B300, 1, 0)</f>
        <v>1</v>
      </c>
      <c r="AP298">
        <f>IF('ALL-Students'!AP301='Master Answer Key'!$B300, 1, 0)</f>
        <v>1</v>
      </c>
      <c r="AQ298">
        <f>IF('ALL-Students'!AQ301='Master Answer Key'!$B300, 1, 0)</f>
        <v>1</v>
      </c>
      <c r="AR298">
        <f>IF('ALL-Students'!AR301='Master Answer Key'!$B300, 1, 0)</f>
        <v>1</v>
      </c>
      <c r="AS298">
        <f>IF('ALL-Students'!AS301='Master Answer Key'!$B300, 1, 0)</f>
        <v>0</v>
      </c>
      <c r="AT298">
        <f>IF('ALL-Students'!AT301='Master Answer Key'!$B300, 1, 0)</f>
        <v>1</v>
      </c>
      <c r="AU298">
        <f>IF('ALL-Students'!AU301='Master Answer Key'!$B300, 1, 0)</f>
        <v>1</v>
      </c>
      <c r="AV298">
        <f>IF('ALL-Students'!AV301='Master Answer Key'!$B300, 1, 0)</f>
        <v>0</v>
      </c>
      <c r="AW298">
        <f>IF('ALL-Students'!AW301='Master Answer Key'!$B300, 1, 0)</f>
        <v>1</v>
      </c>
      <c r="AX298">
        <f>IF('ALL-Students'!AX301='Master Answer Key'!$B300, 1, 0)</f>
        <v>1</v>
      </c>
      <c r="AY298">
        <f>IF('ALL-Students'!AY301='Master Answer Key'!$B300, 1, 0)</f>
        <v>1</v>
      </c>
      <c r="AZ298">
        <f>IF('ALL-Students'!AZ301='Master Answer Key'!$B300, 1, 0)</f>
        <v>1</v>
      </c>
      <c r="BA298">
        <f>IF('ALL-Students'!BA301='Master Answer Key'!$B300, 1, 0)</f>
        <v>1</v>
      </c>
      <c r="BB298">
        <f>IF('ALL-Students'!BB301='Master Answer Key'!$B300, 1, 0)</f>
        <v>1</v>
      </c>
      <c r="BC298">
        <f>IF('ALL-Students'!BC301='Master Answer Key'!$B300, 1, 0)</f>
        <v>1</v>
      </c>
      <c r="BD298">
        <f>IF('ALL-Students'!BD301='Master Answer Key'!$B300, 1, 0)</f>
        <v>1</v>
      </c>
      <c r="BE298">
        <f>IF('ALL-Students'!BE301='Master Answer Key'!$B300, 1, 0)</f>
        <v>1</v>
      </c>
      <c r="BF298">
        <f>IF('ALL-Students'!BF301='Master Answer Key'!$B300, 1, 0)</f>
        <v>1</v>
      </c>
      <c r="BG298">
        <f>IF('ALL-Students'!BG301='Master Answer Key'!$B300, 1, 0)</f>
        <v>1</v>
      </c>
      <c r="BH298">
        <f>IF('ALL-Students'!BH301='Master Answer Key'!$B300, 1, 0)</f>
        <v>1</v>
      </c>
      <c r="BI298">
        <f>IF('ALL-Students'!BI301='Master Answer Key'!$B300, 1, 0)</f>
        <v>1</v>
      </c>
      <c r="BJ298">
        <f>IF('ALL-Students'!BJ301='Master Answer Key'!$B300, 1, 0)</f>
        <v>1</v>
      </c>
      <c r="BK298">
        <f>IF('ALL-Students'!BK301='Master Answer Key'!$B300, 1, 0)</f>
        <v>1</v>
      </c>
      <c r="BL298">
        <f>IF('ALL-Students'!BL301='Master Answer Key'!$B300, 1, 0)</f>
        <v>1</v>
      </c>
      <c r="BM298">
        <f>IF('ALL-Students'!BM301='Master Answer Key'!$B300, 1, 0)</f>
        <v>1</v>
      </c>
      <c r="BN298">
        <f>IF('ALL-Students'!BN301='Master Answer Key'!$B300, 1, 0)</f>
        <v>1</v>
      </c>
      <c r="BO298">
        <f>IF('ALL-Students'!BO301='Master Answer Key'!$B300, 1, 0)</f>
        <v>1</v>
      </c>
      <c r="BP298">
        <f>IF('ALL-Students'!BP301='Master Answer Key'!$B300, 1, 0)</f>
        <v>1</v>
      </c>
      <c r="BQ298">
        <f>IF('ALL-Students'!BQ301='Master Answer Key'!$B300, 1, 0)</f>
        <v>1</v>
      </c>
      <c r="BR298">
        <f>IF('ALL-Students'!BR301='Master Answer Key'!$B300, 1, 0)</f>
        <v>1</v>
      </c>
      <c r="BS298">
        <f>IF('ALL-Students'!BS301='Master Answer Key'!$B300, 1, 0)</f>
        <v>1</v>
      </c>
      <c r="BT298">
        <f>IF('ALL-Students'!BT301='Master Answer Key'!$B300, 1, 0)</f>
        <v>1</v>
      </c>
      <c r="BU298">
        <f>IF('ALL-Students'!BU301='Master Answer Key'!$B300, 1, 0)</f>
        <v>1</v>
      </c>
      <c r="BV298">
        <f>IF('ALL-Students'!BV301='Master Answer Key'!$B300, 1, 0)</f>
        <v>1</v>
      </c>
      <c r="BW298">
        <f>IF('ALL-Students'!BW301='Master Answer Key'!$B300, 1, 0)</f>
        <v>1</v>
      </c>
      <c r="BX298">
        <f>IF('ALL-Students'!BX301='Master Answer Key'!$B300, 1, 0)</f>
        <v>1</v>
      </c>
      <c r="BY298">
        <f>IF('ALL-Students'!BY301='Master Answer Key'!$B300, 1, 0)</f>
        <v>1</v>
      </c>
      <c r="BZ298">
        <f>IF('ALL-Students'!BZ301='Master Answer Key'!$B300, 1, 0)</f>
        <v>1</v>
      </c>
      <c r="CA298">
        <f>IF('ALL-Students'!CA301='Master Answer Key'!$B300, 1, 0)</f>
        <v>1</v>
      </c>
      <c r="CB298">
        <f>IF('ALL-Students'!CB301='Master Answer Key'!$B300, 1, 0)</f>
        <v>1</v>
      </c>
      <c r="CC298">
        <f>IF('ALL-Students'!CC301='Master Answer Key'!$B300, 1, 0)</f>
        <v>1</v>
      </c>
    </row>
    <row r="299">
      <c r="A299" s="5" t="s">
        <v>403</v>
      </c>
      <c r="B299">
        <f>IF('ALL-Students'!B302='Master Answer Key'!$B301, 1, 0)</f>
        <v>1</v>
      </c>
      <c r="C299">
        <f>IF('ALL-Students'!C302='Master Answer Key'!$B301, 1, 0)</f>
        <v>1</v>
      </c>
      <c r="D299">
        <f>IF('ALL-Students'!D302='Master Answer Key'!$B301, 1, 0)</f>
        <v>1</v>
      </c>
      <c r="E299">
        <f>IF('ALL-Students'!E302='Master Answer Key'!$B301, 1, 0)</f>
        <v>1</v>
      </c>
      <c r="F299">
        <f>IF('ALL-Students'!F302='Master Answer Key'!$B301, 1, 0)</f>
        <v>1</v>
      </c>
      <c r="G299">
        <f>IF('ALL-Students'!G302='Master Answer Key'!$B301, 1, 0)</f>
        <v>0</v>
      </c>
      <c r="H299">
        <f>IF('ALL-Students'!H302='Master Answer Key'!$B301, 1, 0)</f>
        <v>1</v>
      </c>
      <c r="I299">
        <f>IF('ALL-Students'!I302='Master Answer Key'!$B301, 1, 0)</f>
        <v>1</v>
      </c>
      <c r="J299">
        <f>IF('ALL-Students'!J302='Master Answer Key'!$B301, 1, 0)</f>
        <v>1</v>
      </c>
      <c r="K299">
        <f>IF('ALL-Students'!K302='Master Answer Key'!$B301, 1, 0)</f>
        <v>0</v>
      </c>
      <c r="L299">
        <f>IF('ALL-Students'!L302='Master Answer Key'!$B301, 1, 0)</f>
        <v>1</v>
      </c>
      <c r="M299">
        <f>IF('ALL-Students'!M302='Master Answer Key'!$B301, 1, 0)</f>
        <v>1</v>
      </c>
      <c r="N299">
        <f>IF('ALL-Students'!N302='Master Answer Key'!$B301, 1, 0)</f>
        <v>1</v>
      </c>
      <c r="O299">
        <f>IF('ALL-Students'!O302='Master Answer Key'!$B301, 1, 0)</f>
        <v>1</v>
      </c>
      <c r="P299">
        <f>IF('ALL-Students'!P302='Master Answer Key'!$B301, 1, 0)</f>
        <v>1</v>
      </c>
      <c r="Q299">
        <f>IF('ALL-Students'!Q302='Master Answer Key'!$B301, 1, 0)</f>
        <v>1</v>
      </c>
      <c r="R299">
        <f>IF('ALL-Students'!R302='Master Answer Key'!$B301, 1, 0)</f>
        <v>1</v>
      </c>
      <c r="S299">
        <f>IF('ALL-Students'!S302='Master Answer Key'!$B301, 1, 0)</f>
        <v>0</v>
      </c>
      <c r="T299">
        <f>IF('ALL-Students'!T302='Master Answer Key'!$B301, 1, 0)</f>
        <v>1</v>
      </c>
      <c r="U299">
        <f>IF('ALL-Students'!U302='Master Answer Key'!$B301, 1, 0)</f>
        <v>1</v>
      </c>
      <c r="V299">
        <f>IF('ALL-Students'!V302='Master Answer Key'!$B301, 1, 0)</f>
        <v>1</v>
      </c>
      <c r="W299">
        <f>IF('ALL-Students'!W302='Master Answer Key'!$B301, 1, 0)</f>
        <v>0</v>
      </c>
      <c r="X299">
        <f>IF('ALL-Students'!X302='Master Answer Key'!$B301, 1, 0)</f>
        <v>1</v>
      </c>
      <c r="Y299">
        <f>IF('ALL-Students'!Y302='Master Answer Key'!$B301, 1, 0)</f>
        <v>0</v>
      </c>
      <c r="Z299">
        <f>IF('ALL-Students'!Z302='Master Answer Key'!$B301, 1, 0)</f>
        <v>0</v>
      </c>
      <c r="AA299">
        <f>IF('ALL-Students'!AA302='Master Answer Key'!$B301, 1, 0)</f>
        <v>1</v>
      </c>
      <c r="AB299">
        <f>IF('ALL-Students'!AB302='Master Answer Key'!$B301, 1, 0)</f>
        <v>1</v>
      </c>
      <c r="AC299">
        <f>IF('ALL-Students'!AC302='Master Answer Key'!$B301, 1, 0)</f>
        <v>1</v>
      </c>
      <c r="AD299">
        <f>IF('ALL-Students'!AD302='Master Answer Key'!$B301, 1, 0)</f>
        <v>1</v>
      </c>
      <c r="AE299">
        <f>IF('ALL-Students'!AE302='Master Answer Key'!$B301, 1, 0)</f>
        <v>1</v>
      </c>
      <c r="AF299">
        <f>IF('ALL-Students'!AF302='Master Answer Key'!$B301, 1, 0)</f>
        <v>0</v>
      </c>
      <c r="AG299">
        <f>IF('ALL-Students'!AG302='Master Answer Key'!$B301, 1, 0)</f>
        <v>0</v>
      </c>
      <c r="AH299">
        <f>IF('ALL-Students'!AH302='Master Answer Key'!$B301, 1, 0)</f>
        <v>1</v>
      </c>
      <c r="AI299">
        <f>IF('ALL-Students'!AI302='Master Answer Key'!$B301, 1, 0)</f>
        <v>1</v>
      </c>
      <c r="AJ299">
        <f>IF('ALL-Students'!AJ302='Master Answer Key'!$B301, 1, 0)</f>
        <v>1</v>
      </c>
      <c r="AK299">
        <f>IF('ALL-Students'!AK302='Master Answer Key'!$B301, 1, 0)</f>
        <v>1</v>
      </c>
      <c r="AL299">
        <f>IF('ALL-Students'!AL302='Master Answer Key'!$B301, 1, 0)</f>
        <v>0</v>
      </c>
      <c r="AM299">
        <f>IF('ALL-Students'!AM302='Master Answer Key'!$B301, 1, 0)</f>
        <v>1</v>
      </c>
      <c r="AN299">
        <f>IF('ALL-Students'!AN302='Master Answer Key'!$B301, 1, 0)</f>
        <v>0</v>
      </c>
      <c r="AO299">
        <f>IF('ALL-Students'!AO302='Master Answer Key'!$B301, 1, 0)</f>
        <v>1</v>
      </c>
      <c r="AP299">
        <f>IF('ALL-Students'!AP302='Master Answer Key'!$B301, 1, 0)</f>
        <v>1</v>
      </c>
      <c r="AQ299">
        <f>IF('ALL-Students'!AQ302='Master Answer Key'!$B301, 1, 0)</f>
        <v>1</v>
      </c>
      <c r="AR299">
        <f>IF('ALL-Students'!AR302='Master Answer Key'!$B301, 1, 0)</f>
        <v>1</v>
      </c>
      <c r="AS299">
        <f>IF('ALL-Students'!AS302='Master Answer Key'!$B301, 1, 0)</f>
        <v>0</v>
      </c>
      <c r="AT299">
        <f>IF('ALL-Students'!AT302='Master Answer Key'!$B301, 1, 0)</f>
        <v>1</v>
      </c>
      <c r="AU299">
        <f>IF('ALL-Students'!AU302='Master Answer Key'!$B301, 1, 0)</f>
        <v>1</v>
      </c>
      <c r="AV299">
        <f>IF('ALL-Students'!AV302='Master Answer Key'!$B301, 1, 0)</f>
        <v>0</v>
      </c>
      <c r="AW299">
        <f>IF('ALL-Students'!AW302='Master Answer Key'!$B301, 1, 0)</f>
        <v>1</v>
      </c>
      <c r="AX299">
        <f>IF('ALL-Students'!AX302='Master Answer Key'!$B301, 1, 0)</f>
        <v>1</v>
      </c>
      <c r="AY299">
        <f>IF('ALL-Students'!AY302='Master Answer Key'!$B301, 1, 0)</f>
        <v>1</v>
      </c>
      <c r="AZ299">
        <f>IF('ALL-Students'!AZ302='Master Answer Key'!$B301, 1, 0)</f>
        <v>1</v>
      </c>
      <c r="BA299">
        <f>IF('ALL-Students'!BA302='Master Answer Key'!$B301, 1, 0)</f>
        <v>1</v>
      </c>
      <c r="BB299">
        <f>IF('ALL-Students'!BB302='Master Answer Key'!$B301, 1, 0)</f>
        <v>1</v>
      </c>
      <c r="BC299">
        <f>IF('ALL-Students'!BC302='Master Answer Key'!$B301, 1, 0)</f>
        <v>1</v>
      </c>
      <c r="BD299">
        <f>IF('ALL-Students'!BD302='Master Answer Key'!$B301, 1, 0)</f>
        <v>1</v>
      </c>
      <c r="BE299">
        <f>IF('ALL-Students'!BE302='Master Answer Key'!$B301, 1, 0)</f>
        <v>1</v>
      </c>
      <c r="BF299">
        <f>IF('ALL-Students'!BF302='Master Answer Key'!$B301, 1, 0)</f>
        <v>1</v>
      </c>
      <c r="BG299">
        <f>IF('ALL-Students'!BG302='Master Answer Key'!$B301, 1, 0)</f>
        <v>1</v>
      </c>
      <c r="BH299">
        <f>IF('ALL-Students'!BH302='Master Answer Key'!$B301, 1, 0)</f>
        <v>1</v>
      </c>
      <c r="BI299">
        <f>IF('ALL-Students'!BI302='Master Answer Key'!$B301, 1, 0)</f>
        <v>1</v>
      </c>
      <c r="BJ299">
        <f>IF('ALL-Students'!BJ302='Master Answer Key'!$B301, 1, 0)</f>
        <v>1</v>
      </c>
      <c r="BK299">
        <f>IF('ALL-Students'!BK302='Master Answer Key'!$B301, 1, 0)</f>
        <v>1</v>
      </c>
      <c r="BL299">
        <f>IF('ALL-Students'!BL302='Master Answer Key'!$B301, 1, 0)</f>
        <v>1</v>
      </c>
      <c r="BM299">
        <f>IF('ALL-Students'!BM302='Master Answer Key'!$B301, 1, 0)</f>
        <v>1</v>
      </c>
      <c r="BN299">
        <f>IF('ALL-Students'!BN302='Master Answer Key'!$B301, 1, 0)</f>
        <v>1</v>
      </c>
      <c r="BO299">
        <f>IF('ALL-Students'!BO302='Master Answer Key'!$B301, 1, 0)</f>
        <v>1</v>
      </c>
      <c r="BP299">
        <f>IF('ALL-Students'!BP302='Master Answer Key'!$B301, 1, 0)</f>
        <v>1</v>
      </c>
      <c r="BQ299">
        <f>IF('ALL-Students'!BQ302='Master Answer Key'!$B301, 1, 0)</f>
        <v>1</v>
      </c>
      <c r="BR299">
        <f>IF('ALL-Students'!BR302='Master Answer Key'!$B301, 1, 0)</f>
        <v>1</v>
      </c>
      <c r="BS299">
        <f>IF('ALL-Students'!BS302='Master Answer Key'!$B301, 1, 0)</f>
        <v>1</v>
      </c>
      <c r="BT299">
        <f>IF('ALL-Students'!BT302='Master Answer Key'!$B301, 1, 0)</f>
        <v>1</v>
      </c>
      <c r="BU299">
        <f>IF('ALL-Students'!BU302='Master Answer Key'!$B301, 1, 0)</f>
        <v>1</v>
      </c>
      <c r="BV299">
        <f>IF('ALL-Students'!BV302='Master Answer Key'!$B301, 1, 0)</f>
        <v>1</v>
      </c>
      <c r="BW299">
        <f>IF('ALL-Students'!BW302='Master Answer Key'!$B301, 1, 0)</f>
        <v>1</v>
      </c>
      <c r="BX299">
        <f>IF('ALL-Students'!BX302='Master Answer Key'!$B301, 1, 0)</f>
        <v>0</v>
      </c>
      <c r="BY299">
        <f>IF('ALL-Students'!BY302='Master Answer Key'!$B301, 1, 0)</f>
        <v>1</v>
      </c>
      <c r="BZ299">
        <f>IF('ALL-Students'!BZ302='Master Answer Key'!$B301, 1, 0)</f>
        <v>1</v>
      </c>
      <c r="CA299">
        <f>IF('ALL-Students'!CA302='Master Answer Key'!$B301, 1, 0)</f>
        <v>1</v>
      </c>
      <c r="CB299">
        <f>IF('ALL-Students'!CB302='Master Answer Key'!$B301, 1, 0)</f>
        <v>1</v>
      </c>
      <c r="CC299">
        <f>IF('ALL-Students'!CC302='Master Answer Key'!$B301, 1, 0)</f>
        <v>1</v>
      </c>
    </row>
    <row r="300">
      <c r="A300" s="5" t="s">
        <v>404</v>
      </c>
      <c r="B300">
        <f>IF('ALL-Students'!B303='Master Answer Key'!$B302, 1, 0)</f>
        <v>1</v>
      </c>
      <c r="C300">
        <f>IF('ALL-Students'!C303='Master Answer Key'!$B302, 1, 0)</f>
        <v>0</v>
      </c>
      <c r="D300">
        <f>IF('ALL-Students'!D303='Master Answer Key'!$B302, 1, 0)</f>
        <v>0</v>
      </c>
      <c r="E300">
        <f>IF('ALL-Students'!E303='Master Answer Key'!$B302, 1, 0)</f>
        <v>1</v>
      </c>
      <c r="F300">
        <f>IF('ALL-Students'!F303='Master Answer Key'!$B302, 1, 0)</f>
        <v>1</v>
      </c>
      <c r="G300">
        <f>IF('ALL-Students'!G303='Master Answer Key'!$B302, 1, 0)</f>
        <v>0</v>
      </c>
      <c r="H300">
        <f>IF('ALL-Students'!H303='Master Answer Key'!$B302, 1, 0)</f>
        <v>1</v>
      </c>
      <c r="I300">
        <f>IF('ALL-Students'!I303='Master Answer Key'!$B302, 1, 0)</f>
        <v>0</v>
      </c>
      <c r="J300">
        <f>IF('ALL-Students'!J303='Master Answer Key'!$B302, 1, 0)</f>
        <v>0</v>
      </c>
      <c r="K300">
        <f>IF('ALL-Students'!K303='Master Answer Key'!$B302, 1, 0)</f>
        <v>1</v>
      </c>
      <c r="L300">
        <f>IF('ALL-Students'!L303='Master Answer Key'!$B302, 1, 0)</f>
        <v>1</v>
      </c>
      <c r="M300">
        <f>IF('ALL-Students'!M303='Master Answer Key'!$B302, 1, 0)</f>
        <v>1</v>
      </c>
      <c r="N300">
        <f>IF('ALL-Students'!N303='Master Answer Key'!$B302, 1, 0)</f>
        <v>0</v>
      </c>
      <c r="O300">
        <f>IF('ALL-Students'!O303='Master Answer Key'!$B302, 1, 0)</f>
        <v>0</v>
      </c>
      <c r="P300">
        <f>IF('ALL-Students'!P303='Master Answer Key'!$B302, 1, 0)</f>
        <v>1</v>
      </c>
      <c r="Q300">
        <f>IF('ALL-Students'!Q303='Master Answer Key'!$B302, 1, 0)</f>
        <v>0</v>
      </c>
      <c r="R300">
        <f>IF('ALL-Students'!R303='Master Answer Key'!$B302, 1, 0)</f>
        <v>0</v>
      </c>
      <c r="S300">
        <f>IF('ALL-Students'!S303='Master Answer Key'!$B302, 1, 0)</f>
        <v>0</v>
      </c>
      <c r="T300">
        <f>IF('ALL-Students'!T303='Master Answer Key'!$B302, 1, 0)</f>
        <v>0</v>
      </c>
      <c r="U300">
        <f>IF('ALL-Students'!U303='Master Answer Key'!$B302, 1, 0)</f>
        <v>1</v>
      </c>
      <c r="V300">
        <f>IF('ALL-Students'!V303='Master Answer Key'!$B302, 1, 0)</f>
        <v>1</v>
      </c>
      <c r="W300">
        <f>IF('ALL-Students'!W303='Master Answer Key'!$B302, 1, 0)</f>
        <v>0</v>
      </c>
      <c r="X300">
        <f>IF('ALL-Students'!X303='Master Answer Key'!$B302, 1, 0)</f>
        <v>0</v>
      </c>
      <c r="Y300">
        <f>IF('ALL-Students'!Y303='Master Answer Key'!$B302, 1, 0)</f>
        <v>0</v>
      </c>
      <c r="Z300">
        <f>IF('ALL-Students'!Z303='Master Answer Key'!$B302, 1, 0)</f>
        <v>0</v>
      </c>
      <c r="AA300">
        <f>IF('ALL-Students'!AA303='Master Answer Key'!$B302, 1, 0)</f>
        <v>1</v>
      </c>
      <c r="AB300">
        <f>IF('ALL-Students'!AB303='Master Answer Key'!$B302, 1, 0)</f>
        <v>1</v>
      </c>
      <c r="AC300">
        <f>IF('ALL-Students'!AC303='Master Answer Key'!$B302, 1, 0)</f>
        <v>0</v>
      </c>
      <c r="AD300">
        <f>IF('ALL-Students'!AD303='Master Answer Key'!$B302, 1, 0)</f>
        <v>1</v>
      </c>
      <c r="AE300">
        <f>IF('ALL-Students'!AE303='Master Answer Key'!$B302, 1, 0)</f>
        <v>0</v>
      </c>
      <c r="AF300">
        <f>IF('ALL-Students'!AF303='Master Answer Key'!$B302, 1, 0)</f>
        <v>0</v>
      </c>
      <c r="AG300">
        <f>IF('ALL-Students'!AG303='Master Answer Key'!$B302, 1, 0)</f>
        <v>0</v>
      </c>
      <c r="AH300">
        <f>IF('ALL-Students'!AH303='Master Answer Key'!$B302, 1, 0)</f>
        <v>1</v>
      </c>
      <c r="AI300">
        <f>IF('ALL-Students'!AI303='Master Answer Key'!$B302, 1, 0)</f>
        <v>1</v>
      </c>
      <c r="AJ300">
        <f>IF('ALL-Students'!AJ303='Master Answer Key'!$B302, 1, 0)</f>
        <v>0</v>
      </c>
      <c r="AK300">
        <f>IF('ALL-Students'!AK303='Master Answer Key'!$B302, 1, 0)</f>
        <v>1</v>
      </c>
      <c r="AL300">
        <f>IF('ALL-Students'!AL303='Master Answer Key'!$B302, 1, 0)</f>
        <v>0</v>
      </c>
      <c r="AM300">
        <f>IF('ALL-Students'!AM303='Master Answer Key'!$B302, 1, 0)</f>
        <v>0</v>
      </c>
      <c r="AN300">
        <f>IF('ALL-Students'!AN303='Master Answer Key'!$B302, 1, 0)</f>
        <v>0</v>
      </c>
      <c r="AO300">
        <f>IF('ALL-Students'!AO303='Master Answer Key'!$B302, 1, 0)</f>
        <v>1</v>
      </c>
      <c r="AP300">
        <f>IF('ALL-Students'!AP303='Master Answer Key'!$B302, 1, 0)</f>
        <v>1</v>
      </c>
      <c r="AQ300">
        <f>IF('ALL-Students'!AQ303='Master Answer Key'!$B302, 1, 0)</f>
        <v>1</v>
      </c>
      <c r="AR300">
        <f>IF('ALL-Students'!AR303='Master Answer Key'!$B302, 1, 0)</f>
        <v>1</v>
      </c>
      <c r="AS300">
        <f>IF('ALL-Students'!AS303='Master Answer Key'!$B302, 1, 0)</f>
        <v>0</v>
      </c>
      <c r="AT300">
        <f>IF('ALL-Students'!AT303='Master Answer Key'!$B302, 1, 0)</f>
        <v>1</v>
      </c>
      <c r="AU300">
        <f>IF('ALL-Students'!AU303='Master Answer Key'!$B302, 1, 0)</f>
        <v>1</v>
      </c>
      <c r="AV300">
        <f>IF('ALL-Students'!AV303='Master Answer Key'!$B302, 1, 0)</f>
        <v>0</v>
      </c>
      <c r="AW300">
        <f>IF('ALL-Students'!AW303='Master Answer Key'!$B302, 1, 0)</f>
        <v>1</v>
      </c>
      <c r="AX300">
        <f>IF('ALL-Students'!AX303='Master Answer Key'!$B302, 1, 0)</f>
        <v>1</v>
      </c>
      <c r="AY300">
        <f>IF('ALL-Students'!AY303='Master Answer Key'!$B302, 1, 0)</f>
        <v>0</v>
      </c>
      <c r="AZ300">
        <f>IF('ALL-Students'!AZ303='Master Answer Key'!$B302, 1, 0)</f>
        <v>1</v>
      </c>
      <c r="BA300">
        <f>IF('ALL-Students'!BA303='Master Answer Key'!$B302, 1, 0)</f>
        <v>1</v>
      </c>
      <c r="BB300">
        <f>IF('ALL-Students'!BB303='Master Answer Key'!$B302, 1, 0)</f>
        <v>1</v>
      </c>
      <c r="BC300">
        <f>IF('ALL-Students'!BC303='Master Answer Key'!$B302, 1, 0)</f>
        <v>1</v>
      </c>
      <c r="BD300">
        <f>IF('ALL-Students'!BD303='Master Answer Key'!$B302, 1, 0)</f>
        <v>0</v>
      </c>
      <c r="BE300">
        <f>IF('ALL-Students'!BE303='Master Answer Key'!$B302, 1, 0)</f>
        <v>1</v>
      </c>
      <c r="BF300">
        <f>IF('ALL-Students'!BF303='Master Answer Key'!$B302, 1, 0)</f>
        <v>1</v>
      </c>
      <c r="BG300">
        <f>IF('ALL-Students'!BG303='Master Answer Key'!$B302, 1, 0)</f>
        <v>1</v>
      </c>
      <c r="BH300">
        <f>IF('ALL-Students'!BH303='Master Answer Key'!$B302, 1, 0)</f>
        <v>1</v>
      </c>
      <c r="BI300">
        <f>IF('ALL-Students'!BI303='Master Answer Key'!$B302, 1, 0)</f>
        <v>1</v>
      </c>
      <c r="BJ300">
        <f>IF('ALL-Students'!BJ303='Master Answer Key'!$B302, 1, 0)</f>
        <v>1</v>
      </c>
      <c r="BK300">
        <f>IF('ALL-Students'!BK303='Master Answer Key'!$B302, 1, 0)</f>
        <v>1</v>
      </c>
      <c r="BL300">
        <f>IF('ALL-Students'!BL303='Master Answer Key'!$B302, 1, 0)</f>
        <v>1</v>
      </c>
      <c r="BM300">
        <f>IF('ALL-Students'!BM303='Master Answer Key'!$B302, 1, 0)</f>
        <v>1</v>
      </c>
      <c r="BN300">
        <f>IF('ALL-Students'!BN303='Master Answer Key'!$B302, 1, 0)</f>
        <v>1</v>
      </c>
      <c r="BO300">
        <f>IF('ALL-Students'!BO303='Master Answer Key'!$B302, 1, 0)</f>
        <v>0</v>
      </c>
      <c r="BP300">
        <f>IF('ALL-Students'!BP303='Master Answer Key'!$B302, 1, 0)</f>
        <v>0</v>
      </c>
      <c r="BQ300">
        <f>IF('ALL-Students'!BQ303='Master Answer Key'!$B302, 1, 0)</f>
        <v>0</v>
      </c>
      <c r="BR300">
        <f>IF('ALL-Students'!BR303='Master Answer Key'!$B302, 1, 0)</f>
        <v>1</v>
      </c>
      <c r="BS300">
        <f>IF('ALL-Students'!BS303='Master Answer Key'!$B302, 1, 0)</f>
        <v>1</v>
      </c>
      <c r="BT300">
        <f>IF('ALL-Students'!BT303='Master Answer Key'!$B302, 1, 0)</f>
        <v>1</v>
      </c>
      <c r="BU300">
        <f>IF('ALL-Students'!BU303='Master Answer Key'!$B302, 1, 0)</f>
        <v>1</v>
      </c>
      <c r="BV300">
        <f>IF('ALL-Students'!BV303='Master Answer Key'!$B302, 1, 0)</f>
        <v>0</v>
      </c>
      <c r="BW300">
        <f>IF('ALL-Students'!BW303='Master Answer Key'!$B302, 1, 0)</f>
        <v>1</v>
      </c>
      <c r="BX300">
        <f>IF('ALL-Students'!BX303='Master Answer Key'!$B302, 1, 0)</f>
        <v>1</v>
      </c>
      <c r="BY300">
        <f>IF('ALL-Students'!BY303='Master Answer Key'!$B302, 1, 0)</f>
        <v>0</v>
      </c>
      <c r="BZ300">
        <f>IF('ALL-Students'!BZ303='Master Answer Key'!$B302, 1, 0)</f>
        <v>1</v>
      </c>
      <c r="CA300">
        <f>IF('ALL-Students'!CA303='Master Answer Key'!$B302, 1, 0)</f>
        <v>0</v>
      </c>
      <c r="CB300">
        <f>IF('ALL-Students'!CB303='Master Answer Key'!$B302, 1, 0)</f>
        <v>1</v>
      </c>
      <c r="CC300">
        <f>IF('ALL-Students'!CC303='Master Answer Key'!$B302, 1, 0)</f>
        <v>0</v>
      </c>
    </row>
    <row r="301">
      <c r="A301" s="5" t="s">
        <v>405</v>
      </c>
      <c r="B301">
        <f>IF('ALL-Students'!B304='Master Answer Key'!$B303, 1, 0)</f>
        <v>0</v>
      </c>
      <c r="C301">
        <f>IF('ALL-Students'!C304='Master Answer Key'!$B303, 1, 0)</f>
        <v>0</v>
      </c>
      <c r="D301">
        <f>IF('ALL-Students'!D304='Master Answer Key'!$B303, 1, 0)</f>
        <v>0</v>
      </c>
      <c r="E301">
        <f>IF('ALL-Students'!E304='Master Answer Key'!$B303, 1, 0)</f>
        <v>0</v>
      </c>
      <c r="F301">
        <f>IF('ALL-Students'!F304='Master Answer Key'!$B303, 1, 0)</f>
        <v>0</v>
      </c>
      <c r="G301">
        <f>IF('ALL-Students'!G304='Master Answer Key'!$B303, 1, 0)</f>
        <v>0</v>
      </c>
      <c r="H301">
        <f>IF('ALL-Students'!H304='Master Answer Key'!$B303, 1, 0)</f>
        <v>0</v>
      </c>
      <c r="I301">
        <f>IF('ALL-Students'!I304='Master Answer Key'!$B303, 1, 0)</f>
        <v>0</v>
      </c>
      <c r="J301">
        <f>IF('ALL-Students'!J304='Master Answer Key'!$B303, 1, 0)</f>
        <v>0</v>
      </c>
      <c r="K301">
        <f>IF('ALL-Students'!K304='Master Answer Key'!$B303, 1, 0)</f>
        <v>1</v>
      </c>
      <c r="L301">
        <f>IF('ALL-Students'!L304='Master Answer Key'!$B303, 1, 0)</f>
        <v>1</v>
      </c>
      <c r="M301">
        <f>IF('ALL-Students'!M304='Master Answer Key'!$B303, 1, 0)</f>
        <v>0</v>
      </c>
      <c r="N301">
        <f>IF('ALL-Students'!N304='Master Answer Key'!$B303, 1, 0)</f>
        <v>0</v>
      </c>
      <c r="O301">
        <f>IF('ALL-Students'!O304='Master Answer Key'!$B303, 1, 0)</f>
        <v>0</v>
      </c>
      <c r="P301">
        <f>IF('ALL-Students'!P304='Master Answer Key'!$B303, 1, 0)</f>
        <v>0</v>
      </c>
      <c r="Q301">
        <f>IF('ALL-Students'!Q304='Master Answer Key'!$B303, 1, 0)</f>
        <v>0</v>
      </c>
      <c r="R301">
        <f>IF('ALL-Students'!R304='Master Answer Key'!$B303, 1, 0)</f>
        <v>1</v>
      </c>
      <c r="S301">
        <f>IF('ALL-Students'!S304='Master Answer Key'!$B303, 1, 0)</f>
        <v>0</v>
      </c>
      <c r="T301">
        <f>IF('ALL-Students'!T304='Master Answer Key'!$B303, 1, 0)</f>
        <v>0</v>
      </c>
      <c r="U301">
        <f>IF('ALL-Students'!U304='Master Answer Key'!$B303, 1, 0)</f>
        <v>0</v>
      </c>
      <c r="V301">
        <f>IF('ALL-Students'!V304='Master Answer Key'!$B303, 1, 0)</f>
        <v>0</v>
      </c>
      <c r="W301">
        <f>IF('ALL-Students'!W304='Master Answer Key'!$B303, 1, 0)</f>
        <v>0</v>
      </c>
      <c r="X301">
        <f>IF('ALL-Students'!X304='Master Answer Key'!$B303, 1, 0)</f>
        <v>0</v>
      </c>
      <c r="Y301">
        <f>IF('ALL-Students'!Y304='Master Answer Key'!$B303, 1, 0)</f>
        <v>0</v>
      </c>
      <c r="Z301">
        <f>IF('ALL-Students'!Z304='Master Answer Key'!$B303, 1, 0)</f>
        <v>0</v>
      </c>
      <c r="AA301">
        <f>IF('ALL-Students'!AA304='Master Answer Key'!$B303, 1, 0)</f>
        <v>0</v>
      </c>
      <c r="AB301">
        <f>IF('ALL-Students'!AB304='Master Answer Key'!$B303, 1, 0)</f>
        <v>0</v>
      </c>
      <c r="AC301">
        <f>IF('ALL-Students'!AC304='Master Answer Key'!$B303, 1, 0)</f>
        <v>0</v>
      </c>
      <c r="AD301">
        <f>IF('ALL-Students'!AD304='Master Answer Key'!$B303, 1, 0)</f>
        <v>0</v>
      </c>
      <c r="AE301">
        <f>IF('ALL-Students'!AE304='Master Answer Key'!$B303, 1, 0)</f>
        <v>0</v>
      </c>
      <c r="AF301">
        <f>IF('ALL-Students'!AF304='Master Answer Key'!$B303, 1, 0)</f>
        <v>1</v>
      </c>
      <c r="AG301">
        <f>IF('ALL-Students'!AG304='Master Answer Key'!$B303, 1, 0)</f>
        <v>0</v>
      </c>
      <c r="AH301">
        <f>IF('ALL-Students'!AH304='Master Answer Key'!$B303, 1, 0)</f>
        <v>0</v>
      </c>
      <c r="AI301">
        <f>IF('ALL-Students'!AI304='Master Answer Key'!$B303, 1, 0)</f>
        <v>0</v>
      </c>
      <c r="AJ301">
        <f>IF('ALL-Students'!AJ304='Master Answer Key'!$B303, 1, 0)</f>
        <v>0</v>
      </c>
      <c r="AK301">
        <f>IF('ALL-Students'!AK304='Master Answer Key'!$B303, 1, 0)</f>
        <v>0</v>
      </c>
      <c r="AL301">
        <f>IF('ALL-Students'!AL304='Master Answer Key'!$B303, 1, 0)</f>
        <v>0</v>
      </c>
      <c r="AM301">
        <f>IF('ALL-Students'!AM304='Master Answer Key'!$B303, 1, 0)</f>
        <v>0</v>
      </c>
      <c r="AN301">
        <f>IF('ALL-Students'!AN304='Master Answer Key'!$B303, 1, 0)</f>
        <v>0</v>
      </c>
      <c r="AO301">
        <f>IF('ALL-Students'!AO304='Master Answer Key'!$B303, 1, 0)</f>
        <v>0</v>
      </c>
      <c r="AP301">
        <f>IF('ALL-Students'!AP304='Master Answer Key'!$B303, 1, 0)</f>
        <v>1</v>
      </c>
      <c r="AQ301">
        <f>IF('ALL-Students'!AQ304='Master Answer Key'!$B303, 1, 0)</f>
        <v>0</v>
      </c>
      <c r="AR301">
        <f>IF('ALL-Students'!AR304='Master Answer Key'!$B303, 1, 0)</f>
        <v>1</v>
      </c>
      <c r="AS301">
        <f>IF('ALL-Students'!AS304='Master Answer Key'!$B303, 1, 0)</f>
        <v>0</v>
      </c>
      <c r="AT301">
        <f>IF('ALL-Students'!AT304='Master Answer Key'!$B303, 1, 0)</f>
        <v>0</v>
      </c>
      <c r="AU301">
        <f>IF('ALL-Students'!AU304='Master Answer Key'!$B303, 1, 0)</f>
        <v>1</v>
      </c>
      <c r="AV301">
        <f>IF('ALL-Students'!AV304='Master Answer Key'!$B303, 1, 0)</f>
        <v>0</v>
      </c>
      <c r="AW301">
        <f>IF('ALL-Students'!AW304='Master Answer Key'!$B303, 1, 0)</f>
        <v>0</v>
      </c>
      <c r="AX301">
        <f>IF('ALL-Students'!AX304='Master Answer Key'!$B303, 1, 0)</f>
        <v>0</v>
      </c>
      <c r="AY301">
        <f>IF('ALL-Students'!AY304='Master Answer Key'!$B303, 1, 0)</f>
        <v>0</v>
      </c>
      <c r="AZ301">
        <f>IF('ALL-Students'!AZ304='Master Answer Key'!$B303, 1, 0)</f>
        <v>0</v>
      </c>
      <c r="BA301">
        <f>IF('ALL-Students'!BA304='Master Answer Key'!$B303, 1, 0)</f>
        <v>1</v>
      </c>
      <c r="BB301">
        <f>IF('ALL-Students'!BB304='Master Answer Key'!$B303, 1, 0)</f>
        <v>1</v>
      </c>
      <c r="BC301">
        <f>IF('ALL-Students'!BC304='Master Answer Key'!$B303, 1, 0)</f>
        <v>0</v>
      </c>
      <c r="BD301">
        <f>IF('ALL-Students'!BD304='Master Answer Key'!$B303, 1, 0)</f>
        <v>0</v>
      </c>
      <c r="BE301">
        <f>IF('ALL-Students'!BE304='Master Answer Key'!$B303, 1, 0)</f>
        <v>1</v>
      </c>
      <c r="BF301">
        <f>IF('ALL-Students'!BF304='Master Answer Key'!$B303, 1, 0)</f>
        <v>0</v>
      </c>
      <c r="BG301">
        <f>IF('ALL-Students'!BG304='Master Answer Key'!$B303, 1, 0)</f>
        <v>0</v>
      </c>
      <c r="BH301">
        <f>IF('ALL-Students'!BH304='Master Answer Key'!$B303, 1, 0)</f>
        <v>0</v>
      </c>
      <c r="BI301">
        <f>IF('ALL-Students'!BI304='Master Answer Key'!$B303, 1, 0)</f>
        <v>0</v>
      </c>
      <c r="BJ301">
        <f>IF('ALL-Students'!BJ304='Master Answer Key'!$B303, 1, 0)</f>
        <v>0</v>
      </c>
      <c r="BK301">
        <f>IF('ALL-Students'!BK304='Master Answer Key'!$B303, 1, 0)</f>
        <v>0</v>
      </c>
      <c r="BL301">
        <f>IF('ALL-Students'!BL304='Master Answer Key'!$B303, 1, 0)</f>
        <v>0</v>
      </c>
      <c r="BM301">
        <f>IF('ALL-Students'!BM304='Master Answer Key'!$B303, 1, 0)</f>
        <v>0</v>
      </c>
      <c r="BN301">
        <f>IF('ALL-Students'!BN304='Master Answer Key'!$B303, 1, 0)</f>
        <v>0</v>
      </c>
      <c r="BO301">
        <f>IF('ALL-Students'!BO304='Master Answer Key'!$B303, 1, 0)</f>
        <v>0</v>
      </c>
      <c r="BP301">
        <f>IF('ALL-Students'!BP304='Master Answer Key'!$B303, 1, 0)</f>
        <v>1</v>
      </c>
      <c r="BQ301">
        <f>IF('ALL-Students'!BQ304='Master Answer Key'!$B303, 1, 0)</f>
        <v>0</v>
      </c>
      <c r="BR301">
        <f>IF('ALL-Students'!BR304='Master Answer Key'!$B303, 1, 0)</f>
        <v>0</v>
      </c>
      <c r="BS301">
        <f>IF('ALL-Students'!BS304='Master Answer Key'!$B303, 1, 0)</f>
        <v>0</v>
      </c>
      <c r="BT301">
        <f>IF('ALL-Students'!BT304='Master Answer Key'!$B303, 1, 0)</f>
        <v>1</v>
      </c>
      <c r="BU301">
        <f>IF('ALL-Students'!BU304='Master Answer Key'!$B303, 1, 0)</f>
        <v>0</v>
      </c>
      <c r="BV301">
        <f>IF('ALL-Students'!BV304='Master Answer Key'!$B303, 1, 0)</f>
        <v>0</v>
      </c>
      <c r="BW301">
        <f>IF('ALL-Students'!BW304='Master Answer Key'!$B303, 1, 0)</f>
        <v>0</v>
      </c>
      <c r="BX301">
        <f>IF('ALL-Students'!BX304='Master Answer Key'!$B303, 1, 0)</f>
        <v>0</v>
      </c>
      <c r="BY301">
        <f>IF('ALL-Students'!BY304='Master Answer Key'!$B303, 1, 0)</f>
        <v>0</v>
      </c>
      <c r="BZ301">
        <f>IF('ALL-Students'!BZ304='Master Answer Key'!$B303, 1, 0)</f>
        <v>1</v>
      </c>
      <c r="CA301">
        <f>IF('ALL-Students'!CA304='Master Answer Key'!$B303, 1, 0)</f>
        <v>0</v>
      </c>
      <c r="CB301">
        <f>IF('ALL-Students'!CB304='Master Answer Key'!$B303, 1, 0)</f>
        <v>0</v>
      </c>
      <c r="CC301">
        <f>IF('ALL-Students'!CC304='Master Answer Key'!$B303, 1, 0)</f>
        <v>0</v>
      </c>
    </row>
    <row r="302">
      <c r="A302" s="5" t="s">
        <v>406</v>
      </c>
      <c r="B302">
        <f>IF('ALL-Students'!B305='Master Answer Key'!$B304, 1, 0)</f>
        <v>1</v>
      </c>
      <c r="C302">
        <f>IF('ALL-Students'!C305='Master Answer Key'!$B304, 1, 0)</f>
        <v>1</v>
      </c>
      <c r="D302">
        <f>IF('ALL-Students'!D305='Master Answer Key'!$B304, 1, 0)</f>
        <v>0</v>
      </c>
      <c r="E302">
        <f>IF('ALL-Students'!E305='Master Answer Key'!$B304, 1, 0)</f>
        <v>1</v>
      </c>
      <c r="F302">
        <f>IF('ALL-Students'!F305='Master Answer Key'!$B304, 1, 0)</f>
        <v>1</v>
      </c>
      <c r="G302">
        <f>IF('ALL-Students'!G305='Master Answer Key'!$B304, 1, 0)</f>
        <v>0</v>
      </c>
      <c r="H302">
        <f>IF('ALL-Students'!H305='Master Answer Key'!$B304, 1, 0)</f>
        <v>1</v>
      </c>
      <c r="I302">
        <f>IF('ALL-Students'!I305='Master Answer Key'!$B304, 1, 0)</f>
        <v>1</v>
      </c>
      <c r="J302">
        <f>IF('ALL-Students'!J305='Master Answer Key'!$B304, 1, 0)</f>
        <v>1</v>
      </c>
      <c r="K302">
        <f>IF('ALL-Students'!K305='Master Answer Key'!$B304, 1, 0)</f>
        <v>0</v>
      </c>
      <c r="L302">
        <f>IF('ALL-Students'!L305='Master Answer Key'!$B304, 1, 0)</f>
        <v>0</v>
      </c>
      <c r="M302">
        <f>IF('ALL-Students'!M305='Master Answer Key'!$B304, 1, 0)</f>
        <v>0</v>
      </c>
      <c r="N302">
        <f>IF('ALL-Students'!N305='Master Answer Key'!$B304, 1, 0)</f>
        <v>1</v>
      </c>
      <c r="O302">
        <f>IF('ALL-Students'!O305='Master Answer Key'!$B304, 1, 0)</f>
        <v>1</v>
      </c>
      <c r="P302">
        <f>IF('ALL-Students'!P305='Master Answer Key'!$B304, 1, 0)</f>
        <v>0</v>
      </c>
      <c r="Q302">
        <f>IF('ALL-Students'!Q305='Master Answer Key'!$B304, 1, 0)</f>
        <v>0</v>
      </c>
      <c r="R302">
        <f>IF('ALL-Students'!R305='Master Answer Key'!$B304, 1, 0)</f>
        <v>1</v>
      </c>
      <c r="S302">
        <f>IF('ALL-Students'!S305='Master Answer Key'!$B304, 1, 0)</f>
        <v>0</v>
      </c>
      <c r="T302">
        <f>IF('ALL-Students'!T305='Master Answer Key'!$B304, 1, 0)</f>
        <v>1</v>
      </c>
      <c r="U302">
        <f>IF('ALL-Students'!U305='Master Answer Key'!$B304, 1, 0)</f>
        <v>1</v>
      </c>
      <c r="V302">
        <f>IF('ALL-Students'!V305='Master Answer Key'!$B304, 1, 0)</f>
        <v>1</v>
      </c>
      <c r="W302">
        <f>IF('ALL-Students'!W305='Master Answer Key'!$B304, 1, 0)</f>
        <v>0</v>
      </c>
      <c r="X302">
        <f>IF('ALL-Students'!X305='Master Answer Key'!$B304, 1, 0)</f>
        <v>0</v>
      </c>
      <c r="Y302">
        <f>IF('ALL-Students'!Y305='Master Answer Key'!$B304, 1, 0)</f>
        <v>0</v>
      </c>
      <c r="Z302">
        <f>IF('ALL-Students'!Z305='Master Answer Key'!$B304, 1, 0)</f>
        <v>0</v>
      </c>
      <c r="AA302">
        <f>IF('ALL-Students'!AA305='Master Answer Key'!$B304, 1, 0)</f>
        <v>1</v>
      </c>
      <c r="AB302">
        <f>IF('ALL-Students'!AB305='Master Answer Key'!$B304, 1, 0)</f>
        <v>1</v>
      </c>
      <c r="AC302">
        <f>IF('ALL-Students'!AC305='Master Answer Key'!$B304, 1, 0)</f>
        <v>0</v>
      </c>
      <c r="AD302">
        <f>IF('ALL-Students'!AD305='Master Answer Key'!$B304, 1, 0)</f>
        <v>1</v>
      </c>
      <c r="AE302">
        <f>IF('ALL-Students'!AE305='Master Answer Key'!$B304, 1, 0)</f>
        <v>1</v>
      </c>
      <c r="AF302">
        <f>IF('ALL-Students'!AF305='Master Answer Key'!$B304, 1, 0)</f>
        <v>0</v>
      </c>
      <c r="AG302">
        <f>IF('ALL-Students'!AG305='Master Answer Key'!$B304, 1, 0)</f>
        <v>1</v>
      </c>
      <c r="AH302">
        <f>IF('ALL-Students'!AH305='Master Answer Key'!$B304, 1, 0)</f>
        <v>1</v>
      </c>
      <c r="AI302">
        <f>IF('ALL-Students'!AI305='Master Answer Key'!$B304, 1, 0)</f>
        <v>1</v>
      </c>
      <c r="AJ302">
        <f>IF('ALL-Students'!AJ305='Master Answer Key'!$B304, 1, 0)</f>
        <v>1</v>
      </c>
      <c r="AK302">
        <f>IF('ALL-Students'!AK305='Master Answer Key'!$B304, 1, 0)</f>
        <v>1</v>
      </c>
      <c r="AL302">
        <f>IF('ALL-Students'!AL305='Master Answer Key'!$B304, 1, 0)</f>
        <v>1</v>
      </c>
      <c r="AM302">
        <f>IF('ALL-Students'!AM305='Master Answer Key'!$B304, 1, 0)</f>
        <v>0</v>
      </c>
      <c r="AN302">
        <f>IF('ALL-Students'!AN305='Master Answer Key'!$B304, 1, 0)</f>
        <v>0</v>
      </c>
      <c r="AO302">
        <f>IF('ALL-Students'!AO305='Master Answer Key'!$B304, 1, 0)</f>
        <v>1</v>
      </c>
      <c r="AP302">
        <f>IF('ALL-Students'!AP305='Master Answer Key'!$B304, 1, 0)</f>
        <v>1</v>
      </c>
      <c r="AQ302">
        <f>IF('ALL-Students'!AQ305='Master Answer Key'!$B304, 1, 0)</f>
        <v>1</v>
      </c>
      <c r="AR302">
        <f>IF('ALL-Students'!AR305='Master Answer Key'!$B304, 1, 0)</f>
        <v>1</v>
      </c>
      <c r="AS302">
        <f>IF('ALL-Students'!AS305='Master Answer Key'!$B304, 1, 0)</f>
        <v>0</v>
      </c>
      <c r="AT302">
        <f>IF('ALL-Students'!AT305='Master Answer Key'!$B304, 1, 0)</f>
        <v>1</v>
      </c>
      <c r="AU302">
        <f>IF('ALL-Students'!AU305='Master Answer Key'!$B304, 1, 0)</f>
        <v>1</v>
      </c>
      <c r="AV302">
        <f>IF('ALL-Students'!AV305='Master Answer Key'!$B304, 1, 0)</f>
        <v>0</v>
      </c>
      <c r="AW302">
        <f>IF('ALL-Students'!AW305='Master Answer Key'!$B304, 1, 0)</f>
        <v>1</v>
      </c>
      <c r="AX302">
        <f>IF('ALL-Students'!AX305='Master Answer Key'!$B304, 1, 0)</f>
        <v>1</v>
      </c>
      <c r="AY302">
        <f>IF('ALL-Students'!AY305='Master Answer Key'!$B304, 1, 0)</f>
        <v>1</v>
      </c>
      <c r="AZ302">
        <f>IF('ALL-Students'!AZ305='Master Answer Key'!$B304, 1, 0)</f>
        <v>1</v>
      </c>
      <c r="BA302">
        <f>IF('ALL-Students'!BA305='Master Answer Key'!$B304, 1, 0)</f>
        <v>1</v>
      </c>
      <c r="BB302">
        <f>IF('ALL-Students'!BB305='Master Answer Key'!$B304, 1, 0)</f>
        <v>1</v>
      </c>
      <c r="BC302">
        <f>IF('ALL-Students'!BC305='Master Answer Key'!$B304, 1, 0)</f>
        <v>1</v>
      </c>
      <c r="BD302">
        <f>IF('ALL-Students'!BD305='Master Answer Key'!$B304, 1, 0)</f>
        <v>1</v>
      </c>
      <c r="BE302">
        <f>IF('ALL-Students'!BE305='Master Answer Key'!$B304, 1, 0)</f>
        <v>1</v>
      </c>
      <c r="BF302">
        <f>IF('ALL-Students'!BF305='Master Answer Key'!$B304, 1, 0)</f>
        <v>0</v>
      </c>
      <c r="BG302">
        <f>IF('ALL-Students'!BG305='Master Answer Key'!$B304, 1, 0)</f>
        <v>1</v>
      </c>
      <c r="BH302">
        <f>IF('ALL-Students'!BH305='Master Answer Key'!$B304, 1, 0)</f>
        <v>1</v>
      </c>
      <c r="BI302">
        <f>IF('ALL-Students'!BI305='Master Answer Key'!$B304, 1, 0)</f>
        <v>1</v>
      </c>
      <c r="BJ302">
        <f>IF('ALL-Students'!BJ305='Master Answer Key'!$B304, 1, 0)</f>
        <v>1</v>
      </c>
      <c r="BK302">
        <f>IF('ALL-Students'!BK305='Master Answer Key'!$B304, 1, 0)</f>
        <v>1</v>
      </c>
      <c r="BL302">
        <f>IF('ALL-Students'!BL305='Master Answer Key'!$B304, 1, 0)</f>
        <v>1</v>
      </c>
      <c r="BM302">
        <f>IF('ALL-Students'!BM305='Master Answer Key'!$B304, 1, 0)</f>
        <v>1</v>
      </c>
      <c r="BN302">
        <f>IF('ALL-Students'!BN305='Master Answer Key'!$B304, 1, 0)</f>
        <v>1</v>
      </c>
      <c r="BO302">
        <f>IF('ALL-Students'!BO305='Master Answer Key'!$B304, 1, 0)</f>
        <v>1</v>
      </c>
      <c r="BP302">
        <f>IF('ALL-Students'!BP305='Master Answer Key'!$B304, 1, 0)</f>
        <v>1</v>
      </c>
      <c r="BQ302">
        <f>IF('ALL-Students'!BQ305='Master Answer Key'!$B304, 1, 0)</f>
        <v>1</v>
      </c>
      <c r="BR302">
        <f>IF('ALL-Students'!BR305='Master Answer Key'!$B304, 1, 0)</f>
        <v>1</v>
      </c>
      <c r="BS302">
        <f>IF('ALL-Students'!BS305='Master Answer Key'!$B304, 1, 0)</f>
        <v>1</v>
      </c>
      <c r="BT302">
        <f>IF('ALL-Students'!BT305='Master Answer Key'!$B304, 1, 0)</f>
        <v>1</v>
      </c>
      <c r="BU302">
        <f>IF('ALL-Students'!BU305='Master Answer Key'!$B304, 1, 0)</f>
        <v>1</v>
      </c>
      <c r="BV302">
        <f>IF('ALL-Students'!BV305='Master Answer Key'!$B304, 1, 0)</f>
        <v>1</v>
      </c>
      <c r="BW302">
        <f>IF('ALL-Students'!BW305='Master Answer Key'!$B304, 1, 0)</f>
        <v>1</v>
      </c>
      <c r="BX302">
        <f>IF('ALL-Students'!BX305='Master Answer Key'!$B304, 1, 0)</f>
        <v>0</v>
      </c>
      <c r="BY302">
        <f>IF('ALL-Students'!BY305='Master Answer Key'!$B304, 1, 0)</f>
        <v>1</v>
      </c>
      <c r="BZ302">
        <f>IF('ALL-Students'!BZ305='Master Answer Key'!$B304, 1, 0)</f>
        <v>1</v>
      </c>
      <c r="CA302">
        <f>IF('ALL-Students'!CA305='Master Answer Key'!$B304, 1, 0)</f>
        <v>1</v>
      </c>
      <c r="CB302">
        <f>IF('ALL-Students'!CB305='Master Answer Key'!$B304, 1, 0)</f>
        <v>1</v>
      </c>
      <c r="CC302">
        <f>IF('ALL-Students'!CC305='Master Answer Key'!$B304, 1, 0)</f>
        <v>1</v>
      </c>
    </row>
    <row r="303">
      <c r="A303" s="5" t="s">
        <v>407</v>
      </c>
      <c r="B303">
        <f>IF('ALL-Students'!B306='Master Answer Key'!$B305, 1, 0)</f>
        <v>1</v>
      </c>
      <c r="C303">
        <f>IF('ALL-Students'!C306='Master Answer Key'!$B305, 1, 0)</f>
        <v>1</v>
      </c>
      <c r="D303">
        <f>IF('ALL-Students'!D306='Master Answer Key'!$B305, 1, 0)</f>
        <v>0</v>
      </c>
      <c r="E303">
        <f>IF('ALL-Students'!E306='Master Answer Key'!$B305, 1, 0)</f>
        <v>1</v>
      </c>
      <c r="F303">
        <f>IF('ALL-Students'!F306='Master Answer Key'!$B305, 1, 0)</f>
        <v>1</v>
      </c>
      <c r="G303">
        <f>IF('ALL-Students'!G306='Master Answer Key'!$B305, 1, 0)</f>
        <v>0</v>
      </c>
      <c r="H303">
        <f>IF('ALL-Students'!H306='Master Answer Key'!$B305, 1, 0)</f>
        <v>0</v>
      </c>
      <c r="I303">
        <f>IF('ALL-Students'!I306='Master Answer Key'!$B305, 1, 0)</f>
        <v>1</v>
      </c>
      <c r="J303">
        <f>IF('ALL-Students'!J306='Master Answer Key'!$B305, 1, 0)</f>
        <v>0</v>
      </c>
      <c r="K303">
        <f>IF('ALL-Students'!K306='Master Answer Key'!$B305, 1, 0)</f>
        <v>0</v>
      </c>
      <c r="L303">
        <f>IF('ALL-Students'!L306='Master Answer Key'!$B305, 1, 0)</f>
        <v>1</v>
      </c>
      <c r="M303">
        <f>IF('ALL-Students'!M306='Master Answer Key'!$B305, 1, 0)</f>
        <v>0</v>
      </c>
      <c r="N303">
        <f>IF('ALL-Students'!N306='Master Answer Key'!$B305, 1, 0)</f>
        <v>1</v>
      </c>
      <c r="O303">
        <f>IF('ALL-Students'!O306='Master Answer Key'!$B305, 1, 0)</f>
        <v>0</v>
      </c>
      <c r="P303">
        <f>IF('ALL-Students'!P306='Master Answer Key'!$B305, 1, 0)</f>
        <v>1</v>
      </c>
      <c r="Q303">
        <f>IF('ALL-Students'!Q306='Master Answer Key'!$B305, 1, 0)</f>
        <v>1</v>
      </c>
      <c r="R303">
        <f>IF('ALL-Students'!R306='Master Answer Key'!$B305, 1, 0)</f>
        <v>1</v>
      </c>
      <c r="S303">
        <f>IF('ALL-Students'!S306='Master Answer Key'!$B305, 1, 0)</f>
        <v>1</v>
      </c>
      <c r="T303">
        <f>IF('ALL-Students'!T306='Master Answer Key'!$B305, 1, 0)</f>
        <v>0</v>
      </c>
      <c r="U303">
        <f>IF('ALL-Students'!U306='Master Answer Key'!$B305, 1, 0)</f>
        <v>1</v>
      </c>
      <c r="V303">
        <f>IF('ALL-Students'!V306='Master Answer Key'!$B305, 1, 0)</f>
        <v>1</v>
      </c>
      <c r="W303">
        <f>IF('ALL-Students'!W306='Master Answer Key'!$B305, 1, 0)</f>
        <v>0</v>
      </c>
      <c r="X303">
        <f>IF('ALL-Students'!X306='Master Answer Key'!$B305, 1, 0)</f>
        <v>0</v>
      </c>
      <c r="Y303">
        <f>IF('ALL-Students'!Y306='Master Answer Key'!$B305, 1, 0)</f>
        <v>0</v>
      </c>
      <c r="Z303">
        <f>IF('ALL-Students'!Z306='Master Answer Key'!$B305, 1, 0)</f>
        <v>0</v>
      </c>
      <c r="AA303">
        <f>IF('ALL-Students'!AA306='Master Answer Key'!$B305, 1, 0)</f>
        <v>1</v>
      </c>
      <c r="AB303">
        <f>IF('ALL-Students'!AB306='Master Answer Key'!$B305, 1, 0)</f>
        <v>1</v>
      </c>
      <c r="AC303">
        <f>IF('ALL-Students'!AC306='Master Answer Key'!$B305, 1, 0)</f>
        <v>1</v>
      </c>
      <c r="AD303">
        <f>IF('ALL-Students'!AD306='Master Answer Key'!$B305, 1, 0)</f>
        <v>1</v>
      </c>
      <c r="AE303">
        <f>IF('ALL-Students'!AE306='Master Answer Key'!$B305, 1, 0)</f>
        <v>1</v>
      </c>
      <c r="AF303">
        <f>IF('ALL-Students'!AF306='Master Answer Key'!$B305, 1, 0)</f>
        <v>0</v>
      </c>
      <c r="AG303">
        <f>IF('ALL-Students'!AG306='Master Answer Key'!$B305, 1, 0)</f>
        <v>1</v>
      </c>
      <c r="AH303">
        <f>IF('ALL-Students'!AH306='Master Answer Key'!$B305, 1, 0)</f>
        <v>1</v>
      </c>
      <c r="AI303">
        <f>IF('ALL-Students'!AI306='Master Answer Key'!$B305, 1, 0)</f>
        <v>1</v>
      </c>
      <c r="AJ303">
        <f>IF('ALL-Students'!AJ306='Master Answer Key'!$B305, 1, 0)</f>
        <v>1</v>
      </c>
      <c r="AK303">
        <f>IF('ALL-Students'!AK306='Master Answer Key'!$B305, 1, 0)</f>
        <v>1</v>
      </c>
      <c r="AL303">
        <f>IF('ALL-Students'!AL306='Master Answer Key'!$B305, 1, 0)</f>
        <v>0</v>
      </c>
      <c r="AM303">
        <f>IF('ALL-Students'!AM306='Master Answer Key'!$B305, 1, 0)</f>
        <v>1</v>
      </c>
      <c r="AN303">
        <f>IF('ALL-Students'!AN306='Master Answer Key'!$B305, 1, 0)</f>
        <v>0</v>
      </c>
      <c r="AO303">
        <f>IF('ALL-Students'!AO306='Master Answer Key'!$B305, 1, 0)</f>
        <v>0</v>
      </c>
      <c r="AP303">
        <f>IF('ALL-Students'!AP306='Master Answer Key'!$B305, 1, 0)</f>
        <v>1</v>
      </c>
      <c r="AQ303">
        <f>IF('ALL-Students'!AQ306='Master Answer Key'!$B305, 1, 0)</f>
        <v>0</v>
      </c>
      <c r="AR303">
        <f>IF('ALL-Students'!AR306='Master Answer Key'!$B305, 1, 0)</f>
        <v>1</v>
      </c>
      <c r="AS303">
        <f>IF('ALL-Students'!AS306='Master Answer Key'!$B305, 1, 0)</f>
        <v>0</v>
      </c>
      <c r="AT303">
        <f>IF('ALL-Students'!AT306='Master Answer Key'!$B305, 1, 0)</f>
        <v>0</v>
      </c>
      <c r="AU303">
        <f>IF('ALL-Students'!AU306='Master Answer Key'!$B305, 1, 0)</f>
        <v>1</v>
      </c>
      <c r="AV303">
        <f>IF('ALL-Students'!AV306='Master Answer Key'!$B305, 1, 0)</f>
        <v>0</v>
      </c>
      <c r="AW303">
        <f>IF('ALL-Students'!AW306='Master Answer Key'!$B305, 1, 0)</f>
        <v>1</v>
      </c>
      <c r="AX303">
        <f>IF('ALL-Students'!AX306='Master Answer Key'!$B305, 1, 0)</f>
        <v>1</v>
      </c>
      <c r="AY303">
        <f>IF('ALL-Students'!AY306='Master Answer Key'!$B305, 1, 0)</f>
        <v>1</v>
      </c>
      <c r="AZ303">
        <f>IF('ALL-Students'!AZ306='Master Answer Key'!$B305, 1, 0)</f>
        <v>1</v>
      </c>
      <c r="BA303">
        <f>IF('ALL-Students'!BA306='Master Answer Key'!$B305, 1, 0)</f>
        <v>1</v>
      </c>
      <c r="BB303">
        <f>IF('ALL-Students'!BB306='Master Answer Key'!$B305, 1, 0)</f>
        <v>1</v>
      </c>
      <c r="BC303">
        <f>IF('ALL-Students'!BC306='Master Answer Key'!$B305, 1, 0)</f>
        <v>1</v>
      </c>
      <c r="BD303">
        <f>IF('ALL-Students'!BD306='Master Answer Key'!$B305, 1, 0)</f>
        <v>0</v>
      </c>
      <c r="BE303">
        <f>IF('ALL-Students'!BE306='Master Answer Key'!$B305, 1, 0)</f>
        <v>0</v>
      </c>
      <c r="BF303">
        <f>IF('ALL-Students'!BF306='Master Answer Key'!$B305, 1, 0)</f>
        <v>1</v>
      </c>
      <c r="BG303">
        <f>IF('ALL-Students'!BG306='Master Answer Key'!$B305, 1, 0)</f>
        <v>1</v>
      </c>
      <c r="BH303">
        <f>IF('ALL-Students'!BH306='Master Answer Key'!$B305, 1, 0)</f>
        <v>1</v>
      </c>
      <c r="BI303">
        <f>IF('ALL-Students'!BI306='Master Answer Key'!$B305, 1, 0)</f>
        <v>1</v>
      </c>
      <c r="BJ303">
        <f>IF('ALL-Students'!BJ306='Master Answer Key'!$B305, 1, 0)</f>
        <v>1</v>
      </c>
      <c r="BK303">
        <f>IF('ALL-Students'!BK306='Master Answer Key'!$B305, 1, 0)</f>
        <v>1</v>
      </c>
      <c r="BL303">
        <f>IF('ALL-Students'!BL306='Master Answer Key'!$B305, 1, 0)</f>
        <v>1</v>
      </c>
      <c r="BM303">
        <f>IF('ALL-Students'!BM306='Master Answer Key'!$B305, 1, 0)</f>
        <v>1</v>
      </c>
      <c r="BN303">
        <f>IF('ALL-Students'!BN306='Master Answer Key'!$B305, 1, 0)</f>
        <v>1</v>
      </c>
      <c r="BO303">
        <f>IF('ALL-Students'!BO306='Master Answer Key'!$B305, 1, 0)</f>
        <v>1</v>
      </c>
      <c r="BP303">
        <f>IF('ALL-Students'!BP306='Master Answer Key'!$B305, 1, 0)</f>
        <v>1</v>
      </c>
      <c r="BQ303">
        <f>IF('ALL-Students'!BQ306='Master Answer Key'!$B305, 1, 0)</f>
        <v>1</v>
      </c>
      <c r="BR303">
        <f>IF('ALL-Students'!BR306='Master Answer Key'!$B305, 1, 0)</f>
        <v>1</v>
      </c>
      <c r="BS303">
        <f>IF('ALL-Students'!BS306='Master Answer Key'!$B305, 1, 0)</f>
        <v>1</v>
      </c>
      <c r="BT303">
        <f>IF('ALL-Students'!BT306='Master Answer Key'!$B305, 1, 0)</f>
        <v>1</v>
      </c>
      <c r="BU303">
        <f>IF('ALL-Students'!BU306='Master Answer Key'!$B305, 1, 0)</f>
        <v>0</v>
      </c>
      <c r="BV303">
        <f>IF('ALL-Students'!BV306='Master Answer Key'!$B305, 1, 0)</f>
        <v>0</v>
      </c>
      <c r="BW303">
        <f>IF('ALL-Students'!BW306='Master Answer Key'!$B305, 1, 0)</f>
        <v>1</v>
      </c>
      <c r="BX303">
        <f>IF('ALL-Students'!BX306='Master Answer Key'!$B305, 1, 0)</f>
        <v>1</v>
      </c>
      <c r="BY303">
        <f>IF('ALL-Students'!BY306='Master Answer Key'!$B305, 1, 0)</f>
        <v>1</v>
      </c>
      <c r="BZ303">
        <f>IF('ALL-Students'!BZ306='Master Answer Key'!$B305, 1, 0)</f>
        <v>0</v>
      </c>
      <c r="CA303">
        <f>IF('ALL-Students'!CA306='Master Answer Key'!$B305, 1, 0)</f>
        <v>1</v>
      </c>
      <c r="CB303">
        <f>IF('ALL-Students'!CB306='Master Answer Key'!$B305, 1, 0)</f>
        <v>1</v>
      </c>
      <c r="CC303">
        <f>IF('ALL-Students'!CC306='Master Answer Key'!$B305, 1, 0)</f>
        <v>1</v>
      </c>
    </row>
    <row r="304">
      <c r="A304" s="5" t="s">
        <v>408</v>
      </c>
      <c r="B304">
        <f>IF('ALL-Students'!B307='Master Answer Key'!$B306, 1, 0)</f>
        <v>1</v>
      </c>
      <c r="C304">
        <f>IF('ALL-Students'!C307='Master Answer Key'!$B306, 1, 0)</f>
        <v>1</v>
      </c>
      <c r="D304">
        <f>IF('ALL-Students'!D307='Master Answer Key'!$B306, 1, 0)</f>
        <v>1</v>
      </c>
      <c r="E304">
        <f>IF('ALL-Students'!E307='Master Answer Key'!$B306, 1, 0)</f>
        <v>1</v>
      </c>
      <c r="F304">
        <f>IF('ALL-Students'!F307='Master Answer Key'!$B306, 1, 0)</f>
        <v>1</v>
      </c>
      <c r="G304">
        <f>IF('ALL-Students'!G307='Master Answer Key'!$B306, 1, 0)</f>
        <v>0</v>
      </c>
      <c r="H304">
        <f>IF('ALL-Students'!H307='Master Answer Key'!$B306, 1, 0)</f>
        <v>1</v>
      </c>
      <c r="I304">
        <f>IF('ALL-Students'!I307='Master Answer Key'!$B306, 1, 0)</f>
        <v>0</v>
      </c>
      <c r="J304">
        <f>IF('ALL-Students'!J307='Master Answer Key'!$B306, 1, 0)</f>
        <v>1</v>
      </c>
      <c r="K304">
        <f>IF('ALL-Students'!K307='Master Answer Key'!$B306, 1, 0)</f>
        <v>1</v>
      </c>
      <c r="L304">
        <f>IF('ALL-Students'!L307='Master Answer Key'!$B306, 1, 0)</f>
        <v>1</v>
      </c>
      <c r="M304">
        <f>IF('ALL-Students'!M307='Master Answer Key'!$B306, 1, 0)</f>
        <v>1</v>
      </c>
      <c r="N304">
        <f>IF('ALL-Students'!N307='Master Answer Key'!$B306, 1, 0)</f>
        <v>0</v>
      </c>
      <c r="O304">
        <f>IF('ALL-Students'!O307='Master Answer Key'!$B306, 1, 0)</f>
        <v>1</v>
      </c>
      <c r="P304">
        <f>IF('ALL-Students'!P307='Master Answer Key'!$B306, 1, 0)</f>
        <v>1</v>
      </c>
      <c r="Q304">
        <f>IF('ALL-Students'!Q307='Master Answer Key'!$B306, 1, 0)</f>
        <v>1</v>
      </c>
      <c r="R304">
        <f>IF('ALL-Students'!R307='Master Answer Key'!$B306, 1, 0)</f>
        <v>0</v>
      </c>
      <c r="S304">
        <f>IF('ALL-Students'!S307='Master Answer Key'!$B306, 1, 0)</f>
        <v>0</v>
      </c>
      <c r="T304">
        <f>IF('ALL-Students'!T307='Master Answer Key'!$B306, 1, 0)</f>
        <v>1</v>
      </c>
      <c r="U304">
        <f>IF('ALL-Students'!U307='Master Answer Key'!$B306, 1, 0)</f>
        <v>0</v>
      </c>
      <c r="V304">
        <f>IF('ALL-Students'!V307='Master Answer Key'!$B306, 1, 0)</f>
        <v>0</v>
      </c>
      <c r="W304">
        <f>IF('ALL-Students'!W307='Master Answer Key'!$B306, 1, 0)</f>
        <v>0</v>
      </c>
      <c r="X304">
        <f>IF('ALL-Students'!X307='Master Answer Key'!$B306, 1, 0)</f>
        <v>1</v>
      </c>
      <c r="Y304">
        <f>IF('ALL-Students'!Y307='Master Answer Key'!$B306, 1, 0)</f>
        <v>0</v>
      </c>
      <c r="Z304">
        <f>IF('ALL-Students'!Z307='Master Answer Key'!$B306, 1, 0)</f>
        <v>0</v>
      </c>
      <c r="AA304">
        <f>IF('ALL-Students'!AA307='Master Answer Key'!$B306, 1, 0)</f>
        <v>1</v>
      </c>
      <c r="AB304">
        <f>IF('ALL-Students'!AB307='Master Answer Key'!$B306, 1, 0)</f>
        <v>1</v>
      </c>
      <c r="AC304">
        <f>IF('ALL-Students'!AC307='Master Answer Key'!$B306, 1, 0)</f>
        <v>0</v>
      </c>
      <c r="AD304">
        <f>IF('ALL-Students'!AD307='Master Answer Key'!$B306, 1, 0)</f>
        <v>1</v>
      </c>
      <c r="AE304">
        <f>IF('ALL-Students'!AE307='Master Answer Key'!$B306, 1, 0)</f>
        <v>0</v>
      </c>
      <c r="AF304">
        <f>IF('ALL-Students'!AF307='Master Answer Key'!$B306, 1, 0)</f>
        <v>1</v>
      </c>
      <c r="AG304">
        <f>IF('ALL-Students'!AG307='Master Answer Key'!$B306, 1, 0)</f>
        <v>1</v>
      </c>
      <c r="AH304">
        <f>IF('ALL-Students'!AH307='Master Answer Key'!$B306, 1, 0)</f>
        <v>1</v>
      </c>
      <c r="AI304">
        <f>IF('ALL-Students'!AI307='Master Answer Key'!$B306, 1, 0)</f>
        <v>1</v>
      </c>
      <c r="AJ304">
        <f>IF('ALL-Students'!AJ307='Master Answer Key'!$B306, 1, 0)</f>
        <v>1</v>
      </c>
      <c r="AK304">
        <f>IF('ALL-Students'!AK307='Master Answer Key'!$B306, 1, 0)</f>
        <v>1</v>
      </c>
      <c r="AL304">
        <f>IF('ALL-Students'!AL307='Master Answer Key'!$B306, 1, 0)</f>
        <v>1</v>
      </c>
      <c r="AM304">
        <f>IF('ALL-Students'!AM307='Master Answer Key'!$B306, 1, 0)</f>
        <v>1</v>
      </c>
      <c r="AN304">
        <f>IF('ALL-Students'!AN307='Master Answer Key'!$B306, 1, 0)</f>
        <v>0</v>
      </c>
      <c r="AO304">
        <f>IF('ALL-Students'!AO307='Master Answer Key'!$B306, 1, 0)</f>
        <v>1</v>
      </c>
      <c r="AP304">
        <f>IF('ALL-Students'!AP307='Master Answer Key'!$B306, 1, 0)</f>
        <v>1</v>
      </c>
      <c r="AQ304">
        <f>IF('ALL-Students'!AQ307='Master Answer Key'!$B306, 1, 0)</f>
        <v>0</v>
      </c>
      <c r="AR304">
        <f>IF('ALL-Students'!AR307='Master Answer Key'!$B306, 1, 0)</f>
        <v>1</v>
      </c>
      <c r="AS304">
        <f>IF('ALL-Students'!AS307='Master Answer Key'!$B306, 1, 0)</f>
        <v>0</v>
      </c>
      <c r="AT304">
        <f>IF('ALL-Students'!AT307='Master Answer Key'!$B306, 1, 0)</f>
        <v>1</v>
      </c>
      <c r="AU304">
        <f>IF('ALL-Students'!AU307='Master Answer Key'!$B306, 1, 0)</f>
        <v>1</v>
      </c>
      <c r="AV304">
        <f>IF('ALL-Students'!AV307='Master Answer Key'!$B306, 1, 0)</f>
        <v>0</v>
      </c>
      <c r="AW304">
        <f>IF('ALL-Students'!AW307='Master Answer Key'!$B306, 1, 0)</f>
        <v>1</v>
      </c>
      <c r="AX304">
        <f>IF('ALL-Students'!AX307='Master Answer Key'!$B306, 1, 0)</f>
        <v>1</v>
      </c>
      <c r="AY304">
        <f>IF('ALL-Students'!AY307='Master Answer Key'!$B306, 1, 0)</f>
        <v>1</v>
      </c>
      <c r="AZ304">
        <f>IF('ALL-Students'!AZ307='Master Answer Key'!$B306, 1, 0)</f>
        <v>1</v>
      </c>
      <c r="BA304">
        <f>IF('ALL-Students'!BA307='Master Answer Key'!$B306, 1, 0)</f>
        <v>1</v>
      </c>
      <c r="BB304">
        <f>IF('ALL-Students'!BB307='Master Answer Key'!$B306, 1, 0)</f>
        <v>1</v>
      </c>
      <c r="BC304">
        <f>IF('ALL-Students'!BC307='Master Answer Key'!$B306, 1, 0)</f>
        <v>1</v>
      </c>
      <c r="BD304">
        <f>IF('ALL-Students'!BD307='Master Answer Key'!$B306, 1, 0)</f>
        <v>1</v>
      </c>
      <c r="BE304">
        <f>IF('ALL-Students'!BE307='Master Answer Key'!$B306, 1, 0)</f>
        <v>1</v>
      </c>
      <c r="BF304">
        <f>IF('ALL-Students'!BF307='Master Answer Key'!$B306, 1, 0)</f>
        <v>1</v>
      </c>
      <c r="BG304">
        <f>IF('ALL-Students'!BG307='Master Answer Key'!$B306, 1, 0)</f>
        <v>1</v>
      </c>
      <c r="BH304">
        <f>IF('ALL-Students'!BH307='Master Answer Key'!$B306, 1, 0)</f>
        <v>1</v>
      </c>
      <c r="BI304">
        <f>IF('ALL-Students'!BI307='Master Answer Key'!$B306, 1, 0)</f>
        <v>1</v>
      </c>
      <c r="BJ304">
        <f>IF('ALL-Students'!BJ307='Master Answer Key'!$B306, 1, 0)</f>
        <v>1</v>
      </c>
      <c r="BK304">
        <f>IF('ALL-Students'!BK307='Master Answer Key'!$B306, 1, 0)</f>
        <v>0</v>
      </c>
      <c r="BL304">
        <f>IF('ALL-Students'!BL307='Master Answer Key'!$B306, 1, 0)</f>
        <v>0</v>
      </c>
      <c r="BM304">
        <f>IF('ALL-Students'!BM307='Master Answer Key'!$B306, 1, 0)</f>
        <v>1</v>
      </c>
      <c r="BN304">
        <f>IF('ALL-Students'!BN307='Master Answer Key'!$B306, 1, 0)</f>
        <v>1</v>
      </c>
      <c r="BO304">
        <f>IF('ALL-Students'!BO307='Master Answer Key'!$B306, 1, 0)</f>
        <v>1</v>
      </c>
      <c r="BP304">
        <f>IF('ALL-Students'!BP307='Master Answer Key'!$B306, 1, 0)</f>
        <v>1</v>
      </c>
      <c r="BQ304">
        <f>IF('ALL-Students'!BQ307='Master Answer Key'!$B306, 1, 0)</f>
        <v>1</v>
      </c>
      <c r="BR304">
        <f>IF('ALL-Students'!BR307='Master Answer Key'!$B306, 1, 0)</f>
        <v>1</v>
      </c>
      <c r="BS304">
        <f>IF('ALL-Students'!BS307='Master Answer Key'!$B306, 1, 0)</f>
        <v>1</v>
      </c>
      <c r="BT304">
        <f>IF('ALL-Students'!BT307='Master Answer Key'!$B306, 1, 0)</f>
        <v>1</v>
      </c>
      <c r="BU304">
        <f>IF('ALL-Students'!BU307='Master Answer Key'!$B306, 1, 0)</f>
        <v>1</v>
      </c>
      <c r="BV304">
        <f>IF('ALL-Students'!BV307='Master Answer Key'!$B306, 1, 0)</f>
        <v>0</v>
      </c>
      <c r="BW304">
        <f>IF('ALL-Students'!BW307='Master Answer Key'!$B306, 1, 0)</f>
        <v>1</v>
      </c>
      <c r="BX304">
        <f>IF('ALL-Students'!BX307='Master Answer Key'!$B306, 1, 0)</f>
        <v>1</v>
      </c>
      <c r="BY304">
        <f>IF('ALL-Students'!BY307='Master Answer Key'!$B306, 1, 0)</f>
        <v>1</v>
      </c>
      <c r="BZ304">
        <f>IF('ALL-Students'!BZ307='Master Answer Key'!$B306, 1, 0)</f>
        <v>1</v>
      </c>
      <c r="CA304">
        <f>IF('ALL-Students'!CA307='Master Answer Key'!$B306, 1, 0)</f>
        <v>1</v>
      </c>
      <c r="CB304">
        <f>IF('ALL-Students'!CB307='Master Answer Key'!$B306, 1, 0)</f>
        <v>1</v>
      </c>
      <c r="CC304">
        <f>IF('ALL-Students'!CC307='Master Answer Key'!$B306, 1, 0)</f>
        <v>0</v>
      </c>
    </row>
    <row r="305">
      <c r="A305" s="5" t="s">
        <v>409</v>
      </c>
      <c r="B305">
        <f>IF('ALL-Students'!B308='Master Answer Key'!$B307, 1, 0)</f>
        <v>1</v>
      </c>
      <c r="C305">
        <f>IF('ALL-Students'!C308='Master Answer Key'!$B307, 1, 0)</f>
        <v>1</v>
      </c>
      <c r="D305">
        <f>IF('ALL-Students'!D308='Master Answer Key'!$B307, 1, 0)</f>
        <v>1</v>
      </c>
      <c r="E305">
        <f>IF('ALL-Students'!E308='Master Answer Key'!$B307, 1, 0)</f>
        <v>1</v>
      </c>
      <c r="F305">
        <f>IF('ALL-Students'!F308='Master Answer Key'!$B307, 1, 0)</f>
        <v>1</v>
      </c>
      <c r="G305">
        <f>IF('ALL-Students'!G308='Master Answer Key'!$B307, 1, 0)</f>
        <v>0</v>
      </c>
      <c r="H305">
        <f>IF('ALL-Students'!H308='Master Answer Key'!$B307, 1, 0)</f>
        <v>0</v>
      </c>
      <c r="I305">
        <f>IF('ALL-Students'!I308='Master Answer Key'!$B307, 1, 0)</f>
        <v>1</v>
      </c>
      <c r="J305">
        <f>IF('ALL-Students'!J308='Master Answer Key'!$B307, 1, 0)</f>
        <v>1</v>
      </c>
      <c r="K305">
        <f>IF('ALL-Students'!K308='Master Answer Key'!$B307, 1, 0)</f>
        <v>1</v>
      </c>
      <c r="L305">
        <f>IF('ALL-Students'!L308='Master Answer Key'!$B307, 1, 0)</f>
        <v>1</v>
      </c>
      <c r="M305">
        <f>IF('ALL-Students'!M308='Master Answer Key'!$B307, 1, 0)</f>
        <v>1</v>
      </c>
      <c r="N305">
        <f>IF('ALL-Students'!N308='Master Answer Key'!$B307, 1, 0)</f>
        <v>1</v>
      </c>
      <c r="O305">
        <f>IF('ALL-Students'!O308='Master Answer Key'!$B307, 1, 0)</f>
        <v>1</v>
      </c>
      <c r="P305">
        <f>IF('ALL-Students'!P308='Master Answer Key'!$B307, 1, 0)</f>
        <v>1</v>
      </c>
      <c r="Q305">
        <f>IF('ALL-Students'!Q308='Master Answer Key'!$B307, 1, 0)</f>
        <v>1</v>
      </c>
      <c r="R305">
        <f>IF('ALL-Students'!R308='Master Answer Key'!$B307, 1, 0)</f>
        <v>0</v>
      </c>
      <c r="S305">
        <f>IF('ALL-Students'!S308='Master Answer Key'!$B307, 1, 0)</f>
        <v>1</v>
      </c>
      <c r="T305">
        <f>IF('ALL-Students'!T308='Master Answer Key'!$B307, 1, 0)</f>
        <v>1</v>
      </c>
      <c r="U305">
        <f>IF('ALL-Students'!U308='Master Answer Key'!$B307, 1, 0)</f>
        <v>1</v>
      </c>
      <c r="V305">
        <f>IF('ALL-Students'!V308='Master Answer Key'!$B307, 1, 0)</f>
        <v>1</v>
      </c>
      <c r="W305">
        <f>IF('ALL-Students'!W308='Master Answer Key'!$B307, 1, 0)</f>
        <v>0</v>
      </c>
      <c r="X305">
        <f>IF('ALL-Students'!X308='Master Answer Key'!$B307, 1, 0)</f>
        <v>1</v>
      </c>
      <c r="Y305">
        <f>IF('ALL-Students'!Y308='Master Answer Key'!$B307, 1, 0)</f>
        <v>0</v>
      </c>
      <c r="Z305">
        <f>IF('ALL-Students'!Z308='Master Answer Key'!$B307, 1, 0)</f>
        <v>0</v>
      </c>
      <c r="AA305">
        <f>IF('ALL-Students'!AA308='Master Answer Key'!$B307, 1, 0)</f>
        <v>1</v>
      </c>
      <c r="AB305">
        <f>IF('ALL-Students'!AB308='Master Answer Key'!$B307, 1, 0)</f>
        <v>1</v>
      </c>
      <c r="AC305">
        <f>IF('ALL-Students'!AC308='Master Answer Key'!$B307, 1, 0)</f>
        <v>0</v>
      </c>
      <c r="AD305">
        <f>IF('ALL-Students'!AD308='Master Answer Key'!$B307, 1, 0)</f>
        <v>1</v>
      </c>
      <c r="AE305">
        <f>IF('ALL-Students'!AE308='Master Answer Key'!$B307, 1, 0)</f>
        <v>1</v>
      </c>
      <c r="AF305">
        <f>IF('ALL-Students'!AF308='Master Answer Key'!$B307, 1, 0)</f>
        <v>0</v>
      </c>
      <c r="AG305">
        <f>IF('ALL-Students'!AG308='Master Answer Key'!$B307, 1, 0)</f>
        <v>0</v>
      </c>
      <c r="AH305">
        <f>IF('ALL-Students'!AH308='Master Answer Key'!$B307, 1, 0)</f>
        <v>0</v>
      </c>
      <c r="AI305">
        <f>IF('ALL-Students'!AI308='Master Answer Key'!$B307, 1, 0)</f>
        <v>1</v>
      </c>
      <c r="AJ305">
        <f>IF('ALL-Students'!AJ308='Master Answer Key'!$B307, 1, 0)</f>
        <v>1</v>
      </c>
      <c r="AK305">
        <f>IF('ALL-Students'!AK308='Master Answer Key'!$B307, 1, 0)</f>
        <v>1</v>
      </c>
      <c r="AL305">
        <f>IF('ALL-Students'!AL308='Master Answer Key'!$B307, 1, 0)</f>
        <v>0</v>
      </c>
      <c r="AM305">
        <f>IF('ALL-Students'!AM308='Master Answer Key'!$B307, 1, 0)</f>
        <v>1</v>
      </c>
      <c r="AN305">
        <f>IF('ALL-Students'!AN308='Master Answer Key'!$B307, 1, 0)</f>
        <v>0</v>
      </c>
      <c r="AO305">
        <f>IF('ALL-Students'!AO308='Master Answer Key'!$B307, 1, 0)</f>
        <v>1</v>
      </c>
      <c r="AP305">
        <f>IF('ALL-Students'!AP308='Master Answer Key'!$B307, 1, 0)</f>
        <v>1</v>
      </c>
      <c r="AQ305">
        <f>IF('ALL-Students'!AQ308='Master Answer Key'!$B307, 1, 0)</f>
        <v>1</v>
      </c>
      <c r="AR305">
        <f>IF('ALL-Students'!AR308='Master Answer Key'!$B307, 1, 0)</f>
        <v>1</v>
      </c>
      <c r="AS305">
        <f>IF('ALL-Students'!AS308='Master Answer Key'!$B307, 1, 0)</f>
        <v>0</v>
      </c>
      <c r="AT305">
        <f>IF('ALL-Students'!AT308='Master Answer Key'!$B307, 1, 0)</f>
        <v>1</v>
      </c>
      <c r="AU305">
        <f>IF('ALL-Students'!AU308='Master Answer Key'!$B307, 1, 0)</f>
        <v>1</v>
      </c>
      <c r="AV305">
        <f>IF('ALL-Students'!AV308='Master Answer Key'!$B307, 1, 0)</f>
        <v>0</v>
      </c>
      <c r="AW305">
        <f>IF('ALL-Students'!AW308='Master Answer Key'!$B307, 1, 0)</f>
        <v>1</v>
      </c>
      <c r="AX305">
        <f>IF('ALL-Students'!AX308='Master Answer Key'!$B307, 1, 0)</f>
        <v>1</v>
      </c>
      <c r="AY305">
        <f>IF('ALL-Students'!AY308='Master Answer Key'!$B307, 1, 0)</f>
        <v>1</v>
      </c>
      <c r="AZ305">
        <f>IF('ALL-Students'!AZ308='Master Answer Key'!$B307, 1, 0)</f>
        <v>1</v>
      </c>
      <c r="BA305">
        <f>IF('ALL-Students'!BA308='Master Answer Key'!$B307, 1, 0)</f>
        <v>0</v>
      </c>
      <c r="BB305">
        <f>IF('ALL-Students'!BB308='Master Answer Key'!$B307, 1, 0)</f>
        <v>1</v>
      </c>
      <c r="BC305">
        <f>IF('ALL-Students'!BC308='Master Answer Key'!$B307, 1, 0)</f>
        <v>1</v>
      </c>
      <c r="BD305">
        <f>IF('ALL-Students'!BD308='Master Answer Key'!$B307, 1, 0)</f>
        <v>1</v>
      </c>
      <c r="BE305">
        <f>IF('ALL-Students'!BE308='Master Answer Key'!$B307, 1, 0)</f>
        <v>1</v>
      </c>
      <c r="BF305">
        <f>IF('ALL-Students'!BF308='Master Answer Key'!$B307, 1, 0)</f>
        <v>1</v>
      </c>
      <c r="BG305">
        <f>IF('ALL-Students'!BG308='Master Answer Key'!$B307, 1, 0)</f>
        <v>1</v>
      </c>
      <c r="BH305">
        <f>IF('ALL-Students'!BH308='Master Answer Key'!$B307, 1, 0)</f>
        <v>1</v>
      </c>
      <c r="BI305">
        <f>IF('ALL-Students'!BI308='Master Answer Key'!$B307, 1, 0)</f>
        <v>1</v>
      </c>
      <c r="BJ305">
        <f>IF('ALL-Students'!BJ308='Master Answer Key'!$B307, 1, 0)</f>
        <v>1</v>
      </c>
      <c r="BK305">
        <f>IF('ALL-Students'!BK308='Master Answer Key'!$B307, 1, 0)</f>
        <v>1</v>
      </c>
      <c r="BL305">
        <f>IF('ALL-Students'!BL308='Master Answer Key'!$B307, 1, 0)</f>
        <v>1</v>
      </c>
      <c r="BM305">
        <f>IF('ALL-Students'!BM308='Master Answer Key'!$B307, 1, 0)</f>
        <v>1</v>
      </c>
      <c r="BN305">
        <f>IF('ALL-Students'!BN308='Master Answer Key'!$B307, 1, 0)</f>
        <v>1</v>
      </c>
      <c r="BO305">
        <f>IF('ALL-Students'!BO308='Master Answer Key'!$B307, 1, 0)</f>
        <v>1</v>
      </c>
      <c r="BP305">
        <f>IF('ALL-Students'!BP308='Master Answer Key'!$B307, 1, 0)</f>
        <v>1</v>
      </c>
      <c r="BQ305">
        <f>IF('ALL-Students'!BQ308='Master Answer Key'!$B307, 1, 0)</f>
        <v>1</v>
      </c>
      <c r="BR305">
        <f>IF('ALL-Students'!BR308='Master Answer Key'!$B307, 1, 0)</f>
        <v>1</v>
      </c>
      <c r="BS305">
        <f>IF('ALL-Students'!BS308='Master Answer Key'!$B307, 1, 0)</f>
        <v>1</v>
      </c>
      <c r="BT305">
        <f>IF('ALL-Students'!BT308='Master Answer Key'!$B307, 1, 0)</f>
        <v>1</v>
      </c>
      <c r="BU305">
        <f>IF('ALL-Students'!BU308='Master Answer Key'!$B307, 1, 0)</f>
        <v>1</v>
      </c>
      <c r="BV305">
        <f>IF('ALL-Students'!BV308='Master Answer Key'!$B307, 1, 0)</f>
        <v>0</v>
      </c>
      <c r="BW305">
        <f>IF('ALL-Students'!BW308='Master Answer Key'!$B307, 1, 0)</f>
        <v>1</v>
      </c>
      <c r="BX305">
        <f>IF('ALL-Students'!BX308='Master Answer Key'!$B307, 1, 0)</f>
        <v>1</v>
      </c>
      <c r="BY305">
        <f>IF('ALL-Students'!BY308='Master Answer Key'!$B307, 1, 0)</f>
        <v>1</v>
      </c>
      <c r="BZ305">
        <f>IF('ALL-Students'!BZ308='Master Answer Key'!$B307, 1, 0)</f>
        <v>1</v>
      </c>
      <c r="CA305">
        <f>IF('ALL-Students'!CA308='Master Answer Key'!$B307, 1, 0)</f>
        <v>1</v>
      </c>
      <c r="CB305">
        <f>IF('ALL-Students'!CB308='Master Answer Key'!$B307, 1, 0)</f>
        <v>1</v>
      </c>
      <c r="CC305">
        <f>IF('ALL-Students'!CC308='Master Answer Key'!$B307, 1, 0)</f>
        <v>1</v>
      </c>
    </row>
    <row r="306">
      <c r="A306" s="5" t="s">
        <v>410</v>
      </c>
      <c r="B306">
        <f>IF('ALL-Students'!B309='Master Answer Key'!$B308, 1, 0)</f>
        <v>1</v>
      </c>
      <c r="C306">
        <f>IF('ALL-Students'!C309='Master Answer Key'!$B308, 1, 0)</f>
        <v>1</v>
      </c>
      <c r="D306">
        <f>IF('ALL-Students'!D309='Master Answer Key'!$B308, 1, 0)</f>
        <v>1</v>
      </c>
      <c r="E306">
        <f>IF('ALL-Students'!E309='Master Answer Key'!$B308, 1, 0)</f>
        <v>1</v>
      </c>
      <c r="F306">
        <f>IF('ALL-Students'!F309='Master Answer Key'!$B308, 1, 0)</f>
        <v>1</v>
      </c>
      <c r="G306">
        <f>IF('ALL-Students'!G309='Master Answer Key'!$B308, 1, 0)</f>
        <v>0</v>
      </c>
      <c r="H306">
        <f>IF('ALL-Students'!H309='Master Answer Key'!$B308, 1, 0)</f>
        <v>1</v>
      </c>
      <c r="I306">
        <f>IF('ALL-Students'!I309='Master Answer Key'!$B308, 1, 0)</f>
        <v>1</v>
      </c>
      <c r="J306">
        <f>IF('ALL-Students'!J309='Master Answer Key'!$B308, 1, 0)</f>
        <v>0</v>
      </c>
      <c r="K306">
        <f>IF('ALL-Students'!K309='Master Answer Key'!$B308, 1, 0)</f>
        <v>1</v>
      </c>
      <c r="L306">
        <f>IF('ALL-Students'!L309='Master Answer Key'!$B308, 1, 0)</f>
        <v>1</v>
      </c>
      <c r="M306">
        <f>IF('ALL-Students'!M309='Master Answer Key'!$B308, 1, 0)</f>
        <v>1</v>
      </c>
      <c r="N306">
        <f>IF('ALL-Students'!N309='Master Answer Key'!$B308, 1, 0)</f>
        <v>0</v>
      </c>
      <c r="O306">
        <f>IF('ALL-Students'!O309='Master Answer Key'!$B308, 1, 0)</f>
        <v>1</v>
      </c>
      <c r="P306">
        <f>IF('ALL-Students'!P309='Master Answer Key'!$B308, 1, 0)</f>
        <v>1</v>
      </c>
      <c r="Q306">
        <f>IF('ALL-Students'!Q309='Master Answer Key'!$B308, 1, 0)</f>
        <v>1</v>
      </c>
      <c r="R306">
        <f>IF('ALL-Students'!R309='Master Answer Key'!$B308, 1, 0)</f>
        <v>0</v>
      </c>
      <c r="S306">
        <f>IF('ALL-Students'!S309='Master Answer Key'!$B308, 1, 0)</f>
        <v>0</v>
      </c>
      <c r="T306">
        <f>IF('ALL-Students'!T309='Master Answer Key'!$B308, 1, 0)</f>
        <v>1</v>
      </c>
      <c r="U306">
        <f>IF('ALL-Students'!U309='Master Answer Key'!$B308, 1, 0)</f>
        <v>1</v>
      </c>
      <c r="V306">
        <f>IF('ALL-Students'!V309='Master Answer Key'!$B308, 1, 0)</f>
        <v>1</v>
      </c>
      <c r="W306">
        <f>IF('ALL-Students'!W309='Master Answer Key'!$B308, 1, 0)</f>
        <v>0</v>
      </c>
      <c r="X306">
        <f>IF('ALL-Students'!X309='Master Answer Key'!$B308, 1, 0)</f>
        <v>1</v>
      </c>
      <c r="Y306">
        <f>IF('ALL-Students'!Y309='Master Answer Key'!$B308, 1, 0)</f>
        <v>0</v>
      </c>
      <c r="Z306">
        <f>IF('ALL-Students'!Z309='Master Answer Key'!$B308, 1, 0)</f>
        <v>0</v>
      </c>
      <c r="AA306">
        <f>IF('ALL-Students'!AA309='Master Answer Key'!$B308, 1, 0)</f>
        <v>1</v>
      </c>
      <c r="AB306">
        <f>IF('ALL-Students'!AB309='Master Answer Key'!$B308, 1, 0)</f>
        <v>0</v>
      </c>
      <c r="AC306">
        <f>IF('ALL-Students'!AC309='Master Answer Key'!$B308, 1, 0)</f>
        <v>0</v>
      </c>
      <c r="AD306">
        <f>IF('ALL-Students'!AD309='Master Answer Key'!$B308, 1, 0)</f>
        <v>1</v>
      </c>
      <c r="AE306">
        <f>IF('ALL-Students'!AE309='Master Answer Key'!$B308, 1, 0)</f>
        <v>1</v>
      </c>
      <c r="AF306">
        <f>IF('ALL-Students'!AF309='Master Answer Key'!$B308, 1, 0)</f>
        <v>0</v>
      </c>
      <c r="AG306">
        <f>IF('ALL-Students'!AG309='Master Answer Key'!$B308, 1, 0)</f>
        <v>1</v>
      </c>
      <c r="AH306">
        <f>IF('ALL-Students'!AH309='Master Answer Key'!$B308, 1, 0)</f>
        <v>1</v>
      </c>
      <c r="AI306">
        <f>IF('ALL-Students'!AI309='Master Answer Key'!$B308, 1, 0)</f>
        <v>1</v>
      </c>
      <c r="AJ306">
        <f>IF('ALL-Students'!AJ309='Master Answer Key'!$B308, 1, 0)</f>
        <v>1</v>
      </c>
      <c r="AK306">
        <f>IF('ALL-Students'!AK309='Master Answer Key'!$B308, 1, 0)</f>
        <v>1</v>
      </c>
      <c r="AL306">
        <f>IF('ALL-Students'!AL309='Master Answer Key'!$B308, 1, 0)</f>
        <v>1</v>
      </c>
      <c r="AM306">
        <f>IF('ALL-Students'!AM309='Master Answer Key'!$B308, 1, 0)</f>
        <v>1</v>
      </c>
      <c r="AN306">
        <f>IF('ALL-Students'!AN309='Master Answer Key'!$B308, 1, 0)</f>
        <v>0</v>
      </c>
      <c r="AO306">
        <f>IF('ALL-Students'!AO309='Master Answer Key'!$B308, 1, 0)</f>
        <v>1</v>
      </c>
      <c r="AP306">
        <f>IF('ALL-Students'!AP309='Master Answer Key'!$B308, 1, 0)</f>
        <v>1</v>
      </c>
      <c r="AQ306">
        <f>IF('ALL-Students'!AQ309='Master Answer Key'!$B308, 1, 0)</f>
        <v>1</v>
      </c>
      <c r="AR306">
        <f>IF('ALL-Students'!AR309='Master Answer Key'!$B308, 1, 0)</f>
        <v>1</v>
      </c>
      <c r="AS306">
        <f>IF('ALL-Students'!AS309='Master Answer Key'!$B308, 1, 0)</f>
        <v>0</v>
      </c>
      <c r="AT306">
        <f>IF('ALL-Students'!AT309='Master Answer Key'!$B308, 1, 0)</f>
        <v>1</v>
      </c>
      <c r="AU306">
        <f>IF('ALL-Students'!AU309='Master Answer Key'!$B308, 1, 0)</f>
        <v>1</v>
      </c>
      <c r="AV306">
        <f>IF('ALL-Students'!AV309='Master Answer Key'!$B308, 1, 0)</f>
        <v>0</v>
      </c>
      <c r="AW306">
        <f>IF('ALL-Students'!AW309='Master Answer Key'!$B308, 1, 0)</f>
        <v>0</v>
      </c>
      <c r="AX306">
        <f>IF('ALL-Students'!AX309='Master Answer Key'!$B308, 1, 0)</f>
        <v>1</v>
      </c>
      <c r="AY306">
        <f>IF('ALL-Students'!AY309='Master Answer Key'!$B308, 1, 0)</f>
        <v>1</v>
      </c>
      <c r="AZ306">
        <f>IF('ALL-Students'!AZ309='Master Answer Key'!$B308, 1, 0)</f>
        <v>1</v>
      </c>
      <c r="BA306">
        <f>IF('ALL-Students'!BA309='Master Answer Key'!$B308, 1, 0)</f>
        <v>1</v>
      </c>
      <c r="BB306">
        <f>IF('ALL-Students'!BB309='Master Answer Key'!$B308, 1, 0)</f>
        <v>1</v>
      </c>
      <c r="BC306">
        <f>IF('ALL-Students'!BC309='Master Answer Key'!$B308, 1, 0)</f>
        <v>1</v>
      </c>
      <c r="BD306">
        <f>IF('ALL-Students'!BD309='Master Answer Key'!$B308, 1, 0)</f>
        <v>0</v>
      </c>
      <c r="BE306">
        <f>IF('ALL-Students'!BE309='Master Answer Key'!$B308, 1, 0)</f>
        <v>1</v>
      </c>
      <c r="BF306">
        <f>IF('ALL-Students'!BF309='Master Answer Key'!$B308, 1, 0)</f>
        <v>1</v>
      </c>
      <c r="BG306">
        <f>IF('ALL-Students'!BG309='Master Answer Key'!$B308, 1, 0)</f>
        <v>1</v>
      </c>
      <c r="BH306">
        <f>IF('ALL-Students'!BH309='Master Answer Key'!$B308, 1, 0)</f>
        <v>1</v>
      </c>
      <c r="BI306">
        <f>IF('ALL-Students'!BI309='Master Answer Key'!$B308, 1, 0)</f>
        <v>1</v>
      </c>
      <c r="BJ306">
        <f>IF('ALL-Students'!BJ309='Master Answer Key'!$B308, 1, 0)</f>
        <v>1</v>
      </c>
      <c r="BK306">
        <f>IF('ALL-Students'!BK309='Master Answer Key'!$B308, 1, 0)</f>
        <v>1</v>
      </c>
      <c r="BL306">
        <f>IF('ALL-Students'!BL309='Master Answer Key'!$B308, 1, 0)</f>
        <v>1</v>
      </c>
      <c r="BM306">
        <f>IF('ALL-Students'!BM309='Master Answer Key'!$B308, 1, 0)</f>
        <v>1</v>
      </c>
      <c r="BN306">
        <f>IF('ALL-Students'!BN309='Master Answer Key'!$B308, 1, 0)</f>
        <v>1</v>
      </c>
      <c r="BO306">
        <f>IF('ALL-Students'!BO309='Master Answer Key'!$B308, 1, 0)</f>
        <v>1</v>
      </c>
      <c r="BP306">
        <f>IF('ALL-Students'!BP309='Master Answer Key'!$B308, 1, 0)</f>
        <v>1</v>
      </c>
      <c r="BQ306">
        <f>IF('ALL-Students'!BQ309='Master Answer Key'!$B308, 1, 0)</f>
        <v>1</v>
      </c>
      <c r="BR306">
        <f>IF('ALL-Students'!BR309='Master Answer Key'!$B308, 1, 0)</f>
        <v>1</v>
      </c>
      <c r="BS306">
        <f>IF('ALL-Students'!BS309='Master Answer Key'!$B308, 1, 0)</f>
        <v>1</v>
      </c>
      <c r="BT306">
        <f>IF('ALL-Students'!BT309='Master Answer Key'!$B308, 1, 0)</f>
        <v>1</v>
      </c>
      <c r="BU306">
        <f>IF('ALL-Students'!BU309='Master Answer Key'!$B308, 1, 0)</f>
        <v>0</v>
      </c>
      <c r="BV306">
        <f>IF('ALL-Students'!BV309='Master Answer Key'!$B308, 1, 0)</f>
        <v>1</v>
      </c>
      <c r="BW306">
        <f>IF('ALL-Students'!BW309='Master Answer Key'!$B308, 1, 0)</f>
        <v>1</v>
      </c>
      <c r="BX306">
        <f>IF('ALL-Students'!BX309='Master Answer Key'!$B308, 1, 0)</f>
        <v>1</v>
      </c>
      <c r="BY306">
        <f>IF('ALL-Students'!BY309='Master Answer Key'!$B308, 1, 0)</f>
        <v>1</v>
      </c>
      <c r="BZ306">
        <f>IF('ALL-Students'!BZ309='Master Answer Key'!$B308, 1, 0)</f>
        <v>1</v>
      </c>
      <c r="CA306">
        <f>IF('ALL-Students'!CA309='Master Answer Key'!$B308, 1, 0)</f>
        <v>1</v>
      </c>
      <c r="CB306">
        <f>IF('ALL-Students'!CB309='Master Answer Key'!$B308, 1, 0)</f>
        <v>0</v>
      </c>
      <c r="CC306">
        <f>IF('ALL-Students'!CC309='Master Answer Key'!$B308, 1, 0)</f>
        <v>1</v>
      </c>
    </row>
    <row r="307">
      <c r="A307" s="5" t="s">
        <v>411</v>
      </c>
      <c r="B307">
        <f>IF('ALL-Students'!B310='Master Answer Key'!$B309, 1, 0)</f>
        <v>1</v>
      </c>
      <c r="C307">
        <f>IF('ALL-Students'!C310='Master Answer Key'!$B309, 1, 0)</f>
        <v>1</v>
      </c>
      <c r="D307">
        <f>IF('ALL-Students'!D310='Master Answer Key'!$B309, 1, 0)</f>
        <v>1</v>
      </c>
      <c r="E307">
        <f>IF('ALL-Students'!E310='Master Answer Key'!$B309, 1, 0)</f>
        <v>1</v>
      </c>
      <c r="F307">
        <f>IF('ALL-Students'!F310='Master Answer Key'!$B309, 1, 0)</f>
        <v>0</v>
      </c>
      <c r="G307">
        <f>IF('ALL-Students'!G310='Master Answer Key'!$B309, 1, 0)</f>
        <v>0</v>
      </c>
      <c r="H307">
        <f>IF('ALL-Students'!H310='Master Answer Key'!$B309, 1, 0)</f>
        <v>0</v>
      </c>
      <c r="I307">
        <f>IF('ALL-Students'!I310='Master Answer Key'!$B309, 1, 0)</f>
        <v>0</v>
      </c>
      <c r="J307">
        <f>IF('ALL-Students'!J310='Master Answer Key'!$B309, 1, 0)</f>
        <v>1</v>
      </c>
      <c r="K307">
        <f>IF('ALL-Students'!K310='Master Answer Key'!$B309, 1, 0)</f>
        <v>0</v>
      </c>
      <c r="L307">
        <f>IF('ALL-Students'!L310='Master Answer Key'!$B309, 1, 0)</f>
        <v>1</v>
      </c>
      <c r="M307">
        <f>IF('ALL-Students'!M310='Master Answer Key'!$B309, 1, 0)</f>
        <v>0</v>
      </c>
      <c r="N307">
        <f>IF('ALL-Students'!N310='Master Answer Key'!$B309, 1, 0)</f>
        <v>0</v>
      </c>
      <c r="O307">
        <f>IF('ALL-Students'!O310='Master Answer Key'!$B309, 1, 0)</f>
        <v>0</v>
      </c>
      <c r="P307">
        <f>IF('ALL-Students'!P310='Master Answer Key'!$B309, 1, 0)</f>
        <v>1</v>
      </c>
      <c r="Q307">
        <f>IF('ALL-Students'!Q310='Master Answer Key'!$B309, 1, 0)</f>
        <v>1</v>
      </c>
      <c r="R307">
        <f>IF('ALL-Students'!R310='Master Answer Key'!$B309, 1, 0)</f>
        <v>1</v>
      </c>
      <c r="S307">
        <f>IF('ALL-Students'!S310='Master Answer Key'!$B309, 1, 0)</f>
        <v>1</v>
      </c>
      <c r="T307">
        <f>IF('ALL-Students'!T310='Master Answer Key'!$B309, 1, 0)</f>
        <v>0</v>
      </c>
      <c r="U307">
        <f>IF('ALL-Students'!U310='Master Answer Key'!$B309, 1, 0)</f>
        <v>0</v>
      </c>
      <c r="V307">
        <f>IF('ALL-Students'!V310='Master Answer Key'!$B309, 1, 0)</f>
        <v>1</v>
      </c>
      <c r="W307">
        <f>IF('ALL-Students'!W310='Master Answer Key'!$B309, 1, 0)</f>
        <v>0</v>
      </c>
      <c r="X307">
        <f>IF('ALL-Students'!X310='Master Answer Key'!$B309, 1, 0)</f>
        <v>0</v>
      </c>
      <c r="Y307">
        <f>IF('ALL-Students'!Y310='Master Answer Key'!$B309, 1, 0)</f>
        <v>0</v>
      </c>
      <c r="Z307">
        <f>IF('ALL-Students'!Z310='Master Answer Key'!$B309, 1, 0)</f>
        <v>0</v>
      </c>
      <c r="AA307">
        <f>IF('ALL-Students'!AA310='Master Answer Key'!$B309, 1, 0)</f>
        <v>1</v>
      </c>
      <c r="AB307">
        <f>IF('ALL-Students'!AB310='Master Answer Key'!$B309, 1, 0)</f>
        <v>0</v>
      </c>
      <c r="AC307">
        <f>IF('ALL-Students'!AC310='Master Answer Key'!$B309, 1, 0)</f>
        <v>0</v>
      </c>
      <c r="AD307">
        <f>IF('ALL-Students'!AD310='Master Answer Key'!$B309, 1, 0)</f>
        <v>1</v>
      </c>
      <c r="AE307">
        <f>IF('ALL-Students'!AE310='Master Answer Key'!$B309, 1, 0)</f>
        <v>1</v>
      </c>
      <c r="AF307">
        <f>IF('ALL-Students'!AF310='Master Answer Key'!$B309, 1, 0)</f>
        <v>1</v>
      </c>
      <c r="AG307">
        <f>IF('ALL-Students'!AG310='Master Answer Key'!$B309, 1, 0)</f>
        <v>1</v>
      </c>
      <c r="AH307">
        <f>IF('ALL-Students'!AH310='Master Answer Key'!$B309, 1, 0)</f>
        <v>1</v>
      </c>
      <c r="AI307">
        <f>IF('ALL-Students'!AI310='Master Answer Key'!$B309, 1, 0)</f>
        <v>0</v>
      </c>
      <c r="AJ307">
        <f>IF('ALL-Students'!AJ310='Master Answer Key'!$B309, 1, 0)</f>
        <v>1</v>
      </c>
      <c r="AK307">
        <f>IF('ALL-Students'!AK310='Master Answer Key'!$B309, 1, 0)</f>
        <v>1</v>
      </c>
      <c r="AL307">
        <f>IF('ALL-Students'!AL310='Master Answer Key'!$B309, 1, 0)</f>
        <v>0</v>
      </c>
      <c r="AM307">
        <f>IF('ALL-Students'!AM310='Master Answer Key'!$B309, 1, 0)</f>
        <v>0</v>
      </c>
      <c r="AN307">
        <f>IF('ALL-Students'!AN310='Master Answer Key'!$B309, 1, 0)</f>
        <v>0</v>
      </c>
      <c r="AO307">
        <f>IF('ALL-Students'!AO310='Master Answer Key'!$B309, 1, 0)</f>
        <v>0</v>
      </c>
      <c r="AP307">
        <f>IF('ALL-Students'!AP310='Master Answer Key'!$B309, 1, 0)</f>
        <v>1</v>
      </c>
      <c r="AQ307">
        <f>IF('ALL-Students'!AQ310='Master Answer Key'!$B309, 1, 0)</f>
        <v>1</v>
      </c>
      <c r="AR307">
        <f>IF('ALL-Students'!AR310='Master Answer Key'!$B309, 1, 0)</f>
        <v>0</v>
      </c>
      <c r="AS307">
        <f>IF('ALL-Students'!AS310='Master Answer Key'!$B309, 1, 0)</f>
        <v>0</v>
      </c>
      <c r="AT307">
        <f>IF('ALL-Students'!AT310='Master Answer Key'!$B309, 1, 0)</f>
        <v>1</v>
      </c>
      <c r="AU307">
        <f>IF('ALL-Students'!AU310='Master Answer Key'!$B309, 1, 0)</f>
        <v>0</v>
      </c>
      <c r="AV307">
        <f>IF('ALL-Students'!AV310='Master Answer Key'!$B309, 1, 0)</f>
        <v>0</v>
      </c>
      <c r="AW307">
        <f>IF('ALL-Students'!AW310='Master Answer Key'!$B309, 1, 0)</f>
        <v>1</v>
      </c>
      <c r="AX307">
        <f>IF('ALL-Students'!AX310='Master Answer Key'!$B309, 1, 0)</f>
        <v>1</v>
      </c>
      <c r="AY307">
        <f>IF('ALL-Students'!AY310='Master Answer Key'!$B309, 1, 0)</f>
        <v>0</v>
      </c>
      <c r="AZ307">
        <f>IF('ALL-Students'!AZ310='Master Answer Key'!$B309, 1, 0)</f>
        <v>0</v>
      </c>
      <c r="BA307">
        <f>IF('ALL-Students'!BA310='Master Answer Key'!$B309, 1, 0)</f>
        <v>0</v>
      </c>
      <c r="BB307">
        <f>IF('ALL-Students'!BB310='Master Answer Key'!$B309, 1, 0)</f>
        <v>1</v>
      </c>
      <c r="BC307">
        <f>IF('ALL-Students'!BC310='Master Answer Key'!$B309, 1, 0)</f>
        <v>0</v>
      </c>
      <c r="BD307">
        <f>IF('ALL-Students'!BD310='Master Answer Key'!$B309, 1, 0)</f>
        <v>0</v>
      </c>
      <c r="BE307">
        <f>IF('ALL-Students'!BE310='Master Answer Key'!$B309, 1, 0)</f>
        <v>1</v>
      </c>
      <c r="BF307">
        <f>IF('ALL-Students'!BF310='Master Answer Key'!$B309, 1, 0)</f>
        <v>0</v>
      </c>
      <c r="BG307">
        <f>IF('ALL-Students'!BG310='Master Answer Key'!$B309, 1, 0)</f>
        <v>0</v>
      </c>
      <c r="BH307">
        <f>IF('ALL-Students'!BH310='Master Answer Key'!$B309, 1, 0)</f>
        <v>1</v>
      </c>
      <c r="BI307">
        <f>IF('ALL-Students'!BI310='Master Answer Key'!$B309, 1, 0)</f>
        <v>1</v>
      </c>
      <c r="BJ307">
        <f>IF('ALL-Students'!BJ310='Master Answer Key'!$B309, 1, 0)</f>
        <v>1</v>
      </c>
      <c r="BK307">
        <f>IF('ALL-Students'!BK310='Master Answer Key'!$B309, 1, 0)</f>
        <v>1</v>
      </c>
      <c r="BL307">
        <f>IF('ALL-Students'!BL310='Master Answer Key'!$B309, 1, 0)</f>
        <v>0</v>
      </c>
      <c r="BM307">
        <f>IF('ALL-Students'!BM310='Master Answer Key'!$B309, 1, 0)</f>
        <v>1</v>
      </c>
      <c r="BN307">
        <f>IF('ALL-Students'!BN310='Master Answer Key'!$B309, 1, 0)</f>
        <v>0</v>
      </c>
      <c r="BO307">
        <f>IF('ALL-Students'!BO310='Master Answer Key'!$B309, 1, 0)</f>
        <v>1</v>
      </c>
      <c r="BP307">
        <f>IF('ALL-Students'!BP310='Master Answer Key'!$B309, 1, 0)</f>
        <v>0</v>
      </c>
      <c r="BQ307">
        <f>IF('ALL-Students'!BQ310='Master Answer Key'!$B309, 1, 0)</f>
        <v>0</v>
      </c>
      <c r="BR307">
        <f>IF('ALL-Students'!BR310='Master Answer Key'!$B309, 1, 0)</f>
        <v>0</v>
      </c>
      <c r="BS307">
        <f>IF('ALL-Students'!BS310='Master Answer Key'!$B309, 1, 0)</f>
        <v>1</v>
      </c>
      <c r="BT307">
        <f>IF('ALL-Students'!BT310='Master Answer Key'!$B309, 1, 0)</f>
        <v>1</v>
      </c>
      <c r="BU307">
        <f>IF('ALL-Students'!BU310='Master Answer Key'!$B309, 1, 0)</f>
        <v>0</v>
      </c>
      <c r="BV307">
        <f>IF('ALL-Students'!BV310='Master Answer Key'!$B309, 1, 0)</f>
        <v>0</v>
      </c>
      <c r="BW307">
        <f>IF('ALL-Students'!BW310='Master Answer Key'!$B309, 1, 0)</f>
        <v>0</v>
      </c>
      <c r="BX307">
        <f>IF('ALL-Students'!BX310='Master Answer Key'!$B309, 1, 0)</f>
        <v>1</v>
      </c>
      <c r="BY307">
        <f>IF('ALL-Students'!BY310='Master Answer Key'!$B309, 1, 0)</f>
        <v>0</v>
      </c>
      <c r="BZ307">
        <f>IF('ALL-Students'!BZ310='Master Answer Key'!$B309, 1, 0)</f>
        <v>0</v>
      </c>
      <c r="CA307">
        <f>IF('ALL-Students'!CA310='Master Answer Key'!$B309, 1, 0)</f>
        <v>0</v>
      </c>
      <c r="CB307">
        <f>IF('ALL-Students'!CB310='Master Answer Key'!$B309, 1, 0)</f>
        <v>1</v>
      </c>
      <c r="CC307">
        <f>IF('ALL-Students'!CC310='Master Answer Key'!$B309, 1, 0)</f>
        <v>1</v>
      </c>
    </row>
    <row r="308">
      <c r="A308" s="5" t="s">
        <v>412</v>
      </c>
      <c r="B308">
        <f>IF('ALL-Students'!B311='Master Answer Key'!$B310, 1, 0)</f>
        <v>0</v>
      </c>
      <c r="C308">
        <f>IF('ALL-Students'!C311='Master Answer Key'!$B310, 1, 0)</f>
        <v>1</v>
      </c>
      <c r="D308">
        <f>IF('ALL-Students'!D311='Master Answer Key'!$B310, 1, 0)</f>
        <v>1</v>
      </c>
      <c r="E308">
        <f>IF('ALL-Students'!E311='Master Answer Key'!$B310, 1, 0)</f>
        <v>1</v>
      </c>
      <c r="F308">
        <f>IF('ALL-Students'!F311='Master Answer Key'!$B310, 1, 0)</f>
        <v>1</v>
      </c>
      <c r="G308">
        <f>IF('ALL-Students'!G311='Master Answer Key'!$B310, 1, 0)</f>
        <v>0</v>
      </c>
      <c r="H308">
        <f>IF('ALL-Students'!H311='Master Answer Key'!$B310, 1, 0)</f>
        <v>1</v>
      </c>
      <c r="I308">
        <f>IF('ALL-Students'!I311='Master Answer Key'!$B310, 1, 0)</f>
        <v>0</v>
      </c>
      <c r="J308">
        <f>IF('ALL-Students'!J311='Master Answer Key'!$B310, 1, 0)</f>
        <v>1</v>
      </c>
      <c r="K308">
        <f>IF('ALL-Students'!K311='Master Answer Key'!$B310, 1, 0)</f>
        <v>0</v>
      </c>
      <c r="L308">
        <f>IF('ALL-Students'!L311='Master Answer Key'!$B310, 1, 0)</f>
        <v>1</v>
      </c>
      <c r="M308">
        <f>IF('ALL-Students'!M311='Master Answer Key'!$B310, 1, 0)</f>
        <v>0</v>
      </c>
      <c r="N308">
        <f>IF('ALL-Students'!N311='Master Answer Key'!$B310, 1, 0)</f>
        <v>0</v>
      </c>
      <c r="O308">
        <f>IF('ALL-Students'!O311='Master Answer Key'!$B310, 1, 0)</f>
        <v>0</v>
      </c>
      <c r="P308">
        <f>IF('ALL-Students'!P311='Master Answer Key'!$B310, 1, 0)</f>
        <v>0</v>
      </c>
      <c r="Q308">
        <f>IF('ALL-Students'!Q311='Master Answer Key'!$B310, 1, 0)</f>
        <v>0</v>
      </c>
      <c r="R308">
        <f>IF('ALL-Students'!R311='Master Answer Key'!$B310, 1, 0)</f>
        <v>0</v>
      </c>
      <c r="S308">
        <f>IF('ALL-Students'!S311='Master Answer Key'!$B310, 1, 0)</f>
        <v>0</v>
      </c>
      <c r="T308">
        <f>IF('ALL-Students'!T311='Master Answer Key'!$B310, 1, 0)</f>
        <v>0</v>
      </c>
      <c r="U308">
        <f>IF('ALL-Students'!U311='Master Answer Key'!$B310, 1, 0)</f>
        <v>0</v>
      </c>
      <c r="V308">
        <f>IF('ALL-Students'!V311='Master Answer Key'!$B310, 1, 0)</f>
        <v>0</v>
      </c>
      <c r="W308">
        <f>IF('ALL-Students'!W311='Master Answer Key'!$B310, 1, 0)</f>
        <v>0</v>
      </c>
      <c r="X308">
        <f>IF('ALL-Students'!X311='Master Answer Key'!$B310, 1, 0)</f>
        <v>1</v>
      </c>
      <c r="Y308">
        <f>IF('ALL-Students'!Y311='Master Answer Key'!$B310, 1, 0)</f>
        <v>0</v>
      </c>
      <c r="Z308">
        <f>IF('ALL-Students'!Z311='Master Answer Key'!$B310, 1, 0)</f>
        <v>0</v>
      </c>
      <c r="AA308">
        <f>IF('ALL-Students'!AA311='Master Answer Key'!$B310, 1, 0)</f>
        <v>1</v>
      </c>
      <c r="AB308">
        <f>IF('ALL-Students'!AB311='Master Answer Key'!$B310, 1, 0)</f>
        <v>0</v>
      </c>
      <c r="AC308">
        <f>IF('ALL-Students'!AC311='Master Answer Key'!$B310, 1, 0)</f>
        <v>0</v>
      </c>
      <c r="AD308">
        <f>IF('ALL-Students'!AD311='Master Answer Key'!$B310, 1, 0)</f>
        <v>1</v>
      </c>
      <c r="AE308">
        <f>IF('ALL-Students'!AE311='Master Answer Key'!$B310, 1, 0)</f>
        <v>0</v>
      </c>
      <c r="AF308">
        <f>IF('ALL-Students'!AF311='Master Answer Key'!$B310, 1, 0)</f>
        <v>0</v>
      </c>
      <c r="AG308">
        <f>IF('ALL-Students'!AG311='Master Answer Key'!$B310, 1, 0)</f>
        <v>0</v>
      </c>
      <c r="AH308">
        <f>IF('ALL-Students'!AH311='Master Answer Key'!$B310, 1, 0)</f>
        <v>1</v>
      </c>
      <c r="AI308">
        <f>IF('ALL-Students'!AI311='Master Answer Key'!$B310, 1, 0)</f>
        <v>1</v>
      </c>
      <c r="AJ308">
        <f>IF('ALL-Students'!AJ311='Master Answer Key'!$B310, 1, 0)</f>
        <v>1</v>
      </c>
      <c r="AK308">
        <f>IF('ALL-Students'!AK311='Master Answer Key'!$B310, 1, 0)</f>
        <v>0</v>
      </c>
      <c r="AL308">
        <f>IF('ALL-Students'!AL311='Master Answer Key'!$B310, 1, 0)</f>
        <v>0</v>
      </c>
      <c r="AM308">
        <f>IF('ALL-Students'!AM311='Master Answer Key'!$B310, 1, 0)</f>
        <v>0</v>
      </c>
      <c r="AN308">
        <f>IF('ALL-Students'!AN311='Master Answer Key'!$B310, 1, 0)</f>
        <v>0</v>
      </c>
      <c r="AO308">
        <f>IF('ALL-Students'!AO311='Master Answer Key'!$B310, 1, 0)</f>
        <v>0</v>
      </c>
      <c r="AP308">
        <f>IF('ALL-Students'!AP311='Master Answer Key'!$B310, 1, 0)</f>
        <v>1</v>
      </c>
      <c r="AQ308">
        <f>IF('ALL-Students'!AQ311='Master Answer Key'!$B310, 1, 0)</f>
        <v>0</v>
      </c>
      <c r="AR308">
        <f>IF('ALL-Students'!AR311='Master Answer Key'!$B310, 1, 0)</f>
        <v>0</v>
      </c>
      <c r="AS308">
        <f>IF('ALL-Students'!AS311='Master Answer Key'!$B310, 1, 0)</f>
        <v>0</v>
      </c>
      <c r="AT308">
        <f>IF('ALL-Students'!AT311='Master Answer Key'!$B310, 1, 0)</f>
        <v>0</v>
      </c>
      <c r="AU308">
        <f>IF('ALL-Students'!AU311='Master Answer Key'!$B310, 1, 0)</f>
        <v>0</v>
      </c>
      <c r="AV308">
        <f>IF('ALL-Students'!AV311='Master Answer Key'!$B310, 1, 0)</f>
        <v>0</v>
      </c>
      <c r="AW308">
        <f>IF('ALL-Students'!AW311='Master Answer Key'!$B310, 1, 0)</f>
        <v>1</v>
      </c>
      <c r="AX308">
        <f>IF('ALL-Students'!AX311='Master Answer Key'!$B310, 1, 0)</f>
        <v>1</v>
      </c>
      <c r="AY308">
        <f>IF('ALL-Students'!AY311='Master Answer Key'!$B310, 1, 0)</f>
        <v>0</v>
      </c>
      <c r="AZ308">
        <f>IF('ALL-Students'!AZ311='Master Answer Key'!$B310, 1, 0)</f>
        <v>1</v>
      </c>
      <c r="BA308">
        <f>IF('ALL-Students'!BA311='Master Answer Key'!$B310, 1, 0)</f>
        <v>0</v>
      </c>
      <c r="BB308">
        <f>IF('ALL-Students'!BB311='Master Answer Key'!$B310, 1, 0)</f>
        <v>0</v>
      </c>
      <c r="BC308">
        <f>IF('ALL-Students'!BC311='Master Answer Key'!$B310, 1, 0)</f>
        <v>0</v>
      </c>
      <c r="BD308">
        <f>IF('ALL-Students'!BD311='Master Answer Key'!$B310, 1, 0)</f>
        <v>1</v>
      </c>
      <c r="BE308">
        <f>IF('ALL-Students'!BE311='Master Answer Key'!$B310, 1, 0)</f>
        <v>1</v>
      </c>
      <c r="BF308">
        <f>IF('ALL-Students'!BF311='Master Answer Key'!$B310, 1, 0)</f>
        <v>0</v>
      </c>
      <c r="BG308">
        <f>IF('ALL-Students'!BG311='Master Answer Key'!$B310, 1, 0)</f>
        <v>1</v>
      </c>
      <c r="BH308">
        <f>IF('ALL-Students'!BH311='Master Answer Key'!$B310, 1, 0)</f>
        <v>0</v>
      </c>
      <c r="BI308">
        <f>IF('ALL-Students'!BI311='Master Answer Key'!$B310, 1, 0)</f>
        <v>0</v>
      </c>
      <c r="BJ308">
        <f>IF('ALL-Students'!BJ311='Master Answer Key'!$B310, 1, 0)</f>
        <v>1</v>
      </c>
      <c r="BK308">
        <f>IF('ALL-Students'!BK311='Master Answer Key'!$B310, 1, 0)</f>
        <v>0</v>
      </c>
      <c r="BL308">
        <f>IF('ALL-Students'!BL311='Master Answer Key'!$B310, 1, 0)</f>
        <v>0</v>
      </c>
      <c r="BM308">
        <f>IF('ALL-Students'!BM311='Master Answer Key'!$B310, 1, 0)</f>
        <v>0</v>
      </c>
      <c r="BN308">
        <f>IF('ALL-Students'!BN311='Master Answer Key'!$B310, 1, 0)</f>
        <v>0</v>
      </c>
      <c r="BO308">
        <f>IF('ALL-Students'!BO311='Master Answer Key'!$B310, 1, 0)</f>
        <v>1</v>
      </c>
      <c r="BP308">
        <f>IF('ALL-Students'!BP311='Master Answer Key'!$B310, 1, 0)</f>
        <v>1</v>
      </c>
      <c r="BQ308">
        <f>IF('ALL-Students'!BQ311='Master Answer Key'!$B310, 1, 0)</f>
        <v>0</v>
      </c>
      <c r="BR308">
        <f>IF('ALL-Students'!BR311='Master Answer Key'!$B310, 1, 0)</f>
        <v>0</v>
      </c>
      <c r="BS308">
        <f>IF('ALL-Students'!BS311='Master Answer Key'!$B310, 1, 0)</f>
        <v>1</v>
      </c>
      <c r="BT308">
        <f>IF('ALL-Students'!BT311='Master Answer Key'!$B310, 1, 0)</f>
        <v>1</v>
      </c>
      <c r="BU308">
        <f>IF('ALL-Students'!BU311='Master Answer Key'!$B310, 1, 0)</f>
        <v>1</v>
      </c>
      <c r="BV308">
        <f>IF('ALL-Students'!BV311='Master Answer Key'!$B310, 1, 0)</f>
        <v>1</v>
      </c>
      <c r="BW308">
        <f>IF('ALL-Students'!BW311='Master Answer Key'!$B310, 1, 0)</f>
        <v>1</v>
      </c>
      <c r="BX308">
        <f>IF('ALL-Students'!BX311='Master Answer Key'!$B310, 1, 0)</f>
        <v>1</v>
      </c>
      <c r="BY308">
        <f>IF('ALL-Students'!BY311='Master Answer Key'!$B310, 1, 0)</f>
        <v>1</v>
      </c>
      <c r="BZ308">
        <f>IF('ALL-Students'!BZ311='Master Answer Key'!$B310, 1, 0)</f>
        <v>1</v>
      </c>
      <c r="CA308">
        <f>IF('ALL-Students'!CA311='Master Answer Key'!$B310, 1, 0)</f>
        <v>0</v>
      </c>
      <c r="CB308">
        <f>IF('ALL-Students'!CB311='Master Answer Key'!$B310, 1, 0)</f>
        <v>0</v>
      </c>
      <c r="CC308">
        <f>IF('ALL-Students'!CC311='Master Answer Key'!$B310, 1, 0)</f>
        <v>0</v>
      </c>
    </row>
    <row r="309">
      <c r="A309" s="5" t="s">
        <v>413</v>
      </c>
      <c r="B309">
        <f>IF('ALL-Students'!B312='Master Answer Key'!$B311, 1, 0)</f>
        <v>1</v>
      </c>
      <c r="C309">
        <f>IF('ALL-Students'!C312='Master Answer Key'!$B311, 1, 0)</f>
        <v>1</v>
      </c>
      <c r="D309">
        <f>IF('ALL-Students'!D312='Master Answer Key'!$B311, 1, 0)</f>
        <v>1</v>
      </c>
      <c r="E309">
        <f>IF('ALL-Students'!E312='Master Answer Key'!$B311, 1, 0)</f>
        <v>1</v>
      </c>
      <c r="F309">
        <f>IF('ALL-Students'!F312='Master Answer Key'!$B311, 1, 0)</f>
        <v>1</v>
      </c>
      <c r="G309">
        <f>IF('ALL-Students'!G312='Master Answer Key'!$B311, 1, 0)</f>
        <v>0</v>
      </c>
      <c r="H309">
        <f>IF('ALL-Students'!H312='Master Answer Key'!$B311, 1, 0)</f>
        <v>1</v>
      </c>
      <c r="I309">
        <f>IF('ALL-Students'!I312='Master Answer Key'!$B311, 1, 0)</f>
        <v>0</v>
      </c>
      <c r="J309">
        <f>IF('ALL-Students'!J312='Master Answer Key'!$B311, 1, 0)</f>
        <v>1</v>
      </c>
      <c r="K309">
        <f>IF('ALL-Students'!K312='Master Answer Key'!$B311, 1, 0)</f>
        <v>1</v>
      </c>
      <c r="L309">
        <f>IF('ALL-Students'!L312='Master Answer Key'!$B311, 1, 0)</f>
        <v>1</v>
      </c>
      <c r="M309">
        <f>IF('ALL-Students'!M312='Master Answer Key'!$B311, 1, 0)</f>
        <v>1</v>
      </c>
      <c r="N309">
        <f>IF('ALL-Students'!N312='Master Answer Key'!$B311, 1, 0)</f>
        <v>1</v>
      </c>
      <c r="O309">
        <f>IF('ALL-Students'!O312='Master Answer Key'!$B311, 1, 0)</f>
        <v>1</v>
      </c>
      <c r="P309">
        <f>IF('ALL-Students'!P312='Master Answer Key'!$B311, 1, 0)</f>
        <v>1</v>
      </c>
      <c r="Q309">
        <f>IF('ALL-Students'!Q312='Master Answer Key'!$B311, 1, 0)</f>
        <v>1</v>
      </c>
      <c r="R309">
        <f>IF('ALL-Students'!R312='Master Answer Key'!$B311, 1, 0)</f>
        <v>1</v>
      </c>
      <c r="S309">
        <f>IF('ALL-Students'!S312='Master Answer Key'!$B311, 1, 0)</f>
        <v>1</v>
      </c>
      <c r="T309">
        <f>IF('ALL-Students'!T312='Master Answer Key'!$B311, 1, 0)</f>
        <v>1</v>
      </c>
      <c r="U309">
        <f>IF('ALL-Students'!U312='Master Answer Key'!$B311, 1, 0)</f>
        <v>1</v>
      </c>
      <c r="V309">
        <f>IF('ALL-Students'!V312='Master Answer Key'!$B311, 1, 0)</f>
        <v>1</v>
      </c>
      <c r="W309">
        <f>IF('ALL-Students'!W312='Master Answer Key'!$B311, 1, 0)</f>
        <v>0</v>
      </c>
      <c r="X309">
        <f>IF('ALL-Students'!X312='Master Answer Key'!$B311, 1, 0)</f>
        <v>0</v>
      </c>
      <c r="Y309">
        <f>IF('ALL-Students'!Y312='Master Answer Key'!$B311, 1, 0)</f>
        <v>0</v>
      </c>
      <c r="Z309">
        <f>IF('ALL-Students'!Z312='Master Answer Key'!$B311, 1, 0)</f>
        <v>0</v>
      </c>
      <c r="AA309">
        <f>IF('ALL-Students'!AA312='Master Answer Key'!$B311, 1, 0)</f>
        <v>1</v>
      </c>
      <c r="AB309">
        <f>IF('ALL-Students'!AB312='Master Answer Key'!$B311, 1, 0)</f>
        <v>1</v>
      </c>
      <c r="AC309">
        <f>IF('ALL-Students'!AC312='Master Answer Key'!$B311, 1, 0)</f>
        <v>1</v>
      </c>
      <c r="AD309">
        <f>IF('ALL-Students'!AD312='Master Answer Key'!$B311, 1, 0)</f>
        <v>1</v>
      </c>
      <c r="AE309">
        <f>IF('ALL-Students'!AE312='Master Answer Key'!$B311, 1, 0)</f>
        <v>1</v>
      </c>
      <c r="AF309">
        <f>IF('ALL-Students'!AF312='Master Answer Key'!$B311, 1, 0)</f>
        <v>0</v>
      </c>
      <c r="AG309">
        <f>IF('ALL-Students'!AG312='Master Answer Key'!$B311, 1, 0)</f>
        <v>1</v>
      </c>
      <c r="AH309">
        <f>IF('ALL-Students'!AH312='Master Answer Key'!$B311, 1, 0)</f>
        <v>1</v>
      </c>
      <c r="AI309">
        <f>IF('ALL-Students'!AI312='Master Answer Key'!$B311, 1, 0)</f>
        <v>1</v>
      </c>
      <c r="AJ309">
        <f>IF('ALL-Students'!AJ312='Master Answer Key'!$B311, 1, 0)</f>
        <v>1</v>
      </c>
      <c r="AK309">
        <f>IF('ALL-Students'!AK312='Master Answer Key'!$B311, 1, 0)</f>
        <v>1</v>
      </c>
      <c r="AL309">
        <f>IF('ALL-Students'!AL312='Master Answer Key'!$B311, 1, 0)</f>
        <v>0</v>
      </c>
      <c r="AM309">
        <f>IF('ALL-Students'!AM312='Master Answer Key'!$B311, 1, 0)</f>
        <v>1</v>
      </c>
      <c r="AN309">
        <f>IF('ALL-Students'!AN312='Master Answer Key'!$B311, 1, 0)</f>
        <v>0</v>
      </c>
      <c r="AO309">
        <f>IF('ALL-Students'!AO312='Master Answer Key'!$B311, 1, 0)</f>
        <v>1</v>
      </c>
      <c r="AP309">
        <f>IF('ALL-Students'!AP312='Master Answer Key'!$B311, 1, 0)</f>
        <v>1</v>
      </c>
      <c r="AQ309">
        <f>IF('ALL-Students'!AQ312='Master Answer Key'!$B311, 1, 0)</f>
        <v>1</v>
      </c>
      <c r="AR309">
        <f>IF('ALL-Students'!AR312='Master Answer Key'!$B311, 1, 0)</f>
        <v>1</v>
      </c>
      <c r="AS309">
        <f>IF('ALL-Students'!AS312='Master Answer Key'!$B311, 1, 0)</f>
        <v>0</v>
      </c>
      <c r="AT309">
        <f>IF('ALL-Students'!AT312='Master Answer Key'!$B311, 1, 0)</f>
        <v>1</v>
      </c>
      <c r="AU309">
        <f>IF('ALL-Students'!AU312='Master Answer Key'!$B311, 1, 0)</f>
        <v>1</v>
      </c>
      <c r="AV309">
        <f>IF('ALL-Students'!AV312='Master Answer Key'!$B311, 1, 0)</f>
        <v>0</v>
      </c>
      <c r="AW309">
        <f>IF('ALL-Students'!AW312='Master Answer Key'!$B311, 1, 0)</f>
        <v>1</v>
      </c>
      <c r="AX309">
        <f>IF('ALL-Students'!AX312='Master Answer Key'!$B311, 1, 0)</f>
        <v>1</v>
      </c>
      <c r="AY309">
        <f>IF('ALL-Students'!AY312='Master Answer Key'!$B311, 1, 0)</f>
        <v>1</v>
      </c>
      <c r="AZ309">
        <f>IF('ALL-Students'!AZ312='Master Answer Key'!$B311, 1, 0)</f>
        <v>1</v>
      </c>
      <c r="BA309">
        <f>IF('ALL-Students'!BA312='Master Answer Key'!$B311, 1, 0)</f>
        <v>1</v>
      </c>
      <c r="BB309">
        <f>IF('ALL-Students'!BB312='Master Answer Key'!$B311, 1, 0)</f>
        <v>1</v>
      </c>
      <c r="BC309">
        <f>IF('ALL-Students'!BC312='Master Answer Key'!$B311, 1, 0)</f>
        <v>1</v>
      </c>
      <c r="BD309">
        <f>IF('ALL-Students'!BD312='Master Answer Key'!$B311, 1, 0)</f>
        <v>1</v>
      </c>
      <c r="BE309">
        <f>IF('ALL-Students'!BE312='Master Answer Key'!$B311, 1, 0)</f>
        <v>1</v>
      </c>
      <c r="BF309">
        <f>IF('ALL-Students'!BF312='Master Answer Key'!$B311, 1, 0)</f>
        <v>1</v>
      </c>
      <c r="BG309">
        <f>IF('ALL-Students'!BG312='Master Answer Key'!$B311, 1, 0)</f>
        <v>1</v>
      </c>
      <c r="BH309">
        <f>IF('ALL-Students'!BH312='Master Answer Key'!$B311, 1, 0)</f>
        <v>1</v>
      </c>
      <c r="BI309">
        <f>IF('ALL-Students'!BI312='Master Answer Key'!$B311, 1, 0)</f>
        <v>1</v>
      </c>
      <c r="BJ309">
        <f>IF('ALL-Students'!BJ312='Master Answer Key'!$B311, 1, 0)</f>
        <v>1</v>
      </c>
      <c r="BK309">
        <f>IF('ALL-Students'!BK312='Master Answer Key'!$B311, 1, 0)</f>
        <v>1</v>
      </c>
      <c r="BL309">
        <f>IF('ALL-Students'!BL312='Master Answer Key'!$B311, 1, 0)</f>
        <v>1</v>
      </c>
      <c r="BM309">
        <f>IF('ALL-Students'!BM312='Master Answer Key'!$B311, 1, 0)</f>
        <v>1</v>
      </c>
      <c r="BN309">
        <f>IF('ALL-Students'!BN312='Master Answer Key'!$B311, 1, 0)</f>
        <v>1</v>
      </c>
      <c r="BO309">
        <f>IF('ALL-Students'!BO312='Master Answer Key'!$B311, 1, 0)</f>
        <v>1</v>
      </c>
      <c r="BP309">
        <f>IF('ALL-Students'!BP312='Master Answer Key'!$B311, 1, 0)</f>
        <v>1</v>
      </c>
      <c r="BQ309">
        <f>IF('ALL-Students'!BQ312='Master Answer Key'!$B311, 1, 0)</f>
        <v>1</v>
      </c>
      <c r="BR309">
        <f>IF('ALL-Students'!BR312='Master Answer Key'!$B311, 1, 0)</f>
        <v>1</v>
      </c>
      <c r="BS309">
        <f>IF('ALL-Students'!BS312='Master Answer Key'!$B311, 1, 0)</f>
        <v>1</v>
      </c>
      <c r="BT309">
        <f>IF('ALL-Students'!BT312='Master Answer Key'!$B311, 1, 0)</f>
        <v>1</v>
      </c>
      <c r="BU309">
        <f>IF('ALL-Students'!BU312='Master Answer Key'!$B311, 1, 0)</f>
        <v>1</v>
      </c>
      <c r="BV309">
        <f>IF('ALL-Students'!BV312='Master Answer Key'!$B311, 1, 0)</f>
        <v>0</v>
      </c>
      <c r="BW309">
        <f>IF('ALL-Students'!BW312='Master Answer Key'!$B311, 1, 0)</f>
        <v>1</v>
      </c>
      <c r="BX309">
        <f>IF('ALL-Students'!BX312='Master Answer Key'!$B311, 1, 0)</f>
        <v>1</v>
      </c>
      <c r="BY309">
        <f>IF('ALL-Students'!BY312='Master Answer Key'!$B311, 1, 0)</f>
        <v>1</v>
      </c>
      <c r="BZ309">
        <f>IF('ALL-Students'!BZ312='Master Answer Key'!$B311, 1, 0)</f>
        <v>1</v>
      </c>
      <c r="CA309">
        <f>IF('ALL-Students'!CA312='Master Answer Key'!$B311, 1, 0)</f>
        <v>1</v>
      </c>
      <c r="CB309">
        <f>IF('ALL-Students'!CB312='Master Answer Key'!$B311, 1, 0)</f>
        <v>1</v>
      </c>
      <c r="CC309">
        <f>IF('ALL-Students'!CC312='Master Answer Key'!$B311, 1, 0)</f>
        <v>1</v>
      </c>
    </row>
    <row r="310">
      <c r="A310" s="5" t="s">
        <v>414</v>
      </c>
      <c r="B310">
        <f>IF('ALL-Students'!B313='Master Answer Key'!$B312, 1, 0)</f>
        <v>0</v>
      </c>
      <c r="C310">
        <f>IF('ALL-Students'!C313='Master Answer Key'!$B312, 1, 0)</f>
        <v>1</v>
      </c>
      <c r="D310">
        <f>IF('ALL-Students'!D313='Master Answer Key'!$B312, 1, 0)</f>
        <v>0</v>
      </c>
      <c r="E310">
        <f>IF('ALL-Students'!E313='Master Answer Key'!$B312, 1, 0)</f>
        <v>1</v>
      </c>
      <c r="F310">
        <f>IF('ALL-Students'!F313='Master Answer Key'!$B312, 1, 0)</f>
        <v>0</v>
      </c>
      <c r="G310">
        <f>IF('ALL-Students'!G313='Master Answer Key'!$B312, 1, 0)</f>
        <v>0</v>
      </c>
      <c r="H310">
        <f>IF('ALL-Students'!H313='Master Answer Key'!$B312, 1, 0)</f>
        <v>1</v>
      </c>
      <c r="I310">
        <f>IF('ALL-Students'!I313='Master Answer Key'!$B312, 1, 0)</f>
        <v>0</v>
      </c>
      <c r="J310">
        <f>IF('ALL-Students'!J313='Master Answer Key'!$B312, 1, 0)</f>
        <v>1</v>
      </c>
      <c r="K310">
        <f>IF('ALL-Students'!K313='Master Answer Key'!$B312, 1, 0)</f>
        <v>1</v>
      </c>
      <c r="L310">
        <f>IF('ALL-Students'!L313='Master Answer Key'!$B312, 1, 0)</f>
        <v>1</v>
      </c>
      <c r="M310">
        <f>IF('ALL-Students'!M313='Master Answer Key'!$B312, 1, 0)</f>
        <v>0</v>
      </c>
      <c r="N310">
        <f>IF('ALL-Students'!N313='Master Answer Key'!$B312, 1, 0)</f>
        <v>0</v>
      </c>
      <c r="O310">
        <f>IF('ALL-Students'!O313='Master Answer Key'!$B312, 1, 0)</f>
        <v>0</v>
      </c>
      <c r="P310">
        <f>IF('ALL-Students'!P313='Master Answer Key'!$B312, 1, 0)</f>
        <v>1</v>
      </c>
      <c r="Q310">
        <f>IF('ALL-Students'!Q313='Master Answer Key'!$B312, 1, 0)</f>
        <v>1</v>
      </c>
      <c r="R310">
        <f>IF('ALL-Students'!R313='Master Answer Key'!$B312, 1, 0)</f>
        <v>0</v>
      </c>
      <c r="S310">
        <f>IF('ALL-Students'!S313='Master Answer Key'!$B312, 1, 0)</f>
        <v>0</v>
      </c>
      <c r="T310">
        <f>IF('ALL-Students'!T313='Master Answer Key'!$B312, 1, 0)</f>
        <v>0</v>
      </c>
      <c r="U310">
        <f>IF('ALL-Students'!U313='Master Answer Key'!$B312, 1, 0)</f>
        <v>1</v>
      </c>
      <c r="V310">
        <f>IF('ALL-Students'!V313='Master Answer Key'!$B312, 1, 0)</f>
        <v>1</v>
      </c>
      <c r="W310">
        <f>IF('ALL-Students'!W313='Master Answer Key'!$B312, 1, 0)</f>
        <v>0</v>
      </c>
      <c r="X310">
        <f>IF('ALL-Students'!X313='Master Answer Key'!$B312, 1, 0)</f>
        <v>0</v>
      </c>
      <c r="Y310">
        <f>IF('ALL-Students'!Y313='Master Answer Key'!$B312, 1, 0)</f>
        <v>0</v>
      </c>
      <c r="Z310">
        <f>IF('ALL-Students'!Z313='Master Answer Key'!$B312, 1, 0)</f>
        <v>0</v>
      </c>
      <c r="AA310">
        <f>IF('ALL-Students'!AA313='Master Answer Key'!$B312, 1, 0)</f>
        <v>1</v>
      </c>
      <c r="AB310">
        <f>IF('ALL-Students'!AB313='Master Answer Key'!$B312, 1, 0)</f>
        <v>1</v>
      </c>
      <c r="AC310">
        <f>IF('ALL-Students'!AC313='Master Answer Key'!$B312, 1, 0)</f>
        <v>1</v>
      </c>
      <c r="AD310">
        <f>IF('ALL-Students'!AD313='Master Answer Key'!$B312, 1, 0)</f>
        <v>1</v>
      </c>
      <c r="AE310">
        <f>IF('ALL-Students'!AE313='Master Answer Key'!$B312, 1, 0)</f>
        <v>1</v>
      </c>
      <c r="AF310">
        <f>IF('ALL-Students'!AF313='Master Answer Key'!$B312, 1, 0)</f>
        <v>0</v>
      </c>
      <c r="AG310">
        <f>IF('ALL-Students'!AG313='Master Answer Key'!$B312, 1, 0)</f>
        <v>1</v>
      </c>
      <c r="AH310">
        <f>IF('ALL-Students'!AH313='Master Answer Key'!$B312, 1, 0)</f>
        <v>1</v>
      </c>
      <c r="AI310">
        <f>IF('ALL-Students'!AI313='Master Answer Key'!$B312, 1, 0)</f>
        <v>1</v>
      </c>
      <c r="AJ310">
        <f>IF('ALL-Students'!AJ313='Master Answer Key'!$B312, 1, 0)</f>
        <v>1</v>
      </c>
      <c r="AK310">
        <f>IF('ALL-Students'!AK313='Master Answer Key'!$B312, 1, 0)</f>
        <v>1</v>
      </c>
      <c r="AL310">
        <f>IF('ALL-Students'!AL313='Master Answer Key'!$B312, 1, 0)</f>
        <v>0</v>
      </c>
      <c r="AM310">
        <f>IF('ALL-Students'!AM313='Master Answer Key'!$B312, 1, 0)</f>
        <v>0</v>
      </c>
      <c r="AN310">
        <f>IF('ALL-Students'!AN313='Master Answer Key'!$B312, 1, 0)</f>
        <v>0</v>
      </c>
      <c r="AO310">
        <f>IF('ALL-Students'!AO313='Master Answer Key'!$B312, 1, 0)</f>
        <v>1</v>
      </c>
      <c r="AP310">
        <f>IF('ALL-Students'!AP313='Master Answer Key'!$B312, 1, 0)</f>
        <v>1</v>
      </c>
      <c r="AQ310">
        <f>IF('ALL-Students'!AQ313='Master Answer Key'!$B312, 1, 0)</f>
        <v>0</v>
      </c>
      <c r="AR310">
        <f>IF('ALL-Students'!AR313='Master Answer Key'!$B312, 1, 0)</f>
        <v>1</v>
      </c>
      <c r="AS310">
        <f>IF('ALL-Students'!AS313='Master Answer Key'!$B312, 1, 0)</f>
        <v>0</v>
      </c>
      <c r="AT310">
        <f>IF('ALL-Students'!AT313='Master Answer Key'!$B312, 1, 0)</f>
        <v>1</v>
      </c>
      <c r="AU310">
        <f>IF('ALL-Students'!AU313='Master Answer Key'!$B312, 1, 0)</f>
        <v>1</v>
      </c>
      <c r="AV310">
        <f>IF('ALL-Students'!AV313='Master Answer Key'!$B312, 1, 0)</f>
        <v>0</v>
      </c>
      <c r="AW310">
        <f>IF('ALL-Students'!AW313='Master Answer Key'!$B312, 1, 0)</f>
        <v>0</v>
      </c>
      <c r="AX310">
        <f>IF('ALL-Students'!AX313='Master Answer Key'!$B312, 1, 0)</f>
        <v>1</v>
      </c>
      <c r="AY310">
        <f>IF('ALL-Students'!AY313='Master Answer Key'!$B312, 1, 0)</f>
        <v>1</v>
      </c>
      <c r="AZ310">
        <f>IF('ALL-Students'!AZ313='Master Answer Key'!$B312, 1, 0)</f>
        <v>1</v>
      </c>
      <c r="BA310">
        <f>IF('ALL-Students'!BA313='Master Answer Key'!$B312, 1, 0)</f>
        <v>1</v>
      </c>
      <c r="BB310">
        <f>IF('ALL-Students'!BB313='Master Answer Key'!$B312, 1, 0)</f>
        <v>1</v>
      </c>
      <c r="BC310">
        <f>IF('ALL-Students'!BC313='Master Answer Key'!$B312, 1, 0)</f>
        <v>1</v>
      </c>
      <c r="BD310">
        <f>IF('ALL-Students'!BD313='Master Answer Key'!$B312, 1, 0)</f>
        <v>0</v>
      </c>
      <c r="BE310">
        <f>IF('ALL-Students'!BE313='Master Answer Key'!$B312, 1, 0)</f>
        <v>1</v>
      </c>
      <c r="BF310">
        <f>IF('ALL-Students'!BF313='Master Answer Key'!$B312, 1, 0)</f>
        <v>1</v>
      </c>
      <c r="BG310">
        <f>IF('ALL-Students'!BG313='Master Answer Key'!$B312, 1, 0)</f>
        <v>1</v>
      </c>
      <c r="BH310">
        <f>IF('ALL-Students'!BH313='Master Answer Key'!$B312, 1, 0)</f>
        <v>1</v>
      </c>
      <c r="BI310">
        <f>IF('ALL-Students'!BI313='Master Answer Key'!$B312, 1, 0)</f>
        <v>1</v>
      </c>
      <c r="BJ310">
        <f>IF('ALL-Students'!BJ313='Master Answer Key'!$B312, 1, 0)</f>
        <v>0</v>
      </c>
      <c r="BK310">
        <f>IF('ALL-Students'!BK313='Master Answer Key'!$B312, 1, 0)</f>
        <v>1</v>
      </c>
      <c r="BL310">
        <f>IF('ALL-Students'!BL313='Master Answer Key'!$B312, 1, 0)</f>
        <v>1</v>
      </c>
      <c r="BM310">
        <f>IF('ALL-Students'!BM313='Master Answer Key'!$B312, 1, 0)</f>
        <v>1</v>
      </c>
      <c r="BN310">
        <f>IF('ALL-Students'!BN313='Master Answer Key'!$B312, 1, 0)</f>
        <v>1</v>
      </c>
      <c r="BO310">
        <f>IF('ALL-Students'!BO313='Master Answer Key'!$B312, 1, 0)</f>
        <v>1</v>
      </c>
      <c r="BP310">
        <f>IF('ALL-Students'!BP313='Master Answer Key'!$B312, 1, 0)</f>
        <v>1</v>
      </c>
      <c r="BQ310">
        <f>IF('ALL-Students'!BQ313='Master Answer Key'!$B312, 1, 0)</f>
        <v>1</v>
      </c>
      <c r="BR310">
        <f>IF('ALL-Students'!BR313='Master Answer Key'!$B312, 1, 0)</f>
        <v>1</v>
      </c>
      <c r="BS310">
        <f>IF('ALL-Students'!BS313='Master Answer Key'!$B312, 1, 0)</f>
        <v>1</v>
      </c>
      <c r="BT310">
        <f>IF('ALL-Students'!BT313='Master Answer Key'!$B312, 1, 0)</f>
        <v>0</v>
      </c>
      <c r="BU310">
        <f>IF('ALL-Students'!BU313='Master Answer Key'!$B312, 1, 0)</f>
        <v>0</v>
      </c>
      <c r="BV310">
        <f>IF('ALL-Students'!BV313='Master Answer Key'!$B312, 1, 0)</f>
        <v>1</v>
      </c>
      <c r="BW310">
        <f>IF('ALL-Students'!BW313='Master Answer Key'!$B312, 1, 0)</f>
        <v>1</v>
      </c>
      <c r="BX310">
        <f>IF('ALL-Students'!BX313='Master Answer Key'!$B312, 1, 0)</f>
        <v>1</v>
      </c>
      <c r="BY310">
        <f>IF('ALL-Students'!BY313='Master Answer Key'!$B312, 1, 0)</f>
        <v>1</v>
      </c>
      <c r="BZ310">
        <f>IF('ALL-Students'!BZ313='Master Answer Key'!$B312, 1, 0)</f>
        <v>1</v>
      </c>
      <c r="CA310">
        <f>IF('ALL-Students'!CA313='Master Answer Key'!$B312, 1, 0)</f>
        <v>0</v>
      </c>
      <c r="CB310">
        <f>IF('ALL-Students'!CB313='Master Answer Key'!$B312, 1, 0)</f>
        <v>0</v>
      </c>
      <c r="CC310">
        <f>IF('ALL-Students'!CC313='Master Answer Key'!$B312, 1, 0)</f>
        <v>1</v>
      </c>
    </row>
    <row r="311">
      <c r="A311" s="5" t="s">
        <v>415</v>
      </c>
      <c r="B311">
        <f>IF('ALL-Students'!B314='Master Answer Key'!$B313, 1, 0)</f>
        <v>1</v>
      </c>
      <c r="C311">
        <f>IF('ALL-Students'!C314='Master Answer Key'!$B313, 1, 0)</f>
        <v>1</v>
      </c>
      <c r="D311">
        <f>IF('ALL-Students'!D314='Master Answer Key'!$B313, 1, 0)</f>
        <v>1</v>
      </c>
      <c r="E311">
        <f>IF('ALL-Students'!E314='Master Answer Key'!$B313, 1, 0)</f>
        <v>1</v>
      </c>
      <c r="F311">
        <f>IF('ALL-Students'!F314='Master Answer Key'!$B313, 1, 0)</f>
        <v>0</v>
      </c>
      <c r="G311">
        <f>IF('ALL-Students'!G314='Master Answer Key'!$B313, 1, 0)</f>
        <v>0</v>
      </c>
      <c r="H311">
        <f>IF('ALL-Students'!H314='Master Answer Key'!$B313, 1, 0)</f>
        <v>1</v>
      </c>
      <c r="I311">
        <f>IF('ALL-Students'!I314='Master Answer Key'!$B313, 1, 0)</f>
        <v>0</v>
      </c>
      <c r="J311">
        <f>IF('ALL-Students'!J314='Master Answer Key'!$B313, 1, 0)</f>
        <v>1</v>
      </c>
      <c r="K311">
        <f>IF('ALL-Students'!K314='Master Answer Key'!$B313, 1, 0)</f>
        <v>0</v>
      </c>
      <c r="L311">
        <f>IF('ALL-Students'!L314='Master Answer Key'!$B313, 1, 0)</f>
        <v>1</v>
      </c>
      <c r="M311">
        <f>IF('ALL-Students'!M314='Master Answer Key'!$B313, 1, 0)</f>
        <v>1</v>
      </c>
      <c r="N311">
        <f>IF('ALL-Students'!N314='Master Answer Key'!$B313, 1, 0)</f>
        <v>1</v>
      </c>
      <c r="O311">
        <f>IF('ALL-Students'!O314='Master Answer Key'!$B313, 1, 0)</f>
        <v>1</v>
      </c>
      <c r="P311">
        <f>IF('ALL-Students'!P314='Master Answer Key'!$B313, 1, 0)</f>
        <v>1</v>
      </c>
      <c r="Q311">
        <f>IF('ALL-Students'!Q314='Master Answer Key'!$B313, 1, 0)</f>
        <v>1</v>
      </c>
      <c r="R311">
        <f>IF('ALL-Students'!R314='Master Answer Key'!$B313, 1, 0)</f>
        <v>0</v>
      </c>
      <c r="S311">
        <f>IF('ALL-Students'!S314='Master Answer Key'!$B313, 1, 0)</f>
        <v>0</v>
      </c>
      <c r="T311">
        <f>IF('ALL-Students'!T314='Master Answer Key'!$B313, 1, 0)</f>
        <v>1</v>
      </c>
      <c r="U311">
        <f>IF('ALL-Students'!U314='Master Answer Key'!$B313, 1, 0)</f>
        <v>1</v>
      </c>
      <c r="V311">
        <f>IF('ALL-Students'!V314='Master Answer Key'!$B313, 1, 0)</f>
        <v>1</v>
      </c>
      <c r="W311">
        <f>IF('ALL-Students'!W314='Master Answer Key'!$B313, 1, 0)</f>
        <v>0</v>
      </c>
      <c r="X311">
        <f>IF('ALL-Students'!X314='Master Answer Key'!$B313, 1, 0)</f>
        <v>0</v>
      </c>
      <c r="Y311">
        <f>IF('ALL-Students'!Y314='Master Answer Key'!$B313, 1, 0)</f>
        <v>0</v>
      </c>
      <c r="Z311">
        <f>IF('ALL-Students'!Z314='Master Answer Key'!$B313, 1, 0)</f>
        <v>0</v>
      </c>
      <c r="AA311">
        <f>IF('ALL-Students'!AA314='Master Answer Key'!$B313, 1, 0)</f>
        <v>1</v>
      </c>
      <c r="AB311">
        <f>IF('ALL-Students'!AB314='Master Answer Key'!$B313, 1, 0)</f>
        <v>0</v>
      </c>
      <c r="AC311">
        <f>IF('ALL-Students'!AC314='Master Answer Key'!$B313, 1, 0)</f>
        <v>0</v>
      </c>
      <c r="AD311">
        <f>IF('ALL-Students'!AD314='Master Answer Key'!$B313, 1, 0)</f>
        <v>0</v>
      </c>
      <c r="AE311">
        <f>IF('ALL-Students'!AE314='Master Answer Key'!$B313, 1, 0)</f>
        <v>1</v>
      </c>
      <c r="AF311">
        <f>IF('ALL-Students'!AF314='Master Answer Key'!$B313, 1, 0)</f>
        <v>0</v>
      </c>
      <c r="AG311">
        <f>IF('ALL-Students'!AG314='Master Answer Key'!$B313, 1, 0)</f>
        <v>1</v>
      </c>
      <c r="AH311">
        <f>IF('ALL-Students'!AH314='Master Answer Key'!$B313, 1, 0)</f>
        <v>1</v>
      </c>
      <c r="AI311">
        <f>IF('ALL-Students'!AI314='Master Answer Key'!$B313, 1, 0)</f>
        <v>1</v>
      </c>
      <c r="AJ311">
        <f>IF('ALL-Students'!AJ314='Master Answer Key'!$B313, 1, 0)</f>
        <v>1</v>
      </c>
      <c r="AK311">
        <f>IF('ALL-Students'!AK314='Master Answer Key'!$B313, 1, 0)</f>
        <v>1</v>
      </c>
      <c r="AL311">
        <f>IF('ALL-Students'!AL314='Master Answer Key'!$B313, 1, 0)</f>
        <v>0</v>
      </c>
      <c r="AM311">
        <f>IF('ALL-Students'!AM314='Master Answer Key'!$B313, 1, 0)</f>
        <v>1</v>
      </c>
      <c r="AN311">
        <f>IF('ALL-Students'!AN314='Master Answer Key'!$B313, 1, 0)</f>
        <v>0</v>
      </c>
      <c r="AO311">
        <f>IF('ALL-Students'!AO314='Master Answer Key'!$B313, 1, 0)</f>
        <v>1</v>
      </c>
      <c r="AP311">
        <f>IF('ALL-Students'!AP314='Master Answer Key'!$B313, 1, 0)</f>
        <v>1</v>
      </c>
      <c r="AQ311">
        <f>IF('ALL-Students'!AQ314='Master Answer Key'!$B313, 1, 0)</f>
        <v>1</v>
      </c>
      <c r="AR311">
        <f>IF('ALL-Students'!AR314='Master Answer Key'!$B313, 1, 0)</f>
        <v>1</v>
      </c>
      <c r="AS311">
        <f>IF('ALL-Students'!AS314='Master Answer Key'!$B313, 1, 0)</f>
        <v>0</v>
      </c>
      <c r="AT311">
        <f>IF('ALL-Students'!AT314='Master Answer Key'!$B313, 1, 0)</f>
        <v>1</v>
      </c>
      <c r="AU311">
        <f>IF('ALL-Students'!AU314='Master Answer Key'!$B313, 1, 0)</f>
        <v>1</v>
      </c>
      <c r="AV311">
        <f>IF('ALL-Students'!AV314='Master Answer Key'!$B313, 1, 0)</f>
        <v>0</v>
      </c>
      <c r="AW311">
        <f>IF('ALL-Students'!AW314='Master Answer Key'!$B313, 1, 0)</f>
        <v>1</v>
      </c>
      <c r="AX311">
        <f>IF('ALL-Students'!AX314='Master Answer Key'!$B313, 1, 0)</f>
        <v>1</v>
      </c>
      <c r="AY311">
        <f>IF('ALL-Students'!AY314='Master Answer Key'!$B313, 1, 0)</f>
        <v>1</v>
      </c>
      <c r="AZ311">
        <f>IF('ALL-Students'!AZ314='Master Answer Key'!$B313, 1, 0)</f>
        <v>1</v>
      </c>
      <c r="BA311">
        <f>IF('ALL-Students'!BA314='Master Answer Key'!$B313, 1, 0)</f>
        <v>1</v>
      </c>
      <c r="BB311">
        <f>IF('ALL-Students'!BB314='Master Answer Key'!$B313, 1, 0)</f>
        <v>1</v>
      </c>
      <c r="BC311">
        <f>IF('ALL-Students'!BC314='Master Answer Key'!$B313, 1, 0)</f>
        <v>1</v>
      </c>
      <c r="BD311">
        <f>IF('ALL-Students'!BD314='Master Answer Key'!$B313, 1, 0)</f>
        <v>1</v>
      </c>
      <c r="BE311">
        <f>IF('ALL-Students'!BE314='Master Answer Key'!$B313, 1, 0)</f>
        <v>1</v>
      </c>
      <c r="BF311">
        <f>IF('ALL-Students'!BF314='Master Answer Key'!$B313, 1, 0)</f>
        <v>1</v>
      </c>
      <c r="BG311">
        <f>IF('ALL-Students'!BG314='Master Answer Key'!$B313, 1, 0)</f>
        <v>1</v>
      </c>
      <c r="BH311">
        <f>IF('ALL-Students'!BH314='Master Answer Key'!$B313, 1, 0)</f>
        <v>0</v>
      </c>
      <c r="BI311">
        <f>IF('ALL-Students'!BI314='Master Answer Key'!$B313, 1, 0)</f>
        <v>1</v>
      </c>
      <c r="BJ311">
        <f>IF('ALL-Students'!BJ314='Master Answer Key'!$B313, 1, 0)</f>
        <v>1</v>
      </c>
      <c r="BK311">
        <f>IF('ALL-Students'!BK314='Master Answer Key'!$B313, 1, 0)</f>
        <v>1</v>
      </c>
      <c r="BL311">
        <f>IF('ALL-Students'!BL314='Master Answer Key'!$B313, 1, 0)</f>
        <v>1</v>
      </c>
      <c r="BM311">
        <f>IF('ALL-Students'!BM314='Master Answer Key'!$B313, 1, 0)</f>
        <v>1</v>
      </c>
      <c r="BN311">
        <f>IF('ALL-Students'!BN314='Master Answer Key'!$B313, 1, 0)</f>
        <v>1</v>
      </c>
      <c r="BO311">
        <f>IF('ALL-Students'!BO314='Master Answer Key'!$B313, 1, 0)</f>
        <v>1</v>
      </c>
      <c r="BP311">
        <f>IF('ALL-Students'!BP314='Master Answer Key'!$B313, 1, 0)</f>
        <v>1</v>
      </c>
      <c r="BQ311">
        <f>IF('ALL-Students'!BQ314='Master Answer Key'!$B313, 1, 0)</f>
        <v>1</v>
      </c>
      <c r="BR311">
        <f>IF('ALL-Students'!BR314='Master Answer Key'!$B313, 1, 0)</f>
        <v>1</v>
      </c>
      <c r="BS311">
        <f>IF('ALL-Students'!BS314='Master Answer Key'!$B313, 1, 0)</f>
        <v>1</v>
      </c>
      <c r="BT311">
        <f>IF('ALL-Students'!BT314='Master Answer Key'!$B313, 1, 0)</f>
        <v>1</v>
      </c>
      <c r="BU311">
        <f>IF('ALL-Students'!BU314='Master Answer Key'!$B313, 1, 0)</f>
        <v>1</v>
      </c>
      <c r="BV311">
        <f>IF('ALL-Students'!BV314='Master Answer Key'!$B313, 1, 0)</f>
        <v>1</v>
      </c>
      <c r="BW311">
        <f>IF('ALL-Students'!BW314='Master Answer Key'!$B313, 1, 0)</f>
        <v>1</v>
      </c>
      <c r="BX311">
        <f>IF('ALL-Students'!BX314='Master Answer Key'!$B313, 1, 0)</f>
        <v>1</v>
      </c>
      <c r="BY311">
        <f>IF('ALL-Students'!BY314='Master Answer Key'!$B313, 1, 0)</f>
        <v>1</v>
      </c>
      <c r="BZ311">
        <f>IF('ALL-Students'!BZ314='Master Answer Key'!$B313, 1, 0)</f>
        <v>1</v>
      </c>
      <c r="CA311">
        <f>IF('ALL-Students'!CA314='Master Answer Key'!$B313, 1, 0)</f>
        <v>1</v>
      </c>
      <c r="CB311">
        <f>IF('ALL-Students'!CB314='Master Answer Key'!$B313, 1, 0)</f>
        <v>1</v>
      </c>
      <c r="CC311">
        <f>IF('ALL-Students'!CC314='Master Answer Key'!$B313, 1, 0)</f>
        <v>1</v>
      </c>
    </row>
    <row r="312">
      <c r="A312" s="5" t="s">
        <v>416</v>
      </c>
      <c r="B312">
        <f>IF('ALL-Students'!B315='Master Answer Key'!$B314, 1, 0)</f>
        <v>1</v>
      </c>
      <c r="C312">
        <f>IF('ALL-Students'!C315='Master Answer Key'!$B314, 1, 0)</f>
        <v>1</v>
      </c>
      <c r="D312">
        <f>IF('ALL-Students'!D315='Master Answer Key'!$B314, 1, 0)</f>
        <v>1</v>
      </c>
      <c r="E312">
        <f>IF('ALL-Students'!E315='Master Answer Key'!$B314, 1, 0)</f>
        <v>1</v>
      </c>
      <c r="F312">
        <f>IF('ALL-Students'!F315='Master Answer Key'!$B314, 1, 0)</f>
        <v>1</v>
      </c>
      <c r="G312">
        <f>IF('ALL-Students'!G315='Master Answer Key'!$B314, 1, 0)</f>
        <v>0</v>
      </c>
      <c r="H312">
        <f>IF('ALL-Students'!H315='Master Answer Key'!$B314, 1, 0)</f>
        <v>1</v>
      </c>
      <c r="I312">
        <f>IF('ALL-Students'!I315='Master Answer Key'!$B314, 1, 0)</f>
        <v>1</v>
      </c>
      <c r="J312">
        <f>IF('ALL-Students'!J315='Master Answer Key'!$B314, 1, 0)</f>
        <v>1</v>
      </c>
      <c r="K312">
        <f>IF('ALL-Students'!K315='Master Answer Key'!$B314, 1, 0)</f>
        <v>1</v>
      </c>
      <c r="L312">
        <f>IF('ALL-Students'!L315='Master Answer Key'!$B314, 1, 0)</f>
        <v>1</v>
      </c>
      <c r="M312">
        <f>IF('ALL-Students'!M315='Master Answer Key'!$B314, 1, 0)</f>
        <v>1</v>
      </c>
      <c r="N312">
        <f>IF('ALL-Students'!N315='Master Answer Key'!$B314, 1, 0)</f>
        <v>1</v>
      </c>
      <c r="O312">
        <f>IF('ALL-Students'!O315='Master Answer Key'!$B314, 1, 0)</f>
        <v>1</v>
      </c>
      <c r="P312">
        <f>IF('ALL-Students'!P315='Master Answer Key'!$B314, 1, 0)</f>
        <v>1</v>
      </c>
      <c r="Q312">
        <f>IF('ALL-Students'!Q315='Master Answer Key'!$B314, 1, 0)</f>
        <v>1</v>
      </c>
      <c r="R312">
        <f>IF('ALL-Students'!R315='Master Answer Key'!$B314, 1, 0)</f>
        <v>0</v>
      </c>
      <c r="S312">
        <f>IF('ALL-Students'!S315='Master Answer Key'!$B314, 1, 0)</f>
        <v>0</v>
      </c>
      <c r="T312">
        <f>IF('ALL-Students'!T315='Master Answer Key'!$B314, 1, 0)</f>
        <v>1</v>
      </c>
      <c r="U312">
        <f>IF('ALL-Students'!U315='Master Answer Key'!$B314, 1, 0)</f>
        <v>1</v>
      </c>
      <c r="V312">
        <f>IF('ALL-Students'!V315='Master Answer Key'!$B314, 1, 0)</f>
        <v>1</v>
      </c>
      <c r="W312">
        <f>IF('ALL-Students'!W315='Master Answer Key'!$B314, 1, 0)</f>
        <v>0</v>
      </c>
      <c r="X312">
        <f>IF('ALL-Students'!X315='Master Answer Key'!$B314, 1, 0)</f>
        <v>0</v>
      </c>
      <c r="Y312">
        <f>IF('ALL-Students'!Y315='Master Answer Key'!$B314, 1, 0)</f>
        <v>0</v>
      </c>
      <c r="Z312">
        <f>IF('ALL-Students'!Z315='Master Answer Key'!$B314, 1, 0)</f>
        <v>0</v>
      </c>
      <c r="AA312">
        <f>IF('ALL-Students'!AA315='Master Answer Key'!$B314, 1, 0)</f>
        <v>1</v>
      </c>
      <c r="AB312">
        <f>IF('ALL-Students'!AB315='Master Answer Key'!$B314, 1, 0)</f>
        <v>1</v>
      </c>
      <c r="AC312">
        <f>IF('ALL-Students'!AC315='Master Answer Key'!$B314, 1, 0)</f>
        <v>0</v>
      </c>
      <c r="AD312">
        <f>IF('ALL-Students'!AD315='Master Answer Key'!$B314, 1, 0)</f>
        <v>1</v>
      </c>
      <c r="AE312">
        <f>IF('ALL-Students'!AE315='Master Answer Key'!$B314, 1, 0)</f>
        <v>1</v>
      </c>
      <c r="AF312">
        <f>IF('ALL-Students'!AF315='Master Answer Key'!$B314, 1, 0)</f>
        <v>1</v>
      </c>
      <c r="AG312">
        <f>IF('ALL-Students'!AG315='Master Answer Key'!$B314, 1, 0)</f>
        <v>1</v>
      </c>
      <c r="AH312">
        <f>IF('ALL-Students'!AH315='Master Answer Key'!$B314, 1, 0)</f>
        <v>1</v>
      </c>
      <c r="AI312">
        <f>IF('ALL-Students'!AI315='Master Answer Key'!$B314, 1, 0)</f>
        <v>1</v>
      </c>
      <c r="AJ312">
        <f>IF('ALL-Students'!AJ315='Master Answer Key'!$B314, 1, 0)</f>
        <v>1</v>
      </c>
      <c r="AK312">
        <f>IF('ALL-Students'!AK315='Master Answer Key'!$B314, 1, 0)</f>
        <v>1</v>
      </c>
      <c r="AL312">
        <f>IF('ALL-Students'!AL315='Master Answer Key'!$B314, 1, 0)</f>
        <v>0</v>
      </c>
      <c r="AM312">
        <f>IF('ALL-Students'!AM315='Master Answer Key'!$B314, 1, 0)</f>
        <v>1</v>
      </c>
      <c r="AN312">
        <f>IF('ALL-Students'!AN315='Master Answer Key'!$B314, 1, 0)</f>
        <v>0</v>
      </c>
      <c r="AO312">
        <f>IF('ALL-Students'!AO315='Master Answer Key'!$B314, 1, 0)</f>
        <v>1</v>
      </c>
      <c r="AP312">
        <f>IF('ALL-Students'!AP315='Master Answer Key'!$B314, 1, 0)</f>
        <v>1</v>
      </c>
      <c r="AQ312">
        <f>IF('ALL-Students'!AQ315='Master Answer Key'!$B314, 1, 0)</f>
        <v>1</v>
      </c>
      <c r="AR312">
        <f>IF('ALL-Students'!AR315='Master Answer Key'!$B314, 1, 0)</f>
        <v>1</v>
      </c>
      <c r="AS312">
        <f>IF('ALL-Students'!AS315='Master Answer Key'!$B314, 1, 0)</f>
        <v>0</v>
      </c>
      <c r="AT312">
        <f>IF('ALL-Students'!AT315='Master Answer Key'!$B314, 1, 0)</f>
        <v>1</v>
      </c>
      <c r="AU312">
        <f>IF('ALL-Students'!AU315='Master Answer Key'!$B314, 1, 0)</f>
        <v>1</v>
      </c>
      <c r="AV312">
        <f>IF('ALL-Students'!AV315='Master Answer Key'!$B314, 1, 0)</f>
        <v>0</v>
      </c>
      <c r="AW312">
        <f>IF('ALL-Students'!AW315='Master Answer Key'!$B314, 1, 0)</f>
        <v>1</v>
      </c>
      <c r="AX312">
        <f>IF('ALL-Students'!AX315='Master Answer Key'!$B314, 1, 0)</f>
        <v>1</v>
      </c>
      <c r="AY312">
        <f>IF('ALL-Students'!AY315='Master Answer Key'!$B314, 1, 0)</f>
        <v>1</v>
      </c>
      <c r="AZ312">
        <f>IF('ALL-Students'!AZ315='Master Answer Key'!$B314, 1, 0)</f>
        <v>1</v>
      </c>
      <c r="BA312">
        <f>IF('ALL-Students'!BA315='Master Answer Key'!$B314, 1, 0)</f>
        <v>1</v>
      </c>
      <c r="BB312">
        <f>IF('ALL-Students'!BB315='Master Answer Key'!$B314, 1, 0)</f>
        <v>1</v>
      </c>
      <c r="BC312">
        <f>IF('ALL-Students'!BC315='Master Answer Key'!$B314, 1, 0)</f>
        <v>1</v>
      </c>
      <c r="BD312">
        <f>IF('ALL-Students'!BD315='Master Answer Key'!$B314, 1, 0)</f>
        <v>1</v>
      </c>
      <c r="BE312">
        <f>IF('ALL-Students'!BE315='Master Answer Key'!$B314, 1, 0)</f>
        <v>1</v>
      </c>
      <c r="BF312">
        <f>IF('ALL-Students'!BF315='Master Answer Key'!$B314, 1, 0)</f>
        <v>1</v>
      </c>
      <c r="BG312">
        <f>IF('ALL-Students'!BG315='Master Answer Key'!$B314, 1, 0)</f>
        <v>1</v>
      </c>
      <c r="BH312">
        <f>IF('ALL-Students'!BH315='Master Answer Key'!$B314, 1, 0)</f>
        <v>1</v>
      </c>
      <c r="BI312">
        <f>IF('ALL-Students'!BI315='Master Answer Key'!$B314, 1, 0)</f>
        <v>1</v>
      </c>
      <c r="BJ312">
        <f>IF('ALL-Students'!BJ315='Master Answer Key'!$B314, 1, 0)</f>
        <v>1</v>
      </c>
      <c r="BK312">
        <f>IF('ALL-Students'!BK315='Master Answer Key'!$B314, 1, 0)</f>
        <v>1</v>
      </c>
      <c r="BL312">
        <f>IF('ALL-Students'!BL315='Master Answer Key'!$B314, 1, 0)</f>
        <v>1</v>
      </c>
      <c r="BM312">
        <f>IF('ALL-Students'!BM315='Master Answer Key'!$B314, 1, 0)</f>
        <v>1</v>
      </c>
      <c r="BN312">
        <f>IF('ALL-Students'!BN315='Master Answer Key'!$B314, 1, 0)</f>
        <v>1</v>
      </c>
      <c r="BO312">
        <f>IF('ALL-Students'!BO315='Master Answer Key'!$B314, 1, 0)</f>
        <v>1</v>
      </c>
      <c r="BP312">
        <f>IF('ALL-Students'!BP315='Master Answer Key'!$B314, 1, 0)</f>
        <v>1</v>
      </c>
      <c r="BQ312">
        <f>IF('ALL-Students'!BQ315='Master Answer Key'!$B314, 1, 0)</f>
        <v>1</v>
      </c>
      <c r="BR312">
        <f>IF('ALL-Students'!BR315='Master Answer Key'!$B314, 1, 0)</f>
        <v>1</v>
      </c>
      <c r="BS312">
        <f>IF('ALL-Students'!BS315='Master Answer Key'!$B314, 1, 0)</f>
        <v>1</v>
      </c>
      <c r="BT312">
        <f>IF('ALL-Students'!BT315='Master Answer Key'!$B314, 1, 0)</f>
        <v>1</v>
      </c>
      <c r="BU312">
        <f>IF('ALL-Students'!BU315='Master Answer Key'!$B314, 1, 0)</f>
        <v>1</v>
      </c>
      <c r="BV312">
        <f>IF('ALL-Students'!BV315='Master Answer Key'!$B314, 1, 0)</f>
        <v>1</v>
      </c>
      <c r="BW312">
        <f>IF('ALL-Students'!BW315='Master Answer Key'!$B314, 1, 0)</f>
        <v>1</v>
      </c>
      <c r="BX312">
        <f>IF('ALL-Students'!BX315='Master Answer Key'!$B314, 1, 0)</f>
        <v>1</v>
      </c>
      <c r="BY312">
        <f>IF('ALL-Students'!BY315='Master Answer Key'!$B314, 1, 0)</f>
        <v>1</v>
      </c>
      <c r="BZ312">
        <f>IF('ALL-Students'!BZ315='Master Answer Key'!$B314, 1, 0)</f>
        <v>1</v>
      </c>
      <c r="CA312">
        <f>IF('ALL-Students'!CA315='Master Answer Key'!$B314, 1, 0)</f>
        <v>1</v>
      </c>
      <c r="CB312">
        <f>IF('ALL-Students'!CB315='Master Answer Key'!$B314, 1, 0)</f>
        <v>1</v>
      </c>
      <c r="CC312">
        <f>IF('ALL-Students'!CC315='Master Answer Key'!$B314, 1, 0)</f>
        <v>1</v>
      </c>
    </row>
    <row r="313">
      <c r="A313" s="5" t="s">
        <v>417</v>
      </c>
      <c r="B313">
        <f>IF('ALL-Students'!B316='Master Answer Key'!$B315, 1, 0)</f>
        <v>1</v>
      </c>
      <c r="C313">
        <f>IF('ALL-Students'!C316='Master Answer Key'!$B315, 1, 0)</f>
        <v>1</v>
      </c>
      <c r="D313">
        <f>IF('ALL-Students'!D316='Master Answer Key'!$B315, 1, 0)</f>
        <v>1</v>
      </c>
      <c r="E313">
        <f>IF('ALL-Students'!E316='Master Answer Key'!$B315, 1, 0)</f>
        <v>1</v>
      </c>
      <c r="F313">
        <f>IF('ALL-Students'!F316='Master Answer Key'!$B315, 1, 0)</f>
        <v>1</v>
      </c>
      <c r="G313">
        <f>IF('ALL-Students'!G316='Master Answer Key'!$B315, 1, 0)</f>
        <v>0</v>
      </c>
      <c r="H313">
        <f>IF('ALL-Students'!H316='Master Answer Key'!$B315, 1, 0)</f>
        <v>1</v>
      </c>
      <c r="I313">
        <f>IF('ALL-Students'!I316='Master Answer Key'!$B315, 1, 0)</f>
        <v>1</v>
      </c>
      <c r="J313">
        <f>IF('ALL-Students'!J316='Master Answer Key'!$B315, 1, 0)</f>
        <v>1</v>
      </c>
      <c r="K313">
        <f>IF('ALL-Students'!K316='Master Answer Key'!$B315, 1, 0)</f>
        <v>1</v>
      </c>
      <c r="L313">
        <f>IF('ALL-Students'!L316='Master Answer Key'!$B315, 1, 0)</f>
        <v>1</v>
      </c>
      <c r="M313">
        <f>IF('ALL-Students'!M316='Master Answer Key'!$B315, 1, 0)</f>
        <v>1</v>
      </c>
      <c r="N313">
        <f>IF('ALL-Students'!N316='Master Answer Key'!$B315, 1, 0)</f>
        <v>1</v>
      </c>
      <c r="O313">
        <f>IF('ALL-Students'!O316='Master Answer Key'!$B315, 1, 0)</f>
        <v>1</v>
      </c>
      <c r="P313">
        <f>IF('ALL-Students'!P316='Master Answer Key'!$B315, 1, 0)</f>
        <v>1</v>
      </c>
      <c r="Q313">
        <f>IF('ALL-Students'!Q316='Master Answer Key'!$B315, 1, 0)</f>
        <v>1</v>
      </c>
      <c r="R313">
        <f>IF('ALL-Students'!R316='Master Answer Key'!$B315, 1, 0)</f>
        <v>0</v>
      </c>
      <c r="S313">
        <f>IF('ALL-Students'!S316='Master Answer Key'!$B315, 1, 0)</f>
        <v>0</v>
      </c>
      <c r="T313">
        <f>IF('ALL-Students'!T316='Master Answer Key'!$B315, 1, 0)</f>
        <v>1</v>
      </c>
      <c r="U313">
        <f>IF('ALL-Students'!U316='Master Answer Key'!$B315, 1, 0)</f>
        <v>1</v>
      </c>
      <c r="V313">
        <f>IF('ALL-Students'!V316='Master Answer Key'!$B315, 1, 0)</f>
        <v>0</v>
      </c>
      <c r="W313">
        <f>IF('ALL-Students'!W316='Master Answer Key'!$B315, 1, 0)</f>
        <v>0</v>
      </c>
      <c r="X313">
        <f>IF('ALL-Students'!X316='Master Answer Key'!$B315, 1, 0)</f>
        <v>0</v>
      </c>
      <c r="Y313">
        <f>IF('ALL-Students'!Y316='Master Answer Key'!$B315, 1, 0)</f>
        <v>0</v>
      </c>
      <c r="Z313">
        <f>IF('ALL-Students'!Z316='Master Answer Key'!$B315, 1, 0)</f>
        <v>0</v>
      </c>
      <c r="AA313">
        <f>IF('ALL-Students'!AA316='Master Answer Key'!$B315, 1, 0)</f>
        <v>1</v>
      </c>
      <c r="AB313">
        <f>IF('ALL-Students'!AB316='Master Answer Key'!$B315, 1, 0)</f>
        <v>1</v>
      </c>
      <c r="AC313">
        <f>IF('ALL-Students'!AC316='Master Answer Key'!$B315, 1, 0)</f>
        <v>0</v>
      </c>
      <c r="AD313">
        <f>IF('ALL-Students'!AD316='Master Answer Key'!$B315, 1, 0)</f>
        <v>1</v>
      </c>
      <c r="AE313">
        <f>IF('ALL-Students'!AE316='Master Answer Key'!$B315, 1, 0)</f>
        <v>1</v>
      </c>
      <c r="AF313">
        <f>IF('ALL-Students'!AF316='Master Answer Key'!$B315, 1, 0)</f>
        <v>0</v>
      </c>
      <c r="AG313">
        <f>IF('ALL-Students'!AG316='Master Answer Key'!$B315, 1, 0)</f>
        <v>1</v>
      </c>
      <c r="AH313">
        <f>IF('ALL-Students'!AH316='Master Answer Key'!$B315, 1, 0)</f>
        <v>1</v>
      </c>
      <c r="AI313">
        <f>IF('ALL-Students'!AI316='Master Answer Key'!$B315, 1, 0)</f>
        <v>1</v>
      </c>
      <c r="AJ313">
        <f>IF('ALL-Students'!AJ316='Master Answer Key'!$B315, 1, 0)</f>
        <v>1</v>
      </c>
      <c r="AK313">
        <f>IF('ALL-Students'!AK316='Master Answer Key'!$B315, 1, 0)</f>
        <v>1</v>
      </c>
      <c r="AL313">
        <f>IF('ALL-Students'!AL316='Master Answer Key'!$B315, 1, 0)</f>
        <v>0</v>
      </c>
      <c r="AM313">
        <f>IF('ALL-Students'!AM316='Master Answer Key'!$B315, 1, 0)</f>
        <v>1</v>
      </c>
      <c r="AN313">
        <f>IF('ALL-Students'!AN316='Master Answer Key'!$B315, 1, 0)</f>
        <v>0</v>
      </c>
      <c r="AO313">
        <f>IF('ALL-Students'!AO316='Master Answer Key'!$B315, 1, 0)</f>
        <v>1</v>
      </c>
      <c r="AP313">
        <f>IF('ALL-Students'!AP316='Master Answer Key'!$B315, 1, 0)</f>
        <v>1</v>
      </c>
      <c r="AQ313">
        <f>IF('ALL-Students'!AQ316='Master Answer Key'!$B315, 1, 0)</f>
        <v>1</v>
      </c>
      <c r="AR313">
        <f>IF('ALL-Students'!AR316='Master Answer Key'!$B315, 1, 0)</f>
        <v>1</v>
      </c>
      <c r="AS313">
        <f>IF('ALL-Students'!AS316='Master Answer Key'!$B315, 1, 0)</f>
        <v>0</v>
      </c>
      <c r="AT313">
        <f>IF('ALL-Students'!AT316='Master Answer Key'!$B315, 1, 0)</f>
        <v>1</v>
      </c>
      <c r="AU313">
        <f>IF('ALL-Students'!AU316='Master Answer Key'!$B315, 1, 0)</f>
        <v>1</v>
      </c>
      <c r="AV313">
        <f>IF('ALL-Students'!AV316='Master Answer Key'!$B315, 1, 0)</f>
        <v>0</v>
      </c>
      <c r="AW313">
        <f>IF('ALL-Students'!AW316='Master Answer Key'!$B315, 1, 0)</f>
        <v>1</v>
      </c>
      <c r="AX313">
        <f>IF('ALL-Students'!AX316='Master Answer Key'!$B315, 1, 0)</f>
        <v>1</v>
      </c>
      <c r="AY313">
        <f>IF('ALL-Students'!AY316='Master Answer Key'!$B315, 1, 0)</f>
        <v>1</v>
      </c>
      <c r="AZ313">
        <f>IF('ALL-Students'!AZ316='Master Answer Key'!$B315, 1, 0)</f>
        <v>1</v>
      </c>
      <c r="BA313">
        <f>IF('ALL-Students'!BA316='Master Answer Key'!$B315, 1, 0)</f>
        <v>1</v>
      </c>
      <c r="BB313">
        <f>IF('ALL-Students'!BB316='Master Answer Key'!$B315, 1, 0)</f>
        <v>1</v>
      </c>
      <c r="BC313">
        <f>IF('ALL-Students'!BC316='Master Answer Key'!$B315, 1, 0)</f>
        <v>1</v>
      </c>
      <c r="BD313">
        <f>IF('ALL-Students'!BD316='Master Answer Key'!$B315, 1, 0)</f>
        <v>0</v>
      </c>
      <c r="BE313">
        <f>IF('ALL-Students'!BE316='Master Answer Key'!$B315, 1, 0)</f>
        <v>1</v>
      </c>
      <c r="BF313">
        <f>IF('ALL-Students'!BF316='Master Answer Key'!$B315, 1, 0)</f>
        <v>1</v>
      </c>
      <c r="BG313">
        <f>IF('ALL-Students'!BG316='Master Answer Key'!$B315, 1, 0)</f>
        <v>1</v>
      </c>
      <c r="BH313">
        <f>IF('ALL-Students'!BH316='Master Answer Key'!$B315, 1, 0)</f>
        <v>1</v>
      </c>
      <c r="BI313">
        <f>IF('ALL-Students'!BI316='Master Answer Key'!$B315, 1, 0)</f>
        <v>1</v>
      </c>
      <c r="BJ313">
        <f>IF('ALL-Students'!BJ316='Master Answer Key'!$B315, 1, 0)</f>
        <v>1</v>
      </c>
      <c r="BK313">
        <f>IF('ALL-Students'!BK316='Master Answer Key'!$B315, 1, 0)</f>
        <v>1</v>
      </c>
      <c r="BL313">
        <f>IF('ALL-Students'!BL316='Master Answer Key'!$B315, 1, 0)</f>
        <v>1</v>
      </c>
      <c r="BM313">
        <f>IF('ALL-Students'!BM316='Master Answer Key'!$B315, 1, 0)</f>
        <v>1</v>
      </c>
      <c r="BN313">
        <f>IF('ALL-Students'!BN316='Master Answer Key'!$B315, 1, 0)</f>
        <v>1</v>
      </c>
      <c r="BO313">
        <f>IF('ALL-Students'!BO316='Master Answer Key'!$B315, 1, 0)</f>
        <v>1</v>
      </c>
      <c r="BP313">
        <f>IF('ALL-Students'!BP316='Master Answer Key'!$B315, 1, 0)</f>
        <v>1</v>
      </c>
      <c r="BQ313">
        <f>IF('ALL-Students'!BQ316='Master Answer Key'!$B315, 1, 0)</f>
        <v>1</v>
      </c>
      <c r="BR313">
        <f>IF('ALL-Students'!BR316='Master Answer Key'!$B315, 1, 0)</f>
        <v>1</v>
      </c>
      <c r="BS313">
        <f>IF('ALL-Students'!BS316='Master Answer Key'!$B315, 1, 0)</f>
        <v>1</v>
      </c>
      <c r="BT313">
        <f>IF('ALL-Students'!BT316='Master Answer Key'!$B315, 1, 0)</f>
        <v>1</v>
      </c>
      <c r="BU313">
        <f>IF('ALL-Students'!BU316='Master Answer Key'!$B315, 1, 0)</f>
        <v>1</v>
      </c>
      <c r="BV313">
        <f>IF('ALL-Students'!BV316='Master Answer Key'!$B315, 1, 0)</f>
        <v>1</v>
      </c>
      <c r="BW313">
        <f>IF('ALL-Students'!BW316='Master Answer Key'!$B315, 1, 0)</f>
        <v>1</v>
      </c>
      <c r="BX313">
        <f>IF('ALL-Students'!BX316='Master Answer Key'!$B315, 1, 0)</f>
        <v>1</v>
      </c>
      <c r="BY313">
        <f>IF('ALL-Students'!BY316='Master Answer Key'!$B315, 1, 0)</f>
        <v>1</v>
      </c>
      <c r="BZ313">
        <f>IF('ALL-Students'!BZ316='Master Answer Key'!$B315, 1, 0)</f>
        <v>1</v>
      </c>
      <c r="CA313">
        <f>IF('ALL-Students'!CA316='Master Answer Key'!$B315, 1, 0)</f>
        <v>1</v>
      </c>
      <c r="CB313">
        <f>IF('ALL-Students'!CB316='Master Answer Key'!$B315, 1, 0)</f>
        <v>1</v>
      </c>
      <c r="CC313">
        <f>IF('ALL-Students'!CC316='Master Answer Key'!$B315, 1, 0)</f>
        <v>1</v>
      </c>
    </row>
    <row r="314">
      <c r="A314" s="5" t="s">
        <v>418</v>
      </c>
      <c r="B314">
        <f>IF('ALL-Students'!B317='Master Answer Key'!$B316, 1, 0)</f>
        <v>1</v>
      </c>
      <c r="C314">
        <f>IF('ALL-Students'!C317='Master Answer Key'!$B316, 1, 0)</f>
        <v>1</v>
      </c>
      <c r="D314">
        <f>IF('ALL-Students'!D317='Master Answer Key'!$B316, 1, 0)</f>
        <v>1</v>
      </c>
      <c r="E314">
        <f>IF('ALL-Students'!E317='Master Answer Key'!$B316, 1, 0)</f>
        <v>1</v>
      </c>
      <c r="F314">
        <f>IF('ALL-Students'!F317='Master Answer Key'!$B316, 1, 0)</f>
        <v>1</v>
      </c>
      <c r="G314">
        <f>IF('ALL-Students'!G317='Master Answer Key'!$B316, 1, 0)</f>
        <v>0</v>
      </c>
      <c r="H314">
        <f>IF('ALL-Students'!H317='Master Answer Key'!$B316, 1, 0)</f>
        <v>0</v>
      </c>
      <c r="I314">
        <f>IF('ALL-Students'!I317='Master Answer Key'!$B316, 1, 0)</f>
        <v>0</v>
      </c>
      <c r="J314">
        <f>IF('ALL-Students'!J317='Master Answer Key'!$B316, 1, 0)</f>
        <v>1</v>
      </c>
      <c r="K314">
        <f>IF('ALL-Students'!K317='Master Answer Key'!$B316, 1, 0)</f>
        <v>1</v>
      </c>
      <c r="L314">
        <f>IF('ALL-Students'!L317='Master Answer Key'!$B316, 1, 0)</f>
        <v>1</v>
      </c>
      <c r="M314">
        <f>IF('ALL-Students'!M317='Master Answer Key'!$B316, 1, 0)</f>
        <v>1</v>
      </c>
      <c r="N314">
        <f>IF('ALL-Students'!N317='Master Answer Key'!$B316, 1, 0)</f>
        <v>0</v>
      </c>
      <c r="O314">
        <f>IF('ALL-Students'!O317='Master Answer Key'!$B316, 1, 0)</f>
        <v>1</v>
      </c>
      <c r="P314">
        <f>IF('ALL-Students'!P317='Master Answer Key'!$B316, 1, 0)</f>
        <v>1</v>
      </c>
      <c r="Q314">
        <f>IF('ALL-Students'!Q317='Master Answer Key'!$B316, 1, 0)</f>
        <v>1</v>
      </c>
      <c r="R314">
        <f>IF('ALL-Students'!R317='Master Answer Key'!$B316, 1, 0)</f>
        <v>0</v>
      </c>
      <c r="S314">
        <f>IF('ALL-Students'!S317='Master Answer Key'!$B316, 1, 0)</f>
        <v>0</v>
      </c>
      <c r="T314">
        <f>IF('ALL-Students'!T317='Master Answer Key'!$B316, 1, 0)</f>
        <v>1</v>
      </c>
      <c r="U314">
        <f>IF('ALL-Students'!U317='Master Answer Key'!$B316, 1, 0)</f>
        <v>0</v>
      </c>
      <c r="V314">
        <f>IF('ALL-Students'!V317='Master Answer Key'!$B316, 1, 0)</f>
        <v>0</v>
      </c>
      <c r="W314">
        <f>IF('ALL-Students'!W317='Master Answer Key'!$B316, 1, 0)</f>
        <v>0</v>
      </c>
      <c r="X314">
        <f>IF('ALL-Students'!X317='Master Answer Key'!$B316, 1, 0)</f>
        <v>1</v>
      </c>
      <c r="Y314">
        <f>IF('ALL-Students'!Y317='Master Answer Key'!$B316, 1, 0)</f>
        <v>0</v>
      </c>
      <c r="Z314">
        <f>IF('ALL-Students'!Z317='Master Answer Key'!$B316, 1, 0)</f>
        <v>0</v>
      </c>
      <c r="AA314">
        <f>IF('ALL-Students'!AA317='Master Answer Key'!$B316, 1, 0)</f>
        <v>1</v>
      </c>
      <c r="AB314">
        <f>IF('ALL-Students'!AB317='Master Answer Key'!$B316, 1, 0)</f>
        <v>1</v>
      </c>
      <c r="AC314">
        <f>IF('ALL-Students'!AC317='Master Answer Key'!$B316, 1, 0)</f>
        <v>1</v>
      </c>
      <c r="AD314">
        <f>IF('ALL-Students'!AD317='Master Answer Key'!$B316, 1, 0)</f>
        <v>1</v>
      </c>
      <c r="AE314">
        <f>IF('ALL-Students'!AE317='Master Answer Key'!$B316, 1, 0)</f>
        <v>1</v>
      </c>
      <c r="AF314">
        <f>IF('ALL-Students'!AF317='Master Answer Key'!$B316, 1, 0)</f>
        <v>1</v>
      </c>
      <c r="AG314">
        <f>IF('ALL-Students'!AG317='Master Answer Key'!$B316, 1, 0)</f>
        <v>1</v>
      </c>
      <c r="AH314">
        <f>IF('ALL-Students'!AH317='Master Answer Key'!$B316, 1, 0)</f>
        <v>1</v>
      </c>
      <c r="AI314">
        <f>IF('ALL-Students'!AI317='Master Answer Key'!$B316, 1, 0)</f>
        <v>1</v>
      </c>
      <c r="AJ314">
        <f>IF('ALL-Students'!AJ317='Master Answer Key'!$B316, 1, 0)</f>
        <v>1</v>
      </c>
      <c r="AK314">
        <f>IF('ALL-Students'!AK317='Master Answer Key'!$B316, 1, 0)</f>
        <v>1</v>
      </c>
      <c r="AL314">
        <f>IF('ALL-Students'!AL317='Master Answer Key'!$B316, 1, 0)</f>
        <v>1</v>
      </c>
      <c r="AM314">
        <f>IF('ALL-Students'!AM317='Master Answer Key'!$B316, 1, 0)</f>
        <v>1</v>
      </c>
      <c r="AN314">
        <f>IF('ALL-Students'!AN317='Master Answer Key'!$B316, 1, 0)</f>
        <v>0</v>
      </c>
      <c r="AO314">
        <f>IF('ALL-Students'!AO317='Master Answer Key'!$B316, 1, 0)</f>
        <v>1</v>
      </c>
      <c r="AP314">
        <f>IF('ALL-Students'!AP317='Master Answer Key'!$B316, 1, 0)</f>
        <v>1</v>
      </c>
      <c r="AQ314">
        <f>IF('ALL-Students'!AQ317='Master Answer Key'!$B316, 1, 0)</f>
        <v>1</v>
      </c>
      <c r="AR314">
        <f>IF('ALL-Students'!AR317='Master Answer Key'!$B316, 1, 0)</f>
        <v>1</v>
      </c>
      <c r="AS314">
        <f>IF('ALL-Students'!AS317='Master Answer Key'!$B316, 1, 0)</f>
        <v>0</v>
      </c>
      <c r="AT314">
        <f>IF('ALL-Students'!AT317='Master Answer Key'!$B316, 1, 0)</f>
        <v>1</v>
      </c>
      <c r="AU314">
        <f>IF('ALL-Students'!AU317='Master Answer Key'!$B316, 1, 0)</f>
        <v>1</v>
      </c>
      <c r="AV314">
        <f>IF('ALL-Students'!AV317='Master Answer Key'!$B316, 1, 0)</f>
        <v>0</v>
      </c>
      <c r="AW314">
        <f>IF('ALL-Students'!AW317='Master Answer Key'!$B316, 1, 0)</f>
        <v>1</v>
      </c>
      <c r="AX314">
        <f>IF('ALL-Students'!AX317='Master Answer Key'!$B316, 1, 0)</f>
        <v>1</v>
      </c>
      <c r="AY314">
        <f>IF('ALL-Students'!AY317='Master Answer Key'!$B316, 1, 0)</f>
        <v>0</v>
      </c>
      <c r="AZ314">
        <f>IF('ALL-Students'!AZ317='Master Answer Key'!$B316, 1, 0)</f>
        <v>1</v>
      </c>
      <c r="BA314">
        <f>IF('ALL-Students'!BA317='Master Answer Key'!$B316, 1, 0)</f>
        <v>0</v>
      </c>
      <c r="BB314">
        <f>IF('ALL-Students'!BB317='Master Answer Key'!$B316, 1, 0)</f>
        <v>1</v>
      </c>
      <c r="BC314">
        <f>IF('ALL-Students'!BC317='Master Answer Key'!$B316, 1, 0)</f>
        <v>0</v>
      </c>
      <c r="BD314">
        <f>IF('ALL-Students'!BD317='Master Answer Key'!$B316, 1, 0)</f>
        <v>0</v>
      </c>
      <c r="BE314">
        <f>IF('ALL-Students'!BE317='Master Answer Key'!$B316, 1, 0)</f>
        <v>1</v>
      </c>
      <c r="BF314">
        <f>IF('ALL-Students'!BF317='Master Answer Key'!$B316, 1, 0)</f>
        <v>1</v>
      </c>
      <c r="BG314">
        <f>IF('ALL-Students'!BG317='Master Answer Key'!$B316, 1, 0)</f>
        <v>1</v>
      </c>
      <c r="BH314">
        <f>IF('ALL-Students'!BH317='Master Answer Key'!$B316, 1, 0)</f>
        <v>0</v>
      </c>
      <c r="BI314">
        <f>IF('ALL-Students'!BI317='Master Answer Key'!$B316, 1, 0)</f>
        <v>0</v>
      </c>
      <c r="BJ314">
        <f>IF('ALL-Students'!BJ317='Master Answer Key'!$B316, 1, 0)</f>
        <v>1</v>
      </c>
      <c r="BK314">
        <f>IF('ALL-Students'!BK317='Master Answer Key'!$B316, 1, 0)</f>
        <v>1</v>
      </c>
      <c r="BL314">
        <f>IF('ALL-Students'!BL317='Master Answer Key'!$B316, 1, 0)</f>
        <v>1</v>
      </c>
      <c r="BM314">
        <f>IF('ALL-Students'!BM317='Master Answer Key'!$B316, 1, 0)</f>
        <v>1</v>
      </c>
      <c r="BN314">
        <f>IF('ALL-Students'!BN317='Master Answer Key'!$B316, 1, 0)</f>
        <v>1</v>
      </c>
      <c r="BO314">
        <f>IF('ALL-Students'!BO317='Master Answer Key'!$B316, 1, 0)</f>
        <v>1</v>
      </c>
      <c r="BP314">
        <f>IF('ALL-Students'!BP317='Master Answer Key'!$B316, 1, 0)</f>
        <v>1</v>
      </c>
      <c r="BQ314">
        <f>IF('ALL-Students'!BQ317='Master Answer Key'!$B316, 1, 0)</f>
        <v>1</v>
      </c>
      <c r="BR314">
        <f>IF('ALL-Students'!BR317='Master Answer Key'!$B316, 1, 0)</f>
        <v>1</v>
      </c>
      <c r="BS314">
        <f>IF('ALL-Students'!BS317='Master Answer Key'!$B316, 1, 0)</f>
        <v>1</v>
      </c>
      <c r="BT314">
        <f>IF('ALL-Students'!BT317='Master Answer Key'!$B316, 1, 0)</f>
        <v>0</v>
      </c>
      <c r="BU314">
        <f>IF('ALL-Students'!BU317='Master Answer Key'!$B316, 1, 0)</f>
        <v>0</v>
      </c>
      <c r="BV314">
        <f>IF('ALL-Students'!BV317='Master Answer Key'!$B316, 1, 0)</f>
        <v>1</v>
      </c>
      <c r="BW314">
        <f>IF('ALL-Students'!BW317='Master Answer Key'!$B316, 1, 0)</f>
        <v>1</v>
      </c>
      <c r="BX314">
        <f>IF('ALL-Students'!BX317='Master Answer Key'!$B316, 1, 0)</f>
        <v>1</v>
      </c>
      <c r="BY314">
        <f>IF('ALL-Students'!BY317='Master Answer Key'!$B316, 1, 0)</f>
        <v>1</v>
      </c>
      <c r="BZ314">
        <f>IF('ALL-Students'!BZ317='Master Answer Key'!$B316, 1, 0)</f>
        <v>1</v>
      </c>
      <c r="CA314">
        <f>IF('ALL-Students'!CA317='Master Answer Key'!$B316, 1, 0)</f>
        <v>1</v>
      </c>
      <c r="CB314">
        <f>IF('ALL-Students'!CB317='Master Answer Key'!$B316, 1, 0)</f>
        <v>1</v>
      </c>
      <c r="CC314">
        <f>IF('ALL-Students'!CC317='Master Answer Key'!$B316, 1, 0)</f>
        <v>1</v>
      </c>
    </row>
    <row r="315">
      <c r="A315" s="5" t="s">
        <v>419</v>
      </c>
      <c r="B315">
        <f>IF('ALL-Students'!B318='Master Answer Key'!$B317, 1, 0)</f>
        <v>1</v>
      </c>
      <c r="C315">
        <f>IF('ALL-Students'!C318='Master Answer Key'!$B317, 1, 0)</f>
        <v>1</v>
      </c>
      <c r="D315">
        <f>IF('ALL-Students'!D318='Master Answer Key'!$B317, 1, 0)</f>
        <v>1</v>
      </c>
      <c r="E315">
        <f>IF('ALL-Students'!E318='Master Answer Key'!$B317, 1, 0)</f>
        <v>1</v>
      </c>
      <c r="F315">
        <f>IF('ALL-Students'!F318='Master Answer Key'!$B317, 1, 0)</f>
        <v>1</v>
      </c>
      <c r="G315">
        <f>IF('ALL-Students'!G318='Master Answer Key'!$B317, 1, 0)</f>
        <v>0</v>
      </c>
      <c r="H315">
        <f>IF('ALL-Students'!H318='Master Answer Key'!$B317, 1, 0)</f>
        <v>1</v>
      </c>
      <c r="I315">
        <f>IF('ALL-Students'!I318='Master Answer Key'!$B317, 1, 0)</f>
        <v>1</v>
      </c>
      <c r="J315">
        <f>IF('ALL-Students'!J318='Master Answer Key'!$B317, 1, 0)</f>
        <v>1</v>
      </c>
      <c r="K315">
        <f>IF('ALL-Students'!K318='Master Answer Key'!$B317, 1, 0)</f>
        <v>0</v>
      </c>
      <c r="L315">
        <f>IF('ALL-Students'!L318='Master Answer Key'!$B317, 1, 0)</f>
        <v>1</v>
      </c>
      <c r="M315">
        <f>IF('ALL-Students'!M318='Master Answer Key'!$B317, 1, 0)</f>
        <v>1</v>
      </c>
      <c r="N315">
        <f>IF('ALL-Students'!N318='Master Answer Key'!$B317, 1, 0)</f>
        <v>1</v>
      </c>
      <c r="O315">
        <f>IF('ALL-Students'!O318='Master Answer Key'!$B317, 1, 0)</f>
        <v>1</v>
      </c>
      <c r="P315">
        <f>IF('ALL-Students'!P318='Master Answer Key'!$B317, 1, 0)</f>
        <v>1</v>
      </c>
      <c r="Q315">
        <f>IF('ALL-Students'!Q318='Master Answer Key'!$B317, 1, 0)</f>
        <v>1</v>
      </c>
      <c r="R315">
        <f>IF('ALL-Students'!R318='Master Answer Key'!$B317, 1, 0)</f>
        <v>0</v>
      </c>
      <c r="S315">
        <f>IF('ALL-Students'!S318='Master Answer Key'!$B317, 1, 0)</f>
        <v>0</v>
      </c>
      <c r="T315">
        <f>IF('ALL-Students'!T318='Master Answer Key'!$B317, 1, 0)</f>
        <v>1</v>
      </c>
      <c r="U315">
        <f>IF('ALL-Students'!U318='Master Answer Key'!$B317, 1, 0)</f>
        <v>1</v>
      </c>
      <c r="V315">
        <f>IF('ALL-Students'!V318='Master Answer Key'!$B317, 1, 0)</f>
        <v>1</v>
      </c>
      <c r="W315">
        <f>IF('ALL-Students'!W318='Master Answer Key'!$B317, 1, 0)</f>
        <v>0</v>
      </c>
      <c r="X315">
        <f>IF('ALL-Students'!X318='Master Answer Key'!$B317, 1, 0)</f>
        <v>1</v>
      </c>
      <c r="Y315">
        <f>IF('ALL-Students'!Y318='Master Answer Key'!$B317, 1, 0)</f>
        <v>0</v>
      </c>
      <c r="Z315">
        <f>IF('ALL-Students'!Z318='Master Answer Key'!$B317, 1, 0)</f>
        <v>0</v>
      </c>
      <c r="AA315">
        <f>IF('ALL-Students'!AA318='Master Answer Key'!$B317, 1, 0)</f>
        <v>1</v>
      </c>
      <c r="AB315">
        <f>IF('ALL-Students'!AB318='Master Answer Key'!$B317, 1, 0)</f>
        <v>1</v>
      </c>
      <c r="AC315">
        <f>IF('ALL-Students'!AC318='Master Answer Key'!$B317, 1, 0)</f>
        <v>0</v>
      </c>
      <c r="AD315">
        <f>IF('ALL-Students'!AD318='Master Answer Key'!$B317, 1, 0)</f>
        <v>0</v>
      </c>
      <c r="AE315">
        <f>IF('ALL-Students'!AE318='Master Answer Key'!$B317, 1, 0)</f>
        <v>0</v>
      </c>
      <c r="AF315">
        <f>IF('ALL-Students'!AF318='Master Answer Key'!$B317, 1, 0)</f>
        <v>0</v>
      </c>
      <c r="AG315">
        <f>IF('ALL-Students'!AG318='Master Answer Key'!$B317, 1, 0)</f>
        <v>1</v>
      </c>
      <c r="AH315">
        <f>IF('ALL-Students'!AH318='Master Answer Key'!$B317, 1, 0)</f>
        <v>1</v>
      </c>
      <c r="AI315">
        <f>IF('ALL-Students'!AI318='Master Answer Key'!$B317, 1, 0)</f>
        <v>1</v>
      </c>
      <c r="AJ315">
        <f>IF('ALL-Students'!AJ318='Master Answer Key'!$B317, 1, 0)</f>
        <v>1</v>
      </c>
      <c r="AK315">
        <f>IF('ALL-Students'!AK318='Master Answer Key'!$B317, 1, 0)</f>
        <v>1</v>
      </c>
      <c r="AL315">
        <f>IF('ALL-Students'!AL318='Master Answer Key'!$B317, 1, 0)</f>
        <v>0</v>
      </c>
      <c r="AM315">
        <f>IF('ALL-Students'!AM318='Master Answer Key'!$B317, 1, 0)</f>
        <v>1</v>
      </c>
      <c r="AN315">
        <f>IF('ALL-Students'!AN318='Master Answer Key'!$B317, 1, 0)</f>
        <v>0</v>
      </c>
      <c r="AO315">
        <f>IF('ALL-Students'!AO318='Master Answer Key'!$B317, 1, 0)</f>
        <v>1</v>
      </c>
      <c r="AP315">
        <f>IF('ALL-Students'!AP318='Master Answer Key'!$B317, 1, 0)</f>
        <v>1</v>
      </c>
      <c r="AQ315">
        <f>IF('ALL-Students'!AQ318='Master Answer Key'!$B317, 1, 0)</f>
        <v>0</v>
      </c>
      <c r="AR315">
        <f>IF('ALL-Students'!AR318='Master Answer Key'!$B317, 1, 0)</f>
        <v>1</v>
      </c>
      <c r="AS315">
        <f>IF('ALL-Students'!AS318='Master Answer Key'!$B317, 1, 0)</f>
        <v>0</v>
      </c>
      <c r="AT315">
        <f>IF('ALL-Students'!AT318='Master Answer Key'!$B317, 1, 0)</f>
        <v>0</v>
      </c>
      <c r="AU315">
        <f>IF('ALL-Students'!AU318='Master Answer Key'!$B317, 1, 0)</f>
        <v>1</v>
      </c>
      <c r="AV315">
        <f>IF('ALL-Students'!AV318='Master Answer Key'!$B317, 1, 0)</f>
        <v>0</v>
      </c>
      <c r="AW315">
        <f>IF('ALL-Students'!AW318='Master Answer Key'!$B317, 1, 0)</f>
        <v>1</v>
      </c>
      <c r="AX315">
        <f>IF('ALL-Students'!AX318='Master Answer Key'!$B317, 1, 0)</f>
        <v>1</v>
      </c>
      <c r="AY315">
        <f>IF('ALL-Students'!AY318='Master Answer Key'!$B317, 1, 0)</f>
        <v>1</v>
      </c>
      <c r="AZ315">
        <f>IF('ALL-Students'!AZ318='Master Answer Key'!$B317, 1, 0)</f>
        <v>1</v>
      </c>
      <c r="BA315">
        <f>IF('ALL-Students'!BA318='Master Answer Key'!$B317, 1, 0)</f>
        <v>1</v>
      </c>
      <c r="BB315">
        <f>IF('ALL-Students'!BB318='Master Answer Key'!$B317, 1, 0)</f>
        <v>1</v>
      </c>
      <c r="BC315">
        <f>IF('ALL-Students'!BC318='Master Answer Key'!$B317, 1, 0)</f>
        <v>1</v>
      </c>
      <c r="BD315">
        <f>IF('ALL-Students'!BD318='Master Answer Key'!$B317, 1, 0)</f>
        <v>1</v>
      </c>
      <c r="BE315">
        <f>IF('ALL-Students'!BE318='Master Answer Key'!$B317, 1, 0)</f>
        <v>1</v>
      </c>
      <c r="BF315">
        <f>IF('ALL-Students'!BF318='Master Answer Key'!$B317, 1, 0)</f>
        <v>1</v>
      </c>
      <c r="BG315">
        <f>IF('ALL-Students'!BG318='Master Answer Key'!$B317, 1, 0)</f>
        <v>1</v>
      </c>
      <c r="BH315">
        <f>IF('ALL-Students'!BH318='Master Answer Key'!$B317, 1, 0)</f>
        <v>1</v>
      </c>
      <c r="BI315">
        <f>IF('ALL-Students'!BI318='Master Answer Key'!$B317, 1, 0)</f>
        <v>1</v>
      </c>
      <c r="BJ315">
        <f>IF('ALL-Students'!BJ318='Master Answer Key'!$B317, 1, 0)</f>
        <v>1</v>
      </c>
      <c r="BK315">
        <f>IF('ALL-Students'!BK318='Master Answer Key'!$B317, 1, 0)</f>
        <v>1</v>
      </c>
      <c r="BL315">
        <f>IF('ALL-Students'!BL318='Master Answer Key'!$B317, 1, 0)</f>
        <v>1</v>
      </c>
      <c r="BM315">
        <f>IF('ALL-Students'!BM318='Master Answer Key'!$B317, 1, 0)</f>
        <v>1</v>
      </c>
      <c r="BN315">
        <f>IF('ALL-Students'!BN318='Master Answer Key'!$B317, 1, 0)</f>
        <v>1</v>
      </c>
      <c r="BO315">
        <f>IF('ALL-Students'!BO318='Master Answer Key'!$B317, 1, 0)</f>
        <v>1</v>
      </c>
      <c r="BP315">
        <f>IF('ALL-Students'!BP318='Master Answer Key'!$B317, 1, 0)</f>
        <v>1</v>
      </c>
      <c r="BQ315">
        <f>IF('ALL-Students'!BQ318='Master Answer Key'!$B317, 1, 0)</f>
        <v>1</v>
      </c>
      <c r="BR315">
        <f>IF('ALL-Students'!BR318='Master Answer Key'!$B317, 1, 0)</f>
        <v>1</v>
      </c>
      <c r="BS315">
        <f>IF('ALL-Students'!BS318='Master Answer Key'!$B317, 1, 0)</f>
        <v>1</v>
      </c>
      <c r="BT315">
        <f>IF('ALL-Students'!BT318='Master Answer Key'!$B317, 1, 0)</f>
        <v>0</v>
      </c>
      <c r="BU315">
        <f>IF('ALL-Students'!BU318='Master Answer Key'!$B317, 1, 0)</f>
        <v>1</v>
      </c>
      <c r="BV315">
        <f>IF('ALL-Students'!BV318='Master Answer Key'!$B317, 1, 0)</f>
        <v>1</v>
      </c>
      <c r="BW315">
        <f>IF('ALL-Students'!BW318='Master Answer Key'!$B317, 1, 0)</f>
        <v>1</v>
      </c>
      <c r="BX315">
        <f>IF('ALL-Students'!BX318='Master Answer Key'!$B317, 1, 0)</f>
        <v>1</v>
      </c>
      <c r="BY315">
        <f>IF('ALL-Students'!BY318='Master Answer Key'!$B317, 1, 0)</f>
        <v>1</v>
      </c>
      <c r="BZ315">
        <f>IF('ALL-Students'!BZ318='Master Answer Key'!$B317, 1, 0)</f>
        <v>1</v>
      </c>
      <c r="CA315">
        <f>IF('ALL-Students'!CA318='Master Answer Key'!$B317, 1, 0)</f>
        <v>1</v>
      </c>
      <c r="CB315">
        <f>IF('ALL-Students'!CB318='Master Answer Key'!$B317, 1, 0)</f>
        <v>1</v>
      </c>
      <c r="CC315">
        <f>IF('ALL-Students'!CC318='Master Answer Key'!$B317, 1, 0)</f>
        <v>1</v>
      </c>
    </row>
    <row r="316">
      <c r="A316" s="5" t="s">
        <v>420</v>
      </c>
      <c r="B316">
        <f>IF('ALL-Students'!B319='Master Answer Key'!$B318, 1, 0)</f>
        <v>1</v>
      </c>
      <c r="C316">
        <f>IF('ALL-Students'!C319='Master Answer Key'!$B318, 1, 0)</f>
        <v>1</v>
      </c>
      <c r="D316">
        <f>IF('ALL-Students'!D319='Master Answer Key'!$B318, 1, 0)</f>
        <v>1</v>
      </c>
      <c r="E316">
        <f>IF('ALL-Students'!E319='Master Answer Key'!$B318, 1, 0)</f>
        <v>1</v>
      </c>
      <c r="F316">
        <f>IF('ALL-Students'!F319='Master Answer Key'!$B318, 1, 0)</f>
        <v>1</v>
      </c>
      <c r="G316">
        <f>IF('ALL-Students'!G319='Master Answer Key'!$B318, 1, 0)</f>
        <v>0</v>
      </c>
      <c r="H316">
        <f>IF('ALL-Students'!H319='Master Answer Key'!$B318, 1, 0)</f>
        <v>1</v>
      </c>
      <c r="I316">
        <f>IF('ALL-Students'!I319='Master Answer Key'!$B318, 1, 0)</f>
        <v>1</v>
      </c>
      <c r="J316">
        <f>IF('ALL-Students'!J319='Master Answer Key'!$B318, 1, 0)</f>
        <v>1</v>
      </c>
      <c r="K316">
        <f>IF('ALL-Students'!K319='Master Answer Key'!$B318, 1, 0)</f>
        <v>1</v>
      </c>
      <c r="L316">
        <f>IF('ALL-Students'!L319='Master Answer Key'!$B318, 1, 0)</f>
        <v>1</v>
      </c>
      <c r="M316">
        <f>IF('ALL-Students'!M319='Master Answer Key'!$B318, 1, 0)</f>
        <v>1</v>
      </c>
      <c r="N316">
        <f>IF('ALL-Students'!N319='Master Answer Key'!$B318, 1, 0)</f>
        <v>1</v>
      </c>
      <c r="O316">
        <f>IF('ALL-Students'!O319='Master Answer Key'!$B318, 1, 0)</f>
        <v>1</v>
      </c>
      <c r="P316">
        <f>IF('ALL-Students'!P319='Master Answer Key'!$B318, 1, 0)</f>
        <v>1</v>
      </c>
      <c r="Q316">
        <f>IF('ALL-Students'!Q319='Master Answer Key'!$B318, 1, 0)</f>
        <v>1</v>
      </c>
      <c r="R316">
        <f>IF('ALL-Students'!R319='Master Answer Key'!$B318, 1, 0)</f>
        <v>1</v>
      </c>
      <c r="S316">
        <f>IF('ALL-Students'!S319='Master Answer Key'!$B318, 1, 0)</f>
        <v>0</v>
      </c>
      <c r="T316">
        <f>IF('ALL-Students'!T319='Master Answer Key'!$B318, 1, 0)</f>
        <v>1</v>
      </c>
      <c r="U316">
        <f>IF('ALL-Students'!U319='Master Answer Key'!$B318, 1, 0)</f>
        <v>1</v>
      </c>
      <c r="V316">
        <f>IF('ALL-Students'!V319='Master Answer Key'!$B318, 1, 0)</f>
        <v>1</v>
      </c>
      <c r="W316">
        <f>IF('ALL-Students'!W319='Master Answer Key'!$B318, 1, 0)</f>
        <v>0</v>
      </c>
      <c r="X316">
        <f>IF('ALL-Students'!X319='Master Answer Key'!$B318, 1, 0)</f>
        <v>0</v>
      </c>
      <c r="Y316">
        <f>IF('ALL-Students'!Y319='Master Answer Key'!$B318, 1, 0)</f>
        <v>0</v>
      </c>
      <c r="Z316">
        <f>IF('ALL-Students'!Z319='Master Answer Key'!$B318, 1, 0)</f>
        <v>0</v>
      </c>
      <c r="AA316">
        <f>IF('ALL-Students'!AA319='Master Answer Key'!$B318, 1, 0)</f>
        <v>1</v>
      </c>
      <c r="AB316">
        <f>IF('ALL-Students'!AB319='Master Answer Key'!$B318, 1, 0)</f>
        <v>1</v>
      </c>
      <c r="AC316">
        <f>IF('ALL-Students'!AC319='Master Answer Key'!$B318, 1, 0)</f>
        <v>1</v>
      </c>
      <c r="AD316">
        <f>IF('ALL-Students'!AD319='Master Answer Key'!$B318, 1, 0)</f>
        <v>1</v>
      </c>
      <c r="AE316">
        <f>IF('ALL-Students'!AE319='Master Answer Key'!$B318, 1, 0)</f>
        <v>1</v>
      </c>
      <c r="AF316">
        <f>IF('ALL-Students'!AF319='Master Answer Key'!$B318, 1, 0)</f>
        <v>0</v>
      </c>
      <c r="AG316">
        <f>IF('ALL-Students'!AG319='Master Answer Key'!$B318, 1, 0)</f>
        <v>1</v>
      </c>
      <c r="AH316">
        <f>IF('ALL-Students'!AH319='Master Answer Key'!$B318, 1, 0)</f>
        <v>1</v>
      </c>
      <c r="AI316">
        <f>IF('ALL-Students'!AI319='Master Answer Key'!$B318, 1, 0)</f>
        <v>1</v>
      </c>
      <c r="AJ316">
        <f>IF('ALL-Students'!AJ319='Master Answer Key'!$B318, 1, 0)</f>
        <v>1</v>
      </c>
      <c r="AK316">
        <f>IF('ALL-Students'!AK319='Master Answer Key'!$B318, 1, 0)</f>
        <v>1</v>
      </c>
      <c r="AL316">
        <f>IF('ALL-Students'!AL319='Master Answer Key'!$B318, 1, 0)</f>
        <v>1</v>
      </c>
      <c r="AM316">
        <f>IF('ALL-Students'!AM319='Master Answer Key'!$B318, 1, 0)</f>
        <v>1</v>
      </c>
      <c r="AN316">
        <f>IF('ALL-Students'!AN319='Master Answer Key'!$B318, 1, 0)</f>
        <v>0</v>
      </c>
      <c r="AO316">
        <f>IF('ALL-Students'!AO319='Master Answer Key'!$B318, 1, 0)</f>
        <v>1</v>
      </c>
      <c r="AP316">
        <f>IF('ALL-Students'!AP319='Master Answer Key'!$B318, 1, 0)</f>
        <v>0</v>
      </c>
      <c r="AQ316">
        <f>IF('ALL-Students'!AQ319='Master Answer Key'!$B318, 1, 0)</f>
        <v>1</v>
      </c>
      <c r="AR316">
        <f>IF('ALL-Students'!AR319='Master Answer Key'!$B318, 1, 0)</f>
        <v>1</v>
      </c>
      <c r="AS316">
        <f>IF('ALL-Students'!AS319='Master Answer Key'!$B318, 1, 0)</f>
        <v>0</v>
      </c>
      <c r="AT316">
        <f>IF('ALL-Students'!AT319='Master Answer Key'!$B318, 1, 0)</f>
        <v>1</v>
      </c>
      <c r="AU316">
        <f>IF('ALL-Students'!AU319='Master Answer Key'!$B318, 1, 0)</f>
        <v>1</v>
      </c>
      <c r="AV316">
        <f>IF('ALL-Students'!AV319='Master Answer Key'!$B318, 1, 0)</f>
        <v>0</v>
      </c>
      <c r="AW316">
        <f>IF('ALL-Students'!AW319='Master Answer Key'!$B318, 1, 0)</f>
        <v>1</v>
      </c>
      <c r="AX316">
        <f>IF('ALL-Students'!AX319='Master Answer Key'!$B318, 1, 0)</f>
        <v>1</v>
      </c>
      <c r="AY316">
        <f>IF('ALL-Students'!AY319='Master Answer Key'!$B318, 1, 0)</f>
        <v>1</v>
      </c>
      <c r="AZ316">
        <f>IF('ALL-Students'!AZ319='Master Answer Key'!$B318, 1, 0)</f>
        <v>1</v>
      </c>
      <c r="BA316">
        <f>IF('ALL-Students'!BA319='Master Answer Key'!$B318, 1, 0)</f>
        <v>1</v>
      </c>
      <c r="BB316">
        <f>IF('ALL-Students'!BB319='Master Answer Key'!$B318, 1, 0)</f>
        <v>1</v>
      </c>
      <c r="BC316">
        <f>IF('ALL-Students'!BC319='Master Answer Key'!$B318, 1, 0)</f>
        <v>1</v>
      </c>
      <c r="BD316">
        <f>IF('ALL-Students'!BD319='Master Answer Key'!$B318, 1, 0)</f>
        <v>1</v>
      </c>
      <c r="BE316">
        <f>IF('ALL-Students'!BE319='Master Answer Key'!$B318, 1, 0)</f>
        <v>1</v>
      </c>
      <c r="BF316">
        <f>IF('ALL-Students'!BF319='Master Answer Key'!$B318, 1, 0)</f>
        <v>1</v>
      </c>
      <c r="BG316">
        <f>IF('ALL-Students'!BG319='Master Answer Key'!$B318, 1, 0)</f>
        <v>1</v>
      </c>
      <c r="BH316">
        <f>IF('ALL-Students'!BH319='Master Answer Key'!$B318, 1, 0)</f>
        <v>1</v>
      </c>
      <c r="BI316">
        <f>IF('ALL-Students'!BI319='Master Answer Key'!$B318, 1, 0)</f>
        <v>1</v>
      </c>
      <c r="BJ316">
        <f>IF('ALL-Students'!BJ319='Master Answer Key'!$B318, 1, 0)</f>
        <v>1</v>
      </c>
      <c r="BK316">
        <f>IF('ALL-Students'!BK319='Master Answer Key'!$B318, 1, 0)</f>
        <v>1</v>
      </c>
      <c r="BL316">
        <f>IF('ALL-Students'!BL319='Master Answer Key'!$B318, 1, 0)</f>
        <v>1</v>
      </c>
      <c r="BM316">
        <f>IF('ALL-Students'!BM319='Master Answer Key'!$B318, 1, 0)</f>
        <v>1</v>
      </c>
      <c r="BN316">
        <f>IF('ALL-Students'!BN319='Master Answer Key'!$B318, 1, 0)</f>
        <v>1</v>
      </c>
      <c r="BO316">
        <f>IF('ALL-Students'!BO319='Master Answer Key'!$B318, 1, 0)</f>
        <v>1</v>
      </c>
      <c r="BP316">
        <f>IF('ALL-Students'!BP319='Master Answer Key'!$B318, 1, 0)</f>
        <v>1</v>
      </c>
      <c r="BQ316">
        <f>IF('ALL-Students'!BQ319='Master Answer Key'!$B318, 1, 0)</f>
        <v>1</v>
      </c>
      <c r="BR316">
        <f>IF('ALL-Students'!BR319='Master Answer Key'!$B318, 1, 0)</f>
        <v>1</v>
      </c>
      <c r="BS316">
        <f>IF('ALL-Students'!BS319='Master Answer Key'!$B318, 1, 0)</f>
        <v>1</v>
      </c>
      <c r="BT316">
        <f>IF('ALL-Students'!BT319='Master Answer Key'!$B318, 1, 0)</f>
        <v>1</v>
      </c>
      <c r="BU316">
        <f>IF('ALL-Students'!BU319='Master Answer Key'!$B318, 1, 0)</f>
        <v>1</v>
      </c>
      <c r="BV316">
        <f>IF('ALL-Students'!BV319='Master Answer Key'!$B318, 1, 0)</f>
        <v>1</v>
      </c>
      <c r="BW316">
        <f>IF('ALL-Students'!BW319='Master Answer Key'!$B318, 1, 0)</f>
        <v>1</v>
      </c>
      <c r="BX316">
        <f>IF('ALL-Students'!BX319='Master Answer Key'!$B318, 1, 0)</f>
        <v>1</v>
      </c>
      <c r="BY316">
        <f>IF('ALL-Students'!BY319='Master Answer Key'!$B318, 1, 0)</f>
        <v>1</v>
      </c>
      <c r="BZ316">
        <f>IF('ALL-Students'!BZ319='Master Answer Key'!$B318, 1, 0)</f>
        <v>1</v>
      </c>
      <c r="CA316">
        <f>IF('ALL-Students'!CA319='Master Answer Key'!$B318, 1, 0)</f>
        <v>1</v>
      </c>
      <c r="CB316">
        <f>IF('ALL-Students'!CB319='Master Answer Key'!$B318, 1, 0)</f>
        <v>1</v>
      </c>
      <c r="CC316">
        <f>IF('ALL-Students'!CC319='Master Answer Key'!$B318, 1, 0)</f>
        <v>1</v>
      </c>
    </row>
    <row r="317">
      <c r="A317" s="5" t="s">
        <v>421</v>
      </c>
      <c r="B317">
        <f>IF('ALL-Students'!B320='Master Answer Key'!$B319, 1, 0)</f>
        <v>1</v>
      </c>
      <c r="C317">
        <f>IF('ALL-Students'!C320='Master Answer Key'!$B319, 1, 0)</f>
        <v>1</v>
      </c>
      <c r="D317">
        <f>IF('ALL-Students'!D320='Master Answer Key'!$B319, 1, 0)</f>
        <v>1</v>
      </c>
      <c r="E317">
        <f>IF('ALL-Students'!E320='Master Answer Key'!$B319, 1, 0)</f>
        <v>1</v>
      </c>
      <c r="F317">
        <f>IF('ALL-Students'!F320='Master Answer Key'!$B319, 1, 0)</f>
        <v>0</v>
      </c>
      <c r="G317">
        <f>IF('ALL-Students'!G320='Master Answer Key'!$B319, 1, 0)</f>
        <v>0</v>
      </c>
      <c r="H317">
        <f>IF('ALL-Students'!H320='Master Answer Key'!$B319, 1, 0)</f>
        <v>0</v>
      </c>
      <c r="I317">
        <f>IF('ALL-Students'!I320='Master Answer Key'!$B319, 1, 0)</f>
        <v>0</v>
      </c>
      <c r="J317">
        <f>IF('ALL-Students'!J320='Master Answer Key'!$B319, 1, 0)</f>
        <v>0</v>
      </c>
      <c r="K317">
        <f>IF('ALL-Students'!K320='Master Answer Key'!$B319, 1, 0)</f>
        <v>1</v>
      </c>
      <c r="L317">
        <f>IF('ALL-Students'!L320='Master Answer Key'!$B319, 1, 0)</f>
        <v>0</v>
      </c>
      <c r="M317">
        <f>IF('ALL-Students'!M320='Master Answer Key'!$B319, 1, 0)</f>
        <v>1</v>
      </c>
      <c r="N317">
        <f>IF('ALL-Students'!N320='Master Answer Key'!$B319, 1, 0)</f>
        <v>0</v>
      </c>
      <c r="O317">
        <f>IF('ALL-Students'!O320='Master Answer Key'!$B319, 1, 0)</f>
        <v>0</v>
      </c>
      <c r="P317">
        <f>IF('ALL-Students'!P320='Master Answer Key'!$B319, 1, 0)</f>
        <v>1</v>
      </c>
      <c r="Q317">
        <f>IF('ALL-Students'!Q320='Master Answer Key'!$B319, 1, 0)</f>
        <v>1</v>
      </c>
      <c r="R317">
        <f>IF('ALL-Students'!R320='Master Answer Key'!$B319, 1, 0)</f>
        <v>0</v>
      </c>
      <c r="S317">
        <f>IF('ALL-Students'!S320='Master Answer Key'!$B319, 1, 0)</f>
        <v>0</v>
      </c>
      <c r="T317">
        <f>IF('ALL-Students'!T320='Master Answer Key'!$B319, 1, 0)</f>
        <v>1</v>
      </c>
      <c r="U317">
        <f>IF('ALL-Students'!U320='Master Answer Key'!$B319, 1, 0)</f>
        <v>1</v>
      </c>
      <c r="V317">
        <f>IF('ALL-Students'!V320='Master Answer Key'!$B319, 1, 0)</f>
        <v>1</v>
      </c>
      <c r="W317">
        <f>IF('ALL-Students'!W320='Master Answer Key'!$B319, 1, 0)</f>
        <v>0</v>
      </c>
      <c r="X317">
        <f>IF('ALL-Students'!X320='Master Answer Key'!$B319, 1, 0)</f>
        <v>0</v>
      </c>
      <c r="Y317">
        <f>IF('ALL-Students'!Y320='Master Answer Key'!$B319, 1, 0)</f>
        <v>0</v>
      </c>
      <c r="Z317">
        <f>IF('ALL-Students'!Z320='Master Answer Key'!$B319, 1, 0)</f>
        <v>0</v>
      </c>
      <c r="AA317">
        <f>IF('ALL-Students'!AA320='Master Answer Key'!$B319, 1, 0)</f>
        <v>1</v>
      </c>
      <c r="AB317">
        <f>IF('ALL-Students'!AB320='Master Answer Key'!$B319, 1, 0)</f>
        <v>1</v>
      </c>
      <c r="AC317">
        <f>IF('ALL-Students'!AC320='Master Answer Key'!$B319, 1, 0)</f>
        <v>0</v>
      </c>
      <c r="AD317">
        <f>IF('ALL-Students'!AD320='Master Answer Key'!$B319, 1, 0)</f>
        <v>0</v>
      </c>
      <c r="AE317">
        <f>IF('ALL-Students'!AE320='Master Answer Key'!$B319, 1, 0)</f>
        <v>0</v>
      </c>
      <c r="AF317">
        <f>IF('ALL-Students'!AF320='Master Answer Key'!$B319, 1, 0)</f>
        <v>1</v>
      </c>
      <c r="AG317">
        <f>IF('ALL-Students'!AG320='Master Answer Key'!$B319, 1, 0)</f>
        <v>1</v>
      </c>
      <c r="AH317">
        <f>IF('ALL-Students'!AH320='Master Answer Key'!$B319, 1, 0)</f>
        <v>1</v>
      </c>
      <c r="AI317">
        <f>IF('ALL-Students'!AI320='Master Answer Key'!$B319, 1, 0)</f>
        <v>0</v>
      </c>
      <c r="AJ317">
        <f>IF('ALL-Students'!AJ320='Master Answer Key'!$B319, 1, 0)</f>
        <v>1</v>
      </c>
      <c r="AK317">
        <f>IF('ALL-Students'!AK320='Master Answer Key'!$B319, 1, 0)</f>
        <v>1</v>
      </c>
      <c r="AL317">
        <f>IF('ALL-Students'!AL320='Master Answer Key'!$B319, 1, 0)</f>
        <v>0</v>
      </c>
      <c r="AM317">
        <f>IF('ALL-Students'!AM320='Master Answer Key'!$B319, 1, 0)</f>
        <v>0</v>
      </c>
      <c r="AN317">
        <f>IF('ALL-Students'!AN320='Master Answer Key'!$B319, 1, 0)</f>
        <v>0</v>
      </c>
      <c r="AO317">
        <f>IF('ALL-Students'!AO320='Master Answer Key'!$B319, 1, 0)</f>
        <v>1</v>
      </c>
      <c r="AP317">
        <f>IF('ALL-Students'!AP320='Master Answer Key'!$B319, 1, 0)</f>
        <v>1</v>
      </c>
      <c r="AQ317">
        <f>IF('ALL-Students'!AQ320='Master Answer Key'!$B319, 1, 0)</f>
        <v>1</v>
      </c>
      <c r="AR317">
        <f>IF('ALL-Students'!AR320='Master Answer Key'!$B319, 1, 0)</f>
        <v>1</v>
      </c>
      <c r="AS317">
        <f>IF('ALL-Students'!AS320='Master Answer Key'!$B319, 1, 0)</f>
        <v>0</v>
      </c>
      <c r="AT317">
        <f>IF('ALL-Students'!AT320='Master Answer Key'!$B319, 1, 0)</f>
        <v>1</v>
      </c>
      <c r="AU317">
        <f>IF('ALL-Students'!AU320='Master Answer Key'!$B319, 1, 0)</f>
        <v>1</v>
      </c>
      <c r="AV317">
        <f>IF('ALL-Students'!AV320='Master Answer Key'!$B319, 1, 0)</f>
        <v>0</v>
      </c>
      <c r="AW317">
        <f>IF('ALL-Students'!AW320='Master Answer Key'!$B319, 1, 0)</f>
        <v>1</v>
      </c>
      <c r="AX317">
        <f>IF('ALL-Students'!AX320='Master Answer Key'!$B319, 1, 0)</f>
        <v>1</v>
      </c>
      <c r="AY317">
        <f>IF('ALL-Students'!AY320='Master Answer Key'!$B319, 1, 0)</f>
        <v>0</v>
      </c>
      <c r="AZ317">
        <f>IF('ALL-Students'!AZ320='Master Answer Key'!$B319, 1, 0)</f>
        <v>1</v>
      </c>
      <c r="BA317">
        <f>IF('ALL-Students'!BA320='Master Answer Key'!$B319, 1, 0)</f>
        <v>0</v>
      </c>
      <c r="BB317">
        <f>IF('ALL-Students'!BB320='Master Answer Key'!$B319, 1, 0)</f>
        <v>0</v>
      </c>
      <c r="BC317">
        <f>IF('ALL-Students'!BC320='Master Answer Key'!$B319, 1, 0)</f>
        <v>1</v>
      </c>
      <c r="BD317">
        <f>IF('ALL-Students'!BD320='Master Answer Key'!$B319, 1, 0)</f>
        <v>1</v>
      </c>
      <c r="BE317">
        <f>IF('ALL-Students'!BE320='Master Answer Key'!$B319, 1, 0)</f>
        <v>1</v>
      </c>
      <c r="BF317">
        <f>IF('ALL-Students'!BF320='Master Answer Key'!$B319, 1, 0)</f>
        <v>1</v>
      </c>
      <c r="BG317">
        <f>IF('ALL-Students'!BG320='Master Answer Key'!$B319, 1, 0)</f>
        <v>0</v>
      </c>
      <c r="BH317">
        <f>IF('ALL-Students'!BH320='Master Answer Key'!$B319, 1, 0)</f>
        <v>1</v>
      </c>
      <c r="BI317">
        <f>IF('ALL-Students'!BI320='Master Answer Key'!$B319, 1, 0)</f>
        <v>1</v>
      </c>
      <c r="BJ317">
        <f>IF('ALL-Students'!BJ320='Master Answer Key'!$B319, 1, 0)</f>
        <v>1</v>
      </c>
      <c r="BK317">
        <f>IF('ALL-Students'!BK320='Master Answer Key'!$B319, 1, 0)</f>
        <v>0</v>
      </c>
      <c r="BL317">
        <f>IF('ALL-Students'!BL320='Master Answer Key'!$B319, 1, 0)</f>
        <v>1</v>
      </c>
      <c r="BM317">
        <f>IF('ALL-Students'!BM320='Master Answer Key'!$B319, 1, 0)</f>
        <v>1</v>
      </c>
      <c r="BN317">
        <f>IF('ALL-Students'!BN320='Master Answer Key'!$B319, 1, 0)</f>
        <v>1</v>
      </c>
      <c r="BO317">
        <f>IF('ALL-Students'!BO320='Master Answer Key'!$B319, 1, 0)</f>
        <v>1</v>
      </c>
      <c r="BP317">
        <f>IF('ALL-Students'!BP320='Master Answer Key'!$B319, 1, 0)</f>
        <v>1</v>
      </c>
      <c r="BQ317">
        <f>IF('ALL-Students'!BQ320='Master Answer Key'!$B319, 1, 0)</f>
        <v>1</v>
      </c>
      <c r="BR317">
        <f>IF('ALL-Students'!BR320='Master Answer Key'!$B319, 1, 0)</f>
        <v>1</v>
      </c>
      <c r="BS317">
        <f>IF('ALL-Students'!BS320='Master Answer Key'!$B319, 1, 0)</f>
        <v>0</v>
      </c>
      <c r="BT317">
        <f>IF('ALL-Students'!BT320='Master Answer Key'!$B319, 1, 0)</f>
        <v>1</v>
      </c>
      <c r="BU317">
        <f>IF('ALL-Students'!BU320='Master Answer Key'!$B319, 1, 0)</f>
        <v>1</v>
      </c>
      <c r="BV317">
        <f>IF('ALL-Students'!BV320='Master Answer Key'!$B319, 1, 0)</f>
        <v>0</v>
      </c>
      <c r="BW317">
        <f>IF('ALL-Students'!BW320='Master Answer Key'!$B319, 1, 0)</f>
        <v>1</v>
      </c>
      <c r="BX317">
        <f>IF('ALL-Students'!BX320='Master Answer Key'!$B319, 1, 0)</f>
        <v>1</v>
      </c>
      <c r="BY317">
        <f>IF('ALL-Students'!BY320='Master Answer Key'!$B319, 1, 0)</f>
        <v>1</v>
      </c>
      <c r="BZ317">
        <f>IF('ALL-Students'!BZ320='Master Answer Key'!$B319, 1, 0)</f>
        <v>1</v>
      </c>
      <c r="CA317">
        <f>IF('ALL-Students'!CA320='Master Answer Key'!$B319, 1, 0)</f>
        <v>1</v>
      </c>
      <c r="CB317">
        <f>IF('ALL-Students'!CB320='Master Answer Key'!$B319, 1, 0)</f>
        <v>0</v>
      </c>
      <c r="CC317">
        <f>IF('ALL-Students'!CC320='Master Answer Key'!$B319, 1, 0)</f>
        <v>1</v>
      </c>
    </row>
    <row r="318">
      <c r="A318" s="5" t="s">
        <v>422</v>
      </c>
      <c r="B318">
        <f>IF('ALL-Students'!B321='Master Answer Key'!$B320, 1, 0)</f>
        <v>1</v>
      </c>
      <c r="C318">
        <f>IF('ALL-Students'!C321='Master Answer Key'!$B320, 1, 0)</f>
        <v>1</v>
      </c>
      <c r="D318">
        <f>IF('ALL-Students'!D321='Master Answer Key'!$B320, 1, 0)</f>
        <v>0</v>
      </c>
      <c r="E318">
        <f>IF('ALL-Students'!E321='Master Answer Key'!$B320, 1, 0)</f>
        <v>1</v>
      </c>
      <c r="F318">
        <f>IF('ALL-Students'!F321='Master Answer Key'!$B320, 1, 0)</f>
        <v>1</v>
      </c>
      <c r="G318">
        <f>IF('ALL-Students'!G321='Master Answer Key'!$B320, 1, 0)</f>
        <v>0</v>
      </c>
      <c r="H318">
        <f>IF('ALL-Students'!H321='Master Answer Key'!$B320, 1, 0)</f>
        <v>1</v>
      </c>
      <c r="I318">
        <f>IF('ALL-Students'!I321='Master Answer Key'!$B320, 1, 0)</f>
        <v>1</v>
      </c>
      <c r="J318">
        <f>IF('ALL-Students'!J321='Master Answer Key'!$B320, 1, 0)</f>
        <v>1</v>
      </c>
      <c r="K318">
        <f>IF('ALL-Students'!K321='Master Answer Key'!$B320, 1, 0)</f>
        <v>1</v>
      </c>
      <c r="L318">
        <f>IF('ALL-Students'!L321='Master Answer Key'!$B320, 1, 0)</f>
        <v>1</v>
      </c>
      <c r="M318">
        <f>IF('ALL-Students'!M321='Master Answer Key'!$B320, 1, 0)</f>
        <v>1</v>
      </c>
      <c r="N318">
        <f>IF('ALL-Students'!N321='Master Answer Key'!$B320, 1, 0)</f>
        <v>1</v>
      </c>
      <c r="O318">
        <f>IF('ALL-Students'!O321='Master Answer Key'!$B320, 1, 0)</f>
        <v>1</v>
      </c>
      <c r="P318">
        <f>IF('ALL-Students'!P321='Master Answer Key'!$B320, 1, 0)</f>
        <v>1</v>
      </c>
      <c r="Q318">
        <f>IF('ALL-Students'!Q321='Master Answer Key'!$B320, 1, 0)</f>
        <v>0</v>
      </c>
      <c r="R318">
        <f>IF('ALL-Students'!R321='Master Answer Key'!$B320, 1, 0)</f>
        <v>1</v>
      </c>
      <c r="S318">
        <f>IF('ALL-Students'!S321='Master Answer Key'!$B320, 1, 0)</f>
        <v>0</v>
      </c>
      <c r="T318">
        <f>IF('ALL-Students'!T321='Master Answer Key'!$B320, 1, 0)</f>
        <v>1</v>
      </c>
      <c r="U318">
        <f>IF('ALL-Students'!U321='Master Answer Key'!$B320, 1, 0)</f>
        <v>1</v>
      </c>
      <c r="V318">
        <f>IF('ALL-Students'!V321='Master Answer Key'!$B320, 1, 0)</f>
        <v>1</v>
      </c>
      <c r="W318">
        <f>IF('ALL-Students'!W321='Master Answer Key'!$B320, 1, 0)</f>
        <v>0</v>
      </c>
      <c r="X318">
        <f>IF('ALL-Students'!X321='Master Answer Key'!$B320, 1, 0)</f>
        <v>1</v>
      </c>
      <c r="Y318">
        <f>IF('ALL-Students'!Y321='Master Answer Key'!$B320, 1, 0)</f>
        <v>0</v>
      </c>
      <c r="Z318">
        <f>IF('ALL-Students'!Z321='Master Answer Key'!$B320, 1, 0)</f>
        <v>0</v>
      </c>
      <c r="AA318">
        <f>IF('ALL-Students'!AA321='Master Answer Key'!$B320, 1, 0)</f>
        <v>1</v>
      </c>
      <c r="AB318">
        <f>IF('ALL-Students'!AB321='Master Answer Key'!$B320, 1, 0)</f>
        <v>1</v>
      </c>
      <c r="AC318">
        <f>IF('ALL-Students'!AC321='Master Answer Key'!$B320, 1, 0)</f>
        <v>0</v>
      </c>
      <c r="AD318">
        <f>IF('ALL-Students'!AD321='Master Answer Key'!$B320, 1, 0)</f>
        <v>1</v>
      </c>
      <c r="AE318">
        <f>IF('ALL-Students'!AE321='Master Answer Key'!$B320, 1, 0)</f>
        <v>0</v>
      </c>
      <c r="AF318">
        <f>IF('ALL-Students'!AF321='Master Answer Key'!$B320, 1, 0)</f>
        <v>0</v>
      </c>
      <c r="AG318">
        <f>IF('ALL-Students'!AG321='Master Answer Key'!$B320, 1, 0)</f>
        <v>1</v>
      </c>
      <c r="AH318">
        <f>IF('ALL-Students'!AH321='Master Answer Key'!$B320, 1, 0)</f>
        <v>1</v>
      </c>
      <c r="AI318">
        <f>IF('ALL-Students'!AI321='Master Answer Key'!$B320, 1, 0)</f>
        <v>1</v>
      </c>
      <c r="AJ318">
        <f>IF('ALL-Students'!AJ321='Master Answer Key'!$B320, 1, 0)</f>
        <v>1</v>
      </c>
      <c r="AK318">
        <f>IF('ALL-Students'!AK321='Master Answer Key'!$B320, 1, 0)</f>
        <v>1</v>
      </c>
      <c r="AL318">
        <f>IF('ALL-Students'!AL321='Master Answer Key'!$B320, 1, 0)</f>
        <v>0</v>
      </c>
      <c r="AM318">
        <f>IF('ALL-Students'!AM321='Master Answer Key'!$B320, 1, 0)</f>
        <v>1</v>
      </c>
      <c r="AN318">
        <f>IF('ALL-Students'!AN321='Master Answer Key'!$B320, 1, 0)</f>
        <v>0</v>
      </c>
      <c r="AO318">
        <f>IF('ALL-Students'!AO321='Master Answer Key'!$B320, 1, 0)</f>
        <v>1</v>
      </c>
      <c r="AP318">
        <f>IF('ALL-Students'!AP321='Master Answer Key'!$B320, 1, 0)</f>
        <v>1</v>
      </c>
      <c r="AQ318">
        <f>IF('ALL-Students'!AQ321='Master Answer Key'!$B320, 1, 0)</f>
        <v>0</v>
      </c>
      <c r="AR318">
        <f>IF('ALL-Students'!AR321='Master Answer Key'!$B320, 1, 0)</f>
        <v>1</v>
      </c>
      <c r="AS318">
        <f>IF('ALL-Students'!AS321='Master Answer Key'!$B320, 1, 0)</f>
        <v>0</v>
      </c>
      <c r="AT318">
        <f>IF('ALL-Students'!AT321='Master Answer Key'!$B320, 1, 0)</f>
        <v>1</v>
      </c>
      <c r="AU318">
        <f>IF('ALL-Students'!AU321='Master Answer Key'!$B320, 1, 0)</f>
        <v>1</v>
      </c>
      <c r="AV318">
        <f>IF('ALL-Students'!AV321='Master Answer Key'!$B320, 1, 0)</f>
        <v>0</v>
      </c>
      <c r="AW318">
        <f>IF('ALL-Students'!AW321='Master Answer Key'!$B320, 1, 0)</f>
        <v>1</v>
      </c>
      <c r="AX318">
        <f>IF('ALL-Students'!AX321='Master Answer Key'!$B320, 1, 0)</f>
        <v>0</v>
      </c>
      <c r="AY318">
        <f>IF('ALL-Students'!AY321='Master Answer Key'!$B320, 1, 0)</f>
        <v>1</v>
      </c>
      <c r="AZ318">
        <f>IF('ALL-Students'!AZ321='Master Answer Key'!$B320, 1, 0)</f>
        <v>1</v>
      </c>
      <c r="BA318">
        <f>IF('ALL-Students'!BA321='Master Answer Key'!$B320, 1, 0)</f>
        <v>1</v>
      </c>
      <c r="BB318">
        <f>IF('ALL-Students'!BB321='Master Answer Key'!$B320, 1, 0)</f>
        <v>1</v>
      </c>
      <c r="BC318">
        <f>IF('ALL-Students'!BC321='Master Answer Key'!$B320, 1, 0)</f>
        <v>1</v>
      </c>
      <c r="BD318">
        <f>IF('ALL-Students'!BD321='Master Answer Key'!$B320, 1, 0)</f>
        <v>1</v>
      </c>
      <c r="BE318">
        <f>IF('ALL-Students'!BE321='Master Answer Key'!$B320, 1, 0)</f>
        <v>1</v>
      </c>
      <c r="BF318">
        <f>IF('ALL-Students'!BF321='Master Answer Key'!$B320, 1, 0)</f>
        <v>1</v>
      </c>
      <c r="BG318">
        <f>IF('ALL-Students'!BG321='Master Answer Key'!$B320, 1, 0)</f>
        <v>1</v>
      </c>
      <c r="BH318">
        <f>IF('ALL-Students'!BH321='Master Answer Key'!$B320, 1, 0)</f>
        <v>1</v>
      </c>
      <c r="BI318">
        <f>IF('ALL-Students'!BI321='Master Answer Key'!$B320, 1, 0)</f>
        <v>1</v>
      </c>
      <c r="BJ318">
        <f>IF('ALL-Students'!BJ321='Master Answer Key'!$B320, 1, 0)</f>
        <v>1</v>
      </c>
      <c r="BK318">
        <f>IF('ALL-Students'!BK321='Master Answer Key'!$B320, 1, 0)</f>
        <v>1</v>
      </c>
      <c r="BL318">
        <f>IF('ALL-Students'!BL321='Master Answer Key'!$B320, 1, 0)</f>
        <v>1</v>
      </c>
      <c r="BM318">
        <f>IF('ALL-Students'!BM321='Master Answer Key'!$B320, 1, 0)</f>
        <v>1</v>
      </c>
      <c r="BN318">
        <f>IF('ALL-Students'!BN321='Master Answer Key'!$B320, 1, 0)</f>
        <v>1</v>
      </c>
      <c r="BO318">
        <f>IF('ALL-Students'!BO321='Master Answer Key'!$B320, 1, 0)</f>
        <v>1</v>
      </c>
      <c r="BP318">
        <f>IF('ALL-Students'!BP321='Master Answer Key'!$B320, 1, 0)</f>
        <v>1</v>
      </c>
      <c r="BQ318">
        <f>IF('ALL-Students'!BQ321='Master Answer Key'!$B320, 1, 0)</f>
        <v>1</v>
      </c>
      <c r="BR318">
        <f>IF('ALL-Students'!BR321='Master Answer Key'!$B320, 1, 0)</f>
        <v>1</v>
      </c>
      <c r="BS318">
        <f>IF('ALL-Students'!BS321='Master Answer Key'!$B320, 1, 0)</f>
        <v>1</v>
      </c>
      <c r="BT318">
        <f>IF('ALL-Students'!BT321='Master Answer Key'!$B320, 1, 0)</f>
        <v>0</v>
      </c>
      <c r="BU318">
        <f>IF('ALL-Students'!BU321='Master Answer Key'!$B320, 1, 0)</f>
        <v>1</v>
      </c>
      <c r="BV318">
        <f>IF('ALL-Students'!BV321='Master Answer Key'!$B320, 1, 0)</f>
        <v>1</v>
      </c>
      <c r="BW318">
        <f>IF('ALL-Students'!BW321='Master Answer Key'!$B320, 1, 0)</f>
        <v>1</v>
      </c>
      <c r="BX318">
        <f>IF('ALL-Students'!BX321='Master Answer Key'!$B320, 1, 0)</f>
        <v>1</v>
      </c>
      <c r="BY318">
        <f>IF('ALL-Students'!BY321='Master Answer Key'!$B320, 1, 0)</f>
        <v>1</v>
      </c>
      <c r="BZ318">
        <f>IF('ALL-Students'!BZ321='Master Answer Key'!$B320, 1, 0)</f>
        <v>1</v>
      </c>
      <c r="CA318">
        <f>IF('ALL-Students'!CA321='Master Answer Key'!$B320, 1, 0)</f>
        <v>1</v>
      </c>
      <c r="CB318">
        <f>IF('ALL-Students'!CB321='Master Answer Key'!$B320, 1, 0)</f>
        <v>1</v>
      </c>
      <c r="CC318">
        <f>IF('ALL-Students'!CC321='Master Answer Key'!$B320, 1, 0)</f>
        <v>1</v>
      </c>
    </row>
    <row r="319">
      <c r="A319" s="5" t="s">
        <v>423</v>
      </c>
      <c r="B319">
        <f>IF('ALL-Students'!B322='Master Answer Key'!$B321, 1, 0)</f>
        <v>1</v>
      </c>
      <c r="C319">
        <f>IF('ALL-Students'!C322='Master Answer Key'!$B321, 1, 0)</f>
        <v>0</v>
      </c>
      <c r="D319">
        <f>IF('ALL-Students'!D322='Master Answer Key'!$B321, 1, 0)</f>
        <v>1</v>
      </c>
      <c r="E319">
        <f>IF('ALL-Students'!E322='Master Answer Key'!$B321, 1, 0)</f>
        <v>1</v>
      </c>
      <c r="F319">
        <f>IF('ALL-Students'!F322='Master Answer Key'!$B321, 1, 0)</f>
        <v>0</v>
      </c>
      <c r="G319">
        <f>IF('ALL-Students'!G322='Master Answer Key'!$B321, 1, 0)</f>
        <v>0</v>
      </c>
      <c r="H319">
        <f>IF('ALL-Students'!H322='Master Answer Key'!$B321, 1, 0)</f>
        <v>0</v>
      </c>
      <c r="I319">
        <f>IF('ALL-Students'!I322='Master Answer Key'!$B321, 1, 0)</f>
        <v>0</v>
      </c>
      <c r="J319">
        <f>IF('ALL-Students'!J322='Master Answer Key'!$B321, 1, 0)</f>
        <v>0</v>
      </c>
      <c r="K319">
        <f>IF('ALL-Students'!K322='Master Answer Key'!$B321, 1, 0)</f>
        <v>1</v>
      </c>
      <c r="L319">
        <f>IF('ALL-Students'!L322='Master Answer Key'!$B321, 1, 0)</f>
        <v>0</v>
      </c>
      <c r="M319">
        <f>IF('ALL-Students'!M322='Master Answer Key'!$B321, 1, 0)</f>
        <v>1</v>
      </c>
      <c r="N319">
        <f>IF('ALL-Students'!N322='Master Answer Key'!$B321, 1, 0)</f>
        <v>0</v>
      </c>
      <c r="O319">
        <f>IF('ALL-Students'!O322='Master Answer Key'!$B321, 1, 0)</f>
        <v>0</v>
      </c>
      <c r="P319">
        <f>IF('ALL-Students'!P322='Master Answer Key'!$B321, 1, 0)</f>
        <v>1</v>
      </c>
      <c r="Q319">
        <f>IF('ALL-Students'!Q322='Master Answer Key'!$B321, 1, 0)</f>
        <v>0</v>
      </c>
      <c r="R319">
        <f>IF('ALL-Students'!R322='Master Answer Key'!$B321, 1, 0)</f>
        <v>0</v>
      </c>
      <c r="S319">
        <f>IF('ALL-Students'!S322='Master Answer Key'!$B321, 1, 0)</f>
        <v>1</v>
      </c>
      <c r="T319">
        <f>IF('ALL-Students'!T322='Master Answer Key'!$B321, 1, 0)</f>
        <v>1</v>
      </c>
      <c r="U319">
        <f>IF('ALL-Students'!U322='Master Answer Key'!$B321, 1, 0)</f>
        <v>1</v>
      </c>
      <c r="V319">
        <f>IF('ALL-Students'!V322='Master Answer Key'!$B321, 1, 0)</f>
        <v>1</v>
      </c>
      <c r="W319">
        <f>IF('ALL-Students'!W322='Master Answer Key'!$B321, 1, 0)</f>
        <v>0</v>
      </c>
      <c r="X319">
        <f>IF('ALL-Students'!X322='Master Answer Key'!$B321, 1, 0)</f>
        <v>1</v>
      </c>
      <c r="Y319">
        <f>IF('ALL-Students'!Y322='Master Answer Key'!$B321, 1, 0)</f>
        <v>0</v>
      </c>
      <c r="Z319">
        <f>IF('ALL-Students'!Z322='Master Answer Key'!$B321, 1, 0)</f>
        <v>0</v>
      </c>
      <c r="AA319">
        <f>IF('ALL-Students'!AA322='Master Answer Key'!$B321, 1, 0)</f>
        <v>0</v>
      </c>
      <c r="AB319">
        <f>IF('ALL-Students'!AB322='Master Answer Key'!$B321, 1, 0)</f>
        <v>0</v>
      </c>
      <c r="AC319">
        <f>IF('ALL-Students'!AC322='Master Answer Key'!$B321, 1, 0)</f>
        <v>0</v>
      </c>
      <c r="AD319">
        <f>IF('ALL-Students'!AD322='Master Answer Key'!$B321, 1, 0)</f>
        <v>0</v>
      </c>
      <c r="AE319">
        <f>IF('ALL-Students'!AE322='Master Answer Key'!$B321, 1, 0)</f>
        <v>0</v>
      </c>
      <c r="AF319">
        <f>IF('ALL-Students'!AF322='Master Answer Key'!$B321, 1, 0)</f>
        <v>1</v>
      </c>
      <c r="AG319">
        <f>IF('ALL-Students'!AG322='Master Answer Key'!$B321, 1, 0)</f>
        <v>1</v>
      </c>
      <c r="AH319">
        <f>IF('ALL-Students'!AH322='Master Answer Key'!$B321, 1, 0)</f>
        <v>1</v>
      </c>
      <c r="AI319">
        <f>IF('ALL-Students'!AI322='Master Answer Key'!$B321, 1, 0)</f>
        <v>1</v>
      </c>
      <c r="AJ319">
        <f>IF('ALL-Students'!AJ322='Master Answer Key'!$B321, 1, 0)</f>
        <v>1</v>
      </c>
      <c r="AK319">
        <f>IF('ALL-Students'!AK322='Master Answer Key'!$B321, 1, 0)</f>
        <v>1</v>
      </c>
      <c r="AL319">
        <f>IF('ALL-Students'!AL322='Master Answer Key'!$B321, 1, 0)</f>
        <v>0</v>
      </c>
      <c r="AM319">
        <f>IF('ALL-Students'!AM322='Master Answer Key'!$B321, 1, 0)</f>
        <v>0</v>
      </c>
      <c r="AN319">
        <f>IF('ALL-Students'!AN322='Master Answer Key'!$B321, 1, 0)</f>
        <v>0</v>
      </c>
      <c r="AO319">
        <f>IF('ALL-Students'!AO322='Master Answer Key'!$B321, 1, 0)</f>
        <v>1</v>
      </c>
      <c r="AP319">
        <f>IF('ALL-Students'!AP322='Master Answer Key'!$B321, 1, 0)</f>
        <v>1</v>
      </c>
      <c r="AQ319">
        <f>IF('ALL-Students'!AQ322='Master Answer Key'!$B321, 1, 0)</f>
        <v>1</v>
      </c>
      <c r="AR319">
        <f>IF('ALL-Students'!AR322='Master Answer Key'!$B321, 1, 0)</f>
        <v>1</v>
      </c>
      <c r="AS319">
        <f>IF('ALL-Students'!AS322='Master Answer Key'!$B321, 1, 0)</f>
        <v>0</v>
      </c>
      <c r="AT319">
        <f>IF('ALL-Students'!AT322='Master Answer Key'!$B321, 1, 0)</f>
        <v>0</v>
      </c>
      <c r="AU319">
        <f>IF('ALL-Students'!AU322='Master Answer Key'!$B321, 1, 0)</f>
        <v>1</v>
      </c>
      <c r="AV319">
        <f>IF('ALL-Students'!AV322='Master Answer Key'!$B321, 1, 0)</f>
        <v>0</v>
      </c>
      <c r="AW319">
        <f>IF('ALL-Students'!AW322='Master Answer Key'!$B321, 1, 0)</f>
        <v>1</v>
      </c>
      <c r="AX319">
        <f>IF('ALL-Students'!AX322='Master Answer Key'!$B321, 1, 0)</f>
        <v>1</v>
      </c>
      <c r="AY319">
        <f>IF('ALL-Students'!AY322='Master Answer Key'!$B321, 1, 0)</f>
        <v>1</v>
      </c>
      <c r="AZ319">
        <f>IF('ALL-Students'!AZ322='Master Answer Key'!$B321, 1, 0)</f>
        <v>1</v>
      </c>
      <c r="BA319">
        <f>IF('ALL-Students'!BA322='Master Answer Key'!$B321, 1, 0)</f>
        <v>0</v>
      </c>
      <c r="BB319">
        <f>IF('ALL-Students'!BB322='Master Answer Key'!$B321, 1, 0)</f>
        <v>0</v>
      </c>
      <c r="BC319">
        <f>IF('ALL-Students'!BC322='Master Answer Key'!$B321, 1, 0)</f>
        <v>1</v>
      </c>
      <c r="BD319">
        <f>IF('ALL-Students'!BD322='Master Answer Key'!$B321, 1, 0)</f>
        <v>1</v>
      </c>
      <c r="BE319">
        <f>IF('ALL-Students'!BE322='Master Answer Key'!$B321, 1, 0)</f>
        <v>1</v>
      </c>
      <c r="BF319">
        <f>IF('ALL-Students'!BF322='Master Answer Key'!$B321, 1, 0)</f>
        <v>1</v>
      </c>
      <c r="BG319">
        <f>IF('ALL-Students'!BG322='Master Answer Key'!$B321, 1, 0)</f>
        <v>1</v>
      </c>
      <c r="BH319">
        <f>IF('ALL-Students'!BH322='Master Answer Key'!$B321, 1, 0)</f>
        <v>1</v>
      </c>
      <c r="BI319">
        <f>IF('ALL-Students'!BI322='Master Answer Key'!$B321, 1, 0)</f>
        <v>1</v>
      </c>
      <c r="BJ319">
        <f>IF('ALL-Students'!BJ322='Master Answer Key'!$B321, 1, 0)</f>
        <v>1</v>
      </c>
      <c r="BK319">
        <f>IF('ALL-Students'!BK322='Master Answer Key'!$B321, 1, 0)</f>
        <v>0</v>
      </c>
      <c r="BL319">
        <f>IF('ALL-Students'!BL322='Master Answer Key'!$B321, 1, 0)</f>
        <v>1</v>
      </c>
      <c r="BM319">
        <f>IF('ALL-Students'!BM322='Master Answer Key'!$B321, 1, 0)</f>
        <v>1</v>
      </c>
      <c r="BN319">
        <f>IF('ALL-Students'!BN322='Master Answer Key'!$B321, 1, 0)</f>
        <v>1</v>
      </c>
      <c r="BO319">
        <f>IF('ALL-Students'!BO322='Master Answer Key'!$B321, 1, 0)</f>
        <v>0</v>
      </c>
      <c r="BP319">
        <f>IF('ALL-Students'!BP322='Master Answer Key'!$B321, 1, 0)</f>
        <v>1</v>
      </c>
      <c r="BQ319">
        <f>IF('ALL-Students'!BQ322='Master Answer Key'!$B321, 1, 0)</f>
        <v>1</v>
      </c>
      <c r="BR319">
        <f>IF('ALL-Students'!BR322='Master Answer Key'!$B321, 1, 0)</f>
        <v>1</v>
      </c>
      <c r="BS319">
        <f>IF('ALL-Students'!BS322='Master Answer Key'!$B321, 1, 0)</f>
        <v>1</v>
      </c>
      <c r="BT319">
        <f>IF('ALL-Students'!BT322='Master Answer Key'!$B321, 1, 0)</f>
        <v>0</v>
      </c>
      <c r="BU319">
        <f>IF('ALL-Students'!BU322='Master Answer Key'!$B321, 1, 0)</f>
        <v>1</v>
      </c>
      <c r="BV319">
        <f>IF('ALL-Students'!BV322='Master Answer Key'!$B321, 1, 0)</f>
        <v>0</v>
      </c>
      <c r="BW319">
        <f>IF('ALL-Students'!BW322='Master Answer Key'!$B321, 1, 0)</f>
        <v>0</v>
      </c>
      <c r="BX319">
        <f>IF('ALL-Students'!BX322='Master Answer Key'!$B321, 1, 0)</f>
        <v>1</v>
      </c>
      <c r="BY319">
        <f>IF('ALL-Students'!BY322='Master Answer Key'!$B321, 1, 0)</f>
        <v>1</v>
      </c>
      <c r="BZ319">
        <f>IF('ALL-Students'!BZ322='Master Answer Key'!$B321, 1, 0)</f>
        <v>0</v>
      </c>
      <c r="CA319">
        <f>IF('ALL-Students'!CA322='Master Answer Key'!$B321, 1, 0)</f>
        <v>1</v>
      </c>
      <c r="CB319">
        <f>IF('ALL-Students'!CB322='Master Answer Key'!$B321, 1, 0)</f>
        <v>1</v>
      </c>
      <c r="CC319">
        <f>IF('ALL-Students'!CC322='Master Answer Key'!$B321, 1, 0)</f>
        <v>1</v>
      </c>
    </row>
    <row r="320">
      <c r="A320" s="5" t="s">
        <v>424</v>
      </c>
      <c r="B320">
        <f>IF('ALL-Students'!B323='Master Answer Key'!$B322, 1, 0)</f>
        <v>1</v>
      </c>
      <c r="C320">
        <f>IF('ALL-Students'!C323='Master Answer Key'!$B322, 1, 0)</f>
        <v>1</v>
      </c>
      <c r="D320">
        <f>IF('ALL-Students'!D323='Master Answer Key'!$B322, 1, 0)</f>
        <v>1</v>
      </c>
      <c r="E320">
        <f>IF('ALL-Students'!E323='Master Answer Key'!$B322, 1, 0)</f>
        <v>1</v>
      </c>
      <c r="F320">
        <f>IF('ALL-Students'!F323='Master Answer Key'!$B322, 1, 0)</f>
        <v>1</v>
      </c>
      <c r="G320">
        <f>IF('ALL-Students'!G323='Master Answer Key'!$B322, 1, 0)</f>
        <v>0</v>
      </c>
      <c r="H320">
        <f>IF('ALL-Students'!H323='Master Answer Key'!$B322, 1, 0)</f>
        <v>1</v>
      </c>
      <c r="I320">
        <f>IF('ALL-Students'!I323='Master Answer Key'!$B322, 1, 0)</f>
        <v>0</v>
      </c>
      <c r="J320">
        <f>IF('ALL-Students'!J323='Master Answer Key'!$B322, 1, 0)</f>
        <v>1</v>
      </c>
      <c r="K320">
        <f>IF('ALL-Students'!K323='Master Answer Key'!$B322, 1, 0)</f>
        <v>0</v>
      </c>
      <c r="L320">
        <f>IF('ALL-Students'!L323='Master Answer Key'!$B322, 1, 0)</f>
        <v>1</v>
      </c>
      <c r="M320">
        <f>IF('ALL-Students'!M323='Master Answer Key'!$B322, 1, 0)</f>
        <v>1</v>
      </c>
      <c r="N320">
        <f>IF('ALL-Students'!N323='Master Answer Key'!$B322, 1, 0)</f>
        <v>1</v>
      </c>
      <c r="O320">
        <f>IF('ALL-Students'!O323='Master Answer Key'!$B322, 1, 0)</f>
        <v>0</v>
      </c>
      <c r="P320">
        <f>IF('ALL-Students'!P323='Master Answer Key'!$B322, 1, 0)</f>
        <v>1</v>
      </c>
      <c r="Q320">
        <f>IF('ALL-Students'!Q323='Master Answer Key'!$B322, 1, 0)</f>
        <v>1</v>
      </c>
      <c r="R320">
        <f>IF('ALL-Students'!R323='Master Answer Key'!$B322, 1, 0)</f>
        <v>1</v>
      </c>
      <c r="S320">
        <f>IF('ALL-Students'!S323='Master Answer Key'!$B322, 1, 0)</f>
        <v>0</v>
      </c>
      <c r="T320">
        <f>IF('ALL-Students'!T323='Master Answer Key'!$B322, 1, 0)</f>
        <v>1</v>
      </c>
      <c r="U320">
        <f>IF('ALL-Students'!U323='Master Answer Key'!$B322, 1, 0)</f>
        <v>1</v>
      </c>
      <c r="V320">
        <f>IF('ALL-Students'!V323='Master Answer Key'!$B322, 1, 0)</f>
        <v>1</v>
      </c>
      <c r="W320">
        <f>IF('ALL-Students'!W323='Master Answer Key'!$B322, 1, 0)</f>
        <v>0</v>
      </c>
      <c r="X320">
        <f>IF('ALL-Students'!X323='Master Answer Key'!$B322, 1, 0)</f>
        <v>0</v>
      </c>
      <c r="Y320">
        <f>IF('ALL-Students'!Y323='Master Answer Key'!$B322, 1, 0)</f>
        <v>0</v>
      </c>
      <c r="Z320">
        <f>IF('ALL-Students'!Z323='Master Answer Key'!$B322, 1, 0)</f>
        <v>0</v>
      </c>
      <c r="AA320">
        <f>IF('ALL-Students'!AA323='Master Answer Key'!$B322, 1, 0)</f>
        <v>1</v>
      </c>
      <c r="AB320">
        <f>IF('ALL-Students'!AB323='Master Answer Key'!$B322, 1, 0)</f>
        <v>1</v>
      </c>
      <c r="AC320">
        <f>IF('ALL-Students'!AC323='Master Answer Key'!$B322, 1, 0)</f>
        <v>0</v>
      </c>
      <c r="AD320">
        <f>IF('ALL-Students'!AD323='Master Answer Key'!$B322, 1, 0)</f>
        <v>1</v>
      </c>
      <c r="AE320">
        <f>IF('ALL-Students'!AE323='Master Answer Key'!$B322, 1, 0)</f>
        <v>0</v>
      </c>
      <c r="AF320">
        <f>IF('ALL-Students'!AF323='Master Answer Key'!$B322, 1, 0)</f>
        <v>0</v>
      </c>
      <c r="AG320">
        <f>IF('ALL-Students'!AG323='Master Answer Key'!$B322, 1, 0)</f>
        <v>1</v>
      </c>
      <c r="AH320">
        <f>IF('ALL-Students'!AH323='Master Answer Key'!$B322, 1, 0)</f>
        <v>1</v>
      </c>
      <c r="AI320">
        <f>IF('ALL-Students'!AI323='Master Answer Key'!$B322, 1, 0)</f>
        <v>1</v>
      </c>
      <c r="AJ320">
        <f>IF('ALL-Students'!AJ323='Master Answer Key'!$B322, 1, 0)</f>
        <v>1</v>
      </c>
      <c r="AK320">
        <f>IF('ALL-Students'!AK323='Master Answer Key'!$B322, 1, 0)</f>
        <v>1</v>
      </c>
      <c r="AL320">
        <f>IF('ALL-Students'!AL323='Master Answer Key'!$B322, 1, 0)</f>
        <v>0</v>
      </c>
      <c r="AM320">
        <f>IF('ALL-Students'!AM323='Master Answer Key'!$B322, 1, 0)</f>
        <v>1</v>
      </c>
      <c r="AN320">
        <f>IF('ALL-Students'!AN323='Master Answer Key'!$B322, 1, 0)</f>
        <v>0</v>
      </c>
      <c r="AO320">
        <f>IF('ALL-Students'!AO323='Master Answer Key'!$B322, 1, 0)</f>
        <v>1</v>
      </c>
      <c r="AP320">
        <f>IF('ALL-Students'!AP323='Master Answer Key'!$B322, 1, 0)</f>
        <v>1</v>
      </c>
      <c r="AQ320">
        <f>IF('ALL-Students'!AQ323='Master Answer Key'!$B322, 1, 0)</f>
        <v>1</v>
      </c>
      <c r="AR320">
        <f>IF('ALL-Students'!AR323='Master Answer Key'!$B322, 1, 0)</f>
        <v>1</v>
      </c>
      <c r="AS320">
        <f>IF('ALL-Students'!AS323='Master Answer Key'!$B322, 1, 0)</f>
        <v>0</v>
      </c>
      <c r="AT320">
        <f>IF('ALL-Students'!AT323='Master Answer Key'!$B322, 1, 0)</f>
        <v>1</v>
      </c>
      <c r="AU320">
        <f>IF('ALL-Students'!AU323='Master Answer Key'!$B322, 1, 0)</f>
        <v>1</v>
      </c>
      <c r="AV320">
        <f>IF('ALL-Students'!AV323='Master Answer Key'!$B322, 1, 0)</f>
        <v>0</v>
      </c>
      <c r="AW320">
        <f>IF('ALL-Students'!AW323='Master Answer Key'!$B322, 1, 0)</f>
        <v>1</v>
      </c>
      <c r="AX320">
        <f>IF('ALL-Students'!AX323='Master Answer Key'!$B322, 1, 0)</f>
        <v>1</v>
      </c>
      <c r="AY320">
        <f>IF('ALL-Students'!AY323='Master Answer Key'!$B322, 1, 0)</f>
        <v>1</v>
      </c>
      <c r="AZ320">
        <f>IF('ALL-Students'!AZ323='Master Answer Key'!$B322, 1, 0)</f>
        <v>1</v>
      </c>
      <c r="BA320">
        <f>IF('ALL-Students'!BA323='Master Answer Key'!$B322, 1, 0)</f>
        <v>1</v>
      </c>
      <c r="BB320">
        <f>IF('ALL-Students'!BB323='Master Answer Key'!$B322, 1, 0)</f>
        <v>1</v>
      </c>
      <c r="BC320">
        <f>IF('ALL-Students'!BC323='Master Answer Key'!$B322, 1, 0)</f>
        <v>1</v>
      </c>
      <c r="BD320">
        <f>IF('ALL-Students'!BD323='Master Answer Key'!$B322, 1, 0)</f>
        <v>1</v>
      </c>
      <c r="BE320">
        <f>IF('ALL-Students'!BE323='Master Answer Key'!$B322, 1, 0)</f>
        <v>1</v>
      </c>
      <c r="BF320">
        <f>IF('ALL-Students'!BF323='Master Answer Key'!$B322, 1, 0)</f>
        <v>1</v>
      </c>
      <c r="BG320">
        <f>IF('ALL-Students'!BG323='Master Answer Key'!$B322, 1, 0)</f>
        <v>1</v>
      </c>
      <c r="BH320">
        <f>IF('ALL-Students'!BH323='Master Answer Key'!$B322, 1, 0)</f>
        <v>1</v>
      </c>
      <c r="BI320">
        <f>IF('ALL-Students'!BI323='Master Answer Key'!$B322, 1, 0)</f>
        <v>1</v>
      </c>
      <c r="BJ320">
        <f>IF('ALL-Students'!BJ323='Master Answer Key'!$B322, 1, 0)</f>
        <v>1</v>
      </c>
      <c r="BK320">
        <f>IF('ALL-Students'!BK323='Master Answer Key'!$B322, 1, 0)</f>
        <v>1</v>
      </c>
      <c r="BL320">
        <f>IF('ALL-Students'!BL323='Master Answer Key'!$B322, 1, 0)</f>
        <v>1</v>
      </c>
      <c r="BM320">
        <f>IF('ALL-Students'!BM323='Master Answer Key'!$B322, 1, 0)</f>
        <v>1</v>
      </c>
      <c r="BN320">
        <f>IF('ALL-Students'!BN323='Master Answer Key'!$B322, 1, 0)</f>
        <v>1</v>
      </c>
      <c r="BO320">
        <f>IF('ALL-Students'!BO323='Master Answer Key'!$B322, 1, 0)</f>
        <v>1</v>
      </c>
      <c r="BP320">
        <f>IF('ALL-Students'!BP323='Master Answer Key'!$B322, 1, 0)</f>
        <v>1</v>
      </c>
      <c r="BQ320">
        <f>IF('ALL-Students'!BQ323='Master Answer Key'!$B322, 1, 0)</f>
        <v>1</v>
      </c>
      <c r="BR320">
        <f>IF('ALL-Students'!BR323='Master Answer Key'!$B322, 1, 0)</f>
        <v>1</v>
      </c>
      <c r="BS320">
        <f>IF('ALL-Students'!BS323='Master Answer Key'!$B322, 1, 0)</f>
        <v>1</v>
      </c>
      <c r="BT320">
        <f>IF('ALL-Students'!BT323='Master Answer Key'!$B322, 1, 0)</f>
        <v>1</v>
      </c>
      <c r="BU320">
        <f>IF('ALL-Students'!BU323='Master Answer Key'!$B322, 1, 0)</f>
        <v>1</v>
      </c>
      <c r="BV320">
        <f>IF('ALL-Students'!BV323='Master Answer Key'!$B322, 1, 0)</f>
        <v>1</v>
      </c>
      <c r="BW320">
        <f>IF('ALL-Students'!BW323='Master Answer Key'!$B322, 1, 0)</f>
        <v>1</v>
      </c>
      <c r="BX320">
        <f>IF('ALL-Students'!BX323='Master Answer Key'!$B322, 1, 0)</f>
        <v>1</v>
      </c>
      <c r="BY320">
        <f>IF('ALL-Students'!BY323='Master Answer Key'!$B322, 1, 0)</f>
        <v>1</v>
      </c>
      <c r="BZ320">
        <f>IF('ALL-Students'!BZ323='Master Answer Key'!$B322, 1, 0)</f>
        <v>1</v>
      </c>
      <c r="CA320">
        <f>IF('ALL-Students'!CA323='Master Answer Key'!$B322, 1, 0)</f>
        <v>1</v>
      </c>
      <c r="CB320">
        <f>IF('ALL-Students'!CB323='Master Answer Key'!$B322, 1, 0)</f>
        <v>1</v>
      </c>
      <c r="CC320">
        <f>IF('ALL-Students'!CC323='Master Answer Key'!$B322, 1, 0)</f>
        <v>1</v>
      </c>
    </row>
    <row r="321">
      <c r="A321" s="5" t="s">
        <v>425</v>
      </c>
      <c r="B321">
        <f>IF('ALL-Students'!B324='Master Answer Key'!$B323, 1, 0)</f>
        <v>1</v>
      </c>
      <c r="C321">
        <f>IF('ALL-Students'!C324='Master Answer Key'!$B323, 1, 0)</f>
        <v>0</v>
      </c>
      <c r="D321">
        <f>IF('ALL-Students'!D324='Master Answer Key'!$B323, 1, 0)</f>
        <v>0</v>
      </c>
      <c r="E321">
        <f>IF('ALL-Students'!E324='Master Answer Key'!$B323, 1, 0)</f>
        <v>1</v>
      </c>
      <c r="F321">
        <f>IF('ALL-Students'!F324='Master Answer Key'!$B323, 1, 0)</f>
        <v>0</v>
      </c>
      <c r="G321">
        <f>IF('ALL-Students'!G324='Master Answer Key'!$B323, 1, 0)</f>
        <v>0</v>
      </c>
      <c r="H321">
        <f>IF('ALL-Students'!H324='Master Answer Key'!$B323, 1, 0)</f>
        <v>0</v>
      </c>
      <c r="I321">
        <f>IF('ALL-Students'!I324='Master Answer Key'!$B323, 1, 0)</f>
        <v>0</v>
      </c>
      <c r="J321">
        <f>IF('ALL-Students'!J324='Master Answer Key'!$B323, 1, 0)</f>
        <v>0</v>
      </c>
      <c r="K321">
        <f>IF('ALL-Students'!K324='Master Answer Key'!$B323, 1, 0)</f>
        <v>0</v>
      </c>
      <c r="L321">
        <f>IF('ALL-Students'!L324='Master Answer Key'!$B323, 1, 0)</f>
        <v>0</v>
      </c>
      <c r="M321">
        <f>IF('ALL-Students'!M324='Master Answer Key'!$B323, 1, 0)</f>
        <v>1</v>
      </c>
      <c r="N321">
        <f>IF('ALL-Students'!N324='Master Answer Key'!$B323, 1, 0)</f>
        <v>0</v>
      </c>
      <c r="O321">
        <f>IF('ALL-Students'!O324='Master Answer Key'!$B323, 1, 0)</f>
        <v>1</v>
      </c>
      <c r="P321">
        <f>IF('ALL-Students'!P324='Master Answer Key'!$B323, 1, 0)</f>
        <v>1</v>
      </c>
      <c r="Q321">
        <f>IF('ALL-Students'!Q324='Master Answer Key'!$B323, 1, 0)</f>
        <v>1</v>
      </c>
      <c r="R321">
        <f>IF('ALL-Students'!R324='Master Answer Key'!$B323, 1, 0)</f>
        <v>0</v>
      </c>
      <c r="S321">
        <f>IF('ALL-Students'!S324='Master Answer Key'!$B323, 1, 0)</f>
        <v>0</v>
      </c>
      <c r="T321">
        <f>IF('ALL-Students'!T324='Master Answer Key'!$B323, 1, 0)</f>
        <v>1</v>
      </c>
      <c r="U321">
        <f>IF('ALL-Students'!U324='Master Answer Key'!$B323, 1, 0)</f>
        <v>1</v>
      </c>
      <c r="V321">
        <f>IF('ALL-Students'!V324='Master Answer Key'!$B323, 1, 0)</f>
        <v>1</v>
      </c>
      <c r="W321">
        <f>IF('ALL-Students'!W324='Master Answer Key'!$B323, 1, 0)</f>
        <v>0</v>
      </c>
      <c r="X321">
        <f>IF('ALL-Students'!X324='Master Answer Key'!$B323, 1, 0)</f>
        <v>0</v>
      </c>
      <c r="Y321">
        <f>IF('ALL-Students'!Y324='Master Answer Key'!$B323, 1, 0)</f>
        <v>0</v>
      </c>
      <c r="Z321">
        <f>IF('ALL-Students'!Z324='Master Answer Key'!$B323, 1, 0)</f>
        <v>0</v>
      </c>
      <c r="AA321">
        <f>IF('ALL-Students'!AA324='Master Answer Key'!$B323, 1, 0)</f>
        <v>1</v>
      </c>
      <c r="AB321">
        <f>IF('ALL-Students'!AB324='Master Answer Key'!$B323, 1, 0)</f>
        <v>1</v>
      </c>
      <c r="AC321">
        <f>IF('ALL-Students'!AC324='Master Answer Key'!$B323, 1, 0)</f>
        <v>0</v>
      </c>
      <c r="AD321">
        <f>IF('ALL-Students'!AD324='Master Answer Key'!$B323, 1, 0)</f>
        <v>0</v>
      </c>
      <c r="AE321">
        <f>IF('ALL-Students'!AE324='Master Answer Key'!$B323, 1, 0)</f>
        <v>0</v>
      </c>
      <c r="AF321">
        <f>IF('ALL-Students'!AF324='Master Answer Key'!$B323, 1, 0)</f>
        <v>0</v>
      </c>
      <c r="AG321">
        <f>IF('ALL-Students'!AG324='Master Answer Key'!$B323, 1, 0)</f>
        <v>1</v>
      </c>
      <c r="AH321">
        <f>IF('ALL-Students'!AH324='Master Answer Key'!$B323, 1, 0)</f>
        <v>1</v>
      </c>
      <c r="AI321">
        <f>IF('ALL-Students'!AI324='Master Answer Key'!$B323, 1, 0)</f>
        <v>1</v>
      </c>
      <c r="AJ321">
        <f>IF('ALL-Students'!AJ324='Master Answer Key'!$B323, 1, 0)</f>
        <v>0</v>
      </c>
      <c r="AK321">
        <f>IF('ALL-Students'!AK324='Master Answer Key'!$B323, 1, 0)</f>
        <v>0</v>
      </c>
      <c r="AL321">
        <f>IF('ALL-Students'!AL324='Master Answer Key'!$B323, 1, 0)</f>
        <v>1</v>
      </c>
      <c r="AM321">
        <f>IF('ALL-Students'!AM324='Master Answer Key'!$B323, 1, 0)</f>
        <v>0</v>
      </c>
      <c r="AN321">
        <f>IF('ALL-Students'!AN324='Master Answer Key'!$B323, 1, 0)</f>
        <v>0</v>
      </c>
      <c r="AO321">
        <f>IF('ALL-Students'!AO324='Master Answer Key'!$B323, 1, 0)</f>
        <v>1</v>
      </c>
      <c r="AP321">
        <f>IF('ALL-Students'!AP324='Master Answer Key'!$B323, 1, 0)</f>
        <v>1</v>
      </c>
      <c r="AQ321">
        <f>IF('ALL-Students'!AQ324='Master Answer Key'!$B323, 1, 0)</f>
        <v>1</v>
      </c>
      <c r="AR321">
        <f>IF('ALL-Students'!AR324='Master Answer Key'!$B323, 1, 0)</f>
        <v>1</v>
      </c>
      <c r="AS321">
        <f>IF('ALL-Students'!AS324='Master Answer Key'!$B323, 1, 0)</f>
        <v>0</v>
      </c>
      <c r="AT321">
        <f>IF('ALL-Students'!AT324='Master Answer Key'!$B323, 1, 0)</f>
        <v>1</v>
      </c>
      <c r="AU321">
        <f>IF('ALL-Students'!AU324='Master Answer Key'!$B323, 1, 0)</f>
        <v>1</v>
      </c>
      <c r="AV321">
        <f>IF('ALL-Students'!AV324='Master Answer Key'!$B323, 1, 0)</f>
        <v>0</v>
      </c>
      <c r="AW321">
        <f>IF('ALL-Students'!AW324='Master Answer Key'!$B323, 1, 0)</f>
        <v>1</v>
      </c>
      <c r="AX321">
        <f>IF('ALL-Students'!AX324='Master Answer Key'!$B323, 1, 0)</f>
        <v>1</v>
      </c>
      <c r="AY321">
        <f>IF('ALL-Students'!AY324='Master Answer Key'!$B323, 1, 0)</f>
        <v>0</v>
      </c>
      <c r="AZ321">
        <f>IF('ALL-Students'!AZ324='Master Answer Key'!$B323, 1, 0)</f>
        <v>1</v>
      </c>
      <c r="BA321">
        <f>IF('ALL-Students'!BA324='Master Answer Key'!$B323, 1, 0)</f>
        <v>1</v>
      </c>
      <c r="BB321">
        <f>IF('ALL-Students'!BB324='Master Answer Key'!$B323, 1, 0)</f>
        <v>0</v>
      </c>
      <c r="BC321">
        <f>IF('ALL-Students'!BC324='Master Answer Key'!$B323, 1, 0)</f>
        <v>1</v>
      </c>
      <c r="BD321">
        <f>IF('ALL-Students'!BD324='Master Answer Key'!$B323, 1, 0)</f>
        <v>0</v>
      </c>
      <c r="BE321">
        <f>IF('ALL-Students'!BE324='Master Answer Key'!$B323, 1, 0)</f>
        <v>1</v>
      </c>
      <c r="BF321">
        <f>IF('ALL-Students'!BF324='Master Answer Key'!$B323, 1, 0)</f>
        <v>1</v>
      </c>
      <c r="BG321">
        <f>IF('ALL-Students'!BG324='Master Answer Key'!$B323, 1, 0)</f>
        <v>0</v>
      </c>
      <c r="BH321">
        <f>IF('ALL-Students'!BH324='Master Answer Key'!$B323, 1, 0)</f>
        <v>1</v>
      </c>
      <c r="BI321">
        <f>IF('ALL-Students'!BI324='Master Answer Key'!$B323, 1, 0)</f>
        <v>1</v>
      </c>
      <c r="BJ321">
        <f>IF('ALL-Students'!BJ324='Master Answer Key'!$B323, 1, 0)</f>
        <v>1</v>
      </c>
      <c r="BK321">
        <f>IF('ALL-Students'!BK324='Master Answer Key'!$B323, 1, 0)</f>
        <v>1</v>
      </c>
      <c r="BL321">
        <f>IF('ALL-Students'!BL324='Master Answer Key'!$B323, 1, 0)</f>
        <v>1</v>
      </c>
      <c r="BM321">
        <f>IF('ALL-Students'!BM324='Master Answer Key'!$B323, 1, 0)</f>
        <v>1</v>
      </c>
      <c r="BN321">
        <f>IF('ALL-Students'!BN324='Master Answer Key'!$B323, 1, 0)</f>
        <v>1</v>
      </c>
      <c r="BO321">
        <f>IF('ALL-Students'!BO324='Master Answer Key'!$B323, 1, 0)</f>
        <v>1</v>
      </c>
      <c r="BP321">
        <f>IF('ALL-Students'!BP324='Master Answer Key'!$B323, 1, 0)</f>
        <v>0</v>
      </c>
      <c r="BQ321">
        <f>IF('ALL-Students'!BQ324='Master Answer Key'!$B323, 1, 0)</f>
        <v>0</v>
      </c>
      <c r="BR321">
        <f>IF('ALL-Students'!BR324='Master Answer Key'!$B323, 1, 0)</f>
        <v>1</v>
      </c>
      <c r="BS321">
        <f>IF('ALL-Students'!BS324='Master Answer Key'!$B323, 1, 0)</f>
        <v>1</v>
      </c>
      <c r="BT321">
        <f>IF('ALL-Students'!BT324='Master Answer Key'!$B323, 1, 0)</f>
        <v>1</v>
      </c>
      <c r="BU321">
        <f>IF('ALL-Students'!BU324='Master Answer Key'!$B323, 1, 0)</f>
        <v>1</v>
      </c>
      <c r="BV321">
        <f>IF('ALL-Students'!BV324='Master Answer Key'!$B323, 1, 0)</f>
        <v>0</v>
      </c>
      <c r="BW321">
        <f>IF('ALL-Students'!BW324='Master Answer Key'!$B323, 1, 0)</f>
        <v>1</v>
      </c>
      <c r="BX321">
        <f>IF('ALL-Students'!BX324='Master Answer Key'!$B323, 1, 0)</f>
        <v>1</v>
      </c>
      <c r="BY321">
        <f>IF('ALL-Students'!BY324='Master Answer Key'!$B323, 1, 0)</f>
        <v>1</v>
      </c>
      <c r="BZ321">
        <f>IF('ALL-Students'!BZ324='Master Answer Key'!$B323, 1, 0)</f>
        <v>1</v>
      </c>
      <c r="CA321">
        <f>IF('ALL-Students'!CA324='Master Answer Key'!$B323, 1, 0)</f>
        <v>1</v>
      </c>
      <c r="CB321">
        <f>IF('ALL-Students'!CB324='Master Answer Key'!$B323, 1, 0)</f>
        <v>1</v>
      </c>
      <c r="CC321">
        <f>IF('ALL-Students'!CC324='Master Answer Key'!$B323, 1, 0)</f>
        <v>1</v>
      </c>
    </row>
    <row r="322">
      <c r="A322" s="5" t="s">
        <v>426</v>
      </c>
      <c r="B322">
        <f>IF('ALL-Students'!B325='Master Answer Key'!$B324, 1, 0)</f>
        <v>1</v>
      </c>
      <c r="C322">
        <f>IF('ALL-Students'!C325='Master Answer Key'!$B324, 1, 0)</f>
        <v>1</v>
      </c>
      <c r="D322">
        <f>IF('ALL-Students'!D325='Master Answer Key'!$B324, 1, 0)</f>
        <v>1</v>
      </c>
      <c r="E322">
        <f>IF('ALL-Students'!E325='Master Answer Key'!$B324, 1, 0)</f>
        <v>1</v>
      </c>
      <c r="F322">
        <f>IF('ALL-Students'!F325='Master Answer Key'!$B324, 1, 0)</f>
        <v>1</v>
      </c>
      <c r="G322">
        <f>IF('ALL-Students'!G325='Master Answer Key'!$B324, 1, 0)</f>
        <v>0</v>
      </c>
      <c r="H322">
        <f>IF('ALL-Students'!H325='Master Answer Key'!$B324, 1, 0)</f>
        <v>1</v>
      </c>
      <c r="I322">
        <f>IF('ALL-Students'!I325='Master Answer Key'!$B324, 1, 0)</f>
        <v>1</v>
      </c>
      <c r="J322">
        <f>IF('ALL-Students'!J325='Master Answer Key'!$B324, 1, 0)</f>
        <v>1</v>
      </c>
      <c r="K322">
        <f>IF('ALL-Students'!K325='Master Answer Key'!$B324, 1, 0)</f>
        <v>1</v>
      </c>
      <c r="L322">
        <f>IF('ALL-Students'!L325='Master Answer Key'!$B324, 1, 0)</f>
        <v>0</v>
      </c>
      <c r="M322">
        <f>IF('ALL-Students'!M325='Master Answer Key'!$B324, 1, 0)</f>
        <v>1</v>
      </c>
      <c r="N322">
        <f>IF('ALL-Students'!N325='Master Answer Key'!$B324, 1, 0)</f>
        <v>1</v>
      </c>
      <c r="O322">
        <f>IF('ALL-Students'!O325='Master Answer Key'!$B324, 1, 0)</f>
        <v>1</v>
      </c>
      <c r="P322">
        <f>IF('ALL-Students'!P325='Master Answer Key'!$B324, 1, 0)</f>
        <v>1</v>
      </c>
      <c r="Q322">
        <f>IF('ALL-Students'!Q325='Master Answer Key'!$B324, 1, 0)</f>
        <v>1</v>
      </c>
      <c r="R322">
        <f>IF('ALL-Students'!R325='Master Answer Key'!$B324, 1, 0)</f>
        <v>1</v>
      </c>
      <c r="S322">
        <f>IF('ALL-Students'!S325='Master Answer Key'!$B324, 1, 0)</f>
        <v>1</v>
      </c>
      <c r="T322">
        <f>IF('ALL-Students'!T325='Master Answer Key'!$B324, 1, 0)</f>
        <v>1</v>
      </c>
      <c r="U322">
        <f>IF('ALL-Students'!U325='Master Answer Key'!$B324, 1, 0)</f>
        <v>1</v>
      </c>
      <c r="V322">
        <f>IF('ALL-Students'!V325='Master Answer Key'!$B324, 1, 0)</f>
        <v>1</v>
      </c>
      <c r="W322">
        <f>IF('ALL-Students'!W325='Master Answer Key'!$B324, 1, 0)</f>
        <v>0</v>
      </c>
      <c r="X322">
        <f>IF('ALL-Students'!X325='Master Answer Key'!$B324, 1, 0)</f>
        <v>0</v>
      </c>
      <c r="Y322">
        <f>IF('ALL-Students'!Y325='Master Answer Key'!$B324, 1, 0)</f>
        <v>0</v>
      </c>
      <c r="Z322">
        <f>IF('ALL-Students'!Z325='Master Answer Key'!$B324, 1, 0)</f>
        <v>0</v>
      </c>
      <c r="AA322">
        <f>IF('ALL-Students'!AA325='Master Answer Key'!$B324, 1, 0)</f>
        <v>1</v>
      </c>
      <c r="AB322">
        <f>IF('ALL-Students'!AB325='Master Answer Key'!$B324, 1, 0)</f>
        <v>1</v>
      </c>
      <c r="AC322">
        <f>IF('ALL-Students'!AC325='Master Answer Key'!$B324, 1, 0)</f>
        <v>1</v>
      </c>
      <c r="AD322">
        <f>IF('ALL-Students'!AD325='Master Answer Key'!$B324, 1, 0)</f>
        <v>0</v>
      </c>
      <c r="AE322">
        <f>IF('ALL-Students'!AE325='Master Answer Key'!$B324, 1, 0)</f>
        <v>0</v>
      </c>
      <c r="AF322">
        <f>IF('ALL-Students'!AF325='Master Answer Key'!$B324, 1, 0)</f>
        <v>0</v>
      </c>
      <c r="AG322">
        <f>IF('ALL-Students'!AG325='Master Answer Key'!$B324, 1, 0)</f>
        <v>1</v>
      </c>
      <c r="AH322">
        <f>IF('ALL-Students'!AH325='Master Answer Key'!$B324, 1, 0)</f>
        <v>1</v>
      </c>
      <c r="AI322">
        <f>IF('ALL-Students'!AI325='Master Answer Key'!$B324, 1, 0)</f>
        <v>1</v>
      </c>
      <c r="AJ322">
        <f>IF('ALL-Students'!AJ325='Master Answer Key'!$B324, 1, 0)</f>
        <v>1</v>
      </c>
      <c r="AK322">
        <f>IF('ALL-Students'!AK325='Master Answer Key'!$B324, 1, 0)</f>
        <v>1</v>
      </c>
      <c r="AL322">
        <f>IF('ALL-Students'!AL325='Master Answer Key'!$B324, 1, 0)</f>
        <v>0</v>
      </c>
      <c r="AM322">
        <f>IF('ALL-Students'!AM325='Master Answer Key'!$B324, 1, 0)</f>
        <v>1</v>
      </c>
      <c r="AN322">
        <f>IF('ALL-Students'!AN325='Master Answer Key'!$B324, 1, 0)</f>
        <v>0</v>
      </c>
      <c r="AO322">
        <f>IF('ALL-Students'!AO325='Master Answer Key'!$B324, 1, 0)</f>
        <v>1</v>
      </c>
      <c r="AP322">
        <f>IF('ALL-Students'!AP325='Master Answer Key'!$B324, 1, 0)</f>
        <v>1</v>
      </c>
      <c r="AQ322">
        <f>IF('ALL-Students'!AQ325='Master Answer Key'!$B324, 1, 0)</f>
        <v>1</v>
      </c>
      <c r="AR322">
        <f>IF('ALL-Students'!AR325='Master Answer Key'!$B324, 1, 0)</f>
        <v>1</v>
      </c>
      <c r="AS322">
        <f>IF('ALL-Students'!AS325='Master Answer Key'!$B324, 1, 0)</f>
        <v>0</v>
      </c>
      <c r="AT322">
        <f>IF('ALL-Students'!AT325='Master Answer Key'!$B324, 1, 0)</f>
        <v>1</v>
      </c>
      <c r="AU322">
        <f>IF('ALL-Students'!AU325='Master Answer Key'!$B324, 1, 0)</f>
        <v>1</v>
      </c>
      <c r="AV322">
        <f>IF('ALL-Students'!AV325='Master Answer Key'!$B324, 1, 0)</f>
        <v>0</v>
      </c>
      <c r="AW322">
        <f>IF('ALL-Students'!AW325='Master Answer Key'!$B324, 1, 0)</f>
        <v>1</v>
      </c>
      <c r="AX322">
        <f>IF('ALL-Students'!AX325='Master Answer Key'!$B324, 1, 0)</f>
        <v>1</v>
      </c>
      <c r="AY322">
        <f>IF('ALL-Students'!AY325='Master Answer Key'!$B324, 1, 0)</f>
        <v>1</v>
      </c>
      <c r="AZ322">
        <f>IF('ALL-Students'!AZ325='Master Answer Key'!$B324, 1, 0)</f>
        <v>1</v>
      </c>
      <c r="BA322">
        <f>IF('ALL-Students'!BA325='Master Answer Key'!$B324, 1, 0)</f>
        <v>1</v>
      </c>
      <c r="BB322">
        <f>IF('ALL-Students'!BB325='Master Answer Key'!$B324, 1, 0)</f>
        <v>0</v>
      </c>
      <c r="BC322">
        <f>IF('ALL-Students'!BC325='Master Answer Key'!$B324, 1, 0)</f>
        <v>1</v>
      </c>
      <c r="BD322">
        <f>IF('ALL-Students'!BD325='Master Answer Key'!$B324, 1, 0)</f>
        <v>1</v>
      </c>
      <c r="BE322">
        <f>IF('ALL-Students'!BE325='Master Answer Key'!$B324, 1, 0)</f>
        <v>1</v>
      </c>
      <c r="BF322">
        <f>IF('ALL-Students'!BF325='Master Answer Key'!$B324, 1, 0)</f>
        <v>0</v>
      </c>
      <c r="BG322">
        <f>IF('ALL-Students'!BG325='Master Answer Key'!$B324, 1, 0)</f>
        <v>1</v>
      </c>
      <c r="BH322">
        <f>IF('ALL-Students'!BH325='Master Answer Key'!$B324, 1, 0)</f>
        <v>1</v>
      </c>
      <c r="BI322">
        <f>IF('ALL-Students'!BI325='Master Answer Key'!$B324, 1, 0)</f>
        <v>1</v>
      </c>
      <c r="BJ322">
        <f>IF('ALL-Students'!BJ325='Master Answer Key'!$B324, 1, 0)</f>
        <v>1</v>
      </c>
      <c r="BK322">
        <f>IF('ALL-Students'!BK325='Master Answer Key'!$B324, 1, 0)</f>
        <v>1</v>
      </c>
      <c r="BL322">
        <f>IF('ALL-Students'!BL325='Master Answer Key'!$B324, 1, 0)</f>
        <v>1</v>
      </c>
      <c r="BM322">
        <f>IF('ALL-Students'!BM325='Master Answer Key'!$B324, 1, 0)</f>
        <v>1</v>
      </c>
      <c r="BN322">
        <f>IF('ALL-Students'!BN325='Master Answer Key'!$B324, 1, 0)</f>
        <v>1</v>
      </c>
      <c r="BO322">
        <f>IF('ALL-Students'!BO325='Master Answer Key'!$B324, 1, 0)</f>
        <v>1</v>
      </c>
      <c r="BP322">
        <f>IF('ALL-Students'!BP325='Master Answer Key'!$B324, 1, 0)</f>
        <v>1</v>
      </c>
      <c r="BQ322">
        <f>IF('ALL-Students'!BQ325='Master Answer Key'!$B324, 1, 0)</f>
        <v>1</v>
      </c>
      <c r="BR322">
        <f>IF('ALL-Students'!BR325='Master Answer Key'!$B324, 1, 0)</f>
        <v>1</v>
      </c>
      <c r="BS322">
        <f>IF('ALL-Students'!BS325='Master Answer Key'!$B324, 1, 0)</f>
        <v>1</v>
      </c>
      <c r="BT322">
        <f>IF('ALL-Students'!BT325='Master Answer Key'!$B324, 1, 0)</f>
        <v>1</v>
      </c>
      <c r="BU322">
        <f>IF('ALL-Students'!BU325='Master Answer Key'!$B324, 1, 0)</f>
        <v>1</v>
      </c>
      <c r="BV322">
        <f>IF('ALL-Students'!BV325='Master Answer Key'!$B324, 1, 0)</f>
        <v>1</v>
      </c>
      <c r="BW322">
        <f>IF('ALL-Students'!BW325='Master Answer Key'!$B324, 1, 0)</f>
        <v>1</v>
      </c>
      <c r="BX322">
        <f>IF('ALL-Students'!BX325='Master Answer Key'!$B324, 1, 0)</f>
        <v>1</v>
      </c>
      <c r="BY322">
        <f>IF('ALL-Students'!BY325='Master Answer Key'!$B324, 1, 0)</f>
        <v>1</v>
      </c>
      <c r="BZ322">
        <f>IF('ALL-Students'!BZ325='Master Answer Key'!$B324, 1, 0)</f>
        <v>1</v>
      </c>
      <c r="CA322">
        <f>IF('ALL-Students'!CA325='Master Answer Key'!$B324, 1, 0)</f>
        <v>1</v>
      </c>
      <c r="CB322">
        <f>IF('ALL-Students'!CB325='Master Answer Key'!$B324, 1, 0)</f>
        <v>1</v>
      </c>
      <c r="CC322">
        <f>IF('ALL-Students'!CC325='Master Answer Key'!$B324, 1, 0)</f>
        <v>1</v>
      </c>
    </row>
    <row r="323">
      <c r="A323" s="5" t="s">
        <v>427</v>
      </c>
      <c r="B323">
        <f>IF('ALL-Students'!B326='Master Answer Key'!$B325, 1, 0)</f>
        <v>1</v>
      </c>
      <c r="C323">
        <f>IF('ALL-Students'!C326='Master Answer Key'!$B325, 1, 0)</f>
        <v>0</v>
      </c>
      <c r="D323">
        <f>IF('ALL-Students'!D326='Master Answer Key'!$B325, 1, 0)</f>
        <v>0</v>
      </c>
      <c r="E323">
        <f>IF('ALL-Students'!E326='Master Answer Key'!$B325, 1, 0)</f>
        <v>1</v>
      </c>
      <c r="F323">
        <f>IF('ALL-Students'!F326='Master Answer Key'!$B325, 1, 0)</f>
        <v>0</v>
      </c>
      <c r="G323">
        <f>IF('ALL-Students'!G326='Master Answer Key'!$B325, 1, 0)</f>
        <v>0</v>
      </c>
      <c r="H323">
        <f>IF('ALL-Students'!H326='Master Answer Key'!$B325, 1, 0)</f>
        <v>0</v>
      </c>
      <c r="I323">
        <f>IF('ALL-Students'!I326='Master Answer Key'!$B325, 1, 0)</f>
        <v>0</v>
      </c>
      <c r="J323">
        <f>IF('ALL-Students'!J326='Master Answer Key'!$B325, 1, 0)</f>
        <v>0</v>
      </c>
      <c r="K323">
        <f>IF('ALL-Students'!K326='Master Answer Key'!$B325, 1, 0)</f>
        <v>0</v>
      </c>
      <c r="L323">
        <f>IF('ALL-Students'!L326='Master Answer Key'!$B325, 1, 0)</f>
        <v>1</v>
      </c>
      <c r="M323">
        <f>IF('ALL-Students'!M326='Master Answer Key'!$B325, 1, 0)</f>
        <v>0</v>
      </c>
      <c r="N323">
        <f>IF('ALL-Students'!N326='Master Answer Key'!$B325, 1, 0)</f>
        <v>0</v>
      </c>
      <c r="O323">
        <f>IF('ALL-Students'!O326='Master Answer Key'!$B325, 1, 0)</f>
        <v>0</v>
      </c>
      <c r="P323">
        <f>IF('ALL-Students'!P326='Master Answer Key'!$B325, 1, 0)</f>
        <v>0</v>
      </c>
      <c r="Q323">
        <f>IF('ALL-Students'!Q326='Master Answer Key'!$B325, 1, 0)</f>
        <v>0</v>
      </c>
      <c r="R323">
        <f>IF('ALL-Students'!R326='Master Answer Key'!$B325, 1, 0)</f>
        <v>0</v>
      </c>
      <c r="S323">
        <f>IF('ALL-Students'!S326='Master Answer Key'!$B325, 1, 0)</f>
        <v>0</v>
      </c>
      <c r="T323">
        <f>IF('ALL-Students'!T326='Master Answer Key'!$B325, 1, 0)</f>
        <v>1</v>
      </c>
      <c r="U323">
        <f>IF('ALL-Students'!U326='Master Answer Key'!$B325, 1, 0)</f>
        <v>1</v>
      </c>
      <c r="V323">
        <f>IF('ALL-Students'!V326='Master Answer Key'!$B325, 1, 0)</f>
        <v>0</v>
      </c>
      <c r="W323">
        <f>IF('ALL-Students'!W326='Master Answer Key'!$B325, 1, 0)</f>
        <v>0</v>
      </c>
      <c r="X323">
        <f>IF('ALL-Students'!X326='Master Answer Key'!$B325, 1, 0)</f>
        <v>0</v>
      </c>
      <c r="Y323">
        <f>IF('ALL-Students'!Y326='Master Answer Key'!$B325, 1, 0)</f>
        <v>0</v>
      </c>
      <c r="Z323">
        <f>IF('ALL-Students'!Z326='Master Answer Key'!$B325, 1, 0)</f>
        <v>0</v>
      </c>
      <c r="AA323">
        <f>IF('ALL-Students'!AA326='Master Answer Key'!$B325, 1, 0)</f>
        <v>1</v>
      </c>
      <c r="AB323">
        <f>IF('ALL-Students'!AB326='Master Answer Key'!$B325, 1, 0)</f>
        <v>0</v>
      </c>
      <c r="AC323">
        <f>IF('ALL-Students'!AC326='Master Answer Key'!$B325, 1, 0)</f>
        <v>0</v>
      </c>
      <c r="AD323">
        <f>IF('ALL-Students'!AD326='Master Answer Key'!$B325, 1, 0)</f>
        <v>0</v>
      </c>
      <c r="AE323">
        <f>IF('ALL-Students'!AE326='Master Answer Key'!$B325, 1, 0)</f>
        <v>0</v>
      </c>
      <c r="AF323">
        <f>IF('ALL-Students'!AF326='Master Answer Key'!$B325, 1, 0)</f>
        <v>0</v>
      </c>
      <c r="AG323">
        <f>IF('ALL-Students'!AG326='Master Answer Key'!$B325, 1, 0)</f>
        <v>0</v>
      </c>
      <c r="AH323">
        <f>IF('ALL-Students'!AH326='Master Answer Key'!$B325, 1, 0)</f>
        <v>1</v>
      </c>
      <c r="AI323">
        <f>IF('ALL-Students'!AI326='Master Answer Key'!$B325, 1, 0)</f>
        <v>0</v>
      </c>
      <c r="AJ323">
        <f>IF('ALL-Students'!AJ326='Master Answer Key'!$B325, 1, 0)</f>
        <v>1</v>
      </c>
      <c r="AK323">
        <f>IF('ALL-Students'!AK326='Master Answer Key'!$B325, 1, 0)</f>
        <v>1</v>
      </c>
      <c r="AL323">
        <f>IF('ALL-Students'!AL326='Master Answer Key'!$B325, 1, 0)</f>
        <v>0</v>
      </c>
      <c r="AM323">
        <f>IF('ALL-Students'!AM326='Master Answer Key'!$B325, 1, 0)</f>
        <v>0</v>
      </c>
      <c r="AN323">
        <f>IF('ALL-Students'!AN326='Master Answer Key'!$B325, 1, 0)</f>
        <v>0</v>
      </c>
      <c r="AO323">
        <f>IF('ALL-Students'!AO326='Master Answer Key'!$B325, 1, 0)</f>
        <v>1</v>
      </c>
      <c r="AP323">
        <f>IF('ALL-Students'!AP326='Master Answer Key'!$B325, 1, 0)</f>
        <v>0</v>
      </c>
      <c r="AQ323">
        <f>IF('ALL-Students'!AQ326='Master Answer Key'!$B325, 1, 0)</f>
        <v>1</v>
      </c>
      <c r="AR323">
        <f>IF('ALL-Students'!AR326='Master Answer Key'!$B325, 1, 0)</f>
        <v>1</v>
      </c>
      <c r="AS323">
        <f>IF('ALL-Students'!AS326='Master Answer Key'!$B325, 1, 0)</f>
        <v>0</v>
      </c>
      <c r="AT323">
        <f>IF('ALL-Students'!AT326='Master Answer Key'!$B325, 1, 0)</f>
        <v>1</v>
      </c>
      <c r="AU323">
        <f>IF('ALL-Students'!AU326='Master Answer Key'!$B325, 1, 0)</f>
        <v>1</v>
      </c>
      <c r="AV323">
        <f>IF('ALL-Students'!AV326='Master Answer Key'!$B325, 1, 0)</f>
        <v>0</v>
      </c>
      <c r="AW323">
        <f>IF('ALL-Students'!AW326='Master Answer Key'!$B325, 1, 0)</f>
        <v>1</v>
      </c>
      <c r="AX323">
        <f>IF('ALL-Students'!AX326='Master Answer Key'!$B325, 1, 0)</f>
        <v>1</v>
      </c>
      <c r="AY323">
        <f>IF('ALL-Students'!AY326='Master Answer Key'!$B325, 1, 0)</f>
        <v>0</v>
      </c>
      <c r="AZ323">
        <f>IF('ALL-Students'!AZ326='Master Answer Key'!$B325, 1, 0)</f>
        <v>0</v>
      </c>
      <c r="BA323">
        <f>IF('ALL-Students'!BA326='Master Answer Key'!$B325, 1, 0)</f>
        <v>1</v>
      </c>
      <c r="BB323">
        <f>IF('ALL-Students'!BB326='Master Answer Key'!$B325, 1, 0)</f>
        <v>1</v>
      </c>
      <c r="BC323">
        <f>IF('ALL-Students'!BC326='Master Answer Key'!$B325, 1, 0)</f>
        <v>0</v>
      </c>
      <c r="BD323">
        <f>IF('ALL-Students'!BD326='Master Answer Key'!$B325, 1, 0)</f>
        <v>1</v>
      </c>
      <c r="BE323">
        <f>IF('ALL-Students'!BE326='Master Answer Key'!$B325, 1, 0)</f>
        <v>0</v>
      </c>
      <c r="BF323">
        <f>IF('ALL-Students'!BF326='Master Answer Key'!$B325, 1, 0)</f>
        <v>1</v>
      </c>
      <c r="BG323">
        <f>IF('ALL-Students'!BG326='Master Answer Key'!$B325, 1, 0)</f>
        <v>1</v>
      </c>
      <c r="BH323">
        <f>IF('ALL-Students'!BH326='Master Answer Key'!$B325, 1, 0)</f>
        <v>0</v>
      </c>
      <c r="BI323">
        <f>IF('ALL-Students'!BI326='Master Answer Key'!$B325, 1, 0)</f>
        <v>1</v>
      </c>
      <c r="BJ323">
        <f>IF('ALL-Students'!BJ326='Master Answer Key'!$B325, 1, 0)</f>
        <v>1</v>
      </c>
      <c r="BK323">
        <f>IF('ALL-Students'!BK326='Master Answer Key'!$B325, 1, 0)</f>
        <v>1</v>
      </c>
      <c r="BL323">
        <f>IF('ALL-Students'!BL326='Master Answer Key'!$B325, 1, 0)</f>
        <v>1</v>
      </c>
      <c r="BM323">
        <f>IF('ALL-Students'!BM326='Master Answer Key'!$B325, 1, 0)</f>
        <v>1</v>
      </c>
      <c r="BN323">
        <f>IF('ALL-Students'!BN326='Master Answer Key'!$B325, 1, 0)</f>
        <v>1</v>
      </c>
      <c r="BO323">
        <f>IF('ALL-Students'!BO326='Master Answer Key'!$B325, 1, 0)</f>
        <v>0</v>
      </c>
      <c r="BP323">
        <f>IF('ALL-Students'!BP326='Master Answer Key'!$B325, 1, 0)</f>
        <v>1</v>
      </c>
      <c r="BQ323">
        <f>IF('ALL-Students'!BQ326='Master Answer Key'!$B325, 1, 0)</f>
        <v>1</v>
      </c>
      <c r="BR323">
        <f>IF('ALL-Students'!BR326='Master Answer Key'!$B325, 1, 0)</f>
        <v>1</v>
      </c>
      <c r="BS323">
        <f>IF('ALL-Students'!BS326='Master Answer Key'!$B325, 1, 0)</f>
        <v>1</v>
      </c>
      <c r="BT323">
        <f>IF('ALL-Students'!BT326='Master Answer Key'!$B325, 1, 0)</f>
        <v>0</v>
      </c>
      <c r="BU323">
        <f>IF('ALL-Students'!BU326='Master Answer Key'!$B325, 1, 0)</f>
        <v>0</v>
      </c>
      <c r="BV323">
        <f>IF('ALL-Students'!BV326='Master Answer Key'!$B325, 1, 0)</f>
        <v>1</v>
      </c>
      <c r="BW323">
        <f>IF('ALL-Students'!BW326='Master Answer Key'!$B325, 1, 0)</f>
        <v>1</v>
      </c>
      <c r="BX323">
        <f>IF('ALL-Students'!BX326='Master Answer Key'!$B325, 1, 0)</f>
        <v>0</v>
      </c>
      <c r="BY323">
        <f>IF('ALL-Students'!BY326='Master Answer Key'!$B325, 1, 0)</f>
        <v>1</v>
      </c>
      <c r="BZ323">
        <f>IF('ALL-Students'!BZ326='Master Answer Key'!$B325, 1, 0)</f>
        <v>1</v>
      </c>
      <c r="CA323">
        <f>IF('ALL-Students'!CA326='Master Answer Key'!$B325, 1, 0)</f>
        <v>0</v>
      </c>
      <c r="CB323">
        <f>IF('ALL-Students'!CB326='Master Answer Key'!$B325, 1, 0)</f>
        <v>1</v>
      </c>
      <c r="CC323">
        <f>IF('ALL-Students'!CC326='Master Answer Key'!$B325, 1, 0)</f>
        <v>0</v>
      </c>
    </row>
    <row r="324">
      <c r="A324" s="5" t="s">
        <v>429</v>
      </c>
      <c r="B324">
        <f>IF('ALL-Students'!B327='Master Answer Key'!$B326, 1, 0)</f>
        <v>1</v>
      </c>
      <c r="C324">
        <f>IF('ALL-Students'!C327='Master Answer Key'!$B326, 1, 0)</f>
        <v>1</v>
      </c>
      <c r="D324">
        <f>IF('ALL-Students'!D327='Master Answer Key'!$B326, 1, 0)</f>
        <v>1</v>
      </c>
      <c r="E324">
        <f>IF('ALL-Students'!E327='Master Answer Key'!$B326, 1, 0)</f>
        <v>1</v>
      </c>
      <c r="F324">
        <f>IF('ALL-Students'!F327='Master Answer Key'!$B326, 1, 0)</f>
        <v>1</v>
      </c>
      <c r="G324">
        <f>IF('ALL-Students'!G327='Master Answer Key'!$B326, 1, 0)</f>
        <v>0</v>
      </c>
      <c r="H324">
        <f>IF('ALL-Students'!H327='Master Answer Key'!$B326, 1, 0)</f>
        <v>1</v>
      </c>
      <c r="I324">
        <f>IF('ALL-Students'!I327='Master Answer Key'!$B326, 1, 0)</f>
        <v>0</v>
      </c>
      <c r="J324">
        <f>IF('ALL-Students'!J327='Master Answer Key'!$B326, 1, 0)</f>
        <v>1</v>
      </c>
      <c r="K324">
        <f>IF('ALL-Students'!K327='Master Answer Key'!$B326, 1, 0)</f>
        <v>1</v>
      </c>
      <c r="L324">
        <f>IF('ALL-Students'!L327='Master Answer Key'!$B326, 1, 0)</f>
        <v>0</v>
      </c>
      <c r="M324">
        <f>IF('ALL-Students'!M327='Master Answer Key'!$B326, 1, 0)</f>
        <v>1</v>
      </c>
      <c r="N324">
        <f>IF('ALL-Students'!N327='Master Answer Key'!$B326, 1, 0)</f>
        <v>0</v>
      </c>
      <c r="O324">
        <f>IF('ALL-Students'!O327='Master Answer Key'!$B326, 1, 0)</f>
        <v>0</v>
      </c>
      <c r="P324">
        <f>IF('ALL-Students'!P327='Master Answer Key'!$B326, 1, 0)</f>
        <v>1</v>
      </c>
      <c r="Q324">
        <f>IF('ALL-Students'!Q327='Master Answer Key'!$B326, 1, 0)</f>
        <v>1</v>
      </c>
      <c r="R324">
        <f>IF('ALL-Students'!R327='Master Answer Key'!$B326, 1, 0)</f>
        <v>1</v>
      </c>
      <c r="S324">
        <f>IF('ALL-Students'!S327='Master Answer Key'!$B326, 1, 0)</f>
        <v>1</v>
      </c>
      <c r="T324">
        <f>IF('ALL-Students'!T327='Master Answer Key'!$B326, 1, 0)</f>
        <v>1</v>
      </c>
      <c r="U324">
        <f>IF('ALL-Students'!U327='Master Answer Key'!$B326, 1, 0)</f>
        <v>1</v>
      </c>
      <c r="V324">
        <f>IF('ALL-Students'!V327='Master Answer Key'!$B326, 1, 0)</f>
        <v>1</v>
      </c>
      <c r="W324">
        <f>IF('ALL-Students'!W327='Master Answer Key'!$B326, 1, 0)</f>
        <v>0</v>
      </c>
      <c r="X324">
        <f>IF('ALL-Students'!X327='Master Answer Key'!$B326, 1, 0)</f>
        <v>1</v>
      </c>
      <c r="Y324">
        <f>IF('ALL-Students'!Y327='Master Answer Key'!$B326, 1, 0)</f>
        <v>0</v>
      </c>
      <c r="Z324">
        <f>IF('ALL-Students'!Z327='Master Answer Key'!$B326, 1, 0)</f>
        <v>0</v>
      </c>
      <c r="AA324">
        <f>IF('ALL-Students'!AA327='Master Answer Key'!$B326, 1, 0)</f>
        <v>1</v>
      </c>
      <c r="AB324">
        <f>IF('ALL-Students'!AB327='Master Answer Key'!$B326, 1, 0)</f>
        <v>1</v>
      </c>
      <c r="AC324">
        <f>IF('ALL-Students'!AC327='Master Answer Key'!$B326, 1, 0)</f>
        <v>0</v>
      </c>
      <c r="AD324">
        <f>IF('ALL-Students'!AD327='Master Answer Key'!$B326, 1, 0)</f>
        <v>1</v>
      </c>
      <c r="AE324">
        <f>IF('ALL-Students'!AE327='Master Answer Key'!$B326, 1, 0)</f>
        <v>1</v>
      </c>
      <c r="AF324">
        <f>IF('ALL-Students'!AF327='Master Answer Key'!$B326, 1, 0)</f>
        <v>0</v>
      </c>
      <c r="AG324">
        <f>IF('ALL-Students'!AG327='Master Answer Key'!$B326, 1, 0)</f>
        <v>1</v>
      </c>
      <c r="AH324">
        <f>IF('ALL-Students'!AH327='Master Answer Key'!$B326, 1, 0)</f>
        <v>1</v>
      </c>
      <c r="AI324">
        <f>IF('ALL-Students'!AI327='Master Answer Key'!$B326, 1, 0)</f>
        <v>0</v>
      </c>
      <c r="AJ324">
        <f>IF('ALL-Students'!AJ327='Master Answer Key'!$B326, 1, 0)</f>
        <v>1</v>
      </c>
      <c r="AK324">
        <f>IF('ALL-Students'!AK327='Master Answer Key'!$B326, 1, 0)</f>
        <v>1</v>
      </c>
      <c r="AL324">
        <f>IF('ALL-Students'!AL327='Master Answer Key'!$B326, 1, 0)</f>
        <v>0</v>
      </c>
      <c r="AM324">
        <f>IF('ALL-Students'!AM327='Master Answer Key'!$B326, 1, 0)</f>
        <v>1</v>
      </c>
      <c r="AN324">
        <f>IF('ALL-Students'!AN327='Master Answer Key'!$B326, 1, 0)</f>
        <v>0</v>
      </c>
      <c r="AO324">
        <f>IF('ALL-Students'!AO327='Master Answer Key'!$B326, 1, 0)</f>
        <v>0</v>
      </c>
      <c r="AP324">
        <f>IF('ALL-Students'!AP327='Master Answer Key'!$B326, 1, 0)</f>
        <v>1</v>
      </c>
      <c r="AQ324">
        <f>IF('ALL-Students'!AQ327='Master Answer Key'!$B326, 1, 0)</f>
        <v>1</v>
      </c>
      <c r="AR324">
        <f>IF('ALL-Students'!AR327='Master Answer Key'!$B326, 1, 0)</f>
        <v>1</v>
      </c>
      <c r="AS324">
        <f>IF('ALL-Students'!AS327='Master Answer Key'!$B326, 1, 0)</f>
        <v>0</v>
      </c>
      <c r="AT324">
        <f>IF('ALL-Students'!AT327='Master Answer Key'!$B326, 1, 0)</f>
        <v>1</v>
      </c>
      <c r="AU324">
        <f>IF('ALL-Students'!AU327='Master Answer Key'!$B326, 1, 0)</f>
        <v>1</v>
      </c>
      <c r="AV324">
        <f>IF('ALL-Students'!AV327='Master Answer Key'!$B326, 1, 0)</f>
        <v>0</v>
      </c>
      <c r="AW324">
        <f>IF('ALL-Students'!AW327='Master Answer Key'!$B326, 1, 0)</f>
        <v>0</v>
      </c>
      <c r="AX324">
        <f>IF('ALL-Students'!AX327='Master Answer Key'!$B326, 1, 0)</f>
        <v>1</v>
      </c>
      <c r="AY324">
        <f>IF('ALL-Students'!AY327='Master Answer Key'!$B326, 1, 0)</f>
        <v>1</v>
      </c>
      <c r="AZ324">
        <f>IF('ALL-Students'!AZ327='Master Answer Key'!$B326, 1, 0)</f>
        <v>1</v>
      </c>
      <c r="BA324">
        <f>IF('ALL-Students'!BA327='Master Answer Key'!$B326, 1, 0)</f>
        <v>0</v>
      </c>
      <c r="BB324">
        <f>IF('ALL-Students'!BB327='Master Answer Key'!$B326, 1, 0)</f>
        <v>1</v>
      </c>
      <c r="BC324">
        <f>IF('ALL-Students'!BC327='Master Answer Key'!$B326, 1, 0)</f>
        <v>1</v>
      </c>
      <c r="BD324">
        <f>IF('ALL-Students'!BD327='Master Answer Key'!$B326, 1, 0)</f>
        <v>0</v>
      </c>
      <c r="BE324">
        <f>IF('ALL-Students'!BE327='Master Answer Key'!$B326, 1, 0)</f>
        <v>1</v>
      </c>
      <c r="BF324">
        <f>IF('ALL-Students'!BF327='Master Answer Key'!$B326, 1, 0)</f>
        <v>1</v>
      </c>
      <c r="BG324">
        <f>IF('ALL-Students'!BG327='Master Answer Key'!$B326, 1, 0)</f>
        <v>1</v>
      </c>
      <c r="BH324">
        <f>IF('ALL-Students'!BH327='Master Answer Key'!$B326, 1, 0)</f>
        <v>1</v>
      </c>
      <c r="BI324">
        <f>IF('ALL-Students'!BI327='Master Answer Key'!$B326, 1, 0)</f>
        <v>1</v>
      </c>
      <c r="BJ324">
        <f>IF('ALL-Students'!BJ327='Master Answer Key'!$B326, 1, 0)</f>
        <v>1</v>
      </c>
      <c r="BK324">
        <f>IF('ALL-Students'!BK327='Master Answer Key'!$B326, 1, 0)</f>
        <v>1</v>
      </c>
      <c r="BL324">
        <f>IF('ALL-Students'!BL327='Master Answer Key'!$B326, 1, 0)</f>
        <v>1</v>
      </c>
      <c r="BM324">
        <f>IF('ALL-Students'!BM327='Master Answer Key'!$B326, 1, 0)</f>
        <v>1</v>
      </c>
      <c r="BN324">
        <f>IF('ALL-Students'!BN327='Master Answer Key'!$B326, 1, 0)</f>
        <v>1</v>
      </c>
      <c r="BO324">
        <f>IF('ALL-Students'!BO327='Master Answer Key'!$B326, 1, 0)</f>
        <v>1</v>
      </c>
      <c r="BP324">
        <f>IF('ALL-Students'!BP327='Master Answer Key'!$B326, 1, 0)</f>
        <v>0</v>
      </c>
      <c r="BQ324">
        <f>IF('ALL-Students'!BQ327='Master Answer Key'!$B326, 1, 0)</f>
        <v>1</v>
      </c>
      <c r="BR324">
        <f>IF('ALL-Students'!BR327='Master Answer Key'!$B326, 1, 0)</f>
        <v>1</v>
      </c>
      <c r="BS324">
        <f>IF('ALL-Students'!BS327='Master Answer Key'!$B326, 1, 0)</f>
        <v>1</v>
      </c>
      <c r="BT324">
        <f>IF('ALL-Students'!BT327='Master Answer Key'!$B326, 1, 0)</f>
        <v>0</v>
      </c>
      <c r="BU324">
        <f>IF('ALL-Students'!BU327='Master Answer Key'!$B326, 1, 0)</f>
        <v>1</v>
      </c>
      <c r="BV324">
        <f>IF('ALL-Students'!BV327='Master Answer Key'!$B326, 1, 0)</f>
        <v>1</v>
      </c>
      <c r="BW324">
        <f>IF('ALL-Students'!BW327='Master Answer Key'!$B326, 1, 0)</f>
        <v>1</v>
      </c>
      <c r="BX324">
        <f>IF('ALL-Students'!BX327='Master Answer Key'!$B326, 1, 0)</f>
        <v>1</v>
      </c>
      <c r="BY324">
        <f>IF('ALL-Students'!BY327='Master Answer Key'!$B326, 1, 0)</f>
        <v>1</v>
      </c>
      <c r="BZ324">
        <f>IF('ALL-Students'!BZ327='Master Answer Key'!$B326, 1, 0)</f>
        <v>1</v>
      </c>
      <c r="CA324">
        <f>IF('ALL-Students'!CA327='Master Answer Key'!$B326, 1, 0)</f>
        <v>1</v>
      </c>
      <c r="CB324">
        <f>IF('ALL-Students'!CB327='Master Answer Key'!$B326, 1, 0)</f>
        <v>1</v>
      </c>
      <c r="CC324">
        <f>IF('ALL-Students'!CC327='Master Answer Key'!$B326, 1, 0)</f>
        <v>1</v>
      </c>
    </row>
    <row r="325">
      <c r="A325" s="5" t="s">
        <v>430</v>
      </c>
      <c r="B325">
        <f>IF('ALL-Students'!B328='Master Answer Key'!$B327, 1, 0)</f>
        <v>1</v>
      </c>
      <c r="C325">
        <f>IF('ALL-Students'!C328='Master Answer Key'!$B327, 1, 0)</f>
        <v>0</v>
      </c>
      <c r="D325">
        <f>IF('ALL-Students'!D328='Master Answer Key'!$B327, 1, 0)</f>
        <v>1</v>
      </c>
      <c r="E325">
        <f>IF('ALL-Students'!E328='Master Answer Key'!$B327, 1, 0)</f>
        <v>1</v>
      </c>
      <c r="F325">
        <f>IF('ALL-Students'!F328='Master Answer Key'!$B327, 1, 0)</f>
        <v>1</v>
      </c>
      <c r="G325">
        <f>IF('ALL-Students'!G328='Master Answer Key'!$B327, 1, 0)</f>
        <v>0</v>
      </c>
      <c r="H325">
        <f>IF('ALL-Students'!H328='Master Answer Key'!$B327, 1, 0)</f>
        <v>1</v>
      </c>
      <c r="I325">
        <f>IF('ALL-Students'!I328='Master Answer Key'!$B327, 1, 0)</f>
        <v>1</v>
      </c>
      <c r="J325">
        <f>IF('ALL-Students'!J328='Master Answer Key'!$B327, 1, 0)</f>
        <v>1</v>
      </c>
      <c r="K325">
        <f>IF('ALL-Students'!K328='Master Answer Key'!$B327, 1, 0)</f>
        <v>1</v>
      </c>
      <c r="L325">
        <f>IF('ALL-Students'!L328='Master Answer Key'!$B327, 1, 0)</f>
        <v>1</v>
      </c>
      <c r="M325">
        <f>IF('ALL-Students'!M328='Master Answer Key'!$B327, 1, 0)</f>
        <v>1</v>
      </c>
      <c r="N325">
        <f>IF('ALL-Students'!N328='Master Answer Key'!$B327, 1, 0)</f>
        <v>0</v>
      </c>
      <c r="O325">
        <f>IF('ALL-Students'!O328='Master Answer Key'!$B327, 1, 0)</f>
        <v>1</v>
      </c>
      <c r="P325">
        <f>IF('ALL-Students'!P328='Master Answer Key'!$B327, 1, 0)</f>
        <v>1</v>
      </c>
      <c r="Q325">
        <f>IF('ALL-Students'!Q328='Master Answer Key'!$B327, 1, 0)</f>
        <v>1</v>
      </c>
      <c r="R325">
        <f>IF('ALL-Students'!R328='Master Answer Key'!$B327, 1, 0)</f>
        <v>1</v>
      </c>
      <c r="S325">
        <f>IF('ALL-Students'!S328='Master Answer Key'!$B327, 1, 0)</f>
        <v>1</v>
      </c>
      <c r="T325">
        <f>IF('ALL-Students'!T328='Master Answer Key'!$B327, 1, 0)</f>
        <v>1</v>
      </c>
      <c r="U325">
        <f>IF('ALL-Students'!U328='Master Answer Key'!$B327, 1, 0)</f>
        <v>1</v>
      </c>
      <c r="V325">
        <f>IF('ALL-Students'!V328='Master Answer Key'!$B327, 1, 0)</f>
        <v>1</v>
      </c>
      <c r="W325">
        <f>IF('ALL-Students'!W328='Master Answer Key'!$B327, 1, 0)</f>
        <v>0</v>
      </c>
      <c r="X325">
        <f>IF('ALL-Students'!X328='Master Answer Key'!$B327, 1, 0)</f>
        <v>0</v>
      </c>
      <c r="Y325">
        <f>IF('ALL-Students'!Y328='Master Answer Key'!$B327, 1, 0)</f>
        <v>0</v>
      </c>
      <c r="Z325">
        <f>IF('ALL-Students'!Z328='Master Answer Key'!$B327, 1, 0)</f>
        <v>0</v>
      </c>
      <c r="AA325">
        <f>IF('ALL-Students'!AA328='Master Answer Key'!$B327, 1, 0)</f>
        <v>1</v>
      </c>
      <c r="AB325">
        <f>IF('ALL-Students'!AB328='Master Answer Key'!$B327, 1, 0)</f>
        <v>1</v>
      </c>
      <c r="AC325">
        <f>IF('ALL-Students'!AC328='Master Answer Key'!$B327, 1, 0)</f>
        <v>1</v>
      </c>
      <c r="AD325">
        <f>IF('ALL-Students'!AD328='Master Answer Key'!$B327, 1, 0)</f>
        <v>1</v>
      </c>
      <c r="AE325">
        <f>IF('ALL-Students'!AE328='Master Answer Key'!$B327, 1, 0)</f>
        <v>1</v>
      </c>
      <c r="AF325">
        <f>IF('ALL-Students'!AF328='Master Answer Key'!$B327, 1, 0)</f>
        <v>1</v>
      </c>
      <c r="AG325">
        <f>IF('ALL-Students'!AG328='Master Answer Key'!$B327, 1, 0)</f>
        <v>1</v>
      </c>
      <c r="AH325">
        <f>IF('ALL-Students'!AH328='Master Answer Key'!$B327, 1, 0)</f>
        <v>1</v>
      </c>
      <c r="AI325">
        <f>IF('ALL-Students'!AI328='Master Answer Key'!$B327, 1, 0)</f>
        <v>1</v>
      </c>
      <c r="AJ325">
        <f>IF('ALL-Students'!AJ328='Master Answer Key'!$B327, 1, 0)</f>
        <v>1</v>
      </c>
      <c r="AK325">
        <f>IF('ALL-Students'!AK328='Master Answer Key'!$B327, 1, 0)</f>
        <v>1</v>
      </c>
      <c r="AL325">
        <f>IF('ALL-Students'!AL328='Master Answer Key'!$B327, 1, 0)</f>
        <v>0</v>
      </c>
      <c r="AM325">
        <f>IF('ALL-Students'!AM328='Master Answer Key'!$B327, 1, 0)</f>
        <v>1</v>
      </c>
      <c r="AN325">
        <f>IF('ALL-Students'!AN328='Master Answer Key'!$B327, 1, 0)</f>
        <v>0</v>
      </c>
      <c r="AO325">
        <f>IF('ALL-Students'!AO328='Master Answer Key'!$B327, 1, 0)</f>
        <v>1</v>
      </c>
      <c r="AP325">
        <f>IF('ALL-Students'!AP328='Master Answer Key'!$B327, 1, 0)</f>
        <v>1</v>
      </c>
      <c r="AQ325">
        <f>IF('ALL-Students'!AQ328='Master Answer Key'!$B327, 1, 0)</f>
        <v>1</v>
      </c>
      <c r="AR325">
        <f>IF('ALL-Students'!AR328='Master Answer Key'!$B327, 1, 0)</f>
        <v>1</v>
      </c>
      <c r="AS325">
        <f>IF('ALL-Students'!AS328='Master Answer Key'!$B327, 1, 0)</f>
        <v>0</v>
      </c>
      <c r="AT325">
        <f>IF('ALL-Students'!AT328='Master Answer Key'!$B327, 1, 0)</f>
        <v>1</v>
      </c>
      <c r="AU325">
        <f>IF('ALL-Students'!AU328='Master Answer Key'!$B327, 1, 0)</f>
        <v>1</v>
      </c>
      <c r="AV325">
        <f>IF('ALL-Students'!AV328='Master Answer Key'!$B327, 1, 0)</f>
        <v>0</v>
      </c>
      <c r="AW325">
        <f>IF('ALL-Students'!AW328='Master Answer Key'!$B327, 1, 0)</f>
        <v>1</v>
      </c>
      <c r="AX325">
        <f>IF('ALL-Students'!AX328='Master Answer Key'!$B327, 1, 0)</f>
        <v>1</v>
      </c>
      <c r="AY325">
        <f>IF('ALL-Students'!AY328='Master Answer Key'!$B327, 1, 0)</f>
        <v>1</v>
      </c>
      <c r="AZ325">
        <f>IF('ALL-Students'!AZ328='Master Answer Key'!$B327, 1, 0)</f>
        <v>1</v>
      </c>
      <c r="BA325">
        <f>IF('ALL-Students'!BA328='Master Answer Key'!$B327, 1, 0)</f>
        <v>1</v>
      </c>
      <c r="BB325">
        <f>IF('ALL-Students'!BB328='Master Answer Key'!$B327, 1, 0)</f>
        <v>1</v>
      </c>
      <c r="BC325">
        <f>IF('ALL-Students'!BC328='Master Answer Key'!$B327, 1, 0)</f>
        <v>1</v>
      </c>
      <c r="BD325">
        <f>IF('ALL-Students'!BD328='Master Answer Key'!$B327, 1, 0)</f>
        <v>1</v>
      </c>
      <c r="BE325">
        <f>IF('ALL-Students'!BE328='Master Answer Key'!$B327, 1, 0)</f>
        <v>1</v>
      </c>
      <c r="BF325">
        <f>IF('ALL-Students'!BF328='Master Answer Key'!$B327, 1, 0)</f>
        <v>1</v>
      </c>
      <c r="BG325">
        <f>IF('ALL-Students'!BG328='Master Answer Key'!$B327, 1, 0)</f>
        <v>1</v>
      </c>
      <c r="BH325">
        <f>IF('ALL-Students'!BH328='Master Answer Key'!$B327, 1, 0)</f>
        <v>1</v>
      </c>
      <c r="BI325">
        <f>IF('ALL-Students'!BI328='Master Answer Key'!$B327, 1, 0)</f>
        <v>1</v>
      </c>
      <c r="BJ325">
        <f>IF('ALL-Students'!BJ328='Master Answer Key'!$B327, 1, 0)</f>
        <v>1</v>
      </c>
      <c r="BK325">
        <f>IF('ALL-Students'!BK328='Master Answer Key'!$B327, 1, 0)</f>
        <v>1</v>
      </c>
      <c r="BL325">
        <f>IF('ALL-Students'!BL328='Master Answer Key'!$B327, 1, 0)</f>
        <v>1</v>
      </c>
      <c r="BM325">
        <f>IF('ALL-Students'!BM328='Master Answer Key'!$B327, 1, 0)</f>
        <v>1</v>
      </c>
      <c r="BN325">
        <f>IF('ALL-Students'!BN328='Master Answer Key'!$B327, 1, 0)</f>
        <v>1</v>
      </c>
      <c r="BO325">
        <f>IF('ALL-Students'!BO328='Master Answer Key'!$B327, 1, 0)</f>
        <v>0</v>
      </c>
      <c r="BP325">
        <f>IF('ALL-Students'!BP328='Master Answer Key'!$B327, 1, 0)</f>
        <v>1</v>
      </c>
      <c r="BQ325">
        <f>IF('ALL-Students'!BQ328='Master Answer Key'!$B327, 1, 0)</f>
        <v>1</v>
      </c>
      <c r="BR325">
        <f>IF('ALL-Students'!BR328='Master Answer Key'!$B327, 1, 0)</f>
        <v>1</v>
      </c>
      <c r="BS325">
        <f>IF('ALL-Students'!BS328='Master Answer Key'!$B327, 1, 0)</f>
        <v>1</v>
      </c>
      <c r="BT325">
        <f>IF('ALL-Students'!BT328='Master Answer Key'!$B327, 1, 0)</f>
        <v>1</v>
      </c>
      <c r="BU325">
        <f>IF('ALL-Students'!BU328='Master Answer Key'!$B327, 1, 0)</f>
        <v>0</v>
      </c>
      <c r="BV325">
        <f>IF('ALL-Students'!BV328='Master Answer Key'!$B327, 1, 0)</f>
        <v>1</v>
      </c>
      <c r="BW325">
        <f>IF('ALL-Students'!BW328='Master Answer Key'!$B327, 1, 0)</f>
        <v>1</v>
      </c>
      <c r="BX325">
        <f>IF('ALL-Students'!BX328='Master Answer Key'!$B327, 1, 0)</f>
        <v>1</v>
      </c>
      <c r="BY325">
        <f>IF('ALL-Students'!BY328='Master Answer Key'!$B327, 1, 0)</f>
        <v>1</v>
      </c>
      <c r="BZ325">
        <f>IF('ALL-Students'!BZ328='Master Answer Key'!$B327, 1, 0)</f>
        <v>1</v>
      </c>
      <c r="CA325">
        <f>IF('ALL-Students'!CA328='Master Answer Key'!$B327, 1, 0)</f>
        <v>1</v>
      </c>
      <c r="CB325">
        <f>IF('ALL-Students'!CB328='Master Answer Key'!$B327, 1, 0)</f>
        <v>1</v>
      </c>
      <c r="CC325">
        <f>IF('ALL-Students'!CC328='Master Answer Key'!$B327, 1, 0)</f>
        <v>1</v>
      </c>
    </row>
    <row r="326">
      <c r="A326" s="5" t="s">
        <v>431</v>
      </c>
      <c r="B326">
        <f>IF('ALL-Students'!B329='Master Answer Key'!$B328, 1, 0)</f>
        <v>1</v>
      </c>
      <c r="C326">
        <f>IF('ALL-Students'!C329='Master Answer Key'!$B328, 1, 0)</f>
        <v>1</v>
      </c>
      <c r="D326">
        <f>IF('ALL-Students'!D329='Master Answer Key'!$B328, 1, 0)</f>
        <v>1</v>
      </c>
      <c r="E326">
        <f>IF('ALL-Students'!E329='Master Answer Key'!$B328, 1, 0)</f>
        <v>1</v>
      </c>
      <c r="F326">
        <f>IF('ALL-Students'!F329='Master Answer Key'!$B328, 1, 0)</f>
        <v>1</v>
      </c>
      <c r="G326">
        <f>IF('ALL-Students'!G329='Master Answer Key'!$B328, 1, 0)</f>
        <v>0</v>
      </c>
      <c r="H326">
        <f>IF('ALL-Students'!H329='Master Answer Key'!$B328, 1, 0)</f>
        <v>1</v>
      </c>
      <c r="I326">
        <f>IF('ALL-Students'!I329='Master Answer Key'!$B328, 1, 0)</f>
        <v>1</v>
      </c>
      <c r="J326">
        <f>IF('ALL-Students'!J329='Master Answer Key'!$B328, 1, 0)</f>
        <v>1</v>
      </c>
      <c r="K326">
        <f>IF('ALL-Students'!K329='Master Answer Key'!$B328, 1, 0)</f>
        <v>1</v>
      </c>
      <c r="L326">
        <f>IF('ALL-Students'!L329='Master Answer Key'!$B328, 1, 0)</f>
        <v>1</v>
      </c>
      <c r="M326">
        <f>IF('ALL-Students'!M329='Master Answer Key'!$B328, 1, 0)</f>
        <v>1</v>
      </c>
      <c r="N326">
        <f>IF('ALL-Students'!N329='Master Answer Key'!$B328, 1, 0)</f>
        <v>0</v>
      </c>
      <c r="O326">
        <f>IF('ALL-Students'!O329='Master Answer Key'!$B328, 1, 0)</f>
        <v>0</v>
      </c>
      <c r="P326">
        <f>IF('ALL-Students'!P329='Master Answer Key'!$B328, 1, 0)</f>
        <v>1</v>
      </c>
      <c r="Q326">
        <f>IF('ALL-Students'!Q329='Master Answer Key'!$B328, 1, 0)</f>
        <v>1</v>
      </c>
      <c r="R326">
        <f>IF('ALL-Students'!R329='Master Answer Key'!$B328, 1, 0)</f>
        <v>1</v>
      </c>
      <c r="S326">
        <f>IF('ALL-Students'!S329='Master Answer Key'!$B328, 1, 0)</f>
        <v>0</v>
      </c>
      <c r="T326">
        <f>IF('ALL-Students'!T329='Master Answer Key'!$B328, 1, 0)</f>
        <v>1</v>
      </c>
      <c r="U326">
        <f>IF('ALL-Students'!U329='Master Answer Key'!$B328, 1, 0)</f>
        <v>1</v>
      </c>
      <c r="V326">
        <f>IF('ALL-Students'!V329='Master Answer Key'!$B328, 1, 0)</f>
        <v>1</v>
      </c>
      <c r="W326">
        <f>IF('ALL-Students'!W329='Master Answer Key'!$B328, 1, 0)</f>
        <v>0</v>
      </c>
      <c r="X326">
        <f>IF('ALL-Students'!X329='Master Answer Key'!$B328, 1, 0)</f>
        <v>0</v>
      </c>
      <c r="Y326">
        <f>IF('ALL-Students'!Y329='Master Answer Key'!$B328, 1, 0)</f>
        <v>0</v>
      </c>
      <c r="Z326">
        <f>IF('ALL-Students'!Z329='Master Answer Key'!$B328, 1, 0)</f>
        <v>0</v>
      </c>
      <c r="AA326">
        <f>IF('ALL-Students'!AA329='Master Answer Key'!$B328, 1, 0)</f>
        <v>1</v>
      </c>
      <c r="AB326">
        <f>IF('ALL-Students'!AB329='Master Answer Key'!$B328, 1, 0)</f>
        <v>1</v>
      </c>
      <c r="AC326">
        <f>IF('ALL-Students'!AC329='Master Answer Key'!$B328, 1, 0)</f>
        <v>1</v>
      </c>
      <c r="AD326">
        <f>IF('ALL-Students'!AD329='Master Answer Key'!$B328, 1, 0)</f>
        <v>1</v>
      </c>
      <c r="AE326">
        <f>IF('ALL-Students'!AE329='Master Answer Key'!$B328, 1, 0)</f>
        <v>1</v>
      </c>
      <c r="AF326">
        <f>IF('ALL-Students'!AF329='Master Answer Key'!$B328, 1, 0)</f>
        <v>0</v>
      </c>
      <c r="AG326">
        <f>IF('ALL-Students'!AG329='Master Answer Key'!$B328, 1, 0)</f>
        <v>1</v>
      </c>
      <c r="AH326">
        <f>IF('ALL-Students'!AH329='Master Answer Key'!$B328, 1, 0)</f>
        <v>1</v>
      </c>
      <c r="AI326">
        <f>IF('ALL-Students'!AI329='Master Answer Key'!$B328, 1, 0)</f>
        <v>1</v>
      </c>
      <c r="AJ326">
        <f>IF('ALL-Students'!AJ329='Master Answer Key'!$B328, 1, 0)</f>
        <v>1</v>
      </c>
      <c r="AK326">
        <f>IF('ALL-Students'!AK329='Master Answer Key'!$B328, 1, 0)</f>
        <v>1</v>
      </c>
      <c r="AL326">
        <f>IF('ALL-Students'!AL329='Master Answer Key'!$B328, 1, 0)</f>
        <v>0</v>
      </c>
      <c r="AM326">
        <f>IF('ALL-Students'!AM329='Master Answer Key'!$B328, 1, 0)</f>
        <v>1</v>
      </c>
      <c r="AN326">
        <f>IF('ALL-Students'!AN329='Master Answer Key'!$B328, 1, 0)</f>
        <v>0</v>
      </c>
      <c r="AO326">
        <f>IF('ALL-Students'!AO329='Master Answer Key'!$B328, 1, 0)</f>
        <v>1</v>
      </c>
      <c r="AP326">
        <f>IF('ALL-Students'!AP329='Master Answer Key'!$B328, 1, 0)</f>
        <v>1</v>
      </c>
      <c r="AQ326">
        <f>IF('ALL-Students'!AQ329='Master Answer Key'!$B328, 1, 0)</f>
        <v>1</v>
      </c>
      <c r="AR326">
        <f>IF('ALL-Students'!AR329='Master Answer Key'!$B328, 1, 0)</f>
        <v>1</v>
      </c>
      <c r="AS326">
        <f>IF('ALL-Students'!AS329='Master Answer Key'!$B328, 1, 0)</f>
        <v>0</v>
      </c>
      <c r="AT326">
        <f>IF('ALL-Students'!AT329='Master Answer Key'!$B328, 1, 0)</f>
        <v>1</v>
      </c>
      <c r="AU326">
        <f>IF('ALL-Students'!AU329='Master Answer Key'!$B328, 1, 0)</f>
        <v>1</v>
      </c>
      <c r="AV326">
        <f>IF('ALL-Students'!AV329='Master Answer Key'!$B328, 1, 0)</f>
        <v>0</v>
      </c>
      <c r="AW326">
        <f>IF('ALL-Students'!AW329='Master Answer Key'!$B328, 1, 0)</f>
        <v>1</v>
      </c>
      <c r="AX326">
        <f>IF('ALL-Students'!AX329='Master Answer Key'!$B328, 1, 0)</f>
        <v>1</v>
      </c>
      <c r="AY326">
        <f>IF('ALL-Students'!AY329='Master Answer Key'!$B328, 1, 0)</f>
        <v>1</v>
      </c>
      <c r="AZ326">
        <f>IF('ALL-Students'!AZ329='Master Answer Key'!$B328, 1, 0)</f>
        <v>1</v>
      </c>
      <c r="BA326">
        <f>IF('ALL-Students'!BA329='Master Answer Key'!$B328, 1, 0)</f>
        <v>1</v>
      </c>
      <c r="BB326">
        <f>IF('ALL-Students'!BB329='Master Answer Key'!$B328, 1, 0)</f>
        <v>1</v>
      </c>
      <c r="BC326">
        <f>IF('ALL-Students'!BC329='Master Answer Key'!$B328, 1, 0)</f>
        <v>1</v>
      </c>
      <c r="BD326">
        <f>IF('ALL-Students'!BD329='Master Answer Key'!$B328, 1, 0)</f>
        <v>1</v>
      </c>
      <c r="BE326">
        <f>IF('ALL-Students'!BE329='Master Answer Key'!$B328, 1, 0)</f>
        <v>1</v>
      </c>
      <c r="BF326">
        <f>IF('ALL-Students'!BF329='Master Answer Key'!$B328, 1, 0)</f>
        <v>1</v>
      </c>
      <c r="BG326">
        <f>IF('ALL-Students'!BG329='Master Answer Key'!$B328, 1, 0)</f>
        <v>1</v>
      </c>
      <c r="BH326">
        <f>IF('ALL-Students'!BH329='Master Answer Key'!$B328, 1, 0)</f>
        <v>1</v>
      </c>
      <c r="BI326">
        <f>IF('ALL-Students'!BI329='Master Answer Key'!$B328, 1, 0)</f>
        <v>1</v>
      </c>
      <c r="BJ326">
        <f>IF('ALL-Students'!BJ329='Master Answer Key'!$B328, 1, 0)</f>
        <v>1</v>
      </c>
      <c r="BK326">
        <f>IF('ALL-Students'!BK329='Master Answer Key'!$B328, 1, 0)</f>
        <v>1</v>
      </c>
      <c r="BL326">
        <f>IF('ALL-Students'!BL329='Master Answer Key'!$B328, 1, 0)</f>
        <v>1</v>
      </c>
      <c r="BM326">
        <f>IF('ALL-Students'!BM329='Master Answer Key'!$B328, 1, 0)</f>
        <v>1</v>
      </c>
      <c r="BN326">
        <f>IF('ALL-Students'!BN329='Master Answer Key'!$B328, 1, 0)</f>
        <v>1</v>
      </c>
      <c r="BO326">
        <f>IF('ALL-Students'!BO329='Master Answer Key'!$B328, 1, 0)</f>
        <v>1</v>
      </c>
      <c r="BP326">
        <f>IF('ALL-Students'!BP329='Master Answer Key'!$B328, 1, 0)</f>
        <v>1</v>
      </c>
      <c r="BQ326">
        <f>IF('ALL-Students'!BQ329='Master Answer Key'!$B328, 1, 0)</f>
        <v>1</v>
      </c>
      <c r="BR326">
        <f>IF('ALL-Students'!BR329='Master Answer Key'!$B328, 1, 0)</f>
        <v>1</v>
      </c>
      <c r="BS326">
        <f>IF('ALL-Students'!BS329='Master Answer Key'!$B328, 1, 0)</f>
        <v>1</v>
      </c>
      <c r="BT326">
        <f>IF('ALL-Students'!BT329='Master Answer Key'!$B328, 1, 0)</f>
        <v>1</v>
      </c>
      <c r="BU326">
        <f>IF('ALL-Students'!BU329='Master Answer Key'!$B328, 1, 0)</f>
        <v>1</v>
      </c>
      <c r="BV326">
        <f>IF('ALL-Students'!BV329='Master Answer Key'!$B328, 1, 0)</f>
        <v>1</v>
      </c>
      <c r="BW326">
        <f>IF('ALL-Students'!BW329='Master Answer Key'!$B328, 1, 0)</f>
        <v>1</v>
      </c>
      <c r="BX326">
        <f>IF('ALL-Students'!BX329='Master Answer Key'!$B328, 1, 0)</f>
        <v>1</v>
      </c>
      <c r="BY326">
        <f>IF('ALL-Students'!BY329='Master Answer Key'!$B328, 1, 0)</f>
        <v>1</v>
      </c>
      <c r="BZ326">
        <f>IF('ALL-Students'!BZ329='Master Answer Key'!$B328, 1, 0)</f>
        <v>1</v>
      </c>
      <c r="CA326">
        <f>IF('ALL-Students'!CA329='Master Answer Key'!$B328, 1, 0)</f>
        <v>1</v>
      </c>
      <c r="CB326">
        <f>IF('ALL-Students'!CB329='Master Answer Key'!$B328, 1, 0)</f>
        <v>1</v>
      </c>
      <c r="CC326">
        <f>IF('ALL-Students'!CC329='Master Answer Key'!$B328, 1, 0)</f>
        <v>1</v>
      </c>
    </row>
    <row r="327">
      <c r="A327" s="5" t="s">
        <v>432</v>
      </c>
      <c r="B327">
        <f>IF('ALL-Students'!B330='Master Answer Key'!$B329, 1, 0)</f>
        <v>1</v>
      </c>
      <c r="C327">
        <f>IF('ALL-Students'!C330='Master Answer Key'!$B329, 1, 0)</f>
        <v>1</v>
      </c>
      <c r="D327">
        <f>IF('ALL-Students'!D330='Master Answer Key'!$B329, 1, 0)</f>
        <v>1</v>
      </c>
      <c r="E327">
        <f>IF('ALL-Students'!E330='Master Answer Key'!$B329, 1, 0)</f>
        <v>1</v>
      </c>
      <c r="F327">
        <f>IF('ALL-Students'!F330='Master Answer Key'!$B329, 1, 0)</f>
        <v>1</v>
      </c>
      <c r="G327">
        <f>IF('ALL-Students'!G330='Master Answer Key'!$B329, 1, 0)</f>
        <v>0</v>
      </c>
      <c r="H327">
        <f>IF('ALL-Students'!H330='Master Answer Key'!$B329, 1, 0)</f>
        <v>1</v>
      </c>
      <c r="I327">
        <f>IF('ALL-Students'!I330='Master Answer Key'!$B329, 1, 0)</f>
        <v>1</v>
      </c>
      <c r="J327">
        <f>IF('ALL-Students'!J330='Master Answer Key'!$B329, 1, 0)</f>
        <v>1</v>
      </c>
      <c r="K327">
        <f>IF('ALL-Students'!K330='Master Answer Key'!$B329, 1, 0)</f>
        <v>1</v>
      </c>
      <c r="L327">
        <f>IF('ALL-Students'!L330='Master Answer Key'!$B329, 1, 0)</f>
        <v>1</v>
      </c>
      <c r="M327">
        <f>IF('ALL-Students'!M330='Master Answer Key'!$B329, 1, 0)</f>
        <v>1</v>
      </c>
      <c r="N327">
        <f>IF('ALL-Students'!N330='Master Answer Key'!$B329, 1, 0)</f>
        <v>1</v>
      </c>
      <c r="O327">
        <f>IF('ALL-Students'!O330='Master Answer Key'!$B329, 1, 0)</f>
        <v>1</v>
      </c>
      <c r="P327">
        <f>IF('ALL-Students'!P330='Master Answer Key'!$B329, 1, 0)</f>
        <v>1</v>
      </c>
      <c r="Q327">
        <f>IF('ALL-Students'!Q330='Master Answer Key'!$B329, 1, 0)</f>
        <v>1</v>
      </c>
      <c r="R327">
        <f>IF('ALL-Students'!R330='Master Answer Key'!$B329, 1, 0)</f>
        <v>1</v>
      </c>
      <c r="S327">
        <f>IF('ALL-Students'!S330='Master Answer Key'!$B329, 1, 0)</f>
        <v>1</v>
      </c>
      <c r="T327">
        <f>IF('ALL-Students'!T330='Master Answer Key'!$B329, 1, 0)</f>
        <v>1</v>
      </c>
      <c r="U327">
        <f>IF('ALL-Students'!U330='Master Answer Key'!$B329, 1, 0)</f>
        <v>1</v>
      </c>
      <c r="V327">
        <f>IF('ALL-Students'!V330='Master Answer Key'!$B329, 1, 0)</f>
        <v>1</v>
      </c>
      <c r="W327">
        <f>IF('ALL-Students'!W330='Master Answer Key'!$B329, 1, 0)</f>
        <v>0</v>
      </c>
      <c r="X327">
        <f>IF('ALL-Students'!X330='Master Answer Key'!$B329, 1, 0)</f>
        <v>1</v>
      </c>
      <c r="Y327">
        <f>IF('ALL-Students'!Y330='Master Answer Key'!$B329, 1, 0)</f>
        <v>0</v>
      </c>
      <c r="Z327">
        <f>IF('ALL-Students'!Z330='Master Answer Key'!$B329, 1, 0)</f>
        <v>0</v>
      </c>
      <c r="AA327">
        <f>IF('ALL-Students'!AA330='Master Answer Key'!$B329, 1, 0)</f>
        <v>1</v>
      </c>
      <c r="AB327">
        <f>IF('ALL-Students'!AB330='Master Answer Key'!$B329, 1, 0)</f>
        <v>1</v>
      </c>
      <c r="AC327">
        <f>IF('ALL-Students'!AC330='Master Answer Key'!$B329, 1, 0)</f>
        <v>1</v>
      </c>
      <c r="AD327">
        <f>IF('ALL-Students'!AD330='Master Answer Key'!$B329, 1, 0)</f>
        <v>1</v>
      </c>
      <c r="AE327">
        <f>IF('ALL-Students'!AE330='Master Answer Key'!$B329, 1, 0)</f>
        <v>1</v>
      </c>
      <c r="AF327">
        <f>IF('ALL-Students'!AF330='Master Answer Key'!$B329, 1, 0)</f>
        <v>1</v>
      </c>
      <c r="AG327">
        <f>IF('ALL-Students'!AG330='Master Answer Key'!$B329, 1, 0)</f>
        <v>1</v>
      </c>
      <c r="AH327">
        <f>IF('ALL-Students'!AH330='Master Answer Key'!$B329, 1, 0)</f>
        <v>1</v>
      </c>
      <c r="AI327">
        <f>IF('ALL-Students'!AI330='Master Answer Key'!$B329, 1, 0)</f>
        <v>1</v>
      </c>
      <c r="AJ327">
        <f>IF('ALL-Students'!AJ330='Master Answer Key'!$B329, 1, 0)</f>
        <v>1</v>
      </c>
      <c r="AK327">
        <f>IF('ALL-Students'!AK330='Master Answer Key'!$B329, 1, 0)</f>
        <v>1</v>
      </c>
      <c r="AL327">
        <f>IF('ALL-Students'!AL330='Master Answer Key'!$B329, 1, 0)</f>
        <v>0</v>
      </c>
      <c r="AM327">
        <f>IF('ALL-Students'!AM330='Master Answer Key'!$B329, 1, 0)</f>
        <v>1</v>
      </c>
      <c r="AN327">
        <f>IF('ALL-Students'!AN330='Master Answer Key'!$B329, 1, 0)</f>
        <v>0</v>
      </c>
      <c r="AO327">
        <f>IF('ALL-Students'!AO330='Master Answer Key'!$B329, 1, 0)</f>
        <v>1</v>
      </c>
      <c r="AP327">
        <f>IF('ALL-Students'!AP330='Master Answer Key'!$B329, 1, 0)</f>
        <v>1</v>
      </c>
      <c r="AQ327">
        <f>IF('ALL-Students'!AQ330='Master Answer Key'!$B329, 1, 0)</f>
        <v>1</v>
      </c>
      <c r="AR327">
        <f>IF('ALL-Students'!AR330='Master Answer Key'!$B329, 1, 0)</f>
        <v>1</v>
      </c>
      <c r="AS327">
        <f>IF('ALL-Students'!AS330='Master Answer Key'!$B329, 1, 0)</f>
        <v>0</v>
      </c>
      <c r="AT327">
        <f>IF('ALL-Students'!AT330='Master Answer Key'!$B329, 1, 0)</f>
        <v>1</v>
      </c>
      <c r="AU327">
        <f>IF('ALL-Students'!AU330='Master Answer Key'!$B329, 1, 0)</f>
        <v>1</v>
      </c>
      <c r="AV327">
        <f>IF('ALL-Students'!AV330='Master Answer Key'!$B329, 1, 0)</f>
        <v>0</v>
      </c>
      <c r="AW327">
        <f>IF('ALL-Students'!AW330='Master Answer Key'!$B329, 1, 0)</f>
        <v>1</v>
      </c>
      <c r="AX327">
        <f>IF('ALL-Students'!AX330='Master Answer Key'!$B329, 1, 0)</f>
        <v>1</v>
      </c>
      <c r="AY327">
        <f>IF('ALL-Students'!AY330='Master Answer Key'!$B329, 1, 0)</f>
        <v>1</v>
      </c>
      <c r="AZ327">
        <f>IF('ALL-Students'!AZ330='Master Answer Key'!$B329, 1, 0)</f>
        <v>1</v>
      </c>
      <c r="BA327">
        <f>IF('ALL-Students'!BA330='Master Answer Key'!$B329, 1, 0)</f>
        <v>1</v>
      </c>
      <c r="BB327">
        <f>IF('ALL-Students'!BB330='Master Answer Key'!$B329, 1, 0)</f>
        <v>1</v>
      </c>
      <c r="BC327">
        <f>IF('ALL-Students'!BC330='Master Answer Key'!$B329, 1, 0)</f>
        <v>1</v>
      </c>
      <c r="BD327">
        <f>IF('ALL-Students'!BD330='Master Answer Key'!$B329, 1, 0)</f>
        <v>1</v>
      </c>
      <c r="BE327">
        <f>IF('ALL-Students'!BE330='Master Answer Key'!$B329, 1, 0)</f>
        <v>1</v>
      </c>
      <c r="BF327">
        <f>IF('ALL-Students'!BF330='Master Answer Key'!$B329, 1, 0)</f>
        <v>1</v>
      </c>
      <c r="BG327">
        <f>IF('ALL-Students'!BG330='Master Answer Key'!$B329, 1, 0)</f>
        <v>1</v>
      </c>
      <c r="BH327">
        <f>IF('ALL-Students'!BH330='Master Answer Key'!$B329, 1, 0)</f>
        <v>1</v>
      </c>
      <c r="BI327">
        <f>IF('ALL-Students'!BI330='Master Answer Key'!$B329, 1, 0)</f>
        <v>1</v>
      </c>
      <c r="BJ327">
        <f>IF('ALL-Students'!BJ330='Master Answer Key'!$B329, 1, 0)</f>
        <v>1</v>
      </c>
      <c r="BK327">
        <f>IF('ALL-Students'!BK330='Master Answer Key'!$B329, 1, 0)</f>
        <v>1</v>
      </c>
      <c r="BL327">
        <f>IF('ALL-Students'!BL330='Master Answer Key'!$B329, 1, 0)</f>
        <v>1</v>
      </c>
      <c r="BM327">
        <f>IF('ALL-Students'!BM330='Master Answer Key'!$B329, 1, 0)</f>
        <v>1</v>
      </c>
      <c r="BN327">
        <f>IF('ALL-Students'!BN330='Master Answer Key'!$B329, 1, 0)</f>
        <v>1</v>
      </c>
      <c r="BO327">
        <f>IF('ALL-Students'!BO330='Master Answer Key'!$B329, 1, 0)</f>
        <v>1</v>
      </c>
      <c r="BP327">
        <f>IF('ALL-Students'!BP330='Master Answer Key'!$B329, 1, 0)</f>
        <v>1</v>
      </c>
      <c r="BQ327">
        <f>IF('ALL-Students'!BQ330='Master Answer Key'!$B329, 1, 0)</f>
        <v>1</v>
      </c>
      <c r="BR327">
        <f>IF('ALL-Students'!BR330='Master Answer Key'!$B329, 1, 0)</f>
        <v>1</v>
      </c>
      <c r="BS327">
        <f>IF('ALL-Students'!BS330='Master Answer Key'!$B329, 1, 0)</f>
        <v>1</v>
      </c>
      <c r="BT327">
        <f>IF('ALL-Students'!BT330='Master Answer Key'!$B329, 1, 0)</f>
        <v>1</v>
      </c>
      <c r="BU327">
        <f>IF('ALL-Students'!BU330='Master Answer Key'!$B329, 1, 0)</f>
        <v>1</v>
      </c>
      <c r="BV327">
        <f>IF('ALL-Students'!BV330='Master Answer Key'!$B329, 1, 0)</f>
        <v>1</v>
      </c>
      <c r="BW327">
        <f>IF('ALL-Students'!BW330='Master Answer Key'!$B329, 1, 0)</f>
        <v>1</v>
      </c>
      <c r="BX327">
        <f>IF('ALL-Students'!BX330='Master Answer Key'!$B329, 1, 0)</f>
        <v>1</v>
      </c>
      <c r="BY327">
        <f>IF('ALL-Students'!BY330='Master Answer Key'!$B329, 1, 0)</f>
        <v>1</v>
      </c>
      <c r="BZ327">
        <f>IF('ALL-Students'!BZ330='Master Answer Key'!$B329, 1, 0)</f>
        <v>1</v>
      </c>
      <c r="CA327">
        <f>IF('ALL-Students'!CA330='Master Answer Key'!$B329, 1, 0)</f>
        <v>1</v>
      </c>
      <c r="CB327">
        <f>IF('ALL-Students'!CB330='Master Answer Key'!$B329, 1, 0)</f>
        <v>1</v>
      </c>
      <c r="CC327">
        <f>IF('ALL-Students'!CC330='Master Answer Key'!$B329, 1, 0)</f>
        <v>1</v>
      </c>
    </row>
    <row r="328">
      <c r="A328" s="5" t="s">
        <v>433</v>
      </c>
      <c r="B328">
        <f>IF('ALL-Students'!B331='Master Answer Key'!$B330, 1, 0)</f>
        <v>0</v>
      </c>
      <c r="C328">
        <f>IF('ALL-Students'!C331='Master Answer Key'!$B330, 1, 0)</f>
        <v>1</v>
      </c>
      <c r="D328">
        <f>IF('ALL-Students'!D331='Master Answer Key'!$B330, 1, 0)</f>
        <v>1</v>
      </c>
      <c r="E328">
        <f>IF('ALL-Students'!E331='Master Answer Key'!$B330, 1, 0)</f>
        <v>1</v>
      </c>
      <c r="F328">
        <f>IF('ALL-Students'!F331='Master Answer Key'!$B330, 1, 0)</f>
        <v>1</v>
      </c>
      <c r="G328">
        <f>IF('ALL-Students'!G331='Master Answer Key'!$B330, 1, 0)</f>
        <v>0</v>
      </c>
      <c r="H328">
        <f>IF('ALL-Students'!H331='Master Answer Key'!$B330, 1, 0)</f>
        <v>1</v>
      </c>
      <c r="I328">
        <f>IF('ALL-Students'!I331='Master Answer Key'!$B330, 1, 0)</f>
        <v>1</v>
      </c>
      <c r="J328">
        <f>IF('ALL-Students'!J331='Master Answer Key'!$B330, 1, 0)</f>
        <v>1</v>
      </c>
      <c r="K328">
        <f>IF('ALL-Students'!K331='Master Answer Key'!$B330, 1, 0)</f>
        <v>1</v>
      </c>
      <c r="L328">
        <f>IF('ALL-Students'!L331='Master Answer Key'!$B330, 1, 0)</f>
        <v>1</v>
      </c>
      <c r="M328">
        <f>IF('ALL-Students'!M331='Master Answer Key'!$B330, 1, 0)</f>
        <v>1</v>
      </c>
      <c r="N328">
        <f>IF('ALL-Students'!N331='Master Answer Key'!$B330, 1, 0)</f>
        <v>1</v>
      </c>
      <c r="O328">
        <f>IF('ALL-Students'!O331='Master Answer Key'!$B330, 1, 0)</f>
        <v>1</v>
      </c>
      <c r="P328">
        <f>IF('ALL-Students'!P331='Master Answer Key'!$B330, 1, 0)</f>
        <v>1</v>
      </c>
      <c r="Q328">
        <f>IF('ALL-Students'!Q331='Master Answer Key'!$B330, 1, 0)</f>
        <v>1</v>
      </c>
      <c r="R328">
        <f>IF('ALL-Students'!R331='Master Answer Key'!$B330, 1, 0)</f>
        <v>0</v>
      </c>
      <c r="S328">
        <f>IF('ALL-Students'!S331='Master Answer Key'!$B330, 1, 0)</f>
        <v>1</v>
      </c>
      <c r="T328">
        <f>IF('ALL-Students'!T331='Master Answer Key'!$B330, 1, 0)</f>
        <v>1</v>
      </c>
      <c r="U328">
        <f>IF('ALL-Students'!U331='Master Answer Key'!$B330, 1, 0)</f>
        <v>1</v>
      </c>
      <c r="V328">
        <f>IF('ALL-Students'!V331='Master Answer Key'!$B330, 1, 0)</f>
        <v>1</v>
      </c>
      <c r="W328">
        <f>IF('ALL-Students'!W331='Master Answer Key'!$B330, 1, 0)</f>
        <v>0</v>
      </c>
      <c r="X328">
        <f>IF('ALL-Students'!X331='Master Answer Key'!$B330, 1, 0)</f>
        <v>1</v>
      </c>
      <c r="Y328">
        <f>IF('ALL-Students'!Y331='Master Answer Key'!$B330, 1, 0)</f>
        <v>0</v>
      </c>
      <c r="Z328">
        <f>IF('ALL-Students'!Z331='Master Answer Key'!$B330, 1, 0)</f>
        <v>0</v>
      </c>
      <c r="AA328">
        <f>IF('ALL-Students'!AA331='Master Answer Key'!$B330, 1, 0)</f>
        <v>1</v>
      </c>
      <c r="AB328">
        <f>IF('ALL-Students'!AB331='Master Answer Key'!$B330, 1, 0)</f>
        <v>1</v>
      </c>
      <c r="AC328">
        <f>IF('ALL-Students'!AC331='Master Answer Key'!$B330, 1, 0)</f>
        <v>1</v>
      </c>
      <c r="AD328">
        <f>IF('ALL-Students'!AD331='Master Answer Key'!$B330, 1, 0)</f>
        <v>1</v>
      </c>
      <c r="AE328">
        <f>IF('ALL-Students'!AE331='Master Answer Key'!$B330, 1, 0)</f>
        <v>0</v>
      </c>
      <c r="AF328">
        <f>IF('ALL-Students'!AF331='Master Answer Key'!$B330, 1, 0)</f>
        <v>0</v>
      </c>
      <c r="AG328">
        <f>IF('ALL-Students'!AG331='Master Answer Key'!$B330, 1, 0)</f>
        <v>1</v>
      </c>
      <c r="AH328">
        <f>IF('ALL-Students'!AH331='Master Answer Key'!$B330, 1, 0)</f>
        <v>1</v>
      </c>
      <c r="AI328">
        <f>IF('ALL-Students'!AI331='Master Answer Key'!$B330, 1, 0)</f>
        <v>1</v>
      </c>
      <c r="AJ328">
        <f>IF('ALL-Students'!AJ331='Master Answer Key'!$B330, 1, 0)</f>
        <v>1</v>
      </c>
      <c r="AK328">
        <f>IF('ALL-Students'!AK331='Master Answer Key'!$B330, 1, 0)</f>
        <v>1</v>
      </c>
      <c r="AL328">
        <f>IF('ALL-Students'!AL331='Master Answer Key'!$B330, 1, 0)</f>
        <v>0</v>
      </c>
      <c r="AM328">
        <f>IF('ALL-Students'!AM331='Master Answer Key'!$B330, 1, 0)</f>
        <v>1</v>
      </c>
      <c r="AN328">
        <f>IF('ALL-Students'!AN331='Master Answer Key'!$B330, 1, 0)</f>
        <v>0</v>
      </c>
      <c r="AO328">
        <f>IF('ALL-Students'!AO331='Master Answer Key'!$B330, 1, 0)</f>
        <v>1</v>
      </c>
      <c r="AP328">
        <f>IF('ALL-Students'!AP331='Master Answer Key'!$B330, 1, 0)</f>
        <v>1</v>
      </c>
      <c r="AQ328">
        <f>IF('ALL-Students'!AQ331='Master Answer Key'!$B330, 1, 0)</f>
        <v>1</v>
      </c>
      <c r="AR328">
        <f>IF('ALL-Students'!AR331='Master Answer Key'!$B330, 1, 0)</f>
        <v>1</v>
      </c>
      <c r="AS328">
        <f>IF('ALL-Students'!AS331='Master Answer Key'!$B330, 1, 0)</f>
        <v>0</v>
      </c>
      <c r="AT328">
        <f>IF('ALL-Students'!AT331='Master Answer Key'!$B330, 1, 0)</f>
        <v>1</v>
      </c>
      <c r="AU328">
        <f>IF('ALL-Students'!AU331='Master Answer Key'!$B330, 1, 0)</f>
        <v>1</v>
      </c>
      <c r="AV328">
        <f>IF('ALL-Students'!AV331='Master Answer Key'!$B330, 1, 0)</f>
        <v>0</v>
      </c>
      <c r="AW328">
        <f>IF('ALL-Students'!AW331='Master Answer Key'!$B330, 1, 0)</f>
        <v>1</v>
      </c>
      <c r="AX328">
        <f>IF('ALL-Students'!AX331='Master Answer Key'!$B330, 1, 0)</f>
        <v>1</v>
      </c>
      <c r="AY328">
        <f>IF('ALL-Students'!AY331='Master Answer Key'!$B330, 1, 0)</f>
        <v>1</v>
      </c>
      <c r="AZ328">
        <f>IF('ALL-Students'!AZ331='Master Answer Key'!$B330, 1, 0)</f>
        <v>1</v>
      </c>
      <c r="BA328">
        <f>IF('ALL-Students'!BA331='Master Answer Key'!$B330, 1, 0)</f>
        <v>1</v>
      </c>
      <c r="BB328">
        <f>IF('ALL-Students'!BB331='Master Answer Key'!$B330, 1, 0)</f>
        <v>0</v>
      </c>
      <c r="BC328">
        <f>IF('ALL-Students'!BC331='Master Answer Key'!$B330, 1, 0)</f>
        <v>1</v>
      </c>
      <c r="BD328">
        <f>IF('ALL-Students'!BD331='Master Answer Key'!$B330, 1, 0)</f>
        <v>1</v>
      </c>
      <c r="BE328">
        <f>IF('ALL-Students'!BE331='Master Answer Key'!$B330, 1, 0)</f>
        <v>1</v>
      </c>
      <c r="BF328">
        <f>IF('ALL-Students'!BF331='Master Answer Key'!$B330, 1, 0)</f>
        <v>1</v>
      </c>
      <c r="BG328">
        <f>IF('ALL-Students'!BG331='Master Answer Key'!$B330, 1, 0)</f>
        <v>1</v>
      </c>
      <c r="BH328">
        <f>IF('ALL-Students'!BH331='Master Answer Key'!$B330, 1, 0)</f>
        <v>1</v>
      </c>
      <c r="BI328">
        <f>IF('ALL-Students'!BI331='Master Answer Key'!$B330, 1, 0)</f>
        <v>1</v>
      </c>
      <c r="BJ328">
        <f>IF('ALL-Students'!BJ331='Master Answer Key'!$B330, 1, 0)</f>
        <v>1</v>
      </c>
      <c r="BK328">
        <f>IF('ALL-Students'!BK331='Master Answer Key'!$B330, 1, 0)</f>
        <v>1</v>
      </c>
      <c r="BL328">
        <f>IF('ALL-Students'!BL331='Master Answer Key'!$B330, 1, 0)</f>
        <v>1</v>
      </c>
      <c r="BM328">
        <f>IF('ALL-Students'!BM331='Master Answer Key'!$B330, 1, 0)</f>
        <v>1</v>
      </c>
      <c r="BN328">
        <f>IF('ALL-Students'!BN331='Master Answer Key'!$B330, 1, 0)</f>
        <v>1</v>
      </c>
      <c r="BO328">
        <f>IF('ALL-Students'!BO331='Master Answer Key'!$B330, 1, 0)</f>
        <v>0</v>
      </c>
      <c r="BP328">
        <f>IF('ALL-Students'!BP331='Master Answer Key'!$B330, 1, 0)</f>
        <v>1</v>
      </c>
      <c r="BQ328">
        <f>IF('ALL-Students'!BQ331='Master Answer Key'!$B330, 1, 0)</f>
        <v>1</v>
      </c>
      <c r="BR328">
        <f>IF('ALL-Students'!BR331='Master Answer Key'!$B330, 1, 0)</f>
        <v>1</v>
      </c>
      <c r="BS328">
        <f>IF('ALL-Students'!BS331='Master Answer Key'!$B330, 1, 0)</f>
        <v>1</v>
      </c>
      <c r="BT328">
        <f>IF('ALL-Students'!BT331='Master Answer Key'!$B330, 1, 0)</f>
        <v>0</v>
      </c>
      <c r="BU328">
        <f>IF('ALL-Students'!BU331='Master Answer Key'!$B330, 1, 0)</f>
        <v>1</v>
      </c>
      <c r="BV328">
        <f>IF('ALL-Students'!BV331='Master Answer Key'!$B330, 1, 0)</f>
        <v>1</v>
      </c>
      <c r="BW328">
        <f>IF('ALL-Students'!BW331='Master Answer Key'!$B330, 1, 0)</f>
        <v>1</v>
      </c>
      <c r="BX328">
        <f>IF('ALL-Students'!BX331='Master Answer Key'!$B330, 1, 0)</f>
        <v>1</v>
      </c>
      <c r="BY328">
        <f>IF('ALL-Students'!BY331='Master Answer Key'!$B330, 1, 0)</f>
        <v>1</v>
      </c>
      <c r="BZ328">
        <f>IF('ALL-Students'!BZ331='Master Answer Key'!$B330, 1, 0)</f>
        <v>1</v>
      </c>
      <c r="CA328">
        <f>IF('ALL-Students'!CA331='Master Answer Key'!$B330, 1, 0)</f>
        <v>1</v>
      </c>
      <c r="CB328">
        <f>IF('ALL-Students'!CB331='Master Answer Key'!$B330, 1, 0)</f>
        <v>1</v>
      </c>
      <c r="CC328">
        <f>IF('ALL-Students'!CC331='Master Answer Key'!$B330, 1, 0)</f>
        <v>1</v>
      </c>
    </row>
    <row r="329">
      <c r="A329" s="5" t="s">
        <v>434</v>
      </c>
      <c r="B329">
        <f>IF('ALL-Students'!B332='Master Answer Key'!$B331, 1, 0)</f>
        <v>1</v>
      </c>
      <c r="C329">
        <f>IF('ALL-Students'!C332='Master Answer Key'!$B331, 1, 0)</f>
        <v>1</v>
      </c>
      <c r="D329">
        <f>IF('ALL-Students'!D332='Master Answer Key'!$B331, 1, 0)</f>
        <v>1</v>
      </c>
      <c r="E329">
        <f>IF('ALL-Students'!E332='Master Answer Key'!$B331, 1, 0)</f>
        <v>1</v>
      </c>
      <c r="F329">
        <f>IF('ALL-Students'!F332='Master Answer Key'!$B331, 1, 0)</f>
        <v>1</v>
      </c>
      <c r="G329">
        <f>IF('ALL-Students'!G332='Master Answer Key'!$B331, 1, 0)</f>
        <v>0</v>
      </c>
      <c r="H329">
        <f>IF('ALL-Students'!H332='Master Answer Key'!$B331, 1, 0)</f>
        <v>1</v>
      </c>
      <c r="I329">
        <f>IF('ALL-Students'!I332='Master Answer Key'!$B331, 1, 0)</f>
        <v>0</v>
      </c>
      <c r="J329">
        <f>IF('ALL-Students'!J332='Master Answer Key'!$B331, 1, 0)</f>
        <v>1</v>
      </c>
      <c r="K329">
        <f>IF('ALL-Students'!K332='Master Answer Key'!$B331, 1, 0)</f>
        <v>1</v>
      </c>
      <c r="L329">
        <f>IF('ALL-Students'!L332='Master Answer Key'!$B331, 1, 0)</f>
        <v>0</v>
      </c>
      <c r="M329">
        <f>IF('ALL-Students'!M332='Master Answer Key'!$B331, 1, 0)</f>
        <v>0</v>
      </c>
      <c r="N329">
        <f>IF('ALL-Students'!N332='Master Answer Key'!$B331, 1, 0)</f>
        <v>0</v>
      </c>
      <c r="O329">
        <f>IF('ALL-Students'!O332='Master Answer Key'!$B331, 1, 0)</f>
        <v>1</v>
      </c>
      <c r="P329">
        <f>IF('ALL-Students'!P332='Master Answer Key'!$B331, 1, 0)</f>
        <v>1</v>
      </c>
      <c r="Q329">
        <f>IF('ALL-Students'!Q332='Master Answer Key'!$B331, 1, 0)</f>
        <v>0</v>
      </c>
      <c r="R329">
        <f>IF('ALL-Students'!R332='Master Answer Key'!$B331, 1, 0)</f>
        <v>0</v>
      </c>
      <c r="S329">
        <f>IF('ALL-Students'!S332='Master Answer Key'!$B331, 1, 0)</f>
        <v>0</v>
      </c>
      <c r="T329">
        <f>IF('ALL-Students'!T332='Master Answer Key'!$B331, 1, 0)</f>
        <v>0</v>
      </c>
      <c r="U329">
        <f>IF('ALL-Students'!U332='Master Answer Key'!$B331, 1, 0)</f>
        <v>0</v>
      </c>
      <c r="V329">
        <f>IF('ALL-Students'!V332='Master Answer Key'!$B331, 1, 0)</f>
        <v>0</v>
      </c>
      <c r="W329">
        <f>IF('ALL-Students'!W332='Master Answer Key'!$B331, 1, 0)</f>
        <v>0</v>
      </c>
      <c r="X329">
        <f>IF('ALL-Students'!X332='Master Answer Key'!$B331, 1, 0)</f>
        <v>0</v>
      </c>
      <c r="Y329">
        <f>IF('ALL-Students'!Y332='Master Answer Key'!$B331, 1, 0)</f>
        <v>0</v>
      </c>
      <c r="Z329">
        <f>IF('ALL-Students'!Z332='Master Answer Key'!$B331, 1, 0)</f>
        <v>0</v>
      </c>
      <c r="AA329">
        <f>IF('ALL-Students'!AA332='Master Answer Key'!$B331, 1, 0)</f>
        <v>1</v>
      </c>
      <c r="AB329">
        <f>IF('ALL-Students'!AB332='Master Answer Key'!$B331, 1, 0)</f>
        <v>1</v>
      </c>
      <c r="AC329">
        <f>IF('ALL-Students'!AC332='Master Answer Key'!$B331, 1, 0)</f>
        <v>1</v>
      </c>
      <c r="AD329">
        <f>IF('ALL-Students'!AD332='Master Answer Key'!$B331, 1, 0)</f>
        <v>1</v>
      </c>
      <c r="AE329">
        <f>IF('ALL-Students'!AE332='Master Answer Key'!$B331, 1, 0)</f>
        <v>0</v>
      </c>
      <c r="AF329">
        <f>IF('ALL-Students'!AF332='Master Answer Key'!$B331, 1, 0)</f>
        <v>1</v>
      </c>
      <c r="AG329">
        <f>IF('ALL-Students'!AG332='Master Answer Key'!$B331, 1, 0)</f>
        <v>1</v>
      </c>
      <c r="AH329">
        <f>IF('ALL-Students'!AH332='Master Answer Key'!$B331, 1, 0)</f>
        <v>1</v>
      </c>
      <c r="AI329">
        <f>IF('ALL-Students'!AI332='Master Answer Key'!$B331, 1, 0)</f>
        <v>1</v>
      </c>
      <c r="AJ329">
        <f>IF('ALL-Students'!AJ332='Master Answer Key'!$B331, 1, 0)</f>
        <v>1</v>
      </c>
      <c r="AK329">
        <f>IF('ALL-Students'!AK332='Master Answer Key'!$B331, 1, 0)</f>
        <v>0</v>
      </c>
      <c r="AL329">
        <f>IF('ALL-Students'!AL332='Master Answer Key'!$B331, 1, 0)</f>
        <v>0</v>
      </c>
      <c r="AM329">
        <f>IF('ALL-Students'!AM332='Master Answer Key'!$B331, 1, 0)</f>
        <v>1</v>
      </c>
      <c r="AN329">
        <f>IF('ALL-Students'!AN332='Master Answer Key'!$B331, 1, 0)</f>
        <v>0</v>
      </c>
      <c r="AO329">
        <f>IF('ALL-Students'!AO332='Master Answer Key'!$B331, 1, 0)</f>
        <v>1</v>
      </c>
      <c r="AP329">
        <f>IF('ALL-Students'!AP332='Master Answer Key'!$B331, 1, 0)</f>
        <v>0</v>
      </c>
      <c r="AQ329">
        <f>IF('ALL-Students'!AQ332='Master Answer Key'!$B331, 1, 0)</f>
        <v>1</v>
      </c>
      <c r="AR329">
        <f>IF('ALL-Students'!AR332='Master Answer Key'!$B331, 1, 0)</f>
        <v>1</v>
      </c>
      <c r="AS329">
        <f>IF('ALL-Students'!AS332='Master Answer Key'!$B331, 1, 0)</f>
        <v>0</v>
      </c>
      <c r="AT329">
        <f>IF('ALL-Students'!AT332='Master Answer Key'!$B331, 1, 0)</f>
        <v>1</v>
      </c>
      <c r="AU329">
        <f>IF('ALL-Students'!AU332='Master Answer Key'!$B331, 1, 0)</f>
        <v>1</v>
      </c>
      <c r="AV329">
        <f>IF('ALL-Students'!AV332='Master Answer Key'!$B331, 1, 0)</f>
        <v>0</v>
      </c>
      <c r="AW329">
        <f>IF('ALL-Students'!AW332='Master Answer Key'!$B331, 1, 0)</f>
        <v>1</v>
      </c>
      <c r="AX329">
        <f>IF('ALL-Students'!AX332='Master Answer Key'!$B331, 1, 0)</f>
        <v>1</v>
      </c>
      <c r="AY329">
        <f>IF('ALL-Students'!AY332='Master Answer Key'!$B331, 1, 0)</f>
        <v>1</v>
      </c>
      <c r="AZ329">
        <f>IF('ALL-Students'!AZ332='Master Answer Key'!$B331, 1, 0)</f>
        <v>1</v>
      </c>
      <c r="BA329">
        <f>IF('ALL-Students'!BA332='Master Answer Key'!$B331, 1, 0)</f>
        <v>1</v>
      </c>
      <c r="BB329">
        <f>IF('ALL-Students'!BB332='Master Answer Key'!$B331, 1, 0)</f>
        <v>0</v>
      </c>
      <c r="BC329">
        <f>IF('ALL-Students'!BC332='Master Answer Key'!$B331, 1, 0)</f>
        <v>1</v>
      </c>
      <c r="BD329">
        <f>IF('ALL-Students'!BD332='Master Answer Key'!$B331, 1, 0)</f>
        <v>1</v>
      </c>
      <c r="BE329">
        <f>IF('ALL-Students'!BE332='Master Answer Key'!$B331, 1, 0)</f>
        <v>1</v>
      </c>
      <c r="BF329">
        <f>IF('ALL-Students'!BF332='Master Answer Key'!$B331, 1, 0)</f>
        <v>1</v>
      </c>
      <c r="BG329">
        <f>IF('ALL-Students'!BG332='Master Answer Key'!$B331, 1, 0)</f>
        <v>0</v>
      </c>
      <c r="BH329">
        <f>IF('ALL-Students'!BH332='Master Answer Key'!$B331, 1, 0)</f>
        <v>1</v>
      </c>
      <c r="BI329">
        <f>IF('ALL-Students'!BI332='Master Answer Key'!$B331, 1, 0)</f>
        <v>1</v>
      </c>
      <c r="BJ329">
        <f>IF('ALL-Students'!BJ332='Master Answer Key'!$B331, 1, 0)</f>
        <v>0</v>
      </c>
      <c r="BK329">
        <f>IF('ALL-Students'!BK332='Master Answer Key'!$B331, 1, 0)</f>
        <v>1</v>
      </c>
      <c r="BL329">
        <f>IF('ALL-Students'!BL332='Master Answer Key'!$B331, 1, 0)</f>
        <v>1</v>
      </c>
      <c r="BM329">
        <f>IF('ALL-Students'!BM332='Master Answer Key'!$B331, 1, 0)</f>
        <v>1</v>
      </c>
      <c r="BN329">
        <f>IF('ALL-Students'!BN332='Master Answer Key'!$B331, 1, 0)</f>
        <v>1</v>
      </c>
      <c r="BO329">
        <f>IF('ALL-Students'!BO332='Master Answer Key'!$B331, 1, 0)</f>
        <v>1</v>
      </c>
      <c r="BP329">
        <f>IF('ALL-Students'!BP332='Master Answer Key'!$B331, 1, 0)</f>
        <v>1</v>
      </c>
      <c r="BQ329">
        <f>IF('ALL-Students'!BQ332='Master Answer Key'!$B331, 1, 0)</f>
        <v>1</v>
      </c>
      <c r="BR329">
        <f>IF('ALL-Students'!BR332='Master Answer Key'!$B331, 1, 0)</f>
        <v>1</v>
      </c>
      <c r="BS329">
        <f>IF('ALL-Students'!BS332='Master Answer Key'!$B331, 1, 0)</f>
        <v>1</v>
      </c>
      <c r="BT329">
        <f>IF('ALL-Students'!BT332='Master Answer Key'!$B331, 1, 0)</f>
        <v>1</v>
      </c>
      <c r="BU329">
        <f>IF('ALL-Students'!BU332='Master Answer Key'!$B331, 1, 0)</f>
        <v>1</v>
      </c>
      <c r="BV329">
        <f>IF('ALL-Students'!BV332='Master Answer Key'!$B331, 1, 0)</f>
        <v>1</v>
      </c>
      <c r="BW329">
        <f>IF('ALL-Students'!BW332='Master Answer Key'!$B331, 1, 0)</f>
        <v>1</v>
      </c>
      <c r="BX329">
        <f>IF('ALL-Students'!BX332='Master Answer Key'!$B331, 1, 0)</f>
        <v>1</v>
      </c>
      <c r="BY329">
        <f>IF('ALL-Students'!BY332='Master Answer Key'!$B331, 1, 0)</f>
        <v>1</v>
      </c>
      <c r="BZ329">
        <f>IF('ALL-Students'!BZ332='Master Answer Key'!$B331, 1, 0)</f>
        <v>1</v>
      </c>
      <c r="CA329">
        <f>IF('ALL-Students'!CA332='Master Answer Key'!$B331, 1, 0)</f>
        <v>1</v>
      </c>
      <c r="CB329">
        <f>IF('ALL-Students'!CB332='Master Answer Key'!$B331, 1, 0)</f>
        <v>1</v>
      </c>
      <c r="CC329">
        <f>IF('ALL-Students'!CC332='Master Answer Key'!$B331, 1, 0)</f>
        <v>0</v>
      </c>
    </row>
    <row r="330">
      <c r="A330" s="5" t="s">
        <v>435</v>
      </c>
      <c r="B330">
        <f>IF('ALL-Students'!B333='Master Answer Key'!$B332, 1, 0)</f>
        <v>0</v>
      </c>
      <c r="C330">
        <f>IF('ALL-Students'!C333='Master Answer Key'!$B332, 1, 0)</f>
        <v>1</v>
      </c>
      <c r="D330">
        <f>IF('ALL-Students'!D333='Master Answer Key'!$B332, 1, 0)</f>
        <v>0</v>
      </c>
      <c r="E330">
        <f>IF('ALL-Students'!E333='Master Answer Key'!$B332, 1, 0)</f>
        <v>0</v>
      </c>
      <c r="F330">
        <f>IF('ALL-Students'!F333='Master Answer Key'!$B332, 1, 0)</f>
        <v>0</v>
      </c>
      <c r="G330">
        <f>IF('ALL-Students'!G333='Master Answer Key'!$B332, 1, 0)</f>
        <v>0</v>
      </c>
      <c r="H330">
        <f>IF('ALL-Students'!H333='Master Answer Key'!$B332, 1, 0)</f>
        <v>0</v>
      </c>
      <c r="I330">
        <f>IF('ALL-Students'!I333='Master Answer Key'!$B332, 1, 0)</f>
        <v>0</v>
      </c>
      <c r="J330">
        <f>IF('ALL-Students'!J333='Master Answer Key'!$B332, 1, 0)</f>
        <v>0</v>
      </c>
      <c r="K330">
        <f>IF('ALL-Students'!K333='Master Answer Key'!$B332, 1, 0)</f>
        <v>0</v>
      </c>
      <c r="L330">
        <f>IF('ALL-Students'!L333='Master Answer Key'!$B332, 1, 0)</f>
        <v>0</v>
      </c>
      <c r="M330">
        <f>IF('ALL-Students'!M333='Master Answer Key'!$B332, 1, 0)</f>
        <v>1</v>
      </c>
      <c r="N330">
        <f>IF('ALL-Students'!N333='Master Answer Key'!$B332, 1, 0)</f>
        <v>0</v>
      </c>
      <c r="O330">
        <f>IF('ALL-Students'!O333='Master Answer Key'!$B332, 1, 0)</f>
        <v>0</v>
      </c>
      <c r="P330">
        <f>IF('ALL-Students'!P333='Master Answer Key'!$B332, 1, 0)</f>
        <v>0</v>
      </c>
      <c r="Q330">
        <f>IF('ALL-Students'!Q333='Master Answer Key'!$B332, 1, 0)</f>
        <v>0</v>
      </c>
      <c r="R330">
        <f>IF('ALL-Students'!R333='Master Answer Key'!$B332, 1, 0)</f>
        <v>0</v>
      </c>
      <c r="S330">
        <f>IF('ALL-Students'!S333='Master Answer Key'!$B332, 1, 0)</f>
        <v>0</v>
      </c>
      <c r="T330">
        <f>IF('ALL-Students'!T333='Master Answer Key'!$B332, 1, 0)</f>
        <v>0</v>
      </c>
      <c r="U330">
        <f>IF('ALL-Students'!U333='Master Answer Key'!$B332, 1, 0)</f>
        <v>0</v>
      </c>
      <c r="V330">
        <f>IF('ALL-Students'!V333='Master Answer Key'!$B332, 1, 0)</f>
        <v>0</v>
      </c>
      <c r="W330">
        <f>IF('ALL-Students'!W333='Master Answer Key'!$B332, 1, 0)</f>
        <v>0</v>
      </c>
      <c r="X330">
        <f>IF('ALL-Students'!X333='Master Answer Key'!$B332, 1, 0)</f>
        <v>1</v>
      </c>
      <c r="Y330">
        <f>IF('ALL-Students'!Y333='Master Answer Key'!$B332, 1, 0)</f>
        <v>0</v>
      </c>
      <c r="Z330">
        <f>IF('ALL-Students'!Z333='Master Answer Key'!$B332, 1, 0)</f>
        <v>0</v>
      </c>
      <c r="AA330">
        <f>IF('ALL-Students'!AA333='Master Answer Key'!$B332, 1, 0)</f>
        <v>0</v>
      </c>
      <c r="AB330">
        <f>IF('ALL-Students'!AB333='Master Answer Key'!$B332, 1, 0)</f>
        <v>0</v>
      </c>
      <c r="AC330">
        <f>IF('ALL-Students'!AC333='Master Answer Key'!$B332, 1, 0)</f>
        <v>0</v>
      </c>
      <c r="AD330">
        <f>IF('ALL-Students'!AD333='Master Answer Key'!$B332, 1, 0)</f>
        <v>0</v>
      </c>
      <c r="AE330">
        <f>IF('ALL-Students'!AE333='Master Answer Key'!$B332, 1, 0)</f>
        <v>0</v>
      </c>
      <c r="AF330">
        <f>IF('ALL-Students'!AF333='Master Answer Key'!$B332, 1, 0)</f>
        <v>0</v>
      </c>
      <c r="AG330">
        <f>IF('ALL-Students'!AG333='Master Answer Key'!$B332, 1, 0)</f>
        <v>0</v>
      </c>
      <c r="AH330">
        <f>IF('ALL-Students'!AH333='Master Answer Key'!$B332, 1, 0)</f>
        <v>1</v>
      </c>
      <c r="AI330">
        <f>IF('ALL-Students'!AI333='Master Answer Key'!$B332, 1, 0)</f>
        <v>0</v>
      </c>
      <c r="AJ330">
        <f>IF('ALL-Students'!AJ333='Master Answer Key'!$B332, 1, 0)</f>
        <v>0</v>
      </c>
      <c r="AK330">
        <f>IF('ALL-Students'!AK333='Master Answer Key'!$B332, 1, 0)</f>
        <v>0</v>
      </c>
      <c r="AL330">
        <f>IF('ALL-Students'!AL333='Master Answer Key'!$B332, 1, 0)</f>
        <v>0</v>
      </c>
      <c r="AM330">
        <f>IF('ALL-Students'!AM333='Master Answer Key'!$B332, 1, 0)</f>
        <v>0</v>
      </c>
      <c r="AN330">
        <f>IF('ALL-Students'!AN333='Master Answer Key'!$B332, 1, 0)</f>
        <v>0</v>
      </c>
      <c r="AO330">
        <f>IF('ALL-Students'!AO333='Master Answer Key'!$B332, 1, 0)</f>
        <v>1</v>
      </c>
      <c r="AP330">
        <f>IF('ALL-Students'!AP333='Master Answer Key'!$B332, 1, 0)</f>
        <v>1</v>
      </c>
      <c r="AQ330">
        <f>IF('ALL-Students'!AQ333='Master Answer Key'!$B332, 1, 0)</f>
        <v>1</v>
      </c>
      <c r="AR330">
        <f>IF('ALL-Students'!AR333='Master Answer Key'!$B332, 1, 0)</f>
        <v>0</v>
      </c>
      <c r="AS330">
        <f>IF('ALL-Students'!AS333='Master Answer Key'!$B332, 1, 0)</f>
        <v>0</v>
      </c>
      <c r="AT330">
        <f>IF('ALL-Students'!AT333='Master Answer Key'!$B332, 1, 0)</f>
        <v>0</v>
      </c>
      <c r="AU330">
        <f>IF('ALL-Students'!AU333='Master Answer Key'!$B332, 1, 0)</f>
        <v>0</v>
      </c>
      <c r="AV330">
        <f>IF('ALL-Students'!AV333='Master Answer Key'!$B332, 1, 0)</f>
        <v>0</v>
      </c>
      <c r="AW330">
        <f>IF('ALL-Students'!AW333='Master Answer Key'!$B332, 1, 0)</f>
        <v>0</v>
      </c>
      <c r="AX330">
        <f>IF('ALL-Students'!AX333='Master Answer Key'!$B332, 1, 0)</f>
        <v>1</v>
      </c>
      <c r="AY330">
        <f>IF('ALL-Students'!AY333='Master Answer Key'!$B332, 1, 0)</f>
        <v>0</v>
      </c>
      <c r="AZ330">
        <f>IF('ALL-Students'!AZ333='Master Answer Key'!$B332, 1, 0)</f>
        <v>1</v>
      </c>
      <c r="BA330">
        <f>IF('ALL-Students'!BA333='Master Answer Key'!$B332, 1, 0)</f>
        <v>0</v>
      </c>
      <c r="BB330">
        <f>IF('ALL-Students'!BB333='Master Answer Key'!$B332, 1, 0)</f>
        <v>0</v>
      </c>
      <c r="BC330">
        <f>IF('ALL-Students'!BC333='Master Answer Key'!$B332, 1, 0)</f>
        <v>1</v>
      </c>
      <c r="BD330">
        <f>IF('ALL-Students'!BD333='Master Answer Key'!$B332, 1, 0)</f>
        <v>0</v>
      </c>
      <c r="BE330">
        <f>IF('ALL-Students'!BE333='Master Answer Key'!$B332, 1, 0)</f>
        <v>1</v>
      </c>
      <c r="BF330">
        <f>IF('ALL-Students'!BF333='Master Answer Key'!$B332, 1, 0)</f>
        <v>0</v>
      </c>
      <c r="BG330">
        <f>IF('ALL-Students'!BG333='Master Answer Key'!$B332, 1, 0)</f>
        <v>1</v>
      </c>
      <c r="BH330">
        <f>IF('ALL-Students'!BH333='Master Answer Key'!$B332, 1, 0)</f>
        <v>1</v>
      </c>
      <c r="BI330">
        <f>IF('ALL-Students'!BI333='Master Answer Key'!$B332, 1, 0)</f>
        <v>1</v>
      </c>
      <c r="BJ330">
        <f>IF('ALL-Students'!BJ333='Master Answer Key'!$B332, 1, 0)</f>
        <v>1</v>
      </c>
      <c r="BK330">
        <f>IF('ALL-Students'!BK333='Master Answer Key'!$B332, 1, 0)</f>
        <v>0</v>
      </c>
      <c r="BL330">
        <f>IF('ALL-Students'!BL333='Master Answer Key'!$B332, 1, 0)</f>
        <v>0</v>
      </c>
      <c r="BM330">
        <f>IF('ALL-Students'!BM333='Master Answer Key'!$B332, 1, 0)</f>
        <v>0</v>
      </c>
      <c r="BN330">
        <f>IF('ALL-Students'!BN333='Master Answer Key'!$B332, 1, 0)</f>
        <v>0</v>
      </c>
      <c r="BO330">
        <f>IF('ALL-Students'!BO333='Master Answer Key'!$B332, 1, 0)</f>
        <v>1</v>
      </c>
      <c r="BP330">
        <f>IF('ALL-Students'!BP333='Master Answer Key'!$B332, 1, 0)</f>
        <v>0</v>
      </c>
      <c r="BQ330">
        <f>IF('ALL-Students'!BQ333='Master Answer Key'!$B332, 1, 0)</f>
        <v>0</v>
      </c>
      <c r="BR330">
        <f>IF('ALL-Students'!BR333='Master Answer Key'!$B332, 1, 0)</f>
        <v>0</v>
      </c>
      <c r="BS330">
        <f>IF('ALL-Students'!BS333='Master Answer Key'!$B332, 1, 0)</f>
        <v>0</v>
      </c>
      <c r="BT330">
        <f>IF('ALL-Students'!BT333='Master Answer Key'!$B332, 1, 0)</f>
        <v>0</v>
      </c>
      <c r="BU330">
        <f>IF('ALL-Students'!BU333='Master Answer Key'!$B332, 1, 0)</f>
        <v>0</v>
      </c>
      <c r="BV330">
        <f>IF('ALL-Students'!BV333='Master Answer Key'!$B332, 1, 0)</f>
        <v>0</v>
      </c>
      <c r="BW330">
        <f>IF('ALL-Students'!BW333='Master Answer Key'!$B332, 1, 0)</f>
        <v>0</v>
      </c>
      <c r="BX330">
        <f>IF('ALL-Students'!BX333='Master Answer Key'!$B332, 1, 0)</f>
        <v>1</v>
      </c>
      <c r="BY330">
        <f>IF('ALL-Students'!BY333='Master Answer Key'!$B332, 1, 0)</f>
        <v>1</v>
      </c>
      <c r="BZ330">
        <f>IF('ALL-Students'!BZ333='Master Answer Key'!$B332, 1, 0)</f>
        <v>1</v>
      </c>
      <c r="CA330">
        <f>IF('ALL-Students'!CA333='Master Answer Key'!$B332, 1, 0)</f>
        <v>0</v>
      </c>
      <c r="CB330">
        <f>IF('ALL-Students'!CB333='Master Answer Key'!$B332, 1, 0)</f>
        <v>1</v>
      </c>
      <c r="CC330">
        <f>IF('ALL-Students'!CC333='Master Answer Key'!$B332, 1, 0)</f>
        <v>0</v>
      </c>
    </row>
    <row r="331">
      <c r="A331" s="5" t="s">
        <v>436</v>
      </c>
      <c r="B331">
        <f>IF('ALL-Students'!B334='Master Answer Key'!$B333, 1, 0)</f>
        <v>0</v>
      </c>
      <c r="C331">
        <f>IF('ALL-Students'!C334='Master Answer Key'!$B333, 1, 0)</f>
        <v>0</v>
      </c>
      <c r="D331">
        <f>IF('ALL-Students'!D334='Master Answer Key'!$B333, 1, 0)</f>
        <v>0</v>
      </c>
      <c r="E331">
        <f>IF('ALL-Students'!E334='Master Answer Key'!$B333, 1, 0)</f>
        <v>1</v>
      </c>
      <c r="F331">
        <f>IF('ALL-Students'!F334='Master Answer Key'!$B333, 1, 0)</f>
        <v>1</v>
      </c>
      <c r="G331">
        <f>IF('ALL-Students'!G334='Master Answer Key'!$B333, 1, 0)</f>
        <v>0</v>
      </c>
      <c r="H331">
        <f>IF('ALL-Students'!H334='Master Answer Key'!$B333, 1, 0)</f>
        <v>1</v>
      </c>
      <c r="I331">
        <f>IF('ALL-Students'!I334='Master Answer Key'!$B333, 1, 0)</f>
        <v>1</v>
      </c>
      <c r="J331">
        <f>IF('ALL-Students'!J334='Master Answer Key'!$B333, 1, 0)</f>
        <v>0</v>
      </c>
      <c r="K331">
        <f>IF('ALL-Students'!K334='Master Answer Key'!$B333, 1, 0)</f>
        <v>0</v>
      </c>
      <c r="L331">
        <f>IF('ALL-Students'!L334='Master Answer Key'!$B333, 1, 0)</f>
        <v>0</v>
      </c>
      <c r="M331">
        <f>IF('ALL-Students'!M334='Master Answer Key'!$B333, 1, 0)</f>
        <v>0</v>
      </c>
      <c r="N331">
        <f>IF('ALL-Students'!N334='Master Answer Key'!$B333, 1, 0)</f>
        <v>0</v>
      </c>
      <c r="O331">
        <f>IF('ALL-Students'!O334='Master Answer Key'!$B333, 1, 0)</f>
        <v>1</v>
      </c>
      <c r="P331">
        <f>IF('ALL-Students'!P334='Master Answer Key'!$B333, 1, 0)</f>
        <v>0</v>
      </c>
      <c r="Q331">
        <f>IF('ALL-Students'!Q334='Master Answer Key'!$B333, 1, 0)</f>
        <v>0</v>
      </c>
      <c r="R331">
        <f>IF('ALL-Students'!R334='Master Answer Key'!$B333, 1, 0)</f>
        <v>0</v>
      </c>
      <c r="S331">
        <f>IF('ALL-Students'!S334='Master Answer Key'!$B333, 1, 0)</f>
        <v>0</v>
      </c>
      <c r="T331">
        <f>IF('ALL-Students'!T334='Master Answer Key'!$B333, 1, 0)</f>
        <v>0</v>
      </c>
      <c r="U331">
        <f>IF('ALL-Students'!U334='Master Answer Key'!$B333, 1, 0)</f>
        <v>0</v>
      </c>
      <c r="V331">
        <f>IF('ALL-Students'!V334='Master Answer Key'!$B333, 1, 0)</f>
        <v>0</v>
      </c>
      <c r="W331">
        <f>IF('ALL-Students'!W334='Master Answer Key'!$B333, 1, 0)</f>
        <v>0</v>
      </c>
      <c r="X331">
        <f>IF('ALL-Students'!X334='Master Answer Key'!$B333, 1, 0)</f>
        <v>0</v>
      </c>
      <c r="Y331">
        <f>IF('ALL-Students'!Y334='Master Answer Key'!$B333, 1, 0)</f>
        <v>0</v>
      </c>
      <c r="Z331">
        <f>IF('ALL-Students'!Z334='Master Answer Key'!$B333, 1, 0)</f>
        <v>0</v>
      </c>
      <c r="AA331">
        <f>IF('ALL-Students'!AA334='Master Answer Key'!$B333, 1, 0)</f>
        <v>1</v>
      </c>
      <c r="AB331">
        <f>IF('ALL-Students'!AB334='Master Answer Key'!$B333, 1, 0)</f>
        <v>1</v>
      </c>
      <c r="AC331">
        <f>IF('ALL-Students'!AC334='Master Answer Key'!$B333, 1, 0)</f>
        <v>1</v>
      </c>
      <c r="AD331">
        <f>IF('ALL-Students'!AD334='Master Answer Key'!$B333, 1, 0)</f>
        <v>1</v>
      </c>
      <c r="AE331">
        <f>IF('ALL-Students'!AE334='Master Answer Key'!$B333, 1, 0)</f>
        <v>0</v>
      </c>
      <c r="AF331">
        <f>IF('ALL-Students'!AF334='Master Answer Key'!$B333, 1, 0)</f>
        <v>0</v>
      </c>
      <c r="AG331">
        <f>IF('ALL-Students'!AG334='Master Answer Key'!$B333, 1, 0)</f>
        <v>0</v>
      </c>
      <c r="AH331">
        <f>IF('ALL-Students'!AH334='Master Answer Key'!$B333, 1, 0)</f>
        <v>1</v>
      </c>
      <c r="AI331">
        <f>IF('ALL-Students'!AI334='Master Answer Key'!$B333, 1, 0)</f>
        <v>0</v>
      </c>
      <c r="AJ331">
        <f>IF('ALL-Students'!AJ334='Master Answer Key'!$B333, 1, 0)</f>
        <v>0</v>
      </c>
      <c r="AK331">
        <f>IF('ALL-Students'!AK334='Master Answer Key'!$B333, 1, 0)</f>
        <v>1</v>
      </c>
      <c r="AL331">
        <f>IF('ALL-Students'!AL334='Master Answer Key'!$B333, 1, 0)</f>
        <v>1</v>
      </c>
      <c r="AM331">
        <f>IF('ALL-Students'!AM334='Master Answer Key'!$B333, 1, 0)</f>
        <v>1</v>
      </c>
      <c r="AN331">
        <f>IF('ALL-Students'!AN334='Master Answer Key'!$B333, 1, 0)</f>
        <v>0</v>
      </c>
      <c r="AO331">
        <f>IF('ALL-Students'!AO334='Master Answer Key'!$B333, 1, 0)</f>
        <v>1</v>
      </c>
      <c r="AP331">
        <f>IF('ALL-Students'!AP334='Master Answer Key'!$B333, 1, 0)</f>
        <v>1</v>
      </c>
      <c r="AQ331">
        <f>IF('ALL-Students'!AQ334='Master Answer Key'!$B333, 1, 0)</f>
        <v>0</v>
      </c>
      <c r="AR331">
        <f>IF('ALL-Students'!AR334='Master Answer Key'!$B333, 1, 0)</f>
        <v>0</v>
      </c>
      <c r="AS331">
        <f>IF('ALL-Students'!AS334='Master Answer Key'!$B333, 1, 0)</f>
        <v>0</v>
      </c>
      <c r="AT331">
        <f>IF('ALL-Students'!AT334='Master Answer Key'!$B333, 1, 0)</f>
        <v>0</v>
      </c>
      <c r="AU331">
        <f>IF('ALL-Students'!AU334='Master Answer Key'!$B333, 1, 0)</f>
        <v>1</v>
      </c>
      <c r="AV331">
        <f>IF('ALL-Students'!AV334='Master Answer Key'!$B333, 1, 0)</f>
        <v>0</v>
      </c>
      <c r="AW331">
        <f>IF('ALL-Students'!AW334='Master Answer Key'!$B333, 1, 0)</f>
        <v>1</v>
      </c>
      <c r="AX331">
        <f>IF('ALL-Students'!AX334='Master Answer Key'!$B333, 1, 0)</f>
        <v>1</v>
      </c>
      <c r="AY331">
        <f>IF('ALL-Students'!AY334='Master Answer Key'!$B333, 1, 0)</f>
        <v>1</v>
      </c>
      <c r="AZ331">
        <f>IF('ALL-Students'!AZ334='Master Answer Key'!$B333, 1, 0)</f>
        <v>0</v>
      </c>
      <c r="BA331">
        <f>IF('ALL-Students'!BA334='Master Answer Key'!$B333, 1, 0)</f>
        <v>1</v>
      </c>
      <c r="BB331">
        <f>IF('ALL-Students'!BB334='Master Answer Key'!$B333, 1, 0)</f>
        <v>0</v>
      </c>
      <c r="BC331">
        <f>IF('ALL-Students'!BC334='Master Answer Key'!$B333, 1, 0)</f>
        <v>0</v>
      </c>
      <c r="BD331">
        <f>IF('ALL-Students'!BD334='Master Answer Key'!$B333, 1, 0)</f>
        <v>0</v>
      </c>
      <c r="BE331">
        <f>IF('ALL-Students'!BE334='Master Answer Key'!$B333, 1, 0)</f>
        <v>0</v>
      </c>
      <c r="BF331">
        <f>IF('ALL-Students'!BF334='Master Answer Key'!$B333, 1, 0)</f>
        <v>0</v>
      </c>
      <c r="BG331">
        <f>IF('ALL-Students'!BG334='Master Answer Key'!$B333, 1, 0)</f>
        <v>1</v>
      </c>
      <c r="BH331">
        <f>IF('ALL-Students'!BH334='Master Answer Key'!$B333, 1, 0)</f>
        <v>1</v>
      </c>
      <c r="BI331">
        <f>IF('ALL-Students'!BI334='Master Answer Key'!$B333, 1, 0)</f>
        <v>1</v>
      </c>
      <c r="BJ331">
        <f>IF('ALL-Students'!BJ334='Master Answer Key'!$B333, 1, 0)</f>
        <v>1</v>
      </c>
      <c r="BK331">
        <f>IF('ALL-Students'!BK334='Master Answer Key'!$B333, 1, 0)</f>
        <v>1</v>
      </c>
      <c r="BL331">
        <f>IF('ALL-Students'!BL334='Master Answer Key'!$B333, 1, 0)</f>
        <v>1</v>
      </c>
      <c r="BM331">
        <f>IF('ALL-Students'!BM334='Master Answer Key'!$B333, 1, 0)</f>
        <v>1</v>
      </c>
      <c r="BN331">
        <f>IF('ALL-Students'!BN334='Master Answer Key'!$B333, 1, 0)</f>
        <v>1</v>
      </c>
      <c r="BO331">
        <f>IF('ALL-Students'!BO334='Master Answer Key'!$B333, 1, 0)</f>
        <v>1</v>
      </c>
      <c r="BP331">
        <f>IF('ALL-Students'!BP334='Master Answer Key'!$B333, 1, 0)</f>
        <v>0</v>
      </c>
      <c r="BQ331">
        <f>IF('ALL-Students'!BQ334='Master Answer Key'!$B333, 1, 0)</f>
        <v>1</v>
      </c>
      <c r="BR331">
        <f>IF('ALL-Students'!BR334='Master Answer Key'!$B333, 1, 0)</f>
        <v>1</v>
      </c>
      <c r="BS331">
        <f>IF('ALL-Students'!BS334='Master Answer Key'!$B333, 1, 0)</f>
        <v>1</v>
      </c>
      <c r="BT331">
        <f>IF('ALL-Students'!BT334='Master Answer Key'!$B333, 1, 0)</f>
        <v>0</v>
      </c>
      <c r="BU331">
        <f>IF('ALL-Students'!BU334='Master Answer Key'!$B333, 1, 0)</f>
        <v>1</v>
      </c>
      <c r="BV331">
        <f>IF('ALL-Students'!BV334='Master Answer Key'!$B333, 1, 0)</f>
        <v>1</v>
      </c>
      <c r="BW331">
        <f>IF('ALL-Students'!BW334='Master Answer Key'!$B333, 1, 0)</f>
        <v>1</v>
      </c>
      <c r="BX331">
        <f>IF('ALL-Students'!BX334='Master Answer Key'!$B333, 1, 0)</f>
        <v>1</v>
      </c>
      <c r="BY331">
        <f>IF('ALL-Students'!BY334='Master Answer Key'!$B333, 1, 0)</f>
        <v>1</v>
      </c>
      <c r="BZ331">
        <f>IF('ALL-Students'!BZ334='Master Answer Key'!$B333, 1, 0)</f>
        <v>1</v>
      </c>
      <c r="CA331">
        <f>IF('ALL-Students'!CA334='Master Answer Key'!$B333, 1, 0)</f>
        <v>0</v>
      </c>
      <c r="CB331">
        <f>IF('ALL-Students'!CB334='Master Answer Key'!$B333, 1, 0)</f>
        <v>1</v>
      </c>
      <c r="CC331">
        <f>IF('ALL-Students'!CC334='Master Answer Key'!$B333, 1, 0)</f>
        <v>0</v>
      </c>
    </row>
    <row r="332">
      <c r="A332" s="5" t="s">
        <v>437</v>
      </c>
      <c r="B332">
        <f>IF('ALL-Students'!B335='Master Answer Key'!$B334, 1, 0)</f>
        <v>0</v>
      </c>
      <c r="C332">
        <f>IF('ALL-Students'!C335='Master Answer Key'!$B334, 1, 0)</f>
        <v>0</v>
      </c>
      <c r="D332">
        <f>IF('ALL-Students'!D335='Master Answer Key'!$B334, 1, 0)</f>
        <v>1</v>
      </c>
      <c r="E332">
        <f>IF('ALL-Students'!E335='Master Answer Key'!$B334, 1, 0)</f>
        <v>1</v>
      </c>
      <c r="F332">
        <f>IF('ALL-Students'!F335='Master Answer Key'!$B334, 1, 0)</f>
        <v>1</v>
      </c>
      <c r="G332">
        <f>IF('ALL-Students'!G335='Master Answer Key'!$B334, 1, 0)</f>
        <v>0</v>
      </c>
      <c r="H332">
        <f>IF('ALL-Students'!H335='Master Answer Key'!$B334, 1, 0)</f>
        <v>0</v>
      </c>
      <c r="I332">
        <f>IF('ALL-Students'!I335='Master Answer Key'!$B334, 1, 0)</f>
        <v>0</v>
      </c>
      <c r="J332">
        <f>IF('ALL-Students'!J335='Master Answer Key'!$B334, 1, 0)</f>
        <v>1</v>
      </c>
      <c r="K332">
        <f>IF('ALL-Students'!K335='Master Answer Key'!$B334, 1, 0)</f>
        <v>0</v>
      </c>
      <c r="L332">
        <f>IF('ALL-Students'!L335='Master Answer Key'!$B334, 1, 0)</f>
        <v>0</v>
      </c>
      <c r="M332">
        <f>IF('ALL-Students'!M335='Master Answer Key'!$B334, 1, 0)</f>
        <v>1</v>
      </c>
      <c r="N332">
        <f>IF('ALL-Students'!N335='Master Answer Key'!$B334, 1, 0)</f>
        <v>0</v>
      </c>
      <c r="O332">
        <f>IF('ALL-Students'!O335='Master Answer Key'!$B334, 1, 0)</f>
        <v>1</v>
      </c>
      <c r="P332">
        <f>IF('ALL-Students'!P335='Master Answer Key'!$B334, 1, 0)</f>
        <v>0</v>
      </c>
      <c r="Q332">
        <f>IF('ALL-Students'!Q335='Master Answer Key'!$B334, 1, 0)</f>
        <v>1</v>
      </c>
      <c r="R332">
        <f>IF('ALL-Students'!R335='Master Answer Key'!$B334, 1, 0)</f>
        <v>0</v>
      </c>
      <c r="S332">
        <f>IF('ALL-Students'!S335='Master Answer Key'!$B334, 1, 0)</f>
        <v>0</v>
      </c>
      <c r="T332">
        <f>IF('ALL-Students'!T335='Master Answer Key'!$B334, 1, 0)</f>
        <v>0</v>
      </c>
      <c r="U332">
        <f>IF('ALL-Students'!U335='Master Answer Key'!$B334, 1, 0)</f>
        <v>1</v>
      </c>
      <c r="V332">
        <f>IF('ALL-Students'!V335='Master Answer Key'!$B334, 1, 0)</f>
        <v>1</v>
      </c>
      <c r="W332">
        <f>IF('ALL-Students'!W335='Master Answer Key'!$B334, 1, 0)</f>
        <v>0</v>
      </c>
      <c r="X332">
        <f>IF('ALL-Students'!X335='Master Answer Key'!$B334, 1, 0)</f>
        <v>0</v>
      </c>
      <c r="Y332">
        <f>IF('ALL-Students'!Y335='Master Answer Key'!$B334, 1, 0)</f>
        <v>0</v>
      </c>
      <c r="Z332">
        <f>IF('ALL-Students'!Z335='Master Answer Key'!$B334, 1, 0)</f>
        <v>0</v>
      </c>
      <c r="AA332">
        <f>IF('ALL-Students'!AA335='Master Answer Key'!$B334, 1, 0)</f>
        <v>1</v>
      </c>
      <c r="AB332">
        <f>IF('ALL-Students'!AB335='Master Answer Key'!$B334, 1, 0)</f>
        <v>1</v>
      </c>
      <c r="AC332">
        <f>IF('ALL-Students'!AC335='Master Answer Key'!$B334, 1, 0)</f>
        <v>1</v>
      </c>
      <c r="AD332">
        <f>IF('ALL-Students'!AD335='Master Answer Key'!$B334, 1, 0)</f>
        <v>1</v>
      </c>
      <c r="AE332">
        <f>IF('ALL-Students'!AE335='Master Answer Key'!$B334, 1, 0)</f>
        <v>0</v>
      </c>
      <c r="AF332">
        <f>IF('ALL-Students'!AF335='Master Answer Key'!$B334, 1, 0)</f>
        <v>1</v>
      </c>
      <c r="AG332">
        <f>IF('ALL-Students'!AG335='Master Answer Key'!$B334, 1, 0)</f>
        <v>1</v>
      </c>
      <c r="AH332">
        <f>IF('ALL-Students'!AH335='Master Answer Key'!$B334, 1, 0)</f>
        <v>1</v>
      </c>
      <c r="AI332">
        <f>IF('ALL-Students'!AI335='Master Answer Key'!$B334, 1, 0)</f>
        <v>1</v>
      </c>
      <c r="AJ332">
        <f>IF('ALL-Students'!AJ335='Master Answer Key'!$B334, 1, 0)</f>
        <v>0</v>
      </c>
      <c r="AK332">
        <f>IF('ALL-Students'!AK335='Master Answer Key'!$B334, 1, 0)</f>
        <v>0</v>
      </c>
      <c r="AL332">
        <f>IF('ALL-Students'!AL335='Master Answer Key'!$B334, 1, 0)</f>
        <v>0</v>
      </c>
      <c r="AM332">
        <f>IF('ALL-Students'!AM335='Master Answer Key'!$B334, 1, 0)</f>
        <v>0</v>
      </c>
      <c r="AN332">
        <f>IF('ALL-Students'!AN335='Master Answer Key'!$B334, 1, 0)</f>
        <v>0</v>
      </c>
      <c r="AO332">
        <f>IF('ALL-Students'!AO335='Master Answer Key'!$B334, 1, 0)</f>
        <v>0</v>
      </c>
      <c r="AP332">
        <f>IF('ALL-Students'!AP335='Master Answer Key'!$B334, 1, 0)</f>
        <v>1</v>
      </c>
      <c r="AQ332">
        <f>IF('ALL-Students'!AQ335='Master Answer Key'!$B334, 1, 0)</f>
        <v>1</v>
      </c>
      <c r="AR332">
        <f>IF('ALL-Students'!AR335='Master Answer Key'!$B334, 1, 0)</f>
        <v>1</v>
      </c>
      <c r="AS332">
        <f>IF('ALL-Students'!AS335='Master Answer Key'!$B334, 1, 0)</f>
        <v>0</v>
      </c>
      <c r="AT332">
        <f>IF('ALL-Students'!AT335='Master Answer Key'!$B334, 1, 0)</f>
        <v>1</v>
      </c>
      <c r="AU332">
        <f>IF('ALL-Students'!AU335='Master Answer Key'!$B334, 1, 0)</f>
        <v>1</v>
      </c>
      <c r="AV332">
        <f>IF('ALL-Students'!AV335='Master Answer Key'!$B334, 1, 0)</f>
        <v>0</v>
      </c>
      <c r="AW332">
        <f>IF('ALL-Students'!AW335='Master Answer Key'!$B334, 1, 0)</f>
        <v>1</v>
      </c>
      <c r="AX332">
        <f>IF('ALL-Students'!AX335='Master Answer Key'!$B334, 1, 0)</f>
        <v>0</v>
      </c>
      <c r="AY332">
        <f>IF('ALL-Students'!AY335='Master Answer Key'!$B334, 1, 0)</f>
        <v>0</v>
      </c>
      <c r="AZ332">
        <f>IF('ALL-Students'!AZ335='Master Answer Key'!$B334, 1, 0)</f>
        <v>0</v>
      </c>
      <c r="BA332">
        <f>IF('ALL-Students'!BA335='Master Answer Key'!$B334, 1, 0)</f>
        <v>1</v>
      </c>
      <c r="BB332">
        <f>IF('ALL-Students'!BB335='Master Answer Key'!$B334, 1, 0)</f>
        <v>1</v>
      </c>
      <c r="BC332">
        <f>IF('ALL-Students'!BC335='Master Answer Key'!$B334, 1, 0)</f>
        <v>1</v>
      </c>
      <c r="BD332">
        <f>IF('ALL-Students'!BD335='Master Answer Key'!$B334, 1, 0)</f>
        <v>1</v>
      </c>
      <c r="BE332">
        <f>IF('ALL-Students'!BE335='Master Answer Key'!$B334, 1, 0)</f>
        <v>1</v>
      </c>
      <c r="BF332">
        <f>IF('ALL-Students'!BF335='Master Answer Key'!$B334, 1, 0)</f>
        <v>1</v>
      </c>
      <c r="BG332">
        <f>IF('ALL-Students'!BG335='Master Answer Key'!$B334, 1, 0)</f>
        <v>0</v>
      </c>
      <c r="BH332">
        <f>IF('ALL-Students'!BH335='Master Answer Key'!$B334, 1, 0)</f>
        <v>1</v>
      </c>
      <c r="BI332">
        <f>IF('ALL-Students'!BI335='Master Answer Key'!$B334, 1, 0)</f>
        <v>1</v>
      </c>
      <c r="BJ332">
        <f>IF('ALL-Students'!BJ335='Master Answer Key'!$B334, 1, 0)</f>
        <v>0</v>
      </c>
      <c r="BK332">
        <f>IF('ALL-Students'!BK335='Master Answer Key'!$B334, 1, 0)</f>
        <v>1</v>
      </c>
      <c r="BL332">
        <f>IF('ALL-Students'!BL335='Master Answer Key'!$B334, 1, 0)</f>
        <v>1</v>
      </c>
      <c r="BM332">
        <f>IF('ALL-Students'!BM335='Master Answer Key'!$B334, 1, 0)</f>
        <v>1</v>
      </c>
      <c r="BN332">
        <f>IF('ALL-Students'!BN335='Master Answer Key'!$B334, 1, 0)</f>
        <v>1</v>
      </c>
      <c r="BO332">
        <f>IF('ALL-Students'!BO335='Master Answer Key'!$B334, 1, 0)</f>
        <v>1</v>
      </c>
      <c r="BP332">
        <f>IF('ALL-Students'!BP335='Master Answer Key'!$B334, 1, 0)</f>
        <v>0</v>
      </c>
      <c r="BQ332">
        <f>IF('ALL-Students'!BQ335='Master Answer Key'!$B334, 1, 0)</f>
        <v>1</v>
      </c>
      <c r="BR332">
        <f>IF('ALL-Students'!BR335='Master Answer Key'!$B334, 1, 0)</f>
        <v>1</v>
      </c>
      <c r="BS332">
        <f>IF('ALL-Students'!BS335='Master Answer Key'!$B334, 1, 0)</f>
        <v>1</v>
      </c>
      <c r="BT332">
        <f>IF('ALL-Students'!BT335='Master Answer Key'!$B334, 1, 0)</f>
        <v>0</v>
      </c>
      <c r="BU332">
        <f>IF('ALL-Students'!BU335='Master Answer Key'!$B334, 1, 0)</f>
        <v>1</v>
      </c>
      <c r="BV332">
        <f>IF('ALL-Students'!BV335='Master Answer Key'!$B334, 1, 0)</f>
        <v>1</v>
      </c>
      <c r="BW332">
        <f>IF('ALL-Students'!BW335='Master Answer Key'!$B334, 1, 0)</f>
        <v>1</v>
      </c>
      <c r="BX332">
        <f>IF('ALL-Students'!BX335='Master Answer Key'!$B334, 1, 0)</f>
        <v>0</v>
      </c>
      <c r="BY332">
        <f>IF('ALL-Students'!BY335='Master Answer Key'!$B334, 1, 0)</f>
        <v>1</v>
      </c>
      <c r="BZ332">
        <f>IF('ALL-Students'!BZ335='Master Answer Key'!$B334, 1, 0)</f>
        <v>1</v>
      </c>
      <c r="CA332">
        <f>IF('ALL-Students'!CA335='Master Answer Key'!$B334, 1, 0)</f>
        <v>1</v>
      </c>
      <c r="CB332">
        <f>IF('ALL-Students'!CB335='Master Answer Key'!$B334, 1, 0)</f>
        <v>1</v>
      </c>
      <c r="CC332">
        <f>IF('ALL-Students'!CC335='Master Answer Key'!$B334, 1, 0)</f>
        <v>1</v>
      </c>
    </row>
    <row r="333">
      <c r="A333" s="5" t="s">
        <v>438</v>
      </c>
      <c r="B333">
        <f>IF('ALL-Students'!B336='Master Answer Key'!$B335, 1, 0)</f>
        <v>0</v>
      </c>
      <c r="C333">
        <f>IF('ALL-Students'!C336='Master Answer Key'!$B335, 1, 0)</f>
        <v>0</v>
      </c>
      <c r="D333">
        <f>IF('ALL-Students'!D336='Master Answer Key'!$B335, 1, 0)</f>
        <v>0</v>
      </c>
      <c r="E333">
        <f>IF('ALL-Students'!E336='Master Answer Key'!$B335, 1, 0)</f>
        <v>1</v>
      </c>
      <c r="F333">
        <f>IF('ALL-Students'!F336='Master Answer Key'!$B335, 1, 0)</f>
        <v>1</v>
      </c>
      <c r="G333">
        <f>IF('ALL-Students'!G336='Master Answer Key'!$B335, 1, 0)</f>
        <v>0</v>
      </c>
      <c r="H333">
        <f>IF('ALL-Students'!H336='Master Answer Key'!$B335, 1, 0)</f>
        <v>0</v>
      </c>
      <c r="I333">
        <f>IF('ALL-Students'!I336='Master Answer Key'!$B335, 1, 0)</f>
        <v>0</v>
      </c>
      <c r="J333">
        <f>IF('ALL-Students'!J336='Master Answer Key'!$B335, 1, 0)</f>
        <v>0</v>
      </c>
      <c r="K333">
        <f>IF('ALL-Students'!K336='Master Answer Key'!$B335, 1, 0)</f>
        <v>0</v>
      </c>
      <c r="L333">
        <f>IF('ALL-Students'!L336='Master Answer Key'!$B335, 1, 0)</f>
        <v>1</v>
      </c>
      <c r="M333">
        <f>IF('ALL-Students'!M336='Master Answer Key'!$B335, 1, 0)</f>
        <v>0</v>
      </c>
      <c r="N333">
        <f>IF('ALL-Students'!N336='Master Answer Key'!$B335, 1, 0)</f>
        <v>1</v>
      </c>
      <c r="O333">
        <f>IF('ALL-Students'!O336='Master Answer Key'!$B335, 1, 0)</f>
        <v>0</v>
      </c>
      <c r="P333">
        <f>IF('ALL-Students'!P336='Master Answer Key'!$B335, 1, 0)</f>
        <v>0</v>
      </c>
      <c r="Q333">
        <f>IF('ALL-Students'!Q336='Master Answer Key'!$B335, 1, 0)</f>
        <v>0</v>
      </c>
      <c r="R333">
        <f>IF('ALL-Students'!R336='Master Answer Key'!$B335, 1, 0)</f>
        <v>0</v>
      </c>
      <c r="S333">
        <f>IF('ALL-Students'!S336='Master Answer Key'!$B335, 1, 0)</f>
        <v>0</v>
      </c>
      <c r="T333">
        <f>IF('ALL-Students'!T336='Master Answer Key'!$B335, 1, 0)</f>
        <v>1</v>
      </c>
      <c r="U333">
        <f>IF('ALL-Students'!U336='Master Answer Key'!$B335, 1, 0)</f>
        <v>1</v>
      </c>
      <c r="V333">
        <f>IF('ALL-Students'!V336='Master Answer Key'!$B335, 1, 0)</f>
        <v>1</v>
      </c>
      <c r="W333">
        <f>IF('ALL-Students'!W336='Master Answer Key'!$B335, 1, 0)</f>
        <v>0</v>
      </c>
      <c r="X333">
        <f>IF('ALL-Students'!X336='Master Answer Key'!$B335, 1, 0)</f>
        <v>0</v>
      </c>
      <c r="Y333">
        <f>IF('ALL-Students'!Y336='Master Answer Key'!$B335, 1, 0)</f>
        <v>0</v>
      </c>
      <c r="Z333">
        <f>IF('ALL-Students'!Z336='Master Answer Key'!$B335, 1, 0)</f>
        <v>0</v>
      </c>
      <c r="AA333">
        <f>IF('ALL-Students'!AA336='Master Answer Key'!$B335, 1, 0)</f>
        <v>1</v>
      </c>
      <c r="AB333">
        <f>IF('ALL-Students'!AB336='Master Answer Key'!$B335, 1, 0)</f>
        <v>0</v>
      </c>
      <c r="AC333">
        <f>IF('ALL-Students'!AC336='Master Answer Key'!$B335, 1, 0)</f>
        <v>1</v>
      </c>
      <c r="AD333">
        <f>IF('ALL-Students'!AD336='Master Answer Key'!$B335, 1, 0)</f>
        <v>0</v>
      </c>
      <c r="AE333">
        <f>IF('ALL-Students'!AE336='Master Answer Key'!$B335, 1, 0)</f>
        <v>0</v>
      </c>
      <c r="AF333">
        <f>IF('ALL-Students'!AF336='Master Answer Key'!$B335, 1, 0)</f>
        <v>0</v>
      </c>
      <c r="AG333">
        <f>IF('ALL-Students'!AG336='Master Answer Key'!$B335, 1, 0)</f>
        <v>0</v>
      </c>
      <c r="AH333">
        <f>IF('ALL-Students'!AH336='Master Answer Key'!$B335, 1, 0)</f>
        <v>1</v>
      </c>
      <c r="AI333">
        <f>IF('ALL-Students'!AI336='Master Answer Key'!$B335, 1, 0)</f>
        <v>1</v>
      </c>
      <c r="AJ333">
        <f>IF('ALL-Students'!AJ336='Master Answer Key'!$B335, 1, 0)</f>
        <v>0</v>
      </c>
      <c r="AK333">
        <f>IF('ALL-Students'!AK336='Master Answer Key'!$B335, 1, 0)</f>
        <v>1</v>
      </c>
      <c r="AL333">
        <f>IF('ALL-Students'!AL336='Master Answer Key'!$B335, 1, 0)</f>
        <v>1</v>
      </c>
      <c r="AM333">
        <f>IF('ALL-Students'!AM336='Master Answer Key'!$B335, 1, 0)</f>
        <v>0</v>
      </c>
      <c r="AN333">
        <f>IF('ALL-Students'!AN336='Master Answer Key'!$B335, 1, 0)</f>
        <v>0</v>
      </c>
      <c r="AO333">
        <f>IF('ALL-Students'!AO336='Master Answer Key'!$B335, 1, 0)</f>
        <v>0</v>
      </c>
      <c r="AP333">
        <f>IF('ALL-Students'!AP336='Master Answer Key'!$B335, 1, 0)</f>
        <v>0</v>
      </c>
      <c r="AQ333">
        <f>IF('ALL-Students'!AQ336='Master Answer Key'!$B335, 1, 0)</f>
        <v>0</v>
      </c>
      <c r="AR333">
        <f>IF('ALL-Students'!AR336='Master Answer Key'!$B335, 1, 0)</f>
        <v>0</v>
      </c>
      <c r="AS333">
        <f>IF('ALL-Students'!AS336='Master Answer Key'!$B335, 1, 0)</f>
        <v>0</v>
      </c>
      <c r="AT333">
        <f>IF('ALL-Students'!AT336='Master Answer Key'!$B335, 1, 0)</f>
        <v>1</v>
      </c>
      <c r="AU333">
        <f>IF('ALL-Students'!AU336='Master Answer Key'!$B335, 1, 0)</f>
        <v>1</v>
      </c>
      <c r="AV333">
        <f>IF('ALL-Students'!AV336='Master Answer Key'!$B335, 1, 0)</f>
        <v>0</v>
      </c>
      <c r="AW333">
        <f>IF('ALL-Students'!AW336='Master Answer Key'!$B335, 1, 0)</f>
        <v>1</v>
      </c>
      <c r="AX333">
        <f>IF('ALL-Students'!AX336='Master Answer Key'!$B335, 1, 0)</f>
        <v>1</v>
      </c>
      <c r="AY333">
        <f>IF('ALL-Students'!AY336='Master Answer Key'!$B335, 1, 0)</f>
        <v>0</v>
      </c>
      <c r="AZ333">
        <f>IF('ALL-Students'!AZ336='Master Answer Key'!$B335, 1, 0)</f>
        <v>1</v>
      </c>
      <c r="BA333">
        <f>IF('ALL-Students'!BA336='Master Answer Key'!$B335, 1, 0)</f>
        <v>1</v>
      </c>
      <c r="BB333">
        <f>IF('ALL-Students'!BB336='Master Answer Key'!$B335, 1, 0)</f>
        <v>0</v>
      </c>
      <c r="BC333">
        <f>IF('ALL-Students'!BC336='Master Answer Key'!$B335, 1, 0)</f>
        <v>1</v>
      </c>
      <c r="BD333">
        <f>IF('ALL-Students'!BD336='Master Answer Key'!$B335, 1, 0)</f>
        <v>0</v>
      </c>
      <c r="BE333">
        <f>IF('ALL-Students'!BE336='Master Answer Key'!$B335, 1, 0)</f>
        <v>0</v>
      </c>
      <c r="BF333">
        <f>IF('ALL-Students'!BF336='Master Answer Key'!$B335, 1, 0)</f>
        <v>1</v>
      </c>
      <c r="BG333">
        <f>IF('ALL-Students'!BG336='Master Answer Key'!$B335, 1, 0)</f>
        <v>1</v>
      </c>
      <c r="BH333">
        <f>IF('ALL-Students'!BH336='Master Answer Key'!$B335, 1, 0)</f>
        <v>1</v>
      </c>
      <c r="BI333">
        <f>IF('ALL-Students'!BI336='Master Answer Key'!$B335, 1, 0)</f>
        <v>1</v>
      </c>
      <c r="BJ333">
        <f>IF('ALL-Students'!BJ336='Master Answer Key'!$B335, 1, 0)</f>
        <v>0</v>
      </c>
      <c r="BK333">
        <f>IF('ALL-Students'!BK336='Master Answer Key'!$B335, 1, 0)</f>
        <v>1</v>
      </c>
      <c r="BL333">
        <f>IF('ALL-Students'!BL336='Master Answer Key'!$B335, 1, 0)</f>
        <v>1</v>
      </c>
      <c r="BM333">
        <f>IF('ALL-Students'!BM336='Master Answer Key'!$B335, 1, 0)</f>
        <v>1</v>
      </c>
      <c r="BN333">
        <f>IF('ALL-Students'!BN336='Master Answer Key'!$B335, 1, 0)</f>
        <v>1</v>
      </c>
      <c r="BO333">
        <f>IF('ALL-Students'!BO336='Master Answer Key'!$B335, 1, 0)</f>
        <v>0</v>
      </c>
      <c r="BP333">
        <f>IF('ALL-Students'!BP336='Master Answer Key'!$B335, 1, 0)</f>
        <v>0</v>
      </c>
      <c r="BQ333">
        <f>IF('ALL-Students'!BQ336='Master Answer Key'!$B335, 1, 0)</f>
        <v>1</v>
      </c>
      <c r="BR333">
        <f>IF('ALL-Students'!BR336='Master Answer Key'!$B335, 1, 0)</f>
        <v>1</v>
      </c>
      <c r="BS333">
        <f>IF('ALL-Students'!BS336='Master Answer Key'!$B335, 1, 0)</f>
        <v>1</v>
      </c>
      <c r="BT333">
        <f>IF('ALL-Students'!BT336='Master Answer Key'!$B335, 1, 0)</f>
        <v>1</v>
      </c>
      <c r="BU333">
        <f>IF('ALL-Students'!BU336='Master Answer Key'!$B335, 1, 0)</f>
        <v>1</v>
      </c>
      <c r="BV333">
        <f>IF('ALL-Students'!BV336='Master Answer Key'!$B335, 1, 0)</f>
        <v>0</v>
      </c>
      <c r="BW333">
        <f>IF('ALL-Students'!BW336='Master Answer Key'!$B335, 1, 0)</f>
        <v>1</v>
      </c>
      <c r="BX333">
        <f>IF('ALL-Students'!BX336='Master Answer Key'!$B335, 1, 0)</f>
        <v>0</v>
      </c>
      <c r="BY333">
        <f>IF('ALL-Students'!BY336='Master Answer Key'!$B335, 1, 0)</f>
        <v>1</v>
      </c>
      <c r="BZ333">
        <f>IF('ALL-Students'!BZ336='Master Answer Key'!$B335, 1, 0)</f>
        <v>1</v>
      </c>
      <c r="CA333">
        <f>IF('ALL-Students'!CA336='Master Answer Key'!$B335, 1, 0)</f>
        <v>1</v>
      </c>
      <c r="CB333">
        <f>IF('ALL-Students'!CB336='Master Answer Key'!$B335, 1, 0)</f>
        <v>1</v>
      </c>
      <c r="CC333">
        <f>IF('ALL-Students'!CC336='Master Answer Key'!$B335, 1, 0)</f>
        <v>1</v>
      </c>
    </row>
    <row r="334">
      <c r="A334" s="5" t="s">
        <v>439</v>
      </c>
      <c r="B334">
        <f>IF('ALL-Students'!B337='Master Answer Key'!$B336, 1, 0)</f>
        <v>1</v>
      </c>
      <c r="C334">
        <f>IF('ALL-Students'!C337='Master Answer Key'!$B336, 1, 0)</f>
        <v>1</v>
      </c>
      <c r="D334">
        <f>IF('ALL-Students'!D337='Master Answer Key'!$B336, 1, 0)</f>
        <v>1</v>
      </c>
      <c r="E334">
        <f>IF('ALL-Students'!E337='Master Answer Key'!$B336, 1, 0)</f>
        <v>1</v>
      </c>
      <c r="F334">
        <f>IF('ALL-Students'!F337='Master Answer Key'!$B336, 1, 0)</f>
        <v>1</v>
      </c>
      <c r="G334">
        <f>IF('ALL-Students'!G337='Master Answer Key'!$B336, 1, 0)</f>
        <v>0</v>
      </c>
      <c r="H334">
        <f>IF('ALL-Students'!H337='Master Answer Key'!$B336, 1, 0)</f>
        <v>1</v>
      </c>
      <c r="I334">
        <f>IF('ALL-Students'!I337='Master Answer Key'!$B336, 1, 0)</f>
        <v>1</v>
      </c>
      <c r="J334">
        <f>IF('ALL-Students'!J337='Master Answer Key'!$B336, 1, 0)</f>
        <v>1</v>
      </c>
      <c r="K334">
        <f>IF('ALL-Students'!K337='Master Answer Key'!$B336, 1, 0)</f>
        <v>1</v>
      </c>
      <c r="L334">
        <f>IF('ALL-Students'!L337='Master Answer Key'!$B336, 1, 0)</f>
        <v>1</v>
      </c>
      <c r="M334">
        <f>IF('ALL-Students'!M337='Master Answer Key'!$B336, 1, 0)</f>
        <v>1</v>
      </c>
      <c r="N334">
        <f>IF('ALL-Students'!N337='Master Answer Key'!$B336, 1, 0)</f>
        <v>1</v>
      </c>
      <c r="O334">
        <f>IF('ALL-Students'!O337='Master Answer Key'!$B336, 1, 0)</f>
        <v>1</v>
      </c>
      <c r="P334">
        <f>IF('ALL-Students'!P337='Master Answer Key'!$B336, 1, 0)</f>
        <v>1</v>
      </c>
      <c r="Q334">
        <f>IF('ALL-Students'!Q337='Master Answer Key'!$B336, 1, 0)</f>
        <v>1</v>
      </c>
      <c r="R334">
        <f>IF('ALL-Students'!R337='Master Answer Key'!$B336, 1, 0)</f>
        <v>0</v>
      </c>
      <c r="S334">
        <f>IF('ALL-Students'!S337='Master Answer Key'!$B336, 1, 0)</f>
        <v>1</v>
      </c>
      <c r="T334">
        <f>IF('ALL-Students'!T337='Master Answer Key'!$B336, 1, 0)</f>
        <v>1</v>
      </c>
      <c r="U334">
        <f>IF('ALL-Students'!U337='Master Answer Key'!$B336, 1, 0)</f>
        <v>1</v>
      </c>
      <c r="V334">
        <f>IF('ALL-Students'!V337='Master Answer Key'!$B336, 1, 0)</f>
        <v>1</v>
      </c>
      <c r="W334">
        <f>IF('ALL-Students'!W337='Master Answer Key'!$B336, 1, 0)</f>
        <v>0</v>
      </c>
      <c r="X334">
        <f>IF('ALL-Students'!X337='Master Answer Key'!$B336, 1, 0)</f>
        <v>1</v>
      </c>
      <c r="Y334">
        <f>IF('ALL-Students'!Y337='Master Answer Key'!$B336, 1, 0)</f>
        <v>0</v>
      </c>
      <c r="Z334">
        <f>IF('ALL-Students'!Z337='Master Answer Key'!$B336, 1, 0)</f>
        <v>0</v>
      </c>
      <c r="AA334">
        <f>IF('ALL-Students'!AA337='Master Answer Key'!$B336, 1, 0)</f>
        <v>1</v>
      </c>
      <c r="AB334">
        <f>IF('ALL-Students'!AB337='Master Answer Key'!$B336, 1, 0)</f>
        <v>1</v>
      </c>
      <c r="AC334">
        <f>IF('ALL-Students'!AC337='Master Answer Key'!$B336, 1, 0)</f>
        <v>1</v>
      </c>
      <c r="AD334">
        <f>IF('ALL-Students'!AD337='Master Answer Key'!$B336, 1, 0)</f>
        <v>0</v>
      </c>
      <c r="AE334">
        <f>IF('ALL-Students'!AE337='Master Answer Key'!$B336, 1, 0)</f>
        <v>1</v>
      </c>
      <c r="AF334">
        <f>IF('ALL-Students'!AF337='Master Answer Key'!$B336, 1, 0)</f>
        <v>1</v>
      </c>
      <c r="AG334">
        <f>IF('ALL-Students'!AG337='Master Answer Key'!$B336, 1, 0)</f>
        <v>1</v>
      </c>
      <c r="AH334">
        <f>IF('ALL-Students'!AH337='Master Answer Key'!$B336, 1, 0)</f>
        <v>1</v>
      </c>
      <c r="AI334">
        <f>IF('ALL-Students'!AI337='Master Answer Key'!$B336, 1, 0)</f>
        <v>1</v>
      </c>
      <c r="AJ334">
        <f>IF('ALL-Students'!AJ337='Master Answer Key'!$B336, 1, 0)</f>
        <v>1</v>
      </c>
      <c r="AK334">
        <f>IF('ALL-Students'!AK337='Master Answer Key'!$B336, 1, 0)</f>
        <v>1</v>
      </c>
      <c r="AL334">
        <f>IF('ALL-Students'!AL337='Master Answer Key'!$B336, 1, 0)</f>
        <v>0</v>
      </c>
      <c r="AM334">
        <f>IF('ALL-Students'!AM337='Master Answer Key'!$B336, 1, 0)</f>
        <v>1</v>
      </c>
      <c r="AN334">
        <f>IF('ALL-Students'!AN337='Master Answer Key'!$B336, 1, 0)</f>
        <v>0</v>
      </c>
      <c r="AO334">
        <f>IF('ALL-Students'!AO337='Master Answer Key'!$B336, 1, 0)</f>
        <v>1</v>
      </c>
      <c r="AP334">
        <f>IF('ALL-Students'!AP337='Master Answer Key'!$B336, 1, 0)</f>
        <v>0</v>
      </c>
      <c r="AQ334">
        <f>IF('ALL-Students'!AQ337='Master Answer Key'!$B336, 1, 0)</f>
        <v>0</v>
      </c>
      <c r="AR334">
        <f>IF('ALL-Students'!AR337='Master Answer Key'!$B336, 1, 0)</f>
        <v>1</v>
      </c>
      <c r="AS334">
        <f>IF('ALL-Students'!AS337='Master Answer Key'!$B336, 1, 0)</f>
        <v>0</v>
      </c>
      <c r="AT334">
        <f>IF('ALL-Students'!AT337='Master Answer Key'!$B336, 1, 0)</f>
        <v>1</v>
      </c>
      <c r="AU334">
        <f>IF('ALL-Students'!AU337='Master Answer Key'!$B336, 1, 0)</f>
        <v>1</v>
      </c>
      <c r="AV334">
        <f>IF('ALL-Students'!AV337='Master Answer Key'!$B336, 1, 0)</f>
        <v>0</v>
      </c>
      <c r="AW334">
        <f>IF('ALL-Students'!AW337='Master Answer Key'!$B336, 1, 0)</f>
        <v>1</v>
      </c>
      <c r="AX334">
        <f>IF('ALL-Students'!AX337='Master Answer Key'!$B336, 1, 0)</f>
        <v>0</v>
      </c>
      <c r="AY334">
        <f>IF('ALL-Students'!AY337='Master Answer Key'!$B336, 1, 0)</f>
        <v>1</v>
      </c>
      <c r="AZ334">
        <f>IF('ALL-Students'!AZ337='Master Answer Key'!$B336, 1, 0)</f>
        <v>1</v>
      </c>
      <c r="BA334">
        <f>IF('ALL-Students'!BA337='Master Answer Key'!$B336, 1, 0)</f>
        <v>1</v>
      </c>
      <c r="BB334">
        <f>IF('ALL-Students'!BB337='Master Answer Key'!$B336, 1, 0)</f>
        <v>1</v>
      </c>
      <c r="BC334">
        <f>IF('ALL-Students'!BC337='Master Answer Key'!$B336, 1, 0)</f>
        <v>1</v>
      </c>
      <c r="BD334">
        <f>IF('ALL-Students'!BD337='Master Answer Key'!$B336, 1, 0)</f>
        <v>1</v>
      </c>
      <c r="BE334">
        <f>IF('ALL-Students'!BE337='Master Answer Key'!$B336, 1, 0)</f>
        <v>1</v>
      </c>
      <c r="BF334">
        <f>IF('ALL-Students'!BF337='Master Answer Key'!$B336, 1, 0)</f>
        <v>0</v>
      </c>
      <c r="BG334">
        <f>IF('ALL-Students'!BG337='Master Answer Key'!$B336, 1, 0)</f>
        <v>1</v>
      </c>
      <c r="BH334">
        <f>IF('ALL-Students'!BH337='Master Answer Key'!$B336, 1, 0)</f>
        <v>1</v>
      </c>
      <c r="BI334">
        <f>IF('ALL-Students'!BI337='Master Answer Key'!$B336, 1, 0)</f>
        <v>1</v>
      </c>
      <c r="BJ334">
        <f>IF('ALL-Students'!BJ337='Master Answer Key'!$B336, 1, 0)</f>
        <v>1</v>
      </c>
      <c r="BK334">
        <f>IF('ALL-Students'!BK337='Master Answer Key'!$B336, 1, 0)</f>
        <v>1</v>
      </c>
      <c r="BL334">
        <f>IF('ALL-Students'!BL337='Master Answer Key'!$B336, 1, 0)</f>
        <v>1</v>
      </c>
      <c r="BM334">
        <f>IF('ALL-Students'!BM337='Master Answer Key'!$B336, 1, 0)</f>
        <v>0</v>
      </c>
      <c r="BN334">
        <f>IF('ALL-Students'!BN337='Master Answer Key'!$B336, 1, 0)</f>
        <v>0</v>
      </c>
      <c r="BO334">
        <f>IF('ALL-Students'!BO337='Master Answer Key'!$B336, 1, 0)</f>
        <v>1</v>
      </c>
      <c r="BP334">
        <f>IF('ALL-Students'!BP337='Master Answer Key'!$B336, 1, 0)</f>
        <v>1</v>
      </c>
      <c r="BQ334">
        <f>IF('ALL-Students'!BQ337='Master Answer Key'!$B336, 1, 0)</f>
        <v>1</v>
      </c>
      <c r="BR334">
        <f>IF('ALL-Students'!BR337='Master Answer Key'!$B336, 1, 0)</f>
        <v>1</v>
      </c>
      <c r="BS334">
        <f>IF('ALL-Students'!BS337='Master Answer Key'!$B336, 1, 0)</f>
        <v>1</v>
      </c>
      <c r="BT334">
        <f>IF('ALL-Students'!BT337='Master Answer Key'!$B336, 1, 0)</f>
        <v>1</v>
      </c>
      <c r="BU334">
        <f>IF('ALL-Students'!BU337='Master Answer Key'!$B336, 1, 0)</f>
        <v>1</v>
      </c>
      <c r="BV334">
        <f>IF('ALL-Students'!BV337='Master Answer Key'!$B336, 1, 0)</f>
        <v>1</v>
      </c>
      <c r="BW334">
        <f>IF('ALL-Students'!BW337='Master Answer Key'!$B336, 1, 0)</f>
        <v>1</v>
      </c>
      <c r="BX334">
        <f>IF('ALL-Students'!BX337='Master Answer Key'!$B336, 1, 0)</f>
        <v>1</v>
      </c>
      <c r="BY334">
        <f>IF('ALL-Students'!BY337='Master Answer Key'!$B336, 1, 0)</f>
        <v>1</v>
      </c>
      <c r="BZ334">
        <f>IF('ALL-Students'!BZ337='Master Answer Key'!$B336, 1, 0)</f>
        <v>0</v>
      </c>
      <c r="CA334">
        <f>IF('ALL-Students'!CA337='Master Answer Key'!$B336, 1, 0)</f>
        <v>1</v>
      </c>
      <c r="CB334">
        <f>IF('ALL-Students'!CB337='Master Answer Key'!$B336, 1, 0)</f>
        <v>0</v>
      </c>
      <c r="CC334">
        <f>IF('ALL-Students'!CC337='Master Answer Key'!$B336, 1, 0)</f>
        <v>1</v>
      </c>
    </row>
    <row r="335">
      <c r="A335" s="5" t="s">
        <v>440</v>
      </c>
      <c r="B335">
        <f>IF('ALL-Students'!B338='Master Answer Key'!$B337, 1, 0)</f>
        <v>0</v>
      </c>
      <c r="C335">
        <f>IF('ALL-Students'!C338='Master Answer Key'!$B337, 1, 0)</f>
        <v>0</v>
      </c>
      <c r="D335">
        <f>IF('ALL-Students'!D338='Master Answer Key'!$B337, 1, 0)</f>
        <v>0</v>
      </c>
      <c r="E335">
        <f>IF('ALL-Students'!E338='Master Answer Key'!$B337, 1, 0)</f>
        <v>0</v>
      </c>
      <c r="F335">
        <f>IF('ALL-Students'!F338='Master Answer Key'!$B337, 1, 0)</f>
        <v>0</v>
      </c>
      <c r="G335">
        <f>IF('ALL-Students'!G338='Master Answer Key'!$B337, 1, 0)</f>
        <v>0</v>
      </c>
      <c r="H335">
        <f>IF('ALL-Students'!H338='Master Answer Key'!$B337, 1, 0)</f>
        <v>0</v>
      </c>
      <c r="I335">
        <f>IF('ALL-Students'!I338='Master Answer Key'!$B337, 1, 0)</f>
        <v>1</v>
      </c>
      <c r="J335">
        <f>IF('ALL-Students'!J338='Master Answer Key'!$B337, 1, 0)</f>
        <v>1</v>
      </c>
      <c r="K335">
        <f>IF('ALL-Students'!K338='Master Answer Key'!$B337, 1, 0)</f>
        <v>0</v>
      </c>
      <c r="L335">
        <f>IF('ALL-Students'!L338='Master Answer Key'!$B337, 1, 0)</f>
        <v>1</v>
      </c>
      <c r="M335">
        <f>IF('ALL-Students'!M338='Master Answer Key'!$B337, 1, 0)</f>
        <v>1</v>
      </c>
      <c r="N335">
        <f>IF('ALL-Students'!N338='Master Answer Key'!$B337, 1, 0)</f>
        <v>1</v>
      </c>
      <c r="O335">
        <f>IF('ALL-Students'!O338='Master Answer Key'!$B337, 1, 0)</f>
        <v>1</v>
      </c>
      <c r="P335">
        <f>IF('ALL-Students'!P338='Master Answer Key'!$B337, 1, 0)</f>
        <v>0</v>
      </c>
      <c r="Q335">
        <f>IF('ALL-Students'!Q338='Master Answer Key'!$B337, 1, 0)</f>
        <v>0</v>
      </c>
      <c r="R335">
        <f>IF('ALL-Students'!R338='Master Answer Key'!$B337, 1, 0)</f>
        <v>0</v>
      </c>
      <c r="S335">
        <f>IF('ALL-Students'!S338='Master Answer Key'!$B337, 1, 0)</f>
        <v>1</v>
      </c>
      <c r="T335">
        <f>IF('ALL-Students'!T338='Master Answer Key'!$B337, 1, 0)</f>
        <v>0</v>
      </c>
      <c r="U335">
        <f>IF('ALL-Students'!U338='Master Answer Key'!$B337, 1, 0)</f>
        <v>0</v>
      </c>
      <c r="V335">
        <f>IF('ALL-Students'!V338='Master Answer Key'!$B337, 1, 0)</f>
        <v>0</v>
      </c>
      <c r="W335">
        <f>IF('ALL-Students'!W338='Master Answer Key'!$B337, 1, 0)</f>
        <v>0</v>
      </c>
      <c r="X335">
        <f>IF('ALL-Students'!X338='Master Answer Key'!$B337, 1, 0)</f>
        <v>0</v>
      </c>
      <c r="Y335">
        <f>IF('ALL-Students'!Y338='Master Answer Key'!$B337, 1, 0)</f>
        <v>0</v>
      </c>
      <c r="Z335">
        <f>IF('ALL-Students'!Z338='Master Answer Key'!$B337, 1, 0)</f>
        <v>0</v>
      </c>
      <c r="AA335">
        <f>IF('ALL-Students'!AA338='Master Answer Key'!$B337, 1, 0)</f>
        <v>0</v>
      </c>
      <c r="AB335">
        <f>IF('ALL-Students'!AB338='Master Answer Key'!$B337, 1, 0)</f>
        <v>0</v>
      </c>
      <c r="AC335">
        <f>IF('ALL-Students'!AC338='Master Answer Key'!$B337, 1, 0)</f>
        <v>1</v>
      </c>
      <c r="AD335">
        <f>IF('ALL-Students'!AD338='Master Answer Key'!$B337, 1, 0)</f>
        <v>1</v>
      </c>
      <c r="AE335">
        <f>IF('ALL-Students'!AE338='Master Answer Key'!$B337, 1, 0)</f>
        <v>0</v>
      </c>
      <c r="AF335">
        <f>IF('ALL-Students'!AF338='Master Answer Key'!$B337, 1, 0)</f>
        <v>0</v>
      </c>
      <c r="AG335">
        <f>IF('ALL-Students'!AG338='Master Answer Key'!$B337, 1, 0)</f>
        <v>1</v>
      </c>
      <c r="AH335">
        <f>IF('ALL-Students'!AH338='Master Answer Key'!$B337, 1, 0)</f>
        <v>1</v>
      </c>
      <c r="AI335">
        <f>IF('ALL-Students'!AI338='Master Answer Key'!$B337, 1, 0)</f>
        <v>0</v>
      </c>
      <c r="AJ335">
        <f>IF('ALL-Students'!AJ338='Master Answer Key'!$B337, 1, 0)</f>
        <v>0</v>
      </c>
      <c r="AK335">
        <f>IF('ALL-Students'!AK338='Master Answer Key'!$B337, 1, 0)</f>
        <v>0</v>
      </c>
      <c r="AL335">
        <f>IF('ALL-Students'!AL338='Master Answer Key'!$B337, 1, 0)</f>
        <v>0</v>
      </c>
      <c r="AM335">
        <f>IF('ALL-Students'!AM338='Master Answer Key'!$B337, 1, 0)</f>
        <v>0</v>
      </c>
      <c r="AN335">
        <f>IF('ALL-Students'!AN338='Master Answer Key'!$B337, 1, 0)</f>
        <v>0</v>
      </c>
      <c r="AO335">
        <f>IF('ALL-Students'!AO338='Master Answer Key'!$B337, 1, 0)</f>
        <v>1</v>
      </c>
      <c r="AP335">
        <f>IF('ALL-Students'!AP338='Master Answer Key'!$B337, 1, 0)</f>
        <v>1</v>
      </c>
      <c r="AQ335">
        <f>IF('ALL-Students'!AQ338='Master Answer Key'!$B337, 1, 0)</f>
        <v>1</v>
      </c>
      <c r="AR335">
        <f>IF('ALL-Students'!AR338='Master Answer Key'!$B337, 1, 0)</f>
        <v>1</v>
      </c>
      <c r="AS335">
        <f>IF('ALL-Students'!AS338='Master Answer Key'!$B337, 1, 0)</f>
        <v>0</v>
      </c>
      <c r="AT335">
        <f>IF('ALL-Students'!AT338='Master Answer Key'!$B337, 1, 0)</f>
        <v>1</v>
      </c>
      <c r="AU335">
        <f>IF('ALL-Students'!AU338='Master Answer Key'!$B337, 1, 0)</f>
        <v>1</v>
      </c>
      <c r="AV335">
        <f>IF('ALL-Students'!AV338='Master Answer Key'!$B337, 1, 0)</f>
        <v>0</v>
      </c>
      <c r="AW335">
        <f>IF('ALL-Students'!AW338='Master Answer Key'!$B337, 1, 0)</f>
        <v>1</v>
      </c>
      <c r="AX335">
        <f>IF('ALL-Students'!AX338='Master Answer Key'!$B337, 1, 0)</f>
        <v>1</v>
      </c>
      <c r="AY335">
        <f>IF('ALL-Students'!AY338='Master Answer Key'!$B337, 1, 0)</f>
        <v>1</v>
      </c>
      <c r="AZ335">
        <f>IF('ALL-Students'!AZ338='Master Answer Key'!$B337, 1, 0)</f>
        <v>1</v>
      </c>
      <c r="BA335">
        <f>IF('ALL-Students'!BA338='Master Answer Key'!$B337, 1, 0)</f>
        <v>1</v>
      </c>
      <c r="BB335">
        <f>IF('ALL-Students'!BB338='Master Answer Key'!$B337, 1, 0)</f>
        <v>1</v>
      </c>
      <c r="BC335">
        <f>IF('ALL-Students'!BC338='Master Answer Key'!$B337, 1, 0)</f>
        <v>0</v>
      </c>
      <c r="BD335">
        <f>IF('ALL-Students'!BD338='Master Answer Key'!$B337, 1, 0)</f>
        <v>1</v>
      </c>
      <c r="BE335">
        <f>IF('ALL-Students'!BE338='Master Answer Key'!$B337, 1, 0)</f>
        <v>0</v>
      </c>
      <c r="BF335">
        <f>IF('ALL-Students'!BF338='Master Answer Key'!$B337, 1, 0)</f>
        <v>1</v>
      </c>
      <c r="BG335">
        <f>IF('ALL-Students'!BG338='Master Answer Key'!$B337, 1, 0)</f>
        <v>0</v>
      </c>
      <c r="BH335">
        <f>IF('ALL-Students'!BH338='Master Answer Key'!$B337, 1, 0)</f>
        <v>1</v>
      </c>
      <c r="BI335">
        <f>IF('ALL-Students'!BI338='Master Answer Key'!$B337, 1, 0)</f>
        <v>1</v>
      </c>
      <c r="BJ335">
        <f>IF('ALL-Students'!BJ338='Master Answer Key'!$B337, 1, 0)</f>
        <v>0</v>
      </c>
      <c r="BK335">
        <f>IF('ALL-Students'!BK338='Master Answer Key'!$B337, 1, 0)</f>
        <v>1</v>
      </c>
      <c r="BL335">
        <f>IF('ALL-Students'!BL338='Master Answer Key'!$B337, 1, 0)</f>
        <v>1</v>
      </c>
      <c r="BM335">
        <f>IF('ALL-Students'!BM338='Master Answer Key'!$B337, 1, 0)</f>
        <v>1</v>
      </c>
      <c r="BN335">
        <f>IF('ALL-Students'!BN338='Master Answer Key'!$B337, 1, 0)</f>
        <v>1</v>
      </c>
      <c r="BO335">
        <f>IF('ALL-Students'!BO338='Master Answer Key'!$B337, 1, 0)</f>
        <v>0</v>
      </c>
      <c r="BP335">
        <f>IF('ALL-Students'!BP338='Master Answer Key'!$B337, 1, 0)</f>
        <v>0</v>
      </c>
      <c r="BQ335">
        <f>IF('ALL-Students'!BQ338='Master Answer Key'!$B337, 1, 0)</f>
        <v>1</v>
      </c>
      <c r="BR335">
        <f>IF('ALL-Students'!BR338='Master Answer Key'!$B337, 1, 0)</f>
        <v>1</v>
      </c>
      <c r="BS335">
        <f>IF('ALL-Students'!BS338='Master Answer Key'!$B337, 1, 0)</f>
        <v>1</v>
      </c>
      <c r="BT335">
        <f>IF('ALL-Students'!BT338='Master Answer Key'!$B337, 1, 0)</f>
        <v>1</v>
      </c>
      <c r="BU335">
        <f>IF('ALL-Students'!BU338='Master Answer Key'!$B337, 1, 0)</f>
        <v>1</v>
      </c>
      <c r="BV335">
        <f>IF('ALL-Students'!BV338='Master Answer Key'!$B337, 1, 0)</f>
        <v>1</v>
      </c>
      <c r="BW335">
        <f>IF('ALL-Students'!BW338='Master Answer Key'!$B337, 1, 0)</f>
        <v>1</v>
      </c>
      <c r="BX335">
        <f>IF('ALL-Students'!BX338='Master Answer Key'!$B337, 1, 0)</f>
        <v>1</v>
      </c>
      <c r="BY335">
        <f>IF('ALL-Students'!BY338='Master Answer Key'!$B337, 1, 0)</f>
        <v>1</v>
      </c>
      <c r="BZ335">
        <f>IF('ALL-Students'!BZ338='Master Answer Key'!$B337, 1, 0)</f>
        <v>1</v>
      </c>
      <c r="CA335">
        <f>IF('ALL-Students'!CA338='Master Answer Key'!$B337, 1, 0)</f>
        <v>1</v>
      </c>
      <c r="CB335">
        <f>IF('ALL-Students'!CB338='Master Answer Key'!$B337, 1, 0)</f>
        <v>1</v>
      </c>
      <c r="CC335">
        <f>IF('ALL-Students'!CC338='Master Answer Key'!$B337, 1, 0)</f>
        <v>0</v>
      </c>
    </row>
    <row r="336">
      <c r="A336" s="5" t="s">
        <v>441</v>
      </c>
      <c r="B336">
        <f>IF('ALL-Students'!B339='Master Answer Key'!$B338, 1, 0)</f>
        <v>0</v>
      </c>
      <c r="C336">
        <f>IF('ALL-Students'!C339='Master Answer Key'!$B338, 1, 0)</f>
        <v>0</v>
      </c>
      <c r="D336">
        <f>IF('ALL-Students'!D339='Master Answer Key'!$B338, 1, 0)</f>
        <v>0</v>
      </c>
      <c r="E336">
        <f>IF('ALL-Students'!E339='Master Answer Key'!$B338, 1, 0)</f>
        <v>1</v>
      </c>
      <c r="F336">
        <f>IF('ALL-Students'!F339='Master Answer Key'!$B338, 1, 0)</f>
        <v>1</v>
      </c>
      <c r="G336">
        <f>IF('ALL-Students'!G339='Master Answer Key'!$B338, 1, 0)</f>
        <v>0</v>
      </c>
      <c r="H336">
        <f>IF('ALL-Students'!H339='Master Answer Key'!$B338, 1, 0)</f>
        <v>0</v>
      </c>
      <c r="I336">
        <f>IF('ALL-Students'!I339='Master Answer Key'!$B338, 1, 0)</f>
        <v>0</v>
      </c>
      <c r="J336">
        <f>IF('ALL-Students'!J339='Master Answer Key'!$B338, 1, 0)</f>
        <v>1</v>
      </c>
      <c r="K336">
        <f>IF('ALL-Students'!K339='Master Answer Key'!$B338, 1, 0)</f>
        <v>0</v>
      </c>
      <c r="L336">
        <f>IF('ALL-Students'!L339='Master Answer Key'!$B338, 1, 0)</f>
        <v>1</v>
      </c>
      <c r="M336">
        <f>IF('ALL-Students'!M339='Master Answer Key'!$B338, 1, 0)</f>
        <v>1</v>
      </c>
      <c r="N336">
        <f>IF('ALL-Students'!N339='Master Answer Key'!$B338, 1, 0)</f>
        <v>0</v>
      </c>
      <c r="O336">
        <f>IF('ALL-Students'!O339='Master Answer Key'!$B338, 1, 0)</f>
        <v>0</v>
      </c>
      <c r="P336">
        <f>IF('ALL-Students'!P339='Master Answer Key'!$B338, 1, 0)</f>
        <v>0</v>
      </c>
      <c r="Q336">
        <f>IF('ALL-Students'!Q339='Master Answer Key'!$B338, 1, 0)</f>
        <v>0</v>
      </c>
      <c r="R336">
        <f>IF('ALL-Students'!R339='Master Answer Key'!$B338, 1, 0)</f>
        <v>0</v>
      </c>
      <c r="S336">
        <f>IF('ALL-Students'!S339='Master Answer Key'!$B338, 1, 0)</f>
        <v>0</v>
      </c>
      <c r="T336">
        <f>IF('ALL-Students'!T339='Master Answer Key'!$B338, 1, 0)</f>
        <v>0</v>
      </c>
      <c r="U336">
        <f>IF('ALL-Students'!U339='Master Answer Key'!$B338, 1, 0)</f>
        <v>1</v>
      </c>
      <c r="V336">
        <f>IF('ALL-Students'!V339='Master Answer Key'!$B338, 1, 0)</f>
        <v>1</v>
      </c>
      <c r="W336">
        <f>IF('ALL-Students'!W339='Master Answer Key'!$B338, 1, 0)</f>
        <v>0</v>
      </c>
      <c r="X336">
        <f>IF('ALL-Students'!X339='Master Answer Key'!$B338, 1, 0)</f>
        <v>0</v>
      </c>
      <c r="Y336">
        <f>IF('ALL-Students'!Y339='Master Answer Key'!$B338, 1, 0)</f>
        <v>0</v>
      </c>
      <c r="Z336">
        <f>IF('ALL-Students'!Z339='Master Answer Key'!$B338, 1, 0)</f>
        <v>0</v>
      </c>
      <c r="AA336">
        <f>IF('ALL-Students'!AA339='Master Answer Key'!$B338, 1, 0)</f>
        <v>0</v>
      </c>
      <c r="AB336">
        <f>IF('ALL-Students'!AB339='Master Answer Key'!$B338, 1, 0)</f>
        <v>0</v>
      </c>
      <c r="AC336">
        <f>IF('ALL-Students'!AC339='Master Answer Key'!$B338, 1, 0)</f>
        <v>1</v>
      </c>
      <c r="AD336">
        <f>IF('ALL-Students'!AD339='Master Answer Key'!$B338, 1, 0)</f>
        <v>1</v>
      </c>
      <c r="AE336">
        <f>IF('ALL-Students'!AE339='Master Answer Key'!$B338, 1, 0)</f>
        <v>0</v>
      </c>
      <c r="AF336">
        <f>IF('ALL-Students'!AF339='Master Answer Key'!$B338, 1, 0)</f>
        <v>1</v>
      </c>
      <c r="AG336">
        <f>IF('ALL-Students'!AG339='Master Answer Key'!$B338, 1, 0)</f>
        <v>1</v>
      </c>
      <c r="AH336">
        <f>IF('ALL-Students'!AH339='Master Answer Key'!$B338, 1, 0)</f>
        <v>1</v>
      </c>
      <c r="AI336">
        <f>IF('ALL-Students'!AI339='Master Answer Key'!$B338, 1, 0)</f>
        <v>1</v>
      </c>
      <c r="AJ336">
        <f>IF('ALL-Students'!AJ339='Master Answer Key'!$B338, 1, 0)</f>
        <v>0</v>
      </c>
      <c r="AK336">
        <f>IF('ALL-Students'!AK339='Master Answer Key'!$B338, 1, 0)</f>
        <v>0</v>
      </c>
      <c r="AL336">
        <f>IF('ALL-Students'!AL339='Master Answer Key'!$B338, 1, 0)</f>
        <v>0</v>
      </c>
      <c r="AM336">
        <f>IF('ALL-Students'!AM339='Master Answer Key'!$B338, 1, 0)</f>
        <v>1</v>
      </c>
      <c r="AN336">
        <f>IF('ALL-Students'!AN339='Master Answer Key'!$B338, 1, 0)</f>
        <v>0</v>
      </c>
      <c r="AO336">
        <f>IF('ALL-Students'!AO339='Master Answer Key'!$B338, 1, 0)</f>
        <v>0</v>
      </c>
      <c r="AP336">
        <f>IF('ALL-Students'!AP339='Master Answer Key'!$B338, 1, 0)</f>
        <v>1</v>
      </c>
      <c r="AQ336">
        <f>IF('ALL-Students'!AQ339='Master Answer Key'!$B338, 1, 0)</f>
        <v>1</v>
      </c>
      <c r="AR336">
        <f>IF('ALL-Students'!AR339='Master Answer Key'!$B338, 1, 0)</f>
        <v>1</v>
      </c>
      <c r="AS336">
        <f>IF('ALL-Students'!AS339='Master Answer Key'!$B338, 1, 0)</f>
        <v>0</v>
      </c>
      <c r="AT336">
        <f>IF('ALL-Students'!AT339='Master Answer Key'!$B338, 1, 0)</f>
        <v>1</v>
      </c>
      <c r="AU336">
        <f>IF('ALL-Students'!AU339='Master Answer Key'!$B338, 1, 0)</f>
        <v>1</v>
      </c>
      <c r="AV336">
        <f>IF('ALL-Students'!AV339='Master Answer Key'!$B338, 1, 0)</f>
        <v>0</v>
      </c>
      <c r="AW336">
        <f>IF('ALL-Students'!AW339='Master Answer Key'!$B338, 1, 0)</f>
        <v>1</v>
      </c>
      <c r="AX336">
        <f>IF('ALL-Students'!AX339='Master Answer Key'!$B338, 1, 0)</f>
        <v>1</v>
      </c>
      <c r="AY336">
        <f>IF('ALL-Students'!AY339='Master Answer Key'!$B338, 1, 0)</f>
        <v>1</v>
      </c>
      <c r="AZ336">
        <f>IF('ALL-Students'!AZ339='Master Answer Key'!$B338, 1, 0)</f>
        <v>1</v>
      </c>
      <c r="BA336">
        <f>IF('ALL-Students'!BA339='Master Answer Key'!$B338, 1, 0)</f>
        <v>1</v>
      </c>
      <c r="BB336">
        <f>IF('ALL-Students'!BB339='Master Answer Key'!$B338, 1, 0)</f>
        <v>1</v>
      </c>
      <c r="BC336">
        <f>IF('ALL-Students'!BC339='Master Answer Key'!$B338, 1, 0)</f>
        <v>1</v>
      </c>
      <c r="BD336">
        <f>IF('ALL-Students'!BD339='Master Answer Key'!$B338, 1, 0)</f>
        <v>0</v>
      </c>
      <c r="BE336">
        <f>IF('ALL-Students'!BE339='Master Answer Key'!$B338, 1, 0)</f>
        <v>1</v>
      </c>
      <c r="BF336">
        <f>IF('ALL-Students'!BF339='Master Answer Key'!$B338, 1, 0)</f>
        <v>1</v>
      </c>
      <c r="BG336">
        <f>IF('ALL-Students'!BG339='Master Answer Key'!$B338, 1, 0)</f>
        <v>0</v>
      </c>
      <c r="BH336">
        <f>IF('ALL-Students'!BH339='Master Answer Key'!$B338, 1, 0)</f>
        <v>1</v>
      </c>
      <c r="BI336">
        <f>IF('ALL-Students'!BI339='Master Answer Key'!$B338, 1, 0)</f>
        <v>0</v>
      </c>
      <c r="BJ336">
        <f>IF('ALL-Students'!BJ339='Master Answer Key'!$B338, 1, 0)</f>
        <v>0</v>
      </c>
      <c r="BK336">
        <f>IF('ALL-Students'!BK339='Master Answer Key'!$B338, 1, 0)</f>
        <v>1</v>
      </c>
      <c r="BL336">
        <f>IF('ALL-Students'!BL339='Master Answer Key'!$B338, 1, 0)</f>
        <v>1</v>
      </c>
      <c r="BM336">
        <f>IF('ALL-Students'!BM339='Master Answer Key'!$B338, 1, 0)</f>
        <v>1</v>
      </c>
      <c r="BN336">
        <f>IF('ALL-Students'!BN339='Master Answer Key'!$B338, 1, 0)</f>
        <v>1</v>
      </c>
      <c r="BO336">
        <f>IF('ALL-Students'!BO339='Master Answer Key'!$B338, 1, 0)</f>
        <v>1</v>
      </c>
      <c r="BP336">
        <f>IF('ALL-Students'!BP339='Master Answer Key'!$B338, 1, 0)</f>
        <v>0</v>
      </c>
      <c r="BQ336">
        <f>IF('ALL-Students'!BQ339='Master Answer Key'!$B338, 1, 0)</f>
        <v>1</v>
      </c>
      <c r="BR336">
        <f>IF('ALL-Students'!BR339='Master Answer Key'!$B338, 1, 0)</f>
        <v>1</v>
      </c>
      <c r="BS336">
        <f>IF('ALL-Students'!BS339='Master Answer Key'!$B338, 1, 0)</f>
        <v>1</v>
      </c>
      <c r="BT336">
        <f>IF('ALL-Students'!BT339='Master Answer Key'!$B338, 1, 0)</f>
        <v>1</v>
      </c>
      <c r="BU336">
        <f>IF('ALL-Students'!BU339='Master Answer Key'!$B338, 1, 0)</f>
        <v>1</v>
      </c>
      <c r="BV336">
        <f>IF('ALL-Students'!BV339='Master Answer Key'!$B338, 1, 0)</f>
        <v>1</v>
      </c>
      <c r="BW336">
        <f>IF('ALL-Students'!BW339='Master Answer Key'!$B338, 1, 0)</f>
        <v>1</v>
      </c>
      <c r="BX336">
        <f>IF('ALL-Students'!BX339='Master Answer Key'!$B338, 1, 0)</f>
        <v>1</v>
      </c>
      <c r="BY336">
        <f>IF('ALL-Students'!BY339='Master Answer Key'!$B338, 1, 0)</f>
        <v>1</v>
      </c>
      <c r="BZ336">
        <f>IF('ALL-Students'!BZ339='Master Answer Key'!$B338, 1, 0)</f>
        <v>1</v>
      </c>
      <c r="CA336">
        <f>IF('ALL-Students'!CA339='Master Answer Key'!$B338, 1, 0)</f>
        <v>1</v>
      </c>
      <c r="CB336">
        <f>IF('ALL-Students'!CB339='Master Answer Key'!$B338, 1, 0)</f>
        <v>1</v>
      </c>
      <c r="CC336">
        <f>IF('ALL-Students'!CC339='Master Answer Key'!$B338, 1, 0)</f>
        <v>1</v>
      </c>
    </row>
    <row r="337">
      <c r="A337" s="5" t="s">
        <v>442</v>
      </c>
      <c r="B337">
        <f>IF('ALL-Students'!B340='Master Answer Key'!$B339, 1, 0)</f>
        <v>1</v>
      </c>
      <c r="C337">
        <f>IF('ALL-Students'!C340='Master Answer Key'!$B339, 1, 0)</f>
        <v>1</v>
      </c>
      <c r="D337">
        <f>IF('ALL-Students'!D340='Master Answer Key'!$B339, 1, 0)</f>
        <v>1</v>
      </c>
      <c r="E337">
        <f>IF('ALL-Students'!E340='Master Answer Key'!$B339, 1, 0)</f>
        <v>1</v>
      </c>
      <c r="F337">
        <f>IF('ALL-Students'!F340='Master Answer Key'!$B339, 1, 0)</f>
        <v>1</v>
      </c>
      <c r="G337">
        <f>IF('ALL-Students'!G340='Master Answer Key'!$B339, 1, 0)</f>
        <v>0</v>
      </c>
      <c r="H337">
        <f>IF('ALL-Students'!H340='Master Answer Key'!$B339, 1, 0)</f>
        <v>1</v>
      </c>
      <c r="I337">
        <f>IF('ALL-Students'!I340='Master Answer Key'!$B339, 1, 0)</f>
        <v>0</v>
      </c>
      <c r="J337">
        <f>IF('ALL-Students'!J340='Master Answer Key'!$B339, 1, 0)</f>
        <v>1</v>
      </c>
      <c r="K337">
        <f>IF('ALL-Students'!K340='Master Answer Key'!$B339, 1, 0)</f>
        <v>1</v>
      </c>
      <c r="L337">
        <f>IF('ALL-Students'!L340='Master Answer Key'!$B339, 1, 0)</f>
        <v>1</v>
      </c>
      <c r="M337">
        <f>IF('ALL-Students'!M340='Master Answer Key'!$B339, 1, 0)</f>
        <v>1</v>
      </c>
      <c r="N337">
        <f>IF('ALL-Students'!N340='Master Answer Key'!$B339, 1, 0)</f>
        <v>0</v>
      </c>
      <c r="O337">
        <f>IF('ALL-Students'!O340='Master Answer Key'!$B339, 1, 0)</f>
        <v>1</v>
      </c>
      <c r="P337">
        <f>IF('ALL-Students'!P340='Master Answer Key'!$B339, 1, 0)</f>
        <v>0</v>
      </c>
      <c r="Q337">
        <f>IF('ALL-Students'!Q340='Master Answer Key'!$B339, 1, 0)</f>
        <v>1</v>
      </c>
      <c r="R337">
        <f>IF('ALL-Students'!R340='Master Answer Key'!$B339, 1, 0)</f>
        <v>0</v>
      </c>
      <c r="S337">
        <f>IF('ALL-Students'!S340='Master Answer Key'!$B339, 1, 0)</f>
        <v>0</v>
      </c>
      <c r="T337">
        <f>IF('ALL-Students'!T340='Master Answer Key'!$B339, 1, 0)</f>
        <v>1</v>
      </c>
      <c r="U337">
        <f>IF('ALL-Students'!U340='Master Answer Key'!$B339, 1, 0)</f>
        <v>1</v>
      </c>
      <c r="V337">
        <f>IF('ALL-Students'!V340='Master Answer Key'!$B339, 1, 0)</f>
        <v>1</v>
      </c>
      <c r="W337">
        <f>IF('ALL-Students'!W340='Master Answer Key'!$B339, 1, 0)</f>
        <v>0</v>
      </c>
      <c r="X337">
        <f>IF('ALL-Students'!X340='Master Answer Key'!$B339, 1, 0)</f>
        <v>0</v>
      </c>
      <c r="Y337">
        <f>IF('ALL-Students'!Y340='Master Answer Key'!$B339, 1, 0)</f>
        <v>0</v>
      </c>
      <c r="Z337">
        <f>IF('ALL-Students'!Z340='Master Answer Key'!$B339, 1, 0)</f>
        <v>0</v>
      </c>
      <c r="AA337">
        <f>IF('ALL-Students'!AA340='Master Answer Key'!$B339, 1, 0)</f>
        <v>1</v>
      </c>
      <c r="AB337">
        <f>IF('ALL-Students'!AB340='Master Answer Key'!$B339, 1, 0)</f>
        <v>1</v>
      </c>
      <c r="AC337">
        <f>IF('ALL-Students'!AC340='Master Answer Key'!$B339, 1, 0)</f>
        <v>0</v>
      </c>
      <c r="AD337">
        <f>IF('ALL-Students'!AD340='Master Answer Key'!$B339, 1, 0)</f>
        <v>1</v>
      </c>
      <c r="AE337">
        <f>IF('ALL-Students'!AE340='Master Answer Key'!$B339, 1, 0)</f>
        <v>0</v>
      </c>
      <c r="AF337">
        <f>IF('ALL-Students'!AF340='Master Answer Key'!$B339, 1, 0)</f>
        <v>0</v>
      </c>
      <c r="AG337">
        <f>IF('ALL-Students'!AG340='Master Answer Key'!$B339, 1, 0)</f>
        <v>0</v>
      </c>
      <c r="AH337">
        <f>IF('ALL-Students'!AH340='Master Answer Key'!$B339, 1, 0)</f>
        <v>1</v>
      </c>
      <c r="AI337">
        <f>IF('ALL-Students'!AI340='Master Answer Key'!$B339, 1, 0)</f>
        <v>1</v>
      </c>
      <c r="AJ337">
        <f>IF('ALL-Students'!AJ340='Master Answer Key'!$B339, 1, 0)</f>
        <v>1</v>
      </c>
      <c r="AK337">
        <f>IF('ALL-Students'!AK340='Master Answer Key'!$B339, 1, 0)</f>
        <v>1</v>
      </c>
      <c r="AL337">
        <f>IF('ALL-Students'!AL340='Master Answer Key'!$B339, 1, 0)</f>
        <v>0</v>
      </c>
      <c r="AM337">
        <f>IF('ALL-Students'!AM340='Master Answer Key'!$B339, 1, 0)</f>
        <v>1</v>
      </c>
      <c r="AN337">
        <f>IF('ALL-Students'!AN340='Master Answer Key'!$B339, 1, 0)</f>
        <v>0</v>
      </c>
      <c r="AO337">
        <f>IF('ALL-Students'!AO340='Master Answer Key'!$B339, 1, 0)</f>
        <v>1</v>
      </c>
      <c r="AP337">
        <f>IF('ALL-Students'!AP340='Master Answer Key'!$B339, 1, 0)</f>
        <v>1</v>
      </c>
      <c r="AQ337">
        <f>IF('ALL-Students'!AQ340='Master Answer Key'!$B339, 1, 0)</f>
        <v>1</v>
      </c>
      <c r="AR337">
        <f>IF('ALL-Students'!AR340='Master Answer Key'!$B339, 1, 0)</f>
        <v>1</v>
      </c>
      <c r="AS337">
        <f>IF('ALL-Students'!AS340='Master Answer Key'!$B339, 1, 0)</f>
        <v>0</v>
      </c>
      <c r="AT337">
        <f>IF('ALL-Students'!AT340='Master Answer Key'!$B339, 1, 0)</f>
        <v>1</v>
      </c>
      <c r="AU337">
        <f>IF('ALL-Students'!AU340='Master Answer Key'!$B339, 1, 0)</f>
        <v>1</v>
      </c>
      <c r="AV337">
        <f>IF('ALL-Students'!AV340='Master Answer Key'!$B339, 1, 0)</f>
        <v>0</v>
      </c>
      <c r="AW337">
        <f>IF('ALL-Students'!AW340='Master Answer Key'!$B339, 1, 0)</f>
        <v>1</v>
      </c>
      <c r="AX337">
        <f>IF('ALL-Students'!AX340='Master Answer Key'!$B339, 1, 0)</f>
        <v>1</v>
      </c>
      <c r="AY337">
        <f>IF('ALL-Students'!AY340='Master Answer Key'!$B339, 1, 0)</f>
        <v>0</v>
      </c>
      <c r="AZ337">
        <f>IF('ALL-Students'!AZ340='Master Answer Key'!$B339, 1, 0)</f>
        <v>1</v>
      </c>
      <c r="BA337">
        <f>IF('ALL-Students'!BA340='Master Answer Key'!$B339, 1, 0)</f>
        <v>1</v>
      </c>
      <c r="BB337">
        <f>IF('ALL-Students'!BB340='Master Answer Key'!$B339, 1, 0)</f>
        <v>1</v>
      </c>
      <c r="BC337">
        <f>IF('ALL-Students'!BC340='Master Answer Key'!$B339, 1, 0)</f>
        <v>1</v>
      </c>
      <c r="BD337">
        <f>IF('ALL-Students'!BD340='Master Answer Key'!$B339, 1, 0)</f>
        <v>0</v>
      </c>
      <c r="BE337">
        <f>IF('ALL-Students'!BE340='Master Answer Key'!$B339, 1, 0)</f>
        <v>1</v>
      </c>
      <c r="BF337">
        <f>IF('ALL-Students'!BF340='Master Answer Key'!$B339, 1, 0)</f>
        <v>1</v>
      </c>
      <c r="BG337">
        <f>IF('ALL-Students'!BG340='Master Answer Key'!$B339, 1, 0)</f>
        <v>1</v>
      </c>
      <c r="BH337">
        <f>IF('ALL-Students'!BH340='Master Answer Key'!$B339, 1, 0)</f>
        <v>1</v>
      </c>
      <c r="BI337">
        <f>IF('ALL-Students'!BI340='Master Answer Key'!$B339, 1, 0)</f>
        <v>1</v>
      </c>
      <c r="BJ337">
        <f>IF('ALL-Students'!BJ340='Master Answer Key'!$B339, 1, 0)</f>
        <v>1</v>
      </c>
      <c r="BK337">
        <f>IF('ALL-Students'!BK340='Master Answer Key'!$B339, 1, 0)</f>
        <v>1</v>
      </c>
      <c r="BL337">
        <f>IF('ALL-Students'!BL340='Master Answer Key'!$B339, 1, 0)</f>
        <v>1</v>
      </c>
      <c r="BM337">
        <f>IF('ALL-Students'!BM340='Master Answer Key'!$B339, 1, 0)</f>
        <v>1</v>
      </c>
      <c r="BN337">
        <f>IF('ALL-Students'!BN340='Master Answer Key'!$B339, 1, 0)</f>
        <v>1</v>
      </c>
      <c r="BO337">
        <f>IF('ALL-Students'!BO340='Master Answer Key'!$B339, 1, 0)</f>
        <v>1</v>
      </c>
      <c r="BP337">
        <f>IF('ALL-Students'!BP340='Master Answer Key'!$B339, 1, 0)</f>
        <v>1</v>
      </c>
      <c r="BQ337">
        <f>IF('ALL-Students'!BQ340='Master Answer Key'!$B339, 1, 0)</f>
        <v>1</v>
      </c>
      <c r="BR337">
        <f>IF('ALL-Students'!BR340='Master Answer Key'!$B339, 1, 0)</f>
        <v>1</v>
      </c>
      <c r="BS337">
        <f>IF('ALL-Students'!BS340='Master Answer Key'!$B339, 1, 0)</f>
        <v>1</v>
      </c>
      <c r="BT337">
        <f>IF('ALL-Students'!BT340='Master Answer Key'!$B339, 1, 0)</f>
        <v>1</v>
      </c>
      <c r="BU337">
        <f>IF('ALL-Students'!BU340='Master Answer Key'!$B339, 1, 0)</f>
        <v>1</v>
      </c>
      <c r="BV337">
        <f>IF('ALL-Students'!BV340='Master Answer Key'!$B339, 1, 0)</f>
        <v>1</v>
      </c>
      <c r="BW337">
        <f>IF('ALL-Students'!BW340='Master Answer Key'!$B339, 1, 0)</f>
        <v>1</v>
      </c>
      <c r="BX337">
        <f>IF('ALL-Students'!BX340='Master Answer Key'!$B339, 1, 0)</f>
        <v>1</v>
      </c>
      <c r="BY337">
        <f>IF('ALL-Students'!BY340='Master Answer Key'!$B339, 1, 0)</f>
        <v>1</v>
      </c>
      <c r="BZ337">
        <f>IF('ALL-Students'!BZ340='Master Answer Key'!$B339, 1, 0)</f>
        <v>1</v>
      </c>
      <c r="CA337">
        <f>IF('ALL-Students'!CA340='Master Answer Key'!$B339, 1, 0)</f>
        <v>1</v>
      </c>
      <c r="CB337">
        <f>IF('ALL-Students'!CB340='Master Answer Key'!$B339, 1, 0)</f>
        <v>1</v>
      </c>
      <c r="CC337">
        <f>IF('ALL-Students'!CC340='Master Answer Key'!$B339, 1, 0)</f>
        <v>1</v>
      </c>
    </row>
    <row r="338">
      <c r="A338" s="5" t="s">
        <v>443</v>
      </c>
      <c r="B338">
        <f>IF('ALL-Students'!B341='Master Answer Key'!$B340, 1, 0)</f>
        <v>1</v>
      </c>
      <c r="C338">
        <f>IF('ALL-Students'!C341='Master Answer Key'!$B340, 1, 0)</f>
        <v>0</v>
      </c>
      <c r="D338">
        <f>IF('ALL-Students'!D341='Master Answer Key'!$B340, 1, 0)</f>
        <v>0</v>
      </c>
      <c r="E338">
        <f>IF('ALL-Students'!E341='Master Answer Key'!$B340, 1, 0)</f>
        <v>1</v>
      </c>
      <c r="F338">
        <f>IF('ALL-Students'!F341='Master Answer Key'!$B340, 1, 0)</f>
        <v>1</v>
      </c>
      <c r="G338">
        <f>IF('ALL-Students'!G341='Master Answer Key'!$B340, 1, 0)</f>
        <v>0</v>
      </c>
      <c r="H338">
        <f>IF('ALL-Students'!H341='Master Answer Key'!$B340, 1, 0)</f>
        <v>0</v>
      </c>
      <c r="I338">
        <f>IF('ALL-Students'!I341='Master Answer Key'!$B340, 1, 0)</f>
        <v>1</v>
      </c>
      <c r="J338">
        <f>IF('ALL-Students'!J341='Master Answer Key'!$B340, 1, 0)</f>
        <v>1</v>
      </c>
      <c r="K338">
        <f>IF('ALL-Students'!K341='Master Answer Key'!$B340, 1, 0)</f>
        <v>1</v>
      </c>
      <c r="L338">
        <f>IF('ALL-Students'!L341='Master Answer Key'!$B340, 1, 0)</f>
        <v>0</v>
      </c>
      <c r="M338">
        <f>IF('ALL-Students'!M341='Master Answer Key'!$B340, 1, 0)</f>
        <v>0</v>
      </c>
      <c r="N338">
        <f>IF('ALL-Students'!N341='Master Answer Key'!$B340, 1, 0)</f>
        <v>0</v>
      </c>
      <c r="O338">
        <f>IF('ALL-Students'!O341='Master Answer Key'!$B340, 1, 0)</f>
        <v>0</v>
      </c>
      <c r="P338">
        <f>IF('ALL-Students'!P341='Master Answer Key'!$B340, 1, 0)</f>
        <v>1</v>
      </c>
      <c r="Q338">
        <f>IF('ALL-Students'!Q341='Master Answer Key'!$B340, 1, 0)</f>
        <v>0</v>
      </c>
      <c r="R338">
        <f>IF('ALL-Students'!R341='Master Answer Key'!$B340, 1, 0)</f>
        <v>0</v>
      </c>
      <c r="S338">
        <f>IF('ALL-Students'!S341='Master Answer Key'!$B340, 1, 0)</f>
        <v>1</v>
      </c>
      <c r="T338">
        <f>IF('ALL-Students'!T341='Master Answer Key'!$B340, 1, 0)</f>
        <v>0</v>
      </c>
      <c r="U338">
        <f>IF('ALL-Students'!U341='Master Answer Key'!$B340, 1, 0)</f>
        <v>1</v>
      </c>
      <c r="V338">
        <f>IF('ALL-Students'!V341='Master Answer Key'!$B340, 1, 0)</f>
        <v>1</v>
      </c>
      <c r="W338">
        <f>IF('ALL-Students'!W341='Master Answer Key'!$B340, 1, 0)</f>
        <v>0</v>
      </c>
      <c r="X338">
        <f>IF('ALL-Students'!X341='Master Answer Key'!$B340, 1, 0)</f>
        <v>1</v>
      </c>
      <c r="Y338">
        <f>IF('ALL-Students'!Y341='Master Answer Key'!$B340, 1, 0)</f>
        <v>0</v>
      </c>
      <c r="Z338">
        <f>IF('ALL-Students'!Z341='Master Answer Key'!$B340, 1, 0)</f>
        <v>0</v>
      </c>
      <c r="AA338">
        <f>IF('ALL-Students'!AA341='Master Answer Key'!$B340, 1, 0)</f>
        <v>1</v>
      </c>
      <c r="AB338">
        <f>IF('ALL-Students'!AB341='Master Answer Key'!$B340, 1, 0)</f>
        <v>0</v>
      </c>
      <c r="AC338">
        <f>IF('ALL-Students'!AC341='Master Answer Key'!$B340, 1, 0)</f>
        <v>1</v>
      </c>
      <c r="AD338">
        <f>IF('ALL-Students'!AD341='Master Answer Key'!$B340, 1, 0)</f>
        <v>0</v>
      </c>
      <c r="AE338">
        <f>IF('ALL-Students'!AE341='Master Answer Key'!$B340, 1, 0)</f>
        <v>0</v>
      </c>
      <c r="AF338">
        <f>IF('ALL-Students'!AF341='Master Answer Key'!$B340, 1, 0)</f>
        <v>1</v>
      </c>
      <c r="AG338">
        <f>IF('ALL-Students'!AG341='Master Answer Key'!$B340, 1, 0)</f>
        <v>1</v>
      </c>
      <c r="AH338">
        <f>IF('ALL-Students'!AH341='Master Answer Key'!$B340, 1, 0)</f>
        <v>0</v>
      </c>
      <c r="AI338">
        <f>IF('ALL-Students'!AI341='Master Answer Key'!$B340, 1, 0)</f>
        <v>1</v>
      </c>
      <c r="AJ338">
        <f>IF('ALL-Students'!AJ341='Master Answer Key'!$B340, 1, 0)</f>
        <v>1</v>
      </c>
      <c r="AK338">
        <f>IF('ALL-Students'!AK341='Master Answer Key'!$B340, 1, 0)</f>
        <v>1</v>
      </c>
      <c r="AL338">
        <f>IF('ALL-Students'!AL341='Master Answer Key'!$B340, 1, 0)</f>
        <v>1</v>
      </c>
      <c r="AM338">
        <f>IF('ALL-Students'!AM341='Master Answer Key'!$B340, 1, 0)</f>
        <v>0</v>
      </c>
      <c r="AN338">
        <f>IF('ALL-Students'!AN341='Master Answer Key'!$B340, 1, 0)</f>
        <v>0</v>
      </c>
      <c r="AO338">
        <f>IF('ALL-Students'!AO341='Master Answer Key'!$B340, 1, 0)</f>
        <v>0</v>
      </c>
      <c r="AP338">
        <f>IF('ALL-Students'!AP341='Master Answer Key'!$B340, 1, 0)</f>
        <v>1</v>
      </c>
      <c r="AQ338">
        <f>IF('ALL-Students'!AQ341='Master Answer Key'!$B340, 1, 0)</f>
        <v>1</v>
      </c>
      <c r="AR338">
        <f>IF('ALL-Students'!AR341='Master Answer Key'!$B340, 1, 0)</f>
        <v>1</v>
      </c>
      <c r="AS338">
        <f>IF('ALL-Students'!AS341='Master Answer Key'!$B340, 1, 0)</f>
        <v>0</v>
      </c>
      <c r="AT338">
        <f>IF('ALL-Students'!AT341='Master Answer Key'!$B340, 1, 0)</f>
        <v>1</v>
      </c>
      <c r="AU338">
        <f>IF('ALL-Students'!AU341='Master Answer Key'!$B340, 1, 0)</f>
        <v>1</v>
      </c>
      <c r="AV338">
        <f>IF('ALL-Students'!AV341='Master Answer Key'!$B340, 1, 0)</f>
        <v>0</v>
      </c>
      <c r="AW338">
        <f>IF('ALL-Students'!AW341='Master Answer Key'!$B340, 1, 0)</f>
        <v>1</v>
      </c>
      <c r="AX338">
        <f>IF('ALL-Students'!AX341='Master Answer Key'!$B340, 1, 0)</f>
        <v>1</v>
      </c>
      <c r="AY338">
        <f>IF('ALL-Students'!AY341='Master Answer Key'!$B340, 1, 0)</f>
        <v>1</v>
      </c>
      <c r="AZ338">
        <f>IF('ALL-Students'!AZ341='Master Answer Key'!$B340, 1, 0)</f>
        <v>0</v>
      </c>
      <c r="BA338">
        <f>IF('ALL-Students'!BA341='Master Answer Key'!$B340, 1, 0)</f>
        <v>1</v>
      </c>
      <c r="BB338">
        <f>IF('ALL-Students'!BB341='Master Answer Key'!$B340, 1, 0)</f>
        <v>1</v>
      </c>
      <c r="BC338">
        <f>IF('ALL-Students'!BC341='Master Answer Key'!$B340, 1, 0)</f>
        <v>1</v>
      </c>
      <c r="BD338">
        <f>IF('ALL-Students'!BD341='Master Answer Key'!$B340, 1, 0)</f>
        <v>0</v>
      </c>
      <c r="BE338">
        <f>IF('ALL-Students'!BE341='Master Answer Key'!$B340, 1, 0)</f>
        <v>1</v>
      </c>
      <c r="BF338">
        <f>IF('ALL-Students'!BF341='Master Answer Key'!$B340, 1, 0)</f>
        <v>1</v>
      </c>
      <c r="BG338">
        <f>IF('ALL-Students'!BG341='Master Answer Key'!$B340, 1, 0)</f>
        <v>1</v>
      </c>
      <c r="BH338">
        <f>IF('ALL-Students'!BH341='Master Answer Key'!$B340, 1, 0)</f>
        <v>1</v>
      </c>
      <c r="BI338">
        <f>IF('ALL-Students'!BI341='Master Answer Key'!$B340, 1, 0)</f>
        <v>1</v>
      </c>
      <c r="BJ338">
        <f>IF('ALL-Students'!BJ341='Master Answer Key'!$B340, 1, 0)</f>
        <v>0</v>
      </c>
      <c r="BK338">
        <f>IF('ALL-Students'!BK341='Master Answer Key'!$B340, 1, 0)</f>
        <v>1</v>
      </c>
      <c r="BL338">
        <f>IF('ALL-Students'!BL341='Master Answer Key'!$B340, 1, 0)</f>
        <v>1</v>
      </c>
      <c r="BM338">
        <f>IF('ALL-Students'!BM341='Master Answer Key'!$B340, 1, 0)</f>
        <v>1</v>
      </c>
      <c r="BN338">
        <f>IF('ALL-Students'!BN341='Master Answer Key'!$B340, 1, 0)</f>
        <v>1</v>
      </c>
      <c r="BO338">
        <f>IF('ALL-Students'!BO341='Master Answer Key'!$B340, 1, 0)</f>
        <v>1</v>
      </c>
      <c r="BP338">
        <f>IF('ALL-Students'!BP341='Master Answer Key'!$B340, 1, 0)</f>
        <v>1</v>
      </c>
      <c r="BQ338">
        <f>IF('ALL-Students'!BQ341='Master Answer Key'!$B340, 1, 0)</f>
        <v>1</v>
      </c>
      <c r="BR338">
        <f>IF('ALL-Students'!BR341='Master Answer Key'!$B340, 1, 0)</f>
        <v>1</v>
      </c>
      <c r="BS338">
        <f>IF('ALL-Students'!BS341='Master Answer Key'!$B340, 1, 0)</f>
        <v>1</v>
      </c>
      <c r="BT338">
        <f>IF('ALL-Students'!BT341='Master Answer Key'!$B340, 1, 0)</f>
        <v>1</v>
      </c>
      <c r="BU338">
        <f>IF('ALL-Students'!BU341='Master Answer Key'!$B340, 1, 0)</f>
        <v>1</v>
      </c>
      <c r="BV338">
        <f>IF('ALL-Students'!BV341='Master Answer Key'!$B340, 1, 0)</f>
        <v>0</v>
      </c>
      <c r="BW338">
        <f>IF('ALL-Students'!BW341='Master Answer Key'!$B340, 1, 0)</f>
        <v>0</v>
      </c>
      <c r="BX338">
        <f>IF('ALL-Students'!BX341='Master Answer Key'!$B340, 1, 0)</f>
        <v>1</v>
      </c>
      <c r="BY338">
        <f>IF('ALL-Students'!BY341='Master Answer Key'!$B340, 1, 0)</f>
        <v>1</v>
      </c>
      <c r="BZ338">
        <f>IF('ALL-Students'!BZ341='Master Answer Key'!$B340, 1, 0)</f>
        <v>1</v>
      </c>
      <c r="CA338">
        <f>IF('ALL-Students'!CA341='Master Answer Key'!$B340, 1, 0)</f>
        <v>1</v>
      </c>
      <c r="CB338">
        <f>IF('ALL-Students'!CB341='Master Answer Key'!$B340, 1, 0)</f>
        <v>1</v>
      </c>
      <c r="CC338">
        <f>IF('ALL-Students'!CC341='Master Answer Key'!$B340, 1, 0)</f>
        <v>1</v>
      </c>
    </row>
    <row r="339">
      <c r="A339" s="5" t="s">
        <v>444</v>
      </c>
      <c r="B339">
        <f>IF('ALL-Students'!B342='Master Answer Key'!$B341, 1, 0)</f>
        <v>1</v>
      </c>
      <c r="C339">
        <f>IF('ALL-Students'!C342='Master Answer Key'!$B341, 1, 0)</f>
        <v>1</v>
      </c>
      <c r="D339">
        <f>IF('ALL-Students'!D342='Master Answer Key'!$B341, 1, 0)</f>
        <v>0</v>
      </c>
      <c r="E339">
        <f>IF('ALL-Students'!E342='Master Answer Key'!$B341, 1, 0)</f>
        <v>0</v>
      </c>
      <c r="F339">
        <f>IF('ALL-Students'!F342='Master Answer Key'!$B341, 1, 0)</f>
        <v>0</v>
      </c>
      <c r="G339">
        <f>IF('ALL-Students'!G342='Master Answer Key'!$B341, 1, 0)</f>
        <v>0</v>
      </c>
      <c r="H339">
        <f>IF('ALL-Students'!H342='Master Answer Key'!$B341, 1, 0)</f>
        <v>0</v>
      </c>
      <c r="I339">
        <f>IF('ALL-Students'!I342='Master Answer Key'!$B341, 1, 0)</f>
        <v>0</v>
      </c>
      <c r="J339">
        <f>IF('ALL-Students'!J342='Master Answer Key'!$B341, 1, 0)</f>
        <v>1</v>
      </c>
      <c r="K339">
        <f>IF('ALL-Students'!K342='Master Answer Key'!$B341, 1, 0)</f>
        <v>1</v>
      </c>
      <c r="L339">
        <f>IF('ALL-Students'!L342='Master Answer Key'!$B341, 1, 0)</f>
        <v>1</v>
      </c>
      <c r="M339">
        <f>IF('ALL-Students'!M342='Master Answer Key'!$B341, 1, 0)</f>
        <v>1</v>
      </c>
      <c r="N339">
        <f>IF('ALL-Students'!N342='Master Answer Key'!$B341, 1, 0)</f>
        <v>1</v>
      </c>
      <c r="O339">
        <f>IF('ALL-Students'!O342='Master Answer Key'!$B341, 1, 0)</f>
        <v>1</v>
      </c>
      <c r="P339">
        <f>IF('ALL-Students'!P342='Master Answer Key'!$B341, 1, 0)</f>
        <v>1</v>
      </c>
      <c r="Q339">
        <f>IF('ALL-Students'!Q342='Master Answer Key'!$B341, 1, 0)</f>
        <v>1</v>
      </c>
      <c r="R339">
        <f>IF('ALL-Students'!R342='Master Answer Key'!$B341, 1, 0)</f>
        <v>0</v>
      </c>
      <c r="S339">
        <f>IF('ALL-Students'!S342='Master Answer Key'!$B341, 1, 0)</f>
        <v>0</v>
      </c>
      <c r="T339">
        <f>IF('ALL-Students'!T342='Master Answer Key'!$B341, 1, 0)</f>
        <v>0</v>
      </c>
      <c r="U339">
        <f>IF('ALL-Students'!U342='Master Answer Key'!$B341, 1, 0)</f>
        <v>1</v>
      </c>
      <c r="V339">
        <f>IF('ALL-Students'!V342='Master Answer Key'!$B341, 1, 0)</f>
        <v>1</v>
      </c>
      <c r="W339">
        <f>IF('ALL-Students'!W342='Master Answer Key'!$B341, 1, 0)</f>
        <v>0</v>
      </c>
      <c r="X339">
        <f>IF('ALL-Students'!X342='Master Answer Key'!$B341, 1, 0)</f>
        <v>0</v>
      </c>
      <c r="Y339">
        <f>IF('ALL-Students'!Y342='Master Answer Key'!$B341, 1, 0)</f>
        <v>0</v>
      </c>
      <c r="Z339">
        <f>IF('ALL-Students'!Z342='Master Answer Key'!$B341, 1, 0)</f>
        <v>0</v>
      </c>
      <c r="AA339">
        <f>IF('ALL-Students'!AA342='Master Answer Key'!$B341, 1, 0)</f>
        <v>1</v>
      </c>
      <c r="AB339">
        <f>IF('ALL-Students'!AB342='Master Answer Key'!$B341, 1, 0)</f>
        <v>1</v>
      </c>
      <c r="AC339">
        <f>IF('ALL-Students'!AC342='Master Answer Key'!$B341, 1, 0)</f>
        <v>0</v>
      </c>
      <c r="AD339">
        <f>IF('ALL-Students'!AD342='Master Answer Key'!$B341, 1, 0)</f>
        <v>1</v>
      </c>
      <c r="AE339">
        <f>IF('ALL-Students'!AE342='Master Answer Key'!$B341, 1, 0)</f>
        <v>0</v>
      </c>
      <c r="AF339">
        <f>IF('ALL-Students'!AF342='Master Answer Key'!$B341, 1, 0)</f>
        <v>0</v>
      </c>
      <c r="AG339">
        <f>IF('ALL-Students'!AG342='Master Answer Key'!$B341, 1, 0)</f>
        <v>0</v>
      </c>
      <c r="AH339">
        <f>IF('ALL-Students'!AH342='Master Answer Key'!$B341, 1, 0)</f>
        <v>1</v>
      </c>
      <c r="AI339">
        <f>IF('ALL-Students'!AI342='Master Answer Key'!$B341, 1, 0)</f>
        <v>1</v>
      </c>
      <c r="AJ339">
        <f>IF('ALL-Students'!AJ342='Master Answer Key'!$B341, 1, 0)</f>
        <v>1</v>
      </c>
      <c r="AK339">
        <f>IF('ALL-Students'!AK342='Master Answer Key'!$B341, 1, 0)</f>
        <v>1</v>
      </c>
      <c r="AL339">
        <f>IF('ALL-Students'!AL342='Master Answer Key'!$B341, 1, 0)</f>
        <v>0</v>
      </c>
      <c r="AM339">
        <f>IF('ALL-Students'!AM342='Master Answer Key'!$B341, 1, 0)</f>
        <v>0</v>
      </c>
      <c r="AN339">
        <f>IF('ALL-Students'!AN342='Master Answer Key'!$B341, 1, 0)</f>
        <v>0</v>
      </c>
      <c r="AO339">
        <f>IF('ALL-Students'!AO342='Master Answer Key'!$B341, 1, 0)</f>
        <v>1</v>
      </c>
      <c r="AP339">
        <f>IF('ALL-Students'!AP342='Master Answer Key'!$B341, 1, 0)</f>
        <v>1</v>
      </c>
      <c r="AQ339">
        <f>IF('ALL-Students'!AQ342='Master Answer Key'!$B341, 1, 0)</f>
        <v>1</v>
      </c>
      <c r="AR339">
        <f>IF('ALL-Students'!AR342='Master Answer Key'!$B341, 1, 0)</f>
        <v>1</v>
      </c>
      <c r="AS339">
        <f>IF('ALL-Students'!AS342='Master Answer Key'!$B341, 1, 0)</f>
        <v>0</v>
      </c>
      <c r="AT339">
        <f>IF('ALL-Students'!AT342='Master Answer Key'!$B341, 1, 0)</f>
        <v>0</v>
      </c>
      <c r="AU339">
        <f>IF('ALL-Students'!AU342='Master Answer Key'!$B341, 1, 0)</f>
        <v>1</v>
      </c>
      <c r="AV339">
        <f>IF('ALL-Students'!AV342='Master Answer Key'!$B341, 1, 0)</f>
        <v>0</v>
      </c>
      <c r="AW339">
        <f>IF('ALL-Students'!AW342='Master Answer Key'!$B341, 1, 0)</f>
        <v>0</v>
      </c>
      <c r="AX339">
        <f>IF('ALL-Students'!AX342='Master Answer Key'!$B341, 1, 0)</f>
        <v>1</v>
      </c>
      <c r="AY339">
        <f>IF('ALL-Students'!AY342='Master Answer Key'!$B341, 1, 0)</f>
        <v>1</v>
      </c>
      <c r="AZ339">
        <f>IF('ALL-Students'!AZ342='Master Answer Key'!$B341, 1, 0)</f>
        <v>1</v>
      </c>
      <c r="BA339">
        <f>IF('ALL-Students'!BA342='Master Answer Key'!$B341, 1, 0)</f>
        <v>1</v>
      </c>
      <c r="BB339">
        <f>IF('ALL-Students'!BB342='Master Answer Key'!$B341, 1, 0)</f>
        <v>1</v>
      </c>
      <c r="BC339">
        <f>IF('ALL-Students'!BC342='Master Answer Key'!$B341, 1, 0)</f>
        <v>1</v>
      </c>
      <c r="BD339">
        <f>IF('ALL-Students'!BD342='Master Answer Key'!$B341, 1, 0)</f>
        <v>0</v>
      </c>
      <c r="BE339">
        <f>IF('ALL-Students'!BE342='Master Answer Key'!$B341, 1, 0)</f>
        <v>1</v>
      </c>
      <c r="BF339">
        <f>IF('ALL-Students'!BF342='Master Answer Key'!$B341, 1, 0)</f>
        <v>0</v>
      </c>
      <c r="BG339">
        <f>IF('ALL-Students'!BG342='Master Answer Key'!$B341, 1, 0)</f>
        <v>1</v>
      </c>
      <c r="BH339">
        <f>IF('ALL-Students'!BH342='Master Answer Key'!$B341, 1, 0)</f>
        <v>1</v>
      </c>
      <c r="BI339">
        <f>IF('ALL-Students'!BI342='Master Answer Key'!$B341, 1, 0)</f>
        <v>1</v>
      </c>
      <c r="BJ339">
        <f>IF('ALL-Students'!BJ342='Master Answer Key'!$B341, 1, 0)</f>
        <v>1</v>
      </c>
      <c r="BK339">
        <f>IF('ALL-Students'!BK342='Master Answer Key'!$B341, 1, 0)</f>
        <v>1</v>
      </c>
      <c r="BL339">
        <f>IF('ALL-Students'!BL342='Master Answer Key'!$B341, 1, 0)</f>
        <v>1</v>
      </c>
      <c r="BM339">
        <f>IF('ALL-Students'!BM342='Master Answer Key'!$B341, 1, 0)</f>
        <v>1</v>
      </c>
      <c r="BN339">
        <f>IF('ALL-Students'!BN342='Master Answer Key'!$B341, 1, 0)</f>
        <v>1</v>
      </c>
      <c r="BO339">
        <f>IF('ALL-Students'!BO342='Master Answer Key'!$B341, 1, 0)</f>
        <v>1</v>
      </c>
      <c r="BP339">
        <f>IF('ALL-Students'!BP342='Master Answer Key'!$B341, 1, 0)</f>
        <v>1</v>
      </c>
      <c r="BQ339">
        <f>IF('ALL-Students'!BQ342='Master Answer Key'!$B341, 1, 0)</f>
        <v>1</v>
      </c>
      <c r="BR339">
        <f>IF('ALL-Students'!BR342='Master Answer Key'!$B341, 1, 0)</f>
        <v>1</v>
      </c>
      <c r="BS339">
        <f>IF('ALL-Students'!BS342='Master Answer Key'!$B341, 1, 0)</f>
        <v>1</v>
      </c>
      <c r="BT339">
        <f>IF('ALL-Students'!BT342='Master Answer Key'!$B341, 1, 0)</f>
        <v>1</v>
      </c>
      <c r="BU339">
        <f>IF('ALL-Students'!BU342='Master Answer Key'!$B341, 1, 0)</f>
        <v>1</v>
      </c>
      <c r="BV339">
        <f>IF('ALL-Students'!BV342='Master Answer Key'!$B341, 1, 0)</f>
        <v>1</v>
      </c>
      <c r="BW339">
        <f>IF('ALL-Students'!BW342='Master Answer Key'!$B341, 1, 0)</f>
        <v>1</v>
      </c>
      <c r="BX339">
        <f>IF('ALL-Students'!BX342='Master Answer Key'!$B341, 1, 0)</f>
        <v>1</v>
      </c>
      <c r="BY339">
        <f>IF('ALL-Students'!BY342='Master Answer Key'!$B341, 1, 0)</f>
        <v>1</v>
      </c>
      <c r="BZ339">
        <f>IF('ALL-Students'!BZ342='Master Answer Key'!$B341, 1, 0)</f>
        <v>1</v>
      </c>
      <c r="CA339">
        <f>IF('ALL-Students'!CA342='Master Answer Key'!$B341, 1, 0)</f>
        <v>0</v>
      </c>
      <c r="CB339">
        <f>IF('ALL-Students'!CB342='Master Answer Key'!$B341, 1, 0)</f>
        <v>1</v>
      </c>
      <c r="CC339">
        <f>IF('ALL-Students'!CC342='Master Answer Key'!$B341, 1, 0)</f>
        <v>1</v>
      </c>
    </row>
    <row r="340">
      <c r="A340" s="5" t="s">
        <v>445</v>
      </c>
      <c r="B340">
        <f>IF('ALL-Students'!B343='Master Answer Key'!$B342, 1, 0)</f>
        <v>1</v>
      </c>
      <c r="C340">
        <f>IF('ALL-Students'!C343='Master Answer Key'!$B342, 1, 0)</f>
        <v>0</v>
      </c>
      <c r="D340">
        <f>IF('ALL-Students'!D343='Master Answer Key'!$B342, 1, 0)</f>
        <v>1</v>
      </c>
      <c r="E340">
        <f>IF('ALL-Students'!E343='Master Answer Key'!$B342, 1, 0)</f>
        <v>1</v>
      </c>
      <c r="F340">
        <f>IF('ALL-Students'!F343='Master Answer Key'!$B342, 1, 0)</f>
        <v>1</v>
      </c>
      <c r="G340">
        <f>IF('ALL-Students'!G343='Master Answer Key'!$B342, 1, 0)</f>
        <v>0</v>
      </c>
      <c r="H340">
        <f>IF('ALL-Students'!H343='Master Answer Key'!$B342, 1, 0)</f>
        <v>1</v>
      </c>
      <c r="I340">
        <f>IF('ALL-Students'!I343='Master Answer Key'!$B342, 1, 0)</f>
        <v>0</v>
      </c>
      <c r="J340">
        <f>IF('ALL-Students'!J343='Master Answer Key'!$B342, 1, 0)</f>
        <v>1</v>
      </c>
      <c r="K340">
        <f>IF('ALL-Students'!K343='Master Answer Key'!$B342, 1, 0)</f>
        <v>0</v>
      </c>
      <c r="L340">
        <f>IF('ALL-Students'!L343='Master Answer Key'!$B342, 1, 0)</f>
        <v>1</v>
      </c>
      <c r="M340">
        <f>IF('ALL-Students'!M343='Master Answer Key'!$B342, 1, 0)</f>
        <v>1</v>
      </c>
      <c r="N340">
        <f>IF('ALL-Students'!N343='Master Answer Key'!$B342, 1, 0)</f>
        <v>1</v>
      </c>
      <c r="O340">
        <f>IF('ALL-Students'!O343='Master Answer Key'!$B342, 1, 0)</f>
        <v>1</v>
      </c>
      <c r="P340">
        <f>IF('ALL-Students'!P343='Master Answer Key'!$B342, 1, 0)</f>
        <v>1</v>
      </c>
      <c r="Q340">
        <f>IF('ALL-Students'!Q343='Master Answer Key'!$B342, 1, 0)</f>
        <v>0</v>
      </c>
      <c r="R340">
        <f>IF('ALL-Students'!R343='Master Answer Key'!$B342, 1, 0)</f>
        <v>1</v>
      </c>
      <c r="S340">
        <f>IF('ALL-Students'!S343='Master Answer Key'!$B342, 1, 0)</f>
        <v>0</v>
      </c>
      <c r="T340">
        <f>IF('ALL-Students'!T343='Master Answer Key'!$B342, 1, 0)</f>
        <v>0</v>
      </c>
      <c r="U340">
        <f>IF('ALL-Students'!U343='Master Answer Key'!$B342, 1, 0)</f>
        <v>1</v>
      </c>
      <c r="V340">
        <f>IF('ALL-Students'!V343='Master Answer Key'!$B342, 1, 0)</f>
        <v>1</v>
      </c>
      <c r="W340">
        <f>IF('ALL-Students'!W343='Master Answer Key'!$B342, 1, 0)</f>
        <v>0</v>
      </c>
      <c r="X340">
        <f>IF('ALL-Students'!X343='Master Answer Key'!$B342, 1, 0)</f>
        <v>1</v>
      </c>
      <c r="Y340">
        <f>IF('ALL-Students'!Y343='Master Answer Key'!$B342, 1, 0)</f>
        <v>0</v>
      </c>
      <c r="Z340">
        <f>IF('ALL-Students'!Z343='Master Answer Key'!$B342, 1, 0)</f>
        <v>0</v>
      </c>
      <c r="AA340">
        <f>IF('ALL-Students'!AA343='Master Answer Key'!$B342, 1, 0)</f>
        <v>0</v>
      </c>
      <c r="AB340">
        <f>IF('ALL-Students'!AB343='Master Answer Key'!$B342, 1, 0)</f>
        <v>1</v>
      </c>
      <c r="AC340">
        <f>IF('ALL-Students'!AC343='Master Answer Key'!$B342, 1, 0)</f>
        <v>1</v>
      </c>
      <c r="AD340">
        <f>IF('ALL-Students'!AD343='Master Answer Key'!$B342, 1, 0)</f>
        <v>1</v>
      </c>
      <c r="AE340">
        <f>IF('ALL-Students'!AE343='Master Answer Key'!$B342, 1, 0)</f>
        <v>1</v>
      </c>
      <c r="AF340">
        <f>IF('ALL-Students'!AF343='Master Answer Key'!$B342, 1, 0)</f>
        <v>0</v>
      </c>
      <c r="AG340">
        <f>IF('ALL-Students'!AG343='Master Answer Key'!$B342, 1, 0)</f>
        <v>1</v>
      </c>
      <c r="AH340">
        <f>IF('ALL-Students'!AH343='Master Answer Key'!$B342, 1, 0)</f>
        <v>1</v>
      </c>
      <c r="AI340">
        <f>IF('ALL-Students'!AI343='Master Answer Key'!$B342, 1, 0)</f>
        <v>1</v>
      </c>
      <c r="AJ340">
        <f>IF('ALL-Students'!AJ343='Master Answer Key'!$B342, 1, 0)</f>
        <v>0</v>
      </c>
      <c r="AK340">
        <f>IF('ALL-Students'!AK343='Master Answer Key'!$B342, 1, 0)</f>
        <v>1</v>
      </c>
      <c r="AL340">
        <f>IF('ALL-Students'!AL343='Master Answer Key'!$B342, 1, 0)</f>
        <v>0</v>
      </c>
      <c r="AM340">
        <f>IF('ALL-Students'!AM343='Master Answer Key'!$B342, 1, 0)</f>
        <v>0</v>
      </c>
      <c r="AN340">
        <f>IF('ALL-Students'!AN343='Master Answer Key'!$B342, 1, 0)</f>
        <v>0</v>
      </c>
      <c r="AO340">
        <f>IF('ALL-Students'!AO343='Master Answer Key'!$B342, 1, 0)</f>
        <v>1</v>
      </c>
      <c r="AP340">
        <f>IF('ALL-Students'!AP343='Master Answer Key'!$B342, 1, 0)</f>
        <v>1</v>
      </c>
      <c r="AQ340">
        <f>IF('ALL-Students'!AQ343='Master Answer Key'!$B342, 1, 0)</f>
        <v>0</v>
      </c>
      <c r="AR340">
        <f>IF('ALL-Students'!AR343='Master Answer Key'!$B342, 1, 0)</f>
        <v>1</v>
      </c>
      <c r="AS340">
        <f>IF('ALL-Students'!AS343='Master Answer Key'!$B342, 1, 0)</f>
        <v>0</v>
      </c>
      <c r="AT340">
        <f>IF('ALL-Students'!AT343='Master Answer Key'!$B342, 1, 0)</f>
        <v>1</v>
      </c>
      <c r="AU340">
        <f>IF('ALL-Students'!AU343='Master Answer Key'!$B342, 1, 0)</f>
        <v>0</v>
      </c>
      <c r="AV340">
        <f>IF('ALL-Students'!AV343='Master Answer Key'!$B342, 1, 0)</f>
        <v>0</v>
      </c>
      <c r="AW340">
        <f>IF('ALL-Students'!AW343='Master Answer Key'!$B342, 1, 0)</f>
        <v>1</v>
      </c>
      <c r="AX340">
        <f>IF('ALL-Students'!AX343='Master Answer Key'!$B342, 1, 0)</f>
        <v>1</v>
      </c>
      <c r="AY340">
        <f>IF('ALL-Students'!AY343='Master Answer Key'!$B342, 1, 0)</f>
        <v>0</v>
      </c>
      <c r="AZ340">
        <f>IF('ALL-Students'!AZ343='Master Answer Key'!$B342, 1, 0)</f>
        <v>1</v>
      </c>
      <c r="BA340">
        <f>IF('ALL-Students'!BA343='Master Answer Key'!$B342, 1, 0)</f>
        <v>1</v>
      </c>
      <c r="BB340">
        <f>IF('ALL-Students'!BB343='Master Answer Key'!$B342, 1, 0)</f>
        <v>1</v>
      </c>
      <c r="BC340">
        <f>IF('ALL-Students'!BC343='Master Answer Key'!$B342, 1, 0)</f>
        <v>1</v>
      </c>
      <c r="BD340">
        <f>IF('ALL-Students'!BD343='Master Answer Key'!$B342, 1, 0)</f>
        <v>1</v>
      </c>
      <c r="BE340">
        <f>IF('ALL-Students'!BE343='Master Answer Key'!$B342, 1, 0)</f>
        <v>1</v>
      </c>
      <c r="BF340">
        <f>IF('ALL-Students'!BF343='Master Answer Key'!$B342, 1, 0)</f>
        <v>1</v>
      </c>
      <c r="BG340">
        <f>IF('ALL-Students'!BG343='Master Answer Key'!$B342, 1, 0)</f>
        <v>1</v>
      </c>
      <c r="BH340">
        <f>IF('ALL-Students'!BH343='Master Answer Key'!$B342, 1, 0)</f>
        <v>1</v>
      </c>
      <c r="BI340">
        <f>IF('ALL-Students'!BI343='Master Answer Key'!$B342, 1, 0)</f>
        <v>1</v>
      </c>
      <c r="BJ340">
        <f>IF('ALL-Students'!BJ343='Master Answer Key'!$B342, 1, 0)</f>
        <v>1</v>
      </c>
      <c r="BK340">
        <f>IF('ALL-Students'!BK343='Master Answer Key'!$B342, 1, 0)</f>
        <v>1</v>
      </c>
      <c r="BL340">
        <f>IF('ALL-Students'!BL343='Master Answer Key'!$B342, 1, 0)</f>
        <v>1</v>
      </c>
      <c r="BM340">
        <f>IF('ALL-Students'!BM343='Master Answer Key'!$B342, 1, 0)</f>
        <v>1</v>
      </c>
      <c r="BN340">
        <f>IF('ALL-Students'!BN343='Master Answer Key'!$B342, 1, 0)</f>
        <v>1</v>
      </c>
      <c r="BO340">
        <f>IF('ALL-Students'!BO343='Master Answer Key'!$B342, 1, 0)</f>
        <v>1</v>
      </c>
      <c r="BP340">
        <f>IF('ALL-Students'!BP343='Master Answer Key'!$B342, 1, 0)</f>
        <v>1</v>
      </c>
      <c r="BQ340">
        <f>IF('ALL-Students'!BQ343='Master Answer Key'!$B342, 1, 0)</f>
        <v>1</v>
      </c>
      <c r="BR340">
        <f>IF('ALL-Students'!BR343='Master Answer Key'!$B342, 1, 0)</f>
        <v>1</v>
      </c>
      <c r="BS340">
        <f>IF('ALL-Students'!BS343='Master Answer Key'!$B342, 1, 0)</f>
        <v>1</v>
      </c>
      <c r="BT340">
        <f>IF('ALL-Students'!BT343='Master Answer Key'!$B342, 1, 0)</f>
        <v>1</v>
      </c>
      <c r="BU340">
        <f>IF('ALL-Students'!BU343='Master Answer Key'!$B342, 1, 0)</f>
        <v>1</v>
      </c>
      <c r="BV340">
        <f>IF('ALL-Students'!BV343='Master Answer Key'!$B342, 1, 0)</f>
        <v>1</v>
      </c>
      <c r="BW340">
        <f>IF('ALL-Students'!BW343='Master Answer Key'!$B342, 1, 0)</f>
        <v>1</v>
      </c>
      <c r="BX340">
        <f>IF('ALL-Students'!BX343='Master Answer Key'!$B342, 1, 0)</f>
        <v>1</v>
      </c>
      <c r="BY340">
        <f>IF('ALL-Students'!BY343='Master Answer Key'!$B342, 1, 0)</f>
        <v>1</v>
      </c>
      <c r="BZ340">
        <f>IF('ALL-Students'!BZ343='Master Answer Key'!$B342, 1, 0)</f>
        <v>1</v>
      </c>
      <c r="CA340">
        <f>IF('ALL-Students'!CA343='Master Answer Key'!$B342, 1, 0)</f>
        <v>1</v>
      </c>
      <c r="CB340">
        <f>IF('ALL-Students'!CB343='Master Answer Key'!$B342, 1, 0)</f>
        <v>1</v>
      </c>
      <c r="CC340">
        <f>IF('ALL-Students'!CC343='Master Answer Key'!$B342, 1, 0)</f>
        <v>1</v>
      </c>
    </row>
    <row r="341">
      <c r="A341" s="5" t="s">
        <v>446</v>
      </c>
      <c r="B341">
        <f>IF('ALL-Students'!B344='Master Answer Key'!$B343, 1, 0)</f>
        <v>1</v>
      </c>
      <c r="C341">
        <f>IF('ALL-Students'!C344='Master Answer Key'!$B343, 1, 0)</f>
        <v>1</v>
      </c>
      <c r="D341">
        <f>IF('ALL-Students'!D344='Master Answer Key'!$B343, 1, 0)</f>
        <v>1</v>
      </c>
      <c r="E341">
        <f>IF('ALL-Students'!E344='Master Answer Key'!$B343, 1, 0)</f>
        <v>0</v>
      </c>
      <c r="F341">
        <f>IF('ALL-Students'!F344='Master Answer Key'!$B343, 1, 0)</f>
        <v>0</v>
      </c>
      <c r="G341">
        <f>IF('ALL-Students'!G344='Master Answer Key'!$B343, 1, 0)</f>
        <v>0</v>
      </c>
      <c r="H341">
        <f>IF('ALL-Students'!H344='Master Answer Key'!$B343, 1, 0)</f>
        <v>1</v>
      </c>
      <c r="I341">
        <f>IF('ALL-Students'!I344='Master Answer Key'!$B343, 1, 0)</f>
        <v>0</v>
      </c>
      <c r="J341">
        <f>IF('ALL-Students'!J344='Master Answer Key'!$B343, 1, 0)</f>
        <v>1</v>
      </c>
      <c r="K341">
        <f>IF('ALL-Students'!K344='Master Answer Key'!$B343, 1, 0)</f>
        <v>1</v>
      </c>
      <c r="L341">
        <f>IF('ALL-Students'!L344='Master Answer Key'!$B343, 1, 0)</f>
        <v>1</v>
      </c>
      <c r="M341">
        <f>IF('ALL-Students'!M344='Master Answer Key'!$B343, 1, 0)</f>
        <v>1</v>
      </c>
      <c r="N341">
        <f>IF('ALL-Students'!N344='Master Answer Key'!$B343, 1, 0)</f>
        <v>0</v>
      </c>
      <c r="O341">
        <f>IF('ALL-Students'!O344='Master Answer Key'!$B343, 1, 0)</f>
        <v>1</v>
      </c>
      <c r="P341">
        <f>IF('ALL-Students'!P344='Master Answer Key'!$B343, 1, 0)</f>
        <v>1</v>
      </c>
      <c r="Q341">
        <f>IF('ALL-Students'!Q344='Master Answer Key'!$B343, 1, 0)</f>
        <v>1</v>
      </c>
      <c r="R341">
        <f>IF('ALL-Students'!R344='Master Answer Key'!$B343, 1, 0)</f>
        <v>1</v>
      </c>
      <c r="S341">
        <f>IF('ALL-Students'!S344='Master Answer Key'!$B343, 1, 0)</f>
        <v>0</v>
      </c>
      <c r="T341">
        <f>IF('ALL-Students'!T344='Master Answer Key'!$B343, 1, 0)</f>
        <v>1</v>
      </c>
      <c r="U341">
        <f>IF('ALL-Students'!U344='Master Answer Key'!$B343, 1, 0)</f>
        <v>1</v>
      </c>
      <c r="V341">
        <f>IF('ALL-Students'!V344='Master Answer Key'!$B343, 1, 0)</f>
        <v>1</v>
      </c>
      <c r="W341">
        <f>IF('ALL-Students'!W344='Master Answer Key'!$B343, 1, 0)</f>
        <v>0</v>
      </c>
      <c r="X341">
        <f>IF('ALL-Students'!X344='Master Answer Key'!$B343, 1, 0)</f>
        <v>0</v>
      </c>
      <c r="Y341">
        <f>IF('ALL-Students'!Y344='Master Answer Key'!$B343, 1, 0)</f>
        <v>0</v>
      </c>
      <c r="Z341">
        <f>IF('ALL-Students'!Z344='Master Answer Key'!$B343, 1, 0)</f>
        <v>0</v>
      </c>
      <c r="AA341">
        <f>IF('ALL-Students'!AA344='Master Answer Key'!$B343, 1, 0)</f>
        <v>1</v>
      </c>
      <c r="AB341">
        <f>IF('ALL-Students'!AB344='Master Answer Key'!$B343, 1, 0)</f>
        <v>0</v>
      </c>
      <c r="AC341">
        <f>IF('ALL-Students'!AC344='Master Answer Key'!$B343, 1, 0)</f>
        <v>1</v>
      </c>
      <c r="AD341">
        <f>IF('ALL-Students'!AD344='Master Answer Key'!$B343, 1, 0)</f>
        <v>1</v>
      </c>
      <c r="AE341">
        <f>IF('ALL-Students'!AE344='Master Answer Key'!$B343, 1, 0)</f>
        <v>0</v>
      </c>
      <c r="AF341">
        <f>IF('ALL-Students'!AF344='Master Answer Key'!$B343, 1, 0)</f>
        <v>1</v>
      </c>
      <c r="AG341">
        <f>IF('ALL-Students'!AG344='Master Answer Key'!$B343, 1, 0)</f>
        <v>1</v>
      </c>
      <c r="AH341">
        <f>IF('ALL-Students'!AH344='Master Answer Key'!$B343, 1, 0)</f>
        <v>1</v>
      </c>
      <c r="AI341">
        <f>IF('ALL-Students'!AI344='Master Answer Key'!$B343, 1, 0)</f>
        <v>1</v>
      </c>
      <c r="AJ341">
        <f>IF('ALL-Students'!AJ344='Master Answer Key'!$B343, 1, 0)</f>
        <v>1</v>
      </c>
      <c r="AK341">
        <f>IF('ALL-Students'!AK344='Master Answer Key'!$B343, 1, 0)</f>
        <v>1</v>
      </c>
      <c r="AL341">
        <f>IF('ALL-Students'!AL344='Master Answer Key'!$B343, 1, 0)</f>
        <v>0</v>
      </c>
      <c r="AM341">
        <f>IF('ALL-Students'!AM344='Master Answer Key'!$B343, 1, 0)</f>
        <v>1</v>
      </c>
      <c r="AN341">
        <f>IF('ALL-Students'!AN344='Master Answer Key'!$B343, 1, 0)</f>
        <v>0</v>
      </c>
      <c r="AO341">
        <f>IF('ALL-Students'!AO344='Master Answer Key'!$B343, 1, 0)</f>
        <v>1</v>
      </c>
      <c r="AP341">
        <f>IF('ALL-Students'!AP344='Master Answer Key'!$B343, 1, 0)</f>
        <v>1</v>
      </c>
      <c r="AQ341">
        <f>IF('ALL-Students'!AQ344='Master Answer Key'!$B343, 1, 0)</f>
        <v>1</v>
      </c>
      <c r="AR341">
        <f>IF('ALL-Students'!AR344='Master Answer Key'!$B343, 1, 0)</f>
        <v>1</v>
      </c>
      <c r="AS341">
        <f>IF('ALL-Students'!AS344='Master Answer Key'!$B343, 1, 0)</f>
        <v>0</v>
      </c>
      <c r="AT341">
        <f>IF('ALL-Students'!AT344='Master Answer Key'!$B343, 1, 0)</f>
        <v>1</v>
      </c>
      <c r="AU341">
        <f>IF('ALL-Students'!AU344='Master Answer Key'!$B343, 1, 0)</f>
        <v>1</v>
      </c>
      <c r="AV341">
        <f>IF('ALL-Students'!AV344='Master Answer Key'!$B343, 1, 0)</f>
        <v>0</v>
      </c>
      <c r="AW341">
        <f>IF('ALL-Students'!AW344='Master Answer Key'!$B343, 1, 0)</f>
        <v>1</v>
      </c>
      <c r="AX341">
        <f>IF('ALL-Students'!AX344='Master Answer Key'!$B343, 1, 0)</f>
        <v>1</v>
      </c>
      <c r="AY341">
        <f>IF('ALL-Students'!AY344='Master Answer Key'!$B343, 1, 0)</f>
        <v>1</v>
      </c>
      <c r="AZ341">
        <f>IF('ALL-Students'!AZ344='Master Answer Key'!$B343, 1, 0)</f>
        <v>1</v>
      </c>
      <c r="BA341">
        <f>IF('ALL-Students'!BA344='Master Answer Key'!$B343, 1, 0)</f>
        <v>1</v>
      </c>
      <c r="BB341">
        <f>IF('ALL-Students'!BB344='Master Answer Key'!$B343, 1, 0)</f>
        <v>0</v>
      </c>
      <c r="BC341">
        <f>IF('ALL-Students'!BC344='Master Answer Key'!$B343, 1, 0)</f>
        <v>1</v>
      </c>
      <c r="BD341">
        <f>IF('ALL-Students'!BD344='Master Answer Key'!$B343, 1, 0)</f>
        <v>1</v>
      </c>
      <c r="BE341">
        <f>IF('ALL-Students'!BE344='Master Answer Key'!$B343, 1, 0)</f>
        <v>1</v>
      </c>
      <c r="BF341">
        <f>IF('ALL-Students'!BF344='Master Answer Key'!$B343, 1, 0)</f>
        <v>1</v>
      </c>
      <c r="BG341">
        <f>IF('ALL-Students'!BG344='Master Answer Key'!$B343, 1, 0)</f>
        <v>1</v>
      </c>
      <c r="BH341">
        <f>IF('ALL-Students'!BH344='Master Answer Key'!$B343, 1, 0)</f>
        <v>1</v>
      </c>
      <c r="BI341">
        <f>IF('ALL-Students'!BI344='Master Answer Key'!$B343, 1, 0)</f>
        <v>1</v>
      </c>
      <c r="BJ341">
        <f>IF('ALL-Students'!BJ344='Master Answer Key'!$B343, 1, 0)</f>
        <v>1</v>
      </c>
      <c r="BK341">
        <f>IF('ALL-Students'!BK344='Master Answer Key'!$B343, 1, 0)</f>
        <v>1</v>
      </c>
      <c r="BL341">
        <f>IF('ALL-Students'!BL344='Master Answer Key'!$B343, 1, 0)</f>
        <v>1</v>
      </c>
      <c r="BM341">
        <f>IF('ALL-Students'!BM344='Master Answer Key'!$B343, 1, 0)</f>
        <v>1</v>
      </c>
      <c r="BN341">
        <f>IF('ALL-Students'!BN344='Master Answer Key'!$B343, 1, 0)</f>
        <v>1</v>
      </c>
      <c r="BO341">
        <f>IF('ALL-Students'!BO344='Master Answer Key'!$B343, 1, 0)</f>
        <v>1</v>
      </c>
      <c r="BP341">
        <f>IF('ALL-Students'!BP344='Master Answer Key'!$B343, 1, 0)</f>
        <v>1</v>
      </c>
      <c r="BQ341">
        <f>IF('ALL-Students'!BQ344='Master Answer Key'!$B343, 1, 0)</f>
        <v>1</v>
      </c>
      <c r="BR341">
        <f>IF('ALL-Students'!BR344='Master Answer Key'!$B343, 1, 0)</f>
        <v>1</v>
      </c>
      <c r="BS341">
        <f>IF('ALL-Students'!BS344='Master Answer Key'!$B343, 1, 0)</f>
        <v>1</v>
      </c>
      <c r="BT341">
        <f>IF('ALL-Students'!BT344='Master Answer Key'!$B343, 1, 0)</f>
        <v>1</v>
      </c>
      <c r="BU341">
        <f>IF('ALL-Students'!BU344='Master Answer Key'!$B343, 1, 0)</f>
        <v>1</v>
      </c>
      <c r="BV341">
        <f>IF('ALL-Students'!BV344='Master Answer Key'!$B343, 1, 0)</f>
        <v>1</v>
      </c>
      <c r="BW341">
        <f>IF('ALL-Students'!BW344='Master Answer Key'!$B343, 1, 0)</f>
        <v>1</v>
      </c>
      <c r="BX341">
        <f>IF('ALL-Students'!BX344='Master Answer Key'!$B343, 1, 0)</f>
        <v>1</v>
      </c>
      <c r="BY341">
        <f>IF('ALL-Students'!BY344='Master Answer Key'!$B343, 1, 0)</f>
        <v>1</v>
      </c>
      <c r="BZ341">
        <f>IF('ALL-Students'!BZ344='Master Answer Key'!$B343, 1, 0)</f>
        <v>1</v>
      </c>
      <c r="CA341">
        <f>IF('ALL-Students'!CA344='Master Answer Key'!$B343, 1, 0)</f>
        <v>1</v>
      </c>
      <c r="CB341">
        <f>IF('ALL-Students'!CB344='Master Answer Key'!$B343, 1, 0)</f>
        <v>1</v>
      </c>
      <c r="CC341">
        <f>IF('ALL-Students'!CC344='Master Answer Key'!$B343, 1, 0)</f>
        <v>1</v>
      </c>
    </row>
    <row r="342">
      <c r="A342" s="5" t="s">
        <v>447</v>
      </c>
      <c r="B342">
        <f>IF('ALL-Students'!B345='Master Answer Key'!$B344, 1, 0)</f>
        <v>1</v>
      </c>
      <c r="C342">
        <f>IF('ALL-Students'!C345='Master Answer Key'!$B344, 1, 0)</f>
        <v>0</v>
      </c>
      <c r="D342">
        <f>IF('ALL-Students'!D345='Master Answer Key'!$B344, 1, 0)</f>
        <v>0</v>
      </c>
      <c r="E342">
        <f>IF('ALL-Students'!E345='Master Answer Key'!$B344, 1, 0)</f>
        <v>0</v>
      </c>
      <c r="F342">
        <f>IF('ALL-Students'!F345='Master Answer Key'!$B344, 1, 0)</f>
        <v>0</v>
      </c>
      <c r="G342">
        <f>IF('ALL-Students'!G345='Master Answer Key'!$B344, 1, 0)</f>
        <v>0</v>
      </c>
      <c r="H342">
        <f>IF('ALL-Students'!H345='Master Answer Key'!$B344, 1, 0)</f>
        <v>0</v>
      </c>
      <c r="I342">
        <f>IF('ALL-Students'!I345='Master Answer Key'!$B344, 1, 0)</f>
        <v>0</v>
      </c>
      <c r="J342">
        <f>IF('ALL-Students'!J345='Master Answer Key'!$B344, 1, 0)</f>
        <v>0</v>
      </c>
      <c r="K342">
        <f>IF('ALL-Students'!K345='Master Answer Key'!$B344, 1, 0)</f>
        <v>0</v>
      </c>
      <c r="L342">
        <f>IF('ALL-Students'!L345='Master Answer Key'!$B344, 1, 0)</f>
        <v>1</v>
      </c>
      <c r="M342">
        <f>IF('ALL-Students'!M345='Master Answer Key'!$B344, 1, 0)</f>
        <v>1</v>
      </c>
      <c r="N342">
        <f>IF('ALL-Students'!N345='Master Answer Key'!$B344, 1, 0)</f>
        <v>1</v>
      </c>
      <c r="O342">
        <f>IF('ALL-Students'!O345='Master Answer Key'!$B344, 1, 0)</f>
        <v>0</v>
      </c>
      <c r="P342">
        <f>IF('ALL-Students'!P345='Master Answer Key'!$B344, 1, 0)</f>
        <v>0</v>
      </c>
      <c r="Q342">
        <f>IF('ALL-Students'!Q345='Master Answer Key'!$B344, 1, 0)</f>
        <v>0</v>
      </c>
      <c r="R342">
        <f>IF('ALL-Students'!R345='Master Answer Key'!$B344, 1, 0)</f>
        <v>0</v>
      </c>
      <c r="S342">
        <f>IF('ALL-Students'!S345='Master Answer Key'!$B344, 1, 0)</f>
        <v>0</v>
      </c>
      <c r="T342">
        <f>IF('ALL-Students'!T345='Master Answer Key'!$B344, 1, 0)</f>
        <v>1</v>
      </c>
      <c r="U342">
        <f>IF('ALL-Students'!U345='Master Answer Key'!$B344, 1, 0)</f>
        <v>1</v>
      </c>
      <c r="V342">
        <f>IF('ALL-Students'!V345='Master Answer Key'!$B344, 1, 0)</f>
        <v>1</v>
      </c>
      <c r="W342">
        <f>IF('ALL-Students'!W345='Master Answer Key'!$B344, 1, 0)</f>
        <v>0</v>
      </c>
      <c r="X342">
        <f>IF('ALL-Students'!X345='Master Answer Key'!$B344, 1, 0)</f>
        <v>0</v>
      </c>
      <c r="Y342">
        <f>IF('ALL-Students'!Y345='Master Answer Key'!$B344, 1, 0)</f>
        <v>0</v>
      </c>
      <c r="Z342">
        <f>IF('ALL-Students'!Z345='Master Answer Key'!$B344, 1, 0)</f>
        <v>0</v>
      </c>
      <c r="AA342">
        <f>IF('ALL-Students'!AA345='Master Answer Key'!$B344, 1, 0)</f>
        <v>0</v>
      </c>
      <c r="AB342">
        <f>IF('ALL-Students'!AB345='Master Answer Key'!$B344, 1, 0)</f>
        <v>0</v>
      </c>
      <c r="AC342">
        <f>IF('ALL-Students'!AC345='Master Answer Key'!$B344, 1, 0)</f>
        <v>0</v>
      </c>
      <c r="AD342">
        <f>IF('ALL-Students'!AD345='Master Answer Key'!$B344, 1, 0)</f>
        <v>0</v>
      </c>
      <c r="AE342">
        <f>IF('ALL-Students'!AE345='Master Answer Key'!$B344, 1, 0)</f>
        <v>1</v>
      </c>
      <c r="AF342">
        <f>IF('ALL-Students'!AF345='Master Answer Key'!$B344, 1, 0)</f>
        <v>0</v>
      </c>
      <c r="AG342">
        <f>IF('ALL-Students'!AG345='Master Answer Key'!$B344, 1, 0)</f>
        <v>0</v>
      </c>
      <c r="AH342">
        <f>IF('ALL-Students'!AH345='Master Answer Key'!$B344, 1, 0)</f>
        <v>0</v>
      </c>
      <c r="AI342">
        <f>IF('ALL-Students'!AI345='Master Answer Key'!$B344, 1, 0)</f>
        <v>0</v>
      </c>
      <c r="AJ342">
        <f>IF('ALL-Students'!AJ345='Master Answer Key'!$B344, 1, 0)</f>
        <v>1</v>
      </c>
      <c r="AK342">
        <f>IF('ALL-Students'!AK345='Master Answer Key'!$B344, 1, 0)</f>
        <v>0</v>
      </c>
      <c r="AL342">
        <f>IF('ALL-Students'!AL345='Master Answer Key'!$B344, 1, 0)</f>
        <v>1</v>
      </c>
      <c r="AM342">
        <f>IF('ALL-Students'!AM345='Master Answer Key'!$B344, 1, 0)</f>
        <v>1</v>
      </c>
      <c r="AN342">
        <f>IF('ALL-Students'!AN345='Master Answer Key'!$B344, 1, 0)</f>
        <v>0</v>
      </c>
      <c r="AO342">
        <f>IF('ALL-Students'!AO345='Master Answer Key'!$B344, 1, 0)</f>
        <v>1</v>
      </c>
      <c r="AP342">
        <f>IF('ALL-Students'!AP345='Master Answer Key'!$B344, 1, 0)</f>
        <v>1</v>
      </c>
      <c r="AQ342">
        <f>IF('ALL-Students'!AQ345='Master Answer Key'!$B344, 1, 0)</f>
        <v>0</v>
      </c>
      <c r="AR342">
        <f>IF('ALL-Students'!AR345='Master Answer Key'!$B344, 1, 0)</f>
        <v>1</v>
      </c>
      <c r="AS342">
        <f>IF('ALL-Students'!AS345='Master Answer Key'!$B344, 1, 0)</f>
        <v>0</v>
      </c>
      <c r="AT342">
        <f>IF('ALL-Students'!AT345='Master Answer Key'!$B344, 1, 0)</f>
        <v>1</v>
      </c>
      <c r="AU342">
        <f>IF('ALL-Students'!AU345='Master Answer Key'!$B344, 1, 0)</f>
        <v>1</v>
      </c>
      <c r="AV342">
        <f>IF('ALL-Students'!AV345='Master Answer Key'!$B344, 1, 0)</f>
        <v>0</v>
      </c>
      <c r="AW342">
        <f>IF('ALL-Students'!AW345='Master Answer Key'!$B344, 1, 0)</f>
        <v>1</v>
      </c>
      <c r="AX342">
        <f>IF('ALL-Students'!AX345='Master Answer Key'!$B344, 1, 0)</f>
        <v>0</v>
      </c>
      <c r="AY342">
        <f>IF('ALL-Students'!AY345='Master Answer Key'!$B344, 1, 0)</f>
        <v>1</v>
      </c>
      <c r="AZ342">
        <f>IF('ALL-Students'!AZ345='Master Answer Key'!$B344, 1, 0)</f>
        <v>1</v>
      </c>
      <c r="BA342">
        <f>IF('ALL-Students'!BA345='Master Answer Key'!$B344, 1, 0)</f>
        <v>1</v>
      </c>
      <c r="BB342">
        <f>IF('ALL-Students'!BB345='Master Answer Key'!$B344, 1, 0)</f>
        <v>1</v>
      </c>
      <c r="BC342">
        <f>IF('ALL-Students'!BC345='Master Answer Key'!$B344, 1, 0)</f>
        <v>0</v>
      </c>
      <c r="BD342">
        <f>IF('ALL-Students'!BD345='Master Answer Key'!$B344, 1, 0)</f>
        <v>0</v>
      </c>
      <c r="BE342">
        <f>IF('ALL-Students'!BE345='Master Answer Key'!$B344, 1, 0)</f>
        <v>1</v>
      </c>
      <c r="BF342">
        <f>IF('ALL-Students'!BF345='Master Answer Key'!$B344, 1, 0)</f>
        <v>1</v>
      </c>
      <c r="BG342">
        <f>IF('ALL-Students'!BG345='Master Answer Key'!$B344, 1, 0)</f>
        <v>0</v>
      </c>
      <c r="BH342">
        <f>IF('ALL-Students'!BH345='Master Answer Key'!$B344, 1, 0)</f>
        <v>0</v>
      </c>
      <c r="BI342">
        <f>IF('ALL-Students'!BI345='Master Answer Key'!$B344, 1, 0)</f>
        <v>0</v>
      </c>
      <c r="BJ342">
        <f>IF('ALL-Students'!BJ345='Master Answer Key'!$B344, 1, 0)</f>
        <v>0</v>
      </c>
      <c r="BK342">
        <f>IF('ALL-Students'!BK345='Master Answer Key'!$B344, 1, 0)</f>
        <v>1</v>
      </c>
      <c r="BL342">
        <f>IF('ALL-Students'!BL345='Master Answer Key'!$B344, 1, 0)</f>
        <v>1</v>
      </c>
      <c r="BM342">
        <f>IF('ALL-Students'!BM345='Master Answer Key'!$B344, 1, 0)</f>
        <v>1</v>
      </c>
      <c r="BN342">
        <f>IF('ALL-Students'!BN345='Master Answer Key'!$B344, 1, 0)</f>
        <v>1</v>
      </c>
      <c r="BO342">
        <f>IF('ALL-Students'!BO345='Master Answer Key'!$B344, 1, 0)</f>
        <v>1</v>
      </c>
      <c r="BP342">
        <f>IF('ALL-Students'!BP345='Master Answer Key'!$B344, 1, 0)</f>
        <v>1</v>
      </c>
      <c r="BQ342">
        <f>IF('ALL-Students'!BQ345='Master Answer Key'!$B344, 1, 0)</f>
        <v>1</v>
      </c>
      <c r="BR342">
        <f>IF('ALL-Students'!BR345='Master Answer Key'!$B344, 1, 0)</f>
        <v>0</v>
      </c>
      <c r="BS342">
        <f>IF('ALL-Students'!BS345='Master Answer Key'!$B344, 1, 0)</f>
        <v>1</v>
      </c>
      <c r="BT342">
        <f>IF('ALL-Students'!BT345='Master Answer Key'!$B344, 1, 0)</f>
        <v>0</v>
      </c>
      <c r="BU342">
        <f>IF('ALL-Students'!BU345='Master Answer Key'!$B344, 1, 0)</f>
        <v>1</v>
      </c>
      <c r="BV342">
        <f>IF('ALL-Students'!BV345='Master Answer Key'!$B344, 1, 0)</f>
        <v>1</v>
      </c>
      <c r="BW342">
        <f>IF('ALL-Students'!BW345='Master Answer Key'!$B344, 1, 0)</f>
        <v>1</v>
      </c>
      <c r="BX342">
        <f>IF('ALL-Students'!BX345='Master Answer Key'!$B344, 1, 0)</f>
        <v>1</v>
      </c>
      <c r="BY342">
        <f>IF('ALL-Students'!BY345='Master Answer Key'!$B344, 1, 0)</f>
        <v>1</v>
      </c>
      <c r="BZ342">
        <f>IF('ALL-Students'!BZ345='Master Answer Key'!$B344, 1, 0)</f>
        <v>1</v>
      </c>
      <c r="CA342">
        <f>IF('ALL-Students'!CA345='Master Answer Key'!$B344, 1, 0)</f>
        <v>1</v>
      </c>
      <c r="CB342">
        <f>IF('ALL-Students'!CB345='Master Answer Key'!$B344, 1, 0)</f>
        <v>1</v>
      </c>
      <c r="CC342">
        <f>IF('ALL-Students'!CC345='Master Answer Key'!$B344, 1, 0)</f>
        <v>1</v>
      </c>
    </row>
    <row r="343">
      <c r="A343" s="5" t="s">
        <v>448</v>
      </c>
      <c r="B343">
        <f>IF('ALL-Students'!B346='Master Answer Key'!$B345, 1, 0)</f>
        <v>1</v>
      </c>
      <c r="C343">
        <f>IF('ALL-Students'!C346='Master Answer Key'!$B345, 1, 0)</f>
        <v>0</v>
      </c>
      <c r="D343">
        <f>IF('ALL-Students'!D346='Master Answer Key'!$B345, 1, 0)</f>
        <v>0</v>
      </c>
      <c r="E343">
        <f>IF('ALL-Students'!E346='Master Answer Key'!$B345, 1, 0)</f>
        <v>0</v>
      </c>
      <c r="F343">
        <f>IF('ALL-Students'!F346='Master Answer Key'!$B345, 1, 0)</f>
        <v>0</v>
      </c>
      <c r="G343">
        <f>IF('ALL-Students'!G346='Master Answer Key'!$B345, 1, 0)</f>
        <v>0</v>
      </c>
      <c r="H343">
        <f>IF('ALL-Students'!H346='Master Answer Key'!$B345, 1, 0)</f>
        <v>0</v>
      </c>
      <c r="I343">
        <f>IF('ALL-Students'!I346='Master Answer Key'!$B345, 1, 0)</f>
        <v>0</v>
      </c>
      <c r="J343">
        <f>IF('ALL-Students'!J346='Master Answer Key'!$B345, 1, 0)</f>
        <v>1</v>
      </c>
      <c r="K343">
        <f>IF('ALL-Students'!K346='Master Answer Key'!$B345, 1, 0)</f>
        <v>0</v>
      </c>
      <c r="L343">
        <f>IF('ALL-Students'!L346='Master Answer Key'!$B345, 1, 0)</f>
        <v>1</v>
      </c>
      <c r="M343">
        <f>IF('ALL-Students'!M346='Master Answer Key'!$B345, 1, 0)</f>
        <v>1</v>
      </c>
      <c r="N343">
        <f>IF('ALL-Students'!N346='Master Answer Key'!$B345, 1, 0)</f>
        <v>1</v>
      </c>
      <c r="O343">
        <f>IF('ALL-Students'!O346='Master Answer Key'!$B345, 1, 0)</f>
        <v>0</v>
      </c>
      <c r="P343">
        <f>IF('ALL-Students'!P346='Master Answer Key'!$B345, 1, 0)</f>
        <v>1</v>
      </c>
      <c r="Q343">
        <f>IF('ALL-Students'!Q346='Master Answer Key'!$B345, 1, 0)</f>
        <v>0</v>
      </c>
      <c r="R343">
        <f>IF('ALL-Students'!R346='Master Answer Key'!$B345, 1, 0)</f>
        <v>0</v>
      </c>
      <c r="S343">
        <f>IF('ALL-Students'!S346='Master Answer Key'!$B345, 1, 0)</f>
        <v>0</v>
      </c>
      <c r="T343">
        <f>IF('ALL-Students'!T346='Master Answer Key'!$B345, 1, 0)</f>
        <v>1</v>
      </c>
      <c r="U343">
        <f>IF('ALL-Students'!U346='Master Answer Key'!$B345, 1, 0)</f>
        <v>1</v>
      </c>
      <c r="V343">
        <f>IF('ALL-Students'!V346='Master Answer Key'!$B345, 1, 0)</f>
        <v>1</v>
      </c>
      <c r="W343">
        <f>IF('ALL-Students'!W346='Master Answer Key'!$B345, 1, 0)</f>
        <v>0</v>
      </c>
      <c r="X343">
        <f>IF('ALL-Students'!X346='Master Answer Key'!$B345, 1, 0)</f>
        <v>1</v>
      </c>
      <c r="Y343">
        <f>IF('ALL-Students'!Y346='Master Answer Key'!$B345, 1, 0)</f>
        <v>0</v>
      </c>
      <c r="Z343">
        <f>IF('ALL-Students'!Z346='Master Answer Key'!$B345, 1, 0)</f>
        <v>0</v>
      </c>
      <c r="AA343">
        <f>IF('ALL-Students'!AA346='Master Answer Key'!$B345, 1, 0)</f>
        <v>0</v>
      </c>
      <c r="AB343">
        <f>IF('ALL-Students'!AB346='Master Answer Key'!$B345, 1, 0)</f>
        <v>0</v>
      </c>
      <c r="AC343">
        <f>IF('ALL-Students'!AC346='Master Answer Key'!$B345, 1, 0)</f>
        <v>0</v>
      </c>
      <c r="AD343">
        <f>IF('ALL-Students'!AD346='Master Answer Key'!$B345, 1, 0)</f>
        <v>0</v>
      </c>
      <c r="AE343">
        <f>IF('ALL-Students'!AE346='Master Answer Key'!$B345, 1, 0)</f>
        <v>0</v>
      </c>
      <c r="AF343">
        <f>IF('ALL-Students'!AF346='Master Answer Key'!$B345, 1, 0)</f>
        <v>0</v>
      </c>
      <c r="AG343">
        <f>IF('ALL-Students'!AG346='Master Answer Key'!$B345, 1, 0)</f>
        <v>0</v>
      </c>
      <c r="AH343">
        <f>IF('ALL-Students'!AH346='Master Answer Key'!$B345, 1, 0)</f>
        <v>0</v>
      </c>
      <c r="AI343">
        <f>IF('ALL-Students'!AI346='Master Answer Key'!$B345, 1, 0)</f>
        <v>0</v>
      </c>
      <c r="AJ343">
        <f>IF('ALL-Students'!AJ346='Master Answer Key'!$B345, 1, 0)</f>
        <v>0</v>
      </c>
      <c r="AK343">
        <f>IF('ALL-Students'!AK346='Master Answer Key'!$B345, 1, 0)</f>
        <v>0</v>
      </c>
      <c r="AL343">
        <f>IF('ALL-Students'!AL346='Master Answer Key'!$B345, 1, 0)</f>
        <v>0</v>
      </c>
      <c r="AM343">
        <f>IF('ALL-Students'!AM346='Master Answer Key'!$B345, 1, 0)</f>
        <v>0</v>
      </c>
      <c r="AN343">
        <f>IF('ALL-Students'!AN346='Master Answer Key'!$B345, 1, 0)</f>
        <v>0</v>
      </c>
      <c r="AO343">
        <f>IF('ALL-Students'!AO346='Master Answer Key'!$B345, 1, 0)</f>
        <v>1</v>
      </c>
      <c r="AP343">
        <f>IF('ALL-Students'!AP346='Master Answer Key'!$B345, 1, 0)</f>
        <v>1</v>
      </c>
      <c r="AQ343">
        <f>IF('ALL-Students'!AQ346='Master Answer Key'!$B345, 1, 0)</f>
        <v>1</v>
      </c>
      <c r="AR343">
        <f>IF('ALL-Students'!AR346='Master Answer Key'!$B345, 1, 0)</f>
        <v>0</v>
      </c>
      <c r="AS343">
        <f>IF('ALL-Students'!AS346='Master Answer Key'!$B345, 1, 0)</f>
        <v>0</v>
      </c>
      <c r="AT343">
        <f>IF('ALL-Students'!AT346='Master Answer Key'!$B345, 1, 0)</f>
        <v>0</v>
      </c>
      <c r="AU343">
        <f>IF('ALL-Students'!AU346='Master Answer Key'!$B345, 1, 0)</f>
        <v>1</v>
      </c>
      <c r="AV343">
        <f>IF('ALL-Students'!AV346='Master Answer Key'!$B345, 1, 0)</f>
        <v>0</v>
      </c>
      <c r="AW343">
        <f>IF('ALL-Students'!AW346='Master Answer Key'!$B345, 1, 0)</f>
        <v>1</v>
      </c>
      <c r="AX343">
        <f>IF('ALL-Students'!AX346='Master Answer Key'!$B345, 1, 0)</f>
        <v>0</v>
      </c>
      <c r="AY343">
        <f>IF('ALL-Students'!AY346='Master Answer Key'!$B345, 1, 0)</f>
        <v>0</v>
      </c>
      <c r="AZ343">
        <f>IF('ALL-Students'!AZ346='Master Answer Key'!$B345, 1, 0)</f>
        <v>1</v>
      </c>
      <c r="BA343">
        <f>IF('ALL-Students'!BA346='Master Answer Key'!$B345, 1, 0)</f>
        <v>1</v>
      </c>
      <c r="BB343">
        <f>IF('ALL-Students'!BB346='Master Answer Key'!$B345, 1, 0)</f>
        <v>0</v>
      </c>
      <c r="BC343">
        <f>IF('ALL-Students'!BC346='Master Answer Key'!$B345, 1, 0)</f>
        <v>1</v>
      </c>
      <c r="BD343">
        <f>IF('ALL-Students'!BD346='Master Answer Key'!$B345, 1, 0)</f>
        <v>0</v>
      </c>
      <c r="BE343">
        <f>IF('ALL-Students'!BE346='Master Answer Key'!$B345, 1, 0)</f>
        <v>0</v>
      </c>
      <c r="BF343">
        <f>IF('ALL-Students'!BF346='Master Answer Key'!$B345, 1, 0)</f>
        <v>1</v>
      </c>
      <c r="BG343">
        <f>IF('ALL-Students'!BG346='Master Answer Key'!$B345, 1, 0)</f>
        <v>0</v>
      </c>
      <c r="BH343">
        <f>IF('ALL-Students'!BH346='Master Answer Key'!$B345, 1, 0)</f>
        <v>1</v>
      </c>
      <c r="BI343">
        <f>IF('ALL-Students'!BI346='Master Answer Key'!$B345, 1, 0)</f>
        <v>1</v>
      </c>
      <c r="BJ343">
        <f>IF('ALL-Students'!BJ346='Master Answer Key'!$B345, 1, 0)</f>
        <v>1</v>
      </c>
      <c r="BK343">
        <f>IF('ALL-Students'!BK346='Master Answer Key'!$B345, 1, 0)</f>
        <v>0</v>
      </c>
      <c r="BL343">
        <f>IF('ALL-Students'!BL346='Master Answer Key'!$B345, 1, 0)</f>
        <v>1</v>
      </c>
      <c r="BM343">
        <f>IF('ALL-Students'!BM346='Master Answer Key'!$B345, 1, 0)</f>
        <v>1</v>
      </c>
      <c r="BN343">
        <f>IF('ALL-Students'!BN346='Master Answer Key'!$B345, 1, 0)</f>
        <v>1</v>
      </c>
      <c r="BO343">
        <f>IF('ALL-Students'!BO346='Master Answer Key'!$B345, 1, 0)</f>
        <v>0</v>
      </c>
      <c r="BP343">
        <f>IF('ALL-Students'!BP346='Master Answer Key'!$B345, 1, 0)</f>
        <v>0</v>
      </c>
      <c r="BQ343">
        <f>IF('ALL-Students'!BQ346='Master Answer Key'!$B345, 1, 0)</f>
        <v>1</v>
      </c>
      <c r="BR343">
        <f>IF('ALL-Students'!BR346='Master Answer Key'!$B345, 1, 0)</f>
        <v>0</v>
      </c>
      <c r="BS343">
        <f>IF('ALL-Students'!BS346='Master Answer Key'!$B345, 1, 0)</f>
        <v>1</v>
      </c>
      <c r="BT343">
        <f>IF('ALL-Students'!BT346='Master Answer Key'!$B345, 1, 0)</f>
        <v>1</v>
      </c>
      <c r="BU343">
        <f>IF('ALL-Students'!BU346='Master Answer Key'!$B345, 1, 0)</f>
        <v>1</v>
      </c>
      <c r="BV343">
        <f>IF('ALL-Students'!BV346='Master Answer Key'!$B345, 1, 0)</f>
        <v>0</v>
      </c>
      <c r="BW343">
        <f>IF('ALL-Students'!BW346='Master Answer Key'!$B345, 1, 0)</f>
        <v>1</v>
      </c>
      <c r="BX343">
        <f>IF('ALL-Students'!BX346='Master Answer Key'!$B345, 1, 0)</f>
        <v>0</v>
      </c>
      <c r="BY343">
        <f>IF('ALL-Students'!BY346='Master Answer Key'!$B345, 1, 0)</f>
        <v>1</v>
      </c>
      <c r="BZ343">
        <f>IF('ALL-Students'!BZ346='Master Answer Key'!$B345, 1, 0)</f>
        <v>0</v>
      </c>
      <c r="CA343">
        <f>IF('ALL-Students'!CA346='Master Answer Key'!$B345, 1, 0)</f>
        <v>0</v>
      </c>
      <c r="CB343">
        <f>IF('ALL-Students'!CB346='Master Answer Key'!$B345, 1, 0)</f>
        <v>0</v>
      </c>
      <c r="CC343">
        <f>IF('ALL-Students'!CC346='Master Answer Key'!$B345, 1, 0)</f>
        <v>1</v>
      </c>
    </row>
    <row r="344">
      <c r="A344" s="5" t="s">
        <v>449</v>
      </c>
      <c r="B344">
        <f>IF('ALL-Students'!B347='Master Answer Key'!$B346, 1, 0)</f>
        <v>0</v>
      </c>
      <c r="C344">
        <f>IF('ALL-Students'!C347='Master Answer Key'!$B346, 1, 0)</f>
        <v>1</v>
      </c>
      <c r="D344">
        <f>IF('ALL-Students'!D347='Master Answer Key'!$B346, 1, 0)</f>
        <v>0</v>
      </c>
      <c r="E344">
        <f>IF('ALL-Students'!E347='Master Answer Key'!$B346, 1, 0)</f>
        <v>1</v>
      </c>
      <c r="F344">
        <f>IF('ALL-Students'!F347='Master Answer Key'!$B346, 1, 0)</f>
        <v>1</v>
      </c>
      <c r="G344">
        <f>IF('ALL-Students'!G347='Master Answer Key'!$B346, 1, 0)</f>
        <v>0</v>
      </c>
      <c r="H344">
        <f>IF('ALL-Students'!H347='Master Answer Key'!$B346, 1, 0)</f>
        <v>1</v>
      </c>
      <c r="I344">
        <f>IF('ALL-Students'!I347='Master Answer Key'!$B346, 1, 0)</f>
        <v>0</v>
      </c>
      <c r="J344">
        <f>IF('ALL-Students'!J347='Master Answer Key'!$B346, 1, 0)</f>
        <v>1</v>
      </c>
      <c r="K344">
        <f>IF('ALL-Students'!K347='Master Answer Key'!$B346, 1, 0)</f>
        <v>1</v>
      </c>
      <c r="L344">
        <f>IF('ALL-Students'!L347='Master Answer Key'!$B346, 1, 0)</f>
        <v>0</v>
      </c>
      <c r="M344">
        <f>IF('ALL-Students'!M347='Master Answer Key'!$B346, 1, 0)</f>
        <v>1</v>
      </c>
      <c r="N344">
        <f>IF('ALL-Students'!N347='Master Answer Key'!$B346, 1, 0)</f>
        <v>0</v>
      </c>
      <c r="O344">
        <f>IF('ALL-Students'!O347='Master Answer Key'!$B346, 1, 0)</f>
        <v>1</v>
      </c>
      <c r="P344">
        <f>IF('ALL-Students'!P347='Master Answer Key'!$B346, 1, 0)</f>
        <v>1</v>
      </c>
      <c r="Q344">
        <f>IF('ALL-Students'!Q347='Master Answer Key'!$B346, 1, 0)</f>
        <v>1</v>
      </c>
      <c r="R344">
        <f>IF('ALL-Students'!R347='Master Answer Key'!$B346, 1, 0)</f>
        <v>1</v>
      </c>
      <c r="S344">
        <f>IF('ALL-Students'!S347='Master Answer Key'!$B346, 1, 0)</f>
        <v>0</v>
      </c>
      <c r="T344">
        <f>IF('ALL-Students'!T347='Master Answer Key'!$B346, 1, 0)</f>
        <v>0</v>
      </c>
      <c r="U344">
        <f>IF('ALL-Students'!U347='Master Answer Key'!$B346, 1, 0)</f>
        <v>1</v>
      </c>
      <c r="V344">
        <f>IF('ALL-Students'!V347='Master Answer Key'!$B346, 1, 0)</f>
        <v>1</v>
      </c>
      <c r="W344">
        <f>IF('ALL-Students'!W347='Master Answer Key'!$B346, 1, 0)</f>
        <v>0</v>
      </c>
      <c r="X344">
        <f>IF('ALL-Students'!X347='Master Answer Key'!$B346, 1, 0)</f>
        <v>0</v>
      </c>
      <c r="Y344">
        <f>IF('ALL-Students'!Y347='Master Answer Key'!$B346, 1, 0)</f>
        <v>0</v>
      </c>
      <c r="Z344">
        <f>IF('ALL-Students'!Z347='Master Answer Key'!$B346, 1, 0)</f>
        <v>0</v>
      </c>
      <c r="AA344">
        <f>IF('ALL-Students'!AA347='Master Answer Key'!$B346, 1, 0)</f>
        <v>1</v>
      </c>
      <c r="AB344">
        <f>IF('ALL-Students'!AB347='Master Answer Key'!$B346, 1, 0)</f>
        <v>1</v>
      </c>
      <c r="AC344">
        <f>IF('ALL-Students'!AC347='Master Answer Key'!$B346, 1, 0)</f>
        <v>0</v>
      </c>
      <c r="AD344">
        <f>IF('ALL-Students'!AD347='Master Answer Key'!$B346, 1, 0)</f>
        <v>0</v>
      </c>
      <c r="AE344">
        <f>IF('ALL-Students'!AE347='Master Answer Key'!$B346, 1, 0)</f>
        <v>0</v>
      </c>
      <c r="AF344">
        <f>IF('ALL-Students'!AF347='Master Answer Key'!$B346, 1, 0)</f>
        <v>1</v>
      </c>
      <c r="AG344">
        <f>IF('ALL-Students'!AG347='Master Answer Key'!$B346, 1, 0)</f>
        <v>1</v>
      </c>
      <c r="AH344">
        <f>IF('ALL-Students'!AH347='Master Answer Key'!$B346, 1, 0)</f>
        <v>1</v>
      </c>
      <c r="AI344">
        <f>IF('ALL-Students'!AI347='Master Answer Key'!$B346, 1, 0)</f>
        <v>0</v>
      </c>
      <c r="AJ344">
        <f>IF('ALL-Students'!AJ347='Master Answer Key'!$B346, 1, 0)</f>
        <v>1</v>
      </c>
      <c r="AK344">
        <f>IF('ALL-Students'!AK347='Master Answer Key'!$B346, 1, 0)</f>
        <v>0</v>
      </c>
      <c r="AL344">
        <f>IF('ALL-Students'!AL347='Master Answer Key'!$B346, 1, 0)</f>
        <v>0</v>
      </c>
      <c r="AM344">
        <f>IF('ALL-Students'!AM347='Master Answer Key'!$B346, 1, 0)</f>
        <v>0</v>
      </c>
      <c r="AN344">
        <f>IF('ALL-Students'!AN347='Master Answer Key'!$B346, 1, 0)</f>
        <v>0</v>
      </c>
      <c r="AO344">
        <f>IF('ALL-Students'!AO347='Master Answer Key'!$B346, 1, 0)</f>
        <v>1</v>
      </c>
      <c r="AP344">
        <f>IF('ALL-Students'!AP347='Master Answer Key'!$B346, 1, 0)</f>
        <v>1</v>
      </c>
      <c r="AQ344">
        <f>IF('ALL-Students'!AQ347='Master Answer Key'!$B346, 1, 0)</f>
        <v>1</v>
      </c>
      <c r="AR344">
        <f>IF('ALL-Students'!AR347='Master Answer Key'!$B346, 1, 0)</f>
        <v>1</v>
      </c>
      <c r="AS344">
        <f>IF('ALL-Students'!AS347='Master Answer Key'!$B346, 1, 0)</f>
        <v>0</v>
      </c>
      <c r="AT344">
        <f>IF('ALL-Students'!AT347='Master Answer Key'!$B346, 1, 0)</f>
        <v>0</v>
      </c>
      <c r="AU344">
        <f>IF('ALL-Students'!AU347='Master Answer Key'!$B346, 1, 0)</f>
        <v>1</v>
      </c>
      <c r="AV344">
        <f>IF('ALL-Students'!AV347='Master Answer Key'!$B346, 1, 0)</f>
        <v>0</v>
      </c>
      <c r="AW344">
        <f>IF('ALL-Students'!AW347='Master Answer Key'!$B346, 1, 0)</f>
        <v>1</v>
      </c>
      <c r="AX344">
        <f>IF('ALL-Students'!AX347='Master Answer Key'!$B346, 1, 0)</f>
        <v>1</v>
      </c>
      <c r="AY344">
        <f>IF('ALL-Students'!AY347='Master Answer Key'!$B346, 1, 0)</f>
        <v>0</v>
      </c>
      <c r="AZ344">
        <f>IF('ALL-Students'!AZ347='Master Answer Key'!$B346, 1, 0)</f>
        <v>1</v>
      </c>
      <c r="BA344">
        <f>IF('ALL-Students'!BA347='Master Answer Key'!$B346, 1, 0)</f>
        <v>1</v>
      </c>
      <c r="BB344">
        <f>IF('ALL-Students'!BB347='Master Answer Key'!$B346, 1, 0)</f>
        <v>0</v>
      </c>
      <c r="BC344">
        <f>IF('ALL-Students'!BC347='Master Answer Key'!$B346, 1, 0)</f>
        <v>0</v>
      </c>
      <c r="BD344">
        <f>IF('ALL-Students'!BD347='Master Answer Key'!$B346, 1, 0)</f>
        <v>1</v>
      </c>
      <c r="BE344">
        <f>IF('ALL-Students'!BE347='Master Answer Key'!$B346, 1, 0)</f>
        <v>0</v>
      </c>
      <c r="BF344">
        <f>IF('ALL-Students'!BF347='Master Answer Key'!$B346, 1, 0)</f>
        <v>1</v>
      </c>
      <c r="BG344">
        <f>IF('ALL-Students'!BG347='Master Answer Key'!$B346, 1, 0)</f>
        <v>1</v>
      </c>
      <c r="BH344">
        <f>IF('ALL-Students'!BH347='Master Answer Key'!$B346, 1, 0)</f>
        <v>1</v>
      </c>
      <c r="BI344">
        <f>IF('ALL-Students'!BI347='Master Answer Key'!$B346, 1, 0)</f>
        <v>1</v>
      </c>
      <c r="BJ344">
        <f>IF('ALL-Students'!BJ347='Master Answer Key'!$B346, 1, 0)</f>
        <v>0</v>
      </c>
      <c r="BK344">
        <f>IF('ALL-Students'!BK347='Master Answer Key'!$B346, 1, 0)</f>
        <v>0</v>
      </c>
      <c r="BL344">
        <f>IF('ALL-Students'!BL347='Master Answer Key'!$B346, 1, 0)</f>
        <v>0</v>
      </c>
      <c r="BM344">
        <f>IF('ALL-Students'!BM347='Master Answer Key'!$B346, 1, 0)</f>
        <v>1</v>
      </c>
      <c r="BN344">
        <f>IF('ALL-Students'!BN347='Master Answer Key'!$B346, 1, 0)</f>
        <v>1</v>
      </c>
      <c r="BO344">
        <f>IF('ALL-Students'!BO347='Master Answer Key'!$B346, 1, 0)</f>
        <v>0</v>
      </c>
      <c r="BP344">
        <f>IF('ALL-Students'!BP347='Master Answer Key'!$B346, 1, 0)</f>
        <v>0</v>
      </c>
      <c r="BQ344">
        <f>IF('ALL-Students'!BQ347='Master Answer Key'!$B346, 1, 0)</f>
        <v>1</v>
      </c>
      <c r="BR344">
        <f>IF('ALL-Students'!BR347='Master Answer Key'!$B346, 1, 0)</f>
        <v>0</v>
      </c>
      <c r="BS344">
        <f>IF('ALL-Students'!BS347='Master Answer Key'!$B346, 1, 0)</f>
        <v>1</v>
      </c>
      <c r="BT344">
        <f>IF('ALL-Students'!BT347='Master Answer Key'!$B346, 1, 0)</f>
        <v>0</v>
      </c>
      <c r="BU344">
        <f>IF('ALL-Students'!BU347='Master Answer Key'!$B346, 1, 0)</f>
        <v>0</v>
      </c>
      <c r="BV344">
        <f>IF('ALL-Students'!BV347='Master Answer Key'!$B346, 1, 0)</f>
        <v>0</v>
      </c>
      <c r="BW344">
        <f>IF('ALL-Students'!BW347='Master Answer Key'!$B346, 1, 0)</f>
        <v>1</v>
      </c>
      <c r="BX344">
        <f>IF('ALL-Students'!BX347='Master Answer Key'!$B346, 1, 0)</f>
        <v>0</v>
      </c>
      <c r="BY344">
        <f>IF('ALL-Students'!BY347='Master Answer Key'!$B346, 1, 0)</f>
        <v>1</v>
      </c>
      <c r="BZ344">
        <f>IF('ALL-Students'!BZ347='Master Answer Key'!$B346, 1, 0)</f>
        <v>0</v>
      </c>
      <c r="CA344">
        <f>IF('ALL-Students'!CA347='Master Answer Key'!$B346, 1, 0)</f>
        <v>1</v>
      </c>
      <c r="CB344">
        <f>IF('ALL-Students'!CB347='Master Answer Key'!$B346, 1, 0)</f>
        <v>0</v>
      </c>
      <c r="CC344">
        <f>IF('ALL-Students'!CC347='Master Answer Key'!$B346, 1, 0)</f>
        <v>0</v>
      </c>
    </row>
    <row r="345">
      <c r="A345" s="5" t="s">
        <v>450</v>
      </c>
      <c r="B345">
        <f>IF('ALL-Students'!B348='Master Answer Key'!$B347, 1, 0)</f>
        <v>1</v>
      </c>
      <c r="C345">
        <f>IF('ALL-Students'!C348='Master Answer Key'!$B347, 1, 0)</f>
        <v>1</v>
      </c>
      <c r="D345">
        <f>IF('ALL-Students'!D348='Master Answer Key'!$B347, 1, 0)</f>
        <v>1</v>
      </c>
      <c r="E345">
        <f>IF('ALL-Students'!E348='Master Answer Key'!$B347, 1, 0)</f>
        <v>1</v>
      </c>
      <c r="F345">
        <f>IF('ALL-Students'!F348='Master Answer Key'!$B347, 1, 0)</f>
        <v>1</v>
      </c>
      <c r="G345">
        <f>IF('ALL-Students'!G348='Master Answer Key'!$B347, 1, 0)</f>
        <v>0</v>
      </c>
      <c r="H345">
        <f>IF('ALL-Students'!H348='Master Answer Key'!$B347, 1, 0)</f>
        <v>1</v>
      </c>
      <c r="I345">
        <f>IF('ALL-Students'!I348='Master Answer Key'!$B347, 1, 0)</f>
        <v>0</v>
      </c>
      <c r="J345">
        <f>IF('ALL-Students'!J348='Master Answer Key'!$B347, 1, 0)</f>
        <v>1</v>
      </c>
      <c r="K345">
        <f>IF('ALL-Students'!K348='Master Answer Key'!$B347, 1, 0)</f>
        <v>0</v>
      </c>
      <c r="L345">
        <f>IF('ALL-Students'!L348='Master Answer Key'!$B347, 1, 0)</f>
        <v>1</v>
      </c>
      <c r="M345">
        <f>IF('ALL-Students'!M348='Master Answer Key'!$B347, 1, 0)</f>
        <v>1</v>
      </c>
      <c r="N345">
        <f>IF('ALL-Students'!N348='Master Answer Key'!$B347, 1, 0)</f>
        <v>1</v>
      </c>
      <c r="O345">
        <f>IF('ALL-Students'!O348='Master Answer Key'!$B347, 1, 0)</f>
        <v>1</v>
      </c>
      <c r="P345">
        <f>IF('ALL-Students'!P348='Master Answer Key'!$B347, 1, 0)</f>
        <v>1</v>
      </c>
      <c r="Q345">
        <f>IF('ALL-Students'!Q348='Master Answer Key'!$B347, 1, 0)</f>
        <v>1</v>
      </c>
      <c r="R345">
        <f>IF('ALL-Students'!R348='Master Answer Key'!$B347, 1, 0)</f>
        <v>1</v>
      </c>
      <c r="S345">
        <f>IF('ALL-Students'!S348='Master Answer Key'!$B347, 1, 0)</f>
        <v>0</v>
      </c>
      <c r="T345">
        <f>IF('ALL-Students'!T348='Master Answer Key'!$B347, 1, 0)</f>
        <v>1</v>
      </c>
      <c r="U345">
        <f>IF('ALL-Students'!U348='Master Answer Key'!$B347, 1, 0)</f>
        <v>1</v>
      </c>
      <c r="V345">
        <f>IF('ALL-Students'!V348='Master Answer Key'!$B347, 1, 0)</f>
        <v>1</v>
      </c>
      <c r="W345">
        <f>IF('ALL-Students'!W348='Master Answer Key'!$B347, 1, 0)</f>
        <v>0</v>
      </c>
      <c r="X345">
        <f>IF('ALL-Students'!X348='Master Answer Key'!$B347, 1, 0)</f>
        <v>1</v>
      </c>
      <c r="Y345">
        <f>IF('ALL-Students'!Y348='Master Answer Key'!$B347, 1, 0)</f>
        <v>0</v>
      </c>
      <c r="Z345">
        <f>IF('ALL-Students'!Z348='Master Answer Key'!$B347, 1, 0)</f>
        <v>0</v>
      </c>
      <c r="AA345">
        <f>IF('ALL-Students'!AA348='Master Answer Key'!$B347, 1, 0)</f>
        <v>1</v>
      </c>
      <c r="AB345">
        <f>IF('ALL-Students'!AB348='Master Answer Key'!$B347, 1, 0)</f>
        <v>1</v>
      </c>
      <c r="AC345">
        <f>IF('ALL-Students'!AC348='Master Answer Key'!$B347, 1, 0)</f>
        <v>0</v>
      </c>
      <c r="AD345">
        <f>IF('ALL-Students'!AD348='Master Answer Key'!$B347, 1, 0)</f>
        <v>1</v>
      </c>
      <c r="AE345">
        <f>IF('ALL-Students'!AE348='Master Answer Key'!$B347, 1, 0)</f>
        <v>1</v>
      </c>
      <c r="AF345">
        <f>IF('ALL-Students'!AF348='Master Answer Key'!$B347, 1, 0)</f>
        <v>1</v>
      </c>
      <c r="AG345">
        <f>IF('ALL-Students'!AG348='Master Answer Key'!$B347, 1, 0)</f>
        <v>1</v>
      </c>
      <c r="AH345">
        <f>IF('ALL-Students'!AH348='Master Answer Key'!$B347, 1, 0)</f>
        <v>1</v>
      </c>
      <c r="AI345">
        <f>IF('ALL-Students'!AI348='Master Answer Key'!$B347, 1, 0)</f>
        <v>1</v>
      </c>
      <c r="AJ345">
        <f>IF('ALL-Students'!AJ348='Master Answer Key'!$B347, 1, 0)</f>
        <v>1</v>
      </c>
      <c r="AK345">
        <f>IF('ALL-Students'!AK348='Master Answer Key'!$B347, 1, 0)</f>
        <v>1</v>
      </c>
      <c r="AL345">
        <f>IF('ALL-Students'!AL348='Master Answer Key'!$B347, 1, 0)</f>
        <v>1</v>
      </c>
      <c r="AM345">
        <f>IF('ALL-Students'!AM348='Master Answer Key'!$B347, 1, 0)</f>
        <v>1</v>
      </c>
      <c r="AN345">
        <f>IF('ALL-Students'!AN348='Master Answer Key'!$B347, 1, 0)</f>
        <v>0</v>
      </c>
      <c r="AO345">
        <f>IF('ALL-Students'!AO348='Master Answer Key'!$B347, 1, 0)</f>
        <v>1</v>
      </c>
      <c r="AP345">
        <f>IF('ALL-Students'!AP348='Master Answer Key'!$B347, 1, 0)</f>
        <v>1</v>
      </c>
      <c r="AQ345">
        <f>IF('ALL-Students'!AQ348='Master Answer Key'!$B347, 1, 0)</f>
        <v>1</v>
      </c>
      <c r="AR345">
        <f>IF('ALL-Students'!AR348='Master Answer Key'!$B347, 1, 0)</f>
        <v>1</v>
      </c>
      <c r="AS345">
        <f>IF('ALL-Students'!AS348='Master Answer Key'!$B347, 1, 0)</f>
        <v>0</v>
      </c>
      <c r="AT345">
        <f>IF('ALL-Students'!AT348='Master Answer Key'!$B347, 1, 0)</f>
        <v>1</v>
      </c>
      <c r="AU345">
        <f>IF('ALL-Students'!AU348='Master Answer Key'!$B347, 1, 0)</f>
        <v>1</v>
      </c>
      <c r="AV345">
        <f>IF('ALL-Students'!AV348='Master Answer Key'!$B347, 1, 0)</f>
        <v>0</v>
      </c>
      <c r="AW345">
        <f>IF('ALL-Students'!AW348='Master Answer Key'!$B347, 1, 0)</f>
        <v>1</v>
      </c>
      <c r="AX345">
        <f>IF('ALL-Students'!AX348='Master Answer Key'!$B347, 1, 0)</f>
        <v>1</v>
      </c>
      <c r="AY345">
        <f>IF('ALL-Students'!AY348='Master Answer Key'!$B347, 1, 0)</f>
        <v>1</v>
      </c>
      <c r="AZ345">
        <f>IF('ALL-Students'!AZ348='Master Answer Key'!$B347, 1, 0)</f>
        <v>1</v>
      </c>
      <c r="BA345">
        <f>IF('ALL-Students'!BA348='Master Answer Key'!$B347, 1, 0)</f>
        <v>1</v>
      </c>
      <c r="BB345">
        <f>IF('ALL-Students'!BB348='Master Answer Key'!$B347, 1, 0)</f>
        <v>1</v>
      </c>
      <c r="BC345">
        <f>IF('ALL-Students'!BC348='Master Answer Key'!$B347, 1, 0)</f>
        <v>1</v>
      </c>
      <c r="BD345">
        <f>IF('ALL-Students'!BD348='Master Answer Key'!$B347, 1, 0)</f>
        <v>1</v>
      </c>
      <c r="BE345">
        <f>IF('ALL-Students'!BE348='Master Answer Key'!$B347, 1, 0)</f>
        <v>1</v>
      </c>
      <c r="BF345">
        <f>IF('ALL-Students'!BF348='Master Answer Key'!$B347, 1, 0)</f>
        <v>1</v>
      </c>
      <c r="BG345">
        <f>IF('ALL-Students'!BG348='Master Answer Key'!$B347, 1, 0)</f>
        <v>1</v>
      </c>
      <c r="BH345">
        <f>IF('ALL-Students'!BH348='Master Answer Key'!$B347, 1, 0)</f>
        <v>1</v>
      </c>
      <c r="BI345">
        <f>IF('ALL-Students'!BI348='Master Answer Key'!$B347, 1, 0)</f>
        <v>1</v>
      </c>
      <c r="BJ345">
        <f>IF('ALL-Students'!BJ348='Master Answer Key'!$B347, 1, 0)</f>
        <v>1</v>
      </c>
      <c r="BK345">
        <f>IF('ALL-Students'!BK348='Master Answer Key'!$B347, 1, 0)</f>
        <v>1</v>
      </c>
      <c r="BL345">
        <f>IF('ALL-Students'!BL348='Master Answer Key'!$B347, 1, 0)</f>
        <v>1</v>
      </c>
      <c r="BM345">
        <f>IF('ALL-Students'!BM348='Master Answer Key'!$B347, 1, 0)</f>
        <v>1</v>
      </c>
      <c r="BN345">
        <f>IF('ALL-Students'!BN348='Master Answer Key'!$B347, 1, 0)</f>
        <v>1</v>
      </c>
      <c r="BO345">
        <f>IF('ALL-Students'!BO348='Master Answer Key'!$B347, 1, 0)</f>
        <v>1</v>
      </c>
      <c r="BP345">
        <f>IF('ALL-Students'!BP348='Master Answer Key'!$B347, 1, 0)</f>
        <v>1</v>
      </c>
      <c r="BQ345">
        <f>IF('ALL-Students'!BQ348='Master Answer Key'!$B347, 1, 0)</f>
        <v>1</v>
      </c>
      <c r="BR345">
        <f>IF('ALL-Students'!BR348='Master Answer Key'!$B347, 1, 0)</f>
        <v>1</v>
      </c>
      <c r="BS345">
        <f>IF('ALL-Students'!BS348='Master Answer Key'!$B347, 1, 0)</f>
        <v>1</v>
      </c>
      <c r="BT345">
        <f>IF('ALL-Students'!BT348='Master Answer Key'!$B347, 1, 0)</f>
        <v>1</v>
      </c>
      <c r="BU345">
        <f>IF('ALL-Students'!BU348='Master Answer Key'!$B347, 1, 0)</f>
        <v>1</v>
      </c>
      <c r="BV345">
        <f>IF('ALL-Students'!BV348='Master Answer Key'!$B347, 1, 0)</f>
        <v>1</v>
      </c>
      <c r="BW345">
        <f>IF('ALL-Students'!BW348='Master Answer Key'!$B347, 1, 0)</f>
        <v>1</v>
      </c>
      <c r="BX345">
        <f>IF('ALL-Students'!BX348='Master Answer Key'!$B347, 1, 0)</f>
        <v>1</v>
      </c>
      <c r="BY345">
        <f>IF('ALL-Students'!BY348='Master Answer Key'!$B347, 1, 0)</f>
        <v>1</v>
      </c>
      <c r="BZ345">
        <f>IF('ALL-Students'!BZ348='Master Answer Key'!$B347, 1, 0)</f>
        <v>1</v>
      </c>
      <c r="CA345">
        <f>IF('ALL-Students'!CA348='Master Answer Key'!$B347, 1, 0)</f>
        <v>1</v>
      </c>
      <c r="CB345">
        <f>IF('ALL-Students'!CB348='Master Answer Key'!$B347, 1, 0)</f>
        <v>1</v>
      </c>
      <c r="CC345">
        <f>IF('ALL-Students'!CC348='Master Answer Key'!$B347, 1, 0)</f>
        <v>1</v>
      </c>
    </row>
    <row r="346">
      <c r="A346" s="5" t="s">
        <v>451</v>
      </c>
      <c r="B346">
        <f>IF('ALL-Students'!B349='Master Answer Key'!$B348, 1, 0)</f>
        <v>1</v>
      </c>
      <c r="C346">
        <f>IF('ALL-Students'!C349='Master Answer Key'!$B348, 1, 0)</f>
        <v>0</v>
      </c>
      <c r="D346">
        <f>IF('ALL-Students'!D349='Master Answer Key'!$B348, 1, 0)</f>
        <v>1</v>
      </c>
      <c r="E346">
        <f>IF('ALL-Students'!E349='Master Answer Key'!$B348, 1, 0)</f>
        <v>1</v>
      </c>
      <c r="F346">
        <f>IF('ALL-Students'!F349='Master Answer Key'!$B348, 1, 0)</f>
        <v>1</v>
      </c>
      <c r="G346">
        <f>IF('ALL-Students'!G349='Master Answer Key'!$B348, 1, 0)</f>
        <v>0</v>
      </c>
      <c r="H346">
        <f>IF('ALL-Students'!H349='Master Answer Key'!$B348, 1, 0)</f>
        <v>1</v>
      </c>
      <c r="I346">
        <f>IF('ALL-Students'!I349='Master Answer Key'!$B348, 1, 0)</f>
        <v>1</v>
      </c>
      <c r="J346">
        <f>IF('ALL-Students'!J349='Master Answer Key'!$B348, 1, 0)</f>
        <v>1</v>
      </c>
      <c r="K346">
        <f>IF('ALL-Students'!K349='Master Answer Key'!$B348, 1, 0)</f>
        <v>0</v>
      </c>
      <c r="L346">
        <f>IF('ALL-Students'!L349='Master Answer Key'!$B348, 1, 0)</f>
        <v>0</v>
      </c>
      <c r="M346">
        <f>IF('ALL-Students'!M349='Master Answer Key'!$B348, 1, 0)</f>
        <v>1</v>
      </c>
      <c r="N346">
        <f>IF('ALL-Students'!N349='Master Answer Key'!$B348, 1, 0)</f>
        <v>1</v>
      </c>
      <c r="O346">
        <f>IF('ALL-Students'!O349='Master Answer Key'!$B348, 1, 0)</f>
        <v>0</v>
      </c>
      <c r="P346">
        <f>IF('ALL-Students'!P349='Master Answer Key'!$B348, 1, 0)</f>
        <v>1</v>
      </c>
      <c r="Q346">
        <f>IF('ALL-Students'!Q349='Master Answer Key'!$B348, 1, 0)</f>
        <v>1</v>
      </c>
      <c r="R346">
        <f>IF('ALL-Students'!R349='Master Answer Key'!$B348, 1, 0)</f>
        <v>1</v>
      </c>
      <c r="S346">
        <f>IF('ALL-Students'!S349='Master Answer Key'!$B348, 1, 0)</f>
        <v>1</v>
      </c>
      <c r="T346">
        <f>IF('ALL-Students'!T349='Master Answer Key'!$B348, 1, 0)</f>
        <v>1</v>
      </c>
      <c r="U346">
        <f>IF('ALL-Students'!U349='Master Answer Key'!$B348, 1, 0)</f>
        <v>1</v>
      </c>
      <c r="V346">
        <f>IF('ALL-Students'!V349='Master Answer Key'!$B348, 1, 0)</f>
        <v>1</v>
      </c>
      <c r="W346">
        <f>IF('ALL-Students'!W349='Master Answer Key'!$B348, 1, 0)</f>
        <v>0</v>
      </c>
      <c r="X346">
        <f>IF('ALL-Students'!X349='Master Answer Key'!$B348, 1, 0)</f>
        <v>1</v>
      </c>
      <c r="Y346">
        <f>IF('ALL-Students'!Y349='Master Answer Key'!$B348, 1, 0)</f>
        <v>0</v>
      </c>
      <c r="Z346">
        <f>IF('ALL-Students'!Z349='Master Answer Key'!$B348, 1, 0)</f>
        <v>0</v>
      </c>
      <c r="AA346">
        <f>IF('ALL-Students'!AA349='Master Answer Key'!$B348, 1, 0)</f>
        <v>1</v>
      </c>
      <c r="AB346">
        <f>IF('ALL-Students'!AB349='Master Answer Key'!$B348, 1, 0)</f>
        <v>0</v>
      </c>
      <c r="AC346">
        <f>IF('ALL-Students'!AC349='Master Answer Key'!$B348, 1, 0)</f>
        <v>1</v>
      </c>
      <c r="AD346">
        <f>IF('ALL-Students'!AD349='Master Answer Key'!$B348, 1, 0)</f>
        <v>1</v>
      </c>
      <c r="AE346">
        <f>IF('ALL-Students'!AE349='Master Answer Key'!$B348, 1, 0)</f>
        <v>1</v>
      </c>
      <c r="AF346">
        <f>IF('ALL-Students'!AF349='Master Answer Key'!$B348, 1, 0)</f>
        <v>0</v>
      </c>
      <c r="AG346">
        <f>IF('ALL-Students'!AG349='Master Answer Key'!$B348, 1, 0)</f>
        <v>1</v>
      </c>
      <c r="AH346">
        <f>IF('ALL-Students'!AH349='Master Answer Key'!$B348, 1, 0)</f>
        <v>0</v>
      </c>
      <c r="AI346">
        <f>IF('ALL-Students'!AI349='Master Answer Key'!$B348, 1, 0)</f>
        <v>1</v>
      </c>
      <c r="AJ346">
        <f>IF('ALL-Students'!AJ349='Master Answer Key'!$B348, 1, 0)</f>
        <v>0</v>
      </c>
      <c r="AK346">
        <f>IF('ALL-Students'!AK349='Master Answer Key'!$B348, 1, 0)</f>
        <v>1</v>
      </c>
      <c r="AL346">
        <f>IF('ALL-Students'!AL349='Master Answer Key'!$B348, 1, 0)</f>
        <v>0</v>
      </c>
      <c r="AM346">
        <f>IF('ALL-Students'!AM349='Master Answer Key'!$B348, 1, 0)</f>
        <v>0</v>
      </c>
      <c r="AN346">
        <f>IF('ALL-Students'!AN349='Master Answer Key'!$B348, 1, 0)</f>
        <v>0</v>
      </c>
      <c r="AO346">
        <f>IF('ALL-Students'!AO349='Master Answer Key'!$B348, 1, 0)</f>
        <v>1</v>
      </c>
      <c r="AP346">
        <f>IF('ALL-Students'!AP349='Master Answer Key'!$B348, 1, 0)</f>
        <v>1</v>
      </c>
      <c r="AQ346">
        <f>IF('ALL-Students'!AQ349='Master Answer Key'!$B348, 1, 0)</f>
        <v>1</v>
      </c>
      <c r="AR346">
        <f>IF('ALL-Students'!AR349='Master Answer Key'!$B348, 1, 0)</f>
        <v>1</v>
      </c>
      <c r="AS346">
        <f>IF('ALL-Students'!AS349='Master Answer Key'!$B348, 1, 0)</f>
        <v>0</v>
      </c>
      <c r="AT346">
        <f>IF('ALL-Students'!AT349='Master Answer Key'!$B348, 1, 0)</f>
        <v>1</v>
      </c>
      <c r="AU346">
        <f>IF('ALL-Students'!AU349='Master Answer Key'!$B348, 1, 0)</f>
        <v>1</v>
      </c>
      <c r="AV346">
        <f>IF('ALL-Students'!AV349='Master Answer Key'!$B348, 1, 0)</f>
        <v>0</v>
      </c>
      <c r="AW346">
        <f>IF('ALL-Students'!AW349='Master Answer Key'!$B348, 1, 0)</f>
        <v>1</v>
      </c>
      <c r="AX346">
        <f>IF('ALL-Students'!AX349='Master Answer Key'!$B348, 1, 0)</f>
        <v>1</v>
      </c>
      <c r="AY346">
        <f>IF('ALL-Students'!AY349='Master Answer Key'!$B348, 1, 0)</f>
        <v>0</v>
      </c>
      <c r="AZ346">
        <f>IF('ALL-Students'!AZ349='Master Answer Key'!$B348, 1, 0)</f>
        <v>1</v>
      </c>
      <c r="BA346">
        <f>IF('ALL-Students'!BA349='Master Answer Key'!$B348, 1, 0)</f>
        <v>1</v>
      </c>
      <c r="BB346">
        <f>IF('ALL-Students'!BB349='Master Answer Key'!$B348, 1, 0)</f>
        <v>1</v>
      </c>
      <c r="BC346">
        <f>IF('ALL-Students'!BC349='Master Answer Key'!$B348, 1, 0)</f>
        <v>1</v>
      </c>
      <c r="BD346">
        <f>IF('ALL-Students'!BD349='Master Answer Key'!$B348, 1, 0)</f>
        <v>1</v>
      </c>
      <c r="BE346">
        <f>IF('ALL-Students'!BE349='Master Answer Key'!$B348, 1, 0)</f>
        <v>1</v>
      </c>
      <c r="BF346">
        <f>IF('ALL-Students'!BF349='Master Answer Key'!$B348, 1, 0)</f>
        <v>1</v>
      </c>
      <c r="BG346">
        <f>IF('ALL-Students'!BG349='Master Answer Key'!$B348, 1, 0)</f>
        <v>1</v>
      </c>
      <c r="BH346">
        <f>IF('ALL-Students'!BH349='Master Answer Key'!$B348, 1, 0)</f>
        <v>1</v>
      </c>
      <c r="BI346">
        <f>IF('ALL-Students'!BI349='Master Answer Key'!$B348, 1, 0)</f>
        <v>1</v>
      </c>
      <c r="BJ346">
        <f>IF('ALL-Students'!BJ349='Master Answer Key'!$B348, 1, 0)</f>
        <v>1</v>
      </c>
      <c r="BK346">
        <f>IF('ALL-Students'!BK349='Master Answer Key'!$B348, 1, 0)</f>
        <v>1</v>
      </c>
      <c r="BL346">
        <f>IF('ALL-Students'!BL349='Master Answer Key'!$B348, 1, 0)</f>
        <v>1</v>
      </c>
      <c r="BM346">
        <f>IF('ALL-Students'!BM349='Master Answer Key'!$B348, 1, 0)</f>
        <v>1</v>
      </c>
      <c r="BN346">
        <f>IF('ALL-Students'!BN349='Master Answer Key'!$B348, 1, 0)</f>
        <v>1</v>
      </c>
      <c r="BO346">
        <f>IF('ALL-Students'!BO349='Master Answer Key'!$B348, 1, 0)</f>
        <v>1</v>
      </c>
      <c r="BP346">
        <f>IF('ALL-Students'!BP349='Master Answer Key'!$B348, 1, 0)</f>
        <v>1</v>
      </c>
      <c r="BQ346">
        <f>IF('ALL-Students'!BQ349='Master Answer Key'!$B348, 1, 0)</f>
        <v>1</v>
      </c>
      <c r="BR346">
        <f>IF('ALL-Students'!BR349='Master Answer Key'!$B348, 1, 0)</f>
        <v>1</v>
      </c>
      <c r="BS346">
        <f>IF('ALL-Students'!BS349='Master Answer Key'!$B348, 1, 0)</f>
        <v>1</v>
      </c>
      <c r="BT346">
        <f>IF('ALL-Students'!BT349='Master Answer Key'!$B348, 1, 0)</f>
        <v>1</v>
      </c>
      <c r="BU346">
        <f>IF('ALL-Students'!BU349='Master Answer Key'!$B348, 1, 0)</f>
        <v>1</v>
      </c>
      <c r="BV346">
        <f>IF('ALL-Students'!BV349='Master Answer Key'!$B348, 1, 0)</f>
        <v>1</v>
      </c>
      <c r="BW346">
        <f>IF('ALL-Students'!BW349='Master Answer Key'!$B348, 1, 0)</f>
        <v>1</v>
      </c>
      <c r="BX346">
        <f>IF('ALL-Students'!BX349='Master Answer Key'!$B348, 1, 0)</f>
        <v>1</v>
      </c>
      <c r="BY346">
        <f>IF('ALL-Students'!BY349='Master Answer Key'!$B348, 1, 0)</f>
        <v>1</v>
      </c>
      <c r="BZ346">
        <f>IF('ALL-Students'!BZ349='Master Answer Key'!$B348, 1, 0)</f>
        <v>1</v>
      </c>
      <c r="CA346">
        <f>IF('ALL-Students'!CA349='Master Answer Key'!$B348, 1, 0)</f>
        <v>1</v>
      </c>
      <c r="CB346">
        <f>IF('ALL-Students'!CB349='Master Answer Key'!$B348, 1, 0)</f>
        <v>1</v>
      </c>
      <c r="CC346">
        <f>IF('ALL-Students'!CC349='Master Answer Key'!$B348, 1, 0)</f>
        <v>0</v>
      </c>
    </row>
    <row r="347">
      <c r="A347" s="5" t="s">
        <v>452</v>
      </c>
      <c r="B347">
        <f>IF('ALL-Students'!B350='Master Answer Key'!$B349, 1, 0)</f>
        <v>1</v>
      </c>
      <c r="C347">
        <f>IF('ALL-Students'!C350='Master Answer Key'!$B349, 1, 0)</f>
        <v>0</v>
      </c>
      <c r="D347">
        <f>IF('ALL-Students'!D350='Master Answer Key'!$B349, 1, 0)</f>
        <v>0</v>
      </c>
      <c r="E347">
        <f>IF('ALL-Students'!E350='Master Answer Key'!$B349, 1, 0)</f>
        <v>0</v>
      </c>
      <c r="F347">
        <f>IF('ALL-Students'!F350='Master Answer Key'!$B349, 1, 0)</f>
        <v>0</v>
      </c>
      <c r="G347">
        <f>IF('ALL-Students'!G350='Master Answer Key'!$B349, 1, 0)</f>
        <v>0</v>
      </c>
      <c r="H347">
        <f>IF('ALL-Students'!H350='Master Answer Key'!$B349, 1, 0)</f>
        <v>0</v>
      </c>
      <c r="I347">
        <f>IF('ALL-Students'!I350='Master Answer Key'!$B349, 1, 0)</f>
        <v>0</v>
      </c>
      <c r="J347">
        <f>IF('ALL-Students'!J350='Master Answer Key'!$B349, 1, 0)</f>
        <v>1</v>
      </c>
      <c r="K347">
        <f>IF('ALL-Students'!K350='Master Answer Key'!$B349, 1, 0)</f>
        <v>1</v>
      </c>
      <c r="L347">
        <f>IF('ALL-Students'!L350='Master Answer Key'!$B349, 1, 0)</f>
        <v>1</v>
      </c>
      <c r="M347">
        <f>IF('ALL-Students'!M350='Master Answer Key'!$B349, 1, 0)</f>
        <v>1</v>
      </c>
      <c r="N347">
        <f>IF('ALL-Students'!N350='Master Answer Key'!$B349, 1, 0)</f>
        <v>0</v>
      </c>
      <c r="O347">
        <f>IF('ALL-Students'!O350='Master Answer Key'!$B349, 1, 0)</f>
        <v>1</v>
      </c>
      <c r="P347">
        <f>IF('ALL-Students'!P350='Master Answer Key'!$B349, 1, 0)</f>
        <v>0</v>
      </c>
      <c r="Q347">
        <f>IF('ALL-Students'!Q350='Master Answer Key'!$B349, 1, 0)</f>
        <v>1</v>
      </c>
      <c r="R347">
        <f>IF('ALL-Students'!R350='Master Answer Key'!$B349, 1, 0)</f>
        <v>0</v>
      </c>
      <c r="S347">
        <f>IF('ALL-Students'!S350='Master Answer Key'!$B349, 1, 0)</f>
        <v>1</v>
      </c>
      <c r="T347">
        <f>IF('ALL-Students'!T350='Master Answer Key'!$B349, 1, 0)</f>
        <v>0</v>
      </c>
      <c r="U347">
        <f>IF('ALL-Students'!U350='Master Answer Key'!$B349, 1, 0)</f>
        <v>1</v>
      </c>
      <c r="V347">
        <f>IF('ALL-Students'!V350='Master Answer Key'!$B349, 1, 0)</f>
        <v>1</v>
      </c>
      <c r="W347">
        <f>IF('ALL-Students'!W350='Master Answer Key'!$B349, 1, 0)</f>
        <v>0</v>
      </c>
      <c r="X347">
        <f>IF('ALL-Students'!X350='Master Answer Key'!$B349, 1, 0)</f>
        <v>0</v>
      </c>
      <c r="Y347">
        <f>IF('ALL-Students'!Y350='Master Answer Key'!$B349, 1, 0)</f>
        <v>0</v>
      </c>
      <c r="Z347">
        <f>IF('ALL-Students'!Z350='Master Answer Key'!$B349, 1, 0)</f>
        <v>0</v>
      </c>
      <c r="AA347">
        <f>IF('ALL-Students'!AA350='Master Answer Key'!$B349, 1, 0)</f>
        <v>1</v>
      </c>
      <c r="AB347">
        <f>IF('ALL-Students'!AB350='Master Answer Key'!$B349, 1, 0)</f>
        <v>1</v>
      </c>
      <c r="AC347">
        <f>IF('ALL-Students'!AC350='Master Answer Key'!$B349, 1, 0)</f>
        <v>1</v>
      </c>
      <c r="AD347">
        <f>IF('ALL-Students'!AD350='Master Answer Key'!$B349, 1, 0)</f>
        <v>1</v>
      </c>
      <c r="AE347">
        <f>IF('ALL-Students'!AE350='Master Answer Key'!$B349, 1, 0)</f>
        <v>0</v>
      </c>
      <c r="AF347">
        <f>IF('ALL-Students'!AF350='Master Answer Key'!$B349, 1, 0)</f>
        <v>0</v>
      </c>
      <c r="AG347">
        <f>IF('ALL-Students'!AG350='Master Answer Key'!$B349, 1, 0)</f>
        <v>0</v>
      </c>
      <c r="AH347">
        <f>IF('ALL-Students'!AH350='Master Answer Key'!$B349, 1, 0)</f>
        <v>1</v>
      </c>
      <c r="AI347">
        <f>IF('ALL-Students'!AI350='Master Answer Key'!$B349, 1, 0)</f>
        <v>1</v>
      </c>
      <c r="AJ347">
        <f>IF('ALL-Students'!AJ350='Master Answer Key'!$B349, 1, 0)</f>
        <v>0</v>
      </c>
      <c r="AK347">
        <f>IF('ALL-Students'!AK350='Master Answer Key'!$B349, 1, 0)</f>
        <v>1</v>
      </c>
      <c r="AL347">
        <f>IF('ALL-Students'!AL350='Master Answer Key'!$B349, 1, 0)</f>
        <v>1</v>
      </c>
      <c r="AM347">
        <f>IF('ALL-Students'!AM350='Master Answer Key'!$B349, 1, 0)</f>
        <v>1</v>
      </c>
      <c r="AN347">
        <f>IF('ALL-Students'!AN350='Master Answer Key'!$B349, 1, 0)</f>
        <v>0</v>
      </c>
      <c r="AO347">
        <f>IF('ALL-Students'!AO350='Master Answer Key'!$B349, 1, 0)</f>
        <v>1</v>
      </c>
      <c r="AP347">
        <f>IF('ALL-Students'!AP350='Master Answer Key'!$B349, 1, 0)</f>
        <v>1</v>
      </c>
      <c r="AQ347">
        <f>IF('ALL-Students'!AQ350='Master Answer Key'!$B349, 1, 0)</f>
        <v>1</v>
      </c>
      <c r="AR347">
        <f>IF('ALL-Students'!AR350='Master Answer Key'!$B349, 1, 0)</f>
        <v>1</v>
      </c>
      <c r="AS347">
        <f>IF('ALL-Students'!AS350='Master Answer Key'!$B349, 1, 0)</f>
        <v>0</v>
      </c>
      <c r="AT347">
        <f>IF('ALL-Students'!AT350='Master Answer Key'!$B349, 1, 0)</f>
        <v>1</v>
      </c>
      <c r="AU347">
        <f>IF('ALL-Students'!AU350='Master Answer Key'!$B349, 1, 0)</f>
        <v>1</v>
      </c>
      <c r="AV347">
        <f>IF('ALL-Students'!AV350='Master Answer Key'!$B349, 1, 0)</f>
        <v>0</v>
      </c>
      <c r="AW347">
        <f>IF('ALL-Students'!AW350='Master Answer Key'!$B349, 1, 0)</f>
        <v>1</v>
      </c>
      <c r="AX347">
        <f>IF('ALL-Students'!AX350='Master Answer Key'!$B349, 1, 0)</f>
        <v>1</v>
      </c>
      <c r="AY347">
        <f>IF('ALL-Students'!AY350='Master Answer Key'!$B349, 1, 0)</f>
        <v>1</v>
      </c>
      <c r="AZ347">
        <f>IF('ALL-Students'!AZ350='Master Answer Key'!$B349, 1, 0)</f>
        <v>1</v>
      </c>
      <c r="BA347">
        <f>IF('ALL-Students'!BA350='Master Answer Key'!$B349, 1, 0)</f>
        <v>1</v>
      </c>
      <c r="BB347">
        <f>IF('ALL-Students'!BB350='Master Answer Key'!$B349, 1, 0)</f>
        <v>0</v>
      </c>
      <c r="BC347">
        <f>IF('ALL-Students'!BC350='Master Answer Key'!$B349, 1, 0)</f>
        <v>1</v>
      </c>
      <c r="BD347">
        <f>IF('ALL-Students'!BD350='Master Answer Key'!$B349, 1, 0)</f>
        <v>1</v>
      </c>
      <c r="BE347">
        <f>IF('ALL-Students'!BE350='Master Answer Key'!$B349, 1, 0)</f>
        <v>0</v>
      </c>
      <c r="BF347">
        <f>IF('ALL-Students'!BF350='Master Answer Key'!$B349, 1, 0)</f>
        <v>1</v>
      </c>
      <c r="BG347">
        <f>IF('ALL-Students'!BG350='Master Answer Key'!$B349, 1, 0)</f>
        <v>1</v>
      </c>
      <c r="BH347">
        <f>IF('ALL-Students'!BH350='Master Answer Key'!$B349, 1, 0)</f>
        <v>1</v>
      </c>
      <c r="BI347">
        <f>IF('ALL-Students'!BI350='Master Answer Key'!$B349, 1, 0)</f>
        <v>1</v>
      </c>
      <c r="BJ347">
        <f>IF('ALL-Students'!BJ350='Master Answer Key'!$B349, 1, 0)</f>
        <v>0</v>
      </c>
      <c r="BK347">
        <f>IF('ALL-Students'!BK350='Master Answer Key'!$B349, 1, 0)</f>
        <v>0</v>
      </c>
      <c r="BL347">
        <f>IF('ALL-Students'!BL350='Master Answer Key'!$B349, 1, 0)</f>
        <v>1</v>
      </c>
      <c r="BM347">
        <f>IF('ALL-Students'!BM350='Master Answer Key'!$B349, 1, 0)</f>
        <v>1</v>
      </c>
      <c r="BN347">
        <f>IF('ALL-Students'!BN350='Master Answer Key'!$B349, 1, 0)</f>
        <v>1</v>
      </c>
      <c r="BO347">
        <f>IF('ALL-Students'!BO350='Master Answer Key'!$B349, 1, 0)</f>
        <v>1</v>
      </c>
      <c r="BP347">
        <f>IF('ALL-Students'!BP350='Master Answer Key'!$B349, 1, 0)</f>
        <v>1</v>
      </c>
      <c r="BQ347">
        <f>IF('ALL-Students'!BQ350='Master Answer Key'!$B349, 1, 0)</f>
        <v>1</v>
      </c>
      <c r="BR347">
        <f>IF('ALL-Students'!BR350='Master Answer Key'!$B349, 1, 0)</f>
        <v>1</v>
      </c>
      <c r="BS347">
        <f>IF('ALL-Students'!BS350='Master Answer Key'!$B349, 1, 0)</f>
        <v>1</v>
      </c>
      <c r="BT347">
        <f>IF('ALL-Students'!BT350='Master Answer Key'!$B349, 1, 0)</f>
        <v>1</v>
      </c>
      <c r="BU347">
        <f>IF('ALL-Students'!BU350='Master Answer Key'!$B349, 1, 0)</f>
        <v>1</v>
      </c>
      <c r="BV347">
        <f>IF('ALL-Students'!BV350='Master Answer Key'!$B349, 1, 0)</f>
        <v>1</v>
      </c>
      <c r="BW347">
        <f>IF('ALL-Students'!BW350='Master Answer Key'!$B349, 1, 0)</f>
        <v>1</v>
      </c>
      <c r="BX347">
        <f>IF('ALL-Students'!BX350='Master Answer Key'!$B349, 1, 0)</f>
        <v>1</v>
      </c>
      <c r="BY347">
        <f>IF('ALL-Students'!BY350='Master Answer Key'!$B349, 1, 0)</f>
        <v>1</v>
      </c>
      <c r="BZ347">
        <f>IF('ALL-Students'!BZ350='Master Answer Key'!$B349, 1, 0)</f>
        <v>1</v>
      </c>
      <c r="CA347">
        <f>IF('ALL-Students'!CA350='Master Answer Key'!$B349, 1, 0)</f>
        <v>1</v>
      </c>
      <c r="CB347">
        <f>IF('ALL-Students'!CB350='Master Answer Key'!$B349, 1, 0)</f>
        <v>1</v>
      </c>
      <c r="CC347">
        <f>IF('ALL-Students'!CC350='Master Answer Key'!$B349, 1, 0)</f>
        <v>1</v>
      </c>
    </row>
    <row r="348">
      <c r="A348" s="5" t="s">
        <v>453</v>
      </c>
      <c r="B348">
        <f>IF('ALL-Students'!B351='Master Answer Key'!$B350, 1, 0)</f>
        <v>0</v>
      </c>
      <c r="C348">
        <f>IF('ALL-Students'!C351='Master Answer Key'!$B350, 1, 0)</f>
        <v>0</v>
      </c>
      <c r="D348">
        <f>IF('ALL-Students'!D351='Master Answer Key'!$B350, 1, 0)</f>
        <v>1</v>
      </c>
      <c r="E348">
        <f>IF('ALL-Students'!E351='Master Answer Key'!$B350, 1, 0)</f>
        <v>1</v>
      </c>
      <c r="F348">
        <f>IF('ALL-Students'!F351='Master Answer Key'!$B350, 1, 0)</f>
        <v>1</v>
      </c>
      <c r="G348">
        <f>IF('ALL-Students'!G351='Master Answer Key'!$B350, 1, 0)</f>
        <v>0</v>
      </c>
      <c r="H348">
        <f>IF('ALL-Students'!H351='Master Answer Key'!$B350, 1, 0)</f>
        <v>1</v>
      </c>
      <c r="I348">
        <f>IF('ALL-Students'!I351='Master Answer Key'!$B350, 1, 0)</f>
        <v>0</v>
      </c>
      <c r="J348">
        <f>IF('ALL-Students'!J351='Master Answer Key'!$B350, 1, 0)</f>
        <v>1</v>
      </c>
      <c r="K348">
        <f>IF('ALL-Students'!K351='Master Answer Key'!$B350, 1, 0)</f>
        <v>1</v>
      </c>
      <c r="L348">
        <f>IF('ALL-Students'!L351='Master Answer Key'!$B350, 1, 0)</f>
        <v>1</v>
      </c>
      <c r="M348">
        <f>IF('ALL-Students'!M351='Master Answer Key'!$B350, 1, 0)</f>
        <v>1</v>
      </c>
      <c r="N348">
        <f>IF('ALL-Students'!N351='Master Answer Key'!$B350, 1, 0)</f>
        <v>1</v>
      </c>
      <c r="O348">
        <f>IF('ALL-Students'!O351='Master Answer Key'!$B350, 1, 0)</f>
        <v>0</v>
      </c>
      <c r="P348">
        <f>IF('ALL-Students'!P351='Master Answer Key'!$B350, 1, 0)</f>
        <v>1</v>
      </c>
      <c r="Q348">
        <f>IF('ALL-Students'!Q351='Master Answer Key'!$B350, 1, 0)</f>
        <v>1</v>
      </c>
      <c r="R348">
        <f>IF('ALL-Students'!R351='Master Answer Key'!$B350, 1, 0)</f>
        <v>1</v>
      </c>
      <c r="S348">
        <f>IF('ALL-Students'!S351='Master Answer Key'!$B350, 1, 0)</f>
        <v>1</v>
      </c>
      <c r="T348">
        <f>IF('ALL-Students'!T351='Master Answer Key'!$B350, 1, 0)</f>
        <v>1</v>
      </c>
      <c r="U348">
        <f>IF('ALL-Students'!U351='Master Answer Key'!$B350, 1, 0)</f>
        <v>1</v>
      </c>
      <c r="V348">
        <f>IF('ALL-Students'!V351='Master Answer Key'!$B350, 1, 0)</f>
        <v>1</v>
      </c>
      <c r="W348">
        <f>IF('ALL-Students'!W351='Master Answer Key'!$B350, 1, 0)</f>
        <v>0</v>
      </c>
      <c r="X348">
        <f>IF('ALL-Students'!X351='Master Answer Key'!$B350, 1, 0)</f>
        <v>1</v>
      </c>
      <c r="Y348">
        <f>IF('ALL-Students'!Y351='Master Answer Key'!$B350, 1, 0)</f>
        <v>0</v>
      </c>
      <c r="Z348">
        <f>IF('ALL-Students'!Z351='Master Answer Key'!$B350, 1, 0)</f>
        <v>0</v>
      </c>
      <c r="AA348">
        <f>IF('ALL-Students'!AA351='Master Answer Key'!$B350, 1, 0)</f>
        <v>1</v>
      </c>
      <c r="AB348">
        <f>IF('ALL-Students'!AB351='Master Answer Key'!$B350, 1, 0)</f>
        <v>1</v>
      </c>
      <c r="AC348">
        <f>IF('ALL-Students'!AC351='Master Answer Key'!$B350, 1, 0)</f>
        <v>1</v>
      </c>
      <c r="AD348">
        <f>IF('ALL-Students'!AD351='Master Answer Key'!$B350, 1, 0)</f>
        <v>1</v>
      </c>
      <c r="AE348">
        <f>IF('ALL-Students'!AE351='Master Answer Key'!$B350, 1, 0)</f>
        <v>1</v>
      </c>
      <c r="AF348">
        <f>IF('ALL-Students'!AF351='Master Answer Key'!$B350, 1, 0)</f>
        <v>1</v>
      </c>
      <c r="AG348">
        <f>IF('ALL-Students'!AG351='Master Answer Key'!$B350, 1, 0)</f>
        <v>1</v>
      </c>
      <c r="AH348">
        <f>IF('ALL-Students'!AH351='Master Answer Key'!$B350, 1, 0)</f>
        <v>0</v>
      </c>
      <c r="AI348">
        <f>IF('ALL-Students'!AI351='Master Answer Key'!$B350, 1, 0)</f>
        <v>1</v>
      </c>
      <c r="AJ348">
        <f>IF('ALL-Students'!AJ351='Master Answer Key'!$B350, 1, 0)</f>
        <v>1</v>
      </c>
      <c r="AK348">
        <f>IF('ALL-Students'!AK351='Master Answer Key'!$B350, 1, 0)</f>
        <v>1</v>
      </c>
      <c r="AL348">
        <f>IF('ALL-Students'!AL351='Master Answer Key'!$B350, 1, 0)</f>
        <v>0</v>
      </c>
      <c r="AM348">
        <f>IF('ALL-Students'!AM351='Master Answer Key'!$B350, 1, 0)</f>
        <v>1</v>
      </c>
      <c r="AN348">
        <f>IF('ALL-Students'!AN351='Master Answer Key'!$B350, 1, 0)</f>
        <v>0</v>
      </c>
      <c r="AO348">
        <f>IF('ALL-Students'!AO351='Master Answer Key'!$B350, 1, 0)</f>
        <v>1</v>
      </c>
      <c r="AP348">
        <f>IF('ALL-Students'!AP351='Master Answer Key'!$B350, 1, 0)</f>
        <v>0</v>
      </c>
      <c r="AQ348">
        <f>IF('ALL-Students'!AQ351='Master Answer Key'!$B350, 1, 0)</f>
        <v>1</v>
      </c>
      <c r="AR348">
        <f>IF('ALL-Students'!AR351='Master Answer Key'!$B350, 1, 0)</f>
        <v>1</v>
      </c>
      <c r="AS348">
        <f>IF('ALL-Students'!AS351='Master Answer Key'!$B350, 1, 0)</f>
        <v>0</v>
      </c>
      <c r="AT348">
        <f>IF('ALL-Students'!AT351='Master Answer Key'!$B350, 1, 0)</f>
        <v>1</v>
      </c>
      <c r="AU348">
        <f>IF('ALL-Students'!AU351='Master Answer Key'!$B350, 1, 0)</f>
        <v>1</v>
      </c>
      <c r="AV348">
        <f>IF('ALL-Students'!AV351='Master Answer Key'!$B350, 1, 0)</f>
        <v>0</v>
      </c>
      <c r="AW348">
        <f>IF('ALL-Students'!AW351='Master Answer Key'!$B350, 1, 0)</f>
        <v>1</v>
      </c>
      <c r="AX348">
        <f>IF('ALL-Students'!AX351='Master Answer Key'!$B350, 1, 0)</f>
        <v>1</v>
      </c>
      <c r="AY348">
        <f>IF('ALL-Students'!AY351='Master Answer Key'!$B350, 1, 0)</f>
        <v>1</v>
      </c>
      <c r="AZ348">
        <f>IF('ALL-Students'!AZ351='Master Answer Key'!$B350, 1, 0)</f>
        <v>1</v>
      </c>
      <c r="BA348">
        <f>IF('ALL-Students'!BA351='Master Answer Key'!$B350, 1, 0)</f>
        <v>0</v>
      </c>
      <c r="BB348">
        <f>IF('ALL-Students'!BB351='Master Answer Key'!$B350, 1, 0)</f>
        <v>1</v>
      </c>
      <c r="BC348">
        <f>IF('ALL-Students'!BC351='Master Answer Key'!$B350, 1, 0)</f>
        <v>1</v>
      </c>
      <c r="BD348">
        <f>IF('ALL-Students'!BD351='Master Answer Key'!$B350, 1, 0)</f>
        <v>1</v>
      </c>
      <c r="BE348">
        <f>IF('ALL-Students'!BE351='Master Answer Key'!$B350, 1, 0)</f>
        <v>1</v>
      </c>
      <c r="BF348">
        <f>IF('ALL-Students'!BF351='Master Answer Key'!$B350, 1, 0)</f>
        <v>1</v>
      </c>
      <c r="BG348">
        <f>IF('ALL-Students'!BG351='Master Answer Key'!$B350, 1, 0)</f>
        <v>1</v>
      </c>
      <c r="BH348">
        <f>IF('ALL-Students'!BH351='Master Answer Key'!$B350, 1, 0)</f>
        <v>0</v>
      </c>
      <c r="BI348">
        <f>IF('ALL-Students'!BI351='Master Answer Key'!$B350, 1, 0)</f>
        <v>1</v>
      </c>
      <c r="BJ348">
        <f>IF('ALL-Students'!BJ351='Master Answer Key'!$B350, 1, 0)</f>
        <v>1</v>
      </c>
      <c r="BK348">
        <f>IF('ALL-Students'!BK351='Master Answer Key'!$B350, 1, 0)</f>
        <v>1</v>
      </c>
      <c r="BL348">
        <f>IF('ALL-Students'!BL351='Master Answer Key'!$B350, 1, 0)</f>
        <v>1</v>
      </c>
      <c r="BM348">
        <f>IF('ALL-Students'!BM351='Master Answer Key'!$B350, 1, 0)</f>
        <v>1</v>
      </c>
      <c r="BN348">
        <f>IF('ALL-Students'!BN351='Master Answer Key'!$B350, 1, 0)</f>
        <v>1</v>
      </c>
      <c r="BO348">
        <f>IF('ALL-Students'!BO351='Master Answer Key'!$B350, 1, 0)</f>
        <v>1</v>
      </c>
      <c r="BP348">
        <f>IF('ALL-Students'!BP351='Master Answer Key'!$B350, 1, 0)</f>
        <v>1</v>
      </c>
      <c r="BQ348">
        <f>IF('ALL-Students'!BQ351='Master Answer Key'!$B350, 1, 0)</f>
        <v>1</v>
      </c>
      <c r="BR348">
        <f>IF('ALL-Students'!BR351='Master Answer Key'!$B350, 1, 0)</f>
        <v>1</v>
      </c>
      <c r="BS348">
        <f>IF('ALL-Students'!BS351='Master Answer Key'!$B350, 1, 0)</f>
        <v>1</v>
      </c>
      <c r="BT348">
        <f>IF('ALL-Students'!BT351='Master Answer Key'!$B350, 1, 0)</f>
        <v>1</v>
      </c>
      <c r="BU348">
        <f>IF('ALL-Students'!BU351='Master Answer Key'!$B350, 1, 0)</f>
        <v>1</v>
      </c>
      <c r="BV348">
        <f>IF('ALL-Students'!BV351='Master Answer Key'!$B350, 1, 0)</f>
        <v>1</v>
      </c>
      <c r="BW348">
        <f>IF('ALL-Students'!BW351='Master Answer Key'!$B350, 1, 0)</f>
        <v>1</v>
      </c>
      <c r="BX348">
        <f>IF('ALL-Students'!BX351='Master Answer Key'!$B350, 1, 0)</f>
        <v>1</v>
      </c>
      <c r="BY348">
        <f>IF('ALL-Students'!BY351='Master Answer Key'!$B350, 1, 0)</f>
        <v>1</v>
      </c>
      <c r="BZ348">
        <f>IF('ALL-Students'!BZ351='Master Answer Key'!$B350, 1, 0)</f>
        <v>0</v>
      </c>
      <c r="CA348">
        <f>IF('ALL-Students'!CA351='Master Answer Key'!$B350, 1, 0)</f>
        <v>1</v>
      </c>
      <c r="CB348">
        <f>IF('ALL-Students'!CB351='Master Answer Key'!$B350, 1, 0)</f>
        <v>1</v>
      </c>
      <c r="CC348">
        <f>IF('ALL-Students'!CC351='Master Answer Key'!$B350, 1, 0)</f>
        <v>0</v>
      </c>
    </row>
    <row r="349">
      <c r="A349" s="5" t="s">
        <v>454</v>
      </c>
      <c r="B349">
        <f>IF('ALL-Students'!B352='Master Answer Key'!$B351, 1, 0)</f>
        <v>1</v>
      </c>
      <c r="C349">
        <f>IF('ALL-Students'!C352='Master Answer Key'!$B351, 1, 0)</f>
        <v>0</v>
      </c>
      <c r="D349">
        <f>IF('ALL-Students'!D352='Master Answer Key'!$B351, 1, 0)</f>
        <v>1</v>
      </c>
      <c r="E349">
        <f>IF('ALL-Students'!E352='Master Answer Key'!$B351, 1, 0)</f>
        <v>1</v>
      </c>
      <c r="F349">
        <f>IF('ALL-Students'!F352='Master Answer Key'!$B351, 1, 0)</f>
        <v>1</v>
      </c>
      <c r="G349">
        <f>IF('ALL-Students'!G352='Master Answer Key'!$B351, 1, 0)</f>
        <v>0</v>
      </c>
      <c r="H349">
        <f>IF('ALL-Students'!H352='Master Answer Key'!$B351, 1, 0)</f>
        <v>1</v>
      </c>
      <c r="I349">
        <f>IF('ALL-Students'!I352='Master Answer Key'!$B351, 1, 0)</f>
        <v>0</v>
      </c>
      <c r="J349">
        <f>IF('ALL-Students'!J352='Master Answer Key'!$B351, 1, 0)</f>
        <v>1</v>
      </c>
      <c r="K349">
        <f>IF('ALL-Students'!K352='Master Answer Key'!$B351, 1, 0)</f>
        <v>1</v>
      </c>
      <c r="L349">
        <f>IF('ALL-Students'!L352='Master Answer Key'!$B351, 1, 0)</f>
        <v>1</v>
      </c>
      <c r="M349">
        <f>IF('ALL-Students'!M352='Master Answer Key'!$B351, 1, 0)</f>
        <v>1</v>
      </c>
      <c r="N349">
        <f>IF('ALL-Students'!N352='Master Answer Key'!$B351, 1, 0)</f>
        <v>1</v>
      </c>
      <c r="O349">
        <f>IF('ALL-Students'!O352='Master Answer Key'!$B351, 1, 0)</f>
        <v>1</v>
      </c>
      <c r="P349">
        <f>IF('ALL-Students'!P352='Master Answer Key'!$B351, 1, 0)</f>
        <v>1</v>
      </c>
      <c r="Q349">
        <f>IF('ALL-Students'!Q352='Master Answer Key'!$B351, 1, 0)</f>
        <v>1</v>
      </c>
      <c r="R349">
        <f>IF('ALL-Students'!R352='Master Answer Key'!$B351, 1, 0)</f>
        <v>0</v>
      </c>
      <c r="S349">
        <f>IF('ALL-Students'!S352='Master Answer Key'!$B351, 1, 0)</f>
        <v>0</v>
      </c>
      <c r="T349">
        <f>IF('ALL-Students'!T352='Master Answer Key'!$B351, 1, 0)</f>
        <v>1</v>
      </c>
      <c r="U349">
        <f>IF('ALL-Students'!U352='Master Answer Key'!$B351, 1, 0)</f>
        <v>1</v>
      </c>
      <c r="V349">
        <f>IF('ALL-Students'!V352='Master Answer Key'!$B351, 1, 0)</f>
        <v>1</v>
      </c>
      <c r="W349">
        <f>IF('ALL-Students'!W352='Master Answer Key'!$B351, 1, 0)</f>
        <v>0</v>
      </c>
      <c r="X349">
        <f>IF('ALL-Students'!X352='Master Answer Key'!$B351, 1, 0)</f>
        <v>1</v>
      </c>
      <c r="Y349">
        <f>IF('ALL-Students'!Y352='Master Answer Key'!$B351, 1, 0)</f>
        <v>0</v>
      </c>
      <c r="Z349">
        <f>IF('ALL-Students'!Z352='Master Answer Key'!$B351, 1, 0)</f>
        <v>0</v>
      </c>
      <c r="AA349">
        <f>IF('ALL-Students'!AA352='Master Answer Key'!$B351, 1, 0)</f>
        <v>1</v>
      </c>
      <c r="AB349">
        <f>IF('ALL-Students'!AB352='Master Answer Key'!$B351, 1, 0)</f>
        <v>1</v>
      </c>
      <c r="AC349">
        <f>IF('ALL-Students'!AC352='Master Answer Key'!$B351, 1, 0)</f>
        <v>0</v>
      </c>
      <c r="AD349">
        <f>IF('ALL-Students'!AD352='Master Answer Key'!$B351, 1, 0)</f>
        <v>1</v>
      </c>
      <c r="AE349">
        <f>IF('ALL-Students'!AE352='Master Answer Key'!$B351, 1, 0)</f>
        <v>1</v>
      </c>
      <c r="AF349">
        <f>IF('ALL-Students'!AF352='Master Answer Key'!$B351, 1, 0)</f>
        <v>1</v>
      </c>
      <c r="AG349">
        <f>IF('ALL-Students'!AG352='Master Answer Key'!$B351, 1, 0)</f>
        <v>1</v>
      </c>
      <c r="AH349">
        <f>IF('ALL-Students'!AH352='Master Answer Key'!$B351, 1, 0)</f>
        <v>1</v>
      </c>
      <c r="AI349">
        <f>IF('ALL-Students'!AI352='Master Answer Key'!$B351, 1, 0)</f>
        <v>1</v>
      </c>
      <c r="AJ349">
        <f>IF('ALL-Students'!AJ352='Master Answer Key'!$B351, 1, 0)</f>
        <v>1</v>
      </c>
      <c r="AK349">
        <f>IF('ALL-Students'!AK352='Master Answer Key'!$B351, 1, 0)</f>
        <v>1</v>
      </c>
      <c r="AL349">
        <f>IF('ALL-Students'!AL352='Master Answer Key'!$B351, 1, 0)</f>
        <v>1</v>
      </c>
      <c r="AM349">
        <f>IF('ALL-Students'!AM352='Master Answer Key'!$B351, 1, 0)</f>
        <v>1</v>
      </c>
      <c r="AN349">
        <f>IF('ALL-Students'!AN352='Master Answer Key'!$B351, 1, 0)</f>
        <v>0</v>
      </c>
      <c r="AO349">
        <f>IF('ALL-Students'!AO352='Master Answer Key'!$B351, 1, 0)</f>
        <v>1</v>
      </c>
      <c r="AP349">
        <f>IF('ALL-Students'!AP352='Master Answer Key'!$B351, 1, 0)</f>
        <v>1</v>
      </c>
      <c r="AQ349">
        <f>IF('ALL-Students'!AQ352='Master Answer Key'!$B351, 1, 0)</f>
        <v>1</v>
      </c>
      <c r="AR349">
        <f>IF('ALL-Students'!AR352='Master Answer Key'!$B351, 1, 0)</f>
        <v>1</v>
      </c>
      <c r="AS349">
        <f>IF('ALL-Students'!AS352='Master Answer Key'!$B351, 1, 0)</f>
        <v>0</v>
      </c>
      <c r="AT349">
        <f>IF('ALL-Students'!AT352='Master Answer Key'!$B351, 1, 0)</f>
        <v>1</v>
      </c>
      <c r="AU349">
        <f>IF('ALL-Students'!AU352='Master Answer Key'!$B351, 1, 0)</f>
        <v>1</v>
      </c>
      <c r="AV349">
        <f>IF('ALL-Students'!AV352='Master Answer Key'!$B351, 1, 0)</f>
        <v>0</v>
      </c>
      <c r="AW349">
        <f>IF('ALL-Students'!AW352='Master Answer Key'!$B351, 1, 0)</f>
        <v>1</v>
      </c>
      <c r="AX349">
        <f>IF('ALL-Students'!AX352='Master Answer Key'!$B351, 1, 0)</f>
        <v>1</v>
      </c>
      <c r="AY349">
        <f>IF('ALL-Students'!AY352='Master Answer Key'!$B351, 1, 0)</f>
        <v>1</v>
      </c>
      <c r="AZ349">
        <f>IF('ALL-Students'!AZ352='Master Answer Key'!$B351, 1, 0)</f>
        <v>1</v>
      </c>
      <c r="BA349">
        <f>IF('ALL-Students'!BA352='Master Answer Key'!$B351, 1, 0)</f>
        <v>1</v>
      </c>
      <c r="BB349">
        <f>IF('ALL-Students'!BB352='Master Answer Key'!$B351, 1, 0)</f>
        <v>1</v>
      </c>
      <c r="BC349">
        <f>IF('ALL-Students'!BC352='Master Answer Key'!$B351, 1, 0)</f>
        <v>1</v>
      </c>
      <c r="BD349">
        <f>IF('ALL-Students'!BD352='Master Answer Key'!$B351, 1, 0)</f>
        <v>1</v>
      </c>
      <c r="BE349">
        <f>IF('ALL-Students'!BE352='Master Answer Key'!$B351, 1, 0)</f>
        <v>1</v>
      </c>
      <c r="BF349">
        <f>IF('ALL-Students'!BF352='Master Answer Key'!$B351, 1, 0)</f>
        <v>1</v>
      </c>
      <c r="BG349">
        <f>IF('ALL-Students'!BG352='Master Answer Key'!$B351, 1, 0)</f>
        <v>1</v>
      </c>
      <c r="BH349">
        <f>IF('ALL-Students'!BH352='Master Answer Key'!$B351, 1, 0)</f>
        <v>1</v>
      </c>
      <c r="BI349">
        <f>IF('ALL-Students'!BI352='Master Answer Key'!$B351, 1, 0)</f>
        <v>1</v>
      </c>
      <c r="BJ349">
        <f>IF('ALL-Students'!BJ352='Master Answer Key'!$B351, 1, 0)</f>
        <v>1</v>
      </c>
      <c r="BK349">
        <f>IF('ALL-Students'!BK352='Master Answer Key'!$B351, 1, 0)</f>
        <v>1</v>
      </c>
      <c r="BL349">
        <f>IF('ALL-Students'!BL352='Master Answer Key'!$B351, 1, 0)</f>
        <v>1</v>
      </c>
      <c r="BM349">
        <f>IF('ALL-Students'!BM352='Master Answer Key'!$B351, 1, 0)</f>
        <v>1</v>
      </c>
      <c r="BN349">
        <f>IF('ALL-Students'!BN352='Master Answer Key'!$B351, 1, 0)</f>
        <v>1</v>
      </c>
      <c r="BO349">
        <f>IF('ALL-Students'!BO352='Master Answer Key'!$B351, 1, 0)</f>
        <v>1</v>
      </c>
      <c r="BP349">
        <f>IF('ALL-Students'!BP352='Master Answer Key'!$B351, 1, 0)</f>
        <v>1</v>
      </c>
      <c r="BQ349">
        <f>IF('ALL-Students'!BQ352='Master Answer Key'!$B351, 1, 0)</f>
        <v>1</v>
      </c>
      <c r="BR349">
        <f>IF('ALL-Students'!BR352='Master Answer Key'!$B351, 1, 0)</f>
        <v>1</v>
      </c>
      <c r="BS349">
        <f>IF('ALL-Students'!BS352='Master Answer Key'!$B351, 1, 0)</f>
        <v>1</v>
      </c>
      <c r="BT349">
        <f>IF('ALL-Students'!BT352='Master Answer Key'!$B351, 1, 0)</f>
        <v>1</v>
      </c>
      <c r="BU349">
        <f>IF('ALL-Students'!BU352='Master Answer Key'!$B351, 1, 0)</f>
        <v>1</v>
      </c>
      <c r="BV349">
        <f>IF('ALL-Students'!BV352='Master Answer Key'!$B351, 1, 0)</f>
        <v>1</v>
      </c>
      <c r="BW349">
        <f>IF('ALL-Students'!BW352='Master Answer Key'!$B351, 1, 0)</f>
        <v>0</v>
      </c>
      <c r="BX349">
        <f>IF('ALL-Students'!BX352='Master Answer Key'!$B351, 1, 0)</f>
        <v>1</v>
      </c>
      <c r="BY349">
        <f>IF('ALL-Students'!BY352='Master Answer Key'!$B351, 1, 0)</f>
        <v>1</v>
      </c>
      <c r="BZ349">
        <f>IF('ALL-Students'!BZ352='Master Answer Key'!$B351, 1, 0)</f>
        <v>1</v>
      </c>
      <c r="CA349">
        <f>IF('ALL-Students'!CA352='Master Answer Key'!$B351, 1, 0)</f>
        <v>1</v>
      </c>
      <c r="CB349">
        <f>IF('ALL-Students'!CB352='Master Answer Key'!$B351, 1, 0)</f>
        <v>1</v>
      </c>
      <c r="CC349">
        <f>IF('ALL-Students'!CC352='Master Answer Key'!$B351, 1, 0)</f>
        <v>1</v>
      </c>
    </row>
    <row r="350">
      <c r="A350" s="5" t="s">
        <v>455</v>
      </c>
      <c r="B350">
        <f>IF('ALL-Students'!B353='Master Answer Key'!$B352, 1, 0)</f>
        <v>1</v>
      </c>
      <c r="C350">
        <f>IF('ALL-Students'!C353='Master Answer Key'!$B352, 1, 0)</f>
        <v>0</v>
      </c>
      <c r="D350">
        <f>IF('ALL-Students'!D353='Master Answer Key'!$B352, 1, 0)</f>
        <v>1</v>
      </c>
      <c r="E350">
        <f>IF('ALL-Students'!E353='Master Answer Key'!$B352, 1, 0)</f>
        <v>1</v>
      </c>
      <c r="F350">
        <f>IF('ALL-Students'!F353='Master Answer Key'!$B352, 1, 0)</f>
        <v>1</v>
      </c>
      <c r="G350">
        <f>IF('ALL-Students'!G353='Master Answer Key'!$B352, 1, 0)</f>
        <v>0</v>
      </c>
      <c r="H350">
        <f>IF('ALL-Students'!H353='Master Answer Key'!$B352, 1, 0)</f>
        <v>1</v>
      </c>
      <c r="I350">
        <f>IF('ALL-Students'!I353='Master Answer Key'!$B352, 1, 0)</f>
        <v>0</v>
      </c>
      <c r="J350">
        <f>IF('ALL-Students'!J353='Master Answer Key'!$B352, 1, 0)</f>
        <v>1</v>
      </c>
      <c r="K350">
        <f>IF('ALL-Students'!K353='Master Answer Key'!$B352, 1, 0)</f>
        <v>1</v>
      </c>
      <c r="L350">
        <f>IF('ALL-Students'!L353='Master Answer Key'!$B352, 1, 0)</f>
        <v>1</v>
      </c>
      <c r="M350">
        <f>IF('ALL-Students'!M353='Master Answer Key'!$B352, 1, 0)</f>
        <v>1</v>
      </c>
      <c r="N350">
        <f>IF('ALL-Students'!N353='Master Answer Key'!$B352, 1, 0)</f>
        <v>1</v>
      </c>
      <c r="O350">
        <f>IF('ALL-Students'!O353='Master Answer Key'!$B352, 1, 0)</f>
        <v>1</v>
      </c>
      <c r="P350">
        <f>IF('ALL-Students'!P353='Master Answer Key'!$B352, 1, 0)</f>
        <v>1</v>
      </c>
      <c r="Q350">
        <f>IF('ALL-Students'!Q353='Master Answer Key'!$B352, 1, 0)</f>
        <v>1</v>
      </c>
      <c r="R350">
        <f>IF('ALL-Students'!R353='Master Answer Key'!$B352, 1, 0)</f>
        <v>0</v>
      </c>
      <c r="S350">
        <f>IF('ALL-Students'!S353='Master Answer Key'!$B352, 1, 0)</f>
        <v>0</v>
      </c>
      <c r="T350">
        <f>IF('ALL-Students'!T353='Master Answer Key'!$B352, 1, 0)</f>
        <v>1</v>
      </c>
      <c r="U350">
        <f>IF('ALL-Students'!U353='Master Answer Key'!$B352, 1, 0)</f>
        <v>1</v>
      </c>
      <c r="V350">
        <f>IF('ALL-Students'!V353='Master Answer Key'!$B352, 1, 0)</f>
        <v>1</v>
      </c>
      <c r="W350">
        <f>IF('ALL-Students'!W353='Master Answer Key'!$B352, 1, 0)</f>
        <v>0</v>
      </c>
      <c r="X350">
        <f>IF('ALL-Students'!X353='Master Answer Key'!$B352, 1, 0)</f>
        <v>0</v>
      </c>
      <c r="Y350">
        <f>IF('ALL-Students'!Y353='Master Answer Key'!$B352, 1, 0)</f>
        <v>0</v>
      </c>
      <c r="Z350">
        <f>IF('ALL-Students'!Z353='Master Answer Key'!$B352, 1, 0)</f>
        <v>0</v>
      </c>
      <c r="AA350">
        <f>IF('ALL-Students'!AA353='Master Answer Key'!$B352, 1, 0)</f>
        <v>1</v>
      </c>
      <c r="AB350">
        <f>IF('ALL-Students'!AB353='Master Answer Key'!$B352, 1, 0)</f>
        <v>0</v>
      </c>
      <c r="AC350">
        <f>IF('ALL-Students'!AC353='Master Answer Key'!$B352, 1, 0)</f>
        <v>1</v>
      </c>
      <c r="AD350">
        <f>IF('ALL-Students'!AD353='Master Answer Key'!$B352, 1, 0)</f>
        <v>1</v>
      </c>
      <c r="AE350">
        <f>IF('ALL-Students'!AE353='Master Answer Key'!$B352, 1, 0)</f>
        <v>0</v>
      </c>
      <c r="AF350">
        <f>IF('ALL-Students'!AF353='Master Answer Key'!$B352, 1, 0)</f>
        <v>1</v>
      </c>
      <c r="AG350">
        <f>IF('ALL-Students'!AG353='Master Answer Key'!$B352, 1, 0)</f>
        <v>0</v>
      </c>
      <c r="AH350">
        <f>IF('ALL-Students'!AH353='Master Answer Key'!$B352, 1, 0)</f>
        <v>1</v>
      </c>
      <c r="AI350">
        <f>IF('ALL-Students'!AI353='Master Answer Key'!$B352, 1, 0)</f>
        <v>1</v>
      </c>
      <c r="AJ350">
        <f>IF('ALL-Students'!AJ353='Master Answer Key'!$B352, 1, 0)</f>
        <v>1</v>
      </c>
      <c r="AK350">
        <f>IF('ALL-Students'!AK353='Master Answer Key'!$B352, 1, 0)</f>
        <v>1</v>
      </c>
      <c r="AL350">
        <f>IF('ALL-Students'!AL353='Master Answer Key'!$B352, 1, 0)</f>
        <v>0</v>
      </c>
      <c r="AM350">
        <f>IF('ALL-Students'!AM353='Master Answer Key'!$B352, 1, 0)</f>
        <v>1</v>
      </c>
      <c r="AN350">
        <f>IF('ALL-Students'!AN353='Master Answer Key'!$B352, 1, 0)</f>
        <v>0</v>
      </c>
      <c r="AO350">
        <f>IF('ALL-Students'!AO353='Master Answer Key'!$B352, 1, 0)</f>
        <v>1</v>
      </c>
      <c r="AP350">
        <f>IF('ALL-Students'!AP353='Master Answer Key'!$B352, 1, 0)</f>
        <v>1</v>
      </c>
      <c r="AQ350">
        <f>IF('ALL-Students'!AQ353='Master Answer Key'!$B352, 1, 0)</f>
        <v>1</v>
      </c>
      <c r="AR350">
        <f>IF('ALL-Students'!AR353='Master Answer Key'!$B352, 1, 0)</f>
        <v>1</v>
      </c>
      <c r="AS350">
        <f>IF('ALL-Students'!AS353='Master Answer Key'!$B352, 1, 0)</f>
        <v>0</v>
      </c>
      <c r="AT350">
        <f>IF('ALL-Students'!AT353='Master Answer Key'!$B352, 1, 0)</f>
        <v>1</v>
      </c>
      <c r="AU350">
        <f>IF('ALL-Students'!AU353='Master Answer Key'!$B352, 1, 0)</f>
        <v>1</v>
      </c>
      <c r="AV350">
        <f>IF('ALL-Students'!AV353='Master Answer Key'!$B352, 1, 0)</f>
        <v>0</v>
      </c>
      <c r="AW350">
        <f>IF('ALL-Students'!AW353='Master Answer Key'!$B352, 1, 0)</f>
        <v>1</v>
      </c>
      <c r="AX350">
        <f>IF('ALL-Students'!AX353='Master Answer Key'!$B352, 1, 0)</f>
        <v>1</v>
      </c>
      <c r="AY350">
        <f>IF('ALL-Students'!AY353='Master Answer Key'!$B352, 1, 0)</f>
        <v>1</v>
      </c>
      <c r="AZ350">
        <f>IF('ALL-Students'!AZ353='Master Answer Key'!$B352, 1, 0)</f>
        <v>1</v>
      </c>
      <c r="BA350">
        <f>IF('ALL-Students'!BA353='Master Answer Key'!$B352, 1, 0)</f>
        <v>1</v>
      </c>
      <c r="BB350">
        <f>IF('ALL-Students'!BB353='Master Answer Key'!$B352, 1, 0)</f>
        <v>1</v>
      </c>
      <c r="BC350">
        <f>IF('ALL-Students'!BC353='Master Answer Key'!$B352, 1, 0)</f>
        <v>1</v>
      </c>
      <c r="BD350">
        <f>IF('ALL-Students'!BD353='Master Answer Key'!$B352, 1, 0)</f>
        <v>1</v>
      </c>
      <c r="BE350">
        <f>IF('ALL-Students'!BE353='Master Answer Key'!$B352, 1, 0)</f>
        <v>1</v>
      </c>
      <c r="BF350">
        <f>IF('ALL-Students'!BF353='Master Answer Key'!$B352, 1, 0)</f>
        <v>1</v>
      </c>
      <c r="BG350">
        <f>IF('ALL-Students'!BG353='Master Answer Key'!$B352, 1, 0)</f>
        <v>1</v>
      </c>
      <c r="BH350">
        <f>IF('ALL-Students'!BH353='Master Answer Key'!$B352, 1, 0)</f>
        <v>1</v>
      </c>
      <c r="BI350">
        <f>IF('ALL-Students'!BI353='Master Answer Key'!$B352, 1, 0)</f>
        <v>1</v>
      </c>
      <c r="BJ350">
        <f>IF('ALL-Students'!BJ353='Master Answer Key'!$B352, 1, 0)</f>
        <v>1</v>
      </c>
      <c r="BK350">
        <f>IF('ALL-Students'!BK353='Master Answer Key'!$B352, 1, 0)</f>
        <v>1</v>
      </c>
      <c r="BL350">
        <f>IF('ALL-Students'!BL353='Master Answer Key'!$B352, 1, 0)</f>
        <v>1</v>
      </c>
      <c r="BM350">
        <f>IF('ALL-Students'!BM353='Master Answer Key'!$B352, 1, 0)</f>
        <v>1</v>
      </c>
      <c r="BN350">
        <f>IF('ALL-Students'!BN353='Master Answer Key'!$B352, 1, 0)</f>
        <v>1</v>
      </c>
      <c r="BO350">
        <f>IF('ALL-Students'!BO353='Master Answer Key'!$B352, 1, 0)</f>
        <v>1</v>
      </c>
      <c r="BP350">
        <f>IF('ALL-Students'!BP353='Master Answer Key'!$B352, 1, 0)</f>
        <v>1</v>
      </c>
      <c r="BQ350">
        <f>IF('ALL-Students'!BQ353='Master Answer Key'!$B352, 1, 0)</f>
        <v>1</v>
      </c>
      <c r="BR350">
        <f>IF('ALL-Students'!BR353='Master Answer Key'!$B352, 1, 0)</f>
        <v>1</v>
      </c>
      <c r="BS350">
        <f>IF('ALL-Students'!BS353='Master Answer Key'!$B352, 1, 0)</f>
        <v>1</v>
      </c>
      <c r="BT350">
        <f>IF('ALL-Students'!BT353='Master Answer Key'!$B352, 1, 0)</f>
        <v>1</v>
      </c>
      <c r="BU350">
        <f>IF('ALL-Students'!BU353='Master Answer Key'!$B352, 1, 0)</f>
        <v>1</v>
      </c>
      <c r="BV350">
        <f>IF('ALL-Students'!BV353='Master Answer Key'!$B352, 1, 0)</f>
        <v>1</v>
      </c>
      <c r="BW350">
        <f>IF('ALL-Students'!BW353='Master Answer Key'!$B352, 1, 0)</f>
        <v>1</v>
      </c>
      <c r="BX350">
        <f>IF('ALL-Students'!BX353='Master Answer Key'!$B352, 1, 0)</f>
        <v>1</v>
      </c>
      <c r="BY350">
        <f>IF('ALL-Students'!BY353='Master Answer Key'!$B352, 1, 0)</f>
        <v>1</v>
      </c>
      <c r="BZ350">
        <f>IF('ALL-Students'!BZ353='Master Answer Key'!$B352, 1, 0)</f>
        <v>1</v>
      </c>
      <c r="CA350">
        <f>IF('ALL-Students'!CA353='Master Answer Key'!$B352, 1, 0)</f>
        <v>1</v>
      </c>
      <c r="CB350">
        <f>IF('ALL-Students'!CB353='Master Answer Key'!$B352, 1, 0)</f>
        <v>1</v>
      </c>
      <c r="CC350">
        <f>IF('ALL-Students'!CC353='Master Answer Key'!$B352, 1, 0)</f>
        <v>1</v>
      </c>
    </row>
    <row r="351">
      <c r="A351" s="5" t="s">
        <v>456</v>
      </c>
      <c r="B351">
        <f>IF('ALL-Students'!B354='Master Answer Key'!$B353, 1, 0)</f>
        <v>1</v>
      </c>
      <c r="C351">
        <f>IF('ALL-Students'!C354='Master Answer Key'!$B353, 1, 0)</f>
        <v>0</v>
      </c>
      <c r="D351">
        <f>IF('ALL-Students'!D354='Master Answer Key'!$B353, 1, 0)</f>
        <v>1</v>
      </c>
      <c r="E351">
        <f>IF('ALL-Students'!E354='Master Answer Key'!$B353, 1, 0)</f>
        <v>1</v>
      </c>
      <c r="F351">
        <f>IF('ALL-Students'!F354='Master Answer Key'!$B353, 1, 0)</f>
        <v>1</v>
      </c>
      <c r="G351">
        <f>IF('ALL-Students'!G354='Master Answer Key'!$B353, 1, 0)</f>
        <v>0</v>
      </c>
      <c r="H351">
        <f>IF('ALL-Students'!H354='Master Answer Key'!$B353, 1, 0)</f>
        <v>1</v>
      </c>
      <c r="I351">
        <f>IF('ALL-Students'!I354='Master Answer Key'!$B353, 1, 0)</f>
        <v>0</v>
      </c>
      <c r="J351">
        <f>IF('ALL-Students'!J354='Master Answer Key'!$B353, 1, 0)</f>
        <v>1</v>
      </c>
      <c r="K351">
        <f>IF('ALL-Students'!K354='Master Answer Key'!$B353, 1, 0)</f>
        <v>0</v>
      </c>
      <c r="L351">
        <f>IF('ALL-Students'!L354='Master Answer Key'!$B353, 1, 0)</f>
        <v>1</v>
      </c>
      <c r="M351">
        <f>IF('ALL-Students'!M354='Master Answer Key'!$B353, 1, 0)</f>
        <v>1</v>
      </c>
      <c r="N351">
        <f>IF('ALL-Students'!N354='Master Answer Key'!$B353, 1, 0)</f>
        <v>1</v>
      </c>
      <c r="O351">
        <f>IF('ALL-Students'!O354='Master Answer Key'!$B353, 1, 0)</f>
        <v>1</v>
      </c>
      <c r="P351">
        <f>IF('ALL-Students'!P354='Master Answer Key'!$B353, 1, 0)</f>
        <v>1</v>
      </c>
      <c r="Q351">
        <f>IF('ALL-Students'!Q354='Master Answer Key'!$B353, 1, 0)</f>
        <v>0</v>
      </c>
      <c r="R351">
        <f>IF('ALL-Students'!R354='Master Answer Key'!$B353, 1, 0)</f>
        <v>1</v>
      </c>
      <c r="S351">
        <f>IF('ALL-Students'!S354='Master Answer Key'!$B353, 1, 0)</f>
        <v>1</v>
      </c>
      <c r="T351">
        <f>IF('ALL-Students'!T354='Master Answer Key'!$B353, 1, 0)</f>
        <v>1</v>
      </c>
      <c r="U351">
        <f>IF('ALL-Students'!U354='Master Answer Key'!$B353, 1, 0)</f>
        <v>1</v>
      </c>
      <c r="V351">
        <f>IF('ALL-Students'!V354='Master Answer Key'!$B353, 1, 0)</f>
        <v>1</v>
      </c>
      <c r="W351">
        <f>IF('ALL-Students'!W354='Master Answer Key'!$B353, 1, 0)</f>
        <v>0</v>
      </c>
      <c r="X351">
        <f>IF('ALL-Students'!X354='Master Answer Key'!$B353, 1, 0)</f>
        <v>1</v>
      </c>
      <c r="Y351">
        <f>IF('ALL-Students'!Y354='Master Answer Key'!$B353, 1, 0)</f>
        <v>0</v>
      </c>
      <c r="Z351">
        <f>IF('ALL-Students'!Z354='Master Answer Key'!$B353, 1, 0)</f>
        <v>0</v>
      </c>
      <c r="AA351">
        <f>IF('ALL-Students'!AA354='Master Answer Key'!$B353, 1, 0)</f>
        <v>1</v>
      </c>
      <c r="AB351">
        <f>IF('ALL-Students'!AB354='Master Answer Key'!$B353, 1, 0)</f>
        <v>1</v>
      </c>
      <c r="AC351">
        <f>IF('ALL-Students'!AC354='Master Answer Key'!$B353, 1, 0)</f>
        <v>0</v>
      </c>
      <c r="AD351">
        <f>IF('ALL-Students'!AD354='Master Answer Key'!$B353, 1, 0)</f>
        <v>1</v>
      </c>
      <c r="AE351">
        <f>IF('ALL-Students'!AE354='Master Answer Key'!$B353, 1, 0)</f>
        <v>1</v>
      </c>
      <c r="AF351">
        <f>IF('ALL-Students'!AF354='Master Answer Key'!$B353, 1, 0)</f>
        <v>1</v>
      </c>
      <c r="AG351">
        <f>IF('ALL-Students'!AG354='Master Answer Key'!$B353, 1, 0)</f>
        <v>1</v>
      </c>
      <c r="AH351">
        <f>IF('ALL-Students'!AH354='Master Answer Key'!$B353, 1, 0)</f>
        <v>1</v>
      </c>
      <c r="AI351">
        <f>IF('ALL-Students'!AI354='Master Answer Key'!$B353, 1, 0)</f>
        <v>1</v>
      </c>
      <c r="AJ351">
        <f>IF('ALL-Students'!AJ354='Master Answer Key'!$B353, 1, 0)</f>
        <v>0</v>
      </c>
      <c r="AK351">
        <f>IF('ALL-Students'!AK354='Master Answer Key'!$B353, 1, 0)</f>
        <v>1</v>
      </c>
      <c r="AL351">
        <f>IF('ALL-Students'!AL354='Master Answer Key'!$B353, 1, 0)</f>
        <v>1</v>
      </c>
      <c r="AM351">
        <f>IF('ALL-Students'!AM354='Master Answer Key'!$B353, 1, 0)</f>
        <v>0</v>
      </c>
      <c r="AN351">
        <f>IF('ALL-Students'!AN354='Master Answer Key'!$B353, 1, 0)</f>
        <v>0</v>
      </c>
      <c r="AO351">
        <f>IF('ALL-Students'!AO354='Master Answer Key'!$B353, 1, 0)</f>
        <v>1</v>
      </c>
      <c r="AP351">
        <f>IF('ALL-Students'!AP354='Master Answer Key'!$B353, 1, 0)</f>
        <v>1</v>
      </c>
      <c r="AQ351">
        <f>IF('ALL-Students'!AQ354='Master Answer Key'!$B353, 1, 0)</f>
        <v>0</v>
      </c>
      <c r="AR351">
        <f>IF('ALL-Students'!AR354='Master Answer Key'!$B353, 1, 0)</f>
        <v>1</v>
      </c>
      <c r="AS351">
        <f>IF('ALL-Students'!AS354='Master Answer Key'!$B353, 1, 0)</f>
        <v>0</v>
      </c>
      <c r="AT351">
        <f>IF('ALL-Students'!AT354='Master Answer Key'!$B353, 1, 0)</f>
        <v>1</v>
      </c>
      <c r="AU351">
        <f>IF('ALL-Students'!AU354='Master Answer Key'!$B353, 1, 0)</f>
        <v>1</v>
      </c>
      <c r="AV351">
        <f>IF('ALL-Students'!AV354='Master Answer Key'!$B353, 1, 0)</f>
        <v>0</v>
      </c>
      <c r="AW351">
        <f>IF('ALL-Students'!AW354='Master Answer Key'!$B353, 1, 0)</f>
        <v>1</v>
      </c>
      <c r="AX351">
        <f>IF('ALL-Students'!AX354='Master Answer Key'!$B353, 1, 0)</f>
        <v>1</v>
      </c>
      <c r="AY351">
        <f>IF('ALL-Students'!AY354='Master Answer Key'!$B353, 1, 0)</f>
        <v>1</v>
      </c>
      <c r="AZ351">
        <f>IF('ALL-Students'!AZ354='Master Answer Key'!$B353, 1, 0)</f>
        <v>1</v>
      </c>
      <c r="BA351">
        <f>IF('ALL-Students'!BA354='Master Answer Key'!$B353, 1, 0)</f>
        <v>1</v>
      </c>
      <c r="BB351">
        <f>IF('ALL-Students'!BB354='Master Answer Key'!$B353, 1, 0)</f>
        <v>1</v>
      </c>
      <c r="BC351">
        <f>IF('ALL-Students'!BC354='Master Answer Key'!$B353, 1, 0)</f>
        <v>1</v>
      </c>
      <c r="BD351">
        <f>IF('ALL-Students'!BD354='Master Answer Key'!$B353, 1, 0)</f>
        <v>1</v>
      </c>
      <c r="BE351">
        <f>IF('ALL-Students'!BE354='Master Answer Key'!$B353, 1, 0)</f>
        <v>1</v>
      </c>
      <c r="BF351">
        <f>IF('ALL-Students'!BF354='Master Answer Key'!$B353, 1, 0)</f>
        <v>0</v>
      </c>
      <c r="BG351">
        <f>IF('ALL-Students'!BG354='Master Answer Key'!$B353, 1, 0)</f>
        <v>1</v>
      </c>
      <c r="BH351">
        <f>IF('ALL-Students'!BH354='Master Answer Key'!$B353, 1, 0)</f>
        <v>1</v>
      </c>
      <c r="BI351">
        <f>IF('ALL-Students'!BI354='Master Answer Key'!$B353, 1, 0)</f>
        <v>1</v>
      </c>
      <c r="BJ351">
        <f>IF('ALL-Students'!BJ354='Master Answer Key'!$B353, 1, 0)</f>
        <v>1</v>
      </c>
      <c r="BK351">
        <f>IF('ALL-Students'!BK354='Master Answer Key'!$B353, 1, 0)</f>
        <v>1</v>
      </c>
      <c r="BL351">
        <f>IF('ALL-Students'!BL354='Master Answer Key'!$B353, 1, 0)</f>
        <v>1</v>
      </c>
      <c r="BM351">
        <f>IF('ALL-Students'!BM354='Master Answer Key'!$B353, 1, 0)</f>
        <v>1</v>
      </c>
      <c r="BN351">
        <f>IF('ALL-Students'!BN354='Master Answer Key'!$B353, 1, 0)</f>
        <v>1</v>
      </c>
      <c r="BO351">
        <f>IF('ALL-Students'!BO354='Master Answer Key'!$B353, 1, 0)</f>
        <v>1</v>
      </c>
      <c r="BP351">
        <f>IF('ALL-Students'!BP354='Master Answer Key'!$B353, 1, 0)</f>
        <v>1</v>
      </c>
      <c r="BQ351">
        <f>IF('ALL-Students'!BQ354='Master Answer Key'!$B353, 1, 0)</f>
        <v>1</v>
      </c>
      <c r="BR351">
        <f>IF('ALL-Students'!BR354='Master Answer Key'!$B353, 1, 0)</f>
        <v>1</v>
      </c>
      <c r="BS351">
        <f>IF('ALL-Students'!BS354='Master Answer Key'!$B353, 1, 0)</f>
        <v>1</v>
      </c>
      <c r="BT351">
        <f>IF('ALL-Students'!BT354='Master Answer Key'!$B353, 1, 0)</f>
        <v>1</v>
      </c>
      <c r="BU351">
        <f>IF('ALL-Students'!BU354='Master Answer Key'!$B353, 1, 0)</f>
        <v>1</v>
      </c>
      <c r="BV351">
        <f>IF('ALL-Students'!BV354='Master Answer Key'!$B353, 1, 0)</f>
        <v>1</v>
      </c>
      <c r="BW351">
        <f>IF('ALL-Students'!BW354='Master Answer Key'!$B353, 1, 0)</f>
        <v>1</v>
      </c>
      <c r="BX351">
        <f>IF('ALL-Students'!BX354='Master Answer Key'!$B353, 1, 0)</f>
        <v>1</v>
      </c>
      <c r="BY351">
        <f>IF('ALL-Students'!BY354='Master Answer Key'!$B353, 1, 0)</f>
        <v>1</v>
      </c>
      <c r="BZ351">
        <f>IF('ALL-Students'!BZ354='Master Answer Key'!$B353, 1, 0)</f>
        <v>1</v>
      </c>
      <c r="CA351">
        <f>IF('ALL-Students'!CA354='Master Answer Key'!$B353, 1, 0)</f>
        <v>1</v>
      </c>
      <c r="CB351">
        <f>IF('ALL-Students'!CB354='Master Answer Key'!$B353, 1, 0)</f>
        <v>1</v>
      </c>
      <c r="CC351">
        <f>IF('ALL-Students'!CC354='Master Answer Key'!$B353, 1, 0)</f>
        <v>1</v>
      </c>
    </row>
    <row r="352">
      <c r="A352" s="5" t="s">
        <v>457</v>
      </c>
      <c r="B352">
        <f>IF('ALL-Students'!B355='Master Answer Key'!$B354, 1, 0)</f>
        <v>1</v>
      </c>
      <c r="C352">
        <f>IF('ALL-Students'!C355='Master Answer Key'!$B354, 1, 0)</f>
        <v>1</v>
      </c>
      <c r="D352">
        <f>IF('ALL-Students'!D355='Master Answer Key'!$B354, 1, 0)</f>
        <v>0</v>
      </c>
      <c r="E352">
        <f>IF('ALL-Students'!E355='Master Answer Key'!$B354, 1, 0)</f>
        <v>1</v>
      </c>
      <c r="F352">
        <f>IF('ALL-Students'!F355='Master Answer Key'!$B354, 1, 0)</f>
        <v>1</v>
      </c>
      <c r="G352">
        <f>IF('ALL-Students'!G355='Master Answer Key'!$B354, 1, 0)</f>
        <v>0</v>
      </c>
      <c r="H352">
        <f>IF('ALL-Students'!H355='Master Answer Key'!$B354, 1, 0)</f>
        <v>0</v>
      </c>
      <c r="I352">
        <f>IF('ALL-Students'!I355='Master Answer Key'!$B354, 1, 0)</f>
        <v>0</v>
      </c>
      <c r="J352">
        <f>IF('ALL-Students'!J355='Master Answer Key'!$B354, 1, 0)</f>
        <v>1</v>
      </c>
      <c r="K352">
        <f>IF('ALL-Students'!K355='Master Answer Key'!$B354, 1, 0)</f>
        <v>1</v>
      </c>
      <c r="L352">
        <f>IF('ALL-Students'!L355='Master Answer Key'!$B354, 1, 0)</f>
        <v>1</v>
      </c>
      <c r="M352">
        <f>IF('ALL-Students'!M355='Master Answer Key'!$B354, 1, 0)</f>
        <v>1</v>
      </c>
      <c r="N352">
        <f>IF('ALL-Students'!N355='Master Answer Key'!$B354, 1, 0)</f>
        <v>0</v>
      </c>
      <c r="O352">
        <f>IF('ALL-Students'!O355='Master Answer Key'!$B354, 1, 0)</f>
        <v>1</v>
      </c>
      <c r="P352">
        <f>IF('ALL-Students'!P355='Master Answer Key'!$B354, 1, 0)</f>
        <v>0</v>
      </c>
      <c r="Q352">
        <f>IF('ALL-Students'!Q355='Master Answer Key'!$B354, 1, 0)</f>
        <v>0</v>
      </c>
      <c r="R352">
        <f>IF('ALL-Students'!R355='Master Answer Key'!$B354, 1, 0)</f>
        <v>1</v>
      </c>
      <c r="S352">
        <f>IF('ALL-Students'!S355='Master Answer Key'!$B354, 1, 0)</f>
        <v>0</v>
      </c>
      <c r="T352">
        <f>IF('ALL-Students'!T355='Master Answer Key'!$B354, 1, 0)</f>
        <v>0</v>
      </c>
      <c r="U352">
        <f>IF('ALL-Students'!U355='Master Answer Key'!$B354, 1, 0)</f>
        <v>1</v>
      </c>
      <c r="V352">
        <f>IF('ALL-Students'!V355='Master Answer Key'!$B354, 1, 0)</f>
        <v>1</v>
      </c>
      <c r="W352">
        <f>IF('ALL-Students'!W355='Master Answer Key'!$B354, 1, 0)</f>
        <v>0</v>
      </c>
      <c r="X352">
        <f>IF('ALL-Students'!X355='Master Answer Key'!$B354, 1, 0)</f>
        <v>0</v>
      </c>
      <c r="Y352">
        <f>IF('ALL-Students'!Y355='Master Answer Key'!$B354, 1, 0)</f>
        <v>0</v>
      </c>
      <c r="Z352">
        <f>IF('ALL-Students'!Z355='Master Answer Key'!$B354, 1, 0)</f>
        <v>0</v>
      </c>
      <c r="AA352">
        <f>IF('ALL-Students'!AA355='Master Answer Key'!$B354, 1, 0)</f>
        <v>1</v>
      </c>
      <c r="AB352">
        <f>IF('ALL-Students'!AB355='Master Answer Key'!$B354, 1, 0)</f>
        <v>1</v>
      </c>
      <c r="AC352">
        <f>IF('ALL-Students'!AC355='Master Answer Key'!$B354, 1, 0)</f>
        <v>1</v>
      </c>
      <c r="AD352">
        <f>IF('ALL-Students'!AD355='Master Answer Key'!$B354, 1, 0)</f>
        <v>1</v>
      </c>
      <c r="AE352">
        <f>IF('ALL-Students'!AE355='Master Answer Key'!$B354, 1, 0)</f>
        <v>0</v>
      </c>
      <c r="AF352">
        <f>IF('ALL-Students'!AF355='Master Answer Key'!$B354, 1, 0)</f>
        <v>1</v>
      </c>
      <c r="AG352">
        <f>IF('ALL-Students'!AG355='Master Answer Key'!$B354, 1, 0)</f>
        <v>1</v>
      </c>
      <c r="AH352">
        <f>IF('ALL-Students'!AH355='Master Answer Key'!$B354, 1, 0)</f>
        <v>1</v>
      </c>
      <c r="AI352">
        <f>IF('ALL-Students'!AI355='Master Answer Key'!$B354, 1, 0)</f>
        <v>1</v>
      </c>
      <c r="AJ352">
        <f>IF('ALL-Students'!AJ355='Master Answer Key'!$B354, 1, 0)</f>
        <v>0</v>
      </c>
      <c r="AK352">
        <f>IF('ALL-Students'!AK355='Master Answer Key'!$B354, 1, 0)</f>
        <v>0</v>
      </c>
      <c r="AL352">
        <f>IF('ALL-Students'!AL355='Master Answer Key'!$B354, 1, 0)</f>
        <v>1</v>
      </c>
      <c r="AM352">
        <f>IF('ALL-Students'!AM355='Master Answer Key'!$B354, 1, 0)</f>
        <v>0</v>
      </c>
      <c r="AN352">
        <f>IF('ALL-Students'!AN355='Master Answer Key'!$B354, 1, 0)</f>
        <v>0</v>
      </c>
      <c r="AO352">
        <f>IF('ALL-Students'!AO355='Master Answer Key'!$B354, 1, 0)</f>
        <v>1</v>
      </c>
      <c r="AP352">
        <f>IF('ALL-Students'!AP355='Master Answer Key'!$B354, 1, 0)</f>
        <v>1</v>
      </c>
      <c r="AQ352">
        <f>IF('ALL-Students'!AQ355='Master Answer Key'!$B354, 1, 0)</f>
        <v>1</v>
      </c>
      <c r="AR352">
        <f>IF('ALL-Students'!AR355='Master Answer Key'!$B354, 1, 0)</f>
        <v>1</v>
      </c>
      <c r="AS352">
        <f>IF('ALL-Students'!AS355='Master Answer Key'!$B354, 1, 0)</f>
        <v>0</v>
      </c>
      <c r="AT352">
        <f>IF('ALL-Students'!AT355='Master Answer Key'!$B354, 1, 0)</f>
        <v>1</v>
      </c>
      <c r="AU352">
        <f>IF('ALL-Students'!AU355='Master Answer Key'!$B354, 1, 0)</f>
        <v>1</v>
      </c>
      <c r="AV352">
        <f>IF('ALL-Students'!AV355='Master Answer Key'!$B354, 1, 0)</f>
        <v>0</v>
      </c>
      <c r="AW352">
        <f>IF('ALL-Students'!AW355='Master Answer Key'!$B354, 1, 0)</f>
        <v>1</v>
      </c>
      <c r="AX352">
        <f>IF('ALL-Students'!AX355='Master Answer Key'!$B354, 1, 0)</f>
        <v>1</v>
      </c>
      <c r="AY352">
        <f>IF('ALL-Students'!AY355='Master Answer Key'!$B354, 1, 0)</f>
        <v>1</v>
      </c>
      <c r="AZ352">
        <f>IF('ALL-Students'!AZ355='Master Answer Key'!$B354, 1, 0)</f>
        <v>1</v>
      </c>
      <c r="BA352">
        <f>IF('ALL-Students'!BA355='Master Answer Key'!$B354, 1, 0)</f>
        <v>1</v>
      </c>
      <c r="BB352">
        <f>IF('ALL-Students'!BB355='Master Answer Key'!$B354, 1, 0)</f>
        <v>0</v>
      </c>
      <c r="BC352">
        <f>IF('ALL-Students'!BC355='Master Answer Key'!$B354, 1, 0)</f>
        <v>1</v>
      </c>
      <c r="BD352">
        <f>IF('ALL-Students'!BD355='Master Answer Key'!$B354, 1, 0)</f>
        <v>1</v>
      </c>
      <c r="BE352">
        <f>IF('ALL-Students'!BE355='Master Answer Key'!$B354, 1, 0)</f>
        <v>0</v>
      </c>
      <c r="BF352">
        <f>IF('ALL-Students'!BF355='Master Answer Key'!$B354, 1, 0)</f>
        <v>1</v>
      </c>
      <c r="BG352">
        <f>IF('ALL-Students'!BG355='Master Answer Key'!$B354, 1, 0)</f>
        <v>1</v>
      </c>
      <c r="BH352">
        <f>IF('ALL-Students'!BH355='Master Answer Key'!$B354, 1, 0)</f>
        <v>1</v>
      </c>
      <c r="BI352">
        <f>IF('ALL-Students'!BI355='Master Answer Key'!$B354, 1, 0)</f>
        <v>1</v>
      </c>
      <c r="BJ352">
        <f>IF('ALL-Students'!BJ355='Master Answer Key'!$B354, 1, 0)</f>
        <v>1</v>
      </c>
      <c r="BK352">
        <f>IF('ALL-Students'!BK355='Master Answer Key'!$B354, 1, 0)</f>
        <v>1</v>
      </c>
      <c r="BL352">
        <f>IF('ALL-Students'!BL355='Master Answer Key'!$B354, 1, 0)</f>
        <v>1</v>
      </c>
      <c r="BM352">
        <f>IF('ALL-Students'!BM355='Master Answer Key'!$B354, 1, 0)</f>
        <v>1</v>
      </c>
      <c r="BN352">
        <f>IF('ALL-Students'!BN355='Master Answer Key'!$B354, 1, 0)</f>
        <v>1</v>
      </c>
      <c r="BO352">
        <f>IF('ALL-Students'!BO355='Master Answer Key'!$B354, 1, 0)</f>
        <v>1</v>
      </c>
      <c r="BP352">
        <f>IF('ALL-Students'!BP355='Master Answer Key'!$B354, 1, 0)</f>
        <v>1</v>
      </c>
      <c r="BQ352">
        <f>IF('ALL-Students'!BQ355='Master Answer Key'!$B354, 1, 0)</f>
        <v>1</v>
      </c>
      <c r="BR352">
        <f>IF('ALL-Students'!BR355='Master Answer Key'!$B354, 1, 0)</f>
        <v>1</v>
      </c>
      <c r="BS352">
        <f>IF('ALL-Students'!BS355='Master Answer Key'!$B354, 1, 0)</f>
        <v>1</v>
      </c>
      <c r="BT352">
        <f>IF('ALL-Students'!BT355='Master Answer Key'!$B354, 1, 0)</f>
        <v>0</v>
      </c>
      <c r="BU352">
        <f>IF('ALL-Students'!BU355='Master Answer Key'!$B354, 1, 0)</f>
        <v>1</v>
      </c>
      <c r="BV352">
        <f>IF('ALL-Students'!BV355='Master Answer Key'!$B354, 1, 0)</f>
        <v>1</v>
      </c>
      <c r="BW352">
        <f>IF('ALL-Students'!BW355='Master Answer Key'!$B354, 1, 0)</f>
        <v>1</v>
      </c>
      <c r="BX352">
        <f>IF('ALL-Students'!BX355='Master Answer Key'!$B354, 1, 0)</f>
        <v>1</v>
      </c>
      <c r="BY352">
        <f>IF('ALL-Students'!BY355='Master Answer Key'!$B354, 1, 0)</f>
        <v>1</v>
      </c>
      <c r="BZ352">
        <f>IF('ALL-Students'!BZ355='Master Answer Key'!$B354, 1, 0)</f>
        <v>1</v>
      </c>
      <c r="CA352">
        <f>IF('ALL-Students'!CA355='Master Answer Key'!$B354, 1, 0)</f>
        <v>1</v>
      </c>
      <c r="CB352">
        <f>IF('ALL-Students'!CB355='Master Answer Key'!$B354, 1, 0)</f>
        <v>1</v>
      </c>
      <c r="CC352">
        <f>IF('ALL-Students'!CC355='Master Answer Key'!$B354, 1, 0)</f>
        <v>1</v>
      </c>
    </row>
    <row r="353">
      <c r="A353" s="5" t="s">
        <v>458</v>
      </c>
      <c r="B353">
        <f>IF('ALL-Students'!B356='Master Answer Key'!$B355, 1, 0)</f>
        <v>1</v>
      </c>
      <c r="C353">
        <f>IF('ALL-Students'!C356='Master Answer Key'!$B355, 1, 0)</f>
        <v>1</v>
      </c>
      <c r="D353">
        <f>IF('ALL-Students'!D356='Master Answer Key'!$B355, 1, 0)</f>
        <v>0</v>
      </c>
      <c r="E353">
        <f>IF('ALL-Students'!E356='Master Answer Key'!$B355, 1, 0)</f>
        <v>1</v>
      </c>
      <c r="F353">
        <f>IF('ALL-Students'!F356='Master Answer Key'!$B355, 1, 0)</f>
        <v>1</v>
      </c>
      <c r="G353">
        <f>IF('ALL-Students'!G356='Master Answer Key'!$B355, 1, 0)</f>
        <v>0</v>
      </c>
      <c r="H353">
        <f>IF('ALL-Students'!H356='Master Answer Key'!$B355, 1, 0)</f>
        <v>1</v>
      </c>
      <c r="I353">
        <f>IF('ALL-Students'!I356='Master Answer Key'!$B355, 1, 0)</f>
        <v>0</v>
      </c>
      <c r="J353">
        <f>IF('ALL-Students'!J356='Master Answer Key'!$B355, 1, 0)</f>
        <v>1</v>
      </c>
      <c r="K353">
        <f>IF('ALL-Students'!K356='Master Answer Key'!$B355, 1, 0)</f>
        <v>0</v>
      </c>
      <c r="L353">
        <f>IF('ALL-Students'!L356='Master Answer Key'!$B355, 1, 0)</f>
        <v>1</v>
      </c>
      <c r="M353">
        <f>IF('ALL-Students'!M356='Master Answer Key'!$B355, 1, 0)</f>
        <v>1</v>
      </c>
      <c r="N353">
        <f>IF('ALL-Students'!N356='Master Answer Key'!$B355, 1, 0)</f>
        <v>1</v>
      </c>
      <c r="O353">
        <f>IF('ALL-Students'!O356='Master Answer Key'!$B355, 1, 0)</f>
        <v>0</v>
      </c>
      <c r="P353">
        <f>IF('ALL-Students'!P356='Master Answer Key'!$B355, 1, 0)</f>
        <v>1</v>
      </c>
      <c r="Q353">
        <f>IF('ALL-Students'!Q356='Master Answer Key'!$B355, 1, 0)</f>
        <v>0</v>
      </c>
      <c r="R353">
        <f>IF('ALL-Students'!R356='Master Answer Key'!$B355, 1, 0)</f>
        <v>0</v>
      </c>
      <c r="S353">
        <f>IF('ALL-Students'!S356='Master Answer Key'!$B355, 1, 0)</f>
        <v>0</v>
      </c>
      <c r="T353">
        <f>IF('ALL-Students'!T356='Master Answer Key'!$B355, 1, 0)</f>
        <v>0</v>
      </c>
      <c r="U353">
        <f>IF('ALL-Students'!U356='Master Answer Key'!$B355, 1, 0)</f>
        <v>1</v>
      </c>
      <c r="V353">
        <f>IF('ALL-Students'!V356='Master Answer Key'!$B355, 1, 0)</f>
        <v>1</v>
      </c>
      <c r="W353">
        <f>IF('ALL-Students'!W356='Master Answer Key'!$B355, 1, 0)</f>
        <v>0</v>
      </c>
      <c r="X353">
        <f>IF('ALL-Students'!X356='Master Answer Key'!$B355, 1, 0)</f>
        <v>1</v>
      </c>
      <c r="Y353">
        <f>IF('ALL-Students'!Y356='Master Answer Key'!$B355, 1, 0)</f>
        <v>0</v>
      </c>
      <c r="Z353">
        <f>IF('ALL-Students'!Z356='Master Answer Key'!$B355, 1, 0)</f>
        <v>0</v>
      </c>
      <c r="AA353">
        <f>IF('ALL-Students'!AA356='Master Answer Key'!$B355, 1, 0)</f>
        <v>0</v>
      </c>
      <c r="AB353">
        <f>IF('ALL-Students'!AB356='Master Answer Key'!$B355, 1, 0)</f>
        <v>1</v>
      </c>
      <c r="AC353">
        <f>IF('ALL-Students'!AC356='Master Answer Key'!$B355, 1, 0)</f>
        <v>1</v>
      </c>
      <c r="AD353">
        <f>IF('ALL-Students'!AD356='Master Answer Key'!$B355, 1, 0)</f>
        <v>1</v>
      </c>
      <c r="AE353">
        <f>IF('ALL-Students'!AE356='Master Answer Key'!$B355, 1, 0)</f>
        <v>1</v>
      </c>
      <c r="AF353">
        <f>IF('ALL-Students'!AF356='Master Answer Key'!$B355, 1, 0)</f>
        <v>0</v>
      </c>
      <c r="AG353">
        <f>IF('ALL-Students'!AG356='Master Answer Key'!$B355, 1, 0)</f>
        <v>1</v>
      </c>
      <c r="AH353">
        <f>IF('ALL-Students'!AH356='Master Answer Key'!$B355, 1, 0)</f>
        <v>1</v>
      </c>
      <c r="AI353">
        <f>IF('ALL-Students'!AI356='Master Answer Key'!$B355, 1, 0)</f>
        <v>0</v>
      </c>
      <c r="AJ353">
        <f>IF('ALL-Students'!AJ356='Master Answer Key'!$B355, 1, 0)</f>
        <v>0</v>
      </c>
      <c r="AK353">
        <f>IF('ALL-Students'!AK356='Master Answer Key'!$B355, 1, 0)</f>
        <v>0</v>
      </c>
      <c r="AL353">
        <f>IF('ALL-Students'!AL356='Master Answer Key'!$B355, 1, 0)</f>
        <v>1</v>
      </c>
      <c r="AM353">
        <f>IF('ALL-Students'!AM356='Master Answer Key'!$B355, 1, 0)</f>
        <v>0</v>
      </c>
      <c r="AN353">
        <f>IF('ALL-Students'!AN356='Master Answer Key'!$B355, 1, 0)</f>
        <v>0</v>
      </c>
      <c r="AO353">
        <f>IF('ALL-Students'!AO356='Master Answer Key'!$B355, 1, 0)</f>
        <v>1</v>
      </c>
      <c r="AP353">
        <f>IF('ALL-Students'!AP356='Master Answer Key'!$B355, 1, 0)</f>
        <v>0</v>
      </c>
      <c r="AQ353">
        <f>IF('ALL-Students'!AQ356='Master Answer Key'!$B355, 1, 0)</f>
        <v>1</v>
      </c>
      <c r="AR353">
        <f>IF('ALL-Students'!AR356='Master Answer Key'!$B355, 1, 0)</f>
        <v>1</v>
      </c>
      <c r="AS353">
        <f>IF('ALL-Students'!AS356='Master Answer Key'!$B355, 1, 0)</f>
        <v>0</v>
      </c>
      <c r="AT353">
        <f>IF('ALL-Students'!AT356='Master Answer Key'!$B355, 1, 0)</f>
        <v>0</v>
      </c>
      <c r="AU353">
        <f>IF('ALL-Students'!AU356='Master Answer Key'!$B355, 1, 0)</f>
        <v>1</v>
      </c>
      <c r="AV353">
        <f>IF('ALL-Students'!AV356='Master Answer Key'!$B355, 1, 0)</f>
        <v>0</v>
      </c>
      <c r="AW353">
        <f>IF('ALL-Students'!AW356='Master Answer Key'!$B355, 1, 0)</f>
        <v>1</v>
      </c>
      <c r="AX353">
        <f>IF('ALL-Students'!AX356='Master Answer Key'!$B355, 1, 0)</f>
        <v>1</v>
      </c>
      <c r="AY353">
        <f>IF('ALL-Students'!AY356='Master Answer Key'!$B355, 1, 0)</f>
        <v>1</v>
      </c>
      <c r="AZ353">
        <f>IF('ALL-Students'!AZ356='Master Answer Key'!$B355, 1, 0)</f>
        <v>1</v>
      </c>
      <c r="BA353">
        <f>IF('ALL-Students'!BA356='Master Answer Key'!$B355, 1, 0)</f>
        <v>1</v>
      </c>
      <c r="BB353">
        <f>IF('ALL-Students'!BB356='Master Answer Key'!$B355, 1, 0)</f>
        <v>0</v>
      </c>
      <c r="BC353">
        <f>IF('ALL-Students'!BC356='Master Answer Key'!$B355, 1, 0)</f>
        <v>1</v>
      </c>
      <c r="BD353">
        <f>IF('ALL-Students'!BD356='Master Answer Key'!$B355, 1, 0)</f>
        <v>0</v>
      </c>
      <c r="BE353">
        <f>IF('ALL-Students'!BE356='Master Answer Key'!$B355, 1, 0)</f>
        <v>0</v>
      </c>
      <c r="BF353">
        <f>IF('ALL-Students'!BF356='Master Answer Key'!$B355, 1, 0)</f>
        <v>0</v>
      </c>
      <c r="BG353">
        <f>IF('ALL-Students'!BG356='Master Answer Key'!$B355, 1, 0)</f>
        <v>0</v>
      </c>
      <c r="BH353">
        <f>IF('ALL-Students'!BH356='Master Answer Key'!$B355, 1, 0)</f>
        <v>1</v>
      </c>
      <c r="BI353">
        <f>IF('ALL-Students'!BI356='Master Answer Key'!$B355, 1, 0)</f>
        <v>1</v>
      </c>
      <c r="BJ353">
        <f>IF('ALL-Students'!BJ356='Master Answer Key'!$B355, 1, 0)</f>
        <v>1</v>
      </c>
      <c r="BK353">
        <f>IF('ALL-Students'!BK356='Master Answer Key'!$B355, 1, 0)</f>
        <v>1</v>
      </c>
      <c r="BL353">
        <f>IF('ALL-Students'!BL356='Master Answer Key'!$B355, 1, 0)</f>
        <v>1</v>
      </c>
      <c r="BM353">
        <f>IF('ALL-Students'!BM356='Master Answer Key'!$B355, 1, 0)</f>
        <v>1</v>
      </c>
      <c r="BN353">
        <f>IF('ALL-Students'!BN356='Master Answer Key'!$B355, 1, 0)</f>
        <v>1</v>
      </c>
      <c r="BO353">
        <f>IF('ALL-Students'!BO356='Master Answer Key'!$B355, 1, 0)</f>
        <v>1</v>
      </c>
      <c r="BP353">
        <f>IF('ALL-Students'!BP356='Master Answer Key'!$B355, 1, 0)</f>
        <v>1</v>
      </c>
      <c r="BQ353">
        <f>IF('ALL-Students'!BQ356='Master Answer Key'!$B355, 1, 0)</f>
        <v>0</v>
      </c>
      <c r="BR353">
        <f>IF('ALL-Students'!BR356='Master Answer Key'!$B355, 1, 0)</f>
        <v>1</v>
      </c>
      <c r="BS353">
        <f>IF('ALL-Students'!BS356='Master Answer Key'!$B355, 1, 0)</f>
        <v>1</v>
      </c>
      <c r="BT353">
        <f>IF('ALL-Students'!BT356='Master Answer Key'!$B355, 1, 0)</f>
        <v>0</v>
      </c>
      <c r="BU353">
        <f>IF('ALL-Students'!BU356='Master Answer Key'!$B355, 1, 0)</f>
        <v>1</v>
      </c>
      <c r="BV353">
        <f>IF('ALL-Students'!BV356='Master Answer Key'!$B355, 1, 0)</f>
        <v>1</v>
      </c>
      <c r="BW353">
        <f>IF('ALL-Students'!BW356='Master Answer Key'!$B355, 1, 0)</f>
        <v>1</v>
      </c>
      <c r="BX353">
        <f>IF('ALL-Students'!BX356='Master Answer Key'!$B355, 1, 0)</f>
        <v>1</v>
      </c>
      <c r="BY353">
        <f>IF('ALL-Students'!BY356='Master Answer Key'!$B355, 1, 0)</f>
        <v>1</v>
      </c>
      <c r="BZ353">
        <f>IF('ALL-Students'!BZ356='Master Answer Key'!$B355, 1, 0)</f>
        <v>1</v>
      </c>
      <c r="CA353">
        <f>IF('ALL-Students'!CA356='Master Answer Key'!$B355, 1, 0)</f>
        <v>1</v>
      </c>
      <c r="CB353">
        <f>IF('ALL-Students'!CB356='Master Answer Key'!$B355, 1, 0)</f>
        <v>0</v>
      </c>
      <c r="CC353">
        <f>IF('ALL-Students'!CC356='Master Answer Key'!$B355, 1, 0)</f>
        <v>0</v>
      </c>
    </row>
    <row r="354">
      <c r="A354" s="5" t="s">
        <v>459</v>
      </c>
      <c r="B354">
        <f>IF('ALL-Students'!B357='Master Answer Key'!$B356, 1, 0)</f>
        <v>0</v>
      </c>
      <c r="C354">
        <f>IF('ALL-Students'!C357='Master Answer Key'!$B356, 1, 0)</f>
        <v>0</v>
      </c>
      <c r="D354">
        <f>IF('ALL-Students'!D357='Master Answer Key'!$B356, 1, 0)</f>
        <v>0</v>
      </c>
      <c r="E354">
        <f>IF('ALL-Students'!E357='Master Answer Key'!$B356, 1, 0)</f>
        <v>1</v>
      </c>
      <c r="F354">
        <f>IF('ALL-Students'!F357='Master Answer Key'!$B356, 1, 0)</f>
        <v>1</v>
      </c>
      <c r="G354">
        <f>IF('ALL-Students'!G357='Master Answer Key'!$B356, 1, 0)</f>
        <v>0</v>
      </c>
      <c r="H354">
        <f>IF('ALL-Students'!H357='Master Answer Key'!$B356, 1, 0)</f>
        <v>1</v>
      </c>
      <c r="I354">
        <f>IF('ALL-Students'!I357='Master Answer Key'!$B356, 1, 0)</f>
        <v>0</v>
      </c>
      <c r="J354">
        <f>IF('ALL-Students'!J357='Master Answer Key'!$B356, 1, 0)</f>
        <v>1</v>
      </c>
      <c r="K354">
        <f>IF('ALL-Students'!K357='Master Answer Key'!$B356, 1, 0)</f>
        <v>0</v>
      </c>
      <c r="L354">
        <f>IF('ALL-Students'!L357='Master Answer Key'!$B356, 1, 0)</f>
        <v>1</v>
      </c>
      <c r="M354">
        <f>IF('ALL-Students'!M357='Master Answer Key'!$B356, 1, 0)</f>
        <v>1</v>
      </c>
      <c r="N354">
        <f>IF('ALL-Students'!N357='Master Answer Key'!$B356, 1, 0)</f>
        <v>0</v>
      </c>
      <c r="O354">
        <f>IF('ALL-Students'!O357='Master Answer Key'!$B356, 1, 0)</f>
        <v>1</v>
      </c>
      <c r="P354">
        <f>IF('ALL-Students'!P357='Master Answer Key'!$B356, 1, 0)</f>
        <v>1</v>
      </c>
      <c r="Q354">
        <f>IF('ALL-Students'!Q357='Master Answer Key'!$B356, 1, 0)</f>
        <v>0</v>
      </c>
      <c r="R354">
        <f>IF('ALL-Students'!R357='Master Answer Key'!$B356, 1, 0)</f>
        <v>1</v>
      </c>
      <c r="S354">
        <f>IF('ALL-Students'!S357='Master Answer Key'!$B356, 1, 0)</f>
        <v>0</v>
      </c>
      <c r="T354">
        <f>IF('ALL-Students'!T357='Master Answer Key'!$B356, 1, 0)</f>
        <v>1</v>
      </c>
      <c r="U354">
        <f>IF('ALL-Students'!U357='Master Answer Key'!$B356, 1, 0)</f>
        <v>1</v>
      </c>
      <c r="V354">
        <f>IF('ALL-Students'!V357='Master Answer Key'!$B356, 1, 0)</f>
        <v>1</v>
      </c>
      <c r="W354">
        <f>IF('ALL-Students'!W357='Master Answer Key'!$B356, 1, 0)</f>
        <v>0</v>
      </c>
      <c r="X354">
        <f>IF('ALL-Students'!X357='Master Answer Key'!$B356, 1, 0)</f>
        <v>0</v>
      </c>
      <c r="Y354">
        <f>IF('ALL-Students'!Y357='Master Answer Key'!$B356, 1, 0)</f>
        <v>0</v>
      </c>
      <c r="Z354">
        <f>IF('ALL-Students'!Z357='Master Answer Key'!$B356, 1, 0)</f>
        <v>0</v>
      </c>
      <c r="AA354">
        <f>IF('ALL-Students'!AA357='Master Answer Key'!$B356, 1, 0)</f>
        <v>0</v>
      </c>
      <c r="AB354">
        <f>IF('ALL-Students'!AB357='Master Answer Key'!$B356, 1, 0)</f>
        <v>0</v>
      </c>
      <c r="AC354">
        <f>IF('ALL-Students'!AC357='Master Answer Key'!$B356, 1, 0)</f>
        <v>0</v>
      </c>
      <c r="AD354">
        <f>IF('ALL-Students'!AD357='Master Answer Key'!$B356, 1, 0)</f>
        <v>0</v>
      </c>
      <c r="AE354">
        <f>IF('ALL-Students'!AE357='Master Answer Key'!$B356, 1, 0)</f>
        <v>0</v>
      </c>
      <c r="AF354">
        <f>IF('ALL-Students'!AF357='Master Answer Key'!$B356, 1, 0)</f>
        <v>0</v>
      </c>
      <c r="AG354">
        <f>IF('ALL-Students'!AG357='Master Answer Key'!$B356, 1, 0)</f>
        <v>0</v>
      </c>
      <c r="AH354">
        <f>IF('ALL-Students'!AH357='Master Answer Key'!$B356, 1, 0)</f>
        <v>0</v>
      </c>
      <c r="AI354">
        <f>IF('ALL-Students'!AI357='Master Answer Key'!$B356, 1, 0)</f>
        <v>1</v>
      </c>
      <c r="AJ354">
        <f>IF('ALL-Students'!AJ357='Master Answer Key'!$B356, 1, 0)</f>
        <v>1</v>
      </c>
      <c r="AK354">
        <f>IF('ALL-Students'!AK357='Master Answer Key'!$B356, 1, 0)</f>
        <v>0</v>
      </c>
      <c r="AL354">
        <f>IF('ALL-Students'!AL357='Master Answer Key'!$B356, 1, 0)</f>
        <v>0</v>
      </c>
      <c r="AM354">
        <f>IF('ALL-Students'!AM357='Master Answer Key'!$B356, 1, 0)</f>
        <v>1</v>
      </c>
      <c r="AN354">
        <f>IF('ALL-Students'!AN357='Master Answer Key'!$B356, 1, 0)</f>
        <v>0</v>
      </c>
      <c r="AO354">
        <f>IF('ALL-Students'!AO357='Master Answer Key'!$B356, 1, 0)</f>
        <v>1</v>
      </c>
      <c r="AP354">
        <f>IF('ALL-Students'!AP357='Master Answer Key'!$B356, 1, 0)</f>
        <v>1</v>
      </c>
      <c r="AQ354">
        <f>IF('ALL-Students'!AQ357='Master Answer Key'!$B356, 1, 0)</f>
        <v>0</v>
      </c>
      <c r="AR354">
        <f>IF('ALL-Students'!AR357='Master Answer Key'!$B356, 1, 0)</f>
        <v>1</v>
      </c>
      <c r="AS354">
        <f>IF('ALL-Students'!AS357='Master Answer Key'!$B356, 1, 0)</f>
        <v>0</v>
      </c>
      <c r="AT354">
        <f>IF('ALL-Students'!AT357='Master Answer Key'!$B356, 1, 0)</f>
        <v>1</v>
      </c>
      <c r="AU354">
        <f>IF('ALL-Students'!AU357='Master Answer Key'!$B356, 1, 0)</f>
        <v>1</v>
      </c>
      <c r="AV354">
        <f>IF('ALL-Students'!AV357='Master Answer Key'!$B356, 1, 0)</f>
        <v>0</v>
      </c>
      <c r="AW354">
        <f>IF('ALL-Students'!AW357='Master Answer Key'!$B356, 1, 0)</f>
        <v>1</v>
      </c>
      <c r="AX354">
        <f>IF('ALL-Students'!AX357='Master Answer Key'!$B356, 1, 0)</f>
        <v>1</v>
      </c>
      <c r="AY354">
        <f>IF('ALL-Students'!AY357='Master Answer Key'!$B356, 1, 0)</f>
        <v>1</v>
      </c>
      <c r="AZ354">
        <f>IF('ALL-Students'!AZ357='Master Answer Key'!$B356, 1, 0)</f>
        <v>1</v>
      </c>
      <c r="BA354">
        <f>IF('ALL-Students'!BA357='Master Answer Key'!$B356, 1, 0)</f>
        <v>1</v>
      </c>
      <c r="BB354">
        <f>IF('ALL-Students'!BB357='Master Answer Key'!$B356, 1, 0)</f>
        <v>0</v>
      </c>
      <c r="BC354">
        <f>IF('ALL-Students'!BC357='Master Answer Key'!$B356, 1, 0)</f>
        <v>1</v>
      </c>
      <c r="BD354">
        <f>IF('ALL-Students'!BD357='Master Answer Key'!$B356, 1, 0)</f>
        <v>0</v>
      </c>
      <c r="BE354">
        <f>IF('ALL-Students'!BE357='Master Answer Key'!$B356, 1, 0)</f>
        <v>1</v>
      </c>
      <c r="BF354">
        <f>IF('ALL-Students'!BF357='Master Answer Key'!$B356, 1, 0)</f>
        <v>1</v>
      </c>
      <c r="BG354">
        <f>IF('ALL-Students'!BG357='Master Answer Key'!$B356, 1, 0)</f>
        <v>1</v>
      </c>
      <c r="BH354">
        <f>IF('ALL-Students'!BH357='Master Answer Key'!$B356, 1, 0)</f>
        <v>1</v>
      </c>
      <c r="BI354">
        <f>IF('ALL-Students'!BI357='Master Answer Key'!$B356, 1, 0)</f>
        <v>1</v>
      </c>
      <c r="BJ354">
        <f>IF('ALL-Students'!BJ357='Master Answer Key'!$B356, 1, 0)</f>
        <v>1</v>
      </c>
      <c r="BK354">
        <f>IF('ALL-Students'!BK357='Master Answer Key'!$B356, 1, 0)</f>
        <v>1</v>
      </c>
      <c r="BL354">
        <f>IF('ALL-Students'!BL357='Master Answer Key'!$B356, 1, 0)</f>
        <v>1</v>
      </c>
      <c r="BM354">
        <f>IF('ALL-Students'!BM357='Master Answer Key'!$B356, 1, 0)</f>
        <v>1</v>
      </c>
      <c r="BN354">
        <f>IF('ALL-Students'!BN357='Master Answer Key'!$B356, 1, 0)</f>
        <v>1</v>
      </c>
      <c r="BO354">
        <f>IF('ALL-Students'!BO357='Master Answer Key'!$B356, 1, 0)</f>
        <v>1</v>
      </c>
      <c r="BP354">
        <f>IF('ALL-Students'!BP357='Master Answer Key'!$B356, 1, 0)</f>
        <v>1</v>
      </c>
      <c r="BQ354">
        <f>IF('ALL-Students'!BQ357='Master Answer Key'!$B356, 1, 0)</f>
        <v>1</v>
      </c>
      <c r="BR354">
        <f>IF('ALL-Students'!BR357='Master Answer Key'!$B356, 1, 0)</f>
        <v>1</v>
      </c>
      <c r="BS354">
        <f>IF('ALL-Students'!BS357='Master Answer Key'!$B356, 1, 0)</f>
        <v>1</v>
      </c>
      <c r="BT354">
        <f>IF('ALL-Students'!BT357='Master Answer Key'!$B356, 1, 0)</f>
        <v>0</v>
      </c>
      <c r="BU354">
        <f>IF('ALL-Students'!BU357='Master Answer Key'!$B356, 1, 0)</f>
        <v>1</v>
      </c>
      <c r="BV354">
        <f>IF('ALL-Students'!BV357='Master Answer Key'!$B356, 1, 0)</f>
        <v>1</v>
      </c>
      <c r="BW354">
        <f>IF('ALL-Students'!BW357='Master Answer Key'!$B356, 1, 0)</f>
        <v>1</v>
      </c>
      <c r="BX354">
        <f>IF('ALL-Students'!BX357='Master Answer Key'!$B356, 1, 0)</f>
        <v>1</v>
      </c>
      <c r="BY354">
        <f>IF('ALL-Students'!BY357='Master Answer Key'!$B356, 1, 0)</f>
        <v>1</v>
      </c>
      <c r="BZ354">
        <f>IF('ALL-Students'!BZ357='Master Answer Key'!$B356, 1, 0)</f>
        <v>1</v>
      </c>
      <c r="CA354">
        <f>IF('ALL-Students'!CA357='Master Answer Key'!$B356, 1, 0)</f>
        <v>1</v>
      </c>
      <c r="CB354">
        <f>IF('ALL-Students'!CB357='Master Answer Key'!$B356, 1, 0)</f>
        <v>1</v>
      </c>
      <c r="CC354">
        <f>IF('ALL-Students'!CC357='Master Answer Key'!$B356, 1, 0)</f>
        <v>1</v>
      </c>
    </row>
    <row r="355">
      <c r="A355" s="5" t="s">
        <v>460</v>
      </c>
      <c r="B355">
        <f>IF('ALL-Students'!B358='Master Answer Key'!$B357, 1, 0)</f>
        <v>1</v>
      </c>
      <c r="C355">
        <f>IF('ALL-Students'!C358='Master Answer Key'!$B357, 1, 0)</f>
        <v>1</v>
      </c>
      <c r="D355">
        <f>IF('ALL-Students'!D358='Master Answer Key'!$B357, 1, 0)</f>
        <v>0</v>
      </c>
      <c r="E355">
        <f>IF('ALL-Students'!E358='Master Answer Key'!$B357, 1, 0)</f>
        <v>1</v>
      </c>
      <c r="F355">
        <f>IF('ALL-Students'!F358='Master Answer Key'!$B357, 1, 0)</f>
        <v>1</v>
      </c>
      <c r="G355">
        <f>IF('ALL-Students'!G358='Master Answer Key'!$B357, 1, 0)</f>
        <v>0</v>
      </c>
      <c r="H355">
        <f>IF('ALL-Students'!H358='Master Answer Key'!$B357, 1, 0)</f>
        <v>1</v>
      </c>
      <c r="I355">
        <f>IF('ALL-Students'!I358='Master Answer Key'!$B357, 1, 0)</f>
        <v>1</v>
      </c>
      <c r="J355">
        <f>IF('ALL-Students'!J358='Master Answer Key'!$B357, 1, 0)</f>
        <v>1</v>
      </c>
      <c r="K355">
        <f>IF('ALL-Students'!K358='Master Answer Key'!$B357, 1, 0)</f>
        <v>0</v>
      </c>
      <c r="L355">
        <f>IF('ALL-Students'!L358='Master Answer Key'!$B357, 1, 0)</f>
        <v>1</v>
      </c>
      <c r="M355">
        <f>IF('ALL-Students'!M358='Master Answer Key'!$B357, 1, 0)</f>
        <v>1</v>
      </c>
      <c r="N355">
        <f>IF('ALL-Students'!N358='Master Answer Key'!$B357, 1, 0)</f>
        <v>1</v>
      </c>
      <c r="O355">
        <f>IF('ALL-Students'!O358='Master Answer Key'!$B357, 1, 0)</f>
        <v>1</v>
      </c>
      <c r="P355">
        <f>IF('ALL-Students'!P358='Master Answer Key'!$B357, 1, 0)</f>
        <v>1</v>
      </c>
      <c r="Q355">
        <f>IF('ALL-Students'!Q358='Master Answer Key'!$B357, 1, 0)</f>
        <v>1</v>
      </c>
      <c r="R355">
        <f>IF('ALL-Students'!R358='Master Answer Key'!$B357, 1, 0)</f>
        <v>0</v>
      </c>
      <c r="S355">
        <f>IF('ALL-Students'!S358='Master Answer Key'!$B357, 1, 0)</f>
        <v>0</v>
      </c>
      <c r="T355">
        <f>IF('ALL-Students'!T358='Master Answer Key'!$B357, 1, 0)</f>
        <v>0</v>
      </c>
      <c r="U355">
        <f>IF('ALL-Students'!U358='Master Answer Key'!$B357, 1, 0)</f>
        <v>1</v>
      </c>
      <c r="V355">
        <f>IF('ALL-Students'!V358='Master Answer Key'!$B357, 1, 0)</f>
        <v>1</v>
      </c>
      <c r="W355">
        <f>IF('ALL-Students'!W358='Master Answer Key'!$B357, 1, 0)</f>
        <v>0</v>
      </c>
      <c r="X355">
        <f>IF('ALL-Students'!X358='Master Answer Key'!$B357, 1, 0)</f>
        <v>0</v>
      </c>
      <c r="Y355">
        <f>IF('ALL-Students'!Y358='Master Answer Key'!$B357, 1, 0)</f>
        <v>0</v>
      </c>
      <c r="Z355">
        <f>IF('ALL-Students'!Z358='Master Answer Key'!$B357, 1, 0)</f>
        <v>0</v>
      </c>
      <c r="AA355">
        <f>IF('ALL-Students'!AA358='Master Answer Key'!$B357, 1, 0)</f>
        <v>1</v>
      </c>
      <c r="AB355">
        <f>IF('ALL-Students'!AB358='Master Answer Key'!$B357, 1, 0)</f>
        <v>1</v>
      </c>
      <c r="AC355">
        <f>IF('ALL-Students'!AC358='Master Answer Key'!$B357, 1, 0)</f>
        <v>0</v>
      </c>
      <c r="AD355">
        <f>IF('ALL-Students'!AD358='Master Answer Key'!$B357, 1, 0)</f>
        <v>1</v>
      </c>
      <c r="AE355">
        <f>IF('ALL-Students'!AE358='Master Answer Key'!$B357, 1, 0)</f>
        <v>0</v>
      </c>
      <c r="AF355">
        <f>IF('ALL-Students'!AF358='Master Answer Key'!$B357, 1, 0)</f>
        <v>0</v>
      </c>
      <c r="AG355">
        <f>IF('ALL-Students'!AG358='Master Answer Key'!$B357, 1, 0)</f>
        <v>1</v>
      </c>
      <c r="AH355">
        <f>IF('ALL-Students'!AH358='Master Answer Key'!$B357, 1, 0)</f>
        <v>1</v>
      </c>
      <c r="AI355">
        <f>IF('ALL-Students'!AI358='Master Answer Key'!$B357, 1, 0)</f>
        <v>1</v>
      </c>
      <c r="AJ355">
        <f>IF('ALL-Students'!AJ358='Master Answer Key'!$B357, 1, 0)</f>
        <v>1</v>
      </c>
      <c r="AK355">
        <f>IF('ALL-Students'!AK358='Master Answer Key'!$B357, 1, 0)</f>
        <v>1</v>
      </c>
      <c r="AL355">
        <f>IF('ALL-Students'!AL358='Master Answer Key'!$B357, 1, 0)</f>
        <v>0</v>
      </c>
      <c r="AM355">
        <f>IF('ALL-Students'!AM358='Master Answer Key'!$B357, 1, 0)</f>
        <v>0</v>
      </c>
      <c r="AN355">
        <f>IF('ALL-Students'!AN358='Master Answer Key'!$B357, 1, 0)</f>
        <v>0</v>
      </c>
      <c r="AO355">
        <f>IF('ALL-Students'!AO358='Master Answer Key'!$B357, 1, 0)</f>
        <v>1</v>
      </c>
      <c r="AP355">
        <f>IF('ALL-Students'!AP358='Master Answer Key'!$B357, 1, 0)</f>
        <v>1</v>
      </c>
      <c r="AQ355">
        <f>IF('ALL-Students'!AQ358='Master Answer Key'!$B357, 1, 0)</f>
        <v>1</v>
      </c>
      <c r="AR355">
        <f>IF('ALL-Students'!AR358='Master Answer Key'!$B357, 1, 0)</f>
        <v>1</v>
      </c>
      <c r="AS355">
        <f>IF('ALL-Students'!AS358='Master Answer Key'!$B357, 1, 0)</f>
        <v>0</v>
      </c>
      <c r="AT355">
        <f>IF('ALL-Students'!AT358='Master Answer Key'!$B357, 1, 0)</f>
        <v>0</v>
      </c>
      <c r="AU355">
        <f>IF('ALL-Students'!AU358='Master Answer Key'!$B357, 1, 0)</f>
        <v>1</v>
      </c>
      <c r="AV355">
        <f>IF('ALL-Students'!AV358='Master Answer Key'!$B357, 1, 0)</f>
        <v>0</v>
      </c>
      <c r="AW355">
        <f>IF('ALL-Students'!AW358='Master Answer Key'!$B357, 1, 0)</f>
        <v>1</v>
      </c>
      <c r="AX355">
        <f>IF('ALL-Students'!AX358='Master Answer Key'!$B357, 1, 0)</f>
        <v>1</v>
      </c>
      <c r="AY355">
        <f>IF('ALL-Students'!AY358='Master Answer Key'!$B357, 1, 0)</f>
        <v>0</v>
      </c>
      <c r="AZ355">
        <f>IF('ALL-Students'!AZ358='Master Answer Key'!$B357, 1, 0)</f>
        <v>1</v>
      </c>
      <c r="BA355">
        <f>IF('ALL-Students'!BA358='Master Answer Key'!$B357, 1, 0)</f>
        <v>1</v>
      </c>
      <c r="BB355">
        <f>IF('ALL-Students'!BB358='Master Answer Key'!$B357, 1, 0)</f>
        <v>0</v>
      </c>
      <c r="BC355">
        <f>IF('ALL-Students'!BC358='Master Answer Key'!$B357, 1, 0)</f>
        <v>1</v>
      </c>
      <c r="BD355">
        <f>IF('ALL-Students'!BD358='Master Answer Key'!$B357, 1, 0)</f>
        <v>0</v>
      </c>
      <c r="BE355">
        <f>IF('ALL-Students'!BE358='Master Answer Key'!$B357, 1, 0)</f>
        <v>1</v>
      </c>
      <c r="BF355">
        <f>IF('ALL-Students'!BF358='Master Answer Key'!$B357, 1, 0)</f>
        <v>1</v>
      </c>
      <c r="BG355">
        <f>IF('ALL-Students'!BG358='Master Answer Key'!$B357, 1, 0)</f>
        <v>1</v>
      </c>
      <c r="BH355">
        <f>IF('ALL-Students'!BH358='Master Answer Key'!$B357, 1, 0)</f>
        <v>1</v>
      </c>
      <c r="BI355">
        <f>IF('ALL-Students'!BI358='Master Answer Key'!$B357, 1, 0)</f>
        <v>1</v>
      </c>
      <c r="BJ355">
        <f>IF('ALL-Students'!BJ358='Master Answer Key'!$B357, 1, 0)</f>
        <v>0</v>
      </c>
      <c r="BK355">
        <f>IF('ALL-Students'!BK358='Master Answer Key'!$B357, 1, 0)</f>
        <v>1</v>
      </c>
      <c r="BL355">
        <f>IF('ALL-Students'!BL358='Master Answer Key'!$B357, 1, 0)</f>
        <v>1</v>
      </c>
      <c r="BM355">
        <f>IF('ALL-Students'!BM358='Master Answer Key'!$B357, 1, 0)</f>
        <v>1</v>
      </c>
      <c r="BN355">
        <f>IF('ALL-Students'!BN358='Master Answer Key'!$B357, 1, 0)</f>
        <v>1</v>
      </c>
      <c r="BO355">
        <f>IF('ALL-Students'!BO358='Master Answer Key'!$B357, 1, 0)</f>
        <v>0</v>
      </c>
      <c r="BP355">
        <f>IF('ALL-Students'!BP358='Master Answer Key'!$B357, 1, 0)</f>
        <v>1</v>
      </c>
      <c r="BQ355">
        <f>IF('ALL-Students'!BQ358='Master Answer Key'!$B357, 1, 0)</f>
        <v>1</v>
      </c>
      <c r="BR355">
        <f>IF('ALL-Students'!BR358='Master Answer Key'!$B357, 1, 0)</f>
        <v>0</v>
      </c>
      <c r="BS355">
        <f>IF('ALL-Students'!BS358='Master Answer Key'!$B357, 1, 0)</f>
        <v>1</v>
      </c>
      <c r="BT355">
        <f>IF('ALL-Students'!BT358='Master Answer Key'!$B357, 1, 0)</f>
        <v>1</v>
      </c>
      <c r="BU355">
        <f>IF('ALL-Students'!BU358='Master Answer Key'!$B357, 1, 0)</f>
        <v>1</v>
      </c>
      <c r="BV355">
        <f>IF('ALL-Students'!BV358='Master Answer Key'!$B357, 1, 0)</f>
        <v>1</v>
      </c>
      <c r="BW355">
        <f>IF('ALL-Students'!BW358='Master Answer Key'!$B357, 1, 0)</f>
        <v>1</v>
      </c>
      <c r="BX355">
        <f>IF('ALL-Students'!BX358='Master Answer Key'!$B357, 1, 0)</f>
        <v>1</v>
      </c>
      <c r="BY355">
        <f>IF('ALL-Students'!BY358='Master Answer Key'!$B357, 1, 0)</f>
        <v>1</v>
      </c>
      <c r="BZ355">
        <f>IF('ALL-Students'!BZ358='Master Answer Key'!$B357, 1, 0)</f>
        <v>1</v>
      </c>
      <c r="CA355">
        <f>IF('ALL-Students'!CA358='Master Answer Key'!$B357, 1, 0)</f>
        <v>1</v>
      </c>
      <c r="CB355">
        <f>IF('ALL-Students'!CB358='Master Answer Key'!$B357, 1, 0)</f>
        <v>1</v>
      </c>
      <c r="CC355">
        <f>IF('ALL-Students'!CC358='Master Answer Key'!$B357, 1, 0)</f>
        <v>1</v>
      </c>
    </row>
    <row r="356">
      <c r="A356" s="5" t="s">
        <v>461</v>
      </c>
      <c r="B356">
        <f>IF('ALL-Students'!B359='Master Answer Key'!$B358, 1, 0)</f>
        <v>1</v>
      </c>
      <c r="C356">
        <f>IF('ALL-Students'!C359='Master Answer Key'!$B358, 1, 0)</f>
        <v>1</v>
      </c>
      <c r="D356">
        <f>IF('ALL-Students'!D359='Master Answer Key'!$B358, 1, 0)</f>
        <v>0</v>
      </c>
      <c r="E356">
        <f>IF('ALL-Students'!E359='Master Answer Key'!$B358, 1, 0)</f>
        <v>1</v>
      </c>
      <c r="F356">
        <f>IF('ALL-Students'!F359='Master Answer Key'!$B358, 1, 0)</f>
        <v>1</v>
      </c>
      <c r="G356">
        <f>IF('ALL-Students'!G359='Master Answer Key'!$B358, 1, 0)</f>
        <v>0</v>
      </c>
      <c r="H356">
        <f>IF('ALL-Students'!H359='Master Answer Key'!$B358, 1, 0)</f>
        <v>0</v>
      </c>
      <c r="I356">
        <f>IF('ALL-Students'!I359='Master Answer Key'!$B358, 1, 0)</f>
        <v>0</v>
      </c>
      <c r="J356">
        <f>IF('ALL-Students'!J359='Master Answer Key'!$B358, 1, 0)</f>
        <v>1</v>
      </c>
      <c r="K356">
        <f>IF('ALL-Students'!K359='Master Answer Key'!$B358, 1, 0)</f>
        <v>1</v>
      </c>
      <c r="L356">
        <f>IF('ALL-Students'!L359='Master Answer Key'!$B358, 1, 0)</f>
        <v>1</v>
      </c>
      <c r="M356">
        <f>IF('ALL-Students'!M359='Master Answer Key'!$B358, 1, 0)</f>
        <v>0</v>
      </c>
      <c r="N356">
        <f>IF('ALL-Students'!N359='Master Answer Key'!$B358, 1, 0)</f>
        <v>1</v>
      </c>
      <c r="O356">
        <f>IF('ALL-Students'!O359='Master Answer Key'!$B358, 1, 0)</f>
        <v>1</v>
      </c>
      <c r="P356">
        <f>IF('ALL-Students'!P359='Master Answer Key'!$B358, 1, 0)</f>
        <v>0</v>
      </c>
      <c r="Q356">
        <f>IF('ALL-Students'!Q359='Master Answer Key'!$B358, 1, 0)</f>
        <v>0</v>
      </c>
      <c r="R356">
        <f>IF('ALL-Students'!R359='Master Answer Key'!$B358, 1, 0)</f>
        <v>1</v>
      </c>
      <c r="S356">
        <f>IF('ALL-Students'!S359='Master Answer Key'!$B358, 1, 0)</f>
        <v>0</v>
      </c>
      <c r="T356">
        <f>IF('ALL-Students'!T359='Master Answer Key'!$B358, 1, 0)</f>
        <v>1</v>
      </c>
      <c r="U356">
        <f>IF('ALL-Students'!U359='Master Answer Key'!$B358, 1, 0)</f>
        <v>1</v>
      </c>
      <c r="V356">
        <f>IF('ALL-Students'!V359='Master Answer Key'!$B358, 1, 0)</f>
        <v>1</v>
      </c>
      <c r="W356">
        <f>IF('ALL-Students'!W359='Master Answer Key'!$B358, 1, 0)</f>
        <v>0</v>
      </c>
      <c r="X356">
        <f>IF('ALL-Students'!X359='Master Answer Key'!$B358, 1, 0)</f>
        <v>0</v>
      </c>
      <c r="Y356">
        <f>IF('ALL-Students'!Y359='Master Answer Key'!$B358, 1, 0)</f>
        <v>0</v>
      </c>
      <c r="Z356">
        <f>IF('ALL-Students'!Z359='Master Answer Key'!$B358, 1, 0)</f>
        <v>0</v>
      </c>
      <c r="AA356">
        <f>IF('ALL-Students'!AA359='Master Answer Key'!$B358, 1, 0)</f>
        <v>1</v>
      </c>
      <c r="AB356">
        <f>IF('ALL-Students'!AB359='Master Answer Key'!$B358, 1, 0)</f>
        <v>1</v>
      </c>
      <c r="AC356">
        <f>IF('ALL-Students'!AC359='Master Answer Key'!$B358, 1, 0)</f>
        <v>0</v>
      </c>
      <c r="AD356">
        <f>IF('ALL-Students'!AD359='Master Answer Key'!$B358, 1, 0)</f>
        <v>1</v>
      </c>
      <c r="AE356">
        <f>IF('ALL-Students'!AE359='Master Answer Key'!$B358, 1, 0)</f>
        <v>0</v>
      </c>
      <c r="AF356">
        <f>IF('ALL-Students'!AF359='Master Answer Key'!$B358, 1, 0)</f>
        <v>0</v>
      </c>
      <c r="AG356">
        <f>IF('ALL-Students'!AG359='Master Answer Key'!$B358, 1, 0)</f>
        <v>1</v>
      </c>
      <c r="AH356">
        <f>IF('ALL-Students'!AH359='Master Answer Key'!$B358, 1, 0)</f>
        <v>0</v>
      </c>
      <c r="AI356">
        <f>IF('ALL-Students'!AI359='Master Answer Key'!$B358, 1, 0)</f>
        <v>1</v>
      </c>
      <c r="AJ356">
        <f>IF('ALL-Students'!AJ359='Master Answer Key'!$B358, 1, 0)</f>
        <v>0</v>
      </c>
      <c r="AK356">
        <f>IF('ALL-Students'!AK359='Master Answer Key'!$B358, 1, 0)</f>
        <v>0</v>
      </c>
      <c r="AL356">
        <f>IF('ALL-Students'!AL359='Master Answer Key'!$B358, 1, 0)</f>
        <v>0</v>
      </c>
      <c r="AM356">
        <f>IF('ALL-Students'!AM359='Master Answer Key'!$B358, 1, 0)</f>
        <v>0</v>
      </c>
      <c r="AN356">
        <f>IF('ALL-Students'!AN359='Master Answer Key'!$B358, 1, 0)</f>
        <v>0</v>
      </c>
      <c r="AO356">
        <f>IF('ALL-Students'!AO359='Master Answer Key'!$B358, 1, 0)</f>
        <v>1</v>
      </c>
      <c r="AP356">
        <f>IF('ALL-Students'!AP359='Master Answer Key'!$B358, 1, 0)</f>
        <v>1</v>
      </c>
      <c r="AQ356">
        <f>IF('ALL-Students'!AQ359='Master Answer Key'!$B358, 1, 0)</f>
        <v>1</v>
      </c>
      <c r="AR356">
        <f>IF('ALL-Students'!AR359='Master Answer Key'!$B358, 1, 0)</f>
        <v>1</v>
      </c>
      <c r="AS356">
        <f>IF('ALL-Students'!AS359='Master Answer Key'!$B358, 1, 0)</f>
        <v>0</v>
      </c>
      <c r="AT356">
        <f>IF('ALL-Students'!AT359='Master Answer Key'!$B358, 1, 0)</f>
        <v>1</v>
      </c>
      <c r="AU356">
        <f>IF('ALL-Students'!AU359='Master Answer Key'!$B358, 1, 0)</f>
        <v>1</v>
      </c>
      <c r="AV356">
        <f>IF('ALL-Students'!AV359='Master Answer Key'!$B358, 1, 0)</f>
        <v>0</v>
      </c>
      <c r="AW356">
        <f>IF('ALL-Students'!AW359='Master Answer Key'!$B358, 1, 0)</f>
        <v>1</v>
      </c>
      <c r="AX356">
        <f>IF('ALL-Students'!AX359='Master Answer Key'!$B358, 1, 0)</f>
        <v>1</v>
      </c>
      <c r="AY356">
        <f>IF('ALL-Students'!AY359='Master Answer Key'!$B358, 1, 0)</f>
        <v>1</v>
      </c>
      <c r="AZ356">
        <f>IF('ALL-Students'!AZ359='Master Answer Key'!$B358, 1, 0)</f>
        <v>0</v>
      </c>
      <c r="BA356">
        <f>IF('ALL-Students'!BA359='Master Answer Key'!$B358, 1, 0)</f>
        <v>0</v>
      </c>
      <c r="BB356">
        <f>IF('ALL-Students'!BB359='Master Answer Key'!$B358, 1, 0)</f>
        <v>0</v>
      </c>
      <c r="BC356">
        <f>IF('ALL-Students'!BC359='Master Answer Key'!$B358, 1, 0)</f>
        <v>1</v>
      </c>
      <c r="BD356">
        <f>IF('ALL-Students'!BD359='Master Answer Key'!$B358, 1, 0)</f>
        <v>1</v>
      </c>
      <c r="BE356">
        <f>IF('ALL-Students'!BE359='Master Answer Key'!$B358, 1, 0)</f>
        <v>0</v>
      </c>
      <c r="BF356">
        <f>IF('ALL-Students'!BF359='Master Answer Key'!$B358, 1, 0)</f>
        <v>1</v>
      </c>
      <c r="BG356">
        <f>IF('ALL-Students'!BG359='Master Answer Key'!$B358, 1, 0)</f>
        <v>1</v>
      </c>
      <c r="BH356">
        <f>IF('ALL-Students'!BH359='Master Answer Key'!$B358, 1, 0)</f>
        <v>1</v>
      </c>
      <c r="BI356">
        <f>IF('ALL-Students'!BI359='Master Answer Key'!$B358, 1, 0)</f>
        <v>1</v>
      </c>
      <c r="BJ356">
        <f>IF('ALL-Students'!BJ359='Master Answer Key'!$B358, 1, 0)</f>
        <v>1</v>
      </c>
      <c r="BK356">
        <f>IF('ALL-Students'!BK359='Master Answer Key'!$B358, 1, 0)</f>
        <v>1</v>
      </c>
      <c r="BL356">
        <f>IF('ALL-Students'!BL359='Master Answer Key'!$B358, 1, 0)</f>
        <v>1</v>
      </c>
      <c r="BM356">
        <f>IF('ALL-Students'!BM359='Master Answer Key'!$B358, 1, 0)</f>
        <v>1</v>
      </c>
      <c r="BN356">
        <f>IF('ALL-Students'!BN359='Master Answer Key'!$B358, 1, 0)</f>
        <v>1</v>
      </c>
      <c r="BO356">
        <f>IF('ALL-Students'!BO359='Master Answer Key'!$B358, 1, 0)</f>
        <v>1</v>
      </c>
      <c r="BP356">
        <f>IF('ALL-Students'!BP359='Master Answer Key'!$B358, 1, 0)</f>
        <v>1</v>
      </c>
      <c r="BQ356">
        <f>IF('ALL-Students'!BQ359='Master Answer Key'!$B358, 1, 0)</f>
        <v>1</v>
      </c>
      <c r="BR356">
        <f>IF('ALL-Students'!BR359='Master Answer Key'!$B358, 1, 0)</f>
        <v>1</v>
      </c>
      <c r="BS356">
        <f>IF('ALL-Students'!BS359='Master Answer Key'!$B358, 1, 0)</f>
        <v>1</v>
      </c>
      <c r="BT356">
        <f>IF('ALL-Students'!BT359='Master Answer Key'!$B358, 1, 0)</f>
        <v>0</v>
      </c>
      <c r="BU356">
        <f>IF('ALL-Students'!BU359='Master Answer Key'!$B358, 1, 0)</f>
        <v>1</v>
      </c>
      <c r="BV356">
        <f>IF('ALL-Students'!BV359='Master Answer Key'!$B358, 1, 0)</f>
        <v>1</v>
      </c>
      <c r="BW356">
        <f>IF('ALL-Students'!BW359='Master Answer Key'!$B358, 1, 0)</f>
        <v>0</v>
      </c>
      <c r="BX356">
        <f>IF('ALL-Students'!BX359='Master Answer Key'!$B358, 1, 0)</f>
        <v>1</v>
      </c>
      <c r="BY356">
        <f>IF('ALL-Students'!BY359='Master Answer Key'!$B358, 1, 0)</f>
        <v>1</v>
      </c>
      <c r="BZ356">
        <f>IF('ALL-Students'!BZ359='Master Answer Key'!$B358, 1, 0)</f>
        <v>1</v>
      </c>
      <c r="CA356">
        <f>IF('ALL-Students'!CA359='Master Answer Key'!$B358, 1, 0)</f>
        <v>1</v>
      </c>
      <c r="CB356">
        <f>IF('ALL-Students'!CB359='Master Answer Key'!$B358, 1, 0)</f>
        <v>1</v>
      </c>
      <c r="CC356">
        <f>IF('ALL-Students'!CC359='Master Answer Key'!$B358, 1, 0)</f>
        <v>1</v>
      </c>
    </row>
    <row r="357">
      <c r="A357" s="5" t="s">
        <v>462</v>
      </c>
      <c r="B357">
        <f>IF('ALL-Students'!B360='Master Answer Key'!$B359, 1, 0)</f>
        <v>1</v>
      </c>
      <c r="C357">
        <f>IF('ALL-Students'!C360='Master Answer Key'!$B359, 1, 0)</f>
        <v>0</v>
      </c>
      <c r="D357">
        <f>IF('ALL-Students'!D360='Master Answer Key'!$B359, 1, 0)</f>
        <v>1</v>
      </c>
      <c r="E357">
        <f>IF('ALL-Students'!E360='Master Answer Key'!$B359, 1, 0)</f>
        <v>1</v>
      </c>
      <c r="F357">
        <f>IF('ALL-Students'!F360='Master Answer Key'!$B359, 1, 0)</f>
        <v>1</v>
      </c>
      <c r="G357">
        <f>IF('ALL-Students'!G360='Master Answer Key'!$B359, 1, 0)</f>
        <v>0</v>
      </c>
      <c r="H357">
        <f>IF('ALL-Students'!H360='Master Answer Key'!$B359, 1, 0)</f>
        <v>1</v>
      </c>
      <c r="I357">
        <f>IF('ALL-Students'!I360='Master Answer Key'!$B359, 1, 0)</f>
        <v>1</v>
      </c>
      <c r="J357">
        <f>IF('ALL-Students'!J360='Master Answer Key'!$B359, 1, 0)</f>
        <v>1</v>
      </c>
      <c r="K357">
        <f>IF('ALL-Students'!K360='Master Answer Key'!$B359, 1, 0)</f>
        <v>1</v>
      </c>
      <c r="L357">
        <f>IF('ALL-Students'!L360='Master Answer Key'!$B359, 1, 0)</f>
        <v>1</v>
      </c>
      <c r="M357">
        <f>IF('ALL-Students'!M360='Master Answer Key'!$B359, 1, 0)</f>
        <v>1</v>
      </c>
      <c r="N357">
        <f>IF('ALL-Students'!N360='Master Answer Key'!$B359, 1, 0)</f>
        <v>1</v>
      </c>
      <c r="O357">
        <f>IF('ALL-Students'!O360='Master Answer Key'!$B359, 1, 0)</f>
        <v>1</v>
      </c>
      <c r="P357">
        <f>IF('ALL-Students'!P360='Master Answer Key'!$B359, 1, 0)</f>
        <v>1</v>
      </c>
      <c r="Q357">
        <f>IF('ALL-Students'!Q360='Master Answer Key'!$B359, 1, 0)</f>
        <v>1</v>
      </c>
      <c r="R357">
        <f>IF('ALL-Students'!R360='Master Answer Key'!$B359, 1, 0)</f>
        <v>1</v>
      </c>
      <c r="S357">
        <f>IF('ALL-Students'!S360='Master Answer Key'!$B359, 1, 0)</f>
        <v>0</v>
      </c>
      <c r="T357">
        <f>IF('ALL-Students'!T360='Master Answer Key'!$B359, 1, 0)</f>
        <v>0</v>
      </c>
      <c r="U357">
        <f>IF('ALL-Students'!U360='Master Answer Key'!$B359, 1, 0)</f>
        <v>1</v>
      </c>
      <c r="V357">
        <f>IF('ALL-Students'!V360='Master Answer Key'!$B359, 1, 0)</f>
        <v>1</v>
      </c>
      <c r="W357">
        <f>IF('ALL-Students'!W360='Master Answer Key'!$B359, 1, 0)</f>
        <v>0</v>
      </c>
      <c r="X357">
        <f>IF('ALL-Students'!X360='Master Answer Key'!$B359, 1, 0)</f>
        <v>1</v>
      </c>
      <c r="Y357">
        <f>IF('ALL-Students'!Y360='Master Answer Key'!$B359, 1, 0)</f>
        <v>0</v>
      </c>
      <c r="Z357">
        <f>IF('ALL-Students'!Z360='Master Answer Key'!$B359, 1, 0)</f>
        <v>0</v>
      </c>
      <c r="AA357">
        <f>IF('ALL-Students'!AA360='Master Answer Key'!$B359, 1, 0)</f>
        <v>1</v>
      </c>
      <c r="AB357">
        <f>IF('ALL-Students'!AB360='Master Answer Key'!$B359, 1, 0)</f>
        <v>1</v>
      </c>
      <c r="AC357">
        <f>IF('ALL-Students'!AC360='Master Answer Key'!$B359, 1, 0)</f>
        <v>0</v>
      </c>
      <c r="AD357">
        <f>IF('ALL-Students'!AD360='Master Answer Key'!$B359, 1, 0)</f>
        <v>1</v>
      </c>
      <c r="AE357">
        <f>IF('ALL-Students'!AE360='Master Answer Key'!$B359, 1, 0)</f>
        <v>1</v>
      </c>
      <c r="AF357">
        <f>IF('ALL-Students'!AF360='Master Answer Key'!$B359, 1, 0)</f>
        <v>1</v>
      </c>
      <c r="AG357">
        <f>IF('ALL-Students'!AG360='Master Answer Key'!$B359, 1, 0)</f>
        <v>1</v>
      </c>
      <c r="AH357">
        <f>IF('ALL-Students'!AH360='Master Answer Key'!$B359, 1, 0)</f>
        <v>0</v>
      </c>
      <c r="AI357">
        <f>IF('ALL-Students'!AI360='Master Answer Key'!$B359, 1, 0)</f>
        <v>0</v>
      </c>
      <c r="AJ357">
        <f>IF('ALL-Students'!AJ360='Master Answer Key'!$B359, 1, 0)</f>
        <v>1</v>
      </c>
      <c r="AK357">
        <f>IF('ALL-Students'!AK360='Master Answer Key'!$B359, 1, 0)</f>
        <v>1</v>
      </c>
      <c r="AL357">
        <f>IF('ALL-Students'!AL360='Master Answer Key'!$B359, 1, 0)</f>
        <v>1</v>
      </c>
      <c r="AM357">
        <f>IF('ALL-Students'!AM360='Master Answer Key'!$B359, 1, 0)</f>
        <v>0</v>
      </c>
      <c r="AN357">
        <f>IF('ALL-Students'!AN360='Master Answer Key'!$B359, 1, 0)</f>
        <v>0</v>
      </c>
      <c r="AO357">
        <f>IF('ALL-Students'!AO360='Master Answer Key'!$B359, 1, 0)</f>
        <v>1</v>
      </c>
      <c r="AP357">
        <f>IF('ALL-Students'!AP360='Master Answer Key'!$B359, 1, 0)</f>
        <v>1</v>
      </c>
      <c r="AQ357">
        <f>IF('ALL-Students'!AQ360='Master Answer Key'!$B359, 1, 0)</f>
        <v>1</v>
      </c>
      <c r="AR357">
        <f>IF('ALL-Students'!AR360='Master Answer Key'!$B359, 1, 0)</f>
        <v>1</v>
      </c>
      <c r="AS357">
        <f>IF('ALL-Students'!AS360='Master Answer Key'!$B359, 1, 0)</f>
        <v>0</v>
      </c>
      <c r="AT357">
        <f>IF('ALL-Students'!AT360='Master Answer Key'!$B359, 1, 0)</f>
        <v>1</v>
      </c>
      <c r="AU357">
        <f>IF('ALL-Students'!AU360='Master Answer Key'!$B359, 1, 0)</f>
        <v>1</v>
      </c>
      <c r="AV357">
        <f>IF('ALL-Students'!AV360='Master Answer Key'!$B359, 1, 0)</f>
        <v>0</v>
      </c>
      <c r="AW357">
        <f>IF('ALL-Students'!AW360='Master Answer Key'!$B359, 1, 0)</f>
        <v>1</v>
      </c>
      <c r="AX357">
        <f>IF('ALL-Students'!AX360='Master Answer Key'!$B359, 1, 0)</f>
        <v>1</v>
      </c>
      <c r="AY357">
        <f>IF('ALL-Students'!AY360='Master Answer Key'!$B359, 1, 0)</f>
        <v>0</v>
      </c>
      <c r="AZ357">
        <f>IF('ALL-Students'!AZ360='Master Answer Key'!$B359, 1, 0)</f>
        <v>1</v>
      </c>
      <c r="BA357">
        <f>IF('ALL-Students'!BA360='Master Answer Key'!$B359, 1, 0)</f>
        <v>1</v>
      </c>
      <c r="BB357">
        <f>IF('ALL-Students'!BB360='Master Answer Key'!$B359, 1, 0)</f>
        <v>1</v>
      </c>
      <c r="BC357">
        <f>IF('ALL-Students'!BC360='Master Answer Key'!$B359, 1, 0)</f>
        <v>1</v>
      </c>
      <c r="BD357">
        <f>IF('ALL-Students'!BD360='Master Answer Key'!$B359, 1, 0)</f>
        <v>1</v>
      </c>
      <c r="BE357">
        <f>IF('ALL-Students'!BE360='Master Answer Key'!$B359, 1, 0)</f>
        <v>1</v>
      </c>
      <c r="BF357">
        <f>IF('ALL-Students'!BF360='Master Answer Key'!$B359, 1, 0)</f>
        <v>1</v>
      </c>
      <c r="BG357">
        <f>IF('ALL-Students'!BG360='Master Answer Key'!$B359, 1, 0)</f>
        <v>1</v>
      </c>
      <c r="BH357">
        <f>IF('ALL-Students'!BH360='Master Answer Key'!$B359, 1, 0)</f>
        <v>1</v>
      </c>
      <c r="BI357">
        <f>IF('ALL-Students'!BI360='Master Answer Key'!$B359, 1, 0)</f>
        <v>1</v>
      </c>
      <c r="BJ357">
        <f>IF('ALL-Students'!BJ360='Master Answer Key'!$B359, 1, 0)</f>
        <v>1</v>
      </c>
      <c r="BK357">
        <f>IF('ALL-Students'!BK360='Master Answer Key'!$B359, 1, 0)</f>
        <v>1</v>
      </c>
      <c r="BL357">
        <f>IF('ALL-Students'!BL360='Master Answer Key'!$B359, 1, 0)</f>
        <v>1</v>
      </c>
      <c r="BM357">
        <f>IF('ALL-Students'!BM360='Master Answer Key'!$B359, 1, 0)</f>
        <v>1</v>
      </c>
      <c r="BN357">
        <f>IF('ALL-Students'!BN360='Master Answer Key'!$B359, 1, 0)</f>
        <v>1</v>
      </c>
      <c r="BO357">
        <f>IF('ALL-Students'!BO360='Master Answer Key'!$B359, 1, 0)</f>
        <v>1</v>
      </c>
      <c r="BP357">
        <f>IF('ALL-Students'!BP360='Master Answer Key'!$B359, 1, 0)</f>
        <v>1</v>
      </c>
      <c r="BQ357">
        <f>IF('ALL-Students'!BQ360='Master Answer Key'!$B359, 1, 0)</f>
        <v>1</v>
      </c>
      <c r="BR357">
        <f>IF('ALL-Students'!BR360='Master Answer Key'!$B359, 1, 0)</f>
        <v>1</v>
      </c>
      <c r="BS357">
        <f>IF('ALL-Students'!BS360='Master Answer Key'!$B359, 1, 0)</f>
        <v>1</v>
      </c>
      <c r="BT357">
        <f>IF('ALL-Students'!BT360='Master Answer Key'!$B359, 1, 0)</f>
        <v>1</v>
      </c>
      <c r="BU357">
        <f>IF('ALL-Students'!BU360='Master Answer Key'!$B359, 1, 0)</f>
        <v>1</v>
      </c>
      <c r="BV357">
        <f>IF('ALL-Students'!BV360='Master Answer Key'!$B359, 1, 0)</f>
        <v>1</v>
      </c>
      <c r="BW357">
        <f>IF('ALL-Students'!BW360='Master Answer Key'!$B359, 1, 0)</f>
        <v>0</v>
      </c>
      <c r="BX357">
        <f>IF('ALL-Students'!BX360='Master Answer Key'!$B359, 1, 0)</f>
        <v>1</v>
      </c>
      <c r="BY357">
        <f>IF('ALL-Students'!BY360='Master Answer Key'!$B359, 1, 0)</f>
        <v>1</v>
      </c>
      <c r="BZ357">
        <f>IF('ALL-Students'!BZ360='Master Answer Key'!$B359, 1, 0)</f>
        <v>1</v>
      </c>
      <c r="CA357">
        <f>IF('ALL-Students'!CA360='Master Answer Key'!$B359, 1, 0)</f>
        <v>1</v>
      </c>
      <c r="CB357">
        <f>IF('ALL-Students'!CB360='Master Answer Key'!$B359, 1, 0)</f>
        <v>1</v>
      </c>
      <c r="CC357">
        <f>IF('ALL-Students'!CC360='Master Answer Key'!$B359, 1, 0)</f>
        <v>1</v>
      </c>
    </row>
    <row r="358">
      <c r="A358" s="5" t="s">
        <v>463</v>
      </c>
      <c r="B358">
        <f>IF('ALL-Students'!B361='Master Answer Key'!$B360, 1, 0)</f>
        <v>1</v>
      </c>
      <c r="C358">
        <f>IF('ALL-Students'!C361='Master Answer Key'!$B360, 1, 0)</f>
        <v>1</v>
      </c>
      <c r="D358">
        <f>IF('ALL-Students'!D361='Master Answer Key'!$B360, 1, 0)</f>
        <v>1</v>
      </c>
      <c r="E358">
        <f>IF('ALL-Students'!E361='Master Answer Key'!$B360, 1, 0)</f>
        <v>1</v>
      </c>
      <c r="F358">
        <f>IF('ALL-Students'!F361='Master Answer Key'!$B360, 1, 0)</f>
        <v>1</v>
      </c>
      <c r="G358">
        <f>IF('ALL-Students'!G361='Master Answer Key'!$B360, 1, 0)</f>
        <v>0</v>
      </c>
      <c r="H358">
        <f>IF('ALL-Students'!H361='Master Answer Key'!$B360, 1, 0)</f>
        <v>1</v>
      </c>
      <c r="I358">
        <f>IF('ALL-Students'!I361='Master Answer Key'!$B360, 1, 0)</f>
        <v>1</v>
      </c>
      <c r="J358">
        <f>IF('ALL-Students'!J361='Master Answer Key'!$B360, 1, 0)</f>
        <v>0</v>
      </c>
      <c r="K358">
        <f>IF('ALL-Students'!K361='Master Answer Key'!$B360, 1, 0)</f>
        <v>0</v>
      </c>
      <c r="L358">
        <f>IF('ALL-Students'!L361='Master Answer Key'!$B360, 1, 0)</f>
        <v>1</v>
      </c>
      <c r="M358">
        <f>IF('ALL-Students'!M361='Master Answer Key'!$B360, 1, 0)</f>
        <v>0</v>
      </c>
      <c r="N358">
        <f>IF('ALL-Students'!N361='Master Answer Key'!$B360, 1, 0)</f>
        <v>0</v>
      </c>
      <c r="O358">
        <f>IF('ALL-Students'!O361='Master Answer Key'!$B360, 1, 0)</f>
        <v>0</v>
      </c>
      <c r="P358">
        <f>IF('ALL-Students'!P361='Master Answer Key'!$B360, 1, 0)</f>
        <v>1</v>
      </c>
      <c r="Q358">
        <f>IF('ALL-Students'!Q361='Master Answer Key'!$B360, 1, 0)</f>
        <v>0</v>
      </c>
      <c r="R358">
        <f>IF('ALL-Students'!R361='Master Answer Key'!$B360, 1, 0)</f>
        <v>1</v>
      </c>
      <c r="S358">
        <f>IF('ALL-Students'!S361='Master Answer Key'!$B360, 1, 0)</f>
        <v>0</v>
      </c>
      <c r="T358">
        <f>IF('ALL-Students'!T361='Master Answer Key'!$B360, 1, 0)</f>
        <v>1</v>
      </c>
      <c r="U358">
        <f>IF('ALL-Students'!U361='Master Answer Key'!$B360, 1, 0)</f>
        <v>0</v>
      </c>
      <c r="V358">
        <f>IF('ALL-Students'!V361='Master Answer Key'!$B360, 1, 0)</f>
        <v>0</v>
      </c>
      <c r="W358">
        <f>IF('ALL-Students'!W361='Master Answer Key'!$B360, 1, 0)</f>
        <v>0</v>
      </c>
      <c r="X358">
        <f>IF('ALL-Students'!X361='Master Answer Key'!$B360, 1, 0)</f>
        <v>0</v>
      </c>
      <c r="Y358">
        <f>IF('ALL-Students'!Y361='Master Answer Key'!$B360, 1, 0)</f>
        <v>0</v>
      </c>
      <c r="Z358">
        <f>IF('ALL-Students'!Z361='Master Answer Key'!$B360, 1, 0)</f>
        <v>0</v>
      </c>
      <c r="AA358">
        <f>IF('ALL-Students'!AA361='Master Answer Key'!$B360, 1, 0)</f>
        <v>1</v>
      </c>
      <c r="AB358">
        <f>IF('ALL-Students'!AB361='Master Answer Key'!$B360, 1, 0)</f>
        <v>1</v>
      </c>
      <c r="AC358">
        <f>IF('ALL-Students'!AC361='Master Answer Key'!$B360, 1, 0)</f>
        <v>1</v>
      </c>
      <c r="AD358">
        <f>IF('ALL-Students'!AD361='Master Answer Key'!$B360, 1, 0)</f>
        <v>0</v>
      </c>
      <c r="AE358">
        <f>IF('ALL-Students'!AE361='Master Answer Key'!$B360, 1, 0)</f>
        <v>1</v>
      </c>
      <c r="AF358">
        <f>IF('ALL-Students'!AF361='Master Answer Key'!$B360, 1, 0)</f>
        <v>1</v>
      </c>
      <c r="AG358">
        <f>IF('ALL-Students'!AG361='Master Answer Key'!$B360, 1, 0)</f>
        <v>1</v>
      </c>
      <c r="AH358">
        <f>IF('ALL-Students'!AH361='Master Answer Key'!$B360, 1, 0)</f>
        <v>1</v>
      </c>
      <c r="AI358">
        <f>IF('ALL-Students'!AI361='Master Answer Key'!$B360, 1, 0)</f>
        <v>0</v>
      </c>
      <c r="AJ358">
        <f>IF('ALL-Students'!AJ361='Master Answer Key'!$B360, 1, 0)</f>
        <v>0</v>
      </c>
      <c r="AK358">
        <f>IF('ALL-Students'!AK361='Master Answer Key'!$B360, 1, 0)</f>
        <v>0</v>
      </c>
      <c r="AL358">
        <f>IF('ALL-Students'!AL361='Master Answer Key'!$B360, 1, 0)</f>
        <v>0</v>
      </c>
      <c r="AM358">
        <f>IF('ALL-Students'!AM361='Master Answer Key'!$B360, 1, 0)</f>
        <v>1</v>
      </c>
      <c r="AN358">
        <f>IF('ALL-Students'!AN361='Master Answer Key'!$B360, 1, 0)</f>
        <v>0</v>
      </c>
      <c r="AO358">
        <f>IF('ALL-Students'!AO361='Master Answer Key'!$B360, 1, 0)</f>
        <v>1</v>
      </c>
      <c r="AP358">
        <f>IF('ALL-Students'!AP361='Master Answer Key'!$B360, 1, 0)</f>
        <v>0</v>
      </c>
      <c r="AQ358">
        <f>IF('ALL-Students'!AQ361='Master Answer Key'!$B360, 1, 0)</f>
        <v>1</v>
      </c>
      <c r="AR358">
        <f>IF('ALL-Students'!AR361='Master Answer Key'!$B360, 1, 0)</f>
        <v>1</v>
      </c>
      <c r="AS358">
        <f>IF('ALL-Students'!AS361='Master Answer Key'!$B360, 1, 0)</f>
        <v>0</v>
      </c>
      <c r="AT358">
        <f>IF('ALL-Students'!AT361='Master Answer Key'!$B360, 1, 0)</f>
        <v>1</v>
      </c>
      <c r="AU358">
        <f>IF('ALL-Students'!AU361='Master Answer Key'!$B360, 1, 0)</f>
        <v>1</v>
      </c>
      <c r="AV358">
        <f>IF('ALL-Students'!AV361='Master Answer Key'!$B360, 1, 0)</f>
        <v>0</v>
      </c>
      <c r="AW358">
        <f>IF('ALL-Students'!AW361='Master Answer Key'!$B360, 1, 0)</f>
        <v>0</v>
      </c>
      <c r="AX358">
        <f>IF('ALL-Students'!AX361='Master Answer Key'!$B360, 1, 0)</f>
        <v>1</v>
      </c>
      <c r="AY358">
        <f>IF('ALL-Students'!AY361='Master Answer Key'!$B360, 1, 0)</f>
        <v>1</v>
      </c>
      <c r="AZ358">
        <f>IF('ALL-Students'!AZ361='Master Answer Key'!$B360, 1, 0)</f>
        <v>0</v>
      </c>
      <c r="BA358">
        <f>IF('ALL-Students'!BA361='Master Answer Key'!$B360, 1, 0)</f>
        <v>0</v>
      </c>
      <c r="BB358">
        <f>IF('ALL-Students'!BB361='Master Answer Key'!$B360, 1, 0)</f>
        <v>1</v>
      </c>
      <c r="BC358">
        <f>IF('ALL-Students'!BC361='Master Answer Key'!$B360, 1, 0)</f>
        <v>0</v>
      </c>
      <c r="BD358">
        <f>IF('ALL-Students'!BD361='Master Answer Key'!$B360, 1, 0)</f>
        <v>0</v>
      </c>
      <c r="BE358">
        <f>IF('ALL-Students'!BE361='Master Answer Key'!$B360, 1, 0)</f>
        <v>1</v>
      </c>
      <c r="BF358">
        <f>IF('ALL-Students'!BF361='Master Answer Key'!$B360, 1, 0)</f>
        <v>1</v>
      </c>
      <c r="BG358">
        <f>IF('ALL-Students'!BG361='Master Answer Key'!$B360, 1, 0)</f>
        <v>0</v>
      </c>
      <c r="BH358">
        <f>IF('ALL-Students'!BH361='Master Answer Key'!$B360, 1, 0)</f>
        <v>0</v>
      </c>
      <c r="BI358">
        <f>IF('ALL-Students'!BI361='Master Answer Key'!$B360, 1, 0)</f>
        <v>1</v>
      </c>
      <c r="BJ358">
        <f>IF('ALL-Students'!BJ361='Master Answer Key'!$B360, 1, 0)</f>
        <v>1</v>
      </c>
      <c r="BK358">
        <f>IF('ALL-Students'!BK361='Master Answer Key'!$B360, 1, 0)</f>
        <v>1</v>
      </c>
      <c r="BL358">
        <f>IF('ALL-Students'!BL361='Master Answer Key'!$B360, 1, 0)</f>
        <v>0</v>
      </c>
      <c r="BM358">
        <f>IF('ALL-Students'!BM361='Master Answer Key'!$B360, 1, 0)</f>
        <v>1</v>
      </c>
      <c r="BN358">
        <f>IF('ALL-Students'!BN361='Master Answer Key'!$B360, 1, 0)</f>
        <v>1</v>
      </c>
      <c r="BO358">
        <f>IF('ALL-Students'!BO361='Master Answer Key'!$B360, 1, 0)</f>
        <v>1</v>
      </c>
      <c r="BP358">
        <f>IF('ALL-Students'!BP361='Master Answer Key'!$B360, 1, 0)</f>
        <v>0</v>
      </c>
      <c r="BQ358">
        <f>IF('ALL-Students'!BQ361='Master Answer Key'!$B360, 1, 0)</f>
        <v>0</v>
      </c>
      <c r="BR358">
        <f>IF('ALL-Students'!BR361='Master Answer Key'!$B360, 1, 0)</f>
        <v>0</v>
      </c>
      <c r="BS358">
        <f>IF('ALL-Students'!BS361='Master Answer Key'!$B360, 1, 0)</f>
        <v>0</v>
      </c>
      <c r="BT358">
        <f>IF('ALL-Students'!BT361='Master Answer Key'!$B360, 1, 0)</f>
        <v>1</v>
      </c>
      <c r="BU358">
        <f>IF('ALL-Students'!BU361='Master Answer Key'!$B360, 1, 0)</f>
        <v>0</v>
      </c>
      <c r="BV358">
        <f>IF('ALL-Students'!BV361='Master Answer Key'!$B360, 1, 0)</f>
        <v>1</v>
      </c>
      <c r="BW358">
        <f>IF('ALL-Students'!BW361='Master Answer Key'!$B360, 1, 0)</f>
        <v>1</v>
      </c>
      <c r="BX358">
        <f>IF('ALL-Students'!BX361='Master Answer Key'!$B360, 1, 0)</f>
        <v>0</v>
      </c>
      <c r="BY358">
        <f>IF('ALL-Students'!BY361='Master Answer Key'!$B360, 1, 0)</f>
        <v>0</v>
      </c>
      <c r="BZ358">
        <f>IF('ALL-Students'!BZ361='Master Answer Key'!$B360, 1, 0)</f>
        <v>0</v>
      </c>
      <c r="CA358">
        <f>IF('ALL-Students'!CA361='Master Answer Key'!$B360, 1, 0)</f>
        <v>0</v>
      </c>
      <c r="CB358">
        <f>IF('ALL-Students'!CB361='Master Answer Key'!$B360, 1, 0)</f>
        <v>0</v>
      </c>
      <c r="CC358">
        <f>IF('ALL-Students'!CC361='Master Answer Key'!$B360, 1, 0)</f>
        <v>0</v>
      </c>
    </row>
    <row r="359">
      <c r="A359" s="5" t="s">
        <v>464</v>
      </c>
      <c r="B359">
        <f>IF('ALL-Students'!B362='Master Answer Key'!$B361, 1, 0)</f>
        <v>1</v>
      </c>
      <c r="C359">
        <f>IF('ALL-Students'!C362='Master Answer Key'!$B361, 1, 0)</f>
        <v>1</v>
      </c>
      <c r="D359">
        <f>IF('ALL-Students'!D362='Master Answer Key'!$B361, 1, 0)</f>
        <v>1</v>
      </c>
      <c r="E359">
        <f>IF('ALL-Students'!E362='Master Answer Key'!$B361, 1, 0)</f>
        <v>1</v>
      </c>
      <c r="F359">
        <f>IF('ALL-Students'!F362='Master Answer Key'!$B361, 1, 0)</f>
        <v>1</v>
      </c>
      <c r="G359">
        <f>IF('ALL-Students'!G362='Master Answer Key'!$B361, 1, 0)</f>
        <v>0</v>
      </c>
      <c r="H359">
        <f>IF('ALL-Students'!H362='Master Answer Key'!$B361, 1, 0)</f>
        <v>1</v>
      </c>
      <c r="I359">
        <f>IF('ALL-Students'!I362='Master Answer Key'!$B361, 1, 0)</f>
        <v>0</v>
      </c>
      <c r="J359">
        <f>IF('ALL-Students'!J362='Master Answer Key'!$B361, 1, 0)</f>
        <v>1</v>
      </c>
      <c r="K359">
        <f>IF('ALL-Students'!K362='Master Answer Key'!$B361, 1, 0)</f>
        <v>1</v>
      </c>
      <c r="L359">
        <f>IF('ALL-Students'!L362='Master Answer Key'!$B361, 1, 0)</f>
        <v>1</v>
      </c>
      <c r="M359">
        <f>IF('ALL-Students'!M362='Master Answer Key'!$B361, 1, 0)</f>
        <v>1</v>
      </c>
      <c r="N359">
        <f>IF('ALL-Students'!N362='Master Answer Key'!$B361, 1, 0)</f>
        <v>1</v>
      </c>
      <c r="O359">
        <f>IF('ALL-Students'!O362='Master Answer Key'!$B361, 1, 0)</f>
        <v>1</v>
      </c>
      <c r="P359">
        <f>IF('ALL-Students'!P362='Master Answer Key'!$B361, 1, 0)</f>
        <v>1</v>
      </c>
      <c r="Q359">
        <f>IF('ALL-Students'!Q362='Master Answer Key'!$B361, 1, 0)</f>
        <v>0</v>
      </c>
      <c r="R359">
        <f>IF('ALL-Students'!R362='Master Answer Key'!$B361, 1, 0)</f>
        <v>0</v>
      </c>
      <c r="S359">
        <f>IF('ALL-Students'!S362='Master Answer Key'!$B361, 1, 0)</f>
        <v>0</v>
      </c>
      <c r="T359">
        <f>IF('ALL-Students'!T362='Master Answer Key'!$B361, 1, 0)</f>
        <v>1</v>
      </c>
      <c r="U359">
        <f>IF('ALL-Students'!U362='Master Answer Key'!$B361, 1, 0)</f>
        <v>0</v>
      </c>
      <c r="V359">
        <f>IF('ALL-Students'!V362='Master Answer Key'!$B361, 1, 0)</f>
        <v>0</v>
      </c>
      <c r="W359">
        <f>IF('ALL-Students'!W362='Master Answer Key'!$B361, 1, 0)</f>
        <v>0</v>
      </c>
      <c r="X359">
        <f>IF('ALL-Students'!X362='Master Answer Key'!$B361, 1, 0)</f>
        <v>0</v>
      </c>
      <c r="Y359">
        <f>IF('ALL-Students'!Y362='Master Answer Key'!$B361, 1, 0)</f>
        <v>0</v>
      </c>
      <c r="Z359">
        <f>IF('ALL-Students'!Z362='Master Answer Key'!$B361, 1, 0)</f>
        <v>0</v>
      </c>
      <c r="AA359">
        <f>IF('ALL-Students'!AA362='Master Answer Key'!$B361, 1, 0)</f>
        <v>1</v>
      </c>
      <c r="AB359">
        <f>IF('ALL-Students'!AB362='Master Answer Key'!$B361, 1, 0)</f>
        <v>1</v>
      </c>
      <c r="AC359">
        <f>IF('ALL-Students'!AC362='Master Answer Key'!$B361, 1, 0)</f>
        <v>1</v>
      </c>
      <c r="AD359">
        <f>IF('ALL-Students'!AD362='Master Answer Key'!$B361, 1, 0)</f>
        <v>1</v>
      </c>
      <c r="AE359">
        <f>IF('ALL-Students'!AE362='Master Answer Key'!$B361, 1, 0)</f>
        <v>1</v>
      </c>
      <c r="AF359">
        <f>IF('ALL-Students'!AF362='Master Answer Key'!$B361, 1, 0)</f>
        <v>0</v>
      </c>
      <c r="AG359">
        <f>IF('ALL-Students'!AG362='Master Answer Key'!$B361, 1, 0)</f>
        <v>1</v>
      </c>
      <c r="AH359">
        <f>IF('ALL-Students'!AH362='Master Answer Key'!$B361, 1, 0)</f>
        <v>1</v>
      </c>
      <c r="AI359">
        <f>IF('ALL-Students'!AI362='Master Answer Key'!$B361, 1, 0)</f>
        <v>1</v>
      </c>
      <c r="AJ359">
        <f>IF('ALL-Students'!AJ362='Master Answer Key'!$B361, 1, 0)</f>
        <v>1</v>
      </c>
      <c r="AK359">
        <f>IF('ALL-Students'!AK362='Master Answer Key'!$B361, 1, 0)</f>
        <v>1</v>
      </c>
      <c r="AL359">
        <f>IF('ALL-Students'!AL362='Master Answer Key'!$B361, 1, 0)</f>
        <v>1</v>
      </c>
      <c r="AM359">
        <f>IF('ALL-Students'!AM362='Master Answer Key'!$B361, 1, 0)</f>
        <v>1</v>
      </c>
      <c r="AN359">
        <f>IF('ALL-Students'!AN362='Master Answer Key'!$B361, 1, 0)</f>
        <v>0</v>
      </c>
      <c r="AO359">
        <f>IF('ALL-Students'!AO362='Master Answer Key'!$B361, 1, 0)</f>
        <v>1</v>
      </c>
      <c r="AP359">
        <f>IF('ALL-Students'!AP362='Master Answer Key'!$B361, 1, 0)</f>
        <v>1</v>
      </c>
      <c r="AQ359">
        <f>IF('ALL-Students'!AQ362='Master Answer Key'!$B361, 1, 0)</f>
        <v>1</v>
      </c>
      <c r="AR359">
        <f>IF('ALL-Students'!AR362='Master Answer Key'!$B361, 1, 0)</f>
        <v>1</v>
      </c>
      <c r="AS359">
        <f>IF('ALL-Students'!AS362='Master Answer Key'!$B361, 1, 0)</f>
        <v>0</v>
      </c>
      <c r="AT359">
        <f>IF('ALL-Students'!AT362='Master Answer Key'!$B361, 1, 0)</f>
        <v>0</v>
      </c>
      <c r="AU359">
        <f>IF('ALL-Students'!AU362='Master Answer Key'!$B361, 1, 0)</f>
        <v>1</v>
      </c>
      <c r="AV359">
        <f>IF('ALL-Students'!AV362='Master Answer Key'!$B361, 1, 0)</f>
        <v>0</v>
      </c>
      <c r="AW359">
        <f>IF('ALL-Students'!AW362='Master Answer Key'!$B361, 1, 0)</f>
        <v>1</v>
      </c>
      <c r="AX359">
        <f>IF('ALL-Students'!AX362='Master Answer Key'!$B361, 1, 0)</f>
        <v>1</v>
      </c>
      <c r="AY359">
        <f>IF('ALL-Students'!AY362='Master Answer Key'!$B361, 1, 0)</f>
        <v>1</v>
      </c>
      <c r="AZ359">
        <f>IF('ALL-Students'!AZ362='Master Answer Key'!$B361, 1, 0)</f>
        <v>1</v>
      </c>
      <c r="BA359">
        <f>IF('ALL-Students'!BA362='Master Answer Key'!$B361, 1, 0)</f>
        <v>0</v>
      </c>
      <c r="BB359">
        <f>IF('ALL-Students'!BB362='Master Answer Key'!$B361, 1, 0)</f>
        <v>1</v>
      </c>
      <c r="BC359">
        <f>IF('ALL-Students'!BC362='Master Answer Key'!$B361, 1, 0)</f>
        <v>0</v>
      </c>
      <c r="BD359">
        <f>IF('ALL-Students'!BD362='Master Answer Key'!$B361, 1, 0)</f>
        <v>1</v>
      </c>
      <c r="BE359">
        <f>IF('ALL-Students'!BE362='Master Answer Key'!$B361, 1, 0)</f>
        <v>1</v>
      </c>
      <c r="BF359">
        <f>IF('ALL-Students'!BF362='Master Answer Key'!$B361, 1, 0)</f>
        <v>1</v>
      </c>
      <c r="BG359">
        <f>IF('ALL-Students'!BG362='Master Answer Key'!$B361, 1, 0)</f>
        <v>1</v>
      </c>
      <c r="BH359">
        <f>IF('ALL-Students'!BH362='Master Answer Key'!$B361, 1, 0)</f>
        <v>1</v>
      </c>
      <c r="BI359">
        <f>IF('ALL-Students'!BI362='Master Answer Key'!$B361, 1, 0)</f>
        <v>1</v>
      </c>
      <c r="BJ359">
        <f>IF('ALL-Students'!BJ362='Master Answer Key'!$B361, 1, 0)</f>
        <v>1</v>
      </c>
      <c r="BK359">
        <f>IF('ALL-Students'!BK362='Master Answer Key'!$B361, 1, 0)</f>
        <v>1</v>
      </c>
      <c r="BL359">
        <f>IF('ALL-Students'!BL362='Master Answer Key'!$B361, 1, 0)</f>
        <v>1</v>
      </c>
      <c r="BM359">
        <f>IF('ALL-Students'!BM362='Master Answer Key'!$B361, 1, 0)</f>
        <v>1</v>
      </c>
      <c r="BN359">
        <f>IF('ALL-Students'!BN362='Master Answer Key'!$B361, 1, 0)</f>
        <v>1</v>
      </c>
      <c r="BO359">
        <f>IF('ALL-Students'!BO362='Master Answer Key'!$B361, 1, 0)</f>
        <v>1</v>
      </c>
      <c r="BP359">
        <f>IF('ALL-Students'!BP362='Master Answer Key'!$B361, 1, 0)</f>
        <v>1</v>
      </c>
      <c r="BQ359">
        <f>IF('ALL-Students'!BQ362='Master Answer Key'!$B361, 1, 0)</f>
        <v>1</v>
      </c>
      <c r="BR359">
        <f>IF('ALL-Students'!BR362='Master Answer Key'!$B361, 1, 0)</f>
        <v>1</v>
      </c>
      <c r="BS359">
        <f>IF('ALL-Students'!BS362='Master Answer Key'!$B361, 1, 0)</f>
        <v>1</v>
      </c>
      <c r="BT359">
        <f>IF('ALL-Students'!BT362='Master Answer Key'!$B361, 1, 0)</f>
        <v>1</v>
      </c>
      <c r="BU359">
        <f>IF('ALL-Students'!BU362='Master Answer Key'!$B361, 1, 0)</f>
        <v>1</v>
      </c>
      <c r="BV359">
        <f>IF('ALL-Students'!BV362='Master Answer Key'!$B361, 1, 0)</f>
        <v>1</v>
      </c>
      <c r="BW359">
        <f>IF('ALL-Students'!BW362='Master Answer Key'!$B361, 1, 0)</f>
        <v>1</v>
      </c>
      <c r="BX359">
        <f>IF('ALL-Students'!BX362='Master Answer Key'!$B361, 1, 0)</f>
        <v>0</v>
      </c>
      <c r="BY359">
        <f>IF('ALL-Students'!BY362='Master Answer Key'!$B361, 1, 0)</f>
        <v>1</v>
      </c>
      <c r="BZ359">
        <f>IF('ALL-Students'!BZ362='Master Answer Key'!$B361, 1, 0)</f>
        <v>1</v>
      </c>
      <c r="CA359">
        <f>IF('ALL-Students'!CA362='Master Answer Key'!$B361, 1, 0)</f>
        <v>1</v>
      </c>
      <c r="CB359">
        <f>IF('ALL-Students'!CB362='Master Answer Key'!$B361, 1, 0)</f>
        <v>1</v>
      </c>
      <c r="CC359">
        <f>IF('ALL-Students'!CC362='Master Answer Key'!$B361, 1, 0)</f>
        <v>1</v>
      </c>
    </row>
    <row r="360">
      <c r="A360" s="5" t="s">
        <v>465</v>
      </c>
      <c r="B360">
        <f>IF('ALL-Students'!B363='Master Answer Key'!$B362, 1, 0)</f>
        <v>1</v>
      </c>
      <c r="C360">
        <f>IF('ALL-Students'!C363='Master Answer Key'!$B362, 1, 0)</f>
        <v>1</v>
      </c>
      <c r="D360">
        <f>IF('ALL-Students'!D363='Master Answer Key'!$B362, 1, 0)</f>
        <v>1</v>
      </c>
      <c r="E360">
        <f>IF('ALL-Students'!E363='Master Answer Key'!$B362, 1, 0)</f>
        <v>1</v>
      </c>
      <c r="F360">
        <f>IF('ALL-Students'!F363='Master Answer Key'!$B362, 1, 0)</f>
        <v>1</v>
      </c>
      <c r="G360">
        <f>IF('ALL-Students'!G363='Master Answer Key'!$B362, 1, 0)</f>
        <v>0</v>
      </c>
      <c r="H360">
        <f>IF('ALL-Students'!H363='Master Answer Key'!$B362, 1, 0)</f>
        <v>0</v>
      </c>
      <c r="I360">
        <f>IF('ALL-Students'!I363='Master Answer Key'!$B362, 1, 0)</f>
        <v>0</v>
      </c>
      <c r="J360">
        <f>IF('ALL-Students'!J363='Master Answer Key'!$B362, 1, 0)</f>
        <v>1</v>
      </c>
      <c r="K360">
        <f>IF('ALL-Students'!K363='Master Answer Key'!$B362, 1, 0)</f>
        <v>1</v>
      </c>
      <c r="L360">
        <f>IF('ALL-Students'!L363='Master Answer Key'!$B362, 1, 0)</f>
        <v>1</v>
      </c>
      <c r="M360">
        <f>IF('ALL-Students'!M363='Master Answer Key'!$B362, 1, 0)</f>
        <v>1</v>
      </c>
      <c r="N360">
        <f>IF('ALL-Students'!N363='Master Answer Key'!$B362, 1, 0)</f>
        <v>0</v>
      </c>
      <c r="O360">
        <f>IF('ALL-Students'!O363='Master Answer Key'!$B362, 1, 0)</f>
        <v>0</v>
      </c>
      <c r="P360">
        <f>IF('ALL-Students'!P363='Master Answer Key'!$B362, 1, 0)</f>
        <v>0</v>
      </c>
      <c r="Q360">
        <f>IF('ALL-Students'!Q363='Master Answer Key'!$B362, 1, 0)</f>
        <v>0</v>
      </c>
      <c r="R360">
        <f>IF('ALL-Students'!R363='Master Answer Key'!$B362, 1, 0)</f>
        <v>1</v>
      </c>
      <c r="S360">
        <f>IF('ALL-Students'!S363='Master Answer Key'!$B362, 1, 0)</f>
        <v>0</v>
      </c>
      <c r="T360">
        <f>IF('ALL-Students'!T363='Master Answer Key'!$B362, 1, 0)</f>
        <v>0</v>
      </c>
      <c r="U360">
        <f>IF('ALL-Students'!U363='Master Answer Key'!$B362, 1, 0)</f>
        <v>1</v>
      </c>
      <c r="V360">
        <f>IF('ALL-Students'!V363='Master Answer Key'!$B362, 1, 0)</f>
        <v>1</v>
      </c>
      <c r="W360">
        <f>IF('ALL-Students'!W363='Master Answer Key'!$B362, 1, 0)</f>
        <v>0</v>
      </c>
      <c r="X360">
        <f>IF('ALL-Students'!X363='Master Answer Key'!$B362, 1, 0)</f>
        <v>0</v>
      </c>
      <c r="Y360">
        <f>IF('ALL-Students'!Y363='Master Answer Key'!$B362, 1, 0)</f>
        <v>0</v>
      </c>
      <c r="Z360">
        <f>IF('ALL-Students'!Z363='Master Answer Key'!$B362, 1, 0)</f>
        <v>0</v>
      </c>
      <c r="AA360">
        <f>IF('ALL-Students'!AA363='Master Answer Key'!$B362, 1, 0)</f>
        <v>0</v>
      </c>
      <c r="AB360">
        <f>IF('ALL-Students'!AB363='Master Answer Key'!$B362, 1, 0)</f>
        <v>0</v>
      </c>
      <c r="AC360">
        <f>IF('ALL-Students'!AC363='Master Answer Key'!$B362, 1, 0)</f>
        <v>0</v>
      </c>
      <c r="AD360">
        <f>IF('ALL-Students'!AD363='Master Answer Key'!$B362, 1, 0)</f>
        <v>1</v>
      </c>
      <c r="AE360">
        <f>IF('ALL-Students'!AE363='Master Answer Key'!$B362, 1, 0)</f>
        <v>0</v>
      </c>
      <c r="AF360">
        <f>IF('ALL-Students'!AF363='Master Answer Key'!$B362, 1, 0)</f>
        <v>0</v>
      </c>
      <c r="AG360">
        <f>IF('ALL-Students'!AG363='Master Answer Key'!$B362, 1, 0)</f>
        <v>1</v>
      </c>
      <c r="AH360">
        <f>IF('ALL-Students'!AH363='Master Answer Key'!$B362, 1, 0)</f>
        <v>1</v>
      </c>
      <c r="AI360">
        <f>IF('ALL-Students'!AI363='Master Answer Key'!$B362, 1, 0)</f>
        <v>1</v>
      </c>
      <c r="AJ360">
        <f>IF('ALL-Students'!AJ363='Master Answer Key'!$B362, 1, 0)</f>
        <v>1</v>
      </c>
      <c r="AK360">
        <f>IF('ALL-Students'!AK363='Master Answer Key'!$B362, 1, 0)</f>
        <v>1</v>
      </c>
      <c r="AL360">
        <f>IF('ALL-Students'!AL363='Master Answer Key'!$B362, 1, 0)</f>
        <v>1</v>
      </c>
      <c r="AM360">
        <f>IF('ALL-Students'!AM363='Master Answer Key'!$B362, 1, 0)</f>
        <v>0</v>
      </c>
      <c r="AN360">
        <f>IF('ALL-Students'!AN363='Master Answer Key'!$B362, 1, 0)</f>
        <v>0</v>
      </c>
      <c r="AO360">
        <f>IF('ALL-Students'!AO363='Master Answer Key'!$B362, 1, 0)</f>
        <v>1</v>
      </c>
      <c r="AP360">
        <f>IF('ALL-Students'!AP363='Master Answer Key'!$B362, 1, 0)</f>
        <v>0</v>
      </c>
      <c r="AQ360">
        <f>IF('ALL-Students'!AQ363='Master Answer Key'!$B362, 1, 0)</f>
        <v>1</v>
      </c>
      <c r="AR360">
        <f>IF('ALL-Students'!AR363='Master Answer Key'!$B362, 1, 0)</f>
        <v>1</v>
      </c>
      <c r="AS360">
        <f>IF('ALL-Students'!AS363='Master Answer Key'!$B362, 1, 0)</f>
        <v>0</v>
      </c>
      <c r="AT360">
        <f>IF('ALL-Students'!AT363='Master Answer Key'!$B362, 1, 0)</f>
        <v>1</v>
      </c>
      <c r="AU360">
        <f>IF('ALL-Students'!AU363='Master Answer Key'!$B362, 1, 0)</f>
        <v>1</v>
      </c>
      <c r="AV360">
        <f>IF('ALL-Students'!AV363='Master Answer Key'!$B362, 1, 0)</f>
        <v>0</v>
      </c>
      <c r="AW360">
        <f>IF('ALL-Students'!AW363='Master Answer Key'!$B362, 1, 0)</f>
        <v>1</v>
      </c>
      <c r="AX360">
        <f>IF('ALL-Students'!AX363='Master Answer Key'!$B362, 1, 0)</f>
        <v>1</v>
      </c>
      <c r="AY360">
        <f>IF('ALL-Students'!AY363='Master Answer Key'!$B362, 1, 0)</f>
        <v>1</v>
      </c>
      <c r="AZ360">
        <f>IF('ALL-Students'!AZ363='Master Answer Key'!$B362, 1, 0)</f>
        <v>1</v>
      </c>
      <c r="BA360">
        <f>IF('ALL-Students'!BA363='Master Answer Key'!$B362, 1, 0)</f>
        <v>0</v>
      </c>
      <c r="BB360">
        <f>IF('ALL-Students'!BB363='Master Answer Key'!$B362, 1, 0)</f>
        <v>1</v>
      </c>
      <c r="BC360">
        <f>IF('ALL-Students'!BC363='Master Answer Key'!$B362, 1, 0)</f>
        <v>1</v>
      </c>
      <c r="BD360">
        <f>IF('ALL-Students'!BD363='Master Answer Key'!$B362, 1, 0)</f>
        <v>0</v>
      </c>
      <c r="BE360">
        <f>IF('ALL-Students'!BE363='Master Answer Key'!$B362, 1, 0)</f>
        <v>1</v>
      </c>
      <c r="BF360">
        <f>IF('ALL-Students'!BF363='Master Answer Key'!$B362, 1, 0)</f>
        <v>1</v>
      </c>
      <c r="BG360">
        <f>IF('ALL-Students'!BG363='Master Answer Key'!$B362, 1, 0)</f>
        <v>0</v>
      </c>
      <c r="BH360">
        <f>IF('ALL-Students'!BH363='Master Answer Key'!$B362, 1, 0)</f>
        <v>1</v>
      </c>
      <c r="BI360">
        <f>IF('ALL-Students'!BI363='Master Answer Key'!$B362, 1, 0)</f>
        <v>1</v>
      </c>
      <c r="BJ360">
        <f>IF('ALL-Students'!BJ363='Master Answer Key'!$B362, 1, 0)</f>
        <v>0</v>
      </c>
      <c r="BK360">
        <f>IF('ALL-Students'!BK363='Master Answer Key'!$B362, 1, 0)</f>
        <v>1</v>
      </c>
      <c r="BL360">
        <f>IF('ALL-Students'!BL363='Master Answer Key'!$B362, 1, 0)</f>
        <v>1</v>
      </c>
      <c r="BM360">
        <f>IF('ALL-Students'!BM363='Master Answer Key'!$B362, 1, 0)</f>
        <v>1</v>
      </c>
      <c r="BN360">
        <f>IF('ALL-Students'!BN363='Master Answer Key'!$B362, 1, 0)</f>
        <v>1</v>
      </c>
      <c r="BO360">
        <f>IF('ALL-Students'!BO363='Master Answer Key'!$B362, 1, 0)</f>
        <v>1</v>
      </c>
      <c r="BP360">
        <f>IF('ALL-Students'!BP363='Master Answer Key'!$B362, 1, 0)</f>
        <v>1</v>
      </c>
      <c r="BQ360">
        <f>IF('ALL-Students'!BQ363='Master Answer Key'!$B362, 1, 0)</f>
        <v>1</v>
      </c>
      <c r="BR360">
        <f>IF('ALL-Students'!BR363='Master Answer Key'!$B362, 1, 0)</f>
        <v>1</v>
      </c>
      <c r="BS360">
        <f>IF('ALL-Students'!BS363='Master Answer Key'!$B362, 1, 0)</f>
        <v>1</v>
      </c>
      <c r="BT360">
        <f>IF('ALL-Students'!BT363='Master Answer Key'!$B362, 1, 0)</f>
        <v>1</v>
      </c>
      <c r="BU360">
        <f>IF('ALL-Students'!BU363='Master Answer Key'!$B362, 1, 0)</f>
        <v>1</v>
      </c>
      <c r="BV360">
        <f>IF('ALL-Students'!BV363='Master Answer Key'!$B362, 1, 0)</f>
        <v>1</v>
      </c>
      <c r="BW360">
        <f>IF('ALL-Students'!BW363='Master Answer Key'!$B362, 1, 0)</f>
        <v>1</v>
      </c>
      <c r="BX360">
        <f>IF('ALL-Students'!BX363='Master Answer Key'!$B362, 1, 0)</f>
        <v>0</v>
      </c>
      <c r="BY360">
        <f>IF('ALL-Students'!BY363='Master Answer Key'!$B362, 1, 0)</f>
        <v>1</v>
      </c>
      <c r="BZ360">
        <f>IF('ALL-Students'!BZ363='Master Answer Key'!$B362, 1, 0)</f>
        <v>1</v>
      </c>
      <c r="CA360">
        <f>IF('ALL-Students'!CA363='Master Answer Key'!$B362, 1, 0)</f>
        <v>1</v>
      </c>
      <c r="CB360">
        <f>IF('ALL-Students'!CB363='Master Answer Key'!$B362, 1, 0)</f>
        <v>1</v>
      </c>
      <c r="CC360">
        <f>IF('ALL-Students'!CC363='Master Answer Key'!$B362, 1, 0)</f>
        <v>1</v>
      </c>
    </row>
    <row r="361">
      <c r="A361" s="5" t="s">
        <v>466</v>
      </c>
      <c r="B361">
        <f>IF('ALL-Students'!B364='Master Answer Key'!$B363, 1, 0)</f>
        <v>1</v>
      </c>
      <c r="C361">
        <f>IF('ALL-Students'!C364='Master Answer Key'!$B363, 1, 0)</f>
        <v>1</v>
      </c>
      <c r="D361">
        <f>IF('ALL-Students'!D364='Master Answer Key'!$B363, 1, 0)</f>
        <v>1</v>
      </c>
      <c r="E361">
        <f>IF('ALL-Students'!E364='Master Answer Key'!$B363, 1, 0)</f>
        <v>1</v>
      </c>
      <c r="F361">
        <f>IF('ALL-Students'!F364='Master Answer Key'!$B363, 1, 0)</f>
        <v>1</v>
      </c>
      <c r="G361">
        <f>IF('ALL-Students'!G364='Master Answer Key'!$B363, 1, 0)</f>
        <v>0</v>
      </c>
      <c r="H361">
        <f>IF('ALL-Students'!H364='Master Answer Key'!$B363, 1, 0)</f>
        <v>0</v>
      </c>
      <c r="I361">
        <f>IF('ALL-Students'!I364='Master Answer Key'!$B363, 1, 0)</f>
        <v>0</v>
      </c>
      <c r="J361">
        <f>IF('ALL-Students'!J364='Master Answer Key'!$B363, 1, 0)</f>
        <v>1</v>
      </c>
      <c r="K361">
        <f>IF('ALL-Students'!K364='Master Answer Key'!$B363, 1, 0)</f>
        <v>1</v>
      </c>
      <c r="L361">
        <f>IF('ALL-Students'!L364='Master Answer Key'!$B363, 1, 0)</f>
        <v>1</v>
      </c>
      <c r="M361">
        <f>IF('ALL-Students'!M364='Master Answer Key'!$B363, 1, 0)</f>
        <v>1</v>
      </c>
      <c r="N361">
        <f>IF('ALL-Students'!N364='Master Answer Key'!$B363, 1, 0)</f>
        <v>0</v>
      </c>
      <c r="O361">
        <f>IF('ALL-Students'!O364='Master Answer Key'!$B363, 1, 0)</f>
        <v>1</v>
      </c>
      <c r="P361">
        <f>IF('ALL-Students'!P364='Master Answer Key'!$B363, 1, 0)</f>
        <v>0</v>
      </c>
      <c r="Q361">
        <f>IF('ALL-Students'!Q364='Master Answer Key'!$B363, 1, 0)</f>
        <v>1</v>
      </c>
      <c r="R361">
        <f>IF('ALL-Students'!R364='Master Answer Key'!$B363, 1, 0)</f>
        <v>0</v>
      </c>
      <c r="S361">
        <f>IF('ALL-Students'!S364='Master Answer Key'!$B363, 1, 0)</f>
        <v>0</v>
      </c>
      <c r="T361">
        <f>IF('ALL-Students'!T364='Master Answer Key'!$B363, 1, 0)</f>
        <v>1</v>
      </c>
      <c r="U361">
        <f>IF('ALL-Students'!U364='Master Answer Key'!$B363, 1, 0)</f>
        <v>1</v>
      </c>
      <c r="V361">
        <f>IF('ALL-Students'!V364='Master Answer Key'!$B363, 1, 0)</f>
        <v>1</v>
      </c>
      <c r="W361">
        <f>IF('ALL-Students'!W364='Master Answer Key'!$B363, 1, 0)</f>
        <v>0</v>
      </c>
      <c r="X361">
        <f>IF('ALL-Students'!X364='Master Answer Key'!$B363, 1, 0)</f>
        <v>0</v>
      </c>
      <c r="Y361">
        <f>IF('ALL-Students'!Y364='Master Answer Key'!$B363, 1, 0)</f>
        <v>0</v>
      </c>
      <c r="Z361">
        <f>IF('ALL-Students'!Z364='Master Answer Key'!$B363, 1, 0)</f>
        <v>0</v>
      </c>
      <c r="AA361">
        <f>IF('ALL-Students'!AA364='Master Answer Key'!$B363, 1, 0)</f>
        <v>1</v>
      </c>
      <c r="AB361">
        <f>IF('ALL-Students'!AB364='Master Answer Key'!$B363, 1, 0)</f>
        <v>0</v>
      </c>
      <c r="AC361">
        <f>IF('ALL-Students'!AC364='Master Answer Key'!$B363, 1, 0)</f>
        <v>1</v>
      </c>
      <c r="AD361">
        <f>IF('ALL-Students'!AD364='Master Answer Key'!$B363, 1, 0)</f>
        <v>1</v>
      </c>
      <c r="AE361">
        <f>IF('ALL-Students'!AE364='Master Answer Key'!$B363, 1, 0)</f>
        <v>0</v>
      </c>
      <c r="AF361">
        <f>IF('ALL-Students'!AF364='Master Answer Key'!$B363, 1, 0)</f>
        <v>1</v>
      </c>
      <c r="AG361">
        <f>IF('ALL-Students'!AG364='Master Answer Key'!$B363, 1, 0)</f>
        <v>0</v>
      </c>
      <c r="AH361">
        <f>IF('ALL-Students'!AH364='Master Answer Key'!$B363, 1, 0)</f>
        <v>1</v>
      </c>
      <c r="AI361">
        <f>IF('ALL-Students'!AI364='Master Answer Key'!$B363, 1, 0)</f>
        <v>1</v>
      </c>
      <c r="AJ361">
        <f>IF('ALL-Students'!AJ364='Master Answer Key'!$B363, 1, 0)</f>
        <v>1</v>
      </c>
      <c r="AK361">
        <f>IF('ALL-Students'!AK364='Master Answer Key'!$B363, 1, 0)</f>
        <v>1</v>
      </c>
      <c r="AL361">
        <f>IF('ALL-Students'!AL364='Master Answer Key'!$B363, 1, 0)</f>
        <v>1</v>
      </c>
      <c r="AM361">
        <f>IF('ALL-Students'!AM364='Master Answer Key'!$B363, 1, 0)</f>
        <v>0</v>
      </c>
      <c r="AN361">
        <f>IF('ALL-Students'!AN364='Master Answer Key'!$B363, 1, 0)</f>
        <v>0</v>
      </c>
      <c r="AO361">
        <f>IF('ALL-Students'!AO364='Master Answer Key'!$B363, 1, 0)</f>
        <v>1</v>
      </c>
      <c r="AP361">
        <f>IF('ALL-Students'!AP364='Master Answer Key'!$B363, 1, 0)</f>
        <v>1</v>
      </c>
      <c r="AQ361">
        <f>IF('ALL-Students'!AQ364='Master Answer Key'!$B363, 1, 0)</f>
        <v>1</v>
      </c>
      <c r="AR361">
        <f>IF('ALL-Students'!AR364='Master Answer Key'!$B363, 1, 0)</f>
        <v>1</v>
      </c>
      <c r="AS361">
        <f>IF('ALL-Students'!AS364='Master Answer Key'!$B363, 1, 0)</f>
        <v>0</v>
      </c>
      <c r="AT361">
        <f>IF('ALL-Students'!AT364='Master Answer Key'!$B363, 1, 0)</f>
        <v>1</v>
      </c>
      <c r="AU361">
        <f>IF('ALL-Students'!AU364='Master Answer Key'!$B363, 1, 0)</f>
        <v>1</v>
      </c>
      <c r="AV361">
        <f>IF('ALL-Students'!AV364='Master Answer Key'!$B363, 1, 0)</f>
        <v>0</v>
      </c>
      <c r="AW361">
        <f>IF('ALL-Students'!AW364='Master Answer Key'!$B363, 1, 0)</f>
        <v>1</v>
      </c>
      <c r="AX361">
        <f>IF('ALL-Students'!AX364='Master Answer Key'!$B363, 1, 0)</f>
        <v>1</v>
      </c>
      <c r="AY361">
        <f>IF('ALL-Students'!AY364='Master Answer Key'!$B363, 1, 0)</f>
        <v>1</v>
      </c>
      <c r="AZ361">
        <f>IF('ALL-Students'!AZ364='Master Answer Key'!$B363, 1, 0)</f>
        <v>1</v>
      </c>
      <c r="BA361">
        <f>IF('ALL-Students'!BA364='Master Answer Key'!$B363, 1, 0)</f>
        <v>1</v>
      </c>
      <c r="BB361">
        <f>IF('ALL-Students'!BB364='Master Answer Key'!$B363, 1, 0)</f>
        <v>1</v>
      </c>
      <c r="BC361">
        <f>IF('ALL-Students'!BC364='Master Answer Key'!$B363, 1, 0)</f>
        <v>1</v>
      </c>
      <c r="BD361">
        <f>IF('ALL-Students'!BD364='Master Answer Key'!$B363, 1, 0)</f>
        <v>1</v>
      </c>
      <c r="BE361">
        <f>IF('ALL-Students'!BE364='Master Answer Key'!$B363, 1, 0)</f>
        <v>1</v>
      </c>
      <c r="BF361">
        <f>IF('ALL-Students'!BF364='Master Answer Key'!$B363, 1, 0)</f>
        <v>1</v>
      </c>
      <c r="BG361">
        <f>IF('ALL-Students'!BG364='Master Answer Key'!$B363, 1, 0)</f>
        <v>1</v>
      </c>
      <c r="BH361">
        <f>IF('ALL-Students'!BH364='Master Answer Key'!$B363, 1, 0)</f>
        <v>1</v>
      </c>
      <c r="BI361">
        <f>IF('ALL-Students'!BI364='Master Answer Key'!$B363, 1, 0)</f>
        <v>1</v>
      </c>
      <c r="BJ361">
        <f>IF('ALL-Students'!BJ364='Master Answer Key'!$B363, 1, 0)</f>
        <v>0</v>
      </c>
      <c r="BK361">
        <f>IF('ALL-Students'!BK364='Master Answer Key'!$B363, 1, 0)</f>
        <v>1</v>
      </c>
      <c r="BL361">
        <f>IF('ALL-Students'!BL364='Master Answer Key'!$B363, 1, 0)</f>
        <v>1</v>
      </c>
      <c r="BM361">
        <f>IF('ALL-Students'!BM364='Master Answer Key'!$B363, 1, 0)</f>
        <v>1</v>
      </c>
      <c r="BN361">
        <f>IF('ALL-Students'!BN364='Master Answer Key'!$B363, 1, 0)</f>
        <v>1</v>
      </c>
      <c r="BO361">
        <f>IF('ALL-Students'!BO364='Master Answer Key'!$B363, 1, 0)</f>
        <v>1</v>
      </c>
      <c r="BP361">
        <f>IF('ALL-Students'!BP364='Master Answer Key'!$B363, 1, 0)</f>
        <v>1</v>
      </c>
      <c r="BQ361">
        <f>IF('ALL-Students'!BQ364='Master Answer Key'!$B363, 1, 0)</f>
        <v>1</v>
      </c>
      <c r="BR361">
        <f>IF('ALL-Students'!BR364='Master Answer Key'!$B363, 1, 0)</f>
        <v>1</v>
      </c>
      <c r="BS361">
        <f>IF('ALL-Students'!BS364='Master Answer Key'!$B363, 1, 0)</f>
        <v>1</v>
      </c>
      <c r="BT361">
        <f>IF('ALL-Students'!BT364='Master Answer Key'!$B363, 1, 0)</f>
        <v>1</v>
      </c>
      <c r="BU361">
        <f>IF('ALL-Students'!BU364='Master Answer Key'!$B363, 1, 0)</f>
        <v>1</v>
      </c>
      <c r="BV361">
        <f>IF('ALL-Students'!BV364='Master Answer Key'!$B363, 1, 0)</f>
        <v>1</v>
      </c>
      <c r="BW361">
        <f>IF('ALL-Students'!BW364='Master Answer Key'!$B363, 1, 0)</f>
        <v>0</v>
      </c>
      <c r="BX361">
        <f>IF('ALL-Students'!BX364='Master Answer Key'!$B363, 1, 0)</f>
        <v>1</v>
      </c>
      <c r="BY361">
        <f>IF('ALL-Students'!BY364='Master Answer Key'!$B363, 1, 0)</f>
        <v>1</v>
      </c>
      <c r="BZ361">
        <f>IF('ALL-Students'!BZ364='Master Answer Key'!$B363, 1, 0)</f>
        <v>1</v>
      </c>
      <c r="CA361">
        <f>IF('ALL-Students'!CA364='Master Answer Key'!$B363, 1, 0)</f>
        <v>1</v>
      </c>
      <c r="CB361">
        <f>IF('ALL-Students'!CB364='Master Answer Key'!$B363, 1, 0)</f>
        <v>1</v>
      </c>
      <c r="CC361">
        <f>IF('ALL-Students'!CC364='Master Answer Key'!$B363, 1, 0)</f>
        <v>1</v>
      </c>
    </row>
    <row r="362">
      <c r="A362" s="5" t="s">
        <v>467</v>
      </c>
      <c r="B362">
        <f>IF('ALL-Students'!B365='Master Answer Key'!$B364, 1, 0)</f>
        <v>1</v>
      </c>
      <c r="C362">
        <f>IF('ALL-Students'!C365='Master Answer Key'!$B364, 1, 0)</f>
        <v>1</v>
      </c>
      <c r="D362">
        <f>IF('ALL-Students'!D365='Master Answer Key'!$B364, 1, 0)</f>
        <v>1</v>
      </c>
      <c r="E362">
        <f>IF('ALL-Students'!E365='Master Answer Key'!$B364, 1, 0)</f>
        <v>1</v>
      </c>
      <c r="F362">
        <f>IF('ALL-Students'!F365='Master Answer Key'!$B364, 1, 0)</f>
        <v>1</v>
      </c>
      <c r="G362">
        <f>IF('ALL-Students'!G365='Master Answer Key'!$B364, 1, 0)</f>
        <v>0</v>
      </c>
      <c r="H362">
        <f>IF('ALL-Students'!H365='Master Answer Key'!$B364, 1, 0)</f>
        <v>0</v>
      </c>
      <c r="I362">
        <f>IF('ALL-Students'!I365='Master Answer Key'!$B364, 1, 0)</f>
        <v>1</v>
      </c>
      <c r="J362">
        <f>IF('ALL-Students'!J365='Master Answer Key'!$B364, 1, 0)</f>
        <v>1</v>
      </c>
      <c r="K362">
        <f>IF('ALL-Students'!K365='Master Answer Key'!$B364, 1, 0)</f>
        <v>1</v>
      </c>
      <c r="L362">
        <f>IF('ALL-Students'!L365='Master Answer Key'!$B364, 1, 0)</f>
        <v>1</v>
      </c>
      <c r="M362">
        <f>IF('ALL-Students'!M365='Master Answer Key'!$B364, 1, 0)</f>
        <v>1</v>
      </c>
      <c r="N362">
        <f>IF('ALL-Students'!N365='Master Answer Key'!$B364, 1, 0)</f>
        <v>0</v>
      </c>
      <c r="O362">
        <f>IF('ALL-Students'!O365='Master Answer Key'!$B364, 1, 0)</f>
        <v>1</v>
      </c>
      <c r="P362">
        <f>IF('ALL-Students'!P365='Master Answer Key'!$B364, 1, 0)</f>
        <v>1</v>
      </c>
      <c r="Q362">
        <f>IF('ALL-Students'!Q365='Master Answer Key'!$B364, 1, 0)</f>
        <v>1</v>
      </c>
      <c r="R362">
        <f>IF('ALL-Students'!R365='Master Answer Key'!$B364, 1, 0)</f>
        <v>0</v>
      </c>
      <c r="S362">
        <f>IF('ALL-Students'!S365='Master Answer Key'!$B364, 1, 0)</f>
        <v>0</v>
      </c>
      <c r="T362">
        <f>IF('ALL-Students'!T365='Master Answer Key'!$B364, 1, 0)</f>
        <v>0</v>
      </c>
      <c r="U362">
        <f>IF('ALL-Students'!U365='Master Answer Key'!$B364, 1, 0)</f>
        <v>1</v>
      </c>
      <c r="V362">
        <f>IF('ALL-Students'!V365='Master Answer Key'!$B364, 1, 0)</f>
        <v>1</v>
      </c>
      <c r="W362">
        <f>IF('ALL-Students'!W365='Master Answer Key'!$B364, 1, 0)</f>
        <v>0</v>
      </c>
      <c r="X362">
        <f>IF('ALL-Students'!X365='Master Answer Key'!$B364, 1, 0)</f>
        <v>0</v>
      </c>
      <c r="Y362">
        <f>IF('ALL-Students'!Y365='Master Answer Key'!$B364, 1, 0)</f>
        <v>0</v>
      </c>
      <c r="Z362">
        <f>IF('ALL-Students'!Z365='Master Answer Key'!$B364, 1, 0)</f>
        <v>0</v>
      </c>
      <c r="AA362">
        <f>IF('ALL-Students'!AA365='Master Answer Key'!$B364, 1, 0)</f>
        <v>1</v>
      </c>
      <c r="AB362">
        <f>IF('ALL-Students'!AB365='Master Answer Key'!$B364, 1, 0)</f>
        <v>1</v>
      </c>
      <c r="AC362">
        <f>IF('ALL-Students'!AC365='Master Answer Key'!$B364, 1, 0)</f>
        <v>0</v>
      </c>
      <c r="AD362">
        <f>IF('ALL-Students'!AD365='Master Answer Key'!$B364, 1, 0)</f>
        <v>1</v>
      </c>
      <c r="AE362">
        <f>IF('ALL-Students'!AE365='Master Answer Key'!$B364, 1, 0)</f>
        <v>1</v>
      </c>
      <c r="AF362">
        <f>IF('ALL-Students'!AF365='Master Answer Key'!$B364, 1, 0)</f>
        <v>0</v>
      </c>
      <c r="AG362">
        <f>IF('ALL-Students'!AG365='Master Answer Key'!$B364, 1, 0)</f>
        <v>1</v>
      </c>
      <c r="AH362">
        <f>IF('ALL-Students'!AH365='Master Answer Key'!$B364, 1, 0)</f>
        <v>1</v>
      </c>
      <c r="AI362">
        <f>IF('ALL-Students'!AI365='Master Answer Key'!$B364, 1, 0)</f>
        <v>1</v>
      </c>
      <c r="AJ362">
        <f>IF('ALL-Students'!AJ365='Master Answer Key'!$B364, 1, 0)</f>
        <v>1</v>
      </c>
      <c r="AK362">
        <f>IF('ALL-Students'!AK365='Master Answer Key'!$B364, 1, 0)</f>
        <v>1</v>
      </c>
      <c r="AL362">
        <f>IF('ALL-Students'!AL365='Master Answer Key'!$B364, 1, 0)</f>
        <v>1</v>
      </c>
      <c r="AM362">
        <f>IF('ALL-Students'!AM365='Master Answer Key'!$B364, 1, 0)</f>
        <v>1</v>
      </c>
      <c r="AN362">
        <f>IF('ALL-Students'!AN365='Master Answer Key'!$B364, 1, 0)</f>
        <v>0</v>
      </c>
      <c r="AO362">
        <f>IF('ALL-Students'!AO365='Master Answer Key'!$B364, 1, 0)</f>
        <v>1</v>
      </c>
      <c r="AP362">
        <f>IF('ALL-Students'!AP365='Master Answer Key'!$B364, 1, 0)</f>
        <v>1</v>
      </c>
      <c r="AQ362">
        <f>IF('ALL-Students'!AQ365='Master Answer Key'!$B364, 1, 0)</f>
        <v>1</v>
      </c>
      <c r="AR362">
        <f>IF('ALL-Students'!AR365='Master Answer Key'!$B364, 1, 0)</f>
        <v>1</v>
      </c>
      <c r="AS362">
        <f>IF('ALL-Students'!AS365='Master Answer Key'!$B364, 1, 0)</f>
        <v>0</v>
      </c>
      <c r="AT362">
        <f>IF('ALL-Students'!AT365='Master Answer Key'!$B364, 1, 0)</f>
        <v>1</v>
      </c>
      <c r="AU362">
        <f>IF('ALL-Students'!AU365='Master Answer Key'!$B364, 1, 0)</f>
        <v>1</v>
      </c>
      <c r="AV362">
        <f>IF('ALL-Students'!AV365='Master Answer Key'!$B364, 1, 0)</f>
        <v>0</v>
      </c>
      <c r="AW362">
        <f>IF('ALL-Students'!AW365='Master Answer Key'!$B364, 1, 0)</f>
        <v>1</v>
      </c>
      <c r="AX362">
        <f>IF('ALL-Students'!AX365='Master Answer Key'!$B364, 1, 0)</f>
        <v>1</v>
      </c>
      <c r="AY362">
        <f>IF('ALL-Students'!AY365='Master Answer Key'!$B364, 1, 0)</f>
        <v>1</v>
      </c>
      <c r="AZ362">
        <f>IF('ALL-Students'!AZ365='Master Answer Key'!$B364, 1, 0)</f>
        <v>1</v>
      </c>
      <c r="BA362">
        <f>IF('ALL-Students'!BA365='Master Answer Key'!$B364, 1, 0)</f>
        <v>1</v>
      </c>
      <c r="BB362">
        <f>IF('ALL-Students'!BB365='Master Answer Key'!$B364, 1, 0)</f>
        <v>1</v>
      </c>
      <c r="BC362">
        <f>IF('ALL-Students'!BC365='Master Answer Key'!$B364, 1, 0)</f>
        <v>1</v>
      </c>
      <c r="BD362">
        <f>IF('ALL-Students'!BD365='Master Answer Key'!$B364, 1, 0)</f>
        <v>1</v>
      </c>
      <c r="BE362">
        <f>IF('ALL-Students'!BE365='Master Answer Key'!$B364, 1, 0)</f>
        <v>1</v>
      </c>
      <c r="BF362">
        <f>IF('ALL-Students'!BF365='Master Answer Key'!$B364, 1, 0)</f>
        <v>1</v>
      </c>
      <c r="BG362">
        <f>IF('ALL-Students'!BG365='Master Answer Key'!$B364, 1, 0)</f>
        <v>1</v>
      </c>
      <c r="BH362">
        <f>IF('ALL-Students'!BH365='Master Answer Key'!$B364, 1, 0)</f>
        <v>1</v>
      </c>
      <c r="BI362">
        <f>IF('ALL-Students'!BI365='Master Answer Key'!$B364, 1, 0)</f>
        <v>1</v>
      </c>
      <c r="BJ362">
        <f>IF('ALL-Students'!BJ365='Master Answer Key'!$B364, 1, 0)</f>
        <v>1</v>
      </c>
      <c r="BK362">
        <f>IF('ALL-Students'!BK365='Master Answer Key'!$B364, 1, 0)</f>
        <v>1</v>
      </c>
      <c r="BL362">
        <f>IF('ALL-Students'!BL365='Master Answer Key'!$B364, 1, 0)</f>
        <v>1</v>
      </c>
      <c r="BM362">
        <f>IF('ALL-Students'!BM365='Master Answer Key'!$B364, 1, 0)</f>
        <v>1</v>
      </c>
      <c r="BN362">
        <f>IF('ALL-Students'!BN365='Master Answer Key'!$B364, 1, 0)</f>
        <v>1</v>
      </c>
      <c r="BO362">
        <f>IF('ALL-Students'!BO365='Master Answer Key'!$B364, 1, 0)</f>
        <v>1</v>
      </c>
      <c r="BP362">
        <f>IF('ALL-Students'!BP365='Master Answer Key'!$B364, 1, 0)</f>
        <v>1</v>
      </c>
      <c r="BQ362">
        <f>IF('ALL-Students'!BQ365='Master Answer Key'!$B364, 1, 0)</f>
        <v>1</v>
      </c>
      <c r="BR362">
        <f>IF('ALL-Students'!BR365='Master Answer Key'!$B364, 1, 0)</f>
        <v>1</v>
      </c>
      <c r="BS362">
        <f>IF('ALL-Students'!BS365='Master Answer Key'!$B364, 1, 0)</f>
        <v>1</v>
      </c>
      <c r="BT362">
        <f>IF('ALL-Students'!BT365='Master Answer Key'!$B364, 1, 0)</f>
        <v>1</v>
      </c>
      <c r="BU362">
        <f>IF('ALL-Students'!BU365='Master Answer Key'!$B364, 1, 0)</f>
        <v>1</v>
      </c>
      <c r="BV362">
        <f>IF('ALL-Students'!BV365='Master Answer Key'!$B364, 1, 0)</f>
        <v>1</v>
      </c>
      <c r="BW362">
        <f>IF('ALL-Students'!BW365='Master Answer Key'!$B364, 1, 0)</f>
        <v>1</v>
      </c>
      <c r="BX362">
        <f>IF('ALL-Students'!BX365='Master Answer Key'!$B364, 1, 0)</f>
        <v>1</v>
      </c>
      <c r="BY362">
        <f>IF('ALL-Students'!BY365='Master Answer Key'!$B364, 1, 0)</f>
        <v>1</v>
      </c>
      <c r="BZ362">
        <f>IF('ALL-Students'!BZ365='Master Answer Key'!$B364, 1, 0)</f>
        <v>1</v>
      </c>
      <c r="CA362">
        <f>IF('ALL-Students'!CA365='Master Answer Key'!$B364, 1, 0)</f>
        <v>1</v>
      </c>
      <c r="CB362">
        <f>IF('ALL-Students'!CB365='Master Answer Key'!$B364, 1, 0)</f>
        <v>1</v>
      </c>
      <c r="CC362">
        <f>IF('ALL-Students'!CC365='Master Answer Key'!$B364, 1, 0)</f>
        <v>1</v>
      </c>
    </row>
    <row r="363">
      <c r="A363" s="5" t="s">
        <v>468</v>
      </c>
      <c r="B363">
        <f>IF('ALL-Students'!B366='Master Answer Key'!$B365, 1, 0)</f>
        <v>1</v>
      </c>
      <c r="C363">
        <f>IF('ALL-Students'!C366='Master Answer Key'!$B365, 1, 0)</f>
        <v>1</v>
      </c>
      <c r="D363">
        <f>IF('ALL-Students'!D366='Master Answer Key'!$B365, 1, 0)</f>
        <v>1</v>
      </c>
      <c r="E363">
        <f>IF('ALL-Students'!E366='Master Answer Key'!$B365, 1, 0)</f>
        <v>1</v>
      </c>
      <c r="F363">
        <f>IF('ALL-Students'!F366='Master Answer Key'!$B365, 1, 0)</f>
        <v>1</v>
      </c>
      <c r="G363">
        <f>IF('ALL-Students'!G366='Master Answer Key'!$B365, 1, 0)</f>
        <v>0</v>
      </c>
      <c r="H363">
        <f>IF('ALL-Students'!H366='Master Answer Key'!$B365, 1, 0)</f>
        <v>1</v>
      </c>
      <c r="I363">
        <f>IF('ALL-Students'!I366='Master Answer Key'!$B365, 1, 0)</f>
        <v>0</v>
      </c>
      <c r="J363">
        <f>IF('ALL-Students'!J366='Master Answer Key'!$B365, 1, 0)</f>
        <v>1</v>
      </c>
      <c r="K363">
        <f>IF('ALL-Students'!K366='Master Answer Key'!$B365, 1, 0)</f>
        <v>0</v>
      </c>
      <c r="L363">
        <f>IF('ALL-Students'!L366='Master Answer Key'!$B365, 1, 0)</f>
        <v>1</v>
      </c>
      <c r="M363">
        <f>IF('ALL-Students'!M366='Master Answer Key'!$B365, 1, 0)</f>
        <v>1</v>
      </c>
      <c r="N363">
        <f>IF('ALL-Students'!N366='Master Answer Key'!$B365, 1, 0)</f>
        <v>0</v>
      </c>
      <c r="O363">
        <f>IF('ALL-Students'!O366='Master Answer Key'!$B365, 1, 0)</f>
        <v>1</v>
      </c>
      <c r="P363">
        <f>IF('ALL-Students'!P366='Master Answer Key'!$B365, 1, 0)</f>
        <v>1</v>
      </c>
      <c r="Q363">
        <f>IF('ALL-Students'!Q366='Master Answer Key'!$B365, 1, 0)</f>
        <v>0</v>
      </c>
      <c r="R363">
        <f>IF('ALL-Students'!R366='Master Answer Key'!$B365, 1, 0)</f>
        <v>0</v>
      </c>
      <c r="S363">
        <f>IF('ALL-Students'!S366='Master Answer Key'!$B365, 1, 0)</f>
        <v>0</v>
      </c>
      <c r="T363">
        <f>IF('ALL-Students'!T366='Master Answer Key'!$B365, 1, 0)</f>
        <v>0</v>
      </c>
      <c r="U363">
        <f>IF('ALL-Students'!U366='Master Answer Key'!$B365, 1, 0)</f>
        <v>1</v>
      </c>
      <c r="V363">
        <f>IF('ALL-Students'!V366='Master Answer Key'!$B365, 1, 0)</f>
        <v>1</v>
      </c>
      <c r="W363">
        <f>IF('ALL-Students'!W366='Master Answer Key'!$B365, 1, 0)</f>
        <v>0</v>
      </c>
      <c r="X363">
        <f>IF('ALL-Students'!X366='Master Answer Key'!$B365, 1, 0)</f>
        <v>0</v>
      </c>
      <c r="Y363">
        <f>IF('ALL-Students'!Y366='Master Answer Key'!$B365, 1, 0)</f>
        <v>0</v>
      </c>
      <c r="Z363">
        <f>IF('ALL-Students'!Z366='Master Answer Key'!$B365, 1, 0)</f>
        <v>0</v>
      </c>
      <c r="AA363">
        <f>IF('ALL-Students'!AA366='Master Answer Key'!$B365, 1, 0)</f>
        <v>0</v>
      </c>
      <c r="AB363">
        <f>IF('ALL-Students'!AB366='Master Answer Key'!$B365, 1, 0)</f>
        <v>1</v>
      </c>
      <c r="AC363">
        <f>IF('ALL-Students'!AC366='Master Answer Key'!$B365, 1, 0)</f>
        <v>0</v>
      </c>
      <c r="AD363">
        <f>IF('ALL-Students'!AD366='Master Answer Key'!$B365, 1, 0)</f>
        <v>1</v>
      </c>
      <c r="AE363">
        <f>IF('ALL-Students'!AE366='Master Answer Key'!$B365, 1, 0)</f>
        <v>0</v>
      </c>
      <c r="AF363">
        <f>IF('ALL-Students'!AF366='Master Answer Key'!$B365, 1, 0)</f>
        <v>0</v>
      </c>
      <c r="AG363">
        <f>IF('ALL-Students'!AG366='Master Answer Key'!$B365, 1, 0)</f>
        <v>1</v>
      </c>
      <c r="AH363">
        <f>IF('ALL-Students'!AH366='Master Answer Key'!$B365, 1, 0)</f>
        <v>1</v>
      </c>
      <c r="AI363">
        <f>IF('ALL-Students'!AI366='Master Answer Key'!$B365, 1, 0)</f>
        <v>1</v>
      </c>
      <c r="AJ363">
        <f>IF('ALL-Students'!AJ366='Master Answer Key'!$B365, 1, 0)</f>
        <v>0</v>
      </c>
      <c r="AK363">
        <f>IF('ALL-Students'!AK366='Master Answer Key'!$B365, 1, 0)</f>
        <v>1</v>
      </c>
      <c r="AL363">
        <f>IF('ALL-Students'!AL366='Master Answer Key'!$B365, 1, 0)</f>
        <v>1</v>
      </c>
      <c r="AM363">
        <f>IF('ALL-Students'!AM366='Master Answer Key'!$B365, 1, 0)</f>
        <v>0</v>
      </c>
      <c r="AN363">
        <f>IF('ALL-Students'!AN366='Master Answer Key'!$B365, 1, 0)</f>
        <v>0</v>
      </c>
      <c r="AO363">
        <f>IF('ALL-Students'!AO366='Master Answer Key'!$B365, 1, 0)</f>
        <v>1</v>
      </c>
      <c r="AP363">
        <f>IF('ALL-Students'!AP366='Master Answer Key'!$B365, 1, 0)</f>
        <v>1</v>
      </c>
      <c r="AQ363">
        <f>IF('ALL-Students'!AQ366='Master Answer Key'!$B365, 1, 0)</f>
        <v>1</v>
      </c>
      <c r="AR363">
        <f>IF('ALL-Students'!AR366='Master Answer Key'!$B365, 1, 0)</f>
        <v>1</v>
      </c>
      <c r="AS363">
        <f>IF('ALL-Students'!AS366='Master Answer Key'!$B365, 1, 0)</f>
        <v>0</v>
      </c>
      <c r="AT363">
        <f>IF('ALL-Students'!AT366='Master Answer Key'!$B365, 1, 0)</f>
        <v>1</v>
      </c>
      <c r="AU363">
        <f>IF('ALL-Students'!AU366='Master Answer Key'!$B365, 1, 0)</f>
        <v>1</v>
      </c>
      <c r="AV363">
        <f>IF('ALL-Students'!AV366='Master Answer Key'!$B365, 1, 0)</f>
        <v>0</v>
      </c>
      <c r="AW363">
        <f>IF('ALL-Students'!AW366='Master Answer Key'!$B365, 1, 0)</f>
        <v>1</v>
      </c>
      <c r="AX363">
        <f>IF('ALL-Students'!AX366='Master Answer Key'!$B365, 1, 0)</f>
        <v>1</v>
      </c>
      <c r="AY363">
        <f>IF('ALL-Students'!AY366='Master Answer Key'!$B365, 1, 0)</f>
        <v>1</v>
      </c>
      <c r="AZ363">
        <f>IF('ALL-Students'!AZ366='Master Answer Key'!$B365, 1, 0)</f>
        <v>1</v>
      </c>
      <c r="BA363">
        <f>IF('ALL-Students'!BA366='Master Answer Key'!$B365, 1, 0)</f>
        <v>1</v>
      </c>
      <c r="BB363">
        <f>IF('ALL-Students'!BB366='Master Answer Key'!$B365, 1, 0)</f>
        <v>1</v>
      </c>
      <c r="BC363">
        <f>IF('ALL-Students'!BC366='Master Answer Key'!$B365, 1, 0)</f>
        <v>0</v>
      </c>
      <c r="BD363">
        <f>IF('ALL-Students'!BD366='Master Answer Key'!$B365, 1, 0)</f>
        <v>0</v>
      </c>
      <c r="BE363">
        <f>IF('ALL-Students'!BE366='Master Answer Key'!$B365, 1, 0)</f>
        <v>1</v>
      </c>
      <c r="BF363">
        <f>IF('ALL-Students'!BF366='Master Answer Key'!$B365, 1, 0)</f>
        <v>1</v>
      </c>
      <c r="BG363">
        <f>IF('ALL-Students'!BG366='Master Answer Key'!$B365, 1, 0)</f>
        <v>1</v>
      </c>
      <c r="BH363">
        <f>IF('ALL-Students'!BH366='Master Answer Key'!$B365, 1, 0)</f>
        <v>1</v>
      </c>
      <c r="BI363">
        <f>IF('ALL-Students'!BI366='Master Answer Key'!$B365, 1, 0)</f>
        <v>1</v>
      </c>
      <c r="BJ363">
        <f>IF('ALL-Students'!BJ366='Master Answer Key'!$B365, 1, 0)</f>
        <v>1</v>
      </c>
      <c r="BK363">
        <f>IF('ALL-Students'!BK366='Master Answer Key'!$B365, 1, 0)</f>
        <v>1</v>
      </c>
      <c r="BL363">
        <f>IF('ALL-Students'!BL366='Master Answer Key'!$B365, 1, 0)</f>
        <v>1</v>
      </c>
      <c r="BM363">
        <f>IF('ALL-Students'!BM366='Master Answer Key'!$B365, 1, 0)</f>
        <v>1</v>
      </c>
      <c r="BN363">
        <f>IF('ALL-Students'!BN366='Master Answer Key'!$B365, 1, 0)</f>
        <v>1</v>
      </c>
      <c r="BO363">
        <f>IF('ALL-Students'!BO366='Master Answer Key'!$B365, 1, 0)</f>
        <v>1</v>
      </c>
      <c r="BP363">
        <f>IF('ALL-Students'!BP366='Master Answer Key'!$B365, 1, 0)</f>
        <v>1</v>
      </c>
      <c r="BQ363">
        <f>IF('ALL-Students'!BQ366='Master Answer Key'!$B365, 1, 0)</f>
        <v>1</v>
      </c>
      <c r="BR363">
        <f>IF('ALL-Students'!BR366='Master Answer Key'!$B365, 1, 0)</f>
        <v>1</v>
      </c>
      <c r="BS363">
        <f>IF('ALL-Students'!BS366='Master Answer Key'!$B365, 1, 0)</f>
        <v>1</v>
      </c>
      <c r="BT363">
        <f>IF('ALL-Students'!BT366='Master Answer Key'!$B365, 1, 0)</f>
        <v>1</v>
      </c>
      <c r="BU363">
        <f>IF('ALL-Students'!BU366='Master Answer Key'!$B365, 1, 0)</f>
        <v>1</v>
      </c>
      <c r="BV363">
        <f>IF('ALL-Students'!BV366='Master Answer Key'!$B365, 1, 0)</f>
        <v>1</v>
      </c>
      <c r="BW363">
        <f>IF('ALL-Students'!BW366='Master Answer Key'!$B365, 1, 0)</f>
        <v>1</v>
      </c>
      <c r="BX363">
        <f>IF('ALL-Students'!BX366='Master Answer Key'!$B365, 1, 0)</f>
        <v>0</v>
      </c>
      <c r="BY363">
        <f>IF('ALL-Students'!BY366='Master Answer Key'!$B365, 1, 0)</f>
        <v>1</v>
      </c>
      <c r="BZ363">
        <f>IF('ALL-Students'!BZ366='Master Answer Key'!$B365, 1, 0)</f>
        <v>1</v>
      </c>
      <c r="CA363">
        <f>IF('ALL-Students'!CA366='Master Answer Key'!$B365, 1, 0)</f>
        <v>1</v>
      </c>
      <c r="CB363">
        <f>IF('ALL-Students'!CB366='Master Answer Key'!$B365, 1, 0)</f>
        <v>0</v>
      </c>
      <c r="CC363">
        <f>IF('ALL-Students'!CC366='Master Answer Key'!$B365, 1, 0)</f>
        <v>1</v>
      </c>
    </row>
    <row r="364">
      <c r="A364" s="5" t="s">
        <v>469</v>
      </c>
      <c r="B364">
        <f>IF('ALL-Students'!B367='Master Answer Key'!$B366, 1, 0)</f>
        <v>1</v>
      </c>
      <c r="C364">
        <f>IF('ALL-Students'!C367='Master Answer Key'!$B366, 1, 0)</f>
        <v>1</v>
      </c>
      <c r="D364">
        <f>IF('ALL-Students'!D367='Master Answer Key'!$B366, 1, 0)</f>
        <v>1</v>
      </c>
      <c r="E364">
        <f>IF('ALL-Students'!E367='Master Answer Key'!$B366, 1, 0)</f>
        <v>1</v>
      </c>
      <c r="F364">
        <f>IF('ALL-Students'!F367='Master Answer Key'!$B366, 1, 0)</f>
        <v>1</v>
      </c>
      <c r="G364">
        <f>IF('ALL-Students'!G367='Master Answer Key'!$B366, 1, 0)</f>
        <v>0</v>
      </c>
      <c r="H364">
        <f>IF('ALL-Students'!H367='Master Answer Key'!$B366, 1, 0)</f>
        <v>1</v>
      </c>
      <c r="I364">
        <f>IF('ALL-Students'!I367='Master Answer Key'!$B366, 1, 0)</f>
        <v>1</v>
      </c>
      <c r="J364">
        <f>IF('ALL-Students'!J367='Master Answer Key'!$B366, 1, 0)</f>
        <v>1</v>
      </c>
      <c r="K364">
        <f>IF('ALL-Students'!K367='Master Answer Key'!$B366, 1, 0)</f>
        <v>1</v>
      </c>
      <c r="L364">
        <f>IF('ALL-Students'!L367='Master Answer Key'!$B366, 1, 0)</f>
        <v>1</v>
      </c>
      <c r="M364">
        <f>IF('ALL-Students'!M367='Master Answer Key'!$B366, 1, 0)</f>
        <v>1</v>
      </c>
      <c r="N364">
        <f>IF('ALL-Students'!N367='Master Answer Key'!$B366, 1, 0)</f>
        <v>1</v>
      </c>
      <c r="O364">
        <f>IF('ALL-Students'!O367='Master Answer Key'!$B366, 1, 0)</f>
        <v>1</v>
      </c>
      <c r="P364">
        <f>IF('ALL-Students'!P367='Master Answer Key'!$B366, 1, 0)</f>
        <v>1</v>
      </c>
      <c r="Q364">
        <f>IF('ALL-Students'!Q367='Master Answer Key'!$B366, 1, 0)</f>
        <v>1</v>
      </c>
      <c r="R364">
        <f>IF('ALL-Students'!R367='Master Answer Key'!$B366, 1, 0)</f>
        <v>1</v>
      </c>
      <c r="S364">
        <f>IF('ALL-Students'!S367='Master Answer Key'!$B366, 1, 0)</f>
        <v>0</v>
      </c>
      <c r="T364">
        <f>IF('ALL-Students'!T367='Master Answer Key'!$B366, 1, 0)</f>
        <v>1</v>
      </c>
      <c r="U364">
        <f>IF('ALL-Students'!U367='Master Answer Key'!$B366, 1, 0)</f>
        <v>1</v>
      </c>
      <c r="V364">
        <f>IF('ALL-Students'!V367='Master Answer Key'!$B366, 1, 0)</f>
        <v>1</v>
      </c>
      <c r="W364">
        <f>IF('ALL-Students'!W367='Master Answer Key'!$B366, 1, 0)</f>
        <v>0</v>
      </c>
      <c r="X364">
        <f>IF('ALL-Students'!X367='Master Answer Key'!$B366, 1, 0)</f>
        <v>1</v>
      </c>
      <c r="Y364">
        <f>IF('ALL-Students'!Y367='Master Answer Key'!$B366, 1, 0)</f>
        <v>0</v>
      </c>
      <c r="Z364">
        <f>IF('ALL-Students'!Z367='Master Answer Key'!$B366, 1, 0)</f>
        <v>0</v>
      </c>
      <c r="AA364">
        <f>IF('ALL-Students'!AA367='Master Answer Key'!$B366, 1, 0)</f>
        <v>1</v>
      </c>
      <c r="AB364">
        <f>IF('ALL-Students'!AB367='Master Answer Key'!$B366, 1, 0)</f>
        <v>1</v>
      </c>
      <c r="AC364">
        <f>IF('ALL-Students'!AC367='Master Answer Key'!$B366, 1, 0)</f>
        <v>0</v>
      </c>
      <c r="AD364">
        <f>IF('ALL-Students'!AD367='Master Answer Key'!$B366, 1, 0)</f>
        <v>1</v>
      </c>
      <c r="AE364">
        <f>IF('ALL-Students'!AE367='Master Answer Key'!$B366, 1, 0)</f>
        <v>1</v>
      </c>
      <c r="AF364">
        <f>IF('ALL-Students'!AF367='Master Answer Key'!$B366, 1, 0)</f>
        <v>1</v>
      </c>
      <c r="AG364">
        <f>IF('ALL-Students'!AG367='Master Answer Key'!$B366, 1, 0)</f>
        <v>1</v>
      </c>
      <c r="AH364">
        <f>IF('ALL-Students'!AH367='Master Answer Key'!$B366, 1, 0)</f>
        <v>1</v>
      </c>
      <c r="AI364">
        <f>IF('ALL-Students'!AI367='Master Answer Key'!$B366, 1, 0)</f>
        <v>1</v>
      </c>
      <c r="AJ364">
        <f>IF('ALL-Students'!AJ367='Master Answer Key'!$B366, 1, 0)</f>
        <v>1</v>
      </c>
      <c r="AK364">
        <f>IF('ALL-Students'!AK367='Master Answer Key'!$B366, 1, 0)</f>
        <v>1</v>
      </c>
      <c r="AL364">
        <f>IF('ALL-Students'!AL367='Master Answer Key'!$B366, 1, 0)</f>
        <v>0</v>
      </c>
      <c r="AM364">
        <f>IF('ALL-Students'!AM367='Master Answer Key'!$B366, 1, 0)</f>
        <v>1</v>
      </c>
      <c r="AN364">
        <f>IF('ALL-Students'!AN367='Master Answer Key'!$B366, 1, 0)</f>
        <v>0</v>
      </c>
      <c r="AO364">
        <f>IF('ALL-Students'!AO367='Master Answer Key'!$B366, 1, 0)</f>
        <v>1</v>
      </c>
      <c r="AP364">
        <f>IF('ALL-Students'!AP367='Master Answer Key'!$B366, 1, 0)</f>
        <v>1</v>
      </c>
      <c r="AQ364">
        <f>IF('ALL-Students'!AQ367='Master Answer Key'!$B366, 1, 0)</f>
        <v>1</v>
      </c>
      <c r="AR364">
        <f>IF('ALL-Students'!AR367='Master Answer Key'!$B366, 1, 0)</f>
        <v>1</v>
      </c>
      <c r="AS364">
        <f>IF('ALL-Students'!AS367='Master Answer Key'!$B366, 1, 0)</f>
        <v>0</v>
      </c>
      <c r="AT364">
        <f>IF('ALL-Students'!AT367='Master Answer Key'!$B366, 1, 0)</f>
        <v>1</v>
      </c>
      <c r="AU364">
        <f>IF('ALL-Students'!AU367='Master Answer Key'!$B366, 1, 0)</f>
        <v>1</v>
      </c>
      <c r="AV364">
        <f>IF('ALL-Students'!AV367='Master Answer Key'!$B366, 1, 0)</f>
        <v>0</v>
      </c>
      <c r="AW364">
        <f>IF('ALL-Students'!AW367='Master Answer Key'!$B366, 1, 0)</f>
        <v>1</v>
      </c>
      <c r="AX364">
        <f>IF('ALL-Students'!AX367='Master Answer Key'!$B366, 1, 0)</f>
        <v>1</v>
      </c>
      <c r="AY364">
        <f>IF('ALL-Students'!AY367='Master Answer Key'!$B366, 1, 0)</f>
        <v>1</v>
      </c>
      <c r="AZ364">
        <f>IF('ALL-Students'!AZ367='Master Answer Key'!$B366, 1, 0)</f>
        <v>1</v>
      </c>
      <c r="BA364">
        <f>IF('ALL-Students'!BA367='Master Answer Key'!$B366, 1, 0)</f>
        <v>1</v>
      </c>
      <c r="BB364">
        <f>IF('ALL-Students'!BB367='Master Answer Key'!$B366, 1, 0)</f>
        <v>1</v>
      </c>
      <c r="BC364">
        <f>IF('ALL-Students'!BC367='Master Answer Key'!$B366, 1, 0)</f>
        <v>1</v>
      </c>
      <c r="BD364">
        <f>IF('ALL-Students'!BD367='Master Answer Key'!$B366, 1, 0)</f>
        <v>1</v>
      </c>
      <c r="BE364">
        <f>IF('ALL-Students'!BE367='Master Answer Key'!$B366, 1, 0)</f>
        <v>1</v>
      </c>
      <c r="BF364">
        <f>IF('ALL-Students'!BF367='Master Answer Key'!$B366, 1, 0)</f>
        <v>1</v>
      </c>
      <c r="BG364">
        <f>IF('ALL-Students'!BG367='Master Answer Key'!$B366, 1, 0)</f>
        <v>1</v>
      </c>
      <c r="BH364">
        <f>IF('ALL-Students'!BH367='Master Answer Key'!$B366, 1, 0)</f>
        <v>1</v>
      </c>
      <c r="BI364">
        <f>IF('ALL-Students'!BI367='Master Answer Key'!$B366, 1, 0)</f>
        <v>1</v>
      </c>
      <c r="BJ364">
        <f>IF('ALL-Students'!BJ367='Master Answer Key'!$B366, 1, 0)</f>
        <v>1</v>
      </c>
      <c r="BK364">
        <f>IF('ALL-Students'!BK367='Master Answer Key'!$B366, 1, 0)</f>
        <v>1</v>
      </c>
      <c r="BL364">
        <f>IF('ALL-Students'!BL367='Master Answer Key'!$B366, 1, 0)</f>
        <v>1</v>
      </c>
      <c r="BM364">
        <f>IF('ALL-Students'!BM367='Master Answer Key'!$B366, 1, 0)</f>
        <v>1</v>
      </c>
      <c r="BN364">
        <f>IF('ALL-Students'!BN367='Master Answer Key'!$B366, 1, 0)</f>
        <v>1</v>
      </c>
      <c r="BO364">
        <f>IF('ALL-Students'!BO367='Master Answer Key'!$B366, 1, 0)</f>
        <v>1</v>
      </c>
      <c r="BP364">
        <f>IF('ALL-Students'!BP367='Master Answer Key'!$B366, 1, 0)</f>
        <v>1</v>
      </c>
      <c r="BQ364">
        <f>IF('ALL-Students'!BQ367='Master Answer Key'!$B366, 1, 0)</f>
        <v>1</v>
      </c>
      <c r="BR364">
        <f>IF('ALL-Students'!BR367='Master Answer Key'!$B366, 1, 0)</f>
        <v>1</v>
      </c>
      <c r="BS364">
        <f>IF('ALL-Students'!BS367='Master Answer Key'!$B366, 1, 0)</f>
        <v>1</v>
      </c>
      <c r="BT364">
        <f>IF('ALL-Students'!BT367='Master Answer Key'!$B366, 1, 0)</f>
        <v>1</v>
      </c>
      <c r="BU364">
        <f>IF('ALL-Students'!BU367='Master Answer Key'!$B366, 1, 0)</f>
        <v>1</v>
      </c>
      <c r="BV364">
        <f>IF('ALL-Students'!BV367='Master Answer Key'!$B366, 1, 0)</f>
        <v>1</v>
      </c>
      <c r="BW364">
        <f>IF('ALL-Students'!BW367='Master Answer Key'!$B366, 1, 0)</f>
        <v>1</v>
      </c>
      <c r="BX364">
        <f>IF('ALL-Students'!BX367='Master Answer Key'!$B366, 1, 0)</f>
        <v>0</v>
      </c>
      <c r="BY364">
        <f>IF('ALL-Students'!BY367='Master Answer Key'!$B366, 1, 0)</f>
        <v>1</v>
      </c>
      <c r="BZ364">
        <f>IF('ALL-Students'!BZ367='Master Answer Key'!$B366, 1, 0)</f>
        <v>1</v>
      </c>
      <c r="CA364">
        <f>IF('ALL-Students'!CA367='Master Answer Key'!$B366, 1, 0)</f>
        <v>0</v>
      </c>
      <c r="CB364">
        <f>IF('ALL-Students'!CB367='Master Answer Key'!$B366, 1, 0)</f>
        <v>1</v>
      </c>
      <c r="CC364">
        <f>IF('ALL-Students'!CC367='Master Answer Key'!$B366, 1, 0)</f>
        <v>1</v>
      </c>
    </row>
    <row r="365">
      <c r="A365" s="5" t="s">
        <v>470</v>
      </c>
      <c r="B365">
        <f>IF('ALL-Students'!B368='Master Answer Key'!$B367, 1, 0)</f>
        <v>1</v>
      </c>
      <c r="C365">
        <f>IF('ALL-Students'!C368='Master Answer Key'!$B367, 1, 0)</f>
        <v>1</v>
      </c>
      <c r="D365">
        <f>IF('ALL-Students'!D368='Master Answer Key'!$B367, 1, 0)</f>
        <v>1</v>
      </c>
      <c r="E365">
        <f>IF('ALL-Students'!E368='Master Answer Key'!$B367, 1, 0)</f>
        <v>1</v>
      </c>
      <c r="F365">
        <f>IF('ALL-Students'!F368='Master Answer Key'!$B367, 1, 0)</f>
        <v>1</v>
      </c>
      <c r="G365">
        <f>IF('ALL-Students'!G368='Master Answer Key'!$B367, 1, 0)</f>
        <v>0</v>
      </c>
      <c r="H365">
        <f>IF('ALL-Students'!H368='Master Answer Key'!$B367, 1, 0)</f>
        <v>1</v>
      </c>
      <c r="I365">
        <f>IF('ALL-Students'!I368='Master Answer Key'!$B367, 1, 0)</f>
        <v>1</v>
      </c>
      <c r="J365">
        <f>IF('ALL-Students'!J368='Master Answer Key'!$B367, 1, 0)</f>
        <v>1</v>
      </c>
      <c r="K365">
        <f>IF('ALL-Students'!K368='Master Answer Key'!$B367, 1, 0)</f>
        <v>1</v>
      </c>
      <c r="L365">
        <f>IF('ALL-Students'!L368='Master Answer Key'!$B367, 1, 0)</f>
        <v>1</v>
      </c>
      <c r="M365">
        <f>IF('ALL-Students'!M368='Master Answer Key'!$B367, 1, 0)</f>
        <v>1</v>
      </c>
      <c r="N365">
        <f>IF('ALL-Students'!N368='Master Answer Key'!$B367, 1, 0)</f>
        <v>0</v>
      </c>
      <c r="O365">
        <f>IF('ALL-Students'!O368='Master Answer Key'!$B367, 1, 0)</f>
        <v>1</v>
      </c>
      <c r="P365">
        <f>IF('ALL-Students'!P368='Master Answer Key'!$B367, 1, 0)</f>
        <v>1</v>
      </c>
      <c r="Q365">
        <f>IF('ALL-Students'!Q368='Master Answer Key'!$B367, 1, 0)</f>
        <v>1</v>
      </c>
      <c r="R365">
        <f>IF('ALL-Students'!R368='Master Answer Key'!$B367, 1, 0)</f>
        <v>1</v>
      </c>
      <c r="S365">
        <f>IF('ALL-Students'!S368='Master Answer Key'!$B367, 1, 0)</f>
        <v>1</v>
      </c>
      <c r="T365">
        <f>IF('ALL-Students'!T368='Master Answer Key'!$B367, 1, 0)</f>
        <v>1</v>
      </c>
      <c r="U365">
        <f>IF('ALL-Students'!U368='Master Answer Key'!$B367, 1, 0)</f>
        <v>1</v>
      </c>
      <c r="V365">
        <f>IF('ALL-Students'!V368='Master Answer Key'!$B367, 1, 0)</f>
        <v>1</v>
      </c>
      <c r="W365">
        <f>IF('ALL-Students'!W368='Master Answer Key'!$B367, 1, 0)</f>
        <v>0</v>
      </c>
      <c r="X365">
        <f>IF('ALL-Students'!X368='Master Answer Key'!$B367, 1, 0)</f>
        <v>1</v>
      </c>
      <c r="Y365">
        <f>IF('ALL-Students'!Y368='Master Answer Key'!$B367, 1, 0)</f>
        <v>0</v>
      </c>
      <c r="Z365">
        <f>IF('ALL-Students'!Z368='Master Answer Key'!$B367, 1, 0)</f>
        <v>0</v>
      </c>
      <c r="AA365">
        <f>IF('ALL-Students'!AA368='Master Answer Key'!$B367, 1, 0)</f>
        <v>1</v>
      </c>
      <c r="AB365">
        <f>IF('ALL-Students'!AB368='Master Answer Key'!$B367, 1, 0)</f>
        <v>0</v>
      </c>
      <c r="AC365">
        <f>IF('ALL-Students'!AC368='Master Answer Key'!$B367, 1, 0)</f>
        <v>0</v>
      </c>
      <c r="AD365">
        <f>IF('ALL-Students'!AD368='Master Answer Key'!$B367, 1, 0)</f>
        <v>1</v>
      </c>
      <c r="AE365">
        <f>IF('ALL-Students'!AE368='Master Answer Key'!$B367, 1, 0)</f>
        <v>1</v>
      </c>
      <c r="AF365">
        <f>IF('ALL-Students'!AF368='Master Answer Key'!$B367, 1, 0)</f>
        <v>1</v>
      </c>
      <c r="AG365">
        <f>IF('ALL-Students'!AG368='Master Answer Key'!$B367, 1, 0)</f>
        <v>0</v>
      </c>
      <c r="AH365">
        <f>IF('ALL-Students'!AH368='Master Answer Key'!$B367, 1, 0)</f>
        <v>1</v>
      </c>
      <c r="AI365">
        <f>IF('ALL-Students'!AI368='Master Answer Key'!$B367, 1, 0)</f>
        <v>1</v>
      </c>
      <c r="AJ365">
        <f>IF('ALL-Students'!AJ368='Master Answer Key'!$B367, 1, 0)</f>
        <v>1</v>
      </c>
      <c r="AK365">
        <f>IF('ALL-Students'!AK368='Master Answer Key'!$B367, 1, 0)</f>
        <v>1</v>
      </c>
      <c r="AL365">
        <f>IF('ALL-Students'!AL368='Master Answer Key'!$B367, 1, 0)</f>
        <v>1</v>
      </c>
      <c r="AM365">
        <f>IF('ALL-Students'!AM368='Master Answer Key'!$B367, 1, 0)</f>
        <v>1</v>
      </c>
      <c r="AN365">
        <f>IF('ALL-Students'!AN368='Master Answer Key'!$B367, 1, 0)</f>
        <v>0</v>
      </c>
      <c r="AO365">
        <f>IF('ALL-Students'!AO368='Master Answer Key'!$B367, 1, 0)</f>
        <v>1</v>
      </c>
      <c r="AP365">
        <f>IF('ALL-Students'!AP368='Master Answer Key'!$B367, 1, 0)</f>
        <v>1</v>
      </c>
      <c r="AQ365">
        <f>IF('ALL-Students'!AQ368='Master Answer Key'!$B367, 1, 0)</f>
        <v>1</v>
      </c>
      <c r="AR365">
        <f>IF('ALL-Students'!AR368='Master Answer Key'!$B367, 1, 0)</f>
        <v>1</v>
      </c>
      <c r="AS365">
        <f>IF('ALL-Students'!AS368='Master Answer Key'!$B367, 1, 0)</f>
        <v>0</v>
      </c>
      <c r="AT365">
        <f>IF('ALL-Students'!AT368='Master Answer Key'!$B367, 1, 0)</f>
        <v>1</v>
      </c>
      <c r="AU365">
        <f>IF('ALL-Students'!AU368='Master Answer Key'!$B367, 1, 0)</f>
        <v>1</v>
      </c>
      <c r="AV365">
        <f>IF('ALL-Students'!AV368='Master Answer Key'!$B367, 1, 0)</f>
        <v>0</v>
      </c>
      <c r="AW365">
        <f>IF('ALL-Students'!AW368='Master Answer Key'!$B367, 1, 0)</f>
        <v>1</v>
      </c>
      <c r="AX365">
        <f>IF('ALL-Students'!AX368='Master Answer Key'!$B367, 1, 0)</f>
        <v>1</v>
      </c>
      <c r="AY365">
        <f>IF('ALL-Students'!AY368='Master Answer Key'!$B367, 1, 0)</f>
        <v>1</v>
      </c>
      <c r="AZ365">
        <f>IF('ALL-Students'!AZ368='Master Answer Key'!$B367, 1, 0)</f>
        <v>1</v>
      </c>
      <c r="BA365">
        <f>IF('ALL-Students'!BA368='Master Answer Key'!$B367, 1, 0)</f>
        <v>1</v>
      </c>
      <c r="BB365">
        <f>IF('ALL-Students'!BB368='Master Answer Key'!$B367, 1, 0)</f>
        <v>1</v>
      </c>
      <c r="BC365">
        <f>IF('ALL-Students'!BC368='Master Answer Key'!$B367, 1, 0)</f>
        <v>1</v>
      </c>
      <c r="BD365">
        <f>IF('ALL-Students'!BD368='Master Answer Key'!$B367, 1, 0)</f>
        <v>1</v>
      </c>
      <c r="BE365">
        <f>IF('ALL-Students'!BE368='Master Answer Key'!$B367, 1, 0)</f>
        <v>1</v>
      </c>
      <c r="BF365">
        <f>IF('ALL-Students'!BF368='Master Answer Key'!$B367, 1, 0)</f>
        <v>1</v>
      </c>
      <c r="BG365">
        <f>IF('ALL-Students'!BG368='Master Answer Key'!$B367, 1, 0)</f>
        <v>1</v>
      </c>
      <c r="BH365">
        <f>IF('ALL-Students'!BH368='Master Answer Key'!$B367, 1, 0)</f>
        <v>1</v>
      </c>
      <c r="BI365">
        <f>IF('ALL-Students'!BI368='Master Answer Key'!$B367, 1, 0)</f>
        <v>1</v>
      </c>
      <c r="BJ365">
        <f>IF('ALL-Students'!BJ368='Master Answer Key'!$B367, 1, 0)</f>
        <v>1</v>
      </c>
      <c r="BK365">
        <f>IF('ALL-Students'!BK368='Master Answer Key'!$B367, 1, 0)</f>
        <v>1</v>
      </c>
      <c r="BL365">
        <f>IF('ALL-Students'!BL368='Master Answer Key'!$B367, 1, 0)</f>
        <v>1</v>
      </c>
      <c r="BM365">
        <f>IF('ALL-Students'!BM368='Master Answer Key'!$B367, 1, 0)</f>
        <v>1</v>
      </c>
      <c r="BN365">
        <f>IF('ALL-Students'!BN368='Master Answer Key'!$B367, 1, 0)</f>
        <v>1</v>
      </c>
      <c r="BO365">
        <f>IF('ALL-Students'!BO368='Master Answer Key'!$B367, 1, 0)</f>
        <v>1</v>
      </c>
      <c r="BP365">
        <f>IF('ALL-Students'!BP368='Master Answer Key'!$B367, 1, 0)</f>
        <v>0</v>
      </c>
      <c r="BQ365">
        <f>IF('ALL-Students'!BQ368='Master Answer Key'!$B367, 1, 0)</f>
        <v>1</v>
      </c>
      <c r="BR365">
        <f>IF('ALL-Students'!BR368='Master Answer Key'!$B367, 1, 0)</f>
        <v>1</v>
      </c>
      <c r="BS365">
        <f>IF('ALL-Students'!BS368='Master Answer Key'!$B367, 1, 0)</f>
        <v>1</v>
      </c>
      <c r="BT365">
        <f>IF('ALL-Students'!BT368='Master Answer Key'!$B367, 1, 0)</f>
        <v>1</v>
      </c>
      <c r="BU365">
        <f>IF('ALL-Students'!BU368='Master Answer Key'!$B367, 1, 0)</f>
        <v>1</v>
      </c>
      <c r="BV365">
        <f>IF('ALL-Students'!BV368='Master Answer Key'!$B367, 1, 0)</f>
        <v>1</v>
      </c>
      <c r="BW365">
        <f>IF('ALL-Students'!BW368='Master Answer Key'!$B367, 1, 0)</f>
        <v>1</v>
      </c>
      <c r="BX365">
        <f>IF('ALL-Students'!BX368='Master Answer Key'!$B367, 1, 0)</f>
        <v>1</v>
      </c>
      <c r="BY365">
        <f>IF('ALL-Students'!BY368='Master Answer Key'!$B367, 1, 0)</f>
        <v>1</v>
      </c>
      <c r="BZ365">
        <f>IF('ALL-Students'!BZ368='Master Answer Key'!$B367, 1, 0)</f>
        <v>1</v>
      </c>
      <c r="CA365">
        <f>IF('ALL-Students'!CA368='Master Answer Key'!$B367, 1, 0)</f>
        <v>0</v>
      </c>
      <c r="CB365">
        <f>IF('ALL-Students'!CB368='Master Answer Key'!$B367, 1, 0)</f>
        <v>1</v>
      </c>
      <c r="CC365">
        <f>IF('ALL-Students'!CC368='Master Answer Key'!$B367, 1, 0)</f>
        <v>1</v>
      </c>
    </row>
    <row r="366">
      <c r="A366" s="5" t="s">
        <v>471</v>
      </c>
      <c r="B366">
        <f>IF('ALL-Students'!B369='Master Answer Key'!$B368, 1, 0)</f>
        <v>1</v>
      </c>
      <c r="C366">
        <f>IF('ALL-Students'!C369='Master Answer Key'!$B368, 1, 0)</f>
        <v>1</v>
      </c>
      <c r="D366">
        <f>IF('ALL-Students'!D369='Master Answer Key'!$B368, 1, 0)</f>
        <v>0</v>
      </c>
      <c r="E366">
        <f>IF('ALL-Students'!E369='Master Answer Key'!$B368, 1, 0)</f>
        <v>0</v>
      </c>
      <c r="F366">
        <f>IF('ALL-Students'!F369='Master Answer Key'!$B368, 1, 0)</f>
        <v>0</v>
      </c>
      <c r="G366">
        <f>IF('ALL-Students'!G369='Master Answer Key'!$B368, 1, 0)</f>
        <v>0</v>
      </c>
      <c r="H366">
        <f>IF('ALL-Students'!H369='Master Answer Key'!$B368, 1, 0)</f>
        <v>0</v>
      </c>
      <c r="I366">
        <f>IF('ALL-Students'!I369='Master Answer Key'!$B368, 1, 0)</f>
        <v>1</v>
      </c>
      <c r="J366">
        <f>IF('ALL-Students'!J369='Master Answer Key'!$B368, 1, 0)</f>
        <v>1</v>
      </c>
      <c r="K366">
        <f>IF('ALL-Students'!K369='Master Answer Key'!$B368, 1, 0)</f>
        <v>0</v>
      </c>
      <c r="L366">
        <f>IF('ALL-Students'!L369='Master Answer Key'!$B368, 1, 0)</f>
        <v>1</v>
      </c>
      <c r="M366">
        <f>IF('ALL-Students'!M369='Master Answer Key'!$B368, 1, 0)</f>
        <v>0</v>
      </c>
      <c r="N366">
        <f>IF('ALL-Students'!N369='Master Answer Key'!$B368, 1, 0)</f>
        <v>1</v>
      </c>
      <c r="O366">
        <f>IF('ALL-Students'!O369='Master Answer Key'!$B368, 1, 0)</f>
        <v>1</v>
      </c>
      <c r="P366">
        <f>IF('ALL-Students'!P369='Master Answer Key'!$B368, 1, 0)</f>
        <v>0</v>
      </c>
      <c r="Q366">
        <f>IF('ALL-Students'!Q369='Master Answer Key'!$B368, 1, 0)</f>
        <v>1</v>
      </c>
      <c r="R366">
        <f>IF('ALL-Students'!R369='Master Answer Key'!$B368, 1, 0)</f>
        <v>0</v>
      </c>
      <c r="S366">
        <f>IF('ALL-Students'!S369='Master Answer Key'!$B368, 1, 0)</f>
        <v>1</v>
      </c>
      <c r="T366">
        <f>IF('ALL-Students'!T369='Master Answer Key'!$B368, 1, 0)</f>
        <v>0</v>
      </c>
      <c r="U366">
        <f>IF('ALL-Students'!U369='Master Answer Key'!$B368, 1, 0)</f>
        <v>1</v>
      </c>
      <c r="V366">
        <f>IF('ALL-Students'!V369='Master Answer Key'!$B368, 1, 0)</f>
        <v>1</v>
      </c>
      <c r="W366">
        <f>IF('ALL-Students'!W369='Master Answer Key'!$B368, 1, 0)</f>
        <v>0</v>
      </c>
      <c r="X366">
        <f>IF('ALL-Students'!X369='Master Answer Key'!$B368, 1, 0)</f>
        <v>1</v>
      </c>
      <c r="Y366">
        <f>IF('ALL-Students'!Y369='Master Answer Key'!$B368, 1, 0)</f>
        <v>0</v>
      </c>
      <c r="Z366">
        <f>IF('ALL-Students'!Z369='Master Answer Key'!$B368, 1, 0)</f>
        <v>0</v>
      </c>
      <c r="AA366">
        <f>IF('ALL-Students'!AA369='Master Answer Key'!$B368, 1, 0)</f>
        <v>1</v>
      </c>
      <c r="AB366">
        <f>IF('ALL-Students'!AB369='Master Answer Key'!$B368, 1, 0)</f>
        <v>1</v>
      </c>
      <c r="AC366">
        <f>IF('ALL-Students'!AC369='Master Answer Key'!$B368, 1, 0)</f>
        <v>1</v>
      </c>
      <c r="AD366">
        <f>IF('ALL-Students'!AD369='Master Answer Key'!$B368, 1, 0)</f>
        <v>0</v>
      </c>
      <c r="AE366">
        <f>IF('ALL-Students'!AE369='Master Answer Key'!$B368, 1, 0)</f>
        <v>1</v>
      </c>
      <c r="AF366">
        <f>IF('ALL-Students'!AF369='Master Answer Key'!$B368, 1, 0)</f>
        <v>1</v>
      </c>
      <c r="AG366">
        <f>IF('ALL-Students'!AG369='Master Answer Key'!$B368, 1, 0)</f>
        <v>1</v>
      </c>
      <c r="AH366">
        <f>IF('ALL-Students'!AH369='Master Answer Key'!$B368, 1, 0)</f>
        <v>0</v>
      </c>
      <c r="AI366">
        <f>IF('ALL-Students'!AI369='Master Answer Key'!$B368, 1, 0)</f>
        <v>0</v>
      </c>
      <c r="AJ366">
        <f>IF('ALL-Students'!AJ369='Master Answer Key'!$B368, 1, 0)</f>
        <v>1</v>
      </c>
      <c r="AK366">
        <f>IF('ALL-Students'!AK369='Master Answer Key'!$B368, 1, 0)</f>
        <v>0</v>
      </c>
      <c r="AL366">
        <f>IF('ALL-Students'!AL369='Master Answer Key'!$B368, 1, 0)</f>
        <v>1</v>
      </c>
      <c r="AM366">
        <f>IF('ALL-Students'!AM369='Master Answer Key'!$B368, 1, 0)</f>
        <v>1</v>
      </c>
      <c r="AN366">
        <f>IF('ALL-Students'!AN369='Master Answer Key'!$B368, 1, 0)</f>
        <v>0</v>
      </c>
      <c r="AO366">
        <f>IF('ALL-Students'!AO369='Master Answer Key'!$B368, 1, 0)</f>
        <v>0</v>
      </c>
      <c r="AP366">
        <f>IF('ALL-Students'!AP369='Master Answer Key'!$B368, 1, 0)</f>
        <v>1</v>
      </c>
      <c r="AQ366">
        <f>IF('ALL-Students'!AQ369='Master Answer Key'!$B368, 1, 0)</f>
        <v>1</v>
      </c>
      <c r="AR366">
        <f>IF('ALL-Students'!AR369='Master Answer Key'!$B368, 1, 0)</f>
        <v>0</v>
      </c>
      <c r="AS366">
        <f>IF('ALL-Students'!AS369='Master Answer Key'!$B368, 1, 0)</f>
        <v>0</v>
      </c>
      <c r="AT366">
        <f>IF('ALL-Students'!AT369='Master Answer Key'!$B368, 1, 0)</f>
        <v>0</v>
      </c>
      <c r="AU366">
        <f>IF('ALL-Students'!AU369='Master Answer Key'!$B368, 1, 0)</f>
        <v>1</v>
      </c>
      <c r="AV366">
        <f>IF('ALL-Students'!AV369='Master Answer Key'!$B368, 1, 0)</f>
        <v>0</v>
      </c>
      <c r="AW366">
        <f>IF('ALL-Students'!AW369='Master Answer Key'!$B368, 1, 0)</f>
        <v>1</v>
      </c>
      <c r="AX366">
        <f>IF('ALL-Students'!AX369='Master Answer Key'!$B368, 1, 0)</f>
        <v>1</v>
      </c>
      <c r="AY366">
        <f>IF('ALL-Students'!AY369='Master Answer Key'!$B368, 1, 0)</f>
        <v>1</v>
      </c>
      <c r="AZ366">
        <f>IF('ALL-Students'!AZ369='Master Answer Key'!$B368, 1, 0)</f>
        <v>1</v>
      </c>
      <c r="BA366">
        <f>IF('ALL-Students'!BA369='Master Answer Key'!$B368, 1, 0)</f>
        <v>1</v>
      </c>
      <c r="BB366">
        <f>IF('ALL-Students'!BB369='Master Answer Key'!$B368, 1, 0)</f>
        <v>1</v>
      </c>
      <c r="BC366">
        <f>IF('ALL-Students'!BC369='Master Answer Key'!$B368, 1, 0)</f>
        <v>1</v>
      </c>
      <c r="BD366">
        <f>IF('ALL-Students'!BD369='Master Answer Key'!$B368, 1, 0)</f>
        <v>1</v>
      </c>
      <c r="BE366">
        <f>IF('ALL-Students'!BE369='Master Answer Key'!$B368, 1, 0)</f>
        <v>1</v>
      </c>
      <c r="BF366">
        <f>IF('ALL-Students'!BF369='Master Answer Key'!$B368, 1, 0)</f>
        <v>0</v>
      </c>
      <c r="BG366">
        <f>IF('ALL-Students'!BG369='Master Answer Key'!$B368, 1, 0)</f>
        <v>1</v>
      </c>
      <c r="BH366">
        <f>IF('ALL-Students'!BH369='Master Answer Key'!$B368, 1, 0)</f>
        <v>0</v>
      </c>
      <c r="BI366">
        <f>IF('ALL-Students'!BI369='Master Answer Key'!$B368, 1, 0)</f>
        <v>0</v>
      </c>
      <c r="BJ366">
        <f>IF('ALL-Students'!BJ369='Master Answer Key'!$B368, 1, 0)</f>
        <v>0</v>
      </c>
      <c r="BK366">
        <f>IF('ALL-Students'!BK369='Master Answer Key'!$B368, 1, 0)</f>
        <v>1</v>
      </c>
      <c r="BL366">
        <f>IF('ALL-Students'!BL369='Master Answer Key'!$B368, 1, 0)</f>
        <v>0</v>
      </c>
      <c r="BM366">
        <f>IF('ALL-Students'!BM369='Master Answer Key'!$B368, 1, 0)</f>
        <v>1</v>
      </c>
      <c r="BN366">
        <f>IF('ALL-Students'!BN369='Master Answer Key'!$B368, 1, 0)</f>
        <v>1</v>
      </c>
      <c r="BO366">
        <f>IF('ALL-Students'!BO369='Master Answer Key'!$B368, 1, 0)</f>
        <v>1</v>
      </c>
      <c r="BP366">
        <f>IF('ALL-Students'!BP369='Master Answer Key'!$B368, 1, 0)</f>
        <v>1</v>
      </c>
      <c r="BQ366">
        <f>IF('ALL-Students'!BQ369='Master Answer Key'!$B368, 1, 0)</f>
        <v>0</v>
      </c>
      <c r="BR366">
        <f>IF('ALL-Students'!BR369='Master Answer Key'!$B368, 1, 0)</f>
        <v>0</v>
      </c>
      <c r="BS366">
        <f>IF('ALL-Students'!BS369='Master Answer Key'!$B368, 1, 0)</f>
        <v>1</v>
      </c>
      <c r="BT366">
        <f>IF('ALL-Students'!BT369='Master Answer Key'!$B368, 1, 0)</f>
        <v>1</v>
      </c>
      <c r="BU366">
        <f>IF('ALL-Students'!BU369='Master Answer Key'!$B368, 1, 0)</f>
        <v>1</v>
      </c>
      <c r="BV366">
        <f>IF('ALL-Students'!BV369='Master Answer Key'!$B368, 1, 0)</f>
        <v>1</v>
      </c>
      <c r="BW366">
        <f>IF('ALL-Students'!BW369='Master Answer Key'!$B368, 1, 0)</f>
        <v>1</v>
      </c>
      <c r="BX366">
        <f>IF('ALL-Students'!BX369='Master Answer Key'!$B368, 1, 0)</f>
        <v>1</v>
      </c>
      <c r="BY366">
        <f>IF('ALL-Students'!BY369='Master Answer Key'!$B368, 1, 0)</f>
        <v>1</v>
      </c>
      <c r="BZ366">
        <f>IF('ALL-Students'!BZ369='Master Answer Key'!$B368, 1, 0)</f>
        <v>1</v>
      </c>
      <c r="CA366">
        <f>IF('ALL-Students'!CA369='Master Answer Key'!$B368, 1, 0)</f>
        <v>1</v>
      </c>
      <c r="CB366">
        <f>IF('ALL-Students'!CB369='Master Answer Key'!$B368, 1, 0)</f>
        <v>1</v>
      </c>
      <c r="CC366">
        <f>IF('ALL-Students'!CC369='Master Answer Key'!$B368, 1, 0)</f>
        <v>1</v>
      </c>
    </row>
    <row r="367">
      <c r="A367" s="5" t="s">
        <v>472</v>
      </c>
      <c r="B367">
        <f>IF('ALL-Students'!B370='Master Answer Key'!$B369, 1, 0)</f>
        <v>0</v>
      </c>
      <c r="C367">
        <f>IF('ALL-Students'!C370='Master Answer Key'!$B369, 1, 0)</f>
        <v>0</v>
      </c>
      <c r="D367">
        <f>IF('ALL-Students'!D370='Master Answer Key'!$B369, 1, 0)</f>
        <v>1</v>
      </c>
      <c r="E367">
        <f>IF('ALL-Students'!E370='Master Answer Key'!$B369, 1, 0)</f>
        <v>1</v>
      </c>
      <c r="F367">
        <f>IF('ALL-Students'!F370='Master Answer Key'!$B369, 1, 0)</f>
        <v>1</v>
      </c>
      <c r="G367">
        <f>IF('ALL-Students'!G370='Master Answer Key'!$B369, 1, 0)</f>
        <v>0</v>
      </c>
      <c r="H367">
        <f>IF('ALL-Students'!H370='Master Answer Key'!$B369, 1, 0)</f>
        <v>0</v>
      </c>
      <c r="I367">
        <f>IF('ALL-Students'!I370='Master Answer Key'!$B369, 1, 0)</f>
        <v>1</v>
      </c>
      <c r="J367">
        <f>IF('ALL-Students'!J370='Master Answer Key'!$B369, 1, 0)</f>
        <v>1</v>
      </c>
      <c r="K367">
        <f>IF('ALL-Students'!K370='Master Answer Key'!$B369, 1, 0)</f>
        <v>1</v>
      </c>
      <c r="L367">
        <f>IF('ALL-Students'!L370='Master Answer Key'!$B369, 1, 0)</f>
        <v>1</v>
      </c>
      <c r="M367">
        <f>IF('ALL-Students'!M370='Master Answer Key'!$B369, 1, 0)</f>
        <v>1</v>
      </c>
      <c r="N367">
        <f>IF('ALL-Students'!N370='Master Answer Key'!$B369, 1, 0)</f>
        <v>0</v>
      </c>
      <c r="O367">
        <f>IF('ALL-Students'!O370='Master Answer Key'!$B369, 1, 0)</f>
        <v>0</v>
      </c>
      <c r="P367">
        <f>IF('ALL-Students'!P370='Master Answer Key'!$B369, 1, 0)</f>
        <v>1</v>
      </c>
      <c r="Q367">
        <f>IF('ALL-Students'!Q370='Master Answer Key'!$B369, 1, 0)</f>
        <v>0</v>
      </c>
      <c r="R367">
        <f>IF('ALL-Students'!R370='Master Answer Key'!$B369, 1, 0)</f>
        <v>0</v>
      </c>
      <c r="S367">
        <f>IF('ALL-Students'!S370='Master Answer Key'!$B369, 1, 0)</f>
        <v>1</v>
      </c>
      <c r="T367">
        <f>IF('ALL-Students'!T370='Master Answer Key'!$B369, 1, 0)</f>
        <v>0</v>
      </c>
      <c r="U367">
        <f>IF('ALL-Students'!U370='Master Answer Key'!$B369, 1, 0)</f>
        <v>1</v>
      </c>
      <c r="V367">
        <f>IF('ALL-Students'!V370='Master Answer Key'!$B369, 1, 0)</f>
        <v>1</v>
      </c>
      <c r="W367">
        <f>IF('ALL-Students'!W370='Master Answer Key'!$B369, 1, 0)</f>
        <v>0</v>
      </c>
      <c r="X367">
        <f>IF('ALL-Students'!X370='Master Answer Key'!$B369, 1, 0)</f>
        <v>0</v>
      </c>
      <c r="Y367">
        <f>IF('ALL-Students'!Y370='Master Answer Key'!$B369, 1, 0)</f>
        <v>0</v>
      </c>
      <c r="Z367">
        <f>IF('ALL-Students'!Z370='Master Answer Key'!$B369, 1, 0)</f>
        <v>0</v>
      </c>
      <c r="AA367">
        <f>IF('ALL-Students'!AA370='Master Answer Key'!$B369, 1, 0)</f>
        <v>1</v>
      </c>
      <c r="AB367">
        <f>IF('ALL-Students'!AB370='Master Answer Key'!$B369, 1, 0)</f>
        <v>0</v>
      </c>
      <c r="AC367">
        <f>IF('ALL-Students'!AC370='Master Answer Key'!$B369, 1, 0)</f>
        <v>0</v>
      </c>
      <c r="AD367">
        <f>IF('ALL-Students'!AD370='Master Answer Key'!$B369, 1, 0)</f>
        <v>1</v>
      </c>
      <c r="AE367">
        <f>IF('ALL-Students'!AE370='Master Answer Key'!$B369, 1, 0)</f>
        <v>0</v>
      </c>
      <c r="AF367">
        <f>IF('ALL-Students'!AF370='Master Answer Key'!$B369, 1, 0)</f>
        <v>0</v>
      </c>
      <c r="AG367">
        <f>IF('ALL-Students'!AG370='Master Answer Key'!$B369, 1, 0)</f>
        <v>0</v>
      </c>
      <c r="AH367">
        <f>IF('ALL-Students'!AH370='Master Answer Key'!$B369, 1, 0)</f>
        <v>0</v>
      </c>
      <c r="AI367">
        <f>IF('ALL-Students'!AI370='Master Answer Key'!$B369, 1, 0)</f>
        <v>1</v>
      </c>
      <c r="AJ367">
        <f>IF('ALL-Students'!AJ370='Master Answer Key'!$B369, 1, 0)</f>
        <v>1</v>
      </c>
      <c r="AK367">
        <f>IF('ALL-Students'!AK370='Master Answer Key'!$B369, 1, 0)</f>
        <v>1</v>
      </c>
      <c r="AL367">
        <f>IF('ALL-Students'!AL370='Master Answer Key'!$B369, 1, 0)</f>
        <v>1</v>
      </c>
      <c r="AM367">
        <f>IF('ALL-Students'!AM370='Master Answer Key'!$B369, 1, 0)</f>
        <v>0</v>
      </c>
      <c r="AN367">
        <f>IF('ALL-Students'!AN370='Master Answer Key'!$B369, 1, 0)</f>
        <v>0</v>
      </c>
      <c r="AO367">
        <f>IF('ALL-Students'!AO370='Master Answer Key'!$B369, 1, 0)</f>
        <v>1</v>
      </c>
      <c r="AP367">
        <f>IF('ALL-Students'!AP370='Master Answer Key'!$B369, 1, 0)</f>
        <v>0</v>
      </c>
      <c r="AQ367">
        <f>IF('ALL-Students'!AQ370='Master Answer Key'!$B369, 1, 0)</f>
        <v>1</v>
      </c>
      <c r="AR367">
        <f>IF('ALL-Students'!AR370='Master Answer Key'!$B369, 1, 0)</f>
        <v>1</v>
      </c>
      <c r="AS367">
        <f>IF('ALL-Students'!AS370='Master Answer Key'!$B369, 1, 0)</f>
        <v>0</v>
      </c>
      <c r="AT367">
        <f>IF('ALL-Students'!AT370='Master Answer Key'!$B369, 1, 0)</f>
        <v>1</v>
      </c>
      <c r="AU367">
        <f>IF('ALL-Students'!AU370='Master Answer Key'!$B369, 1, 0)</f>
        <v>1</v>
      </c>
      <c r="AV367">
        <f>IF('ALL-Students'!AV370='Master Answer Key'!$B369, 1, 0)</f>
        <v>0</v>
      </c>
      <c r="AW367">
        <f>IF('ALL-Students'!AW370='Master Answer Key'!$B369, 1, 0)</f>
        <v>0</v>
      </c>
      <c r="AX367">
        <f>IF('ALL-Students'!AX370='Master Answer Key'!$B369, 1, 0)</f>
        <v>1</v>
      </c>
      <c r="AY367">
        <f>IF('ALL-Students'!AY370='Master Answer Key'!$B369, 1, 0)</f>
        <v>1</v>
      </c>
      <c r="AZ367">
        <f>IF('ALL-Students'!AZ370='Master Answer Key'!$B369, 1, 0)</f>
        <v>1</v>
      </c>
      <c r="BA367">
        <f>IF('ALL-Students'!BA370='Master Answer Key'!$B369, 1, 0)</f>
        <v>1</v>
      </c>
      <c r="BB367">
        <f>IF('ALL-Students'!BB370='Master Answer Key'!$B369, 1, 0)</f>
        <v>0</v>
      </c>
      <c r="BC367">
        <f>IF('ALL-Students'!BC370='Master Answer Key'!$B369, 1, 0)</f>
        <v>0</v>
      </c>
      <c r="BD367">
        <f>IF('ALL-Students'!BD370='Master Answer Key'!$B369, 1, 0)</f>
        <v>1</v>
      </c>
      <c r="BE367">
        <f>IF('ALL-Students'!BE370='Master Answer Key'!$B369, 1, 0)</f>
        <v>0</v>
      </c>
      <c r="BF367">
        <f>IF('ALL-Students'!BF370='Master Answer Key'!$B369, 1, 0)</f>
        <v>0</v>
      </c>
      <c r="BG367">
        <f>IF('ALL-Students'!BG370='Master Answer Key'!$B369, 1, 0)</f>
        <v>0</v>
      </c>
      <c r="BH367">
        <f>IF('ALL-Students'!BH370='Master Answer Key'!$B369, 1, 0)</f>
        <v>1</v>
      </c>
      <c r="BI367">
        <f>IF('ALL-Students'!BI370='Master Answer Key'!$B369, 1, 0)</f>
        <v>0</v>
      </c>
      <c r="BJ367">
        <f>IF('ALL-Students'!BJ370='Master Answer Key'!$B369, 1, 0)</f>
        <v>1</v>
      </c>
      <c r="BK367">
        <f>IF('ALL-Students'!BK370='Master Answer Key'!$B369, 1, 0)</f>
        <v>1</v>
      </c>
      <c r="BL367">
        <f>IF('ALL-Students'!BL370='Master Answer Key'!$B369, 1, 0)</f>
        <v>1</v>
      </c>
      <c r="BM367">
        <f>IF('ALL-Students'!BM370='Master Answer Key'!$B369, 1, 0)</f>
        <v>1</v>
      </c>
      <c r="BN367">
        <f>IF('ALL-Students'!BN370='Master Answer Key'!$B369, 1, 0)</f>
        <v>1</v>
      </c>
      <c r="BO367">
        <f>IF('ALL-Students'!BO370='Master Answer Key'!$B369, 1, 0)</f>
        <v>1</v>
      </c>
      <c r="BP367">
        <f>IF('ALL-Students'!BP370='Master Answer Key'!$B369, 1, 0)</f>
        <v>1</v>
      </c>
      <c r="BQ367">
        <f>IF('ALL-Students'!BQ370='Master Answer Key'!$B369, 1, 0)</f>
        <v>1</v>
      </c>
      <c r="BR367">
        <f>IF('ALL-Students'!BR370='Master Answer Key'!$B369, 1, 0)</f>
        <v>0</v>
      </c>
      <c r="BS367">
        <f>IF('ALL-Students'!BS370='Master Answer Key'!$B369, 1, 0)</f>
        <v>1</v>
      </c>
      <c r="BT367">
        <f>IF('ALL-Students'!BT370='Master Answer Key'!$B369, 1, 0)</f>
        <v>1</v>
      </c>
      <c r="BU367">
        <f>IF('ALL-Students'!BU370='Master Answer Key'!$B369, 1, 0)</f>
        <v>0</v>
      </c>
      <c r="BV367">
        <f>IF('ALL-Students'!BV370='Master Answer Key'!$B369, 1, 0)</f>
        <v>1</v>
      </c>
      <c r="BW367">
        <f>IF('ALL-Students'!BW370='Master Answer Key'!$B369, 1, 0)</f>
        <v>1</v>
      </c>
      <c r="BX367">
        <f>IF('ALL-Students'!BX370='Master Answer Key'!$B369, 1, 0)</f>
        <v>1</v>
      </c>
      <c r="BY367">
        <f>IF('ALL-Students'!BY370='Master Answer Key'!$B369, 1, 0)</f>
        <v>1</v>
      </c>
      <c r="BZ367">
        <f>IF('ALL-Students'!BZ370='Master Answer Key'!$B369, 1, 0)</f>
        <v>1</v>
      </c>
      <c r="CA367">
        <f>IF('ALL-Students'!CA370='Master Answer Key'!$B369, 1, 0)</f>
        <v>0</v>
      </c>
      <c r="CB367">
        <f>IF('ALL-Students'!CB370='Master Answer Key'!$B369, 1, 0)</f>
        <v>1</v>
      </c>
      <c r="CC367">
        <f>IF('ALL-Students'!CC370='Master Answer Key'!$B369, 1, 0)</f>
        <v>0</v>
      </c>
    </row>
    <row r="368">
      <c r="A368" s="5" t="s">
        <v>473</v>
      </c>
      <c r="B368">
        <f>IF('ALL-Students'!B371='Master Answer Key'!$B370, 1, 0)</f>
        <v>0</v>
      </c>
      <c r="C368">
        <f>IF('ALL-Students'!C371='Master Answer Key'!$B370, 1, 0)</f>
        <v>0</v>
      </c>
      <c r="D368">
        <f>IF('ALL-Students'!D371='Master Answer Key'!$B370, 1, 0)</f>
        <v>0</v>
      </c>
      <c r="E368">
        <f>IF('ALL-Students'!E371='Master Answer Key'!$B370, 1, 0)</f>
        <v>0</v>
      </c>
      <c r="F368">
        <f>IF('ALL-Students'!F371='Master Answer Key'!$B370, 1, 0)</f>
        <v>0</v>
      </c>
      <c r="G368">
        <f>IF('ALL-Students'!G371='Master Answer Key'!$B370, 1, 0)</f>
        <v>0</v>
      </c>
      <c r="H368">
        <f>IF('ALL-Students'!H371='Master Answer Key'!$B370, 1, 0)</f>
        <v>0</v>
      </c>
      <c r="I368">
        <f>IF('ALL-Students'!I371='Master Answer Key'!$B370, 1, 0)</f>
        <v>0</v>
      </c>
      <c r="J368">
        <f>IF('ALL-Students'!J371='Master Answer Key'!$B370, 1, 0)</f>
        <v>0</v>
      </c>
      <c r="K368">
        <f>IF('ALL-Students'!K371='Master Answer Key'!$B370, 1, 0)</f>
        <v>0</v>
      </c>
      <c r="L368">
        <f>IF('ALL-Students'!L371='Master Answer Key'!$B370, 1, 0)</f>
        <v>1</v>
      </c>
      <c r="M368">
        <f>IF('ALL-Students'!M371='Master Answer Key'!$B370, 1, 0)</f>
        <v>1</v>
      </c>
      <c r="N368">
        <f>IF('ALL-Students'!N371='Master Answer Key'!$B370, 1, 0)</f>
        <v>0</v>
      </c>
      <c r="O368">
        <f>IF('ALL-Students'!O371='Master Answer Key'!$B370, 1, 0)</f>
        <v>0</v>
      </c>
      <c r="P368">
        <f>IF('ALL-Students'!P371='Master Answer Key'!$B370, 1, 0)</f>
        <v>0</v>
      </c>
      <c r="Q368">
        <f>IF('ALL-Students'!Q371='Master Answer Key'!$B370, 1, 0)</f>
        <v>1</v>
      </c>
      <c r="R368">
        <f>IF('ALL-Students'!R371='Master Answer Key'!$B370, 1, 0)</f>
        <v>1</v>
      </c>
      <c r="S368">
        <f>IF('ALL-Students'!S371='Master Answer Key'!$B370, 1, 0)</f>
        <v>0</v>
      </c>
      <c r="T368">
        <f>IF('ALL-Students'!T371='Master Answer Key'!$B370, 1, 0)</f>
        <v>0</v>
      </c>
      <c r="U368">
        <f>IF('ALL-Students'!U371='Master Answer Key'!$B370, 1, 0)</f>
        <v>0</v>
      </c>
      <c r="V368">
        <f>IF('ALL-Students'!V371='Master Answer Key'!$B370, 1, 0)</f>
        <v>0</v>
      </c>
      <c r="W368">
        <f>IF('ALL-Students'!W371='Master Answer Key'!$B370, 1, 0)</f>
        <v>0</v>
      </c>
      <c r="X368">
        <f>IF('ALL-Students'!X371='Master Answer Key'!$B370, 1, 0)</f>
        <v>1</v>
      </c>
      <c r="Y368">
        <f>IF('ALL-Students'!Y371='Master Answer Key'!$B370, 1, 0)</f>
        <v>0</v>
      </c>
      <c r="Z368">
        <f>IF('ALL-Students'!Z371='Master Answer Key'!$B370, 1, 0)</f>
        <v>0</v>
      </c>
      <c r="AA368">
        <f>IF('ALL-Students'!AA371='Master Answer Key'!$B370, 1, 0)</f>
        <v>0</v>
      </c>
      <c r="AB368">
        <f>IF('ALL-Students'!AB371='Master Answer Key'!$B370, 1, 0)</f>
        <v>0</v>
      </c>
      <c r="AC368">
        <f>IF('ALL-Students'!AC371='Master Answer Key'!$B370, 1, 0)</f>
        <v>1</v>
      </c>
      <c r="AD368">
        <f>IF('ALL-Students'!AD371='Master Answer Key'!$B370, 1, 0)</f>
        <v>0</v>
      </c>
      <c r="AE368">
        <f>IF('ALL-Students'!AE371='Master Answer Key'!$B370, 1, 0)</f>
        <v>1</v>
      </c>
      <c r="AF368">
        <f>IF('ALL-Students'!AF371='Master Answer Key'!$B370, 1, 0)</f>
        <v>1</v>
      </c>
      <c r="AG368">
        <f>IF('ALL-Students'!AG371='Master Answer Key'!$B370, 1, 0)</f>
        <v>1</v>
      </c>
      <c r="AH368">
        <f>IF('ALL-Students'!AH371='Master Answer Key'!$B370, 1, 0)</f>
        <v>0</v>
      </c>
      <c r="AI368">
        <f>IF('ALL-Students'!AI371='Master Answer Key'!$B370, 1, 0)</f>
        <v>0</v>
      </c>
      <c r="AJ368">
        <f>IF('ALL-Students'!AJ371='Master Answer Key'!$B370, 1, 0)</f>
        <v>1</v>
      </c>
      <c r="AK368">
        <f>IF('ALL-Students'!AK371='Master Answer Key'!$B370, 1, 0)</f>
        <v>0</v>
      </c>
      <c r="AL368">
        <f>IF('ALL-Students'!AL371='Master Answer Key'!$B370, 1, 0)</f>
        <v>1</v>
      </c>
      <c r="AM368">
        <f>IF('ALL-Students'!AM371='Master Answer Key'!$B370, 1, 0)</f>
        <v>0</v>
      </c>
      <c r="AN368">
        <f>IF('ALL-Students'!AN371='Master Answer Key'!$B370, 1, 0)</f>
        <v>0</v>
      </c>
      <c r="AO368">
        <f>IF('ALL-Students'!AO371='Master Answer Key'!$B370, 1, 0)</f>
        <v>0</v>
      </c>
      <c r="AP368">
        <f>IF('ALL-Students'!AP371='Master Answer Key'!$B370, 1, 0)</f>
        <v>1</v>
      </c>
      <c r="AQ368">
        <f>IF('ALL-Students'!AQ371='Master Answer Key'!$B370, 1, 0)</f>
        <v>0</v>
      </c>
      <c r="AR368">
        <f>IF('ALL-Students'!AR371='Master Answer Key'!$B370, 1, 0)</f>
        <v>0</v>
      </c>
      <c r="AS368">
        <f>IF('ALL-Students'!AS371='Master Answer Key'!$B370, 1, 0)</f>
        <v>0</v>
      </c>
      <c r="AT368">
        <f>IF('ALL-Students'!AT371='Master Answer Key'!$B370, 1, 0)</f>
        <v>0</v>
      </c>
      <c r="AU368">
        <f>IF('ALL-Students'!AU371='Master Answer Key'!$B370, 1, 0)</f>
        <v>1</v>
      </c>
      <c r="AV368">
        <f>IF('ALL-Students'!AV371='Master Answer Key'!$B370, 1, 0)</f>
        <v>0</v>
      </c>
      <c r="AW368">
        <f>IF('ALL-Students'!AW371='Master Answer Key'!$B370, 1, 0)</f>
        <v>0</v>
      </c>
      <c r="AX368">
        <f>IF('ALL-Students'!AX371='Master Answer Key'!$B370, 1, 0)</f>
        <v>0</v>
      </c>
      <c r="AY368">
        <f>IF('ALL-Students'!AY371='Master Answer Key'!$B370, 1, 0)</f>
        <v>0</v>
      </c>
      <c r="AZ368">
        <f>IF('ALL-Students'!AZ371='Master Answer Key'!$B370, 1, 0)</f>
        <v>1</v>
      </c>
      <c r="BA368">
        <f>IF('ALL-Students'!BA371='Master Answer Key'!$B370, 1, 0)</f>
        <v>0</v>
      </c>
      <c r="BB368">
        <f>IF('ALL-Students'!BB371='Master Answer Key'!$B370, 1, 0)</f>
        <v>0</v>
      </c>
      <c r="BC368">
        <f>IF('ALL-Students'!BC371='Master Answer Key'!$B370, 1, 0)</f>
        <v>1</v>
      </c>
      <c r="BD368">
        <f>IF('ALL-Students'!BD371='Master Answer Key'!$B370, 1, 0)</f>
        <v>1</v>
      </c>
      <c r="BE368">
        <f>IF('ALL-Students'!BE371='Master Answer Key'!$B370, 1, 0)</f>
        <v>0</v>
      </c>
      <c r="BF368">
        <f>IF('ALL-Students'!BF371='Master Answer Key'!$B370, 1, 0)</f>
        <v>0</v>
      </c>
      <c r="BG368">
        <f>IF('ALL-Students'!BG371='Master Answer Key'!$B370, 1, 0)</f>
        <v>0</v>
      </c>
      <c r="BH368">
        <f>IF('ALL-Students'!BH371='Master Answer Key'!$B370, 1, 0)</f>
        <v>0</v>
      </c>
      <c r="BI368">
        <f>IF('ALL-Students'!BI371='Master Answer Key'!$B370, 1, 0)</f>
        <v>1</v>
      </c>
      <c r="BJ368">
        <f>IF('ALL-Students'!BJ371='Master Answer Key'!$B370, 1, 0)</f>
        <v>1</v>
      </c>
      <c r="BK368">
        <f>IF('ALL-Students'!BK371='Master Answer Key'!$B370, 1, 0)</f>
        <v>0</v>
      </c>
      <c r="BL368">
        <f>IF('ALL-Students'!BL371='Master Answer Key'!$B370, 1, 0)</f>
        <v>0</v>
      </c>
      <c r="BM368">
        <f>IF('ALL-Students'!BM371='Master Answer Key'!$B370, 1, 0)</f>
        <v>0</v>
      </c>
      <c r="BN368">
        <f>IF('ALL-Students'!BN371='Master Answer Key'!$B370, 1, 0)</f>
        <v>0</v>
      </c>
      <c r="BO368">
        <f>IF('ALL-Students'!BO371='Master Answer Key'!$B370, 1, 0)</f>
        <v>0</v>
      </c>
      <c r="BP368">
        <f>IF('ALL-Students'!BP371='Master Answer Key'!$B370, 1, 0)</f>
        <v>0</v>
      </c>
      <c r="BQ368">
        <f>IF('ALL-Students'!BQ371='Master Answer Key'!$B370, 1, 0)</f>
        <v>0</v>
      </c>
      <c r="BR368">
        <f>IF('ALL-Students'!BR371='Master Answer Key'!$B370, 1, 0)</f>
        <v>0</v>
      </c>
      <c r="BS368">
        <f>IF('ALL-Students'!BS371='Master Answer Key'!$B370, 1, 0)</f>
        <v>1</v>
      </c>
      <c r="BT368">
        <f>IF('ALL-Students'!BT371='Master Answer Key'!$B370, 1, 0)</f>
        <v>0</v>
      </c>
      <c r="BU368">
        <f>IF('ALL-Students'!BU371='Master Answer Key'!$B370, 1, 0)</f>
        <v>0</v>
      </c>
      <c r="BV368">
        <f>IF('ALL-Students'!BV371='Master Answer Key'!$B370, 1, 0)</f>
        <v>0</v>
      </c>
      <c r="BW368">
        <f>IF('ALL-Students'!BW371='Master Answer Key'!$B370, 1, 0)</f>
        <v>0</v>
      </c>
      <c r="BX368">
        <f>IF('ALL-Students'!BX371='Master Answer Key'!$B370, 1, 0)</f>
        <v>0</v>
      </c>
      <c r="BY368">
        <f>IF('ALL-Students'!BY371='Master Answer Key'!$B370, 1, 0)</f>
        <v>1</v>
      </c>
      <c r="BZ368">
        <f>IF('ALL-Students'!BZ371='Master Answer Key'!$B370, 1, 0)</f>
        <v>1</v>
      </c>
      <c r="CA368">
        <f>IF('ALL-Students'!CA371='Master Answer Key'!$B370, 1, 0)</f>
        <v>0</v>
      </c>
      <c r="CB368">
        <f>IF('ALL-Students'!CB371='Master Answer Key'!$B370, 1, 0)</f>
        <v>0</v>
      </c>
      <c r="CC368">
        <f>IF('ALL-Students'!CC371='Master Answer Key'!$B370, 1, 0)</f>
        <v>1</v>
      </c>
    </row>
    <row r="369">
      <c r="A369" s="5" t="s">
        <v>474</v>
      </c>
      <c r="B369">
        <f>IF('ALL-Students'!B372='Master Answer Key'!$B371, 1, 0)</f>
        <v>1</v>
      </c>
      <c r="C369">
        <f>IF('ALL-Students'!C372='Master Answer Key'!$B371, 1, 0)</f>
        <v>1</v>
      </c>
      <c r="D369">
        <f>IF('ALL-Students'!D372='Master Answer Key'!$B371, 1, 0)</f>
        <v>1</v>
      </c>
      <c r="E369">
        <f>IF('ALL-Students'!E372='Master Answer Key'!$B371, 1, 0)</f>
        <v>0</v>
      </c>
      <c r="F369">
        <f>IF('ALL-Students'!F372='Master Answer Key'!$B371, 1, 0)</f>
        <v>0</v>
      </c>
      <c r="G369">
        <f>IF('ALL-Students'!G372='Master Answer Key'!$B371, 1, 0)</f>
        <v>0</v>
      </c>
      <c r="H369">
        <f>IF('ALL-Students'!H372='Master Answer Key'!$B371, 1, 0)</f>
        <v>0</v>
      </c>
      <c r="I369">
        <f>IF('ALL-Students'!I372='Master Answer Key'!$B371, 1, 0)</f>
        <v>1</v>
      </c>
      <c r="J369">
        <f>IF('ALL-Students'!J372='Master Answer Key'!$B371, 1, 0)</f>
        <v>1</v>
      </c>
      <c r="K369">
        <f>IF('ALL-Students'!K372='Master Answer Key'!$B371, 1, 0)</f>
        <v>1</v>
      </c>
      <c r="L369">
        <f>IF('ALL-Students'!L372='Master Answer Key'!$B371, 1, 0)</f>
        <v>1</v>
      </c>
      <c r="M369">
        <f>IF('ALL-Students'!M372='Master Answer Key'!$B371, 1, 0)</f>
        <v>1</v>
      </c>
      <c r="N369">
        <f>IF('ALL-Students'!N372='Master Answer Key'!$B371, 1, 0)</f>
        <v>1</v>
      </c>
      <c r="O369">
        <f>IF('ALL-Students'!O372='Master Answer Key'!$B371, 1, 0)</f>
        <v>1</v>
      </c>
      <c r="P369">
        <f>IF('ALL-Students'!P372='Master Answer Key'!$B371, 1, 0)</f>
        <v>0</v>
      </c>
      <c r="Q369">
        <f>IF('ALL-Students'!Q372='Master Answer Key'!$B371, 1, 0)</f>
        <v>1</v>
      </c>
      <c r="R369">
        <f>IF('ALL-Students'!R372='Master Answer Key'!$B371, 1, 0)</f>
        <v>1</v>
      </c>
      <c r="S369">
        <f>IF('ALL-Students'!S372='Master Answer Key'!$B371, 1, 0)</f>
        <v>0</v>
      </c>
      <c r="T369">
        <f>IF('ALL-Students'!T372='Master Answer Key'!$B371, 1, 0)</f>
        <v>0</v>
      </c>
      <c r="U369">
        <f>IF('ALL-Students'!U372='Master Answer Key'!$B371, 1, 0)</f>
        <v>1</v>
      </c>
      <c r="V369">
        <f>IF('ALL-Students'!V372='Master Answer Key'!$B371, 1, 0)</f>
        <v>1</v>
      </c>
      <c r="W369">
        <f>IF('ALL-Students'!W372='Master Answer Key'!$B371, 1, 0)</f>
        <v>0</v>
      </c>
      <c r="X369">
        <f>IF('ALL-Students'!X372='Master Answer Key'!$B371, 1, 0)</f>
        <v>0</v>
      </c>
      <c r="Y369">
        <f>IF('ALL-Students'!Y372='Master Answer Key'!$B371, 1, 0)</f>
        <v>0</v>
      </c>
      <c r="Z369">
        <f>IF('ALL-Students'!Z372='Master Answer Key'!$B371, 1, 0)</f>
        <v>0</v>
      </c>
      <c r="AA369">
        <f>IF('ALL-Students'!AA372='Master Answer Key'!$B371, 1, 0)</f>
        <v>1</v>
      </c>
      <c r="AB369">
        <f>IF('ALL-Students'!AB372='Master Answer Key'!$B371, 1, 0)</f>
        <v>1</v>
      </c>
      <c r="AC369">
        <f>IF('ALL-Students'!AC372='Master Answer Key'!$B371, 1, 0)</f>
        <v>0</v>
      </c>
      <c r="AD369">
        <f>IF('ALL-Students'!AD372='Master Answer Key'!$B371, 1, 0)</f>
        <v>1</v>
      </c>
      <c r="AE369">
        <f>IF('ALL-Students'!AE372='Master Answer Key'!$B371, 1, 0)</f>
        <v>1</v>
      </c>
      <c r="AF369">
        <f>IF('ALL-Students'!AF372='Master Answer Key'!$B371, 1, 0)</f>
        <v>0</v>
      </c>
      <c r="AG369">
        <f>IF('ALL-Students'!AG372='Master Answer Key'!$B371, 1, 0)</f>
        <v>1</v>
      </c>
      <c r="AH369">
        <f>IF('ALL-Students'!AH372='Master Answer Key'!$B371, 1, 0)</f>
        <v>0</v>
      </c>
      <c r="AI369">
        <f>IF('ALL-Students'!AI372='Master Answer Key'!$B371, 1, 0)</f>
        <v>1</v>
      </c>
      <c r="AJ369">
        <f>IF('ALL-Students'!AJ372='Master Answer Key'!$B371, 1, 0)</f>
        <v>1</v>
      </c>
      <c r="AK369">
        <f>IF('ALL-Students'!AK372='Master Answer Key'!$B371, 1, 0)</f>
        <v>1</v>
      </c>
      <c r="AL369">
        <f>IF('ALL-Students'!AL372='Master Answer Key'!$B371, 1, 0)</f>
        <v>0</v>
      </c>
      <c r="AM369">
        <f>IF('ALL-Students'!AM372='Master Answer Key'!$B371, 1, 0)</f>
        <v>0</v>
      </c>
      <c r="AN369">
        <f>IF('ALL-Students'!AN372='Master Answer Key'!$B371, 1, 0)</f>
        <v>0</v>
      </c>
      <c r="AO369">
        <f>IF('ALL-Students'!AO372='Master Answer Key'!$B371, 1, 0)</f>
        <v>1</v>
      </c>
      <c r="AP369">
        <f>IF('ALL-Students'!AP372='Master Answer Key'!$B371, 1, 0)</f>
        <v>1</v>
      </c>
      <c r="AQ369">
        <f>IF('ALL-Students'!AQ372='Master Answer Key'!$B371, 1, 0)</f>
        <v>1</v>
      </c>
      <c r="AR369">
        <f>IF('ALL-Students'!AR372='Master Answer Key'!$B371, 1, 0)</f>
        <v>1</v>
      </c>
      <c r="AS369">
        <f>IF('ALL-Students'!AS372='Master Answer Key'!$B371, 1, 0)</f>
        <v>0</v>
      </c>
      <c r="AT369">
        <f>IF('ALL-Students'!AT372='Master Answer Key'!$B371, 1, 0)</f>
        <v>1</v>
      </c>
      <c r="AU369">
        <f>IF('ALL-Students'!AU372='Master Answer Key'!$B371, 1, 0)</f>
        <v>1</v>
      </c>
      <c r="AV369">
        <f>IF('ALL-Students'!AV372='Master Answer Key'!$B371, 1, 0)</f>
        <v>0</v>
      </c>
      <c r="AW369">
        <f>IF('ALL-Students'!AW372='Master Answer Key'!$B371, 1, 0)</f>
        <v>1</v>
      </c>
      <c r="AX369">
        <f>IF('ALL-Students'!AX372='Master Answer Key'!$B371, 1, 0)</f>
        <v>1</v>
      </c>
      <c r="AY369">
        <f>IF('ALL-Students'!AY372='Master Answer Key'!$B371, 1, 0)</f>
        <v>1</v>
      </c>
      <c r="AZ369">
        <f>IF('ALL-Students'!AZ372='Master Answer Key'!$B371, 1, 0)</f>
        <v>0</v>
      </c>
      <c r="BA369">
        <f>IF('ALL-Students'!BA372='Master Answer Key'!$B371, 1, 0)</f>
        <v>1</v>
      </c>
      <c r="BB369">
        <f>IF('ALL-Students'!BB372='Master Answer Key'!$B371, 1, 0)</f>
        <v>1</v>
      </c>
      <c r="BC369">
        <f>IF('ALL-Students'!BC372='Master Answer Key'!$B371, 1, 0)</f>
        <v>1</v>
      </c>
      <c r="BD369">
        <f>IF('ALL-Students'!BD372='Master Answer Key'!$B371, 1, 0)</f>
        <v>0</v>
      </c>
      <c r="BE369">
        <f>IF('ALL-Students'!BE372='Master Answer Key'!$B371, 1, 0)</f>
        <v>1</v>
      </c>
      <c r="BF369">
        <f>IF('ALL-Students'!BF372='Master Answer Key'!$B371, 1, 0)</f>
        <v>1</v>
      </c>
      <c r="BG369">
        <f>IF('ALL-Students'!BG372='Master Answer Key'!$B371, 1, 0)</f>
        <v>1</v>
      </c>
      <c r="BH369">
        <f>IF('ALL-Students'!BH372='Master Answer Key'!$B371, 1, 0)</f>
        <v>1</v>
      </c>
      <c r="BI369">
        <f>IF('ALL-Students'!BI372='Master Answer Key'!$B371, 1, 0)</f>
        <v>1</v>
      </c>
      <c r="BJ369">
        <f>IF('ALL-Students'!BJ372='Master Answer Key'!$B371, 1, 0)</f>
        <v>1</v>
      </c>
      <c r="BK369">
        <f>IF('ALL-Students'!BK372='Master Answer Key'!$B371, 1, 0)</f>
        <v>1</v>
      </c>
      <c r="BL369">
        <f>IF('ALL-Students'!BL372='Master Answer Key'!$B371, 1, 0)</f>
        <v>1</v>
      </c>
      <c r="BM369">
        <f>IF('ALL-Students'!BM372='Master Answer Key'!$B371, 1, 0)</f>
        <v>1</v>
      </c>
      <c r="BN369">
        <f>IF('ALL-Students'!BN372='Master Answer Key'!$B371, 1, 0)</f>
        <v>1</v>
      </c>
      <c r="BO369">
        <f>IF('ALL-Students'!BO372='Master Answer Key'!$B371, 1, 0)</f>
        <v>1</v>
      </c>
      <c r="BP369">
        <f>IF('ALL-Students'!BP372='Master Answer Key'!$B371, 1, 0)</f>
        <v>1</v>
      </c>
      <c r="BQ369">
        <f>IF('ALL-Students'!BQ372='Master Answer Key'!$B371, 1, 0)</f>
        <v>1</v>
      </c>
      <c r="BR369">
        <f>IF('ALL-Students'!BR372='Master Answer Key'!$B371, 1, 0)</f>
        <v>1</v>
      </c>
      <c r="BS369">
        <f>IF('ALL-Students'!BS372='Master Answer Key'!$B371, 1, 0)</f>
        <v>1</v>
      </c>
      <c r="BT369">
        <f>IF('ALL-Students'!BT372='Master Answer Key'!$B371, 1, 0)</f>
        <v>1</v>
      </c>
      <c r="BU369">
        <f>IF('ALL-Students'!BU372='Master Answer Key'!$B371, 1, 0)</f>
        <v>1</v>
      </c>
      <c r="BV369">
        <f>IF('ALL-Students'!BV372='Master Answer Key'!$B371, 1, 0)</f>
        <v>1</v>
      </c>
      <c r="BW369">
        <f>IF('ALL-Students'!BW372='Master Answer Key'!$B371, 1, 0)</f>
        <v>1</v>
      </c>
      <c r="BX369">
        <f>IF('ALL-Students'!BX372='Master Answer Key'!$B371, 1, 0)</f>
        <v>1</v>
      </c>
      <c r="BY369">
        <f>IF('ALL-Students'!BY372='Master Answer Key'!$B371, 1, 0)</f>
        <v>1</v>
      </c>
      <c r="BZ369">
        <f>IF('ALL-Students'!BZ372='Master Answer Key'!$B371, 1, 0)</f>
        <v>1</v>
      </c>
      <c r="CA369">
        <f>IF('ALL-Students'!CA372='Master Answer Key'!$B371, 1, 0)</f>
        <v>1</v>
      </c>
      <c r="CB369">
        <f>IF('ALL-Students'!CB372='Master Answer Key'!$B371, 1, 0)</f>
        <v>1</v>
      </c>
      <c r="CC369">
        <f>IF('ALL-Students'!CC372='Master Answer Key'!$B371, 1, 0)</f>
        <v>1</v>
      </c>
    </row>
    <row r="370">
      <c r="A370" s="5" t="s">
        <v>475</v>
      </c>
      <c r="B370">
        <f>IF('ALL-Students'!B373='Master Answer Key'!$B372, 1, 0)</f>
        <v>1</v>
      </c>
      <c r="C370">
        <f>IF('ALL-Students'!C373='Master Answer Key'!$B372, 1, 0)</f>
        <v>1</v>
      </c>
      <c r="D370">
        <f>IF('ALL-Students'!D373='Master Answer Key'!$B372, 1, 0)</f>
        <v>1</v>
      </c>
      <c r="E370">
        <f>IF('ALL-Students'!E373='Master Answer Key'!$B372, 1, 0)</f>
        <v>1</v>
      </c>
      <c r="F370">
        <f>IF('ALL-Students'!F373='Master Answer Key'!$B372, 1, 0)</f>
        <v>1</v>
      </c>
      <c r="G370">
        <f>IF('ALL-Students'!G373='Master Answer Key'!$B372, 1, 0)</f>
        <v>0</v>
      </c>
      <c r="H370">
        <f>IF('ALL-Students'!H373='Master Answer Key'!$B372, 1, 0)</f>
        <v>1</v>
      </c>
      <c r="I370">
        <f>IF('ALL-Students'!I373='Master Answer Key'!$B372, 1, 0)</f>
        <v>1</v>
      </c>
      <c r="J370">
        <f>IF('ALL-Students'!J373='Master Answer Key'!$B372, 1, 0)</f>
        <v>1</v>
      </c>
      <c r="K370">
        <f>IF('ALL-Students'!K373='Master Answer Key'!$B372, 1, 0)</f>
        <v>1</v>
      </c>
      <c r="L370">
        <f>IF('ALL-Students'!L373='Master Answer Key'!$B372, 1, 0)</f>
        <v>1</v>
      </c>
      <c r="M370">
        <f>IF('ALL-Students'!M373='Master Answer Key'!$B372, 1, 0)</f>
        <v>1</v>
      </c>
      <c r="N370">
        <f>IF('ALL-Students'!N373='Master Answer Key'!$B372, 1, 0)</f>
        <v>1</v>
      </c>
      <c r="O370">
        <f>IF('ALL-Students'!O373='Master Answer Key'!$B372, 1, 0)</f>
        <v>1</v>
      </c>
      <c r="P370">
        <f>IF('ALL-Students'!P373='Master Answer Key'!$B372, 1, 0)</f>
        <v>1</v>
      </c>
      <c r="Q370">
        <f>IF('ALL-Students'!Q373='Master Answer Key'!$B372, 1, 0)</f>
        <v>1</v>
      </c>
      <c r="R370">
        <f>IF('ALL-Students'!R373='Master Answer Key'!$B372, 1, 0)</f>
        <v>0</v>
      </c>
      <c r="S370">
        <f>IF('ALL-Students'!S373='Master Answer Key'!$B372, 1, 0)</f>
        <v>1</v>
      </c>
      <c r="T370">
        <f>IF('ALL-Students'!T373='Master Answer Key'!$B372, 1, 0)</f>
        <v>1</v>
      </c>
      <c r="U370">
        <f>IF('ALL-Students'!U373='Master Answer Key'!$B372, 1, 0)</f>
        <v>1</v>
      </c>
      <c r="V370">
        <f>IF('ALL-Students'!V373='Master Answer Key'!$B372, 1, 0)</f>
        <v>1</v>
      </c>
      <c r="W370">
        <f>IF('ALL-Students'!W373='Master Answer Key'!$B372, 1, 0)</f>
        <v>0</v>
      </c>
      <c r="X370">
        <f>IF('ALL-Students'!X373='Master Answer Key'!$B372, 1, 0)</f>
        <v>1</v>
      </c>
      <c r="Y370">
        <f>IF('ALL-Students'!Y373='Master Answer Key'!$B372, 1, 0)</f>
        <v>0</v>
      </c>
      <c r="Z370">
        <f>IF('ALL-Students'!Z373='Master Answer Key'!$B372, 1, 0)</f>
        <v>0</v>
      </c>
      <c r="AA370">
        <f>IF('ALL-Students'!AA373='Master Answer Key'!$B372, 1, 0)</f>
        <v>1</v>
      </c>
      <c r="AB370">
        <f>IF('ALL-Students'!AB373='Master Answer Key'!$B372, 1, 0)</f>
        <v>0</v>
      </c>
      <c r="AC370">
        <f>IF('ALL-Students'!AC373='Master Answer Key'!$B372, 1, 0)</f>
        <v>1</v>
      </c>
      <c r="AD370">
        <f>IF('ALL-Students'!AD373='Master Answer Key'!$B372, 1, 0)</f>
        <v>1</v>
      </c>
      <c r="AE370">
        <f>IF('ALL-Students'!AE373='Master Answer Key'!$B372, 1, 0)</f>
        <v>1</v>
      </c>
      <c r="AF370">
        <f>IF('ALL-Students'!AF373='Master Answer Key'!$B372, 1, 0)</f>
        <v>0</v>
      </c>
      <c r="AG370">
        <f>IF('ALL-Students'!AG373='Master Answer Key'!$B372, 1, 0)</f>
        <v>1</v>
      </c>
      <c r="AH370">
        <f>IF('ALL-Students'!AH373='Master Answer Key'!$B372, 1, 0)</f>
        <v>1</v>
      </c>
      <c r="AI370">
        <f>IF('ALL-Students'!AI373='Master Answer Key'!$B372, 1, 0)</f>
        <v>1</v>
      </c>
      <c r="AJ370">
        <f>IF('ALL-Students'!AJ373='Master Answer Key'!$B372, 1, 0)</f>
        <v>1</v>
      </c>
      <c r="AK370">
        <f>IF('ALL-Students'!AK373='Master Answer Key'!$B372, 1, 0)</f>
        <v>1</v>
      </c>
      <c r="AL370">
        <f>IF('ALL-Students'!AL373='Master Answer Key'!$B372, 1, 0)</f>
        <v>1</v>
      </c>
      <c r="AM370">
        <f>IF('ALL-Students'!AM373='Master Answer Key'!$B372, 1, 0)</f>
        <v>1</v>
      </c>
      <c r="AN370">
        <f>IF('ALL-Students'!AN373='Master Answer Key'!$B372, 1, 0)</f>
        <v>0</v>
      </c>
      <c r="AO370">
        <f>IF('ALL-Students'!AO373='Master Answer Key'!$B372, 1, 0)</f>
        <v>1</v>
      </c>
      <c r="AP370">
        <f>IF('ALL-Students'!AP373='Master Answer Key'!$B372, 1, 0)</f>
        <v>1</v>
      </c>
      <c r="AQ370">
        <f>IF('ALL-Students'!AQ373='Master Answer Key'!$B372, 1, 0)</f>
        <v>1</v>
      </c>
      <c r="AR370">
        <f>IF('ALL-Students'!AR373='Master Answer Key'!$B372, 1, 0)</f>
        <v>1</v>
      </c>
      <c r="AS370">
        <f>IF('ALL-Students'!AS373='Master Answer Key'!$B372, 1, 0)</f>
        <v>0</v>
      </c>
      <c r="AT370">
        <f>IF('ALL-Students'!AT373='Master Answer Key'!$B372, 1, 0)</f>
        <v>1</v>
      </c>
      <c r="AU370">
        <f>IF('ALL-Students'!AU373='Master Answer Key'!$B372, 1, 0)</f>
        <v>1</v>
      </c>
      <c r="AV370">
        <f>IF('ALL-Students'!AV373='Master Answer Key'!$B372, 1, 0)</f>
        <v>0</v>
      </c>
      <c r="AW370">
        <f>IF('ALL-Students'!AW373='Master Answer Key'!$B372, 1, 0)</f>
        <v>1</v>
      </c>
      <c r="AX370">
        <f>IF('ALL-Students'!AX373='Master Answer Key'!$B372, 1, 0)</f>
        <v>1</v>
      </c>
      <c r="AY370">
        <f>IF('ALL-Students'!AY373='Master Answer Key'!$B372, 1, 0)</f>
        <v>1</v>
      </c>
      <c r="AZ370">
        <f>IF('ALL-Students'!AZ373='Master Answer Key'!$B372, 1, 0)</f>
        <v>1</v>
      </c>
      <c r="BA370">
        <f>IF('ALL-Students'!BA373='Master Answer Key'!$B372, 1, 0)</f>
        <v>1</v>
      </c>
      <c r="BB370">
        <f>IF('ALL-Students'!BB373='Master Answer Key'!$B372, 1, 0)</f>
        <v>1</v>
      </c>
      <c r="BC370">
        <f>IF('ALL-Students'!BC373='Master Answer Key'!$B372, 1, 0)</f>
        <v>1</v>
      </c>
      <c r="BD370">
        <f>IF('ALL-Students'!BD373='Master Answer Key'!$B372, 1, 0)</f>
        <v>1</v>
      </c>
      <c r="BE370">
        <f>IF('ALL-Students'!BE373='Master Answer Key'!$B372, 1, 0)</f>
        <v>1</v>
      </c>
      <c r="BF370">
        <f>IF('ALL-Students'!BF373='Master Answer Key'!$B372, 1, 0)</f>
        <v>1</v>
      </c>
      <c r="BG370">
        <f>IF('ALL-Students'!BG373='Master Answer Key'!$B372, 1, 0)</f>
        <v>1</v>
      </c>
      <c r="BH370">
        <f>IF('ALL-Students'!BH373='Master Answer Key'!$B372, 1, 0)</f>
        <v>1</v>
      </c>
      <c r="BI370">
        <f>IF('ALL-Students'!BI373='Master Answer Key'!$B372, 1, 0)</f>
        <v>1</v>
      </c>
      <c r="BJ370">
        <f>IF('ALL-Students'!BJ373='Master Answer Key'!$B372, 1, 0)</f>
        <v>1</v>
      </c>
      <c r="BK370">
        <f>IF('ALL-Students'!BK373='Master Answer Key'!$B372, 1, 0)</f>
        <v>1</v>
      </c>
      <c r="BL370">
        <f>IF('ALL-Students'!BL373='Master Answer Key'!$B372, 1, 0)</f>
        <v>1</v>
      </c>
      <c r="BM370">
        <f>IF('ALL-Students'!BM373='Master Answer Key'!$B372, 1, 0)</f>
        <v>1</v>
      </c>
      <c r="BN370">
        <f>IF('ALL-Students'!BN373='Master Answer Key'!$B372, 1, 0)</f>
        <v>1</v>
      </c>
      <c r="BO370">
        <f>IF('ALL-Students'!BO373='Master Answer Key'!$B372, 1, 0)</f>
        <v>1</v>
      </c>
      <c r="BP370">
        <f>IF('ALL-Students'!BP373='Master Answer Key'!$B372, 1, 0)</f>
        <v>1</v>
      </c>
      <c r="BQ370">
        <f>IF('ALL-Students'!BQ373='Master Answer Key'!$B372, 1, 0)</f>
        <v>1</v>
      </c>
      <c r="BR370">
        <f>IF('ALL-Students'!BR373='Master Answer Key'!$B372, 1, 0)</f>
        <v>1</v>
      </c>
      <c r="BS370">
        <f>IF('ALL-Students'!BS373='Master Answer Key'!$B372, 1, 0)</f>
        <v>1</v>
      </c>
      <c r="BT370">
        <f>IF('ALL-Students'!BT373='Master Answer Key'!$B372, 1, 0)</f>
        <v>1</v>
      </c>
      <c r="BU370">
        <f>IF('ALL-Students'!BU373='Master Answer Key'!$B372, 1, 0)</f>
        <v>1</v>
      </c>
      <c r="BV370">
        <f>IF('ALL-Students'!BV373='Master Answer Key'!$B372, 1, 0)</f>
        <v>1</v>
      </c>
      <c r="BW370">
        <f>IF('ALL-Students'!BW373='Master Answer Key'!$B372, 1, 0)</f>
        <v>1</v>
      </c>
      <c r="BX370">
        <f>IF('ALL-Students'!BX373='Master Answer Key'!$B372, 1, 0)</f>
        <v>1</v>
      </c>
      <c r="BY370">
        <f>IF('ALL-Students'!BY373='Master Answer Key'!$B372, 1, 0)</f>
        <v>1</v>
      </c>
      <c r="BZ370">
        <f>IF('ALL-Students'!BZ373='Master Answer Key'!$B372, 1, 0)</f>
        <v>1</v>
      </c>
      <c r="CA370">
        <f>IF('ALL-Students'!CA373='Master Answer Key'!$B372, 1, 0)</f>
        <v>1</v>
      </c>
      <c r="CB370">
        <f>IF('ALL-Students'!CB373='Master Answer Key'!$B372, 1, 0)</f>
        <v>1</v>
      </c>
      <c r="CC370">
        <f>IF('ALL-Students'!CC373='Master Answer Key'!$B372, 1, 0)</f>
        <v>1</v>
      </c>
    </row>
    <row r="371">
      <c r="A371" s="5" t="s">
        <v>476</v>
      </c>
      <c r="B371">
        <f>IF('ALL-Students'!B374='Master Answer Key'!$B373, 1, 0)</f>
        <v>1</v>
      </c>
      <c r="C371">
        <f>IF('ALL-Students'!C374='Master Answer Key'!$B373, 1, 0)</f>
        <v>1</v>
      </c>
      <c r="D371">
        <f>IF('ALL-Students'!D374='Master Answer Key'!$B373, 1, 0)</f>
        <v>1</v>
      </c>
      <c r="E371">
        <f>IF('ALL-Students'!E374='Master Answer Key'!$B373, 1, 0)</f>
        <v>1</v>
      </c>
      <c r="F371">
        <f>IF('ALL-Students'!F374='Master Answer Key'!$B373, 1, 0)</f>
        <v>1</v>
      </c>
      <c r="G371">
        <f>IF('ALL-Students'!G374='Master Answer Key'!$B373, 1, 0)</f>
        <v>0</v>
      </c>
      <c r="H371">
        <f>IF('ALL-Students'!H374='Master Answer Key'!$B373, 1, 0)</f>
        <v>1</v>
      </c>
      <c r="I371">
        <f>IF('ALL-Students'!I374='Master Answer Key'!$B373, 1, 0)</f>
        <v>1</v>
      </c>
      <c r="J371">
        <f>IF('ALL-Students'!J374='Master Answer Key'!$B373, 1, 0)</f>
        <v>1</v>
      </c>
      <c r="K371">
        <f>IF('ALL-Students'!K374='Master Answer Key'!$B373, 1, 0)</f>
        <v>1</v>
      </c>
      <c r="L371">
        <f>IF('ALL-Students'!L374='Master Answer Key'!$B373, 1, 0)</f>
        <v>1</v>
      </c>
      <c r="M371">
        <f>IF('ALL-Students'!M374='Master Answer Key'!$B373, 1, 0)</f>
        <v>1</v>
      </c>
      <c r="N371">
        <f>IF('ALL-Students'!N374='Master Answer Key'!$B373, 1, 0)</f>
        <v>1</v>
      </c>
      <c r="O371">
        <f>IF('ALL-Students'!O374='Master Answer Key'!$B373, 1, 0)</f>
        <v>1</v>
      </c>
      <c r="P371">
        <f>IF('ALL-Students'!P374='Master Answer Key'!$B373, 1, 0)</f>
        <v>1</v>
      </c>
      <c r="Q371">
        <f>IF('ALL-Students'!Q374='Master Answer Key'!$B373, 1, 0)</f>
        <v>1</v>
      </c>
      <c r="R371">
        <f>IF('ALL-Students'!R374='Master Answer Key'!$B373, 1, 0)</f>
        <v>1</v>
      </c>
      <c r="S371">
        <f>IF('ALL-Students'!S374='Master Answer Key'!$B373, 1, 0)</f>
        <v>1</v>
      </c>
      <c r="T371">
        <f>IF('ALL-Students'!T374='Master Answer Key'!$B373, 1, 0)</f>
        <v>1</v>
      </c>
      <c r="U371">
        <f>IF('ALL-Students'!U374='Master Answer Key'!$B373, 1, 0)</f>
        <v>1</v>
      </c>
      <c r="V371">
        <f>IF('ALL-Students'!V374='Master Answer Key'!$B373, 1, 0)</f>
        <v>1</v>
      </c>
      <c r="W371">
        <f>IF('ALL-Students'!W374='Master Answer Key'!$B373, 1, 0)</f>
        <v>0</v>
      </c>
      <c r="X371">
        <f>IF('ALL-Students'!X374='Master Answer Key'!$B373, 1, 0)</f>
        <v>1</v>
      </c>
      <c r="Y371">
        <f>IF('ALL-Students'!Y374='Master Answer Key'!$B373, 1, 0)</f>
        <v>0</v>
      </c>
      <c r="Z371">
        <f>IF('ALL-Students'!Z374='Master Answer Key'!$B373, 1, 0)</f>
        <v>0</v>
      </c>
      <c r="AA371">
        <f>IF('ALL-Students'!AA374='Master Answer Key'!$B373, 1, 0)</f>
        <v>1</v>
      </c>
      <c r="AB371">
        <f>IF('ALL-Students'!AB374='Master Answer Key'!$B373, 1, 0)</f>
        <v>1</v>
      </c>
      <c r="AC371">
        <f>IF('ALL-Students'!AC374='Master Answer Key'!$B373, 1, 0)</f>
        <v>1</v>
      </c>
      <c r="AD371">
        <f>IF('ALL-Students'!AD374='Master Answer Key'!$B373, 1, 0)</f>
        <v>1</v>
      </c>
      <c r="AE371">
        <f>IF('ALL-Students'!AE374='Master Answer Key'!$B373, 1, 0)</f>
        <v>1</v>
      </c>
      <c r="AF371">
        <f>IF('ALL-Students'!AF374='Master Answer Key'!$B373, 1, 0)</f>
        <v>0</v>
      </c>
      <c r="AG371">
        <f>IF('ALL-Students'!AG374='Master Answer Key'!$B373, 1, 0)</f>
        <v>1</v>
      </c>
      <c r="AH371">
        <f>IF('ALL-Students'!AH374='Master Answer Key'!$B373, 1, 0)</f>
        <v>1</v>
      </c>
      <c r="AI371">
        <f>IF('ALL-Students'!AI374='Master Answer Key'!$B373, 1, 0)</f>
        <v>0</v>
      </c>
      <c r="AJ371">
        <f>IF('ALL-Students'!AJ374='Master Answer Key'!$B373, 1, 0)</f>
        <v>1</v>
      </c>
      <c r="AK371">
        <f>IF('ALL-Students'!AK374='Master Answer Key'!$B373, 1, 0)</f>
        <v>1</v>
      </c>
      <c r="AL371">
        <f>IF('ALL-Students'!AL374='Master Answer Key'!$B373, 1, 0)</f>
        <v>0</v>
      </c>
      <c r="AM371">
        <f>IF('ALL-Students'!AM374='Master Answer Key'!$B373, 1, 0)</f>
        <v>1</v>
      </c>
      <c r="AN371">
        <f>IF('ALL-Students'!AN374='Master Answer Key'!$B373, 1, 0)</f>
        <v>0</v>
      </c>
      <c r="AO371">
        <f>IF('ALL-Students'!AO374='Master Answer Key'!$B373, 1, 0)</f>
        <v>1</v>
      </c>
      <c r="AP371">
        <f>IF('ALL-Students'!AP374='Master Answer Key'!$B373, 1, 0)</f>
        <v>1</v>
      </c>
      <c r="AQ371">
        <f>IF('ALL-Students'!AQ374='Master Answer Key'!$B373, 1, 0)</f>
        <v>1</v>
      </c>
      <c r="AR371">
        <f>IF('ALL-Students'!AR374='Master Answer Key'!$B373, 1, 0)</f>
        <v>1</v>
      </c>
      <c r="AS371">
        <f>IF('ALL-Students'!AS374='Master Answer Key'!$B373, 1, 0)</f>
        <v>0</v>
      </c>
      <c r="AT371">
        <f>IF('ALL-Students'!AT374='Master Answer Key'!$B373, 1, 0)</f>
        <v>1</v>
      </c>
      <c r="AU371">
        <f>IF('ALL-Students'!AU374='Master Answer Key'!$B373, 1, 0)</f>
        <v>1</v>
      </c>
      <c r="AV371">
        <f>IF('ALL-Students'!AV374='Master Answer Key'!$B373, 1, 0)</f>
        <v>0</v>
      </c>
      <c r="AW371">
        <f>IF('ALL-Students'!AW374='Master Answer Key'!$B373, 1, 0)</f>
        <v>1</v>
      </c>
      <c r="AX371">
        <f>IF('ALL-Students'!AX374='Master Answer Key'!$B373, 1, 0)</f>
        <v>0</v>
      </c>
      <c r="AY371">
        <f>IF('ALL-Students'!AY374='Master Answer Key'!$B373, 1, 0)</f>
        <v>1</v>
      </c>
      <c r="AZ371">
        <f>IF('ALL-Students'!AZ374='Master Answer Key'!$B373, 1, 0)</f>
        <v>1</v>
      </c>
      <c r="BA371">
        <f>IF('ALL-Students'!BA374='Master Answer Key'!$B373, 1, 0)</f>
        <v>1</v>
      </c>
      <c r="BB371">
        <f>IF('ALL-Students'!BB374='Master Answer Key'!$B373, 1, 0)</f>
        <v>1</v>
      </c>
      <c r="BC371">
        <f>IF('ALL-Students'!BC374='Master Answer Key'!$B373, 1, 0)</f>
        <v>1</v>
      </c>
      <c r="BD371">
        <f>IF('ALL-Students'!BD374='Master Answer Key'!$B373, 1, 0)</f>
        <v>1</v>
      </c>
      <c r="BE371">
        <f>IF('ALL-Students'!BE374='Master Answer Key'!$B373, 1, 0)</f>
        <v>1</v>
      </c>
      <c r="BF371">
        <f>IF('ALL-Students'!BF374='Master Answer Key'!$B373, 1, 0)</f>
        <v>0</v>
      </c>
      <c r="BG371">
        <f>IF('ALL-Students'!BG374='Master Answer Key'!$B373, 1, 0)</f>
        <v>1</v>
      </c>
      <c r="BH371">
        <f>IF('ALL-Students'!BH374='Master Answer Key'!$B373, 1, 0)</f>
        <v>1</v>
      </c>
      <c r="BI371">
        <f>IF('ALL-Students'!BI374='Master Answer Key'!$B373, 1, 0)</f>
        <v>1</v>
      </c>
      <c r="BJ371">
        <f>IF('ALL-Students'!BJ374='Master Answer Key'!$B373, 1, 0)</f>
        <v>1</v>
      </c>
      <c r="BK371">
        <f>IF('ALL-Students'!BK374='Master Answer Key'!$B373, 1, 0)</f>
        <v>1</v>
      </c>
      <c r="BL371">
        <f>IF('ALL-Students'!BL374='Master Answer Key'!$B373, 1, 0)</f>
        <v>0</v>
      </c>
      <c r="BM371">
        <f>IF('ALL-Students'!BM374='Master Answer Key'!$B373, 1, 0)</f>
        <v>1</v>
      </c>
      <c r="BN371">
        <f>IF('ALL-Students'!BN374='Master Answer Key'!$B373, 1, 0)</f>
        <v>1</v>
      </c>
      <c r="BO371">
        <f>IF('ALL-Students'!BO374='Master Answer Key'!$B373, 1, 0)</f>
        <v>1</v>
      </c>
      <c r="BP371">
        <f>IF('ALL-Students'!BP374='Master Answer Key'!$B373, 1, 0)</f>
        <v>0</v>
      </c>
      <c r="BQ371">
        <f>IF('ALL-Students'!BQ374='Master Answer Key'!$B373, 1, 0)</f>
        <v>0</v>
      </c>
      <c r="BR371">
        <f>IF('ALL-Students'!BR374='Master Answer Key'!$B373, 1, 0)</f>
        <v>1</v>
      </c>
      <c r="BS371">
        <f>IF('ALL-Students'!BS374='Master Answer Key'!$B373, 1, 0)</f>
        <v>1</v>
      </c>
      <c r="BT371">
        <f>IF('ALL-Students'!BT374='Master Answer Key'!$B373, 1, 0)</f>
        <v>1</v>
      </c>
      <c r="BU371">
        <f>IF('ALL-Students'!BU374='Master Answer Key'!$B373, 1, 0)</f>
        <v>1</v>
      </c>
      <c r="BV371">
        <f>IF('ALL-Students'!BV374='Master Answer Key'!$B373, 1, 0)</f>
        <v>1</v>
      </c>
      <c r="BW371">
        <f>IF('ALL-Students'!BW374='Master Answer Key'!$B373, 1, 0)</f>
        <v>1</v>
      </c>
      <c r="BX371">
        <f>IF('ALL-Students'!BX374='Master Answer Key'!$B373, 1, 0)</f>
        <v>1</v>
      </c>
      <c r="BY371">
        <f>IF('ALL-Students'!BY374='Master Answer Key'!$B373, 1, 0)</f>
        <v>1</v>
      </c>
      <c r="BZ371">
        <f>IF('ALL-Students'!BZ374='Master Answer Key'!$B373, 1, 0)</f>
        <v>1</v>
      </c>
      <c r="CA371">
        <f>IF('ALL-Students'!CA374='Master Answer Key'!$B373, 1, 0)</f>
        <v>1</v>
      </c>
      <c r="CB371">
        <f>IF('ALL-Students'!CB374='Master Answer Key'!$B373, 1, 0)</f>
        <v>1</v>
      </c>
      <c r="CC371">
        <f>IF('ALL-Students'!CC374='Master Answer Key'!$B373, 1, 0)</f>
        <v>1</v>
      </c>
    </row>
    <row r="372">
      <c r="A372" s="5" t="s">
        <v>477</v>
      </c>
      <c r="B372">
        <f>IF('ALL-Students'!B375='Master Answer Key'!$B374, 1, 0)</f>
        <v>1</v>
      </c>
      <c r="C372">
        <f>IF('ALL-Students'!C375='Master Answer Key'!$B374, 1, 0)</f>
        <v>1</v>
      </c>
      <c r="D372">
        <f>IF('ALL-Students'!D375='Master Answer Key'!$B374, 1, 0)</f>
        <v>1</v>
      </c>
      <c r="E372">
        <f>IF('ALL-Students'!E375='Master Answer Key'!$B374, 1, 0)</f>
        <v>1</v>
      </c>
      <c r="F372">
        <f>IF('ALL-Students'!F375='Master Answer Key'!$B374, 1, 0)</f>
        <v>1</v>
      </c>
      <c r="G372">
        <f>IF('ALL-Students'!G375='Master Answer Key'!$B374, 1, 0)</f>
        <v>0</v>
      </c>
      <c r="H372">
        <f>IF('ALL-Students'!H375='Master Answer Key'!$B374, 1, 0)</f>
        <v>1</v>
      </c>
      <c r="I372">
        <f>IF('ALL-Students'!I375='Master Answer Key'!$B374, 1, 0)</f>
        <v>1</v>
      </c>
      <c r="J372">
        <f>IF('ALL-Students'!J375='Master Answer Key'!$B374, 1, 0)</f>
        <v>1</v>
      </c>
      <c r="K372">
        <f>IF('ALL-Students'!K375='Master Answer Key'!$B374, 1, 0)</f>
        <v>1</v>
      </c>
      <c r="L372">
        <f>IF('ALL-Students'!L375='Master Answer Key'!$B374, 1, 0)</f>
        <v>1</v>
      </c>
      <c r="M372">
        <f>IF('ALL-Students'!M375='Master Answer Key'!$B374, 1, 0)</f>
        <v>1</v>
      </c>
      <c r="N372">
        <f>IF('ALL-Students'!N375='Master Answer Key'!$B374, 1, 0)</f>
        <v>1</v>
      </c>
      <c r="O372">
        <f>IF('ALL-Students'!O375='Master Answer Key'!$B374, 1, 0)</f>
        <v>1</v>
      </c>
      <c r="P372">
        <f>IF('ALL-Students'!P375='Master Answer Key'!$B374, 1, 0)</f>
        <v>1</v>
      </c>
      <c r="Q372">
        <f>IF('ALL-Students'!Q375='Master Answer Key'!$B374, 1, 0)</f>
        <v>1</v>
      </c>
      <c r="R372">
        <f>IF('ALL-Students'!R375='Master Answer Key'!$B374, 1, 0)</f>
        <v>1</v>
      </c>
      <c r="S372">
        <f>IF('ALL-Students'!S375='Master Answer Key'!$B374, 1, 0)</f>
        <v>0</v>
      </c>
      <c r="T372">
        <f>IF('ALL-Students'!T375='Master Answer Key'!$B374, 1, 0)</f>
        <v>1</v>
      </c>
      <c r="U372">
        <f>IF('ALL-Students'!U375='Master Answer Key'!$B374, 1, 0)</f>
        <v>1</v>
      </c>
      <c r="V372">
        <f>IF('ALL-Students'!V375='Master Answer Key'!$B374, 1, 0)</f>
        <v>1</v>
      </c>
      <c r="W372">
        <f>IF('ALL-Students'!W375='Master Answer Key'!$B374, 1, 0)</f>
        <v>0</v>
      </c>
      <c r="X372">
        <f>IF('ALL-Students'!X375='Master Answer Key'!$B374, 1, 0)</f>
        <v>1</v>
      </c>
      <c r="Y372">
        <f>IF('ALL-Students'!Y375='Master Answer Key'!$B374, 1, 0)</f>
        <v>0</v>
      </c>
      <c r="Z372">
        <f>IF('ALL-Students'!Z375='Master Answer Key'!$B374, 1, 0)</f>
        <v>0</v>
      </c>
      <c r="AA372">
        <f>IF('ALL-Students'!AA375='Master Answer Key'!$B374, 1, 0)</f>
        <v>1</v>
      </c>
      <c r="AB372">
        <f>IF('ALL-Students'!AB375='Master Answer Key'!$B374, 1, 0)</f>
        <v>1</v>
      </c>
      <c r="AC372">
        <f>IF('ALL-Students'!AC375='Master Answer Key'!$B374, 1, 0)</f>
        <v>0</v>
      </c>
      <c r="AD372">
        <f>IF('ALL-Students'!AD375='Master Answer Key'!$B374, 1, 0)</f>
        <v>1</v>
      </c>
      <c r="AE372">
        <f>IF('ALL-Students'!AE375='Master Answer Key'!$B374, 1, 0)</f>
        <v>1</v>
      </c>
      <c r="AF372">
        <f>IF('ALL-Students'!AF375='Master Answer Key'!$B374, 1, 0)</f>
        <v>1</v>
      </c>
      <c r="AG372">
        <f>IF('ALL-Students'!AG375='Master Answer Key'!$B374, 1, 0)</f>
        <v>1</v>
      </c>
      <c r="AH372">
        <f>IF('ALL-Students'!AH375='Master Answer Key'!$B374, 1, 0)</f>
        <v>1</v>
      </c>
      <c r="AI372">
        <f>IF('ALL-Students'!AI375='Master Answer Key'!$B374, 1, 0)</f>
        <v>1</v>
      </c>
      <c r="AJ372">
        <f>IF('ALL-Students'!AJ375='Master Answer Key'!$B374, 1, 0)</f>
        <v>1</v>
      </c>
      <c r="AK372">
        <f>IF('ALL-Students'!AK375='Master Answer Key'!$B374, 1, 0)</f>
        <v>1</v>
      </c>
      <c r="AL372">
        <f>IF('ALL-Students'!AL375='Master Answer Key'!$B374, 1, 0)</f>
        <v>1</v>
      </c>
      <c r="AM372">
        <f>IF('ALL-Students'!AM375='Master Answer Key'!$B374, 1, 0)</f>
        <v>1</v>
      </c>
      <c r="AN372">
        <f>IF('ALL-Students'!AN375='Master Answer Key'!$B374, 1, 0)</f>
        <v>0</v>
      </c>
      <c r="AO372">
        <f>IF('ALL-Students'!AO375='Master Answer Key'!$B374, 1, 0)</f>
        <v>1</v>
      </c>
      <c r="AP372">
        <f>IF('ALL-Students'!AP375='Master Answer Key'!$B374, 1, 0)</f>
        <v>1</v>
      </c>
      <c r="AQ372">
        <f>IF('ALL-Students'!AQ375='Master Answer Key'!$B374, 1, 0)</f>
        <v>1</v>
      </c>
      <c r="AR372">
        <f>IF('ALL-Students'!AR375='Master Answer Key'!$B374, 1, 0)</f>
        <v>1</v>
      </c>
      <c r="AS372">
        <f>IF('ALL-Students'!AS375='Master Answer Key'!$B374, 1, 0)</f>
        <v>0</v>
      </c>
      <c r="AT372">
        <f>IF('ALL-Students'!AT375='Master Answer Key'!$B374, 1, 0)</f>
        <v>1</v>
      </c>
      <c r="AU372">
        <f>IF('ALL-Students'!AU375='Master Answer Key'!$B374, 1, 0)</f>
        <v>1</v>
      </c>
      <c r="AV372">
        <f>IF('ALL-Students'!AV375='Master Answer Key'!$B374, 1, 0)</f>
        <v>0</v>
      </c>
      <c r="AW372">
        <f>IF('ALL-Students'!AW375='Master Answer Key'!$B374, 1, 0)</f>
        <v>1</v>
      </c>
      <c r="AX372">
        <f>IF('ALL-Students'!AX375='Master Answer Key'!$B374, 1, 0)</f>
        <v>1</v>
      </c>
      <c r="AY372">
        <f>IF('ALL-Students'!AY375='Master Answer Key'!$B374, 1, 0)</f>
        <v>1</v>
      </c>
      <c r="AZ372">
        <f>IF('ALL-Students'!AZ375='Master Answer Key'!$B374, 1, 0)</f>
        <v>1</v>
      </c>
      <c r="BA372">
        <f>IF('ALL-Students'!BA375='Master Answer Key'!$B374, 1, 0)</f>
        <v>1</v>
      </c>
      <c r="BB372">
        <f>IF('ALL-Students'!BB375='Master Answer Key'!$B374, 1, 0)</f>
        <v>1</v>
      </c>
      <c r="BC372">
        <f>IF('ALL-Students'!BC375='Master Answer Key'!$B374, 1, 0)</f>
        <v>0</v>
      </c>
      <c r="BD372">
        <f>IF('ALL-Students'!BD375='Master Answer Key'!$B374, 1, 0)</f>
        <v>1</v>
      </c>
      <c r="BE372">
        <f>IF('ALL-Students'!BE375='Master Answer Key'!$B374, 1, 0)</f>
        <v>1</v>
      </c>
      <c r="BF372">
        <f>IF('ALL-Students'!BF375='Master Answer Key'!$B374, 1, 0)</f>
        <v>1</v>
      </c>
      <c r="BG372">
        <f>IF('ALL-Students'!BG375='Master Answer Key'!$B374, 1, 0)</f>
        <v>1</v>
      </c>
      <c r="BH372">
        <f>IF('ALL-Students'!BH375='Master Answer Key'!$B374, 1, 0)</f>
        <v>1</v>
      </c>
      <c r="BI372">
        <f>IF('ALL-Students'!BI375='Master Answer Key'!$B374, 1, 0)</f>
        <v>1</v>
      </c>
      <c r="BJ372">
        <f>IF('ALL-Students'!BJ375='Master Answer Key'!$B374, 1, 0)</f>
        <v>1</v>
      </c>
      <c r="BK372">
        <f>IF('ALL-Students'!BK375='Master Answer Key'!$B374, 1, 0)</f>
        <v>1</v>
      </c>
      <c r="BL372">
        <f>IF('ALL-Students'!BL375='Master Answer Key'!$B374, 1, 0)</f>
        <v>1</v>
      </c>
      <c r="BM372">
        <f>IF('ALL-Students'!BM375='Master Answer Key'!$B374, 1, 0)</f>
        <v>1</v>
      </c>
      <c r="BN372">
        <f>IF('ALL-Students'!BN375='Master Answer Key'!$B374, 1, 0)</f>
        <v>1</v>
      </c>
      <c r="BO372">
        <f>IF('ALL-Students'!BO375='Master Answer Key'!$B374, 1, 0)</f>
        <v>1</v>
      </c>
      <c r="BP372">
        <f>IF('ALL-Students'!BP375='Master Answer Key'!$B374, 1, 0)</f>
        <v>1</v>
      </c>
      <c r="BQ372">
        <f>IF('ALL-Students'!BQ375='Master Answer Key'!$B374, 1, 0)</f>
        <v>1</v>
      </c>
      <c r="BR372">
        <f>IF('ALL-Students'!BR375='Master Answer Key'!$B374, 1, 0)</f>
        <v>1</v>
      </c>
      <c r="BS372">
        <f>IF('ALL-Students'!BS375='Master Answer Key'!$B374, 1, 0)</f>
        <v>1</v>
      </c>
      <c r="BT372">
        <f>IF('ALL-Students'!BT375='Master Answer Key'!$B374, 1, 0)</f>
        <v>1</v>
      </c>
      <c r="BU372">
        <f>IF('ALL-Students'!BU375='Master Answer Key'!$B374, 1, 0)</f>
        <v>1</v>
      </c>
      <c r="BV372">
        <f>IF('ALL-Students'!BV375='Master Answer Key'!$B374, 1, 0)</f>
        <v>1</v>
      </c>
      <c r="BW372">
        <f>IF('ALL-Students'!BW375='Master Answer Key'!$B374, 1, 0)</f>
        <v>1</v>
      </c>
      <c r="BX372">
        <f>IF('ALL-Students'!BX375='Master Answer Key'!$B374, 1, 0)</f>
        <v>0</v>
      </c>
      <c r="BY372">
        <f>IF('ALL-Students'!BY375='Master Answer Key'!$B374, 1, 0)</f>
        <v>1</v>
      </c>
      <c r="BZ372">
        <f>IF('ALL-Students'!BZ375='Master Answer Key'!$B374, 1, 0)</f>
        <v>1</v>
      </c>
      <c r="CA372">
        <f>IF('ALL-Students'!CA375='Master Answer Key'!$B374, 1, 0)</f>
        <v>1</v>
      </c>
      <c r="CB372">
        <f>IF('ALL-Students'!CB375='Master Answer Key'!$B374, 1, 0)</f>
        <v>1</v>
      </c>
      <c r="CC372">
        <f>IF('ALL-Students'!CC375='Master Answer Key'!$B374, 1, 0)</f>
        <v>1</v>
      </c>
    </row>
    <row r="373">
      <c r="A373" s="5" t="s">
        <v>478</v>
      </c>
      <c r="B373">
        <f>IF('ALL-Students'!B376='Master Answer Key'!$B375, 1, 0)</f>
        <v>1</v>
      </c>
      <c r="C373">
        <f>IF('ALL-Students'!C376='Master Answer Key'!$B375, 1, 0)</f>
        <v>1</v>
      </c>
      <c r="D373">
        <f>IF('ALL-Students'!D376='Master Answer Key'!$B375, 1, 0)</f>
        <v>0</v>
      </c>
      <c r="E373">
        <f>IF('ALL-Students'!E376='Master Answer Key'!$B375, 1, 0)</f>
        <v>1</v>
      </c>
      <c r="F373">
        <f>IF('ALL-Students'!F376='Master Answer Key'!$B375, 1, 0)</f>
        <v>1</v>
      </c>
      <c r="G373">
        <f>IF('ALL-Students'!G376='Master Answer Key'!$B375, 1, 0)</f>
        <v>0</v>
      </c>
      <c r="H373">
        <f>IF('ALL-Students'!H376='Master Answer Key'!$B375, 1, 0)</f>
        <v>0</v>
      </c>
      <c r="I373">
        <f>IF('ALL-Students'!I376='Master Answer Key'!$B375, 1, 0)</f>
        <v>1</v>
      </c>
      <c r="J373">
        <f>IF('ALL-Students'!J376='Master Answer Key'!$B375, 1, 0)</f>
        <v>0</v>
      </c>
      <c r="K373">
        <f>IF('ALL-Students'!K376='Master Answer Key'!$B375, 1, 0)</f>
        <v>1</v>
      </c>
      <c r="L373">
        <f>IF('ALL-Students'!L376='Master Answer Key'!$B375, 1, 0)</f>
        <v>1</v>
      </c>
      <c r="M373">
        <f>IF('ALL-Students'!M376='Master Answer Key'!$B375, 1, 0)</f>
        <v>1</v>
      </c>
      <c r="N373">
        <f>IF('ALL-Students'!N376='Master Answer Key'!$B375, 1, 0)</f>
        <v>0</v>
      </c>
      <c r="O373">
        <f>IF('ALL-Students'!O376='Master Answer Key'!$B375, 1, 0)</f>
        <v>1</v>
      </c>
      <c r="P373">
        <f>IF('ALL-Students'!P376='Master Answer Key'!$B375, 1, 0)</f>
        <v>1</v>
      </c>
      <c r="Q373">
        <f>IF('ALL-Students'!Q376='Master Answer Key'!$B375, 1, 0)</f>
        <v>0</v>
      </c>
      <c r="R373">
        <f>IF('ALL-Students'!R376='Master Answer Key'!$B375, 1, 0)</f>
        <v>1</v>
      </c>
      <c r="S373">
        <f>IF('ALL-Students'!S376='Master Answer Key'!$B375, 1, 0)</f>
        <v>1</v>
      </c>
      <c r="T373">
        <f>IF('ALL-Students'!T376='Master Answer Key'!$B375, 1, 0)</f>
        <v>1</v>
      </c>
      <c r="U373">
        <f>IF('ALL-Students'!U376='Master Answer Key'!$B375, 1, 0)</f>
        <v>0</v>
      </c>
      <c r="V373">
        <f>IF('ALL-Students'!V376='Master Answer Key'!$B375, 1, 0)</f>
        <v>0</v>
      </c>
      <c r="W373">
        <f>IF('ALL-Students'!W376='Master Answer Key'!$B375, 1, 0)</f>
        <v>0</v>
      </c>
      <c r="X373">
        <f>IF('ALL-Students'!X376='Master Answer Key'!$B375, 1, 0)</f>
        <v>1</v>
      </c>
      <c r="Y373">
        <f>IF('ALL-Students'!Y376='Master Answer Key'!$B375, 1, 0)</f>
        <v>0</v>
      </c>
      <c r="Z373">
        <f>IF('ALL-Students'!Z376='Master Answer Key'!$B375, 1, 0)</f>
        <v>0</v>
      </c>
      <c r="AA373">
        <f>IF('ALL-Students'!AA376='Master Answer Key'!$B375, 1, 0)</f>
        <v>0</v>
      </c>
      <c r="AB373">
        <f>IF('ALL-Students'!AB376='Master Answer Key'!$B375, 1, 0)</f>
        <v>0</v>
      </c>
      <c r="AC373">
        <f>IF('ALL-Students'!AC376='Master Answer Key'!$B375, 1, 0)</f>
        <v>0</v>
      </c>
      <c r="AD373">
        <f>IF('ALL-Students'!AD376='Master Answer Key'!$B375, 1, 0)</f>
        <v>1</v>
      </c>
      <c r="AE373">
        <f>IF('ALL-Students'!AE376='Master Answer Key'!$B375, 1, 0)</f>
        <v>0</v>
      </c>
      <c r="AF373">
        <f>IF('ALL-Students'!AF376='Master Answer Key'!$B375, 1, 0)</f>
        <v>0</v>
      </c>
      <c r="AG373">
        <f>IF('ALL-Students'!AG376='Master Answer Key'!$B375, 1, 0)</f>
        <v>1</v>
      </c>
      <c r="AH373">
        <f>IF('ALL-Students'!AH376='Master Answer Key'!$B375, 1, 0)</f>
        <v>1</v>
      </c>
      <c r="AI373">
        <f>IF('ALL-Students'!AI376='Master Answer Key'!$B375, 1, 0)</f>
        <v>0</v>
      </c>
      <c r="AJ373">
        <f>IF('ALL-Students'!AJ376='Master Answer Key'!$B375, 1, 0)</f>
        <v>1</v>
      </c>
      <c r="AK373">
        <f>IF('ALL-Students'!AK376='Master Answer Key'!$B375, 1, 0)</f>
        <v>0</v>
      </c>
      <c r="AL373">
        <f>IF('ALL-Students'!AL376='Master Answer Key'!$B375, 1, 0)</f>
        <v>0</v>
      </c>
      <c r="AM373">
        <f>IF('ALL-Students'!AM376='Master Answer Key'!$B375, 1, 0)</f>
        <v>0</v>
      </c>
      <c r="AN373">
        <f>IF('ALL-Students'!AN376='Master Answer Key'!$B375, 1, 0)</f>
        <v>0</v>
      </c>
      <c r="AO373">
        <f>IF('ALL-Students'!AO376='Master Answer Key'!$B375, 1, 0)</f>
        <v>1</v>
      </c>
      <c r="AP373">
        <f>IF('ALL-Students'!AP376='Master Answer Key'!$B375, 1, 0)</f>
        <v>1</v>
      </c>
      <c r="AQ373">
        <f>IF('ALL-Students'!AQ376='Master Answer Key'!$B375, 1, 0)</f>
        <v>1</v>
      </c>
      <c r="AR373">
        <f>IF('ALL-Students'!AR376='Master Answer Key'!$B375, 1, 0)</f>
        <v>1</v>
      </c>
      <c r="AS373">
        <f>IF('ALL-Students'!AS376='Master Answer Key'!$B375, 1, 0)</f>
        <v>0</v>
      </c>
      <c r="AT373">
        <f>IF('ALL-Students'!AT376='Master Answer Key'!$B375, 1, 0)</f>
        <v>0</v>
      </c>
      <c r="AU373">
        <f>IF('ALL-Students'!AU376='Master Answer Key'!$B375, 1, 0)</f>
        <v>1</v>
      </c>
      <c r="AV373">
        <f>IF('ALL-Students'!AV376='Master Answer Key'!$B375, 1, 0)</f>
        <v>0</v>
      </c>
      <c r="AW373">
        <f>IF('ALL-Students'!AW376='Master Answer Key'!$B375, 1, 0)</f>
        <v>0</v>
      </c>
      <c r="AX373">
        <f>IF('ALL-Students'!AX376='Master Answer Key'!$B375, 1, 0)</f>
        <v>1</v>
      </c>
      <c r="AY373">
        <f>IF('ALL-Students'!AY376='Master Answer Key'!$B375, 1, 0)</f>
        <v>0</v>
      </c>
      <c r="AZ373">
        <f>IF('ALL-Students'!AZ376='Master Answer Key'!$B375, 1, 0)</f>
        <v>1</v>
      </c>
      <c r="BA373">
        <f>IF('ALL-Students'!BA376='Master Answer Key'!$B375, 1, 0)</f>
        <v>1</v>
      </c>
      <c r="BB373">
        <f>IF('ALL-Students'!BB376='Master Answer Key'!$B375, 1, 0)</f>
        <v>0</v>
      </c>
      <c r="BC373">
        <f>IF('ALL-Students'!BC376='Master Answer Key'!$B375, 1, 0)</f>
        <v>1</v>
      </c>
      <c r="BD373">
        <f>IF('ALL-Students'!BD376='Master Answer Key'!$B375, 1, 0)</f>
        <v>1</v>
      </c>
      <c r="BE373">
        <f>IF('ALL-Students'!BE376='Master Answer Key'!$B375, 1, 0)</f>
        <v>1</v>
      </c>
      <c r="BF373">
        <f>IF('ALL-Students'!BF376='Master Answer Key'!$B375, 1, 0)</f>
        <v>1</v>
      </c>
      <c r="BG373">
        <f>IF('ALL-Students'!BG376='Master Answer Key'!$B375, 1, 0)</f>
        <v>1</v>
      </c>
      <c r="BH373">
        <f>IF('ALL-Students'!BH376='Master Answer Key'!$B375, 1, 0)</f>
        <v>1</v>
      </c>
      <c r="BI373">
        <f>IF('ALL-Students'!BI376='Master Answer Key'!$B375, 1, 0)</f>
        <v>1</v>
      </c>
      <c r="BJ373">
        <f>IF('ALL-Students'!BJ376='Master Answer Key'!$B375, 1, 0)</f>
        <v>1</v>
      </c>
      <c r="BK373">
        <f>IF('ALL-Students'!BK376='Master Answer Key'!$B375, 1, 0)</f>
        <v>1</v>
      </c>
      <c r="BL373">
        <f>IF('ALL-Students'!BL376='Master Answer Key'!$B375, 1, 0)</f>
        <v>1</v>
      </c>
      <c r="BM373">
        <f>IF('ALL-Students'!BM376='Master Answer Key'!$B375, 1, 0)</f>
        <v>1</v>
      </c>
      <c r="BN373">
        <f>IF('ALL-Students'!BN376='Master Answer Key'!$B375, 1, 0)</f>
        <v>1</v>
      </c>
      <c r="BO373">
        <f>IF('ALL-Students'!BO376='Master Answer Key'!$B375, 1, 0)</f>
        <v>1</v>
      </c>
      <c r="BP373">
        <f>IF('ALL-Students'!BP376='Master Answer Key'!$B375, 1, 0)</f>
        <v>1</v>
      </c>
      <c r="BQ373">
        <f>IF('ALL-Students'!BQ376='Master Answer Key'!$B375, 1, 0)</f>
        <v>1</v>
      </c>
      <c r="BR373">
        <f>IF('ALL-Students'!BR376='Master Answer Key'!$B375, 1, 0)</f>
        <v>1</v>
      </c>
      <c r="BS373">
        <f>IF('ALL-Students'!BS376='Master Answer Key'!$B375, 1, 0)</f>
        <v>1</v>
      </c>
      <c r="BT373">
        <f>IF('ALL-Students'!BT376='Master Answer Key'!$B375, 1, 0)</f>
        <v>0</v>
      </c>
      <c r="BU373">
        <f>IF('ALL-Students'!BU376='Master Answer Key'!$B375, 1, 0)</f>
        <v>1</v>
      </c>
      <c r="BV373">
        <f>IF('ALL-Students'!BV376='Master Answer Key'!$B375, 1, 0)</f>
        <v>1</v>
      </c>
      <c r="BW373">
        <f>IF('ALL-Students'!BW376='Master Answer Key'!$B375, 1, 0)</f>
        <v>1</v>
      </c>
      <c r="BX373">
        <f>IF('ALL-Students'!BX376='Master Answer Key'!$B375, 1, 0)</f>
        <v>1</v>
      </c>
      <c r="BY373">
        <f>IF('ALL-Students'!BY376='Master Answer Key'!$B375, 1, 0)</f>
        <v>1</v>
      </c>
      <c r="BZ373">
        <f>IF('ALL-Students'!BZ376='Master Answer Key'!$B375, 1, 0)</f>
        <v>1</v>
      </c>
      <c r="CA373">
        <f>IF('ALL-Students'!CA376='Master Answer Key'!$B375, 1, 0)</f>
        <v>1</v>
      </c>
      <c r="CB373">
        <f>IF('ALL-Students'!CB376='Master Answer Key'!$B375, 1, 0)</f>
        <v>1</v>
      </c>
      <c r="CC373">
        <f>IF('ALL-Students'!CC376='Master Answer Key'!$B375, 1, 0)</f>
        <v>1</v>
      </c>
    </row>
    <row r="374">
      <c r="A374" s="5" t="s">
        <v>479</v>
      </c>
      <c r="B374">
        <f>IF('ALL-Students'!B377='Master Answer Key'!$B376, 1, 0)</f>
        <v>1</v>
      </c>
      <c r="C374">
        <f>IF('ALL-Students'!C377='Master Answer Key'!$B376, 1, 0)</f>
        <v>1</v>
      </c>
      <c r="D374">
        <f>IF('ALL-Students'!D377='Master Answer Key'!$B376, 1, 0)</f>
        <v>0</v>
      </c>
      <c r="E374">
        <f>IF('ALL-Students'!E377='Master Answer Key'!$B376, 1, 0)</f>
        <v>1</v>
      </c>
      <c r="F374">
        <f>IF('ALL-Students'!F377='Master Answer Key'!$B376, 1, 0)</f>
        <v>1</v>
      </c>
      <c r="G374">
        <f>IF('ALL-Students'!G377='Master Answer Key'!$B376, 1, 0)</f>
        <v>0</v>
      </c>
      <c r="H374">
        <f>IF('ALL-Students'!H377='Master Answer Key'!$B376, 1, 0)</f>
        <v>0</v>
      </c>
      <c r="I374">
        <f>IF('ALL-Students'!I377='Master Answer Key'!$B376, 1, 0)</f>
        <v>1</v>
      </c>
      <c r="J374">
        <f>IF('ALL-Students'!J377='Master Answer Key'!$B376, 1, 0)</f>
        <v>1</v>
      </c>
      <c r="K374">
        <f>IF('ALL-Students'!K377='Master Answer Key'!$B376, 1, 0)</f>
        <v>0</v>
      </c>
      <c r="L374">
        <f>IF('ALL-Students'!L377='Master Answer Key'!$B376, 1, 0)</f>
        <v>1</v>
      </c>
      <c r="M374">
        <f>IF('ALL-Students'!M377='Master Answer Key'!$B376, 1, 0)</f>
        <v>1</v>
      </c>
      <c r="N374">
        <f>IF('ALL-Students'!N377='Master Answer Key'!$B376, 1, 0)</f>
        <v>1</v>
      </c>
      <c r="O374">
        <f>IF('ALL-Students'!O377='Master Answer Key'!$B376, 1, 0)</f>
        <v>1</v>
      </c>
      <c r="P374">
        <f>IF('ALL-Students'!P377='Master Answer Key'!$B376, 1, 0)</f>
        <v>0</v>
      </c>
      <c r="Q374">
        <f>IF('ALL-Students'!Q377='Master Answer Key'!$B376, 1, 0)</f>
        <v>0</v>
      </c>
      <c r="R374">
        <f>IF('ALL-Students'!R377='Master Answer Key'!$B376, 1, 0)</f>
        <v>1</v>
      </c>
      <c r="S374">
        <f>IF('ALL-Students'!S377='Master Answer Key'!$B376, 1, 0)</f>
        <v>1</v>
      </c>
      <c r="T374">
        <f>IF('ALL-Students'!T377='Master Answer Key'!$B376, 1, 0)</f>
        <v>0</v>
      </c>
      <c r="U374">
        <f>IF('ALL-Students'!U377='Master Answer Key'!$B376, 1, 0)</f>
        <v>0</v>
      </c>
      <c r="V374">
        <f>IF('ALL-Students'!V377='Master Answer Key'!$B376, 1, 0)</f>
        <v>0</v>
      </c>
      <c r="W374">
        <f>IF('ALL-Students'!W377='Master Answer Key'!$B376, 1, 0)</f>
        <v>0</v>
      </c>
      <c r="X374">
        <f>IF('ALL-Students'!X377='Master Answer Key'!$B376, 1, 0)</f>
        <v>1</v>
      </c>
      <c r="Y374">
        <f>IF('ALL-Students'!Y377='Master Answer Key'!$B376, 1, 0)</f>
        <v>0</v>
      </c>
      <c r="Z374">
        <f>IF('ALL-Students'!Z377='Master Answer Key'!$B376, 1, 0)</f>
        <v>0</v>
      </c>
      <c r="AA374">
        <f>IF('ALL-Students'!AA377='Master Answer Key'!$B376, 1, 0)</f>
        <v>1</v>
      </c>
      <c r="AB374">
        <f>IF('ALL-Students'!AB377='Master Answer Key'!$B376, 1, 0)</f>
        <v>0</v>
      </c>
      <c r="AC374">
        <f>IF('ALL-Students'!AC377='Master Answer Key'!$B376, 1, 0)</f>
        <v>0</v>
      </c>
      <c r="AD374">
        <f>IF('ALL-Students'!AD377='Master Answer Key'!$B376, 1, 0)</f>
        <v>1</v>
      </c>
      <c r="AE374">
        <f>IF('ALL-Students'!AE377='Master Answer Key'!$B376, 1, 0)</f>
        <v>0</v>
      </c>
      <c r="AF374">
        <f>IF('ALL-Students'!AF377='Master Answer Key'!$B376, 1, 0)</f>
        <v>0</v>
      </c>
      <c r="AG374">
        <f>IF('ALL-Students'!AG377='Master Answer Key'!$B376, 1, 0)</f>
        <v>1</v>
      </c>
      <c r="AH374">
        <f>IF('ALL-Students'!AH377='Master Answer Key'!$B376, 1, 0)</f>
        <v>1</v>
      </c>
      <c r="AI374">
        <f>IF('ALL-Students'!AI377='Master Answer Key'!$B376, 1, 0)</f>
        <v>1</v>
      </c>
      <c r="AJ374">
        <f>IF('ALL-Students'!AJ377='Master Answer Key'!$B376, 1, 0)</f>
        <v>0</v>
      </c>
      <c r="AK374">
        <f>IF('ALL-Students'!AK377='Master Answer Key'!$B376, 1, 0)</f>
        <v>0</v>
      </c>
      <c r="AL374">
        <f>IF('ALL-Students'!AL377='Master Answer Key'!$B376, 1, 0)</f>
        <v>0</v>
      </c>
      <c r="AM374">
        <f>IF('ALL-Students'!AM377='Master Answer Key'!$B376, 1, 0)</f>
        <v>0</v>
      </c>
      <c r="AN374">
        <f>IF('ALL-Students'!AN377='Master Answer Key'!$B376, 1, 0)</f>
        <v>0</v>
      </c>
      <c r="AO374">
        <f>IF('ALL-Students'!AO377='Master Answer Key'!$B376, 1, 0)</f>
        <v>1</v>
      </c>
      <c r="AP374">
        <f>IF('ALL-Students'!AP377='Master Answer Key'!$B376, 1, 0)</f>
        <v>1</v>
      </c>
      <c r="AQ374">
        <f>IF('ALL-Students'!AQ377='Master Answer Key'!$B376, 1, 0)</f>
        <v>1</v>
      </c>
      <c r="AR374">
        <f>IF('ALL-Students'!AR377='Master Answer Key'!$B376, 1, 0)</f>
        <v>1</v>
      </c>
      <c r="AS374">
        <f>IF('ALL-Students'!AS377='Master Answer Key'!$B376, 1, 0)</f>
        <v>0</v>
      </c>
      <c r="AT374">
        <f>IF('ALL-Students'!AT377='Master Answer Key'!$B376, 1, 0)</f>
        <v>1</v>
      </c>
      <c r="AU374">
        <f>IF('ALL-Students'!AU377='Master Answer Key'!$B376, 1, 0)</f>
        <v>1</v>
      </c>
      <c r="AV374">
        <f>IF('ALL-Students'!AV377='Master Answer Key'!$B376, 1, 0)</f>
        <v>0</v>
      </c>
      <c r="AW374">
        <f>IF('ALL-Students'!AW377='Master Answer Key'!$B376, 1, 0)</f>
        <v>1</v>
      </c>
      <c r="AX374">
        <f>IF('ALL-Students'!AX377='Master Answer Key'!$B376, 1, 0)</f>
        <v>1</v>
      </c>
      <c r="AY374">
        <f>IF('ALL-Students'!AY377='Master Answer Key'!$B376, 1, 0)</f>
        <v>1</v>
      </c>
      <c r="AZ374">
        <f>IF('ALL-Students'!AZ377='Master Answer Key'!$B376, 1, 0)</f>
        <v>1</v>
      </c>
      <c r="BA374">
        <f>IF('ALL-Students'!BA377='Master Answer Key'!$B376, 1, 0)</f>
        <v>1</v>
      </c>
      <c r="BB374">
        <f>IF('ALL-Students'!BB377='Master Answer Key'!$B376, 1, 0)</f>
        <v>0</v>
      </c>
      <c r="BC374">
        <f>IF('ALL-Students'!BC377='Master Answer Key'!$B376, 1, 0)</f>
        <v>1</v>
      </c>
      <c r="BD374">
        <f>IF('ALL-Students'!BD377='Master Answer Key'!$B376, 1, 0)</f>
        <v>1</v>
      </c>
      <c r="BE374">
        <f>IF('ALL-Students'!BE377='Master Answer Key'!$B376, 1, 0)</f>
        <v>0</v>
      </c>
      <c r="BF374">
        <f>IF('ALL-Students'!BF377='Master Answer Key'!$B376, 1, 0)</f>
        <v>1</v>
      </c>
      <c r="BG374">
        <f>IF('ALL-Students'!BG377='Master Answer Key'!$B376, 1, 0)</f>
        <v>1</v>
      </c>
      <c r="BH374">
        <f>IF('ALL-Students'!BH377='Master Answer Key'!$B376, 1, 0)</f>
        <v>1</v>
      </c>
      <c r="BI374">
        <f>IF('ALL-Students'!BI377='Master Answer Key'!$B376, 1, 0)</f>
        <v>1</v>
      </c>
      <c r="BJ374">
        <f>IF('ALL-Students'!BJ377='Master Answer Key'!$B376, 1, 0)</f>
        <v>1</v>
      </c>
      <c r="BK374">
        <f>IF('ALL-Students'!BK377='Master Answer Key'!$B376, 1, 0)</f>
        <v>1</v>
      </c>
      <c r="BL374">
        <f>IF('ALL-Students'!BL377='Master Answer Key'!$B376, 1, 0)</f>
        <v>1</v>
      </c>
      <c r="BM374">
        <f>IF('ALL-Students'!BM377='Master Answer Key'!$B376, 1, 0)</f>
        <v>1</v>
      </c>
      <c r="BN374">
        <f>IF('ALL-Students'!BN377='Master Answer Key'!$B376, 1, 0)</f>
        <v>1</v>
      </c>
      <c r="BO374">
        <f>IF('ALL-Students'!BO377='Master Answer Key'!$B376, 1, 0)</f>
        <v>1</v>
      </c>
      <c r="BP374">
        <f>IF('ALL-Students'!BP377='Master Answer Key'!$B376, 1, 0)</f>
        <v>1</v>
      </c>
      <c r="BQ374">
        <f>IF('ALL-Students'!BQ377='Master Answer Key'!$B376, 1, 0)</f>
        <v>1</v>
      </c>
      <c r="BR374">
        <f>IF('ALL-Students'!BR377='Master Answer Key'!$B376, 1, 0)</f>
        <v>1</v>
      </c>
      <c r="BS374">
        <f>IF('ALL-Students'!BS377='Master Answer Key'!$B376, 1, 0)</f>
        <v>1</v>
      </c>
      <c r="BT374">
        <f>IF('ALL-Students'!BT377='Master Answer Key'!$B376, 1, 0)</f>
        <v>0</v>
      </c>
      <c r="BU374">
        <f>IF('ALL-Students'!BU377='Master Answer Key'!$B376, 1, 0)</f>
        <v>1</v>
      </c>
      <c r="BV374">
        <f>IF('ALL-Students'!BV377='Master Answer Key'!$B376, 1, 0)</f>
        <v>1</v>
      </c>
      <c r="BW374">
        <f>IF('ALL-Students'!BW377='Master Answer Key'!$B376, 1, 0)</f>
        <v>1</v>
      </c>
      <c r="BX374">
        <f>IF('ALL-Students'!BX377='Master Answer Key'!$B376, 1, 0)</f>
        <v>0</v>
      </c>
      <c r="BY374">
        <f>IF('ALL-Students'!BY377='Master Answer Key'!$B376, 1, 0)</f>
        <v>1</v>
      </c>
      <c r="BZ374">
        <f>IF('ALL-Students'!BZ377='Master Answer Key'!$B376, 1, 0)</f>
        <v>1</v>
      </c>
      <c r="CA374">
        <f>IF('ALL-Students'!CA377='Master Answer Key'!$B376, 1, 0)</f>
        <v>1</v>
      </c>
      <c r="CB374">
        <f>IF('ALL-Students'!CB377='Master Answer Key'!$B376, 1, 0)</f>
        <v>1</v>
      </c>
      <c r="CC374">
        <f>IF('ALL-Students'!CC377='Master Answer Key'!$B376, 1, 0)</f>
        <v>1</v>
      </c>
    </row>
    <row r="375">
      <c r="A375" s="5" t="s">
        <v>480</v>
      </c>
      <c r="B375">
        <f>IF('ALL-Students'!B378='Master Answer Key'!$B377, 1, 0)</f>
        <v>1</v>
      </c>
      <c r="C375">
        <f>IF('ALL-Students'!C378='Master Answer Key'!$B377, 1, 0)</f>
        <v>1</v>
      </c>
      <c r="D375">
        <f>IF('ALL-Students'!D378='Master Answer Key'!$B377, 1, 0)</f>
        <v>1</v>
      </c>
      <c r="E375">
        <f>IF('ALL-Students'!E378='Master Answer Key'!$B377, 1, 0)</f>
        <v>1</v>
      </c>
      <c r="F375">
        <f>IF('ALL-Students'!F378='Master Answer Key'!$B377, 1, 0)</f>
        <v>1</v>
      </c>
      <c r="G375">
        <f>IF('ALL-Students'!G378='Master Answer Key'!$B377, 1, 0)</f>
        <v>0</v>
      </c>
      <c r="H375">
        <f>IF('ALL-Students'!H378='Master Answer Key'!$B377, 1, 0)</f>
        <v>1</v>
      </c>
      <c r="I375">
        <f>IF('ALL-Students'!I378='Master Answer Key'!$B377, 1, 0)</f>
        <v>1</v>
      </c>
      <c r="J375">
        <f>IF('ALL-Students'!J378='Master Answer Key'!$B377, 1, 0)</f>
        <v>1</v>
      </c>
      <c r="K375">
        <f>IF('ALL-Students'!K378='Master Answer Key'!$B377, 1, 0)</f>
        <v>1</v>
      </c>
      <c r="L375">
        <f>IF('ALL-Students'!L378='Master Answer Key'!$B377, 1, 0)</f>
        <v>0</v>
      </c>
      <c r="M375">
        <f>IF('ALL-Students'!M378='Master Answer Key'!$B377, 1, 0)</f>
        <v>0</v>
      </c>
      <c r="N375">
        <f>IF('ALL-Students'!N378='Master Answer Key'!$B377, 1, 0)</f>
        <v>1</v>
      </c>
      <c r="O375">
        <f>IF('ALL-Students'!O378='Master Answer Key'!$B377, 1, 0)</f>
        <v>1</v>
      </c>
      <c r="P375">
        <f>IF('ALL-Students'!P378='Master Answer Key'!$B377, 1, 0)</f>
        <v>1</v>
      </c>
      <c r="Q375">
        <f>IF('ALL-Students'!Q378='Master Answer Key'!$B377, 1, 0)</f>
        <v>1</v>
      </c>
      <c r="R375">
        <f>IF('ALL-Students'!R378='Master Answer Key'!$B377, 1, 0)</f>
        <v>1</v>
      </c>
      <c r="S375">
        <f>IF('ALL-Students'!S378='Master Answer Key'!$B377, 1, 0)</f>
        <v>1</v>
      </c>
      <c r="T375">
        <f>IF('ALL-Students'!T378='Master Answer Key'!$B377, 1, 0)</f>
        <v>1</v>
      </c>
      <c r="U375">
        <f>IF('ALL-Students'!U378='Master Answer Key'!$B377, 1, 0)</f>
        <v>1</v>
      </c>
      <c r="V375">
        <f>IF('ALL-Students'!V378='Master Answer Key'!$B377, 1, 0)</f>
        <v>1</v>
      </c>
      <c r="W375">
        <f>IF('ALL-Students'!W378='Master Answer Key'!$B377, 1, 0)</f>
        <v>0</v>
      </c>
      <c r="X375">
        <f>IF('ALL-Students'!X378='Master Answer Key'!$B377, 1, 0)</f>
        <v>1</v>
      </c>
      <c r="Y375">
        <f>IF('ALL-Students'!Y378='Master Answer Key'!$B377, 1, 0)</f>
        <v>0</v>
      </c>
      <c r="Z375">
        <f>IF('ALL-Students'!Z378='Master Answer Key'!$B377, 1, 0)</f>
        <v>0</v>
      </c>
      <c r="AA375">
        <f>IF('ALL-Students'!AA378='Master Answer Key'!$B377, 1, 0)</f>
        <v>1</v>
      </c>
      <c r="AB375">
        <f>IF('ALL-Students'!AB378='Master Answer Key'!$B377, 1, 0)</f>
        <v>1</v>
      </c>
      <c r="AC375">
        <f>IF('ALL-Students'!AC378='Master Answer Key'!$B377, 1, 0)</f>
        <v>0</v>
      </c>
      <c r="AD375">
        <f>IF('ALL-Students'!AD378='Master Answer Key'!$B377, 1, 0)</f>
        <v>1</v>
      </c>
      <c r="AE375">
        <f>IF('ALL-Students'!AE378='Master Answer Key'!$B377, 1, 0)</f>
        <v>1</v>
      </c>
      <c r="AF375">
        <f>IF('ALL-Students'!AF378='Master Answer Key'!$B377, 1, 0)</f>
        <v>0</v>
      </c>
      <c r="AG375">
        <f>IF('ALL-Students'!AG378='Master Answer Key'!$B377, 1, 0)</f>
        <v>1</v>
      </c>
      <c r="AH375">
        <f>IF('ALL-Students'!AH378='Master Answer Key'!$B377, 1, 0)</f>
        <v>1</v>
      </c>
      <c r="AI375">
        <f>IF('ALL-Students'!AI378='Master Answer Key'!$B377, 1, 0)</f>
        <v>1</v>
      </c>
      <c r="AJ375">
        <f>IF('ALL-Students'!AJ378='Master Answer Key'!$B377, 1, 0)</f>
        <v>1</v>
      </c>
      <c r="AK375">
        <f>IF('ALL-Students'!AK378='Master Answer Key'!$B377, 1, 0)</f>
        <v>1</v>
      </c>
      <c r="AL375">
        <f>IF('ALL-Students'!AL378='Master Answer Key'!$B377, 1, 0)</f>
        <v>1</v>
      </c>
      <c r="AM375">
        <f>IF('ALL-Students'!AM378='Master Answer Key'!$B377, 1, 0)</f>
        <v>1</v>
      </c>
      <c r="AN375">
        <f>IF('ALL-Students'!AN378='Master Answer Key'!$B377, 1, 0)</f>
        <v>0</v>
      </c>
      <c r="AO375">
        <f>IF('ALL-Students'!AO378='Master Answer Key'!$B377, 1, 0)</f>
        <v>1</v>
      </c>
      <c r="AP375">
        <f>IF('ALL-Students'!AP378='Master Answer Key'!$B377, 1, 0)</f>
        <v>1</v>
      </c>
      <c r="AQ375">
        <f>IF('ALL-Students'!AQ378='Master Answer Key'!$B377, 1, 0)</f>
        <v>1</v>
      </c>
      <c r="AR375">
        <f>IF('ALL-Students'!AR378='Master Answer Key'!$B377, 1, 0)</f>
        <v>1</v>
      </c>
      <c r="AS375">
        <f>IF('ALL-Students'!AS378='Master Answer Key'!$B377, 1, 0)</f>
        <v>0</v>
      </c>
      <c r="AT375">
        <f>IF('ALL-Students'!AT378='Master Answer Key'!$B377, 1, 0)</f>
        <v>1</v>
      </c>
      <c r="AU375">
        <f>IF('ALL-Students'!AU378='Master Answer Key'!$B377, 1, 0)</f>
        <v>1</v>
      </c>
      <c r="AV375">
        <f>IF('ALL-Students'!AV378='Master Answer Key'!$B377, 1, 0)</f>
        <v>0</v>
      </c>
      <c r="AW375">
        <f>IF('ALL-Students'!AW378='Master Answer Key'!$B377, 1, 0)</f>
        <v>1</v>
      </c>
      <c r="AX375">
        <f>IF('ALL-Students'!AX378='Master Answer Key'!$B377, 1, 0)</f>
        <v>1</v>
      </c>
      <c r="AY375">
        <f>IF('ALL-Students'!AY378='Master Answer Key'!$B377, 1, 0)</f>
        <v>1</v>
      </c>
      <c r="AZ375">
        <f>IF('ALL-Students'!AZ378='Master Answer Key'!$B377, 1, 0)</f>
        <v>1</v>
      </c>
      <c r="BA375">
        <f>IF('ALL-Students'!BA378='Master Answer Key'!$B377, 1, 0)</f>
        <v>1</v>
      </c>
      <c r="BB375">
        <f>IF('ALL-Students'!BB378='Master Answer Key'!$B377, 1, 0)</f>
        <v>1</v>
      </c>
      <c r="BC375">
        <f>IF('ALL-Students'!BC378='Master Answer Key'!$B377, 1, 0)</f>
        <v>1</v>
      </c>
      <c r="BD375">
        <f>IF('ALL-Students'!BD378='Master Answer Key'!$B377, 1, 0)</f>
        <v>1</v>
      </c>
      <c r="BE375">
        <f>IF('ALL-Students'!BE378='Master Answer Key'!$B377, 1, 0)</f>
        <v>1</v>
      </c>
      <c r="BF375">
        <f>IF('ALL-Students'!BF378='Master Answer Key'!$B377, 1, 0)</f>
        <v>1</v>
      </c>
      <c r="BG375">
        <f>IF('ALL-Students'!BG378='Master Answer Key'!$B377, 1, 0)</f>
        <v>1</v>
      </c>
      <c r="BH375">
        <f>IF('ALL-Students'!BH378='Master Answer Key'!$B377, 1, 0)</f>
        <v>1</v>
      </c>
      <c r="BI375">
        <f>IF('ALL-Students'!BI378='Master Answer Key'!$B377, 1, 0)</f>
        <v>1</v>
      </c>
      <c r="BJ375">
        <f>IF('ALL-Students'!BJ378='Master Answer Key'!$B377, 1, 0)</f>
        <v>1</v>
      </c>
      <c r="BK375">
        <f>IF('ALL-Students'!BK378='Master Answer Key'!$B377, 1, 0)</f>
        <v>1</v>
      </c>
      <c r="BL375">
        <f>IF('ALL-Students'!BL378='Master Answer Key'!$B377, 1, 0)</f>
        <v>1</v>
      </c>
      <c r="BM375">
        <f>IF('ALL-Students'!BM378='Master Answer Key'!$B377, 1, 0)</f>
        <v>1</v>
      </c>
      <c r="BN375">
        <f>IF('ALL-Students'!BN378='Master Answer Key'!$B377, 1, 0)</f>
        <v>1</v>
      </c>
      <c r="BO375">
        <f>IF('ALL-Students'!BO378='Master Answer Key'!$B377, 1, 0)</f>
        <v>1</v>
      </c>
      <c r="BP375">
        <f>IF('ALL-Students'!BP378='Master Answer Key'!$B377, 1, 0)</f>
        <v>0</v>
      </c>
      <c r="BQ375">
        <f>IF('ALL-Students'!BQ378='Master Answer Key'!$B377, 1, 0)</f>
        <v>1</v>
      </c>
      <c r="BR375">
        <f>IF('ALL-Students'!BR378='Master Answer Key'!$B377, 1, 0)</f>
        <v>1</v>
      </c>
      <c r="BS375">
        <f>IF('ALL-Students'!BS378='Master Answer Key'!$B377, 1, 0)</f>
        <v>1</v>
      </c>
      <c r="BT375">
        <f>IF('ALL-Students'!BT378='Master Answer Key'!$B377, 1, 0)</f>
        <v>1</v>
      </c>
      <c r="BU375">
        <f>IF('ALL-Students'!BU378='Master Answer Key'!$B377, 1, 0)</f>
        <v>1</v>
      </c>
      <c r="BV375">
        <f>IF('ALL-Students'!BV378='Master Answer Key'!$B377, 1, 0)</f>
        <v>1</v>
      </c>
      <c r="BW375">
        <f>IF('ALL-Students'!BW378='Master Answer Key'!$B377, 1, 0)</f>
        <v>1</v>
      </c>
      <c r="BX375">
        <f>IF('ALL-Students'!BX378='Master Answer Key'!$B377, 1, 0)</f>
        <v>1</v>
      </c>
      <c r="BY375">
        <f>IF('ALL-Students'!BY378='Master Answer Key'!$B377, 1, 0)</f>
        <v>1</v>
      </c>
      <c r="BZ375">
        <f>IF('ALL-Students'!BZ378='Master Answer Key'!$B377, 1, 0)</f>
        <v>1</v>
      </c>
      <c r="CA375">
        <f>IF('ALL-Students'!CA378='Master Answer Key'!$B377, 1, 0)</f>
        <v>1</v>
      </c>
      <c r="CB375">
        <f>IF('ALL-Students'!CB378='Master Answer Key'!$B377, 1, 0)</f>
        <v>1</v>
      </c>
      <c r="CC375">
        <f>IF('ALL-Students'!CC378='Master Answer Key'!$B377, 1, 0)</f>
        <v>1</v>
      </c>
    </row>
    <row r="376">
      <c r="A376" s="5" t="s">
        <v>481</v>
      </c>
      <c r="B376">
        <f>IF('ALL-Students'!B379='Master Answer Key'!$B378, 1, 0)</f>
        <v>0</v>
      </c>
      <c r="C376">
        <f>IF('ALL-Students'!C379='Master Answer Key'!$B378, 1, 0)</f>
        <v>0</v>
      </c>
      <c r="D376">
        <f>IF('ALL-Students'!D379='Master Answer Key'!$B378, 1, 0)</f>
        <v>0</v>
      </c>
      <c r="E376">
        <f>IF('ALL-Students'!E379='Master Answer Key'!$B378, 1, 0)</f>
        <v>0</v>
      </c>
      <c r="F376">
        <f>IF('ALL-Students'!F379='Master Answer Key'!$B378, 1, 0)</f>
        <v>0</v>
      </c>
      <c r="G376">
        <f>IF('ALL-Students'!G379='Master Answer Key'!$B378, 1, 0)</f>
        <v>1</v>
      </c>
      <c r="H376">
        <f>IF('ALL-Students'!H379='Master Answer Key'!$B378, 1, 0)</f>
        <v>0</v>
      </c>
      <c r="I376">
        <f>IF('ALL-Students'!I379='Master Answer Key'!$B378, 1, 0)</f>
        <v>0</v>
      </c>
      <c r="J376">
        <f>IF('ALL-Students'!J379='Master Answer Key'!$B378, 1, 0)</f>
        <v>0</v>
      </c>
      <c r="K376">
        <f>IF('ALL-Students'!K379='Master Answer Key'!$B378, 1, 0)</f>
        <v>0</v>
      </c>
      <c r="L376">
        <f>IF('ALL-Students'!L379='Master Answer Key'!$B378, 1, 0)</f>
        <v>0</v>
      </c>
      <c r="M376">
        <f>IF('ALL-Students'!M379='Master Answer Key'!$B378, 1, 0)</f>
        <v>0</v>
      </c>
      <c r="N376">
        <f>IF('ALL-Students'!N379='Master Answer Key'!$B378, 1, 0)</f>
        <v>0</v>
      </c>
      <c r="O376">
        <f>IF('ALL-Students'!O379='Master Answer Key'!$B378, 1, 0)</f>
        <v>0</v>
      </c>
      <c r="P376">
        <f>IF('ALL-Students'!P379='Master Answer Key'!$B378, 1, 0)</f>
        <v>0</v>
      </c>
      <c r="Q376">
        <f>IF('ALL-Students'!Q379='Master Answer Key'!$B378, 1, 0)</f>
        <v>0</v>
      </c>
      <c r="R376">
        <f>IF('ALL-Students'!R379='Master Answer Key'!$B378, 1, 0)</f>
        <v>0</v>
      </c>
      <c r="S376">
        <f>IF('ALL-Students'!S379='Master Answer Key'!$B378, 1, 0)</f>
        <v>0</v>
      </c>
      <c r="T376">
        <f>IF('ALL-Students'!T379='Master Answer Key'!$B378, 1, 0)</f>
        <v>0</v>
      </c>
      <c r="U376">
        <f>IF('ALL-Students'!U379='Master Answer Key'!$B378, 1, 0)</f>
        <v>0</v>
      </c>
      <c r="V376">
        <f>IF('ALL-Students'!V379='Master Answer Key'!$B378, 1, 0)</f>
        <v>0</v>
      </c>
      <c r="W376">
        <f>IF('ALL-Students'!W379='Master Answer Key'!$B378, 1, 0)</f>
        <v>1</v>
      </c>
      <c r="X376">
        <f>IF('ALL-Students'!X379='Master Answer Key'!$B378, 1, 0)</f>
        <v>0</v>
      </c>
      <c r="Y376">
        <f>IF('ALL-Students'!Y379='Master Answer Key'!$B378, 1, 0)</f>
        <v>1</v>
      </c>
      <c r="Z376">
        <f>IF('ALL-Students'!Z379='Master Answer Key'!$B378, 1, 0)</f>
        <v>1</v>
      </c>
      <c r="AA376">
        <f>IF('ALL-Students'!AA379='Master Answer Key'!$B378, 1, 0)</f>
        <v>0</v>
      </c>
      <c r="AB376">
        <f>IF('ALL-Students'!AB379='Master Answer Key'!$B378, 1, 0)</f>
        <v>0</v>
      </c>
      <c r="AC376">
        <f>IF('ALL-Students'!AC379='Master Answer Key'!$B378, 1, 0)</f>
        <v>0</v>
      </c>
      <c r="AD376">
        <f>IF('ALL-Students'!AD379='Master Answer Key'!$B378, 1, 0)</f>
        <v>0</v>
      </c>
      <c r="AE376">
        <f>IF('ALL-Students'!AE379='Master Answer Key'!$B378, 1, 0)</f>
        <v>0</v>
      </c>
      <c r="AF376">
        <f>IF('ALL-Students'!AF379='Master Answer Key'!$B378, 1, 0)</f>
        <v>0</v>
      </c>
      <c r="AG376">
        <f>IF('ALL-Students'!AG379='Master Answer Key'!$B378, 1, 0)</f>
        <v>0</v>
      </c>
      <c r="AH376">
        <f>IF('ALL-Students'!AH379='Master Answer Key'!$B378, 1, 0)</f>
        <v>0</v>
      </c>
      <c r="AI376">
        <f>IF('ALL-Students'!AI379='Master Answer Key'!$B378, 1, 0)</f>
        <v>0</v>
      </c>
      <c r="AJ376">
        <f>IF('ALL-Students'!AJ379='Master Answer Key'!$B378, 1, 0)</f>
        <v>0</v>
      </c>
      <c r="AK376">
        <f>IF('ALL-Students'!AK379='Master Answer Key'!$B378, 1, 0)</f>
        <v>0</v>
      </c>
      <c r="AL376">
        <f>IF('ALL-Students'!AL379='Master Answer Key'!$B378, 1, 0)</f>
        <v>0</v>
      </c>
      <c r="AM376">
        <f>IF('ALL-Students'!AM379='Master Answer Key'!$B378, 1, 0)</f>
        <v>0</v>
      </c>
      <c r="AN376">
        <f>IF('ALL-Students'!AN379='Master Answer Key'!$B378, 1, 0)</f>
        <v>1</v>
      </c>
      <c r="AO376">
        <f>IF('ALL-Students'!AO379='Master Answer Key'!$B378, 1, 0)</f>
        <v>0</v>
      </c>
      <c r="AP376">
        <f>IF('ALL-Students'!AP379='Master Answer Key'!$B378, 1, 0)</f>
        <v>0</v>
      </c>
      <c r="AQ376">
        <f>IF('ALL-Students'!AQ379='Master Answer Key'!$B378, 1, 0)</f>
        <v>0</v>
      </c>
      <c r="AR376">
        <f>IF('ALL-Students'!AR379='Master Answer Key'!$B378, 1, 0)</f>
        <v>0</v>
      </c>
      <c r="AS376">
        <f>IF('ALL-Students'!AS379='Master Answer Key'!$B378, 1, 0)</f>
        <v>1</v>
      </c>
      <c r="AT376">
        <f>IF('ALL-Students'!AT379='Master Answer Key'!$B378, 1, 0)</f>
        <v>0</v>
      </c>
      <c r="AU376">
        <f>IF('ALL-Students'!AU379='Master Answer Key'!$B378, 1, 0)</f>
        <v>0</v>
      </c>
      <c r="AV376">
        <f>IF('ALL-Students'!AV379='Master Answer Key'!$B378, 1, 0)</f>
        <v>1</v>
      </c>
      <c r="AW376">
        <f>IF('ALL-Students'!AW379='Master Answer Key'!$B378, 1, 0)</f>
        <v>0</v>
      </c>
      <c r="AX376">
        <f>IF('ALL-Students'!AX379='Master Answer Key'!$B378, 1, 0)</f>
        <v>0</v>
      </c>
      <c r="AY376">
        <f>IF('ALL-Students'!AY379='Master Answer Key'!$B378, 1, 0)</f>
        <v>0</v>
      </c>
      <c r="AZ376">
        <f>IF('ALL-Students'!AZ379='Master Answer Key'!$B378, 1, 0)</f>
        <v>0</v>
      </c>
      <c r="BA376">
        <f>IF('ALL-Students'!BA379='Master Answer Key'!$B378, 1, 0)</f>
        <v>0</v>
      </c>
      <c r="BB376">
        <f>IF('ALL-Students'!BB379='Master Answer Key'!$B378, 1, 0)</f>
        <v>0</v>
      </c>
      <c r="BC376">
        <f>IF('ALL-Students'!BC379='Master Answer Key'!$B378, 1, 0)</f>
        <v>0</v>
      </c>
      <c r="BD376">
        <f>IF('ALL-Students'!BD379='Master Answer Key'!$B378, 1, 0)</f>
        <v>0</v>
      </c>
      <c r="BE376">
        <f>IF('ALL-Students'!BE379='Master Answer Key'!$B378, 1, 0)</f>
        <v>0</v>
      </c>
      <c r="BF376">
        <f>IF('ALL-Students'!BF379='Master Answer Key'!$B378, 1, 0)</f>
        <v>0</v>
      </c>
      <c r="BG376">
        <f>IF('ALL-Students'!BG379='Master Answer Key'!$B378, 1, 0)</f>
        <v>0</v>
      </c>
      <c r="BH376">
        <f>IF('ALL-Students'!BH379='Master Answer Key'!$B378, 1, 0)</f>
        <v>0</v>
      </c>
      <c r="BI376">
        <f>IF('ALL-Students'!BI379='Master Answer Key'!$B378, 1, 0)</f>
        <v>0</v>
      </c>
      <c r="BJ376">
        <f>IF('ALL-Students'!BJ379='Master Answer Key'!$B378, 1, 0)</f>
        <v>0</v>
      </c>
      <c r="BK376">
        <f>IF('ALL-Students'!BK379='Master Answer Key'!$B378, 1, 0)</f>
        <v>0</v>
      </c>
      <c r="BL376">
        <f>IF('ALL-Students'!BL379='Master Answer Key'!$B378, 1, 0)</f>
        <v>0</v>
      </c>
      <c r="BM376">
        <f>IF('ALL-Students'!BM379='Master Answer Key'!$B378, 1, 0)</f>
        <v>0</v>
      </c>
      <c r="BN376">
        <f>IF('ALL-Students'!BN379='Master Answer Key'!$B378, 1, 0)</f>
        <v>0</v>
      </c>
      <c r="BO376">
        <f>IF('ALL-Students'!BO379='Master Answer Key'!$B378, 1, 0)</f>
        <v>0</v>
      </c>
      <c r="BP376">
        <f>IF('ALL-Students'!BP379='Master Answer Key'!$B378, 1, 0)</f>
        <v>0</v>
      </c>
      <c r="BQ376">
        <f>IF('ALL-Students'!BQ379='Master Answer Key'!$B378, 1, 0)</f>
        <v>0</v>
      </c>
      <c r="BR376">
        <f>IF('ALL-Students'!BR379='Master Answer Key'!$B378, 1, 0)</f>
        <v>0</v>
      </c>
      <c r="BS376">
        <f>IF('ALL-Students'!BS379='Master Answer Key'!$B378, 1, 0)</f>
        <v>0</v>
      </c>
      <c r="BT376">
        <f>IF('ALL-Students'!BT379='Master Answer Key'!$B378, 1, 0)</f>
        <v>0</v>
      </c>
      <c r="BU376">
        <f>IF('ALL-Students'!BU379='Master Answer Key'!$B378, 1, 0)</f>
        <v>0</v>
      </c>
      <c r="BV376">
        <f>IF('ALL-Students'!BV379='Master Answer Key'!$B378, 1, 0)</f>
        <v>0</v>
      </c>
      <c r="BW376">
        <f>IF('ALL-Students'!BW379='Master Answer Key'!$B378, 1, 0)</f>
        <v>0</v>
      </c>
      <c r="BX376">
        <f>IF('ALL-Students'!BX379='Master Answer Key'!$B378, 1, 0)</f>
        <v>0</v>
      </c>
      <c r="BY376">
        <f>IF('ALL-Students'!BY379='Master Answer Key'!$B378, 1, 0)</f>
        <v>0</v>
      </c>
      <c r="BZ376">
        <f>IF('ALL-Students'!BZ379='Master Answer Key'!$B378, 1, 0)</f>
        <v>0</v>
      </c>
      <c r="CA376">
        <f>IF('ALL-Students'!CA379='Master Answer Key'!$B378, 1, 0)</f>
        <v>0</v>
      </c>
      <c r="CB376">
        <f>IF('ALL-Students'!CB379='Master Answer Key'!$B378, 1, 0)</f>
        <v>0</v>
      </c>
      <c r="CC376">
        <f>IF('ALL-Students'!CC379='Master Answer Key'!$B378, 1, 0)</f>
        <v>0</v>
      </c>
    </row>
    <row r="377">
      <c r="A377" s="5" t="s">
        <v>482</v>
      </c>
      <c r="B377">
        <f>IF('ALL-Students'!B380='Master Answer Key'!$B379, 1, 0)</f>
        <v>1</v>
      </c>
      <c r="C377">
        <f>IF('ALL-Students'!C380='Master Answer Key'!$B379, 1, 0)</f>
        <v>0</v>
      </c>
      <c r="D377">
        <f>IF('ALL-Students'!D380='Master Answer Key'!$B379, 1, 0)</f>
        <v>1</v>
      </c>
      <c r="E377">
        <f>IF('ALL-Students'!E380='Master Answer Key'!$B379, 1, 0)</f>
        <v>1</v>
      </c>
      <c r="F377">
        <f>IF('ALL-Students'!F380='Master Answer Key'!$B379, 1, 0)</f>
        <v>1</v>
      </c>
      <c r="G377">
        <f>IF('ALL-Students'!G380='Master Answer Key'!$B379, 1, 0)</f>
        <v>0</v>
      </c>
      <c r="H377">
        <f>IF('ALL-Students'!H380='Master Answer Key'!$B379, 1, 0)</f>
        <v>1</v>
      </c>
      <c r="I377">
        <f>IF('ALL-Students'!I380='Master Answer Key'!$B379, 1, 0)</f>
        <v>0</v>
      </c>
      <c r="J377">
        <f>IF('ALL-Students'!J380='Master Answer Key'!$B379, 1, 0)</f>
        <v>1</v>
      </c>
      <c r="K377">
        <f>IF('ALL-Students'!K380='Master Answer Key'!$B379, 1, 0)</f>
        <v>1</v>
      </c>
      <c r="L377">
        <f>IF('ALL-Students'!L380='Master Answer Key'!$B379, 1, 0)</f>
        <v>1</v>
      </c>
      <c r="M377">
        <f>IF('ALL-Students'!M380='Master Answer Key'!$B379, 1, 0)</f>
        <v>1</v>
      </c>
      <c r="N377">
        <f>IF('ALL-Students'!N380='Master Answer Key'!$B379, 1, 0)</f>
        <v>1</v>
      </c>
      <c r="O377">
        <f>IF('ALL-Students'!O380='Master Answer Key'!$B379, 1, 0)</f>
        <v>1</v>
      </c>
      <c r="P377">
        <f>IF('ALL-Students'!P380='Master Answer Key'!$B379, 1, 0)</f>
        <v>1</v>
      </c>
      <c r="Q377">
        <f>IF('ALL-Students'!Q380='Master Answer Key'!$B379, 1, 0)</f>
        <v>1</v>
      </c>
      <c r="R377">
        <f>IF('ALL-Students'!R380='Master Answer Key'!$B379, 1, 0)</f>
        <v>1</v>
      </c>
      <c r="S377">
        <f>IF('ALL-Students'!S380='Master Answer Key'!$B379, 1, 0)</f>
        <v>0</v>
      </c>
      <c r="T377">
        <f>IF('ALL-Students'!T380='Master Answer Key'!$B379, 1, 0)</f>
        <v>1</v>
      </c>
      <c r="U377">
        <f>IF('ALL-Students'!U380='Master Answer Key'!$B379, 1, 0)</f>
        <v>1</v>
      </c>
      <c r="V377">
        <f>IF('ALL-Students'!V380='Master Answer Key'!$B379, 1, 0)</f>
        <v>1</v>
      </c>
      <c r="W377">
        <f>IF('ALL-Students'!W380='Master Answer Key'!$B379, 1, 0)</f>
        <v>0</v>
      </c>
      <c r="X377">
        <f>IF('ALL-Students'!X380='Master Answer Key'!$B379, 1, 0)</f>
        <v>0</v>
      </c>
      <c r="Y377">
        <f>IF('ALL-Students'!Y380='Master Answer Key'!$B379, 1, 0)</f>
        <v>0</v>
      </c>
      <c r="Z377">
        <f>IF('ALL-Students'!Z380='Master Answer Key'!$B379, 1, 0)</f>
        <v>0</v>
      </c>
      <c r="AA377">
        <f>IF('ALL-Students'!AA380='Master Answer Key'!$B379, 1, 0)</f>
        <v>1</v>
      </c>
      <c r="AB377">
        <f>IF('ALL-Students'!AB380='Master Answer Key'!$B379, 1, 0)</f>
        <v>0</v>
      </c>
      <c r="AC377">
        <f>IF('ALL-Students'!AC380='Master Answer Key'!$B379, 1, 0)</f>
        <v>0</v>
      </c>
      <c r="AD377">
        <f>IF('ALL-Students'!AD380='Master Answer Key'!$B379, 1, 0)</f>
        <v>1</v>
      </c>
      <c r="AE377">
        <f>IF('ALL-Students'!AE380='Master Answer Key'!$B379, 1, 0)</f>
        <v>1</v>
      </c>
      <c r="AF377">
        <f>IF('ALL-Students'!AF380='Master Answer Key'!$B379, 1, 0)</f>
        <v>0</v>
      </c>
      <c r="AG377">
        <f>IF('ALL-Students'!AG380='Master Answer Key'!$B379, 1, 0)</f>
        <v>1</v>
      </c>
      <c r="AH377">
        <f>IF('ALL-Students'!AH380='Master Answer Key'!$B379, 1, 0)</f>
        <v>1</v>
      </c>
      <c r="AI377">
        <f>IF('ALL-Students'!AI380='Master Answer Key'!$B379, 1, 0)</f>
        <v>1</v>
      </c>
      <c r="AJ377">
        <f>IF('ALL-Students'!AJ380='Master Answer Key'!$B379, 1, 0)</f>
        <v>1</v>
      </c>
      <c r="AK377">
        <f>IF('ALL-Students'!AK380='Master Answer Key'!$B379, 1, 0)</f>
        <v>1</v>
      </c>
      <c r="AL377">
        <f>IF('ALL-Students'!AL380='Master Answer Key'!$B379, 1, 0)</f>
        <v>0</v>
      </c>
      <c r="AM377">
        <f>IF('ALL-Students'!AM380='Master Answer Key'!$B379, 1, 0)</f>
        <v>0</v>
      </c>
      <c r="AN377">
        <f>IF('ALL-Students'!AN380='Master Answer Key'!$B379, 1, 0)</f>
        <v>0</v>
      </c>
      <c r="AO377">
        <f>IF('ALL-Students'!AO380='Master Answer Key'!$B379, 1, 0)</f>
        <v>1</v>
      </c>
      <c r="AP377">
        <f>IF('ALL-Students'!AP380='Master Answer Key'!$B379, 1, 0)</f>
        <v>1</v>
      </c>
      <c r="AQ377">
        <f>IF('ALL-Students'!AQ380='Master Answer Key'!$B379, 1, 0)</f>
        <v>1</v>
      </c>
      <c r="AR377">
        <f>IF('ALL-Students'!AR380='Master Answer Key'!$B379, 1, 0)</f>
        <v>1</v>
      </c>
      <c r="AS377">
        <f>IF('ALL-Students'!AS380='Master Answer Key'!$B379, 1, 0)</f>
        <v>0</v>
      </c>
      <c r="AT377">
        <f>IF('ALL-Students'!AT380='Master Answer Key'!$B379, 1, 0)</f>
        <v>1</v>
      </c>
      <c r="AU377">
        <f>IF('ALL-Students'!AU380='Master Answer Key'!$B379, 1, 0)</f>
        <v>1</v>
      </c>
      <c r="AV377">
        <f>IF('ALL-Students'!AV380='Master Answer Key'!$B379, 1, 0)</f>
        <v>0</v>
      </c>
      <c r="AW377">
        <f>IF('ALL-Students'!AW380='Master Answer Key'!$B379, 1, 0)</f>
        <v>1</v>
      </c>
      <c r="AX377">
        <f>IF('ALL-Students'!AX380='Master Answer Key'!$B379, 1, 0)</f>
        <v>1</v>
      </c>
      <c r="AY377">
        <f>IF('ALL-Students'!AY380='Master Answer Key'!$B379, 1, 0)</f>
        <v>1</v>
      </c>
      <c r="AZ377">
        <f>IF('ALL-Students'!AZ380='Master Answer Key'!$B379, 1, 0)</f>
        <v>1</v>
      </c>
      <c r="BA377">
        <f>IF('ALL-Students'!BA380='Master Answer Key'!$B379, 1, 0)</f>
        <v>1</v>
      </c>
      <c r="BB377">
        <f>IF('ALL-Students'!BB380='Master Answer Key'!$B379, 1, 0)</f>
        <v>1</v>
      </c>
      <c r="BC377">
        <f>IF('ALL-Students'!BC380='Master Answer Key'!$B379, 1, 0)</f>
        <v>1</v>
      </c>
      <c r="BD377">
        <f>IF('ALL-Students'!BD380='Master Answer Key'!$B379, 1, 0)</f>
        <v>1</v>
      </c>
      <c r="BE377">
        <f>IF('ALL-Students'!BE380='Master Answer Key'!$B379, 1, 0)</f>
        <v>1</v>
      </c>
      <c r="BF377">
        <f>IF('ALL-Students'!BF380='Master Answer Key'!$B379, 1, 0)</f>
        <v>1</v>
      </c>
      <c r="BG377">
        <f>IF('ALL-Students'!BG380='Master Answer Key'!$B379, 1, 0)</f>
        <v>1</v>
      </c>
      <c r="BH377">
        <f>IF('ALL-Students'!BH380='Master Answer Key'!$B379, 1, 0)</f>
        <v>1</v>
      </c>
      <c r="BI377">
        <f>IF('ALL-Students'!BI380='Master Answer Key'!$B379, 1, 0)</f>
        <v>1</v>
      </c>
      <c r="BJ377">
        <f>IF('ALL-Students'!BJ380='Master Answer Key'!$B379, 1, 0)</f>
        <v>1</v>
      </c>
      <c r="BK377">
        <f>IF('ALL-Students'!BK380='Master Answer Key'!$B379, 1, 0)</f>
        <v>1</v>
      </c>
      <c r="BL377">
        <f>IF('ALL-Students'!BL380='Master Answer Key'!$B379, 1, 0)</f>
        <v>1</v>
      </c>
      <c r="BM377">
        <f>IF('ALL-Students'!BM380='Master Answer Key'!$B379, 1, 0)</f>
        <v>1</v>
      </c>
      <c r="BN377">
        <f>IF('ALL-Students'!BN380='Master Answer Key'!$B379, 1, 0)</f>
        <v>1</v>
      </c>
      <c r="BO377">
        <f>IF('ALL-Students'!BO380='Master Answer Key'!$B379, 1, 0)</f>
        <v>1</v>
      </c>
      <c r="BP377">
        <f>IF('ALL-Students'!BP380='Master Answer Key'!$B379, 1, 0)</f>
        <v>1</v>
      </c>
      <c r="BQ377">
        <f>IF('ALL-Students'!BQ380='Master Answer Key'!$B379, 1, 0)</f>
        <v>1</v>
      </c>
      <c r="BR377">
        <f>IF('ALL-Students'!BR380='Master Answer Key'!$B379, 1, 0)</f>
        <v>1</v>
      </c>
      <c r="BS377">
        <f>IF('ALL-Students'!BS380='Master Answer Key'!$B379, 1, 0)</f>
        <v>1</v>
      </c>
      <c r="BT377">
        <f>IF('ALL-Students'!BT380='Master Answer Key'!$B379, 1, 0)</f>
        <v>1</v>
      </c>
      <c r="BU377">
        <f>IF('ALL-Students'!BU380='Master Answer Key'!$B379, 1, 0)</f>
        <v>1</v>
      </c>
      <c r="BV377">
        <f>IF('ALL-Students'!BV380='Master Answer Key'!$B379, 1, 0)</f>
        <v>1</v>
      </c>
      <c r="BW377">
        <f>IF('ALL-Students'!BW380='Master Answer Key'!$B379, 1, 0)</f>
        <v>1</v>
      </c>
      <c r="BX377">
        <f>IF('ALL-Students'!BX380='Master Answer Key'!$B379, 1, 0)</f>
        <v>1</v>
      </c>
      <c r="BY377">
        <f>IF('ALL-Students'!BY380='Master Answer Key'!$B379, 1, 0)</f>
        <v>1</v>
      </c>
      <c r="BZ377">
        <f>IF('ALL-Students'!BZ380='Master Answer Key'!$B379, 1, 0)</f>
        <v>1</v>
      </c>
      <c r="CA377">
        <f>IF('ALL-Students'!CA380='Master Answer Key'!$B379, 1, 0)</f>
        <v>1</v>
      </c>
      <c r="CB377">
        <f>IF('ALL-Students'!CB380='Master Answer Key'!$B379, 1, 0)</f>
        <v>1</v>
      </c>
      <c r="CC377">
        <f>IF('ALL-Students'!CC380='Master Answer Key'!$B379, 1, 0)</f>
        <v>1</v>
      </c>
    </row>
    <row r="378">
      <c r="A378" s="5" t="s">
        <v>483</v>
      </c>
      <c r="B378">
        <f>IF('ALL-Students'!B381='Master Answer Key'!$B380, 1, 0)</f>
        <v>1</v>
      </c>
      <c r="C378">
        <f>IF('ALL-Students'!C381='Master Answer Key'!$B380, 1, 0)</f>
        <v>1</v>
      </c>
      <c r="D378">
        <f>IF('ALL-Students'!D381='Master Answer Key'!$B380, 1, 0)</f>
        <v>1</v>
      </c>
      <c r="E378">
        <f>IF('ALL-Students'!E381='Master Answer Key'!$B380, 1, 0)</f>
        <v>1</v>
      </c>
      <c r="F378">
        <f>IF('ALL-Students'!F381='Master Answer Key'!$B380, 1, 0)</f>
        <v>1</v>
      </c>
      <c r="G378">
        <f>IF('ALL-Students'!G381='Master Answer Key'!$B380, 1, 0)</f>
        <v>0</v>
      </c>
      <c r="H378">
        <f>IF('ALL-Students'!H381='Master Answer Key'!$B380, 1, 0)</f>
        <v>1</v>
      </c>
      <c r="I378">
        <f>IF('ALL-Students'!I381='Master Answer Key'!$B380, 1, 0)</f>
        <v>0</v>
      </c>
      <c r="J378">
        <f>IF('ALL-Students'!J381='Master Answer Key'!$B380, 1, 0)</f>
        <v>1</v>
      </c>
      <c r="K378">
        <f>IF('ALL-Students'!K381='Master Answer Key'!$B380, 1, 0)</f>
        <v>1</v>
      </c>
      <c r="L378">
        <f>IF('ALL-Students'!L381='Master Answer Key'!$B380, 1, 0)</f>
        <v>1</v>
      </c>
      <c r="M378">
        <f>IF('ALL-Students'!M381='Master Answer Key'!$B380, 1, 0)</f>
        <v>1</v>
      </c>
      <c r="N378">
        <f>IF('ALL-Students'!N381='Master Answer Key'!$B380, 1, 0)</f>
        <v>0</v>
      </c>
      <c r="O378">
        <f>IF('ALL-Students'!O381='Master Answer Key'!$B380, 1, 0)</f>
        <v>1</v>
      </c>
      <c r="P378">
        <f>IF('ALL-Students'!P381='Master Answer Key'!$B380, 1, 0)</f>
        <v>1</v>
      </c>
      <c r="Q378">
        <f>IF('ALL-Students'!Q381='Master Answer Key'!$B380, 1, 0)</f>
        <v>1</v>
      </c>
      <c r="R378">
        <f>IF('ALL-Students'!R381='Master Answer Key'!$B380, 1, 0)</f>
        <v>0</v>
      </c>
      <c r="S378">
        <f>IF('ALL-Students'!S381='Master Answer Key'!$B380, 1, 0)</f>
        <v>0</v>
      </c>
      <c r="T378">
        <f>IF('ALL-Students'!T381='Master Answer Key'!$B380, 1, 0)</f>
        <v>1</v>
      </c>
      <c r="U378">
        <f>IF('ALL-Students'!U381='Master Answer Key'!$B380, 1, 0)</f>
        <v>1</v>
      </c>
      <c r="V378">
        <f>IF('ALL-Students'!V381='Master Answer Key'!$B380, 1, 0)</f>
        <v>1</v>
      </c>
      <c r="W378">
        <f>IF('ALL-Students'!W381='Master Answer Key'!$B380, 1, 0)</f>
        <v>0</v>
      </c>
      <c r="X378">
        <f>IF('ALL-Students'!X381='Master Answer Key'!$B380, 1, 0)</f>
        <v>0</v>
      </c>
      <c r="Y378">
        <f>IF('ALL-Students'!Y381='Master Answer Key'!$B380, 1, 0)</f>
        <v>0</v>
      </c>
      <c r="Z378">
        <f>IF('ALL-Students'!Z381='Master Answer Key'!$B380, 1, 0)</f>
        <v>0</v>
      </c>
      <c r="AA378">
        <f>IF('ALL-Students'!AA381='Master Answer Key'!$B380, 1, 0)</f>
        <v>1</v>
      </c>
      <c r="AB378">
        <f>IF('ALL-Students'!AB381='Master Answer Key'!$B380, 1, 0)</f>
        <v>0</v>
      </c>
      <c r="AC378">
        <f>IF('ALL-Students'!AC381='Master Answer Key'!$B380, 1, 0)</f>
        <v>1</v>
      </c>
      <c r="AD378">
        <f>IF('ALL-Students'!AD381='Master Answer Key'!$B380, 1, 0)</f>
        <v>1</v>
      </c>
      <c r="AE378">
        <f>IF('ALL-Students'!AE381='Master Answer Key'!$B380, 1, 0)</f>
        <v>0</v>
      </c>
      <c r="AF378">
        <f>IF('ALL-Students'!AF381='Master Answer Key'!$B380, 1, 0)</f>
        <v>0</v>
      </c>
      <c r="AG378">
        <f>IF('ALL-Students'!AG381='Master Answer Key'!$B380, 1, 0)</f>
        <v>1</v>
      </c>
      <c r="AH378">
        <f>IF('ALL-Students'!AH381='Master Answer Key'!$B380, 1, 0)</f>
        <v>1</v>
      </c>
      <c r="AI378">
        <f>IF('ALL-Students'!AI381='Master Answer Key'!$B380, 1, 0)</f>
        <v>1</v>
      </c>
      <c r="AJ378">
        <f>IF('ALL-Students'!AJ381='Master Answer Key'!$B380, 1, 0)</f>
        <v>1</v>
      </c>
      <c r="AK378">
        <f>IF('ALL-Students'!AK381='Master Answer Key'!$B380, 1, 0)</f>
        <v>1</v>
      </c>
      <c r="AL378">
        <f>IF('ALL-Students'!AL381='Master Answer Key'!$B380, 1, 0)</f>
        <v>0</v>
      </c>
      <c r="AM378">
        <f>IF('ALL-Students'!AM381='Master Answer Key'!$B380, 1, 0)</f>
        <v>0</v>
      </c>
      <c r="AN378">
        <f>IF('ALL-Students'!AN381='Master Answer Key'!$B380, 1, 0)</f>
        <v>0</v>
      </c>
      <c r="AO378">
        <f>IF('ALL-Students'!AO381='Master Answer Key'!$B380, 1, 0)</f>
        <v>1</v>
      </c>
      <c r="AP378">
        <f>IF('ALL-Students'!AP381='Master Answer Key'!$B380, 1, 0)</f>
        <v>0</v>
      </c>
      <c r="AQ378">
        <f>IF('ALL-Students'!AQ381='Master Answer Key'!$B380, 1, 0)</f>
        <v>1</v>
      </c>
      <c r="AR378">
        <f>IF('ALL-Students'!AR381='Master Answer Key'!$B380, 1, 0)</f>
        <v>1</v>
      </c>
      <c r="AS378">
        <f>IF('ALL-Students'!AS381='Master Answer Key'!$B380, 1, 0)</f>
        <v>0</v>
      </c>
      <c r="AT378">
        <f>IF('ALL-Students'!AT381='Master Answer Key'!$B380, 1, 0)</f>
        <v>1</v>
      </c>
      <c r="AU378">
        <f>IF('ALL-Students'!AU381='Master Answer Key'!$B380, 1, 0)</f>
        <v>1</v>
      </c>
      <c r="AV378">
        <f>IF('ALL-Students'!AV381='Master Answer Key'!$B380, 1, 0)</f>
        <v>0</v>
      </c>
      <c r="AW378">
        <f>IF('ALL-Students'!AW381='Master Answer Key'!$B380, 1, 0)</f>
        <v>1</v>
      </c>
      <c r="AX378">
        <f>IF('ALL-Students'!AX381='Master Answer Key'!$B380, 1, 0)</f>
        <v>1</v>
      </c>
      <c r="AY378">
        <f>IF('ALL-Students'!AY381='Master Answer Key'!$B380, 1, 0)</f>
        <v>1</v>
      </c>
      <c r="AZ378">
        <f>IF('ALL-Students'!AZ381='Master Answer Key'!$B380, 1, 0)</f>
        <v>1</v>
      </c>
      <c r="BA378">
        <f>IF('ALL-Students'!BA381='Master Answer Key'!$B380, 1, 0)</f>
        <v>1</v>
      </c>
      <c r="BB378">
        <f>IF('ALL-Students'!BB381='Master Answer Key'!$B380, 1, 0)</f>
        <v>0</v>
      </c>
      <c r="BC378">
        <f>IF('ALL-Students'!BC381='Master Answer Key'!$B380, 1, 0)</f>
        <v>1</v>
      </c>
      <c r="BD378">
        <f>IF('ALL-Students'!BD381='Master Answer Key'!$B380, 1, 0)</f>
        <v>0</v>
      </c>
      <c r="BE378">
        <f>IF('ALL-Students'!BE381='Master Answer Key'!$B380, 1, 0)</f>
        <v>0</v>
      </c>
      <c r="BF378">
        <f>IF('ALL-Students'!BF381='Master Answer Key'!$B380, 1, 0)</f>
        <v>1</v>
      </c>
      <c r="BG378">
        <f>IF('ALL-Students'!BG381='Master Answer Key'!$B380, 1, 0)</f>
        <v>1</v>
      </c>
      <c r="BH378">
        <f>IF('ALL-Students'!BH381='Master Answer Key'!$B380, 1, 0)</f>
        <v>1</v>
      </c>
      <c r="BI378">
        <f>IF('ALL-Students'!BI381='Master Answer Key'!$B380, 1, 0)</f>
        <v>1</v>
      </c>
      <c r="BJ378">
        <f>IF('ALL-Students'!BJ381='Master Answer Key'!$B380, 1, 0)</f>
        <v>1</v>
      </c>
      <c r="BK378">
        <f>IF('ALL-Students'!BK381='Master Answer Key'!$B380, 1, 0)</f>
        <v>1</v>
      </c>
      <c r="BL378">
        <f>IF('ALL-Students'!BL381='Master Answer Key'!$B380, 1, 0)</f>
        <v>1</v>
      </c>
      <c r="BM378">
        <f>IF('ALL-Students'!BM381='Master Answer Key'!$B380, 1, 0)</f>
        <v>1</v>
      </c>
      <c r="BN378">
        <f>IF('ALL-Students'!BN381='Master Answer Key'!$B380, 1, 0)</f>
        <v>1</v>
      </c>
      <c r="BO378">
        <f>IF('ALL-Students'!BO381='Master Answer Key'!$B380, 1, 0)</f>
        <v>1</v>
      </c>
      <c r="BP378">
        <f>IF('ALL-Students'!BP381='Master Answer Key'!$B380, 1, 0)</f>
        <v>0</v>
      </c>
      <c r="BQ378">
        <f>IF('ALL-Students'!BQ381='Master Answer Key'!$B380, 1, 0)</f>
        <v>1</v>
      </c>
      <c r="BR378">
        <f>IF('ALL-Students'!BR381='Master Answer Key'!$B380, 1, 0)</f>
        <v>1</v>
      </c>
      <c r="BS378">
        <f>IF('ALL-Students'!BS381='Master Answer Key'!$B380, 1, 0)</f>
        <v>1</v>
      </c>
      <c r="BT378">
        <f>IF('ALL-Students'!BT381='Master Answer Key'!$B380, 1, 0)</f>
        <v>1</v>
      </c>
      <c r="BU378">
        <f>IF('ALL-Students'!BU381='Master Answer Key'!$B380, 1, 0)</f>
        <v>1</v>
      </c>
      <c r="BV378">
        <f>IF('ALL-Students'!BV381='Master Answer Key'!$B380, 1, 0)</f>
        <v>1</v>
      </c>
      <c r="BW378">
        <f>IF('ALL-Students'!BW381='Master Answer Key'!$B380, 1, 0)</f>
        <v>1</v>
      </c>
      <c r="BX378">
        <f>IF('ALL-Students'!BX381='Master Answer Key'!$B380, 1, 0)</f>
        <v>1</v>
      </c>
      <c r="BY378">
        <f>IF('ALL-Students'!BY381='Master Answer Key'!$B380, 1, 0)</f>
        <v>1</v>
      </c>
      <c r="BZ378">
        <f>IF('ALL-Students'!BZ381='Master Answer Key'!$B380, 1, 0)</f>
        <v>1</v>
      </c>
      <c r="CA378">
        <f>IF('ALL-Students'!CA381='Master Answer Key'!$B380, 1, 0)</f>
        <v>1</v>
      </c>
      <c r="CB378">
        <f>IF('ALL-Students'!CB381='Master Answer Key'!$B380, 1, 0)</f>
        <v>1</v>
      </c>
      <c r="CC378">
        <f>IF('ALL-Students'!CC381='Master Answer Key'!$B380, 1, 0)</f>
        <v>1</v>
      </c>
    </row>
    <row r="379">
      <c r="A379" s="5" t="s">
        <v>484</v>
      </c>
      <c r="B379">
        <f>IF('ALL-Students'!B382='Master Answer Key'!$B381, 1, 0)</f>
        <v>0</v>
      </c>
      <c r="C379">
        <f>IF('ALL-Students'!C382='Master Answer Key'!$B381, 1, 0)</f>
        <v>1</v>
      </c>
      <c r="D379">
        <f>IF('ALL-Students'!D382='Master Answer Key'!$B381, 1, 0)</f>
        <v>1</v>
      </c>
      <c r="E379">
        <f>IF('ALL-Students'!E382='Master Answer Key'!$B381, 1, 0)</f>
        <v>1</v>
      </c>
      <c r="F379">
        <f>IF('ALL-Students'!F382='Master Answer Key'!$B381, 1, 0)</f>
        <v>1</v>
      </c>
      <c r="G379">
        <f>IF('ALL-Students'!G382='Master Answer Key'!$B381, 1, 0)</f>
        <v>0</v>
      </c>
      <c r="H379">
        <f>IF('ALL-Students'!H382='Master Answer Key'!$B381, 1, 0)</f>
        <v>0</v>
      </c>
      <c r="I379">
        <f>IF('ALL-Students'!I382='Master Answer Key'!$B381, 1, 0)</f>
        <v>0</v>
      </c>
      <c r="J379">
        <f>IF('ALL-Students'!J382='Master Answer Key'!$B381, 1, 0)</f>
        <v>1</v>
      </c>
      <c r="K379">
        <f>IF('ALL-Students'!K382='Master Answer Key'!$B381, 1, 0)</f>
        <v>1</v>
      </c>
      <c r="L379">
        <f>IF('ALL-Students'!L382='Master Answer Key'!$B381, 1, 0)</f>
        <v>1</v>
      </c>
      <c r="M379">
        <f>IF('ALL-Students'!M382='Master Answer Key'!$B381, 1, 0)</f>
        <v>1</v>
      </c>
      <c r="N379">
        <f>IF('ALL-Students'!N382='Master Answer Key'!$B381, 1, 0)</f>
        <v>0</v>
      </c>
      <c r="O379">
        <f>IF('ALL-Students'!O382='Master Answer Key'!$B381, 1, 0)</f>
        <v>1</v>
      </c>
      <c r="P379">
        <f>IF('ALL-Students'!P382='Master Answer Key'!$B381, 1, 0)</f>
        <v>1</v>
      </c>
      <c r="Q379">
        <f>IF('ALL-Students'!Q382='Master Answer Key'!$B381, 1, 0)</f>
        <v>0</v>
      </c>
      <c r="R379">
        <f>IF('ALL-Students'!R382='Master Answer Key'!$B381, 1, 0)</f>
        <v>0</v>
      </c>
      <c r="S379">
        <f>IF('ALL-Students'!S382='Master Answer Key'!$B381, 1, 0)</f>
        <v>1</v>
      </c>
      <c r="T379">
        <f>IF('ALL-Students'!T382='Master Answer Key'!$B381, 1, 0)</f>
        <v>0</v>
      </c>
      <c r="U379">
        <f>IF('ALL-Students'!U382='Master Answer Key'!$B381, 1, 0)</f>
        <v>0</v>
      </c>
      <c r="V379">
        <f>IF('ALL-Students'!V382='Master Answer Key'!$B381, 1, 0)</f>
        <v>0</v>
      </c>
      <c r="W379">
        <f>IF('ALL-Students'!W382='Master Answer Key'!$B381, 1, 0)</f>
        <v>0</v>
      </c>
      <c r="X379">
        <f>IF('ALL-Students'!X382='Master Answer Key'!$B381, 1, 0)</f>
        <v>0</v>
      </c>
      <c r="Y379">
        <f>IF('ALL-Students'!Y382='Master Answer Key'!$B381, 1, 0)</f>
        <v>0</v>
      </c>
      <c r="Z379">
        <f>IF('ALL-Students'!Z382='Master Answer Key'!$B381, 1, 0)</f>
        <v>0</v>
      </c>
      <c r="AA379">
        <f>IF('ALL-Students'!AA382='Master Answer Key'!$B381, 1, 0)</f>
        <v>1</v>
      </c>
      <c r="AB379">
        <f>IF('ALL-Students'!AB382='Master Answer Key'!$B381, 1, 0)</f>
        <v>0</v>
      </c>
      <c r="AC379">
        <f>IF('ALL-Students'!AC382='Master Answer Key'!$B381, 1, 0)</f>
        <v>1</v>
      </c>
      <c r="AD379">
        <f>IF('ALL-Students'!AD382='Master Answer Key'!$B381, 1, 0)</f>
        <v>1</v>
      </c>
      <c r="AE379">
        <f>IF('ALL-Students'!AE382='Master Answer Key'!$B381, 1, 0)</f>
        <v>0</v>
      </c>
      <c r="AF379">
        <f>IF('ALL-Students'!AF382='Master Answer Key'!$B381, 1, 0)</f>
        <v>0</v>
      </c>
      <c r="AG379">
        <f>IF('ALL-Students'!AG382='Master Answer Key'!$B381, 1, 0)</f>
        <v>1</v>
      </c>
      <c r="AH379">
        <f>IF('ALL-Students'!AH382='Master Answer Key'!$B381, 1, 0)</f>
        <v>1</v>
      </c>
      <c r="AI379">
        <f>IF('ALL-Students'!AI382='Master Answer Key'!$B381, 1, 0)</f>
        <v>1</v>
      </c>
      <c r="AJ379">
        <f>IF('ALL-Students'!AJ382='Master Answer Key'!$B381, 1, 0)</f>
        <v>1</v>
      </c>
      <c r="AK379">
        <f>IF('ALL-Students'!AK382='Master Answer Key'!$B381, 1, 0)</f>
        <v>1</v>
      </c>
      <c r="AL379">
        <f>IF('ALL-Students'!AL382='Master Answer Key'!$B381, 1, 0)</f>
        <v>0</v>
      </c>
      <c r="AM379">
        <f>IF('ALL-Students'!AM382='Master Answer Key'!$B381, 1, 0)</f>
        <v>0</v>
      </c>
      <c r="AN379">
        <f>IF('ALL-Students'!AN382='Master Answer Key'!$B381, 1, 0)</f>
        <v>0</v>
      </c>
      <c r="AO379">
        <f>IF('ALL-Students'!AO382='Master Answer Key'!$B381, 1, 0)</f>
        <v>1</v>
      </c>
      <c r="AP379">
        <f>IF('ALL-Students'!AP382='Master Answer Key'!$B381, 1, 0)</f>
        <v>1</v>
      </c>
      <c r="AQ379">
        <f>IF('ALL-Students'!AQ382='Master Answer Key'!$B381, 1, 0)</f>
        <v>1</v>
      </c>
      <c r="AR379">
        <f>IF('ALL-Students'!AR382='Master Answer Key'!$B381, 1, 0)</f>
        <v>1</v>
      </c>
      <c r="AS379">
        <f>IF('ALL-Students'!AS382='Master Answer Key'!$B381, 1, 0)</f>
        <v>0</v>
      </c>
      <c r="AT379">
        <f>IF('ALL-Students'!AT382='Master Answer Key'!$B381, 1, 0)</f>
        <v>1</v>
      </c>
      <c r="AU379">
        <f>IF('ALL-Students'!AU382='Master Answer Key'!$B381, 1, 0)</f>
        <v>1</v>
      </c>
      <c r="AV379">
        <f>IF('ALL-Students'!AV382='Master Answer Key'!$B381, 1, 0)</f>
        <v>0</v>
      </c>
      <c r="AW379">
        <f>IF('ALL-Students'!AW382='Master Answer Key'!$B381, 1, 0)</f>
        <v>1</v>
      </c>
      <c r="AX379">
        <f>IF('ALL-Students'!AX382='Master Answer Key'!$B381, 1, 0)</f>
        <v>1</v>
      </c>
      <c r="AY379">
        <f>IF('ALL-Students'!AY382='Master Answer Key'!$B381, 1, 0)</f>
        <v>1</v>
      </c>
      <c r="AZ379">
        <f>IF('ALL-Students'!AZ382='Master Answer Key'!$B381, 1, 0)</f>
        <v>1</v>
      </c>
      <c r="BA379">
        <f>IF('ALL-Students'!BA382='Master Answer Key'!$B381, 1, 0)</f>
        <v>1</v>
      </c>
      <c r="BB379">
        <f>IF('ALL-Students'!BB382='Master Answer Key'!$B381, 1, 0)</f>
        <v>0</v>
      </c>
      <c r="BC379">
        <f>IF('ALL-Students'!BC382='Master Answer Key'!$B381, 1, 0)</f>
        <v>1</v>
      </c>
      <c r="BD379">
        <f>IF('ALL-Students'!BD382='Master Answer Key'!$B381, 1, 0)</f>
        <v>0</v>
      </c>
      <c r="BE379">
        <f>IF('ALL-Students'!BE382='Master Answer Key'!$B381, 1, 0)</f>
        <v>1</v>
      </c>
      <c r="BF379">
        <f>IF('ALL-Students'!BF382='Master Answer Key'!$B381, 1, 0)</f>
        <v>1</v>
      </c>
      <c r="BG379">
        <f>IF('ALL-Students'!BG382='Master Answer Key'!$B381, 1, 0)</f>
        <v>1</v>
      </c>
      <c r="BH379">
        <f>IF('ALL-Students'!BH382='Master Answer Key'!$B381, 1, 0)</f>
        <v>1</v>
      </c>
      <c r="BI379">
        <f>IF('ALL-Students'!BI382='Master Answer Key'!$B381, 1, 0)</f>
        <v>0</v>
      </c>
      <c r="BJ379">
        <f>IF('ALL-Students'!BJ382='Master Answer Key'!$B381, 1, 0)</f>
        <v>1</v>
      </c>
      <c r="BK379">
        <f>IF('ALL-Students'!BK382='Master Answer Key'!$B381, 1, 0)</f>
        <v>1</v>
      </c>
      <c r="BL379">
        <f>IF('ALL-Students'!BL382='Master Answer Key'!$B381, 1, 0)</f>
        <v>1</v>
      </c>
      <c r="BM379">
        <f>IF('ALL-Students'!BM382='Master Answer Key'!$B381, 1, 0)</f>
        <v>1</v>
      </c>
      <c r="BN379">
        <f>IF('ALL-Students'!BN382='Master Answer Key'!$B381, 1, 0)</f>
        <v>1</v>
      </c>
      <c r="BO379">
        <f>IF('ALL-Students'!BO382='Master Answer Key'!$B381, 1, 0)</f>
        <v>1</v>
      </c>
      <c r="BP379">
        <f>IF('ALL-Students'!BP382='Master Answer Key'!$B381, 1, 0)</f>
        <v>1</v>
      </c>
      <c r="BQ379">
        <f>IF('ALL-Students'!BQ382='Master Answer Key'!$B381, 1, 0)</f>
        <v>0</v>
      </c>
      <c r="BR379">
        <f>IF('ALL-Students'!BR382='Master Answer Key'!$B381, 1, 0)</f>
        <v>1</v>
      </c>
      <c r="BS379">
        <f>IF('ALL-Students'!BS382='Master Answer Key'!$B381, 1, 0)</f>
        <v>1</v>
      </c>
      <c r="BT379">
        <f>IF('ALL-Students'!BT382='Master Answer Key'!$B381, 1, 0)</f>
        <v>1</v>
      </c>
      <c r="BU379">
        <f>IF('ALL-Students'!BU382='Master Answer Key'!$B381, 1, 0)</f>
        <v>1</v>
      </c>
      <c r="BV379">
        <f>IF('ALL-Students'!BV382='Master Answer Key'!$B381, 1, 0)</f>
        <v>1</v>
      </c>
      <c r="BW379">
        <f>IF('ALL-Students'!BW382='Master Answer Key'!$B381, 1, 0)</f>
        <v>1</v>
      </c>
      <c r="BX379">
        <f>IF('ALL-Students'!BX382='Master Answer Key'!$B381, 1, 0)</f>
        <v>1</v>
      </c>
      <c r="BY379">
        <f>IF('ALL-Students'!BY382='Master Answer Key'!$B381, 1, 0)</f>
        <v>1</v>
      </c>
      <c r="BZ379">
        <f>IF('ALL-Students'!BZ382='Master Answer Key'!$B381, 1, 0)</f>
        <v>1</v>
      </c>
      <c r="CA379">
        <f>IF('ALL-Students'!CA382='Master Answer Key'!$B381, 1, 0)</f>
        <v>1</v>
      </c>
      <c r="CB379">
        <f>IF('ALL-Students'!CB382='Master Answer Key'!$B381, 1, 0)</f>
        <v>1</v>
      </c>
      <c r="CC379">
        <f>IF('ALL-Students'!CC382='Master Answer Key'!$B381, 1, 0)</f>
        <v>0</v>
      </c>
    </row>
    <row r="380">
      <c r="A380" s="5" t="s">
        <v>485</v>
      </c>
      <c r="B380">
        <f>IF('ALL-Students'!B383='Master Answer Key'!$B382, 1, 0)</f>
        <v>1</v>
      </c>
      <c r="C380">
        <f>IF('ALL-Students'!C383='Master Answer Key'!$B382, 1, 0)</f>
        <v>1</v>
      </c>
      <c r="D380">
        <f>IF('ALL-Students'!D383='Master Answer Key'!$B382, 1, 0)</f>
        <v>1</v>
      </c>
      <c r="E380">
        <f>IF('ALL-Students'!E383='Master Answer Key'!$B382, 1, 0)</f>
        <v>1</v>
      </c>
      <c r="F380">
        <f>IF('ALL-Students'!F383='Master Answer Key'!$B382, 1, 0)</f>
        <v>1</v>
      </c>
      <c r="G380">
        <f>IF('ALL-Students'!G383='Master Answer Key'!$B382, 1, 0)</f>
        <v>0</v>
      </c>
      <c r="H380">
        <f>IF('ALL-Students'!H383='Master Answer Key'!$B382, 1, 0)</f>
        <v>1</v>
      </c>
      <c r="I380">
        <f>IF('ALL-Students'!I383='Master Answer Key'!$B382, 1, 0)</f>
        <v>1</v>
      </c>
      <c r="J380">
        <f>IF('ALL-Students'!J383='Master Answer Key'!$B382, 1, 0)</f>
        <v>1</v>
      </c>
      <c r="K380">
        <f>IF('ALL-Students'!K383='Master Answer Key'!$B382, 1, 0)</f>
        <v>1</v>
      </c>
      <c r="L380">
        <f>IF('ALL-Students'!L383='Master Answer Key'!$B382, 1, 0)</f>
        <v>1</v>
      </c>
      <c r="M380">
        <f>IF('ALL-Students'!M383='Master Answer Key'!$B382, 1, 0)</f>
        <v>1</v>
      </c>
      <c r="N380">
        <f>IF('ALL-Students'!N383='Master Answer Key'!$B382, 1, 0)</f>
        <v>1</v>
      </c>
      <c r="O380">
        <f>IF('ALL-Students'!O383='Master Answer Key'!$B382, 1, 0)</f>
        <v>1</v>
      </c>
      <c r="P380">
        <f>IF('ALL-Students'!P383='Master Answer Key'!$B382, 1, 0)</f>
        <v>1</v>
      </c>
      <c r="Q380">
        <f>IF('ALL-Students'!Q383='Master Answer Key'!$B382, 1, 0)</f>
        <v>1</v>
      </c>
      <c r="R380">
        <f>IF('ALL-Students'!R383='Master Answer Key'!$B382, 1, 0)</f>
        <v>1</v>
      </c>
      <c r="S380">
        <f>IF('ALL-Students'!S383='Master Answer Key'!$B382, 1, 0)</f>
        <v>1</v>
      </c>
      <c r="T380">
        <f>IF('ALL-Students'!T383='Master Answer Key'!$B382, 1, 0)</f>
        <v>1</v>
      </c>
      <c r="U380">
        <f>IF('ALL-Students'!U383='Master Answer Key'!$B382, 1, 0)</f>
        <v>1</v>
      </c>
      <c r="V380">
        <f>IF('ALL-Students'!V383='Master Answer Key'!$B382, 1, 0)</f>
        <v>1</v>
      </c>
      <c r="W380">
        <f>IF('ALL-Students'!W383='Master Answer Key'!$B382, 1, 0)</f>
        <v>0</v>
      </c>
      <c r="X380">
        <f>IF('ALL-Students'!X383='Master Answer Key'!$B382, 1, 0)</f>
        <v>1</v>
      </c>
      <c r="Y380">
        <f>IF('ALL-Students'!Y383='Master Answer Key'!$B382, 1, 0)</f>
        <v>0</v>
      </c>
      <c r="Z380">
        <f>IF('ALL-Students'!Z383='Master Answer Key'!$B382, 1, 0)</f>
        <v>0</v>
      </c>
      <c r="AA380">
        <f>IF('ALL-Students'!AA383='Master Answer Key'!$B382, 1, 0)</f>
        <v>1</v>
      </c>
      <c r="AB380">
        <f>IF('ALL-Students'!AB383='Master Answer Key'!$B382, 1, 0)</f>
        <v>1</v>
      </c>
      <c r="AC380">
        <f>IF('ALL-Students'!AC383='Master Answer Key'!$B382, 1, 0)</f>
        <v>0</v>
      </c>
      <c r="AD380">
        <f>IF('ALL-Students'!AD383='Master Answer Key'!$B382, 1, 0)</f>
        <v>1</v>
      </c>
      <c r="AE380">
        <f>IF('ALL-Students'!AE383='Master Answer Key'!$B382, 1, 0)</f>
        <v>1</v>
      </c>
      <c r="AF380">
        <f>IF('ALL-Students'!AF383='Master Answer Key'!$B382, 1, 0)</f>
        <v>0</v>
      </c>
      <c r="AG380">
        <f>IF('ALL-Students'!AG383='Master Answer Key'!$B382, 1, 0)</f>
        <v>1</v>
      </c>
      <c r="AH380">
        <f>IF('ALL-Students'!AH383='Master Answer Key'!$B382, 1, 0)</f>
        <v>1</v>
      </c>
      <c r="AI380">
        <f>IF('ALL-Students'!AI383='Master Answer Key'!$B382, 1, 0)</f>
        <v>1</v>
      </c>
      <c r="AJ380">
        <f>IF('ALL-Students'!AJ383='Master Answer Key'!$B382, 1, 0)</f>
        <v>1</v>
      </c>
      <c r="AK380">
        <f>IF('ALL-Students'!AK383='Master Answer Key'!$B382, 1, 0)</f>
        <v>1</v>
      </c>
      <c r="AL380">
        <f>IF('ALL-Students'!AL383='Master Answer Key'!$B382, 1, 0)</f>
        <v>1</v>
      </c>
      <c r="AM380">
        <f>IF('ALL-Students'!AM383='Master Answer Key'!$B382, 1, 0)</f>
        <v>1</v>
      </c>
      <c r="AN380">
        <f>IF('ALL-Students'!AN383='Master Answer Key'!$B382, 1, 0)</f>
        <v>0</v>
      </c>
      <c r="AO380">
        <f>IF('ALL-Students'!AO383='Master Answer Key'!$B382, 1, 0)</f>
        <v>1</v>
      </c>
      <c r="AP380">
        <f>IF('ALL-Students'!AP383='Master Answer Key'!$B382, 1, 0)</f>
        <v>1</v>
      </c>
      <c r="AQ380">
        <f>IF('ALL-Students'!AQ383='Master Answer Key'!$B382, 1, 0)</f>
        <v>1</v>
      </c>
      <c r="AR380">
        <f>IF('ALL-Students'!AR383='Master Answer Key'!$B382, 1, 0)</f>
        <v>1</v>
      </c>
      <c r="AS380">
        <f>IF('ALL-Students'!AS383='Master Answer Key'!$B382, 1, 0)</f>
        <v>0</v>
      </c>
      <c r="AT380">
        <f>IF('ALL-Students'!AT383='Master Answer Key'!$B382, 1, 0)</f>
        <v>1</v>
      </c>
      <c r="AU380">
        <f>IF('ALL-Students'!AU383='Master Answer Key'!$B382, 1, 0)</f>
        <v>1</v>
      </c>
      <c r="AV380">
        <f>IF('ALL-Students'!AV383='Master Answer Key'!$B382, 1, 0)</f>
        <v>0</v>
      </c>
      <c r="AW380">
        <f>IF('ALL-Students'!AW383='Master Answer Key'!$B382, 1, 0)</f>
        <v>1</v>
      </c>
      <c r="AX380">
        <f>IF('ALL-Students'!AX383='Master Answer Key'!$B382, 1, 0)</f>
        <v>1</v>
      </c>
      <c r="AY380">
        <f>IF('ALL-Students'!AY383='Master Answer Key'!$B382, 1, 0)</f>
        <v>0</v>
      </c>
      <c r="AZ380">
        <f>IF('ALL-Students'!AZ383='Master Answer Key'!$B382, 1, 0)</f>
        <v>1</v>
      </c>
      <c r="BA380">
        <f>IF('ALL-Students'!BA383='Master Answer Key'!$B382, 1, 0)</f>
        <v>1</v>
      </c>
      <c r="BB380">
        <f>IF('ALL-Students'!BB383='Master Answer Key'!$B382, 1, 0)</f>
        <v>1</v>
      </c>
      <c r="BC380">
        <f>IF('ALL-Students'!BC383='Master Answer Key'!$B382, 1, 0)</f>
        <v>0</v>
      </c>
      <c r="BD380">
        <f>IF('ALL-Students'!BD383='Master Answer Key'!$B382, 1, 0)</f>
        <v>1</v>
      </c>
      <c r="BE380">
        <f>IF('ALL-Students'!BE383='Master Answer Key'!$B382, 1, 0)</f>
        <v>1</v>
      </c>
      <c r="BF380">
        <f>IF('ALL-Students'!BF383='Master Answer Key'!$B382, 1, 0)</f>
        <v>1</v>
      </c>
      <c r="BG380">
        <f>IF('ALL-Students'!BG383='Master Answer Key'!$B382, 1, 0)</f>
        <v>1</v>
      </c>
      <c r="BH380">
        <f>IF('ALL-Students'!BH383='Master Answer Key'!$B382, 1, 0)</f>
        <v>1</v>
      </c>
      <c r="BI380">
        <f>IF('ALL-Students'!BI383='Master Answer Key'!$B382, 1, 0)</f>
        <v>1</v>
      </c>
      <c r="BJ380">
        <f>IF('ALL-Students'!BJ383='Master Answer Key'!$B382, 1, 0)</f>
        <v>1</v>
      </c>
      <c r="BK380">
        <f>IF('ALL-Students'!BK383='Master Answer Key'!$B382, 1, 0)</f>
        <v>1</v>
      </c>
      <c r="BL380">
        <f>IF('ALL-Students'!BL383='Master Answer Key'!$B382, 1, 0)</f>
        <v>1</v>
      </c>
      <c r="BM380">
        <f>IF('ALL-Students'!BM383='Master Answer Key'!$B382, 1, 0)</f>
        <v>1</v>
      </c>
      <c r="BN380">
        <f>IF('ALL-Students'!BN383='Master Answer Key'!$B382, 1, 0)</f>
        <v>1</v>
      </c>
      <c r="BO380">
        <f>IF('ALL-Students'!BO383='Master Answer Key'!$B382, 1, 0)</f>
        <v>1</v>
      </c>
      <c r="BP380">
        <f>IF('ALL-Students'!BP383='Master Answer Key'!$B382, 1, 0)</f>
        <v>1</v>
      </c>
      <c r="BQ380">
        <f>IF('ALL-Students'!BQ383='Master Answer Key'!$B382, 1, 0)</f>
        <v>1</v>
      </c>
      <c r="BR380">
        <f>IF('ALL-Students'!BR383='Master Answer Key'!$B382, 1, 0)</f>
        <v>1</v>
      </c>
      <c r="BS380">
        <f>IF('ALL-Students'!BS383='Master Answer Key'!$B382, 1, 0)</f>
        <v>1</v>
      </c>
      <c r="BT380">
        <f>IF('ALL-Students'!BT383='Master Answer Key'!$B382, 1, 0)</f>
        <v>1</v>
      </c>
      <c r="BU380">
        <f>IF('ALL-Students'!BU383='Master Answer Key'!$B382, 1, 0)</f>
        <v>1</v>
      </c>
      <c r="BV380">
        <f>IF('ALL-Students'!BV383='Master Answer Key'!$B382, 1, 0)</f>
        <v>1</v>
      </c>
      <c r="BW380">
        <f>IF('ALL-Students'!BW383='Master Answer Key'!$B382, 1, 0)</f>
        <v>1</v>
      </c>
      <c r="BX380">
        <f>IF('ALL-Students'!BX383='Master Answer Key'!$B382, 1, 0)</f>
        <v>1</v>
      </c>
      <c r="BY380">
        <f>IF('ALL-Students'!BY383='Master Answer Key'!$B382, 1, 0)</f>
        <v>1</v>
      </c>
      <c r="BZ380">
        <f>IF('ALL-Students'!BZ383='Master Answer Key'!$B382, 1, 0)</f>
        <v>1</v>
      </c>
      <c r="CA380">
        <f>IF('ALL-Students'!CA383='Master Answer Key'!$B382, 1, 0)</f>
        <v>1</v>
      </c>
      <c r="CB380">
        <f>IF('ALL-Students'!CB383='Master Answer Key'!$B382, 1, 0)</f>
        <v>1</v>
      </c>
      <c r="CC380">
        <f>IF('ALL-Students'!CC383='Master Answer Key'!$B382, 1, 0)</f>
        <v>1</v>
      </c>
    </row>
    <row r="381">
      <c r="A381" s="5" t="s">
        <v>486</v>
      </c>
      <c r="B381">
        <f>IF('ALL-Students'!B384='Master Answer Key'!$B383, 1, 0)</f>
        <v>0</v>
      </c>
      <c r="C381">
        <f>IF('ALL-Students'!C384='Master Answer Key'!$B383, 1, 0)</f>
        <v>0</v>
      </c>
      <c r="D381">
        <f>IF('ALL-Students'!D384='Master Answer Key'!$B383, 1, 0)</f>
        <v>0</v>
      </c>
      <c r="E381">
        <f>IF('ALL-Students'!E384='Master Answer Key'!$B383, 1, 0)</f>
        <v>0</v>
      </c>
      <c r="F381">
        <f>IF('ALL-Students'!F384='Master Answer Key'!$B383, 1, 0)</f>
        <v>0</v>
      </c>
      <c r="G381">
        <f>IF('ALL-Students'!G384='Master Answer Key'!$B383, 1, 0)</f>
        <v>1</v>
      </c>
      <c r="H381">
        <f>IF('ALL-Students'!H384='Master Answer Key'!$B383, 1, 0)</f>
        <v>0</v>
      </c>
      <c r="I381">
        <f>IF('ALL-Students'!I384='Master Answer Key'!$B383, 1, 0)</f>
        <v>0</v>
      </c>
      <c r="J381">
        <f>IF('ALL-Students'!J384='Master Answer Key'!$B383, 1, 0)</f>
        <v>0</v>
      </c>
      <c r="K381">
        <f>IF('ALL-Students'!K384='Master Answer Key'!$B383, 1, 0)</f>
        <v>0</v>
      </c>
      <c r="L381">
        <f>IF('ALL-Students'!L384='Master Answer Key'!$B383, 1, 0)</f>
        <v>0</v>
      </c>
      <c r="M381">
        <f>IF('ALL-Students'!M384='Master Answer Key'!$B383, 1, 0)</f>
        <v>0</v>
      </c>
      <c r="N381">
        <f>IF('ALL-Students'!N384='Master Answer Key'!$B383, 1, 0)</f>
        <v>0</v>
      </c>
      <c r="O381">
        <f>IF('ALL-Students'!O384='Master Answer Key'!$B383, 1, 0)</f>
        <v>0</v>
      </c>
      <c r="P381">
        <f>IF('ALL-Students'!P384='Master Answer Key'!$B383, 1, 0)</f>
        <v>0</v>
      </c>
      <c r="Q381">
        <f>IF('ALL-Students'!Q384='Master Answer Key'!$B383, 1, 0)</f>
        <v>0</v>
      </c>
      <c r="R381">
        <f>IF('ALL-Students'!R384='Master Answer Key'!$B383, 1, 0)</f>
        <v>0</v>
      </c>
      <c r="S381">
        <f>IF('ALL-Students'!S384='Master Answer Key'!$B383, 1, 0)</f>
        <v>0</v>
      </c>
      <c r="T381">
        <f>IF('ALL-Students'!T384='Master Answer Key'!$B383, 1, 0)</f>
        <v>0</v>
      </c>
      <c r="U381">
        <f>IF('ALL-Students'!U384='Master Answer Key'!$B383, 1, 0)</f>
        <v>0</v>
      </c>
      <c r="V381">
        <f>IF('ALL-Students'!V384='Master Answer Key'!$B383, 1, 0)</f>
        <v>0</v>
      </c>
      <c r="W381">
        <f>IF('ALL-Students'!W384='Master Answer Key'!$B383, 1, 0)</f>
        <v>1</v>
      </c>
      <c r="X381">
        <f>IF('ALL-Students'!X384='Master Answer Key'!$B383, 1, 0)</f>
        <v>0</v>
      </c>
      <c r="Y381">
        <f>IF('ALL-Students'!Y384='Master Answer Key'!$B383, 1, 0)</f>
        <v>1</v>
      </c>
      <c r="Z381">
        <f>IF('ALL-Students'!Z384='Master Answer Key'!$B383, 1, 0)</f>
        <v>1</v>
      </c>
      <c r="AA381">
        <f>IF('ALL-Students'!AA384='Master Answer Key'!$B383, 1, 0)</f>
        <v>0</v>
      </c>
      <c r="AB381">
        <f>IF('ALL-Students'!AB384='Master Answer Key'!$B383, 1, 0)</f>
        <v>0</v>
      </c>
      <c r="AC381">
        <f>IF('ALL-Students'!AC384='Master Answer Key'!$B383, 1, 0)</f>
        <v>0</v>
      </c>
      <c r="AD381">
        <f>IF('ALL-Students'!AD384='Master Answer Key'!$B383, 1, 0)</f>
        <v>0</v>
      </c>
      <c r="AE381">
        <f>IF('ALL-Students'!AE384='Master Answer Key'!$B383, 1, 0)</f>
        <v>0</v>
      </c>
      <c r="AF381">
        <f>IF('ALL-Students'!AF384='Master Answer Key'!$B383, 1, 0)</f>
        <v>0</v>
      </c>
      <c r="AG381">
        <f>IF('ALL-Students'!AG384='Master Answer Key'!$B383, 1, 0)</f>
        <v>0</v>
      </c>
      <c r="AH381">
        <f>IF('ALL-Students'!AH384='Master Answer Key'!$B383, 1, 0)</f>
        <v>0</v>
      </c>
      <c r="AI381">
        <f>IF('ALL-Students'!AI384='Master Answer Key'!$B383, 1, 0)</f>
        <v>0</v>
      </c>
      <c r="AJ381">
        <f>IF('ALL-Students'!AJ384='Master Answer Key'!$B383, 1, 0)</f>
        <v>0</v>
      </c>
      <c r="AK381">
        <f>IF('ALL-Students'!AK384='Master Answer Key'!$B383, 1, 0)</f>
        <v>0</v>
      </c>
      <c r="AL381">
        <f>IF('ALL-Students'!AL384='Master Answer Key'!$B383, 1, 0)</f>
        <v>0</v>
      </c>
      <c r="AM381">
        <f>IF('ALL-Students'!AM384='Master Answer Key'!$B383, 1, 0)</f>
        <v>0</v>
      </c>
      <c r="AN381">
        <f>IF('ALL-Students'!AN384='Master Answer Key'!$B383, 1, 0)</f>
        <v>1</v>
      </c>
      <c r="AO381">
        <f>IF('ALL-Students'!AO384='Master Answer Key'!$B383, 1, 0)</f>
        <v>0</v>
      </c>
      <c r="AP381">
        <f>IF('ALL-Students'!AP384='Master Answer Key'!$B383, 1, 0)</f>
        <v>0</v>
      </c>
      <c r="AQ381">
        <f>IF('ALL-Students'!AQ384='Master Answer Key'!$B383, 1, 0)</f>
        <v>0</v>
      </c>
      <c r="AR381">
        <f>IF('ALL-Students'!AR384='Master Answer Key'!$B383, 1, 0)</f>
        <v>0</v>
      </c>
      <c r="AS381">
        <f>IF('ALL-Students'!AS384='Master Answer Key'!$B383, 1, 0)</f>
        <v>1</v>
      </c>
      <c r="AT381">
        <f>IF('ALL-Students'!AT384='Master Answer Key'!$B383, 1, 0)</f>
        <v>0</v>
      </c>
      <c r="AU381">
        <f>IF('ALL-Students'!AU384='Master Answer Key'!$B383, 1, 0)</f>
        <v>0</v>
      </c>
      <c r="AV381">
        <f>IF('ALL-Students'!AV384='Master Answer Key'!$B383, 1, 0)</f>
        <v>1</v>
      </c>
      <c r="AW381">
        <f>IF('ALL-Students'!AW384='Master Answer Key'!$B383, 1, 0)</f>
        <v>0</v>
      </c>
      <c r="AX381">
        <f>IF('ALL-Students'!AX384='Master Answer Key'!$B383, 1, 0)</f>
        <v>0</v>
      </c>
      <c r="AY381">
        <f>IF('ALL-Students'!AY384='Master Answer Key'!$B383, 1, 0)</f>
        <v>0</v>
      </c>
      <c r="AZ381">
        <f>IF('ALL-Students'!AZ384='Master Answer Key'!$B383, 1, 0)</f>
        <v>0</v>
      </c>
      <c r="BA381">
        <f>IF('ALL-Students'!BA384='Master Answer Key'!$B383, 1, 0)</f>
        <v>0</v>
      </c>
      <c r="BB381">
        <f>IF('ALL-Students'!BB384='Master Answer Key'!$B383, 1, 0)</f>
        <v>0</v>
      </c>
      <c r="BC381">
        <f>IF('ALL-Students'!BC384='Master Answer Key'!$B383, 1, 0)</f>
        <v>0</v>
      </c>
      <c r="BD381">
        <f>IF('ALL-Students'!BD384='Master Answer Key'!$B383, 1, 0)</f>
        <v>0</v>
      </c>
      <c r="BE381">
        <f>IF('ALL-Students'!BE384='Master Answer Key'!$B383, 1, 0)</f>
        <v>0</v>
      </c>
      <c r="BF381">
        <f>IF('ALL-Students'!BF384='Master Answer Key'!$B383, 1, 0)</f>
        <v>0</v>
      </c>
      <c r="BG381">
        <f>IF('ALL-Students'!BG384='Master Answer Key'!$B383, 1, 0)</f>
        <v>0</v>
      </c>
      <c r="BH381">
        <f>IF('ALL-Students'!BH384='Master Answer Key'!$B383, 1, 0)</f>
        <v>0</v>
      </c>
      <c r="BI381">
        <f>IF('ALL-Students'!BI384='Master Answer Key'!$B383, 1, 0)</f>
        <v>0</v>
      </c>
      <c r="BJ381">
        <f>IF('ALL-Students'!BJ384='Master Answer Key'!$B383, 1, 0)</f>
        <v>0</v>
      </c>
      <c r="BK381">
        <f>IF('ALL-Students'!BK384='Master Answer Key'!$B383, 1, 0)</f>
        <v>0</v>
      </c>
      <c r="BL381">
        <f>IF('ALL-Students'!BL384='Master Answer Key'!$B383, 1, 0)</f>
        <v>0</v>
      </c>
      <c r="BM381">
        <f>IF('ALL-Students'!BM384='Master Answer Key'!$B383, 1, 0)</f>
        <v>0</v>
      </c>
      <c r="BN381">
        <f>IF('ALL-Students'!BN384='Master Answer Key'!$B383, 1, 0)</f>
        <v>0</v>
      </c>
      <c r="BO381">
        <f>IF('ALL-Students'!BO384='Master Answer Key'!$B383, 1, 0)</f>
        <v>0</v>
      </c>
      <c r="BP381">
        <f>IF('ALL-Students'!BP384='Master Answer Key'!$B383, 1, 0)</f>
        <v>0</v>
      </c>
      <c r="BQ381">
        <f>IF('ALL-Students'!BQ384='Master Answer Key'!$B383, 1, 0)</f>
        <v>0</v>
      </c>
      <c r="BR381">
        <f>IF('ALL-Students'!BR384='Master Answer Key'!$B383, 1, 0)</f>
        <v>0</v>
      </c>
      <c r="BS381">
        <f>IF('ALL-Students'!BS384='Master Answer Key'!$B383, 1, 0)</f>
        <v>0</v>
      </c>
      <c r="BT381">
        <f>IF('ALL-Students'!BT384='Master Answer Key'!$B383, 1, 0)</f>
        <v>0</v>
      </c>
      <c r="BU381">
        <f>IF('ALL-Students'!BU384='Master Answer Key'!$B383, 1, 0)</f>
        <v>0</v>
      </c>
      <c r="BV381">
        <f>IF('ALL-Students'!BV384='Master Answer Key'!$B383, 1, 0)</f>
        <v>0</v>
      </c>
      <c r="BW381">
        <f>IF('ALL-Students'!BW384='Master Answer Key'!$B383, 1, 0)</f>
        <v>0</v>
      </c>
      <c r="BX381">
        <f>IF('ALL-Students'!BX384='Master Answer Key'!$B383, 1, 0)</f>
        <v>0</v>
      </c>
      <c r="BY381">
        <f>IF('ALL-Students'!BY384='Master Answer Key'!$B383, 1, 0)</f>
        <v>0</v>
      </c>
      <c r="BZ381">
        <f>IF('ALL-Students'!BZ384='Master Answer Key'!$B383, 1, 0)</f>
        <v>0</v>
      </c>
      <c r="CA381">
        <f>IF('ALL-Students'!CA384='Master Answer Key'!$B383, 1, 0)</f>
        <v>0</v>
      </c>
      <c r="CB381">
        <f>IF('ALL-Students'!CB384='Master Answer Key'!$B383, 1, 0)</f>
        <v>0</v>
      </c>
      <c r="CC381">
        <f>IF('ALL-Students'!CC384='Master Answer Key'!$B383, 1, 0)</f>
        <v>0</v>
      </c>
    </row>
    <row r="382">
      <c r="A382" s="5" t="s">
        <v>487</v>
      </c>
      <c r="B382">
        <f>IF('ALL-Students'!B385='Master Answer Key'!$B384, 1, 0)</f>
        <v>1</v>
      </c>
      <c r="C382">
        <f>IF('ALL-Students'!C385='Master Answer Key'!$B384, 1, 0)</f>
        <v>1</v>
      </c>
      <c r="D382">
        <f>IF('ALL-Students'!D385='Master Answer Key'!$B384, 1, 0)</f>
        <v>1</v>
      </c>
      <c r="E382">
        <f>IF('ALL-Students'!E385='Master Answer Key'!$B384, 1, 0)</f>
        <v>1</v>
      </c>
      <c r="F382">
        <f>IF('ALL-Students'!F385='Master Answer Key'!$B384, 1, 0)</f>
        <v>1</v>
      </c>
      <c r="G382">
        <f>IF('ALL-Students'!G385='Master Answer Key'!$B384, 1, 0)</f>
        <v>0</v>
      </c>
      <c r="H382">
        <f>IF('ALL-Students'!H385='Master Answer Key'!$B384, 1, 0)</f>
        <v>1</v>
      </c>
      <c r="I382">
        <f>IF('ALL-Students'!I385='Master Answer Key'!$B384, 1, 0)</f>
        <v>1</v>
      </c>
      <c r="J382">
        <f>IF('ALL-Students'!J385='Master Answer Key'!$B384, 1, 0)</f>
        <v>1</v>
      </c>
      <c r="K382">
        <f>IF('ALL-Students'!K385='Master Answer Key'!$B384, 1, 0)</f>
        <v>1</v>
      </c>
      <c r="L382">
        <f>IF('ALL-Students'!L385='Master Answer Key'!$B384, 1, 0)</f>
        <v>1</v>
      </c>
      <c r="M382">
        <f>IF('ALL-Students'!M385='Master Answer Key'!$B384, 1, 0)</f>
        <v>1</v>
      </c>
      <c r="N382">
        <f>IF('ALL-Students'!N385='Master Answer Key'!$B384, 1, 0)</f>
        <v>1</v>
      </c>
      <c r="O382">
        <f>IF('ALL-Students'!O385='Master Answer Key'!$B384, 1, 0)</f>
        <v>1</v>
      </c>
      <c r="P382">
        <f>IF('ALL-Students'!P385='Master Answer Key'!$B384, 1, 0)</f>
        <v>1</v>
      </c>
      <c r="Q382">
        <f>IF('ALL-Students'!Q385='Master Answer Key'!$B384, 1, 0)</f>
        <v>1</v>
      </c>
      <c r="R382">
        <f>IF('ALL-Students'!R385='Master Answer Key'!$B384, 1, 0)</f>
        <v>1</v>
      </c>
      <c r="S382">
        <f>IF('ALL-Students'!S385='Master Answer Key'!$B384, 1, 0)</f>
        <v>1</v>
      </c>
      <c r="T382">
        <f>IF('ALL-Students'!T385='Master Answer Key'!$B384, 1, 0)</f>
        <v>1</v>
      </c>
      <c r="U382">
        <f>IF('ALL-Students'!U385='Master Answer Key'!$B384, 1, 0)</f>
        <v>1</v>
      </c>
      <c r="V382">
        <f>IF('ALL-Students'!V385='Master Answer Key'!$B384, 1, 0)</f>
        <v>1</v>
      </c>
      <c r="W382">
        <f>IF('ALL-Students'!W385='Master Answer Key'!$B384, 1, 0)</f>
        <v>0</v>
      </c>
      <c r="X382">
        <f>IF('ALL-Students'!X385='Master Answer Key'!$B384, 1, 0)</f>
        <v>0</v>
      </c>
      <c r="Y382">
        <f>IF('ALL-Students'!Y385='Master Answer Key'!$B384, 1, 0)</f>
        <v>0</v>
      </c>
      <c r="Z382">
        <f>IF('ALL-Students'!Z385='Master Answer Key'!$B384, 1, 0)</f>
        <v>0</v>
      </c>
      <c r="AA382">
        <f>IF('ALL-Students'!AA385='Master Answer Key'!$B384, 1, 0)</f>
        <v>0</v>
      </c>
      <c r="AB382">
        <f>IF('ALL-Students'!AB385='Master Answer Key'!$B384, 1, 0)</f>
        <v>1</v>
      </c>
      <c r="AC382">
        <f>IF('ALL-Students'!AC385='Master Answer Key'!$B384, 1, 0)</f>
        <v>1</v>
      </c>
      <c r="AD382">
        <f>IF('ALL-Students'!AD385='Master Answer Key'!$B384, 1, 0)</f>
        <v>1</v>
      </c>
      <c r="AE382">
        <f>IF('ALL-Students'!AE385='Master Answer Key'!$B384, 1, 0)</f>
        <v>1</v>
      </c>
      <c r="AF382">
        <f>IF('ALL-Students'!AF385='Master Answer Key'!$B384, 1, 0)</f>
        <v>0</v>
      </c>
      <c r="AG382">
        <f>IF('ALL-Students'!AG385='Master Answer Key'!$B384, 1, 0)</f>
        <v>1</v>
      </c>
      <c r="AH382">
        <f>IF('ALL-Students'!AH385='Master Answer Key'!$B384, 1, 0)</f>
        <v>1</v>
      </c>
      <c r="AI382">
        <f>IF('ALL-Students'!AI385='Master Answer Key'!$B384, 1, 0)</f>
        <v>1</v>
      </c>
      <c r="AJ382">
        <f>IF('ALL-Students'!AJ385='Master Answer Key'!$B384, 1, 0)</f>
        <v>1</v>
      </c>
      <c r="AK382">
        <f>IF('ALL-Students'!AK385='Master Answer Key'!$B384, 1, 0)</f>
        <v>1</v>
      </c>
      <c r="AL382">
        <f>IF('ALL-Students'!AL385='Master Answer Key'!$B384, 1, 0)</f>
        <v>1</v>
      </c>
      <c r="AM382">
        <f>IF('ALL-Students'!AM385='Master Answer Key'!$B384, 1, 0)</f>
        <v>1</v>
      </c>
      <c r="AN382">
        <f>IF('ALL-Students'!AN385='Master Answer Key'!$B384, 1, 0)</f>
        <v>0</v>
      </c>
      <c r="AO382">
        <f>IF('ALL-Students'!AO385='Master Answer Key'!$B384, 1, 0)</f>
        <v>1</v>
      </c>
      <c r="AP382">
        <f>IF('ALL-Students'!AP385='Master Answer Key'!$B384, 1, 0)</f>
        <v>1</v>
      </c>
      <c r="AQ382">
        <f>IF('ALL-Students'!AQ385='Master Answer Key'!$B384, 1, 0)</f>
        <v>1</v>
      </c>
      <c r="AR382">
        <f>IF('ALL-Students'!AR385='Master Answer Key'!$B384, 1, 0)</f>
        <v>1</v>
      </c>
      <c r="AS382">
        <f>IF('ALL-Students'!AS385='Master Answer Key'!$B384, 1, 0)</f>
        <v>0</v>
      </c>
      <c r="AT382">
        <f>IF('ALL-Students'!AT385='Master Answer Key'!$B384, 1, 0)</f>
        <v>0</v>
      </c>
      <c r="AU382">
        <f>IF('ALL-Students'!AU385='Master Answer Key'!$B384, 1, 0)</f>
        <v>1</v>
      </c>
      <c r="AV382">
        <f>IF('ALL-Students'!AV385='Master Answer Key'!$B384, 1, 0)</f>
        <v>0</v>
      </c>
      <c r="AW382">
        <f>IF('ALL-Students'!AW385='Master Answer Key'!$B384, 1, 0)</f>
        <v>1</v>
      </c>
      <c r="AX382">
        <f>IF('ALL-Students'!AX385='Master Answer Key'!$B384, 1, 0)</f>
        <v>1</v>
      </c>
      <c r="AY382">
        <f>IF('ALL-Students'!AY385='Master Answer Key'!$B384, 1, 0)</f>
        <v>1</v>
      </c>
      <c r="AZ382">
        <f>IF('ALL-Students'!AZ385='Master Answer Key'!$B384, 1, 0)</f>
        <v>1</v>
      </c>
      <c r="BA382">
        <f>IF('ALL-Students'!BA385='Master Answer Key'!$B384, 1, 0)</f>
        <v>1</v>
      </c>
      <c r="BB382">
        <f>IF('ALL-Students'!BB385='Master Answer Key'!$B384, 1, 0)</f>
        <v>1</v>
      </c>
      <c r="BC382">
        <f>IF('ALL-Students'!BC385='Master Answer Key'!$B384, 1, 0)</f>
        <v>1</v>
      </c>
      <c r="BD382">
        <f>IF('ALL-Students'!BD385='Master Answer Key'!$B384, 1, 0)</f>
        <v>1</v>
      </c>
      <c r="BE382">
        <f>IF('ALL-Students'!BE385='Master Answer Key'!$B384, 1, 0)</f>
        <v>1</v>
      </c>
      <c r="BF382">
        <f>IF('ALL-Students'!BF385='Master Answer Key'!$B384, 1, 0)</f>
        <v>1</v>
      </c>
      <c r="BG382">
        <f>IF('ALL-Students'!BG385='Master Answer Key'!$B384, 1, 0)</f>
        <v>1</v>
      </c>
      <c r="BH382">
        <f>IF('ALL-Students'!BH385='Master Answer Key'!$B384, 1, 0)</f>
        <v>1</v>
      </c>
      <c r="BI382">
        <f>IF('ALL-Students'!BI385='Master Answer Key'!$B384, 1, 0)</f>
        <v>1</v>
      </c>
      <c r="BJ382">
        <f>IF('ALL-Students'!BJ385='Master Answer Key'!$B384, 1, 0)</f>
        <v>1</v>
      </c>
      <c r="BK382">
        <f>IF('ALL-Students'!BK385='Master Answer Key'!$B384, 1, 0)</f>
        <v>1</v>
      </c>
      <c r="BL382">
        <f>IF('ALL-Students'!BL385='Master Answer Key'!$B384, 1, 0)</f>
        <v>1</v>
      </c>
      <c r="BM382">
        <f>IF('ALL-Students'!BM385='Master Answer Key'!$B384, 1, 0)</f>
        <v>1</v>
      </c>
      <c r="BN382">
        <f>IF('ALL-Students'!BN385='Master Answer Key'!$B384, 1, 0)</f>
        <v>1</v>
      </c>
      <c r="BO382">
        <f>IF('ALL-Students'!BO385='Master Answer Key'!$B384, 1, 0)</f>
        <v>1</v>
      </c>
      <c r="BP382">
        <f>IF('ALL-Students'!BP385='Master Answer Key'!$B384, 1, 0)</f>
        <v>1</v>
      </c>
      <c r="BQ382">
        <f>IF('ALL-Students'!BQ385='Master Answer Key'!$B384, 1, 0)</f>
        <v>1</v>
      </c>
      <c r="BR382">
        <f>IF('ALL-Students'!BR385='Master Answer Key'!$B384, 1, 0)</f>
        <v>1</v>
      </c>
      <c r="BS382">
        <f>IF('ALL-Students'!BS385='Master Answer Key'!$B384, 1, 0)</f>
        <v>1</v>
      </c>
      <c r="BT382">
        <f>IF('ALL-Students'!BT385='Master Answer Key'!$B384, 1, 0)</f>
        <v>1</v>
      </c>
      <c r="BU382">
        <f>IF('ALL-Students'!BU385='Master Answer Key'!$B384, 1, 0)</f>
        <v>1</v>
      </c>
      <c r="BV382">
        <f>IF('ALL-Students'!BV385='Master Answer Key'!$B384, 1, 0)</f>
        <v>1</v>
      </c>
      <c r="BW382">
        <f>IF('ALL-Students'!BW385='Master Answer Key'!$B384, 1, 0)</f>
        <v>1</v>
      </c>
      <c r="BX382">
        <f>IF('ALL-Students'!BX385='Master Answer Key'!$B384, 1, 0)</f>
        <v>1</v>
      </c>
      <c r="BY382">
        <f>IF('ALL-Students'!BY385='Master Answer Key'!$B384, 1, 0)</f>
        <v>1</v>
      </c>
      <c r="BZ382">
        <f>IF('ALL-Students'!BZ385='Master Answer Key'!$B384, 1, 0)</f>
        <v>1</v>
      </c>
      <c r="CA382">
        <f>IF('ALL-Students'!CA385='Master Answer Key'!$B384, 1, 0)</f>
        <v>1</v>
      </c>
      <c r="CB382">
        <f>IF('ALL-Students'!CB385='Master Answer Key'!$B384, 1, 0)</f>
        <v>1</v>
      </c>
      <c r="CC382">
        <f>IF('ALL-Students'!CC385='Master Answer Key'!$B384, 1, 0)</f>
        <v>1</v>
      </c>
    </row>
    <row r="383">
      <c r="A383" s="5" t="s">
        <v>488</v>
      </c>
      <c r="B383">
        <f>IF('ALL-Students'!B386='Master Answer Key'!$B385, 1, 0)</f>
        <v>1</v>
      </c>
      <c r="C383">
        <f>IF('ALL-Students'!C386='Master Answer Key'!$B385, 1, 0)</f>
        <v>1</v>
      </c>
      <c r="D383">
        <f>IF('ALL-Students'!D386='Master Answer Key'!$B385, 1, 0)</f>
        <v>1</v>
      </c>
      <c r="E383">
        <f>IF('ALL-Students'!E386='Master Answer Key'!$B385, 1, 0)</f>
        <v>1</v>
      </c>
      <c r="F383">
        <f>IF('ALL-Students'!F386='Master Answer Key'!$B385, 1, 0)</f>
        <v>1</v>
      </c>
      <c r="G383">
        <f>IF('ALL-Students'!G386='Master Answer Key'!$B385, 1, 0)</f>
        <v>0</v>
      </c>
      <c r="H383">
        <f>IF('ALL-Students'!H386='Master Answer Key'!$B385, 1, 0)</f>
        <v>1</v>
      </c>
      <c r="I383">
        <f>IF('ALL-Students'!I386='Master Answer Key'!$B385, 1, 0)</f>
        <v>1</v>
      </c>
      <c r="J383">
        <f>IF('ALL-Students'!J386='Master Answer Key'!$B385, 1, 0)</f>
        <v>1</v>
      </c>
      <c r="K383">
        <f>IF('ALL-Students'!K386='Master Answer Key'!$B385, 1, 0)</f>
        <v>1</v>
      </c>
      <c r="L383">
        <f>IF('ALL-Students'!L386='Master Answer Key'!$B385, 1, 0)</f>
        <v>0</v>
      </c>
      <c r="M383">
        <f>IF('ALL-Students'!M386='Master Answer Key'!$B385, 1, 0)</f>
        <v>1</v>
      </c>
      <c r="N383">
        <f>IF('ALL-Students'!N386='Master Answer Key'!$B385, 1, 0)</f>
        <v>0</v>
      </c>
      <c r="O383">
        <f>IF('ALL-Students'!O386='Master Answer Key'!$B385, 1, 0)</f>
        <v>1</v>
      </c>
      <c r="P383">
        <f>IF('ALL-Students'!P386='Master Answer Key'!$B385, 1, 0)</f>
        <v>1</v>
      </c>
      <c r="Q383">
        <f>IF('ALL-Students'!Q386='Master Answer Key'!$B385, 1, 0)</f>
        <v>0</v>
      </c>
      <c r="R383">
        <f>IF('ALL-Students'!R386='Master Answer Key'!$B385, 1, 0)</f>
        <v>1</v>
      </c>
      <c r="S383">
        <f>IF('ALL-Students'!S386='Master Answer Key'!$B385, 1, 0)</f>
        <v>1</v>
      </c>
      <c r="T383">
        <f>IF('ALL-Students'!T386='Master Answer Key'!$B385, 1, 0)</f>
        <v>1</v>
      </c>
      <c r="U383">
        <f>IF('ALL-Students'!U386='Master Answer Key'!$B385, 1, 0)</f>
        <v>1</v>
      </c>
      <c r="V383">
        <f>IF('ALL-Students'!V386='Master Answer Key'!$B385, 1, 0)</f>
        <v>1</v>
      </c>
      <c r="W383">
        <f>IF('ALL-Students'!W386='Master Answer Key'!$B385, 1, 0)</f>
        <v>0</v>
      </c>
      <c r="X383">
        <f>IF('ALL-Students'!X386='Master Answer Key'!$B385, 1, 0)</f>
        <v>1</v>
      </c>
      <c r="Y383">
        <f>IF('ALL-Students'!Y386='Master Answer Key'!$B385, 1, 0)</f>
        <v>0</v>
      </c>
      <c r="Z383">
        <f>IF('ALL-Students'!Z386='Master Answer Key'!$B385, 1, 0)</f>
        <v>0</v>
      </c>
      <c r="AA383">
        <f>IF('ALL-Students'!AA386='Master Answer Key'!$B385, 1, 0)</f>
        <v>1</v>
      </c>
      <c r="AB383">
        <f>IF('ALL-Students'!AB386='Master Answer Key'!$B385, 1, 0)</f>
        <v>1</v>
      </c>
      <c r="AC383">
        <f>IF('ALL-Students'!AC386='Master Answer Key'!$B385, 1, 0)</f>
        <v>1</v>
      </c>
      <c r="AD383">
        <f>IF('ALL-Students'!AD386='Master Answer Key'!$B385, 1, 0)</f>
        <v>1</v>
      </c>
      <c r="AE383">
        <f>IF('ALL-Students'!AE386='Master Answer Key'!$B385, 1, 0)</f>
        <v>0</v>
      </c>
      <c r="AF383">
        <f>IF('ALL-Students'!AF386='Master Answer Key'!$B385, 1, 0)</f>
        <v>1</v>
      </c>
      <c r="AG383">
        <f>IF('ALL-Students'!AG386='Master Answer Key'!$B385, 1, 0)</f>
        <v>1</v>
      </c>
      <c r="AH383">
        <f>IF('ALL-Students'!AH386='Master Answer Key'!$B385, 1, 0)</f>
        <v>1</v>
      </c>
      <c r="AI383">
        <f>IF('ALL-Students'!AI386='Master Answer Key'!$B385, 1, 0)</f>
        <v>1</v>
      </c>
      <c r="AJ383">
        <f>IF('ALL-Students'!AJ386='Master Answer Key'!$B385, 1, 0)</f>
        <v>1</v>
      </c>
      <c r="AK383">
        <f>IF('ALL-Students'!AK386='Master Answer Key'!$B385, 1, 0)</f>
        <v>0</v>
      </c>
      <c r="AL383">
        <f>IF('ALL-Students'!AL386='Master Answer Key'!$B385, 1, 0)</f>
        <v>0</v>
      </c>
      <c r="AM383">
        <f>IF('ALL-Students'!AM386='Master Answer Key'!$B385, 1, 0)</f>
        <v>1</v>
      </c>
      <c r="AN383">
        <f>IF('ALL-Students'!AN386='Master Answer Key'!$B385, 1, 0)</f>
        <v>0</v>
      </c>
      <c r="AO383">
        <f>IF('ALL-Students'!AO386='Master Answer Key'!$B385, 1, 0)</f>
        <v>1</v>
      </c>
      <c r="AP383">
        <f>IF('ALL-Students'!AP386='Master Answer Key'!$B385, 1, 0)</f>
        <v>1</v>
      </c>
      <c r="AQ383">
        <f>IF('ALL-Students'!AQ386='Master Answer Key'!$B385, 1, 0)</f>
        <v>1</v>
      </c>
      <c r="AR383">
        <f>IF('ALL-Students'!AR386='Master Answer Key'!$B385, 1, 0)</f>
        <v>0</v>
      </c>
      <c r="AS383">
        <f>IF('ALL-Students'!AS386='Master Answer Key'!$B385, 1, 0)</f>
        <v>0</v>
      </c>
      <c r="AT383">
        <f>IF('ALL-Students'!AT386='Master Answer Key'!$B385, 1, 0)</f>
        <v>0</v>
      </c>
      <c r="AU383">
        <f>IF('ALL-Students'!AU386='Master Answer Key'!$B385, 1, 0)</f>
        <v>1</v>
      </c>
      <c r="AV383">
        <f>IF('ALL-Students'!AV386='Master Answer Key'!$B385, 1, 0)</f>
        <v>0</v>
      </c>
      <c r="AW383">
        <f>IF('ALL-Students'!AW386='Master Answer Key'!$B385, 1, 0)</f>
        <v>1</v>
      </c>
      <c r="AX383">
        <f>IF('ALL-Students'!AX386='Master Answer Key'!$B385, 1, 0)</f>
        <v>1</v>
      </c>
      <c r="AY383">
        <f>IF('ALL-Students'!AY386='Master Answer Key'!$B385, 1, 0)</f>
        <v>1</v>
      </c>
      <c r="AZ383">
        <f>IF('ALL-Students'!AZ386='Master Answer Key'!$B385, 1, 0)</f>
        <v>1</v>
      </c>
      <c r="BA383">
        <f>IF('ALL-Students'!BA386='Master Answer Key'!$B385, 1, 0)</f>
        <v>1</v>
      </c>
      <c r="BB383">
        <f>IF('ALL-Students'!BB386='Master Answer Key'!$B385, 1, 0)</f>
        <v>1</v>
      </c>
      <c r="BC383">
        <f>IF('ALL-Students'!BC386='Master Answer Key'!$B385, 1, 0)</f>
        <v>1</v>
      </c>
      <c r="BD383">
        <f>IF('ALL-Students'!BD386='Master Answer Key'!$B385, 1, 0)</f>
        <v>1</v>
      </c>
      <c r="BE383">
        <f>IF('ALL-Students'!BE386='Master Answer Key'!$B385, 1, 0)</f>
        <v>1</v>
      </c>
      <c r="BF383">
        <f>IF('ALL-Students'!BF386='Master Answer Key'!$B385, 1, 0)</f>
        <v>1</v>
      </c>
      <c r="BG383">
        <f>IF('ALL-Students'!BG386='Master Answer Key'!$B385, 1, 0)</f>
        <v>1</v>
      </c>
      <c r="BH383">
        <f>IF('ALL-Students'!BH386='Master Answer Key'!$B385, 1, 0)</f>
        <v>1</v>
      </c>
      <c r="BI383">
        <f>IF('ALL-Students'!BI386='Master Answer Key'!$B385, 1, 0)</f>
        <v>1</v>
      </c>
      <c r="BJ383">
        <f>IF('ALL-Students'!BJ386='Master Answer Key'!$B385, 1, 0)</f>
        <v>1</v>
      </c>
      <c r="BK383">
        <f>IF('ALL-Students'!BK386='Master Answer Key'!$B385, 1, 0)</f>
        <v>1</v>
      </c>
      <c r="BL383">
        <f>IF('ALL-Students'!BL386='Master Answer Key'!$B385, 1, 0)</f>
        <v>1</v>
      </c>
      <c r="BM383">
        <f>IF('ALL-Students'!BM386='Master Answer Key'!$B385, 1, 0)</f>
        <v>1</v>
      </c>
      <c r="BN383">
        <f>IF('ALL-Students'!BN386='Master Answer Key'!$B385, 1, 0)</f>
        <v>1</v>
      </c>
      <c r="BO383">
        <f>IF('ALL-Students'!BO386='Master Answer Key'!$B385, 1, 0)</f>
        <v>1</v>
      </c>
      <c r="BP383">
        <f>IF('ALL-Students'!BP386='Master Answer Key'!$B385, 1, 0)</f>
        <v>1</v>
      </c>
      <c r="BQ383">
        <f>IF('ALL-Students'!BQ386='Master Answer Key'!$B385, 1, 0)</f>
        <v>1</v>
      </c>
      <c r="BR383">
        <f>IF('ALL-Students'!BR386='Master Answer Key'!$B385, 1, 0)</f>
        <v>1</v>
      </c>
      <c r="BS383">
        <f>IF('ALL-Students'!BS386='Master Answer Key'!$B385, 1, 0)</f>
        <v>1</v>
      </c>
      <c r="BT383">
        <f>IF('ALL-Students'!BT386='Master Answer Key'!$B385, 1, 0)</f>
        <v>1</v>
      </c>
      <c r="BU383">
        <f>IF('ALL-Students'!BU386='Master Answer Key'!$B385, 1, 0)</f>
        <v>1</v>
      </c>
      <c r="BV383">
        <f>IF('ALL-Students'!BV386='Master Answer Key'!$B385, 1, 0)</f>
        <v>1</v>
      </c>
      <c r="BW383">
        <f>IF('ALL-Students'!BW386='Master Answer Key'!$B385, 1, 0)</f>
        <v>0</v>
      </c>
      <c r="BX383">
        <f>IF('ALL-Students'!BX386='Master Answer Key'!$B385, 1, 0)</f>
        <v>1</v>
      </c>
      <c r="BY383">
        <f>IF('ALL-Students'!BY386='Master Answer Key'!$B385, 1, 0)</f>
        <v>1</v>
      </c>
      <c r="BZ383">
        <f>IF('ALL-Students'!BZ386='Master Answer Key'!$B385, 1, 0)</f>
        <v>1</v>
      </c>
      <c r="CA383">
        <f>IF('ALL-Students'!CA386='Master Answer Key'!$B385, 1, 0)</f>
        <v>1</v>
      </c>
      <c r="CB383">
        <f>IF('ALL-Students'!CB386='Master Answer Key'!$B385, 1, 0)</f>
        <v>1</v>
      </c>
      <c r="CC383">
        <f>IF('ALL-Students'!CC386='Master Answer Key'!$B385, 1, 0)</f>
        <v>1</v>
      </c>
    </row>
    <row r="384">
      <c r="A384" s="5" t="s">
        <v>489</v>
      </c>
      <c r="B384">
        <f>IF('ALL-Students'!B387='Master Answer Key'!$B386, 1, 0)</f>
        <v>1</v>
      </c>
      <c r="C384">
        <f>IF('ALL-Students'!C387='Master Answer Key'!$B386, 1, 0)</f>
        <v>1</v>
      </c>
      <c r="D384">
        <f>IF('ALL-Students'!D387='Master Answer Key'!$B386, 1, 0)</f>
        <v>0</v>
      </c>
      <c r="E384">
        <f>IF('ALL-Students'!E387='Master Answer Key'!$B386, 1, 0)</f>
        <v>0</v>
      </c>
      <c r="F384">
        <f>IF('ALL-Students'!F387='Master Answer Key'!$B386, 1, 0)</f>
        <v>0</v>
      </c>
      <c r="G384">
        <f>IF('ALL-Students'!G387='Master Answer Key'!$B386, 1, 0)</f>
        <v>0</v>
      </c>
      <c r="H384">
        <f>IF('ALL-Students'!H387='Master Answer Key'!$B386, 1, 0)</f>
        <v>0</v>
      </c>
      <c r="I384">
        <f>IF('ALL-Students'!I387='Master Answer Key'!$B386, 1, 0)</f>
        <v>1</v>
      </c>
      <c r="J384">
        <f>IF('ALL-Students'!J387='Master Answer Key'!$B386, 1, 0)</f>
        <v>1</v>
      </c>
      <c r="K384">
        <f>IF('ALL-Students'!K387='Master Answer Key'!$B386, 1, 0)</f>
        <v>0</v>
      </c>
      <c r="L384">
        <f>IF('ALL-Students'!L387='Master Answer Key'!$B386, 1, 0)</f>
        <v>1</v>
      </c>
      <c r="M384">
        <f>IF('ALL-Students'!M387='Master Answer Key'!$B386, 1, 0)</f>
        <v>1</v>
      </c>
      <c r="N384">
        <f>IF('ALL-Students'!N387='Master Answer Key'!$B386, 1, 0)</f>
        <v>0</v>
      </c>
      <c r="O384">
        <f>IF('ALL-Students'!O387='Master Answer Key'!$B386, 1, 0)</f>
        <v>1</v>
      </c>
      <c r="P384">
        <f>IF('ALL-Students'!P387='Master Answer Key'!$B386, 1, 0)</f>
        <v>0</v>
      </c>
      <c r="Q384">
        <f>IF('ALL-Students'!Q387='Master Answer Key'!$B386, 1, 0)</f>
        <v>1</v>
      </c>
      <c r="R384">
        <f>IF('ALL-Students'!R387='Master Answer Key'!$B386, 1, 0)</f>
        <v>0</v>
      </c>
      <c r="S384">
        <f>IF('ALL-Students'!S387='Master Answer Key'!$B386, 1, 0)</f>
        <v>0</v>
      </c>
      <c r="T384">
        <f>IF('ALL-Students'!T387='Master Answer Key'!$B386, 1, 0)</f>
        <v>0</v>
      </c>
      <c r="U384">
        <f>IF('ALL-Students'!U387='Master Answer Key'!$B386, 1, 0)</f>
        <v>1</v>
      </c>
      <c r="V384">
        <f>IF('ALL-Students'!V387='Master Answer Key'!$B386, 1, 0)</f>
        <v>1</v>
      </c>
      <c r="W384">
        <f>IF('ALL-Students'!W387='Master Answer Key'!$B386, 1, 0)</f>
        <v>0</v>
      </c>
      <c r="X384">
        <f>IF('ALL-Students'!X387='Master Answer Key'!$B386, 1, 0)</f>
        <v>0</v>
      </c>
      <c r="Y384">
        <f>IF('ALL-Students'!Y387='Master Answer Key'!$B386, 1, 0)</f>
        <v>0</v>
      </c>
      <c r="Z384">
        <f>IF('ALL-Students'!Z387='Master Answer Key'!$B386, 1, 0)</f>
        <v>0</v>
      </c>
      <c r="AA384">
        <f>IF('ALL-Students'!AA387='Master Answer Key'!$B386, 1, 0)</f>
        <v>1</v>
      </c>
      <c r="AB384">
        <f>IF('ALL-Students'!AB387='Master Answer Key'!$B386, 1, 0)</f>
        <v>0</v>
      </c>
      <c r="AC384">
        <f>IF('ALL-Students'!AC387='Master Answer Key'!$B386, 1, 0)</f>
        <v>0</v>
      </c>
      <c r="AD384">
        <f>IF('ALL-Students'!AD387='Master Answer Key'!$B386, 1, 0)</f>
        <v>0</v>
      </c>
      <c r="AE384">
        <f>IF('ALL-Students'!AE387='Master Answer Key'!$B386, 1, 0)</f>
        <v>0</v>
      </c>
      <c r="AF384">
        <f>IF('ALL-Students'!AF387='Master Answer Key'!$B386, 1, 0)</f>
        <v>0</v>
      </c>
      <c r="AG384">
        <f>IF('ALL-Students'!AG387='Master Answer Key'!$B386, 1, 0)</f>
        <v>0</v>
      </c>
      <c r="AH384">
        <f>IF('ALL-Students'!AH387='Master Answer Key'!$B386, 1, 0)</f>
        <v>0</v>
      </c>
      <c r="AI384">
        <f>IF('ALL-Students'!AI387='Master Answer Key'!$B386, 1, 0)</f>
        <v>0</v>
      </c>
      <c r="AJ384">
        <f>IF('ALL-Students'!AJ387='Master Answer Key'!$B386, 1, 0)</f>
        <v>1</v>
      </c>
      <c r="AK384">
        <f>IF('ALL-Students'!AK387='Master Answer Key'!$B386, 1, 0)</f>
        <v>1</v>
      </c>
      <c r="AL384">
        <f>IF('ALL-Students'!AL387='Master Answer Key'!$B386, 1, 0)</f>
        <v>0</v>
      </c>
      <c r="AM384">
        <f>IF('ALL-Students'!AM387='Master Answer Key'!$B386, 1, 0)</f>
        <v>0</v>
      </c>
      <c r="AN384">
        <f>IF('ALL-Students'!AN387='Master Answer Key'!$B386, 1, 0)</f>
        <v>0</v>
      </c>
      <c r="AO384">
        <f>IF('ALL-Students'!AO387='Master Answer Key'!$B386, 1, 0)</f>
        <v>0</v>
      </c>
      <c r="AP384">
        <f>IF('ALL-Students'!AP387='Master Answer Key'!$B386, 1, 0)</f>
        <v>0</v>
      </c>
      <c r="AQ384">
        <f>IF('ALL-Students'!AQ387='Master Answer Key'!$B386, 1, 0)</f>
        <v>0</v>
      </c>
      <c r="AR384">
        <f>IF('ALL-Students'!AR387='Master Answer Key'!$B386, 1, 0)</f>
        <v>1</v>
      </c>
      <c r="AS384">
        <f>IF('ALL-Students'!AS387='Master Answer Key'!$B386, 1, 0)</f>
        <v>0</v>
      </c>
      <c r="AT384">
        <f>IF('ALL-Students'!AT387='Master Answer Key'!$B386, 1, 0)</f>
        <v>0</v>
      </c>
      <c r="AU384">
        <f>IF('ALL-Students'!AU387='Master Answer Key'!$B386, 1, 0)</f>
        <v>0</v>
      </c>
      <c r="AV384">
        <f>IF('ALL-Students'!AV387='Master Answer Key'!$B386, 1, 0)</f>
        <v>0</v>
      </c>
      <c r="AW384">
        <f>IF('ALL-Students'!AW387='Master Answer Key'!$B386, 1, 0)</f>
        <v>1</v>
      </c>
      <c r="AX384">
        <f>IF('ALL-Students'!AX387='Master Answer Key'!$B386, 1, 0)</f>
        <v>0</v>
      </c>
      <c r="AY384">
        <f>IF('ALL-Students'!AY387='Master Answer Key'!$B386, 1, 0)</f>
        <v>0</v>
      </c>
      <c r="AZ384">
        <f>IF('ALL-Students'!AZ387='Master Answer Key'!$B386, 1, 0)</f>
        <v>0</v>
      </c>
      <c r="BA384">
        <f>IF('ALL-Students'!BA387='Master Answer Key'!$B386, 1, 0)</f>
        <v>0</v>
      </c>
      <c r="BB384">
        <f>IF('ALL-Students'!BB387='Master Answer Key'!$B386, 1, 0)</f>
        <v>0</v>
      </c>
      <c r="BC384">
        <f>IF('ALL-Students'!BC387='Master Answer Key'!$B386, 1, 0)</f>
        <v>0</v>
      </c>
      <c r="BD384">
        <f>IF('ALL-Students'!BD387='Master Answer Key'!$B386, 1, 0)</f>
        <v>1</v>
      </c>
      <c r="BE384">
        <f>IF('ALL-Students'!BE387='Master Answer Key'!$B386, 1, 0)</f>
        <v>0</v>
      </c>
      <c r="BF384">
        <f>IF('ALL-Students'!BF387='Master Answer Key'!$B386, 1, 0)</f>
        <v>0</v>
      </c>
      <c r="BG384">
        <f>IF('ALL-Students'!BG387='Master Answer Key'!$B386, 1, 0)</f>
        <v>0</v>
      </c>
      <c r="BH384">
        <f>IF('ALL-Students'!BH387='Master Answer Key'!$B386, 1, 0)</f>
        <v>0</v>
      </c>
      <c r="BI384">
        <f>IF('ALL-Students'!BI387='Master Answer Key'!$B386, 1, 0)</f>
        <v>0</v>
      </c>
      <c r="BJ384">
        <f>IF('ALL-Students'!BJ387='Master Answer Key'!$B386, 1, 0)</f>
        <v>0</v>
      </c>
      <c r="BK384">
        <f>IF('ALL-Students'!BK387='Master Answer Key'!$B386, 1, 0)</f>
        <v>0</v>
      </c>
      <c r="BL384">
        <f>IF('ALL-Students'!BL387='Master Answer Key'!$B386, 1, 0)</f>
        <v>0</v>
      </c>
      <c r="BM384">
        <f>IF('ALL-Students'!BM387='Master Answer Key'!$B386, 1, 0)</f>
        <v>0</v>
      </c>
      <c r="BN384">
        <f>IF('ALL-Students'!BN387='Master Answer Key'!$B386, 1, 0)</f>
        <v>0</v>
      </c>
      <c r="BO384">
        <f>IF('ALL-Students'!BO387='Master Answer Key'!$B386, 1, 0)</f>
        <v>1</v>
      </c>
      <c r="BP384">
        <f>IF('ALL-Students'!BP387='Master Answer Key'!$B386, 1, 0)</f>
        <v>0</v>
      </c>
      <c r="BQ384">
        <f>IF('ALL-Students'!BQ387='Master Answer Key'!$B386, 1, 0)</f>
        <v>1</v>
      </c>
      <c r="BR384">
        <f>IF('ALL-Students'!BR387='Master Answer Key'!$B386, 1, 0)</f>
        <v>0</v>
      </c>
      <c r="BS384">
        <f>IF('ALL-Students'!BS387='Master Answer Key'!$B386, 1, 0)</f>
        <v>1</v>
      </c>
      <c r="BT384">
        <f>IF('ALL-Students'!BT387='Master Answer Key'!$B386, 1, 0)</f>
        <v>0</v>
      </c>
      <c r="BU384">
        <f>IF('ALL-Students'!BU387='Master Answer Key'!$B386, 1, 0)</f>
        <v>0</v>
      </c>
      <c r="BV384">
        <f>IF('ALL-Students'!BV387='Master Answer Key'!$B386, 1, 0)</f>
        <v>1</v>
      </c>
      <c r="BW384">
        <f>IF('ALL-Students'!BW387='Master Answer Key'!$B386, 1, 0)</f>
        <v>1</v>
      </c>
      <c r="BX384">
        <f>IF('ALL-Students'!BX387='Master Answer Key'!$B386, 1, 0)</f>
        <v>0</v>
      </c>
      <c r="BY384">
        <f>IF('ALL-Students'!BY387='Master Answer Key'!$B386, 1, 0)</f>
        <v>1</v>
      </c>
      <c r="BZ384">
        <f>IF('ALL-Students'!BZ387='Master Answer Key'!$B386, 1, 0)</f>
        <v>1</v>
      </c>
      <c r="CA384">
        <f>IF('ALL-Students'!CA387='Master Answer Key'!$B386, 1, 0)</f>
        <v>1</v>
      </c>
      <c r="CB384">
        <f>IF('ALL-Students'!CB387='Master Answer Key'!$B386, 1, 0)</f>
        <v>0</v>
      </c>
      <c r="CC384">
        <f>IF('ALL-Students'!CC387='Master Answer Key'!$B386, 1, 0)</f>
        <v>0</v>
      </c>
    </row>
    <row r="385">
      <c r="A385" s="5" t="s">
        <v>490</v>
      </c>
      <c r="B385">
        <f>IF('ALL-Students'!B388='Master Answer Key'!$B387, 1, 0)</f>
        <v>1</v>
      </c>
      <c r="C385">
        <f>IF('ALL-Students'!C388='Master Answer Key'!$B387, 1, 0)</f>
        <v>1</v>
      </c>
      <c r="D385">
        <f>IF('ALL-Students'!D388='Master Answer Key'!$B387, 1, 0)</f>
        <v>1</v>
      </c>
      <c r="E385">
        <f>IF('ALL-Students'!E388='Master Answer Key'!$B387, 1, 0)</f>
        <v>1</v>
      </c>
      <c r="F385">
        <f>IF('ALL-Students'!F388='Master Answer Key'!$B387, 1, 0)</f>
        <v>1</v>
      </c>
      <c r="G385">
        <f>IF('ALL-Students'!G388='Master Answer Key'!$B387, 1, 0)</f>
        <v>0</v>
      </c>
      <c r="H385">
        <f>IF('ALL-Students'!H388='Master Answer Key'!$B387, 1, 0)</f>
        <v>1</v>
      </c>
      <c r="I385">
        <f>IF('ALL-Students'!I388='Master Answer Key'!$B387, 1, 0)</f>
        <v>0</v>
      </c>
      <c r="J385">
        <f>IF('ALL-Students'!J388='Master Answer Key'!$B387, 1, 0)</f>
        <v>1</v>
      </c>
      <c r="K385">
        <f>IF('ALL-Students'!K388='Master Answer Key'!$B387, 1, 0)</f>
        <v>1</v>
      </c>
      <c r="L385">
        <f>IF('ALL-Students'!L388='Master Answer Key'!$B387, 1, 0)</f>
        <v>0</v>
      </c>
      <c r="M385">
        <f>IF('ALL-Students'!M388='Master Answer Key'!$B387, 1, 0)</f>
        <v>1</v>
      </c>
      <c r="N385">
        <f>IF('ALL-Students'!N388='Master Answer Key'!$B387, 1, 0)</f>
        <v>1</v>
      </c>
      <c r="O385">
        <f>IF('ALL-Students'!O388='Master Answer Key'!$B387, 1, 0)</f>
        <v>1</v>
      </c>
      <c r="P385">
        <f>IF('ALL-Students'!P388='Master Answer Key'!$B387, 1, 0)</f>
        <v>1</v>
      </c>
      <c r="Q385">
        <f>IF('ALL-Students'!Q388='Master Answer Key'!$B387, 1, 0)</f>
        <v>1</v>
      </c>
      <c r="R385">
        <f>IF('ALL-Students'!R388='Master Answer Key'!$B387, 1, 0)</f>
        <v>1</v>
      </c>
      <c r="S385">
        <f>IF('ALL-Students'!S388='Master Answer Key'!$B387, 1, 0)</f>
        <v>0</v>
      </c>
      <c r="T385">
        <f>IF('ALL-Students'!T388='Master Answer Key'!$B387, 1, 0)</f>
        <v>1</v>
      </c>
      <c r="U385">
        <f>IF('ALL-Students'!U388='Master Answer Key'!$B387, 1, 0)</f>
        <v>1</v>
      </c>
      <c r="V385">
        <f>IF('ALL-Students'!V388='Master Answer Key'!$B387, 1, 0)</f>
        <v>1</v>
      </c>
      <c r="W385">
        <f>IF('ALL-Students'!W388='Master Answer Key'!$B387, 1, 0)</f>
        <v>0</v>
      </c>
      <c r="X385">
        <f>IF('ALL-Students'!X388='Master Answer Key'!$B387, 1, 0)</f>
        <v>1</v>
      </c>
      <c r="Y385">
        <f>IF('ALL-Students'!Y388='Master Answer Key'!$B387, 1, 0)</f>
        <v>0</v>
      </c>
      <c r="Z385">
        <f>IF('ALL-Students'!Z388='Master Answer Key'!$B387, 1, 0)</f>
        <v>0</v>
      </c>
      <c r="AA385">
        <f>IF('ALL-Students'!AA388='Master Answer Key'!$B387, 1, 0)</f>
        <v>0</v>
      </c>
      <c r="AB385">
        <f>IF('ALL-Students'!AB388='Master Answer Key'!$B387, 1, 0)</f>
        <v>1</v>
      </c>
      <c r="AC385">
        <f>IF('ALL-Students'!AC388='Master Answer Key'!$B387, 1, 0)</f>
        <v>1</v>
      </c>
      <c r="AD385">
        <f>IF('ALL-Students'!AD388='Master Answer Key'!$B387, 1, 0)</f>
        <v>1</v>
      </c>
      <c r="AE385">
        <f>IF('ALL-Students'!AE388='Master Answer Key'!$B387, 1, 0)</f>
        <v>1</v>
      </c>
      <c r="AF385">
        <f>IF('ALL-Students'!AF388='Master Answer Key'!$B387, 1, 0)</f>
        <v>1</v>
      </c>
      <c r="AG385">
        <f>IF('ALL-Students'!AG388='Master Answer Key'!$B387, 1, 0)</f>
        <v>1</v>
      </c>
      <c r="AH385">
        <f>IF('ALL-Students'!AH388='Master Answer Key'!$B387, 1, 0)</f>
        <v>1</v>
      </c>
      <c r="AI385">
        <f>IF('ALL-Students'!AI388='Master Answer Key'!$B387, 1, 0)</f>
        <v>1</v>
      </c>
      <c r="AJ385">
        <f>IF('ALL-Students'!AJ388='Master Answer Key'!$B387, 1, 0)</f>
        <v>1</v>
      </c>
      <c r="AK385">
        <f>IF('ALL-Students'!AK388='Master Answer Key'!$B387, 1, 0)</f>
        <v>0</v>
      </c>
      <c r="AL385">
        <f>IF('ALL-Students'!AL388='Master Answer Key'!$B387, 1, 0)</f>
        <v>1</v>
      </c>
      <c r="AM385">
        <f>IF('ALL-Students'!AM388='Master Answer Key'!$B387, 1, 0)</f>
        <v>1</v>
      </c>
      <c r="AN385">
        <f>IF('ALL-Students'!AN388='Master Answer Key'!$B387, 1, 0)</f>
        <v>0</v>
      </c>
      <c r="AO385">
        <f>IF('ALL-Students'!AO388='Master Answer Key'!$B387, 1, 0)</f>
        <v>1</v>
      </c>
      <c r="AP385">
        <f>IF('ALL-Students'!AP388='Master Answer Key'!$B387, 1, 0)</f>
        <v>1</v>
      </c>
      <c r="AQ385">
        <f>IF('ALL-Students'!AQ388='Master Answer Key'!$B387, 1, 0)</f>
        <v>1</v>
      </c>
      <c r="AR385">
        <f>IF('ALL-Students'!AR388='Master Answer Key'!$B387, 1, 0)</f>
        <v>1</v>
      </c>
      <c r="AS385">
        <f>IF('ALL-Students'!AS388='Master Answer Key'!$B387, 1, 0)</f>
        <v>0</v>
      </c>
      <c r="AT385">
        <f>IF('ALL-Students'!AT388='Master Answer Key'!$B387, 1, 0)</f>
        <v>0</v>
      </c>
      <c r="AU385">
        <f>IF('ALL-Students'!AU388='Master Answer Key'!$B387, 1, 0)</f>
        <v>1</v>
      </c>
      <c r="AV385">
        <f>IF('ALL-Students'!AV388='Master Answer Key'!$B387, 1, 0)</f>
        <v>0</v>
      </c>
      <c r="AW385">
        <f>IF('ALL-Students'!AW388='Master Answer Key'!$B387, 1, 0)</f>
        <v>1</v>
      </c>
      <c r="AX385">
        <f>IF('ALL-Students'!AX388='Master Answer Key'!$B387, 1, 0)</f>
        <v>1</v>
      </c>
      <c r="AY385">
        <f>IF('ALL-Students'!AY388='Master Answer Key'!$B387, 1, 0)</f>
        <v>1</v>
      </c>
      <c r="AZ385">
        <f>IF('ALL-Students'!AZ388='Master Answer Key'!$B387, 1, 0)</f>
        <v>1</v>
      </c>
      <c r="BA385">
        <f>IF('ALL-Students'!BA388='Master Answer Key'!$B387, 1, 0)</f>
        <v>1</v>
      </c>
      <c r="BB385">
        <f>IF('ALL-Students'!BB388='Master Answer Key'!$B387, 1, 0)</f>
        <v>1</v>
      </c>
      <c r="BC385">
        <f>IF('ALL-Students'!BC388='Master Answer Key'!$B387, 1, 0)</f>
        <v>1</v>
      </c>
      <c r="BD385">
        <f>IF('ALL-Students'!BD388='Master Answer Key'!$B387, 1, 0)</f>
        <v>1</v>
      </c>
      <c r="BE385">
        <f>IF('ALL-Students'!BE388='Master Answer Key'!$B387, 1, 0)</f>
        <v>1</v>
      </c>
      <c r="BF385">
        <f>IF('ALL-Students'!BF388='Master Answer Key'!$B387, 1, 0)</f>
        <v>1</v>
      </c>
      <c r="BG385">
        <f>IF('ALL-Students'!BG388='Master Answer Key'!$B387, 1, 0)</f>
        <v>1</v>
      </c>
      <c r="BH385">
        <f>IF('ALL-Students'!BH388='Master Answer Key'!$B387, 1, 0)</f>
        <v>1</v>
      </c>
      <c r="BI385">
        <f>IF('ALL-Students'!BI388='Master Answer Key'!$B387, 1, 0)</f>
        <v>1</v>
      </c>
      <c r="BJ385">
        <f>IF('ALL-Students'!BJ388='Master Answer Key'!$B387, 1, 0)</f>
        <v>1</v>
      </c>
      <c r="BK385">
        <f>IF('ALL-Students'!BK388='Master Answer Key'!$B387, 1, 0)</f>
        <v>1</v>
      </c>
      <c r="BL385">
        <f>IF('ALL-Students'!BL388='Master Answer Key'!$B387, 1, 0)</f>
        <v>1</v>
      </c>
      <c r="BM385">
        <f>IF('ALL-Students'!BM388='Master Answer Key'!$B387, 1, 0)</f>
        <v>1</v>
      </c>
      <c r="BN385">
        <f>IF('ALL-Students'!BN388='Master Answer Key'!$B387, 1, 0)</f>
        <v>1</v>
      </c>
      <c r="BO385">
        <f>IF('ALL-Students'!BO388='Master Answer Key'!$B387, 1, 0)</f>
        <v>1</v>
      </c>
      <c r="BP385">
        <f>IF('ALL-Students'!BP388='Master Answer Key'!$B387, 1, 0)</f>
        <v>1</v>
      </c>
      <c r="BQ385">
        <f>IF('ALL-Students'!BQ388='Master Answer Key'!$B387, 1, 0)</f>
        <v>1</v>
      </c>
      <c r="BR385">
        <f>IF('ALL-Students'!BR388='Master Answer Key'!$B387, 1, 0)</f>
        <v>1</v>
      </c>
      <c r="BS385">
        <f>IF('ALL-Students'!BS388='Master Answer Key'!$B387, 1, 0)</f>
        <v>1</v>
      </c>
      <c r="BT385">
        <f>IF('ALL-Students'!BT388='Master Answer Key'!$B387, 1, 0)</f>
        <v>1</v>
      </c>
      <c r="BU385">
        <f>IF('ALL-Students'!BU388='Master Answer Key'!$B387, 1, 0)</f>
        <v>1</v>
      </c>
      <c r="BV385">
        <f>IF('ALL-Students'!BV388='Master Answer Key'!$B387, 1, 0)</f>
        <v>1</v>
      </c>
      <c r="BW385">
        <f>IF('ALL-Students'!BW388='Master Answer Key'!$B387, 1, 0)</f>
        <v>0</v>
      </c>
      <c r="BX385">
        <f>IF('ALL-Students'!BX388='Master Answer Key'!$B387, 1, 0)</f>
        <v>1</v>
      </c>
      <c r="BY385">
        <f>IF('ALL-Students'!BY388='Master Answer Key'!$B387, 1, 0)</f>
        <v>1</v>
      </c>
      <c r="BZ385">
        <f>IF('ALL-Students'!BZ388='Master Answer Key'!$B387, 1, 0)</f>
        <v>1</v>
      </c>
      <c r="CA385">
        <f>IF('ALL-Students'!CA388='Master Answer Key'!$B387, 1, 0)</f>
        <v>1</v>
      </c>
      <c r="CB385">
        <f>IF('ALL-Students'!CB388='Master Answer Key'!$B387, 1, 0)</f>
        <v>1</v>
      </c>
      <c r="CC385">
        <f>IF('ALL-Students'!CC388='Master Answer Key'!$B387, 1, 0)</f>
        <v>1</v>
      </c>
    </row>
    <row r="386">
      <c r="A386" s="5" t="s">
        <v>491</v>
      </c>
      <c r="B386">
        <f>IF('ALL-Students'!B389='Master Answer Key'!$B388, 1, 0)</f>
        <v>0</v>
      </c>
      <c r="C386">
        <f>IF('ALL-Students'!C389='Master Answer Key'!$B388, 1, 0)</f>
        <v>0</v>
      </c>
      <c r="D386">
        <f>IF('ALL-Students'!D389='Master Answer Key'!$B388, 1, 0)</f>
        <v>0</v>
      </c>
      <c r="E386">
        <f>IF('ALL-Students'!E389='Master Answer Key'!$B388, 1, 0)</f>
        <v>0</v>
      </c>
      <c r="F386">
        <f>IF('ALL-Students'!F389='Master Answer Key'!$B388, 1, 0)</f>
        <v>0</v>
      </c>
      <c r="G386">
        <f>IF('ALL-Students'!G389='Master Answer Key'!$B388, 1, 0)</f>
        <v>1</v>
      </c>
      <c r="H386">
        <f>IF('ALL-Students'!H389='Master Answer Key'!$B388, 1, 0)</f>
        <v>0</v>
      </c>
      <c r="I386">
        <f>IF('ALL-Students'!I389='Master Answer Key'!$B388, 1, 0)</f>
        <v>0</v>
      </c>
      <c r="J386">
        <f>IF('ALL-Students'!J389='Master Answer Key'!$B388, 1, 0)</f>
        <v>0</v>
      </c>
      <c r="K386">
        <f>IF('ALL-Students'!K389='Master Answer Key'!$B388, 1, 0)</f>
        <v>0</v>
      </c>
      <c r="L386">
        <f>IF('ALL-Students'!L389='Master Answer Key'!$B388, 1, 0)</f>
        <v>0</v>
      </c>
      <c r="M386">
        <f>IF('ALL-Students'!M389='Master Answer Key'!$B388, 1, 0)</f>
        <v>0</v>
      </c>
      <c r="N386">
        <f>IF('ALL-Students'!N389='Master Answer Key'!$B388, 1, 0)</f>
        <v>0</v>
      </c>
      <c r="O386">
        <f>IF('ALL-Students'!O389='Master Answer Key'!$B388, 1, 0)</f>
        <v>0</v>
      </c>
      <c r="P386">
        <f>IF('ALL-Students'!P389='Master Answer Key'!$B388, 1, 0)</f>
        <v>0</v>
      </c>
      <c r="Q386">
        <f>IF('ALL-Students'!Q389='Master Answer Key'!$B388, 1, 0)</f>
        <v>0</v>
      </c>
      <c r="R386">
        <f>IF('ALL-Students'!R389='Master Answer Key'!$B388, 1, 0)</f>
        <v>0</v>
      </c>
      <c r="S386">
        <f>IF('ALL-Students'!S389='Master Answer Key'!$B388, 1, 0)</f>
        <v>0</v>
      </c>
      <c r="T386">
        <f>IF('ALL-Students'!T389='Master Answer Key'!$B388, 1, 0)</f>
        <v>0</v>
      </c>
      <c r="U386">
        <f>IF('ALL-Students'!U389='Master Answer Key'!$B388, 1, 0)</f>
        <v>0</v>
      </c>
      <c r="V386">
        <f>IF('ALL-Students'!V389='Master Answer Key'!$B388, 1, 0)</f>
        <v>0</v>
      </c>
      <c r="W386">
        <f>IF('ALL-Students'!W389='Master Answer Key'!$B388, 1, 0)</f>
        <v>1</v>
      </c>
      <c r="X386">
        <f>IF('ALL-Students'!X389='Master Answer Key'!$B388, 1, 0)</f>
        <v>0</v>
      </c>
      <c r="Y386">
        <f>IF('ALL-Students'!Y389='Master Answer Key'!$B388, 1, 0)</f>
        <v>1</v>
      </c>
      <c r="Z386">
        <f>IF('ALL-Students'!Z389='Master Answer Key'!$B388, 1, 0)</f>
        <v>1</v>
      </c>
      <c r="AA386">
        <f>IF('ALL-Students'!AA389='Master Answer Key'!$B388, 1, 0)</f>
        <v>0</v>
      </c>
      <c r="AB386">
        <f>IF('ALL-Students'!AB389='Master Answer Key'!$B388, 1, 0)</f>
        <v>0</v>
      </c>
      <c r="AC386">
        <f>IF('ALL-Students'!AC389='Master Answer Key'!$B388, 1, 0)</f>
        <v>0</v>
      </c>
      <c r="AD386">
        <f>IF('ALL-Students'!AD389='Master Answer Key'!$B388, 1, 0)</f>
        <v>0</v>
      </c>
      <c r="AE386">
        <f>IF('ALL-Students'!AE389='Master Answer Key'!$B388, 1, 0)</f>
        <v>0</v>
      </c>
      <c r="AF386">
        <f>IF('ALL-Students'!AF389='Master Answer Key'!$B388, 1, 0)</f>
        <v>0</v>
      </c>
      <c r="AG386">
        <f>IF('ALL-Students'!AG389='Master Answer Key'!$B388, 1, 0)</f>
        <v>0</v>
      </c>
      <c r="AH386">
        <f>IF('ALL-Students'!AH389='Master Answer Key'!$B388, 1, 0)</f>
        <v>0</v>
      </c>
      <c r="AI386">
        <f>IF('ALL-Students'!AI389='Master Answer Key'!$B388, 1, 0)</f>
        <v>0</v>
      </c>
      <c r="AJ386">
        <f>IF('ALL-Students'!AJ389='Master Answer Key'!$B388, 1, 0)</f>
        <v>0</v>
      </c>
      <c r="AK386">
        <f>IF('ALL-Students'!AK389='Master Answer Key'!$B388, 1, 0)</f>
        <v>0</v>
      </c>
      <c r="AL386">
        <f>IF('ALL-Students'!AL389='Master Answer Key'!$B388, 1, 0)</f>
        <v>0</v>
      </c>
      <c r="AM386">
        <f>IF('ALL-Students'!AM389='Master Answer Key'!$B388, 1, 0)</f>
        <v>0</v>
      </c>
      <c r="AN386">
        <f>IF('ALL-Students'!AN389='Master Answer Key'!$B388, 1, 0)</f>
        <v>1</v>
      </c>
      <c r="AO386">
        <f>IF('ALL-Students'!AO389='Master Answer Key'!$B388, 1, 0)</f>
        <v>0</v>
      </c>
      <c r="AP386">
        <f>IF('ALL-Students'!AP389='Master Answer Key'!$B388, 1, 0)</f>
        <v>0</v>
      </c>
      <c r="AQ386">
        <f>IF('ALL-Students'!AQ389='Master Answer Key'!$B388, 1, 0)</f>
        <v>0</v>
      </c>
      <c r="AR386">
        <f>IF('ALL-Students'!AR389='Master Answer Key'!$B388, 1, 0)</f>
        <v>0</v>
      </c>
      <c r="AS386">
        <f>IF('ALL-Students'!AS389='Master Answer Key'!$B388, 1, 0)</f>
        <v>0</v>
      </c>
      <c r="AT386">
        <f>IF('ALL-Students'!AT389='Master Answer Key'!$B388, 1, 0)</f>
        <v>0</v>
      </c>
      <c r="AU386">
        <f>IF('ALL-Students'!AU389='Master Answer Key'!$B388, 1, 0)</f>
        <v>0</v>
      </c>
      <c r="AV386">
        <f>IF('ALL-Students'!AV389='Master Answer Key'!$B388, 1, 0)</f>
        <v>1</v>
      </c>
      <c r="AW386">
        <f>IF('ALL-Students'!AW389='Master Answer Key'!$B388, 1, 0)</f>
        <v>0</v>
      </c>
      <c r="AX386">
        <f>IF('ALL-Students'!AX389='Master Answer Key'!$B388, 1, 0)</f>
        <v>0</v>
      </c>
      <c r="AY386">
        <f>IF('ALL-Students'!AY389='Master Answer Key'!$B388, 1, 0)</f>
        <v>0</v>
      </c>
      <c r="AZ386">
        <f>IF('ALL-Students'!AZ389='Master Answer Key'!$B388, 1, 0)</f>
        <v>0</v>
      </c>
      <c r="BA386">
        <f>IF('ALL-Students'!BA389='Master Answer Key'!$B388, 1, 0)</f>
        <v>0</v>
      </c>
      <c r="BB386">
        <f>IF('ALL-Students'!BB389='Master Answer Key'!$B388, 1, 0)</f>
        <v>0</v>
      </c>
      <c r="BC386">
        <f>IF('ALL-Students'!BC389='Master Answer Key'!$B388, 1, 0)</f>
        <v>0</v>
      </c>
      <c r="BD386">
        <f>IF('ALL-Students'!BD389='Master Answer Key'!$B388, 1, 0)</f>
        <v>0</v>
      </c>
      <c r="BE386">
        <f>IF('ALL-Students'!BE389='Master Answer Key'!$B388, 1, 0)</f>
        <v>0</v>
      </c>
      <c r="BF386">
        <f>IF('ALL-Students'!BF389='Master Answer Key'!$B388, 1, 0)</f>
        <v>0</v>
      </c>
      <c r="BG386">
        <f>IF('ALL-Students'!BG389='Master Answer Key'!$B388, 1, 0)</f>
        <v>0</v>
      </c>
      <c r="BH386">
        <f>IF('ALL-Students'!BH389='Master Answer Key'!$B388, 1, 0)</f>
        <v>0</v>
      </c>
      <c r="BI386">
        <f>IF('ALL-Students'!BI389='Master Answer Key'!$B388, 1, 0)</f>
        <v>0</v>
      </c>
      <c r="BJ386">
        <f>IF('ALL-Students'!BJ389='Master Answer Key'!$B388, 1, 0)</f>
        <v>0</v>
      </c>
      <c r="BK386">
        <f>IF('ALL-Students'!BK389='Master Answer Key'!$B388, 1, 0)</f>
        <v>0</v>
      </c>
      <c r="BL386">
        <f>IF('ALL-Students'!BL389='Master Answer Key'!$B388, 1, 0)</f>
        <v>0</v>
      </c>
      <c r="BM386">
        <f>IF('ALL-Students'!BM389='Master Answer Key'!$B388, 1, 0)</f>
        <v>0</v>
      </c>
      <c r="BN386">
        <f>IF('ALL-Students'!BN389='Master Answer Key'!$B388, 1, 0)</f>
        <v>0</v>
      </c>
      <c r="BO386">
        <f>IF('ALL-Students'!BO389='Master Answer Key'!$B388, 1, 0)</f>
        <v>0</v>
      </c>
      <c r="BP386">
        <f>IF('ALL-Students'!BP389='Master Answer Key'!$B388, 1, 0)</f>
        <v>0</v>
      </c>
      <c r="BQ386">
        <f>IF('ALL-Students'!BQ389='Master Answer Key'!$B388, 1, 0)</f>
        <v>0</v>
      </c>
      <c r="BR386">
        <f>IF('ALL-Students'!BR389='Master Answer Key'!$B388, 1, 0)</f>
        <v>0</v>
      </c>
      <c r="BS386">
        <f>IF('ALL-Students'!BS389='Master Answer Key'!$B388, 1, 0)</f>
        <v>0</v>
      </c>
      <c r="BT386">
        <f>IF('ALL-Students'!BT389='Master Answer Key'!$B388, 1, 0)</f>
        <v>0</v>
      </c>
      <c r="BU386">
        <f>IF('ALL-Students'!BU389='Master Answer Key'!$B388, 1, 0)</f>
        <v>0</v>
      </c>
      <c r="BV386">
        <f>IF('ALL-Students'!BV389='Master Answer Key'!$B388, 1, 0)</f>
        <v>0</v>
      </c>
      <c r="BW386">
        <f>IF('ALL-Students'!BW389='Master Answer Key'!$B388, 1, 0)</f>
        <v>0</v>
      </c>
      <c r="BX386">
        <f>IF('ALL-Students'!BX389='Master Answer Key'!$B388, 1, 0)</f>
        <v>0</v>
      </c>
      <c r="BY386">
        <f>IF('ALL-Students'!BY389='Master Answer Key'!$B388, 1, 0)</f>
        <v>0</v>
      </c>
      <c r="BZ386">
        <f>IF('ALL-Students'!BZ389='Master Answer Key'!$B388, 1, 0)</f>
        <v>0</v>
      </c>
      <c r="CA386">
        <f>IF('ALL-Students'!CA389='Master Answer Key'!$B388, 1, 0)</f>
        <v>0</v>
      </c>
      <c r="CB386">
        <f>IF('ALL-Students'!CB389='Master Answer Key'!$B388, 1, 0)</f>
        <v>0</v>
      </c>
      <c r="CC386">
        <f>IF('ALL-Students'!CC389='Master Answer Key'!$B388, 1, 0)</f>
        <v>0</v>
      </c>
    </row>
    <row r="387">
      <c r="A387" s="5" t="s">
        <v>492</v>
      </c>
      <c r="B387">
        <f>IF('ALL-Students'!B390='Master Answer Key'!$B389, 1, 0)</f>
        <v>1</v>
      </c>
      <c r="C387">
        <f>IF('ALL-Students'!C390='Master Answer Key'!$B389, 1, 0)</f>
        <v>1</v>
      </c>
      <c r="D387">
        <f>IF('ALL-Students'!D390='Master Answer Key'!$B389, 1, 0)</f>
        <v>1</v>
      </c>
      <c r="E387">
        <f>IF('ALL-Students'!E390='Master Answer Key'!$B389, 1, 0)</f>
        <v>1</v>
      </c>
      <c r="F387">
        <f>IF('ALL-Students'!F390='Master Answer Key'!$B389, 1, 0)</f>
        <v>1</v>
      </c>
      <c r="G387">
        <f>IF('ALL-Students'!G390='Master Answer Key'!$B389, 1, 0)</f>
        <v>0</v>
      </c>
      <c r="H387">
        <f>IF('ALL-Students'!H390='Master Answer Key'!$B389, 1, 0)</f>
        <v>1</v>
      </c>
      <c r="I387">
        <f>IF('ALL-Students'!I390='Master Answer Key'!$B389, 1, 0)</f>
        <v>1</v>
      </c>
      <c r="J387">
        <f>IF('ALL-Students'!J390='Master Answer Key'!$B389, 1, 0)</f>
        <v>1</v>
      </c>
      <c r="K387">
        <f>IF('ALL-Students'!K390='Master Answer Key'!$B389, 1, 0)</f>
        <v>1</v>
      </c>
      <c r="L387">
        <f>IF('ALL-Students'!L390='Master Answer Key'!$B389, 1, 0)</f>
        <v>1</v>
      </c>
      <c r="M387">
        <f>IF('ALL-Students'!M390='Master Answer Key'!$B389, 1, 0)</f>
        <v>1</v>
      </c>
      <c r="N387">
        <f>IF('ALL-Students'!N390='Master Answer Key'!$B389, 1, 0)</f>
        <v>0</v>
      </c>
      <c r="O387">
        <f>IF('ALL-Students'!O390='Master Answer Key'!$B389, 1, 0)</f>
        <v>1</v>
      </c>
      <c r="P387">
        <f>IF('ALL-Students'!P390='Master Answer Key'!$B389, 1, 0)</f>
        <v>1</v>
      </c>
      <c r="Q387">
        <f>IF('ALL-Students'!Q390='Master Answer Key'!$B389, 1, 0)</f>
        <v>1</v>
      </c>
      <c r="R387">
        <f>IF('ALL-Students'!R390='Master Answer Key'!$B389, 1, 0)</f>
        <v>1</v>
      </c>
      <c r="S387">
        <f>IF('ALL-Students'!S390='Master Answer Key'!$B389, 1, 0)</f>
        <v>0</v>
      </c>
      <c r="T387">
        <f>IF('ALL-Students'!T390='Master Answer Key'!$B389, 1, 0)</f>
        <v>1</v>
      </c>
      <c r="U387">
        <f>IF('ALL-Students'!U390='Master Answer Key'!$B389, 1, 0)</f>
        <v>1</v>
      </c>
      <c r="V387">
        <f>IF('ALL-Students'!V390='Master Answer Key'!$B389, 1, 0)</f>
        <v>1</v>
      </c>
      <c r="W387">
        <f>IF('ALL-Students'!W390='Master Answer Key'!$B389, 1, 0)</f>
        <v>0</v>
      </c>
      <c r="X387">
        <f>IF('ALL-Students'!X390='Master Answer Key'!$B389, 1, 0)</f>
        <v>1</v>
      </c>
      <c r="Y387">
        <f>IF('ALL-Students'!Y390='Master Answer Key'!$B389, 1, 0)</f>
        <v>0</v>
      </c>
      <c r="Z387">
        <f>IF('ALL-Students'!Z390='Master Answer Key'!$B389, 1, 0)</f>
        <v>0</v>
      </c>
      <c r="AA387">
        <f>IF('ALL-Students'!AA390='Master Answer Key'!$B389, 1, 0)</f>
        <v>1</v>
      </c>
      <c r="AB387">
        <f>IF('ALL-Students'!AB390='Master Answer Key'!$B389, 1, 0)</f>
        <v>1</v>
      </c>
      <c r="AC387">
        <f>IF('ALL-Students'!AC390='Master Answer Key'!$B389, 1, 0)</f>
        <v>0</v>
      </c>
      <c r="AD387">
        <f>IF('ALL-Students'!AD390='Master Answer Key'!$B389, 1, 0)</f>
        <v>1</v>
      </c>
      <c r="AE387">
        <f>IF('ALL-Students'!AE390='Master Answer Key'!$B389, 1, 0)</f>
        <v>1</v>
      </c>
      <c r="AF387">
        <f>IF('ALL-Students'!AF390='Master Answer Key'!$B389, 1, 0)</f>
        <v>1</v>
      </c>
      <c r="AG387">
        <f>IF('ALL-Students'!AG390='Master Answer Key'!$B389, 1, 0)</f>
        <v>1</v>
      </c>
      <c r="AH387">
        <f>IF('ALL-Students'!AH390='Master Answer Key'!$B389, 1, 0)</f>
        <v>1</v>
      </c>
      <c r="AI387">
        <f>IF('ALL-Students'!AI390='Master Answer Key'!$B389, 1, 0)</f>
        <v>1</v>
      </c>
      <c r="AJ387">
        <f>IF('ALL-Students'!AJ390='Master Answer Key'!$B389, 1, 0)</f>
        <v>1</v>
      </c>
      <c r="AK387">
        <f>IF('ALL-Students'!AK390='Master Answer Key'!$B389, 1, 0)</f>
        <v>0</v>
      </c>
      <c r="AL387">
        <f>IF('ALL-Students'!AL390='Master Answer Key'!$B389, 1, 0)</f>
        <v>0</v>
      </c>
      <c r="AM387">
        <f>IF('ALL-Students'!AM390='Master Answer Key'!$B389, 1, 0)</f>
        <v>1</v>
      </c>
      <c r="AN387">
        <f>IF('ALL-Students'!AN390='Master Answer Key'!$B389, 1, 0)</f>
        <v>0</v>
      </c>
      <c r="AO387">
        <f>IF('ALL-Students'!AO390='Master Answer Key'!$B389, 1, 0)</f>
        <v>0</v>
      </c>
      <c r="AP387">
        <f>IF('ALL-Students'!AP390='Master Answer Key'!$B389, 1, 0)</f>
        <v>1</v>
      </c>
      <c r="AQ387">
        <f>IF('ALL-Students'!AQ390='Master Answer Key'!$B389, 1, 0)</f>
        <v>1</v>
      </c>
      <c r="AR387">
        <f>IF('ALL-Students'!AR390='Master Answer Key'!$B389, 1, 0)</f>
        <v>0</v>
      </c>
      <c r="AS387">
        <f>IF('ALL-Students'!AS390='Master Answer Key'!$B389, 1, 0)</f>
        <v>1</v>
      </c>
      <c r="AT387">
        <f>IF('ALL-Students'!AT390='Master Answer Key'!$B389, 1, 0)</f>
        <v>1</v>
      </c>
      <c r="AU387">
        <f>IF('ALL-Students'!AU390='Master Answer Key'!$B389, 1, 0)</f>
        <v>1</v>
      </c>
      <c r="AV387">
        <f>IF('ALL-Students'!AV390='Master Answer Key'!$B389, 1, 0)</f>
        <v>0</v>
      </c>
      <c r="AW387">
        <f>IF('ALL-Students'!AW390='Master Answer Key'!$B389, 1, 0)</f>
        <v>1</v>
      </c>
      <c r="AX387">
        <f>IF('ALL-Students'!AX390='Master Answer Key'!$B389, 1, 0)</f>
        <v>1</v>
      </c>
      <c r="AY387">
        <f>IF('ALL-Students'!AY390='Master Answer Key'!$B389, 1, 0)</f>
        <v>1</v>
      </c>
      <c r="AZ387">
        <f>IF('ALL-Students'!AZ390='Master Answer Key'!$B389, 1, 0)</f>
        <v>1</v>
      </c>
      <c r="BA387">
        <f>IF('ALL-Students'!BA390='Master Answer Key'!$B389, 1, 0)</f>
        <v>1</v>
      </c>
      <c r="BB387">
        <f>IF('ALL-Students'!BB390='Master Answer Key'!$B389, 1, 0)</f>
        <v>1</v>
      </c>
      <c r="BC387">
        <f>IF('ALL-Students'!BC390='Master Answer Key'!$B389, 1, 0)</f>
        <v>0</v>
      </c>
      <c r="BD387">
        <f>IF('ALL-Students'!BD390='Master Answer Key'!$B389, 1, 0)</f>
        <v>1</v>
      </c>
      <c r="BE387">
        <f>IF('ALL-Students'!BE390='Master Answer Key'!$B389, 1, 0)</f>
        <v>1</v>
      </c>
      <c r="BF387">
        <f>IF('ALL-Students'!BF390='Master Answer Key'!$B389, 1, 0)</f>
        <v>1</v>
      </c>
      <c r="BG387">
        <f>IF('ALL-Students'!BG390='Master Answer Key'!$B389, 1, 0)</f>
        <v>1</v>
      </c>
      <c r="BH387">
        <f>IF('ALL-Students'!BH390='Master Answer Key'!$B389, 1, 0)</f>
        <v>1</v>
      </c>
      <c r="BI387">
        <f>IF('ALL-Students'!BI390='Master Answer Key'!$B389, 1, 0)</f>
        <v>1</v>
      </c>
      <c r="BJ387">
        <f>IF('ALL-Students'!BJ390='Master Answer Key'!$B389, 1, 0)</f>
        <v>1</v>
      </c>
      <c r="BK387">
        <f>IF('ALL-Students'!BK390='Master Answer Key'!$B389, 1, 0)</f>
        <v>0</v>
      </c>
      <c r="BL387">
        <f>IF('ALL-Students'!BL390='Master Answer Key'!$B389, 1, 0)</f>
        <v>0</v>
      </c>
      <c r="BM387">
        <f>IF('ALL-Students'!BM390='Master Answer Key'!$B389, 1, 0)</f>
        <v>1</v>
      </c>
      <c r="BN387">
        <f>IF('ALL-Students'!BN390='Master Answer Key'!$B389, 1, 0)</f>
        <v>1</v>
      </c>
      <c r="BO387">
        <f>IF('ALL-Students'!BO390='Master Answer Key'!$B389, 1, 0)</f>
        <v>1</v>
      </c>
      <c r="BP387">
        <f>IF('ALL-Students'!BP390='Master Answer Key'!$B389, 1, 0)</f>
        <v>1</v>
      </c>
      <c r="BQ387">
        <f>IF('ALL-Students'!BQ390='Master Answer Key'!$B389, 1, 0)</f>
        <v>1</v>
      </c>
      <c r="BR387">
        <f>IF('ALL-Students'!BR390='Master Answer Key'!$B389, 1, 0)</f>
        <v>1</v>
      </c>
      <c r="BS387">
        <f>IF('ALL-Students'!BS390='Master Answer Key'!$B389, 1, 0)</f>
        <v>0</v>
      </c>
      <c r="BT387">
        <f>IF('ALL-Students'!BT390='Master Answer Key'!$B389, 1, 0)</f>
        <v>0</v>
      </c>
      <c r="BU387">
        <f>IF('ALL-Students'!BU390='Master Answer Key'!$B389, 1, 0)</f>
        <v>1</v>
      </c>
      <c r="BV387">
        <f>IF('ALL-Students'!BV390='Master Answer Key'!$B389, 1, 0)</f>
        <v>1</v>
      </c>
      <c r="BW387">
        <f>IF('ALL-Students'!BW390='Master Answer Key'!$B389, 1, 0)</f>
        <v>1</v>
      </c>
      <c r="BX387">
        <f>IF('ALL-Students'!BX390='Master Answer Key'!$B389, 1, 0)</f>
        <v>1</v>
      </c>
      <c r="BY387">
        <f>IF('ALL-Students'!BY390='Master Answer Key'!$B389, 1, 0)</f>
        <v>0</v>
      </c>
      <c r="BZ387">
        <f>IF('ALL-Students'!BZ390='Master Answer Key'!$B389, 1, 0)</f>
        <v>1</v>
      </c>
      <c r="CA387">
        <f>IF('ALL-Students'!CA390='Master Answer Key'!$B389, 1, 0)</f>
        <v>0</v>
      </c>
      <c r="CB387">
        <f>IF('ALL-Students'!CB390='Master Answer Key'!$B389, 1, 0)</f>
        <v>1</v>
      </c>
      <c r="CC387">
        <f>IF('ALL-Students'!CC390='Master Answer Key'!$B389, 1, 0)</f>
        <v>1</v>
      </c>
    </row>
    <row r="388">
      <c r="A388" s="5" t="s">
        <v>493</v>
      </c>
      <c r="B388">
        <f>IF('ALL-Students'!B391='Master Answer Key'!$B390, 1, 0)</f>
        <v>1</v>
      </c>
      <c r="C388">
        <f>IF('ALL-Students'!C391='Master Answer Key'!$B390, 1, 0)</f>
        <v>1</v>
      </c>
      <c r="D388">
        <f>IF('ALL-Students'!D391='Master Answer Key'!$B390, 1, 0)</f>
        <v>1</v>
      </c>
      <c r="E388">
        <f>IF('ALL-Students'!E391='Master Answer Key'!$B390, 1, 0)</f>
        <v>1</v>
      </c>
      <c r="F388">
        <f>IF('ALL-Students'!F391='Master Answer Key'!$B390, 1, 0)</f>
        <v>1</v>
      </c>
      <c r="G388">
        <f>IF('ALL-Students'!G391='Master Answer Key'!$B390, 1, 0)</f>
        <v>0</v>
      </c>
      <c r="H388">
        <f>IF('ALL-Students'!H391='Master Answer Key'!$B390, 1, 0)</f>
        <v>1</v>
      </c>
      <c r="I388">
        <f>IF('ALL-Students'!I391='Master Answer Key'!$B390, 1, 0)</f>
        <v>1</v>
      </c>
      <c r="J388">
        <f>IF('ALL-Students'!J391='Master Answer Key'!$B390, 1, 0)</f>
        <v>1</v>
      </c>
      <c r="K388">
        <f>IF('ALL-Students'!K391='Master Answer Key'!$B390, 1, 0)</f>
        <v>1</v>
      </c>
      <c r="L388">
        <f>IF('ALL-Students'!L391='Master Answer Key'!$B390, 1, 0)</f>
        <v>1</v>
      </c>
      <c r="M388">
        <f>IF('ALL-Students'!M391='Master Answer Key'!$B390, 1, 0)</f>
        <v>1</v>
      </c>
      <c r="N388">
        <f>IF('ALL-Students'!N391='Master Answer Key'!$B390, 1, 0)</f>
        <v>1</v>
      </c>
      <c r="O388">
        <f>IF('ALL-Students'!O391='Master Answer Key'!$B390, 1, 0)</f>
        <v>1</v>
      </c>
      <c r="P388">
        <f>IF('ALL-Students'!P391='Master Answer Key'!$B390, 1, 0)</f>
        <v>1</v>
      </c>
      <c r="Q388">
        <f>IF('ALL-Students'!Q391='Master Answer Key'!$B390, 1, 0)</f>
        <v>1</v>
      </c>
      <c r="R388">
        <f>IF('ALL-Students'!R391='Master Answer Key'!$B390, 1, 0)</f>
        <v>1</v>
      </c>
      <c r="S388">
        <f>IF('ALL-Students'!S391='Master Answer Key'!$B390, 1, 0)</f>
        <v>1</v>
      </c>
      <c r="T388">
        <f>IF('ALL-Students'!T391='Master Answer Key'!$B390, 1, 0)</f>
        <v>1</v>
      </c>
      <c r="U388">
        <f>IF('ALL-Students'!U391='Master Answer Key'!$B390, 1, 0)</f>
        <v>1</v>
      </c>
      <c r="V388">
        <f>IF('ALL-Students'!V391='Master Answer Key'!$B390, 1, 0)</f>
        <v>1</v>
      </c>
      <c r="W388">
        <f>IF('ALL-Students'!W391='Master Answer Key'!$B390, 1, 0)</f>
        <v>0</v>
      </c>
      <c r="X388">
        <f>IF('ALL-Students'!X391='Master Answer Key'!$B390, 1, 0)</f>
        <v>1</v>
      </c>
      <c r="Y388">
        <f>IF('ALL-Students'!Y391='Master Answer Key'!$B390, 1, 0)</f>
        <v>0</v>
      </c>
      <c r="Z388">
        <f>IF('ALL-Students'!Z391='Master Answer Key'!$B390, 1, 0)</f>
        <v>0</v>
      </c>
      <c r="AA388">
        <f>IF('ALL-Students'!AA391='Master Answer Key'!$B390, 1, 0)</f>
        <v>1</v>
      </c>
      <c r="AB388">
        <f>IF('ALL-Students'!AB391='Master Answer Key'!$B390, 1, 0)</f>
        <v>1</v>
      </c>
      <c r="AC388">
        <f>IF('ALL-Students'!AC391='Master Answer Key'!$B390, 1, 0)</f>
        <v>0</v>
      </c>
      <c r="AD388">
        <f>IF('ALL-Students'!AD391='Master Answer Key'!$B390, 1, 0)</f>
        <v>1</v>
      </c>
      <c r="AE388">
        <f>IF('ALL-Students'!AE391='Master Answer Key'!$B390, 1, 0)</f>
        <v>1</v>
      </c>
      <c r="AF388">
        <f>IF('ALL-Students'!AF391='Master Answer Key'!$B390, 1, 0)</f>
        <v>1</v>
      </c>
      <c r="AG388">
        <f>IF('ALL-Students'!AG391='Master Answer Key'!$B390, 1, 0)</f>
        <v>1</v>
      </c>
      <c r="AH388">
        <f>IF('ALL-Students'!AH391='Master Answer Key'!$B390, 1, 0)</f>
        <v>1</v>
      </c>
      <c r="AI388">
        <f>IF('ALL-Students'!AI391='Master Answer Key'!$B390, 1, 0)</f>
        <v>1</v>
      </c>
      <c r="AJ388">
        <f>IF('ALL-Students'!AJ391='Master Answer Key'!$B390, 1, 0)</f>
        <v>1</v>
      </c>
      <c r="AK388">
        <f>IF('ALL-Students'!AK391='Master Answer Key'!$B390, 1, 0)</f>
        <v>1</v>
      </c>
      <c r="AL388">
        <f>IF('ALL-Students'!AL391='Master Answer Key'!$B390, 1, 0)</f>
        <v>1</v>
      </c>
      <c r="AM388">
        <f>IF('ALL-Students'!AM391='Master Answer Key'!$B390, 1, 0)</f>
        <v>1</v>
      </c>
      <c r="AN388">
        <f>IF('ALL-Students'!AN391='Master Answer Key'!$B390, 1, 0)</f>
        <v>0</v>
      </c>
      <c r="AO388">
        <f>IF('ALL-Students'!AO391='Master Answer Key'!$B390, 1, 0)</f>
        <v>1</v>
      </c>
      <c r="AP388">
        <f>IF('ALL-Students'!AP391='Master Answer Key'!$B390, 1, 0)</f>
        <v>1</v>
      </c>
      <c r="AQ388">
        <f>IF('ALL-Students'!AQ391='Master Answer Key'!$B390, 1, 0)</f>
        <v>1</v>
      </c>
      <c r="AR388">
        <f>IF('ALL-Students'!AR391='Master Answer Key'!$B390, 1, 0)</f>
        <v>1</v>
      </c>
      <c r="AS388">
        <f>IF('ALL-Students'!AS391='Master Answer Key'!$B390, 1, 0)</f>
        <v>1</v>
      </c>
      <c r="AT388">
        <f>IF('ALL-Students'!AT391='Master Answer Key'!$B390, 1, 0)</f>
        <v>1</v>
      </c>
      <c r="AU388">
        <f>IF('ALL-Students'!AU391='Master Answer Key'!$B390, 1, 0)</f>
        <v>1</v>
      </c>
      <c r="AV388">
        <f>IF('ALL-Students'!AV391='Master Answer Key'!$B390, 1, 0)</f>
        <v>0</v>
      </c>
      <c r="AW388">
        <f>IF('ALL-Students'!AW391='Master Answer Key'!$B390, 1, 0)</f>
        <v>1</v>
      </c>
      <c r="AX388">
        <f>IF('ALL-Students'!AX391='Master Answer Key'!$B390, 1, 0)</f>
        <v>1</v>
      </c>
      <c r="AY388">
        <f>IF('ALL-Students'!AY391='Master Answer Key'!$B390, 1, 0)</f>
        <v>1</v>
      </c>
      <c r="AZ388">
        <f>IF('ALL-Students'!AZ391='Master Answer Key'!$B390, 1, 0)</f>
        <v>1</v>
      </c>
      <c r="BA388">
        <f>IF('ALL-Students'!BA391='Master Answer Key'!$B390, 1, 0)</f>
        <v>1</v>
      </c>
      <c r="BB388">
        <f>IF('ALL-Students'!BB391='Master Answer Key'!$B390, 1, 0)</f>
        <v>1</v>
      </c>
      <c r="BC388">
        <f>IF('ALL-Students'!BC391='Master Answer Key'!$B390, 1, 0)</f>
        <v>1</v>
      </c>
      <c r="BD388">
        <f>IF('ALL-Students'!BD391='Master Answer Key'!$B390, 1, 0)</f>
        <v>1</v>
      </c>
      <c r="BE388">
        <f>IF('ALL-Students'!BE391='Master Answer Key'!$B390, 1, 0)</f>
        <v>1</v>
      </c>
      <c r="BF388">
        <f>IF('ALL-Students'!BF391='Master Answer Key'!$B390, 1, 0)</f>
        <v>0</v>
      </c>
      <c r="BG388">
        <f>IF('ALL-Students'!BG391='Master Answer Key'!$B390, 1, 0)</f>
        <v>1</v>
      </c>
      <c r="BH388">
        <f>IF('ALL-Students'!BH391='Master Answer Key'!$B390, 1, 0)</f>
        <v>1</v>
      </c>
      <c r="BI388">
        <f>IF('ALL-Students'!BI391='Master Answer Key'!$B390, 1, 0)</f>
        <v>1</v>
      </c>
      <c r="BJ388">
        <f>IF('ALL-Students'!BJ391='Master Answer Key'!$B390, 1, 0)</f>
        <v>1</v>
      </c>
      <c r="BK388">
        <f>IF('ALL-Students'!BK391='Master Answer Key'!$B390, 1, 0)</f>
        <v>1</v>
      </c>
      <c r="BL388">
        <f>IF('ALL-Students'!BL391='Master Answer Key'!$B390, 1, 0)</f>
        <v>1</v>
      </c>
      <c r="BM388">
        <f>IF('ALL-Students'!BM391='Master Answer Key'!$B390, 1, 0)</f>
        <v>1</v>
      </c>
      <c r="BN388">
        <f>IF('ALL-Students'!BN391='Master Answer Key'!$B390, 1, 0)</f>
        <v>1</v>
      </c>
      <c r="BO388">
        <f>IF('ALL-Students'!BO391='Master Answer Key'!$B390, 1, 0)</f>
        <v>1</v>
      </c>
      <c r="BP388">
        <f>IF('ALL-Students'!BP391='Master Answer Key'!$B390, 1, 0)</f>
        <v>1</v>
      </c>
      <c r="BQ388">
        <f>IF('ALL-Students'!BQ391='Master Answer Key'!$B390, 1, 0)</f>
        <v>1</v>
      </c>
      <c r="BR388">
        <f>IF('ALL-Students'!BR391='Master Answer Key'!$B390, 1, 0)</f>
        <v>1</v>
      </c>
      <c r="BS388">
        <f>IF('ALL-Students'!BS391='Master Answer Key'!$B390, 1, 0)</f>
        <v>1</v>
      </c>
      <c r="BT388">
        <f>IF('ALL-Students'!BT391='Master Answer Key'!$B390, 1, 0)</f>
        <v>1</v>
      </c>
      <c r="BU388">
        <f>IF('ALL-Students'!BU391='Master Answer Key'!$B390, 1, 0)</f>
        <v>1</v>
      </c>
      <c r="BV388">
        <f>IF('ALL-Students'!BV391='Master Answer Key'!$B390, 1, 0)</f>
        <v>1</v>
      </c>
      <c r="BW388">
        <f>IF('ALL-Students'!BW391='Master Answer Key'!$B390, 1, 0)</f>
        <v>1</v>
      </c>
      <c r="BX388">
        <f>IF('ALL-Students'!BX391='Master Answer Key'!$B390, 1, 0)</f>
        <v>1</v>
      </c>
      <c r="BY388">
        <f>IF('ALL-Students'!BY391='Master Answer Key'!$B390, 1, 0)</f>
        <v>1</v>
      </c>
      <c r="BZ388">
        <f>IF('ALL-Students'!BZ391='Master Answer Key'!$B390, 1, 0)</f>
        <v>1</v>
      </c>
      <c r="CA388">
        <f>IF('ALL-Students'!CA391='Master Answer Key'!$B390, 1, 0)</f>
        <v>1</v>
      </c>
      <c r="CB388">
        <f>IF('ALL-Students'!CB391='Master Answer Key'!$B390, 1, 0)</f>
        <v>1</v>
      </c>
      <c r="CC388">
        <f>IF('ALL-Students'!CC391='Master Answer Key'!$B390, 1, 0)</f>
        <v>1</v>
      </c>
    </row>
    <row r="389">
      <c r="A389" s="5" t="s">
        <v>494</v>
      </c>
      <c r="B389">
        <f>IF('ALL-Students'!B392='Master Answer Key'!$B391, 1, 0)</f>
        <v>1</v>
      </c>
      <c r="C389">
        <f>IF('ALL-Students'!C392='Master Answer Key'!$B391, 1, 0)</f>
        <v>1</v>
      </c>
      <c r="D389">
        <f>IF('ALL-Students'!D392='Master Answer Key'!$B391, 1, 0)</f>
        <v>1</v>
      </c>
      <c r="E389">
        <f>IF('ALL-Students'!E392='Master Answer Key'!$B391, 1, 0)</f>
        <v>1</v>
      </c>
      <c r="F389">
        <f>IF('ALL-Students'!F392='Master Answer Key'!$B391, 1, 0)</f>
        <v>1</v>
      </c>
      <c r="G389">
        <f>IF('ALL-Students'!G392='Master Answer Key'!$B391, 1, 0)</f>
        <v>0</v>
      </c>
      <c r="H389">
        <f>IF('ALL-Students'!H392='Master Answer Key'!$B391, 1, 0)</f>
        <v>1</v>
      </c>
      <c r="I389">
        <f>IF('ALL-Students'!I392='Master Answer Key'!$B391, 1, 0)</f>
        <v>1</v>
      </c>
      <c r="J389">
        <f>IF('ALL-Students'!J392='Master Answer Key'!$B391, 1, 0)</f>
        <v>0</v>
      </c>
      <c r="K389">
        <f>IF('ALL-Students'!K392='Master Answer Key'!$B391, 1, 0)</f>
        <v>1</v>
      </c>
      <c r="L389">
        <f>IF('ALL-Students'!L392='Master Answer Key'!$B391, 1, 0)</f>
        <v>1</v>
      </c>
      <c r="M389">
        <f>IF('ALL-Students'!M392='Master Answer Key'!$B391, 1, 0)</f>
        <v>0</v>
      </c>
      <c r="N389">
        <f>IF('ALL-Students'!N392='Master Answer Key'!$B391, 1, 0)</f>
        <v>1</v>
      </c>
      <c r="O389">
        <f>IF('ALL-Students'!O392='Master Answer Key'!$B391, 1, 0)</f>
        <v>1</v>
      </c>
      <c r="P389">
        <f>IF('ALL-Students'!P392='Master Answer Key'!$B391, 1, 0)</f>
        <v>1</v>
      </c>
      <c r="Q389">
        <f>IF('ALL-Students'!Q392='Master Answer Key'!$B391, 1, 0)</f>
        <v>1</v>
      </c>
      <c r="R389">
        <f>IF('ALL-Students'!R392='Master Answer Key'!$B391, 1, 0)</f>
        <v>1</v>
      </c>
      <c r="S389">
        <f>IF('ALL-Students'!S392='Master Answer Key'!$B391, 1, 0)</f>
        <v>1</v>
      </c>
      <c r="T389">
        <f>IF('ALL-Students'!T392='Master Answer Key'!$B391, 1, 0)</f>
        <v>0</v>
      </c>
      <c r="U389">
        <f>IF('ALL-Students'!U392='Master Answer Key'!$B391, 1, 0)</f>
        <v>1</v>
      </c>
      <c r="V389">
        <f>IF('ALL-Students'!V392='Master Answer Key'!$B391, 1, 0)</f>
        <v>1</v>
      </c>
      <c r="W389">
        <f>IF('ALL-Students'!W392='Master Answer Key'!$B391, 1, 0)</f>
        <v>0</v>
      </c>
      <c r="X389">
        <f>IF('ALL-Students'!X392='Master Answer Key'!$B391, 1, 0)</f>
        <v>1</v>
      </c>
      <c r="Y389">
        <f>IF('ALL-Students'!Y392='Master Answer Key'!$B391, 1, 0)</f>
        <v>0</v>
      </c>
      <c r="Z389">
        <f>IF('ALL-Students'!Z392='Master Answer Key'!$B391, 1, 0)</f>
        <v>0</v>
      </c>
      <c r="AA389">
        <f>IF('ALL-Students'!AA392='Master Answer Key'!$B391, 1, 0)</f>
        <v>1</v>
      </c>
      <c r="AB389">
        <f>IF('ALL-Students'!AB392='Master Answer Key'!$B391, 1, 0)</f>
        <v>1</v>
      </c>
      <c r="AC389">
        <f>IF('ALL-Students'!AC392='Master Answer Key'!$B391, 1, 0)</f>
        <v>1</v>
      </c>
      <c r="AD389">
        <f>IF('ALL-Students'!AD392='Master Answer Key'!$B391, 1, 0)</f>
        <v>1</v>
      </c>
      <c r="AE389">
        <f>IF('ALL-Students'!AE392='Master Answer Key'!$B391, 1, 0)</f>
        <v>1</v>
      </c>
      <c r="AF389">
        <f>IF('ALL-Students'!AF392='Master Answer Key'!$B391, 1, 0)</f>
        <v>0</v>
      </c>
      <c r="AG389">
        <f>IF('ALL-Students'!AG392='Master Answer Key'!$B391, 1, 0)</f>
        <v>1</v>
      </c>
      <c r="AH389">
        <f>IF('ALL-Students'!AH392='Master Answer Key'!$B391, 1, 0)</f>
        <v>1</v>
      </c>
      <c r="AI389">
        <f>IF('ALL-Students'!AI392='Master Answer Key'!$B391, 1, 0)</f>
        <v>1</v>
      </c>
      <c r="AJ389">
        <f>IF('ALL-Students'!AJ392='Master Answer Key'!$B391, 1, 0)</f>
        <v>1</v>
      </c>
      <c r="AK389">
        <f>IF('ALL-Students'!AK392='Master Answer Key'!$B391, 1, 0)</f>
        <v>1</v>
      </c>
      <c r="AL389">
        <f>IF('ALL-Students'!AL392='Master Answer Key'!$B391, 1, 0)</f>
        <v>1</v>
      </c>
      <c r="AM389">
        <f>IF('ALL-Students'!AM392='Master Answer Key'!$B391, 1, 0)</f>
        <v>0</v>
      </c>
      <c r="AN389">
        <f>IF('ALL-Students'!AN392='Master Answer Key'!$B391, 1, 0)</f>
        <v>0</v>
      </c>
      <c r="AO389">
        <f>IF('ALL-Students'!AO392='Master Answer Key'!$B391, 1, 0)</f>
        <v>1</v>
      </c>
      <c r="AP389">
        <f>IF('ALL-Students'!AP392='Master Answer Key'!$B391, 1, 0)</f>
        <v>1</v>
      </c>
      <c r="AQ389">
        <f>IF('ALL-Students'!AQ392='Master Answer Key'!$B391, 1, 0)</f>
        <v>1</v>
      </c>
      <c r="AR389">
        <f>IF('ALL-Students'!AR392='Master Answer Key'!$B391, 1, 0)</f>
        <v>0</v>
      </c>
      <c r="AS389">
        <f>IF('ALL-Students'!AS392='Master Answer Key'!$B391, 1, 0)</f>
        <v>1</v>
      </c>
      <c r="AT389">
        <f>IF('ALL-Students'!AT392='Master Answer Key'!$B391, 1, 0)</f>
        <v>1</v>
      </c>
      <c r="AU389">
        <f>IF('ALL-Students'!AU392='Master Answer Key'!$B391, 1, 0)</f>
        <v>1</v>
      </c>
      <c r="AV389">
        <f>IF('ALL-Students'!AV392='Master Answer Key'!$B391, 1, 0)</f>
        <v>0</v>
      </c>
      <c r="AW389">
        <f>IF('ALL-Students'!AW392='Master Answer Key'!$B391, 1, 0)</f>
        <v>0</v>
      </c>
      <c r="AX389">
        <f>IF('ALL-Students'!AX392='Master Answer Key'!$B391, 1, 0)</f>
        <v>1</v>
      </c>
      <c r="AY389">
        <f>IF('ALL-Students'!AY392='Master Answer Key'!$B391, 1, 0)</f>
        <v>0</v>
      </c>
      <c r="AZ389">
        <f>IF('ALL-Students'!AZ392='Master Answer Key'!$B391, 1, 0)</f>
        <v>0</v>
      </c>
      <c r="BA389">
        <f>IF('ALL-Students'!BA392='Master Answer Key'!$B391, 1, 0)</f>
        <v>1</v>
      </c>
      <c r="BB389">
        <f>IF('ALL-Students'!BB392='Master Answer Key'!$B391, 1, 0)</f>
        <v>0</v>
      </c>
      <c r="BC389">
        <f>IF('ALL-Students'!BC392='Master Answer Key'!$B391, 1, 0)</f>
        <v>1</v>
      </c>
      <c r="BD389">
        <f>IF('ALL-Students'!BD392='Master Answer Key'!$B391, 1, 0)</f>
        <v>1</v>
      </c>
      <c r="BE389">
        <f>IF('ALL-Students'!BE392='Master Answer Key'!$B391, 1, 0)</f>
        <v>0</v>
      </c>
      <c r="BF389">
        <f>IF('ALL-Students'!BF392='Master Answer Key'!$B391, 1, 0)</f>
        <v>1</v>
      </c>
      <c r="BG389">
        <f>IF('ALL-Students'!BG392='Master Answer Key'!$B391, 1, 0)</f>
        <v>1</v>
      </c>
      <c r="BH389">
        <f>IF('ALL-Students'!BH392='Master Answer Key'!$B391, 1, 0)</f>
        <v>1</v>
      </c>
      <c r="BI389">
        <f>IF('ALL-Students'!BI392='Master Answer Key'!$B391, 1, 0)</f>
        <v>1</v>
      </c>
      <c r="BJ389">
        <f>IF('ALL-Students'!BJ392='Master Answer Key'!$B391, 1, 0)</f>
        <v>1</v>
      </c>
      <c r="BK389">
        <f>IF('ALL-Students'!BK392='Master Answer Key'!$B391, 1, 0)</f>
        <v>1</v>
      </c>
      <c r="BL389">
        <f>IF('ALL-Students'!BL392='Master Answer Key'!$B391, 1, 0)</f>
        <v>0</v>
      </c>
      <c r="BM389">
        <f>IF('ALL-Students'!BM392='Master Answer Key'!$B391, 1, 0)</f>
        <v>1</v>
      </c>
      <c r="BN389">
        <f>IF('ALL-Students'!BN392='Master Answer Key'!$B391, 1, 0)</f>
        <v>1</v>
      </c>
      <c r="BO389">
        <f>IF('ALL-Students'!BO392='Master Answer Key'!$B391, 1, 0)</f>
        <v>0</v>
      </c>
      <c r="BP389">
        <f>IF('ALL-Students'!BP392='Master Answer Key'!$B391, 1, 0)</f>
        <v>1</v>
      </c>
      <c r="BQ389">
        <f>IF('ALL-Students'!BQ392='Master Answer Key'!$B391, 1, 0)</f>
        <v>1</v>
      </c>
      <c r="BR389">
        <f>IF('ALL-Students'!BR392='Master Answer Key'!$B391, 1, 0)</f>
        <v>1</v>
      </c>
      <c r="BS389">
        <f>IF('ALL-Students'!BS392='Master Answer Key'!$B391, 1, 0)</f>
        <v>1</v>
      </c>
      <c r="BT389">
        <f>IF('ALL-Students'!BT392='Master Answer Key'!$B391, 1, 0)</f>
        <v>0</v>
      </c>
      <c r="BU389">
        <f>IF('ALL-Students'!BU392='Master Answer Key'!$B391, 1, 0)</f>
        <v>1</v>
      </c>
      <c r="BV389">
        <f>IF('ALL-Students'!BV392='Master Answer Key'!$B391, 1, 0)</f>
        <v>1</v>
      </c>
      <c r="BW389">
        <f>IF('ALL-Students'!BW392='Master Answer Key'!$B391, 1, 0)</f>
        <v>1</v>
      </c>
      <c r="BX389">
        <f>IF('ALL-Students'!BX392='Master Answer Key'!$B391, 1, 0)</f>
        <v>1</v>
      </c>
      <c r="BY389">
        <f>IF('ALL-Students'!BY392='Master Answer Key'!$B391, 1, 0)</f>
        <v>1</v>
      </c>
      <c r="BZ389">
        <f>IF('ALL-Students'!BZ392='Master Answer Key'!$B391, 1, 0)</f>
        <v>1</v>
      </c>
      <c r="CA389">
        <f>IF('ALL-Students'!CA392='Master Answer Key'!$B391, 1, 0)</f>
        <v>0</v>
      </c>
      <c r="CB389">
        <f>IF('ALL-Students'!CB392='Master Answer Key'!$B391, 1, 0)</f>
        <v>1</v>
      </c>
      <c r="CC389">
        <f>IF('ALL-Students'!CC392='Master Answer Key'!$B391, 1, 0)</f>
        <v>1</v>
      </c>
    </row>
    <row r="390">
      <c r="A390" s="5" t="s">
        <v>495</v>
      </c>
      <c r="B390">
        <f>IF('ALL-Students'!B393='Master Answer Key'!$B392, 1, 0)</f>
        <v>0</v>
      </c>
      <c r="C390">
        <f>IF('ALL-Students'!C393='Master Answer Key'!$B392, 1, 0)</f>
        <v>0</v>
      </c>
      <c r="D390">
        <f>IF('ALL-Students'!D393='Master Answer Key'!$B392, 1, 0)</f>
        <v>0</v>
      </c>
      <c r="E390">
        <f>IF('ALL-Students'!E393='Master Answer Key'!$B392, 1, 0)</f>
        <v>0</v>
      </c>
      <c r="F390">
        <f>IF('ALL-Students'!F393='Master Answer Key'!$B392, 1, 0)</f>
        <v>0</v>
      </c>
      <c r="G390">
        <f>IF('ALL-Students'!G393='Master Answer Key'!$B392, 1, 0)</f>
        <v>1</v>
      </c>
      <c r="H390">
        <f>IF('ALL-Students'!H393='Master Answer Key'!$B392, 1, 0)</f>
        <v>0</v>
      </c>
      <c r="I390">
        <f>IF('ALL-Students'!I393='Master Answer Key'!$B392, 1, 0)</f>
        <v>0</v>
      </c>
      <c r="J390">
        <f>IF('ALL-Students'!J393='Master Answer Key'!$B392, 1, 0)</f>
        <v>0</v>
      </c>
      <c r="K390">
        <f>IF('ALL-Students'!K393='Master Answer Key'!$B392, 1, 0)</f>
        <v>0</v>
      </c>
      <c r="L390">
        <f>IF('ALL-Students'!L393='Master Answer Key'!$B392, 1, 0)</f>
        <v>0</v>
      </c>
      <c r="M390">
        <f>IF('ALL-Students'!M393='Master Answer Key'!$B392, 1, 0)</f>
        <v>0</v>
      </c>
      <c r="N390">
        <f>IF('ALL-Students'!N393='Master Answer Key'!$B392, 1, 0)</f>
        <v>0</v>
      </c>
      <c r="O390">
        <f>IF('ALL-Students'!O393='Master Answer Key'!$B392, 1, 0)</f>
        <v>0</v>
      </c>
      <c r="P390">
        <f>IF('ALL-Students'!P393='Master Answer Key'!$B392, 1, 0)</f>
        <v>0</v>
      </c>
      <c r="Q390">
        <f>IF('ALL-Students'!Q393='Master Answer Key'!$B392, 1, 0)</f>
        <v>0</v>
      </c>
      <c r="R390">
        <f>IF('ALL-Students'!R393='Master Answer Key'!$B392, 1, 0)</f>
        <v>0</v>
      </c>
      <c r="S390">
        <f>IF('ALL-Students'!S393='Master Answer Key'!$B392, 1, 0)</f>
        <v>0</v>
      </c>
      <c r="T390">
        <f>IF('ALL-Students'!T393='Master Answer Key'!$B392, 1, 0)</f>
        <v>0</v>
      </c>
      <c r="U390">
        <f>IF('ALL-Students'!U393='Master Answer Key'!$B392, 1, 0)</f>
        <v>0</v>
      </c>
      <c r="V390">
        <f>IF('ALL-Students'!V393='Master Answer Key'!$B392, 1, 0)</f>
        <v>0</v>
      </c>
      <c r="W390">
        <f>IF('ALL-Students'!W393='Master Answer Key'!$B392, 1, 0)</f>
        <v>1</v>
      </c>
      <c r="X390">
        <f>IF('ALL-Students'!X393='Master Answer Key'!$B392, 1, 0)</f>
        <v>0</v>
      </c>
      <c r="Y390">
        <f>IF('ALL-Students'!Y393='Master Answer Key'!$B392, 1, 0)</f>
        <v>1</v>
      </c>
      <c r="Z390">
        <f>IF('ALL-Students'!Z393='Master Answer Key'!$B392, 1, 0)</f>
        <v>1</v>
      </c>
      <c r="AA390">
        <f>IF('ALL-Students'!AA393='Master Answer Key'!$B392, 1, 0)</f>
        <v>0</v>
      </c>
      <c r="AB390">
        <f>IF('ALL-Students'!AB393='Master Answer Key'!$B392, 1, 0)</f>
        <v>0</v>
      </c>
      <c r="AC390">
        <f>IF('ALL-Students'!AC393='Master Answer Key'!$B392, 1, 0)</f>
        <v>0</v>
      </c>
      <c r="AD390">
        <f>IF('ALL-Students'!AD393='Master Answer Key'!$B392, 1, 0)</f>
        <v>0</v>
      </c>
      <c r="AE390">
        <f>IF('ALL-Students'!AE393='Master Answer Key'!$B392, 1, 0)</f>
        <v>0</v>
      </c>
      <c r="AF390">
        <f>IF('ALL-Students'!AF393='Master Answer Key'!$B392, 1, 0)</f>
        <v>0</v>
      </c>
      <c r="AG390">
        <f>IF('ALL-Students'!AG393='Master Answer Key'!$B392, 1, 0)</f>
        <v>0</v>
      </c>
      <c r="AH390">
        <f>IF('ALL-Students'!AH393='Master Answer Key'!$B392, 1, 0)</f>
        <v>0</v>
      </c>
      <c r="AI390">
        <f>IF('ALL-Students'!AI393='Master Answer Key'!$B392, 1, 0)</f>
        <v>0</v>
      </c>
      <c r="AJ390">
        <f>IF('ALL-Students'!AJ393='Master Answer Key'!$B392, 1, 0)</f>
        <v>0</v>
      </c>
      <c r="AK390">
        <f>IF('ALL-Students'!AK393='Master Answer Key'!$B392, 1, 0)</f>
        <v>0</v>
      </c>
      <c r="AL390">
        <f>IF('ALL-Students'!AL393='Master Answer Key'!$B392, 1, 0)</f>
        <v>0</v>
      </c>
      <c r="AM390">
        <f>IF('ALL-Students'!AM393='Master Answer Key'!$B392, 1, 0)</f>
        <v>0</v>
      </c>
      <c r="AN390">
        <f>IF('ALL-Students'!AN393='Master Answer Key'!$B392, 1, 0)</f>
        <v>1</v>
      </c>
      <c r="AO390">
        <f>IF('ALL-Students'!AO393='Master Answer Key'!$B392, 1, 0)</f>
        <v>0</v>
      </c>
      <c r="AP390">
        <f>IF('ALL-Students'!AP393='Master Answer Key'!$B392, 1, 0)</f>
        <v>0</v>
      </c>
      <c r="AQ390">
        <f>IF('ALL-Students'!AQ393='Master Answer Key'!$B392, 1, 0)</f>
        <v>0</v>
      </c>
      <c r="AR390">
        <f>IF('ALL-Students'!AR393='Master Answer Key'!$B392, 1, 0)</f>
        <v>0</v>
      </c>
      <c r="AS390">
        <f>IF('ALL-Students'!AS393='Master Answer Key'!$B392, 1, 0)</f>
        <v>0</v>
      </c>
      <c r="AT390">
        <f>IF('ALL-Students'!AT393='Master Answer Key'!$B392, 1, 0)</f>
        <v>0</v>
      </c>
      <c r="AU390">
        <f>IF('ALL-Students'!AU393='Master Answer Key'!$B392, 1, 0)</f>
        <v>0</v>
      </c>
      <c r="AV390">
        <f>IF('ALL-Students'!AV393='Master Answer Key'!$B392, 1, 0)</f>
        <v>1</v>
      </c>
      <c r="AW390">
        <f>IF('ALL-Students'!AW393='Master Answer Key'!$B392, 1, 0)</f>
        <v>0</v>
      </c>
      <c r="AX390">
        <f>IF('ALL-Students'!AX393='Master Answer Key'!$B392, 1, 0)</f>
        <v>0</v>
      </c>
      <c r="AY390">
        <f>IF('ALL-Students'!AY393='Master Answer Key'!$B392, 1, 0)</f>
        <v>0</v>
      </c>
      <c r="AZ390">
        <f>IF('ALL-Students'!AZ393='Master Answer Key'!$B392, 1, 0)</f>
        <v>0</v>
      </c>
      <c r="BA390">
        <f>IF('ALL-Students'!BA393='Master Answer Key'!$B392, 1, 0)</f>
        <v>0</v>
      </c>
      <c r="BB390">
        <f>IF('ALL-Students'!BB393='Master Answer Key'!$B392, 1, 0)</f>
        <v>0</v>
      </c>
      <c r="BC390">
        <f>IF('ALL-Students'!BC393='Master Answer Key'!$B392, 1, 0)</f>
        <v>0</v>
      </c>
      <c r="BD390">
        <f>IF('ALL-Students'!BD393='Master Answer Key'!$B392, 1, 0)</f>
        <v>0</v>
      </c>
      <c r="BE390">
        <f>IF('ALL-Students'!BE393='Master Answer Key'!$B392, 1, 0)</f>
        <v>0</v>
      </c>
      <c r="BF390">
        <f>IF('ALL-Students'!BF393='Master Answer Key'!$B392, 1, 0)</f>
        <v>0</v>
      </c>
      <c r="BG390">
        <f>IF('ALL-Students'!BG393='Master Answer Key'!$B392, 1, 0)</f>
        <v>0</v>
      </c>
      <c r="BH390">
        <f>IF('ALL-Students'!BH393='Master Answer Key'!$B392, 1, 0)</f>
        <v>0</v>
      </c>
      <c r="BI390">
        <f>IF('ALL-Students'!BI393='Master Answer Key'!$B392, 1, 0)</f>
        <v>0</v>
      </c>
      <c r="BJ390">
        <f>IF('ALL-Students'!BJ393='Master Answer Key'!$B392, 1, 0)</f>
        <v>0</v>
      </c>
      <c r="BK390">
        <f>IF('ALL-Students'!BK393='Master Answer Key'!$B392, 1, 0)</f>
        <v>0</v>
      </c>
      <c r="BL390">
        <f>IF('ALL-Students'!BL393='Master Answer Key'!$B392, 1, 0)</f>
        <v>0</v>
      </c>
      <c r="BM390">
        <f>IF('ALL-Students'!BM393='Master Answer Key'!$B392, 1, 0)</f>
        <v>0</v>
      </c>
      <c r="BN390">
        <f>IF('ALL-Students'!BN393='Master Answer Key'!$B392, 1, 0)</f>
        <v>0</v>
      </c>
      <c r="BO390">
        <f>IF('ALL-Students'!BO393='Master Answer Key'!$B392, 1, 0)</f>
        <v>0</v>
      </c>
      <c r="BP390">
        <f>IF('ALL-Students'!BP393='Master Answer Key'!$B392, 1, 0)</f>
        <v>0</v>
      </c>
      <c r="BQ390">
        <f>IF('ALL-Students'!BQ393='Master Answer Key'!$B392, 1, 0)</f>
        <v>0</v>
      </c>
      <c r="BR390">
        <f>IF('ALL-Students'!BR393='Master Answer Key'!$B392, 1, 0)</f>
        <v>0</v>
      </c>
      <c r="BS390">
        <f>IF('ALL-Students'!BS393='Master Answer Key'!$B392, 1, 0)</f>
        <v>0</v>
      </c>
      <c r="BT390">
        <f>IF('ALL-Students'!BT393='Master Answer Key'!$B392, 1, 0)</f>
        <v>0</v>
      </c>
      <c r="BU390">
        <f>IF('ALL-Students'!BU393='Master Answer Key'!$B392, 1, 0)</f>
        <v>0</v>
      </c>
      <c r="BV390">
        <f>IF('ALL-Students'!BV393='Master Answer Key'!$B392, 1, 0)</f>
        <v>0</v>
      </c>
      <c r="BW390">
        <f>IF('ALL-Students'!BW393='Master Answer Key'!$B392, 1, 0)</f>
        <v>0</v>
      </c>
      <c r="BX390">
        <f>IF('ALL-Students'!BX393='Master Answer Key'!$B392, 1, 0)</f>
        <v>0</v>
      </c>
      <c r="BY390">
        <f>IF('ALL-Students'!BY393='Master Answer Key'!$B392, 1, 0)</f>
        <v>0</v>
      </c>
      <c r="BZ390">
        <f>IF('ALL-Students'!BZ393='Master Answer Key'!$B392, 1, 0)</f>
        <v>0</v>
      </c>
      <c r="CA390">
        <f>IF('ALL-Students'!CA393='Master Answer Key'!$B392, 1, 0)</f>
        <v>0</v>
      </c>
      <c r="CB390">
        <f>IF('ALL-Students'!CB393='Master Answer Key'!$B392, 1, 0)</f>
        <v>0</v>
      </c>
      <c r="CC390">
        <f>IF('ALL-Students'!CC393='Master Answer Key'!$B392, 1, 0)</f>
        <v>0</v>
      </c>
    </row>
    <row r="391">
      <c r="A391" s="5" t="s">
        <v>496</v>
      </c>
      <c r="B391">
        <f>IF('ALL-Students'!B394='Master Answer Key'!$B393, 1, 0)</f>
        <v>0</v>
      </c>
      <c r="C391">
        <f>IF('ALL-Students'!C394='Master Answer Key'!$B393, 1, 0)</f>
        <v>1</v>
      </c>
      <c r="D391">
        <f>IF('ALL-Students'!D394='Master Answer Key'!$B393, 1, 0)</f>
        <v>1</v>
      </c>
      <c r="E391">
        <f>IF('ALL-Students'!E394='Master Answer Key'!$B393, 1, 0)</f>
        <v>1</v>
      </c>
      <c r="F391">
        <f>IF('ALL-Students'!F394='Master Answer Key'!$B393, 1, 0)</f>
        <v>1</v>
      </c>
      <c r="G391">
        <f>IF('ALL-Students'!G394='Master Answer Key'!$B393, 1, 0)</f>
        <v>0</v>
      </c>
      <c r="H391">
        <f>IF('ALL-Students'!H394='Master Answer Key'!$B393, 1, 0)</f>
        <v>1</v>
      </c>
      <c r="I391">
        <f>IF('ALL-Students'!I394='Master Answer Key'!$B393, 1, 0)</f>
        <v>1</v>
      </c>
      <c r="J391">
        <f>IF('ALL-Students'!J394='Master Answer Key'!$B393, 1, 0)</f>
        <v>1</v>
      </c>
      <c r="K391">
        <f>IF('ALL-Students'!K394='Master Answer Key'!$B393, 1, 0)</f>
        <v>1</v>
      </c>
      <c r="L391">
        <f>IF('ALL-Students'!L394='Master Answer Key'!$B393, 1, 0)</f>
        <v>1</v>
      </c>
      <c r="M391">
        <f>IF('ALL-Students'!M394='Master Answer Key'!$B393, 1, 0)</f>
        <v>0</v>
      </c>
      <c r="N391">
        <f>IF('ALL-Students'!N394='Master Answer Key'!$B393, 1, 0)</f>
        <v>1</v>
      </c>
      <c r="O391">
        <f>IF('ALL-Students'!O394='Master Answer Key'!$B393, 1, 0)</f>
        <v>1</v>
      </c>
      <c r="P391">
        <f>IF('ALL-Students'!P394='Master Answer Key'!$B393, 1, 0)</f>
        <v>1</v>
      </c>
      <c r="Q391">
        <f>IF('ALL-Students'!Q394='Master Answer Key'!$B393, 1, 0)</f>
        <v>1</v>
      </c>
      <c r="R391">
        <f>IF('ALL-Students'!R394='Master Answer Key'!$B393, 1, 0)</f>
        <v>1</v>
      </c>
      <c r="S391">
        <f>IF('ALL-Students'!S394='Master Answer Key'!$B393, 1, 0)</f>
        <v>1</v>
      </c>
      <c r="T391">
        <f>IF('ALL-Students'!T394='Master Answer Key'!$B393, 1, 0)</f>
        <v>1</v>
      </c>
      <c r="U391">
        <f>IF('ALL-Students'!U394='Master Answer Key'!$B393, 1, 0)</f>
        <v>1</v>
      </c>
      <c r="V391">
        <f>IF('ALL-Students'!V394='Master Answer Key'!$B393, 1, 0)</f>
        <v>1</v>
      </c>
      <c r="W391">
        <f>IF('ALL-Students'!W394='Master Answer Key'!$B393, 1, 0)</f>
        <v>0</v>
      </c>
      <c r="X391">
        <f>IF('ALL-Students'!X394='Master Answer Key'!$B393, 1, 0)</f>
        <v>1</v>
      </c>
      <c r="Y391">
        <f>IF('ALL-Students'!Y394='Master Answer Key'!$B393, 1, 0)</f>
        <v>0</v>
      </c>
      <c r="Z391">
        <f>IF('ALL-Students'!Z394='Master Answer Key'!$B393, 1, 0)</f>
        <v>0</v>
      </c>
      <c r="AA391">
        <f>IF('ALL-Students'!AA394='Master Answer Key'!$B393, 1, 0)</f>
        <v>1</v>
      </c>
      <c r="AB391">
        <f>IF('ALL-Students'!AB394='Master Answer Key'!$B393, 1, 0)</f>
        <v>1</v>
      </c>
      <c r="AC391">
        <f>IF('ALL-Students'!AC394='Master Answer Key'!$B393, 1, 0)</f>
        <v>0</v>
      </c>
      <c r="AD391">
        <f>IF('ALL-Students'!AD394='Master Answer Key'!$B393, 1, 0)</f>
        <v>1</v>
      </c>
      <c r="AE391">
        <f>IF('ALL-Students'!AE394='Master Answer Key'!$B393, 1, 0)</f>
        <v>1</v>
      </c>
      <c r="AF391">
        <f>IF('ALL-Students'!AF394='Master Answer Key'!$B393, 1, 0)</f>
        <v>1</v>
      </c>
      <c r="AG391">
        <f>IF('ALL-Students'!AG394='Master Answer Key'!$B393, 1, 0)</f>
        <v>1</v>
      </c>
      <c r="AH391">
        <f>IF('ALL-Students'!AH394='Master Answer Key'!$B393, 1, 0)</f>
        <v>1</v>
      </c>
      <c r="AI391">
        <f>IF('ALL-Students'!AI394='Master Answer Key'!$B393, 1, 0)</f>
        <v>1</v>
      </c>
      <c r="AJ391">
        <f>IF('ALL-Students'!AJ394='Master Answer Key'!$B393, 1, 0)</f>
        <v>1</v>
      </c>
      <c r="AK391">
        <f>IF('ALL-Students'!AK394='Master Answer Key'!$B393, 1, 0)</f>
        <v>0</v>
      </c>
      <c r="AL391">
        <f>IF('ALL-Students'!AL394='Master Answer Key'!$B393, 1, 0)</f>
        <v>1</v>
      </c>
      <c r="AM391">
        <f>IF('ALL-Students'!AM394='Master Answer Key'!$B393, 1, 0)</f>
        <v>1</v>
      </c>
      <c r="AN391">
        <f>IF('ALL-Students'!AN394='Master Answer Key'!$B393, 1, 0)</f>
        <v>0</v>
      </c>
      <c r="AO391">
        <f>IF('ALL-Students'!AO394='Master Answer Key'!$B393, 1, 0)</f>
        <v>1</v>
      </c>
      <c r="AP391">
        <f>IF('ALL-Students'!AP394='Master Answer Key'!$B393, 1, 0)</f>
        <v>1</v>
      </c>
      <c r="AQ391">
        <f>IF('ALL-Students'!AQ394='Master Answer Key'!$B393, 1, 0)</f>
        <v>1</v>
      </c>
      <c r="AR391">
        <f>IF('ALL-Students'!AR394='Master Answer Key'!$B393, 1, 0)</f>
        <v>1</v>
      </c>
      <c r="AS391">
        <f>IF('ALL-Students'!AS394='Master Answer Key'!$B393, 1, 0)</f>
        <v>1</v>
      </c>
      <c r="AT391">
        <f>IF('ALL-Students'!AT394='Master Answer Key'!$B393, 1, 0)</f>
        <v>1</v>
      </c>
      <c r="AU391">
        <f>IF('ALL-Students'!AU394='Master Answer Key'!$B393, 1, 0)</f>
        <v>1</v>
      </c>
      <c r="AV391">
        <f>IF('ALL-Students'!AV394='Master Answer Key'!$B393, 1, 0)</f>
        <v>0</v>
      </c>
      <c r="AW391">
        <f>IF('ALL-Students'!AW394='Master Answer Key'!$B393, 1, 0)</f>
        <v>1</v>
      </c>
      <c r="AX391">
        <f>IF('ALL-Students'!AX394='Master Answer Key'!$B393, 1, 0)</f>
        <v>1</v>
      </c>
      <c r="AY391">
        <f>IF('ALL-Students'!AY394='Master Answer Key'!$B393, 1, 0)</f>
        <v>1</v>
      </c>
      <c r="AZ391">
        <f>IF('ALL-Students'!AZ394='Master Answer Key'!$B393, 1, 0)</f>
        <v>1</v>
      </c>
      <c r="BA391">
        <f>IF('ALL-Students'!BA394='Master Answer Key'!$B393, 1, 0)</f>
        <v>1</v>
      </c>
      <c r="BB391">
        <f>IF('ALL-Students'!BB394='Master Answer Key'!$B393, 1, 0)</f>
        <v>1</v>
      </c>
      <c r="BC391">
        <f>IF('ALL-Students'!BC394='Master Answer Key'!$B393, 1, 0)</f>
        <v>1</v>
      </c>
      <c r="BD391">
        <f>IF('ALL-Students'!BD394='Master Answer Key'!$B393, 1, 0)</f>
        <v>1</v>
      </c>
      <c r="BE391">
        <f>IF('ALL-Students'!BE394='Master Answer Key'!$B393, 1, 0)</f>
        <v>1</v>
      </c>
      <c r="BF391">
        <f>IF('ALL-Students'!BF394='Master Answer Key'!$B393, 1, 0)</f>
        <v>1</v>
      </c>
      <c r="BG391">
        <f>IF('ALL-Students'!BG394='Master Answer Key'!$B393, 1, 0)</f>
        <v>1</v>
      </c>
      <c r="BH391">
        <f>IF('ALL-Students'!BH394='Master Answer Key'!$B393, 1, 0)</f>
        <v>1</v>
      </c>
      <c r="BI391">
        <f>IF('ALL-Students'!BI394='Master Answer Key'!$B393, 1, 0)</f>
        <v>1</v>
      </c>
      <c r="BJ391">
        <f>IF('ALL-Students'!BJ394='Master Answer Key'!$B393, 1, 0)</f>
        <v>1</v>
      </c>
      <c r="BK391">
        <f>IF('ALL-Students'!BK394='Master Answer Key'!$B393, 1, 0)</f>
        <v>1</v>
      </c>
      <c r="BL391">
        <f>IF('ALL-Students'!BL394='Master Answer Key'!$B393, 1, 0)</f>
        <v>1</v>
      </c>
      <c r="BM391">
        <f>IF('ALL-Students'!BM394='Master Answer Key'!$B393, 1, 0)</f>
        <v>1</v>
      </c>
      <c r="BN391">
        <f>IF('ALL-Students'!BN394='Master Answer Key'!$B393, 1, 0)</f>
        <v>1</v>
      </c>
      <c r="BO391">
        <f>IF('ALL-Students'!BO394='Master Answer Key'!$B393, 1, 0)</f>
        <v>1</v>
      </c>
      <c r="BP391">
        <f>IF('ALL-Students'!BP394='Master Answer Key'!$B393, 1, 0)</f>
        <v>1</v>
      </c>
      <c r="BQ391">
        <f>IF('ALL-Students'!BQ394='Master Answer Key'!$B393, 1, 0)</f>
        <v>1</v>
      </c>
      <c r="BR391">
        <f>IF('ALL-Students'!BR394='Master Answer Key'!$B393, 1, 0)</f>
        <v>1</v>
      </c>
      <c r="BS391">
        <f>IF('ALL-Students'!BS394='Master Answer Key'!$B393, 1, 0)</f>
        <v>1</v>
      </c>
      <c r="BT391">
        <f>IF('ALL-Students'!BT394='Master Answer Key'!$B393, 1, 0)</f>
        <v>1</v>
      </c>
      <c r="BU391">
        <f>IF('ALL-Students'!BU394='Master Answer Key'!$B393, 1, 0)</f>
        <v>1</v>
      </c>
      <c r="BV391">
        <f>IF('ALL-Students'!BV394='Master Answer Key'!$B393, 1, 0)</f>
        <v>1</v>
      </c>
      <c r="BW391">
        <f>IF('ALL-Students'!BW394='Master Answer Key'!$B393, 1, 0)</f>
        <v>1</v>
      </c>
      <c r="BX391">
        <f>IF('ALL-Students'!BX394='Master Answer Key'!$B393, 1, 0)</f>
        <v>1</v>
      </c>
      <c r="BY391">
        <f>IF('ALL-Students'!BY394='Master Answer Key'!$B393, 1, 0)</f>
        <v>1</v>
      </c>
      <c r="BZ391">
        <f>IF('ALL-Students'!BZ394='Master Answer Key'!$B393, 1, 0)</f>
        <v>1</v>
      </c>
      <c r="CA391">
        <f>IF('ALL-Students'!CA394='Master Answer Key'!$B393, 1, 0)</f>
        <v>1</v>
      </c>
      <c r="CB391">
        <f>IF('ALL-Students'!CB394='Master Answer Key'!$B393, 1, 0)</f>
        <v>1</v>
      </c>
      <c r="CC391">
        <f>IF('ALL-Students'!CC394='Master Answer Key'!$B393, 1, 0)</f>
        <v>1</v>
      </c>
    </row>
    <row r="392">
      <c r="A392" s="5" t="s">
        <v>497</v>
      </c>
      <c r="B392">
        <f>IF('ALL-Students'!B395='Master Answer Key'!$B394, 1, 0)</f>
        <v>1</v>
      </c>
      <c r="C392">
        <f>IF('ALL-Students'!C395='Master Answer Key'!$B394, 1, 0)</f>
        <v>1</v>
      </c>
      <c r="D392">
        <f>IF('ALL-Students'!D395='Master Answer Key'!$B394, 1, 0)</f>
        <v>1</v>
      </c>
      <c r="E392">
        <f>IF('ALL-Students'!E395='Master Answer Key'!$B394, 1, 0)</f>
        <v>1</v>
      </c>
      <c r="F392">
        <f>IF('ALL-Students'!F395='Master Answer Key'!$B394, 1, 0)</f>
        <v>1</v>
      </c>
      <c r="G392">
        <f>IF('ALL-Students'!G395='Master Answer Key'!$B394, 1, 0)</f>
        <v>0</v>
      </c>
      <c r="H392">
        <f>IF('ALL-Students'!H395='Master Answer Key'!$B394, 1, 0)</f>
        <v>1</v>
      </c>
      <c r="I392">
        <f>IF('ALL-Students'!I395='Master Answer Key'!$B394, 1, 0)</f>
        <v>1</v>
      </c>
      <c r="J392">
        <f>IF('ALL-Students'!J395='Master Answer Key'!$B394, 1, 0)</f>
        <v>1</v>
      </c>
      <c r="K392">
        <f>IF('ALL-Students'!K395='Master Answer Key'!$B394, 1, 0)</f>
        <v>0</v>
      </c>
      <c r="L392">
        <f>IF('ALL-Students'!L395='Master Answer Key'!$B394, 1, 0)</f>
        <v>1</v>
      </c>
      <c r="M392">
        <f>IF('ALL-Students'!M395='Master Answer Key'!$B394, 1, 0)</f>
        <v>0</v>
      </c>
      <c r="N392">
        <f>IF('ALL-Students'!N395='Master Answer Key'!$B394, 1, 0)</f>
        <v>1</v>
      </c>
      <c r="O392">
        <f>IF('ALL-Students'!O395='Master Answer Key'!$B394, 1, 0)</f>
        <v>1</v>
      </c>
      <c r="P392">
        <f>IF('ALL-Students'!P395='Master Answer Key'!$B394, 1, 0)</f>
        <v>1</v>
      </c>
      <c r="Q392">
        <f>IF('ALL-Students'!Q395='Master Answer Key'!$B394, 1, 0)</f>
        <v>1</v>
      </c>
      <c r="R392">
        <f>IF('ALL-Students'!R395='Master Answer Key'!$B394, 1, 0)</f>
        <v>1</v>
      </c>
      <c r="S392">
        <f>IF('ALL-Students'!S395='Master Answer Key'!$B394, 1, 0)</f>
        <v>1</v>
      </c>
      <c r="T392">
        <f>IF('ALL-Students'!T395='Master Answer Key'!$B394, 1, 0)</f>
        <v>1</v>
      </c>
      <c r="U392">
        <f>IF('ALL-Students'!U395='Master Answer Key'!$B394, 1, 0)</f>
        <v>1</v>
      </c>
      <c r="V392">
        <f>IF('ALL-Students'!V395='Master Answer Key'!$B394, 1, 0)</f>
        <v>1</v>
      </c>
      <c r="W392">
        <f>IF('ALL-Students'!W395='Master Answer Key'!$B394, 1, 0)</f>
        <v>0</v>
      </c>
      <c r="X392">
        <f>IF('ALL-Students'!X395='Master Answer Key'!$B394, 1, 0)</f>
        <v>1</v>
      </c>
      <c r="Y392">
        <f>IF('ALL-Students'!Y395='Master Answer Key'!$B394, 1, 0)</f>
        <v>0</v>
      </c>
      <c r="Z392">
        <f>IF('ALL-Students'!Z395='Master Answer Key'!$B394, 1, 0)</f>
        <v>0</v>
      </c>
      <c r="AA392">
        <f>IF('ALL-Students'!AA395='Master Answer Key'!$B394, 1, 0)</f>
        <v>1</v>
      </c>
      <c r="AB392">
        <f>IF('ALL-Students'!AB395='Master Answer Key'!$B394, 1, 0)</f>
        <v>1</v>
      </c>
      <c r="AC392">
        <f>IF('ALL-Students'!AC395='Master Answer Key'!$B394, 1, 0)</f>
        <v>1</v>
      </c>
      <c r="AD392">
        <f>IF('ALL-Students'!AD395='Master Answer Key'!$B394, 1, 0)</f>
        <v>1</v>
      </c>
      <c r="AE392">
        <f>IF('ALL-Students'!AE395='Master Answer Key'!$B394, 1, 0)</f>
        <v>1</v>
      </c>
      <c r="AF392">
        <f>IF('ALL-Students'!AF395='Master Answer Key'!$B394, 1, 0)</f>
        <v>1</v>
      </c>
      <c r="AG392">
        <f>IF('ALL-Students'!AG395='Master Answer Key'!$B394, 1, 0)</f>
        <v>1</v>
      </c>
      <c r="AH392">
        <f>IF('ALL-Students'!AH395='Master Answer Key'!$B394, 1, 0)</f>
        <v>1</v>
      </c>
      <c r="AI392">
        <f>IF('ALL-Students'!AI395='Master Answer Key'!$B394, 1, 0)</f>
        <v>1</v>
      </c>
      <c r="AJ392">
        <f>IF('ALL-Students'!AJ395='Master Answer Key'!$B394, 1, 0)</f>
        <v>1</v>
      </c>
      <c r="AK392">
        <f>IF('ALL-Students'!AK395='Master Answer Key'!$B394, 1, 0)</f>
        <v>0</v>
      </c>
      <c r="AL392">
        <f>IF('ALL-Students'!AL395='Master Answer Key'!$B394, 1, 0)</f>
        <v>1</v>
      </c>
      <c r="AM392">
        <f>IF('ALL-Students'!AM395='Master Answer Key'!$B394, 1, 0)</f>
        <v>1</v>
      </c>
      <c r="AN392">
        <f>IF('ALL-Students'!AN395='Master Answer Key'!$B394, 1, 0)</f>
        <v>0</v>
      </c>
      <c r="AO392">
        <f>IF('ALL-Students'!AO395='Master Answer Key'!$B394, 1, 0)</f>
        <v>0</v>
      </c>
      <c r="AP392">
        <f>IF('ALL-Students'!AP395='Master Answer Key'!$B394, 1, 0)</f>
        <v>1</v>
      </c>
      <c r="AQ392">
        <f>IF('ALL-Students'!AQ395='Master Answer Key'!$B394, 1, 0)</f>
        <v>1</v>
      </c>
      <c r="AR392">
        <f>IF('ALL-Students'!AR395='Master Answer Key'!$B394, 1, 0)</f>
        <v>0</v>
      </c>
      <c r="AS392">
        <f>IF('ALL-Students'!AS395='Master Answer Key'!$B394, 1, 0)</f>
        <v>1</v>
      </c>
      <c r="AT392">
        <f>IF('ALL-Students'!AT395='Master Answer Key'!$B394, 1, 0)</f>
        <v>1</v>
      </c>
      <c r="AU392">
        <f>IF('ALL-Students'!AU395='Master Answer Key'!$B394, 1, 0)</f>
        <v>1</v>
      </c>
      <c r="AV392">
        <f>IF('ALL-Students'!AV395='Master Answer Key'!$B394, 1, 0)</f>
        <v>0</v>
      </c>
      <c r="AW392">
        <f>IF('ALL-Students'!AW395='Master Answer Key'!$B394, 1, 0)</f>
        <v>1</v>
      </c>
      <c r="AX392">
        <f>IF('ALL-Students'!AX395='Master Answer Key'!$B394, 1, 0)</f>
        <v>1</v>
      </c>
      <c r="AY392">
        <f>IF('ALL-Students'!AY395='Master Answer Key'!$B394, 1, 0)</f>
        <v>1</v>
      </c>
      <c r="AZ392">
        <f>IF('ALL-Students'!AZ395='Master Answer Key'!$B394, 1, 0)</f>
        <v>1</v>
      </c>
      <c r="BA392">
        <f>IF('ALL-Students'!BA395='Master Answer Key'!$B394, 1, 0)</f>
        <v>0</v>
      </c>
      <c r="BB392">
        <f>IF('ALL-Students'!BB395='Master Answer Key'!$B394, 1, 0)</f>
        <v>1</v>
      </c>
      <c r="BC392">
        <f>IF('ALL-Students'!BC395='Master Answer Key'!$B394, 1, 0)</f>
        <v>1</v>
      </c>
      <c r="BD392">
        <f>IF('ALL-Students'!BD395='Master Answer Key'!$B394, 1, 0)</f>
        <v>1</v>
      </c>
      <c r="BE392">
        <f>IF('ALL-Students'!BE395='Master Answer Key'!$B394, 1, 0)</f>
        <v>1</v>
      </c>
      <c r="BF392">
        <f>IF('ALL-Students'!BF395='Master Answer Key'!$B394, 1, 0)</f>
        <v>1</v>
      </c>
      <c r="BG392">
        <f>IF('ALL-Students'!BG395='Master Answer Key'!$B394, 1, 0)</f>
        <v>1</v>
      </c>
      <c r="BH392">
        <f>IF('ALL-Students'!BH395='Master Answer Key'!$B394, 1, 0)</f>
        <v>1</v>
      </c>
      <c r="BI392">
        <f>IF('ALL-Students'!BI395='Master Answer Key'!$B394, 1, 0)</f>
        <v>1</v>
      </c>
      <c r="BJ392">
        <f>IF('ALL-Students'!BJ395='Master Answer Key'!$B394, 1, 0)</f>
        <v>1</v>
      </c>
      <c r="BK392">
        <f>IF('ALL-Students'!BK395='Master Answer Key'!$B394, 1, 0)</f>
        <v>0</v>
      </c>
      <c r="BL392">
        <f>IF('ALL-Students'!BL395='Master Answer Key'!$B394, 1, 0)</f>
        <v>1</v>
      </c>
      <c r="BM392">
        <f>IF('ALL-Students'!BM395='Master Answer Key'!$B394, 1, 0)</f>
        <v>1</v>
      </c>
      <c r="BN392">
        <f>IF('ALL-Students'!BN395='Master Answer Key'!$B394, 1, 0)</f>
        <v>1</v>
      </c>
      <c r="BO392">
        <f>IF('ALL-Students'!BO395='Master Answer Key'!$B394, 1, 0)</f>
        <v>1</v>
      </c>
      <c r="BP392">
        <f>IF('ALL-Students'!BP395='Master Answer Key'!$B394, 1, 0)</f>
        <v>1</v>
      </c>
      <c r="BQ392">
        <f>IF('ALL-Students'!BQ395='Master Answer Key'!$B394, 1, 0)</f>
        <v>1</v>
      </c>
      <c r="BR392">
        <f>IF('ALL-Students'!BR395='Master Answer Key'!$B394, 1, 0)</f>
        <v>1</v>
      </c>
      <c r="BS392">
        <f>IF('ALL-Students'!BS395='Master Answer Key'!$B394, 1, 0)</f>
        <v>1</v>
      </c>
      <c r="BT392">
        <f>IF('ALL-Students'!BT395='Master Answer Key'!$B394, 1, 0)</f>
        <v>1</v>
      </c>
      <c r="BU392">
        <f>IF('ALL-Students'!BU395='Master Answer Key'!$B394, 1, 0)</f>
        <v>1</v>
      </c>
      <c r="BV392">
        <f>IF('ALL-Students'!BV395='Master Answer Key'!$B394, 1, 0)</f>
        <v>1</v>
      </c>
      <c r="BW392">
        <f>IF('ALL-Students'!BW395='Master Answer Key'!$B394, 1, 0)</f>
        <v>1</v>
      </c>
      <c r="BX392">
        <f>IF('ALL-Students'!BX395='Master Answer Key'!$B394, 1, 0)</f>
        <v>1</v>
      </c>
      <c r="BY392">
        <f>IF('ALL-Students'!BY395='Master Answer Key'!$B394, 1, 0)</f>
        <v>1</v>
      </c>
      <c r="BZ392">
        <f>IF('ALL-Students'!BZ395='Master Answer Key'!$B394, 1, 0)</f>
        <v>1</v>
      </c>
      <c r="CA392">
        <f>IF('ALL-Students'!CA395='Master Answer Key'!$B394, 1, 0)</f>
        <v>1</v>
      </c>
      <c r="CB392">
        <f>IF('ALL-Students'!CB395='Master Answer Key'!$B394, 1, 0)</f>
        <v>1</v>
      </c>
      <c r="CC392">
        <f>IF('ALL-Students'!CC395='Master Answer Key'!$B394, 1, 0)</f>
        <v>1</v>
      </c>
    </row>
    <row r="393">
      <c r="A393" s="5"/>
    </row>
    <row r="394">
      <c r="A394" s="5"/>
    </row>
    <row r="395">
      <c r="A395" s="5"/>
    </row>
    <row r="396">
      <c r="A396" s="5"/>
    </row>
    <row r="397">
      <c r="A397" s="5"/>
    </row>
    <row r="398">
      <c r="A398" s="5"/>
    </row>
    <row r="399">
      <c r="A399" s="5"/>
    </row>
    <row r="400">
      <c r="A400" s="5"/>
    </row>
    <row r="401">
      <c r="A401" s="5"/>
    </row>
    <row r="402">
      <c r="A402" s="5"/>
    </row>
    <row r="403">
      <c r="A403" s="5"/>
    </row>
    <row r="404">
      <c r="A404" s="5"/>
    </row>
    <row r="405">
      <c r="A405" s="5"/>
    </row>
    <row r="406">
      <c r="A406" s="5"/>
    </row>
    <row r="407">
      <c r="A407" s="5"/>
    </row>
    <row r="408">
      <c r="A408" s="5"/>
    </row>
    <row r="409">
      <c r="A409" s="5"/>
    </row>
    <row r="410">
      <c r="A410" s="5"/>
    </row>
    <row r="411">
      <c r="A411" s="5"/>
    </row>
    <row r="412">
      <c r="A412" s="5"/>
    </row>
    <row r="413">
      <c r="A413" s="5"/>
    </row>
    <row r="414">
      <c r="A414" s="5"/>
    </row>
    <row r="415">
      <c r="A415" s="5"/>
    </row>
    <row r="416">
      <c r="A416" s="5"/>
    </row>
    <row r="417">
      <c r="A417" s="5"/>
    </row>
    <row r="418">
      <c r="A418" s="5"/>
    </row>
    <row r="419">
      <c r="A419" s="5"/>
    </row>
    <row r="420">
      <c r="A420" s="5"/>
    </row>
    <row r="421">
      <c r="A421" s="5"/>
    </row>
    <row r="422">
      <c r="A422" s="5"/>
    </row>
    <row r="423">
      <c r="A423" s="5"/>
    </row>
    <row r="424">
      <c r="A424" s="5"/>
    </row>
    <row r="425">
      <c r="A425" s="5"/>
    </row>
    <row r="426">
      <c r="A426" s="5"/>
    </row>
    <row r="427">
      <c r="A427" s="5"/>
    </row>
    <row r="428">
      <c r="A428" s="5"/>
    </row>
    <row r="429">
      <c r="A429" s="5"/>
    </row>
    <row r="430">
      <c r="A430" s="5"/>
    </row>
    <row r="431">
      <c r="A431" s="5"/>
    </row>
    <row r="432">
      <c r="A432" s="5"/>
    </row>
    <row r="433">
      <c r="A433" s="5"/>
    </row>
    <row r="434">
      <c r="A434" s="5"/>
    </row>
    <row r="435">
      <c r="A435" s="5"/>
    </row>
    <row r="436">
      <c r="A436" s="5"/>
    </row>
    <row r="437">
      <c r="A437" s="5"/>
    </row>
    <row r="438">
      <c r="A438" s="5"/>
    </row>
    <row r="439">
      <c r="A439" s="5"/>
    </row>
    <row r="440">
      <c r="A440" s="5"/>
    </row>
    <row r="441">
      <c r="A441" s="5"/>
    </row>
    <row r="442">
      <c r="A442" s="5"/>
    </row>
    <row r="443">
      <c r="A443" s="5"/>
    </row>
    <row r="444">
      <c r="A444" s="5"/>
    </row>
    <row r="445">
      <c r="A445" s="5"/>
    </row>
    <row r="446">
      <c r="A446" s="5"/>
    </row>
    <row r="447">
      <c r="A447" s="5"/>
    </row>
    <row r="448">
      <c r="A448" s="5"/>
    </row>
    <row r="449">
      <c r="A449" s="5"/>
    </row>
    <row r="450">
      <c r="A450" s="5"/>
    </row>
    <row r="451">
      <c r="A451" s="5"/>
    </row>
    <row r="452">
      <c r="A452" s="5"/>
    </row>
    <row r="453">
      <c r="A453" s="5"/>
    </row>
    <row r="454">
      <c r="A454" s="5"/>
    </row>
    <row r="455">
      <c r="A455" s="5"/>
    </row>
    <row r="456">
      <c r="A456" s="5"/>
    </row>
    <row r="457">
      <c r="A457" s="5"/>
    </row>
    <row r="458">
      <c r="A458" s="5"/>
    </row>
    <row r="459">
      <c r="A459" s="5"/>
    </row>
    <row r="460">
      <c r="A460" s="5"/>
    </row>
    <row r="461">
      <c r="A461" s="5"/>
    </row>
    <row r="462">
      <c r="A462" s="5"/>
    </row>
    <row r="463">
      <c r="A463" s="5"/>
    </row>
    <row r="464">
      <c r="A464" s="5"/>
    </row>
    <row r="465">
      <c r="A465" s="5"/>
    </row>
    <row r="466">
      <c r="A466" s="5"/>
    </row>
    <row r="467">
      <c r="A467" s="5"/>
    </row>
    <row r="468">
      <c r="A468" s="5"/>
    </row>
    <row r="469">
      <c r="A469" s="5"/>
    </row>
    <row r="470">
      <c r="A470" s="5"/>
    </row>
    <row r="471">
      <c r="A471" s="5"/>
    </row>
    <row r="472">
      <c r="A472" s="5"/>
    </row>
    <row r="473">
      <c r="A473" s="5"/>
    </row>
    <row r="474">
      <c r="A474" s="5"/>
    </row>
    <row r="475">
      <c r="A475" s="5"/>
    </row>
    <row r="476">
      <c r="A476" s="5"/>
    </row>
    <row r="477">
      <c r="A477" s="5"/>
    </row>
    <row r="478">
      <c r="A478" s="5"/>
    </row>
    <row r="479">
      <c r="A479" s="5"/>
    </row>
    <row r="480">
      <c r="A480" s="5"/>
    </row>
    <row r="481">
      <c r="A481" s="5"/>
    </row>
    <row r="482">
      <c r="A482" s="5"/>
    </row>
    <row r="483">
      <c r="A483" s="5"/>
    </row>
    <row r="484">
      <c r="A484" s="5"/>
    </row>
    <row r="485">
      <c r="A485" s="5"/>
    </row>
    <row r="486">
      <c r="A486" s="5"/>
    </row>
    <row r="487">
      <c r="A487" s="5"/>
    </row>
    <row r="488">
      <c r="A488" s="5"/>
    </row>
    <row r="489">
      <c r="A489" s="5"/>
    </row>
    <row r="490">
      <c r="A490" s="5"/>
    </row>
    <row r="491">
      <c r="A491" s="5"/>
    </row>
    <row r="492">
      <c r="A492" s="5"/>
    </row>
    <row r="493">
      <c r="A493" s="5"/>
    </row>
    <row r="494">
      <c r="A494" s="5"/>
    </row>
    <row r="495">
      <c r="A495" s="5"/>
    </row>
    <row r="496">
      <c r="A496" s="5"/>
    </row>
    <row r="497">
      <c r="A497" s="5"/>
    </row>
    <row r="498">
      <c r="A498" s="5"/>
    </row>
    <row r="499">
      <c r="A499" s="5"/>
    </row>
    <row r="500">
      <c r="A500" s="5"/>
    </row>
    <row r="501">
      <c r="A501" s="5"/>
    </row>
    <row r="502">
      <c r="A502" s="5"/>
    </row>
    <row r="503">
      <c r="A503" s="5"/>
    </row>
    <row r="504">
      <c r="A504" s="5"/>
    </row>
    <row r="505">
      <c r="A505" s="5"/>
    </row>
    <row r="506">
      <c r="A506" s="5"/>
    </row>
    <row r="507">
      <c r="A507" s="5"/>
    </row>
    <row r="508">
      <c r="A508" s="5"/>
    </row>
    <row r="509">
      <c r="A509" s="5"/>
    </row>
    <row r="510">
      <c r="A510" s="5"/>
    </row>
    <row r="511">
      <c r="A511" s="5"/>
    </row>
    <row r="512">
      <c r="A512" s="5"/>
    </row>
    <row r="513">
      <c r="A513" s="5"/>
    </row>
    <row r="514">
      <c r="A514" s="5"/>
    </row>
    <row r="515">
      <c r="A515" s="5"/>
    </row>
    <row r="516">
      <c r="A516" s="5"/>
    </row>
    <row r="517">
      <c r="A517" s="5"/>
    </row>
    <row r="518">
      <c r="A518" s="5"/>
    </row>
    <row r="519">
      <c r="A519" s="5"/>
    </row>
    <row r="520">
      <c r="A520" s="5"/>
    </row>
    <row r="521">
      <c r="A521" s="5"/>
    </row>
    <row r="522">
      <c r="A522" s="5"/>
    </row>
    <row r="523">
      <c r="A523" s="5"/>
    </row>
    <row r="524">
      <c r="A524" s="5"/>
    </row>
    <row r="525">
      <c r="A525" s="5"/>
    </row>
    <row r="526">
      <c r="A526" s="5"/>
    </row>
    <row r="527">
      <c r="A527" s="5"/>
    </row>
    <row r="528">
      <c r="A528" s="5"/>
    </row>
    <row r="529">
      <c r="A529" s="5"/>
    </row>
    <row r="530">
      <c r="A530" s="5"/>
    </row>
    <row r="531">
      <c r="A531" s="5"/>
    </row>
    <row r="532">
      <c r="A532" s="5"/>
    </row>
    <row r="533">
      <c r="A533" s="5"/>
    </row>
    <row r="534">
      <c r="A534" s="5"/>
    </row>
    <row r="535">
      <c r="A535" s="5"/>
    </row>
    <row r="536">
      <c r="A536" s="5"/>
    </row>
    <row r="537">
      <c r="A537" s="5"/>
    </row>
    <row r="538">
      <c r="A538" s="5"/>
    </row>
    <row r="539">
      <c r="A539" s="5"/>
    </row>
    <row r="540">
      <c r="A540" s="5"/>
    </row>
    <row r="541">
      <c r="A541" s="5"/>
    </row>
    <row r="542">
      <c r="A542" s="5"/>
    </row>
    <row r="543">
      <c r="A543" s="5"/>
    </row>
    <row r="544">
      <c r="A544" s="5"/>
    </row>
    <row r="545">
      <c r="A545" s="5"/>
    </row>
    <row r="546">
      <c r="A546" s="5"/>
    </row>
    <row r="547">
      <c r="A547" s="5"/>
    </row>
    <row r="548">
      <c r="A548" s="5"/>
    </row>
    <row r="549">
      <c r="A549" s="5"/>
    </row>
    <row r="550">
      <c r="A550" s="5"/>
    </row>
    <row r="551">
      <c r="A551" s="5"/>
    </row>
    <row r="552">
      <c r="A552" s="5"/>
    </row>
    <row r="553">
      <c r="A553" s="5"/>
    </row>
    <row r="554">
      <c r="A554" s="5"/>
    </row>
    <row r="555">
      <c r="A555" s="5"/>
    </row>
    <row r="556">
      <c r="A556" s="5"/>
    </row>
    <row r="557">
      <c r="A557" s="5"/>
    </row>
    <row r="558">
      <c r="A558" s="5"/>
    </row>
    <row r="559">
      <c r="A559" s="5"/>
    </row>
    <row r="560">
      <c r="A560" s="5"/>
    </row>
    <row r="561">
      <c r="A561" s="5"/>
    </row>
    <row r="562">
      <c r="A562" s="5"/>
    </row>
    <row r="563">
      <c r="A563" s="5"/>
    </row>
    <row r="564">
      <c r="A564" s="5"/>
    </row>
    <row r="565">
      <c r="A565" s="5"/>
    </row>
    <row r="566">
      <c r="A566" s="5"/>
    </row>
    <row r="567">
      <c r="A567" s="5"/>
    </row>
    <row r="568">
      <c r="A568" s="5"/>
    </row>
    <row r="569">
      <c r="A569" s="5"/>
    </row>
    <row r="570">
      <c r="A570" s="5"/>
    </row>
    <row r="571">
      <c r="A571" s="5"/>
    </row>
    <row r="572">
      <c r="A572" s="5"/>
    </row>
    <row r="573">
      <c r="A573" s="5"/>
    </row>
    <row r="574">
      <c r="A574" s="5"/>
    </row>
    <row r="575">
      <c r="A575" s="5"/>
    </row>
    <row r="576">
      <c r="A576" s="5"/>
    </row>
    <row r="577">
      <c r="A577" s="5"/>
    </row>
    <row r="578">
      <c r="A578" s="5"/>
    </row>
    <row r="579">
      <c r="A579" s="5"/>
    </row>
    <row r="580">
      <c r="A580" s="5"/>
    </row>
    <row r="581">
      <c r="A581" s="5"/>
    </row>
    <row r="582">
      <c r="A582" s="5"/>
    </row>
    <row r="583">
      <c r="A583" s="5"/>
    </row>
    <row r="584">
      <c r="A584" s="5"/>
    </row>
    <row r="585">
      <c r="A585" s="5"/>
    </row>
    <row r="586">
      <c r="A586" s="5"/>
    </row>
    <row r="587">
      <c r="A587" s="5"/>
    </row>
    <row r="588">
      <c r="A588" s="5"/>
    </row>
    <row r="589">
      <c r="A589" s="5"/>
    </row>
    <row r="590">
      <c r="A590" s="5"/>
    </row>
    <row r="591">
      <c r="A591" s="5"/>
    </row>
    <row r="592">
      <c r="A592" s="5"/>
    </row>
    <row r="593">
      <c r="A593" s="5"/>
    </row>
    <row r="594">
      <c r="A594" s="5"/>
    </row>
    <row r="595">
      <c r="A595" s="5"/>
    </row>
    <row r="596">
      <c r="A596" s="5"/>
    </row>
    <row r="597">
      <c r="A597" s="5"/>
    </row>
    <row r="598">
      <c r="A598" s="5"/>
    </row>
    <row r="599">
      <c r="A599" s="5"/>
    </row>
    <row r="600">
      <c r="A600" s="5"/>
    </row>
    <row r="601">
      <c r="A601" s="5"/>
    </row>
    <row r="602">
      <c r="A602" s="5"/>
    </row>
    <row r="603">
      <c r="A603" s="5"/>
    </row>
    <row r="604">
      <c r="A604" s="5"/>
    </row>
    <row r="605">
      <c r="A605" s="5"/>
    </row>
    <row r="606">
      <c r="A606" s="5"/>
    </row>
    <row r="607">
      <c r="A607" s="5"/>
    </row>
    <row r="608">
      <c r="A608" s="5"/>
    </row>
    <row r="609">
      <c r="A609" s="5"/>
    </row>
    <row r="610">
      <c r="A610" s="5"/>
    </row>
    <row r="611">
      <c r="A611" s="5"/>
    </row>
    <row r="612">
      <c r="A612" s="5"/>
    </row>
    <row r="613">
      <c r="A613" s="5"/>
    </row>
    <row r="614">
      <c r="A614" s="5"/>
    </row>
    <row r="615">
      <c r="A615" s="5"/>
    </row>
    <row r="616">
      <c r="A616" s="5"/>
    </row>
    <row r="617">
      <c r="A617" s="5"/>
    </row>
    <row r="618">
      <c r="A618" s="5"/>
    </row>
    <row r="619">
      <c r="A619" s="5"/>
    </row>
    <row r="620">
      <c r="A620" s="5"/>
    </row>
    <row r="621">
      <c r="A621" s="5"/>
    </row>
    <row r="622">
      <c r="A622" s="5"/>
    </row>
    <row r="623">
      <c r="A623" s="5"/>
    </row>
    <row r="624">
      <c r="A624" s="5"/>
    </row>
    <row r="625">
      <c r="A625" s="5"/>
    </row>
    <row r="626">
      <c r="A626" s="5"/>
    </row>
    <row r="627">
      <c r="A627" s="5"/>
    </row>
    <row r="628">
      <c r="A628" s="5"/>
    </row>
    <row r="629">
      <c r="A629" s="5"/>
    </row>
    <row r="630">
      <c r="A630" s="5"/>
    </row>
    <row r="631">
      <c r="A631" s="5"/>
    </row>
    <row r="632">
      <c r="A632" s="5"/>
    </row>
    <row r="633">
      <c r="A633" s="5"/>
    </row>
    <row r="634">
      <c r="A634" s="5"/>
    </row>
    <row r="635">
      <c r="A635" s="5"/>
    </row>
    <row r="636">
      <c r="A636" s="5"/>
    </row>
    <row r="637">
      <c r="A637" s="5"/>
    </row>
    <row r="638">
      <c r="A638" s="5"/>
    </row>
    <row r="639">
      <c r="A639" s="5"/>
    </row>
    <row r="640">
      <c r="A640" s="5"/>
    </row>
    <row r="641">
      <c r="A641" s="5"/>
    </row>
    <row r="642">
      <c r="A642" s="5"/>
    </row>
    <row r="643">
      <c r="A643" s="5"/>
    </row>
    <row r="644">
      <c r="A644" s="5"/>
    </row>
    <row r="645">
      <c r="A645" s="5"/>
    </row>
    <row r="646">
      <c r="A646" s="5"/>
    </row>
    <row r="647">
      <c r="A647" s="5"/>
    </row>
    <row r="648">
      <c r="A648" s="5"/>
    </row>
    <row r="649">
      <c r="A649" s="5"/>
    </row>
    <row r="650">
      <c r="A650" s="5"/>
    </row>
    <row r="651">
      <c r="A651" s="5"/>
    </row>
    <row r="652">
      <c r="A652" s="5"/>
    </row>
    <row r="653">
      <c r="A653" s="5"/>
    </row>
    <row r="654">
      <c r="A654" s="5"/>
    </row>
    <row r="655">
      <c r="A655" s="5"/>
    </row>
    <row r="656">
      <c r="A656" s="5"/>
    </row>
    <row r="657">
      <c r="A657" s="5"/>
    </row>
    <row r="658">
      <c r="A658" s="5"/>
    </row>
    <row r="659">
      <c r="A659" s="5"/>
    </row>
    <row r="660">
      <c r="A660" s="5"/>
    </row>
    <row r="661">
      <c r="A661" s="5"/>
    </row>
    <row r="662">
      <c r="A662" s="5"/>
    </row>
    <row r="663">
      <c r="A663" s="5"/>
    </row>
    <row r="664">
      <c r="A664" s="5"/>
    </row>
    <row r="665">
      <c r="A665" s="5"/>
    </row>
    <row r="666">
      <c r="A666" s="5"/>
    </row>
    <row r="667">
      <c r="A667" s="5"/>
    </row>
    <row r="668">
      <c r="A668" s="5"/>
    </row>
    <row r="669">
      <c r="A669" s="5"/>
    </row>
    <row r="670">
      <c r="A670" s="5"/>
    </row>
    <row r="671">
      <c r="A671" s="5"/>
    </row>
    <row r="672">
      <c r="A672" s="5"/>
    </row>
    <row r="673">
      <c r="A673" s="5"/>
    </row>
    <row r="674">
      <c r="A674" s="5"/>
    </row>
    <row r="675">
      <c r="A675" s="5"/>
    </row>
    <row r="676">
      <c r="A676" s="5"/>
    </row>
    <row r="677">
      <c r="A677" s="5"/>
    </row>
    <row r="678">
      <c r="A678" s="5"/>
    </row>
    <row r="679">
      <c r="A679" s="5"/>
    </row>
    <row r="680">
      <c r="A680" s="5"/>
    </row>
    <row r="681">
      <c r="A681" s="5"/>
    </row>
    <row r="682">
      <c r="A682" s="5"/>
    </row>
    <row r="683">
      <c r="A683" s="5"/>
    </row>
    <row r="684">
      <c r="A684" s="5"/>
    </row>
    <row r="685">
      <c r="A685" s="5"/>
    </row>
    <row r="686">
      <c r="A686" s="5"/>
    </row>
    <row r="687">
      <c r="A687" s="5"/>
    </row>
    <row r="688">
      <c r="A688" s="5"/>
    </row>
    <row r="689">
      <c r="A689" s="5"/>
    </row>
    <row r="690">
      <c r="A690" s="5"/>
    </row>
    <row r="691">
      <c r="A691" s="5"/>
    </row>
    <row r="692">
      <c r="A692" s="5"/>
    </row>
    <row r="693">
      <c r="A693" s="5"/>
    </row>
    <row r="694">
      <c r="A694" s="5"/>
    </row>
    <row r="695">
      <c r="A695" s="5"/>
    </row>
    <row r="696">
      <c r="A696" s="5"/>
    </row>
    <row r="697">
      <c r="A697" s="5"/>
    </row>
    <row r="698">
      <c r="A698" s="5"/>
    </row>
    <row r="699">
      <c r="A699" s="5"/>
    </row>
    <row r="700">
      <c r="A700" s="5"/>
    </row>
    <row r="701">
      <c r="A701" s="5"/>
    </row>
    <row r="702">
      <c r="A702" s="5"/>
    </row>
    <row r="703">
      <c r="A703" s="5"/>
    </row>
    <row r="704">
      <c r="A704" s="5"/>
    </row>
    <row r="705">
      <c r="A705" s="5"/>
    </row>
    <row r="706">
      <c r="A706" s="5"/>
    </row>
    <row r="707">
      <c r="A707" s="5"/>
    </row>
    <row r="708">
      <c r="A708" s="5"/>
    </row>
    <row r="709">
      <c r="A709" s="5"/>
    </row>
    <row r="710">
      <c r="A710" s="5"/>
    </row>
    <row r="711">
      <c r="A711" s="5"/>
    </row>
    <row r="712">
      <c r="A712" s="5"/>
    </row>
    <row r="713">
      <c r="A713" s="5"/>
    </row>
    <row r="714">
      <c r="A714" s="5"/>
    </row>
    <row r="715">
      <c r="A715" s="5"/>
    </row>
    <row r="716">
      <c r="A716" s="5"/>
    </row>
    <row r="717">
      <c r="A717" s="5"/>
    </row>
    <row r="718">
      <c r="A718" s="5"/>
    </row>
    <row r="719">
      <c r="A719" s="5"/>
    </row>
    <row r="720">
      <c r="A720" s="5"/>
    </row>
    <row r="721">
      <c r="A721" s="5"/>
    </row>
    <row r="722">
      <c r="A722" s="5"/>
    </row>
    <row r="723">
      <c r="A723" s="5"/>
    </row>
    <row r="724">
      <c r="A724" s="5"/>
    </row>
    <row r="725">
      <c r="A725" s="5"/>
    </row>
    <row r="726">
      <c r="A726" s="5"/>
    </row>
    <row r="727">
      <c r="A727" s="5"/>
    </row>
    <row r="728">
      <c r="A728" s="5"/>
    </row>
    <row r="729">
      <c r="A729" s="5"/>
    </row>
    <row r="730">
      <c r="A730" s="5"/>
    </row>
    <row r="731">
      <c r="A731" s="5"/>
    </row>
    <row r="732">
      <c r="A732" s="5"/>
    </row>
    <row r="733">
      <c r="A733" s="5"/>
    </row>
    <row r="734">
      <c r="A734" s="5"/>
    </row>
    <row r="735">
      <c r="A735" s="5"/>
    </row>
    <row r="736">
      <c r="A736" s="5"/>
    </row>
    <row r="737">
      <c r="A737" s="5"/>
    </row>
    <row r="738">
      <c r="A738" s="5"/>
    </row>
    <row r="739">
      <c r="A739" s="5"/>
    </row>
    <row r="740">
      <c r="A740" s="5"/>
    </row>
    <row r="741">
      <c r="A741" s="5"/>
    </row>
    <row r="742">
      <c r="A742" s="5"/>
    </row>
    <row r="743">
      <c r="A743" s="5"/>
    </row>
    <row r="744">
      <c r="A744" s="5"/>
    </row>
    <row r="745">
      <c r="A745" s="5"/>
    </row>
    <row r="746">
      <c r="A746" s="5"/>
    </row>
    <row r="747">
      <c r="A747" s="5"/>
    </row>
    <row r="748">
      <c r="A748" s="5"/>
    </row>
    <row r="749">
      <c r="A749" s="5"/>
    </row>
    <row r="750">
      <c r="A750" s="5"/>
    </row>
    <row r="751">
      <c r="A751" s="5"/>
    </row>
    <row r="752">
      <c r="A752" s="5"/>
    </row>
    <row r="753">
      <c r="A753" s="5"/>
    </row>
    <row r="754">
      <c r="A754" s="5"/>
    </row>
    <row r="755">
      <c r="A755" s="5"/>
    </row>
    <row r="756">
      <c r="A756" s="5"/>
    </row>
    <row r="757">
      <c r="A757" s="5"/>
    </row>
    <row r="758">
      <c r="A758" s="5"/>
    </row>
    <row r="759">
      <c r="A759" s="5"/>
    </row>
    <row r="760">
      <c r="A760" s="5"/>
    </row>
    <row r="761">
      <c r="A761" s="5"/>
    </row>
    <row r="762">
      <c r="A762" s="5"/>
    </row>
    <row r="763">
      <c r="A763" s="5"/>
    </row>
    <row r="764">
      <c r="A764" s="5"/>
    </row>
    <row r="765">
      <c r="A765" s="5"/>
    </row>
    <row r="766">
      <c r="A766" s="5"/>
    </row>
    <row r="767">
      <c r="A767" s="5"/>
    </row>
    <row r="768">
      <c r="A768" s="5"/>
    </row>
    <row r="769">
      <c r="A769" s="5"/>
    </row>
    <row r="770">
      <c r="A770" s="5"/>
    </row>
    <row r="771">
      <c r="A771" s="5"/>
    </row>
    <row r="772">
      <c r="A772" s="5"/>
    </row>
    <row r="773">
      <c r="A773" s="5"/>
    </row>
    <row r="774">
      <c r="A774" s="5"/>
    </row>
    <row r="775">
      <c r="A775" s="5"/>
    </row>
    <row r="776">
      <c r="A776" s="5"/>
    </row>
    <row r="777">
      <c r="A777" s="5"/>
    </row>
    <row r="778">
      <c r="A778" s="5"/>
    </row>
    <row r="779">
      <c r="A779" s="5"/>
    </row>
    <row r="780">
      <c r="A780" s="5"/>
    </row>
    <row r="781">
      <c r="A781" s="5"/>
    </row>
    <row r="782">
      <c r="A782" s="5"/>
    </row>
    <row r="783">
      <c r="A783" s="5"/>
    </row>
    <row r="784">
      <c r="A784" s="5"/>
    </row>
    <row r="785">
      <c r="A785" s="5"/>
    </row>
    <row r="786">
      <c r="A786" s="5"/>
    </row>
    <row r="787">
      <c r="A787" s="5"/>
    </row>
    <row r="788">
      <c r="A788" s="5"/>
    </row>
    <row r="789">
      <c r="A789" s="5"/>
    </row>
    <row r="790">
      <c r="A790" s="5"/>
    </row>
    <row r="791">
      <c r="A791" s="5"/>
    </row>
    <row r="792">
      <c r="A792" s="5"/>
    </row>
    <row r="793">
      <c r="A793" s="5"/>
    </row>
    <row r="794">
      <c r="A794" s="5"/>
    </row>
    <row r="795">
      <c r="A795" s="5"/>
    </row>
    <row r="796">
      <c r="A796" s="5"/>
    </row>
    <row r="797">
      <c r="A797" s="5"/>
    </row>
    <row r="798">
      <c r="A798" s="5"/>
    </row>
    <row r="799">
      <c r="A799" s="5"/>
    </row>
    <row r="800">
      <c r="A800" s="5"/>
    </row>
    <row r="801">
      <c r="A801" s="5"/>
    </row>
    <row r="802">
      <c r="A802" s="5"/>
    </row>
    <row r="803">
      <c r="A803" s="5"/>
    </row>
    <row r="804">
      <c r="A804" s="5"/>
    </row>
    <row r="805">
      <c r="A805" s="5"/>
    </row>
    <row r="806">
      <c r="A806" s="5"/>
    </row>
    <row r="807">
      <c r="A807" s="5"/>
    </row>
    <row r="808">
      <c r="A808" s="5"/>
    </row>
    <row r="809">
      <c r="A809" s="5"/>
    </row>
    <row r="810">
      <c r="A810" s="5"/>
    </row>
    <row r="811">
      <c r="A811" s="5"/>
    </row>
    <row r="812">
      <c r="A812" s="5"/>
    </row>
    <row r="813">
      <c r="A813" s="5"/>
    </row>
    <row r="814">
      <c r="A814" s="5"/>
    </row>
    <row r="815">
      <c r="A815" s="5"/>
    </row>
    <row r="816">
      <c r="A816" s="5"/>
    </row>
    <row r="817">
      <c r="A817" s="5"/>
    </row>
    <row r="818">
      <c r="A818" s="5"/>
    </row>
    <row r="819">
      <c r="A819" s="5"/>
    </row>
    <row r="820">
      <c r="A820" s="5"/>
    </row>
    <row r="821">
      <c r="A821" s="5"/>
    </row>
    <row r="822">
      <c r="A822" s="5"/>
    </row>
    <row r="823">
      <c r="A823" s="5"/>
    </row>
    <row r="824">
      <c r="A824" s="5"/>
    </row>
    <row r="825">
      <c r="A825" s="5"/>
    </row>
    <row r="826">
      <c r="A826" s="5"/>
    </row>
    <row r="827">
      <c r="A827" s="5"/>
    </row>
    <row r="828">
      <c r="A828" s="5"/>
    </row>
    <row r="829">
      <c r="A829" s="5"/>
    </row>
    <row r="830">
      <c r="A830" s="5"/>
    </row>
    <row r="831">
      <c r="A831" s="5"/>
    </row>
    <row r="832">
      <c r="A832" s="5"/>
    </row>
    <row r="833">
      <c r="A833" s="5"/>
    </row>
    <row r="834">
      <c r="A834" s="5"/>
    </row>
    <row r="835">
      <c r="A835" s="5"/>
    </row>
    <row r="836">
      <c r="A836" s="5"/>
    </row>
    <row r="837">
      <c r="A837" s="5"/>
    </row>
    <row r="838">
      <c r="A838" s="5"/>
    </row>
    <row r="839">
      <c r="A839" s="5"/>
    </row>
    <row r="840">
      <c r="A840" s="5"/>
    </row>
    <row r="841">
      <c r="A841" s="5"/>
    </row>
    <row r="842">
      <c r="A842" s="5"/>
    </row>
    <row r="843">
      <c r="A843" s="5"/>
    </row>
    <row r="844">
      <c r="A844" s="5"/>
    </row>
    <row r="845">
      <c r="A845" s="5"/>
    </row>
    <row r="846">
      <c r="A846" s="5"/>
    </row>
    <row r="847">
      <c r="A847" s="5"/>
    </row>
    <row r="848">
      <c r="A848" s="5"/>
    </row>
    <row r="849">
      <c r="A849" s="5"/>
    </row>
    <row r="850">
      <c r="A850" s="5"/>
    </row>
    <row r="851">
      <c r="A851" s="5"/>
    </row>
    <row r="852">
      <c r="A852" s="5"/>
    </row>
    <row r="853">
      <c r="A853" s="5"/>
    </row>
    <row r="854">
      <c r="A854" s="5"/>
    </row>
    <row r="855">
      <c r="A855" s="5"/>
    </row>
    <row r="856">
      <c r="A856" s="5"/>
    </row>
    <row r="857">
      <c r="A857" s="5"/>
    </row>
    <row r="858">
      <c r="A858" s="5"/>
    </row>
    <row r="859">
      <c r="A859" s="5"/>
    </row>
    <row r="860">
      <c r="A860" s="5"/>
    </row>
    <row r="861">
      <c r="A861" s="5"/>
    </row>
    <row r="862">
      <c r="A862" s="5"/>
    </row>
    <row r="863">
      <c r="A863" s="5"/>
    </row>
    <row r="864">
      <c r="A864" s="5"/>
    </row>
    <row r="865">
      <c r="A865" s="5"/>
    </row>
    <row r="866">
      <c r="A866" s="5"/>
    </row>
    <row r="867">
      <c r="A867" s="5"/>
    </row>
    <row r="868">
      <c r="A868" s="5"/>
    </row>
    <row r="869">
      <c r="A869" s="5"/>
    </row>
    <row r="870">
      <c r="A870" s="5"/>
    </row>
    <row r="871">
      <c r="A871" s="5"/>
    </row>
    <row r="872">
      <c r="A872" s="5"/>
    </row>
    <row r="873">
      <c r="A873" s="5"/>
    </row>
    <row r="874">
      <c r="A874" s="5"/>
    </row>
    <row r="875">
      <c r="A875" s="5"/>
    </row>
    <row r="876">
      <c r="A876" s="5"/>
    </row>
    <row r="877">
      <c r="A877" s="5"/>
    </row>
    <row r="878">
      <c r="A878" s="5"/>
    </row>
    <row r="879">
      <c r="A879" s="5"/>
    </row>
    <row r="880">
      <c r="A880" s="5"/>
    </row>
    <row r="881">
      <c r="A881" s="5"/>
    </row>
    <row r="882">
      <c r="A882" s="5"/>
    </row>
    <row r="883">
      <c r="A883" s="5"/>
    </row>
    <row r="884">
      <c r="A884" s="5"/>
    </row>
    <row r="885">
      <c r="A885" s="5"/>
    </row>
    <row r="886">
      <c r="A886" s="5"/>
    </row>
    <row r="887">
      <c r="A887" s="5"/>
    </row>
    <row r="888">
      <c r="A888" s="5"/>
    </row>
    <row r="889">
      <c r="A889" s="5"/>
    </row>
    <row r="890">
      <c r="A890" s="5"/>
    </row>
    <row r="891">
      <c r="A891" s="5"/>
    </row>
    <row r="892">
      <c r="A892" s="5"/>
    </row>
    <row r="893">
      <c r="A893" s="5"/>
    </row>
    <row r="894">
      <c r="A894" s="5"/>
    </row>
    <row r="895">
      <c r="A895" s="5"/>
    </row>
    <row r="896">
      <c r="A896" s="5"/>
    </row>
    <row r="897">
      <c r="A897" s="5"/>
    </row>
    <row r="898">
      <c r="A898" s="5"/>
    </row>
    <row r="899">
      <c r="A899" s="5"/>
    </row>
    <row r="900">
      <c r="A900" s="5"/>
    </row>
    <row r="901">
      <c r="A901" s="5"/>
    </row>
    <row r="902">
      <c r="A902" s="5"/>
    </row>
    <row r="903">
      <c r="A903" s="5"/>
    </row>
    <row r="904">
      <c r="A904" s="5"/>
    </row>
    <row r="905">
      <c r="A905" s="5"/>
    </row>
    <row r="906">
      <c r="A906" s="5"/>
    </row>
    <row r="907">
      <c r="A907" s="5"/>
    </row>
    <row r="908">
      <c r="A908" s="5"/>
    </row>
    <row r="909">
      <c r="A909" s="5"/>
    </row>
    <row r="910">
      <c r="A910" s="5"/>
    </row>
    <row r="911">
      <c r="A911" s="5"/>
    </row>
    <row r="912">
      <c r="A912" s="5"/>
    </row>
    <row r="913">
      <c r="A913" s="5"/>
    </row>
    <row r="914">
      <c r="A914" s="5"/>
    </row>
    <row r="915">
      <c r="A915" s="5"/>
    </row>
    <row r="916">
      <c r="A916" s="5"/>
    </row>
    <row r="917">
      <c r="A917" s="5"/>
    </row>
    <row r="918">
      <c r="A918" s="5"/>
    </row>
    <row r="919">
      <c r="A919" s="5"/>
    </row>
    <row r="920">
      <c r="A920" s="5"/>
    </row>
    <row r="921">
      <c r="A921" s="5"/>
    </row>
    <row r="922">
      <c r="A922" s="5"/>
    </row>
    <row r="923">
      <c r="A923" s="5"/>
    </row>
    <row r="924">
      <c r="A924" s="5"/>
    </row>
    <row r="925">
      <c r="A925" s="5"/>
    </row>
    <row r="926">
      <c r="A926" s="5"/>
    </row>
    <row r="927">
      <c r="A927" s="5"/>
    </row>
    <row r="928">
      <c r="A928" s="5"/>
    </row>
    <row r="929">
      <c r="A929" s="5"/>
    </row>
    <row r="930">
      <c r="A930" s="5"/>
    </row>
    <row r="931">
      <c r="A931" s="5"/>
    </row>
    <row r="932">
      <c r="A932" s="5"/>
    </row>
    <row r="933">
      <c r="A933" s="5"/>
    </row>
    <row r="934">
      <c r="A934" s="5"/>
    </row>
    <row r="935">
      <c r="A935" s="5"/>
    </row>
    <row r="936">
      <c r="A936" s="5"/>
    </row>
    <row r="937">
      <c r="A937" s="5"/>
    </row>
    <row r="938">
      <c r="A938" s="5"/>
    </row>
    <row r="939">
      <c r="A939" s="5"/>
    </row>
    <row r="940">
      <c r="A940" s="5"/>
    </row>
    <row r="941">
      <c r="A941" s="5"/>
    </row>
    <row r="942">
      <c r="A942" s="5"/>
    </row>
    <row r="943">
      <c r="A943" s="5"/>
    </row>
    <row r="944">
      <c r="A944" s="5"/>
    </row>
    <row r="945">
      <c r="A945" s="5"/>
    </row>
    <row r="946">
      <c r="A946" s="5"/>
    </row>
    <row r="947">
      <c r="A947" s="5"/>
    </row>
    <row r="948">
      <c r="A948" s="5"/>
    </row>
    <row r="949">
      <c r="A949" s="5"/>
    </row>
    <row r="950">
      <c r="A950" s="5"/>
    </row>
    <row r="951">
      <c r="A951" s="5"/>
    </row>
    <row r="952">
      <c r="A952" s="5"/>
    </row>
    <row r="953">
      <c r="A953" s="5"/>
    </row>
    <row r="954">
      <c r="A954" s="5"/>
    </row>
    <row r="955">
      <c r="A955" s="5"/>
    </row>
    <row r="956">
      <c r="A956" s="5"/>
    </row>
    <row r="957">
      <c r="A957" s="5"/>
    </row>
    <row r="958">
      <c r="A958" s="5"/>
    </row>
    <row r="959">
      <c r="A959" s="5"/>
    </row>
    <row r="960">
      <c r="A960" s="5"/>
    </row>
    <row r="961">
      <c r="A961" s="5"/>
    </row>
    <row r="962">
      <c r="A962" s="5"/>
    </row>
    <row r="963">
      <c r="A963" s="5"/>
    </row>
    <row r="964">
      <c r="A964" s="5"/>
    </row>
    <row r="965">
      <c r="A965" s="5"/>
    </row>
    <row r="966">
      <c r="A966" s="5"/>
    </row>
    <row r="967">
      <c r="A967" s="5"/>
    </row>
    <row r="968">
      <c r="A968" s="5"/>
    </row>
    <row r="969">
      <c r="A969" s="5"/>
    </row>
    <row r="970">
      <c r="A970" s="5"/>
    </row>
    <row r="971">
      <c r="A971" s="5"/>
    </row>
    <row r="972">
      <c r="A972" s="5"/>
    </row>
    <row r="973">
      <c r="A973" s="5"/>
    </row>
    <row r="974">
      <c r="A974" s="5"/>
    </row>
    <row r="975">
      <c r="A975" s="5"/>
    </row>
    <row r="976">
      <c r="A976" s="5"/>
    </row>
    <row r="977">
      <c r="A977" s="5"/>
    </row>
    <row r="978">
      <c r="A978" s="5"/>
    </row>
    <row r="979">
      <c r="A979" s="5"/>
    </row>
    <row r="980">
      <c r="A980" s="5"/>
    </row>
    <row r="981">
      <c r="A981" s="5"/>
    </row>
    <row r="982">
      <c r="A982" s="5"/>
    </row>
    <row r="983">
      <c r="A983" s="5"/>
    </row>
    <row r="984">
      <c r="A984" s="5"/>
    </row>
    <row r="985">
      <c r="A985" s="5"/>
    </row>
    <row r="986">
      <c r="A986" s="5"/>
    </row>
    <row r="987">
      <c r="A987" s="5"/>
    </row>
    <row r="988">
      <c r="A988" s="5"/>
    </row>
    <row r="989">
      <c r="A989" s="5"/>
    </row>
    <row r="990">
      <c r="A990" s="5"/>
    </row>
    <row r="991">
      <c r="A991" s="5"/>
    </row>
    <row r="992">
      <c r="A992" s="5"/>
    </row>
    <row r="993">
      <c r="A993" s="5"/>
    </row>
    <row r="994">
      <c r="A994" s="5"/>
    </row>
    <row r="995">
      <c r="A995" s="5"/>
    </row>
    <row r="996">
      <c r="A996" s="5"/>
    </row>
    <row r="997">
      <c r="A997" s="5"/>
    </row>
    <row r="998">
      <c r="A998" s="5"/>
    </row>
    <row r="999">
      <c r="A999" s="5"/>
    </row>
    <row r="1000">
      <c r="A1000" s="5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9.29"/>
    <col customWidth="1" min="2" max="6" width="6.71"/>
    <col customWidth="1" min="7" max="7" width="7.14"/>
    <col customWidth="1" min="8" max="9" width="6.71"/>
    <col customWidth="1" min="10" max="10" width="7.14"/>
    <col customWidth="1" min="11" max="11" width="7.71"/>
    <col customWidth="1" min="12" max="12" width="8.0"/>
    <col customWidth="1" min="13" max="15" width="7.71"/>
    <col customWidth="1" min="16" max="17" width="8.14"/>
    <col customWidth="1" min="18" max="22" width="7.71"/>
    <col customWidth="1" min="23" max="23" width="8.14"/>
    <col customWidth="1" min="24" max="24" width="7.71"/>
    <col customWidth="1" min="25" max="25" width="8.14"/>
    <col customWidth="1" min="26" max="28" width="7.71"/>
    <col customWidth="1" min="29" max="33" width="8.14"/>
    <col customWidth="1" min="34" max="35" width="7.71"/>
    <col customWidth="1" min="36" max="38" width="8.14"/>
    <col customWidth="1" min="39" max="39" width="7.71"/>
    <col customWidth="1" min="40" max="40" width="8.14"/>
    <col customWidth="1" min="41" max="41" width="8.43"/>
    <col customWidth="1" min="42" max="44" width="8.0"/>
    <col customWidth="1" min="45" max="47" width="8.43"/>
    <col customWidth="1" min="48" max="49" width="8.0"/>
    <col customWidth="1" min="50" max="50" width="9.0"/>
    <col customWidth="1" min="51" max="51" width="8.86"/>
    <col customWidth="1" min="52" max="52" width="9.43"/>
    <col customWidth="1" min="53" max="58" width="6.71"/>
    <col customWidth="1" min="59" max="60" width="6.29"/>
    <col customWidth="1" min="61" max="61" width="6.71"/>
    <col customWidth="1" min="62" max="62" width="7.29"/>
    <col customWidth="1" min="63" max="63" width="7.14"/>
    <col customWidth="1" min="64" max="65" width="7.71"/>
    <col customWidth="1" min="66" max="67" width="7.29"/>
    <col customWidth="1" min="68" max="70" width="7.71"/>
    <col customWidth="1" min="71" max="72" width="5.29"/>
    <col customWidth="1" min="73" max="73" width="6.71"/>
    <col customWidth="1" min="74" max="75" width="6.29"/>
    <col customWidth="1" min="76" max="76" width="8.29"/>
    <col customWidth="1" min="77" max="78" width="6.71"/>
    <col customWidth="1" min="79" max="80" width="6.29"/>
    <col customWidth="1" min="81" max="81" width="6.71"/>
    <col customWidth="1" min="82" max="82" width="13.86"/>
    <col customWidth="1" min="83" max="83" width="12.29"/>
    <col customWidth="1" min="84" max="84" width="10.29"/>
    <col customWidth="1" min="85" max="85" width="11.0"/>
    <col customWidth="1" min="86" max="86" width="11.29"/>
    <col customWidth="1" min="87" max="87" width="7.57"/>
    <col customWidth="1" min="88" max="88" width="7.71"/>
    <col customWidth="1" min="89" max="89" width="8.57"/>
    <col customWidth="1" min="90" max="90" width="8.14"/>
  </cols>
  <sheetData>
    <row r="1">
      <c r="A1" s="60" t="s">
        <v>66</v>
      </c>
      <c r="B1" s="61" t="str">
        <f t="array" ref="B1:CC1">'ALL-Students-Correct-Items'!B1:CC1</f>
        <v>1CM-F</v>
      </c>
      <c r="C1" s="61" t="s">
        <v>503</v>
      </c>
      <c r="D1" s="61" t="s">
        <v>504</v>
      </c>
      <c r="E1" s="61" t="s">
        <v>505</v>
      </c>
      <c r="F1" s="61" t="s">
        <v>506</v>
      </c>
      <c r="G1" s="61" t="s">
        <v>507</v>
      </c>
      <c r="H1" s="61" t="s">
        <v>508</v>
      </c>
      <c r="I1" s="61" t="s">
        <v>509</v>
      </c>
      <c r="J1" s="61" t="s">
        <v>510</v>
      </c>
      <c r="K1" s="61" t="s">
        <v>511</v>
      </c>
      <c r="L1" s="61" t="s">
        <v>512</v>
      </c>
      <c r="M1" s="61" t="s">
        <v>513</v>
      </c>
      <c r="N1" s="61" t="s">
        <v>514</v>
      </c>
      <c r="O1" s="61" t="s">
        <v>515</v>
      </c>
      <c r="P1" s="61" t="s">
        <v>516</v>
      </c>
      <c r="Q1" s="61" t="s">
        <v>517</v>
      </c>
      <c r="R1" s="61" t="s">
        <v>518</v>
      </c>
      <c r="S1" s="61" t="s">
        <v>519</v>
      </c>
      <c r="T1" s="61" t="s">
        <v>520</v>
      </c>
      <c r="U1" s="61" t="s">
        <v>521</v>
      </c>
      <c r="V1" s="61" t="s">
        <v>522</v>
      </c>
      <c r="W1" s="61" t="s">
        <v>523</v>
      </c>
      <c r="X1" s="61" t="s">
        <v>524</v>
      </c>
      <c r="Y1" s="61" t="s">
        <v>525</v>
      </c>
      <c r="Z1" s="61" t="s">
        <v>526</v>
      </c>
      <c r="AA1" s="61" t="s">
        <v>527</v>
      </c>
      <c r="AB1" s="61" t="s">
        <v>528</v>
      </c>
      <c r="AC1" s="61" t="s">
        <v>529</v>
      </c>
      <c r="AD1" s="61" t="s">
        <v>530</v>
      </c>
      <c r="AE1" s="61" t="s">
        <v>531</v>
      </c>
      <c r="AF1" s="61" t="s">
        <v>532</v>
      </c>
      <c r="AG1" s="61" t="s">
        <v>533</v>
      </c>
      <c r="AH1" s="61" t="s">
        <v>534</v>
      </c>
      <c r="AI1" s="61" t="s">
        <v>535</v>
      </c>
      <c r="AJ1" s="61" t="s">
        <v>536</v>
      </c>
      <c r="AK1" s="61" t="s">
        <v>537</v>
      </c>
      <c r="AL1" s="61" t="s">
        <v>538</v>
      </c>
      <c r="AM1" s="61" t="s">
        <v>539</v>
      </c>
      <c r="AN1" s="61" t="s">
        <v>540</v>
      </c>
      <c r="AO1" s="61" t="s">
        <v>547</v>
      </c>
      <c r="AP1" s="61" t="s">
        <v>548</v>
      </c>
      <c r="AQ1" s="61" t="s">
        <v>549</v>
      </c>
      <c r="AR1" s="61" t="s">
        <v>550</v>
      </c>
      <c r="AS1" s="61" t="s">
        <v>551</v>
      </c>
      <c r="AT1" s="61" t="s">
        <v>552</v>
      </c>
      <c r="AU1" s="61" t="s">
        <v>553</v>
      </c>
      <c r="AV1" s="61" t="s">
        <v>554</v>
      </c>
      <c r="AW1" s="61" t="s">
        <v>555</v>
      </c>
      <c r="AX1" s="61" t="s">
        <v>556</v>
      </c>
      <c r="AY1" s="61" t="s">
        <v>557</v>
      </c>
      <c r="AZ1" s="61" t="s">
        <v>558</v>
      </c>
      <c r="BA1" s="61" t="s">
        <v>69</v>
      </c>
      <c r="BB1" s="61" t="s">
        <v>71</v>
      </c>
      <c r="BC1" s="61" t="s">
        <v>73</v>
      </c>
      <c r="BD1" s="61" t="s">
        <v>75</v>
      </c>
      <c r="BE1" s="61" t="s">
        <v>77</v>
      </c>
      <c r="BF1" s="61" t="s">
        <v>80</v>
      </c>
      <c r="BG1" s="61" t="s">
        <v>81</v>
      </c>
      <c r="BH1" s="61" t="s">
        <v>83</v>
      </c>
      <c r="BI1" s="61" t="s">
        <v>86</v>
      </c>
      <c r="BJ1" s="61" t="s">
        <v>87</v>
      </c>
      <c r="BK1" s="61" t="s">
        <v>89</v>
      </c>
      <c r="BL1" s="61" t="s">
        <v>91</v>
      </c>
      <c r="BM1" s="61" t="s">
        <v>95</v>
      </c>
      <c r="BN1" s="61" t="s">
        <v>96</v>
      </c>
      <c r="BO1" s="61" t="s">
        <v>97</v>
      </c>
      <c r="BP1" s="61" t="s">
        <v>98</v>
      </c>
      <c r="BQ1" s="61" t="s">
        <v>99</v>
      </c>
      <c r="BR1" s="61" t="s">
        <v>100</v>
      </c>
      <c r="BS1" s="61" t="s">
        <v>560</v>
      </c>
      <c r="BT1" s="61" t="s">
        <v>561</v>
      </c>
      <c r="BU1" s="61" t="s">
        <v>563</v>
      </c>
      <c r="BV1" s="61" t="s">
        <v>564</v>
      </c>
      <c r="BW1" s="61" t="s">
        <v>565</v>
      </c>
      <c r="BX1" s="61" t="s">
        <v>566</v>
      </c>
      <c r="BY1" s="61" t="s">
        <v>567</v>
      </c>
      <c r="BZ1" s="61" t="s">
        <v>568</v>
      </c>
      <c r="CA1" s="61" t="s">
        <v>569</v>
      </c>
      <c r="CB1" s="61" t="s">
        <v>570</v>
      </c>
      <c r="CC1" s="61" t="s">
        <v>571</v>
      </c>
      <c r="CD1" s="61"/>
      <c r="CE1" s="44" t="s">
        <v>542</v>
      </c>
      <c r="CF1" s="44" t="s">
        <v>543</v>
      </c>
      <c r="CG1" s="44" t="s">
        <v>544</v>
      </c>
      <c r="CH1" s="44" t="s">
        <v>545</v>
      </c>
      <c r="CI1" s="5"/>
      <c r="CJ1" s="5"/>
      <c r="CK1" s="5"/>
      <c r="CL1" s="5"/>
      <c r="CM1" s="5"/>
    </row>
    <row r="2">
      <c r="A2" s="61" t="str">
        <f t="array" ref="A2:A46">TRANSPOSE('Master Answer Key'!C3:AU3)</f>
        <v>keyid</v>
      </c>
      <c r="B2" s="62">
        <f t="array" ref="B2">SUMPRODUCT(
    INDEX('Master Answer Key'!$B$4:$AU$394,0,ROW(B2)), 
    INDEX('ALL-Students-Correct-Items'!$A$2:$CC$392,0,COLUMN(B3))
)</f>
        <v>22</v>
      </c>
      <c r="C2" s="62">
        <f t="array" ref="C2">SUMPRODUCT(
    INDEX('Master Answer Key'!$B$4:$AU$394,0,ROW(C2)), 
    INDEX('ALL-Students-Correct-Items'!$A$2:$CC$392,0,COLUMN(C3))
)</f>
        <v>20</v>
      </c>
      <c r="D2" s="62">
        <f t="array" ref="D2">SUMPRODUCT(
    INDEX('Master Answer Key'!$B$4:$AU$394,0,ROW(D2)), 
    INDEX('ALL-Students-Correct-Items'!$A$2:$CC$392,0,COLUMN(D3))
)</f>
        <v>16</v>
      </c>
      <c r="E2" s="62">
        <f t="array" ref="E2">SUMPRODUCT(
    INDEX('Master Answer Key'!$B$4:$AU$394,0,ROW(E2)), 
    INDEX('ALL-Students-Correct-Items'!$A$2:$CC$392,0,COLUMN(E3))
)</f>
        <v>19</v>
      </c>
      <c r="F2" s="62">
        <f t="array" ref="F2">SUMPRODUCT(
    INDEX('Master Answer Key'!$B$4:$AU$394,0,ROW(F2)), 
    INDEX('ALL-Students-Correct-Items'!$A$2:$CC$392,0,COLUMN(F3))
)</f>
        <v>17</v>
      </c>
      <c r="G2" s="62">
        <f t="array" ref="G2">SUMPRODUCT(
    INDEX('Master Answer Key'!$B$4:$AU$394,0,ROW(G2)), 
    INDEX('ALL-Students-Correct-Items'!$A$2:$CC$392,0,COLUMN(G3))
)</f>
        <v>0</v>
      </c>
      <c r="H2" s="62">
        <f t="array" ref="H2">SUMPRODUCT(
    INDEX('Master Answer Key'!$B$4:$AU$394,0,ROW(H2)), 
    INDEX('ALL-Students-Correct-Items'!$A$2:$CC$392,0,COLUMN(H3))
)</f>
        <v>21</v>
      </c>
      <c r="I2" s="62">
        <f t="array" ref="I2">SUMPRODUCT(
    INDEX('Master Answer Key'!$B$4:$AU$394,0,ROW(I2)), 
    INDEX('ALL-Students-Correct-Items'!$A$2:$CC$392,0,COLUMN(I3))
)</f>
        <v>16</v>
      </c>
      <c r="J2" s="62">
        <f t="array" ref="J2">SUMPRODUCT(
    INDEX('Master Answer Key'!$B$4:$AU$394,0,ROW(J2)), 
    INDEX('ALL-Students-Correct-Items'!$A$2:$CC$392,0,COLUMN(J3))
)</f>
        <v>21</v>
      </c>
      <c r="K2" s="62">
        <f t="array" ref="K2">SUMPRODUCT(
    INDEX('Master Answer Key'!$B$4:$AU$394,0,ROW(K2)), 
    INDEX('ALL-Students-Correct-Items'!$A$2:$CC$392,0,COLUMN(K3))
)</f>
        <v>13</v>
      </c>
      <c r="L2" s="62">
        <f t="array" ref="L2">SUMPRODUCT(
    INDEX('Master Answer Key'!$B$4:$AU$394,0,ROW(L2)), 
    INDEX('ALL-Students-Correct-Items'!$A$2:$CC$392,0,COLUMN(L3))
)</f>
        <v>20</v>
      </c>
      <c r="M2" s="62">
        <f t="array" ref="M2">SUMPRODUCT(
    INDEX('Master Answer Key'!$B$4:$AU$394,0,ROW(M2)), 
    INDEX('ALL-Students-Correct-Items'!$A$2:$CC$392,0,COLUMN(M3))
)</f>
        <v>21</v>
      </c>
      <c r="N2" s="62">
        <f t="array" ref="N2">SUMPRODUCT(
    INDEX('Master Answer Key'!$B$4:$AU$394,0,ROW(N2)), 
    INDEX('ALL-Students-Correct-Items'!$A$2:$CC$392,0,COLUMN(N3))
)</f>
        <v>16</v>
      </c>
      <c r="O2" s="62">
        <f t="array" ref="O2">SUMPRODUCT(
    INDEX('Master Answer Key'!$B$4:$AU$394,0,ROW(O2)), 
    INDEX('ALL-Students-Correct-Items'!$A$2:$CC$392,0,COLUMN(O3))
)</f>
        <v>20</v>
      </c>
      <c r="P2" s="62">
        <f t="array" ref="P2">SUMPRODUCT(
    INDEX('Master Answer Key'!$B$4:$AU$394,0,ROW(P2)), 
    INDEX('ALL-Students-Correct-Items'!$A$2:$CC$392,0,COLUMN(P3))
)</f>
        <v>17</v>
      </c>
      <c r="Q2" s="62">
        <f t="array" ref="Q2">SUMPRODUCT(
    INDEX('Master Answer Key'!$B$4:$AU$394,0,ROW(Q2)), 
    INDEX('ALL-Students-Correct-Items'!$A$2:$CC$392,0,COLUMN(Q3))
)</f>
        <v>18</v>
      </c>
      <c r="R2" s="62">
        <f t="array" ref="R2">SUMPRODUCT(
    INDEX('Master Answer Key'!$B$4:$AU$394,0,ROW(R2)), 
    INDEX('ALL-Students-Correct-Items'!$A$2:$CC$392,0,COLUMN(R3))
)</f>
        <v>15</v>
      </c>
      <c r="S2" s="62">
        <f t="array" ref="S2">SUMPRODUCT(
    INDEX('Master Answer Key'!$B$4:$AU$394,0,ROW(S2)), 
    INDEX('ALL-Students-Correct-Items'!$A$2:$CC$392,0,COLUMN(S3))
)</f>
        <v>11</v>
      </c>
      <c r="T2" s="62">
        <f t="array" ref="T2">SUMPRODUCT(
    INDEX('Master Answer Key'!$B$4:$AU$394,0,ROW(T2)), 
    INDEX('ALL-Students-Correct-Items'!$A$2:$CC$392,0,COLUMN(T3))
)</f>
        <v>19</v>
      </c>
      <c r="U2" s="62">
        <f t="array" ref="U2">SUMPRODUCT(
    INDEX('Master Answer Key'!$B$4:$AU$394,0,ROW(U2)), 
    INDEX('ALL-Students-Correct-Items'!$A$2:$CC$392,0,COLUMN(U3))
)</f>
        <v>17</v>
      </c>
      <c r="V2" s="62">
        <f t="array" ref="V2">SUMPRODUCT(
    INDEX('Master Answer Key'!$B$4:$AU$394,0,ROW(V2)), 
    INDEX('ALL-Students-Correct-Items'!$A$2:$CC$392,0,COLUMN(V3))
)</f>
        <v>21</v>
      </c>
      <c r="W2" s="62">
        <f t="array" ref="W2">SUMPRODUCT(
    INDEX('Master Answer Key'!$B$4:$AU$394,0,ROW(W2)), 
    INDEX('ALL-Students-Correct-Items'!$A$2:$CC$392,0,COLUMN(W3))
)</f>
        <v>13</v>
      </c>
      <c r="X2" s="62">
        <f t="array" ref="X2">SUMPRODUCT(
    INDEX('Master Answer Key'!$B$4:$AU$394,0,ROW(X2)), 
    INDEX('ALL-Students-Correct-Items'!$A$2:$CC$392,0,COLUMN(X3))
)</f>
        <v>16</v>
      </c>
      <c r="Y2" s="62">
        <f t="array" ref="Y2">SUMPRODUCT(
    INDEX('Master Answer Key'!$B$4:$AU$394,0,ROW(Y2)), 
    INDEX('ALL-Students-Correct-Items'!$A$2:$CC$392,0,COLUMN(Y3))
)</f>
        <v>8</v>
      </c>
      <c r="Z2" s="62">
        <f t="array" ref="Z2">SUMPRODUCT(
    INDEX('Master Answer Key'!$B$4:$AU$394,0,ROW(Z2)), 
    INDEX('ALL-Students-Correct-Items'!$A$2:$CC$392,0,COLUMN(Z3))
)</f>
        <v>20</v>
      </c>
      <c r="AA2" s="62">
        <f t="array" ref="AA2">SUMPRODUCT(
    INDEX('Master Answer Key'!$B$4:$AU$394,0,ROW(AA2)), 
    INDEX('ALL-Students-Correct-Items'!$A$2:$CC$392,0,COLUMN(AA3))
)</f>
        <v>18</v>
      </c>
      <c r="AB2" s="62">
        <f t="array" ref="AB2">SUMPRODUCT(
    INDEX('Master Answer Key'!$B$4:$AU$394,0,ROW(AB2)), 
    INDEX('ALL-Students-Correct-Items'!$A$2:$CC$392,0,COLUMN(AB3))
)</f>
        <v>21</v>
      </c>
      <c r="AC2" s="62">
        <f t="array" ref="AC2">SUMPRODUCT(
    INDEX('Master Answer Key'!$B$4:$AU$394,0,ROW(AC2)), 
    INDEX('ALL-Students-Correct-Items'!$A$2:$CC$392,0,COLUMN(AC3))
)</f>
        <v>9</v>
      </c>
      <c r="AD2" s="62">
        <f t="array" ref="AD2">SUMPRODUCT(
    INDEX('Master Answer Key'!$B$4:$AU$394,0,ROW(AD2)), 
    INDEX('ALL-Students-Correct-Items'!$A$2:$CC$392,0,COLUMN(AD3))
)</f>
        <v>22</v>
      </c>
      <c r="AE2" s="62">
        <f t="array" ref="AE2">SUMPRODUCT(
    INDEX('Master Answer Key'!$B$4:$AU$394,0,ROW(AE2)), 
    INDEX('ALL-Students-Correct-Items'!$A$2:$CC$392,0,COLUMN(AE3))
)</f>
        <v>15</v>
      </c>
      <c r="AF2" s="62">
        <f t="array" ref="AF2">SUMPRODUCT(
    INDEX('Master Answer Key'!$B$4:$AU$394,0,ROW(AF2)), 
    INDEX('ALL-Students-Correct-Items'!$A$2:$CC$392,0,COLUMN(AF3))
)</f>
        <v>12</v>
      </c>
      <c r="AG2" s="62">
        <f t="array" ref="AG2">SUMPRODUCT(
    INDEX('Master Answer Key'!$B$4:$AU$394,0,ROW(AG2)), 
    INDEX('ALL-Students-Correct-Items'!$A$2:$CC$392,0,COLUMN(AG3))
)</f>
        <v>14</v>
      </c>
      <c r="AH2" s="62">
        <f t="array" ref="AH2">SUMPRODUCT(
    INDEX('Master Answer Key'!$B$4:$AU$394,0,ROW(AH2)), 
    INDEX('ALL-Students-Correct-Items'!$A$2:$CC$392,0,COLUMN(AH3))
)</f>
        <v>22</v>
      </c>
      <c r="AI2" s="62">
        <f t="array" ref="AI2">SUMPRODUCT(
    INDEX('Master Answer Key'!$B$4:$AU$394,0,ROW(AI2)), 
    INDEX('ALL-Students-Correct-Items'!$A$2:$CC$392,0,COLUMN(AI3))
)</f>
        <v>22</v>
      </c>
      <c r="AJ2" s="62">
        <f t="array" ref="AJ2">SUMPRODUCT(
    INDEX('Master Answer Key'!$B$4:$AU$394,0,ROW(AJ2)), 
    INDEX('ALL-Students-Correct-Items'!$A$2:$CC$392,0,COLUMN(AJ3))
)</f>
        <v>17</v>
      </c>
      <c r="AK2" s="62">
        <f t="array" ref="AK2">SUMPRODUCT(
    INDEX('Master Answer Key'!$B$4:$AU$394,0,ROW(AK2)), 
    INDEX('ALL-Students-Correct-Items'!$A$2:$CC$392,0,COLUMN(AK3))
)</f>
        <v>22</v>
      </c>
      <c r="AL2" s="62">
        <f t="array" ref="AL2">SUMPRODUCT(
    INDEX('Master Answer Key'!$B$4:$AU$394,0,ROW(AL2)), 
    INDEX('ALL-Students-Correct-Items'!$A$2:$CC$392,0,COLUMN(AL3))
)</f>
        <v>23</v>
      </c>
      <c r="AM2" s="62">
        <f t="array" ref="AM2">SUMPRODUCT(
    INDEX('Master Answer Key'!$B$4:$AU$394,0,ROW(AM2)), 
    INDEX('ALL-Students-Correct-Items'!$A$2:$CC$392,0,COLUMN(AM3))
)</f>
        <v>14</v>
      </c>
      <c r="AN2" s="62">
        <f t="array" ref="AN2">SUMPRODUCT(
    INDEX('Master Answer Key'!$B$4:$AU$394,0,ROW(AN2)), 
    INDEX('ALL-Students-Correct-Items'!$A$2:$CC$392,0,COLUMN(AN3))
)</f>
        <v>13</v>
      </c>
      <c r="AO2" s="62">
        <f t="array" ref="AO2">SUMPRODUCT(
    INDEX('Master Answer Key'!$B$4:$AU$394,0,ROW(AO2)), 
    INDEX('ALL-Students-Correct-Items'!$A$2:$CC$392,0,COLUMN(AO3))
)</f>
        <v>19</v>
      </c>
      <c r="AP2" s="62">
        <f t="array" ref="AP2">SUMPRODUCT(
    INDEX('Master Answer Key'!$B$4:$AU$394,0,ROW(AP2)), 
    INDEX('ALL-Students-Correct-Items'!$A$2:$CC$392,0,COLUMN(AP3))
)</f>
        <v>23</v>
      </c>
      <c r="AQ2" s="62">
        <f t="array" ref="AQ2">SUMPRODUCT(
    INDEX('Master Answer Key'!$B$4:$AU$394,0,ROW(AQ2)), 
    INDEX('ALL-Students-Correct-Items'!$A$2:$CC$392,0,COLUMN(AQ3))
)</f>
        <v>22</v>
      </c>
      <c r="AR2" s="62">
        <f t="array" ref="AR2">SUMPRODUCT(
    INDEX('Master Answer Key'!$B$4:$AU$394,0,ROW(AR2)), 
    INDEX('ALL-Students-Correct-Items'!$A$2:$CC$392,0,COLUMN(AR3))
)</f>
        <v>24</v>
      </c>
      <c r="AS2" s="62">
        <f t="array" ref="AS2">SUMPRODUCT(
    INDEX('Master Answer Key'!$B$4:$AU$394,0,ROW(AS2)), 
    INDEX('ALL-Students-Correct-Items'!$A$2:$CC$392,0,COLUMN(AS3))
)</f>
        <v>11</v>
      </c>
      <c r="AT2" s="62">
        <f t="array" ref="AT2">SUMPRODUCT(
    INDEX('Master Answer Key'!$B$4:$AU$394,0,ROW(AT2)), 
    INDEX('ALL-Students-Correct-Items'!$A$2:$CC$392,0,COLUMN(AT3))
)</f>
        <v>22</v>
      </c>
      <c r="AU2" s="62">
        <f t="array" ref="AU2">SUMPRODUCT(
    INDEX('Master Answer Key'!$B$4:$AU$394,0,ROW(AU2)), 
    INDEX('ALL-Students-Correct-Items'!$A$2:$CC$392,0,COLUMN(AU3))
)</f>
        <v>21</v>
      </c>
      <c r="AV2" s="62">
        <f t="array" ref="AV2">SUMPRODUCT(
    INDEX('Master Answer Key'!$B$4:$AU$394,0,ROW(AV2)), 
    INDEX('ALL-Students-Correct-Items'!$A$2:$CC$392,0,COLUMN(AV3))
)</f>
        <v>20</v>
      </c>
      <c r="AW2" s="62">
        <f t="array" ref="AW2">SUMPRODUCT(
    INDEX('Master Answer Key'!$B$4:$AU$394,0,ROW(AW2)), 
    INDEX('ALL-Students-Correct-Items'!$A$2:$CC$392,0,COLUMN(AW3))
)</f>
        <v>23</v>
      </c>
      <c r="AX2" s="62">
        <f t="array" ref="AX2">SUMPRODUCT(
    INDEX('Master Answer Key'!$B$4:$AU$394,0,ROW(AX2)), 
    INDEX('ALL-Students-Correct-Items'!$A$2:$CC$392,0,COLUMN(AX3))
)</f>
        <v>18</v>
      </c>
      <c r="AY2" s="62">
        <f t="array" ref="AY2">SUMPRODUCT(
    INDEX('Master Answer Key'!$B$4:$AU$394,0,ROW(AY2)), 
    INDEX('ALL-Students-Correct-Items'!$A$2:$CC$392,0,COLUMN(AY3))
)</f>
        <v>18</v>
      </c>
      <c r="AZ2" s="62">
        <f t="array" ref="AZ2">SUMPRODUCT(
    INDEX('Master Answer Key'!$B$4:$AU$394,0,ROW(AZ2)), 
    INDEX('ALL-Students-Correct-Items'!$A$2:$CC$392,0,COLUMN(AZ3))
)</f>
        <v>17</v>
      </c>
      <c r="BA2" s="62">
        <f t="array" ref="BA2">SUMPRODUCT(
    INDEX('Master Answer Key'!$B$4:$AU$394,0,ROW(BA2)), 
    INDEX('ALL-Students-Correct-Items'!$A$2:$CC$392,0,COLUMN(BA3))
)</f>
        <v>21</v>
      </c>
      <c r="BB2" s="62">
        <f t="array" ref="BB2">SUMPRODUCT(
    INDEX('Master Answer Key'!$B$4:$AU$394,0,ROW(BB2)), 
    INDEX('ALL-Students-Correct-Items'!$A$2:$CC$392,0,COLUMN(BB3))
)</f>
        <v>17</v>
      </c>
      <c r="BC2" s="62">
        <f t="array" ref="BC2">SUMPRODUCT(
    INDEX('Master Answer Key'!$B$4:$AU$394,0,ROW(BC2)), 
    INDEX('ALL-Students-Correct-Items'!$A$2:$CC$392,0,COLUMN(BC3))
)</f>
        <v>22</v>
      </c>
      <c r="BD2" s="62">
        <f t="array" ref="BD2">SUMPRODUCT(
    INDEX('Master Answer Key'!$B$4:$AU$394,0,ROW(BD2)), 
    INDEX('ALL-Students-Correct-Items'!$A$2:$CC$392,0,COLUMN(BD3))
)</f>
        <v>22</v>
      </c>
      <c r="BE2" s="62">
        <f t="array" ref="BE2">SUMPRODUCT(
    INDEX('Master Answer Key'!$B$4:$AU$394,0,ROW(BE2)), 
    INDEX('ALL-Students-Correct-Items'!$A$2:$CC$392,0,COLUMN(BE3))
)</f>
        <v>17</v>
      </c>
      <c r="BF2" s="62">
        <f t="array" ref="BF2">SUMPRODUCT(
    INDEX('Master Answer Key'!$B$4:$AU$394,0,ROW(BF2)), 
    INDEX('ALL-Students-Correct-Items'!$A$2:$CC$392,0,COLUMN(BF3))
)</f>
        <v>20</v>
      </c>
      <c r="BG2" s="62">
        <f t="array" ref="BG2">SUMPRODUCT(
    INDEX('Master Answer Key'!$B$4:$AU$394,0,ROW(BG2)), 
    INDEX('ALL-Students-Correct-Items'!$A$2:$CC$392,0,COLUMN(BG3))
)</f>
        <v>20</v>
      </c>
      <c r="BH2" s="62">
        <f t="array" ref="BH2">SUMPRODUCT(
    INDEX('Master Answer Key'!$B$4:$AU$394,0,ROW(BH2)), 
    INDEX('ALL-Students-Correct-Items'!$A$2:$CC$392,0,COLUMN(BH3))
)</f>
        <v>15</v>
      </c>
      <c r="BI2" s="62">
        <f t="array" ref="BI2">SUMPRODUCT(
    INDEX('Master Answer Key'!$B$4:$AU$394,0,ROW(BI2)), 
    INDEX('ALL-Students-Correct-Items'!$A$2:$CC$392,0,COLUMN(BI3))
)</f>
        <v>16</v>
      </c>
      <c r="BJ2" s="62">
        <f t="array" ref="BJ2">SUMPRODUCT(
    INDEX('Master Answer Key'!$B$4:$AU$394,0,ROW(BJ2)), 
    INDEX('ALL-Students-Correct-Items'!$A$2:$CC$392,0,COLUMN(BJ3))
)</f>
        <v>19</v>
      </c>
      <c r="BK2" s="62">
        <f t="array" ref="BK2">SUMPRODUCT(
    INDEX('Master Answer Key'!$B$4:$AU$394,0,ROW(BK2)), 
    INDEX('ALL-Students-Correct-Items'!$A$2:$CC$392,0,COLUMN(BK3))
)</f>
        <v>19</v>
      </c>
      <c r="BL2" s="62">
        <f t="array" ref="BL2">SUMPRODUCT(
    INDEX('Master Answer Key'!$B$4:$AU$394,0,ROW(BL2)), 
    INDEX('ALL-Students-Correct-Items'!$A$2:$CC$392,0,COLUMN(BL3))
)</f>
        <v>18</v>
      </c>
      <c r="BM2" s="62">
        <f t="array" ref="BM2">SUMPRODUCT(
    INDEX('Master Answer Key'!$B$4:$AU$394,0,ROW(BM2)), 
    INDEX('ALL-Students-Correct-Items'!$A$2:$CC$392,0,COLUMN(BM3))
)</f>
        <v>23</v>
      </c>
      <c r="BN2" s="62">
        <f t="array" ref="BN2">SUMPRODUCT(
    INDEX('Master Answer Key'!$B$4:$AU$394,0,ROW(BN2)), 
    INDEX('ALL-Students-Correct-Items'!$A$2:$CC$392,0,COLUMN(BN3))
)</f>
        <v>21</v>
      </c>
      <c r="BO2" s="62">
        <f t="array" ref="BO2">SUMPRODUCT(
    INDEX('Master Answer Key'!$B$4:$AU$394,0,ROW(BO2)), 
    INDEX('ALL-Students-Correct-Items'!$A$2:$CC$392,0,COLUMN(BO3))
)</f>
        <v>22</v>
      </c>
      <c r="BP2" s="62">
        <f t="array" ref="BP2">SUMPRODUCT(
    INDEX('Master Answer Key'!$B$4:$AU$394,0,ROW(BP2)), 
    INDEX('ALL-Students-Correct-Items'!$A$2:$CC$392,0,COLUMN(BP3))
)</f>
        <v>20</v>
      </c>
      <c r="BQ2" s="62">
        <f t="array" ref="BQ2">SUMPRODUCT(
    INDEX('Master Answer Key'!$B$4:$AU$394,0,ROW(BQ2)), 
    INDEX('ALL-Students-Correct-Items'!$A$2:$CC$392,0,COLUMN(BQ3))
)</f>
        <v>19</v>
      </c>
      <c r="BR2" s="62">
        <f t="array" ref="BR2">SUMPRODUCT(
    INDEX('Master Answer Key'!$B$4:$AU$394,0,ROW(BR2)), 
    INDEX('ALL-Students-Correct-Items'!$A$2:$CC$392,0,COLUMN(BR3))
)</f>
        <v>22</v>
      </c>
      <c r="BS2" s="62">
        <f t="array" ref="BS2">SUMPRODUCT(
    INDEX('Master Answer Key'!$B$4:$AU$394,0,ROW(BS2)), 
    INDEX('ALL-Students-Correct-Items'!$A$2:$CC$392,0,COLUMN(BS3))
)</f>
        <v>22</v>
      </c>
      <c r="BT2" s="62">
        <f t="array" ref="BT2">SUMPRODUCT(
    INDEX('Master Answer Key'!$B$4:$AU$394,0,ROW(BT2)), 
    INDEX('ALL-Students-Correct-Items'!$A$2:$CC$392,0,COLUMN(BT3))
)</f>
        <v>22</v>
      </c>
      <c r="BU2" s="62">
        <f t="array" ref="BU2">SUMPRODUCT(
    INDEX('Master Answer Key'!$B$4:$AU$394,0,ROW(BU2)), 
    INDEX('ALL-Students-Correct-Items'!$A$2:$CC$392,0,COLUMN(BU3))
)</f>
        <v>23</v>
      </c>
      <c r="BV2" s="62">
        <f t="array" ref="BV2">SUMPRODUCT(
    INDEX('Master Answer Key'!$B$4:$AU$394,0,ROW(BV2)), 
    INDEX('ALL-Students-Correct-Items'!$A$2:$CC$392,0,COLUMN(BV3))
)</f>
        <v>20</v>
      </c>
      <c r="BW2" s="62">
        <f t="array" ref="BW2">SUMPRODUCT(
    INDEX('Master Answer Key'!$B$4:$AU$394,0,ROW(BW2)), 
    INDEX('ALL-Students-Correct-Items'!$A$2:$CC$392,0,COLUMN(BW3))
)</f>
        <v>22</v>
      </c>
      <c r="BX2" s="62">
        <f t="array" ref="BX2">SUMPRODUCT(
    INDEX('Master Answer Key'!$B$4:$AU$394,0,ROW(BX2)), 
    INDEX('ALL-Students-Correct-Items'!$A$2:$CC$392,0,COLUMN(BX3))
)</f>
        <v>24</v>
      </c>
      <c r="BY2" s="62">
        <f t="array" ref="BY2">SUMPRODUCT(
    INDEX('Master Answer Key'!$B$4:$AU$394,0,ROW(BY2)), 
    INDEX('ALL-Students-Correct-Items'!$A$2:$CC$392,0,COLUMN(BY3))
)</f>
        <v>23</v>
      </c>
      <c r="BZ2" s="62">
        <f t="array" ref="BZ2">SUMPRODUCT(
    INDEX('Master Answer Key'!$B$4:$AU$394,0,ROW(BZ2)), 
    INDEX('ALL-Students-Correct-Items'!$A$2:$CC$392,0,COLUMN(BZ3))
)</f>
        <v>22</v>
      </c>
      <c r="CA2" s="62">
        <f t="array" ref="CA2">SUMPRODUCT(
    INDEX('Master Answer Key'!$B$4:$AU$394,0,ROW(CA2)), 
    INDEX('ALL-Students-Correct-Items'!$A$2:$CC$392,0,COLUMN(CA3))
)</f>
        <v>22</v>
      </c>
      <c r="CB2" s="62">
        <f t="array" ref="CB2">SUMPRODUCT(
    INDEX('Master Answer Key'!$B$4:$AU$394,0,ROW(CB2)), 
    INDEX('ALL-Students-Correct-Items'!$A$2:$CC$392,0,COLUMN(CB3))
)</f>
        <v>22</v>
      </c>
      <c r="CC2" s="62">
        <f t="array" ref="CC2">SUMPRODUCT(
    INDEX('Master Answer Key'!$B$4:$AU$394,0,ROW(CC2)), 
    INDEX('ALL-Students-Correct-Items'!$A$2:$CC$392,0,COLUMN(CC3))
)</f>
        <v>20</v>
      </c>
      <c r="CD2" s="45" t="s">
        <v>36</v>
      </c>
      <c r="CE2" s="45">
        <f>countif(B2:CC2,"&gt;=15")</f>
        <v>69</v>
      </c>
      <c r="CF2" s="45">
        <v>25.0</v>
      </c>
      <c r="CG2" s="45">
        <v>0.6</v>
      </c>
      <c r="CH2" s="45">
        <v>15.0</v>
      </c>
      <c r="CI2" s="4"/>
      <c r="CJ2" s="63" t="s">
        <v>572</v>
      </c>
      <c r="CK2" s="64" t="s">
        <v>573</v>
      </c>
      <c r="CL2" s="64" t="s">
        <v>574</v>
      </c>
    </row>
    <row r="3">
      <c r="A3" s="61" t="s">
        <v>37</v>
      </c>
      <c r="B3" s="62">
        <f t="array" ref="B3">SUMPRODUCT(
    INDEX('Master Answer Key'!$B$4:$AU$394,0,ROW(B3)), 
    INDEX('ALL-Students-Correct-Items'!$A$2:$CC$392,0,COLUMN(B4))
)</f>
        <v>11</v>
      </c>
      <c r="C3" s="62">
        <f t="array" ref="C3">SUMPRODUCT(
    INDEX('Master Answer Key'!$B$4:$AU$394,0,ROW(C3)), 
    INDEX('ALL-Students-Correct-Items'!$A$2:$CC$392,0,COLUMN(C4))
)</f>
        <v>12</v>
      </c>
      <c r="D3" s="62">
        <f t="array" ref="D3">SUMPRODUCT(
    INDEX('Master Answer Key'!$B$4:$AU$394,0,ROW(D3)), 
    INDEX('ALL-Students-Correct-Items'!$A$2:$CC$392,0,COLUMN(D4))
)</f>
        <v>11</v>
      </c>
      <c r="E3" s="62">
        <f t="array" ref="E3">SUMPRODUCT(
    INDEX('Master Answer Key'!$B$4:$AU$394,0,ROW(E3)), 
    INDEX('ALL-Students-Correct-Items'!$A$2:$CC$392,0,COLUMN(E4))
)</f>
        <v>14</v>
      </c>
      <c r="F3" s="62">
        <f t="array" ref="F3">SUMPRODUCT(
    INDEX('Master Answer Key'!$B$4:$AU$394,0,ROW(F3)), 
    INDEX('ALL-Students-Correct-Items'!$A$2:$CC$392,0,COLUMN(F4))
)</f>
        <v>13</v>
      </c>
      <c r="G3" s="62">
        <f t="array" ref="G3">SUMPRODUCT(
    INDEX('Master Answer Key'!$B$4:$AU$394,0,ROW(G3)), 
    INDEX('ALL-Students-Correct-Items'!$A$2:$CC$392,0,COLUMN(G4))
)</f>
        <v>0</v>
      </c>
      <c r="H3" s="62">
        <f t="array" ref="H3">SUMPRODUCT(
    INDEX('Master Answer Key'!$B$4:$AU$394,0,ROW(H3)), 
    INDEX('ALL-Students-Correct-Items'!$A$2:$CC$392,0,COLUMN(H4))
)</f>
        <v>11</v>
      </c>
      <c r="I3" s="62">
        <f t="array" ref="I3">SUMPRODUCT(
    INDEX('Master Answer Key'!$B$4:$AU$394,0,ROW(I3)), 
    INDEX('ALL-Students-Correct-Items'!$A$2:$CC$392,0,COLUMN(I4))
)</f>
        <v>11</v>
      </c>
      <c r="J3" s="62">
        <f t="array" ref="J3">SUMPRODUCT(
    INDEX('Master Answer Key'!$B$4:$AU$394,0,ROW(J3)), 
    INDEX('ALL-Students-Correct-Items'!$A$2:$CC$392,0,COLUMN(J4))
)</f>
        <v>13</v>
      </c>
      <c r="K3" s="62">
        <f t="array" ref="K3">SUMPRODUCT(
    INDEX('Master Answer Key'!$B$4:$AU$394,0,ROW(K3)), 
    INDEX('ALL-Students-Correct-Items'!$A$2:$CC$392,0,COLUMN(K4))
)</f>
        <v>7</v>
      </c>
      <c r="L3" s="62">
        <f t="array" ref="L3">SUMPRODUCT(
    INDEX('Master Answer Key'!$B$4:$AU$394,0,ROW(L3)), 
    INDEX('ALL-Students-Correct-Items'!$A$2:$CC$392,0,COLUMN(L4))
)</f>
        <v>13</v>
      </c>
      <c r="M3" s="62">
        <f t="array" ref="M3">SUMPRODUCT(
    INDEX('Master Answer Key'!$B$4:$AU$394,0,ROW(M3)), 
    INDEX('ALL-Students-Correct-Items'!$A$2:$CC$392,0,COLUMN(M4))
)</f>
        <v>13</v>
      </c>
      <c r="N3" s="62">
        <f t="array" ref="N3">SUMPRODUCT(
    INDEX('Master Answer Key'!$B$4:$AU$394,0,ROW(N3)), 
    INDEX('ALL-Students-Correct-Items'!$A$2:$CC$392,0,COLUMN(N4))
)</f>
        <v>11</v>
      </c>
      <c r="O3" s="62">
        <f t="array" ref="O3">SUMPRODUCT(
    INDEX('Master Answer Key'!$B$4:$AU$394,0,ROW(O3)), 
    INDEX('ALL-Students-Correct-Items'!$A$2:$CC$392,0,COLUMN(O4))
)</f>
        <v>12</v>
      </c>
      <c r="P3" s="62">
        <f t="array" ref="P3">SUMPRODUCT(
    INDEX('Master Answer Key'!$B$4:$AU$394,0,ROW(P3)), 
    INDEX('ALL-Students-Correct-Items'!$A$2:$CC$392,0,COLUMN(P4))
)</f>
        <v>11</v>
      </c>
      <c r="Q3" s="62">
        <f t="array" ref="Q3">SUMPRODUCT(
    INDEX('Master Answer Key'!$B$4:$AU$394,0,ROW(Q3)), 
    INDEX('ALL-Students-Correct-Items'!$A$2:$CC$392,0,COLUMN(Q4))
)</f>
        <v>14</v>
      </c>
      <c r="R3" s="62">
        <f t="array" ref="R3">SUMPRODUCT(
    INDEX('Master Answer Key'!$B$4:$AU$394,0,ROW(R3)), 
    INDEX('ALL-Students-Correct-Items'!$A$2:$CC$392,0,COLUMN(R4))
)</f>
        <v>11</v>
      </c>
      <c r="S3" s="62">
        <f t="array" ref="S3">SUMPRODUCT(
    INDEX('Master Answer Key'!$B$4:$AU$394,0,ROW(S3)), 
    INDEX('ALL-Students-Correct-Items'!$A$2:$CC$392,0,COLUMN(S4))
)</f>
        <v>7</v>
      </c>
      <c r="T3" s="62">
        <f t="array" ref="T3">SUMPRODUCT(
    INDEX('Master Answer Key'!$B$4:$AU$394,0,ROW(T3)), 
    INDEX('ALL-Students-Correct-Items'!$A$2:$CC$392,0,COLUMN(T4))
)</f>
        <v>11</v>
      </c>
      <c r="U3" s="62">
        <f t="array" ref="U3">SUMPRODUCT(
    INDEX('Master Answer Key'!$B$4:$AU$394,0,ROW(U3)), 
    INDEX('ALL-Students-Correct-Items'!$A$2:$CC$392,0,COLUMN(U4))
)</f>
        <v>14</v>
      </c>
      <c r="V3" s="62">
        <f t="array" ref="V3">SUMPRODUCT(
    INDEX('Master Answer Key'!$B$4:$AU$394,0,ROW(V3)), 
    INDEX('ALL-Students-Correct-Items'!$A$2:$CC$392,0,COLUMN(V4))
)</f>
        <v>14</v>
      </c>
      <c r="W3" s="62">
        <f t="array" ref="W3">SUMPRODUCT(
    INDEX('Master Answer Key'!$B$4:$AU$394,0,ROW(W3)), 
    INDEX('ALL-Students-Correct-Items'!$A$2:$CC$392,0,COLUMN(W4))
)</f>
        <v>6</v>
      </c>
      <c r="X3" s="62">
        <f t="array" ref="X3">SUMPRODUCT(
    INDEX('Master Answer Key'!$B$4:$AU$394,0,ROW(X3)), 
    INDEX('ALL-Students-Correct-Items'!$A$2:$CC$392,0,COLUMN(X4))
)</f>
        <v>11</v>
      </c>
      <c r="Y3" s="62">
        <f t="array" ref="Y3">SUMPRODUCT(
    INDEX('Master Answer Key'!$B$4:$AU$394,0,ROW(Y3)), 
    INDEX('ALL-Students-Correct-Items'!$A$2:$CC$392,0,COLUMN(Y4))
)</f>
        <v>9</v>
      </c>
      <c r="Z3" s="62">
        <f t="array" ref="Z3">SUMPRODUCT(
    INDEX('Master Answer Key'!$B$4:$AU$394,0,ROW(Z3)), 
    INDEX('ALL-Students-Correct-Items'!$A$2:$CC$392,0,COLUMN(Z4))
)</f>
        <v>12</v>
      </c>
      <c r="AA3" s="62">
        <f t="array" ref="AA3">SUMPRODUCT(
    INDEX('Master Answer Key'!$B$4:$AU$394,0,ROW(AA3)), 
    INDEX('ALL-Students-Correct-Items'!$A$2:$CC$392,0,COLUMN(AA4))
)</f>
        <v>12</v>
      </c>
      <c r="AB3" s="62">
        <f t="array" ref="AB3">SUMPRODUCT(
    INDEX('Master Answer Key'!$B$4:$AU$394,0,ROW(AB3)), 
    INDEX('ALL-Students-Correct-Items'!$A$2:$CC$392,0,COLUMN(AB4))
)</f>
        <v>13</v>
      </c>
      <c r="AC3" s="62">
        <f t="array" ref="AC3">SUMPRODUCT(
    INDEX('Master Answer Key'!$B$4:$AU$394,0,ROW(AC3)), 
    INDEX('ALL-Students-Correct-Items'!$A$2:$CC$392,0,COLUMN(AC4))
)</f>
        <v>9</v>
      </c>
      <c r="AD3" s="62">
        <f t="array" ref="AD3">SUMPRODUCT(
    INDEX('Master Answer Key'!$B$4:$AU$394,0,ROW(AD3)), 
    INDEX('ALL-Students-Correct-Items'!$A$2:$CC$392,0,COLUMN(AD4))
)</f>
        <v>13</v>
      </c>
      <c r="AE3" s="62">
        <f t="array" ref="AE3">SUMPRODUCT(
    INDEX('Master Answer Key'!$B$4:$AU$394,0,ROW(AE3)), 
    INDEX('ALL-Students-Correct-Items'!$A$2:$CC$392,0,COLUMN(AE4))
)</f>
        <v>11</v>
      </c>
      <c r="AF3" s="62">
        <f t="array" ref="AF3">SUMPRODUCT(
    INDEX('Master Answer Key'!$B$4:$AU$394,0,ROW(AF3)), 
    INDEX('ALL-Students-Correct-Items'!$A$2:$CC$392,0,COLUMN(AF4))
)</f>
        <v>7</v>
      </c>
      <c r="AG3" s="62">
        <f t="array" ref="AG3">SUMPRODUCT(
    INDEX('Master Answer Key'!$B$4:$AU$394,0,ROW(AG3)), 
    INDEX('ALL-Students-Correct-Items'!$A$2:$CC$392,0,COLUMN(AG4))
)</f>
        <v>8</v>
      </c>
      <c r="AH3" s="62">
        <f t="array" ref="AH3">SUMPRODUCT(
    INDEX('Master Answer Key'!$B$4:$AU$394,0,ROW(AH3)), 
    INDEX('ALL-Students-Correct-Items'!$A$2:$CC$392,0,COLUMN(AH4))
)</f>
        <v>12</v>
      </c>
      <c r="AI3" s="62">
        <f t="array" ref="AI3">SUMPRODUCT(
    INDEX('Master Answer Key'!$B$4:$AU$394,0,ROW(AI3)), 
    INDEX('ALL-Students-Correct-Items'!$A$2:$CC$392,0,COLUMN(AI4))
)</f>
        <v>13</v>
      </c>
      <c r="AJ3" s="62">
        <f t="array" ref="AJ3">SUMPRODUCT(
    INDEX('Master Answer Key'!$B$4:$AU$394,0,ROW(AJ3)), 
    INDEX('ALL-Students-Correct-Items'!$A$2:$CC$392,0,COLUMN(AJ4))
)</f>
        <v>11</v>
      </c>
      <c r="AK3" s="62">
        <f t="array" ref="AK3">SUMPRODUCT(
    INDEX('Master Answer Key'!$B$4:$AU$394,0,ROW(AK3)), 
    INDEX('ALL-Students-Correct-Items'!$A$2:$CC$392,0,COLUMN(AK4))
)</f>
        <v>12</v>
      </c>
      <c r="AL3" s="62">
        <f t="array" ref="AL3">SUMPRODUCT(
    INDEX('Master Answer Key'!$B$4:$AU$394,0,ROW(AL3)), 
    INDEX('ALL-Students-Correct-Items'!$A$2:$CC$392,0,COLUMN(AL4))
)</f>
        <v>13</v>
      </c>
      <c r="AM3" s="62">
        <f t="array" ref="AM3">SUMPRODUCT(
    INDEX('Master Answer Key'!$B$4:$AU$394,0,ROW(AM3)), 
    INDEX('ALL-Students-Correct-Items'!$A$2:$CC$392,0,COLUMN(AM4))
)</f>
        <v>11</v>
      </c>
      <c r="AN3" s="62">
        <f t="array" ref="AN3">SUMPRODUCT(
    INDEX('Master Answer Key'!$B$4:$AU$394,0,ROW(AN3)), 
    INDEX('ALL-Students-Correct-Items'!$A$2:$CC$392,0,COLUMN(AN4))
)</f>
        <v>7</v>
      </c>
      <c r="AO3" s="62">
        <f t="array" ref="AO3">SUMPRODUCT(
    INDEX('Master Answer Key'!$B$4:$AU$394,0,ROW(AO3)), 
    INDEX('ALL-Students-Correct-Items'!$A$2:$CC$392,0,COLUMN(AO4))
)</f>
        <v>14</v>
      </c>
      <c r="AP3" s="62">
        <f t="array" ref="AP3">SUMPRODUCT(
    INDEX('Master Answer Key'!$B$4:$AU$394,0,ROW(AP3)), 
    INDEX('ALL-Students-Correct-Items'!$A$2:$CC$392,0,COLUMN(AP4))
)</f>
        <v>13</v>
      </c>
      <c r="AQ3" s="62">
        <f t="array" ref="AQ3">SUMPRODUCT(
    INDEX('Master Answer Key'!$B$4:$AU$394,0,ROW(AQ3)), 
    INDEX('ALL-Students-Correct-Items'!$A$2:$CC$392,0,COLUMN(AQ4))
)</f>
        <v>14</v>
      </c>
      <c r="AR3" s="62">
        <f t="array" ref="AR3">SUMPRODUCT(
    INDEX('Master Answer Key'!$B$4:$AU$394,0,ROW(AR3)), 
    INDEX('ALL-Students-Correct-Items'!$A$2:$CC$392,0,COLUMN(AR4))
)</f>
        <v>14</v>
      </c>
      <c r="AS3" s="62">
        <f t="array" ref="AS3">SUMPRODUCT(
    INDEX('Master Answer Key'!$B$4:$AU$394,0,ROW(AS3)), 
    INDEX('ALL-Students-Correct-Items'!$A$2:$CC$392,0,COLUMN(AS4))
)</f>
        <v>7</v>
      </c>
      <c r="AT3" s="62">
        <f t="array" ref="AT3">SUMPRODUCT(
    INDEX('Master Answer Key'!$B$4:$AU$394,0,ROW(AT3)), 
    INDEX('ALL-Students-Correct-Items'!$A$2:$CC$392,0,COLUMN(AT4))
)</f>
        <v>13</v>
      </c>
      <c r="AU3" s="62">
        <f t="array" ref="AU3">SUMPRODUCT(
    INDEX('Master Answer Key'!$B$4:$AU$394,0,ROW(AU3)), 
    INDEX('ALL-Students-Correct-Items'!$A$2:$CC$392,0,COLUMN(AU4))
)</f>
        <v>13</v>
      </c>
      <c r="AV3" s="62">
        <f t="array" ref="AV3">SUMPRODUCT(
    INDEX('Master Answer Key'!$B$4:$AU$394,0,ROW(AV3)), 
    INDEX('ALL-Students-Correct-Items'!$A$2:$CC$392,0,COLUMN(AV4))
)</f>
        <v>11</v>
      </c>
      <c r="AW3" s="62">
        <f t="array" ref="AW3">SUMPRODUCT(
    INDEX('Master Answer Key'!$B$4:$AU$394,0,ROW(AW3)), 
    INDEX('ALL-Students-Correct-Items'!$A$2:$CC$392,0,COLUMN(AW4))
)</f>
        <v>14</v>
      </c>
      <c r="AX3" s="62">
        <f t="array" ref="AX3">SUMPRODUCT(
    INDEX('Master Answer Key'!$B$4:$AU$394,0,ROW(AX3)), 
    INDEX('ALL-Students-Correct-Items'!$A$2:$CC$392,0,COLUMN(AX4))
)</f>
        <v>12</v>
      </c>
      <c r="AY3" s="62">
        <f t="array" ref="AY3">SUMPRODUCT(
    INDEX('Master Answer Key'!$B$4:$AU$394,0,ROW(AY3)), 
    INDEX('ALL-Students-Correct-Items'!$A$2:$CC$392,0,COLUMN(AY4))
)</f>
        <v>13</v>
      </c>
      <c r="AZ3" s="62">
        <f t="array" ref="AZ3">SUMPRODUCT(
    INDEX('Master Answer Key'!$B$4:$AU$394,0,ROW(AZ3)), 
    INDEX('ALL-Students-Correct-Items'!$A$2:$CC$392,0,COLUMN(AZ4))
)</f>
        <v>12</v>
      </c>
      <c r="BA3" s="62">
        <f t="array" ref="BA3">SUMPRODUCT(
    INDEX('Master Answer Key'!$B$4:$AU$394,0,ROW(BA3)), 
    INDEX('ALL-Students-Correct-Items'!$A$2:$CC$392,0,COLUMN(BA4))
)</f>
        <v>10</v>
      </c>
      <c r="BB3" s="62">
        <f t="array" ref="BB3">SUMPRODUCT(
    INDEX('Master Answer Key'!$B$4:$AU$394,0,ROW(BB3)), 
    INDEX('ALL-Students-Correct-Items'!$A$2:$CC$392,0,COLUMN(BB4))
)</f>
        <v>11</v>
      </c>
      <c r="BC3" s="62">
        <f t="array" ref="BC3">SUMPRODUCT(
    INDEX('Master Answer Key'!$B$4:$AU$394,0,ROW(BC3)), 
    INDEX('ALL-Students-Correct-Items'!$A$2:$CC$392,0,COLUMN(BC4))
)</f>
        <v>12</v>
      </c>
      <c r="BD3" s="62">
        <f t="array" ref="BD3">SUMPRODUCT(
    INDEX('Master Answer Key'!$B$4:$AU$394,0,ROW(BD3)), 
    INDEX('ALL-Students-Correct-Items'!$A$2:$CC$392,0,COLUMN(BD4))
)</f>
        <v>13</v>
      </c>
      <c r="BE3" s="62">
        <f t="array" ref="BE3">SUMPRODUCT(
    INDEX('Master Answer Key'!$B$4:$AU$394,0,ROW(BE3)), 
    INDEX('ALL-Students-Correct-Items'!$A$2:$CC$392,0,COLUMN(BE4))
)</f>
        <v>12</v>
      </c>
      <c r="BF3" s="62">
        <f t="array" ref="BF3">SUMPRODUCT(
    INDEX('Master Answer Key'!$B$4:$AU$394,0,ROW(BF3)), 
    INDEX('ALL-Students-Correct-Items'!$A$2:$CC$392,0,COLUMN(BF4))
)</f>
        <v>11</v>
      </c>
      <c r="BG3" s="62">
        <f t="array" ref="BG3">SUMPRODUCT(
    INDEX('Master Answer Key'!$B$4:$AU$394,0,ROW(BG3)), 
    INDEX('ALL-Students-Correct-Items'!$A$2:$CC$392,0,COLUMN(BG4))
)</f>
        <v>13</v>
      </c>
      <c r="BH3" s="62">
        <f t="array" ref="BH3">SUMPRODUCT(
    INDEX('Master Answer Key'!$B$4:$AU$394,0,ROW(BH3)), 
    INDEX('ALL-Students-Correct-Items'!$A$2:$CC$392,0,COLUMN(BH4))
)</f>
        <v>5</v>
      </c>
      <c r="BI3" s="62">
        <f t="array" ref="BI3">SUMPRODUCT(
    INDEX('Master Answer Key'!$B$4:$AU$394,0,ROW(BI3)), 
    INDEX('ALL-Students-Correct-Items'!$A$2:$CC$392,0,COLUMN(BI4))
)</f>
        <v>13</v>
      </c>
      <c r="BJ3" s="62">
        <f t="array" ref="BJ3">SUMPRODUCT(
    INDEX('Master Answer Key'!$B$4:$AU$394,0,ROW(BJ3)), 
    INDEX('ALL-Students-Correct-Items'!$A$2:$CC$392,0,COLUMN(BJ4))
)</f>
        <v>13</v>
      </c>
      <c r="BK3" s="62">
        <f t="array" ref="BK3">SUMPRODUCT(
    INDEX('Master Answer Key'!$B$4:$AU$394,0,ROW(BK3)), 
    INDEX('ALL-Students-Correct-Items'!$A$2:$CC$392,0,COLUMN(BK4))
)</f>
        <v>11</v>
      </c>
      <c r="BL3" s="62">
        <f t="array" ref="BL3">SUMPRODUCT(
    INDEX('Master Answer Key'!$B$4:$AU$394,0,ROW(BL3)), 
    INDEX('ALL-Students-Correct-Items'!$A$2:$CC$392,0,COLUMN(BL4))
)</f>
        <v>13</v>
      </c>
      <c r="BM3" s="62">
        <f t="array" ref="BM3">SUMPRODUCT(
    INDEX('Master Answer Key'!$B$4:$AU$394,0,ROW(BM3)), 
    INDEX('ALL-Students-Correct-Items'!$A$2:$CC$392,0,COLUMN(BM4))
)</f>
        <v>13</v>
      </c>
      <c r="BN3" s="62">
        <f t="array" ref="BN3">SUMPRODUCT(
    INDEX('Master Answer Key'!$B$4:$AU$394,0,ROW(BN3)), 
    INDEX('ALL-Students-Correct-Items'!$A$2:$CC$392,0,COLUMN(BN4))
)</f>
        <v>14</v>
      </c>
      <c r="BO3" s="62">
        <f t="array" ref="BO3">SUMPRODUCT(
    INDEX('Master Answer Key'!$B$4:$AU$394,0,ROW(BO3)), 
    INDEX('ALL-Students-Correct-Items'!$A$2:$CC$392,0,COLUMN(BO4))
)</f>
        <v>14</v>
      </c>
      <c r="BP3" s="62">
        <f t="array" ref="BP3">SUMPRODUCT(
    INDEX('Master Answer Key'!$B$4:$AU$394,0,ROW(BP3)), 
    INDEX('ALL-Students-Correct-Items'!$A$2:$CC$392,0,COLUMN(BP4))
)</f>
        <v>14</v>
      </c>
      <c r="BQ3" s="62">
        <f t="array" ref="BQ3">SUMPRODUCT(
    INDEX('Master Answer Key'!$B$4:$AU$394,0,ROW(BQ3)), 
    INDEX('ALL-Students-Correct-Items'!$A$2:$CC$392,0,COLUMN(BQ4))
)</f>
        <v>11</v>
      </c>
      <c r="BR3" s="62">
        <f t="array" ref="BR3">SUMPRODUCT(
    INDEX('Master Answer Key'!$B$4:$AU$394,0,ROW(BR3)), 
    INDEX('ALL-Students-Correct-Items'!$A$2:$CC$392,0,COLUMN(BR4))
)</f>
        <v>14</v>
      </c>
      <c r="BS3" s="62">
        <f t="array" ref="BS3">SUMPRODUCT(
    INDEX('Master Answer Key'!$B$4:$AU$394,0,ROW(BS3)), 
    INDEX('ALL-Students-Correct-Items'!$A$2:$CC$392,0,COLUMN(BS4))
)</f>
        <v>12</v>
      </c>
      <c r="BT3" s="62">
        <f t="array" ref="BT3">SUMPRODUCT(
    INDEX('Master Answer Key'!$B$4:$AU$394,0,ROW(BT3)), 
    INDEX('ALL-Students-Correct-Items'!$A$2:$CC$392,0,COLUMN(BT4))
)</f>
        <v>13</v>
      </c>
      <c r="BU3" s="62">
        <f t="array" ref="BU3">SUMPRODUCT(
    INDEX('Master Answer Key'!$B$4:$AU$394,0,ROW(BU3)), 
    INDEX('ALL-Students-Correct-Items'!$A$2:$CC$392,0,COLUMN(BU4))
)</f>
        <v>14</v>
      </c>
      <c r="BV3" s="62">
        <f t="array" ref="BV3">SUMPRODUCT(
    INDEX('Master Answer Key'!$B$4:$AU$394,0,ROW(BV3)), 
    INDEX('ALL-Students-Correct-Items'!$A$2:$CC$392,0,COLUMN(BV4))
)</f>
        <v>13</v>
      </c>
      <c r="BW3" s="62">
        <f t="array" ref="BW3">SUMPRODUCT(
    INDEX('Master Answer Key'!$B$4:$AU$394,0,ROW(BW3)), 
    INDEX('ALL-Students-Correct-Items'!$A$2:$CC$392,0,COLUMN(BW4))
)</f>
        <v>13</v>
      </c>
      <c r="BX3" s="62">
        <f t="array" ref="BX3">SUMPRODUCT(
    INDEX('Master Answer Key'!$B$4:$AU$394,0,ROW(BX3)), 
    INDEX('ALL-Students-Correct-Items'!$A$2:$CC$392,0,COLUMN(BX4))
)</f>
        <v>14</v>
      </c>
      <c r="BY3" s="62">
        <f t="array" ref="BY3">SUMPRODUCT(
    INDEX('Master Answer Key'!$B$4:$AU$394,0,ROW(BY3)), 
    INDEX('ALL-Students-Correct-Items'!$A$2:$CC$392,0,COLUMN(BY4))
)</f>
        <v>14</v>
      </c>
      <c r="BZ3" s="62">
        <f t="array" ref="BZ3">SUMPRODUCT(
    INDEX('Master Answer Key'!$B$4:$AU$394,0,ROW(BZ3)), 
    INDEX('ALL-Students-Correct-Items'!$A$2:$CC$392,0,COLUMN(BZ4))
)</f>
        <v>13</v>
      </c>
      <c r="CA3" s="62">
        <f t="array" ref="CA3">SUMPRODUCT(
    INDEX('Master Answer Key'!$B$4:$AU$394,0,ROW(CA3)), 
    INDEX('ALL-Students-Correct-Items'!$A$2:$CC$392,0,COLUMN(CA4))
)</f>
        <v>12</v>
      </c>
      <c r="CB3" s="62">
        <f t="array" ref="CB3">SUMPRODUCT(
    INDEX('Master Answer Key'!$B$4:$AU$394,0,ROW(CB3)), 
    INDEX('ALL-Students-Correct-Items'!$A$2:$CC$392,0,COLUMN(CB4))
)</f>
        <v>13</v>
      </c>
      <c r="CC3" s="62">
        <f t="array" ref="CC3">SUMPRODUCT(
    INDEX('Master Answer Key'!$B$4:$AU$394,0,ROW(CC3)), 
    INDEX('ALL-Students-Correct-Items'!$A$2:$CC$392,0,COLUMN(CC4))
)</f>
        <v>12</v>
      </c>
      <c r="CD3" s="45" t="s">
        <v>37</v>
      </c>
      <c r="CE3" s="45">
        <f>countif(B3:CC3,"&gt;=9")</f>
        <v>71</v>
      </c>
      <c r="CF3" s="45">
        <v>14.0</v>
      </c>
      <c r="CG3" s="45">
        <v>0.6</v>
      </c>
      <c r="CH3" s="45">
        <v>9.0</v>
      </c>
      <c r="CI3" s="4"/>
      <c r="CJ3" s="64"/>
      <c r="CK3" s="39">
        <f>countif(B2:CC2,"&gt;=15")</f>
        <v>69</v>
      </c>
      <c r="CL3" s="39">
        <f>countif(B2:CC2, "&lt;15")</f>
        <v>11</v>
      </c>
    </row>
    <row r="4">
      <c r="A4" s="61" t="s">
        <v>38</v>
      </c>
      <c r="B4" s="62">
        <f t="array" ref="B4">SUMPRODUCT(
    INDEX('Master Answer Key'!$B$4:$AU$394,0,ROW(B4)), 
    INDEX('ALL-Students-Correct-Items'!$A$2:$CC$392,0,COLUMN(B5))
)</f>
        <v>19</v>
      </c>
      <c r="C4" s="62">
        <f t="array" ref="C4">SUMPRODUCT(
    INDEX('Master Answer Key'!$B$4:$AU$394,0,ROW(C4)), 
    INDEX('ALL-Students-Correct-Items'!$A$2:$CC$392,0,COLUMN(C5))
)</f>
        <v>21</v>
      </c>
      <c r="D4" s="62">
        <f t="array" ref="D4">SUMPRODUCT(
    INDEX('Master Answer Key'!$B$4:$AU$394,0,ROW(D4)), 
    INDEX('ALL-Students-Correct-Items'!$A$2:$CC$392,0,COLUMN(D5))
)</f>
        <v>16</v>
      </c>
      <c r="E4" s="62">
        <f t="array" ref="E4">SUMPRODUCT(
    INDEX('Master Answer Key'!$B$4:$AU$394,0,ROW(E4)), 
    INDEX('ALL-Students-Correct-Items'!$A$2:$CC$392,0,COLUMN(E5))
)</f>
        <v>18</v>
      </c>
      <c r="F4" s="62">
        <f t="array" ref="F4">SUMPRODUCT(
    INDEX('Master Answer Key'!$B$4:$AU$394,0,ROW(F4)), 
    INDEX('ALL-Students-Correct-Items'!$A$2:$CC$392,0,COLUMN(F5))
)</f>
        <v>20</v>
      </c>
      <c r="G4" s="62">
        <f t="array" ref="G4">SUMPRODUCT(
    INDEX('Master Answer Key'!$B$4:$AU$394,0,ROW(G4)), 
    INDEX('ALL-Students-Correct-Items'!$A$2:$CC$392,0,COLUMN(G5))
)</f>
        <v>3</v>
      </c>
      <c r="H4" s="62">
        <f t="array" ref="H4">SUMPRODUCT(
    INDEX('Master Answer Key'!$B$4:$AU$394,0,ROW(H4)), 
    INDEX('ALL-Students-Correct-Items'!$A$2:$CC$392,0,COLUMN(H5))
)</f>
        <v>20</v>
      </c>
      <c r="I4" s="62">
        <f t="array" ref="I4">SUMPRODUCT(
    INDEX('Master Answer Key'!$B$4:$AU$394,0,ROW(I4)), 
    INDEX('ALL-Students-Correct-Items'!$A$2:$CC$392,0,COLUMN(I5))
)</f>
        <v>23</v>
      </c>
      <c r="J4" s="62">
        <f t="array" ref="J4">SUMPRODUCT(
    INDEX('Master Answer Key'!$B$4:$AU$394,0,ROW(J4)), 
    INDEX('ALL-Students-Correct-Items'!$A$2:$CC$392,0,COLUMN(J5))
)</f>
        <v>17</v>
      </c>
      <c r="K4" s="62">
        <f t="array" ref="K4">SUMPRODUCT(
    INDEX('Master Answer Key'!$B$4:$AU$394,0,ROW(K4)), 
    INDEX('ALL-Students-Correct-Items'!$A$2:$CC$392,0,COLUMN(K5))
)</f>
        <v>13</v>
      </c>
      <c r="L4" s="62">
        <f t="array" ref="L4">SUMPRODUCT(
    INDEX('Master Answer Key'!$B$4:$AU$394,0,ROW(L4)), 
    INDEX('ALL-Students-Correct-Items'!$A$2:$CC$392,0,COLUMN(L5))
)</f>
        <v>22</v>
      </c>
      <c r="M4" s="62">
        <f t="array" ref="M4">SUMPRODUCT(
    INDEX('Master Answer Key'!$B$4:$AU$394,0,ROW(M4)), 
    INDEX('ALL-Students-Correct-Items'!$A$2:$CC$392,0,COLUMN(M5))
)</f>
        <v>21</v>
      </c>
      <c r="N4" s="62">
        <f t="array" ref="N4">SUMPRODUCT(
    INDEX('Master Answer Key'!$B$4:$AU$394,0,ROW(N4)), 
    INDEX('ALL-Students-Correct-Items'!$A$2:$CC$392,0,COLUMN(N5))
)</f>
        <v>14</v>
      </c>
      <c r="O4" s="62">
        <f t="array" ref="O4">SUMPRODUCT(
    INDEX('Master Answer Key'!$B$4:$AU$394,0,ROW(O4)), 
    INDEX('ALL-Students-Correct-Items'!$A$2:$CC$392,0,COLUMN(O5))
)</f>
        <v>23</v>
      </c>
      <c r="P4" s="62">
        <f t="array" ref="P4">SUMPRODUCT(
    INDEX('Master Answer Key'!$B$4:$AU$394,0,ROW(P4)), 
    INDEX('ALL-Students-Correct-Items'!$A$2:$CC$392,0,COLUMN(P5))
)</f>
        <v>20</v>
      </c>
      <c r="Q4" s="62">
        <f t="array" ref="Q4">SUMPRODUCT(
    INDEX('Master Answer Key'!$B$4:$AU$394,0,ROW(Q4)), 
    INDEX('ALL-Students-Correct-Items'!$A$2:$CC$392,0,COLUMN(Q5))
)</f>
        <v>19</v>
      </c>
      <c r="R4" s="62">
        <f t="array" ref="R4">SUMPRODUCT(
    INDEX('Master Answer Key'!$B$4:$AU$394,0,ROW(R4)), 
    INDEX('ALL-Students-Correct-Items'!$A$2:$CC$392,0,COLUMN(R5))
)</f>
        <v>20</v>
      </c>
      <c r="S4" s="62">
        <f t="array" ref="S4">SUMPRODUCT(
    INDEX('Master Answer Key'!$B$4:$AU$394,0,ROW(S4)), 
    INDEX('ALL-Students-Correct-Items'!$A$2:$CC$392,0,COLUMN(S5))
)</f>
        <v>13</v>
      </c>
      <c r="T4" s="62">
        <f t="array" ref="T4">SUMPRODUCT(
    INDEX('Master Answer Key'!$B$4:$AU$394,0,ROW(T4)), 
    INDEX('ALL-Students-Correct-Items'!$A$2:$CC$392,0,COLUMN(T5))
)</f>
        <v>17</v>
      </c>
      <c r="U4" s="62">
        <f t="array" ref="U4">SUMPRODUCT(
    INDEX('Master Answer Key'!$B$4:$AU$394,0,ROW(U4)), 
    INDEX('ALL-Students-Correct-Items'!$A$2:$CC$392,0,COLUMN(U5))
)</f>
        <v>22</v>
      </c>
      <c r="V4" s="62">
        <f t="array" ref="V4">SUMPRODUCT(
    INDEX('Master Answer Key'!$B$4:$AU$394,0,ROW(V4)), 
    INDEX('ALL-Students-Correct-Items'!$A$2:$CC$392,0,COLUMN(V5))
)</f>
        <v>23</v>
      </c>
      <c r="W4" s="62">
        <f t="array" ref="W4">SUMPRODUCT(
    INDEX('Master Answer Key'!$B$4:$AU$394,0,ROW(W4)), 
    INDEX('ALL-Students-Correct-Items'!$A$2:$CC$392,0,COLUMN(W5))
)</f>
        <v>14</v>
      </c>
      <c r="X4" s="62">
        <f t="array" ref="X4">SUMPRODUCT(
    INDEX('Master Answer Key'!$B$4:$AU$394,0,ROW(X4)), 
    INDEX('ALL-Students-Correct-Items'!$A$2:$CC$392,0,COLUMN(X5))
)</f>
        <v>11</v>
      </c>
      <c r="Y4" s="62">
        <f t="array" ref="Y4">SUMPRODUCT(
    INDEX('Master Answer Key'!$B$4:$AU$394,0,ROW(Y4)), 
    INDEX('ALL-Students-Correct-Items'!$A$2:$CC$392,0,COLUMN(Y5))
)</f>
        <v>17</v>
      </c>
      <c r="Z4" s="62">
        <f t="array" ref="Z4">SUMPRODUCT(
    INDEX('Master Answer Key'!$B$4:$AU$394,0,ROW(Z4)), 
    INDEX('ALL-Students-Correct-Items'!$A$2:$CC$392,0,COLUMN(Z5))
)</f>
        <v>19</v>
      </c>
      <c r="AA4" s="62">
        <f t="array" ref="AA4">SUMPRODUCT(
    INDEX('Master Answer Key'!$B$4:$AU$394,0,ROW(AA4)), 
    INDEX('ALL-Students-Correct-Items'!$A$2:$CC$392,0,COLUMN(AA5))
)</f>
        <v>21</v>
      </c>
      <c r="AB4" s="62">
        <f t="array" ref="AB4">SUMPRODUCT(
    INDEX('Master Answer Key'!$B$4:$AU$394,0,ROW(AB4)), 
    INDEX('ALL-Students-Correct-Items'!$A$2:$CC$392,0,COLUMN(AB5))
)</f>
        <v>19</v>
      </c>
      <c r="AC4" s="62">
        <f t="array" ref="AC4">SUMPRODUCT(
    INDEX('Master Answer Key'!$B$4:$AU$394,0,ROW(AC4)), 
    INDEX('ALL-Students-Correct-Items'!$A$2:$CC$392,0,COLUMN(AC5))
)</f>
        <v>18</v>
      </c>
      <c r="AD4" s="62">
        <f t="array" ref="AD4">SUMPRODUCT(
    INDEX('Master Answer Key'!$B$4:$AU$394,0,ROW(AD4)), 
    INDEX('ALL-Students-Correct-Items'!$A$2:$CC$392,0,COLUMN(AD5))
)</f>
        <v>19</v>
      </c>
      <c r="AE4" s="62">
        <f t="array" ref="AE4">SUMPRODUCT(
    INDEX('Master Answer Key'!$B$4:$AU$394,0,ROW(AE4)), 
    INDEX('ALL-Students-Correct-Items'!$A$2:$CC$392,0,COLUMN(AE5))
)</f>
        <v>14</v>
      </c>
      <c r="AF4" s="62">
        <f t="array" ref="AF4">SUMPRODUCT(
    INDEX('Master Answer Key'!$B$4:$AU$394,0,ROW(AF4)), 
    INDEX('ALL-Students-Correct-Items'!$A$2:$CC$392,0,COLUMN(AF5))
)</f>
        <v>18</v>
      </c>
      <c r="AG4" s="62">
        <f t="array" ref="AG4">SUMPRODUCT(
    INDEX('Master Answer Key'!$B$4:$AU$394,0,ROW(AG4)), 
    INDEX('ALL-Students-Correct-Items'!$A$2:$CC$392,0,COLUMN(AG5))
)</f>
        <v>19</v>
      </c>
      <c r="AH4" s="62">
        <f t="array" ref="AH4">SUMPRODUCT(
    INDEX('Master Answer Key'!$B$4:$AU$394,0,ROW(AH4)), 
    INDEX('ALL-Students-Correct-Items'!$A$2:$CC$392,0,COLUMN(AH5))
)</f>
        <v>16</v>
      </c>
      <c r="AI4" s="62">
        <f t="array" ref="AI4">SUMPRODUCT(
    INDEX('Master Answer Key'!$B$4:$AU$394,0,ROW(AI4)), 
    INDEX('ALL-Students-Correct-Items'!$A$2:$CC$392,0,COLUMN(AI5))
)</f>
        <v>23</v>
      </c>
      <c r="AJ4" s="62">
        <f t="array" ref="AJ4">SUMPRODUCT(
    INDEX('Master Answer Key'!$B$4:$AU$394,0,ROW(AJ4)), 
    INDEX('ALL-Students-Correct-Items'!$A$2:$CC$392,0,COLUMN(AJ5))
)</f>
        <v>13</v>
      </c>
      <c r="AK4" s="62">
        <f t="array" ref="AK4">SUMPRODUCT(
    INDEX('Master Answer Key'!$B$4:$AU$394,0,ROW(AK4)), 
    INDEX('ALL-Students-Correct-Items'!$A$2:$CC$392,0,COLUMN(AK5))
)</f>
        <v>18</v>
      </c>
      <c r="AL4" s="62">
        <f t="array" ref="AL4">SUMPRODUCT(
    INDEX('Master Answer Key'!$B$4:$AU$394,0,ROW(AL4)), 
    INDEX('ALL-Students-Correct-Items'!$A$2:$CC$392,0,COLUMN(AL5))
)</f>
        <v>23</v>
      </c>
      <c r="AM4" s="62">
        <f t="array" ref="AM4">SUMPRODUCT(
    INDEX('Master Answer Key'!$B$4:$AU$394,0,ROW(AM4)), 
    INDEX('ALL-Students-Correct-Items'!$A$2:$CC$392,0,COLUMN(AM5))
)</f>
        <v>19</v>
      </c>
      <c r="AN4" s="62">
        <f t="array" ref="AN4">SUMPRODUCT(
    INDEX('Master Answer Key'!$B$4:$AU$394,0,ROW(AN4)), 
    INDEX('ALL-Students-Correct-Items'!$A$2:$CC$392,0,COLUMN(AN5))
)</f>
        <v>19</v>
      </c>
      <c r="AO4" s="62">
        <f t="array" ref="AO4">SUMPRODUCT(
    INDEX('Master Answer Key'!$B$4:$AU$394,0,ROW(AO4)), 
    INDEX('ALL-Students-Correct-Items'!$A$2:$CC$392,0,COLUMN(AO5))
)</f>
        <v>19</v>
      </c>
      <c r="AP4" s="62">
        <f t="array" ref="AP4">SUMPRODUCT(
    INDEX('Master Answer Key'!$B$4:$AU$394,0,ROW(AP4)), 
    INDEX('ALL-Students-Correct-Items'!$A$2:$CC$392,0,COLUMN(AP5))
)</f>
        <v>23</v>
      </c>
      <c r="AQ4" s="62">
        <f t="array" ref="AQ4">SUMPRODUCT(
    INDEX('Master Answer Key'!$B$4:$AU$394,0,ROW(AQ4)), 
    INDEX('ALL-Students-Correct-Items'!$A$2:$CC$392,0,COLUMN(AQ5))
)</f>
        <v>21</v>
      </c>
      <c r="AR4" s="62">
        <f t="array" ref="AR4">SUMPRODUCT(
    INDEX('Master Answer Key'!$B$4:$AU$394,0,ROW(AR4)), 
    INDEX('ALL-Students-Correct-Items'!$A$2:$CC$392,0,COLUMN(AR5))
)</f>
        <v>21</v>
      </c>
      <c r="AS4" s="62">
        <f t="array" ref="AS4">SUMPRODUCT(
    INDEX('Master Answer Key'!$B$4:$AU$394,0,ROW(AS4)), 
    INDEX('ALL-Students-Correct-Items'!$A$2:$CC$392,0,COLUMN(AS5))
)</f>
        <v>15</v>
      </c>
      <c r="AT4" s="62">
        <f t="array" ref="AT4">SUMPRODUCT(
    INDEX('Master Answer Key'!$B$4:$AU$394,0,ROW(AT4)), 
    INDEX('ALL-Students-Correct-Items'!$A$2:$CC$392,0,COLUMN(AT5))
)</f>
        <v>18</v>
      </c>
      <c r="AU4" s="62">
        <f t="array" ref="AU4">SUMPRODUCT(
    INDEX('Master Answer Key'!$B$4:$AU$394,0,ROW(AU4)), 
    INDEX('ALL-Students-Correct-Items'!$A$2:$CC$392,0,COLUMN(AU5))
)</f>
        <v>23</v>
      </c>
      <c r="AV4" s="62">
        <f t="array" ref="AV4">SUMPRODUCT(
    INDEX('Master Answer Key'!$B$4:$AU$394,0,ROW(AV4)), 
    INDEX('ALL-Students-Correct-Items'!$A$2:$CC$392,0,COLUMN(AV5))
)</f>
        <v>22</v>
      </c>
      <c r="AW4" s="62">
        <f t="array" ref="AW4">SUMPRODUCT(
    INDEX('Master Answer Key'!$B$4:$AU$394,0,ROW(AW4)), 
    INDEX('ALL-Students-Correct-Items'!$A$2:$CC$392,0,COLUMN(AW5))
)</f>
        <v>24</v>
      </c>
      <c r="AX4" s="62">
        <f t="array" ref="AX4">SUMPRODUCT(
    INDEX('Master Answer Key'!$B$4:$AU$394,0,ROW(AX4)), 
    INDEX('ALL-Students-Correct-Items'!$A$2:$CC$392,0,COLUMN(AX5))
)</f>
        <v>23</v>
      </c>
      <c r="AY4" s="62">
        <f t="array" ref="AY4">SUMPRODUCT(
    INDEX('Master Answer Key'!$B$4:$AU$394,0,ROW(AY4)), 
    INDEX('ALL-Students-Correct-Items'!$A$2:$CC$392,0,COLUMN(AY5))
)</f>
        <v>22</v>
      </c>
      <c r="AZ4" s="62">
        <f t="array" ref="AZ4">SUMPRODUCT(
    INDEX('Master Answer Key'!$B$4:$AU$394,0,ROW(AZ4)), 
    INDEX('ALL-Students-Correct-Items'!$A$2:$CC$392,0,COLUMN(AZ5))
)</f>
        <v>22</v>
      </c>
      <c r="BA4" s="62">
        <f t="array" ref="BA4">SUMPRODUCT(
    INDEX('Master Answer Key'!$B$4:$AU$394,0,ROW(BA4)), 
    INDEX('ALL-Students-Correct-Items'!$A$2:$CC$392,0,COLUMN(BA5))
)</f>
        <v>21</v>
      </c>
      <c r="BB4" s="62">
        <f t="array" ref="BB4">SUMPRODUCT(
    INDEX('Master Answer Key'!$B$4:$AU$394,0,ROW(BB4)), 
    INDEX('ALL-Students-Correct-Items'!$A$2:$CC$392,0,COLUMN(BB5))
)</f>
        <v>19</v>
      </c>
      <c r="BC4" s="62">
        <f t="array" ref="BC4">SUMPRODUCT(
    INDEX('Master Answer Key'!$B$4:$AU$394,0,ROW(BC4)), 
    INDEX('ALL-Students-Correct-Items'!$A$2:$CC$392,0,COLUMN(BC5))
)</f>
        <v>20</v>
      </c>
      <c r="BD4" s="62">
        <f t="array" ref="BD4">SUMPRODUCT(
    INDEX('Master Answer Key'!$B$4:$AU$394,0,ROW(BD4)), 
    INDEX('ALL-Students-Correct-Items'!$A$2:$CC$392,0,COLUMN(BD5))
)</f>
        <v>24</v>
      </c>
      <c r="BE4" s="62">
        <f t="array" ref="BE4">SUMPRODUCT(
    INDEX('Master Answer Key'!$B$4:$AU$394,0,ROW(BE4)), 
    INDEX('ALL-Students-Correct-Items'!$A$2:$CC$392,0,COLUMN(BE5))
)</f>
        <v>15</v>
      </c>
      <c r="BF4" s="62">
        <f t="array" ref="BF4">SUMPRODUCT(
    INDEX('Master Answer Key'!$B$4:$AU$394,0,ROW(BF4)), 
    INDEX('ALL-Students-Correct-Items'!$A$2:$CC$392,0,COLUMN(BF5))
)</f>
        <v>21</v>
      </c>
      <c r="BG4" s="62">
        <f t="array" ref="BG4">SUMPRODUCT(
    INDEX('Master Answer Key'!$B$4:$AU$394,0,ROW(BG4)), 
    INDEX('ALL-Students-Correct-Items'!$A$2:$CC$392,0,COLUMN(BG5))
)</f>
        <v>19</v>
      </c>
      <c r="BH4" s="62">
        <f t="array" ref="BH4">SUMPRODUCT(
    INDEX('Master Answer Key'!$B$4:$AU$394,0,ROW(BH4)), 
    INDEX('ALL-Students-Correct-Items'!$A$2:$CC$392,0,COLUMN(BH5))
)</f>
        <v>15</v>
      </c>
      <c r="BI4" s="62">
        <f t="array" ref="BI4">SUMPRODUCT(
    INDEX('Master Answer Key'!$B$4:$AU$394,0,ROW(BI4)), 
    INDEX('ALL-Students-Correct-Items'!$A$2:$CC$392,0,COLUMN(BI5))
)</f>
        <v>24</v>
      </c>
      <c r="BJ4" s="62">
        <f t="array" ref="BJ4">SUMPRODUCT(
    INDEX('Master Answer Key'!$B$4:$AU$394,0,ROW(BJ4)), 
    INDEX('ALL-Students-Correct-Items'!$A$2:$CC$392,0,COLUMN(BJ5))
)</f>
        <v>23</v>
      </c>
      <c r="BK4" s="62">
        <f t="array" ref="BK4">SUMPRODUCT(
    INDEX('Master Answer Key'!$B$4:$AU$394,0,ROW(BK4)), 
    INDEX('ALL-Students-Correct-Items'!$A$2:$CC$392,0,COLUMN(BK5))
)</f>
        <v>21</v>
      </c>
      <c r="BL4" s="62">
        <f t="array" ref="BL4">SUMPRODUCT(
    INDEX('Master Answer Key'!$B$4:$AU$394,0,ROW(BL4)), 
    INDEX('ALL-Students-Correct-Items'!$A$2:$CC$392,0,COLUMN(BL5))
)</f>
        <v>23</v>
      </c>
      <c r="BM4" s="62">
        <f t="array" ref="BM4">SUMPRODUCT(
    INDEX('Master Answer Key'!$B$4:$AU$394,0,ROW(BM4)), 
    INDEX('ALL-Students-Correct-Items'!$A$2:$CC$392,0,COLUMN(BM5))
)</f>
        <v>23</v>
      </c>
      <c r="BN4" s="62">
        <f t="array" ref="BN4">SUMPRODUCT(
    INDEX('Master Answer Key'!$B$4:$AU$394,0,ROW(BN4)), 
    INDEX('ALL-Students-Correct-Items'!$A$2:$CC$392,0,COLUMN(BN5))
)</f>
        <v>24</v>
      </c>
      <c r="BO4" s="62">
        <f t="array" ref="BO4">SUMPRODUCT(
    INDEX('Master Answer Key'!$B$4:$AU$394,0,ROW(BO4)), 
    INDEX('ALL-Students-Correct-Items'!$A$2:$CC$392,0,COLUMN(BO5))
)</f>
        <v>21</v>
      </c>
      <c r="BP4" s="62">
        <f t="array" ref="BP4">SUMPRODUCT(
    INDEX('Master Answer Key'!$B$4:$AU$394,0,ROW(BP4)), 
    INDEX('ALL-Students-Correct-Items'!$A$2:$CC$392,0,COLUMN(BP5))
)</f>
        <v>21</v>
      </c>
      <c r="BQ4" s="62">
        <f t="array" ref="BQ4">SUMPRODUCT(
    INDEX('Master Answer Key'!$B$4:$AU$394,0,ROW(BQ4)), 
    INDEX('ALL-Students-Correct-Items'!$A$2:$CC$392,0,COLUMN(BQ5))
)</f>
        <v>24</v>
      </c>
      <c r="BR4" s="62">
        <f t="array" ref="BR4">SUMPRODUCT(
    INDEX('Master Answer Key'!$B$4:$AU$394,0,ROW(BR4)), 
    INDEX('ALL-Students-Correct-Items'!$A$2:$CC$392,0,COLUMN(BR5))
)</f>
        <v>23</v>
      </c>
      <c r="BS4" s="62">
        <f t="array" ref="BS4">SUMPRODUCT(
    INDEX('Master Answer Key'!$B$4:$AU$394,0,ROW(BS4)), 
    INDEX('ALL-Students-Correct-Items'!$A$2:$CC$392,0,COLUMN(BS5))
)</f>
        <v>21</v>
      </c>
      <c r="BT4" s="62">
        <f t="array" ref="BT4">SUMPRODUCT(
    INDEX('Master Answer Key'!$B$4:$AU$394,0,ROW(BT4)), 
    INDEX('ALL-Students-Correct-Items'!$A$2:$CC$392,0,COLUMN(BT5))
)</f>
        <v>21</v>
      </c>
      <c r="BU4" s="62">
        <f t="array" ref="BU4">SUMPRODUCT(
    INDEX('Master Answer Key'!$B$4:$AU$394,0,ROW(BU4)), 
    INDEX('ALL-Students-Correct-Items'!$A$2:$CC$392,0,COLUMN(BU5))
)</f>
        <v>24</v>
      </c>
      <c r="BV4" s="62">
        <f t="array" ref="BV4">SUMPRODUCT(
    INDEX('Master Answer Key'!$B$4:$AU$394,0,ROW(BV4)), 
    INDEX('ALL-Students-Correct-Items'!$A$2:$CC$392,0,COLUMN(BV5))
)</f>
        <v>22</v>
      </c>
      <c r="BW4" s="62">
        <f t="array" ref="BW4">SUMPRODUCT(
    INDEX('Master Answer Key'!$B$4:$AU$394,0,ROW(BW4)), 
    INDEX('ALL-Students-Correct-Items'!$A$2:$CC$392,0,COLUMN(BW5))
)</f>
        <v>21</v>
      </c>
      <c r="BX4" s="62">
        <f t="array" ref="BX4">SUMPRODUCT(
    INDEX('Master Answer Key'!$B$4:$AU$394,0,ROW(BX4)), 
    INDEX('ALL-Students-Correct-Items'!$A$2:$CC$392,0,COLUMN(BX5))
)</f>
        <v>23</v>
      </c>
      <c r="BY4" s="62">
        <f t="array" ref="BY4">SUMPRODUCT(
    INDEX('Master Answer Key'!$B$4:$AU$394,0,ROW(BY4)), 
    INDEX('ALL-Students-Correct-Items'!$A$2:$CC$392,0,COLUMN(BY5))
)</f>
        <v>23</v>
      </c>
      <c r="BZ4" s="62">
        <f t="array" ref="BZ4">SUMPRODUCT(
    INDEX('Master Answer Key'!$B$4:$AU$394,0,ROW(BZ4)), 
    INDEX('ALL-Students-Correct-Items'!$A$2:$CC$392,0,COLUMN(BZ5))
)</f>
        <v>21</v>
      </c>
      <c r="CA4" s="62">
        <f t="array" ref="CA4">SUMPRODUCT(
    INDEX('Master Answer Key'!$B$4:$AU$394,0,ROW(CA4)), 
    INDEX('ALL-Students-Correct-Items'!$A$2:$CC$392,0,COLUMN(CA5))
)</f>
        <v>20</v>
      </c>
      <c r="CB4" s="62">
        <f t="array" ref="CB4">SUMPRODUCT(
    INDEX('Master Answer Key'!$B$4:$AU$394,0,ROW(CB4)), 
    INDEX('ALL-Students-Correct-Items'!$A$2:$CC$392,0,COLUMN(CB5))
)</f>
        <v>21</v>
      </c>
      <c r="CC4" s="62">
        <f t="array" ref="CC4">SUMPRODUCT(
    INDEX('Master Answer Key'!$B$4:$AU$394,0,ROW(CC4)), 
    INDEX('ALL-Students-Correct-Items'!$A$2:$CC$392,0,COLUMN(CC5))
)</f>
        <v>22</v>
      </c>
      <c r="CD4" s="45" t="s">
        <v>38</v>
      </c>
      <c r="CE4" s="45">
        <f>countif(B4:CC4,"&gt;=15")</f>
        <v>72</v>
      </c>
      <c r="CF4" s="45">
        <v>24.0</v>
      </c>
      <c r="CG4" s="45">
        <v>0.6</v>
      </c>
      <c r="CH4" s="45">
        <v>15.0</v>
      </c>
      <c r="CI4" s="4"/>
    </row>
    <row r="5">
      <c r="A5" s="61" t="s">
        <v>39</v>
      </c>
      <c r="B5" s="62">
        <f t="array" ref="B5">SUMPRODUCT(
    INDEX('Master Answer Key'!$B$4:$AU$394,0,ROW(B5)), 
    INDEX('ALL-Students-Correct-Items'!$A$2:$CC$392,0,COLUMN(B6))
)</f>
        <v>41</v>
      </c>
      <c r="C5" s="62">
        <f t="array" ref="C5">SUMPRODUCT(
    INDEX('Master Answer Key'!$B$4:$AU$394,0,ROW(C5)), 
    INDEX('ALL-Students-Correct-Items'!$A$2:$CC$392,0,COLUMN(C6))
)</f>
        <v>36</v>
      </c>
      <c r="D5" s="62">
        <f t="array" ref="D5">SUMPRODUCT(
    INDEX('Master Answer Key'!$B$4:$AU$394,0,ROW(D5)), 
    INDEX('ALL-Students-Correct-Items'!$A$2:$CC$392,0,COLUMN(D6))
)</f>
        <v>34</v>
      </c>
      <c r="E5" s="62">
        <f t="array" ref="E5">SUMPRODUCT(
    INDEX('Master Answer Key'!$B$4:$AU$394,0,ROW(E5)), 
    INDEX('ALL-Students-Correct-Items'!$A$2:$CC$392,0,COLUMN(E6))
)</f>
        <v>42</v>
      </c>
      <c r="F5" s="62">
        <f t="array" ref="F5">SUMPRODUCT(
    INDEX('Master Answer Key'!$B$4:$AU$394,0,ROW(F5)), 
    INDEX('ALL-Students-Correct-Items'!$A$2:$CC$392,0,COLUMN(F6))
)</f>
        <v>44</v>
      </c>
      <c r="G5" s="62">
        <f t="array" ref="G5">SUMPRODUCT(
    INDEX('Master Answer Key'!$B$4:$AU$394,0,ROW(G5)), 
    INDEX('ALL-Students-Correct-Items'!$A$2:$CC$392,0,COLUMN(G6))
)</f>
        <v>0</v>
      </c>
      <c r="H5" s="62">
        <f t="array" ref="H5">SUMPRODUCT(
    INDEX('Master Answer Key'!$B$4:$AU$394,0,ROW(H5)), 
    INDEX('ALL-Students-Correct-Items'!$A$2:$CC$392,0,COLUMN(H6))
)</f>
        <v>39</v>
      </c>
      <c r="I5" s="62">
        <f t="array" ref="I5">SUMPRODUCT(
    INDEX('Master Answer Key'!$B$4:$AU$394,0,ROW(I5)), 
    INDEX('ALL-Students-Correct-Items'!$A$2:$CC$392,0,COLUMN(I6))
)</f>
        <v>28</v>
      </c>
      <c r="J5" s="62">
        <f t="array" ref="J5">SUMPRODUCT(
    INDEX('Master Answer Key'!$B$4:$AU$394,0,ROW(J5)), 
    INDEX('ALL-Students-Correct-Items'!$A$2:$CC$392,0,COLUMN(J6))
)</f>
        <v>45</v>
      </c>
      <c r="K5" s="62">
        <f t="array" ref="K5">SUMPRODUCT(
    INDEX('Master Answer Key'!$B$4:$AU$394,0,ROW(K5)), 
    INDEX('ALL-Students-Correct-Items'!$A$2:$CC$392,0,COLUMN(K6))
)</f>
        <v>37</v>
      </c>
      <c r="L5" s="62">
        <f t="array" ref="L5">SUMPRODUCT(
    INDEX('Master Answer Key'!$B$4:$AU$394,0,ROW(L5)), 
    INDEX('ALL-Students-Correct-Items'!$A$2:$CC$392,0,COLUMN(L6))
)</f>
        <v>38</v>
      </c>
      <c r="M5" s="62">
        <f t="array" ref="M5">SUMPRODUCT(
    INDEX('Master Answer Key'!$B$4:$AU$394,0,ROW(M5)), 
    INDEX('ALL-Students-Correct-Items'!$A$2:$CC$392,0,COLUMN(M6))
)</f>
        <v>41</v>
      </c>
      <c r="N5" s="62">
        <f t="array" ref="N5">SUMPRODUCT(
    INDEX('Master Answer Key'!$B$4:$AU$394,0,ROW(N5)), 
    INDEX('ALL-Students-Correct-Items'!$A$2:$CC$392,0,COLUMN(N6))
)</f>
        <v>22</v>
      </c>
      <c r="O5" s="62">
        <f t="array" ref="O5">SUMPRODUCT(
    INDEX('Master Answer Key'!$B$4:$AU$394,0,ROW(O5)), 
    INDEX('ALL-Students-Correct-Items'!$A$2:$CC$392,0,COLUMN(O6))
)</f>
        <v>41</v>
      </c>
      <c r="P5" s="62">
        <f t="array" ref="P5">SUMPRODUCT(
    INDEX('Master Answer Key'!$B$4:$AU$394,0,ROW(P5)), 
    INDEX('ALL-Students-Correct-Items'!$A$2:$CC$392,0,COLUMN(P6))
)</f>
        <v>42</v>
      </c>
      <c r="Q5" s="62">
        <f t="array" ref="Q5">SUMPRODUCT(
    INDEX('Master Answer Key'!$B$4:$AU$394,0,ROW(Q5)), 
    INDEX('ALL-Students-Correct-Items'!$A$2:$CC$392,0,COLUMN(Q6))
)</f>
        <v>31</v>
      </c>
      <c r="R5" s="62">
        <f t="array" ref="R5">SUMPRODUCT(
    INDEX('Master Answer Key'!$B$4:$AU$394,0,ROW(R5)), 
    INDEX('ALL-Students-Correct-Items'!$A$2:$CC$392,0,COLUMN(R6))
)</f>
        <v>31</v>
      </c>
      <c r="S5" s="62">
        <f t="array" ref="S5">SUMPRODUCT(
    INDEX('Master Answer Key'!$B$4:$AU$394,0,ROW(S5)), 
    INDEX('ALL-Students-Correct-Items'!$A$2:$CC$392,0,COLUMN(S6))
)</f>
        <v>20</v>
      </c>
      <c r="T5" s="62">
        <f t="array" ref="T5">SUMPRODUCT(
    INDEX('Master Answer Key'!$B$4:$AU$394,0,ROW(T5)), 
    INDEX('ALL-Students-Correct-Items'!$A$2:$CC$392,0,COLUMN(T6))
)</f>
        <v>41</v>
      </c>
      <c r="U5" s="62">
        <f t="array" ref="U5">SUMPRODUCT(
    INDEX('Master Answer Key'!$B$4:$AU$394,0,ROW(U5)), 
    INDEX('ALL-Students-Correct-Items'!$A$2:$CC$392,0,COLUMN(U6))
)</f>
        <v>38</v>
      </c>
      <c r="V5" s="62">
        <f t="array" ref="V5">SUMPRODUCT(
    INDEX('Master Answer Key'!$B$4:$AU$394,0,ROW(V5)), 
    INDEX('ALL-Students-Correct-Items'!$A$2:$CC$392,0,COLUMN(V6))
)</f>
        <v>45</v>
      </c>
      <c r="W5" s="62">
        <f t="array" ref="W5">SUMPRODUCT(
    INDEX('Master Answer Key'!$B$4:$AU$394,0,ROW(W5)), 
    INDEX('ALL-Students-Correct-Items'!$A$2:$CC$392,0,COLUMN(W6))
)</f>
        <v>6</v>
      </c>
      <c r="X5" s="62">
        <f t="array" ref="X5">SUMPRODUCT(
    INDEX('Master Answer Key'!$B$4:$AU$394,0,ROW(X5)), 
    INDEX('ALL-Students-Correct-Items'!$A$2:$CC$392,0,COLUMN(X6))
)</f>
        <v>40</v>
      </c>
      <c r="Y5" s="62">
        <f t="array" ref="Y5">SUMPRODUCT(
    INDEX('Master Answer Key'!$B$4:$AU$394,0,ROW(Y5)), 
    INDEX('ALL-Students-Correct-Items'!$A$2:$CC$392,0,COLUMN(Y6))
)</f>
        <v>2</v>
      </c>
      <c r="Z5" s="62">
        <f t="array" ref="Z5">SUMPRODUCT(
    INDEX('Master Answer Key'!$B$4:$AU$394,0,ROW(Z5)), 
    INDEX('ALL-Students-Correct-Items'!$A$2:$CC$392,0,COLUMN(Z6))
)</f>
        <v>35</v>
      </c>
      <c r="AA5" s="62">
        <f t="array" ref="AA5">SUMPRODUCT(
    INDEX('Master Answer Key'!$B$4:$AU$394,0,ROW(AA5)), 
    INDEX('ALL-Students-Correct-Items'!$A$2:$CC$392,0,COLUMN(AA6))
)</f>
        <v>44</v>
      </c>
      <c r="AB5" s="62">
        <f t="array" ref="AB5">SUMPRODUCT(
    INDEX('Master Answer Key'!$B$4:$AU$394,0,ROW(AB5)), 
    INDEX('ALL-Students-Correct-Items'!$A$2:$CC$392,0,COLUMN(AB6))
)</f>
        <v>42</v>
      </c>
      <c r="AC5" s="62">
        <f t="array" ref="AC5">SUMPRODUCT(
    INDEX('Master Answer Key'!$B$4:$AU$394,0,ROW(AC5)), 
    INDEX('ALL-Students-Correct-Items'!$A$2:$CC$392,0,COLUMN(AC6))
)</f>
        <v>34</v>
      </c>
      <c r="AD5" s="62">
        <f t="array" ref="AD5">SUMPRODUCT(
    INDEX('Master Answer Key'!$B$4:$AU$394,0,ROW(AD5)), 
    INDEX('ALL-Students-Correct-Items'!$A$2:$CC$392,0,COLUMN(AD6))
)</f>
        <v>41</v>
      </c>
      <c r="AE5" s="62">
        <f t="array" ref="AE5">SUMPRODUCT(
    INDEX('Master Answer Key'!$B$4:$AU$394,0,ROW(AE5)), 
    INDEX('ALL-Students-Correct-Items'!$A$2:$CC$392,0,COLUMN(AE6))
)</f>
        <v>32</v>
      </c>
      <c r="AF5" s="62">
        <f t="array" ref="AF5">SUMPRODUCT(
    INDEX('Master Answer Key'!$B$4:$AU$394,0,ROW(AF5)), 
    INDEX('ALL-Students-Correct-Items'!$A$2:$CC$392,0,COLUMN(AF6))
)</f>
        <v>19</v>
      </c>
      <c r="AG5" s="62">
        <f t="array" ref="AG5">SUMPRODUCT(
    INDEX('Master Answer Key'!$B$4:$AU$394,0,ROW(AG5)), 
    INDEX('ALL-Students-Correct-Items'!$A$2:$CC$392,0,COLUMN(AG6))
)</f>
        <v>38</v>
      </c>
      <c r="AH5" s="62">
        <f t="array" ref="AH5">SUMPRODUCT(
    INDEX('Master Answer Key'!$B$4:$AU$394,0,ROW(AH5)), 
    INDEX('ALL-Students-Correct-Items'!$A$2:$CC$392,0,COLUMN(AH6))
)</f>
        <v>43</v>
      </c>
      <c r="AI5" s="62">
        <f t="array" ref="AI5">SUMPRODUCT(
    INDEX('Master Answer Key'!$B$4:$AU$394,0,ROW(AI5)), 
    INDEX('ALL-Students-Correct-Items'!$A$2:$CC$392,0,COLUMN(AI6))
)</f>
        <v>43</v>
      </c>
      <c r="AJ5" s="62">
        <f t="array" ref="AJ5">SUMPRODUCT(
    INDEX('Master Answer Key'!$B$4:$AU$394,0,ROW(AJ5)), 
    INDEX('ALL-Students-Correct-Items'!$A$2:$CC$392,0,COLUMN(AJ6))
)</f>
        <v>39</v>
      </c>
      <c r="AK5" s="62">
        <f t="array" ref="AK5">SUMPRODUCT(
    INDEX('Master Answer Key'!$B$4:$AU$394,0,ROW(AK5)), 
    INDEX('ALL-Students-Correct-Items'!$A$2:$CC$392,0,COLUMN(AK6))
)</f>
        <v>32</v>
      </c>
      <c r="AL5" s="62">
        <f t="array" ref="AL5">SUMPRODUCT(
    INDEX('Master Answer Key'!$B$4:$AU$394,0,ROW(AL5)), 
    INDEX('ALL-Students-Correct-Items'!$A$2:$CC$392,0,COLUMN(AL6))
)</f>
        <v>34</v>
      </c>
      <c r="AM5" s="62">
        <f t="array" ref="AM5">SUMPRODUCT(
    INDEX('Master Answer Key'!$B$4:$AU$394,0,ROW(AM5)), 
    INDEX('ALL-Students-Correct-Items'!$A$2:$CC$392,0,COLUMN(AM6))
)</f>
        <v>33</v>
      </c>
      <c r="AN5" s="62">
        <f t="array" ref="AN5">SUMPRODUCT(
    INDEX('Master Answer Key'!$B$4:$AU$394,0,ROW(AN5)), 
    INDEX('ALL-Students-Correct-Items'!$A$2:$CC$392,0,COLUMN(AN6))
)</f>
        <v>4</v>
      </c>
      <c r="AO5" s="62">
        <f t="array" ref="AO5">SUMPRODUCT(
    INDEX('Master Answer Key'!$B$4:$AU$394,0,ROW(AO5)), 
    INDEX('ALL-Students-Correct-Items'!$A$2:$CC$392,0,COLUMN(AO6))
)</f>
        <v>46</v>
      </c>
      <c r="AP5" s="62">
        <f t="array" ref="AP5">SUMPRODUCT(
    INDEX('Master Answer Key'!$B$4:$AU$394,0,ROW(AP5)), 
    INDEX('ALL-Students-Correct-Items'!$A$2:$CC$392,0,COLUMN(AP6))
)</f>
        <v>46</v>
      </c>
      <c r="AQ5" s="62">
        <f t="array" ref="AQ5">SUMPRODUCT(
    INDEX('Master Answer Key'!$B$4:$AU$394,0,ROW(AQ5)), 
    INDEX('ALL-Students-Correct-Items'!$A$2:$CC$392,0,COLUMN(AQ6))
)</f>
        <v>47</v>
      </c>
      <c r="AR5" s="62">
        <f t="array" ref="AR5">SUMPRODUCT(
    INDEX('Master Answer Key'!$B$4:$AU$394,0,ROW(AR5)), 
    INDEX('ALL-Students-Correct-Items'!$A$2:$CC$392,0,COLUMN(AR6))
)</f>
        <v>43</v>
      </c>
      <c r="AS5" s="62">
        <f t="array" ref="AS5">SUMPRODUCT(
    INDEX('Master Answer Key'!$B$4:$AU$394,0,ROW(AS5)), 
    INDEX('ALL-Students-Correct-Items'!$A$2:$CC$392,0,COLUMN(AS6))
)</f>
        <v>0</v>
      </c>
      <c r="AT5" s="62">
        <f t="array" ref="AT5">SUMPRODUCT(
    INDEX('Master Answer Key'!$B$4:$AU$394,0,ROW(AT5)), 
    INDEX('ALL-Students-Correct-Items'!$A$2:$CC$392,0,COLUMN(AT6))
)</f>
        <v>39</v>
      </c>
      <c r="AU5" s="62">
        <f t="array" ref="AU5">SUMPRODUCT(
    INDEX('Master Answer Key'!$B$4:$AU$394,0,ROW(AU5)), 
    INDEX('ALL-Students-Correct-Items'!$A$2:$CC$392,0,COLUMN(AU6))
)</f>
        <v>44</v>
      </c>
      <c r="AV5" s="62">
        <f t="array" ref="AV5">SUMPRODUCT(
    INDEX('Master Answer Key'!$B$4:$AU$394,0,ROW(AV5)), 
    INDEX('ALL-Students-Correct-Items'!$A$2:$CC$392,0,COLUMN(AV6))
)</f>
        <v>37</v>
      </c>
      <c r="AW5" s="62">
        <f t="array" ref="AW5">SUMPRODUCT(
    INDEX('Master Answer Key'!$B$4:$AU$394,0,ROW(AW5)), 
    INDEX('ALL-Students-Correct-Items'!$A$2:$CC$392,0,COLUMN(AW6))
)</f>
        <v>44</v>
      </c>
      <c r="AX5" s="62">
        <f t="array" ref="AX5">SUMPRODUCT(
    INDEX('Master Answer Key'!$B$4:$AU$394,0,ROW(AX5)), 
    INDEX('ALL-Students-Correct-Items'!$A$2:$CC$392,0,COLUMN(AX6))
)</f>
        <v>44</v>
      </c>
      <c r="AY5" s="62">
        <f t="array" ref="AY5">SUMPRODUCT(
    INDEX('Master Answer Key'!$B$4:$AU$394,0,ROW(AY5)), 
    INDEX('ALL-Students-Correct-Items'!$A$2:$CC$392,0,COLUMN(AY6))
)</f>
        <v>36</v>
      </c>
      <c r="AZ5" s="62">
        <f t="array" ref="AZ5">SUMPRODUCT(
    INDEX('Master Answer Key'!$B$4:$AU$394,0,ROW(AZ5)), 
    INDEX('ALL-Students-Correct-Items'!$A$2:$CC$392,0,COLUMN(AZ6))
)</f>
        <v>40</v>
      </c>
      <c r="BA5" s="62">
        <f t="array" ref="BA5">SUMPRODUCT(
    INDEX('Master Answer Key'!$B$4:$AU$394,0,ROW(BA5)), 
    INDEX('ALL-Students-Correct-Items'!$A$2:$CC$392,0,COLUMN(BA6))
)</f>
        <v>44</v>
      </c>
      <c r="BB5" s="62">
        <f t="array" ref="BB5">SUMPRODUCT(
    INDEX('Master Answer Key'!$B$4:$AU$394,0,ROW(BB5)), 
    INDEX('ALL-Students-Correct-Items'!$A$2:$CC$392,0,COLUMN(BB6))
)</f>
        <v>30</v>
      </c>
      <c r="BC5" s="62">
        <f t="array" ref="BC5">SUMPRODUCT(
    INDEX('Master Answer Key'!$B$4:$AU$394,0,ROW(BC5)), 
    INDEX('ALL-Students-Correct-Items'!$A$2:$CC$392,0,COLUMN(BC6))
)</f>
        <v>44</v>
      </c>
      <c r="BD5" s="62">
        <f t="array" ref="BD5">SUMPRODUCT(
    INDEX('Master Answer Key'!$B$4:$AU$394,0,ROW(BD5)), 
    INDEX('ALL-Students-Correct-Items'!$A$2:$CC$392,0,COLUMN(BD6))
)</f>
        <v>35</v>
      </c>
      <c r="BE5" s="62">
        <f t="array" ref="BE5">SUMPRODUCT(
    INDEX('Master Answer Key'!$B$4:$AU$394,0,ROW(BE5)), 
    INDEX('ALL-Students-Correct-Items'!$A$2:$CC$392,0,COLUMN(BE6))
)</f>
        <v>43</v>
      </c>
      <c r="BF5" s="62">
        <f t="array" ref="BF5">SUMPRODUCT(
    INDEX('Master Answer Key'!$B$4:$AU$394,0,ROW(BF5)), 
    INDEX('ALL-Students-Correct-Items'!$A$2:$CC$392,0,COLUMN(BF6))
)</f>
        <v>38</v>
      </c>
      <c r="BG5" s="62">
        <f t="array" ref="BG5">SUMPRODUCT(
    INDEX('Master Answer Key'!$B$4:$AU$394,0,ROW(BG5)), 
    INDEX('ALL-Students-Correct-Items'!$A$2:$CC$392,0,COLUMN(BG6))
)</f>
        <v>44</v>
      </c>
      <c r="BH5" s="62">
        <f t="array" ref="BH5">SUMPRODUCT(
    INDEX('Master Answer Key'!$B$4:$AU$394,0,ROW(BH5)), 
    INDEX('ALL-Students-Correct-Items'!$A$2:$CC$392,0,COLUMN(BH6))
)</f>
        <v>43</v>
      </c>
      <c r="BI5" s="62">
        <f t="array" ref="BI5">SUMPRODUCT(
    INDEX('Master Answer Key'!$B$4:$AU$394,0,ROW(BI5)), 
    INDEX('ALL-Students-Correct-Items'!$A$2:$CC$392,0,COLUMN(BI6))
)</f>
        <v>42</v>
      </c>
      <c r="BJ5" s="62">
        <f t="array" ref="BJ5">SUMPRODUCT(
    INDEX('Master Answer Key'!$B$4:$AU$394,0,ROW(BJ5)), 
    INDEX('ALL-Students-Correct-Items'!$A$2:$CC$392,0,COLUMN(BJ6))
)</f>
        <v>41</v>
      </c>
      <c r="BK5" s="62">
        <f t="array" ref="BK5">SUMPRODUCT(
    INDEX('Master Answer Key'!$B$4:$AU$394,0,ROW(BK5)), 
    INDEX('ALL-Students-Correct-Items'!$A$2:$CC$392,0,COLUMN(BK6))
)</f>
        <v>39</v>
      </c>
      <c r="BL5" s="62">
        <f t="array" ref="BL5">SUMPRODUCT(
    INDEX('Master Answer Key'!$B$4:$AU$394,0,ROW(BL5)), 
    INDEX('ALL-Students-Correct-Items'!$A$2:$CC$392,0,COLUMN(BL6))
)</f>
        <v>46</v>
      </c>
      <c r="BM5" s="62">
        <f t="array" ref="BM5">SUMPRODUCT(
    INDEX('Master Answer Key'!$B$4:$AU$394,0,ROW(BM5)), 
    INDEX('ALL-Students-Correct-Items'!$A$2:$CC$392,0,COLUMN(BM6))
)</f>
        <v>46</v>
      </c>
      <c r="BN5" s="62">
        <f t="array" ref="BN5">SUMPRODUCT(
    INDEX('Master Answer Key'!$B$4:$AU$394,0,ROW(BN5)), 
    INDEX('ALL-Students-Correct-Items'!$A$2:$CC$392,0,COLUMN(BN6))
)</f>
        <v>46</v>
      </c>
      <c r="BO5" s="62">
        <f t="array" ref="BO5">SUMPRODUCT(
    INDEX('Master Answer Key'!$B$4:$AU$394,0,ROW(BO5)), 
    INDEX('ALL-Students-Correct-Items'!$A$2:$CC$392,0,COLUMN(BO6))
)</f>
        <v>39</v>
      </c>
      <c r="BP5" s="62">
        <f t="array" ref="BP5">SUMPRODUCT(
    INDEX('Master Answer Key'!$B$4:$AU$394,0,ROW(BP5)), 
    INDEX('ALL-Students-Correct-Items'!$A$2:$CC$392,0,COLUMN(BP6))
)</f>
        <v>40</v>
      </c>
      <c r="BQ5" s="62">
        <f t="array" ref="BQ5">SUMPRODUCT(
    INDEX('Master Answer Key'!$B$4:$AU$394,0,ROW(BQ5)), 
    INDEX('ALL-Students-Correct-Items'!$A$2:$CC$392,0,COLUMN(BQ6))
)</f>
        <v>44</v>
      </c>
      <c r="BR5" s="62">
        <f t="array" ref="BR5">SUMPRODUCT(
    INDEX('Master Answer Key'!$B$4:$AU$394,0,ROW(BR5)), 
    INDEX('ALL-Students-Correct-Items'!$A$2:$CC$392,0,COLUMN(BR6))
)</f>
        <v>44</v>
      </c>
      <c r="BS5" s="62">
        <f t="array" ref="BS5">SUMPRODUCT(
    INDEX('Master Answer Key'!$B$4:$AU$394,0,ROW(BS5)), 
    INDEX('ALL-Students-Correct-Items'!$A$2:$CC$392,0,COLUMN(BS6))
)</f>
        <v>44</v>
      </c>
      <c r="BT5" s="62">
        <f t="array" ref="BT5">SUMPRODUCT(
    INDEX('Master Answer Key'!$B$4:$AU$394,0,ROW(BT5)), 
    INDEX('ALL-Students-Correct-Items'!$A$2:$CC$392,0,COLUMN(BT6))
)</f>
        <v>38</v>
      </c>
      <c r="BU5" s="62">
        <f t="array" ref="BU5">SUMPRODUCT(
    INDEX('Master Answer Key'!$B$4:$AU$394,0,ROW(BU5)), 
    INDEX('ALL-Students-Correct-Items'!$A$2:$CC$392,0,COLUMN(BU6))
)</f>
        <v>37</v>
      </c>
      <c r="BV5" s="62">
        <f t="array" ref="BV5">SUMPRODUCT(
    INDEX('Master Answer Key'!$B$4:$AU$394,0,ROW(BV5)), 
    INDEX('ALL-Students-Correct-Items'!$A$2:$CC$392,0,COLUMN(BV6))
)</f>
        <v>38</v>
      </c>
      <c r="BW5" s="62">
        <f t="array" ref="BW5">SUMPRODUCT(
    INDEX('Master Answer Key'!$B$4:$AU$394,0,ROW(BW5)), 
    INDEX('ALL-Students-Correct-Items'!$A$2:$CC$392,0,COLUMN(BW6))
)</f>
        <v>41</v>
      </c>
      <c r="BX5" s="62">
        <f t="array" ref="BX5">SUMPRODUCT(
    INDEX('Master Answer Key'!$B$4:$AU$394,0,ROW(BX5)), 
    INDEX('ALL-Students-Correct-Items'!$A$2:$CC$392,0,COLUMN(BX6))
)</f>
        <v>46</v>
      </c>
      <c r="BY5" s="62">
        <f t="array" ref="BY5">SUMPRODUCT(
    INDEX('Master Answer Key'!$B$4:$AU$394,0,ROW(BY5)), 
    INDEX('ALL-Students-Correct-Items'!$A$2:$CC$392,0,COLUMN(BY6))
)</f>
        <v>46</v>
      </c>
      <c r="BZ5" s="62">
        <f t="array" ref="BZ5">SUMPRODUCT(
    INDEX('Master Answer Key'!$B$4:$AU$394,0,ROW(BZ5)), 
    INDEX('ALL-Students-Correct-Items'!$A$2:$CC$392,0,COLUMN(BZ6))
)</f>
        <v>40</v>
      </c>
      <c r="CA5" s="62">
        <f t="array" ref="CA5">SUMPRODUCT(
    INDEX('Master Answer Key'!$B$4:$AU$394,0,ROW(CA5)), 
    INDEX('ALL-Students-Correct-Items'!$A$2:$CC$392,0,COLUMN(CA6))
)</f>
        <v>39</v>
      </c>
      <c r="CB5" s="62">
        <f t="array" ref="CB5">SUMPRODUCT(
    INDEX('Master Answer Key'!$B$4:$AU$394,0,ROW(CB5)), 
    INDEX('ALL-Students-Correct-Items'!$A$2:$CC$392,0,COLUMN(CB6))
)</f>
        <v>42</v>
      </c>
      <c r="CC5" s="62">
        <f t="array" ref="CC5">SUMPRODUCT(
    INDEX('Master Answer Key'!$B$4:$AU$394,0,ROW(CC5)), 
    INDEX('ALL-Students-Correct-Items'!$A$2:$CC$392,0,COLUMN(CC6))
)</f>
        <v>35</v>
      </c>
      <c r="CD5" s="45" t="s">
        <v>39</v>
      </c>
      <c r="CE5" s="45">
        <f>countif(B5:CC5,"&gt;=30")</f>
        <v>71</v>
      </c>
      <c r="CF5" s="45">
        <v>50.0</v>
      </c>
      <c r="CG5" s="45">
        <v>0.6</v>
      </c>
      <c r="CH5" s="45">
        <v>30.0</v>
      </c>
      <c r="CI5" s="4"/>
      <c r="CJ5" s="63" t="s">
        <v>40</v>
      </c>
      <c r="CK5" s="64" t="s">
        <v>573</v>
      </c>
      <c r="CL5" s="64" t="s">
        <v>574</v>
      </c>
    </row>
    <row r="6">
      <c r="A6" s="61" t="s">
        <v>40</v>
      </c>
      <c r="B6" s="62">
        <f t="array" ref="B6">SUMPRODUCT(
    INDEX('Master Answer Key'!$B$4:$AU$394,0,ROW(B6)), 
    INDEX('ALL-Students-Correct-Items'!$A$2:$CC$392,0,COLUMN(B7))
)</f>
        <v>34</v>
      </c>
      <c r="C6" s="62">
        <f t="array" ref="C6">SUMPRODUCT(
    INDEX('Master Answer Key'!$B$4:$AU$394,0,ROW(C6)), 
    INDEX('ALL-Students-Correct-Items'!$A$2:$CC$392,0,COLUMN(C7))
)</f>
        <v>31</v>
      </c>
      <c r="D6" s="62">
        <f t="array" ref="D6">SUMPRODUCT(
    INDEX('Master Answer Key'!$B$4:$AU$394,0,ROW(D6)), 
    INDEX('ALL-Students-Correct-Items'!$A$2:$CC$392,0,COLUMN(D7))
)</f>
        <v>28</v>
      </c>
      <c r="E6" s="62">
        <f t="array" ref="E6">SUMPRODUCT(
    INDEX('Master Answer Key'!$B$4:$AU$394,0,ROW(E6)), 
    INDEX('ALL-Students-Correct-Items'!$A$2:$CC$392,0,COLUMN(E7))
)</f>
        <v>28</v>
      </c>
      <c r="F6" s="62">
        <f t="array" ref="F6">SUMPRODUCT(
    INDEX('Master Answer Key'!$B$4:$AU$394,0,ROW(F6)), 
    INDEX('ALL-Students-Correct-Items'!$A$2:$CC$392,0,COLUMN(F7))
)</f>
        <v>35</v>
      </c>
      <c r="G6" s="61">
        <f t="array" ref="G6">SUMPRODUCT(
    INDEX('Master Answer Key'!$B$4:$AU$394,0,ROW(G6)), 
    INDEX('ALL-Students-Correct-Items'!$A$2:$CC$392,0,COLUMN(G7))
)</f>
        <v>0</v>
      </c>
      <c r="H6" s="62">
        <f t="array" ref="H6">SUMPRODUCT(
    INDEX('Master Answer Key'!$B$4:$AU$394,0,ROW(H6)), 
    INDEX('ALL-Students-Correct-Items'!$A$2:$CC$392,0,COLUMN(H7))
)</f>
        <v>32</v>
      </c>
      <c r="I6" s="62">
        <f t="array" ref="I6">SUMPRODUCT(
    INDEX('Master Answer Key'!$B$4:$AU$394,0,ROW(I6)), 
    INDEX('ALL-Students-Correct-Items'!$A$2:$CC$392,0,COLUMN(I7))
)</f>
        <v>27</v>
      </c>
      <c r="J6" s="62">
        <f t="array" ref="J6">SUMPRODUCT(
    INDEX('Master Answer Key'!$B$4:$AU$394,0,ROW(J6)), 
    INDEX('ALL-Students-Correct-Items'!$A$2:$CC$392,0,COLUMN(J7))
)</f>
        <v>29</v>
      </c>
      <c r="K6" s="62">
        <f t="array" ref="K6">SUMPRODUCT(
    INDEX('Master Answer Key'!$B$4:$AU$394,0,ROW(K6)), 
    INDEX('ALL-Students-Correct-Items'!$A$2:$CC$392,0,COLUMN(K7))
)</f>
        <v>30</v>
      </c>
      <c r="L6" s="62">
        <f t="array" ref="L6">SUMPRODUCT(
    INDEX('Master Answer Key'!$B$4:$AU$394,0,ROW(L6)), 
    INDEX('ALL-Students-Correct-Items'!$A$2:$CC$392,0,COLUMN(L7))
)</f>
        <v>35</v>
      </c>
      <c r="M6" s="62">
        <f t="array" ref="M6">SUMPRODUCT(
    INDEX('Master Answer Key'!$B$4:$AU$394,0,ROW(M6)), 
    INDEX('ALL-Students-Correct-Items'!$A$2:$CC$392,0,COLUMN(M7))
)</f>
        <v>33</v>
      </c>
      <c r="N6" s="62">
        <f t="array" ref="N6">SUMPRODUCT(
    INDEX('Master Answer Key'!$B$4:$AU$394,0,ROW(N6)), 
    INDEX('ALL-Students-Correct-Items'!$A$2:$CC$392,0,COLUMN(N7))
)</f>
        <v>24</v>
      </c>
      <c r="O6" s="62">
        <f t="array" ref="O6">SUMPRODUCT(
    INDEX('Master Answer Key'!$B$4:$AU$394,0,ROW(O6)), 
    INDEX('ALL-Students-Correct-Items'!$A$2:$CC$392,0,COLUMN(O7))
)</f>
        <v>36</v>
      </c>
      <c r="P6" s="62">
        <f t="array" ref="P6">SUMPRODUCT(
    INDEX('Master Answer Key'!$B$4:$AU$394,0,ROW(P6)), 
    INDEX('ALL-Students-Correct-Items'!$A$2:$CC$392,0,COLUMN(P7))
)</f>
        <v>34</v>
      </c>
      <c r="Q6" s="62">
        <f t="array" ref="Q6">SUMPRODUCT(
    INDEX('Master Answer Key'!$B$4:$AU$394,0,ROW(Q6)), 
    INDEX('ALL-Students-Correct-Items'!$A$2:$CC$392,0,COLUMN(Q7))
)</f>
        <v>26</v>
      </c>
      <c r="R6" s="62">
        <f t="array" ref="R6">SUMPRODUCT(
    INDEX('Master Answer Key'!$B$4:$AU$394,0,ROW(R6)), 
    INDEX('ALL-Students-Correct-Items'!$A$2:$CC$392,0,COLUMN(R7))
)</f>
        <v>29</v>
      </c>
      <c r="S6" s="62">
        <f t="array" ref="S6">SUMPRODUCT(
    INDEX('Master Answer Key'!$B$4:$AU$394,0,ROW(S6)), 
    INDEX('ALL-Students-Correct-Items'!$A$2:$CC$392,0,COLUMN(S7))
)</f>
        <v>28</v>
      </c>
      <c r="T6" s="62">
        <f t="array" ref="T6">SUMPRODUCT(
    INDEX('Master Answer Key'!$B$4:$AU$394,0,ROW(T6)), 
    INDEX('ALL-Students-Correct-Items'!$A$2:$CC$392,0,COLUMN(T7))
)</f>
        <v>29</v>
      </c>
      <c r="U6" s="62">
        <f t="array" ref="U6">SUMPRODUCT(
    INDEX('Master Answer Key'!$B$4:$AU$394,0,ROW(U6)), 
    INDEX('ALL-Students-Correct-Items'!$A$2:$CC$392,0,COLUMN(U7))
)</f>
        <v>36</v>
      </c>
      <c r="V6" s="62">
        <f t="array" ref="V6">SUMPRODUCT(
    INDEX('Master Answer Key'!$B$4:$AU$394,0,ROW(V6)), 
    INDEX('ALL-Students-Correct-Items'!$A$2:$CC$392,0,COLUMN(V7))
)</f>
        <v>34</v>
      </c>
      <c r="W6" s="61">
        <f t="array" ref="W6">SUMPRODUCT(
    INDEX('Master Answer Key'!$B$4:$AU$394,0,ROW(W6)), 
    INDEX('ALL-Students-Correct-Items'!$A$2:$CC$392,0,COLUMN(W7))
)</f>
        <v>21</v>
      </c>
      <c r="X6" s="62">
        <f t="array" ref="X6">SUMPRODUCT(
    INDEX('Master Answer Key'!$B$4:$AU$394,0,ROW(X6)), 
    INDEX('ALL-Students-Correct-Items'!$A$2:$CC$392,0,COLUMN(X7))
)</f>
        <v>31</v>
      </c>
      <c r="Y6" s="61">
        <f t="array" ref="Y6">SUMPRODUCT(
    INDEX('Master Answer Key'!$B$4:$AU$394,0,ROW(Y6)), 
    INDEX('ALL-Students-Correct-Items'!$A$2:$CC$392,0,COLUMN(Y7))
)</f>
        <v>15</v>
      </c>
      <c r="Z6" s="62">
        <f t="array" ref="Z6">SUMPRODUCT(
    INDEX('Master Answer Key'!$B$4:$AU$394,0,ROW(Z6)), 
    INDEX('ALL-Students-Correct-Items'!$A$2:$CC$392,0,COLUMN(Z7))
)</f>
        <v>29</v>
      </c>
      <c r="AA6" s="62">
        <f t="array" ref="AA6">SUMPRODUCT(
    INDEX('Master Answer Key'!$B$4:$AU$394,0,ROW(AA6)), 
    INDEX('ALL-Students-Correct-Items'!$A$2:$CC$392,0,COLUMN(AA7))
)</f>
        <v>38</v>
      </c>
      <c r="AB6" s="62">
        <f t="array" ref="AB6">SUMPRODUCT(
    INDEX('Master Answer Key'!$B$4:$AU$394,0,ROW(AB6)), 
    INDEX('ALL-Students-Correct-Items'!$A$2:$CC$392,0,COLUMN(AB7))
)</f>
        <v>35</v>
      </c>
      <c r="AC6" s="62">
        <f t="array" ref="AC6">SUMPRODUCT(
    INDEX('Master Answer Key'!$B$4:$AU$394,0,ROW(AC6)), 
    INDEX('ALL-Students-Correct-Items'!$A$2:$CC$392,0,COLUMN(AC7))
)</f>
        <v>28</v>
      </c>
      <c r="AD6" s="62">
        <f t="array" ref="AD6">SUMPRODUCT(
    INDEX('Master Answer Key'!$B$4:$AU$394,0,ROW(AD6)), 
    INDEX('ALL-Students-Correct-Items'!$A$2:$CC$392,0,COLUMN(AD7))
)</f>
        <v>32</v>
      </c>
      <c r="AE6" s="62">
        <f t="array" ref="AE6">SUMPRODUCT(
    INDEX('Master Answer Key'!$B$4:$AU$394,0,ROW(AE6)), 
    INDEX('ALL-Students-Correct-Items'!$A$2:$CC$392,0,COLUMN(AE7))
)</f>
        <v>26</v>
      </c>
      <c r="AF6" s="62">
        <f t="array" ref="AF6">SUMPRODUCT(
    INDEX('Master Answer Key'!$B$4:$AU$394,0,ROW(AF6)), 
    INDEX('ALL-Students-Correct-Items'!$A$2:$CC$392,0,COLUMN(AF7))
)</f>
        <v>24</v>
      </c>
      <c r="AG6" s="62">
        <f t="array" ref="AG6">SUMPRODUCT(
    INDEX('Master Answer Key'!$B$4:$AU$394,0,ROW(AG6)), 
    INDEX('ALL-Students-Correct-Items'!$A$2:$CC$392,0,COLUMN(AG7))
)</f>
        <v>35</v>
      </c>
      <c r="AH6" s="62">
        <f t="array" ref="AH6">SUMPRODUCT(
    INDEX('Master Answer Key'!$B$4:$AU$394,0,ROW(AH6)), 
    INDEX('ALL-Students-Correct-Items'!$A$2:$CC$392,0,COLUMN(AH7))
)</f>
        <v>36</v>
      </c>
      <c r="AI6" s="62">
        <f t="array" ref="AI6">SUMPRODUCT(
    INDEX('Master Answer Key'!$B$4:$AU$394,0,ROW(AI6)), 
    INDEX('ALL-Students-Correct-Items'!$A$2:$CC$392,0,COLUMN(AI7))
)</f>
        <v>38</v>
      </c>
      <c r="AJ6" s="62">
        <f t="array" ref="AJ6">SUMPRODUCT(
    INDEX('Master Answer Key'!$B$4:$AU$394,0,ROW(AJ6)), 
    INDEX('ALL-Students-Correct-Items'!$A$2:$CC$392,0,COLUMN(AJ7))
)</f>
        <v>33</v>
      </c>
      <c r="AK6" s="62">
        <f t="array" ref="AK6">SUMPRODUCT(
    INDEX('Master Answer Key'!$B$4:$AU$394,0,ROW(AK6)), 
    INDEX('ALL-Students-Correct-Items'!$A$2:$CC$392,0,COLUMN(AK7))
)</f>
        <v>33</v>
      </c>
      <c r="AL6" s="62">
        <f t="array" ref="AL6">SUMPRODUCT(
    INDEX('Master Answer Key'!$B$4:$AU$394,0,ROW(AL6)), 
    INDEX('ALL-Students-Correct-Items'!$A$2:$CC$392,0,COLUMN(AL7))
)</f>
        <v>33</v>
      </c>
      <c r="AM6" s="62">
        <f t="array" ref="AM6">SUMPRODUCT(
    INDEX('Master Answer Key'!$B$4:$AU$394,0,ROW(AM6)), 
    INDEX('ALL-Students-Correct-Items'!$A$2:$CC$392,0,COLUMN(AM7))
)</f>
        <v>25</v>
      </c>
      <c r="AN6" s="61">
        <f t="array" ref="AN6">SUMPRODUCT(
    INDEX('Master Answer Key'!$B$4:$AU$394,0,ROW(AN6)), 
    INDEX('ALL-Students-Correct-Items'!$A$2:$CC$392,0,COLUMN(AN7))
)</f>
        <v>19</v>
      </c>
      <c r="AO6" s="62">
        <f t="array" ref="AO6">SUMPRODUCT(
    INDEX('Master Answer Key'!$B$4:$AU$394,0,ROW(AO6)), 
    INDEX('ALL-Students-Correct-Items'!$A$2:$CC$392,0,COLUMN(AO7))
)</f>
        <v>32</v>
      </c>
      <c r="AP6" s="62">
        <f t="array" ref="AP6">SUMPRODUCT(
    INDEX('Master Answer Key'!$B$4:$AU$394,0,ROW(AP6)), 
    INDEX('ALL-Students-Correct-Items'!$A$2:$CC$392,0,COLUMN(AP7))
)</f>
        <v>37</v>
      </c>
      <c r="AQ6" s="62">
        <f t="array" ref="AQ6">SUMPRODUCT(
    INDEX('Master Answer Key'!$B$4:$AU$394,0,ROW(AQ6)), 
    INDEX('ALL-Students-Correct-Items'!$A$2:$CC$392,0,COLUMN(AQ7))
)</f>
        <v>35</v>
      </c>
      <c r="AR6" s="62">
        <f t="array" ref="AR6">SUMPRODUCT(
    INDEX('Master Answer Key'!$B$4:$AU$394,0,ROW(AR6)), 
    INDEX('ALL-Students-Correct-Items'!$A$2:$CC$392,0,COLUMN(AR7))
)</f>
        <v>36</v>
      </c>
      <c r="AS6" s="61">
        <f t="array" ref="AS6">SUMPRODUCT(
    INDEX('Master Answer Key'!$B$4:$AU$394,0,ROW(AS6)), 
    INDEX('ALL-Students-Correct-Items'!$A$2:$CC$392,0,COLUMN(AS7))
)</f>
        <v>21</v>
      </c>
      <c r="AT6" s="62">
        <f t="array" ref="AT6">SUMPRODUCT(
    INDEX('Master Answer Key'!$B$4:$AU$394,0,ROW(AT6)), 
    INDEX('ALL-Students-Correct-Items'!$A$2:$CC$392,0,COLUMN(AT7))
)</f>
        <v>35</v>
      </c>
      <c r="AU6" s="62">
        <f t="array" ref="AU6">SUMPRODUCT(
    INDEX('Master Answer Key'!$B$4:$AU$394,0,ROW(AU6)), 
    INDEX('ALL-Students-Correct-Items'!$A$2:$CC$392,0,COLUMN(AU7))
)</f>
        <v>35</v>
      </c>
      <c r="AV6" s="62">
        <f t="array" ref="AV6">SUMPRODUCT(
    INDEX('Master Answer Key'!$B$4:$AU$394,0,ROW(AV6)), 
    INDEX('ALL-Students-Correct-Items'!$A$2:$CC$392,0,COLUMN(AV7))
)</f>
        <v>32</v>
      </c>
      <c r="AW6" s="62">
        <f t="array" ref="AW6">SUMPRODUCT(
    INDEX('Master Answer Key'!$B$4:$AU$394,0,ROW(AW6)), 
    INDEX('ALL-Students-Correct-Items'!$A$2:$CC$392,0,COLUMN(AW7))
)</f>
        <v>38</v>
      </c>
      <c r="AX6" s="62">
        <f t="array" ref="AX6">SUMPRODUCT(
    INDEX('Master Answer Key'!$B$4:$AU$394,0,ROW(AX6)), 
    INDEX('ALL-Students-Correct-Items'!$A$2:$CC$392,0,COLUMN(AX7))
)</f>
        <v>37</v>
      </c>
      <c r="AY6" s="62">
        <f t="array" ref="AY6">SUMPRODUCT(
    INDEX('Master Answer Key'!$B$4:$AU$394,0,ROW(AY6)), 
    INDEX('ALL-Students-Correct-Items'!$A$2:$CC$392,0,COLUMN(AY7))
)</f>
        <v>31</v>
      </c>
      <c r="AZ6" s="62">
        <f t="array" ref="AZ6">SUMPRODUCT(
    INDEX('Master Answer Key'!$B$4:$AU$394,0,ROW(AZ6)), 
    INDEX('ALL-Students-Correct-Items'!$A$2:$CC$392,0,COLUMN(AZ7))
)</f>
        <v>36</v>
      </c>
      <c r="BA6" s="62">
        <f t="array" ref="BA6">SUMPRODUCT(
    INDEX('Master Answer Key'!$B$4:$AU$394,0,ROW(BA6)), 
    INDEX('ALL-Students-Correct-Items'!$A$2:$CC$392,0,COLUMN(BA7))
)</f>
        <v>36</v>
      </c>
      <c r="BB6" s="62">
        <f t="array" ref="BB6">SUMPRODUCT(
    INDEX('Master Answer Key'!$B$4:$AU$394,0,ROW(BB6)), 
    INDEX('ALL-Students-Correct-Items'!$A$2:$CC$392,0,COLUMN(BB7))
)</f>
        <v>32</v>
      </c>
      <c r="BC6" s="62">
        <f t="array" ref="BC6">SUMPRODUCT(
    INDEX('Master Answer Key'!$B$4:$AU$394,0,ROW(BC6)), 
    INDEX('ALL-Students-Correct-Items'!$A$2:$CC$392,0,COLUMN(BC7))
)</f>
        <v>36</v>
      </c>
      <c r="BD6" s="62">
        <f t="array" ref="BD6">SUMPRODUCT(
    INDEX('Master Answer Key'!$B$4:$AU$394,0,ROW(BD6)), 
    INDEX('ALL-Students-Correct-Items'!$A$2:$CC$392,0,COLUMN(BD7))
)</f>
        <v>38</v>
      </c>
      <c r="BE6" s="62">
        <f t="array" ref="BE6">SUMPRODUCT(
    INDEX('Master Answer Key'!$B$4:$AU$394,0,ROW(BE6)), 
    INDEX('ALL-Students-Correct-Items'!$A$2:$CC$392,0,COLUMN(BE7))
)</f>
        <v>31</v>
      </c>
      <c r="BF6" s="62">
        <f t="array" ref="BF6">SUMPRODUCT(
    INDEX('Master Answer Key'!$B$4:$AU$394,0,ROW(BF6)), 
    INDEX('ALL-Students-Correct-Items'!$A$2:$CC$392,0,COLUMN(BF7))
)</f>
        <v>35</v>
      </c>
      <c r="BG6" s="62">
        <f t="array" ref="BG6">SUMPRODUCT(
    INDEX('Master Answer Key'!$B$4:$AU$394,0,ROW(BG6)), 
    INDEX('ALL-Students-Correct-Items'!$A$2:$CC$392,0,COLUMN(BG7))
)</f>
        <v>32</v>
      </c>
      <c r="BH6" s="62">
        <f t="array" ref="BH6">SUMPRODUCT(
    INDEX('Master Answer Key'!$B$4:$AU$394,0,ROW(BH6)), 
    INDEX('ALL-Students-Correct-Items'!$A$2:$CC$392,0,COLUMN(BH7))
)</f>
        <v>28</v>
      </c>
      <c r="BI6" s="62">
        <f t="array" ref="BI6">SUMPRODUCT(
    INDEX('Master Answer Key'!$B$4:$AU$394,0,ROW(BI6)), 
    INDEX('ALL-Students-Correct-Items'!$A$2:$CC$392,0,COLUMN(BI7))
)</f>
        <v>38</v>
      </c>
      <c r="BJ6" s="62">
        <f t="array" ref="BJ6">SUMPRODUCT(
    INDEX('Master Answer Key'!$B$4:$AU$394,0,ROW(BJ6)), 
    INDEX('ALL-Students-Correct-Items'!$A$2:$CC$392,0,COLUMN(BJ7))
)</f>
        <v>34</v>
      </c>
      <c r="BK6" s="62">
        <f t="array" ref="BK6">SUMPRODUCT(
    INDEX('Master Answer Key'!$B$4:$AU$394,0,ROW(BK6)), 
    INDEX('ALL-Students-Correct-Items'!$A$2:$CC$392,0,COLUMN(BK7))
)</f>
        <v>35</v>
      </c>
      <c r="BL6" s="62">
        <f t="array" ref="BL6">SUMPRODUCT(
    INDEX('Master Answer Key'!$B$4:$AU$394,0,ROW(BL6)), 
    INDEX('ALL-Students-Correct-Items'!$A$2:$CC$392,0,COLUMN(BL7))
)</f>
        <v>39</v>
      </c>
      <c r="BM6" s="62">
        <f t="array" ref="BM6">SUMPRODUCT(
    INDEX('Master Answer Key'!$B$4:$AU$394,0,ROW(BM6)), 
    INDEX('ALL-Students-Correct-Items'!$A$2:$CC$392,0,COLUMN(BM7))
)</f>
        <v>36</v>
      </c>
      <c r="BN6" s="62">
        <f t="array" ref="BN6">SUMPRODUCT(
    INDEX('Master Answer Key'!$B$4:$AU$394,0,ROW(BN6)), 
    INDEX('ALL-Students-Correct-Items'!$A$2:$CC$392,0,COLUMN(BN7))
)</f>
        <v>38</v>
      </c>
      <c r="BO6" s="62">
        <f t="array" ref="BO6">SUMPRODUCT(
    INDEX('Master Answer Key'!$B$4:$AU$394,0,ROW(BO6)), 
    INDEX('ALL-Students-Correct-Items'!$A$2:$CC$392,0,COLUMN(BO7))
)</f>
        <v>35</v>
      </c>
      <c r="BP6" s="62">
        <f t="array" ref="BP6">SUMPRODUCT(
    INDEX('Master Answer Key'!$B$4:$AU$394,0,ROW(BP6)), 
    INDEX('ALL-Students-Correct-Items'!$A$2:$CC$392,0,COLUMN(BP7))
)</f>
        <v>36</v>
      </c>
      <c r="BQ6" s="62">
        <f t="array" ref="BQ6">SUMPRODUCT(
    INDEX('Master Answer Key'!$B$4:$AU$394,0,ROW(BQ6)), 
    INDEX('ALL-Students-Correct-Items'!$A$2:$CC$392,0,COLUMN(BQ7))
)</f>
        <v>36</v>
      </c>
      <c r="BR6" s="62">
        <f t="array" ref="BR6">SUMPRODUCT(
    INDEX('Master Answer Key'!$B$4:$AU$394,0,ROW(BR6)), 
    INDEX('ALL-Students-Correct-Items'!$A$2:$CC$392,0,COLUMN(BR7))
)</f>
        <v>36</v>
      </c>
      <c r="BS6" s="62">
        <f t="array" ref="BS6">SUMPRODUCT(
    INDEX('Master Answer Key'!$B$4:$AU$394,0,ROW(BS6)), 
    INDEX('ALL-Students-Correct-Items'!$A$2:$CC$392,0,COLUMN(BS7))
)</f>
        <v>35</v>
      </c>
      <c r="BT6" s="62">
        <f t="array" ref="BT6">SUMPRODUCT(
    INDEX('Master Answer Key'!$B$4:$AU$394,0,ROW(BT6)), 
    INDEX('ALL-Students-Correct-Items'!$A$2:$CC$392,0,COLUMN(BT7))
)</f>
        <v>31</v>
      </c>
      <c r="BU6" s="62">
        <f t="array" ref="BU6">SUMPRODUCT(
    INDEX('Master Answer Key'!$B$4:$AU$394,0,ROW(BU6)), 
    INDEX('ALL-Students-Correct-Items'!$A$2:$CC$392,0,COLUMN(BU7))
)</f>
        <v>32</v>
      </c>
      <c r="BV6" s="62">
        <f t="array" ref="BV6">SUMPRODUCT(
    INDEX('Master Answer Key'!$B$4:$AU$394,0,ROW(BV6)), 
    INDEX('ALL-Students-Correct-Items'!$A$2:$CC$392,0,COLUMN(BV7))
)</f>
        <v>35</v>
      </c>
      <c r="BW6" s="62">
        <f t="array" ref="BW6">SUMPRODUCT(
    INDEX('Master Answer Key'!$B$4:$AU$394,0,ROW(BW6)), 
    INDEX('ALL-Students-Correct-Items'!$A$2:$CC$392,0,COLUMN(BW7))
)</f>
        <v>37</v>
      </c>
      <c r="BX6" s="62">
        <f t="array" ref="BX6">SUMPRODUCT(
    INDEX('Master Answer Key'!$B$4:$AU$394,0,ROW(BX6)), 
    INDEX('ALL-Students-Correct-Items'!$A$2:$CC$392,0,COLUMN(BX7))
)</f>
        <v>36</v>
      </c>
      <c r="BY6" s="62">
        <f t="array" ref="BY6">SUMPRODUCT(
    INDEX('Master Answer Key'!$B$4:$AU$394,0,ROW(BY6)), 
    INDEX('ALL-Students-Correct-Items'!$A$2:$CC$392,0,COLUMN(BY7))
)</f>
        <v>34</v>
      </c>
      <c r="BZ6" s="62">
        <f t="array" ref="BZ6">SUMPRODUCT(
    INDEX('Master Answer Key'!$B$4:$AU$394,0,ROW(BZ6)), 
    INDEX('ALL-Students-Correct-Items'!$A$2:$CC$392,0,COLUMN(BZ7))
)</f>
        <v>33</v>
      </c>
      <c r="CA6" s="62">
        <f t="array" ref="CA6">SUMPRODUCT(
    INDEX('Master Answer Key'!$B$4:$AU$394,0,ROW(CA6)), 
    INDEX('ALL-Students-Correct-Items'!$A$2:$CC$392,0,COLUMN(CA7))
)</f>
        <v>31</v>
      </c>
      <c r="CB6" s="62">
        <f t="array" ref="CB6">SUMPRODUCT(
    INDEX('Master Answer Key'!$B$4:$AU$394,0,ROW(CB6)), 
    INDEX('ALL-Students-Correct-Items'!$A$2:$CC$392,0,COLUMN(CB7))
)</f>
        <v>34</v>
      </c>
      <c r="CC6" s="62">
        <f t="array" ref="CC6">SUMPRODUCT(
    INDEX('Master Answer Key'!$B$4:$AU$394,0,ROW(CC6)), 
    INDEX('ALL-Students-Correct-Items'!$A$2:$CC$392,0,COLUMN(CC7))
)</f>
        <v>36</v>
      </c>
      <c r="CD6" s="45" t="s">
        <v>40</v>
      </c>
      <c r="CE6" s="45">
        <f>countif(B6:CC6,"&gt;=24")</f>
        <v>75</v>
      </c>
      <c r="CF6" s="45">
        <v>39.0</v>
      </c>
      <c r="CG6" s="45">
        <v>0.6</v>
      </c>
      <c r="CH6" s="45">
        <v>24.0</v>
      </c>
      <c r="CI6" s="4"/>
      <c r="CJ6" s="39"/>
      <c r="CK6" s="39">
        <f>countif(B6:CC6,"&gt;=24")</f>
        <v>75</v>
      </c>
      <c r="CL6" s="39"/>
    </row>
    <row r="7">
      <c r="A7" s="61" t="s">
        <v>41</v>
      </c>
      <c r="B7" s="62">
        <f t="array" ref="B7">SUMPRODUCT(
    INDEX('Master Answer Key'!$B$4:$AU$394,0,ROW(B7)), 
    INDEX('ALL-Students-Correct-Items'!$A$2:$CC$392,0,COLUMN(B8))
)</f>
        <v>2</v>
      </c>
      <c r="C7" s="62">
        <f t="array" ref="C7">SUMPRODUCT(
    INDEX('Master Answer Key'!$B$4:$AU$394,0,ROW(C7)), 
    INDEX('ALL-Students-Correct-Items'!$A$2:$CC$392,0,COLUMN(C8))
)</f>
        <v>2</v>
      </c>
      <c r="D7" s="62">
        <f t="array" ref="D7">SUMPRODUCT(
    INDEX('Master Answer Key'!$B$4:$AU$394,0,ROW(D7)), 
    INDEX('ALL-Students-Correct-Items'!$A$2:$CC$392,0,COLUMN(D8))
)</f>
        <v>4</v>
      </c>
      <c r="E7" s="62">
        <f t="array" ref="E7">SUMPRODUCT(
    INDEX('Master Answer Key'!$B$4:$AU$394,0,ROW(E7)), 
    INDEX('ALL-Students-Correct-Items'!$A$2:$CC$392,0,COLUMN(E8))
)</f>
        <v>2</v>
      </c>
      <c r="F7" s="62">
        <f t="array" ref="F7">SUMPRODUCT(
    INDEX('Master Answer Key'!$B$4:$AU$394,0,ROW(F7)), 
    INDEX('ALL-Students-Correct-Items'!$A$2:$CC$392,0,COLUMN(F8))
)</f>
        <v>3</v>
      </c>
      <c r="G7" s="62">
        <f t="array" ref="G7">SUMPRODUCT(
    INDEX('Master Answer Key'!$B$4:$AU$394,0,ROW(G7)), 
    INDEX('ALL-Students-Correct-Items'!$A$2:$CC$392,0,COLUMN(G8))
)</f>
        <v>0</v>
      </c>
      <c r="H7" s="62">
        <f t="array" ref="H7">SUMPRODUCT(
    INDEX('Master Answer Key'!$B$4:$AU$394,0,ROW(H7)), 
    INDEX('ALL-Students-Correct-Items'!$A$2:$CC$392,0,COLUMN(H8))
)</f>
        <v>4</v>
      </c>
      <c r="I7" s="62">
        <f t="array" ref="I7">SUMPRODUCT(
    INDEX('Master Answer Key'!$B$4:$AU$394,0,ROW(I7)), 
    INDEX('ALL-Students-Correct-Items'!$A$2:$CC$392,0,COLUMN(I8))
)</f>
        <v>2</v>
      </c>
      <c r="J7" s="62">
        <f t="array" ref="J7">SUMPRODUCT(
    INDEX('Master Answer Key'!$B$4:$AU$394,0,ROW(J7)), 
    INDEX('ALL-Students-Correct-Items'!$A$2:$CC$392,0,COLUMN(J8))
)</f>
        <v>3</v>
      </c>
      <c r="K7" s="62">
        <f t="array" ref="K7">SUMPRODUCT(
    INDEX('Master Answer Key'!$B$4:$AU$394,0,ROW(K7)), 
    INDEX('ALL-Students-Correct-Items'!$A$2:$CC$392,0,COLUMN(K8))
)</f>
        <v>4</v>
      </c>
      <c r="L7" s="62">
        <f t="array" ref="L7">SUMPRODUCT(
    INDEX('Master Answer Key'!$B$4:$AU$394,0,ROW(L7)), 
    INDEX('ALL-Students-Correct-Items'!$A$2:$CC$392,0,COLUMN(L8))
)</f>
        <v>4</v>
      </c>
      <c r="M7" s="62">
        <f t="array" ref="M7">SUMPRODUCT(
    INDEX('Master Answer Key'!$B$4:$AU$394,0,ROW(M7)), 
    INDEX('ALL-Students-Correct-Items'!$A$2:$CC$392,0,COLUMN(M8))
)</f>
        <v>4</v>
      </c>
      <c r="N7" s="62">
        <f t="array" ref="N7">SUMPRODUCT(
    INDEX('Master Answer Key'!$B$4:$AU$394,0,ROW(N7)), 
    INDEX('ALL-Students-Correct-Items'!$A$2:$CC$392,0,COLUMN(N8))
)</f>
        <v>2</v>
      </c>
      <c r="O7" s="62">
        <f t="array" ref="O7">SUMPRODUCT(
    INDEX('Master Answer Key'!$B$4:$AU$394,0,ROW(O7)), 
    INDEX('ALL-Students-Correct-Items'!$A$2:$CC$392,0,COLUMN(O8))
)</f>
        <v>4</v>
      </c>
      <c r="P7" s="62">
        <f t="array" ref="P7">SUMPRODUCT(
    INDEX('Master Answer Key'!$B$4:$AU$394,0,ROW(P7)), 
    INDEX('ALL-Students-Correct-Items'!$A$2:$CC$392,0,COLUMN(P8))
)</f>
        <v>4</v>
      </c>
      <c r="Q7" s="62">
        <f t="array" ref="Q7">SUMPRODUCT(
    INDEX('Master Answer Key'!$B$4:$AU$394,0,ROW(Q7)), 
    INDEX('ALL-Students-Correct-Items'!$A$2:$CC$392,0,COLUMN(Q8))
)</f>
        <v>2</v>
      </c>
      <c r="R7" s="62">
        <f t="array" ref="R7">SUMPRODUCT(
    INDEX('Master Answer Key'!$B$4:$AU$394,0,ROW(R7)), 
    INDEX('ALL-Students-Correct-Items'!$A$2:$CC$392,0,COLUMN(R8))
)</f>
        <v>3</v>
      </c>
      <c r="S7" s="62">
        <f t="array" ref="S7">SUMPRODUCT(
    INDEX('Master Answer Key'!$B$4:$AU$394,0,ROW(S7)), 
    INDEX('ALL-Students-Correct-Items'!$A$2:$CC$392,0,COLUMN(S8))
)</f>
        <v>4</v>
      </c>
      <c r="T7" s="62">
        <f t="array" ref="T7">SUMPRODUCT(
    INDEX('Master Answer Key'!$B$4:$AU$394,0,ROW(T7)), 
    INDEX('ALL-Students-Correct-Items'!$A$2:$CC$392,0,COLUMN(T8))
)</f>
        <v>4</v>
      </c>
      <c r="U7" s="62">
        <f t="array" ref="U7">SUMPRODUCT(
    INDEX('Master Answer Key'!$B$4:$AU$394,0,ROW(U7)), 
    INDEX('ALL-Students-Correct-Items'!$A$2:$CC$392,0,COLUMN(U8))
)</f>
        <v>4</v>
      </c>
      <c r="V7" s="62">
        <f t="array" ref="V7">SUMPRODUCT(
    INDEX('Master Answer Key'!$B$4:$AU$394,0,ROW(V7)), 
    INDEX('ALL-Students-Correct-Items'!$A$2:$CC$392,0,COLUMN(V8))
)</f>
        <v>4</v>
      </c>
      <c r="W7" s="62">
        <f t="array" ref="W7">SUMPRODUCT(
    INDEX('Master Answer Key'!$B$4:$AU$394,0,ROW(W7)), 
    INDEX('ALL-Students-Correct-Items'!$A$2:$CC$392,0,COLUMN(W8))
)</f>
        <v>0</v>
      </c>
      <c r="X7" s="62">
        <f t="array" ref="X7">SUMPRODUCT(
    INDEX('Master Answer Key'!$B$4:$AU$394,0,ROW(X7)), 
    INDEX('ALL-Students-Correct-Items'!$A$2:$CC$392,0,COLUMN(X8))
)</f>
        <v>2</v>
      </c>
      <c r="Y7" s="62">
        <f t="array" ref="Y7">SUMPRODUCT(
    INDEX('Master Answer Key'!$B$4:$AU$394,0,ROW(Y7)), 
    INDEX('ALL-Students-Correct-Items'!$A$2:$CC$392,0,COLUMN(Y8))
)</f>
        <v>0</v>
      </c>
      <c r="Z7" s="62">
        <f t="array" ref="Z7">SUMPRODUCT(
    INDEX('Master Answer Key'!$B$4:$AU$394,0,ROW(Z7)), 
    INDEX('ALL-Students-Correct-Items'!$A$2:$CC$392,0,COLUMN(Z8))
)</f>
        <v>4</v>
      </c>
      <c r="AA7" s="62">
        <f t="array" ref="AA7">SUMPRODUCT(
    INDEX('Master Answer Key'!$B$4:$AU$394,0,ROW(AA7)), 
    INDEX('ALL-Students-Correct-Items'!$A$2:$CC$392,0,COLUMN(AA8))
)</f>
        <v>4</v>
      </c>
      <c r="AB7" s="62">
        <f t="array" ref="AB7">SUMPRODUCT(
    INDEX('Master Answer Key'!$B$4:$AU$394,0,ROW(AB7)), 
    INDEX('ALL-Students-Correct-Items'!$A$2:$CC$392,0,COLUMN(AB8))
)</f>
        <v>4</v>
      </c>
      <c r="AC7" s="62">
        <f t="array" ref="AC7">SUMPRODUCT(
    INDEX('Master Answer Key'!$B$4:$AU$394,0,ROW(AC7)), 
    INDEX('ALL-Students-Correct-Items'!$A$2:$CC$392,0,COLUMN(AC8))
)</f>
        <v>3</v>
      </c>
      <c r="AD7" s="62">
        <f t="array" ref="AD7">SUMPRODUCT(
    INDEX('Master Answer Key'!$B$4:$AU$394,0,ROW(AD7)), 
    INDEX('ALL-Students-Correct-Items'!$A$2:$CC$392,0,COLUMN(AD8))
)</f>
        <v>3</v>
      </c>
      <c r="AE7" s="62">
        <f t="array" ref="AE7">SUMPRODUCT(
    INDEX('Master Answer Key'!$B$4:$AU$394,0,ROW(AE7)), 
    INDEX('ALL-Students-Correct-Items'!$A$2:$CC$392,0,COLUMN(AE8))
)</f>
        <v>3</v>
      </c>
      <c r="AF7" s="62">
        <f t="array" ref="AF7">SUMPRODUCT(
    INDEX('Master Answer Key'!$B$4:$AU$394,0,ROW(AF7)), 
    INDEX('ALL-Students-Correct-Items'!$A$2:$CC$392,0,COLUMN(AF8))
)</f>
        <v>2</v>
      </c>
      <c r="AG7" s="62">
        <f t="array" ref="AG7">SUMPRODUCT(
    INDEX('Master Answer Key'!$B$4:$AU$394,0,ROW(AG7)), 
    INDEX('ALL-Students-Correct-Items'!$A$2:$CC$392,0,COLUMN(AG8))
)</f>
        <v>3</v>
      </c>
      <c r="AH7" s="62">
        <f t="array" ref="AH7">SUMPRODUCT(
    INDEX('Master Answer Key'!$B$4:$AU$394,0,ROW(AH7)), 
    INDEX('ALL-Students-Correct-Items'!$A$2:$CC$392,0,COLUMN(AH8))
)</f>
        <v>2</v>
      </c>
      <c r="AI7" s="62">
        <f t="array" ref="AI7">SUMPRODUCT(
    INDEX('Master Answer Key'!$B$4:$AU$394,0,ROW(AI7)), 
    INDEX('ALL-Students-Correct-Items'!$A$2:$CC$392,0,COLUMN(AI8))
)</f>
        <v>3</v>
      </c>
      <c r="AJ7" s="62">
        <f t="array" ref="AJ7">SUMPRODUCT(
    INDEX('Master Answer Key'!$B$4:$AU$394,0,ROW(AJ7)), 
    INDEX('ALL-Students-Correct-Items'!$A$2:$CC$392,0,COLUMN(AJ8))
)</f>
        <v>4</v>
      </c>
      <c r="AK7" s="62">
        <f t="array" ref="AK7">SUMPRODUCT(
    INDEX('Master Answer Key'!$B$4:$AU$394,0,ROW(AK7)), 
    INDEX('ALL-Students-Correct-Items'!$A$2:$CC$392,0,COLUMN(AK8))
)</f>
        <v>4</v>
      </c>
      <c r="AL7" s="62">
        <f t="array" ref="AL7">SUMPRODUCT(
    INDEX('Master Answer Key'!$B$4:$AU$394,0,ROW(AL7)), 
    INDEX('ALL-Students-Correct-Items'!$A$2:$CC$392,0,COLUMN(AL8))
)</f>
        <v>3</v>
      </c>
      <c r="AM7" s="62">
        <f t="array" ref="AM7">SUMPRODUCT(
    INDEX('Master Answer Key'!$B$4:$AU$394,0,ROW(AM7)), 
    INDEX('ALL-Students-Correct-Items'!$A$2:$CC$392,0,COLUMN(AM8))
)</f>
        <v>4</v>
      </c>
      <c r="AN7" s="62">
        <f t="array" ref="AN7">SUMPRODUCT(
    INDEX('Master Answer Key'!$B$4:$AU$394,0,ROW(AN7)), 
    INDEX('ALL-Students-Correct-Items'!$A$2:$CC$392,0,COLUMN(AN8))
)</f>
        <v>0</v>
      </c>
      <c r="AO7" s="62">
        <f t="array" ref="AO7">SUMPRODUCT(
    INDEX('Master Answer Key'!$B$4:$AU$394,0,ROW(AO7)), 
    INDEX('ALL-Students-Correct-Items'!$A$2:$CC$392,0,COLUMN(AO8))
)</f>
        <v>4</v>
      </c>
      <c r="AP7" s="62">
        <f t="array" ref="AP7">SUMPRODUCT(
    INDEX('Master Answer Key'!$B$4:$AU$394,0,ROW(AP7)), 
    INDEX('ALL-Students-Correct-Items'!$A$2:$CC$392,0,COLUMN(AP8))
)</f>
        <v>3</v>
      </c>
      <c r="AQ7" s="62">
        <f t="array" ref="AQ7">SUMPRODUCT(
    INDEX('Master Answer Key'!$B$4:$AU$394,0,ROW(AQ7)), 
    INDEX('ALL-Students-Correct-Items'!$A$2:$CC$392,0,COLUMN(AQ8))
)</f>
        <v>4</v>
      </c>
      <c r="AR7" s="62">
        <f t="array" ref="AR7">SUMPRODUCT(
    INDEX('Master Answer Key'!$B$4:$AU$394,0,ROW(AR7)), 
    INDEX('ALL-Students-Correct-Items'!$A$2:$CC$392,0,COLUMN(AR8))
)</f>
        <v>4</v>
      </c>
      <c r="AS7" s="62">
        <f t="array" ref="AS7">SUMPRODUCT(
    INDEX('Master Answer Key'!$B$4:$AU$394,0,ROW(AS7)), 
    INDEX('ALL-Students-Correct-Items'!$A$2:$CC$392,0,COLUMN(AS8))
)</f>
        <v>0</v>
      </c>
      <c r="AT7" s="62">
        <f t="array" ref="AT7">SUMPRODUCT(
    INDEX('Master Answer Key'!$B$4:$AU$394,0,ROW(AT7)), 
    INDEX('ALL-Students-Correct-Items'!$A$2:$CC$392,0,COLUMN(AT8))
)</f>
        <v>4</v>
      </c>
      <c r="AU7" s="62">
        <f t="array" ref="AU7">SUMPRODUCT(
    INDEX('Master Answer Key'!$B$4:$AU$394,0,ROW(AU7)), 
    INDEX('ALL-Students-Correct-Items'!$A$2:$CC$392,0,COLUMN(AU8))
)</f>
        <v>4</v>
      </c>
      <c r="AV7" s="62">
        <f t="array" ref="AV7">SUMPRODUCT(
    INDEX('Master Answer Key'!$B$4:$AU$394,0,ROW(AV7)), 
    INDEX('ALL-Students-Correct-Items'!$A$2:$CC$392,0,COLUMN(AV8))
)</f>
        <v>1</v>
      </c>
      <c r="AW7" s="62">
        <f t="array" ref="AW7">SUMPRODUCT(
    INDEX('Master Answer Key'!$B$4:$AU$394,0,ROW(AW7)), 
    INDEX('ALL-Students-Correct-Items'!$A$2:$CC$392,0,COLUMN(AW8))
)</f>
        <v>4</v>
      </c>
      <c r="AX7" s="62">
        <f t="array" ref="AX7">SUMPRODUCT(
    INDEX('Master Answer Key'!$B$4:$AU$394,0,ROW(AX7)), 
    INDEX('ALL-Students-Correct-Items'!$A$2:$CC$392,0,COLUMN(AX8))
)</f>
        <v>4</v>
      </c>
      <c r="AY7" s="62">
        <f t="array" ref="AY7">SUMPRODUCT(
    INDEX('Master Answer Key'!$B$4:$AU$394,0,ROW(AY7)), 
    INDEX('ALL-Students-Correct-Items'!$A$2:$CC$392,0,COLUMN(AY8))
)</f>
        <v>4</v>
      </c>
      <c r="AZ7" s="62">
        <f t="array" ref="AZ7">SUMPRODUCT(
    INDEX('Master Answer Key'!$B$4:$AU$394,0,ROW(AZ7)), 
    INDEX('ALL-Students-Correct-Items'!$A$2:$CC$392,0,COLUMN(AZ8))
)</f>
        <v>4</v>
      </c>
      <c r="BA7" s="62">
        <f t="array" ref="BA7">SUMPRODUCT(
    INDEX('Master Answer Key'!$B$4:$AU$394,0,ROW(BA7)), 
    INDEX('ALL-Students-Correct-Items'!$A$2:$CC$392,0,COLUMN(BA8))
)</f>
        <v>3</v>
      </c>
      <c r="BB7" s="62">
        <f t="array" ref="BB7">SUMPRODUCT(
    INDEX('Master Answer Key'!$B$4:$AU$394,0,ROW(BB7)), 
    INDEX('ALL-Students-Correct-Items'!$A$2:$CC$392,0,COLUMN(BB8))
)</f>
        <v>3</v>
      </c>
      <c r="BC7" s="62">
        <f t="array" ref="BC7">SUMPRODUCT(
    INDEX('Master Answer Key'!$B$4:$AU$394,0,ROW(BC7)), 
    INDEX('ALL-Students-Correct-Items'!$A$2:$CC$392,0,COLUMN(BC8))
)</f>
        <v>4</v>
      </c>
      <c r="BD7" s="62">
        <f t="array" ref="BD7">SUMPRODUCT(
    INDEX('Master Answer Key'!$B$4:$AU$394,0,ROW(BD7)), 
    INDEX('ALL-Students-Correct-Items'!$A$2:$CC$392,0,COLUMN(BD8))
)</f>
        <v>4</v>
      </c>
      <c r="BE7" s="62">
        <f t="array" ref="BE7">SUMPRODUCT(
    INDEX('Master Answer Key'!$B$4:$AU$394,0,ROW(BE7)), 
    INDEX('ALL-Students-Correct-Items'!$A$2:$CC$392,0,COLUMN(BE8))
)</f>
        <v>4</v>
      </c>
      <c r="BF7" s="62">
        <f t="array" ref="BF7">SUMPRODUCT(
    INDEX('Master Answer Key'!$B$4:$AU$394,0,ROW(BF7)), 
    INDEX('ALL-Students-Correct-Items'!$A$2:$CC$392,0,COLUMN(BF8))
)</f>
        <v>4</v>
      </c>
      <c r="BG7" s="62">
        <f t="array" ref="BG7">SUMPRODUCT(
    INDEX('Master Answer Key'!$B$4:$AU$394,0,ROW(BG7)), 
    INDEX('ALL-Students-Correct-Items'!$A$2:$CC$392,0,COLUMN(BG8))
)</f>
        <v>4</v>
      </c>
      <c r="BH7" s="62">
        <f t="array" ref="BH7">SUMPRODUCT(
    INDEX('Master Answer Key'!$B$4:$AU$394,0,ROW(BH7)), 
    INDEX('ALL-Students-Correct-Items'!$A$2:$CC$392,0,COLUMN(BH8))
)</f>
        <v>4</v>
      </c>
      <c r="BI7" s="62">
        <f t="array" ref="BI7">SUMPRODUCT(
    INDEX('Master Answer Key'!$B$4:$AU$394,0,ROW(BI7)), 
    INDEX('ALL-Students-Correct-Items'!$A$2:$CC$392,0,COLUMN(BI8))
)</f>
        <v>4</v>
      </c>
      <c r="BJ7" s="62">
        <f t="array" ref="BJ7">SUMPRODUCT(
    INDEX('Master Answer Key'!$B$4:$AU$394,0,ROW(BJ7)), 
    INDEX('ALL-Students-Correct-Items'!$A$2:$CC$392,0,COLUMN(BJ8))
)</f>
        <v>4</v>
      </c>
      <c r="BK7" s="62">
        <f t="array" ref="BK7">SUMPRODUCT(
    INDEX('Master Answer Key'!$B$4:$AU$394,0,ROW(BK7)), 
    INDEX('ALL-Students-Correct-Items'!$A$2:$CC$392,0,COLUMN(BK8))
)</f>
        <v>3</v>
      </c>
      <c r="BL7" s="62">
        <f t="array" ref="BL7">SUMPRODUCT(
    INDEX('Master Answer Key'!$B$4:$AU$394,0,ROW(BL7)), 
    INDEX('ALL-Students-Correct-Items'!$A$2:$CC$392,0,COLUMN(BL8))
)</f>
        <v>4</v>
      </c>
      <c r="BM7" s="62">
        <f t="array" ref="BM7">SUMPRODUCT(
    INDEX('Master Answer Key'!$B$4:$AU$394,0,ROW(BM7)), 
    INDEX('ALL-Students-Correct-Items'!$A$2:$CC$392,0,COLUMN(BM8))
)</f>
        <v>4</v>
      </c>
      <c r="BN7" s="62">
        <f t="array" ref="BN7">SUMPRODUCT(
    INDEX('Master Answer Key'!$B$4:$AU$394,0,ROW(BN7)), 
    INDEX('ALL-Students-Correct-Items'!$A$2:$CC$392,0,COLUMN(BN8))
)</f>
        <v>4</v>
      </c>
      <c r="BO7" s="62">
        <f t="array" ref="BO7">SUMPRODUCT(
    INDEX('Master Answer Key'!$B$4:$AU$394,0,ROW(BO7)), 
    INDEX('ALL-Students-Correct-Items'!$A$2:$CC$392,0,COLUMN(BO8))
)</f>
        <v>4</v>
      </c>
      <c r="BP7" s="62">
        <f t="array" ref="BP7">SUMPRODUCT(
    INDEX('Master Answer Key'!$B$4:$AU$394,0,ROW(BP7)), 
    INDEX('ALL-Students-Correct-Items'!$A$2:$CC$392,0,COLUMN(BP8))
)</f>
        <v>4</v>
      </c>
      <c r="BQ7" s="62">
        <f t="array" ref="BQ7">SUMPRODUCT(
    INDEX('Master Answer Key'!$B$4:$AU$394,0,ROW(BQ7)), 
    INDEX('ALL-Students-Correct-Items'!$A$2:$CC$392,0,COLUMN(BQ8))
)</f>
        <v>4</v>
      </c>
      <c r="BR7" s="62">
        <f t="array" ref="BR7">SUMPRODUCT(
    INDEX('Master Answer Key'!$B$4:$AU$394,0,ROW(BR7)), 
    INDEX('ALL-Students-Correct-Items'!$A$2:$CC$392,0,COLUMN(BR8))
)</f>
        <v>4</v>
      </c>
      <c r="BS7" s="62">
        <f t="array" ref="BS7">SUMPRODUCT(
    INDEX('Master Answer Key'!$B$4:$AU$394,0,ROW(BS7)), 
    INDEX('ALL-Students-Correct-Items'!$A$2:$CC$392,0,COLUMN(BS8))
)</f>
        <v>3</v>
      </c>
      <c r="BT7" s="62">
        <f t="array" ref="BT7">SUMPRODUCT(
    INDEX('Master Answer Key'!$B$4:$AU$394,0,ROW(BT7)), 
    INDEX('ALL-Students-Correct-Items'!$A$2:$CC$392,0,COLUMN(BT8))
)</f>
        <v>4</v>
      </c>
      <c r="BU7" s="62">
        <f t="array" ref="BU7">SUMPRODUCT(
    INDEX('Master Answer Key'!$B$4:$AU$394,0,ROW(BU7)), 
    INDEX('ALL-Students-Correct-Items'!$A$2:$CC$392,0,COLUMN(BU8))
)</f>
        <v>4</v>
      </c>
      <c r="BV7" s="62">
        <f t="array" ref="BV7">SUMPRODUCT(
    INDEX('Master Answer Key'!$B$4:$AU$394,0,ROW(BV7)), 
    INDEX('ALL-Students-Correct-Items'!$A$2:$CC$392,0,COLUMN(BV8))
)</f>
        <v>4</v>
      </c>
      <c r="BW7" s="62">
        <f t="array" ref="BW7">SUMPRODUCT(
    INDEX('Master Answer Key'!$B$4:$AU$394,0,ROW(BW7)), 
    INDEX('ALL-Students-Correct-Items'!$A$2:$CC$392,0,COLUMN(BW8))
)</f>
        <v>4</v>
      </c>
      <c r="BX7" s="62">
        <f t="array" ref="BX7">SUMPRODUCT(
    INDEX('Master Answer Key'!$B$4:$AU$394,0,ROW(BX7)), 
    INDEX('ALL-Students-Correct-Items'!$A$2:$CC$392,0,COLUMN(BX8))
)</f>
        <v>4</v>
      </c>
      <c r="BY7" s="62">
        <f t="array" ref="BY7">SUMPRODUCT(
    INDEX('Master Answer Key'!$B$4:$AU$394,0,ROW(BY7)), 
    INDEX('ALL-Students-Correct-Items'!$A$2:$CC$392,0,COLUMN(BY8))
)</f>
        <v>4</v>
      </c>
      <c r="BZ7" s="62">
        <f t="array" ref="BZ7">SUMPRODUCT(
    INDEX('Master Answer Key'!$B$4:$AU$394,0,ROW(BZ7)), 
    INDEX('ALL-Students-Correct-Items'!$A$2:$CC$392,0,COLUMN(BZ8))
)</f>
        <v>4</v>
      </c>
      <c r="CA7" s="62">
        <f t="array" ref="CA7">SUMPRODUCT(
    INDEX('Master Answer Key'!$B$4:$AU$394,0,ROW(CA7)), 
    INDEX('ALL-Students-Correct-Items'!$A$2:$CC$392,0,COLUMN(CA8))
)</f>
        <v>4</v>
      </c>
      <c r="CB7" s="62">
        <f t="array" ref="CB7">SUMPRODUCT(
    INDEX('Master Answer Key'!$B$4:$AU$394,0,ROW(CB7)), 
    INDEX('ALL-Students-Correct-Items'!$A$2:$CC$392,0,COLUMN(CB8))
)</f>
        <v>4</v>
      </c>
      <c r="CC7" s="62">
        <f t="array" ref="CC7">SUMPRODUCT(
    INDEX('Master Answer Key'!$B$4:$AU$394,0,ROW(CC7)), 
    INDEX('ALL-Students-Correct-Items'!$A$2:$CC$392,0,COLUMN(CC8))
)</f>
        <v>3</v>
      </c>
      <c r="CD7" s="45" t="s">
        <v>41</v>
      </c>
      <c r="CE7" s="45">
        <f>countif(B7:CC7,"&gt;=3")</f>
        <v>65</v>
      </c>
      <c r="CF7" s="45">
        <v>4.0</v>
      </c>
      <c r="CG7" s="45">
        <v>0.6</v>
      </c>
      <c r="CH7" s="45">
        <v>3.0</v>
      </c>
      <c r="CI7" s="4"/>
    </row>
    <row r="8">
      <c r="A8" s="61" t="s">
        <v>42</v>
      </c>
      <c r="B8" s="62">
        <f t="array" ref="B8">SUMPRODUCT(
    INDEX('Master Answer Key'!$B$4:$AU$394,0,ROW(B8)), 
    INDEX('ALL-Students-Correct-Items'!$A$2:$CC$392,0,COLUMN(B9))
)</f>
        <v>25</v>
      </c>
      <c r="C8" s="62">
        <f t="array" ref="C8">SUMPRODUCT(
    INDEX('Master Answer Key'!$B$4:$AU$394,0,ROW(C8)), 
    INDEX('ALL-Students-Correct-Items'!$A$2:$CC$392,0,COLUMN(C9))
)</f>
        <v>20</v>
      </c>
      <c r="D8" s="62">
        <f t="array" ref="D8">SUMPRODUCT(
    INDEX('Master Answer Key'!$B$4:$AU$394,0,ROW(D8)), 
    INDEX('ALL-Students-Correct-Items'!$A$2:$CC$392,0,COLUMN(D9))
)</f>
        <v>21</v>
      </c>
      <c r="E8" s="62">
        <f t="array" ref="E8">SUMPRODUCT(
    INDEX('Master Answer Key'!$B$4:$AU$394,0,ROW(E8)), 
    INDEX('ALL-Students-Correct-Items'!$A$2:$CC$392,0,COLUMN(E9))
)</f>
        <v>25</v>
      </c>
      <c r="F8" s="62">
        <f t="array" ref="F8">SUMPRODUCT(
    INDEX('Master Answer Key'!$B$4:$AU$394,0,ROW(F8)), 
    INDEX('ALL-Students-Correct-Items'!$A$2:$CC$392,0,COLUMN(F9))
)</f>
        <v>25</v>
      </c>
      <c r="G8" s="62">
        <f t="array" ref="G8">SUMPRODUCT(
    INDEX('Master Answer Key'!$B$4:$AU$394,0,ROW(G8)), 
    INDEX('ALL-Students-Correct-Items'!$A$2:$CC$392,0,COLUMN(G9))
)</f>
        <v>0</v>
      </c>
      <c r="H8" s="62">
        <f t="array" ref="H8">SUMPRODUCT(
    INDEX('Master Answer Key'!$B$4:$AU$394,0,ROW(H8)), 
    INDEX('ALL-Students-Correct-Items'!$A$2:$CC$392,0,COLUMN(H9))
)</f>
        <v>22</v>
      </c>
      <c r="I8" s="62">
        <f t="array" ref="I8">SUMPRODUCT(
    INDEX('Master Answer Key'!$B$4:$AU$394,0,ROW(I8)), 
    INDEX('ALL-Students-Correct-Items'!$A$2:$CC$392,0,COLUMN(I9))
)</f>
        <v>17</v>
      </c>
      <c r="J8" s="62">
        <f t="array" ref="J8">SUMPRODUCT(
    INDEX('Master Answer Key'!$B$4:$AU$394,0,ROW(J8)), 
    INDEX('ALL-Students-Correct-Items'!$A$2:$CC$392,0,COLUMN(J9))
)</f>
        <v>24</v>
      </c>
      <c r="K8" s="62">
        <f t="array" ref="K8">SUMPRODUCT(
    INDEX('Master Answer Key'!$B$4:$AU$394,0,ROW(K8)), 
    INDEX('ALL-Students-Correct-Items'!$A$2:$CC$392,0,COLUMN(K9))
)</f>
        <v>25</v>
      </c>
      <c r="L8" s="62">
        <f t="array" ref="L8">SUMPRODUCT(
    INDEX('Master Answer Key'!$B$4:$AU$394,0,ROW(L8)), 
    INDEX('ALL-Students-Correct-Items'!$A$2:$CC$392,0,COLUMN(L9))
)</f>
        <v>24</v>
      </c>
      <c r="M8" s="62">
        <f t="array" ref="M8">SUMPRODUCT(
    INDEX('Master Answer Key'!$B$4:$AU$394,0,ROW(M8)), 
    INDEX('ALL-Students-Correct-Items'!$A$2:$CC$392,0,COLUMN(M9))
)</f>
        <v>25</v>
      </c>
      <c r="N8" s="62">
        <f t="array" ref="N8">SUMPRODUCT(
    INDEX('Master Answer Key'!$B$4:$AU$394,0,ROW(N8)), 
    INDEX('ALL-Students-Correct-Items'!$A$2:$CC$392,0,COLUMN(N9))
)</f>
        <v>18</v>
      </c>
      <c r="O8" s="62">
        <f t="array" ref="O8">SUMPRODUCT(
    INDEX('Master Answer Key'!$B$4:$AU$394,0,ROW(O8)), 
    INDEX('ALL-Students-Correct-Items'!$A$2:$CC$392,0,COLUMN(O9))
)</f>
        <v>23</v>
      </c>
      <c r="P8" s="62">
        <f t="array" ref="P8">SUMPRODUCT(
    INDEX('Master Answer Key'!$B$4:$AU$394,0,ROW(P8)), 
    INDEX('ALL-Students-Correct-Items'!$A$2:$CC$392,0,COLUMN(P9))
)</f>
        <v>24</v>
      </c>
      <c r="Q8" s="62">
        <f t="array" ref="Q8">SUMPRODUCT(
    INDEX('Master Answer Key'!$B$4:$AU$394,0,ROW(Q8)), 
    INDEX('ALL-Students-Correct-Items'!$A$2:$CC$392,0,COLUMN(Q9))
)</f>
        <v>22</v>
      </c>
      <c r="R8" s="62">
        <f t="array" ref="R8">SUMPRODUCT(
    INDEX('Master Answer Key'!$B$4:$AU$394,0,ROW(R8)), 
    INDEX('ALL-Students-Correct-Items'!$A$2:$CC$392,0,COLUMN(R9))
)</f>
        <v>18</v>
      </c>
      <c r="S8" s="62">
        <f t="array" ref="S8">SUMPRODUCT(
    INDEX('Master Answer Key'!$B$4:$AU$394,0,ROW(S8)), 
    INDEX('ALL-Students-Correct-Items'!$A$2:$CC$392,0,COLUMN(S9))
)</f>
        <v>14</v>
      </c>
      <c r="T8" s="62">
        <f t="array" ref="T8">SUMPRODUCT(
    INDEX('Master Answer Key'!$B$4:$AU$394,0,ROW(T8)), 
    INDEX('ALL-Students-Correct-Items'!$A$2:$CC$392,0,COLUMN(T9))
)</f>
        <v>22</v>
      </c>
      <c r="U8" s="62">
        <f t="array" ref="U8">SUMPRODUCT(
    INDEX('Master Answer Key'!$B$4:$AU$394,0,ROW(U8)), 
    INDEX('ALL-Students-Correct-Items'!$A$2:$CC$392,0,COLUMN(U9))
)</f>
        <v>26</v>
      </c>
      <c r="V8" s="62">
        <f t="array" ref="V8">SUMPRODUCT(
    INDEX('Master Answer Key'!$B$4:$AU$394,0,ROW(V8)), 
    INDEX('ALL-Students-Correct-Items'!$A$2:$CC$392,0,COLUMN(V9))
)</f>
        <v>25</v>
      </c>
      <c r="W8" s="62">
        <f t="array" ref="W8">SUMPRODUCT(
    INDEX('Master Answer Key'!$B$4:$AU$394,0,ROW(W8)), 
    INDEX('ALL-Students-Correct-Items'!$A$2:$CC$392,0,COLUMN(W9))
)</f>
        <v>5</v>
      </c>
      <c r="X8" s="62">
        <f t="array" ref="X8">SUMPRODUCT(
    INDEX('Master Answer Key'!$B$4:$AU$394,0,ROW(X8)), 
    INDEX('ALL-Students-Correct-Items'!$A$2:$CC$392,0,COLUMN(X9))
)</f>
        <v>22</v>
      </c>
      <c r="Y8" s="62">
        <f t="array" ref="Y8">SUMPRODUCT(
    INDEX('Master Answer Key'!$B$4:$AU$394,0,ROW(Y8)), 
    INDEX('ALL-Students-Correct-Items'!$A$2:$CC$392,0,COLUMN(Y9))
)</f>
        <v>2</v>
      </c>
      <c r="Z8" s="62">
        <f t="array" ref="Z8">SUMPRODUCT(
    INDEX('Master Answer Key'!$B$4:$AU$394,0,ROW(Z8)), 
    INDEX('ALL-Students-Correct-Items'!$A$2:$CC$392,0,COLUMN(Z9))
)</f>
        <v>22</v>
      </c>
      <c r="AA8" s="62">
        <f t="array" ref="AA8">SUMPRODUCT(
    INDEX('Master Answer Key'!$B$4:$AU$394,0,ROW(AA8)), 
    INDEX('ALL-Students-Correct-Items'!$A$2:$CC$392,0,COLUMN(AA9))
)</f>
        <v>26</v>
      </c>
      <c r="AB8" s="62">
        <f t="array" ref="AB8">SUMPRODUCT(
    INDEX('Master Answer Key'!$B$4:$AU$394,0,ROW(AB8)), 
    INDEX('ALL-Students-Correct-Items'!$A$2:$CC$392,0,COLUMN(AB9))
)</f>
        <v>25</v>
      </c>
      <c r="AC8" s="62">
        <f t="array" ref="AC8">SUMPRODUCT(
    INDEX('Master Answer Key'!$B$4:$AU$394,0,ROW(AC8)), 
    INDEX('ALL-Students-Correct-Items'!$A$2:$CC$392,0,COLUMN(AC9))
)</f>
        <v>21</v>
      </c>
      <c r="AD8" s="62">
        <f t="array" ref="AD8">SUMPRODUCT(
    INDEX('Master Answer Key'!$B$4:$AU$394,0,ROW(AD8)), 
    INDEX('ALL-Students-Correct-Items'!$A$2:$CC$392,0,COLUMN(AD9))
)</f>
        <v>26</v>
      </c>
      <c r="AE8" s="62">
        <f t="array" ref="AE8">SUMPRODUCT(
    INDEX('Master Answer Key'!$B$4:$AU$394,0,ROW(AE8)), 
    INDEX('ALL-Students-Correct-Items'!$A$2:$CC$392,0,COLUMN(AE9))
)</f>
        <v>21</v>
      </c>
      <c r="AF8" s="62">
        <f t="array" ref="AF8">SUMPRODUCT(
    INDEX('Master Answer Key'!$B$4:$AU$394,0,ROW(AF8)), 
    INDEX('ALL-Students-Correct-Items'!$A$2:$CC$392,0,COLUMN(AF9))
)</f>
        <v>8</v>
      </c>
      <c r="AG8" s="62">
        <f t="array" ref="AG8">SUMPRODUCT(
    INDEX('Master Answer Key'!$B$4:$AU$394,0,ROW(AG8)), 
    INDEX('ALL-Students-Correct-Items'!$A$2:$CC$392,0,COLUMN(AG9))
)</f>
        <v>19</v>
      </c>
      <c r="AH8" s="62">
        <f t="array" ref="AH8">SUMPRODUCT(
    INDEX('Master Answer Key'!$B$4:$AU$394,0,ROW(AH8)), 
    INDEX('ALL-Students-Correct-Items'!$A$2:$CC$392,0,COLUMN(AH9))
)</f>
        <v>24</v>
      </c>
      <c r="AI8" s="62">
        <f t="array" ref="AI8">SUMPRODUCT(
    INDEX('Master Answer Key'!$B$4:$AU$394,0,ROW(AI8)), 
    INDEX('ALL-Students-Correct-Items'!$A$2:$CC$392,0,COLUMN(AI9))
)</f>
        <v>25</v>
      </c>
      <c r="AJ8" s="62">
        <f t="array" ref="AJ8">SUMPRODUCT(
    INDEX('Master Answer Key'!$B$4:$AU$394,0,ROW(AJ8)), 
    INDEX('ALL-Students-Correct-Items'!$A$2:$CC$392,0,COLUMN(AJ9))
)</f>
        <v>23</v>
      </c>
      <c r="AK8" s="62">
        <f t="array" ref="AK8">SUMPRODUCT(
    INDEX('Master Answer Key'!$B$4:$AU$394,0,ROW(AK8)), 
    INDEX('ALL-Students-Correct-Items'!$A$2:$CC$392,0,COLUMN(AK9))
)</f>
        <v>23</v>
      </c>
      <c r="AL8" s="62">
        <f t="array" ref="AL8">SUMPRODUCT(
    INDEX('Master Answer Key'!$B$4:$AU$394,0,ROW(AL8)), 
    INDEX('ALL-Students-Correct-Items'!$A$2:$CC$392,0,COLUMN(AL9))
)</f>
        <v>24</v>
      </c>
      <c r="AM8" s="62">
        <f t="array" ref="AM8">SUMPRODUCT(
    INDEX('Master Answer Key'!$B$4:$AU$394,0,ROW(AM8)), 
    INDEX('ALL-Students-Correct-Items'!$A$2:$CC$392,0,COLUMN(AM9))
)</f>
        <v>19</v>
      </c>
      <c r="AN8" s="62">
        <f t="array" ref="AN8">SUMPRODUCT(
    INDEX('Master Answer Key'!$B$4:$AU$394,0,ROW(AN8)), 
    INDEX('ALL-Students-Correct-Items'!$A$2:$CC$392,0,COLUMN(AN9))
)</f>
        <v>4</v>
      </c>
      <c r="AO8" s="62">
        <f t="array" ref="AO8">SUMPRODUCT(
    INDEX('Master Answer Key'!$B$4:$AU$394,0,ROW(AO8)), 
    INDEX('ALL-Students-Correct-Items'!$A$2:$CC$392,0,COLUMN(AO9))
)</f>
        <v>24</v>
      </c>
      <c r="AP8" s="62">
        <f t="array" ref="AP8">SUMPRODUCT(
    INDEX('Master Answer Key'!$B$4:$AU$394,0,ROW(AP8)), 
    INDEX('ALL-Students-Correct-Items'!$A$2:$CC$392,0,COLUMN(AP9))
)</f>
        <v>25</v>
      </c>
      <c r="AQ8" s="62">
        <f t="array" ref="AQ8">SUMPRODUCT(
    INDEX('Master Answer Key'!$B$4:$AU$394,0,ROW(AQ8)), 
    INDEX('ALL-Students-Correct-Items'!$A$2:$CC$392,0,COLUMN(AQ9))
)</f>
        <v>25</v>
      </c>
      <c r="AR8" s="62">
        <f t="array" ref="AR8">SUMPRODUCT(
    INDEX('Master Answer Key'!$B$4:$AU$394,0,ROW(AR8)), 
    INDEX('ALL-Students-Correct-Items'!$A$2:$CC$392,0,COLUMN(AR9))
)</f>
        <v>26</v>
      </c>
      <c r="AS8" s="62">
        <f t="array" ref="AS8">SUMPRODUCT(
    INDEX('Master Answer Key'!$B$4:$AU$394,0,ROW(AS8)), 
    INDEX('ALL-Students-Correct-Items'!$A$2:$CC$392,0,COLUMN(AS9))
)</f>
        <v>3</v>
      </c>
      <c r="AT8" s="62">
        <f t="array" ref="AT8">SUMPRODUCT(
    INDEX('Master Answer Key'!$B$4:$AU$394,0,ROW(AT8)), 
    INDEX('ALL-Students-Correct-Items'!$A$2:$CC$392,0,COLUMN(AT9))
)</f>
        <v>24</v>
      </c>
      <c r="AU8" s="62">
        <f t="array" ref="AU8">SUMPRODUCT(
    INDEX('Master Answer Key'!$B$4:$AU$394,0,ROW(AU8)), 
    INDEX('ALL-Students-Correct-Items'!$A$2:$CC$392,0,COLUMN(AU9))
)</f>
        <v>26</v>
      </c>
      <c r="AV8" s="62">
        <f t="array" ref="AV8">SUMPRODUCT(
    INDEX('Master Answer Key'!$B$4:$AU$394,0,ROW(AV8)), 
    INDEX('ALL-Students-Correct-Items'!$A$2:$CC$392,0,COLUMN(AV9))
)</f>
        <v>20</v>
      </c>
      <c r="AW8" s="62">
        <f t="array" ref="AW8">SUMPRODUCT(
    INDEX('Master Answer Key'!$B$4:$AU$394,0,ROW(AW8)), 
    INDEX('ALL-Students-Correct-Items'!$A$2:$CC$392,0,COLUMN(AW9))
)</f>
        <v>24</v>
      </c>
      <c r="AX8" s="62">
        <f t="array" ref="AX8">SUMPRODUCT(
    INDEX('Master Answer Key'!$B$4:$AU$394,0,ROW(AX8)), 
    INDEX('ALL-Students-Correct-Items'!$A$2:$CC$392,0,COLUMN(AX9))
)</f>
        <v>24</v>
      </c>
      <c r="AY8" s="62">
        <f t="array" ref="AY8">SUMPRODUCT(
    INDEX('Master Answer Key'!$B$4:$AU$394,0,ROW(AY8)), 
    INDEX('ALL-Students-Correct-Items'!$A$2:$CC$392,0,COLUMN(AY9))
)</f>
        <v>21</v>
      </c>
      <c r="AZ8" s="62">
        <f t="array" ref="AZ8">SUMPRODUCT(
    INDEX('Master Answer Key'!$B$4:$AU$394,0,ROW(AZ8)), 
    INDEX('ALL-Students-Correct-Items'!$A$2:$CC$392,0,COLUMN(AZ9))
)</f>
        <v>21</v>
      </c>
      <c r="BA8" s="62">
        <f t="array" ref="BA8">SUMPRODUCT(
    INDEX('Master Answer Key'!$B$4:$AU$394,0,ROW(BA8)), 
    INDEX('ALL-Students-Correct-Items'!$A$2:$CC$392,0,COLUMN(BA9))
)</f>
        <v>26</v>
      </c>
      <c r="BB8" s="62">
        <f t="array" ref="BB8">SUMPRODUCT(
    INDEX('Master Answer Key'!$B$4:$AU$394,0,ROW(BB8)), 
    INDEX('ALL-Students-Correct-Items'!$A$2:$CC$392,0,COLUMN(BB9))
)</f>
        <v>21</v>
      </c>
      <c r="BC8" s="62">
        <f t="array" ref="BC8">SUMPRODUCT(
    INDEX('Master Answer Key'!$B$4:$AU$394,0,ROW(BC8)), 
    INDEX('ALL-Students-Correct-Items'!$A$2:$CC$392,0,COLUMN(BC9))
)</f>
        <v>24</v>
      </c>
      <c r="BD8" s="62">
        <f t="array" ref="BD8">SUMPRODUCT(
    INDEX('Master Answer Key'!$B$4:$AU$394,0,ROW(BD8)), 
    INDEX('ALL-Students-Correct-Items'!$A$2:$CC$392,0,COLUMN(BD9))
)</f>
        <v>23</v>
      </c>
      <c r="BE8" s="62">
        <f t="array" ref="BE8">SUMPRODUCT(
    INDEX('Master Answer Key'!$B$4:$AU$394,0,ROW(BE8)), 
    INDEX('ALL-Students-Correct-Items'!$A$2:$CC$392,0,COLUMN(BE9))
)</f>
        <v>22</v>
      </c>
      <c r="BF8" s="62">
        <f t="array" ref="BF8">SUMPRODUCT(
    INDEX('Master Answer Key'!$B$4:$AU$394,0,ROW(BF8)), 
    INDEX('ALL-Students-Correct-Items'!$A$2:$CC$392,0,COLUMN(BF9))
)</f>
        <v>24</v>
      </c>
      <c r="BG8" s="62">
        <f t="array" ref="BG8">SUMPRODUCT(
    INDEX('Master Answer Key'!$B$4:$AU$394,0,ROW(BG8)), 
    INDEX('ALL-Students-Correct-Items'!$A$2:$CC$392,0,COLUMN(BG9))
)</f>
        <v>24</v>
      </c>
      <c r="BH8" s="62">
        <f t="array" ref="BH8">SUMPRODUCT(
    INDEX('Master Answer Key'!$B$4:$AU$394,0,ROW(BH8)), 
    INDEX('ALL-Students-Correct-Items'!$A$2:$CC$392,0,COLUMN(BH9))
)</f>
        <v>24</v>
      </c>
      <c r="BI8" s="62">
        <f t="array" ref="BI8">SUMPRODUCT(
    INDEX('Master Answer Key'!$B$4:$AU$394,0,ROW(BI8)), 
    INDEX('ALL-Students-Correct-Items'!$A$2:$CC$392,0,COLUMN(BI9))
)</f>
        <v>25</v>
      </c>
      <c r="BJ8" s="62">
        <f t="array" ref="BJ8">SUMPRODUCT(
    INDEX('Master Answer Key'!$B$4:$AU$394,0,ROW(BJ8)), 
    INDEX('ALL-Students-Correct-Items'!$A$2:$CC$392,0,COLUMN(BJ9))
)</f>
        <v>25</v>
      </c>
      <c r="BK8" s="62">
        <f t="array" ref="BK8">SUMPRODUCT(
    INDEX('Master Answer Key'!$B$4:$AU$394,0,ROW(BK8)), 
    INDEX('ALL-Students-Correct-Items'!$A$2:$CC$392,0,COLUMN(BK9))
)</f>
        <v>24</v>
      </c>
      <c r="BL8" s="62">
        <f t="array" ref="BL8">SUMPRODUCT(
    INDEX('Master Answer Key'!$B$4:$AU$394,0,ROW(BL8)), 
    INDEX('ALL-Students-Correct-Items'!$A$2:$CC$392,0,COLUMN(BL9))
)</f>
        <v>24</v>
      </c>
      <c r="BM8" s="62">
        <f t="array" ref="BM8">SUMPRODUCT(
    INDEX('Master Answer Key'!$B$4:$AU$394,0,ROW(BM8)), 
    INDEX('ALL-Students-Correct-Items'!$A$2:$CC$392,0,COLUMN(BM9))
)</f>
        <v>26</v>
      </c>
      <c r="BN8" s="62">
        <f t="array" ref="BN8">SUMPRODUCT(
    INDEX('Master Answer Key'!$B$4:$AU$394,0,ROW(BN8)), 
    INDEX('ALL-Students-Correct-Items'!$A$2:$CC$392,0,COLUMN(BN9))
)</f>
        <v>26</v>
      </c>
      <c r="BO8" s="62">
        <f t="array" ref="BO8">SUMPRODUCT(
    INDEX('Master Answer Key'!$B$4:$AU$394,0,ROW(BO8)), 
    INDEX('ALL-Students-Correct-Items'!$A$2:$CC$392,0,COLUMN(BO9))
)</f>
        <v>22</v>
      </c>
      <c r="BP8" s="62">
        <f t="array" ref="BP8">SUMPRODUCT(
    INDEX('Master Answer Key'!$B$4:$AU$394,0,ROW(BP8)), 
    INDEX('ALL-Students-Correct-Items'!$A$2:$CC$392,0,COLUMN(BP9))
)</f>
        <v>23</v>
      </c>
      <c r="BQ8" s="62">
        <f t="array" ref="BQ8">SUMPRODUCT(
    INDEX('Master Answer Key'!$B$4:$AU$394,0,ROW(BQ8)), 
    INDEX('ALL-Students-Correct-Items'!$A$2:$CC$392,0,COLUMN(BQ9))
)</f>
        <v>25</v>
      </c>
      <c r="BR8" s="62">
        <f t="array" ref="BR8">SUMPRODUCT(
    INDEX('Master Answer Key'!$B$4:$AU$394,0,ROW(BR8)), 
    INDEX('ALL-Students-Correct-Items'!$A$2:$CC$392,0,COLUMN(BR9))
)</f>
        <v>23</v>
      </c>
      <c r="BS8" s="62">
        <f t="array" ref="BS8">SUMPRODUCT(
    INDEX('Master Answer Key'!$B$4:$AU$394,0,ROW(BS8)), 
    INDEX('ALL-Students-Correct-Items'!$A$2:$CC$392,0,COLUMN(BS9))
)</f>
        <v>25</v>
      </c>
      <c r="BT8" s="62">
        <f t="array" ref="BT8">SUMPRODUCT(
    INDEX('Master Answer Key'!$B$4:$AU$394,0,ROW(BT8)), 
    INDEX('ALL-Students-Correct-Items'!$A$2:$CC$392,0,COLUMN(BT9))
)</f>
        <v>24</v>
      </c>
      <c r="BU8" s="62">
        <f t="array" ref="BU8">SUMPRODUCT(
    INDEX('Master Answer Key'!$B$4:$AU$394,0,ROW(BU8)), 
    INDEX('ALL-Students-Correct-Items'!$A$2:$CC$392,0,COLUMN(BU9))
)</f>
        <v>25</v>
      </c>
      <c r="BV8" s="62">
        <f t="array" ref="BV8">SUMPRODUCT(
    INDEX('Master Answer Key'!$B$4:$AU$394,0,ROW(BV8)), 
    INDEX('ALL-Students-Correct-Items'!$A$2:$CC$392,0,COLUMN(BV9))
)</f>
        <v>24</v>
      </c>
      <c r="BW8" s="62">
        <f t="array" ref="BW8">SUMPRODUCT(
    INDEX('Master Answer Key'!$B$4:$AU$394,0,ROW(BW8)), 
    INDEX('ALL-Students-Correct-Items'!$A$2:$CC$392,0,COLUMN(BW9))
)</f>
        <v>23</v>
      </c>
      <c r="BX8" s="62">
        <f t="array" ref="BX8">SUMPRODUCT(
    INDEX('Master Answer Key'!$B$4:$AU$394,0,ROW(BX8)), 
    INDEX('ALL-Students-Correct-Items'!$A$2:$CC$392,0,COLUMN(BX9))
)</f>
        <v>26</v>
      </c>
      <c r="BY8" s="62">
        <f t="array" ref="BY8">SUMPRODUCT(
    INDEX('Master Answer Key'!$B$4:$AU$394,0,ROW(BY8)), 
    INDEX('ALL-Students-Correct-Items'!$A$2:$CC$392,0,COLUMN(BY9))
)</f>
        <v>24</v>
      </c>
      <c r="BZ8" s="62">
        <f t="array" ref="BZ8">SUMPRODUCT(
    INDEX('Master Answer Key'!$B$4:$AU$394,0,ROW(BZ8)), 
    INDEX('ALL-Students-Correct-Items'!$A$2:$CC$392,0,COLUMN(BZ9))
)</f>
        <v>26</v>
      </c>
      <c r="CA8" s="62">
        <f t="array" ref="CA8">SUMPRODUCT(
    INDEX('Master Answer Key'!$B$4:$AU$394,0,ROW(CA8)), 
    INDEX('ALL-Students-Correct-Items'!$A$2:$CC$392,0,COLUMN(CA9))
)</f>
        <v>22</v>
      </c>
      <c r="CB8" s="62">
        <f t="array" ref="CB8">SUMPRODUCT(
    INDEX('Master Answer Key'!$B$4:$AU$394,0,ROW(CB8)), 
    INDEX('ALL-Students-Correct-Items'!$A$2:$CC$392,0,COLUMN(CB9))
)</f>
        <v>26</v>
      </c>
      <c r="CC8" s="62">
        <f t="array" ref="CC8">SUMPRODUCT(
    INDEX('Master Answer Key'!$B$4:$AU$394,0,ROW(CC8)), 
    INDEX('ALL-Students-Correct-Items'!$A$2:$CC$392,0,COLUMN(CC9))
)</f>
        <v>22</v>
      </c>
      <c r="CD8" s="45" t="s">
        <v>42</v>
      </c>
      <c r="CE8" s="45">
        <f>countif(B8:CC8,"&gt;=17")</f>
        <v>73</v>
      </c>
      <c r="CF8" s="45">
        <v>27.0</v>
      </c>
      <c r="CG8" s="45">
        <v>0.6</v>
      </c>
      <c r="CH8" s="45">
        <v>17.0</v>
      </c>
      <c r="CI8" s="4"/>
      <c r="CJ8" s="63" t="s">
        <v>45</v>
      </c>
      <c r="CK8" s="64" t="s">
        <v>573</v>
      </c>
      <c r="CL8" s="64" t="s">
        <v>574</v>
      </c>
    </row>
    <row r="9">
      <c r="A9" s="61" t="s">
        <v>43</v>
      </c>
      <c r="B9" s="62">
        <f t="array" ref="B9">SUMPRODUCT(
    INDEX('Master Answer Key'!$B$4:$AU$394,0,ROW(B9)), 
    INDEX('ALL-Students-Correct-Items'!$A$2:$CC$392,0,COLUMN(B10))
)</f>
        <v>21</v>
      </c>
      <c r="C9" s="62">
        <f t="array" ref="C9">SUMPRODUCT(
    INDEX('Master Answer Key'!$B$4:$AU$394,0,ROW(C9)), 
    INDEX('ALL-Students-Correct-Items'!$A$2:$CC$392,0,COLUMN(C10))
)</f>
        <v>13</v>
      </c>
      <c r="D9" s="62">
        <f t="array" ref="D9">SUMPRODUCT(
    INDEX('Master Answer Key'!$B$4:$AU$394,0,ROW(D9)), 
    INDEX('ALL-Students-Correct-Items'!$A$2:$CC$392,0,COLUMN(D10))
)</f>
        <v>13</v>
      </c>
      <c r="E9" s="62">
        <f t="array" ref="E9">SUMPRODUCT(
    INDEX('Master Answer Key'!$B$4:$AU$394,0,ROW(E9)), 
    INDEX('ALL-Students-Correct-Items'!$A$2:$CC$392,0,COLUMN(E10))
)</f>
        <v>20</v>
      </c>
      <c r="F9" s="62">
        <f t="array" ref="F9">SUMPRODUCT(
    INDEX('Master Answer Key'!$B$4:$AU$394,0,ROW(F9)), 
    INDEX('ALL-Students-Correct-Items'!$A$2:$CC$392,0,COLUMN(F10))
)</f>
        <v>21</v>
      </c>
      <c r="G9" s="62">
        <f t="array" ref="G9">SUMPRODUCT(
    INDEX('Master Answer Key'!$B$4:$AU$394,0,ROW(G9)), 
    INDEX('ALL-Students-Correct-Items'!$A$2:$CC$392,0,COLUMN(G10))
)</f>
        <v>0</v>
      </c>
      <c r="H9" s="62">
        <f t="array" ref="H9">SUMPRODUCT(
    INDEX('Master Answer Key'!$B$4:$AU$394,0,ROW(H9)), 
    INDEX('ALL-Students-Correct-Items'!$A$2:$CC$392,0,COLUMN(H10))
)</f>
        <v>18</v>
      </c>
      <c r="I9" s="62">
        <f t="array" ref="I9">SUMPRODUCT(
    INDEX('Master Answer Key'!$B$4:$AU$394,0,ROW(I9)), 
    INDEX('ALL-Students-Correct-Items'!$A$2:$CC$392,0,COLUMN(I10))
)</f>
        <v>12</v>
      </c>
      <c r="J9" s="62">
        <f t="array" ref="J9">SUMPRODUCT(
    INDEX('Master Answer Key'!$B$4:$AU$394,0,ROW(J9)), 
    INDEX('ALL-Students-Correct-Items'!$A$2:$CC$392,0,COLUMN(J10))
)</f>
        <v>20</v>
      </c>
      <c r="K9" s="62">
        <f t="array" ref="K9">SUMPRODUCT(
    INDEX('Master Answer Key'!$B$4:$AU$394,0,ROW(K9)), 
    INDEX('ALL-Students-Correct-Items'!$A$2:$CC$392,0,COLUMN(K10))
)</f>
        <v>22</v>
      </c>
      <c r="L9" s="62">
        <f t="array" ref="L9">SUMPRODUCT(
    INDEX('Master Answer Key'!$B$4:$AU$394,0,ROW(L9)), 
    INDEX('ALL-Students-Correct-Items'!$A$2:$CC$392,0,COLUMN(L10))
)</f>
        <v>19</v>
      </c>
      <c r="M9" s="62">
        <f t="array" ref="M9">SUMPRODUCT(
    INDEX('Master Answer Key'!$B$4:$AU$394,0,ROW(M9)), 
    INDEX('ALL-Students-Correct-Items'!$A$2:$CC$392,0,COLUMN(M10))
)</f>
        <v>21</v>
      </c>
      <c r="N9" s="62">
        <f t="array" ref="N9">SUMPRODUCT(
    INDEX('Master Answer Key'!$B$4:$AU$394,0,ROW(N9)), 
    INDEX('ALL-Students-Correct-Items'!$A$2:$CC$392,0,COLUMN(N10))
)</f>
        <v>10</v>
      </c>
      <c r="O9" s="62">
        <f t="array" ref="O9">SUMPRODUCT(
    INDEX('Master Answer Key'!$B$4:$AU$394,0,ROW(O9)), 
    INDEX('ALL-Students-Correct-Items'!$A$2:$CC$392,0,COLUMN(O10))
)</f>
        <v>19</v>
      </c>
      <c r="P9" s="62">
        <f t="array" ref="P9">SUMPRODUCT(
    INDEX('Master Answer Key'!$B$4:$AU$394,0,ROW(P9)), 
    INDEX('ALL-Students-Correct-Items'!$A$2:$CC$392,0,COLUMN(P10))
)</f>
        <v>21</v>
      </c>
      <c r="Q9" s="62">
        <f t="array" ref="Q9">SUMPRODUCT(
    INDEX('Master Answer Key'!$B$4:$AU$394,0,ROW(Q9)), 
    INDEX('ALL-Students-Correct-Items'!$A$2:$CC$392,0,COLUMN(Q10))
)</f>
        <v>11</v>
      </c>
      <c r="R9" s="62">
        <f t="array" ref="R9">SUMPRODUCT(
    INDEX('Master Answer Key'!$B$4:$AU$394,0,ROW(R9)), 
    INDEX('ALL-Students-Correct-Items'!$A$2:$CC$392,0,COLUMN(R10))
)</f>
        <v>14</v>
      </c>
      <c r="S9" s="62">
        <f t="array" ref="S9">SUMPRODUCT(
    INDEX('Master Answer Key'!$B$4:$AU$394,0,ROW(S9)), 
    INDEX('ALL-Students-Correct-Items'!$A$2:$CC$392,0,COLUMN(S10))
)</f>
        <v>10</v>
      </c>
      <c r="T9" s="62">
        <f t="array" ref="T9">SUMPRODUCT(
    INDEX('Master Answer Key'!$B$4:$AU$394,0,ROW(T9)), 
    INDEX('ALL-Students-Correct-Items'!$A$2:$CC$392,0,COLUMN(T10))
)</f>
        <v>19</v>
      </c>
      <c r="U9" s="62">
        <f t="array" ref="U9">SUMPRODUCT(
    INDEX('Master Answer Key'!$B$4:$AU$394,0,ROW(U9)), 
    INDEX('ALL-Students-Correct-Items'!$A$2:$CC$392,0,COLUMN(U10))
)</f>
        <v>18</v>
      </c>
      <c r="V9" s="62">
        <f t="array" ref="V9">SUMPRODUCT(
    INDEX('Master Answer Key'!$B$4:$AU$394,0,ROW(V9)), 
    INDEX('ALL-Students-Correct-Items'!$A$2:$CC$392,0,COLUMN(V10))
)</f>
        <v>20</v>
      </c>
      <c r="W9" s="62">
        <f t="array" ref="W9">SUMPRODUCT(
    INDEX('Master Answer Key'!$B$4:$AU$394,0,ROW(W9)), 
    INDEX('ALL-Students-Correct-Items'!$A$2:$CC$392,0,COLUMN(W10))
)</f>
        <v>6</v>
      </c>
      <c r="X9" s="62">
        <f t="array" ref="X9">SUMPRODUCT(
    INDEX('Master Answer Key'!$B$4:$AU$394,0,ROW(X9)), 
    INDEX('ALL-Students-Correct-Items'!$A$2:$CC$392,0,COLUMN(X10))
)</f>
        <v>18</v>
      </c>
      <c r="Y9" s="62">
        <f t="array" ref="Y9">SUMPRODUCT(
    INDEX('Master Answer Key'!$B$4:$AU$394,0,ROW(Y9)), 
    INDEX('ALL-Students-Correct-Items'!$A$2:$CC$392,0,COLUMN(Y10))
)</f>
        <v>1</v>
      </c>
      <c r="Z9" s="62">
        <f t="array" ref="Z9">SUMPRODUCT(
    INDEX('Master Answer Key'!$B$4:$AU$394,0,ROW(Z9)), 
    INDEX('ALL-Students-Correct-Items'!$A$2:$CC$392,0,COLUMN(Z10))
)</f>
        <v>19</v>
      </c>
      <c r="AA9" s="62">
        <f t="array" ref="AA9">SUMPRODUCT(
    INDEX('Master Answer Key'!$B$4:$AU$394,0,ROW(AA9)), 
    INDEX('ALL-Students-Correct-Items'!$A$2:$CC$392,0,COLUMN(AA10))
)</f>
        <v>22</v>
      </c>
      <c r="AB9" s="62">
        <f t="array" ref="AB9">SUMPRODUCT(
    INDEX('Master Answer Key'!$B$4:$AU$394,0,ROW(AB9)), 
    INDEX('ALL-Students-Correct-Items'!$A$2:$CC$392,0,COLUMN(AB10))
)</f>
        <v>20</v>
      </c>
      <c r="AC9" s="62">
        <f t="array" ref="AC9">SUMPRODUCT(
    INDEX('Master Answer Key'!$B$4:$AU$394,0,ROW(AC9)), 
    INDEX('ALL-Students-Correct-Items'!$A$2:$CC$392,0,COLUMN(AC10))
)</f>
        <v>19</v>
      </c>
      <c r="AD9" s="62">
        <f t="array" ref="AD9">SUMPRODUCT(
    INDEX('Master Answer Key'!$B$4:$AU$394,0,ROW(AD9)), 
    INDEX('ALL-Students-Correct-Items'!$A$2:$CC$392,0,COLUMN(AD10))
)</f>
        <v>21</v>
      </c>
      <c r="AE9" s="62">
        <f t="array" ref="AE9">SUMPRODUCT(
    INDEX('Master Answer Key'!$B$4:$AU$394,0,ROW(AE9)), 
    INDEX('ALL-Students-Correct-Items'!$A$2:$CC$392,0,COLUMN(AE10))
)</f>
        <v>14</v>
      </c>
      <c r="AF9" s="62">
        <f t="array" ref="AF9">SUMPRODUCT(
    INDEX('Master Answer Key'!$B$4:$AU$394,0,ROW(AF9)), 
    INDEX('ALL-Students-Correct-Items'!$A$2:$CC$392,0,COLUMN(AF10))
)</f>
        <v>10</v>
      </c>
      <c r="AG9" s="62">
        <f t="array" ref="AG9">SUMPRODUCT(
    INDEX('Master Answer Key'!$B$4:$AU$394,0,ROW(AG9)), 
    INDEX('ALL-Students-Correct-Items'!$A$2:$CC$392,0,COLUMN(AG10))
)</f>
        <v>19</v>
      </c>
      <c r="AH9" s="62">
        <f t="array" ref="AH9">SUMPRODUCT(
    INDEX('Master Answer Key'!$B$4:$AU$394,0,ROW(AH9)), 
    INDEX('ALL-Students-Correct-Items'!$A$2:$CC$392,0,COLUMN(AH10))
)</f>
        <v>19</v>
      </c>
      <c r="AI9" s="62">
        <f t="array" ref="AI9">SUMPRODUCT(
    INDEX('Master Answer Key'!$B$4:$AU$394,0,ROW(AI9)), 
    INDEX('ALL-Students-Correct-Items'!$A$2:$CC$392,0,COLUMN(AI10))
)</f>
        <v>20</v>
      </c>
      <c r="AJ9" s="62">
        <f t="array" ref="AJ9">SUMPRODUCT(
    INDEX('Master Answer Key'!$B$4:$AU$394,0,ROW(AJ9)), 
    INDEX('ALL-Students-Correct-Items'!$A$2:$CC$392,0,COLUMN(AJ10))
)</f>
        <v>18</v>
      </c>
      <c r="AK9" s="62">
        <f t="array" ref="AK9">SUMPRODUCT(
    INDEX('Master Answer Key'!$B$4:$AU$394,0,ROW(AK9)), 
    INDEX('ALL-Students-Correct-Items'!$A$2:$CC$392,0,COLUMN(AK10))
)</f>
        <v>13</v>
      </c>
      <c r="AL9" s="62">
        <f t="array" ref="AL9">SUMPRODUCT(
    INDEX('Master Answer Key'!$B$4:$AU$394,0,ROW(AL9)), 
    INDEX('ALL-Students-Correct-Items'!$A$2:$CC$392,0,COLUMN(AL10))
)</f>
        <v>18</v>
      </c>
      <c r="AM9" s="62">
        <f t="array" ref="AM9">SUMPRODUCT(
    INDEX('Master Answer Key'!$B$4:$AU$394,0,ROW(AM9)), 
    INDEX('ALL-Students-Correct-Items'!$A$2:$CC$392,0,COLUMN(AM10))
)</f>
        <v>14</v>
      </c>
      <c r="AN9" s="62">
        <f t="array" ref="AN9">SUMPRODUCT(
    INDEX('Master Answer Key'!$B$4:$AU$394,0,ROW(AN9)), 
    INDEX('ALL-Students-Correct-Items'!$A$2:$CC$392,0,COLUMN(AN10))
)</f>
        <v>4</v>
      </c>
      <c r="AO9" s="62">
        <f t="array" ref="AO9">SUMPRODUCT(
    INDEX('Master Answer Key'!$B$4:$AU$394,0,ROW(AO9)), 
    INDEX('ALL-Students-Correct-Items'!$A$2:$CC$392,0,COLUMN(AO10))
)</f>
        <v>22</v>
      </c>
      <c r="AP9" s="62">
        <f t="array" ref="AP9">SUMPRODUCT(
    INDEX('Master Answer Key'!$B$4:$AU$394,0,ROW(AP9)), 
    INDEX('ALL-Students-Correct-Items'!$A$2:$CC$392,0,COLUMN(AP10))
)</f>
        <v>23</v>
      </c>
      <c r="AQ9" s="62">
        <f t="array" ref="AQ9">SUMPRODUCT(
    INDEX('Master Answer Key'!$B$4:$AU$394,0,ROW(AQ9)), 
    INDEX('ALL-Students-Correct-Items'!$A$2:$CC$392,0,COLUMN(AQ10))
)</f>
        <v>22</v>
      </c>
      <c r="AR9" s="62">
        <f t="array" ref="AR9">SUMPRODUCT(
    INDEX('Master Answer Key'!$B$4:$AU$394,0,ROW(AR9)), 
    INDEX('ALL-Students-Correct-Items'!$A$2:$CC$392,0,COLUMN(AR10))
)</f>
        <v>23</v>
      </c>
      <c r="AS9" s="62">
        <f t="array" ref="AS9">SUMPRODUCT(
    INDEX('Master Answer Key'!$B$4:$AU$394,0,ROW(AS9)), 
    INDEX('ALL-Students-Correct-Items'!$A$2:$CC$392,0,COLUMN(AS10))
)</f>
        <v>0</v>
      </c>
      <c r="AT9" s="62">
        <f t="array" ref="AT9">SUMPRODUCT(
    INDEX('Master Answer Key'!$B$4:$AU$394,0,ROW(AT9)), 
    INDEX('ALL-Students-Correct-Items'!$A$2:$CC$392,0,COLUMN(AT10))
)</f>
        <v>20</v>
      </c>
      <c r="AU9" s="62">
        <f t="array" ref="AU9">SUMPRODUCT(
    INDEX('Master Answer Key'!$B$4:$AU$394,0,ROW(AU9)), 
    INDEX('ALL-Students-Correct-Items'!$A$2:$CC$392,0,COLUMN(AU10))
)</f>
        <v>21</v>
      </c>
      <c r="AV9" s="62">
        <f t="array" ref="AV9">SUMPRODUCT(
    INDEX('Master Answer Key'!$B$4:$AU$394,0,ROW(AV9)), 
    INDEX('ALL-Students-Correct-Items'!$A$2:$CC$392,0,COLUMN(AV10))
)</f>
        <v>19</v>
      </c>
      <c r="AW9" s="62">
        <f t="array" ref="AW9">SUMPRODUCT(
    INDEX('Master Answer Key'!$B$4:$AU$394,0,ROW(AW9)), 
    INDEX('ALL-Students-Correct-Items'!$A$2:$CC$392,0,COLUMN(AW10))
)</f>
        <v>21</v>
      </c>
      <c r="AX9" s="62">
        <f t="array" ref="AX9">SUMPRODUCT(
    INDEX('Master Answer Key'!$B$4:$AU$394,0,ROW(AX9)), 
    INDEX('ALL-Students-Correct-Items'!$A$2:$CC$392,0,COLUMN(AX10))
)</f>
        <v>21</v>
      </c>
      <c r="AY9" s="62">
        <f t="array" ref="AY9">SUMPRODUCT(
    INDEX('Master Answer Key'!$B$4:$AU$394,0,ROW(AY9)), 
    INDEX('ALL-Students-Correct-Items'!$A$2:$CC$392,0,COLUMN(AY10))
)</f>
        <v>16</v>
      </c>
      <c r="AZ9" s="62">
        <f t="array" ref="AZ9">SUMPRODUCT(
    INDEX('Master Answer Key'!$B$4:$AU$394,0,ROW(AZ9)), 
    INDEX('ALL-Students-Correct-Items'!$A$2:$CC$392,0,COLUMN(AZ10))
)</f>
        <v>18</v>
      </c>
      <c r="BA9" s="62">
        <f t="array" ref="BA9">SUMPRODUCT(
    INDEX('Master Answer Key'!$B$4:$AU$394,0,ROW(BA9)), 
    INDEX('ALL-Students-Correct-Items'!$A$2:$CC$392,0,COLUMN(BA10))
)</f>
        <v>21</v>
      </c>
      <c r="BB9" s="62">
        <f t="array" ref="BB9">SUMPRODUCT(
    INDEX('Master Answer Key'!$B$4:$AU$394,0,ROW(BB9)), 
    INDEX('ALL-Students-Correct-Items'!$A$2:$CC$392,0,COLUMN(BB10))
)</f>
        <v>16</v>
      </c>
      <c r="BC9" s="62">
        <f t="array" ref="BC9">SUMPRODUCT(
    INDEX('Master Answer Key'!$B$4:$AU$394,0,ROW(BC9)), 
    INDEX('ALL-Students-Correct-Items'!$A$2:$CC$392,0,COLUMN(BC10))
)</f>
        <v>19</v>
      </c>
      <c r="BD9" s="62">
        <f t="array" ref="BD9">SUMPRODUCT(
    INDEX('Master Answer Key'!$B$4:$AU$394,0,ROW(BD9)), 
    INDEX('ALL-Students-Correct-Items'!$A$2:$CC$392,0,COLUMN(BD10))
)</f>
        <v>21</v>
      </c>
      <c r="BE9" s="62">
        <f t="array" ref="BE9">SUMPRODUCT(
    INDEX('Master Answer Key'!$B$4:$AU$394,0,ROW(BE9)), 
    INDEX('ALL-Students-Correct-Items'!$A$2:$CC$392,0,COLUMN(BE10))
)</f>
        <v>23</v>
      </c>
      <c r="BF9" s="62">
        <f t="array" ref="BF9">SUMPRODUCT(
    INDEX('Master Answer Key'!$B$4:$AU$394,0,ROW(BF9)), 
    INDEX('ALL-Students-Correct-Items'!$A$2:$CC$392,0,COLUMN(BF10))
)</f>
        <v>18</v>
      </c>
      <c r="BG9" s="62">
        <f t="array" ref="BG9">SUMPRODUCT(
    INDEX('Master Answer Key'!$B$4:$AU$394,0,ROW(BG9)), 
    INDEX('ALL-Students-Correct-Items'!$A$2:$CC$392,0,COLUMN(BG10))
)</f>
        <v>20</v>
      </c>
      <c r="BH9" s="62">
        <f t="array" ref="BH9">SUMPRODUCT(
    INDEX('Master Answer Key'!$B$4:$AU$394,0,ROW(BH9)), 
    INDEX('ALL-Students-Correct-Items'!$A$2:$CC$392,0,COLUMN(BH10))
)</f>
        <v>19</v>
      </c>
      <c r="BI9" s="62">
        <f t="array" ref="BI9">SUMPRODUCT(
    INDEX('Master Answer Key'!$B$4:$AU$394,0,ROW(BI9)), 
    INDEX('ALL-Students-Correct-Items'!$A$2:$CC$392,0,COLUMN(BI10))
)</f>
        <v>20</v>
      </c>
      <c r="BJ9" s="62">
        <f t="array" ref="BJ9">SUMPRODUCT(
    INDEX('Master Answer Key'!$B$4:$AU$394,0,ROW(BJ9)), 
    INDEX('ALL-Students-Correct-Items'!$A$2:$CC$392,0,COLUMN(BJ10))
)</f>
        <v>20</v>
      </c>
      <c r="BK9" s="62">
        <f t="array" ref="BK9">SUMPRODUCT(
    INDEX('Master Answer Key'!$B$4:$AU$394,0,ROW(BK9)), 
    INDEX('ALL-Students-Correct-Items'!$A$2:$CC$392,0,COLUMN(BK10))
)</f>
        <v>20</v>
      </c>
      <c r="BL9" s="62">
        <f t="array" ref="BL9">SUMPRODUCT(
    INDEX('Master Answer Key'!$B$4:$AU$394,0,ROW(BL9)), 
    INDEX('ALL-Students-Correct-Items'!$A$2:$CC$392,0,COLUMN(BL10))
)</f>
        <v>23</v>
      </c>
      <c r="BM9" s="62">
        <f t="array" ref="BM9">SUMPRODUCT(
    INDEX('Master Answer Key'!$B$4:$AU$394,0,ROW(BM9)), 
    INDEX('ALL-Students-Correct-Items'!$A$2:$CC$392,0,COLUMN(BM10))
)</f>
        <v>23</v>
      </c>
      <c r="BN9" s="62">
        <f t="array" ref="BN9">SUMPRODUCT(
    INDEX('Master Answer Key'!$B$4:$AU$394,0,ROW(BN9)), 
    INDEX('ALL-Students-Correct-Items'!$A$2:$CC$392,0,COLUMN(BN10))
)</f>
        <v>23</v>
      </c>
      <c r="BO9" s="62">
        <f t="array" ref="BO9">SUMPRODUCT(
    INDEX('Master Answer Key'!$B$4:$AU$394,0,ROW(BO9)), 
    INDEX('ALL-Students-Correct-Items'!$A$2:$CC$392,0,COLUMN(BO10))
)</f>
        <v>17</v>
      </c>
      <c r="BP9" s="62">
        <f t="array" ref="BP9">SUMPRODUCT(
    INDEX('Master Answer Key'!$B$4:$AU$394,0,ROW(BP9)), 
    INDEX('ALL-Students-Correct-Items'!$A$2:$CC$392,0,COLUMN(BP10))
)</f>
        <v>20</v>
      </c>
      <c r="BQ9" s="62">
        <f t="array" ref="BQ9">SUMPRODUCT(
    INDEX('Master Answer Key'!$B$4:$AU$394,0,ROW(BQ9)), 
    INDEX('ALL-Students-Correct-Items'!$A$2:$CC$392,0,COLUMN(BQ10))
)</f>
        <v>20</v>
      </c>
      <c r="BR9" s="62">
        <f t="array" ref="BR9">SUMPRODUCT(
    INDEX('Master Answer Key'!$B$4:$AU$394,0,ROW(BR9)), 
    INDEX('ALL-Students-Correct-Items'!$A$2:$CC$392,0,COLUMN(BR10))
)</f>
        <v>20</v>
      </c>
      <c r="BS9" s="62">
        <f t="array" ref="BS9">SUMPRODUCT(
    INDEX('Master Answer Key'!$B$4:$AU$394,0,ROW(BS9)), 
    INDEX('ALL-Students-Correct-Items'!$A$2:$CC$392,0,COLUMN(BS10))
)</f>
        <v>21</v>
      </c>
      <c r="BT9" s="62">
        <f t="array" ref="BT9">SUMPRODUCT(
    INDEX('Master Answer Key'!$B$4:$AU$394,0,ROW(BT9)), 
    INDEX('ALL-Students-Correct-Items'!$A$2:$CC$392,0,COLUMN(BT10))
)</f>
        <v>18</v>
      </c>
      <c r="BU9" s="62">
        <f t="array" ref="BU9">SUMPRODUCT(
    INDEX('Master Answer Key'!$B$4:$AU$394,0,ROW(BU9)), 
    INDEX('ALL-Students-Correct-Items'!$A$2:$CC$392,0,COLUMN(BU10))
)</f>
        <v>17</v>
      </c>
      <c r="BV9" s="62">
        <f t="array" ref="BV9">SUMPRODUCT(
    INDEX('Master Answer Key'!$B$4:$AU$394,0,ROW(BV9)), 
    INDEX('ALL-Students-Correct-Items'!$A$2:$CC$392,0,COLUMN(BV10))
)</f>
        <v>16</v>
      </c>
      <c r="BW9" s="62">
        <f t="array" ref="BW9">SUMPRODUCT(
    INDEX('Master Answer Key'!$B$4:$AU$394,0,ROW(BW9)), 
    INDEX('ALL-Students-Correct-Items'!$A$2:$CC$392,0,COLUMN(BW10))
)</f>
        <v>19</v>
      </c>
      <c r="BX9" s="62">
        <f t="array" ref="BX9">SUMPRODUCT(
    INDEX('Master Answer Key'!$B$4:$AU$394,0,ROW(BX9)), 
    INDEX('ALL-Students-Correct-Items'!$A$2:$CC$392,0,COLUMN(BX10))
)</f>
        <v>22</v>
      </c>
      <c r="BY9" s="62">
        <f t="array" ref="BY9">SUMPRODUCT(
    INDEX('Master Answer Key'!$B$4:$AU$394,0,ROW(BY9)), 
    INDEX('ALL-Students-Correct-Items'!$A$2:$CC$392,0,COLUMN(BY10))
)</f>
        <v>20</v>
      </c>
      <c r="BZ9" s="62">
        <f t="array" ref="BZ9">SUMPRODUCT(
    INDEX('Master Answer Key'!$B$4:$AU$394,0,ROW(BZ9)), 
    INDEX('ALL-Students-Correct-Items'!$A$2:$CC$392,0,COLUMN(BZ10))
)</f>
        <v>19</v>
      </c>
      <c r="CA9" s="62">
        <f t="array" ref="CA9">SUMPRODUCT(
    INDEX('Master Answer Key'!$B$4:$AU$394,0,ROW(CA9)), 
    INDEX('ALL-Students-Correct-Items'!$A$2:$CC$392,0,COLUMN(CA10))
)</f>
        <v>20</v>
      </c>
      <c r="CB9" s="62">
        <f t="array" ref="CB9">SUMPRODUCT(
    INDEX('Master Answer Key'!$B$4:$AU$394,0,ROW(CB9)), 
    INDEX('ALL-Students-Correct-Items'!$A$2:$CC$392,0,COLUMN(CB10))
)</f>
        <v>19</v>
      </c>
      <c r="CC9" s="62">
        <f t="array" ref="CC9">SUMPRODUCT(
    INDEX('Master Answer Key'!$B$4:$AU$394,0,ROW(CC9)), 
    INDEX('ALL-Students-Correct-Items'!$A$2:$CC$392,0,COLUMN(CC10))
)</f>
        <v>15</v>
      </c>
      <c r="CD9" s="45" t="s">
        <v>43</v>
      </c>
      <c r="CE9" s="45">
        <f>countif(B9:CC9,"&gt;=15")</f>
        <v>64</v>
      </c>
      <c r="CF9" s="45">
        <v>24.0</v>
      </c>
      <c r="CG9" s="45">
        <v>0.6</v>
      </c>
      <c r="CH9" s="45">
        <v>15.0</v>
      </c>
      <c r="CI9" s="4"/>
      <c r="CJ9" s="39"/>
      <c r="CK9" s="39">
        <f>countif(B11:CC11,"&gt;=19")</f>
        <v>58</v>
      </c>
      <c r="CL9" s="39"/>
    </row>
    <row r="10">
      <c r="A10" s="61" t="s">
        <v>44</v>
      </c>
      <c r="B10" s="62">
        <f t="array" ref="B10">SUMPRODUCT(
    INDEX('Master Answer Key'!$B$4:$AU$394,0,ROW(B10)), 
    INDEX('ALL-Students-Correct-Items'!$A$2:$CC$392,0,COLUMN(B11))
)</f>
        <v>23</v>
      </c>
      <c r="C10" s="62">
        <f t="array" ref="C10">SUMPRODUCT(
    INDEX('Master Answer Key'!$B$4:$AU$394,0,ROW(C10)), 
    INDEX('ALL-Students-Correct-Items'!$A$2:$CC$392,0,COLUMN(C11))
)</f>
        <v>31</v>
      </c>
      <c r="D10" s="62">
        <f t="array" ref="D10">SUMPRODUCT(
    INDEX('Master Answer Key'!$B$4:$AU$394,0,ROW(D10)), 
    INDEX('ALL-Students-Correct-Items'!$A$2:$CC$392,0,COLUMN(D11))
)</f>
        <v>29</v>
      </c>
      <c r="E10" s="62">
        <f t="array" ref="E10">SUMPRODUCT(
    INDEX('Master Answer Key'!$B$4:$AU$394,0,ROW(E10)), 
    INDEX('ALL-Students-Correct-Items'!$A$2:$CC$392,0,COLUMN(E11))
)</f>
        <v>26</v>
      </c>
      <c r="F10" s="62">
        <f t="array" ref="F10">SUMPRODUCT(
    INDEX('Master Answer Key'!$B$4:$AU$394,0,ROW(F10)), 
    INDEX('ALL-Students-Correct-Items'!$A$2:$CC$392,0,COLUMN(F11))
)</f>
        <v>28</v>
      </c>
      <c r="G10" s="62">
        <f t="array" ref="G10">SUMPRODUCT(
    INDEX('Master Answer Key'!$B$4:$AU$394,0,ROW(G10)), 
    INDEX('ALL-Students-Correct-Items'!$A$2:$CC$392,0,COLUMN(G11))
)</f>
        <v>0</v>
      </c>
      <c r="H10" s="62">
        <f t="array" ref="H10">SUMPRODUCT(
    INDEX('Master Answer Key'!$B$4:$AU$394,0,ROW(H10)), 
    INDEX('ALL-Students-Correct-Items'!$A$2:$CC$392,0,COLUMN(H11))
)</f>
        <v>27</v>
      </c>
      <c r="I10" s="62">
        <f t="array" ref="I10">SUMPRODUCT(
    INDEX('Master Answer Key'!$B$4:$AU$394,0,ROW(I10)), 
    INDEX('ALL-Students-Correct-Items'!$A$2:$CC$392,0,COLUMN(I11))
)</f>
        <v>17</v>
      </c>
      <c r="J10" s="62">
        <f t="array" ref="J10">SUMPRODUCT(
    INDEX('Master Answer Key'!$B$4:$AU$394,0,ROW(J10)), 
    INDEX('ALL-Students-Correct-Items'!$A$2:$CC$392,0,COLUMN(J11))
)</f>
        <v>30</v>
      </c>
      <c r="K10" s="62">
        <f t="array" ref="K10">SUMPRODUCT(
    INDEX('Master Answer Key'!$B$4:$AU$394,0,ROW(K10)), 
    INDEX('ALL-Students-Correct-Items'!$A$2:$CC$392,0,COLUMN(K11))
)</f>
        <v>25</v>
      </c>
      <c r="L10" s="62">
        <f t="array" ref="L10">SUMPRODUCT(
    INDEX('Master Answer Key'!$B$4:$AU$394,0,ROW(L10)), 
    INDEX('ALL-Students-Correct-Items'!$A$2:$CC$392,0,COLUMN(L11))
)</f>
        <v>27</v>
      </c>
      <c r="M10" s="62">
        <f t="array" ref="M10">SUMPRODUCT(
    INDEX('Master Answer Key'!$B$4:$AU$394,0,ROW(M10)), 
    INDEX('ALL-Students-Correct-Items'!$A$2:$CC$392,0,COLUMN(M11))
)</f>
        <v>30</v>
      </c>
      <c r="N10" s="62">
        <f t="array" ref="N10">SUMPRODUCT(
    INDEX('Master Answer Key'!$B$4:$AU$394,0,ROW(N10)), 
    INDEX('ALL-Students-Correct-Items'!$A$2:$CC$392,0,COLUMN(N11))
)</f>
        <v>17</v>
      </c>
      <c r="O10" s="62">
        <f t="array" ref="O10">SUMPRODUCT(
    INDEX('Master Answer Key'!$B$4:$AU$394,0,ROW(O10)), 
    INDEX('ALL-Students-Correct-Items'!$A$2:$CC$392,0,COLUMN(O11))
)</f>
        <v>30</v>
      </c>
      <c r="P10" s="62">
        <f t="array" ref="P10">SUMPRODUCT(
    INDEX('Master Answer Key'!$B$4:$AU$394,0,ROW(P10)), 
    INDEX('ALL-Students-Correct-Items'!$A$2:$CC$392,0,COLUMN(P11))
)</f>
        <v>31</v>
      </c>
      <c r="Q10" s="62">
        <f t="array" ref="Q10">SUMPRODUCT(
    INDEX('Master Answer Key'!$B$4:$AU$394,0,ROW(Q10)), 
    INDEX('ALL-Students-Correct-Items'!$A$2:$CC$392,0,COLUMN(Q11))
)</f>
        <v>28</v>
      </c>
      <c r="R10" s="62">
        <f t="array" ref="R10">SUMPRODUCT(
    INDEX('Master Answer Key'!$B$4:$AU$394,0,ROW(R10)), 
    INDEX('ALL-Students-Correct-Items'!$A$2:$CC$392,0,COLUMN(R11))
)</f>
        <v>23</v>
      </c>
      <c r="S10" s="62">
        <f t="array" ref="S10">SUMPRODUCT(
    INDEX('Master Answer Key'!$B$4:$AU$394,0,ROW(S10)), 
    INDEX('ALL-Students-Correct-Items'!$A$2:$CC$392,0,COLUMN(S11))
)</f>
        <v>15</v>
      </c>
      <c r="T10" s="62">
        <f t="array" ref="T10">SUMPRODUCT(
    INDEX('Master Answer Key'!$B$4:$AU$394,0,ROW(T10)), 
    INDEX('ALL-Students-Correct-Items'!$A$2:$CC$392,0,COLUMN(T11))
)</f>
        <v>26</v>
      </c>
      <c r="U10" s="62">
        <f t="array" ref="U10">SUMPRODUCT(
    INDEX('Master Answer Key'!$B$4:$AU$394,0,ROW(U10)), 
    INDEX('ALL-Students-Correct-Items'!$A$2:$CC$392,0,COLUMN(U11))
)</f>
        <v>23</v>
      </c>
      <c r="V10" s="62">
        <f t="array" ref="V10">SUMPRODUCT(
    INDEX('Master Answer Key'!$B$4:$AU$394,0,ROW(V10)), 
    INDEX('ALL-Students-Correct-Items'!$A$2:$CC$392,0,COLUMN(V11))
)</f>
        <v>28</v>
      </c>
      <c r="W10" s="62">
        <f t="array" ref="W10">SUMPRODUCT(
    INDEX('Master Answer Key'!$B$4:$AU$394,0,ROW(W10)), 
    INDEX('ALL-Students-Correct-Items'!$A$2:$CC$392,0,COLUMN(W11))
)</f>
        <v>4</v>
      </c>
      <c r="X10" s="62">
        <f t="array" ref="X10">SUMPRODUCT(
    INDEX('Master Answer Key'!$B$4:$AU$394,0,ROW(X10)), 
    INDEX('ALL-Students-Correct-Items'!$A$2:$CC$392,0,COLUMN(X11))
)</f>
        <v>25</v>
      </c>
      <c r="Y10" s="62">
        <f t="array" ref="Y10">SUMPRODUCT(
    INDEX('Master Answer Key'!$B$4:$AU$394,0,ROW(Y10)), 
    INDEX('ALL-Students-Correct-Items'!$A$2:$CC$392,0,COLUMN(Y11))
)</f>
        <v>0</v>
      </c>
      <c r="Z10" s="62">
        <f t="array" ref="Z10">SUMPRODUCT(
    INDEX('Master Answer Key'!$B$4:$AU$394,0,ROW(Z10)), 
    INDEX('ALL-Students-Correct-Items'!$A$2:$CC$392,0,COLUMN(Z11))
)</f>
        <v>28</v>
      </c>
      <c r="AA10" s="62">
        <f t="array" ref="AA10">SUMPRODUCT(
    INDEX('Master Answer Key'!$B$4:$AU$394,0,ROW(AA10)), 
    INDEX('ALL-Students-Correct-Items'!$A$2:$CC$392,0,COLUMN(AA11))
)</f>
        <v>29</v>
      </c>
      <c r="AB10" s="62">
        <f t="array" ref="AB10">SUMPRODUCT(
    INDEX('Master Answer Key'!$B$4:$AU$394,0,ROW(AB10)), 
    INDEX('ALL-Students-Correct-Items'!$A$2:$CC$392,0,COLUMN(AB11))
)</f>
        <v>29</v>
      </c>
      <c r="AC10" s="62">
        <f t="array" ref="AC10">SUMPRODUCT(
    INDEX('Master Answer Key'!$B$4:$AU$394,0,ROW(AC10)), 
    INDEX('ALL-Students-Correct-Items'!$A$2:$CC$392,0,COLUMN(AC11))
)</f>
        <v>26</v>
      </c>
      <c r="AD10" s="62">
        <f t="array" ref="AD10">SUMPRODUCT(
    INDEX('Master Answer Key'!$B$4:$AU$394,0,ROW(AD10)), 
    INDEX('ALL-Students-Correct-Items'!$A$2:$CC$392,0,COLUMN(AD11))
)</f>
        <v>30</v>
      </c>
      <c r="AE10" s="62">
        <f t="array" ref="AE10">SUMPRODUCT(
    INDEX('Master Answer Key'!$B$4:$AU$394,0,ROW(AE10)), 
    INDEX('ALL-Students-Correct-Items'!$A$2:$CC$392,0,COLUMN(AE11))
)</f>
        <v>18</v>
      </c>
      <c r="AF10" s="62">
        <f t="array" ref="AF10">SUMPRODUCT(
    INDEX('Master Answer Key'!$B$4:$AU$394,0,ROW(AF10)), 
    INDEX('ALL-Students-Correct-Items'!$A$2:$CC$392,0,COLUMN(AF11))
)</f>
        <v>14</v>
      </c>
      <c r="AG10" s="62">
        <f t="array" ref="AG10">SUMPRODUCT(
    INDEX('Master Answer Key'!$B$4:$AU$394,0,ROW(AG10)), 
    INDEX('ALL-Students-Correct-Items'!$A$2:$CC$392,0,COLUMN(AG11))
)</f>
        <v>28</v>
      </c>
      <c r="AH10" s="62">
        <f t="array" ref="AH10">SUMPRODUCT(
    INDEX('Master Answer Key'!$B$4:$AU$394,0,ROW(AH10)), 
    INDEX('ALL-Students-Correct-Items'!$A$2:$CC$392,0,COLUMN(AH11))
)</f>
        <v>29</v>
      </c>
      <c r="AI10" s="62">
        <f t="array" ref="AI10">SUMPRODUCT(
    INDEX('Master Answer Key'!$B$4:$AU$394,0,ROW(AI10)), 
    INDEX('ALL-Students-Correct-Items'!$A$2:$CC$392,0,COLUMN(AI11))
)</f>
        <v>32</v>
      </c>
      <c r="AJ10" s="62">
        <f t="array" ref="AJ10">SUMPRODUCT(
    INDEX('Master Answer Key'!$B$4:$AU$394,0,ROW(AJ10)), 
    INDEX('ALL-Students-Correct-Items'!$A$2:$CC$392,0,COLUMN(AJ11))
)</f>
        <v>25</v>
      </c>
      <c r="AK10" s="62">
        <f t="array" ref="AK10">SUMPRODUCT(
    INDEX('Master Answer Key'!$B$4:$AU$394,0,ROW(AK10)), 
    INDEX('ALL-Students-Correct-Items'!$A$2:$CC$392,0,COLUMN(AK11))
)</f>
        <v>27</v>
      </c>
      <c r="AL10" s="62">
        <f t="array" ref="AL10">SUMPRODUCT(
    INDEX('Master Answer Key'!$B$4:$AU$394,0,ROW(AL10)), 
    INDEX('ALL-Students-Correct-Items'!$A$2:$CC$392,0,COLUMN(AL11))
)</f>
        <v>27</v>
      </c>
      <c r="AM10" s="62">
        <f t="array" ref="AM10">SUMPRODUCT(
    INDEX('Master Answer Key'!$B$4:$AU$394,0,ROW(AM10)), 
    INDEX('ALL-Students-Correct-Items'!$A$2:$CC$392,0,COLUMN(AM11))
)</f>
        <v>27</v>
      </c>
      <c r="AN10" s="62">
        <f t="array" ref="AN10">SUMPRODUCT(
    INDEX('Master Answer Key'!$B$4:$AU$394,0,ROW(AN10)), 
    INDEX('ALL-Students-Correct-Items'!$A$2:$CC$392,0,COLUMN(AN11))
)</f>
        <v>2</v>
      </c>
      <c r="AO10" s="62">
        <f t="array" ref="AO10">SUMPRODUCT(
    INDEX('Master Answer Key'!$B$4:$AU$394,0,ROW(AO10)), 
    INDEX('ALL-Students-Correct-Items'!$A$2:$CC$392,0,COLUMN(AO11))
)</f>
        <v>30</v>
      </c>
      <c r="AP10" s="62">
        <f t="array" ref="AP10">SUMPRODUCT(
    INDEX('Master Answer Key'!$B$4:$AU$394,0,ROW(AP10)), 
    INDEX('ALL-Students-Correct-Items'!$A$2:$CC$392,0,COLUMN(AP11))
)</f>
        <v>28</v>
      </c>
      <c r="AQ10" s="62">
        <f t="array" ref="AQ10">SUMPRODUCT(
    INDEX('Master Answer Key'!$B$4:$AU$394,0,ROW(AQ10)), 
    INDEX('ALL-Students-Correct-Items'!$A$2:$CC$392,0,COLUMN(AQ11))
)</f>
        <v>28</v>
      </c>
      <c r="AR10" s="62">
        <f t="array" ref="AR10">SUMPRODUCT(
    INDEX('Master Answer Key'!$B$4:$AU$394,0,ROW(AR10)), 
    INDEX('ALL-Students-Correct-Items'!$A$2:$CC$392,0,COLUMN(AR11))
)</f>
        <v>31</v>
      </c>
      <c r="AS10" s="62">
        <f t="array" ref="AS10">SUMPRODUCT(
    INDEX('Master Answer Key'!$B$4:$AU$394,0,ROW(AS10)), 
    INDEX('ALL-Students-Correct-Items'!$A$2:$CC$392,0,COLUMN(AS11))
)</f>
        <v>0</v>
      </c>
      <c r="AT10" s="62">
        <f t="array" ref="AT10">SUMPRODUCT(
    INDEX('Master Answer Key'!$B$4:$AU$394,0,ROW(AT10)), 
    INDEX('ALL-Students-Correct-Items'!$A$2:$CC$392,0,COLUMN(AT11))
)</f>
        <v>29</v>
      </c>
      <c r="AU10" s="62">
        <f t="array" ref="AU10">SUMPRODUCT(
    INDEX('Master Answer Key'!$B$4:$AU$394,0,ROW(AU10)), 
    INDEX('ALL-Students-Correct-Items'!$A$2:$CC$392,0,COLUMN(AU11))
)</f>
        <v>31</v>
      </c>
      <c r="AV10" s="62">
        <f t="array" ref="AV10">SUMPRODUCT(
    INDEX('Master Answer Key'!$B$4:$AU$394,0,ROW(AV10)), 
    INDEX('ALL-Students-Correct-Items'!$A$2:$CC$392,0,COLUMN(AV11))
)</f>
        <v>25</v>
      </c>
      <c r="AW10" s="62">
        <f t="array" ref="AW10">SUMPRODUCT(
    INDEX('Master Answer Key'!$B$4:$AU$394,0,ROW(AW10)), 
    INDEX('ALL-Students-Correct-Items'!$A$2:$CC$392,0,COLUMN(AW11))
)</f>
        <v>34</v>
      </c>
      <c r="AX10" s="62">
        <f t="array" ref="AX10">SUMPRODUCT(
    INDEX('Master Answer Key'!$B$4:$AU$394,0,ROW(AX10)), 
    INDEX('ALL-Students-Correct-Items'!$A$2:$CC$392,0,COLUMN(AX11))
)</f>
        <v>31</v>
      </c>
      <c r="AY10" s="62">
        <f t="array" ref="AY10">SUMPRODUCT(
    INDEX('Master Answer Key'!$B$4:$AU$394,0,ROW(AY10)), 
    INDEX('ALL-Students-Correct-Items'!$A$2:$CC$392,0,COLUMN(AY11))
)</f>
        <v>23</v>
      </c>
      <c r="AZ10" s="62">
        <f t="array" ref="AZ10">SUMPRODUCT(
    INDEX('Master Answer Key'!$B$4:$AU$394,0,ROW(AZ10)), 
    INDEX('ALL-Students-Correct-Items'!$A$2:$CC$392,0,COLUMN(AZ11))
)</f>
        <v>22</v>
      </c>
      <c r="BA10" s="62">
        <f t="array" ref="BA10">SUMPRODUCT(
    INDEX('Master Answer Key'!$B$4:$AU$394,0,ROW(BA10)), 
    INDEX('ALL-Students-Correct-Items'!$A$2:$CC$392,0,COLUMN(BA11))
)</f>
        <v>30</v>
      </c>
      <c r="BB10" s="62">
        <f t="array" ref="BB10">SUMPRODUCT(
    INDEX('Master Answer Key'!$B$4:$AU$394,0,ROW(BB10)), 
    INDEX('ALL-Students-Correct-Items'!$A$2:$CC$392,0,COLUMN(BB11))
)</f>
        <v>24</v>
      </c>
      <c r="BC10" s="62">
        <f t="array" ref="BC10">SUMPRODUCT(
    INDEX('Master Answer Key'!$B$4:$AU$394,0,ROW(BC10)), 
    INDEX('ALL-Students-Correct-Items'!$A$2:$CC$392,0,COLUMN(BC11))
)</f>
        <v>26</v>
      </c>
      <c r="BD10" s="62">
        <f t="array" ref="BD10">SUMPRODUCT(
    INDEX('Master Answer Key'!$B$4:$AU$394,0,ROW(BD10)), 
    INDEX('ALL-Students-Correct-Items'!$A$2:$CC$392,0,COLUMN(BD11))
)</f>
        <v>28</v>
      </c>
      <c r="BE10" s="62">
        <f t="array" ref="BE10">SUMPRODUCT(
    INDEX('Master Answer Key'!$B$4:$AU$394,0,ROW(BE10)), 
    INDEX('ALL-Students-Correct-Items'!$A$2:$CC$392,0,COLUMN(BE11))
)</f>
        <v>31</v>
      </c>
      <c r="BF10" s="62">
        <f t="array" ref="BF10">SUMPRODUCT(
    INDEX('Master Answer Key'!$B$4:$AU$394,0,ROW(BF10)), 
    INDEX('ALL-Students-Correct-Items'!$A$2:$CC$392,0,COLUMN(BF11))
)</f>
        <v>24</v>
      </c>
      <c r="BG10" s="62">
        <f t="array" ref="BG10">SUMPRODUCT(
    INDEX('Master Answer Key'!$B$4:$AU$394,0,ROW(BG10)), 
    INDEX('ALL-Students-Correct-Items'!$A$2:$CC$392,0,COLUMN(BG11))
)</f>
        <v>27</v>
      </c>
      <c r="BH10" s="62">
        <f t="array" ref="BH10">SUMPRODUCT(
    INDEX('Master Answer Key'!$B$4:$AU$394,0,ROW(BH10)), 
    INDEX('ALL-Students-Correct-Items'!$A$2:$CC$392,0,COLUMN(BH11))
)</f>
        <v>29</v>
      </c>
      <c r="BI10" s="62">
        <f t="array" ref="BI10">SUMPRODUCT(
    INDEX('Master Answer Key'!$B$4:$AU$394,0,ROW(BI10)), 
    INDEX('ALL-Students-Correct-Items'!$A$2:$CC$392,0,COLUMN(BI11))
)</f>
        <v>30</v>
      </c>
      <c r="BJ10" s="62">
        <f t="array" ref="BJ10">SUMPRODUCT(
    INDEX('Master Answer Key'!$B$4:$AU$394,0,ROW(BJ10)), 
    INDEX('ALL-Students-Correct-Items'!$A$2:$CC$392,0,COLUMN(BJ11))
)</f>
        <v>30</v>
      </c>
      <c r="BK10" s="62">
        <f t="array" ref="BK10">SUMPRODUCT(
    INDEX('Master Answer Key'!$B$4:$AU$394,0,ROW(BK10)), 
    INDEX('ALL-Students-Correct-Items'!$A$2:$CC$392,0,COLUMN(BK11))
)</f>
        <v>27</v>
      </c>
      <c r="BL10" s="62">
        <f t="array" ref="BL10">SUMPRODUCT(
    INDEX('Master Answer Key'!$B$4:$AU$394,0,ROW(BL10)), 
    INDEX('ALL-Students-Correct-Items'!$A$2:$CC$392,0,COLUMN(BL11))
)</f>
        <v>32</v>
      </c>
      <c r="BM10" s="62">
        <f t="array" ref="BM10">SUMPRODUCT(
    INDEX('Master Answer Key'!$B$4:$AU$394,0,ROW(BM10)), 
    INDEX('ALL-Students-Correct-Items'!$A$2:$CC$392,0,COLUMN(BM11))
)</f>
        <v>34</v>
      </c>
      <c r="BN10" s="62">
        <f t="array" ref="BN10">SUMPRODUCT(
    INDEX('Master Answer Key'!$B$4:$AU$394,0,ROW(BN10)), 
    INDEX('ALL-Students-Correct-Items'!$A$2:$CC$392,0,COLUMN(BN11))
)</f>
        <v>32</v>
      </c>
      <c r="BO10" s="62">
        <f t="array" ref="BO10">SUMPRODUCT(
    INDEX('Master Answer Key'!$B$4:$AU$394,0,ROW(BO10)), 
    INDEX('ALL-Students-Correct-Items'!$A$2:$CC$392,0,COLUMN(BO11))
)</f>
        <v>28</v>
      </c>
      <c r="BP10" s="62">
        <f t="array" ref="BP10">SUMPRODUCT(
    INDEX('Master Answer Key'!$B$4:$AU$394,0,ROW(BP10)), 
    INDEX('ALL-Students-Correct-Items'!$A$2:$CC$392,0,COLUMN(BP11))
)</f>
        <v>31</v>
      </c>
      <c r="BQ10" s="62">
        <f t="array" ref="BQ10">SUMPRODUCT(
    INDEX('Master Answer Key'!$B$4:$AU$394,0,ROW(BQ10)), 
    INDEX('ALL-Students-Correct-Items'!$A$2:$CC$392,0,COLUMN(BQ11))
)</f>
        <v>31</v>
      </c>
      <c r="BR10" s="62">
        <f t="array" ref="BR10">SUMPRODUCT(
    INDEX('Master Answer Key'!$B$4:$AU$394,0,ROW(BR10)), 
    INDEX('ALL-Students-Correct-Items'!$A$2:$CC$392,0,COLUMN(BR11))
)</f>
        <v>31</v>
      </c>
      <c r="BS10" s="62">
        <f t="array" ref="BS10">SUMPRODUCT(
    INDEX('Master Answer Key'!$B$4:$AU$394,0,ROW(BS10)), 
    INDEX('ALL-Students-Correct-Items'!$A$2:$CC$392,0,COLUMN(BS11))
)</f>
        <v>32</v>
      </c>
      <c r="BT10" s="62">
        <f t="array" ref="BT10">SUMPRODUCT(
    INDEX('Master Answer Key'!$B$4:$AU$394,0,ROW(BT10)), 
    INDEX('ALL-Students-Correct-Items'!$A$2:$CC$392,0,COLUMN(BT11))
)</f>
        <v>26</v>
      </c>
      <c r="BU10" s="62">
        <f t="array" ref="BU10">SUMPRODUCT(
    INDEX('Master Answer Key'!$B$4:$AU$394,0,ROW(BU10)), 
    INDEX('ALL-Students-Correct-Items'!$A$2:$CC$392,0,COLUMN(BU11))
)</f>
        <v>25</v>
      </c>
      <c r="BV10" s="62">
        <f t="array" ref="BV10">SUMPRODUCT(
    INDEX('Master Answer Key'!$B$4:$AU$394,0,ROW(BV10)), 
    INDEX('ALL-Students-Correct-Items'!$A$2:$CC$392,0,COLUMN(BV11))
)</f>
        <v>28</v>
      </c>
      <c r="BW10" s="62">
        <f t="array" ref="BW10">SUMPRODUCT(
    INDEX('Master Answer Key'!$B$4:$AU$394,0,ROW(BW10)), 
    INDEX('ALL-Students-Correct-Items'!$A$2:$CC$392,0,COLUMN(BW11))
)</f>
        <v>31</v>
      </c>
      <c r="BX10" s="62">
        <f t="array" ref="BX10">SUMPRODUCT(
    INDEX('Master Answer Key'!$B$4:$AU$394,0,ROW(BX10)), 
    INDEX('ALL-Students-Correct-Items'!$A$2:$CC$392,0,COLUMN(BX11))
)</f>
        <v>27</v>
      </c>
      <c r="BY10" s="62">
        <f t="array" ref="BY10">SUMPRODUCT(
    INDEX('Master Answer Key'!$B$4:$AU$394,0,ROW(BY10)), 
    INDEX('ALL-Students-Correct-Items'!$A$2:$CC$392,0,COLUMN(BY11))
)</f>
        <v>30</v>
      </c>
      <c r="BZ10" s="62">
        <f t="array" ref="BZ10">SUMPRODUCT(
    INDEX('Master Answer Key'!$B$4:$AU$394,0,ROW(BZ10)), 
    INDEX('ALL-Students-Correct-Items'!$A$2:$CC$392,0,COLUMN(BZ11))
)</f>
        <v>32</v>
      </c>
      <c r="CA10" s="62">
        <f t="array" ref="CA10">SUMPRODUCT(
    INDEX('Master Answer Key'!$B$4:$AU$394,0,ROW(CA10)), 
    INDEX('ALL-Students-Correct-Items'!$A$2:$CC$392,0,COLUMN(CA11))
)</f>
        <v>30</v>
      </c>
      <c r="CB10" s="62">
        <f t="array" ref="CB10">SUMPRODUCT(
    INDEX('Master Answer Key'!$B$4:$AU$394,0,ROW(CB10)), 
    INDEX('ALL-Students-Correct-Items'!$A$2:$CC$392,0,COLUMN(CB11))
)</f>
        <v>30</v>
      </c>
      <c r="CC10" s="62">
        <f t="array" ref="CC10">SUMPRODUCT(
    INDEX('Master Answer Key'!$B$4:$AU$394,0,ROW(CC10)), 
    INDEX('ALL-Students-Correct-Items'!$A$2:$CC$392,0,COLUMN(CC11))
)</f>
        <v>27</v>
      </c>
      <c r="CD10" s="45" t="s">
        <v>44</v>
      </c>
      <c r="CE10" s="45">
        <f>countif(B10:CC10,"&gt;=21")</f>
        <v>70</v>
      </c>
      <c r="CF10" s="45">
        <v>35.0</v>
      </c>
      <c r="CG10" s="45">
        <v>0.6</v>
      </c>
      <c r="CH10" s="45">
        <v>21.0</v>
      </c>
      <c r="CI10" s="4"/>
    </row>
    <row r="11">
      <c r="A11" s="61" t="s">
        <v>45</v>
      </c>
      <c r="B11" s="62">
        <f t="array" ref="B11">SUMPRODUCT(
    INDEX('Master Answer Key'!$B$4:$AU$394,0,ROW(B11)), 
    INDEX('ALL-Students-Correct-Items'!$A$2:$CC$392,0,COLUMN(B12))
)</f>
        <v>28</v>
      </c>
      <c r="C11" s="62">
        <f t="array" ref="C11">SUMPRODUCT(
    INDEX('Master Answer Key'!$B$4:$AU$394,0,ROW(C11)), 
    INDEX('ALL-Students-Correct-Items'!$A$2:$CC$392,0,COLUMN(C12))
)</f>
        <v>25</v>
      </c>
      <c r="D11" s="62">
        <f t="array" ref="D11">SUMPRODUCT(
    INDEX('Master Answer Key'!$B$4:$AU$394,0,ROW(D11)), 
    INDEX('ALL-Students-Correct-Items'!$A$2:$CC$392,0,COLUMN(D12))
)</f>
        <v>15</v>
      </c>
      <c r="E11" s="62">
        <f t="array" ref="E11">SUMPRODUCT(
    INDEX('Master Answer Key'!$B$4:$AU$394,0,ROW(E11)), 
    INDEX('ALL-Students-Correct-Items'!$A$2:$CC$392,0,COLUMN(E12))
)</f>
        <v>27</v>
      </c>
      <c r="F11" s="62">
        <f t="array" ref="F11">SUMPRODUCT(
    INDEX('Master Answer Key'!$B$4:$AU$394,0,ROW(F11)), 
    INDEX('ALL-Students-Correct-Items'!$A$2:$CC$392,0,COLUMN(F12))
)</f>
        <v>27</v>
      </c>
      <c r="G11" s="62">
        <f t="array" ref="G11">SUMPRODUCT(
    INDEX('Master Answer Key'!$B$4:$AU$394,0,ROW(G11)), 
    INDEX('ALL-Students-Correct-Items'!$A$2:$CC$392,0,COLUMN(G12))
)</f>
        <v>1</v>
      </c>
      <c r="H11" s="62">
        <f t="array" ref="H11">SUMPRODUCT(
    INDEX('Master Answer Key'!$B$4:$AU$394,0,ROW(H11)), 
    INDEX('ALL-Students-Correct-Items'!$A$2:$CC$392,0,COLUMN(H12))
)</f>
        <v>21</v>
      </c>
      <c r="I11" s="62">
        <f t="array" ref="I11">SUMPRODUCT(
    INDEX('Master Answer Key'!$B$4:$AU$394,0,ROW(I11)), 
    INDEX('ALL-Students-Correct-Items'!$A$2:$CC$392,0,COLUMN(I12))
)</f>
        <v>8</v>
      </c>
      <c r="J11" s="62">
        <f t="array" ref="J11">SUMPRODUCT(
    INDEX('Master Answer Key'!$B$4:$AU$394,0,ROW(J11)), 
    INDEX('ALL-Students-Correct-Items'!$A$2:$CC$392,0,COLUMN(J12))
)</f>
        <v>26</v>
      </c>
      <c r="K11" s="62">
        <f t="array" ref="K11">SUMPRODUCT(
    INDEX('Master Answer Key'!$B$4:$AU$394,0,ROW(K11)), 
    INDEX('ALL-Students-Correct-Items'!$A$2:$CC$392,0,COLUMN(K12))
)</f>
        <v>17</v>
      </c>
      <c r="L11" s="62">
        <f t="array" ref="L11">SUMPRODUCT(
    INDEX('Master Answer Key'!$B$4:$AU$394,0,ROW(L11)), 
    INDEX('ALL-Students-Correct-Items'!$A$2:$CC$392,0,COLUMN(L12))
)</f>
        <v>25</v>
      </c>
      <c r="M11" s="62">
        <f t="array" ref="M11">SUMPRODUCT(
    INDEX('Master Answer Key'!$B$4:$AU$394,0,ROW(M11)), 
    INDEX('ALL-Students-Correct-Items'!$A$2:$CC$392,0,COLUMN(M12))
)</f>
        <v>26</v>
      </c>
      <c r="N11" s="62">
        <f t="array" ref="N11">SUMPRODUCT(
    INDEX('Master Answer Key'!$B$4:$AU$394,0,ROW(N11)), 
    INDEX('ALL-Students-Correct-Items'!$A$2:$CC$392,0,COLUMN(N12))
)</f>
        <v>15</v>
      </c>
      <c r="O11" s="62">
        <f t="array" ref="O11">SUMPRODUCT(
    INDEX('Master Answer Key'!$B$4:$AU$394,0,ROW(O11)), 
    INDEX('ALL-Students-Correct-Items'!$A$2:$CC$392,0,COLUMN(O12))
)</f>
        <v>20</v>
      </c>
      <c r="P11" s="62">
        <f t="array" ref="P11">SUMPRODUCT(
    INDEX('Master Answer Key'!$B$4:$AU$394,0,ROW(P11)), 
    INDEX('ALL-Students-Correct-Items'!$A$2:$CC$392,0,COLUMN(P12))
)</f>
        <v>20</v>
      </c>
      <c r="Q11" s="62">
        <f t="array" ref="Q11">SUMPRODUCT(
    INDEX('Master Answer Key'!$B$4:$AU$394,0,ROW(Q11)), 
    INDEX('ALL-Students-Correct-Items'!$A$2:$CC$392,0,COLUMN(Q12))
)</f>
        <v>12</v>
      </c>
      <c r="R11" s="62">
        <f t="array" ref="R11">SUMPRODUCT(
    INDEX('Master Answer Key'!$B$4:$AU$394,0,ROW(R11)), 
    INDEX('ALL-Students-Correct-Items'!$A$2:$CC$392,0,COLUMN(R12))
)</f>
        <v>14</v>
      </c>
      <c r="S11" s="62">
        <f t="array" ref="S11">SUMPRODUCT(
    INDEX('Master Answer Key'!$B$4:$AU$394,0,ROW(S11)), 
    INDEX('ALL-Students-Correct-Items'!$A$2:$CC$392,0,COLUMN(S12))
)</f>
        <v>10</v>
      </c>
      <c r="T11" s="62">
        <f t="array" ref="T11">SUMPRODUCT(
    INDEX('Master Answer Key'!$B$4:$AU$394,0,ROW(T11)), 
    INDEX('ALL-Students-Correct-Items'!$A$2:$CC$392,0,COLUMN(T12))
)</f>
        <v>16</v>
      </c>
      <c r="U11" s="62">
        <f t="array" ref="U11">SUMPRODUCT(
    INDEX('Master Answer Key'!$B$4:$AU$394,0,ROW(U11)), 
    INDEX('ALL-Students-Correct-Items'!$A$2:$CC$392,0,COLUMN(U12))
)</f>
        <v>23</v>
      </c>
      <c r="V11" s="62">
        <f t="array" ref="V11">SUMPRODUCT(
    INDEX('Master Answer Key'!$B$4:$AU$394,0,ROW(V11)), 
    INDEX('ALL-Students-Correct-Items'!$A$2:$CC$392,0,COLUMN(V12))
)</f>
        <v>22</v>
      </c>
      <c r="W11" s="62">
        <f t="array" ref="W11">SUMPRODUCT(
    INDEX('Master Answer Key'!$B$4:$AU$394,0,ROW(W11)), 
    INDEX('ALL-Students-Correct-Items'!$A$2:$CC$392,0,COLUMN(W12))
)</f>
        <v>1</v>
      </c>
      <c r="X11" s="62">
        <f t="array" ref="X11">SUMPRODUCT(
    INDEX('Master Answer Key'!$B$4:$AU$394,0,ROW(X11)), 
    INDEX('ALL-Students-Correct-Items'!$A$2:$CC$392,0,COLUMN(X12))
)</f>
        <v>18</v>
      </c>
      <c r="Y11" s="62">
        <f t="array" ref="Y11">SUMPRODUCT(
    INDEX('Master Answer Key'!$B$4:$AU$394,0,ROW(Y11)), 
    INDEX('ALL-Students-Correct-Items'!$A$2:$CC$392,0,COLUMN(Y12))
)</f>
        <v>2</v>
      </c>
      <c r="Z11" s="62">
        <f t="array" ref="Z11">SUMPRODUCT(
    INDEX('Master Answer Key'!$B$4:$AU$394,0,ROW(Z11)), 
    INDEX('ALL-Students-Correct-Items'!$A$2:$CC$392,0,COLUMN(Z12))
)</f>
        <v>2</v>
      </c>
      <c r="AA11" s="62">
        <f t="array" ref="AA11">SUMPRODUCT(
    INDEX('Master Answer Key'!$B$4:$AU$394,0,ROW(AA11)), 
    INDEX('ALL-Students-Correct-Items'!$A$2:$CC$392,0,COLUMN(AA12))
)</f>
        <v>22</v>
      </c>
      <c r="AB11" s="62">
        <f t="array" ref="AB11">SUMPRODUCT(
    INDEX('Master Answer Key'!$B$4:$AU$394,0,ROW(AB11)), 
    INDEX('ALL-Students-Correct-Items'!$A$2:$CC$392,0,COLUMN(AB12))
)</f>
        <v>21</v>
      </c>
      <c r="AC11" s="62">
        <f t="array" ref="AC11">SUMPRODUCT(
    INDEX('Master Answer Key'!$B$4:$AU$394,0,ROW(AC11)), 
    INDEX('ALL-Students-Correct-Items'!$A$2:$CC$392,0,COLUMN(AC12))
)</f>
        <v>11</v>
      </c>
      <c r="AD11" s="62">
        <f t="array" ref="AD11">SUMPRODUCT(
    INDEX('Master Answer Key'!$B$4:$AU$394,0,ROW(AD11)), 
    INDEX('ALL-Students-Correct-Items'!$A$2:$CC$392,0,COLUMN(AD12))
)</f>
        <v>26</v>
      </c>
      <c r="AE11" s="62">
        <f t="array" ref="AE11">SUMPRODUCT(
    INDEX('Master Answer Key'!$B$4:$AU$394,0,ROW(AE11)), 
    INDEX('ALL-Students-Correct-Items'!$A$2:$CC$392,0,COLUMN(AE12))
)</f>
        <v>12</v>
      </c>
      <c r="AF11" s="62">
        <f t="array" ref="AF11">SUMPRODUCT(
    INDEX('Master Answer Key'!$B$4:$AU$394,0,ROW(AF11)), 
    INDEX('ALL-Students-Correct-Items'!$A$2:$CC$392,0,COLUMN(AF12))
)</f>
        <v>10</v>
      </c>
      <c r="AG11" s="62">
        <f t="array" ref="AG11">SUMPRODUCT(
    INDEX('Master Answer Key'!$B$4:$AU$394,0,ROW(AG11)), 
    INDEX('ALL-Students-Correct-Items'!$A$2:$CC$392,0,COLUMN(AG12))
)</f>
        <v>22</v>
      </c>
      <c r="AH11" s="62">
        <f t="array" ref="AH11">SUMPRODUCT(
    INDEX('Master Answer Key'!$B$4:$AU$394,0,ROW(AH11)), 
    INDEX('ALL-Students-Correct-Items'!$A$2:$CC$392,0,COLUMN(AH12))
)</f>
        <v>24</v>
      </c>
      <c r="AI11" s="62">
        <f t="array" ref="AI11">SUMPRODUCT(
    INDEX('Master Answer Key'!$B$4:$AU$394,0,ROW(AI11)), 
    INDEX('ALL-Students-Correct-Items'!$A$2:$CC$392,0,COLUMN(AI12))
)</f>
        <v>24</v>
      </c>
      <c r="AJ11" s="62">
        <f t="array" ref="AJ11">SUMPRODUCT(
    INDEX('Master Answer Key'!$B$4:$AU$394,0,ROW(AJ11)), 
    INDEX('ALL-Students-Correct-Items'!$A$2:$CC$392,0,COLUMN(AJ12))
)</f>
        <v>22</v>
      </c>
      <c r="AK11" s="62">
        <f t="array" ref="AK11">SUMPRODUCT(
    INDEX('Master Answer Key'!$B$4:$AU$394,0,ROW(AK11)), 
    INDEX('ALL-Students-Correct-Items'!$A$2:$CC$392,0,COLUMN(AK12))
)</f>
        <v>20</v>
      </c>
      <c r="AL11" s="62">
        <f t="array" ref="AL11">SUMPRODUCT(
    INDEX('Master Answer Key'!$B$4:$AU$394,0,ROW(AL11)), 
    INDEX('ALL-Students-Correct-Items'!$A$2:$CC$392,0,COLUMN(AL12))
)</f>
        <v>12</v>
      </c>
      <c r="AM11" s="62">
        <f t="array" ref="AM11">SUMPRODUCT(
    INDEX('Master Answer Key'!$B$4:$AU$394,0,ROW(AM11)), 
    INDEX('ALL-Students-Correct-Items'!$A$2:$CC$392,0,COLUMN(AM12))
)</f>
        <v>11</v>
      </c>
      <c r="AN11" s="62">
        <f t="array" ref="AN11">SUMPRODUCT(
    INDEX('Master Answer Key'!$B$4:$AU$394,0,ROW(AN11)), 
    INDEX('ALL-Students-Correct-Items'!$A$2:$CC$392,0,COLUMN(AN12))
)</f>
        <v>1</v>
      </c>
      <c r="AO11" s="62">
        <f t="array" ref="AO11">SUMPRODUCT(
    INDEX('Master Answer Key'!$B$4:$AU$394,0,ROW(AO11)), 
    INDEX('ALL-Students-Correct-Items'!$A$2:$CC$392,0,COLUMN(AO12))
)</f>
        <v>28</v>
      </c>
      <c r="AP11" s="62">
        <f t="array" ref="AP11">SUMPRODUCT(
    INDEX('Master Answer Key'!$B$4:$AU$394,0,ROW(AP11)), 
    INDEX('ALL-Students-Correct-Items'!$A$2:$CC$392,0,COLUMN(AP12))
)</f>
        <v>28</v>
      </c>
      <c r="AQ11" s="62">
        <f t="array" ref="AQ11">SUMPRODUCT(
    INDEX('Master Answer Key'!$B$4:$AU$394,0,ROW(AQ11)), 
    INDEX('ALL-Students-Correct-Items'!$A$2:$CC$392,0,COLUMN(AQ12))
)</f>
        <v>27</v>
      </c>
      <c r="AR11" s="62">
        <f t="array" ref="AR11">SUMPRODUCT(
    INDEX('Master Answer Key'!$B$4:$AU$394,0,ROW(AR11)), 
    INDEX('ALL-Students-Correct-Items'!$A$2:$CC$392,0,COLUMN(AR12))
)</f>
        <v>24</v>
      </c>
      <c r="AS11" s="62">
        <f t="array" ref="AS11">SUMPRODUCT(
    INDEX('Master Answer Key'!$B$4:$AU$394,0,ROW(AS11)), 
    INDEX('ALL-Students-Correct-Items'!$A$2:$CC$392,0,COLUMN(AS12))
)</f>
        <v>2</v>
      </c>
      <c r="AT11" s="62">
        <f t="array" ref="AT11">SUMPRODUCT(
    INDEX('Master Answer Key'!$B$4:$AU$394,0,ROW(AT11)), 
    INDEX('ALL-Students-Correct-Items'!$A$2:$CC$392,0,COLUMN(AT12))
)</f>
        <v>22</v>
      </c>
      <c r="AU11" s="62">
        <f t="array" ref="AU11">SUMPRODUCT(
    INDEX('Master Answer Key'!$B$4:$AU$394,0,ROW(AU11)), 
    INDEX('ALL-Students-Correct-Items'!$A$2:$CC$392,0,COLUMN(AU12))
)</f>
        <v>28</v>
      </c>
      <c r="AV11" s="62">
        <f t="array" ref="AV11">SUMPRODUCT(
    INDEX('Master Answer Key'!$B$4:$AU$394,0,ROW(AV11)), 
    INDEX('ALL-Students-Correct-Items'!$A$2:$CC$392,0,COLUMN(AV12))
)</f>
        <v>2</v>
      </c>
      <c r="AW11" s="62">
        <f t="array" ref="AW11">SUMPRODUCT(
    INDEX('Master Answer Key'!$B$4:$AU$394,0,ROW(AW11)), 
    INDEX('ALL-Students-Correct-Items'!$A$2:$CC$392,0,COLUMN(AW12))
)</f>
        <v>25</v>
      </c>
      <c r="AX11" s="62">
        <f t="array" ref="AX11">SUMPRODUCT(
    INDEX('Master Answer Key'!$B$4:$AU$394,0,ROW(AX11)), 
    INDEX('ALL-Students-Correct-Items'!$A$2:$CC$392,0,COLUMN(AX12))
)</f>
        <v>25</v>
      </c>
      <c r="AY11" s="62">
        <f t="array" ref="AY11">SUMPRODUCT(
    INDEX('Master Answer Key'!$B$4:$AU$394,0,ROW(AY11)), 
    INDEX('ALL-Students-Correct-Items'!$A$2:$CC$392,0,COLUMN(AY12))
)</f>
        <v>21</v>
      </c>
      <c r="AZ11" s="62">
        <f t="array" ref="AZ11">SUMPRODUCT(
    INDEX('Master Answer Key'!$B$4:$AU$394,0,ROW(AZ11)), 
    INDEX('ALL-Students-Correct-Items'!$A$2:$CC$392,0,COLUMN(AZ12))
)</f>
        <v>25</v>
      </c>
      <c r="BA11" s="62">
        <f t="array" ref="BA11">SUMPRODUCT(
    INDEX('Master Answer Key'!$B$4:$AU$394,0,ROW(BA11)), 
    INDEX('ALL-Students-Correct-Items'!$A$2:$CC$392,0,COLUMN(BA12))
)</f>
        <v>25</v>
      </c>
      <c r="BB11" s="62">
        <f t="array" ref="BB11">SUMPRODUCT(
    INDEX('Master Answer Key'!$B$4:$AU$394,0,ROW(BB11)), 
    INDEX('ALL-Students-Correct-Items'!$A$2:$CC$392,0,COLUMN(BB12))
)</f>
        <v>16</v>
      </c>
      <c r="BC11" s="62">
        <f t="array" ref="BC11">SUMPRODUCT(
    INDEX('Master Answer Key'!$B$4:$AU$394,0,ROW(BC11)), 
    INDEX('ALL-Students-Correct-Items'!$A$2:$CC$392,0,COLUMN(BC12))
)</f>
        <v>24</v>
      </c>
      <c r="BD11" s="62">
        <f t="array" ref="BD11">SUMPRODUCT(
    INDEX('Master Answer Key'!$B$4:$AU$394,0,ROW(BD11)), 
    INDEX('ALL-Students-Correct-Items'!$A$2:$CC$392,0,COLUMN(BD12))
)</f>
        <v>24</v>
      </c>
      <c r="BE11" s="62">
        <f t="array" ref="BE11">SUMPRODUCT(
    INDEX('Master Answer Key'!$B$4:$AU$394,0,ROW(BE11)), 
    INDEX('ALL-Students-Correct-Items'!$A$2:$CC$392,0,COLUMN(BE12))
)</f>
        <v>21</v>
      </c>
      <c r="BF11" s="62">
        <f t="array" ref="BF11">SUMPRODUCT(
    INDEX('Master Answer Key'!$B$4:$AU$394,0,ROW(BF11)), 
    INDEX('ALL-Students-Correct-Items'!$A$2:$CC$392,0,COLUMN(BF12))
)</f>
        <v>25</v>
      </c>
      <c r="BG11" s="62">
        <f t="array" ref="BG11">SUMPRODUCT(
    INDEX('Master Answer Key'!$B$4:$AU$394,0,ROW(BG11)), 
    INDEX('ALL-Students-Correct-Items'!$A$2:$CC$392,0,COLUMN(BG12))
)</f>
        <v>26</v>
      </c>
      <c r="BH11" s="62">
        <f t="array" ref="BH11">SUMPRODUCT(
    INDEX('Master Answer Key'!$B$4:$AU$394,0,ROW(BH11)), 
    INDEX('ALL-Students-Correct-Items'!$A$2:$CC$392,0,COLUMN(BH12))
)</f>
        <v>28</v>
      </c>
      <c r="BI11" s="62">
        <f t="array" ref="BI11">SUMPRODUCT(
    INDEX('Master Answer Key'!$B$4:$AU$394,0,ROW(BI11)), 
    INDEX('ALL-Students-Correct-Items'!$A$2:$CC$392,0,COLUMN(BI12))
)</f>
        <v>28</v>
      </c>
      <c r="BJ11" s="62">
        <f t="array" ref="BJ11">SUMPRODUCT(
    INDEX('Master Answer Key'!$B$4:$AU$394,0,ROW(BJ11)), 
    INDEX('ALL-Students-Correct-Items'!$A$2:$CC$392,0,COLUMN(BJ12))
)</f>
        <v>27</v>
      </c>
      <c r="BK11" s="62">
        <f t="array" ref="BK11">SUMPRODUCT(
    INDEX('Master Answer Key'!$B$4:$AU$394,0,ROW(BK11)), 
    INDEX('ALL-Students-Correct-Items'!$A$2:$CC$392,0,COLUMN(BK12))
)</f>
        <v>23</v>
      </c>
      <c r="BL11" s="62">
        <f t="array" ref="BL11">SUMPRODUCT(
    INDEX('Master Answer Key'!$B$4:$AU$394,0,ROW(BL11)), 
    INDEX('ALL-Students-Correct-Items'!$A$2:$CC$392,0,COLUMN(BL12))
)</f>
        <v>26</v>
      </c>
      <c r="BM11" s="62">
        <f t="array" ref="BM11">SUMPRODUCT(
    INDEX('Master Answer Key'!$B$4:$AU$394,0,ROW(BM11)), 
    INDEX('ALL-Students-Correct-Items'!$A$2:$CC$392,0,COLUMN(BM12))
)</f>
        <v>28</v>
      </c>
      <c r="BN11" s="62">
        <f t="array" ref="BN11">SUMPRODUCT(
    INDEX('Master Answer Key'!$B$4:$AU$394,0,ROW(BN11)), 
    INDEX('ALL-Students-Correct-Items'!$A$2:$CC$392,0,COLUMN(BN12))
)</f>
        <v>28</v>
      </c>
      <c r="BO11" s="62">
        <f t="array" ref="BO11">SUMPRODUCT(
    INDEX('Master Answer Key'!$B$4:$AU$394,0,ROW(BO11)), 
    INDEX('ALL-Students-Correct-Items'!$A$2:$CC$392,0,COLUMN(BO12))
)</f>
        <v>25</v>
      </c>
      <c r="BP11" s="62">
        <f t="array" ref="BP11">SUMPRODUCT(
    INDEX('Master Answer Key'!$B$4:$AU$394,0,ROW(BP11)), 
    INDEX('ALL-Students-Correct-Items'!$A$2:$CC$392,0,COLUMN(BP12))
)</f>
        <v>24</v>
      </c>
      <c r="BQ11" s="62">
        <f t="array" ref="BQ11">SUMPRODUCT(
    INDEX('Master Answer Key'!$B$4:$AU$394,0,ROW(BQ11)), 
    INDEX('ALL-Students-Correct-Items'!$A$2:$CC$392,0,COLUMN(BQ12))
)</f>
        <v>26</v>
      </c>
      <c r="BR11" s="62">
        <f t="array" ref="BR11">SUMPRODUCT(
    INDEX('Master Answer Key'!$B$4:$AU$394,0,ROW(BR11)), 
    INDEX('ALL-Students-Correct-Items'!$A$2:$CC$392,0,COLUMN(BR12))
)</f>
        <v>24</v>
      </c>
      <c r="BS11" s="62">
        <f t="array" ref="BS11">SUMPRODUCT(
    INDEX('Master Answer Key'!$B$4:$AU$394,0,ROW(BS11)), 
    INDEX('ALL-Students-Correct-Items'!$A$2:$CC$392,0,COLUMN(BS12))
)</f>
        <v>28</v>
      </c>
      <c r="BT11" s="62">
        <f t="array" ref="BT11">SUMPRODUCT(
    INDEX('Master Answer Key'!$B$4:$AU$394,0,ROW(BT11)), 
    INDEX('ALL-Students-Correct-Items'!$A$2:$CC$392,0,COLUMN(BT12))
)</f>
        <v>20</v>
      </c>
      <c r="BU11" s="62">
        <f t="array" ref="BU11">SUMPRODUCT(
    INDEX('Master Answer Key'!$B$4:$AU$394,0,ROW(BU11)), 
    INDEX('ALL-Students-Correct-Items'!$A$2:$CC$392,0,COLUMN(BU12))
)</f>
        <v>24</v>
      </c>
      <c r="BV11" s="62">
        <f t="array" ref="BV11">SUMPRODUCT(
    INDEX('Master Answer Key'!$B$4:$AU$394,0,ROW(BV11)), 
    INDEX('ALL-Students-Correct-Items'!$A$2:$CC$392,0,COLUMN(BV12))
)</f>
        <v>21</v>
      </c>
      <c r="BW11" s="62">
        <f t="array" ref="BW11">SUMPRODUCT(
    INDEX('Master Answer Key'!$B$4:$AU$394,0,ROW(BW11)), 
    INDEX('ALL-Students-Correct-Items'!$A$2:$CC$392,0,COLUMN(BW12))
)</f>
        <v>22</v>
      </c>
      <c r="BX11" s="62">
        <f t="array" ref="BX11">SUMPRODUCT(
    INDEX('Master Answer Key'!$B$4:$AU$394,0,ROW(BX11)), 
    INDEX('ALL-Students-Correct-Items'!$A$2:$CC$392,0,COLUMN(BX12))
)</f>
        <v>26</v>
      </c>
      <c r="BY11" s="62">
        <f t="array" ref="BY11">SUMPRODUCT(
    INDEX('Master Answer Key'!$B$4:$AU$394,0,ROW(BY11)), 
    INDEX('ALL-Students-Correct-Items'!$A$2:$CC$392,0,COLUMN(BY12))
)</f>
        <v>30</v>
      </c>
      <c r="BZ11" s="62">
        <f t="array" ref="BZ11">SUMPRODUCT(
    INDEX('Master Answer Key'!$B$4:$AU$394,0,ROW(BZ11)), 
    INDEX('ALL-Students-Correct-Items'!$A$2:$CC$392,0,COLUMN(BZ12))
)</f>
        <v>26</v>
      </c>
      <c r="CA11" s="62">
        <f t="array" ref="CA11">SUMPRODUCT(
    INDEX('Master Answer Key'!$B$4:$AU$394,0,ROW(CA11)), 
    INDEX('ALL-Students-Correct-Items'!$A$2:$CC$392,0,COLUMN(CA12))
)</f>
        <v>28</v>
      </c>
      <c r="CB11" s="62">
        <f t="array" ref="CB11">SUMPRODUCT(
    INDEX('Master Answer Key'!$B$4:$AU$394,0,ROW(CB11)), 
    INDEX('ALL-Students-Correct-Items'!$A$2:$CC$392,0,COLUMN(CB12))
)</f>
        <v>25</v>
      </c>
      <c r="CC11" s="62">
        <f t="array" ref="CC11">SUMPRODUCT(
    INDEX('Master Answer Key'!$B$4:$AU$394,0,ROW(CC11)), 
    INDEX('ALL-Students-Correct-Items'!$A$2:$CC$392,0,COLUMN(CC12))
)</f>
        <v>24</v>
      </c>
      <c r="CD11" s="45" t="s">
        <v>45</v>
      </c>
      <c r="CE11" s="45">
        <f>countif(B11:CC11,"&gt;=19")</f>
        <v>58</v>
      </c>
      <c r="CF11" s="45">
        <v>31.0</v>
      </c>
      <c r="CG11" s="45">
        <v>0.6</v>
      </c>
      <c r="CH11" s="45">
        <v>19.0</v>
      </c>
      <c r="CI11" s="4"/>
      <c r="CJ11" s="65"/>
      <c r="CK11" s="66" t="s">
        <v>38</v>
      </c>
      <c r="CL11" s="67"/>
    </row>
    <row r="12">
      <c r="A12" s="61" t="s">
        <v>46</v>
      </c>
      <c r="B12" s="62">
        <f t="array" ref="B12">SUMPRODUCT(
    INDEX('Master Answer Key'!$B$4:$AU$394,0,ROW(B12)), 
    INDEX('ALL-Students-Correct-Items'!$A$2:$CC$392,0,COLUMN(B13))
)</f>
        <v>10</v>
      </c>
      <c r="C12" s="62">
        <f t="array" ref="C12">SUMPRODUCT(
    INDEX('Master Answer Key'!$B$4:$AU$394,0,ROW(C12)), 
    INDEX('ALL-Students-Correct-Items'!$A$2:$CC$392,0,COLUMN(C13))
)</f>
        <v>10</v>
      </c>
      <c r="D12" s="62">
        <f t="array" ref="D12">SUMPRODUCT(
    INDEX('Master Answer Key'!$B$4:$AU$394,0,ROW(D12)), 
    INDEX('ALL-Students-Correct-Items'!$A$2:$CC$392,0,COLUMN(D13))
)</f>
        <v>12</v>
      </c>
      <c r="E12" s="62">
        <f t="array" ref="E12">SUMPRODUCT(
    INDEX('Master Answer Key'!$B$4:$AU$394,0,ROW(E12)), 
    INDEX('ALL-Students-Correct-Items'!$A$2:$CC$392,0,COLUMN(E13))
)</f>
        <v>12</v>
      </c>
      <c r="F12" s="62">
        <f t="array" ref="F12">SUMPRODUCT(
    INDEX('Master Answer Key'!$B$4:$AU$394,0,ROW(F12)), 
    INDEX('ALL-Students-Correct-Items'!$A$2:$CC$392,0,COLUMN(F13))
)</f>
        <v>11</v>
      </c>
      <c r="G12" s="62">
        <f t="array" ref="G12">SUMPRODUCT(
    INDEX('Master Answer Key'!$B$4:$AU$394,0,ROW(G12)), 
    INDEX('ALL-Students-Correct-Items'!$A$2:$CC$392,0,COLUMN(G13))
)</f>
        <v>0</v>
      </c>
      <c r="H12" s="62">
        <f t="array" ref="H12">SUMPRODUCT(
    INDEX('Master Answer Key'!$B$4:$AU$394,0,ROW(H12)), 
    INDEX('ALL-Students-Correct-Items'!$A$2:$CC$392,0,COLUMN(H13))
)</f>
        <v>13</v>
      </c>
      <c r="I12" s="62">
        <f t="array" ref="I12">SUMPRODUCT(
    INDEX('Master Answer Key'!$B$4:$AU$394,0,ROW(I12)), 
    INDEX('ALL-Students-Correct-Items'!$A$2:$CC$392,0,COLUMN(I13))
)</f>
        <v>9</v>
      </c>
      <c r="J12" s="62">
        <f t="array" ref="J12">SUMPRODUCT(
    INDEX('Master Answer Key'!$B$4:$AU$394,0,ROW(J12)), 
    INDEX('ALL-Students-Correct-Items'!$A$2:$CC$392,0,COLUMN(J13))
)</f>
        <v>12</v>
      </c>
      <c r="K12" s="62">
        <f t="array" ref="K12">SUMPRODUCT(
    INDEX('Master Answer Key'!$B$4:$AU$394,0,ROW(K12)), 
    INDEX('ALL-Students-Correct-Items'!$A$2:$CC$392,0,COLUMN(K13))
)</f>
        <v>7</v>
      </c>
      <c r="L12" s="62">
        <f t="array" ref="L12">SUMPRODUCT(
    INDEX('Master Answer Key'!$B$4:$AU$394,0,ROW(L12)), 
    INDEX('ALL-Students-Correct-Items'!$A$2:$CC$392,0,COLUMN(L13))
)</f>
        <v>11</v>
      </c>
      <c r="M12" s="62">
        <f t="array" ref="M12">SUMPRODUCT(
    INDEX('Master Answer Key'!$B$4:$AU$394,0,ROW(M12)), 
    INDEX('ALL-Students-Correct-Items'!$A$2:$CC$392,0,COLUMN(M13))
)</f>
        <v>12</v>
      </c>
      <c r="N12" s="62">
        <f t="array" ref="N12">SUMPRODUCT(
    INDEX('Master Answer Key'!$B$4:$AU$394,0,ROW(N12)), 
    INDEX('ALL-Students-Correct-Items'!$A$2:$CC$392,0,COLUMN(N13))
)</f>
        <v>12</v>
      </c>
      <c r="O12" s="62">
        <f t="array" ref="O12">SUMPRODUCT(
    INDEX('Master Answer Key'!$B$4:$AU$394,0,ROW(O12)), 
    INDEX('ALL-Students-Correct-Items'!$A$2:$CC$392,0,COLUMN(O13))
)</f>
        <v>13</v>
      </c>
      <c r="P12" s="62">
        <f t="array" ref="P12">SUMPRODUCT(
    INDEX('Master Answer Key'!$B$4:$AU$394,0,ROW(P12)), 
    INDEX('ALL-Students-Correct-Items'!$A$2:$CC$392,0,COLUMN(P13))
)</f>
        <v>13</v>
      </c>
      <c r="Q12" s="62">
        <f t="array" ref="Q12">SUMPRODUCT(
    INDEX('Master Answer Key'!$B$4:$AU$394,0,ROW(Q12)), 
    INDEX('ALL-Students-Correct-Items'!$A$2:$CC$392,0,COLUMN(Q13))
)</f>
        <v>11</v>
      </c>
      <c r="R12" s="62">
        <f t="array" ref="R12">SUMPRODUCT(
    INDEX('Master Answer Key'!$B$4:$AU$394,0,ROW(R12)), 
    INDEX('ALL-Students-Correct-Items'!$A$2:$CC$392,0,COLUMN(R13))
)</f>
        <v>8</v>
      </c>
      <c r="S12" s="62">
        <f t="array" ref="S12">SUMPRODUCT(
    INDEX('Master Answer Key'!$B$4:$AU$394,0,ROW(S12)), 
    INDEX('ALL-Students-Correct-Items'!$A$2:$CC$392,0,COLUMN(S13))
)</f>
        <v>7</v>
      </c>
      <c r="T12" s="62">
        <f t="array" ref="T12">SUMPRODUCT(
    INDEX('Master Answer Key'!$B$4:$AU$394,0,ROW(T12)), 
    INDEX('ALL-Students-Correct-Items'!$A$2:$CC$392,0,COLUMN(T13))
)</f>
        <v>11</v>
      </c>
      <c r="U12" s="62">
        <f t="array" ref="U12">SUMPRODUCT(
    INDEX('Master Answer Key'!$B$4:$AU$394,0,ROW(U12)), 
    INDEX('ALL-Students-Correct-Items'!$A$2:$CC$392,0,COLUMN(U13))
)</f>
        <v>11</v>
      </c>
      <c r="V12" s="62">
        <f t="array" ref="V12">SUMPRODUCT(
    INDEX('Master Answer Key'!$B$4:$AU$394,0,ROW(V12)), 
    INDEX('ALL-Students-Correct-Items'!$A$2:$CC$392,0,COLUMN(V13))
)</f>
        <v>14</v>
      </c>
      <c r="W12" s="62">
        <f t="array" ref="W12">SUMPRODUCT(
    INDEX('Master Answer Key'!$B$4:$AU$394,0,ROW(W12)), 
    INDEX('ALL-Students-Correct-Items'!$A$2:$CC$392,0,COLUMN(W13))
)</f>
        <v>8</v>
      </c>
      <c r="X12" s="62">
        <f t="array" ref="X12">SUMPRODUCT(
    INDEX('Master Answer Key'!$B$4:$AU$394,0,ROW(X12)), 
    INDEX('ALL-Students-Correct-Items'!$A$2:$CC$392,0,COLUMN(X13))
)</f>
        <v>12</v>
      </c>
      <c r="Y12" s="62">
        <f t="array" ref="Y12">SUMPRODUCT(
    INDEX('Master Answer Key'!$B$4:$AU$394,0,ROW(Y12)), 
    INDEX('ALL-Students-Correct-Items'!$A$2:$CC$392,0,COLUMN(Y13))
)</f>
        <v>8</v>
      </c>
      <c r="Z12" s="62">
        <f t="array" ref="Z12">SUMPRODUCT(
    INDEX('Master Answer Key'!$B$4:$AU$394,0,ROW(Z12)), 
    INDEX('ALL-Students-Correct-Items'!$A$2:$CC$392,0,COLUMN(Z13))
)</f>
        <v>10</v>
      </c>
      <c r="AA12" s="62">
        <f t="array" ref="AA12">SUMPRODUCT(
    INDEX('Master Answer Key'!$B$4:$AU$394,0,ROW(AA12)), 
    INDEX('ALL-Students-Correct-Items'!$A$2:$CC$392,0,COLUMN(AA13))
)</f>
        <v>12</v>
      </c>
      <c r="AB12" s="62">
        <f t="array" ref="AB12">SUMPRODUCT(
    INDEX('Master Answer Key'!$B$4:$AU$394,0,ROW(AB12)), 
    INDEX('ALL-Students-Correct-Items'!$A$2:$CC$392,0,COLUMN(AB13))
)</f>
        <v>13</v>
      </c>
      <c r="AC12" s="62">
        <f t="array" ref="AC12">SUMPRODUCT(
    INDEX('Master Answer Key'!$B$4:$AU$394,0,ROW(AC12)), 
    INDEX('ALL-Students-Correct-Items'!$A$2:$CC$392,0,COLUMN(AC13))
)</f>
        <v>10</v>
      </c>
      <c r="AD12" s="62">
        <f t="array" ref="AD12">SUMPRODUCT(
    INDEX('Master Answer Key'!$B$4:$AU$394,0,ROW(AD12)), 
    INDEX('ALL-Students-Correct-Items'!$A$2:$CC$392,0,COLUMN(AD13))
)</f>
        <v>12</v>
      </c>
      <c r="AE12" s="62">
        <f t="array" ref="AE12">SUMPRODUCT(
    INDEX('Master Answer Key'!$B$4:$AU$394,0,ROW(AE12)), 
    INDEX('ALL-Students-Correct-Items'!$A$2:$CC$392,0,COLUMN(AE13))
)</f>
        <v>10</v>
      </c>
      <c r="AF12" s="62">
        <f t="array" ref="AF12">SUMPRODUCT(
    INDEX('Master Answer Key'!$B$4:$AU$394,0,ROW(AF12)), 
    INDEX('ALL-Students-Correct-Items'!$A$2:$CC$392,0,COLUMN(AF13))
)</f>
        <v>8</v>
      </c>
      <c r="AG12" s="62">
        <f t="array" ref="AG12">SUMPRODUCT(
    INDEX('Master Answer Key'!$B$4:$AU$394,0,ROW(AG12)), 
    INDEX('ALL-Students-Correct-Items'!$A$2:$CC$392,0,COLUMN(AG13))
)</f>
        <v>8</v>
      </c>
      <c r="AH12" s="62">
        <f t="array" ref="AH12">SUMPRODUCT(
    INDEX('Master Answer Key'!$B$4:$AU$394,0,ROW(AH12)), 
    INDEX('ALL-Students-Correct-Items'!$A$2:$CC$392,0,COLUMN(AH13))
)</f>
        <v>12</v>
      </c>
      <c r="AI12" s="62">
        <f t="array" ref="AI12">SUMPRODUCT(
    INDEX('Master Answer Key'!$B$4:$AU$394,0,ROW(AI12)), 
    INDEX('ALL-Students-Correct-Items'!$A$2:$CC$392,0,COLUMN(AI13))
)</f>
        <v>14</v>
      </c>
      <c r="AJ12" s="62">
        <f t="array" ref="AJ12">SUMPRODUCT(
    INDEX('Master Answer Key'!$B$4:$AU$394,0,ROW(AJ12)), 
    INDEX('ALL-Students-Correct-Items'!$A$2:$CC$392,0,COLUMN(AJ13))
)</f>
        <v>12</v>
      </c>
      <c r="AK12" s="62">
        <f t="array" ref="AK12">SUMPRODUCT(
    INDEX('Master Answer Key'!$B$4:$AU$394,0,ROW(AK12)), 
    INDEX('ALL-Students-Correct-Items'!$A$2:$CC$392,0,COLUMN(AK13))
)</f>
        <v>11</v>
      </c>
      <c r="AL12" s="62">
        <f t="array" ref="AL12">SUMPRODUCT(
    INDEX('Master Answer Key'!$B$4:$AU$394,0,ROW(AL12)), 
    INDEX('ALL-Students-Correct-Items'!$A$2:$CC$392,0,COLUMN(AL13))
)</f>
        <v>12</v>
      </c>
      <c r="AM12" s="62">
        <f t="array" ref="AM12">SUMPRODUCT(
    INDEX('Master Answer Key'!$B$4:$AU$394,0,ROW(AM12)), 
    INDEX('ALL-Students-Correct-Items'!$A$2:$CC$392,0,COLUMN(AM13))
)</f>
        <v>12</v>
      </c>
      <c r="AN12" s="62">
        <f t="array" ref="AN12">SUMPRODUCT(
    INDEX('Master Answer Key'!$B$4:$AU$394,0,ROW(AN12)), 
    INDEX('ALL-Students-Correct-Items'!$A$2:$CC$392,0,COLUMN(AN13))
)</f>
        <v>5</v>
      </c>
      <c r="AO12" s="62">
        <f t="array" ref="AO12">SUMPRODUCT(
    INDEX('Master Answer Key'!$B$4:$AU$394,0,ROW(AO12)), 
    INDEX('ALL-Students-Correct-Items'!$A$2:$CC$392,0,COLUMN(AO13))
)</f>
        <v>13</v>
      </c>
      <c r="AP12" s="62">
        <f t="array" ref="AP12">SUMPRODUCT(
    INDEX('Master Answer Key'!$B$4:$AU$394,0,ROW(AP12)), 
    INDEX('ALL-Students-Correct-Items'!$A$2:$CC$392,0,COLUMN(AP13))
)</f>
        <v>12</v>
      </c>
      <c r="AQ12" s="62">
        <f t="array" ref="AQ12">SUMPRODUCT(
    INDEX('Master Answer Key'!$B$4:$AU$394,0,ROW(AQ12)), 
    INDEX('ALL-Students-Correct-Items'!$A$2:$CC$392,0,COLUMN(AQ13))
)</f>
        <v>14</v>
      </c>
      <c r="AR12" s="62">
        <f t="array" ref="AR12">SUMPRODUCT(
    INDEX('Master Answer Key'!$B$4:$AU$394,0,ROW(AR12)), 
    INDEX('ALL-Students-Correct-Items'!$A$2:$CC$392,0,COLUMN(AR13))
)</f>
        <v>13</v>
      </c>
      <c r="AS12" s="62">
        <f t="array" ref="AS12">SUMPRODUCT(
    INDEX('Master Answer Key'!$B$4:$AU$394,0,ROW(AS12)), 
    INDEX('ALL-Students-Correct-Items'!$A$2:$CC$392,0,COLUMN(AS13))
)</f>
        <v>6</v>
      </c>
      <c r="AT12" s="62">
        <f t="array" ref="AT12">SUMPRODUCT(
    INDEX('Master Answer Key'!$B$4:$AU$394,0,ROW(AT12)), 
    INDEX('ALL-Students-Correct-Items'!$A$2:$CC$392,0,COLUMN(AT13))
)</f>
        <v>13</v>
      </c>
      <c r="AU12" s="62">
        <f t="array" ref="AU12">SUMPRODUCT(
    INDEX('Master Answer Key'!$B$4:$AU$394,0,ROW(AU12)), 
    INDEX('ALL-Students-Correct-Items'!$A$2:$CC$392,0,COLUMN(AU13))
)</f>
        <v>13</v>
      </c>
      <c r="AV12" s="62">
        <f t="array" ref="AV12">SUMPRODUCT(
    INDEX('Master Answer Key'!$B$4:$AU$394,0,ROW(AV12)), 
    INDEX('ALL-Students-Correct-Items'!$A$2:$CC$392,0,COLUMN(AV13))
)</f>
        <v>10</v>
      </c>
      <c r="AW12" s="62">
        <f t="array" ref="AW12">SUMPRODUCT(
    INDEX('Master Answer Key'!$B$4:$AU$394,0,ROW(AW12)), 
    INDEX('ALL-Students-Correct-Items'!$A$2:$CC$392,0,COLUMN(AW13))
)</f>
        <v>14</v>
      </c>
      <c r="AX12" s="62">
        <f t="array" ref="AX12">SUMPRODUCT(
    INDEX('Master Answer Key'!$B$4:$AU$394,0,ROW(AX12)), 
    INDEX('ALL-Students-Correct-Items'!$A$2:$CC$392,0,COLUMN(AX13))
)</f>
        <v>10</v>
      </c>
      <c r="AY12" s="62">
        <f t="array" ref="AY12">SUMPRODUCT(
    INDEX('Master Answer Key'!$B$4:$AU$394,0,ROW(AY12)), 
    INDEX('ALL-Students-Correct-Items'!$A$2:$CC$392,0,COLUMN(AY13))
)</f>
        <v>12</v>
      </c>
      <c r="AZ12" s="62">
        <f t="array" ref="AZ12">SUMPRODUCT(
    INDEX('Master Answer Key'!$B$4:$AU$394,0,ROW(AZ12)), 
    INDEX('ALL-Students-Correct-Items'!$A$2:$CC$392,0,COLUMN(AZ13))
)</f>
        <v>12</v>
      </c>
      <c r="BA12" s="62">
        <f t="array" ref="BA12">SUMPRODUCT(
    INDEX('Master Answer Key'!$B$4:$AU$394,0,ROW(BA12)), 
    INDEX('ALL-Students-Correct-Items'!$A$2:$CC$392,0,COLUMN(BA13))
)</f>
        <v>13</v>
      </c>
      <c r="BB12" s="62">
        <f t="array" ref="BB12">SUMPRODUCT(
    INDEX('Master Answer Key'!$B$4:$AU$394,0,ROW(BB12)), 
    INDEX('ALL-Students-Correct-Items'!$A$2:$CC$392,0,COLUMN(BB13))
)</f>
        <v>12</v>
      </c>
      <c r="BC12" s="62">
        <f t="array" ref="BC12">SUMPRODUCT(
    INDEX('Master Answer Key'!$B$4:$AU$394,0,ROW(BC12)), 
    INDEX('ALL-Students-Correct-Items'!$A$2:$CC$392,0,COLUMN(BC13))
)</f>
        <v>13</v>
      </c>
      <c r="BD12" s="62">
        <f t="array" ref="BD12">SUMPRODUCT(
    INDEX('Master Answer Key'!$B$4:$AU$394,0,ROW(BD12)), 
    INDEX('ALL-Students-Correct-Items'!$A$2:$CC$392,0,COLUMN(BD13))
)</f>
        <v>12</v>
      </c>
      <c r="BE12" s="62">
        <f t="array" ref="BE12">SUMPRODUCT(
    INDEX('Master Answer Key'!$B$4:$AU$394,0,ROW(BE12)), 
    INDEX('ALL-Students-Correct-Items'!$A$2:$CC$392,0,COLUMN(BE13))
)</f>
        <v>13</v>
      </c>
      <c r="BF12" s="62">
        <f t="array" ref="BF12">SUMPRODUCT(
    INDEX('Master Answer Key'!$B$4:$AU$394,0,ROW(BF12)), 
    INDEX('ALL-Students-Correct-Items'!$A$2:$CC$392,0,COLUMN(BF13))
)</f>
        <v>14</v>
      </c>
      <c r="BG12" s="62">
        <f t="array" ref="BG12">SUMPRODUCT(
    INDEX('Master Answer Key'!$B$4:$AU$394,0,ROW(BG12)), 
    INDEX('ALL-Students-Correct-Items'!$A$2:$CC$392,0,COLUMN(BG13))
)</f>
        <v>13</v>
      </c>
      <c r="BH12" s="62">
        <f t="array" ref="BH12">SUMPRODUCT(
    INDEX('Master Answer Key'!$B$4:$AU$394,0,ROW(BH12)), 
    INDEX('ALL-Students-Correct-Items'!$A$2:$CC$392,0,COLUMN(BH13))
)</f>
        <v>8</v>
      </c>
      <c r="BI12" s="62">
        <f t="array" ref="BI12">SUMPRODUCT(
    INDEX('Master Answer Key'!$B$4:$AU$394,0,ROW(BI12)), 
    INDEX('ALL-Students-Correct-Items'!$A$2:$CC$392,0,COLUMN(BI13))
)</f>
        <v>14</v>
      </c>
      <c r="BJ12" s="62">
        <f t="array" ref="BJ12">SUMPRODUCT(
    INDEX('Master Answer Key'!$B$4:$AU$394,0,ROW(BJ12)), 
    INDEX('ALL-Students-Correct-Items'!$A$2:$CC$392,0,COLUMN(BJ13))
)</f>
        <v>12</v>
      </c>
      <c r="BK12" s="62">
        <f t="array" ref="BK12">SUMPRODUCT(
    INDEX('Master Answer Key'!$B$4:$AU$394,0,ROW(BK12)), 
    INDEX('ALL-Students-Correct-Items'!$A$2:$CC$392,0,COLUMN(BK13))
)</f>
        <v>12</v>
      </c>
      <c r="BL12" s="62">
        <f t="array" ref="BL12">SUMPRODUCT(
    INDEX('Master Answer Key'!$B$4:$AU$394,0,ROW(BL12)), 
    INDEX('ALL-Students-Correct-Items'!$A$2:$CC$392,0,COLUMN(BL13))
)</f>
        <v>14</v>
      </c>
      <c r="BM12" s="62">
        <f t="array" ref="BM12">SUMPRODUCT(
    INDEX('Master Answer Key'!$B$4:$AU$394,0,ROW(BM12)), 
    INDEX('ALL-Students-Correct-Items'!$A$2:$CC$392,0,COLUMN(BM13))
)</f>
        <v>13</v>
      </c>
      <c r="BN12" s="62">
        <f t="array" ref="BN12">SUMPRODUCT(
    INDEX('Master Answer Key'!$B$4:$AU$394,0,ROW(BN12)), 
    INDEX('ALL-Students-Correct-Items'!$A$2:$CC$392,0,COLUMN(BN13))
)</f>
        <v>14</v>
      </c>
      <c r="BO12" s="62">
        <f t="array" ref="BO12">SUMPRODUCT(
    INDEX('Master Answer Key'!$B$4:$AU$394,0,ROW(BO12)), 
    INDEX('ALL-Students-Correct-Items'!$A$2:$CC$392,0,COLUMN(BO13))
)</f>
        <v>14</v>
      </c>
      <c r="BP12" s="62">
        <f t="array" ref="BP12">SUMPRODUCT(
    INDEX('Master Answer Key'!$B$4:$AU$394,0,ROW(BP12)), 
    INDEX('ALL-Students-Correct-Items'!$A$2:$CC$392,0,COLUMN(BP13))
)</f>
        <v>13</v>
      </c>
      <c r="BQ12" s="62">
        <f t="array" ref="BQ12">SUMPRODUCT(
    INDEX('Master Answer Key'!$B$4:$AU$394,0,ROW(BQ12)), 
    INDEX('ALL-Students-Correct-Items'!$A$2:$CC$392,0,COLUMN(BQ13))
)</f>
        <v>11</v>
      </c>
      <c r="BR12" s="62">
        <f t="array" ref="BR12">SUMPRODUCT(
    INDEX('Master Answer Key'!$B$4:$AU$394,0,ROW(BR12)), 
    INDEX('ALL-Students-Correct-Items'!$A$2:$CC$392,0,COLUMN(BR13))
)</f>
        <v>13</v>
      </c>
      <c r="BS12" s="62">
        <f t="array" ref="BS12">SUMPRODUCT(
    INDEX('Master Answer Key'!$B$4:$AU$394,0,ROW(BS12)), 
    INDEX('ALL-Students-Correct-Items'!$A$2:$CC$392,0,COLUMN(BS13))
)</f>
        <v>14</v>
      </c>
      <c r="BT12" s="62">
        <f t="array" ref="BT12">SUMPRODUCT(
    INDEX('Master Answer Key'!$B$4:$AU$394,0,ROW(BT12)), 
    INDEX('ALL-Students-Correct-Items'!$A$2:$CC$392,0,COLUMN(BT13))
)</f>
        <v>12</v>
      </c>
      <c r="BU12" s="62">
        <f t="array" ref="BU12">SUMPRODUCT(
    INDEX('Master Answer Key'!$B$4:$AU$394,0,ROW(BU12)), 
    INDEX('ALL-Students-Correct-Items'!$A$2:$CC$392,0,COLUMN(BU13))
)</f>
        <v>14</v>
      </c>
      <c r="BV12" s="62">
        <f t="array" ref="BV12">SUMPRODUCT(
    INDEX('Master Answer Key'!$B$4:$AU$394,0,ROW(BV12)), 
    INDEX('ALL-Students-Correct-Items'!$A$2:$CC$392,0,COLUMN(BV13))
)</f>
        <v>14</v>
      </c>
      <c r="BW12" s="62">
        <f t="array" ref="BW12">SUMPRODUCT(
    INDEX('Master Answer Key'!$B$4:$AU$394,0,ROW(BW12)), 
    INDEX('ALL-Students-Correct-Items'!$A$2:$CC$392,0,COLUMN(BW13))
)</f>
        <v>14</v>
      </c>
      <c r="BX12" s="62">
        <f t="array" ref="BX12">SUMPRODUCT(
    INDEX('Master Answer Key'!$B$4:$AU$394,0,ROW(BX12)), 
    INDEX('ALL-Students-Correct-Items'!$A$2:$CC$392,0,COLUMN(BX13))
)</f>
        <v>13</v>
      </c>
      <c r="BY12" s="62">
        <f t="array" ref="BY12">SUMPRODUCT(
    INDEX('Master Answer Key'!$B$4:$AU$394,0,ROW(BY12)), 
    INDEX('ALL-Students-Correct-Items'!$A$2:$CC$392,0,COLUMN(BY13))
)</f>
        <v>12</v>
      </c>
      <c r="BZ12" s="62">
        <f t="array" ref="BZ12">SUMPRODUCT(
    INDEX('Master Answer Key'!$B$4:$AU$394,0,ROW(BZ12)), 
    INDEX('ALL-Students-Correct-Items'!$A$2:$CC$392,0,COLUMN(BZ13))
)</f>
        <v>14</v>
      </c>
      <c r="CA12" s="62">
        <f t="array" ref="CA12">SUMPRODUCT(
    INDEX('Master Answer Key'!$B$4:$AU$394,0,ROW(CA12)), 
    INDEX('ALL-Students-Correct-Items'!$A$2:$CC$392,0,COLUMN(CA13))
)</f>
        <v>12</v>
      </c>
      <c r="CB12" s="62">
        <f t="array" ref="CB12">SUMPRODUCT(
    INDEX('Master Answer Key'!$B$4:$AU$394,0,ROW(CB12)), 
    INDEX('ALL-Students-Correct-Items'!$A$2:$CC$392,0,COLUMN(CB13))
)</f>
        <v>11</v>
      </c>
      <c r="CC12" s="62">
        <f t="array" ref="CC12">SUMPRODUCT(
    INDEX('Master Answer Key'!$B$4:$AU$394,0,ROW(CC12)), 
    INDEX('ALL-Students-Correct-Items'!$A$2:$CC$392,0,COLUMN(CC13))
)</f>
        <v>13</v>
      </c>
      <c r="CD12" s="45" t="s">
        <v>46</v>
      </c>
      <c r="CE12" s="45">
        <f>countif(B12:CC12,"&gt;=9")</f>
        <v>69</v>
      </c>
      <c r="CF12" s="45">
        <v>14.0</v>
      </c>
      <c r="CG12" s="45">
        <v>0.6</v>
      </c>
      <c r="CH12" s="45">
        <v>9.0</v>
      </c>
      <c r="CI12" s="4"/>
      <c r="CJ12" s="65" t="s">
        <v>40</v>
      </c>
      <c r="CK12" s="65" t="s">
        <v>573</v>
      </c>
      <c r="CL12" s="65" t="s">
        <v>574</v>
      </c>
    </row>
    <row r="13">
      <c r="A13" s="61" t="s">
        <v>47</v>
      </c>
      <c r="B13" s="62">
        <f t="array" ref="B13">SUMPRODUCT(
    INDEX('Master Answer Key'!$B$4:$AU$394,0,ROW(B13)), 
    INDEX('ALL-Students-Correct-Items'!$A$2:$CC$392,0,COLUMN(B14))
)</f>
        <v>68</v>
      </c>
      <c r="C13" s="62">
        <f t="array" ref="C13">SUMPRODUCT(
    INDEX('Master Answer Key'!$B$4:$AU$394,0,ROW(C13)), 
    INDEX('ALL-Students-Correct-Items'!$A$2:$CC$392,0,COLUMN(C14))
)</f>
        <v>66</v>
      </c>
      <c r="D13" s="62">
        <f t="array" ref="D13">SUMPRODUCT(
    INDEX('Master Answer Key'!$B$4:$AU$394,0,ROW(D13)), 
    INDEX('ALL-Students-Correct-Items'!$A$2:$CC$392,0,COLUMN(D14))
)</f>
        <v>65</v>
      </c>
      <c r="E13" s="62">
        <f t="array" ref="E13">SUMPRODUCT(
    INDEX('Master Answer Key'!$B$4:$AU$394,0,ROW(E13)), 
    INDEX('ALL-Students-Correct-Items'!$A$2:$CC$392,0,COLUMN(E14))
)</f>
        <v>69</v>
      </c>
      <c r="F13" s="62">
        <f t="array" ref="F13">SUMPRODUCT(
    INDEX('Master Answer Key'!$B$4:$AU$394,0,ROW(F13)), 
    INDEX('ALL-Students-Correct-Items'!$A$2:$CC$392,0,COLUMN(F14))
)</f>
        <v>70</v>
      </c>
      <c r="G13" s="62">
        <f t="array" ref="G13">SUMPRODUCT(
    INDEX('Master Answer Key'!$B$4:$AU$394,0,ROW(G13)), 
    INDEX('ALL-Students-Correct-Items'!$A$2:$CC$392,0,COLUMN(G14))
)</f>
        <v>0</v>
      </c>
      <c r="H13" s="62">
        <f t="array" ref="H13">SUMPRODUCT(
    INDEX('Master Answer Key'!$B$4:$AU$394,0,ROW(H13)), 
    INDEX('ALL-Students-Correct-Items'!$A$2:$CC$392,0,COLUMN(H14))
)</f>
        <v>65</v>
      </c>
      <c r="I13" s="62">
        <f t="array" ref="I13">SUMPRODUCT(
    INDEX('Master Answer Key'!$B$4:$AU$394,0,ROW(I13)), 
    INDEX('ALL-Students-Correct-Items'!$A$2:$CC$392,0,COLUMN(I14))
)</f>
        <v>41</v>
      </c>
      <c r="J13" s="62">
        <f t="array" ref="J13">SUMPRODUCT(
    INDEX('Master Answer Key'!$B$4:$AU$394,0,ROW(J13)), 
    INDEX('ALL-Students-Correct-Items'!$A$2:$CC$392,0,COLUMN(J14))
)</f>
        <v>68</v>
      </c>
      <c r="K13" s="62">
        <f t="array" ref="K13">SUMPRODUCT(
    INDEX('Master Answer Key'!$B$4:$AU$394,0,ROW(K13)), 
    INDEX('ALL-Students-Correct-Items'!$A$2:$CC$392,0,COLUMN(K14))
)</f>
        <v>59</v>
      </c>
      <c r="L13" s="62">
        <f t="array" ref="L13">SUMPRODUCT(
    INDEX('Master Answer Key'!$B$4:$AU$394,0,ROW(L13)), 
    INDEX('ALL-Students-Correct-Items'!$A$2:$CC$392,0,COLUMN(L14))
)</f>
        <v>67</v>
      </c>
      <c r="M13" s="62">
        <f t="array" ref="M13">SUMPRODUCT(
    INDEX('Master Answer Key'!$B$4:$AU$394,0,ROW(M13)), 
    INDEX('ALL-Students-Correct-Items'!$A$2:$CC$392,0,COLUMN(M14))
)</f>
        <v>74</v>
      </c>
      <c r="N13" s="62">
        <f t="array" ref="N13">SUMPRODUCT(
    INDEX('Master Answer Key'!$B$4:$AU$394,0,ROW(N13)), 
    INDEX('ALL-Students-Correct-Items'!$A$2:$CC$392,0,COLUMN(N14))
)</f>
        <v>47</v>
      </c>
      <c r="O13" s="62">
        <f t="array" ref="O13">SUMPRODUCT(
    INDEX('Master Answer Key'!$B$4:$AU$394,0,ROW(O13)), 
    INDEX('ALL-Students-Correct-Items'!$A$2:$CC$392,0,COLUMN(O14))
)</f>
        <v>66</v>
      </c>
      <c r="P13" s="62">
        <f t="array" ref="P13">SUMPRODUCT(
    INDEX('Master Answer Key'!$B$4:$AU$394,0,ROW(P13)), 
    INDEX('ALL-Students-Correct-Items'!$A$2:$CC$392,0,COLUMN(P14))
)</f>
        <v>71</v>
      </c>
      <c r="Q13" s="62">
        <f t="array" ref="Q13">SUMPRODUCT(
    INDEX('Master Answer Key'!$B$4:$AU$394,0,ROW(Q13)), 
    INDEX('ALL-Students-Correct-Items'!$A$2:$CC$392,0,COLUMN(Q14))
)</f>
        <v>64</v>
      </c>
      <c r="R13" s="62">
        <f t="array" ref="R13">SUMPRODUCT(
    INDEX('Master Answer Key'!$B$4:$AU$394,0,ROW(R13)), 
    INDEX('ALL-Students-Correct-Items'!$A$2:$CC$392,0,COLUMN(R14))
)</f>
        <v>46</v>
      </c>
      <c r="S13" s="62">
        <f t="array" ref="S13">SUMPRODUCT(
    INDEX('Master Answer Key'!$B$4:$AU$394,0,ROW(S13)), 
    INDEX('ALL-Students-Correct-Items'!$A$2:$CC$392,0,COLUMN(S14))
)</f>
        <v>38</v>
      </c>
      <c r="T13" s="62">
        <f t="array" ref="T13">SUMPRODUCT(
    INDEX('Master Answer Key'!$B$4:$AU$394,0,ROW(T13)), 
    INDEX('ALL-Students-Correct-Items'!$A$2:$CC$392,0,COLUMN(T14))
)</f>
        <v>67</v>
      </c>
      <c r="U13" s="62">
        <f t="array" ref="U13">SUMPRODUCT(
    INDEX('Master Answer Key'!$B$4:$AU$394,0,ROW(U13)), 
    INDEX('ALL-Students-Correct-Items'!$A$2:$CC$392,0,COLUMN(U14))
)</f>
        <v>63</v>
      </c>
      <c r="V13" s="62">
        <f t="array" ref="V13">SUMPRODUCT(
    INDEX('Master Answer Key'!$B$4:$AU$394,0,ROW(V13)), 
    INDEX('ALL-Students-Correct-Items'!$A$2:$CC$392,0,COLUMN(V14))
)</f>
        <v>65</v>
      </c>
      <c r="W13" s="62">
        <f t="array" ref="W13">SUMPRODUCT(
    INDEX('Master Answer Key'!$B$4:$AU$394,0,ROW(W13)), 
    INDEX('ALL-Students-Correct-Items'!$A$2:$CC$392,0,COLUMN(W14))
)</f>
        <v>8</v>
      </c>
      <c r="X13" s="62">
        <f t="array" ref="X13">SUMPRODUCT(
    INDEX('Master Answer Key'!$B$4:$AU$394,0,ROW(X13)), 
    INDEX('ALL-Students-Correct-Items'!$A$2:$CC$392,0,COLUMN(X14))
)</f>
        <v>56</v>
      </c>
      <c r="Y13" s="62">
        <f t="array" ref="Y13">SUMPRODUCT(
    INDEX('Master Answer Key'!$B$4:$AU$394,0,ROW(Y13)), 
    INDEX('ALL-Students-Correct-Items'!$A$2:$CC$392,0,COLUMN(Y14))
)</f>
        <v>2</v>
      </c>
      <c r="Z13" s="62">
        <f t="array" ref="Z13">SUMPRODUCT(
    INDEX('Master Answer Key'!$B$4:$AU$394,0,ROW(Z13)), 
    INDEX('ALL-Students-Correct-Items'!$A$2:$CC$392,0,COLUMN(Z14))
)</f>
        <v>31</v>
      </c>
      <c r="AA13" s="62">
        <f t="array" ref="AA13">SUMPRODUCT(
    INDEX('Master Answer Key'!$B$4:$AU$394,0,ROW(AA13)), 
    INDEX('ALL-Students-Correct-Items'!$A$2:$CC$392,0,COLUMN(AA14))
)</f>
        <v>74</v>
      </c>
      <c r="AB13" s="62">
        <f t="array" ref="AB13">SUMPRODUCT(
    INDEX('Master Answer Key'!$B$4:$AU$394,0,ROW(AB13)), 
    INDEX('ALL-Students-Correct-Items'!$A$2:$CC$392,0,COLUMN(AB14))
)</f>
        <v>67</v>
      </c>
      <c r="AC13" s="62">
        <f t="array" ref="AC13">SUMPRODUCT(
    INDEX('Master Answer Key'!$B$4:$AU$394,0,ROW(AC13)), 
    INDEX('ALL-Students-Correct-Items'!$A$2:$CC$392,0,COLUMN(AC14))
)</f>
        <v>47</v>
      </c>
      <c r="AD13" s="62">
        <f t="array" ref="AD13">SUMPRODUCT(
    INDEX('Master Answer Key'!$B$4:$AU$394,0,ROW(AD13)), 
    INDEX('ALL-Students-Correct-Items'!$A$2:$CC$392,0,COLUMN(AD14))
)</f>
        <v>70</v>
      </c>
      <c r="AE13" s="62">
        <f t="array" ref="AE13">SUMPRODUCT(
    INDEX('Master Answer Key'!$B$4:$AU$394,0,ROW(AE13)), 
    INDEX('ALL-Students-Correct-Items'!$A$2:$CC$392,0,COLUMN(AE14))
)</f>
        <v>59</v>
      </c>
      <c r="AF13" s="62">
        <f t="array" ref="AF13">SUMPRODUCT(
    INDEX('Master Answer Key'!$B$4:$AU$394,0,ROW(AF13)), 
    INDEX('ALL-Students-Correct-Items'!$A$2:$CC$392,0,COLUMN(AF14))
)</f>
        <v>35</v>
      </c>
      <c r="AG13" s="62">
        <f t="array" ref="AG13">SUMPRODUCT(
    INDEX('Master Answer Key'!$B$4:$AU$394,0,ROW(AG13)), 
    INDEX('ALL-Students-Correct-Items'!$A$2:$CC$392,0,COLUMN(AG14))
)</f>
        <v>63</v>
      </c>
      <c r="AH13" s="62">
        <f t="array" ref="AH13">SUMPRODUCT(
    INDEX('Master Answer Key'!$B$4:$AU$394,0,ROW(AH13)), 
    INDEX('ALL-Students-Correct-Items'!$A$2:$CC$392,0,COLUMN(AH14))
)</f>
        <v>78</v>
      </c>
      <c r="AI13" s="62">
        <f t="array" ref="AI13">SUMPRODUCT(
    INDEX('Master Answer Key'!$B$4:$AU$394,0,ROW(AI13)), 
    INDEX('ALL-Students-Correct-Items'!$A$2:$CC$392,0,COLUMN(AI14))
)</f>
        <v>76</v>
      </c>
      <c r="AJ13" s="62">
        <f t="array" ref="AJ13">SUMPRODUCT(
    INDEX('Master Answer Key'!$B$4:$AU$394,0,ROW(AJ13)), 
    INDEX('ALL-Students-Correct-Items'!$A$2:$CC$392,0,COLUMN(AJ14))
)</f>
        <v>69</v>
      </c>
      <c r="AK13" s="62">
        <f t="array" ref="AK13">SUMPRODUCT(
    INDEX('Master Answer Key'!$B$4:$AU$394,0,ROW(AK13)), 
    INDEX('ALL-Students-Correct-Items'!$A$2:$CC$392,0,COLUMN(AK14))
)</f>
        <v>62</v>
      </c>
      <c r="AL13" s="62">
        <f t="array" ref="AL13">SUMPRODUCT(
    INDEX('Master Answer Key'!$B$4:$AU$394,0,ROW(AL13)), 
    INDEX('ALL-Students-Correct-Items'!$A$2:$CC$392,0,COLUMN(AL14))
)</f>
        <v>53</v>
      </c>
      <c r="AM13" s="62">
        <f t="array" ref="AM13">SUMPRODUCT(
    INDEX('Master Answer Key'!$B$4:$AU$394,0,ROW(AM13)), 
    INDEX('ALL-Students-Correct-Items'!$A$2:$CC$392,0,COLUMN(AM14))
)</f>
        <v>54</v>
      </c>
      <c r="AN13" s="62">
        <f t="array" ref="AN13">SUMPRODUCT(
    INDEX('Master Answer Key'!$B$4:$AU$394,0,ROW(AN13)), 
    INDEX('ALL-Students-Correct-Items'!$A$2:$CC$392,0,COLUMN(AN14))
)</f>
        <v>5</v>
      </c>
      <c r="AO13" s="62">
        <f t="array" ref="AO13">SUMPRODUCT(
    INDEX('Master Answer Key'!$B$4:$AU$394,0,ROW(AO13)), 
    INDEX('ALL-Students-Correct-Items'!$A$2:$CC$392,0,COLUMN(AO14))
)</f>
        <v>72</v>
      </c>
      <c r="AP13" s="62">
        <f t="array" ref="AP13">SUMPRODUCT(
    INDEX('Master Answer Key'!$B$4:$AU$394,0,ROW(AP13)), 
    INDEX('ALL-Students-Correct-Items'!$A$2:$CC$392,0,COLUMN(AP14))
)</f>
        <v>76</v>
      </c>
      <c r="AQ13" s="62">
        <f t="array" ref="AQ13">SUMPRODUCT(
    INDEX('Master Answer Key'!$B$4:$AU$394,0,ROW(AQ13)), 
    INDEX('ALL-Students-Correct-Items'!$A$2:$CC$392,0,COLUMN(AQ14))
)</f>
        <v>76</v>
      </c>
      <c r="AR13" s="62">
        <f t="array" ref="AR13">SUMPRODUCT(
    INDEX('Master Answer Key'!$B$4:$AU$394,0,ROW(AR13)), 
    INDEX('ALL-Students-Correct-Items'!$A$2:$CC$392,0,COLUMN(AR14))
)</f>
        <v>73</v>
      </c>
      <c r="AS13" s="62">
        <f t="array" ref="AS13">SUMPRODUCT(
    INDEX('Master Answer Key'!$B$4:$AU$394,0,ROW(AS13)), 
    INDEX('ALL-Students-Correct-Items'!$A$2:$CC$392,0,COLUMN(AS14))
)</f>
        <v>5</v>
      </c>
      <c r="AT13" s="62">
        <f t="array" ref="AT13">SUMPRODUCT(
    INDEX('Master Answer Key'!$B$4:$AU$394,0,ROW(AT13)), 
    INDEX('ALL-Students-Correct-Items'!$A$2:$CC$392,0,COLUMN(AT14))
)</f>
        <v>72</v>
      </c>
      <c r="AU13" s="62">
        <f t="array" ref="AU13">SUMPRODUCT(
    INDEX('Master Answer Key'!$B$4:$AU$394,0,ROW(AU13)), 
    INDEX('ALL-Students-Correct-Items'!$A$2:$CC$392,0,COLUMN(AU14))
)</f>
        <v>73</v>
      </c>
      <c r="AV13" s="62">
        <f t="array" ref="AV13">SUMPRODUCT(
    INDEX('Master Answer Key'!$B$4:$AU$394,0,ROW(AV13)), 
    INDEX('ALL-Students-Correct-Items'!$A$2:$CC$392,0,COLUMN(AV14))
)</f>
        <v>28</v>
      </c>
      <c r="AW13" s="62">
        <f t="array" ref="AW13">SUMPRODUCT(
    INDEX('Master Answer Key'!$B$4:$AU$394,0,ROW(AW13)), 
    INDEX('ALL-Students-Correct-Items'!$A$2:$CC$392,0,COLUMN(AW14))
)</f>
        <v>74</v>
      </c>
      <c r="AX13" s="62">
        <f t="array" ref="AX13">SUMPRODUCT(
    INDEX('Master Answer Key'!$B$4:$AU$394,0,ROW(AX13)), 
    INDEX('ALL-Students-Correct-Items'!$A$2:$CC$392,0,COLUMN(AX14))
)</f>
        <v>75</v>
      </c>
      <c r="AY13" s="62">
        <f t="array" ref="AY13">SUMPRODUCT(
    INDEX('Master Answer Key'!$B$4:$AU$394,0,ROW(AY13)), 
    INDEX('ALL-Students-Correct-Items'!$A$2:$CC$392,0,COLUMN(AY14))
)</f>
        <v>60</v>
      </c>
      <c r="AZ13" s="62">
        <f t="array" ref="AZ13">SUMPRODUCT(
    INDEX('Master Answer Key'!$B$4:$AU$394,0,ROW(AZ13)), 
    INDEX('ALL-Students-Correct-Items'!$A$2:$CC$392,0,COLUMN(AZ14))
)</f>
        <v>66</v>
      </c>
      <c r="BA13" s="62">
        <f t="array" ref="BA13">SUMPRODUCT(
    INDEX('Master Answer Key'!$B$4:$AU$394,0,ROW(BA13)), 
    INDEX('ALL-Students-Correct-Items'!$A$2:$CC$392,0,COLUMN(BA14))
)</f>
        <v>68</v>
      </c>
      <c r="BB13" s="62">
        <f t="array" ref="BB13">SUMPRODUCT(
    INDEX('Master Answer Key'!$B$4:$AU$394,0,ROW(BB13)), 
    INDEX('ALL-Students-Correct-Items'!$A$2:$CC$392,0,COLUMN(BB14))
)</f>
        <v>62</v>
      </c>
      <c r="BC13" s="62">
        <f t="array" ref="BC13">SUMPRODUCT(
    INDEX('Master Answer Key'!$B$4:$AU$394,0,ROW(BC13)), 
    INDEX('ALL-Students-Correct-Items'!$A$2:$CC$392,0,COLUMN(BC14))
)</f>
        <v>71</v>
      </c>
      <c r="BD13" s="62">
        <f t="array" ref="BD13">SUMPRODUCT(
    INDEX('Master Answer Key'!$B$4:$AU$394,0,ROW(BD13)), 
    INDEX('ALL-Students-Correct-Items'!$A$2:$CC$392,0,COLUMN(BD14))
)</f>
        <v>70</v>
      </c>
      <c r="BE13" s="62">
        <f t="array" ref="BE13">SUMPRODUCT(
    INDEX('Master Answer Key'!$B$4:$AU$394,0,ROW(BE13)), 
    INDEX('ALL-Students-Correct-Items'!$A$2:$CC$392,0,COLUMN(BE14))
)</f>
        <v>76</v>
      </c>
      <c r="BF13" s="62">
        <f t="array" ref="BF13">SUMPRODUCT(
    INDEX('Master Answer Key'!$B$4:$AU$394,0,ROW(BF13)), 
    INDEX('ALL-Students-Correct-Items'!$A$2:$CC$392,0,COLUMN(BF14))
)</f>
        <v>68</v>
      </c>
      <c r="BG13" s="62">
        <f t="array" ref="BG13">SUMPRODUCT(
    INDEX('Master Answer Key'!$B$4:$AU$394,0,ROW(BG13)), 
    INDEX('ALL-Students-Correct-Items'!$A$2:$CC$392,0,COLUMN(BG14))
)</f>
        <v>72</v>
      </c>
      <c r="BH13" s="62">
        <f t="array" ref="BH13">SUMPRODUCT(
    INDEX('Master Answer Key'!$B$4:$AU$394,0,ROW(BH13)), 
    INDEX('ALL-Students-Correct-Items'!$A$2:$CC$392,0,COLUMN(BH14))
)</f>
        <v>73</v>
      </c>
      <c r="BI13" s="62">
        <f t="array" ref="BI13">SUMPRODUCT(
    INDEX('Master Answer Key'!$B$4:$AU$394,0,ROW(BI13)), 
    INDEX('ALL-Students-Correct-Items'!$A$2:$CC$392,0,COLUMN(BI14))
)</f>
        <v>78</v>
      </c>
      <c r="BJ13" s="62">
        <f t="array" ref="BJ13">SUMPRODUCT(
    INDEX('Master Answer Key'!$B$4:$AU$394,0,ROW(BJ13)), 
    INDEX('ALL-Students-Correct-Items'!$A$2:$CC$392,0,COLUMN(BJ14))
)</f>
        <v>78</v>
      </c>
      <c r="BK13" s="62">
        <f t="array" ref="BK13">SUMPRODUCT(
    INDEX('Master Answer Key'!$B$4:$AU$394,0,ROW(BK13)), 
    INDEX('ALL-Students-Correct-Items'!$A$2:$CC$392,0,COLUMN(BK14))
)</f>
        <v>68</v>
      </c>
      <c r="BL13" s="62">
        <f t="array" ref="BL13">SUMPRODUCT(
    INDEX('Master Answer Key'!$B$4:$AU$394,0,ROW(BL13)), 
    INDEX('ALL-Students-Correct-Items'!$A$2:$CC$392,0,COLUMN(BL14))
)</f>
        <v>75</v>
      </c>
      <c r="BM13" s="62">
        <f t="array" ref="BM13">SUMPRODUCT(
    INDEX('Master Answer Key'!$B$4:$AU$394,0,ROW(BM13)), 
    INDEX('ALL-Students-Correct-Items'!$A$2:$CC$392,0,COLUMN(BM14))
)</f>
        <v>77</v>
      </c>
      <c r="BN13" s="62">
        <f t="array" ref="BN13">SUMPRODUCT(
    INDEX('Master Answer Key'!$B$4:$AU$394,0,ROW(BN13)), 
    INDEX('ALL-Students-Correct-Items'!$A$2:$CC$392,0,COLUMN(BN14))
)</f>
        <v>79</v>
      </c>
      <c r="BO13" s="62">
        <f t="array" ref="BO13">SUMPRODUCT(
    INDEX('Master Answer Key'!$B$4:$AU$394,0,ROW(BO13)), 
    INDEX('ALL-Students-Correct-Items'!$A$2:$CC$392,0,COLUMN(BO14))
)</f>
        <v>71</v>
      </c>
      <c r="BP13" s="62">
        <f t="array" ref="BP13">SUMPRODUCT(
    INDEX('Master Answer Key'!$B$4:$AU$394,0,ROW(BP13)), 
    INDEX('ALL-Students-Correct-Items'!$A$2:$CC$392,0,COLUMN(BP14))
)</f>
        <v>74</v>
      </c>
      <c r="BQ13" s="62">
        <f t="array" ref="BQ13">SUMPRODUCT(
    INDEX('Master Answer Key'!$B$4:$AU$394,0,ROW(BQ13)), 
    INDEX('ALL-Students-Correct-Items'!$A$2:$CC$392,0,COLUMN(BQ14))
)</f>
        <v>74</v>
      </c>
      <c r="BR13" s="62">
        <f t="array" ref="BR13">SUMPRODUCT(
    INDEX('Master Answer Key'!$B$4:$AU$394,0,ROW(BR13)), 
    INDEX('ALL-Students-Correct-Items'!$A$2:$CC$392,0,COLUMN(BR14))
)</f>
        <v>75</v>
      </c>
      <c r="BS13" s="62">
        <f t="array" ref="BS13">SUMPRODUCT(
    INDEX('Master Answer Key'!$B$4:$AU$394,0,ROW(BS13)), 
    INDEX('ALL-Students-Correct-Items'!$A$2:$CC$392,0,COLUMN(BS14))
)</f>
        <v>77</v>
      </c>
      <c r="BT13" s="62">
        <f t="array" ref="BT13">SUMPRODUCT(
    INDEX('Master Answer Key'!$B$4:$AU$394,0,ROW(BT13)), 
    INDEX('ALL-Students-Correct-Items'!$A$2:$CC$392,0,COLUMN(BT14))
)</f>
        <v>69</v>
      </c>
      <c r="BU13" s="62">
        <f t="array" ref="BU13">SUMPRODUCT(
    INDEX('Master Answer Key'!$B$4:$AU$394,0,ROW(BU13)), 
    INDEX('ALL-Students-Correct-Items'!$A$2:$CC$392,0,COLUMN(BU14))
)</f>
        <v>71</v>
      </c>
      <c r="BV13" s="62">
        <f t="array" ref="BV13">SUMPRODUCT(
    INDEX('Master Answer Key'!$B$4:$AU$394,0,ROW(BV13)), 
    INDEX('ALL-Students-Correct-Items'!$A$2:$CC$392,0,COLUMN(BV14))
)</f>
        <v>68</v>
      </c>
      <c r="BW13" s="62">
        <f t="array" ref="BW13">SUMPRODUCT(
    INDEX('Master Answer Key'!$B$4:$AU$394,0,ROW(BW13)), 
    INDEX('ALL-Students-Correct-Items'!$A$2:$CC$392,0,COLUMN(BW14))
)</f>
        <v>75</v>
      </c>
      <c r="BX13" s="62">
        <f t="array" ref="BX13">SUMPRODUCT(
    INDEX('Master Answer Key'!$B$4:$AU$394,0,ROW(BX13)), 
    INDEX('ALL-Students-Correct-Items'!$A$2:$CC$392,0,COLUMN(BX14))
)</f>
        <v>73</v>
      </c>
      <c r="BY13" s="62">
        <f t="array" ref="BY13">SUMPRODUCT(
    INDEX('Master Answer Key'!$B$4:$AU$394,0,ROW(BY13)), 
    INDEX('ALL-Students-Correct-Items'!$A$2:$CC$392,0,COLUMN(BY14))
)</f>
        <v>77</v>
      </c>
      <c r="BZ13" s="62">
        <f t="array" ref="BZ13">SUMPRODUCT(
    INDEX('Master Answer Key'!$B$4:$AU$394,0,ROW(BZ13)), 
    INDEX('ALL-Students-Correct-Items'!$A$2:$CC$392,0,COLUMN(BZ14))
)</f>
        <v>76</v>
      </c>
      <c r="CA13" s="62">
        <f t="array" ref="CA13">SUMPRODUCT(
    INDEX('Master Answer Key'!$B$4:$AU$394,0,ROW(CA13)), 
    INDEX('ALL-Students-Correct-Items'!$A$2:$CC$392,0,COLUMN(CA14))
)</f>
        <v>73</v>
      </c>
      <c r="CB13" s="62">
        <f t="array" ref="CB13">SUMPRODUCT(
    INDEX('Master Answer Key'!$B$4:$AU$394,0,ROW(CB13)), 
    INDEX('ALL-Students-Correct-Items'!$A$2:$CC$392,0,COLUMN(CB14))
)</f>
        <v>72</v>
      </c>
      <c r="CC13" s="62">
        <f t="array" ref="CC13">SUMPRODUCT(
    INDEX('Master Answer Key'!$B$4:$AU$394,0,ROW(CC13)), 
    INDEX('ALL-Students-Correct-Items'!$A$2:$CC$392,0,COLUMN(CC14))
)</f>
        <v>66</v>
      </c>
      <c r="CD13" s="45" t="s">
        <v>47</v>
      </c>
      <c r="CE13" s="45">
        <f>countif(B13:CC13,"&gt;=50")</f>
        <v>67</v>
      </c>
      <c r="CF13" s="45">
        <v>83.0</v>
      </c>
      <c r="CG13" s="45">
        <v>0.6</v>
      </c>
      <c r="CH13" s="45">
        <v>50.0</v>
      </c>
      <c r="CI13" s="4"/>
      <c r="CJ13" s="65" t="s">
        <v>573</v>
      </c>
      <c r="CK13" s="68">
        <f>COUNTIFS(B6:CC6,CK16,B4:CC4,CK17)</f>
        <v>69</v>
      </c>
      <c r="CL13" s="68">
        <f>COUNTIFS(B6:CC6,CK16,B4:CC4,CL17)</f>
        <v>6</v>
      </c>
    </row>
    <row r="14">
      <c r="A14" s="61" t="s">
        <v>48</v>
      </c>
      <c r="B14" s="62">
        <f t="array" ref="B14">SUMPRODUCT(
    INDEX('Master Answer Key'!$B$4:$AU$394,0,ROW(B14)), 
    INDEX('ALL-Students-Correct-Items'!$A$2:$CC$392,0,COLUMN(B15))
)</f>
        <v>12</v>
      </c>
      <c r="C14" s="62">
        <f t="array" ref="C14">SUMPRODUCT(
    INDEX('Master Answer Key'!$B$4:$AU$394,0,ROW(C14)), 
    INDEX('ALL-Students-Correct-Items'!$A$2:$CC$392,0,COLUMN(C15))
)</f>
        <v>10</v>
      </c>
      <c r="D14" s="62">
        <f t="array" ref="D14">SUMPRODUCT(
    INDEX('Master Answer Key'!$B$4:$AU$394,0,ROW(D14)), 
    INDEX('ALL-Students-Correct-Items'!$A$2:$CC$392,0,COLUMN(D15))
)</f>
        <v>10</v>
      </c>
      <c r="E14" s="62">
        <f t="array" ref="E14">SUMPRODUCT(
    INDEX('Master Answer Key'!$B$4:$AU$394,0,ROW(E14)), 
    INDEX('ALL-Students-Correct-Items'!$A$2:$CC$392,0,COLUMN(E15))
)</f>
        <v>12</v>
      </c>
      <c r="F14" s="62">
        <f t="array" ref="F14">SUMPRODUCT(
    INDEX('Master Answer Key'!$B$4:$AU$394,0,ROW(F14)), 
    INDEX('ALL-Students-Correct-Items'!$A$2:$CC$392,0,COLUMN(F15))
)</f>
        <v>12</v>
      </c>
      <c r="G14" s="62">
        <f t="array" ref="G14">SUMPRODUCT(
    INDEX('Master Answer Key'!$B$4:$AU$394,0,ROW(G14)), 
    INDEX('ALL-Students-Correct-Items'!$A$2:$CC$392,0,COLUMN(G15))
)</f>
        <v>0</v>
      </c>
      <c r="H14" s="62">
        <f t="array" ref="H14">SUMPRODUCT(
    INDEX('Master Answer Key'!$B$4:$AU$394,0,ROW(H14)), 
    INDEX('ALL-Students-Correct-Items'!$A$2:$CC$392,0,COLUMN(H15))
)</f>
        <v>10</v>
      </c>
      <c r="I14" s="62">
        <f t="array" ref="I14">SUMPRODUCT(
    INDEX('Master Answer Key'!$B$4:$AU$394,0,ROW(I14)), 
    INDEX('ALL-Students-Correct-Items'!$A$2:$CC$392,0,COLUMN(I15))
)</f>
        <v>9</v>
      </c>
      <c r="J14" s="62">
        <f t="array" ref="J14">SUMPRODUCT(
    INDEX('Master Answer Key'!$B$4:$AU$394,0,ROW(J14)), 
    INDEX('ALL-Students-Correct-Items'!$A$2:$CC$392,0,COLUMN(J15))
)</f>
        <v>11</v>
      </c>
      <c r="K14" s="62">
        <f t="array" ref="K14">SUMPRODUCT(
    INDEX('Master Answer Key'!$B$4:$AU$394,0,ROW(K14)), 
    INDEX('ALL-Students-Correct-Items'!$A$2:$CC$392,0,COLUMN(K15))
)</f>
        <v>11</v>
      </c>
      <c r="L14" s="62">
        <f t="array" ref="L14">SUMPRODUCT(
    INDEX('Master Answer Key'!$B$4:$AU$394,0,ROW(L14)), 
    INDEX('ALL-Students-Correct-Items'!$A$2:$CC$392,0,COLUMN(L15))
)</f>
        <v>10</v>
      </c>
      <c r="M14" s="62">
        <f t="array" ref="M14">SUMPRODUCT(
    INDEX('Master Answer Key'!$B$4:$AU$394,0,ROW(M14)), 
    INDEX('ALL-Students-Correct-Items'!$A$2:$CC$392,0,COLUMN(M15))
)</f>
        <v>11</v>
      </c>
      <c r="N14" s="62">
        <f t="array" ref="N14">SUMPRODUCT(
    INDEX('Master Answer Key'!$B$4:$AU$394,0,ROW(N14)), 
    INDEX('ALL-Students-Correct-Items'!$A$2:$CC$392,0,COLUMN(N15))
)</f>
        <v>8</v>
      </c>
      <c r="O14" s="62">
        <f t="array" ref="O14">SUMPRODUCT(
    INDEX('Master Answer Key'!$B$4:$AU$394,0,ROW(O14)), 
    INDEX('ALL-Students-Correct-Items'!$A$2:$CC$392,0,COLUMN(O15))
)</f>
        <v>12</v>
      </c>
      <c r="P14" s="62">
        <f t="array" ref="P14">SUMPRODUCT(
    INDEX('Master Answer Key'!$B$4:$AU$394,0,ROW(P14)), 
    INDEX('ALL-Students-Correct-Items'!$A$2:$CC$392,0,COLUMN(P15))
)</f>
        <v>11</v>
      </c>
      <c r="Q14" s="62">
        <f t="array" ref="Q14">SUMPRODUCT(
    INDEX('Master Answer Key'!$B$4:$AU$394,0,ROW(Q14)), 
    INDEX('ALL-Students-Correct-Items'!$A$2:$CC$392,0,COLUMN(Q15))
)</f>
        <v>10</v>
      </c>
      <c r="R14" s="62">
        <f t="array" ref="R14">SUMPRODUCT(
    INDEX('Master Answer Key'!$B$4:$AU$394,0,ROW(R14)), 
    INDEX('ALL-Students-Correct-Items'!$A$2:$CC$392,0,COLUMN(R15))
)</f>
        <v>9</v>
      </c>
      <c r="S14" s="62">
        <f t="array" ref="S14">SUMPRODUCT(
    INDEX('Master Answer Key'!$B$4:$AU$394,0,ROW(S14)), 
    INDEX('ALL-Students-Correct-Items'!$A$2:$CC$392,0,COLUMN(S15))
)</f>
        <v>7</v>
      </c>
      <c r="T14" s="62">
        <f t="array" ref="T14">SUMPRODUCT(
    INDEX('Master Answer Key'!$B$4:$AU$394,0,ROW(T14)), 
    INDEX('ALL-Students-Correct-Items'!$A$2:$CC$392,0,COLUMN(T15))
)</f>
        <v>10</v>
      </c>
      <c r="U14" s="62">
        <f t="array" ref="U14">SUMPRODUCT(
    INDEX('Master Answer Key'!$B$4:$AU$394,0,ROW(U14)), 
    INDEX('ALL-Students-Correct-Items'!$A$2:$CC$392,0,COLUMN(U15))
)</f>
        <v>12</v>
      </c>
      <c r="V14" s="62">
        <f t="array" ref="V14">SUMPRODUCT(
    INDEX('Master Answer Key'!$B$4:$AU$394,0,ROW(V14)), 
    INDEX('ALL-Students-Correct-Items'!$A$2:$CC$392,0,COLUMN(V15))
)</f>
        <v>11</v>
      </c>
      <c r="W14" s="62">
        <f t="array" ref="W14">SUMPRODUCT(
    INDEX('Master Answer Key'!$B$4:$AU$394,0,ROW(W14)), 
    INDEX('ALL-Students-Correct-Items'!$A$2:$CC$392,0,COLUMN(W15))
)</f>
        <v>3</v>
      </c>
      <c r="X14" s="62">
        <f t="array" ref="X14">SUMPRODUCT(
    INDEX('Master Answer Key'!$B$4:$AU$394,0,ROW(X14)), 
    INDEX('ALL-Students-Correct-Items'!$A$2:$CC$392,0,COLUMN(X15))
)</f>
        <v>11</v>
      </c>
      <c r="Y14" s="62">
        <f t="array" ref="Y14">SUMPRODUCT(
    INDEX('Master Answer Key'!$B$4:$AU$394,0,ROW(Y14)), 
    INDEX('ALL-Students-Correct-Items'!$A$2:$CC$392,0,COLUMN(Y15))
)</f>
        <v>0</v>
      </c>
      <c r="Z14" s="62">
        <f t="array" ref="Z14">SUMPRODUCT(
    INDEX('Master Answer Key'!$B$4:$AU$394,0,ROW(Z14)), 
    INDEX('ALL-Students-Correct-Items'!$A$2:$CC$392,0,COLUMN(Z15))
)</f>
        <v>11</v>
      </c>
      <c r="AA14" s="62">
        <f t="array" ref="AA14">SUMPRODUCT(
    INDEX('Master Answer Key'!$B$4:$AU$394,0,ROW(AA14)), 
    INDEX('ALL-Students-Correct-Items'!$A$2:$CC$392,0,COLUMN(AA15))
)</f>
        <v>12</v>
      </c>
      <c r="AB14" s="62">
        <f t="array" ref="AB14">SUMPRODUCT(
    INDEX('Master Answer Key'!$B$4:$AU$394,0,ROW(AB14)), 
    INDEX('ALL-Students-Correct-Items'!$A$2:$CC$392,0,COLUMN(AB15))
)</f>
        <v>12</v>
      </c>
      <c r="AC14" s="62">
        <f t="array" ref="AC14">SUMPRODUCT(
    INDEX('Master Answer Key'!$B$4:$AU$394,0,ROW(AC14)), 
    INDEX('ALL-Students-Correct-Items'!$A$2:$CC$392,0,COLUMN(AC15))
)</f>
        <v>11</v>
      </c>
      <c r="AD14" s="62">
        <f t="array" ref="AD14">SUMPRODUCT(
    INDEX('Master Answer Key'!$B$4:$AU$394,0,ROW(AD14)), 
    INDEX('ALL-Students-Correct-Items'!$A$2:$CC$392,0,COLUMN(AD15))
)</f>
        <v>12</v>
      </c>
      <c r="AE14" s="62">
        <f t="array" ref="AE14">SUMPRODUCT(
    INDEX('Master Answer Key'!$B$4:$AU$394,0,ROW(AE14)), 
    INDEX('ALL-Students-Correct-Items'!$A$2:$CC$392,0,COLUMN(AE15))
)</f>
        <v>11</v>
      </c>
      <c r="AF14" s="62">
        <f t="array" ref="AF14">SUMPRODUCT(
    INDEX('Master Answer Key'!$B$4:$AU$394,0,ROW(AF14)), 
    INDEX('ALL-Students-Correct-Items'!$A$2:$CC$392,0,COLUMN(AF15))
)</f>
        <v>4</v>
      </c>
      <c r="AG14" s="62">
        <f t="array" ref="AG14">SUMPRODUCT(
    INDEX('Master Answer Key'!$B$4:$AU$394,0,ROW(AG14)), 
    INDEX('ALL-Students-Correct-Items'!$A$2:$CC$392,0,COLUMN(AG15))
)</f>
        <v>8</v>
      </c>
      <c r="AH14" s="62">
        <f t="array" ref="AH14">SUMPRODUCT(
    INDEX('Master Answer Key'!$B$4:$AU$394,0,ROW(AH14)), 
    INDEX('ALL-Students-Correct-Items'!$A$2:$CC$392,0,COLUMN(AH15))
)</f>
        <v>11</v>
      </c>
      <c r="AI14" s="62">
        <f t="array" ref="AI14">SUMPRODUCT(
    INDEX('Master Answer Key'!$B$4:$AU$394,0,ROW(AI14)), 
    INDEX('ALL-Students-Correct-Items'!$A$2:$CC$392,0,COLUMN(AI15))
)</f>
        <v>12</v>
      </c>
      <c r="AJ14" s="62">
        <f t="array" ref="AJ14">SUMPRODUCT(
    INDEX('Master Answer Key'!$B$4:$AU$394,0,ROW(AJ14)), 
    INDEX('ALL-Students-Correct-Items'!$A$2:$CC$392,0,COLUMN(AJ15))
)</f>
        <v>12</v>
      </c>
      <c r="AK14" s="62">
        <f t="array" ref="AK14">SUMPRODUCT(
    INDEX('Master Answer Key'!$B$4:$AU$394,0,ROW(AK14)), 
    INDEX('ALL-Students-Correct-Items'!$A$2:$CC$392,0,COLUMN(AK15))
)</f>
        <v>10</v>
      </c>
      <c r="AL14" s="62">
        <f t="array" ref="AL14">SUMPRODUCT(
    INDEX('Master Answer Key'!$B$4:$AU$394,0,ROW(AL14)), 
    INDEX('ALL-Students-Correct-Items'!$A$2:$CC$392,0,COLUMN(AL15))
)</f>
        <v>11</v>
      </c>
      <c r="AM14" s="62">
        <f t="array" ref="AM14">SUMPRODUCT(
    INDEX('Master Answer Key'!$B$4:$AU$394,0,ROW(AM14)), 
    INDEX('ALL-Students-Correct-Items'!$A$2:$CC$392,0,COLUMN(AM15))
)</f>
        <v>9</v>
      </c>
      <c r="AN14" s="62">
        <f t="array" ref="AN14">SUMPRODUCT(
    INDEX('Master Answer Key'!$B$4:$AU$394,0,ROW(AN14)), 
    INDEX('ALL-Students-Correct-Items'!$A$2:$CC$392,0,COLUMN(AN15))
)</f>
        <v>2</v>
      </c>
      <c r="AO14" s="62">
        <f t="array" ref="AO14">SUMPRODUCT(
    INDEX('Master Answer Key'!$B$4:$AU$394,0,ROW(AO14)), 
    INDEX('ALL-Students-Correct-Items'!$A$2:$CC$392,0,COLUMN(AO15))
)</f>
        <v>11</v>
      </c>
      <c r="AP14" s="62">
        <f t="array" ref="AP14">SUMPRODUCT(
    INDEX('Master Answer Key'!$B$4:$AU$394,0,ROW(AP14)), 
    INDEX('ALL-Students-Correct-Items'!$A$2:$CC$392,0,COLUMN(AP15))
)</f>
        <v>12</v>
      </c>
      <c r="AQ14" s="62">
        <f t="array" ref="AQ14">SUMPRODUCT(
    INDEX('Master Answer Key'!$B$4:$AU$394,0,ROW(AQ14)), 
    INDEX('ALL-Students-Correct-Items'!$A$2:$CC$392,0,COLUMN(AQ15))
)</f>
        <v>12</v>
      </c>
      <c r="AR14" s="62">
        <f t="array" ref="AR14">SUMPRODUCT(
    INDEX('Master Answer Key'!$B$4:$AU$394,0,ROW(AR14)), 
    INDEX('ALL-Students-Correct-Items'!$A$2:$CC$392,0,COLUMN(AR15))
)</f>
        <v>11</v>
      </c>
      <c r="AS14" s="62">
        <f t="array" ref="AS14">SUMPRODUCT(
    INDEX('Master Answer Key'!$B$4:$AU$394,0,ROW(AS14)), 
    INDEX('ALL-Students-Correct-Items'!$A$2:$CC$392,0,COLUMN(AS15))
)</f>
        <v>1</v>
      </c>
      <c r="AT14" s="62">
        <f t="array" ref="AT14">SUMPRODUCT(
    INDEX('Master Answer Key'!$B$4:$AU$394,0,ROW(AT14)), 
    INDEX('ALL-Students-Correct-Items'!$A$2:$CC$392,0,COLUMN(AT15))
)</f>
        <v>10</v>
      </c>
      <c r="AU14" s="62">
        <f t="array" ref="AU14">SUMPRODUCT(
    INDEX('Master Answer Key'!$B$4:$AU$394,0,ROW(AU14)), 
    INDEX('ALL-Students-Correct-Items'!$A$2:$CC$392,0,COLUMN(AU15))
)</f>
        <v>11</v>
      </c>
      <c r="AV14" s="62">
        <f t="array" ref="AV14">SUMPRODUCT(
    INDEX('Master Answer Key'!$B$4:$AU$394,0,ROW(AV14)), 
    INDEX('ALL-Students-Correct-Items'!$A$2:$CC$392,0,COLUMN(AV15))
)</f>
        <v>10</v>
      </c>
      <c r="AW14" s="62">
        <f t="array" ref="AW14">SUMPRODUCT(
    INDEX('Master Answer Key'!$B$4:$AU$394,0,ROW(AW14)), 
    INDEX('ALL-Students-Correct-Items'!$A$2:$CC$392,0,COLUMN(AW15))
)</f>
        <v>10</v>
      </c>
      <c r="AX14" s="62">
        <f t="array" ref="AX14">SUMPRODUCT(
    INDEX('Master Answer Key'!$B$4:$AU$394,0,ROW(AX14)), 
    INDEX('ALL-Students-Correct-Items'!$A$2:$CC$392,0,COLUMN(AX15))
)</f>
        <v>12</v>
      </c>
      <c r="AY14" s="62">
        <f t="array" ref="AY14">SUMPRODUCT(
    INDEX('Master Answer Key'!$B$4:$AU$394,0,ROW(AY14)), 
    INDEX('ALL-Students-Correct-Items'!$A$2:$CC$392,0,COLUMN(AY15))
)</f>
        <v>10</v>
      </c>
      <c r="AZ14" s="62">
        <f t="array" ref="AZ14">SUMPRODUCT(
    INDEX('Master Answer Key'!$B$4:$AU$394,0,ROW(AZ14)), 
    INDEX('ALL-Students-Correct-Items'!$A$2:$CC$392,0,COLUMN(AZ15))
)</f>
        <v>11</v>
      </c>
      <c r="BA14" s="62">
        <f t="array" ref="BA14">SUMPRODUCT(
    INDEX('Master Answer Key'!$B$4:$AU$394,0,ROW(BA14)), 
    INDEX('ALL-Students-Correct-Items'!$A$2:$CC$392,0,COLUMN(BA15))
)</f>
        <v>12</v>
      </c>
      <c r="BB14" s="62">
        <f t="array" ref="BB14">SUMPRODUCT(
    INDEX('Master Answer Key'!$B$4:$AU$394,0,ROW(BB14)), 
    INDEX('ALL-Students-Correct-Items'!$A$2:$CC$392,0,COLUMN(BB15))
)</f>
        <v>10</v>
      </c>
      <c r="BC14" s="62">
        <f t="array" ref="BC14">SUMPRODUCT(
    INDEX('Master Answer Key'!$B$4:$AU$394,0,ROW(BC14)), 
    INDEX('ALL-Students-Correct-Items'!$A$2:$CC$392,0,COLUMN(BC15))
)</f>
        <v>11</v>
      </c>
      <c r="BD14" s="62">
        <f t="array" ref="BD14">SUMPRODUCT(
    INDEX('Master Answer Key'!$B$4:$AU$394,0,ROW(BD14)), 
    INDEX('ALL-Students-Correct-Items'!$A$2:$CC$392,0,COLUMN(BD15))
)</f>
        <v>10</v>
      </c>
      <c r="BE14" s="62">
        <f t="array" ref="BE14">SUMPRODUCT(
    INDEX('Master Answer Key'!$B$4:$AU$394,0,ROW(BE14)), 
    INDEX('ALL-Students-Correct-Items'!$A$2:$CC$392,0,COLUMN(BE15))
)</f>
        <v>8</v>
      </c>
      <c r="BF14" s="62">
        <f t="array" ref="BF14">SUMPRODUCT(
    INDEX('Master Answer Key'!$B$4:$AU$394,0,ROW(BF14)), 
    INDEX('ALL-Students-Correct-Items'!$A$2:$CC$392,0,COLUMN(BF15))
)</f>
        <v>11</v>
      </c>
      <c r="BG14" s="62">
        <f t="array" ref="BG14">SUMPRODUCT(
    INDEX('Master Answer Key'!$B$4:$AU$394,0,ROW(BG14)), 
    INDEX('ALL-Students-Correct-Items'!$A$2:$CC$392,0,COLUMN(BG15))
)</f>
        <v>12</v>
      </c>
      <c r="BH14" s="62">
        <f t="array" ref="BH14">SUMPRODUCT(
    INDEX('Master Answer Key'!$B$4:$AU$394,0,ROW(BH14)), 
    INDEX('ALL-Students-Correct-Items'!$A$2:$CC$392,0,COLUMN(BH15))
)</f>
        <v>11</v>
      </c>
      <c r="BI14" s="62">
        <f t="array" ref="BI14">SUMPRODUCT(
    INDEX('Master Answer Key'!$B$4:$AU$394,0,ROW(BI14)), 
    INDEX('ALL-Students-Correct-Items'!$A$2:$CC$392,0,COLUMN(BI15))
)</f>
        <v>12</v>
      </c>
      <c r="BJ14" s="62">
        <f t="array" ref="BJ14">SUMPRODUCT(
    INDEX('Master Answer Key'!$B$4:$AU$394,0,ROW(BJ14)), 
    INDEX('ALL-Students-Correct-Items'!$A$2:$CC$392,0,COLUMN(BJ15))
)</f>
        <v>12</v>
      </c>
      <c r="BK14" s="62">
        <f t="array" ref="BK14">SUMPRODUCT(
    INDEX('Master Answer Key'!$B$4:$AU$394,0,ROW(BK14)), 
    INDEX('ALL-Students-Correct-Items'!$A$2:$CC$392,0,COLUMN(BK15))
)</f>
        <v>12</v>
      </c>
      <c r="BL14" s="62">
        <f t="array" ref="BL14">SUMPRODUCT(
    INDEX('Master Answer Key'!$B$4:$AU$394,0,ROW(BL14)), 
    INDEX('ALL-Students-Correct-Items'!$A$2:$CC$392,0,COLUMN(BL15))
)</f>
        <v>10</v>
      </c>
      <c r="BM14" s="62">
        <f t="array" ref="BM14">SUMPRODUCT(
    INDEX('Master Answer Key'!$B$4:$AU$394,0,ROW(BM14)), 
    INDEX('ALL-Students-Correct-Items'!$A$2:$CC$392,0,COLUMN(BM15))
)</f>
        <v>12</v>
      </c>
      <c r="BN14" s="62">
        <f t="array" ref="BN14">SUMPRODUCT(
    INDEX('Master Answer Key'!$B$4:$AU$394,0,ROW(BN14)), 
    INDEX('ALL-Students-Correct-Items'!$A$2:$CC$392,0,COLUMN(BN15))
)</f>
        <v>12</v>
      </c>
      <c r="BO14" s="62">
        <f t="array" ref="BO14">SUMPRODUCT(
    INDEX('Master Answer Key'!$B$4:$AU$394,0,ROW(BO14)), 
    INDEX('ALL-Students-Correct-Items'!$A$2:$CC$392,0,COLUMN(BO15))
)</f>
        <v>10</v>
      </c>
      <c r="BP14" s="62">
        <f t="array" ref="BP14">SUMPRODUCT(
    INDEX('Master Answer Key'!$B$4:$AU$394,0,ROW(BP14)), 
    INDEX('ALL-Students-Correct-Items'!$A$2:$CC$392,0,COLUMN(BP15))
)</f>
        <v>11</v>
      </c>
      <c r="BQ14" s="62">
        <f t="array" ref="BQ14">SUMPRODUCT(
    INDEX('Master Answer Key'!$B$4:$AU$394,0,ROW(BQ14)), 
    INDEX('ALL-Students-Correct-Items'!$A$2:$CC$392,0,COLUMN(BQ15))
)</f>
        <v>12</v>
      </c>
      <c r="BR14" s="62">
        <f t="array" ref="BR14">SUMPRODUCT(
    INDEX('Master Answer Key'!$B$4:$AU$394,0,ROW(BR14)), 
    INDEX('ALL-Students-Correct-Items'!$A$2:$CC$392,0,COLUMN(BR15))
)</f>
        <v>10</v>
      </c>
      <c r="BS14" s="62">
        <f t="array" ref="BS14">SUMPRODUCT(
    INDEX('Master Answer Key'!$B$4:$AU$394,0,ROW(BS14)), 
    INDEX('ALL-Students-Correct-Items'!$A$2:$CC$392,0,COLUMN(BS15))
)</f>
        <v>11</v>
      </c>
      <c r="BT14" s="62">
        <f t="array" ref="BT14">SUMPRODUCT(
    INDEX('Master Answer Key'!$B$4:$AU$394,0,ROW(BT14)), 
    INDEX('ALL-Students-Correct-Items'!$A$2:$CC$392,0,COLUMN(BT15))
)</f>
        <v>10</v>
      </c>
      <c r="BU14" s="62">
        <f t="array" ref="BU14">SUMPRODUCT(
    INDEX('Master Answer Key'!$B$4:$AU$394,0,ROW(BU14)), 
    INDEX('ALL-Students-Correct-Items'!$A$2:$CC$392,0,COLUMN(BU15))
)</f>
        <v>12</v>
      </c>
      <c r="BV14" s="62">
        <f t="array" ref="BV14">SUMPRODUCT(
    INDEX('Master Answer Key'!$B$4:$AU$394,0,ROW(BV14)), 
    INDEX('ALL-Students-Correct-Items'!$A$2:$CC$392,0,COLUMN(BV15))
)</f>
        <v>12</v>
      </c>
      <c r="BW14" s="62">
        <f t="array" ref="BW14">SUMPRODUCT(
    INDEX('Master Answer Key'!$B$4:$AU$394,0,ROW(BW14)), 
    INDEX('ALL-Students-Correct-Items'!$A$2:$CC$392,0,COLUMN(BW15))
)</f>
        <v>11</v>
      </c>
      <c r="BX14" s="62">
        <f t="array" ref="BX14">SUMPRODUCT(
    INDEX('Master Answer Key'!$B$4:$AU$394,0,ROW(BX14)), 
    INDEX('ALL-Students-Correct-Items'!$A$2:$CC$392,0,COLUMN(BX15))
)</f>
        <v>12</v>
      </c>
      <c r="BY14" s="62">
        <f t="array" ref="BY14">SUMPRODUCT(
    INDEX('Master Answer Key'!$B$4:$AU$394,0,ROW(BY14)), 
    INDEX('ALL-Students-Correct-Items'!$A$2:$CC$392,0,COLUMN(BY15))
)</f>
        <v>11</v>
      </c>
      <c r="BZ14" s="62">
        <f t="array" ref="BZ14">SUMPRODUCT(
    INDEX('Master Answer Key'!$B$4:$AU$394,0,ROW(BZ14)), 
    INDEX('ALL-Students-Correct-Items'!$A$2:$CC$392,0,COLUMN(BZ15))
)</f>
        <v>11</v>
      </c>
      <c r="CA14" s="62">
        <f t="array" ref="CA14">SUMPRODUCT(
    INDEX('Master Answer Key'!$B$4:$AU$394,0,ROW(CA14)), 
    INDEX('ALL-Students-Correct-Items'!$A$2:$CC$392,0,COLUMN(CA15))
)</f>
        <v>10</v>
      </c>
      <c r="CB14" s="62">
        <f t="array" ref="CB14">SUMPRODUCT(
    INDEX('Master Answer Key'!$B$4:$AU$394,0,ROW(CB14)), 
    INDEX('ALL-Students-Correct-Items'!$A$2:$CC$392,0,COLUMN(CB15))
)</f>
        <v>12</v>
      </c>
      <c r="CC14" s="62">
        <f t="array" ref="CC14">SUMPRODUCT(
    INDEX('Master Answer Key'!$B$4:$AU$394,0,ROW(CC14)), 
    INDEX('ALL-Students-Correct-Items'!$A$2:$CC$392,0,COLUMN(CC15))
)</f>
        <v>10</v>
      </c>
      <c r="CD14" s="45" t="s">
        <v>48</v>
      </c>
      <c r="CE14" s="45">
        <f>countif(B14:CC14,"&gt;=8")</f>
        <v>73</v>
      </c>
      <c r="CF14" s="45">
        <v>12.0</v>
      </c>
      <c r="CG14" s="45">
        <v>0.6</v>
      </c>
      <c r="CH14" s="45">
        <v>8.0</v>
      </c>
      <c r="CI14" s="4"/>
      <c r="CJ14" s="65" t="s">
        <v>574</v>
      </c>
      <c r="CK14" s="68">
        <f>COUNTIFS(B6:CC6,CL16,B4:CC4,CK17)</f>
        <v>3</v>
      </c>
      <c r="CL14" s="68">
        <f>COUNTIFS(B6:CC6,CL16,B4:CC4,CL17)</f>
        <v>2</v>
      </c>
    </row>
    <row r="15">
      <c r="A15" s="61" t="s">
        <v>49</v>
      </c>
      <c r="B15" s="62">
        <f t="array" ref="B15">SUMPRODUCT(
    INDEX('Master Answer Key'!$B$4:$AU$394,0,ROW(B15)), 
    INDEX('ALL-Students-Correct-Items'!$A$2:$CC$392,0,COLUMN(B16))
)</f>
        <v>8</v>
      </c>
      <c r="C15" s="62">
        <f t="array" ref="C15">SUMPRODUCT(
    INDEX('Master Answer Key'!$B$4:$AU$394,0,ROW(C15)), 
    INDEX('ALL-Students-Correct-Items'!$A$2:$CC$392,0,COLUMN(C16))
)</f>
        <v>8</v>
      </c>
      <c r="D15" s="62">
        <f t="array" ref="D15">SUMPRODUCT(
    INDEX('Master Answer Key'!$B$4:$AU$394,0,ROW(D15)), 
    INDEX('ALL-Students-Correct-Items'!$A$2:$CC$392,0,COLUMN(D16))
)</f>
        <v>6</v>
      </c>
      <c r="E15" s="62">
        <f t="array" ref="E15">SUMPRODUCT(
    INDEX('Master Answer Key'!$B$4:$AU$394,0,ROW(E15)), 
    INDEX('ALL-Students-Correct-Items'!$A$2:$CC$392,0,COLUMN(E16))
)</f>
        <v>9</v>
      </c>
      <c r="F15" s="62">
        <f t="array" ref="F15">SUMPRODUCT(
    INDEX('Master Answer Key'!$B$4:$AU$394,0,ROW(F15)), 
    INDEX('ALL-Students-Correct-Items'!$A$2:$CC$392,0,COLUMN(F16))
)</f>
        <v>9</v>
      </c>
      <c r="G15" s="62">
        <f t="array" ref="G15">SUMPRODUCT(
    INDEX('Master Answer Key'!$B$4:$AU$394,0,ROW(G15)), 
    INDEX('ALL-Students-Correct-Items'!$A$2:$CC$392,0,COLUMN(G16))
)</f>
        <v>0</v>
      </c>
      <c r="H15" s="62">
        <f t="array" ref="H15">SUMPRODUCT(
    INDEX('Master Answer Key'!$B$4:$AU$394,0,ROW(H15)), 
    INDEX('ALL-Students-Correct-Items'!$A$2:$CC$392,0,COLUMN(H16))
)</f>
        <v>6</v>
      </c>
      <c r="I15" s="62">
        <f t="array" ref="I15">SUMPRODUCT(
    INDEX('Master Answer Key'!$B$4:$AU$394,0,ROW(I15)), 
    INDEX('ALL-Students-Correct-Items'!$A$2:$CC$392,0,COLUMN(I16))
)</f>
        <v>5</v>
      </c>
      <c r="J15" s="62">
        <f t="array" ref="J15">SUMPRODUCT(
    INDEX('Master Answer Key'!$B$4:$AU$394,0,ROW(J15)), 
    INDEX('ALL-Students-Correct-Items'!$A$2:$CC$392,0,COLUMN(J16))
)</f>
        <v>8</v>
      </c>
      <c r="K15" s="62">
        <f t="array" ref="K15">SUMPRODUCT(
    INDEX('Master Answer Key'!$B$4:$AU$394,0,ROW(K15)), 
    INDEX('ALL-Students-Correct-Items'!$A$2:$CC$392,0,COLUMN(K16))
)</f>
        <v>5</v>
      </c>
      <c r="L15" s="62">
        <f t="array" ref="L15">SUMPRODUCT(
    INDEX('Master Answer Key'!$B$4:$AU$394,0,ROW(L15)), 
    INDEX('ALL-Students-Correct-Items'!$A$2:$CC$392,0,COLUMN(L16))
)</f>
        <v>6</v>
      </c>
      <c r="M15" s="62">
        <f t="array" ref="M15">SUMPRODUCT(
    INDEX('Master Answer Key'!$B$4:$AU$394,0,ROW(M15)), 
    INDEX('ALL-Students-Correct-Items'!$A$2:$CC$392,0,COLUMN(M16))
)</f>
        <v>7</v>
      </c>
      <c r="N15" s="62">
        <f t="array" ref="N15">SUMPRODUCT(
    INDEX('Master Answer Key'!$B$4:$AU$394,0,ROW(N15)), 
    INDEX('ALL-Students-Correct-Items'!$A$2:$CC$392,0,COLUMN(N16))
)</f>
        <v>5</v>
      </c>
      <c r="O15" s="62">
        <f t="array" ref="O15">SUMPRODUCT(
    INDEX('Master Answer Key'!$B$4:$AU$394,0,ROW(O15)), 
    INDEX('ALL-Students-Correct-Items'!$A$2:$CC$392,0,COLUMN(O16))
)</f>
        <v>6</v>
      </c>
      <c r="P15" s="62">
        <f t="array" ref="P15">SUMPRODUCT(
    INDEX('Master Answer Key'!$B$4:$AU$394,0,ROW(P15)), 
    INDEX('ALL-Students-Correct-Items'!$A$2:$CC$392,0,COLUMN(P16))
)</f>
        <v>7</v>
      </c>
      <c r="Q15" s="62">
        <f t="array" ref="Q15">SUMPRODUCT(
    INDEX('Master Answer Key'!$B$4:$AU$394,0,ROW(Q15)), 
    INDEX('ALL-Students-Correct-Items'!$A$2:$CC$392,0,COLUMN(Q16))
)</f>
        <v>6</v>
      </c>
      <c r="R15" s="62">
        <f t="array" ref="R15">SUMPRODUCT(
    INDEX('Master Answer Key'!$B$4:$AU$394,0,ROW(R15)), 
    INDEX('ALL-Students-Correct-Items'!$A$2:$CC$392,0,COLUMN(R16))
)</f>
        <v>3</v>
      </c>
      <c r="S15" s="62">
        <f t="array" ref="S15">SUMPRODUCT(
    INDEX('Master Answer Key'!$B$4:$AU$394,0,ROW(S15)), 
    INDEX('ALL-Students-Correct-Items'!$A$2:$CC$392,0,COLUMN(S16))
)</f>
        <v>5</v>
      </c>
      <c r="T15" s="62">
        <f t="array" ref="T15">SUMPRODUCT(
    INDEX('Master Answer Key'!$B$4:$AU$394,0,ROW(T15)), 
    INDEX('ALL-Students-Correct-Items'!$A$2:$CC$392,0,COLUMN(T16))
)</f>
        <v>7</v>
      </c>
      <c r="U15" s="62">
        <f t="array" ref="U15">SUMPRODUCT(
    INDEX('Master Answer Key'!$B$4:$AU$394,0,ROW(U15)), 
    INDEX('ALL-Students-Correct-Items'!$A$2:$CC$392,0,COLUMN(U16))
)</f>
        <v>7</v>
      </c>
      <c r="V15" s="62">
        <f t="array" ref="V15">SUMPRODUCT(
    INDEX('Master Answer Key'!$B$4:$AU$394,0,ROW(V15)), 
    INDEX('ALL-Students-Correct-Items'!$A$2:$CC$392,0,COLUMN(V16))
)</f>
        <v>6</v>
      </c>
      <c r="W15" s="62">
        <f t="array" ref="W15">SUMPRODUCT(
    INDEX('Master Answer Key'!$B$4:$AU$394,0,ROW(W15)), 
    INDEX('ALL-Students-Correct-Items'!$A$2:$CC$392,0,COLUMN(W16))
)</f>
        <v>1</v>
      </c>
      <c r="X15" s="62">
        <f t="array" ref="X15">SUMPRODUCT(
    INDEX('Master Answer Key'!$B$4:$AU$394,0,ROW(X15)), 
    INDEX('ALL-Students-Correct-Items'!$A$2:$CC$392,0,COLUMN(X16))
)</f>
        <v>7</v>
      </c>
      <c r="Y15" s="62">
        <f t="array" ref="Y15">SUMPRODUCT(
    INDEX('Master Answer Key'!$B$4:$AU$394,0,ROW(Y15)), 
    INDEX('ALL-Students-Correct-Items'!$A$2:$CC$392,0,COLUMN(Y16))
)</f>
        <v>0</v>
      </c>
      <c r="Z15" s="62">
        <f t="array" ref="Z15">SUMPRODUCT(
    INDEX('Master Answer Key'!$B$4:$AU$394,0,ROW(Z15)), 
    INDEX('ALL-Students-Correct-Items'!$A$2:$CC$392,0,COLUMN(Z16))
)</f>
        <v>1</v>
      </c>
      <c r="AA15" s="62">
        <f t="array" ref="AA15">SUMPRODUCT(
    INDEX('Master Answer Key'!$B$4:$AU$394,0,ROW(AA15)), 
    INDEX('ALL-Students-Correct-Items'!$A$2:$CC$392,0,COLUMN(AA16))
)</f>
        <v>9</v>
      </c>
      <c r="AB15" s="62">
        <f t="array" ref="AB15">SUMPRODUCT(
    INDEX('Master Answer Key'!$B$4:$AU$394,0,ROW(AB15)), 
    INDEX('ALL-Students-Correct-Items'!$A$2:$CC$392,0,COLUMN(AB16))
)</f>
        <v>8</v>
      </c>
      <c r="AC15" s="62">
        <f t="array" ref="AC15">SUMPRODUCT(
    INDEX('Master Answer Key'!$B$4:$AU$394,0,ROW(AC15)), 
    INDEX('ALL-Students-Correct-Items'!$A$2:$CC$392,0,COLUMN(AC16))
)</f>
        <v>4</v>
      </c>
      <c r="AD15" s="62">
        <f t="array" ref="AD15">SUMPRODUCT(
    INDEX('Master Answer Key'!$B$4:$AU$394,0,ROW(AD15)), 
    INDEX('ALL-Students-Correct-Items'!$A$2:$CC$392,0,COLUMN(AD16))
)</f>
        <v>9</v>
      </c>
      <c r="AE15" s="62">
        <f t="array" ref="AE15">SUMPRODUCT(
    INDEX('Master Answer Key'!$B$4:$AU$394,0,ROW(AE15)), 
    INDEX('ALL-Students-Correct-Items'!$A$2:$CC$392,0,COLUMN(AE16))
)</f>
        <v>6</v>
      </c>
      <c r="AF15" s="62">
        <f t="array" ref="AF15">SUMPRODUCT(
    INDEX('Master Answer Key'!$B$4:$AU$394,0,ROW(AF15)), 
    INDEX('ALL-Students-Correct-Items'!$A$2:$CC$392,0,COLUMN(AF16))
)</f>
        <v>4</v>
      </c>
      <c r="AG15" s="62">
        <f t="array" ref="AG15">SUMPRODUCT(
    INDEX('Master Answer Key'!$B$4:$AU$394,0,ROW(AG15)), 
    INDEX('ALL-Students-Correct-Items'!$A$2:$CC$392,0,COLUMN(AG16))
)</f>
        <v>7</v>
      </c>
      <c r="AH15" s="62">
        <f t="array" ref="AH15">SUMPRODUCT(
    INDEX('Master Answer Key'!$B$4:$AU$394,0,ROW(AH15)), 
    INDEX('ALL-Students-Correct-Items'!$A$2:$CC$392,0,COLUMN(AH16))
)</f>
        <v>9</v>
      </c>
      <c r="AI15" s="62">
        <f t="array" ref="AI15">SUMPRODUCT(
    INDEX('Master Answer Key'!$B$4:$AU$394,0,ROW(AI15)), 
    INDEX('ALL-Students-Correct-Items'!$A$2:$CC$392,0,COLUMN(AI16))
)</f>
        <v>8</v>
      </c>
      <c r="AJ15" s="62">
        <f t="array" ref="AJ15">SUMPRODUCT(
    INDEX('Master Answer Key'!$B$4:$AU$394,0,ROW(AJ15)), 
    INDEX('ALL-Students-Correct-Items'!$A$2:$CC$392,0,COLUMN(AJ16))
)</f>
        <v>8</v>
      </c>
      <c r="AK15" s="62">
        <f t="array" ref="AK15">SUMPRODUCT(
    INDEX('Master Answer Key'!$B$4:$AU$394,0,ROW(AK15)), 
    INDEX('ALL-Students-Correct-Items'!$A$2:$CC$392,0,COLUMN(AK16))
)</f>
        <v>7</v>
      </c>
      <c r="AL15" s="62">
        <f t="array" ref="AL15">SUMPRODUCT(
    INDEX('Master Answer Key'!$B$4:$AU$394,0,ROW(AL15)), 
    INDEX('ALL-Students-Correct-Items'!$A$2:$CC$392,0,COLUMN(AL16))
)</f>
        <v>6</v>
      </c>
      <c r="AM15" s="62">
        <f t="array" ref="AM15">SUMPRODUCT(
    INDEX('Master Answer Key'!$B$4:$AU$394,0,ROW(AM15)), 
    INDEX('ALL-Students-Correct-Items'!$A$2:$CC$392,0,COLUMN(AM16))
)</f>
        <v>7</v>
      </c>
      <c r="AN15" s="62">
        <f t="array" ref="AN15">SUMPRODUCT(
    INDEX('Master Answer Key'!$B$4:$AU$394,0,ROW(AN15)), 
    INDEX('ALL-Students-Correct-Items'!$A$2:$CC$392,0,COLUMN(AN16))
)</f>
        <v>1</v>
      </c>
      <c r="AO15" s="62">
        <f t="array" ref="AO15">SUMPRODUCT(
    INDEX('Master Answer Key'!$B$4:$AU$394,0,ROW(AO15)), 
    INDEX('ALL-Students-Correct-Items'!$A$2:$CC$392,0,COLUMN(AO16))
)</f>
        <v>6</v>
      </c>
      <c r="AP15" s="62">
        <f t="array" ref="AP15">SUMPRODUCT(
    INDEX('Master Answer Key'!$B$4:$AU$394,0,ROW(AP15)), 
    INDEX('ALL-Students-Correct-Items'!$A$2:$CC$392,0,COLUMN(AP16))
)</f>
        <v>10</v>
      </c>
      <c r="AQ15" s="62">
        <f t="array" ref="AQ15">SUMPRODUCT(
    INDEX('Master Answer Key'!$B$4:$AU$394,0,ROW(AQ15)), 
    INDEX('ALL-Students-Correct-Items'!$A$2:$CC$392,0,COLUMN(AQ16))
)</f>
        <v>6</v>
      </c>
      <c r="AR15" s="62">
        <f t="array" ref="AR15">SUMPRODUCT(
    INDEX('Master Answer Key'!$B$4:$AU$394,0,ROW(AR15)), 
    INDEX('ALL-Students-Correct-Items'!$A$2:$CC$392,0,COLUMN(AR16))
)</f>
        <v>7</v>
      </c>
      <c r="AS15" s="62">
        <f t="array" ref="AS15">SUMPRODUCT(
    INDEX('Master Answer Key'!$B$4:$AU$394,0,ROW(AS15)), 
    INDEX('ALL-Students-Correct-Items'!$A$2:$CC$392,0,COLUMN(AS16))
)</f>
        <v>1</v>
      </c>
      <c r="AT15" s="62">
        <f t="array" ref="AT15">SUMPRODUCT(
    INDEX('Master Answer Key'!$B$4:$AU$394,0,ROW(AT15)), 
    INDEX('ALL-Students-Correct-Items'!$A$2:$CC$392,0,COLUMN(AT16))
)</f>
        <v>7</v>
      </c>
      <c r="AU15" s="62">
        <f t="array" ref="AU15">SUMPRODUCT(
    INDEX('Master Answer Key'!$B$4:$AU$394,0,ROW(AU15)), 
    INDEX('ALL-Students-Correct-Items'!$A$2:$CC$392,0,COLUMN(AU16))
)</f>
        <v>8</v>
      </c>
      <c r="AV15" s="62">
        <f t="array" ref="AV15">SUMPRODUCT(
    INDEX('Master Answer Key'!$B$4:$AU$394,0,ROW(AV15)), 
    INDEX('ALL-Students-Correct-Items'!$A$2:$CC$392,0,COLUMN(AV16))
)</f>
        <v>2</v>
      </c>
      <c r="AW15" s="62">
        <f t="array" ref="AW15">SUMPRODUCT(
    INDEX('Master Answer Key'!$B$4:$AU$394,0,ROW(AW15)), 
    INDEX('ALL-Students-Correct-Items'!$A$2:$CC$392,0,COLUMN(AW16))
)</f>
        <v>9</v>
      </c>
      <c r="AX15" s="62">
        <f t="array" ref="AX15">SUMPRODUCT(
    INDEX('Master Answer Key'!$B$4:$AU$394,0,ROW(AX15)), 
    INDEX('ALL-Students-Correct-Items'!$A$2:$CC$392,0,COLUMN(AX16))
)</f>
        <v>10</v>
      </c>
      <c r="AY15" s="62">
        <f t="array" ref="AY15">SUMPRODUCT(
    INDEX('Master Answer Key'!$B$4:$AU$394,0,ROW(AY15)), 
    INDEX('ALL-Students-Correct-Items'!$A$2:$CC$392,0,COLUMN(AY16))
)</f>
        <v>7</v>
      </c>
      <c r="AZ15" s="62">
        <f t="array" ref="AZ15">SUMPRODUCT(
    INDEX('Master Answer Key'!$B$4:$AU$394,0,ROW(AZ15)), 
    INDEX('ALL-Students-Correct-Items'!$A$2:$CC$392,0,COLUMN(AZ16))
)</f>
        <v>9</v>
      </c>
      <c r="BA15" s="62">
        <f t="array" ref="BA15">SUMPRODUCT(
    INDEX('Master Answer Key'!$B$4:$AU$394,0,ROW(BA15)), 
    INDEX('ALL-Students-Correct-Items'!$A$2:$CC$392,0,COLUMN(BA16))
)</f>
        <v>6</v>
      </c>
      <c r="BB15" s="62">
        <f t="array" ref="BB15">SUMPRODUCT(
    INDEX('Master Answer Key'!$B$4:$AU$394,0,ROW(BB15)), 
    INDEX('ALL-Students-Correct-Items'!$A$2:$CC$392,0,COLUMN(BB16))
)</f>
        <v>8</v>
      </c>
      <c r="BC15" s="62">
        <f t="array" ref="BC15">SUMPRODUCT(
    INDEX('Master Answer Key'!$B$4:$AU$394,0,ROW(BC15)), 
    INDEX('ALL-Students-Correct-Items'!$A$2:$CC$392,0,COLUMN(BC16))
)</f>
        <v>9</v>
      </c>
      <c r="BD15" s="62">
        <f t="array" ref="BD15">SUMPRODUCT(
    INDEX('Master Answer Key'!$B$4:$AU$394,0,ROW(BD15)), 
    INDEX('ALL-Students-Correct-Items'!$A$2:$CC$392,0,COLUMN(BD16))
)</f>
        <v>8</v>
      </c>
      <c r="BE15" s="62">
        <f t="array" ref="BE15">SUMPRODUCT(
    INDEX('Master Answer Key'!$B$4:$AU$394,0,ROW(BE15)), 
    INDEX('ALL-Students-Correct-Items'!$A$2:$CC$392,0,COLUMN(BE16))
)</f>
        <v>9</v>
      </c>
      <c r="BF15" s="62">
        <f t="array" ref="BF15">SUMPRODUCT(
    INDEX('Master Answer Key'!$B$4:$AU$394,0,ROW(BF15)), 
    INDEX('ALL-Students-Correct-Items'!$A$2:$CC$392,0,COLUMN(BF16))
)</f>
        <v>6</v>
      </c>
      <c r="BG15" s="62">
        <f t="array" ref="BG15">SUMPRODUCT(
    INDEX('Master Answer Key'!$B$4:$AU$394,0,ROW(BG15)), 
    INDEX('ALL-Students-Correct-Items'!$A$2:$CC$392,0,COLUMN(BG16))
)</f>
        <v>9</v>
      </c>
      <c r="BH15" s="62">
        <f t="array" ref="BH15">SUMPRODUCT(
    INDEX('Master Answer Key'!$B$4:$AU$394,0,ROW(BH15)), 
    INDEX('ALL-Students-Correct-Items'!$A$2:$CC$392,0,COLUMN(BH16))
)</f>
        <v>9</v>
      </c>
      <c r="BI15" s="62">
        <f t="array" ref="BI15">SUMPRODUCT(
    INDEX('Master Answer Key'!$B$4:$AU$394,0,ROW(BI15)), 
    INDEX('ALL-Students-Correct-Items'!$A$2:$CC$392,0,COLUMN(BI16))
)</f>
        <v>8</v>
      </c>
      <c r="BJ15" s="62">
        <f t="array" ref="BJ15">SUMPRODUCT(
    INDEX('Master Answer Key'!$B$4:$AU$394,0,ROW(BJ15)), 
    INDEX('ALL-Students-Correct-Items'!$A$2:$CC$392,0,COLUMN(BJ16))
)</f>
        <v>10</v>
      </c>
      <c r="BK15" s="62">
        <f t="array" ref="BK15">SUMPRODUCT(
    INDEX('Master Answer Key'!$B$4:$AU$394,0,ROW(BK15)), 
    INDEX('ALL-Students-Correct-Items'!$A$2:$CC$392,0,COLUMN(BK16))
)</f>
        <v>6</v>
      </c>
      <c r="BL15" s="62">
        <f t="array" ref="BL15">SUMPRODUCT(
    INDEX('Master Answer Key'!$B$4:$AU$394,0,ROW(BL15)), 
    INDEX('ALL-Students-Correct-Items'!$A$2:$CC$392,0,COLUMN(BL16))
)</f>
        <v>7</v>
      </c>
      <c r="BM15" s="62">
        <f t="array" ref="BM15">SUMPRODUCT(
    INDEX('Master Answer Key'!$B$4:$AU$394,0,ROW(BM15)), 
    INDEX('ALL-Students-Correct-Items'!$A$2:$CC$392,0,COLUMN(BM16))
)</f>
        <v>7</v>
      </c>
      <c r="BN15" s="62">
        <f t="array" ref="BN15">SUMPRODUCT(
    INDEX('Master Answer Key'!$B$4:$AU$394,0,ROW(BN15)), 
    INDEX('ALL-Students-Correct-Items'!$A$2:$CC$392,0,COLUMN(BN16))
)</f>
        <v>8</v>
      </c>
      <c r="BO15" s="62">
        <f t="array" ref="BO15">SUMPRODUCT(
    INDEX('Master Answer Key'!$B$4:$AU$394,0,ROW(BO15)), 
    INDEX('ALL-Students-Correct-Items'!$A$2:$CC$392,0,COLUMN(BO16))
)</f>
        <v>9</v>
      </c>
      <c r="BP15" s="62">
        <f t="array" ref="BP15">SUMPRODUCT(
    INDEX('Master Answer Key'!$B$4:$AU$394,0,ROW(BP15)), 
    INDEX('ALL-Students-Correct-Items'!$A$2:$CC$392,0,COLUMN(BP16))
)</f>
        <v>8</v>
      </c>
      <c r="BQ15" s="62">
        <f t="array" ref="BQ15">SUMPRODUCT(
    INDEX('Master Answer Key'!$B$4:$AU$394,0,ROW(BQ15)), 
    INDEX('ALL-Students-Correct-Items'!$A$2:$CC$392,0,COLUMN(BQ16))
)</f>
        <v>8</v>
      </c>
      <c r="BR15" s="62">
        <f t="array" ref="BR15">SUMPRODUCT(
    INDEX('Master Answer Key'!$B$4:$AU$394,0,ROW(BR15)), 
    INDEX('ALL-Students-Correct-Items'!$A$2:$CC$392,0,COLUMN(BR16))
)</f>
        <v>7</v>
      </c>
      <c r="BS15" s="62">
        <f t="array" ref="BS15">SUMPRODUCT(
    INDEX('Master Answer Key'!$B$4:$AU$394,0,ROW(BS15)), 
    INDEX('ALL-Students-Correct-Items'!$A$2:$CC$392,0,COLUMN(BS16))
)</f>
        <v>9</v>
      </c>
      <c r="BT15" s="62">
        <f t="array" ref="BT15">SUMPRODUCT(
    INDEX('Master Answer Key'!$B$4:$AU$394,0,ROW(BT15)), 
    INDEX('ALL-Students-Correct-Items'!$A$2:$CC$392,0,COLUMN(BT16))
)</f>
        <v>9</v>
      </c>
      <c r="BU15" s="62">
        <f t="array" ref="BU15">SUMPRODUCT(
    INDEX('Master Answer Key'!$B$4:$AU$394,0,ROW(BU15)), 
    INDEX('ALL-Students-Correct-Items'!$A$2:$CC$392,0,COLUMN(BU16))
)</f>
        <v>7</v>
      </c>
      <c r="BV15" s="62">
        <f t="array" ref="BV15">SUMPRODUCT(
    INDEX('Master Answer Key'!$B$4:$AU$394,0,ROW(BV15)), 
    INDEX('ALL-Students-Correct-Items'!$A$2:$CC$392,0,COLUMN(BV16))
)</f>
        <v>6</v>
      </c>
      <c r="BW15" s="62">
        <f t="array" ref="BW15">SUMPRODUCT(
    INDEX('Master Answer Key'!$B$4:$AU$394,0,ROW(BW15)), 
    INDEX('ALL-Students-Correct-Items'!$A$2:$CC$392,0,COLUMN(BW16))
)</f>
        <v>8</v>
      </c>
      <c r="BX15" s="62">
        <f t="array" ref="BX15">SUMPRODUCT(
    INDEX('Master Answer Key'!$B$4:$AU$394,0,ROW(BX15)), 
    INDEX('ALL-Students-Correct-Items'!$A$2:$CC$392,0,COLUMN(BX16))
)</f>
        <v>9</v>
      </c>
      <c r="BY15" s="62">
        <f t="array" ref="BY15">SUMPRODUCT(
    INDEX('Master Answer Key'!$B$4:$AU$394,0,ROW(BY15)), 
    INDEX('ALL-Students-Correct-Items'!$A$2:$CC$392,0,COLUMN(BY16))
)</f>
        <v>10</v>
      </c>
      <c r="BZ15" s="62">
        <f t="array" ref="BZ15">SUMPRODUCT(
    INDEX('Master Answer Key'!$B$4:$AU$394,0,ROW(BZ15)), 
    INDEX('ALL-Students-Correct-Items'!$A$2:$CC$392,0,COLUMN(BZ16))
)</f>
        <v>9</v>
      </c>
      <c r="CA15" s="62">
        <f t="array" ref="CA15">SUMPRODUCT(
    INDEX('Master Answer Key'!$B$4:$AU$394,0,ROW(CA15)), 
    INDEX('ALL-Students-Correct-Items'!$A$2:$CC$392,0,COLUMN(CA16))
)</f>
        <v>8</v>
      </c>
      <c r="CB15" s="62">
        <f t="array" ref="CB15">SUMPRODUCT(
    INDEX('Master Answer Key'!$B$4:$AU$394,0,ROW(CB15)), 
    INDEX('ALL-Students-Correct-Items'!$A$2:$CC$392,0,COLUMN(CB16))
)</f>
        <v>9</v>
      </c>
      <c r="CC15" s="62">
        <f t="array" ref="CC15">SUMPRODUCT(
    INDEX('Master Answer Key'!$B$4:$AU$394,0,ROW(CC15)), 
    INDEX('ALL-Students-Correct-Items'!$A$2:$CC$392,0,COLUMN(CC16))
)</f>
        <v>6</v>
      </c>
      <c r="CD15" s="45" t="s">
        <v>49</v>
      </c>
      <c r="CE15" s="45">
        <f>countif(B15:CC15,"&gt;=6")</f>
        <v>66</v>
      </c>
      <c r="CF15" s="45">
        <v>10.0</v>
      </c>
      <c r="CG15" s="45">
        <v>0.6</v>
      </c>
      <c r="CH15" s="45">
        <v>6.0</v>
      </c>
      <c r="CI15" s="4"/>
    </row>
    <row r="16">
      <c r="A16" s="61" t="s">
        <v>50</v>
      </c>
      <c r="B16" s="62">
        <f t="array" ref="B16">SUMPRODUCT(
    INDEX('Master Answer Key'!$B$4:$AU$394,0,ROW(B16)), 
    INDEX('ALL-Students-Correct-Items'!$A$2:$CC$392,0,COLUMN(B17))
)</f>
        <v>5</v>
      </c>
      <c r="C16" s="62">
        <f t="array" ref="C16">SUMPRODUCT(
    INDEX('Master Answer Key'!$B$4:$AU$394,0,ROW(C16)), 
    INDEX('ALL-Students-Correct-Items'!$A$2:$CC$392,0,COLUMN(C17))
)</f>
        <v>5</v>
      </c>
      <c r="D16" s="62">
        <f t="array" ref="D16">SUMPRODUCT(
    INDEX('Master Answer Key'!$B$4:$AU$394,0,ROW(D16)), 
    INDEX('ALL-Students-Correct-Items'!$A$2:$CC$392,0,COLUMN(D17))
)</f>
        <v>4</v>
      </c>
      <c r="E16" s="62">
        <f t="array" ref="E16">SUMPRODUCT(
    INDEX('Master Answer Key'!$B$4:$AU$394,0,ROW(E16)), 
    INDEX('ALL-Students-Correct-Items'!$A$2:$CC$392,0,COLUMN(E17))
)</f>
        <v>4</v>
      </c>
      <c r="F16" s="62">
        <f t="array" ref="F16">SUMPRODUCT(
    INDEX('Master Answer Key'!$B$4:$AU$394,0,ROW(F16)), 
    INDEX('ALL-Students-Correct-Items'!$A$2:$CC$392,0,COLUMN(F17))
)</f>
        <v>5</v>
      </c>
      <c r="G16" s="62">
        <f t="array" ref="G16">SUMPRODUCT(
    INDEX('Master Answer Key'!$B$4:$AU$394,0,ROW(G16)), 
    INDEX('ALL-Students-Correct-Items'!$A$2:$CC$392,0,COLUMN(G17))
)</f>
        <v>1</v>
      </c>
      <c r="H16" s="62">
        <f t="array" ref="H16">SUMPRODUCT(
    INDEX('Master Answer Key'!$B$4:$AU$394,0,ROW(H16)), 
    INDEX('ALL-Students-Correct-Items'!$A$2:$CC$392,0,COLUMN(H17))
)</f>
        <v>4</v>
      </c>
      <c r="I16" s="62">
        <f t="array" ref="I16">SUMPRODUCT(
    INDEX('Master Answer Key'!$B$4:$AU$394,0,ROW(I16)), 
    INDEX('ALL-Students-Correct-Items'!$A$2:$CC$392,0,COLUMN(I17))
)</f>
        <v>4</v>
      </c>
      <c r="J16" s="62">
        <f t="array" ref="J16">SUMPRODUCT(
    INDEX('Master Answer Key'!$B$4:$AU$394,0,ROW(J16)), 
    INDEX('ALL-Students-Correct-Items'!$A$2:$CC$392,0,COLUMN(J17))
)</f>
        <v>4</v>
      </c>
      <c r="K16" s="62">
        <f t="array" ref="K16">SUMPRODUCT(
    INDEX('Master Answer Key'!$B$4:$AU$394,0,ROW(K16)), 
    INDEX('ALL-Students-Correct-Items'!$A$2:$CC$392,0,COLUMN(K17))
)</f>
        <v>3</v>
      </c>
      <c r="L16" s="62">
        <f t="array" ref="L16">SUMPRODUCT(
    INDEX('Master Answer Key'!$B$4:$AU$394,0,ROW(L16)), 
    INDEX('ALL-Students-Correct-Items'!$A$2:$CC$392,0,COLUMN(L17))
)</f>
        <v>3</v>
      </c>
      <c r="M16" s="62">
        <f t="array" ref="M16">SUMPRODUCT(
    INDEX('Master Answer Key'!$B$4:$AU$394,0,ROW(M16)), 
    INDEX('ALL-Students-Correct-Items'!$A$2:$CC$392,0,COLUMN(M17))
)</f>
        <v>2</v>
      </c>
      <c r="N16" s="62">
        <f t="array" ref="N16">SUMPRODUCT(
    INDEX('Master Answer Key'!$B$4:$AU$394,0,ROW(N16)), 
    INDEX('ALL-Students-Correct-Items'!$A$2:$CC$392,0,COLUMN(N17))
)</f>
        <v>3</v>
      </c>
      <c r="O16" s="62">
        <f t="array" ref="O16">SUMPRODUCT(
    INDEX('Master Answer Key'!$B$4:$AU$394,0,ROW(O16)), 
    INDEX('ALL-Students-Correct-Items'!$A$2:$CC$392,0,COLUMN(O17))
)</f>
        <v>4</v>
      </c>
      <c r="P16" s="62">
        <f t="array" ref="P16">SUMPRODUCT(
    INDEX('Master Answer Key'!$B$4:$AU$394,0,ROW(P16)), 
    INDEX('ALL-Students-Correct-Items'!$A$2:$CC$392,0,COLUMN(P17))
)</f>
        <v>5</v>
      </c>
      <c r="Q16" s="62">
        <f t="array" ref="Q16">SUMPRODUCT(
    INDEX('Master Answer Key'!$B$4:$AU$394,0,ROW(Q16)), 
    INDEX('ALL-Students-Correct-Items'!$A$2:$CC$392,0,COLUMN(Q17))
)</f>
        <v>4</v>
      </c>
      <c r="R16" s="62">
        <f t="array" ref="R16">SUMPRODUCT(
    INDEX('Master Answer Key'!$B$4:$AU$394,0,ROW(R16)), 
    INDEX('ALL-Students-Correct-Items'!$A$2:$CC$392,0,COLUMN(R17))
)</f>
        <v>3</v>
      </c>
      <c r="S16" s="62">
        <f t="array" ref="S16">SUMPRODUCT(
    INDEX('Master Answer Key'!$B$4:$AU$394,0,ROW(S16)), 
    INDEX('ALL-Students-Correct-Items'!$A$2:$CC$392,0,COLUMN(S17))
)</f>
        <v>4</v>
      </c>
      <c r="T16" s="62">
        <f t="array" ref="T16">SUMPRODUCT(
    INDEX('Master Answer Key'!$B$4:$AU$394,0,ROW(T16)), 
    INDEX('ALL-Students-Correct-Items'!$A$2:$CC$392,0,COLUMN(T17))
)</f>
        <v>4</v>
      </c>
      <c r="U16" s="62">
        <f t="array" ref="U16">SUMPRODUCT(
    INDEX('Master Answer Key'!$B$4:$AU$394,0,ROW(U16)), 
    INDEX('ALL-Students-Correct-Items'!$A$2:$CC$392,0,COLUMN(U17))
)</f>
        <v>5</v>
      </c>
      <c r="V16" s="62">
        <f t="array" ref="V16">SUMPRODUCT(
    INDEX('Master Answer Key'!$B$4:$AU$394,0,ROW(V16)), 
    INDEX('ALL-Students-Correct-Items'!$A$2:$CC$392,0,COLUMN(V17))
)</f>
        <v>5</v>
      </c>
      <c r="W16" s="62">
        <f t="array" ref="W16">SUMPRODUCT(
    INDEX('Master Answer Key'!$B$4:$AU$394,0,ROW(W16)), 
    INDEX('ALL-Students-Correct-Items'!$A$2:$CC$392,0,COLUMN(W17))
)</f>
        <v>1</v>
      </c>
      <c r="X16" s="62">
        <f t="array" ref="X16">SUMPRODUCT(
    INDEX('Master Answer Key'!$B$4:$AU$394,0,ROW(X16)), 
    INDEX('ALL-Students-Correct-Items'!$A$2:$CC$392,0,COLUMN(X17))
)</f>
        <v>4</v>
      </c>
      <c r="Y16" s="62">
        <f t="array" ref="Y16">SUMPRODUCT(
    INDEX('Master Answer Key'!$B$4:$AU$394,0,ROW(Y16)), 
    INDEX('ALL-Students-Correct-Items'!$A$2:$CC$392,0,COLUMN(Y17))
)</f>
        <v>2</v>
      </c>
      <c r="Z16" s="62">
        <f t="array" ref="Z16">SUMPRODUCT(
    INDEX('Master Answer Key'!$B$4:$AU$394,0,ROW(Z16)), 
    INDEX('ALL-Students-Correct-Items'!$A$2:$CC$392,0,COLUMN(Z17))
)</f>
        <v>3</v>
      </c>
      <c r="AA16" s="62">
        <f t="array" ref="AA16">SUMPRODUCT(
    INDEX('Master Answer Key'!$B$4:$AU$394,0,ROW(AA16)), 
    INDEX('ALL-Students-Correct-Items'!$A$2:$CC$392,0,COLUMN(AA17))
)</f>
        <v>4</v>
      </c>
      <c r="AB16" s="62">
        <f t="array" ref="AB16">SUMPRODUCT(
    INDEX('Master Answer Key'!$B$4:$AU$394,0,ROW(AB16)), 
    INDEX('ALL-Students-Correct-Items'!$A$2:$CC$392,0,COLUMN(AB17))
)</f>
        <v>3</v>
      </c>
      <c r="AC16" s="62">
        <f t="array" ref="AC16">SUMPRODUCT(
    INDEX('Master Answer Key'!$B$4:$AU$394,0,ROW(AC16)), 
    INDEX('ALL-Students-Correct-Items'!$A$2:$CC$392,0,COLUMN(AC17))
)</f>
        <v>1</v>
      </c>
      <c r="AD16" s="62">
        <f t="array" ref="AD16">SUMPRODUCT(
    INDEX('Master Answer Key'!$B$4:$AU$394,0,ROW(AD16)), 
    INDEX('ALL-Students-Correct-Items'!$A$2:$CC$392,0,COLUMN(AD17))
)</f>
        <v>5</v>
      </c>
      <c r="AE16" s="62">
        <f t="array" ref="AE16">SUMPRODUCT(
    INDEX('Master Answer Key'!$B$4:$AU$394,0,ROW(AE16)), 
    INDEX('ALL-Students-Correct-Items'!$A$2:$CC$392,0,COLUMN(AE17))
)</f>
        <v>4</v>
      </c>
      <c r="AF16" s="62">
        <f t="array" ref="AF16">SUMPRODUCT(
    INDEX('Master Answer Key'!$B$4:$AU$394,0,ROW(AF16)), 
    INDEX('ALL-Students-Correct-Items'!$A$2:$CC$392,0,COLUMN(AF17))
)</f>
        <v>2</v>
      </c>
      <c r="AG16" s="62">
        <f t="array" ref="AG16">SUMPRODUCT(
    INDEX('Master Answer Key'!$B$4:$AU$394,0,ROW(AG16)), 
    INDEX('ALL-Students-Correct-Items'!$A$2:$CC$392,0,COLUMN(AG17))
)</f>
        <v>5</v>
      </c>
      <c r="AH16" s="62">
        <f t="array" ref="AH16">SUMPRODUCT(
    INDEX('Master Answer Key'!$B$4:$AU$394,0,ROW(AH16)), 
    INDEX('ALL-Students-Correct-Items'!$A$2:$CC$392,0,COLUMN(AH17))
)</f>
        <v>3</v>
      </c>
      <c r="AI16" s="62">
        <f t="array" ref="AI16">SUMPRODUCT(
    INDEX('Master Answer Key'!$B$4:$AU$394,0,ROW(AI16)), 
    INDEX('ALL-Students-Correct-Items'!$A$2:$CC$392,0,COLUMN(AI17))
)</f>
        <v>4</v>
      </c>
      <c r="AJ16" s="62">
        <f t="array" ref="AJ16">SUMPRODUCT(
    INDEX('Master Answer Key'!$B$4:$AU$394,0,ROW(AJ16)), 
    INDEX('ALL-Students-Correct-Items'!$A$2:$CC$392,0,COLUMN(AJ17))
)</f>
        <v>4</v>
      </c>
      <c r="AK16" s="62">
        <f t="array" ref="AK16">SUMPRODUCT(
    INDEX('Master Answer Key'!$B$4:$AU$394,0,ROW(AK16)), 
    INDEX('ALL-Students-Correct-Items'!$A$2:$CC$392,0,COLUMN(AK17))
)</f>
        <v>3</v>
      </c>
      <c r="AL16" s="62">
        <f t="array" ref="AL16">SUMPRODUCT(
    INDEX('Master Answer Key'!$B$4:$AU$394,0,ROW(AL16)), 
    INDEX('ALL-Students-Correct-Items'!$A$2:$CC$392,0,COLUMN(AL17))
)</f>
        <v>4</v>
      </c>
      <c r="AM16" s="62">
        <f t="array" ref="AM16">SUMPRODUCT(
    INDEX('Master Answer Key'!$B$4:$AU$394,0,ROW(AM16)), 
    INDEX('ALL-Students-Correct-Items'!$A$2:$CC$392,0,COLUMN(AM17))
)</f>
        <v>3</v>
      </c>
      <c r="AN16" s="62">
        <f t="array" ref="AN16">SUMPRODUCT(
    INDEX('Master Answer Key'!$B$4:$AU$394,0,ROW(AN16)), 
    INDEX('ALL-Students-Correct-Items'!$A$2:$CC$392,0,COLUMN(AN17))
)</f>
        <v>1</v>
      </c>
      <c r="AO16" s="62">
        <f t="array" ref="AO16">SUMPRODUCT(
    INDEX('Master Answer Key'!$B$4:$AU$394,0,ROW(AO16)), 
    INDEX('ALL-Students-Correct-Items'!$A$2:$CC$392,0,COLUMN(AO17))
)</f>
        <v>4</v>
      </c>
      <c r="AP16" s="62">
        <f t="array" ref="AP16">SUMPRODUCT(
    INDEX('Master Answer Key'!$B$4:$AU$394,0,ROW(AP16)), 
    INDEX('ALL-Students-Correct-Items'!$A$2:$CC$392,0,COLUMN(AP17))
)</f>
        <v>4</v>
      </c>
      <c r="AQ16" s="62">
        <f t="array" ref="AQ16">SUMPRODUCT(
    INDEX('Master Answer Key'!$B$4:$AU$394,0,ROW(AQ16)), 
    INDEX('ALL-Students-Correct-Items'!$A$2:$CC$392,0,COLUMN(AQ17))
)</f>
        <v>4</v>
      </c>
      <c r="AR16" s="62">
        <f t="array" ref="AR16">SUMPRODUCT(
    INDEX('Master Answer Key'!$B$4:$AU$394,0,ROW(AR16)), 
    INDEX('ALL-Students-Correct-Items'!$A$2:$CC$392,0,COLUMN(AR17))
)</f>
        <v>4</v>
      </c>
      <c r="AS16" s="62">
        <f t="array" ref="AS16">SUMPRODUCT(
    INDEX('Master Answer Key'!$B$4:$AU$394,0,ROW(AS16)), 
    INDEX('ALL-Students-Correct-Items'!$A$2:$CC$392,0,COLUMN(AS17))
)</f>
        <v>2</v>
      </c>
      <c r="AT16" s="62">
        <f t="array" ref="AT16">SUMPRODUCT(
    INDEX('Master Answer Key'!$B$4:$AU$394,0,ROW(AT16)), 
    INDEX('ALL-Students-Correct-Items'!$A$2:$CC$392,0,COLUMN(AT17))
)</f>
        <v>3</v>
      </c>
      <c r="AU16" s="62">
        <f t="array" ref="AU16">SUMPRODUCT(
    INDEX('Master Answer Key'!$B$4:$AU$394,0,ROW(AU16)), 
    INDEX('ALL-Students-Correct-Items'!$A$2:$CC$392,0,COLUMN(AU17))
)</f>
        <v>4</v>
      </c>
      <c r="AV16" s="62">
        <f t="array" ref="AV16">SUMPRODUCT(
    INDEX('Master Answer Key'!$B$4:$AU$394,0,ROW(AV16)), 
    INDEX('ALL-Students-Correct-Items'!$A$2:$CC$392,0,COLUMN(AV17))
)</f>
        <v>2</v>
      </c>
      <c r="AW16" s="62">
        <f t="array" ref="AW16">SUMPRODUCT(
    INDEX('Master Answer Key'!$B$4:$AU$394,0,ROW(AW16)), 
    INDEX('ALL-Students-Correct-Items'!$A$2:$CC$392,0,COLUMN(AW17))
)</f>
        <v>4</v>
      </c>
      <c r="AX16" s="62">
        <f t="array" ref="AX16">SUMPRODUCT(
    INDEX('Master Answer Key'!$B$4:$AU$394,0,ROW(AX16)), 
    INDEX('ALL-Students-Correct-Items'!$A$2:$CC$392,0,COLUMN(AX17))
)</f>
        <v>3</v>
      </c>
      <c r="AY16" s="62">
        <f t="array" ref="AY16">SUMPRODUCT(
    INDEX('Master Answer Key'!$B$4:$AU$394,0,ROW(AY16)), 
    INDEX('ALL-Students-Correct-Items'!$A$2:$CC$392,0,COLUMN(AY17))
)</f>
        <v>4</v>
      </c>
      <c r="AZ16" s="62">
        <f t="array" ref="AZ16">SUMPRODUCT(
    INDEX('Master Answer Key'!$B$4:$AU$394,0,ROW(AZ16)), 
    INDEX('ALL-Students-Correct-Items'!$A$2:$CC$392,0,COLUMN(AZ17))
)</f>
        <v>4</v>
      </c>
      <c r="BA16" s="62">
        <f t="array" ref="BA16">SUMPRODUCT(
    INDEX('Master Answer Key'!$B$4:$AU$394,0,ROW(BA16)), 
    INDEX('ALL-Students-Correct-Items'!$A$2:$CC$392,0,COLUMN(BA17))
)</f>
        <v>3</v>
      </c>
      <c r="BB16" s="62">
        <f t="array" ref="BB16">SUMPRODUCT(
    INDEX('Master Answer Key'!$B$4:$AU$394,0,ROW(BB16)), 
    INDEX('ALL-Students-Correct-Items'!$A$2:$CC$392,0,COLUMN(BB17))
)</f>
        <v>4</v>
      </c>
      <c r="BC16" s="62">
        <f t="array" ref="BC16">SUMPRODUCT(
    INDEX('Master Answer Key'!$B$4:$AU$394,0,ROW(BC16)), 
    INDEX('ALL-Students-Correct-Items'!$A$2:$CC$392,0,COLUMN(BC17))
)</f>
        <v>1</v>
      </c>
      <c r="BD16" s="62">
        <f t="array" ref="BD16">SUMPRODUCT(
    INDEX('Master Answer Key'!$B$4:$AU$394,0,ROW(BD16)), 
    INDEX('ALL-Students-Correct-Items'!$A$2:$CC$392,0,COLUMN(BD17))
)</f>
        <v>3</v>
      </c>
      <c r="BE16" s="62">
        <f t="array" ref="BE16">SUMPRODUCT(
    INDEX('Master Answer Key'!$B$4:$AU$394,0,ROW(BE16)), 
    INDEX('ALL-Students-Correct-Items'!$A$2:$CC$392,0,COLUMN(BE17))
)</f>
        <v>4</v>
      </c>
      <c r="BF16" s="62">
        <f t="array" ref="BF16">SUMPRODUCT(
    INDEX('Master Answer Key'!$B$4:$AU$394,0,ROW(BF16)), 
    INDEX('ALL-Students-Correct-Items'!$A$2:$CC$392,0,COLUMN(BF17))
)</f>
        <v>4</v>
      </c>
      <c r="BG16" s="62">
        <f t="array" ref="BG16">SUMPRODUCT(
    INDEX('Master Answer Key'!$B$4:$AU$394,0,ROW(BG16)), 
    INDEX('ALL-Students-Correct-Items'!$A$2:$CC$392,0,COLUMN(BG17))
)</f>
        <v>5</v>
      </c>
      <c r="BH16" s="62">
        <f t="array" ref="BH16">SUMPRODUCT(
    INDEX('Master Answer Key'!$B$4:$AU$394,0,ROW(BH16)), 
    INDEX('ALL-Students-Correct-Items'!$A$2:$CC$392,0,COLUMN(BH17))
)</f>
        <v>3</v>
      </c>
      <c r="BI16" s="62">
        <f t="array" ref="BI16">SUMPRODUCT(
    INDEX('Master Answer Key'!$B$4:$AU$394,0,ROW(BI16)), 
    INDEX('ALL-Students-Correct-Items'!$A$2:$CC$392,0,COLUMN(BI17))
)</f>
        <v>4</v>
      </c>
      <c r="BJ16" s="62">
        <f t="array" ref="BJ16">SUMPRODUCT(
    INDEX('Master Answer Key'!$B$4:$AU$394,0,ROW(BJ16)), 
    INDEX('ALL-Students-Correct-Items'!$A$2:$CC$392,0,COLUMN(BJ17))
)</f>
        <v>3</v>
      </c>
      <c r="BK16" s="62">
        <f t="array" ref="BK16">SUMPRODUCT(
    INDEX('Master Answer Key'!$B$4:$AU$394,0,ROW(BK16)), 
    INDEX('ALL-Students-Correct-Items'!$A$2:$CC$392,0,COLUMN(BK17))
)</f>
        <v>4</v>
      </c>
      <c r="BL16" s="62">
        <f t="array" ref="BL16">SUMPRODUCT(
    INDEX('Master Answer Key'!$B$4:$AU$394,0,ROW(BL16)), 
    INDEX('ALL-Students-Correct-Items'!$A$2:$CC$392,0,COLUMN(BL17))
)</f>
        <v>4</v>
      </c>
      <c r="BM16" s="62">
        <f t="array" ref="BM16">SUMPRODUCT(
    INDEX('Master Answer Key'!$B$4:$AU$394,0,ROW(BM16)), 
    INDEX('ALL-Students-Correct-Items'!$A$2:$CC$392,0,COLUMN(BM17))
)</f>
        <v>5</v>
      </c>
      <c r="BN16" s="62">
        <f t="array" ref="BN16">SUMPRODUCT(
    INDEX('Master Answer Key'!$B$4:$AU$394,0,ROW(BN16)), 
    INDEX('ALL-Students-Correct-Items'!$A$2:$CC$392,0,COLUMN(BN17))
)</f>
        <v>5</v>
      </c>
      <c r="BO16" s="62">
        <f t="array" ref="BO16">SUMPRODUCT(
    INDEX('Master Answer Key'!$B$4:$AU$394,0,ROW(BO16)), 
    INDEX('ALL-Students-Correct-Items'!$A$2:$CC$392,0,COLUMN(BO17))
)</f>
        <v>5</v>
      </c>
      <c r="BP16" s="62">
        <f t="array" ref="BP16">SUMPRODUCT(
    INDEX('Master Answer Key'!$B$4:$AU$394,0,ROW(BP16)), 
    INDEX('ALL-Students-Correct-Items'!$A$2:$CC$392,0,COLUMN(BP17))
)</f>
        <v>5</v>
      </c>
      <c r="BQ16" s="62">
        <f t="array" ref="BQ16">SUMPRODUCT(
    INDEX('Master Answer Key'!$B$4:$AU$394,0,ROW(BQ16)), 
    INDEX('ALL-Students-Correct-Items'!$A$2:$CC$392,0,COLUMN(BQ17))
)</f>
        <v>3</v>
      </c>
      <c r="BR16" s="62">
        <f t="array" ref="BR16">SUMPRODUCT(
    INDEX('Master Answer Key'!$B$4:$AU$394,0,ROW(BR16)), 
    INDEX('ALL-Students-Correct-Items'!$A$2:$CC$392,0,COLUMN(BR17))
)</f>
        <v>5</v>
      </c>
      <c r="BS16" s="62">
        <f t="array" ref="BS16">SUMPRODUCT(
    INDEX('Master Answer Key'!$B$4:$AU$394,0,ROW(BS16)), 
    INDEX('ALL-Students-Correct-Items'!$A$2:$CC$392,0,COLUMN(BS17))
)</f>
        <v>5</v>
      </c>
      <c r="BT16" s="62">
        <f t="array" ref="BT16">SUMPRODUCT(
    INDEX('Master Answer Key'!$B$4:$AU$394,0,ROW(BT16)), 
    INDEX('ALL-Students-Correct-Items'!$A$2:$CC$392,0,COLUMN(BT17))
)</f>
        <v>5</v>
      </c>
      <c r="BU16" s="62">
        <f t="array" ref="BU16">SUMPRODUCT(
    INDEX('Master Answer Key'!$B$4:$AU$394,0,ROW(BU16)), 
    INDEX('ALL-Students-Correct-Items'!$A$2:$CC$392,0,COLUMN(BU17))
)</f>
        <v>5</v>
      </c>
      <c r="BV16" s="62">
        <f t="array" ref="BV16">SUMPRODUCT(
    INDEX('Master Answer Key'!$B$4:$AU$394,0,ROW(BV16)), 
    INDEX('ALL-Students-Correct-Items'!$A$2:$CC$392,0,COLUMN(BV17))
)</f>
        <v>4</v>
      </c>
      <c r="BW16" s="62">
        <f t="array" ref="BW16">SUMPRODUCT(
    INDEX('Master Answer Key'!$B$4:$AU$394,0,ROW(BW16)), 
    INDEX('ALL-Students-Correct-Items'!$A$2:$CC$392,0,COLUMN(BW17))
)</f>
        <v>4</v>
      </c>
      <c r="BX16" s="62">
        <f t="array" ref="BX16">SUMPRODUCT(
    INDEX('Master Answer Key'!$B$4:$AU$394,0,ROW(BX16)), 
    INDEX('ALL-Students-Correct-Items'!$A$2:$CC$392,0,COLUMN(BX17))
)</f>
        <v>5</v>
      </c>
      <c r="BY16" s="62">
        <f t="array" ref="BY16">SUMPRODUCT(
    INDEX('Master Answer Key'!$B$4:$AU$394,0,ROW(BY16)), 
    INDEX('ALL-Students-Correct-Items'!$A$2:$CC$392,0,COLUMN(BY17))
)</f>
        <v>4</v>
      </c>
      <c r="BZ16" s="62">
        <f t="array" ref="BZ16">SUMPRODUCT(
    INDEX('Master Answer Key'!$B$4:$AU$394,0,ROW(BZ16)), 
    INDEX('ALL-Students-Correct-Items'!$A$2:$CC$392,0,COLUMN(BZ17))
)</f>
        <v>4</v>
      </c>
      <c r="CA16" s="62">
        <f t="array" ref="CA16">SUMPRODUCT(
    INDEX('Master Answer Key'!$B$4:$AU$394,0,ROW(CA16)), 
    INDEX('ALL-Students-Correct-Items'!$A$2:$CC$392,0,COLUMN(CA17))
)</f>
        <v>5</v>
      </c>
      <c r="CB16" s="62">
        <f t="array" ref="CB16">SUMPRODUCT(
    INDEX('Master Answer Key'!$B$4:$AU$394,0,ROW(CB16)), 
    INDEX('ALL-Students-Correct-Items'!$A$2:$CC$392,0,COLUMN(CB17))
)</f>
        <v>4</v>
      </c>
      <c r="CC16" s="62">
        <f t="array" ref="CC16">SUMPRODUCT(
    INDEX('Master Answer Key'!$B$4:$AU$394,0,ROW(CC16)), 
    INDEX('ALL-Students-Correct-Items'!$A$2:$CC$392,0,COLUMN(CC17))
)</f>
        <v>5</v>
      </c>
      <c r="CD16" s="45" t="s">
        <v>50</v>
      </c>
      <c r="CE16" s="45">
        <f>countif(B16:CC16,"&gt;=3")</f>
        <v>70</v>
      </c>
      <c r="CF16" s="45">
        <v>5.0</v>
      </c>
      <c r="CG16" s="45">
        <v>0.6</v>
      </c>
      <c r="CH16" s="45">
        <v>3.0</v>
      </c>
      <c r="CI16" s="4"/>
      <c r="CK16" s="31" t="s">
        <v>575</v>
      </c>
      <c r="CL16" s="31" t="s">
        <v>576</v>
      </c>
    </row>
    <row r="17">
      <c r="A17" s="61" t="s">
        <v>51</v>
      </c>
      <c r="B17" s="62">
        <f t="array" ref="B17">SUMPRODUCT(
    INDEX('Master Answer Key'!$B$4:$AU$394,0,ROW(B17)), 
    INDEX('ALL-Students-Correct-Items'!$A$2:$CC$392,0,COLUMN(B18))
)</f>
        <v>9</v>
      </c>
      <c r="C17" s="62">
        <f t="array" ref="C17">SUMPRODUCT(
    INDEX('Master Answer Key'!$B$4:$AU$394,0,ROW(C17)), 
    INDEX('ALL-Students-Correct-Items'!$A$2:$CC$392,0,COLUMN(C18))
)</f>
        <v>6</v>
      </c>
      <c r="D17" s="62">
        <f t="array" ref="D17">SUMPRODUCT(
    INDEX('Master Answer Key'!$B$4:$AU$394,0,ROW(D17)), 
    INDEX('ALL-Students-Correct-Items'!$A$2:$CC$392,0,COLUMN(D18))
)</f>
        <v>6</v>
      </c>
      <c r="E17" s="62">
        <f t="array" ref="E17">SUMPRODUCT(
    INDEX('Master Answer Key'!$B$4:$AU$394,0,ROW(E17)), 
    INDEX('ALL-Students-Correct-Items'!$A$2:$CC$392,0,COLUMN(E18))
)</f>
        <v>12</v>
      </c>
      <c r="F17" s="62">
        <f t="array" ref="F17">SUMPRODUCT(
    INDEX('Master Answer Key'!$B$4:$AU$394,0,ROW(F17)), 
    INDEX('ALL-Students-Correct-Items'!$A$2:$CC$392,0,COLUMN(F18))
)</f>
        <v>12</v>
      </c>
      <c r="G17" s="62">
        <f t="array" ref="G17">SUMPRODUCT(
    INDEX('Master Answer Key'!$B$4:$AU$394,0,ROW(G17)), 
    INDEX('ALL-Students-Correct-Items'!$A$2:$CC$392,0,COLUMN(G18))
)</f>
        <v>0</v>
      </c>
      <c r="H17" s="62">
        <f t="array" ref="H17">SUMPRODUCT(
    INDEX('Master Answer Key'!$B$4:$AU$394,0,ROW(H17)), 
    INDEX('ALL-Students-Correct-Items'!$A$2:$CC$392,0,COLUMN(H18))
)</f>
        <v>7</v>
      </c>
      <c r="I17" s="62">
        <f t="array" ref="I17">SUMPRODUCT(
    INDEX('Master Answer Key'!$B$4:$AU$394,0,ROW(I17)), 
    INDEX('ALL-Students-Correct-Items'!$A$2:$CC$392,0,COLUMN(I18))
)</f>
        <v>5</v>
      </c>
      <c r="J17" s="62">
        <f t="array" ref="J17">SUMPRODUCT(
    INDEX('Master Answer Key'!$B$4:$AU$394,0,ROW(J17)), 
    INDEX('ALL-Students-Correct-Items'!$A$2:$CC$392,0,COLUMN(J18))
)</f>
        <v>11</v>
      </c>
      <c r="K17" s="62">
        <f t="array" ref="K17">SUMPRODUCT(
    INDEX('Master Answer Key'!$B$4:$AU$394,0,ROW(K17)), 
    INDEX('ALL-Students-Correct-Items'!$A$2:$CC$392,0,COLUMN(K18))
)</f>
        <v>7</v>
      </c>
      <c r="L17" s="62">
        <f t="array" ref="L17">SUMPRODUCT(
    INDEX('Master Answer Key'!$B$4:$AU$394,0,ROW(L17)), 
    INDEX('ALL-Students-Correct-Items'!$A$2:$CC$392,0,COLUMN(L18))
)</f>
        <v>11</v>
      </c>
      <c r="M17" s="62">
        <f t="array" ref="M17">SUMPRODUCT(
    INDEX('Master Answer Key'!$B$4:$AU$394,0,ROW(M17)), 
    INDEX('ALL-Students-Correct-Items'!$A$2:$CC$392,0,COLUMN(M18))
)</f>
        <v>10</v>
      </c>
      <c r="N17" s="62">
        <f t="array" ref="N17">SUMPRODUCT(
    INDEX('Master Answer Key'!$B$4:$AU$394,0,ROW(N17)), 
    INDEX('ALL-Students-Correct-Items'!$A$2:$CC$392,0,COLUMN(N18))
)</f>
        <v>7</v>
      </c>
      <c r="O17" s="62">
        <f t="array" ref="O17">SUMPRODUCT(
    INDEX('Master Answer Key'!$B$4:$AU$394,0,ROW(O17)), 
    INDEX('ALL-Students-Correct-Items'!$A$2:$CC$392,0,COLUMN(O18))
)</f>
        <v>10</v>
      </c>
      <c r="P17" s="62">
        <f t="array" ref="P17">SUMPRODUCT(
    INDEX('Master Answer Key'!$B$4:$AU$394,0,ROW(P17)), 
    INDEX('ALL-Students-Correct-Items'!$A$2:$CC$392,0,COLUMN(P18))
)</f>
        <v>7</v>
      </c>
      <c r="Q17" s="62">
        <f t="array" ref="Q17">SUMPRODUCT(
    INDEX('Master Answer Key'!$B$4:$AU$394,0,ROW(Q17)), 
    INDEX('ALL-Students-Correct-Items'!$A$2:$CC$392,0,COLUMN(Q18))
)</f>
        <v>7</v>
      </c>
      <c r="R17" s="62">
        <f t="array" ref="R17">SUMPRODUCT(
    INDEX('Master Answer Key'!$B$4:$AU$394,0,ROW(R17)), 
    INDEX('ALL-Students-Correct-Items'!$A$2:$CC$392,0,COLUMN(R18))
)</f>
        <v>4</v>
      </c>
      <c r="S17" s="62">
        <f t="array" ref="S17">SUMPRODUCT(
    INDEX('Master Answer Key'!$B$4:$AU$394,0,ROW(S17)), 
    INDEX('ALL-Students-Correct-Items'!$A$2:$CC$392,0,COLUMN(S18))
)</f>
        <v>3</v>
      </c>
      <c r="T17" s="62">
        <f t="array" ref="T17">SUMPRODUCT(
    INDEX('Master Answer Key'!$B$4:$AU$394,0,ROW(T17)), 
    INDEX('ALL-Students-Correct-Items'!$A$2:$CC$392,0,COLUMN(T18))
)</f>
        <v>7</v>
      </c>
      <c r="U17" s="62">
        <f t="array" ref="U17">SUMPRODUCT(
    INDEX('Master Answer Key'!$B$4:$AU$394,0,ROW(U17)), 
    INDEX('ALL-Students-Correct-Items'!$A$2:$CC$392,0,COLUMN(U18))
)</f>
        <v>11</v>
      </c>
      <c r="V17" s="62">
        <f t="array" ref="V17">SUMPRODUCT(
    INDEX('Master Answer Key'!$B$4:$AU$394,0,ROW(V17)), 
    INDEX('ALL-Students-Correct-Items'!$A$2:$CC$392,0,COLUMN(V18))
)</f>
        <v>13</v>
      </c>
      <c r="W17" s="62">
        <f t="array" ref="W17">SUMPRODUCT(
    INDEX('Master Answer Key'!$B$4:$AU$394,0,ROW(W17)), 
    INDEX('ALL-Students-Correct-Items'!$A$2:$CC$392,0,COLUMN(W18))
)</f>
        <v>0</v>
      </c>
      <c r="X17" s="62">
        <f t="array" ref="X17">SUMPRODUCT(
    INDEX('Master Answer Key'!$B$4:$AU$394,0,ROW(X17)), 
    INDEX('ALL-Students-Correct-Items'!$A$2:$CC$392,0,COLUMN(X18))
)</f>
        <v>6</v>
      </c>
      <c r="Y17" s="62">
        <f t="array" ref="Y17">SUMPRODUCT(
    INDEX('Master Answer Key'!$B$4:$AU$394,0,ROW(Y17)), 
    INDEX('ALL-Students-Correct-Items'!$A$2:$CC$392,0,COLUMN(Y18))
)</f>
        <v>0</v>
      </c>
      <c r="Z17" s="62">
        <f t="array" ref="Z17">SUMPRODUCT(
    INDEX('Master Answer Key'!$B$4:$AU$394,0,ROW(Z17)), 
    INDEX('ALL-Students-Correct-Items'!$A$2:$CC$392,0,COLUMN(Z18))
)</f>
        <v>2</v>
      </c>
      <c r="AA17" s="62">
        <f t="array" ref="AA17">SUMPRODUCT(
    INDEX('Master Answer Key'!$B$4:$AU$394,0,ROW(AA17)), 
    INDEX('ALL-Students-Correct-Items'!$A$2:$CC$392,0,COLUMN(AA18))
)</f>
        <v>11</v>
      </c>
      <c r="AB17" s="62">
        <f t="array" ref="AB17">SUMPRODUCT(
    INDEX('Master Answer Key'!$B$4:$AU$394,0,ROW(AB17)), 
    INDEX('ALL-Students-Correct-Items'!$A$2:$CC$392,0,COLUMN(AB18))
)</f>
        <v>9</v>
      </c>
      <c r="AC17" s="62">
        <f t="array" ref="AC17">SUMPRODUCT(
    INDEX('Master Answer Key'!$B$4:$AU$394,0,ROW(AC17)), 
    INDEX('ALL-Students-Correct-Items'!$A$2:$CC$392,0,COLUMN(AC18))
)</f>
        <v>8</v>
      </c>
      <c r="AD17" s="62">
        <f t="array" ref="AD17">SUMPRODUCT(
    INDEX('Master Answer Key'!$B$4:$AU$394,0,ROW(AD17)), 
    INDEX('ALL-Students-Correct-Items'!$A$2:$CC$392,0,COLUMN(AD18))
)</f>
        <v>10</v>
      </c>
      <c r="AE17" s="62">
        <f t="array" ref="AE17">SUMPRODUCT(
    INDEX('Master Answer Key'!$B$4:$AU$394,0,ROW(AE17)), 
    INDEX('ALL-Students-Correct-Items'!$A$2:$CC$392,0,COLUMN(AE18))
)</f>
        <v>4</v>
      </c>
      <c r="AF17" s="62">
        <f t="array" ref="AF17">SUMPRODUCT(
    INDEX('Master Answer Key'!$B$4:$AU$394,0,ROW(AF17)), 
    INDEX('ALL-Students-Correct-Items'!$A$2:$CC$392,0,COLUMN(AF18))
)</f>
        <v>6</v>
      </c>
      <c r="AG17" s="62">
        <f t="array" ref="AG17">SUMPRODUCT(
    INDEX('Master Answer Key'!$B$4:$AU$394,0,ROW(AG17)), 
    INDEX('ALL-Students-Correct-Items'!$A$2:$CC$392,0,COLUMN(AG18))
)</f>
        <v>9</v>
      </c>
      <c r="AH17" s="62">
        <f t="array" ref="AH17">SUMPRODUCT(
    INDEX('Master Answer Key'!$B$4:$AU$394,0,ROW(AH17)), 
    INDEX('ALL-Students-Correct-Items'!$A$2:$CC$392,0,COLUMN(AH18))
)</f>
        <v>11</v>
      </c>
      <c r="AI17" s="62">
        <f t="array" ref="AI17">SUMPRODUCT(
    INDEX('Master Answer Key'!$B$4:$AU$394,0,ROW(AI17)), 
    INDEX('ALL-Students-Correct-Items'!$A$2:$CC$392,0,COLUMN(AI18))
)</f>
        <v>13</v>
      </c>
      <c r="AJ17" s="62">
        <f t="array" ref="AJ17">SUMPRODUCT(
    INDEX('Master Answer Key'!$B$4:$AU$394,0,ROW(AJ17)), 
    INDEX('ALL-Students-Correct-Items'!$A$2:$CC$392,0,COLUMN(AJ18))
)</f>
        <v>8</v>
      </c>
      <c r="AK17" s="62">
        <f t="array" ref="AK17">SUMPRODUCT(
    INDEX('Master Answer Key'!$B$4:$AU$394,0,ROW(AK17)), 
    INDEX('ALL-Students-Correct-Items'!$A$2:$CC$392,0,COLUMN(AK18))
)</f>
        <v>9</v>
      </c>
      <c r="AL17" s="62">
        <f t="array" ref="AL17">SUMPRODUCT(
    INDEX('Master Answer Key'!$B$4:$AU$394,0,ROW(AL17)), 
    INDEX('ALL-Students-Correct-Items'!$A$2:$CC$392,0,COLUMN(AL18))
)</f>
        <v>4</v>
      </c>
      <c r="AM17" s="62">
        <f t="array" ref="AM17">SUMPRODUCT(
    INDEX('Master Answer Key'!$B$4:$AU$394,0,ROW(AM17)), 
    INDEX('ALL-Students-Correct-Items'!$A$2:$CC$392,0,COLUMN(AM18))
)</f>
        <v>7</v>
      </c>
      <c r="AN17" s="62">
        <f t="array" ref="AN17">SUMPRODUCT(
    INDEX('Master Answer Key'!$B$4:$AU$394,0,ROW(AN17)), 
    INDEX('ALL-Students-Correct-Items'!$A$2:$CC$392,0,COLUMN(AN18))
)</f>
        <v>0</v>
      </c>
      <c r="AO17" s="62">
        <f t="array" ref="AO17">SUMPRODUCT(
    INDEX('Master Answer Key'!$B$4:$AU$394,0,ROW(AO17)), 
    INDEX('ALL-Students-Correct-Items'!$A$2:$CC$392,0,COLUMN(AO18))
)</f>
        <v>10</v>
      </c>
      <c r="AP17" s="62">
        <f t="array" ref="AP17">SUMPRODUCT(
    INDEX('Master Answer Key'!$B$4:$AU$394,0,ROW(AP17)), 
    INDEX('ALL-Students-Correct-Items'!$A$2:$CC$392,0,COLUMN(AP18))
)</f>
        <v>12</v>
      </c>
      <c r="AQ17" s="62">
        <f t="array" ref="AQ17">SUMPRODUCT(
    INDEX('Master Answer Key'!$B$4:$AU$394,0,ROW(AQ17)), 
    INDEX('ALL-Students-Correct-Items'!$A$2:$CC$392,0,COLUMN(AQ18))
)</f>
        <v>9</v>
      </c>
      <c r="AR17" s="62">
        <f t="array" ref="AR17">SUMPRODUCT(
    INDEX('Master Answer Key'!$B$4:$AU$394,0,ROW(AR17)), 
    INDEX('ALL-Students-Correct-Items'!$A$2:$CC$392,0,COLUMN(AR18))
)</f>
        <v>12</v>
      </c>
      <c r="AS17" s="62">
        <f t="array" ref="AS17">SUMPRODUCT(
    INDEX('Master Answer Key'!$B$4:$AU$394,0,ROW(AS17)), 
    INDEX('ALL-Students-Correct-Items'!$A$2:$CC$392,0,COLUMN(AS18))
)</f>
        <v>0</v>
      </c>
      <c r="AT17" s="62">
        <f t="array" ref="AT17">SUMPRODUCT(
    INDEX('Master Answer Key'!$B$4:$AU$394,0,ROW(AT17)), 
    INDEX('ALL-Students-Correct-Items'!$A$2:$CC$392,0,COLUMN(AT18))
)</f>
        <v>12</v>
      </c>
      <c r="AU17" s="62">
        <f t="array" ref="AU17">SUMPRODUCT(
    INDEX('Master Answer Key'!$B$4:$AU$394,0,ROW(AU17)), 
    INDEX('ALL-Students-Correct-Items'!$A$2:$CC$392,0,COLUMN(AU18))
)</f>
        <v>13</v>
      </c>
      <c r="AV17" s="62">
        <f t="array" ref="AV17">SUMPRODUCT(
    INDEX('Master Answer Key'!$B$4:$AU$394,0,ROW(AV17)), 
    INDEX('ALL-Students-Correct-Items'!$A$2:$CC$392,0,COLUMN(AV18))
)</f>
        <v>0</v>
      </c>
      <c r="AW17" s="62">
        <f t="array" ref="AW17">SUMPRODUCT(
    INDEX('Master Answer Key'!$B$4:$AU$394,0,ROW(AW17)), 
    INDEX('ALL-Students-Correct-Items'!$A$2:$CC$392,0,COLUMN(AW18))
)</f>
        <v>12</v>
      </c>
      <c r="AX17" s="62">
        <f t="array" ref="AX17">SUMPRODUCT(
    INDEX('Master Answer Key'!$B$4:$AU$394,0,ROW(AX17)), 
    INDEX('ALL-Students-Correct-Items'!$A$2:$CC$392,0,COLUMN(AX18))
)</f>
        <v>11</v>
      </c>
      <c r="AY17" s="62">
        <f t="array" ref="AY17">SUMPRODUCT(
    INDEX('Master Answer Key'!$B$4:$AU$394,0,ROW(AY17)), 
    INDEX('ALL-Students-Correct-Items'!$A$2:$CC$392,0,COLUMN(AY18))
)</f>
        <v>10</v>
      </c>
      <c r="AZ17" s="62">
        <f t="array" ref="AZ17">SUMPRODUCT(
    INDEX('Master Answer Key'!$B$4:$AU$394,0,ROW(AZ17)), 
    INDEX('ALL-Students-Correct-Items'!$A$2:$CC$392,0,COLUMN(AZ18))
)</f>
        <v>10</v>
      </c>
      <c r="BA17" s="62">
        <f t="array" ref="BA17">SUMPRODUCT(
    INDEX('Master Answer Key'!$B$4:$AU$394,0,ROW(BA17)), 
    INDEX('ALL-Students-Correct-Items'!$A$2:$CC$392,0,COLUMN(BA18))
)</f>
        <v>12</v>
      </c>
      <c r="BB17" s="62">
        <f t="array" ref="BB17">SUMPRODUCT(
    INDEX('Master Answer Key'!$B$4:$AU$394,0,ROW(BB17)), 
    INDEX('ALL-Students-Correct-Items'!$A$2:$CC$392,0,COLUMN(BB18))
)</f>
        <v>10</v>
      </c>
      <c r="BC17" s="62">
        <f t="array" ref="BC17">SUMPRODUCT(
    INDEX('Master Answer Key'!$B$4:$AU$394,0,ROW(BC17)), 
    INDEX('ALL-Students-Correct-Items'!$A$2:$CC$392,0,COLUMN(BC18))
)</f>
        <v>13</v>
      </c>
      <c r="BD17" s="62">
        <f t="array" ref="BD17">SUMPRODUCT(
    INDEX('Master Answer Key'!$B$4:$AU$394,0,ROW(BD17)), 
    INDEX('ALL-Students-Correct-Items'!$A$2:$CC$392,0,COLUMN(BD18))
)</f>
        <v>5</v>
      </c>
      <c r="BE17" s="62">
        <f t="array" ref="BE17">SUMPRODUCT(
    INDEX('Master Answer Key'!$B$4:$AU$394,0,ROW(BE17)), 
    INDEX('ALL-Students-Correct-Items'!$A$2:$CC$392,0,COLUMN(BE18))
)</f>
        <v>9</v>
      </c>
      <c r="BF17" s="62">
        <f t="array" ref="BF17">SUMPRODUCT(
    INDEX('Master Answer Key'!$B$4:$AU$394,0,ROW(BF17)), 
    INDEX('ALL-Students-Correct-Items'!$A$2:$CC$392,0,COLUMN(BF18))
)</f>
        <v>11</v>
      </c>
      <c r="BG17" s="62">
        <f t="array" ref="BG17">SUMPRODUCT(
    INDEX('Master Answer Key'!$B$4:$AU$394,0,ROW(BG17)), 
    INDEX('ALL-Students-Correct-Items'!$A$2:$CC$392,0,COLUMN(BG18))
)</f>
        <v>12</v>
      </c>
      <c r="BH17" s="62">
        <f t="array" ref="BH17">SUMPRODUCT(
    INDEX('Master Answer Key'!$B$4:$AU$394,0,ROW(BH17)), 
    INDEX('ALL-Students-Correct-Items'!$A$2:$CC$392,0,COLUMN(BH18))
)</f>
        <v>13</v>
      </c>
      <c r="BI17" s="62">
        <f t="array" ref="BI17">SUMPRODUCT(
    INDEX('Master Answer Key'!$B$4:$AU$394,0,ROW(BI17)), 
    INDEX('ALL-Students-Correct-Items'!$A$2:$CC$392,0,COLUMN(BI18))
)</f>
        <v>13</v>
      </c>
      <c r="BJ17" s="62">
        <f t="array" ref="BJ17">SUMPRODUCT(
    INDEX('Master Answer Key'!$B$4:$AU$394,0,ROW(BJ17)), 
    INDEX('ALL-Students-Correct-Items'!$A$2:$CC$392,0,COLUMN(BJ18))
)</f>
        <v>10</v>
      </c>
      <c r="BK17" s="62">
        <f t="array" ref="BK17">SUMPRODUCT(
    INDEX('Master Answer Key'!$B$4:$AU$394,0,ROW(BK17)), 
    INDEX('ALL-Students-Correct-Items'!$A$2:$CC$392,0,COLUMN(BK18))
)</f>
        <v>14</v>
      </c>
      <c r="BL17" s="62">
        <f t="array" ref="BL17">SUMPRODUCT(
    INDEX('Master Answer Key'!$B$4:$AU$394,0,ROW(BL17)), 
    INDEX('ALL-Students-Correct-Items'!$A$2:$CC$392,0,COLUMN(BL18))
)</f>
        <v>14</v>
      </c>
      <c r="BM17" s="62">
        <f t="array" ref="BM17">SUMPRODUCT(
    INDEX('Master Answer Key'!$B$4:$AU$394,0,ROW(BM17)), 
    INDEX('ALL-Students-Correct-Items'!$A$2:$CC$392,0,COLUMN(BM18))
)</f>
        <v>13</v>
      </c>
      <c r="BN17" s="62">
        <f t="array" ref="BN17">SUMPRODUCT(
    INDEX('Master Answer Key'!$B$4:$AU$394,0,ROW(BN17)), 
    INDEX('ALL-Students-Correct-Items'!$A$2:$CC$392,0,COLUMN(BN18))
)</f>
        <v>13</v>
      </c>
      <c r="BO17" s="62">
        <f t="array" ref="BO17">SUMPRODUCT(
    INDEX('Master Answer Key'!$B$4:$AU$394,0,ROW(BO17)), 
    INDEX('ALL-Students-Correct-Items'!$A$2:$CC$392,0,COLUMN(BO18))
)</f>
        <v>13</v>
      </c>
      <c r="BP17" s="62">
        <f t="array" ref="BP17">SUMPRODUCT(
    INDEX('Master Answer Key'!$B$4:$AU$394,0,ROW(BP17)), 
    INDEX('ALL-Students-Correct-Items'!$A$2:$CC$392,0,COLUMN(BP18))
)</f>
        <v>10</v>
      </c>
      <c r="BQ17" s="62">
        <f t="array" ref="BQ17">SUMPRODUCT(
    INDEX('Master Answer Key'!$B$4:$AU$394,0,ROW(BQ17)), 
    INDEX('ALL-Students-Correct-Items'!$A$2:$CC$392,0,COLUMN(BQ18))
)</f>
        <v>14</v>
      </c>
      <c r="BR17" s="62">
        <f t="array" ref="BR17">SUMPRODUCT(
    INDEX('Master Answer Key'!$B$4:$AU$394,0,ROW(BR17)), 
    INDEX('ALL-Students-Correct-Items'!$A$2:$CC$392,0,COLUMN(BR18))
)</f>
        <v>14</v>
      </c>
      <c r="BS17" s="62">
        <f t="array" ref="BS17">SUMPRODUCT(
    INDEX('Master Answer Key'!$B$4:$AU$394,0,ROW(BS17)), 
    INDEX('ALL-Students-Correct-Items'!$A$2:$CC$392,0,COLUMN(BS18))
)</f>
        <v>14</v>
      </c>
      <c r="BT17" s="62">
        <f t="array" ref="BT17">SUMPRODUCT(
    INDEX('Master Answer Key'!$B$4:$AU$394,0,ROW(BT17)), 
    INDEX('ALL-Students-Correct-Items'!$A$2:$CC$392,0,COLUMN(BT18))
)</f>
        <v>9</v>
      </c>
      <c r="BU17" s="62">
        <f t="array" ref="BU17">SUMPRODUCT(
    INDEX('Master Answer Key'!$B$4:$AU$394,0,ROW(BU17)), 
    INDEX('ALL-Students-Correct-Items'!$A$2:$CC$392,0,COLUMN(BU18))
)</f>
        <v>13</v>
      </c>
      <c r="BV17" s="62">
        <f t="array" ref="BV17">SUMPRODUCT(
    INDEX('Master Answer Key'!$B$4:$AU$394,0,ROW(BV17)), 
    INDEX('ALL-Students-Correct-Items'!$A$2:$CC$392,0,COLUMN(BV18))
)</f>
        <v>12</v>
      </c>
      <c r="BW17" s="62">
        <f t="array" ref="BW17">SUMPRODUCT(
    INDEX('Master Answer Key'!$B$4:$AU$394,0,ROW(BW17)), 
    INDEX('ALL-Students-Correct-Items'!$A$2:$CC$392,0,COLUMN(BW18))
)</f>
        <v>12</v>
      </c>
      <c r="BX17" s="62">
        <f t="array" ref="BX17">SUMPRODUCT(
    INDEX('Master Answer Key'!$B$4:$AU$394,0,ROW(BX17)), 
    INDEX('ALL-Students-Correct-Items'!$A$2:$CC$392,0,COLUMN(BX18))
)</f>
        <v>11</v>
      </c>
      <c r="BY17" s="62">
        <f t="array" ref="BY17">SUMPRODUCT(
    INDEX('Master Answer Key'!$B$4:$AU$394,0,ROW(BY17)), 
    INDEX('ALL-Students-Correct-Items'!$A$2:$CC$392,0,COLUMN(BY18))
)</f>
        <v>14</v>
      </c>
      <c r="BZ17" s="62">
        <f t="array" ref="BZ17">SUMPRODUCT(
    INDEX('Master Answer Key'!$B$4:$AU$394,0,ROW(BZ17)), 
    INDEX('ALL-Students-Correct-Items'!$A$2:$CC$392,0,COLUMN(BZ18))
)</f>
        <v>13</v>
      </c>
      <c r="CA17" s="62">
        <f t="array" ref="CA17">SUMPRODUCT(
    INDEX('Master Answer Key'!$B$4:$AU$394,0,ROW(CA17)), 
    INDEX('ALL-Students-Correct-Items'!$A$2:$CC$392,0,COLUMN(CA18))
)</f>
        <v>11</v>
      </c>
      <c r="CB17" s="62">
        <f t="array" ref="CB17">SUMPRODUCT(
    INDEX('Master Answer Key'!$B$4:$AU$394,0,ROW(CB17)), 
    INDEX('ALL-Students-Correct-Items'!$A$2:$CC$392,0,COLUMN(CB18))
)</f>
        <v>13</v>
      </c>
      <c r="CC17" s="62">
        <f t="array" ref="CC17">SUMPRODUCT(
    INDEX('Master Answer Key'!$B$4:$AU$394,0,ROW(CC17)), 
    INDEX('ALL-Students-Correct-Items'!$A$2:$CC$392,0,COLUMN(CC18))
)</f>
        <v>13</v>
      </c>
      <c r="CD17" s="45" t="s">
        <v>51</v>
      </c>
      <c r="CE17" s="45">
        <f>countif(B17:CC17,"&gt;=9")</f>
        <v>54</v>
      </c>
      <c r="CF17" s="45">
        <v>14.0</v>
      </c>
      <c r="CG17" s="45">
        <v>0.6</v>
      </c>
      <c r="CH17" s="45">
        <v>9.0</v>
      </c>
      <c r="CI17" s="4"/>
      <c r="CK17" s="31" t="s">
        <v>577</v>
      </c>
      <c r="CL17" s="31" t="s">
        <v>578</v>
      </c>
    </row>
    <row r="18">
      <c r="A18" s="61" t="s">
        <v>52</v>
      </c>
      <c r="B18" s="62">
        <f t="array" ref="B18">SUMPRODUCT(
    INDEX('Master Answer Key'!$B$4:$AU$394,0,ROW(B18)), 
    INDEX('ALL-Students-Correct-Items'!$A$2:$CC$392,0,COLUMN(B19))
)</f>
        <v>9</v>
      </c>
      <c r="C18" s="62">
        <f t="array" ref="C18">SUMPRODUCT(
    INDEX('Master Answer Key'!$B$4:$AU$394,0,ROW(C18)), 
    INDEX('ALL-Students-Correct-Items'!$A$2:$CC$392,0,COLUMN(C19))
)</f>
        <v>7</v>
      </c>
      <c r="D18" s="62">
        <f t="array" ref="D18">SUMPRODUCT(
    INDEX('Master Answer Key'!$B$4:$AU$394,0,ROW(D18)), 
    INDEX('ALL-Students-Correct-Items'!$A$2:$CC$392,0,COLUMN(D19))
)</f>
        <v>6</v>
      </c>
      <c r="E18" s="62">
        <f t="array" ref="E18">SUMPRODUCT(
    INDEX('Master Answer Key'!$B$4:$AU$394,0,ROW(E18)), 
    INDEX('ALL-Students-Correct-Items'!$A$2:$CC$392,0,COLUMN(E19))
)</f>
        <v>11</v>
      </c>
      <c r="F18" s="62">
        <f t="array" ref="F18">SUMPRODUCT(
    INDEX('Master Answer Key'!$B$4:$AU$394,0,ROW(F18)), 
    INDEX('ALL-Students-Correct-Items'!$A$2:$CC$392,0,COLUMN(F19))
)</f>
        <v>11</v>
      </c>
      <c r="G18" s="62">
        <f t="array" ref="G18">SUMPRODUCT(
    INDEX('Master Answer Key'!$B$4:$AU$394,0,ROW(G18)), 
    INDEX('ALL-Students-Correct-Items'!$A$2:$CC$392,0,COLUMN(G19))
)</f>
        <v>0</v>
      </c>
      <c r="H18" s="62">
        <f t="array" ref="H18">SUMPRODUCT(
    INDEX('Master Answer Key'!$B$4:$AU$394,0,ROW(H18)), 
    INDEX('ALL-Students-Correct-Items'!$A$2:$CC$392,0,COLUMN(H19))
)</f>
        <v>9</v>
      </c>
      <c r="I18" s="62">
        <f t="array" ref="I18">SUMPRODUCT(
    INDEX('Master Answer Key'!$B$4:$AU$394,0,ROW(I18)), 
    INDEX('ALL-Students-Correct-Items'!$A$2:$CC$392,0,COLUMN(I19))
)</f>
        <v>4</v>
      </c>
      <c r="J18" s="62">
        <f t="array" ref="J18">SUMPRODUCT(
    INDEX('Master Answer Key'!$B$4:$AU$394,0,ROW(J18)), 
    INDEX('ALL-Students-Correct-Items'!$A$2:$CC$392,0,COLUMN(J19))
)</f>
        <v>8</v>
      </c>
      <c r="K18" s="62">
        <f t="array" ref="K18">SUMPRODUCT(
    INDEX('Master Answer Key'!$B$4:$AU$394,0,ROW(K18)), 
    INDEX('ALL-Students-Correct-Items'!$A$2:$CC$392,0,COLUMN(K19))
)</f>
        <v>4</v>
      </c>
      <c r="L18" s="62">
        <f t="array" ref="L18">SUMPRODUCT(
    INDEX('Master Answer Key'!$B$4:$AU$394,0,ROW(L18)), 
    INDEX('ALL-Students-Correct-Items'!$A$2:$CC$392,0,COLUMN(L19))
)</f>
        <v>6</v>
      </c>
      <c r="M18" s="62">
        <f t="array" ref="M18">SUMPRODUCT(
    INDEX('Master Answer Key'!$B$4:$AU$394,0,ROW(M18)), 
    INDEX('ALL-Students-Correct-Items'!$A$2:$CC$392,0,COLUMN(M19))
)</f>
        <v>8</v>
      </c>
      <c r="N18" s="62">
        <f t="array" ref="N18">SUMPRODUCT(
    INDEX('Master Answer Key'!$B$4:$AU$394,0,ROW(N18)), 
    INDEX('ALL-Students-Correct-Items'!$A$2:$CC$392,0,COLUMN(N19))
)</f>
        <v>7</v>
      </c>
      <c r="O18" s="62">
        <f t="array" ref="O18">SUMPRODUCT(
    INDEX('Master Answer Key'!$B$4:$AU$394,0,ROW(O18)), 
    INDEX('ALL-Students-Correct-Items'!$A$2:$CC$392,0,COLUMN(O19))
)</f>
        <v>8</v>
      </c>
      <c r="P18" s="62">
        <f t="array" ref="P18">SUMPRODUCT(
    INDEX('Master Answer Key'!$B$4:$AU$394,0,ROW(P18)), 
    INDEX('ALL-Students-Correct-Items'!$A$2:$CC$392,0,COLUMN(P19))
)</f>
        <v>5</v>
      </c>
      <c r="Q18" s="62">
        <f t="array" ref="Q18">SUMPRODUCT(
    INDEX('Master Answer Key'!$B$4:$AU$394,0,ROW(Q18)), 
    INDEX('ALL-Students-Correct-Items'!$A$2:$CC$392,0,COLUMN(Q19))
)</f>
        <v>5</v>
      </c>
      <c r="R18" s="62">
        <f t="array" ref="R18">SUMPRODUCT(
    INDEX('Master Answer Key'!$B$4:$AU$394,0,ROW(R18)), 
    INDEX('ALL-Students-Correct-Items'!$A$2:$CC$392,0,COLUMN(R19))
)</f>
        <v>4</v>
      </c>
      <c r="S18" s="62">
        <f t="array" ref="S18">SUMPRODUCT(
    INDEX('Master Answer Key'!$B$4:$AU$394,0,ROW(S18)), 
    INDEX('ALL-Students-Correct-Items'!$A$2:$CC$392,0,COLUMN(S19))
)</f>
        <v>4</v>
      </c>
      <c r="T18" s="62">
        <f t="array" ref="T18">SUMPRODUCT(
    INDEX('Master Answer Key'!$B$4:$AU$394,0,ROW(T18)), 
    INDEX('ALL-Students-Correct-Items'!$A$2:$CC$392,0,COLUMN(T19))
)</f>
        <v>7</v>
      </c>
      <c r="U18" s="62">
        <f t="array" ref="U18">SUMPRODUCT(
    INDEX('Master Answer Key'!$B$4:$AU$394,0,ROW(U18)), 
    INDEX('ALL-Students-Correct-Items'!$A$2:$CC$392,0,COLUMN(U19))
)</f>
        <v>10</v>
      </c>
      <c r="V18" s="62">
        <f t="array" ref="V18">SUMPRODUCT(
    INDEX('Master Answer Key'!$B$4:$AU$394,0,ROW(V18)), 
    INDEX('ALL-Students-Correct-Items'!$A$2:$CC$392,0,COLUMN(V19))
)</f>
        <v>8</v>
      </c>
      <c r="W18" s="62">
        <f t="array" ref="W18">SUMPRODUCT(
    INDEX('Master Answer Key'!$B$4:$AU$394,0,ROW(W18)), 
    INDEX('ALL-Students-Correct-Items'!$A$2:$CC$392,0,COLUMN(W19))
)</f>
        <v>1</v>
      </c>
      <c r="X18" s="62">
        <f t="array" ref="X18">SUMPRODUCT(
    INDEX('Master Answer Key'!$B$4:$AU$394,0,ROW(X18)), 
    INDEX('ALL-Students-Correct-Items'!$A$2:$CC$392,0,COLUMN(X19))
)</f>
        <v>6</v>
      </c>
      <c r="Y18" s="62">
        <f t="array" ref="Y18">SUMPRODUCT(
    INDEX('Master Answer Key'!$B$4:$AU$394,0,ROW(Y18)), 
    INDEX('ALL-Students-Correct-Items'!$A$2:$CC$392,0,COLUMN(Y19))
)</f>
        <v>0</v>
      </c>
      <c r="Z18" s="62">
        <f t="array" ref="Z18">SUMPRODUCT(
    INDEX('Master Answer Key'!$B$4:$AU$394,0,ROW(Z18)), 
    INDEX('ALL-Students-Correct-Items'!$A$2:$CC$392,0,COLUMN(Z19))
)</f>
        <v>1</v>
      </c>
      <c r="AA18" s="62">
        <f t="array" ref="AA18">SUMPRODUCT(
    INDEX('Master Answer Key'!$B$4:$AU$394,0,ROW(AA18)), 
    INDEX('ALL-Students-Correct-Items'!$A$2:$CC$392,0,COLUMN(AA19))
)</f>
        <v>10</v>
      </c>
      <c r="AB18" s="62">
        <f t="array" ref="AB18">SUMPRODUCT(
    INDEX('Master Answer Key'!$B$4:$AU$394,0,ROW(AB18)), 
    INDEX('ALL-Students-Correct-Items'!$A$2:$CC$392,0,COLUMN(AB19))
)</f>
        <v>9</v>
      </c>
      <c r="AC18" s="62">
        <f t="array" ref="AC18">SUMPRODUCT(
    INDEX('Master Answer Key'!$B$4:$AU$394,0,ROW(AC18)), 
    INDEX('ALL-Students-Correct-Items'!$A$2:$CC$392,0,COLUMN(AC19))
)</f>
        <v>5</v>
      </c>
      <c r="AD18" s="62">
        <f t="array" ref="AD18">SUMPRODUCT(
    INDEX('Master Answer Key'!$B$4:$AU$394,0,ROW(AD18)), 
    INDEX('ALL-Students-Correct-Items'!$A$2:$CC$392,0,COLUMN(AD19))
)</f>
        <v>11</v>
      </c>
      <c r="AE18" s="62">
        <f t="array" ref="AE18">SUMPRODUCT(
    INDEX('Master Answer Key'!$B$4:$AU$394,0,ROW(AE18)), 
    INDEX('ALL-Students-Correct-Items'!$A$2:$CC$392,0,COLUMN(AE19))
)</f>
        <v>7</v>
      </c>
      <c r="AF18" s="62">
        <f t="array" ref="AF18">SUMPRODUCT(
    INDEX('Master Answer Key'!$B$4:$AU$394,0,ROW(AF18)), 
    INDEX('ALL-Students-Correct-Items'!$A$2:$CC$392,0,COLUMN(AF19))
)</f>
        <v>5</v>
      </c>
      <c r="AG18" s="62">
        <f t="array" ref="AG18">SUMPRODUCT(
    INDEX('Master Answer Key'!$B$4:$AU$394,0,ROW(AG18)), 
    INDEX('ALL-Students-Correct-Items'!$A$2:$CC$392,0,COLUMN(AG19))
)</f>
        <v>7</v>
      </c>
      <c r="AH18" s="62">
        <f t="array" ref="AH18">SUMPRODUCT(
    INDEX('Master Answer Key'!$B$4:$AU$394,0,ROW(AH18)), 
    INDEX('ALL-Students-Correct-Items'!$A$2:$CC$392,0,COLUMN(AH19))
)</f>
        <v>10</v>
      </c>
      <c r="AI18" s="62">
        <f t="array" ref="AI18">SUMPRODUCT(
    INDEX('Master Answer Key'!$B$4:$AU$394,0,ROW(AI18)), 
    INDEX('ALL-Students-Correct-Items'!$A$2:$CC$392,0,COLUMN(AI19))
)</f>
        <v>10</v>
      </c>
      <c r="AJ18" s="62">
        <f t="array" ref="AJ18">SUMPRODUCT(
    INDEX('Master Answer Key'!$B$4:$AU$394,0,ROW(AJ18)), 
    INDEX('ALL-Students-Correct-Items'!$A$2:$CC$392,0,COLUMN(AJ19))
)</f>
        <v>11</v>
      </c>
      <c r="AK18" s="62">
        <f t="array" ref="AK18">SUMPRODUCT(
    INDEX('Master Answer Key'!$B$4:$AU$394,0,ROW(AK18)), 
    INDEX('ALL-Students-Correct-Items'!$A$2:$CC$392,0,COLUMN(AK19))
)</f>
        <v>9</v>
      </c>
      <c r="AL18" s="62">
        <f t="array" ref="AL18">SUMPRODUCT(
    INDEX('Master Answer Key'!$B$4:$AU$394,0,ROW(AL18)), 
    INDEX('ALL-Students-Correct-Items'!$A$2:$CC$392,0,COLUMN(AL19))
)</f>
        <v>4</v>
      </c>
      <c r="AM18" s="62">
        <f t="array" ref="AM18">SUMPRODUCT(
    INDEX('Master Answer Key'!$B$4:$AU$394,0,ROW(AM18)), 
    INDEX('ALL-Students-Correct-Items'!$A$2:$CC$392,0,COLUMN(AM19))
)</f>
        <v>6</v>
      </c>
      <c r="AN18" s="62">
        <f t="array" ref="AN18">SUMPRODUCT(
    INDEX('Master Answer Key'!$B$4:$AU$394,0,ROW(AN18)), 
    INDEX('ALL-Students-Correct-Items'!$A$2:$CC$392,0,COLUMN(AN19))
)</f>
        <v>1</v>
      </c>
      <c r="AO18" s="62">
        <f t="array" ref="AO18">SUMPRODUCT(
    INDEX('Master Answer Key'!$B$4:$AU$394,0,ROW(AO18)), 
    INDEX('ALL-Students-Correct-Items'!$A$2:$CC$392,0,COLUMN(AO19))
)</f>
        <v>7</v>
      </c>
      <c r="AP18" s="62">
        <f t="array" ref="AP18">SUMPRODUCT(
    INDEX('Master Answer Key'!$B$4:$AU$394,0,ROW(AP18)), 
    INDEX('ALL-Students-Correct-Items'!$A$2:$CC$392,0,COLUMN(AP19))
)</f>
        <v>11</v>
      </c>
      <c r="AQ18" s="62">
        <f t="array" ref="AQ18">SUMPRODUCT(
    INDEX('Master Answer Key'!$B$4:$AU$394,0,ROW(AQ18)), 
    INDEX('ALL-Students-Correct-Items'!$A$2:$CC$392,0,COLUMN(AQ19))
)</f>
        <v>6</v>
      </c>
      <c r="AR18" s="62">
        <f t="array" ref="AR18">SUMPRODUCT(
    INDEX('Master Answer Key'!$B$4:$AU$394,0,ROW(AR18)), 
    INDEX('ALL-Students-Correct-Items'!$A$2:$CC$392,0,COLUMN(AR19))
)</f>
        <v>7</v>
      </c>
      <c r="AS18" s="62">
        <f t="array" ref="AS18">SUMPRODUCT(
    INDEX('Master Answer Key'!$B$4:$AU$394,0,ROW(AS18)), 
    INDEX('ALL-Students-Correct-Items'!$A$2:$CC$392,0,COLUMN(AS19))
)</f>
        <v>0</v>
      </c>
      <c r="AT18" s="62">
        <f t="array" ref="AT18">SUMPRODUCT(
    INDEX('Master Answer Key'!$B$4:$AU$394,0,ROW(AT18)), 
    INDEX('ALL-Students-Correct-Items'!$A$2:$CC$392,0,COLUMN(AT19))
)</f>
        <v>9</v>
      </c>
      <c r="AU18" s="62">
        <f t="array" ref="AU18">SUMPRODUCT(
    INDEX('Master Answer Key'!$B$4:$AU$394,0,ROW(AU18)), 
    INDEX('ALL-Students-Correct-Items'!$A$2:$CC$392,0,COLUMN(AU19))
)</f>
        <v>10</v>
      </c>
      <c r="AV18" s="62">
        <f t="array" ref="AV18">SUMPRODUCT(
    INDEX('Master Answer Key'!$B$4:$AU$394,0,ROW(AV18)), 
    INDEX('ALL-Students-Correct-Items'!$A$2:$CC$392,0,COLUMN(AV19))
)</f>
        <v>2</v>
      </c>
      <c r="AW18" s="62">
        <f t="array" ref="AW18">SUMPRODUCT(
    INDEX('Master Answer Key'!$B$4:$AU$394,0,ROW(AW18)), 
    INDEX('ALL-Students-Correct-Items'!$A$2:$CC$392,0,COLUMN(AW19))
)</f>
        <v>8</v>
      </c>
      <c r="AX18" s="62">
        <f t="array" ref="AX18">SUMPRODUCT(
    INDEX('Master Answer Key'!$B$4:$AU$394,0,ROW(AX18)), 
    INDEX('ALL-Students-Correct-Items'!$A$2:$CC$392,0,COLUMN(AX19))
)</f>
        <v>10</v>
      </c>
      <c r="AY18" s="62">
        <f t="array" ref="AY18">SUMPRODUCT(
    INDEX('Master Answer Key'!$B$4:$AU$394,0,ROW(AY18)), 
    INDEX('ALL-Students-Correct-Items'!$A$2:$CC$392,0,COLUMN(AY19))
)</f>
        <v>8</v>
      </c>
      <c r="AZ18" s="62">
        <f t="array" ref="AZ18">SUMPRODUCT(
    INDEX('Master Answer Key'!$B$4:$AU$394,0,ROW(AZ18)), 
    INDEX('ALL-Students-Correct-Items'!$A$2:$CC$392,0,COLUMN(AZ19))
)</f>
        <v>11</v>
      </c>
      <c r="BA18" s="62">
        <f t="array" ref="BA18">SUMPRODUCT(
    INDEX('Master Answer Key'!$B$4:$AU$394,0,ROW(BA18)), 
    INDEX('ALL-Students-Correct-Items'!$A$2:$CC$392,0,COLUMN(BA19))
)</f>
        <v>8</v>
      </c>
      <c r="BB18" s="62">
        <f t="array" ref="BB18">SUMPRODUCT(
    INDEX('Master Answer Key'!$B$4:$AU$394,0,ROW(BB18)), 
    INDEX('ALL-Students-Correct-Items'!$A$2:$CC$392,0,COLUMN(BB19))
)</f>
        <v>8</v>
      </c>
      <c r="BC18" s="62">
        <f t="array" ref="BC18">SUMPRODUCT(
    INDEX('Master Answer Key'!$B$4:$AU$394,0,ROW(BC18)), 
    INDEX('ALL-Students-Correct-Items'!$A$2:$CC$392,0,COLUMN(BC19))
)</f>
        <v>8</v>
      </c>
      <c r="BD18" s="62">
        <f t="array" ref="BD18">SUMPRODUCT(
    INDEX('Master Answer Key'!$B$4:$AU$394,0,ROW(BD18)), 
    INDEX('ALL-Students-Correct-Items'!$A$2:$CC$392,0,COLUMN(BD19))
)</f>
        <v>9</v>
      </c>
      <c r="BE18" s="62">
        <f t="array" ref="BE18">SUMPRODUCT(
    INDEX('Master Answer Key'!$B$4:$AU$394,0,ROW(BE18)), 
    INDEX('ALL-Students-Correct-Items'!$A$2:$CC$392,0,COLUMN(BE19))
)</f>
        <v>9</v>
      </c>
      <c r="BF18" s="62">
        <f t="array" ref="BF18">SUMPRODUCT(
    INDEX('Master Answer Key'!$B$4:$AU$394,0,ROW(BF18)), 
    INDEX('ALL-Students-Correct-Items'!$A$2:$CC$392,0,COLUMN(BF19))
)</f>
        <v>7</v>
      </c>
      <c r="BG18" s="62">
        <f t="array" ref="BG18">SUMPRODUCT(
    INDEX('Master Answer Key'!$B$4:$AU$394,0,ROW(BG18)), 
    INDEX('ALL-Students-Correct-Items'!$A$2:$CC$392,0,COLUMN(BG19))
)</f>
        <v>10</v>
      </c>
      <c r="BH18" s="62">
        <f t="array" ref="BH18">SUMPRODUCT(
    INDEX('Master Answer Key'!$B$4:$AU$394,0,ROW(BH18)), 
    INDEX('ALL-Students-Correct-Items'!$A$2:$CC$392,0,COLUMN(BH19))
)</f>
        <v>9</v>
      </c>
      <c r="BI18" s="62">
        <f t="array" ref="BI18">SUMPRODUCT(
    INDEX('Master Answer Key'!$B$4:$AU$394,0,ROW(BI18)), 
    INDEX('ALL-Students-Correct-Items'!$A$2:$CC$392,0,COLUMN(BI19))
)</f>
        <v>10</v>
      </c>
      <c r="BJ18" s="62">
        <f t="array" ref="BJ18">SUMPRODUCT(
    INDEX('Master Answer Key'!$B$4:$AU$394,0,ROW(BJ18)), 
    INDEX('ALL-Students-Correct-Items'!$A$2:$CC$392,0,COLUMN(BJ19))
)</f>
        <v>11</v>
      </c>
      <c r="BK18" s="62">
        <f t="array" ref="BK18">SUMPRODUCT(
    INDEX('Master Answer Key'!$B$4:$AU$394,0,ROW(BK18)), 
    INDEX('ALL-Students-Correct-Items'!$A$2:$CC$392,0,COLUMN(BK19))
)</f>
        <v>8</v>
      </c>
      <c r="BL18" s="62">
        <f t="array" ref="BL18">SUMPRODUCT(
    INDEX('Master Answer Key'!$B$4:$AU$394,0,ROW(BL18)), 
    INDEX('ALL-Students-Correct-Items'!$A$2:$CC$392,0,COLUMN(BL19))
)</f>
        <v>10</v>
      </c>
      <c r="BM18" s="62">
        <f t="array" ref="BM18">SUMPRODUCT(
    INDEX('Master Answer Key'!$B$4:$AU$394,0,ROW(BM18)), 
    INDEX('ALL-Students-Correct-Items'!$A$2:$CC$392,0,COLUMN(BM19))
)</f>
        <v>9</v>
      </c>
      <c r="BN18" s="62">
        <f t="array" ref="BN18">SUMPRODUCT(
    INDEX('Master Answer Key'!$B$4:$AU$394,0,ROW(BN18)), 
    INDEX('ALL-Students-Correct-Items'!$A$2:$CC$392,0,COLUMN(BN19))
)</f>
        <v>10</v>
      </c>
      <c r="BO18" s="62">
        <f t="array" ref="BO18">SUMPRODUCT(
    INDEX('Master Answer Key'!$B$4:$AU$394,0,ROW(BO18)), 
    INDEX('ALL-Students-Correct-Items'!$A$2:$CC$392,0,COLUMN(BO19))
)</f>
        <v>9</v>
      </c>
      <c r="BP18" s="62">
        <f t="array" ref="BP18">SUMPRODUCT(
    INDEX('Master Answer Key'!$B$4:$AU$394,0,ROW(BP18)), 
    INDEX('ALL-Students-Correct-Items'!$A$2:$CC$392,0,COLUMN(BP19))
)</f>
        <v>8</v>
      </c>
      <c r="BQ18" s="62">
        <f t="array" ref="BQ18">SUMPRODUCT(
    INDEX('Master Answer Key'!$B$4:$AU$394,0,ROW(BQ18)), 
    INDEX('ALL-Students-Correct-Items'!$A$2:$CC$392,0,COLUMN(BQ19))
)</f>
        <v>10</v>
      </c>
      <c r="BR18" s="62">
        <f t="array" ref="BR18">SUMPRODUCT(
    INDEX('Master Answer Key'!$B$4:$AU$394,0,ROW(BR18)), 
    INDEX('ALL-Students-Correct-Items'!$A$2:$CC$392,0,COLUMN(BR19))
)</f>
        <v>9</v>
      </c>
      <c r="BS18" s="62">
        <f t="array" ref="BS18">SUMPRODUCT(
    INDEX('Master Answer Key'!$B$4:$AU$394,0,ROW(BS18)), 
    INDEX('ALL-Students-Correct-Items'!$A$2:$CC$392,0,COLUMN(BS19))
)</f>
        <v>10</v>
      </c>
      <c r="BT18" s="62">
        <f t="array" ref="BT18">SUMPRODUCT(
    INDEX('Master Answer Key'!$B$4:$AU$394,0,ROW(BT18)), 
    INDEX('ALL-Students-Correct-Items'!$A$2:$CC$392,0,COLUMN(BT19))
)</f>
        <v>9</v>
      </c>
      <c r="BU18" s="62">
        <f t="array" ref="BU18">SUMPRODUCT(
    INDEX('Master Answer Key'!$B$4:$AU$394,0,ROW(BU18)), 
    INDEX('ALL-Students-Correct-Items'!$A$2:$CC$392,0,COLUMN(BU19))
)</f>
        <v>8</v>
      </c>
      <c r="BV18" s="62">
        <f t="array" ref="BV18">SUMPRODUCT(
    INDEX('Master Answer Key'!$B$4:$AU$394,0,ROW(BV18)), 
    INDEX('ALL-Students-Correct-Items'!$A$2:$CC$392,0,COLUMN(BV19))
)</f>
        <v>8</v>
      </c>
      <c r="BW18" s="62">
        <f t="array" ref="BW18">SUMPRODUCT(
    INDEX('Master Answer Key'!$B$4:$AU$394,0,ROW(BW18)), 
    INDEX('ALL-Students-Correct-Items'!$A$2:$CC$392,0,COLUMN(BW19))
)</f>
        <v>10</v>
      </c>
      <c r="BX18" s="62">
        <f t="array" ref="BX18">SUMPRODUCT(
    INDEX('Master Answer Key'!$B$4:$AU$394,0,ROW(BX18)), 
    INDEX('ALL-Students-Correct-Items'!$A$2:$CC$392,0,COLUMN(BX19))
)</f>
        <v>10</v>
      </c>
      <c r="BY18" s="62">
        <f t="array" ref="BY18">SUMPRODUCT(
    INDEX('Master Answer Key'!$B$4:$AU$394,0,ROW(BY18)), 
    INDEX('ALL-Students-Correct-Items'!$A$2:$CC$392,0,COLUMN(BY19))
)</f>
        <v>10</v>
      </c>
      <c r="BZ18" s="62">
        <f t="array" ref="BZ18">SUMPRODUCT(
    INDEX('Master Answer Key'!$B$4:$AU$394,0,ROW(BZ18)), 
    INDEX('ALL-Students-Correct-Items'!$A$2:$CC$392,0,COLUMN(BZ19))
)</f>
        <v>9</v>
      </c>
      <c r="CA18" s="62">
        <f t="array" ref="CA18">SUMPRODUCT(
    INDEX('Master Answer Key'!$B$4:$AU$394,0,ROW(CA18)), 
    INDEX('ALL-Students-Correct-Items'!$A$2:$CC$392,0,COLUMN(CA19))
)</f>
        <v>10</v>
      </c>
      <c r="CB18" s="62">
        <f t="array" ref="CB18">SUMPRODUCT(
    INDEX('Master Answer Key'!$B$4:$AU$394,0,ROW(CB18)), 
    INDEX('ALL-Students-Correct-Items'!$A$2:$CC$392,0,COLUMN(CB19))
)</f>
        <v>8</v>
      </c>
      <c r="CC18" s="62">
        <f t="array" ref="CC18">SUMPRODUCT(
    INDEX('Master Answer Key'!$B$4:$AU$394,0,ROW(CC18)), 
    INDEX('ALL-Students-Correct-Items'!$A$2:$CC$392,0,COLUMN(CC19))
)</f>
        <v>9</v>
      </c>
      <c r="CD18" s="45" t="s">
        <v>52</v>
      </c>
      <c r="CE18" s="45">
        <f>countif(B18:CC18,"&gt;=7")</f>
        <v>59</v>
      </c>
      <c r="CF18" s="45">
        <v>11.0</v>
      </c>
      <c r="CG18" s="45">
        <v>0.6</v>
      </c>
      <c r="CH18" s="45">
        <v>7.0</v>
      </c>
      <c r="CI18" s="4"/>
      <c r="CJ18" s="31"/>
    </row>
    <row r="19">
      <c r="A19" s="61" t="s">
        <v>53</v>
      </c>
      <c r="B19" s="62">
        <f t="array" ref="B19">SUMPRODUCT(
    INDEX('Master Answer Key'!$B$4:$AU$394,0,ROW(B19)), 
    INDEX('ALL-Students-Correct-Items'!$A$2:$CC$392,0,COLUMN(B20))
)</f>
        <v>27</v>
      </c>
      <c r="C19" s="62">
        <f t="array" ref="C19">SUMPRODUCT(
    INDEX('Master Answer Key'!$B$4:$AU$394,0,ROW(C19)), 
    INDEX('ALL-Students-Correct-Items'!$A$2:$CC$392,0,COLUMN(C20))
)</f>
        <v>23</v>
      </c>
      <c r="D19" s="62">
        <f t="array" ref="D19">SUMPRODUCT(
    INDEX('Master Answer Key'!$B$4:$AU$394,0,ROW(D19)), 
    INDEX('ALL-Students-Correct-Items'!$A$2:$CC$392,0,COLUMN(D20))
)</f>
        <v>23</v>
      </c>
      <c r="E19" s="62">
        <f t="array" ref="E19">SUMPRODUCT(
    INDEX('Master Answer Key'!$B$4:$AU$394,0,ROW(E19)), 
    INDEX('ALL-Students-Correct-Items'!$A$2:$CC$392,0,COLUMN(E20))
)</f>
        <v>24</v>
      </c>
      <c r="F19" s="62">
        <f t="array" ref="F19">SUMPRODUCT(
    INDEX('Master Answer Key'!$B$4:$AU$394,0,ROW(F19)), 
    INDEX('ALL-Students-Correct-Items'!$A$2:$CC$392,0,COLUMN(F20))
)</f>
        <v>24</v>
      </c>
      <c r="G19" s="62">
        <f t="array" ref="G19">SUMPRODUCT(
    INDEX('Master Answer Key'!$B$4:$AU$394,0,ROW(G19)), 
    INDEX('ALL-Students-Correct-Items'!$A$2:$CC$392,0,COLUMN(G20))
)</f>
        <v>0</v>
      </c>
      <c r="H19" s="62">
        <f t="array" ref="H19">SUMPRODUCT(
    INDEX('Master Answer Key'!$B$4:$AU$394,0,ROW(H19)), 
    INDEX('ALL-Students-Correct-Items'!$A$2:$CC$392,0,COLUMN(H20))
)</f>
        <v>21</v>
      </c>
      <c r="I19" s="62">
        <f t="array" ref="I19">SUMPRODUCT(
    INDEX('Master Answer Key'!$B$4:$AU$394,0,ROW(I19)), 
    INDEX('ALL-Students-Correct-Items'!$A$2:$CC$392,0,COLUMN(I20))
)</f>
        <v>15</v>
      </c>
      <c r="J19" s="62">
        <f t="array" ref="J19">SUMPRODUCT(
    INDEX('Master Answer Key'!$B$4:$AU$394,0,ROW(J19)), 
    INDEX('ALL-Students-Correct-Items'!$A$2:$CC$392,0,COLUMN(J20))
)</f>
        <v>25</v>
      </c>
      <c r="K19" s="62">
        <f t="array" ref="K19">SUMPRODUCT(
    INDEX('Master Answer Key'!$B$4:$AU$394,0,ROW(K19)), 
    INDEX('ALL-Students-Correct-Items'!$A$2:$CC$392,0,COLUMN(K20))
)</f>
        <v>14</v>
      </c>
      <c r="L19" s="62">
        <f t="array" ref="L19">SUMPRODUCT(
    INDEX('Master Answer Key'!$B$4:$AU$394,0,ROW(L19)), 
    INDEX('ALL-Students-Correct-Items'!$A$2:$CC$392,0,COLUMN(L20))
)</f>
        <v>24</v>
      </c>
      <c r="M19" s="62">
        <f t="array" ref="M19">SUMPRODUCT(
    INDEX('Master Answer Key'!$B$4:$AU$394,0,ROW(M19)), 
    INDEX('ALL-Students-Correct-Items'!$A$2:$CC$392,0,COLUMN(M20))
)</f>
        <v>28</v>
      </c>
      <c r="N19" s="62">
        <f t="array" ref="N19">SUMPRODUCT(
    INDEX('Master Answer Key'!$B$4:$AU$394,0,ROW(N19)), 
    INDEX('ALL-Students-Correct-Items'!$A$2:$CC$392,0,COLUMN(N20))
)</f>
        <v>17</v>
      </c>
      <c r="O19" s="62">
        <f t="array" ref="O19">SUMPRODUCT(
    INDEX('Master Answer Key'!$B$4:$AU$394,0,ROW(O19)), 
    INDEX('ALL-Students-Correct-Items'!$A$2:$CC$392,0,COLUMN(O20))
)</f>
        <v>25</v>
      </c>
      <c r="P19" s="62">
        <f t="array" ref="P19">SUMPRODUCT(
    INDEX('Master Answer Key'!$B$4:$AU$394,0,ROW(P19)), 
    INDEX('ALL-Students-Correct-Items'!$A$2:$CC$392,0,COLUMN(P20))
)</f>
        <v>18</v>
      </c>
      <c r="Q19" s="62">
        <f t="array" ref="Q19">SUMPRODUCT(
    INDEX('Master Answer Key'!$B$4:$AU$394,0,ROW(Q19)), 
    INDEX('ALL-Students-Correct-Items'!$A$2:$CC$392,0,COLUMN(Q20))
)</f>
        <v>22</v>
      </c>
      <c r="R19" s="62">
        <f t="array" ref="R19">SUMPRODUCT(
    INDEX('Master Answer Key'!$B$4:$AU$394,0,ROW(R19)), 
    INDEX('ALL-Students-Correct-Items'!$A$2:$CC$392,0,COLUMN(R20))
)</f>
        <v>14</v>
      </c>
      <c r="S19" s="62">
        <f t="array" ref="S19">SUMPRODUCT(
    INDEX('Master Answer Key'!$B$4:$AU$394,0,ROW(S19)), 
    INDEX('ALL-Students-Correct-Items'!$A$2:$CC$392,0,COLUMN(S20))
)</f>
        <v>17</v>
      </c>
      <c r="T19" s="62">
        <f t="array" ref="T19">SUMPRODUCT(
    INDEX('Master Answer Key'!$B$4:$AU$394,0,ROW(T19)), 
    INDEX('ALL-Students-Correct-Items'!$A$2:$CC$392,0,COLUMN(T20))
)</f>
        <v>23</v>
      </c>
      <c r="U19" s="62">
        <f t="array" ref="U19">SUMPRODUCT(
    INDEX('Master Answer Key'!$B$4:$AU$394,0,ROW(U19)), 
    INDEX('ALL-Students-Correct-Items'!$A$2:$CC$392,0,COLUMN(U20))
)</f>
        <v>23</v>
      </c>
      <c r="V19" s="62">
        <f t="array" ref="V19">SUMPRODUCT(
    INDEX('Master Answer Key'!$B$4:$AU$394,0,ROW(V19)), 
    INDEX('ALL-Students-Correct-Items'!$A$2:$CC$392,0,COLUMN(V20))
)</f>
        <v>22</v>
      </c>
      <c r="W19" s="62">
        <f t="array" ref="W19">SUMPRODUCT(
    INDEX('Master Answer Key'!$B$4:$AU$394,0,ROW(W19)), 
    INDEX('ALL-Students-Correct-Items'!$A$2:$CC$392,0,COLUMN(W20))
)</f>
        <v>2</v>
      </c>
      <c r="X19" s="62">
        <f t="array" ref="X19">SUMPRODUCT(
    INDEX('Master Answer Key'!$B$4:$AU$394,0,ROW(X19)), 
    INDEX('ALL-Students-Correct-Items'!$A$2:$CC$392,0,COLUMN(X20))
)</f>
        <v>15</v>
      </c>
      <c r="Y19" s="62">
        <f t="array" ref="Y19">SUMPRODUCT(
    INDEX('Master Answer Key'!$B$4:$AU$394,0,ROW(Y19)), 
    INDEX('ALL-Students-Correct-Items'!$A$2:$CC$392,0,COLUMN(Y20))
)</f>
        <v>1</v>
      </c>
      <c r="Z19" s="62">
        <f t="array" ref="Z19">SUMPRODUCT(
    INDEX('Master Answer Key'!$B$4:$AU$394,0,ROW(Z19)), 
    INDEX('ALL-Students-Correct-Items'!$A$2:$CC$392,0,COLUMN(Z20))
)</f>
        <v>0</v>
      </c>
      <c r="AA19" s="62">
        <f t="array" ref="AA19">SUMPRODUCT(
    INDEX('Master Answer Key'!$B$4:$AU$394,0,ROW(AA19)), 
    INDEX('ALL-Students-Correct-Items'!$A$2:$CC$392,0,COLUMN(AA20))
)</f>
        <v>28</v>
      </c>
      <c r="AB19" s="62">
        <f t="array" ref="AB19">SUMPRODUCT(
    INDEX('Master Answer Key'!$B$4:$AU$394,0,ROW(AB19)), 
    INDEX('ALL-Students-Correct-Items'!$A$2:$CC$392,0,COLUMN(AB20))
)</f>
        <v>25</v>
      </c>
      <c r="AC19" s="62">
        <f t="array" ref="AC19">SUMPRODUCT(
    INDEX('Master Answer Key'!$B$4:$AU$394,0,ROW(AC19)), 
    INDEX('ALL-Students-Correct-Items'!$A$2:$CC$392,0,COLUMN(AC20))
)</f>
        <v>13</v>
      </c>
      <c r="AD19" s="62">
        <f t="array" ref="AD19">SUMPRODUCT(
    INDEX('Master Answer Key'!$B$4:$AU$394,0,ROW(AD19)), 
    INDEX('ALL-Students-Correct-Items'!$A$2:$CC$392,0,COLUMN(AD20))
)</f>
        <v>23</v>
      </c>
      <c r="AE19" s="62">
        <f t="array" ref="AE19">SUMPRODUCT(
    INDEX('Master Answer Key'!$B$4:$AU$394,0,ROW(AE19)), 
    INDEX('ALL-Students-Correct-Items'!$A$2:$CC$392,0,COLUMN(AE20))
)</f>
        <v>18</v>
      </c>
      <c r="AF19" s="62">
        <f t="array" ref="AF19">SUMPRODUCT(
    INDEX('Master Answer Key'!$B$4:$AU$394,0,ROW(AF19)), 
    INDEX('ALL-Students-Correct-Items'!$A$2:$CC$392,0,COLUMN(AF20))
)</f>
        <v>13</v>
      </c>
      <c r="AG19" s="62">
        <f t="array" ref="AG19">SUMPRODUCT(
    INDEX('Master Answer Key'!$B$4:$AU$394,0,ROW(AG19)), 
    INDEX('ALL-Students-Correct-Items'!$A$2:$CC$392,0,COLUMN(AG20))
)</f>
        <v>20</v>
      </c>
      <c r="AH19" s="62">
        <f t="array" ref="AH19">SUMPRODUCT(
    INDEX('Master Answer Key'!$B$4:$AU$394,0,ROW(AH19)), 
    INDEX('ALL-Students-Correct-Items'!$A$2:$CC$392,0,COLUMN(AH20))
)</f>
        <v>27</v>
      </c>
      <c r="AI19" s="62">
        <f t="array" ref="AI19">SUMPRODUCT(
    INDEX('Master Answer Key'!$B$4:$AU$394,0,ROW(AI19)), 
    INDEX('ALL-Students-Correct-Items'!$A$2:$CC$392,0,COLUMN(AI20))
)</f>
        <v>24</v>
      </c>
      <c r="AJ19" s="62">
        <f t="array" ref="AJ19">SUMPRODUCT(
    INDEX('Master Answer Key'!$B$4:$AU$394,0,ROW(AJ19)), 
    INDEX('ALL-Students-Correct-Items'!$A$2:$CC$392,0,COLUMN(AJ20))
)</f>
        <v>25</v>
      </c>
      <c r="AK19" s="62">
        <f t="array" ref="AK19">SUMPRODUCT(
    INDEX('Master Answer Key'!$B$4:$AU$394,0,ROW(AK19)), 
    INDEX('ALL-Students-Correct-Items'!$A$2:$CC$392,0,COLUMN(AK20))
)</f>
        <v>26</v>
      </c>
      <c r="AL19" s="62">
        <f t="array" ref="AL19">SUMPRODUCT(
    INDEX('Master Answer Key'!$B$4:$AU$394,0,ROW(AL19)), 
    INDEX('ALL-Students-Correct-Items'!$A$2:$CC$392,0,COLUMN(AL20))
)</f>
        <v>17</v>
      </c>
      <c r="AM19" s="62">
        <f t="array" ref="AM19">SUMPRODUCT(
    INDEX('Master Answer Key'!$B$4:$AU$394,0,ROW(AM19)), 
    INDEX('ALL-Students-Correct-Items'!$A$2:$CC$392,0,COLUMN(AM20))
)</f>
        <v>18</v>
      </c>
      <c r="AN19" s="62">
        <f t="array" ref="AN19">SUMPRODUCT(
    INDEX('Master Answer Key'!$B$4:$AU$394,0,ROW(AN19)), 
    INDEX('ALL-Students-Correct-Items'!$A$2:$CC$392,0,COLUMN(AN20))
)</f>
        <v>2</v>
      </c>
      <c r="AO19" s="62">
        <f t="array" ref="AO19">SUMPRODUCT(
    INDEX('Master Answer Key'!$B$4:$AU$394,0,ROW(AO19)), 
    INDEX('ALL-Students-Correct-Items'!$A$2:$CC$392,0,COLUMN(AO20))
)</f>
        <v>24</v>
      </c>
      <c r="AP19" s="62">
        <f t="array" ref="AP19">SUMPRODUCT(
    INDEX('Master Answer Key'!$B$4:$AU$394,0,ROW(AP19)), 
    INDEX('ALL-Students-Correct-Items'!$A$2:$CC$392,0,COLUMN(AP20))
)</f>
        <v>27</v>
      </c>
      <c r="AQ19" s="62">
        <f t="array" ref="AQ19">SUMPRODUCT(
    INDEX('Master Answer Key'!$B$4:$AU$394,0,ROW(AQ19)), 
    INDEX('ALL-Students-Correct-Items'!$A$2:$CC$392,0,COLUMN(AQ20))
)</f>
        <v>27</v>
      </c>
      <c r="AR19" s="62">
        <f t="array" ref="AR19">SUMPRODUCT(
    INDEX('Master Answer Key'!$B$4:$AU$394,0,ROW(AR19)), 
    INDEX('ALL-Students-Correct-Items'!$A$2:$CC$392,0,COLUMN(AR20))
)</f>
        <v>26</v>
      </c>
      <c r="AS19" s="62">
        <f t="array" ref="AS19">SUMPRODUCT(
    INDEX('Master Answer Key'!$B$4:$AU$394,0,ROW(AS19)), 
    INDEX('ALL-Students-Correct-Items'!$A$2:$CC$392,0,COLUMN(AS20))
)</f>
        <v>0</v>
      </c>
      <c r="AT19" s="62">
        <f t="array" ref="AT19">SUMPRODUCT(
    INDEX('Master Answer Key'!$B$4:$AU$394,0,ROW(AT19)), 
    INDEX('ALL-Students-Correct-Items'!$A$2:$CC$392,0,COLUMN(AT20))
)</f>
        <v>25</v>
      </c>
      <c r="AU19" s="62">
        <f t="array" ref="AU19">SUMPRODUCT(
    INDEX('Master Answer Key'!$B$4:$AU$394,0,ROW(AU19)), 
    INDEX('ALL-Students-Correct-Items'!$A$2:$CC$392,0,COLUMN(AU20))
)</f>
        <v>26</v>
      </c>
      <c r="AV19" s="62">
        <f t="array" ref="AV19">SUMPRODUCT(
    INDEX('Master Answer Key'!$B$4:$AU$394,0,ROW(AV19)), 
    INDEX('ALL-Students-Correct-Items'!$A$2:$CC$392,0,COLUMN(AV20))
)</f>
        <v>2</v>
      </c>
      <c r="AW19" s="62">
        <f t="array" ref="AW19">SUMPRODUCT(
    INDEX('Master Answer Key'!$B$4:$AU$394,0,ROW(AW19)), 
    INDEX('ALL-Students-Correct-Items'!$A$2:$CC$392,0,COLUMN(AW20))
)</f>
        <v>26</v>
      </c>
      <c r="AX19" s="62">
        <f t="array" ref="AX19">SUMPRODUCT(
    INDEX('Master Answer Key'!$B$4:$AU$394,0,ROW(AX19)), 
    INDEX('ALL-Students-Correct-Items'!$A$2:$CC$392,0,COLUMN(AX20))
)</f>
        <v>25</v>
      </c>
      <c r="AY19" s="62">
        <f t="array" ref="AY19">SUMPRODUCT(
    INDEX('Master Answer Key'!$B$4:$AU$394,0,ROW(AY19)), 
    INDEX('ALL-Students-Correct-Items'!$A$2:$CC$392,0,COLUMN(AY20))
)</f>
        <v>22</v>
      </c>
      <c r="AZ19" s="62">
        <f t="array" ref="AZ19">SUMPRODUCT(
    INDEX('Master Answer Key'!$B$4:$AU$394,0,ROW(AZ19)), 
    INDEX('ALL-Students-Correct-Items'!$A$2:$CC$392,0,COLUMN(AZ20))
)</f>
        <v>27</v>
      </c>
      <c r="BA19" s="62">
        <f t="array" ref="BA19">SUMPRODUCT(
    INDEX('Master Answer Key'!$B$4:$AU$394,0,ROW(BA19)), 
    INDEX('ALL-Students-Correct-Items'!$A$2:$CC$392,0,COLUMN(BA20))
)</f>
        <v>23</v>
      </c>
      <c r="BB19" s="62">
        <f t="array" ref="BB19">SUMPRODUCT(
    INDEX('Master Answer Key'!$B$4:$AU$394,0,ROW(BB19)), 
    INDEX('ALL-Students-Correct-Items'!$A$2:$CC$392,0,COLUMN(BB20))
)</f>
        <v>22</v>
      </c>
      <c r="BC19" s="62">
        <f t="array" ref="BC19">SUMPRODUCT(
    INDEX('Master Answer Key'!$B$4:$AU$394,0,ROW(BC19)), 
    INDEX('ALL-Students-Correct-Items'!$A$2:$CC$392,0,COLUMN(BC20))
)</f>
        <v>24</v>
      </c>
      <c r="BD19" s="62">
        <f t="array" ref="BD19">SUMPRODUCT(
    INDEX('Master Answer Key'!$B$4:$AU$394,0,ROW(BD19)), 
    INDEX('ALL-Students-Correct-Items'!$A$2:$CC$392,0,COLUMN(BD20))
)</f>
        <v>26</v>
      </c>
      <c r="BE19" s="62">
        <f t="array" ref="BE19">SUMPRODUCT(
    INDEX('Master Answer Key'!$B$4:$AU$394,0,ROW(BE19)), 
    INDEX('ALL-Students-Correct-Items'!$A$2:$CC$392,0,COLUMN(BE20))
)</f>
        <v>28</v>
      </c>
      <c r="BF19" s="62">
        <f t="array" ref="BF19">SUMPRODUCT(
    INDEX('Master Answer Key'!$B$4:$AU$394,0,ROW(BF19)), 
    INDEX('ALL-Students-Correct-Items'!$A$2:$CC$392,0,COLUMN(BF20))
)</f>
        <v>27</v>
      </c>
      <c r="BG19" s="62">
        <f t="array" ref="BG19">SUMPRODUCT(
    INDEX('Master Answer Key'!$B$4:$AU$394,0,ROW(BG19)), 
    INDEX('ALL-Students-Correct-Items'!$A$2:$CC$392,0,COLUMN(BG20))
)</f>
        <v>23</v>
      </c>
      <c r="BH19" s="62">
        <f t="array" ref="BH19">SUMPRODUCT(
    INDEX('Master Answer Key'!$B$4:$AU$394,0,ROW(BH19)), 
    INDEX('ALL-Students-Correct-Items'!$A$2:$CC$392,0,COLUMN(BH20))
)</f>
        <v>28</v>
      </c>
      <c r="BI19" s="62">
        <f t="array" ref="BI19">SUMPRODUCT(
    INDEX('Master Answer Key'!$B$4:$AU$394,0,ROW(BI19)), 
    INDEX('ALL-Students-Correct-Items'!$A$2:$CC$392,0,COLUMN(BI20))
)</f>
        <v>28</v>
      </c>
      <c r="BJ19" s="62">
        <f t="array" ref="BJ19">SUMPRODUCT(
    INDEX('Master Answer Key'!$B$4:$AU$394,0,ROW(BJ19)), 
    INDEX('ALL-Students-Correct-Items'!$A$2:$CC$392,0,COLUMN(BJ20))
)</f>
        <v>26</v>
      </c>
      <c r="BK19" s="62">
        <f t="array" ref="BK19">SUMPRODUCT(
    INDEX('Master Answer Key'!$B$4:$AU$394,0,ROW(BK19)), 
    INDEX('ALL-Students-Correct-Items'!$A$2:$CC$392,0,COLUMN(BK20))
)</f>
        <v>27</v>
      </c>
      <c r="BL19" s="62">
        <f t="array" ref="BL19">SUMPRODUCT(
    INDEX('Master Answer Key'!$B$4:$AU$394,0,ROW(BL19)), 
    INDEX('ALL-Students-Correct-Items'!$A$2:$CC$392,0,COLUMN(BL20))
)</f>
        <v>28</v>
      </c>
      <c r="BM19" s="62">
        <f t="array" ref="BM19">SUMPRODUCT(
    INDEX('Master Answer Key'!$B$4:$AU$394,0,ROW(BM19)), 
    INDEX('ALL-Students-Correct-Items'!$A$2:$CC$392,0,COLUMN(BM20))
)</f>
        <v>28</v>
      </c>
      <c r="BN19" s="62">
        <f t="array" ref="BN19">SUMPRODUCT(
    INDEX('Master Answer Key'!$B$4:$AU$394,0,ROW(BN19)), 
    INDEX('ALL-Students-Correct-Items'!$A$2:$CC$392,0,COLUMN(BN20))
)</f>
        <v>27</v>
      </c>
      <c r="BO19" s="62">
        <f t="array" ref="BO19">SUMPRODUCT(
    INDEX('Master Answer Key'!$B$4:$AU$394,0,ROW(BO19)), 
    INDEX('ALL-Students-Correct-Items'!$A$2:$CC$392,0,COLUMN(BO20))
)</f>
        <v>29</v>
      </c>
      <c r="BP19" s="62">
        <f t="array" ref="BP19">SUMPRODUCT(
    INDEX('Master Answer Key'!$B$4:$AU$394,0,ROW(BP19)), 
    INDEX('ALL-Students-Correct-Items'!$A$2:$CC$392,0,COLUMN(BP20))
)</f>
        <v>25</v>
      </c>
      <c r="BQ19" s="62">
        <f t="array" ref="BQ19">SUMPRODUCT(
    INDEX('Master Answer Key'!$B$4:$AU$394,0,ROW(BQ19)), 
    INDEX('ALL-Students-Correct-Items'!$A$2:$CC$392,0,COLUMN(BQ20))
)</f>
        <v>25</v>
      </c>
      <c r="BR19" s="62">
        <f t="array" ref="BR19">SUMPRODUCT(
    INDEX('Master Answer Key'!$B$4:$AU$394,0,ROW(BR19)), 
    INDEX('ALL-Students-Correct-Items'!$A$2:$CC$392,0,COLUMN(BR20))
)</f>
        <v>28</v>
      </c>
      <c r="BS19" s="62">
        <f t="array" ref="BS19">SUMPRODUCT(
    INDEX('Master Answer Key'!$B$4:$AU$394,0,ROW(BS19)), 
    INDEX('ALL-Students-Correct-Items'!$A$2:$CC$392,0,COLUMN(BS20))
)</f>
        <v>28</v>
      </c>
      <c r="BT19" s="62">
        <f t="array" ref="BT19">SUMPRODUCT(
    INDEX('Master Answer Key'!$B$4:$AU$394,0,ROW(BT19)), 
    INDEX('ALL-Students-Correct-Items'!$A$2:$CC$392,0,COLUMN(BT20))
)</f>
        <v>25</v>
      </c>
      <c r="BU19" s="62">
        <f t="array" ref="BU19">SUMPRODUCT(
    INDEX('Master Answer Key'!$B$4:$AU$394,0,ROW(BU19)), 
    INDEX('ALL-Students-Correct-Items'!$A$2:$CC$392,0,COLUMN(BU20))
)</f>
        <v>25</v>
      </c>
      <c r="BV19" s="62">
        <f t="array" ref="BV19">SUMPRODUCT(
    INDEX('Master Answer Key'!$B$4:$AU$394,0,ROW(BV19)), 
    INDEX('ALL-Students-Correct-Items'!$A$2:$CC$392,0,COLUMN(BV20))
)</f>
        <v>21</v>
      </c>
      <c r="BW19" s="62">
        <f t="array" ref="BW19">SUMPRODUCT(
    INDEX('Master Answer Key'!$B$4:$AU$394,0,ROW(BW19)), 
    INDEX('ALL-Students-Correct-Items'!$A$2:$CC$392,0,COLUMN(BW20))
)</f>
        <v>21</v>
      </c>
      <c r="BX19" s="62">
        <f t="array" ref="BX19">SUMPRODUCT(
    INDEX('Master Answer Key'!$B$4:$AU$394,0,ROW(BX19)), 
    INDEX('ALL-Students-Correct-Items'!$A$2:$CC$392,0,COLUMN(BX20))
)</f>
        <v>25</v>
      </c>
      <c r="BY19" s="62">
        <f t="array" ref="BY19">SUMPRODUCT(
    INDEX('Master Answer Key'!$B$4:$AU$394,0,ROW(BY19)), 
    INDEX('ALL-Students-Correct-Items'!$A$2:$CC$392,0,COLUMN(BY20))
)</f>
        <v>25</v>
      </c>
      <c r="BZ19" s="62">
        <f t="array" ref="BZ19">SUMPRODUCT(
    INDEX('Master Answer Key'!$B$4:$AU$394,0,ROW(BZ19)), 
    INDEX('ALL-Students-Correct-Items'!$A$2:$CC$392,0,COLUMN(BZ20))
)</f>
        <v>28</v>
      </c>
      <c r="CA19" s="62">
        <f t="array" ref="CA19">SUMPRODUCT(
    INDEX('Master Answer Key'!$B$4:$AU$394,0,ROW(CA19)), 
    INDEX('ALL-Students-Correct-Items'!$A$2:$CC$392,0,COLUMN(CA20))
)</f>
        <v>25</v>
      </c>
      <c r="CB19" s="62">
        <f t="array" ref="CB19">SUMPRODUCT(
    INDEX('Master Answer Key'!$B$4:$AU$394,0,ROW(CB19)), 
    INDEX('ALL-Students-Correct-Items'!$A$2:$CC$392,0,COLUMN(CB20))
)</f>
        <v>25</v>
      </c>
      <c r="CC19" s="62">
        <f t="array" ref="CC19">SUMPRODUCT(
    INDEX('Master Answer Key'!$B$4:$AU$394,0,ROW(CC19)), 
    INDEX('ALL-Students-Correct-Items'!$A$2:$CC$392,0,COLUMN(CC20))
)</f>
        <v>26</v>
      </c>
      <c r="CD19" s="45" t="s">
        <v>53</v>
      </c>
      <c r="CE19" s="45">
        <f>countif(B19:CC19,"&gt;=18")</f>
        <v>64</v>
      </c>
      <c r="CF19" s="45">
        <v>30.0</v>
      </c>
      <c r="CG19" s="45">
        <v>0.6</v>
      </c>
      <c r="CH19" s="45">
        <v>18.0</v>
      </c>
      <c r="CI19" s="4"/>
      <c r="CJ19" s="65"/>
      <c r="CK19" s="66" t="s">
        <v>42</v>
      </c>
      <c r="CL19" s="67"/>
    </row>
    <row r="20">
      <c r="A20" s="61" t="s">
        <v>54</v>
      </c>
      <c r="B20" s="62">
        <f t="array" ref="B20">SUMPRODUCT(
    INDEX('Master Answer Key'!$B$4:$AU$394,0,ROW(B20)), 
    INDEX('ALL-Students-Correct-Items'!$A$2:$CC$392,0,COLUMN(B21))
)</f>
        <v>24</v>
      </c>
      <c r="C20" s="62">
        <f t="array" ref="C20">SUMPRODUCT(
    INDEX('Master Answer Key'!$B$4:$AU$394,0,ROW(C20)), 
    INDEX('ALL-Students-Correct-Items'!$A$2:$CC$392,0,COLUMN(C21))
)</f>
        <v>21</v>
      </c>
      <c r="D20" s="62">
        <f t="array" ref="D20">SUMPRODUCT(
    INDEX('Master Answer Key'!$B$4:$AU$394,0,ROW(D20)), 
    INDEX('ALL-Students-Correct-Items'!$A$2:$CC$392,0,COLUMN(D21))
)</f>
        <v>18</v>
      </c>
      <c r="E20" s="62">
        <f t="array" ref="E20">SUMPRODUCT(
    INDEX('Master Answer Key'!$B$4:$AU$394,0,ROW(E20)), 
    INDEX('ALL-Students-Correct-Items'!$A$2:$CC$392,0,COLUMN(E21))
)</f>
        <v>21</v>
      </c>
      <c r="F20" s="62">
        <f t="array" ref="F20">SUMPRODUCT(
    INDEX('Master Answer Key'!$B$4:$AU$394,0,ROW(F20)), 
    INDEX('ALL-Students-Correct-Items'!$A$2:$CC$392,0,COLUMN(F21))
)</f>
        <v>23</v>
      </c>
      <c r="G20" s="62">
        <f t="array" ref="G20">SUMPRODUCT(
    INDEX('Master Answer Key'!$B$4:$AU$394,0,ROW(G20)), 
    INDEX('ALL-Students-Correct-Items'!$A$2:$CC$392,0,COLUMN(G21))
)</f>
        <v>0</v>
      </c>
      <c r="H20" s="62">
        <f t="array" ref="H20">SUMPRODUCT(
    INDEX('Master Answer Key'!$B$4:$AU$394,0,ROW(H20)), 
    INDEX('ALL-Students-Correct-Items'!$A$2:$CC$392,0,COLUMN(H21))
)</f>
        <v>21</v>
      </c>
      <c r="I20" s="62">
        <f t="array" ref="I20">SUMPRODUCT(
    INDEX('Master Answer Key'!$B$4:$AU$394,0,ROW(I20)), 
    INDEX('ALL-Students-Correct-Items'!$A$2:$CC$392,0,COLUMN(I21))
)</f>
        <v>14</v>
      </c>
      <c r="J20" s="62">
        <f t="array" ref="J20">SUMPRODUCT(
    INDEX('Master Answer Key'!$B$4:$AU$394,0,ROW(J20)), 
    INDEX('ALL-Students-Correct-Items'!$A$2:$CC$392,0,COLUMN(J21))
)</f>
        <v>20</v>
      </c>
      <c r="K20" s="62">
        <f t="array" ref="K20">SUMPRODUCT(
    INDEX('Master Answer Key'!$B$4:$AU$394,0,ROW(K20)), 
    INDEX('ALL-Students-Correct-Items'!$A$2:$CC$392,0,COLUMN(K21))
)</f>
        <v>14</v>
      </c>
      <c r="L20" s="62">
        <f t="array" ref="L20">SUMPRODUCT(
    INDEX('Master Answer Key'!$B$4:$AU$394,0,ROW(L20)), 
    INDEX('ALL-Students-Correct-Items'!$A$2:$CC$392,0,COLUMN(L21))
)</f>
        <v>21</v>
      </c>
      <c r="M20" s="62">
        <f t="array" ref="M20">SUMPRODUCT(
    INDEX('Master Answer Key'!$B$4:$AU$394,0,ROW(M20)), 
    INDEX('ALL-Students-Correct-Items'!$A$2:$CC$392,0,COLUMN(M21))
)</f>
        <v>24</v>
      </c>
      <c r="N20" s="62">
        <f t="array" ref="N20">SUMPRODUCT(
    INDEX('Master Answer Key'!$B$4:$AU$394,0,ROW(N20)), 
    INDEX('ALL-Students-Correct-Items'!$A$2:$CC$392,0,COLUMN(N21))
)</f>
        <v>16</v>
      </c>
      <c r="O20" s="62">
        <f t="array" ref="O20">SUMPRODUCT(
    INDEX('Master Answer Key'!$B$4:$AU$394,0,ROW(O20)), 
    INDEX('ALL-Students-Correct-Items'!$A$2:$CC$392,0,COLUMN(O21))
)</f>
        <v>21</v>
      </c>
      <c r="P20" s="62">
        <f t="array" ref="P20">SUMPRODUCT(
    INDEX('Master Answer Key'!$B$4:$AU$394,0,ROW(P20)), 
    INDEX('ALL-Students-Correct-Items'!$A$2:$CC$392,0,COLUMN(P21))
)</f>
        <v>18</v>
      </c>
      <c r="Q20" s="62">
        <f t="array" ref="Q20">SUMPRODUCT(
    INDEX('Master Answer Key'!$B$4:$AU$394,0,ROW(Q20)), 
    INDEX('ALL-Students-Correct-Items'!$A$2:$CC$392,0,COLUMN(Q21))
)</f>
        <v>17</v>
      </c>
      <c r="R20" s="62">
        <f t="array" ref="R20">SUMPRODUCT(
    INDEX('Master Answer Key'!$B$4:$AU$394,0,ROW(R20)), 
    INDEX('ALL-Students-Correct-Items'!$A$2:$CC$392,0,COLUMN(R21))
)</f>
        <v>16</v>
      </c>
      <c r="S20" s="62">
        <f t="array" ref="S20">SUMPRODUCT(
    INDEX('Master Answer Key'!$B$4:$AU$394,0,ROW(S20)), 
    INDEX('ALL-Students-Correct-Items'!$A$2:$CC$392,0,COLUMN(S21))
)</f>
        <v>14</v>
      </c>
      <c r="T20" s="62">
        <f t="array" ref="T20">SUMPRODUCT(
    INDEX('Master Answer Key'!$B$4:$AU$394,0,ROW(T20)), 
    INDEX('ALL-Students-Correct-Items'!$A$2:$CC$392,0,COLUMN(T21))
)</f>
        <v>21</v>
      </c>
      <c r="U20" s="62">
        <f t="array" ref="U20">SUMPRODUCT(
    INDEX('Master Answer Key'!$B$4:$AU$394,0,ROW(U20)), 
    INDEX('ALL-Students-Correct-Items'!$A$2:$CC$392,0,COLUMN(U21))
)</f>
        <v>21</v>
      </c>
      <c r="V20" s="62">
        <f t="array" ref="V20">SUMPRODUCT(
    INDEX('Master Answer Key'!$B$4:$AU$394,0,ROW(V20)), 
    INDEX('ALL-Students-Correct-Items'!$A$2:$CC$392,0,COLUMN(V21))
)</f>
        <v>18</v>
      </c>
      <c r="W20" s="62">
        <f t="array" ref="W20">SUMPRODUCT(
    INDEX('Master Answer Key'!$B$4:$AU$394,0,ROW(W20)), 
    INDEX('ALL-Students-Correct-Items'!$A$2:$CC$392,0,COLUMN(W21))
)</f>
        <v>0</v>
      </c>
      <c r="X20" s="62">
        <f t="array" ref="X20">SUMPRODUCT(
    INDEX('Master Answer Key'!$B$4:$AU$394,0,ROW(X20)), 
    INDEX('ALL-Students-Correct-Items'!$A$2:$CC$392,0,COLUMN(X21))
)</f>
        <v>17</v>
      </c>
      <c r="Y20" s="62">
        <f t="array" ref="Y20">SUMPRODUCT(
    INDEX('Master Answer Key'!$B$4:$AU$394,0,ROW(Y20)), 
    INDEX('ALL-Students-Correct-Items'!$A$2:$CC$392,0,COLUMN(Y21))
)</f>
        <v>0</v>
      </c>
      <c r="Z20" s="62">
        <f t="array" ref="Z20">SUMPRODUCT(
    INDEX('Master Answer Key'!$B$4:$AU$394,0,ROW(Z20)), 
    INDEX('ALL-Students-Correct-Items'!$A$2:$CC$392,0,COLUMN(Z21))
)</f>
        <v>0</v>
      </c>
      <c r="AA20" s="62">
        <f t="array" ref="AA20">SUMPRODUCT(
    INDEX('Master Answer Key'!$B$4:$AU$394,0,ROW(AA20)), 
    INDEX('ALL-Students-Correct-Items'!$A$2:$CC$392,0,COLUMN(AA21))
)</f>
        <v>21</v>
      </c>
      <c r="AB20" s="62">
        <f t="array" ref="AB20">SUMPRODUCT(
    INDEX('Master Answer Key'!$B$4:$AU$394,0,ROW(AB20)), 
    INDEX('ALL-Students-Correct-Items'!$A$2:$CC$392,0,COLUMN(AB21))
)</f>
        <v>20</v>
      </c>
      <c r="AC20" s="62">
        <f t="array" ref="AC20">SUMPRODUCT(
    INDEX('Master Answer Key'!$B$4:$AU$394,0,ROW(AC20)), 
    INDEX('ALL-Students-Correct-Items'!$A$2:$CC$392,0,COLUMN(AC21))
)</f>
        <v>12</v>
      </c>
      <c r="AD20" s="62">
        <f t="array" ref="AD20">SUMPRODUCT(
    INDEX('Master Answer Key'!$B$4:$AU$394,0,ROW(AD20)), 
    INDEX('ALL-Students-Correct-Items'!$A$2:$CC$392,0,COLUMN(AD21))
)</f>
        <v>22</v>
      </c>
      <c r="AE20" s="62">
        <f t="array" ref="AE20">SUMPRODUCT(
    INDEX('Master Answer Key'!$B$4:$AU$394,0,ROW(AE20)), 
    INDEX('ALL-Students-Correct-Items'!$A$2:$CC$392,0,COLUMN(AE21))
)</f>
        <v>18</v>
      </c>
      <c r="AF20" s="62">
        <f t="array" ref="AF20">SUMPRODUCT(
    INDEX('Master Answer Key'!$B$4:$AU$394,0,ROW(AF20)), 
    INDEX('ALL-Students-Correct-Items'!$A$2:$CC$392,0,COLUMN(AF21))
)</f>
        <v>14</v>
      </c>
      <c r="AG20" s="62">
        <f t="array" ref="AG20">SUMPRODUCT(
    INDEX('Master Answer Key'!$B$4:$AU$394,0,ROW(AG20)), 
    INDEX('ALL-Students-Correct-Items'!$A$2:$CC$392,0,COLUMN(AG21))
)</f>
        <v>15</v>
      </c>
      <c r="AH20" s="62">
        <f t="array" ref="AH20">SUMPRODUCT(
    INDEX('Master Answer Key'!$B$4:$AU$394,0,ROW(AH20)), 
    INDEX('ALL-Students-Correct-Items'!$A$2:$CC$392,0,COLUMN(AH21))
)</f>
        <v>22</v>
      </c>
      <c r="AI20" s="62">
        <f t="array" ref="AI20">SUMPRODUCT(
    INDEX('Master Answer Key'!$B$4:$AU$394,0,ROW(AI20)), 
    INDEX('ALL-Students-Correct-Items'!$A$2:$CC$392,0,COLUMN(AI21))
)</f>
        <v>22</v>
      </c>
      <c r="AJ20" s="62">
        <f t="array" ref="AJ20">SUMPRODUCT(
    INDEX('Master Answer Key'!$B$4:$AU$394,0,ROW(AJ20)), 
    INDEX('ALL-Students-Correct-Items'!$A$2:$CC$392,0,COLUMN(AJ21))
)</f>
        <v>20</v>
      </c>
      <c r="AK20" s="62">
        <f t="array" ref="AK20">SUMPRODUCT(
    INDEX('Master Answer Key'!$B$4:$AU$394,0,ROW(AK20)), 
    INDEX('ALL-Students-Correct-Items'!$A$2:$CC$392,0,COLUMN(AK21))
)</f>
        <v>18</v>
      </c>
      <c r="AL20" s="62">
        <f t="array" ref="AL20">SUMPRODUCT(
    INDEX('Master Answer Key'!$B$4:$AU$394,0,ROW(AL20)), 
    INDEX('ALL-Students-Correct-Items'!$A$2:$CC$392,0,COLUMN(AL21))
)</f>
        <v>17</v>
      </c>
      <c r="AM20" s="62">
        <f t="array" ref="AM20">SUMPRODUCT(
    INDEX('Master Answer Key'!$B$4:$AU$394,0,ROW(AM20)), 
    INDEX('ALL-Students-Correct-Items'!$A$2:$CC$392,0,COLUMN(AM21))
)</f>
        <v>18</v>
      </c>
      <c r="AN20" s="62">
        <f t="array" ref="AN20">SUMPRODUCT(
    INDEX('Master Answer Key'!$B$4:$AU$394,0,ROW(AN20)), 
    INDEX('ALL-Students-Correct-Items'!$A$2:$CC$392,0,COLUMN(AN21))
)</f>
        <v>0</v>
      </c>
      <c r="AO20" s="62">
        <f t="array" ref="AO20">SUMPRODUCT(
    INDEX('Master Answer Key'!$B$4:$AU$394,0,ROW(AO20)), 
    INDEX('ALL-Students-Correct-Items'!$A$2:$CC$392,0,COLUMN(AO21))
)</f>
        <v>23</v>
      </c>
      <c r="AP20" s="62">
        <f t="array" ref="AP20">SUMPRODUCT(
    INDEX('Master Answer Key'!$B$4:$AU$394,0,ROW(AP20)), 
    INDEX('ALL-Students-Correct-Items'!$A$2:$CC$392,0,COLUMN(AP21))
)</f>
        <v>22</v>
      </c>
      <c r="AQ20" s="62">
        <f t="array" ref="AQ20">SUMPRODUCT(
    INDEX('Master Answer Key'!$B$4:$AU$394,0,ROW(AQ20)), 
    INDEX('ALL-Students-Correct-Items'!$A$2:$CC$392,0,COLUMN(AQ21))
)</f>
        <v>23</v>
      </c>
      <c r="AR20" s="62">
        <f t="array" ref="AR20">SUMPRODUCT(
    INDEX('Master Answer Key'!$B$4:$AU$394,0,ROW(AR20)), 
    INDEX('ALL-Students-Correct-Items'!$A$2:$CC$392,0,COLUMN(AR21))
)</f>
        <v>22</v>
      </c>
      <c r="AS20" s="62">
        <f t="array" ref="AS20">SUMPRODUCT(
    INDEX('Master Answer Key'!$B$4:$AU$394,0,ROW(AS20)), 
    INDEX('ALL-Students-Correct-Items'!$A$2:$CC$392,0,COLUMN(AS21))
)</f>
        <v>0</v>
      </c>
      <c r="AT20" s="62">
        <f t="array" ref="AT20">SUMPRODUCT(
    INDEX('Master Answer Key'!$B$4:$AU$394,0,ROW(AT20)), 
    INDEX('ALL-Students-Correct-Items'!$A$2:$CC$392,0,COLUMN(AT21))
)</f>
        <v>21</v>
      </c>
      <c r="AU20" s="62">
        <f t="array" ref="AU20">SUMPRODUCT(
    INDEX('Master Answer Key'!$B$4:$AU$394,0,ROW(AU20)), 
    INDEX('ALL-Students-Correct-Items'!$A$2:$CC$392,0,COLUMN(AU21))
)</f>
        <v>21</v>
      </c>
      <c r="AV20" s="62">
        <f t="array" ref="AV20">SUMPRODUCT(
    INDEX('Master Answer Key'!$B$4:$AU$394,0,ROW(AV20)), 
    INDEX('ALL-Students-Correct-Items'!$A$2:$CC$392,0,COLUMN(AV21))
)</f>
        <v>0</v>
      </c>
      <c r="AW20" s="62">
        <f t="array" ref="AW20">SUMPRODUCT(
    INDEX('Master Answer Key'!$B$4:$AU$394,0,ROW(AW20)), 
    INDEX('ALL-Students-Correct-Items'!$A$2:$CC$392,0,COLUMN(AW21))
)</f>
        <v>20</v>
      </c>
      <c r="AX20" s="62">
        <f t="array" ref="AX20">SUMPRODUCT(
    INDEX('Master Answer Key'!$B$4:$AU$394,0,ROW(AX20)), 
    INDEX('ALL-Students-Correct-Items'!$A$2:$CC$392,0,COLUMN(AX21))
)</f>
        <v>21</v>
      </c>
      <c r="AY20" s="62">
        <f t="array" ref="AY20">SUMPRODUCT(
    INDEX('Master Answer Key'!$B$4:$AU$394,0,ROW(AY20)), 
    INDEX('ALL-Students-Correct-Items'!$A$2:$CC$392,0,COLUMN(AY21))
)</f>
        <v>21</v>
      </c>
      <c r="AZ20" s="62">
        <f t="array" ref="AZ20">SUMPRODUCT(
    INDEX('Master Answer Key'!$B$4:$AU$394,0,ROW(AZ20)), 
    INDEX('ALL-Students-Correct-Items'!$A$2:$CC$392,0,COLUMN(AZ21))
)</f>
        <v>20</v>
      </c>
      <c r="BA20" s="62">
        <f t="array" ref="BA20">SUMPRODUCT(
    INDEX('Master Answer Key'!$B$4:$AU$394,0,ROW(BA20)), 
    INDEX('ALL-Students-Correct-Items'!$A$2:$CC$392,0,COLUMN(BA21))
)</f>
        <v>21</v>
      </c>
      <c r="BB20" s="62">
        <f t="array" ref="BB20">SUMPRODUCT(
    INDEX('Master Answer Key'!$B$4:$AU$394,0,ROW(BB20)), 
    INDEX('ALL-Students-Correct-Items'!$A$2:$CC$392,0,COLUMN(BB21))
)</f>
        <v>16</v>
      </c>
      <c r="BC20" s="62">
        <f t="array" ref="BC20">SUMPRODUCT(
    INDEX('Master Answer Key'!$B$4:$AU$394,0,ROW(BC20)), 
    INDEX('ALL-Students-Correct-Items'!$A$2:$CC$392,0,COLUMN(BC21))
)</f>
        <v>24</v>
      </c>
      <c r="BD20" s="62">
        <f t="array" ref="BD20">SUMPRODUCT(
    INDEX('Master Answer Key'!$B$4:$AU$394,0,ROW(BD20)), 
    INDEX('ALL-Students-Correct-Items'!$A$2:$CC$392,0,COLUMN(BD21))
)</f>
        <v>22</v>
      </c>
      <c r="BE20" s="62">
        <f t="array" ref="BE20">SUMPRODUCT(
    INDEX('Master Answer Key'!$B$4:$AU$394,0,ROW(BE20)), 
    INDEX('ALL-Students-Correct-Items'!$A$2:$CC$392,0,COLUMN(BE21))
)</f>
        <v>22</v>
      </c>
      <c r="BF20" s="62">
        <f t="array" ref="BF20">SUMPRODUCT(
    INDEX('Master Answer Key'!$B$4:$AU$394,0,ROW(BF20)), 
    INDEX('ALL-Students-Correct-Items'!$A$2:$CC$392,0,COLUMN(BF21))
)</f>
        <v>21</v>
      </c>
      <c r="BG20" s="62">
        <f t="array" ref="BG20">SUMPRODUCT(
    INDEX('Master Answer Key'!$B$4:$AU$394,0,ROW(BG20)), 
    INDEX('ALL-Students-Correct-Items'!$A$2:$CC$392,0,COLUMN(BG21))
)</f>
        <v>21</v>
      </c>
      <c r="BH20" s="62">
        <f t="array" ref="BH20">SUMPRODUCT(
    INDEX('Master Answer Key'!$B$4:$AU$394,0,ROW(BH20)), 
    INDEX('ALL-Students-Correct-Items'!$A$2:$CC$392,0,COLUMN(BH21))
)</f>
        <v>20</v>
      </c>
      <c r="BI20" s="62">
        <f t="array" ref="BI20">SUMPRODUCT(
    INDEX('Master Answer Key'!$B$4:$AU$394,0,ROW(BI20)), 
    INDEX('ALL-Students-Correct-Items'!$A$2:$CC$392,0,COLUMN(BI21))
)</f>
        <v>22</v>
      </c>
      <c r="BJ20" s="62">
        <f t="array" ref="BJ20">SUMPRODUCT(
    INDEX('Master Answer Key'!$B$4:$AU$394,0,ROW(BJ20)), 
    INDEX('ALL-Students-Correct-Items'!$A$2:$CC$392,0,COLUMN(BJ21))
)</f>
        <v>24</v>
      </c>
      <c r="BK20" s="62">
        <f t="array" ref="BK20">SUMPRODUCT(
    INDEX('Master Answer Key'!$B$4:$AU$394,0,ROW(BK20)), 
    INDEX('ALL-Students-Correct-Items'!$A$2:$CC$392,0,COLUMN(BK21))
)</f>
        <v>21</v>
      </c>
      <c r="BL20" s="62">
        <f t="array" ref="BL20">SUMPRODUCT(
    INDEX('Master Answer Key'!$B$4:$AU$394,0,ROW(BL20)), 
    INDEX('ALL-Students-Correct-Items'!$A$2:$CC$392,0,COLUMN(BL21))
)</f>
        <v>25</v>
      </c>
      <c r="BM20" s="62">
        <f t="array" ref="BM20">SUMPRODUCT(
    INDEX('Master Answer Key'!$B$4:$AU$394,0,ROW(BM20)), 
    INDEX('ALL-Students-Correct-Items'!$A$2:$CC$392,0,COLUMN(BM21))
)</f>
        <v>24</v>
      </c>
      <c r="BN20" s="62">
        <f t="array" ref="BN20">SUMPRODUCT(
    INDEX('Master Answer Key'!$B$4:$AU$394,0,ROW(BN20)), 
    INDEX('ALL-Students-Correct-Items'!$A$2:$CC$392,0,COLUMN(BN21))
)</f>
        <v>22</v>
      </c>
      <c r="BO20" s="62">
        <f t="array" ref="BO20">SUMPRODUCT(
    INDEX('Master Answer Key'!$B$4:$AU$394,0,ROW(BO20)), 
    INDEX('ALL-Students-Correct-Items'!$A$2:$CC$392,0,COLUMN(BO21))
)</f>
        <v>23</v>
      </c>
      <c r="BP20" s="62">
        <f t="array" ref="BP20">SUMPRODUCT(
    INDEX('Master Answer Key'!$B$4:$AU$394,0,ROW(BP20)), 
    INDEX('ALL-Students-Correct-Items'!$A$2:$CC$392,0,COLUMN(BP21))
)</f>
        <v>22</v>
      </c>
      <c r="BQ20" s="62">
        <f t="array" ref="BQ20">SUMPRODUCT(
    INDEX('Master Answer Key'!$B$4:$AU$394,0,ROW(BQ20)), 
    INDEX('ALL-Students-Correct-Items'!$A$2:$CC$392,0,COLUMN(BQ21))
)</f>
        <v>22</v>
      </c>
      <c r="BR20" s="62">
        <f t="array" ref="BR20">SUMPRODUCT(
    INDEX('Master Answer Key'!$B$4:$AU$394,0,ROW(BR20)), 
    INDEX('ALL-Students-Correct-Items'!$A$2:$CC$392,0,COLUMN(BR21))
)</f>
        <v>22</v>
      </c>
      <c r="BS20" s="62">
        <f t="array" ref="BS20">SUMPRODUCT(
    INDEX('Master Answer Key'!$B$4:$AU$394,0,ROW(BS20)), 
    INDEX('ALL-Students-Correct-Items'!$A$2:$CC$392,0,COLUMN(BS21))
)</f>
        <v>25</v>
      </c>
      <c r="BT20" s="62">
        <f t="array" ref="BT20">SUMPRODUCT(
    INDEX('Master Answer Key'!$B$4:$AU$394,0,ROW(BT20)), 
    INDEX('ALL-Students-Correct-Items'!$A$2:$CC$392,0,COLUMN(BT21))
)</f>
        <v>21</v>
      </c>
      <c r="BU20" s="62">
        <f t="array" ref="BU20">SUMPRODUCT(
    INDEX('Master Answer Key'!$B$4:$AU$394,0,ROW(BU20)), 
    INDEX('ALL-Students-Correct-Items'!$A$2:$CC$392,0,COLUMN(BU21))
)</f>
        <v>25</v>
      </c>
      <c r="BV20" s="62">
        <f t="array" ref="BV20">SUMPRODUCT(
    INDEX('Master Answer Key'!$B$4:$AU$394,0,ROW(BV20)), 
    INDEX('ALL-Students-Correct-Items'!$A$2:$CC$392,0,COLUMN(BV21))
)</f>
        <v>22</v>
      </c>
      <c r="BW20" s="62">
        <f t="array" ref="BW20">SUMPRODUCT(
    INDEX('Master Answer Key'!$B$4:$AU$394,0,ROW(BW20)), 
    INDEX('ALL-Students-Correct-Items'!$A$2:$CC$392,0,COLUMN(BW21))
)</f>
        <v>18</v>
      </c>
      <c r="BX20" s="62">
        <f t="array" ref="BX20">SUMPRODUCT(
    INDEX('Master Answer Key'!$B$4:$AU$394,0,ROW(BX20)), 
    INDEX('ALL-Students-Correct-Items'!$A$2:$CC$392,0,COLUMN(BX21))
)</f>
        <v>21</v>
      </c>
      <c r="BY20" s="62">
        <f t="array" ref="BY20">SUMPRODUCT(
    INDEX('Master Answer Key'!$B$4:$AU$394,0,ROW(BY20)), 
    INDEX('ALL-Students-Correct-Items'!$A$2:$CC$392,0,COLUMN(BY21))
)</f>
        <v>22</v>
      </c>
      <c r="BZ20" s="62">
        <f t="array" ref="BZ20">SUMPRODUCT(
    INDEX('Master Answer Key'!$B$4:$AU$394,0,ROW(BZ20)), 
    INDEX('ALL-Students-Correct-Items'!$A$2:$CC$392,0,COLUMN(BZ21))
)</f>
        <v>23</v>
      </c>
      <c r="CA20" s="62">
        <f t="array" ref="CA20">SUMPRODUCT(
    INDEX('Master Answer Key'!$B$4:$AU$394,0,ROW(CA20)), 
    INDEX('ALL-Students-Correct-Items'!$A$2:$CC$392,0,COLUMN(CA21))
)</f>
        <v>23</v>
      </c>
      <c r="CB20" s="62">
        <f t="array" ref="CB20">SUMPRODUCT(
    INDEX('Master Answer Key'!$B$4:$AU$394,0,ROW(CB20)), 
    INDEX('ALL-Students-Correct-Items'!$A$2:$CC$392,0,COLUMN(CB21))
)</f>
        <v>20</v>
      </c>
      <c r="CC20" s="62">
        <f t="array" ref="CC20">SUMPRODUCT(
    INDEX('Master Answer Key'!$B$4:$AU$394,0,ROW(CC20)), 
    INDEX('ALL-Students-Correct-Items'!$A$2:$CC$392,0,COLUMN(CC21))
)</f>
        <v>21</v>
      </c>
      <c r="CD20" s="45" t="s">
        <v>54</v>
      </c>
      <c r="CE20" s="45">
        <f>countif(B20:CC20,"&gt;=15")</f>
        <v>68</v>
      </c>
      <c r="CF20" s="45">
        <v>25.0</v>
      </c>
      <c r="CG20" s="45">
        <v>0.6</v>
      </c>
      <c r="CH20" s="45">
        <v>15.0</v>
      </c>
      <c r="CI20" s="4"/>
      <c r="CJ20" s="65" t="s">
        <v>39</v>
      </c>
      <c r="CK20" s="65" t="s">
        <v>573</v>
      </c>
      <c r="CL20" s="65" t="s">
        <v>574</v>
      </c>
    </row>
    <row r="21">
      <c r="A21" s="61" t="s">
        <v>55</v>
      </c>
      <c r="B21" s="62">
        <f t="array" ref="B21">SUMPRODUCT(
    INDEX('Master Answer Key'!$B$4:$AU$394,0,ROW(B21)), 
    INDEX('ALL-Students-Correct-Items'!$A$2:$CC$392,0,COLUMN(B22))
)</f>
        <v>30</v>
      </c>
      <c r="C21" s="62">
        <f t="array" ref="C21">SUMPRODUCT(
    INDEX('Master Answer Key'!$B$4:$AU$394,0,ROW(C21)), 
    INDEX('ALL-Students-Correct-Items'!$A$2:$CC$392,0,COLUMN(C22))
)</f>
        <v>23</v>
      </c>
      <c r="D21" s="62">
        <f t="array" ref="D21">SUMPRODUCT(
    INDEX('Master Answer Key'!$B$4:$AU$394,0,ROW(D21)), 
    INDEX('ALL-Students-Correct-Items'!$A$2:$CC$392,0,COLUMN(D22))
)</f>
        <v>22</v>
      </c>
      <c r="E21" s="62">
        <f t="array" ref="E21">SUMPRODUCT(
    INDEX('Master Answer Key'!$B$4:$AU$394,0,ROW(E21)), 
    INDEX('ALL-Students-Correct-Items'!$A$2:$CC$392,0,COLUMN(E22))
)</f>
        <v>30</v>
      </c>
      <c r="F21" s="62">
        <f t="array" ref="F21">SUMPRODUCT(
    INDEX('Master Answer Key'!$B$4:$AU$394,0,ROW(F21)), 
    INDEX('ALL-Students-Correct-Items'!$A$2:$CC$392,0,COLUMN(F22))
)</f>
        <v>29</v>
      </c>
      <c r="G21" s="62">
        <f t="array" ref="G21">SUMPRODUCT(
    INDEX('Master Answer Key'!$B$4:$AU$394,0,ROW(G21)), 
    INDEX('ALL-Students-Correct-Items'!$A$2:$CC$392,0,COLUMN(G22))
)</f>
        <v>0</v>
      </c>
      <c r="H21" s="62">
        <f t="array" ref="H21">SUMPRODUCT(
    INDEX('Master Answer Key'!$B$4:$AU$394,0,ROW(H21)), 
    INDEX('ALL-Students-Correct-Items'!$A$2:$CC$392,0,COLUMN(H22))
)</f>
        <v>22</v>
      </c>
      <c r="I21" s="62">
        <f t="array" ref="I21">SUMPRODUCT(
    INDEX('Master Answer Key'!$B$4:$AU$394,0,ROW(I21)), 
    INDEX('ALL-Students-Correct-Items'!$A$2:$CC$392,0,COLUMN(I22))
)</f>
        <v>14</v>
      </c>
      <c r="J21" s="62">
        <f t="array" ref="J21">SUMPRODUCT(
    INDEX('Master Answer Key'!$B$4:$AU$394,0,ROW(J21)), 
    INDEX('ALL-Students-Correct-Items'!$A$2:$CC$392,0,COLUMN(J22))
)</f>
        <v>32</v>
      </c>
      <c r="K21" s="62">
        <f t="array" ref="K21">SUMPRODUCT(
    INDEX('Master Answer Key'!$B$4:$AU$394,0,ROW(K21)), 
    INDEX('ALL-Students-Correct-Items'!$A$2:$CC$392,0,COLUMN(K22))
)</f>
        <v>22</v>
      </c>
      <c r="L21" s="62">
        <f t="array" ref="L21">SUMPRODUCT(
    INDEX('Master Answer Key'!$B$4:$AU$394,0,ROW(L21)), 
    INDEX('ALL-Students-Correct-Items'!$A$2:$CC$392,0,COLUMN(L22))
)</f>
        <v>29</v>
      </c>
      <c r="M21" s="62">
        <f t="array" ref="M21">SUMPRODUCT(
    INDEX('Master Answer Key'!$B$4:$AU$394,0,ROW(M21)), 
    INDEX('ALL-Students-Correct-Items'!$A$2:$CC$392,0,COLUMN(M22))
)</f>
        <v>30</v>
      </c>
      <c r="N21" s="62">
        <f t="array" ref="N21">SUMPRODUCT(
    INDEX('Master Answer Key'!$B$4:$AU$394,0,ROW(N21)), 
    INDEX('ALL-Students-Correct-Items'!$A$2:$CC$392,0,COLUMN(N22))
)</f>
        <v>23</v>
      </c>
      <c r="O21" s="62">
        <f t="array" ref="O21">SUMPRODUCT(
    INDEX('Master Answer Key'!$B$4:$AU$394,0,ROW(O21)), 
    INDEX('ALL-Students-Correct-Items'!$A$2:$CC$392,0,COLUMN(O22))
)</f>
        <v>28</v>
      </c>
      <c r="P21" s="62">
        <f t="array" ref="P21">SUMPRODUCT(
    INDEX('Master Answer Key'!$B$4:$AU$394,0,ROW(P21)), 
    INDEX('ALL-Students-Correct-Items'!$A$2:$CC$392,0,COLUMN(P22))
)</f>
        <v>24</v>
      </c>
      <c r="Q21" s="62">
        <f t="array" ref="Q21">SUMPRODUCT(
    INDEX('Master Answer Key'!$B$4:$AU$394,0,ROW(Q21)), 
    INDEX('ALL-Students-Correct-Items'!$A$2:$CC$392,0,COLUMN(Q22))
)</f>
        <v>22</v>
      </c>
      <c r="R21" s="62">
        <f t="array" ref="R21">SUMPRODUCT(
    INDEX('Master Answer Key'!$B$4:$AU$394,0,ROW(R21)), 
    INDEX('ALL-Students-Correct-Items'!$A$2:$CC$392,0,COLUMN(R22))
)</f>
        <v>18</v>
      </c>
      <c r="S21" s="62">
        <f t="array" ref="S21">SUMPRODUCT(
    INDEX('Master Answer Key'!$B$4:$AU$394,0,ROW(S21)), 
    INDEX('ALL-Students-Correct-Items'!$A$2:$CC$392,0,COLUMN(S22))
)</f>
        <v>15</v>
      </c>
      <c r="T21" s="62">
        <f t="array" ref="T21">SUMPRODUCT(
    INDEX('Master Answer Key'!$B$4:$AU$394,0,ROW(T21)), 
    INDEX('ALL-Students-Correct-Items'!$A$2:$CC$392,0,COLUMN(T22))
)</f>
        <v>23</v>
      </c>
      <c r="U21" s="62">
        <f t="array" ref="U21">SUMPRODUCT(
    INDEX('Master Answer Key'!$B$4:$AU$394,0,ROW(U21)), 
    INDEX('ALL-Students-Correct-Items'!$A$2:$CC$392,0,COLUMN(U22))
)</f>
        <v>30</v>
      </c>
      <c r="V21" s="62">
        <f t="array" ref="V21">SUMPRODUCT(
    INDEX('Master Answer Key'!$B$4:$AU$394,0,ROW(V21)), 
    INDEX('ALL-Students-Correct-Items'!$A$2:$CC$392,0,COLUMN(V22))
)</f>
        <v>31</v>
      </c>
      <c r="W21" s="62">
        <f t="array" ref="W21">SUMPRODUCT(
    INDEX('Master Answer Key'!$B$4:$AU$394,0,ROW(W21)), 
    INDEX('ALL-Students-Correct-Items'!$A$2:$CC$392,0,COLUMN(W22))
)</f>
        <v>1</v>
      </c>
      <c r="X21" s="62">
        <f t="array" ref="X21">SUMPRODUCT(
    INDEX('Master Answer Key'!$B$4:$AU$394,0,ROW(X21)), 
    INDEX('ALL-Students-Correct-Items'!$A$2:$CC$392,0,COLUMN(X22))
)</f>
        <v>18</v>
      </c>
      <c r="Y21" s="62">
        <f t="array" ref="Y21">SUMPRODUCT(
    INDEX('Master Answer Key'!$B$4:$AU$394,0,ROW(Y21)), 
    INDEX('ALL-Students-Correct-Items'!$A$2:$CC$392,0,COLUMN(Y22))
)</f>
        <v>1</v>
      </c>
      <c r="Z21" s="62">
        <f t="array" ref="Z21">SUMPRODUCT(
    INDEX('Master Answer Key'!$B$4:$AU$394,0,ROW(Z21)), 
    INDEX('ALL-Students-Correct-Items'!$A$2:$CC$392,0,COLUMN(Z22))
)</f>
        <v>2</v>
      </c>
      <c r="AA21" s="62">
        <f t="array" ref="AA21">SUMPRODUCT(
    INDEX('Master Answer Key'!$B$4:$AU$394,0,ROW(AA21)), 
    INDEX('ALL-Students-Correct-Items'!$A$2:$CC$392,0,COLUMN(AA22))
)</f>
        <v>28</v>
      </c>
      <c r="AB21" s="62">
        <f t="array" ref="AB21">SUMPRODUCT(
    INDEX('Master Answer Key'!$B$4:$AU$394,0,ROW(AB21)), 
    INDEX('ALL-Students-Correct-Items'!$A$2:$CC$392,0,COLUMN(AB22))
)</f>
        <v>22</v>
      </c>
      <c r="AC21" s="62">
        <f t="array" ref="AC21">SUMPRODUCT(
    INDEX('Master Answer Key'!$B$4:$AU$394,0,ROW(AC21)), 
    INDEX('ALL-Students-Correct-Items'!$A$2:$CC$392,0,COLUMN(AC22))
)</f>
        <v>20</v>
      </c>
      <c r="AD21" s="62">
        <f t="array" ref="AD21">SUMPRODUCT(
    INDEX('Master Answer Key'!$B$4:$AU$394,0,ROW(AD21)), 
    INDEX('ALL-Students-Correct-Items'!$A$2:$CC$392,0,COLUMN(AD22))
)</f>
        <v>29</v>
      </c>
      <c r="AE21" s="62">
        <f t="array" ref="AE21">SUMPRODUCT(
    INDEX('Master Answer Key'!$B$4:$AU$394,0,ROW(AE21)), 
    INDEX('ALL-Students-Correct-Items'!$A$2:$CC$392,0,COLUMN(AE22))
)</f>
        <v>16</v>
      </c>
      <c r="AF21" s="62">
        <f t="array" ref="AF21">SUMPRODUCT(
    INDEX('Master Answer Key'!$B$4:$AU$394,0,ROW(AF21)), 
    INDEX('ALL-Students-Correct-Items'!$A$2:$CC$392,0,COLUMN(AF22))
)</f>
        <v>14</v>
      </c>
      <c r="AG21" s="62">
        <f t="array" ref="AG21">SUMPRODUCT(
    INDEX('Master Answer Key'!$B$4:$AU$394,0,ROW(AG21)), 
    INDEX('ALL-Students-Correct-Items'!$A$2:$CC$392,0,COLUMN(AG22))
)</f>
        <v>26</v>
      </c>
      <c r="AH21" s="62">
        <f t="array" ref="AH21">SUMPRODUCT(
    INDEX('Master Answer Key'!$B$4:$AU$394,0,ROW(AH21)), 
    INDEX('ALL-Students-Correct-Items'!$A$2:$CC$392,0,COLUMN(AH22))
)</f>
        <v>27</v>
      </c>
      <c r="AI21" s="62">
        <f t="array" ref="AI21">SUMPRODUCT(
    INDEX('Master Answer Key'!$B$4:$AU$394,0,ROW(AI21)), 
    INDEX('ALL-Students-Correct-Items'!$A$2:$CC$392,0,COLUMN(AI22))
)</f>
        <v>30</v>
      </c>
      <c r="AJ21" s="62">
        <f t="array" ref="AJ21">SUMPRODUCT(
    INDEX('Master Answer Key'!$B$4:$AU$394,0,ROW(AJ21)), 
    INDEX('ALL-Students-Correct-Items'!$A$2:$CC$392,0,COLUMN(AJ22))
)</f>
        <v>25</v>
      </c>
      <c r="AK21" s="62">
        <f t="array" ref="AK21">SUMPRODUCT(
    INDEX('Master Answer Key'!$B$4:$AU$394,0,ROW(AK21)), 
    INDEX('ALL-Students-Correct-Items'!$A$2:$CC$392,0,COLUMN(AK22))
)</f>
        <v>25</v>
      </c>
      <c r="AL21" s="62">
        <f t="array" ref="AL21">SUMPRODUCT(
    INDEX('Master Answer Key'!$B$4:$AU$394,0,ROW(AL21)), 
    INDEX('ALL-Students-Correct-Items'!$A$2:$CC$392,0,COLUMN(AL22))
)</f>
        <v>12</v>
      </c>
      <c r="AM21" s="62">
        <f t="array" ref="AM21">SUMPRODUCT(
    INDEX('Master Answer Key'!$B$4:$AU$394,0,ROW(AM21)), 
    INDEX('ALL-Students-Correct-Items'!$A$2:$CC$392,0,COLUMN(AM22))
)</f>
        <v>19</v>
      </c>
      <c r="AN21" s="62">
        <f t="array" ref="AN21">SUMPRODUCT(
    INDEX('Master Answer Key'!$B$4:$AU$394,0,ROW(AN21)), 
    INDEX('ALL-Students-Correct-Items'!$A$2:$CC$392,0,COLUMN(AN22))
)</f>
        <v>1</v>
      </c>
      <c r="AO21" s="62">
        <f t="array" ref="AO21">SUMPRODUCT(
    INDEX('Master Answer Key'!$B$4:$AU$394,0,ROW(AO21)), 
    INDEX('ALL-Students-Correct-Items'!$A$2:$CC$392,0,COLUMN(AO22))
)</f>
        <v>30</v>
      </c>
      <c r="AP21" s="62">
        <f t="array" ref="AP21">SUMPRODUCT(
    INDEX('Master Answer Key'!$B$4:$AU$394,0,ROW(AP21)), 
    INDEX('ALL-Students-Correct-Items'!$A$2:$CC$392,0,COLUMN(AP22))
)</f>
        <v>29</v>
      </c>
      <c r="AQ21" s="62">
        <f t="array" ref="AQ21">SUMPRODUCT(
    INDEX('Master Answer Key'!$B$4:$AU$394,0,ROW(AQ21)), 
    INDEX('ALL-Students-Correct-Items'!$A$2:$CC$392,0,COLUMN(AQ22))
)</f>
        <v>29</v>
      </c>
      <c r="AR21" s="62">
        <f t="array" ref="AR21">SUMPRODUCT(
    INDEX('Master Answer Key'!$B$4:$AU$394,0,ROW(AR21)), 
    INDEX('ALL-Students-Correct-Items'!$A$2:$CC$392,0,COLUMN(AR22))
)</f>
        <v>32</v>
      </c>
      <c r="AS21" s="62">
        <f t="array" ref="AS21">SUMPRODUCT(
    INDEX('Master Answer Key'!$B$4:$AU$394,0,ROW(AS21)), 
    INDEX('ALL-Students-Correct-Items'!$A$2:$CC$392,0,COLUMN(AS22))
)</f>
        <v>1</v>
      </c>
      <c r="AT21" s="62">
        <f t="array" ref="AT21">SUMPRODUCT(
    INDEX('Master Answer Key'!$B$4:$AU$394,0,ROW(AT21)), 
    INDEX('ALL-Students-Correct-Items'!$A$2:$CC$392,0,COLUMN(AT22))
)</f>
        <v>27</v>
      </c>
      <c r="AU21" s="62">
        <f t="array" ref="AU21">SUMPRODUCT(
    INDEX('Master Answer Key'!$B$4:$AU$394,0,ROW(AU21)), 
    INDEX('ALL-Students-Correct-Items'!$A$2:$CC$392,0,COLUMN(AU22))
)</f>
        <v>33</v>
      </c>
      <c r="AV21" s="62">
        <f t="array" ref="AV21">SUMPRODUCT(
    INDEX('Master Answer Key'!$B$4:$AU$394,0,ROW(AV21)), 
    INDEX('ALL-Students-Correct-Items'!$A$2:$CC$392,0,COLUMN(AV22))
)</f>
        <v>1</v>
      </c>
      <c r="AW21" s="62">
        <f t="array" ref="AW21">SUMPRODUCT(
    INDEX('Master Answer Key'!$B$4:$AU$394,0,ROW(AW21)), 
    INDEX('ALL-Students-Correct-Items'!$A$2:$CC$392,0,COLUMN(AW22))
)</f>
        <v>31</v>
      </c>
      <c r="AX21" s="62">
        <f t="array" ref="AX21">SUMPRODUCT(
    INDEX('Master Answer Key'!$B$4:$AU$394,0,ROW(AX21)), 
    INDEX('ALL-Students-Correct-Items'!$A$2:$CC$392,0,COLUMN(AX22))
)</f>
        <v>29</v>
      </c>
      <c r="AY21" s="62">
        <f t="array" ref="AY21">SUMPRODUCT(
    INDEX('Master Answer Key'!$B$4:$AU$394,0,ROW(AY21)), 
    INDEX('ALL-Students-Correct-Items'!$A$2:$CC$392,0,COLUMN(AY22))
)</f>
        <v>27</v>
      </c>
      <c r="AZ21" s="62">
        <f t="array" ref="AZ21">SUMPRODUCT(
    INDEX('Master Answer Key'!$B$4:$AU$394,0,ROW(AZ21)), 
    INDEX('ALL-Students-Correct-Items'!$A$2:$CC$392,0,COLUMN(AZ22))
)</f>
        <v>31</v>
      </c>
      <c r="BA21" s="62">
        <f t="array" ref="BA21">SUMPRODUCT(
    INDEX('Master Answer Key'!$B$4:$AU$394,0,ROW(BA21)), 
    INDEX('ALL-Students-Correct-Items'!$A$2:$CC$392,0,COLUMN(BA22))
)</f>
        <v>31</v>
      </c>
      <c r="BB21" s="62">
        <f t="array" ref="BB21">SUMPRODUCT(
    INDEX('Master Answer Key'!$B$4:$AU$394,0,ROW(BB21)), 
    INDEX('ALL-Students-Correct-Items'!$A$2:$CC$392,0,COLUMN(BB22))
)</f>
        <v>22</v>
      </c>
      <c r="BC21" s="62">
        <f t="array" ref="BC21">SUMPRODUCT(
    INDEX('Master Answer Key'!$B$4:$AU$394,0,ROW(BC21)), 
    INDEX('ALL-Students-Correct-Items'!$A$2:$CC$392,0,COLUMN(BC22))
)</f>
        <v>33</v>
      </c>
      <c r="BD21" s="62">
        <f t="array" ref="BD21">SUMPRODUCT(
    INDEX('Master Answer Key'!$B$4:$AU$394,0,ROW(BD21)), 
    INDEX('ALL-Students-Correct-Items'!$A$2:$CC$392,0,COLUMN(BD22))
)</f>
        <v>23</v>
      </c>
      <c r="BE21" s="62">
        <f t="array" ref="BE21">SUMPRODUCT(
    INDEX('Master Answer Key'!$B$4:$AU$394,0,ROW(BE21)), 
    INDEX('ALL-Students-Correct-Items'!$A$2:$CC$392,0,COLUMN(BE22))
)</f>
        <v>26</v>
      </c>
      <c r="BF21" s="62">
        <f t="array" ref="BF21">SUMPRODUCT(
    INDEX('Master Answer Key'!$B$4:$AU$394,0,ROW(BF21)), 
    INDEX('ALL-Students-Correct-Items'!$A$2:$CC$392,0,COLUMN(BF22))
)</f>
        <v>29</v>
      </c>
      <c r="BG21" s="62">
        <f t="array" ref="BG21">SUMPRODUCT(
    INDEX('Master Answer Key'!$B$4:$AU$394,0,ROW(BG21)), 
    INDEX('ALL-Students-Correct-Items'!$A$2:$CC$392,0,COLUMN(BG22))
)</f>
        <v>30</v>
      </c>
      <c r="BH21" s="62">
        <f t="array" ref="BH21">SUMPRODUCT(
    INDEX('Master Answer Key'!$B$4:$AU$394,0,ROW(BH21)), 
    INDEX('ALL-Students-Correct-Items'!$A$2:$CC$392,0,COLUMN(BH22))
)</f>
        <v>32</v>
      </c>
      <c r="BI21" s="62">
        <f t="array" ref="BI21">SUMPRODUCT(
    INDEX('Master Answer Key'!$B$4:$AU$394,0,ROW(BI21)), 
    INDEX('ALL-Students-Correct-Items'!$A$2:$CC$392,0,COLUMN(BI22))
)</f>
        <v>31</v>
      </c>
      <c r="BJ21" s="62">
        <f t="array" ref="BJ21">SUMPRODUCT(
    INDEX('Master Answer Key'!$B$4:$AU$394,0,ROW(BJ21)), 
    INDEX('ALL-Students-Correct-Items'!$A$2:$CC$392,0,COLUMN(BJ22))
)</f>
        <v>27</v>
      </c>
      <c r="BK21" s="62">
        <f t="array" ref="BK21">SUMPRODUCT(
    INDEX('Master Answer Key'!$B$4:$AU$394,0,ROW(BK21)), 
    INDEX('ALL-Students-Correct-Items'!$A$2:$CC$392,0,COLUMN(BK22))
)</f>
        <v>32</v>
      </c>
      <c r="BL21" s="62">
        <f t="array" ref="BL21">SUMPRODUCT(
    INDEX('Master Answer Key'!$B$4:$AU$394,0,ROW(BL21)), 
    INDEX('ALL-Students-Correct-Items'!$A$2:$CC$392,0,COLUMN(BL22))
)</f>
        <v>33</v>
      </c>
      <c r="BM21" s="62">
        <f t="array" ref="BM21">SUMPRODUCT(
    INDEX('Master Answer Key'!$B$4:$AU$394,0,ROW(BM21)), 
    INDEX('ALL-Students-Correct-Items'!$A$2:$CC$392,0,COLUMN(BM22))
)</f>
        <v>33</v>
      </c>
      <c r="BN21" s="62">
        <f t="array" ref="BN21">SUMPRODUCT(
    INDEX('Master Answer Key'!$B$4:$AU$394,0,ROW(BN21)), 
    INDEX('ALL-Students-Correct-Items'!$A$2:$CC$392,0,COLUMN(BN22))
)</f>
        <v>33</v>
      </c>
      <c r="BO21" s="62">
        <f t="array" ref="BO21">SUMPRODUCT(
    INDEX('Master Answer Key'!$B$4:$AU$394,0,ROW(BO21)), 
    INDEX('ALL-Students-Correct-Items'!$A$2:$CC$392,0,COLUMN(BO22))
)</f>
        <v>32</v>
      </c>
      <c r="BP21" s="62">
        <f t="array" ref="BP21">SUMPRODUCT(
    INDEX('Master Answer Key'!$B$4:$AU$394,0,ROW(BP21)), 
    INDEX('ALL-Students-Correct-Items'!$A$2:$CC$392,0,COLUMN(BP22))
)</f>
        <v>28</v>
      </c>
      <c r="BQ21" s="62">
        <f t="array" ref="BQ21">SUMPRODUCT(
    INDEX('Master Answer Key'!$B$4:$AU$394,0,ROW(BQ21)), 
    INDEX('ALL-Students-Correct-Items'!$A$2:$CC$392,0,COLUMN(BQ22))
)</f>
        <v>31</v>
      </c>
      <c r="BR21" s="62">
        <f t="array" ref="BR21">SUMPRODUCT(
    INDEX('Master Answer Key'!$B$4:$AU$394,0,ROW(BR21)), 
    INDEX('ALL-Students-Correct-Items'!$A$2:$CC$392,0,COLUMN(BR22))
)</f>
        <v>32</v>
      </c>
      <c r="BS21" s="62">
        <f t="array" ref="BS21">SUMPRODUCT(
    INDEX('Master Answer Key'!$B$4:$AU$394,0,ROW(BS21)), 
    INDEX('ALL-Students-Correct-Items'!$A$2:$CC$392,0,COLUMN(BS22))
)</f>
        <v>35</v>
      </c>
      <c r="BT21" s="62">
        <f t="array" ref="BT21">SUMPRODUCT(
    INDEX('Master Answer Key'!$B$4:$AU$394,0,ROW(BT21)), 
    INDEX('ALL-Students-Correct-Items'!$A$2:$CC$392,0,COLUMN(BT22))
)</f>
        <v>26</v>
      </c>
      <c r="BU21" s="62">
        <f t="array" ref="BU21">SUMPRODUCT(
    INDEX('Master Answer Key'!$B$4:$AU$394,0,ROW(BU21)), 
    INDEX('ALL-Students-Correct-Items'!$A$2:$CC$392,0,COLUMN(BU22))
)</f>
        <v>34</v>
      </c>
      <c r="BV21" s="62">
        <f t="array" ref="BV21">SUMPRODUCT(
    INDEX('Master Answer Key'!$B$4:$AU$394,0,ROW(BV21)), 
    INDEX('ALL-Students-Correct-Items'!$A$2:$CC$392,0,COLUMN(BV22))
)</f>
        <v>33</v>
      </c>
      <c r="BW21" s="62">
        <f t="array" ref="BW21">SUMPRODUCT(
    INDEX('Master Answer Key'!$B$4:$AU$394,0,ROW(BW21)), 
    INDEX('ALL-Students-Correct-Items'!$A$2:$CC$392,0,COLUMN(BW22))
)</f>
        <v>30</v>
      </c>
      <c r="BX21" s="62">
        <f t="array" ref="BX21">SUMPRODUCT(
    INDEX('Master Answer Key'!$B$4:$AU$394,0,ROW(BX21)), 
    INDEX('ALL-Students-Correct-Items'!$A$2:$CC$392,0,COLUMN(BX22))
)</f>
        <v>30</v>
      </c>
      <c r="BY21" s="62">
        <f t="array" ref="BY21">SUMPRODUCT(
    INDEX('Master Answer Key'!$B$4:$AU$394,0,ROW(BY21)), 
    INDEX('ALL-Students-Correct-Items'!$A$2:$CC$392,0,COLUMN(BY22))
)</f>
        <v>35</v>
      </c>
      <c r="BZ21" s="62">
        <f t="array" ref="BZ21">SUMPRODUCT(
    INDEX('Master Answer Key'!$B$4:$AU$394,0,ROW(BZ21)), 
    INDEX('ALL-Students-Correct-Items'!$A$2:$CC$392,0,COLUMN(BZ22))
)</f>
        <v>33</v>
      </c>
      <c r="CA21" s="62">
        <f t="array" ref="CA21">SUMPRODUCT(
    INDEX('Master Answer Key'!$B$4:$AU$394,0,ROW(CA21)), 
    INDEX('ALL-Students-Correct-Items'!$A$2:$CC$392,0,COLUMN(CA22))
)</f>
        <v>32</v>
      </c>
      <c r="CB21" s="62">
        <f t="array" ref="CB21">SUMPRODUCT(
    INDEX('Master Answer Key'!$B$4:$AU$394,0,ROW(CB21)), 
    INDEX('ALL-Students-Correct-Items'!$A$2:$CC$392,0,COLUMN(CB22))
)</f>
        <v>32</v>
      </c>
      <c r="CC21" s="62">
        <f t="array" ref="CC21">SUMPRODUCT(
    INDEX('Master Answer Key'!$B$4:$AU$394,0,ROW(CC21)), 
    INDEX('ALL-Students-Correct-Items'!$A$2:$CC$392,0,COLUMN(CC22))
)</f>
        <v>29</v>
      </c>
      <c r="CD21" s="45" t="s">
        <v>55</v>
      </c>
      <c r="CE21" s="45">
        <f>countif(B21:CC21,"&gt;=21")</f>
        <v>64</v>
      </c>
      <c r="CF21" s="45">
        <v>35.0</v>
      </c>
      <c r="CG21" s="45">
        <v>0.6</v>
      </c>
      <c r="CH21" s="45">
        <v>21.0</v>
      </c>
      <c r="CI21" s="4"/>
      <c r="CJ21" s="65" t="s">
        <v>573</v>
      </c>
      <c r="CK21" s="68">
        <f>countifs($B$5:$CC$5,"&gt;=30", $B$8:$CC$8,"&gt;=17")</f>
        <v>71</v>
      </c>
      <c r="CL21" s="68">
        <f>countifs($B$5:$CC$5,"&gt;=30", $B$8:$CC$8,"&lt;17")</f>
        <v>0</v>
      </c>
    </row>
    <row r="22">
      <c r="A22" s="61" t="s">
        <v>56</v>
      </c>
      <c r="B22" s="62">
        <f t="array" ref="B22">SUMPRODUCT(
    INDEX('Master Answer Key'!$B$4:$AU$394,0,ROW(B22)), 
    INDEX('ALL-Students-Correct-Items'!$A$2:$CC$392,0,COLUMN(B23))
)</f>
        <v>16</v>
      </c>
      <c r="C22" s="62">
        <f t="array" ref="C22">SUMPRODUCT(
    INDEX('Master Answer Key'!$B$4:$AU$394,0,ROW(C22)), 
    INDEX('ALL-Students-Correct-Items'!$A$2:$CC$392,0,COLUMN(C23))
)</f>
        <v>14</v>
      </c>
      <c r="D22" s="62">
        <f t="array" ref="D22">SUMPRODUCT(
    INDEX('Master Answer Key'!$B$4:$AU$394,0,ROW(D22)), 
    INDEX('ALL-Students-Correct-Items'!$A$2:$CC$392,0,COLUMN(D23))
)</f>
        <v>13</v>
      </c>
      <c r="E22" s="62">
        <f t="array" ref="E22">SUMPRODUCT(
    INDEX('Master Answer Key'!$B$4:$AU$394,0,ROW(E22)), 
    INDEX('ALL-Students-Correct-Items'!$A$2:$CC$392,0,COLUMN(E23))
)</f>
        <v>16</v>
      </c>
      <c r="F22" s="62">
        <f t="array" ref="F22">SUMPRODUCT(
    INDEX('Master Answer Key'!$B$4:$AU$394,0,ROW(F22)), 
    INDEX('ALL-Students-Correct-Items'!$A$2:$CC$392,0,COLUMN(F23))
)</f>
        <v>18</v>
      </c>
      <c r="G22" s="62">
        <f t="array" ref="G22">SUMPRODUCT(
    INDEX('Master Answer Key'!$B$4:$AU$394,0,ROW(G22)), 
    INDEX('ALL-Students-Correct-Items'!$A$2:$CC$392,0,COLUMN(G23))
)</f>
        <v>0</v>
      </c>
      <c r="H22" s="62">
        <f t="array" ref="H22">SUMPRODUCT(
    INDEX('Master Answer Key'!$B$4:$AU$394,0,ROW(H22)), 
    INDEX('ALL-Students-Correct-Items'!$A$2:$CC$392,0,COLUMN(H23))
)</f>
        <v>14</v>
      </c>
      <c r="I22" s="62">
        <f t="array" ref="I22">SUMPRODUCT(
    INDEX('Master Answer Key'!$B$4:$AU$394,0,ROW(I22)), 
    INDEX('ALL-Students-Correct-Items'!$A$2:$CC$392,0,COLUMN(I23))
)</f>
        <v>7</v>
      </c>
      <c r="J22" s="62">
        <f t="array" ref="J22">SUMPRODUCT(
    INDEX('Master Answer Key'!$B$4:$AU$394,0,ROW(J22)), 
    INDEX('ALL-Students-Correct-Items'!$A$2:$CC$392,0,COLUMN(J23))
)</f>
        <v>16</v>
      </c>
      <c r="K22" s="62">
        <f t="array" ref="K22">SUMPRODUCT(
    INDEX('Master Answer Key'!$B$4:$AU$394,0,ROW(K22)), 
    INDEX('ALL-Students-Correct-Items'!$A$2:$CC$392,0,COLUMN(K23))
)</f>
        <v>9</v>
      </c>
      <c r="L22" s="62">
        <f t="array" ref="L22">SUMPRODUCT(
    INDEX('Master Answer Key'!$B$4:$AU$394,0,ROW(L22)), 
    INDEX('ALL-Students-Correct-Items'!$A$2:$CC$392,0,COLUMN(L23))
)</f>
        <v>14</v>
      </c>
      <c r="M22" s="62">
        <f t="array" ref="M22">SUMPRODUCT(
    INDEX('Master Answer Key'!$B$4:$AU$394,0,ROW(M22)), 
    INDEX('ALL-Students-Correct-Items'!$A$2:$CC$392,0,COLUMN(M23))
)</f>
        <v>15</v>
      </c>
      <c r="N22" s="62">
        <f t="array" ref="N22">SUMPRODUCT(
    INDEX('Master Answer Key'!$B$4:$AU$394,0,ROW(N22)), 
    INDEX('ALL-Students-Correct-Items'!$A$2:$CC$392,0,COLUMN(N23))
)</f>
        <v>12</v>
      </c>
      <c r="O22" s="62">
        <f t="array" ref="O22">SUMPRODUCT(
    INDEX('Master Answer Key'!$B$4:$AU$394,0,ROW(O22)), 
    INDEX('ALL-Students-Correct-Items'!$A$2:$CC$392,0,COLUMN(O23))
)</f>
        <v>14</v>
      </c>
      <c r="P22" s="62">
        <f t="array" ref="P22">SUMPRODUCT(
    INDEX('Master Answer Key'!$B$4:$AU$394,0,ROW(P22)), 
    INDEX('ALL-Students-Correct-Items'!$A$2:$CC$392,0,COLUMN(P23))
)</f>
        <v>9</v>
      </c>
      <c r="Q22" s="62">
        <f t="array" ref="Q22">SUMPRODUCT(
    INDEX('Master Answer Key'!$B$4:$AU$394,0,ROW(Q22)), 
    INDEX('ALL-Students-Correct-Items'!$A$2:$CC$392,0,COLUMN(Q23))
)</f>
        <v>11</v>
      </c>
      <c r="R22" s="62">
        <f t="array" ref="R22">SUMPRODUCT(
    INDEX('Master Answer Key'!$B$4:$AU$394,0,ROW(R22)), 
    INDEX('ALL-Students-Correct-Items'!$A$2:$CC$392,0,COLUMN(R23))
)</f>
        <v>7</v>
      </c>
      <c r="S22" s="62">
        <f t="array" ref="S22">SUMPRODUCT(
    INDEX('Master Answer Key'!$B$4:$AU$394,0,ROW(S22)), 
    INDEX('ALL-Students-Correct-Items'!$A$2:$CC$392,0,COLUMN(S23))
)</f>
        <v>7</v>
      </c>
      <c r="T22" s="62">
        <f t="array" ref="T22">SUMPRODUCT(
    INDEX('Master Answer Key'!$B$4:$AU$394,0,ROW(T22)), 
    INDEX('ALL-Students-Correct-Items'!$A$2:$CC$392,0,COLUMN(T23))
)</f>
        <v>12</v>
      </c>
      <c r="U22" s="62">
        <f t="array" ref="U22">SUMPRODUCT(
    INDEX('Master Answer Key'!$B$4:$AU$394,0,ROW(U22)), 
    INDEX('ALL-Students-Correct-Items'!$A$2:$CC$392,0,COLUMN(U23))
)</f>
        <v>17</v>
      </c>
      <c r="V22" s="62">
        <f t="array" ref="V22">SUMPRODUCT(
    INDEX('Master Answer Key'!$B$4:$AU$394,0,ROW(V22)), 
    INDEX('ALL-Students-Correct-Items'!$A$2:$CC$392,0,COLUMN(V23))
)</f>
        <v>14</v>
      </c>
      <c r="W22" s="62">
        <f t="array" ref="W22">SUMPRODUCT(
    INDEX('Master Answer Key'!$B$4:$AU$394,0,ROW(W22)), 
    INDEX('ALL-Students-Correct-Items'!$A$2:$CC$392,0,COLUMN(W23))
)</f>
        <v>1</v>
      </c>
      <c r="X22" s="62">
        <f t="array" ref="X22">SUMPRODUCT(
    INDEX('Master Answer Key'!$B$4:$AU$394,0,ROW(X22)), 
    INDEX('ALL-Students-Correct-Items'!$A$2:$CC$392,0,COLUMN(X23))
)</f>
        <v>9</v>
      </c>
      <c r="Y22" s="62">
        <f t="array" ref="Y22">SUMPRODUCT(
    INDEX('Master Answer Key'!$B$4:$AU$394,0,ROW(Y22)), 
    INDEX('ALL-Students-Correct-Items'!$A$2:$CC$392,0,COLUMN(Y23))
)</f>
        <v>0</v>
      </c>
      <c r="Z22" s="62">
        <f t="array" ref="Z22">SUMPRODUCT(
    INDEX('Master Answer Key'!$B$4:$AU$394,0,ROW(Z22)), 
    INDEX('ALL-Students-Correct-Items'!$A$2:$CC$392,0,COLUMN(Z23))
)</f>
        <v>0</v>
      </c>
      <c r="AA22" s="62">
        <f t="array" ref="AA22">SUMPRODUCT(
    INDEX('Master Answer Key'!$B$4:$AU$394,0,ROW(AA22)), 
    INDEX('ALL-Students-Correct-Items'!$A$2:$CC$392,0,COLUMN(AA23))
)</f>
        <v>17</v>
      </c>
      <c r="AB22" s="62">
        <f t="array" ref="AB22">SUMPRODUCT(
    INDEX('Master Answer Key'!$B$4:$AU$394,0,ROW(AB22)), 
    INDEX('ALL-Students-Correct-Items'!$A$2:$CC$392,0,COLUMN(AB23))
)</f>
        <v>17</v>
      </c>
      <c r="AC22" s="62">
        <f t="array" ref="AC22">SUMPRODUCT(
    INDEX('Master Answer Key'!$B$4:$AU$394,0,ROW(AC22)), 
    INDEX('ALL-Students-Correct-Items'!$A$2:$CC$392,0,COLUMN(AC23))
)</f>
        <v>6</v>
      </c>
      <c r="AD22" s="62">
        <f t="array" ref="AD22">SUMPRODUCT(
    INDEX('Master Answer Key'!$B$4:$AU$394,0,ROW(AD22)), 
    INDEX('ALL-Students-Correct-Items'!$A$2:$CC$392,0,COLUMN(AD23))
)</f>
        <v>18</v>
      </c>
      <c r="AE22" s="62">
        <f t="array" ref="AE22">SUMPRODUCT(
    INDEX('Master Answer Key'!$B$4:$AU$394,0,ROW(AE22)), 
    INDEX('ALL-Students-Correct-Items'!$A$2:$CC$392,0,COLUMN(AE23))
)</f>
        <v>11</v>
      </c>
      <c r="AF22" s="62">
        <f t="array" ref="AF22">SUMPRODUCT(
    INDEX('Master Answer Key'!$B$4:$AU$394,0,ROW(AF22)), 
    INDEX('ALL-Students-Correct-Items'!$A$2:$CC$392,0,COLUMN(AF23))
)</f>
        <v>8</v>
      </c>
      <c r="AG22" s="62">
        <f t="array" ref="AG22">SUMPRODUCT(
    INDEX('Master Answer Key'!$B$4:$AU$394,0,ROW(AG22)), 
    INDEX('ALL-Students-Correct-Items'!$A$2:$CC$392,0,COLUMN(AG23))
)</f>
        <v>11</v>
      </c>
      <c r="AH22" s="62">
        <f t="array" ref="AH22">SUMPRODUCT(
    INDEX('Master Answer Key'!$B$4:$AU$394,0,ROW(AH22)), 
    INDEX('ALL-Students-Correct-Items'!$A$2:$CC$392,0,COLUMN(AH23))
)</f>
        <v>16</v>
      </c>
      <c r="AI22" s="62">
        <f t="array" ref="AI22">SUMPRODUCT(
    INDEX('Master Answer Key'!$B$4:$AU$394,0,ROW(AI22)), 
    INDEX('ALL-Students-Correct-Items'!$A$2:$CC$392,0,COLUMN(AI23))
)</f>
        <v>17</v>
      </c>
      <c r="AJ22" s="62">
        <f t="array" ref="AJ22">SUMPRODUCT(
    INDEX('Master Answer Key'!$B$4:$AU$394,0,ROW(AJ22)), 
    INDEX('ALL-Students-Correct-Items'!$A$2:$CC$392,0,COLUMN(AJ23))
)</f>
        <v>18</v>
      </c>
      <c r="AK22" s="62">
        <f t="array" ref="AK22">SUMPRODUCT(
    INDEX('Master Answer Key'!$B$4:$AU$394,0,ROW(AK22)), 
    INDEX('ALL-Students-Correct-Items'!$A$2:$CC$392,0,COLUMN(AK23))
)</f>
        <v>16</v>
      </c>
      <c r="AL22" s="62">
        <f t="array" ref="AL22">SUMPRODUCT(
    INDEX('Master Answer Key'!$B$4:$AU$394,0,ROW(AL22)), 
    INDEX('ALL-Students-Correct-Items'!$A$2:$CC$392,0,COLUMN(AL23))
)</f>
        <v>7</v>
      </c>
      <c r="AM22" s="62">
        <f t="array" ref="AM22">SUMPRODUCT(
    INDEX('Master Answer Key'!$B$4:$AU$394,0,ROW(AM22)), 
    INDEX('ALL-Students-Correct-Items'!$A$2:$CC$392,0,COLUMN(AM23))
)</f>
        <v>12</v>
      </c>
      <c r="AN22" s="62">
        <f t="array" ref="AN22">SUMPRODUCT(
    INDEX('Master Answer Key'!$B$4:$AU$394,0,ROW(AN22)), 
    INDEX('ALL-Students-Correct-Items'!$A$2:$CC$392,0,COLUMN(AN23))
)</f>
        <v>1</v>
      </c>
      <c r="AO22" s="62">
        <f t="array" ref="AO22">SUMPRODUCT(
    INDEX('Master Answer Key'!$B$4:$AU$394,0,ROW(AO22)), 
    INDEX('ALL-Students-Correct-Items'!$A$2:$CC$392,0,COLUMN(AO23))
)</f>
        <v>14</v>
      </c>
      <c r="AP22" s="62">
        <f t="array" ref="AP22">SUMPRODUCT(
    INDEX('Master Answer Key'!$B$4:$AU$394,0,ROW(AP22)), 
    INDEX('ALL-Students-Correct-Items'!$A$2:$CC$392,0,COLUMN(AP23))
)</f>
        <v>19</v>
      </c>
      <c r="AQ22" s="62">
        <f t="array" ref="AQ22">SUMPRODUCT(
    INDEX('Master Answer Key'!$B$4:$AU$394,0,ROW(AQ22)), 
    INDEX('ALL-Students-Correct-Items'!$A$2:$CC$392,0,COLUMN(AQ23))
)</f>
        <v>13</v>
      </c>
      <c r="AR22" s="62">
        <f t="array" ref="AR22">SUMPRODUCT(
    INDEX('Master Answer Key'!$B$4:$AU$394,0,ROW(AR22)), 
    INDEX('ALL-Students-Correct-Items'!$A$2:$CC$392,0,COLUMN(AR23))
)</f>
        <v>15</v>
      </c>
      <c r="AS22" s="62">
        <f t="array" ref="AS22">SUMPRODUCT(
    INDEX('Master Answer Key'!$B$4:$AU$394,0,ROW(AS22)), 
    INDEX('ALL-Students-Correct-Items'!$A$2:$CC$392,0,COLUMN(AS23))
)</f>
        <v>0</v>
      </c>
      <c r="AT22" s="62">
        <f t="array" ref="AT22">SUMPRODUCT(
    INDEX('Master Answer Key'!$B$4:$AU$394,0,ROW(AT22)), 
    INDEX('ALL-Students-Correct-Items'!$A$2:$CC$392,0,COLUMN(AT23))
)</f>
        <v>17</v>
      </c>
      <c r="AU22" s="62">
        <f t="array" ref="AU22">SUMPRODUCT(
    INDEX('Master Answer Key'!$B$4:$AU$394,0,ROW(AU22)), 
    INDEX('ALL-Students-Correct-Items'!$A$2:$CC$392,0,COLUMN(AU23))
)</f>
        <v>18</v>
      </c>
      <c r="AV22" s="62">
        <f t="array" ref="AV22">SUMPRODUCT(
    INDEX('Master Answer Key'!$B$4:$AU$394,0,ROW(AV22)), 
    INDEX('ALL-Students-Correct-Items'!$A$2:$CC$392,0,COLUMN(AV23))
)</f>
        <v>1</v>
      </c>
      <c r="AW22" s="62">
        <f t="array" ref="AW22">SUMPRODUCT(
    INDEX('Master Answer Key'!$B$4:$AU$394,0,ROW(AW22)), 
    INDEX('ALL-Students-Correct-Items'!$A$2:$CC$392,0,COLUMN(AW23))
)</f>
        <v>16</v>
      </c>
      <c r="AX22" s="62">
        <f t="array" ref="AX22">SUMPRODUCT(
    INDEX('Master Answer Key'!$B$4:$AU$394,0,ROW(AX22)), 
    INDEX('ALL-Students-Correct-Items'!$A$2:$CC$392,0,COLUMN(AX23))
)</f>
        <v>18</v>
      </c>
      <c r="AY22" s="62">
        <f t="array" ref="AY22">SUMPRODUCT(
    INDEX('Master Answer Key'!$B$4:$AU$394,0,ROW(AY22)), 
    INDEX('ALL-Students-Correct-Items'!$A$2:$CC$392,0,COLUMN(AY23))
)</f>
        <v>14</v>
      </c>
      <c r="AZ22" s="62">
        <f t="array" ref="AZ22">SUMPRODUCT(
    INDEX('Master Answer Key'!$B$4:$AU$394,0,ROW(AZ22)), 
    INDEX('ALL-Students-Correct-Items'!$A$2:$CC$392,0,COLUMN(AZ23))
)</f>
        <v>18</v>
      </c>
      <c r="BA22" s="62">
        <f t="array" ref="BA22">SUMPRODUCT(
    INDEX('Master Answer Key'!$B$4:$AU$394,0,ROW(BA22)), 
    INDEX('ALL-Students-Correct-Items'!$A$2:$CC$392,0,COLUMN(BA23))
)</f>
        <v>14</v>
      </c>
      <c r="BB22" s="62">
        <f t="array" ref="BB22">SUMPRODUCT(
    INDEX('Master Answer Key'!$B$4:$AU$394,0,ROW(BB22)), 
    INDEX('ALL-Students-Correct-Items'!$A$2:$CC$392,0,COLUMN(BB23))
)</f>
        <v>14</v>
      </c>
      <c r="BC22" s="62">
        <f t="array" ref="BC22">SUMPRODUCT(
    INDEX('Master Answer Key'!$B$4:$AU$394,0,ROW(BC22)), 
    INDEX('ALL-Students-Correct-Items'!$A$2:$CC$392,0,COLUMN(BC23))
)</f>
        <v>15</v>
      </c>
      <c r="BD22" s="62">
        <f t="array" ref="BD22">SUMPRODUCT(
    INDEX('Master Answer Key'!$B$4:$AU$394,0,ROW(BD22)), 
    INDEX('ALL-Students-Correct-Items'!$A$2:$CC$392,0,COLUMN(BD23))
)</f>
        <v>15</v>
      </c>
      <c r="BE22" s="62">
        <f t="array" ref="BE22">SUMPRODUCT(
    INDEX('Master Answer Key'!$B$4:$AU$394,0,ROW(BE22)), 
    INDEX('ALL-Students-Correct-Items'!$A$2:$CC$392,0,COLUMN(BE23))
)</f>
        <v>17</v>
      </c>
      <c r="BF22" s="62">
        <f t="array" ref="BF22">SUMPRODUCT(
    INDEX('Master Answer Key'!$B$4:$AU$394,0,ROW(BF22)), 
    INDEX('ALL-Students-Correct-Items'!$A$2:$CC$392,0,COLUMN(BF23))
)</f>
        <v>13</v>
      </c>
      <c r="BG22" s="62">
        <f t="array" ref="BG22">SUMPRODUCT(
    INDEX('Master Answer Key'!$B$4:$AU$394,0,ROW(BG22)), 
    INDEX('ALL-Students-Correct-Items'!$A$2:$CC$392,0,COLUMN(BG23))
)</f>
        <v>17</v>
      </c>
      <c r="BH22" s="62">
        <f t="array" ref="BH22">SUMPRODUCT(
    INDEX('Master Answer Key'!$B$4:$AU$394,0,ROW(BH22)), 
    INDEX('ALL-Students-Correct-Items'!$A$2:$CC$392,0,COLUMN(BH23))
)</f>
        <v>16</v>
      </c>
      <c r="BI22" s="62">
        <f t="array" ref="BI22">SUMPRODUCT(
    INDEX('Master Answer Key'!$B$4:$AU$394,0,ROW(BI22)), 
    INDEX('ALL-Students-Correct-Items'!$A$2:$CC$392,0,COLUMN(BI23))
)</f>
        <v>17</v>
      </c>
      <c r="BJ22" s="62">
        <f t="array" ref="BJ22">SUMPRODUCT(
    INDEX('Master Answer Key'!$B$4:$AU$394,0,ROW(BJ22)), 
    INDEX('ALL-Students-Correct-Items'!$A$2:$CC$392,0,COLUMN(BJ23))
)</f>
        <v>18</v>
      </c>
      <c r="BK22" s="62">
        <f t="array" ref="BK22">SUMPRODUCT(
    INDEX('Master Answer Key'!$B$4:$AU$394,0,ROW(BK22)), 
    INDEX('ALL-Students-Correct-Items'!$A$2:$CC$392,0,COLUMN(BK23))
)</f>
        <v>14</v>
      </c>
      <c r="BL22" s="62">
        <f t="array" ref="BL22">SUMPRODUCT(
    INDEX('Master Answer Key'!$B$4:$AU$394,0,ROW(BL22)), 
    INDEX('ALL-Students-Correct-Items'!$A$2:$CC$392,0,COLUMN(BL23))
)</f>
        <v>17</v>
      </c>
      <c r="BM22" s="62">
        <f t="array" ref="BM22">SUMPRODUCT(
    INDEX('Master Answer Key'!$B$4:$AU$394,0,ROW(BM22)), 
    INDEX('ALL-Students-Correct-Items'!$A$2:$CC$392,0,COLUMN(BM23))
)</f>
        <v>17</v>
      </c>
      <c r="BN22" s="62">
        <f t="array" ref="BN22">SUMPRODUCT(
    INDEX('Master Answer Key'!$B$4:$AU$394,0,ROW(BN22)), 
    INDEX('ALL-Students-Correct-Items'!$A$2:$CC$392,0,COLUMN(BN23))
)</f>
        <v>18</v>
      </c>
      <c r="BO22" s="62">
        <f t="array" ref="BO22">SUMPRODUCT(
    INDEX('Master Answer Key'!$B$4:$AU$394,0,ROW(BO22)), 
    INDEX('ALL-Students-Correct-Items'!$A$2:$CC$392,0,COLUMN(BO23))
)</f>
        <v>15</v>
      </c>
      <c r="BP22" s="62">
        <f t="array" ref="BP22">SUMPRODUCT(
    INDEX('Master Answer Key'!$B$4:$AU$394,0,ROW(BP22)), 
    INDEX('ALL-Students-Correct-Items'!$A$2:$CC$392,0,COLUMN(BP23))
)</f>
        <v>17</v>
      </c>
      <c r="BQ22" s="62">
        <f t="array" ref="BQ22">SUMPRODUCT(
    INDEX('Master Answer Key'!$B$4:$AU$394,0,ROW(BQ22)), 
    INDEX('ALL-Students-Correct-Items'!$A$2:$CC$392,0,COLUMN(BQ23))
)</f>
        <v>17</v>
      </c>
      <c r="BR22" s="62">
        <f t="array" ref="BR22">SUMPRODUCT(
    INDEX('Master Answer Key'!$B$4:$AU$394,0,ROW(BR22)), 
    INDEX('ALL-Students-Correct-Items'!$A$2:$CC$392,0,COLUMN(BR23))
)</f>
        <v>17</v>
      </c>
      <c r="BS22" s="62">
        <f t="array" ref="BS22">SUMPRODUCT(
    INDEX('Master Answer Key'!$B$4:$AU$394,0,ROW(BS22)), 
    INDEX('ALL-Students-Correct-Items'!$A$2:$CC$392,0,COLUMN(BS23))
)</f>
        <v>18</v>
      </c>
      <c r="BT22" s="62">
        <f t="array" ref="BT22">SUMPRODUCT(
    INDEX('Master Answer Key'!$B$4:$AU$394,0,ROW(BT22)), 
    INDEX('ALL-Students-Correct-Items'!$A$2:$CC$392,0,COLUMN(BT23))
)</f>
        <v>16</v>
      </c>
      <c r="BU22" s="62">
        <f t="array" ref="BU22">SUMPRODUCT(
    INDEX('Master Answer Key'!$B$4:$AU$394,0,ROW(BU22)), 
    INDEX('ALL-Students-Correct-Items'!$A$2:$CC$392,0,COLUMN(BU23))
)</f>
        <v>15</v>
      </c>
      <c r="BV22" s="62">
        <f t="array" ref="BV22">SUMPRODUCT(
    INDEX('Master Answer Key'!$B$4:$AU$394,0,ROW(BV22)), 
    INDEX('ALL-Students-Correct-Items'!$A$2:$CC$392,0,COLUMN(BV23))
)</f>
        <v>15</v>
      </c>
      <c r="BW22" s="62">
        <f t="array" ref="BW22">SUMPRODUCT(
    INDEX('Master Answer Key'!$B$4:$AU$394,0,ROW(BW22)), 
    INDEX('ALL-Students-Correct-Items'!$A$2:$CC$392,0,COLUMN(BW23))
)</f>
        <v>18</v>
      </c>
      <c r="BX22" s="62">
        <f t="array" ref="BX22">SUMPRODUCT(
    INDEX('Master Answer Key'!$B$4:$AU$394,0,ROW(BX22)), 
    INDEX('ALL-Students-Correct-Items'!$A$2:$CC$392,0,COLUMN(BX23))
)</f>
        <v>17</v>
      </c>
      <c r="BY22" s="62">
        <f t="array" ref="BY22">SUMPRODUCT(
    INDEX('Master Answer Key'!$B$4:$AU$394,0,ROW(BY22)), 
    INDEX('ALL-Students-Correct-Items'!$A$2:$CC$392,0,COLUMN(BY23))
)</f>
        <v>17</v>
      </c>
      <c r="BZ22" s="62">
        <f t="array" ref="BZ22">SUMPRODUCT(
    INDEX('Master Answer Key'!$B$4:$AU$394,0,ROW(BZ22)), 
    INDEX('ALL-Students-Correct-Items'!$A$2:$CC$392,0,COLUMN(BZ23))
)</f>
        <v>17</v>
      </c>
      <c r="CA22" s="62">
        <f t="array" ref="CA22">SUMPRODUCT(
    INDEX('Master Answer Key'!$B$4:$AU$394,0,ROW(CA22)), 
    INDEX('ALL-Students-Correct-Items'!$A$2:$CC$392,0,COLUMN(CA23))
)</f>
        <v>17</v>
      </c>
      <c r="CB22" s="62">
        <f t="array" ref="CB22">SUMPRODUCT(
    INDEX('Master Answer Key'!$B$4:$AU$394,0,ROW(CB22)), 
    INDEX('ALL-Students-Correct-Items'!$A$2:$CC$392,0,COLUMN(CB23))
)</f>
        <v>15</v>
      </c>
      <c r="CC22" s="62">
        <f t="array" ref="CC22">SUMPRODUCT(
    INDEX('Master Answer Key'!$B$4:$AU$394,0,ROW(CC22)), 
    INDEX('ALL-Students-Correct-Items'!$A$2:$CC$392,0,COLUMN(CC23))
)</f>
        <v>16</v>
      </c>
      <c r="CD22" s="45" t="s">
        <v>56</v>
      </c>
      <c r="CE22" s="45">
        <f>countif(B22:CC22,"&gt;=12")</f>
        <v>61</v>
      </c>
      <c r="CF22" s="45">
        <v>20.0</v>
      </c>
      <c r="CG22" s="45">
        <v>0.6</v>
      </c>
      <c r="CH22" s="45">
        <v>12.0</v>
      </c>
      <c r="CI22" s="4"/>
      <c r="CJ22" s="65" t="s">
        <v>574</v>
      </c>
      <c r="CK22" s="68">
        <f>COUNTIFS(B5:CC5,"&lt;30",B8:CC8,"&gt;=17")</f>
        <v>2</v>
      </c>
      <c r="CL22" s="68">
        <f>countifs($B$5:$CC$5,"&lt; 30", $B$8:$CC$8,"&lt;17")</f>
        <v>7</v>
      </c>
    </row>
    <row r="23">
      <c r="A23" s="61" t="s">
        <v>57</v>
      </c>
      <c r="B23" s="62">
        <f t="array" ref="B23">SUMPRODUCT(
    INDEX('Master Answer Key'!$B$4:$AU$394,0,ROW(B23)), 
    INDEX('ALL-Students-Correct-Items'!$A$2:$CC$392,0,COLUMN(B24))
)</f>
        <v>27</v>
      </c>
      <c r="C23" s="62">
        <f t="array" ref="C23">SUMPRODUCT(
    INDEX('Master Answer Key'!$B$4:$AU$394,0,ROW(C23)), 
    INDEX('ALL-Students-Correct-Items'!$A$2:$CC$392,0,COLUMN(C24))
)</f>
        <v>21</v>
      </c>
      <c r="D23" s="62">
        <f t="array" ref="D23">SUMPRODUCT(
    INDEX('Master Answer Key'!$B$4:$AU$394,0,ROW(D23)), 
    INDEX('ALL-Students-Correct-Items'!$A$2:$CC$392,0,COLUMN(D24))
)</f>
        <v>20</v>
      </c>
      <c r="E23" s="62">
        <f t="array" ref="E23">SUMPRODUCT(
    INDEX('Master Answer Key'!$B$4:$AU$394,0,ROW(E23)), 
    INDEX('ALL-Students-Correct-Items'!$A$2:$CC$392,0,COLUMN(E24))
)</f>
        <v>24</v>
      </c>
      <c r="F23" s="62">
        <f t="array" ref="F23">SUMPRODUCT(
    INDEX('Master Answer Key'!$B$4:$AU$394,0,ROW(F23)), 
    INDEX('ALL-Students-Correct-Items'!$A$2:$CC$392,0,COLUMN(F24))
)</f>
        <v>24</v>
      </c>
      <c r="G23" s="62">
        <f t="array" ref="G23">SUMPRODUCT(
    INDEX('Master Answer Key'!$B$4:$AU$394,0,ROW(G23)), 
    INDEX('ALL-Students-Correct-Items'!$A$2:$CC$392,0,COLUMN(G24))
)</f>
        <v>0</v>
      </c>
      <c r="H23" s="62">
        <f t="array" ref="H23">SUMPRODUCT(
    INDEX('Master Answer Key'!$B$4:$AU$394,0,ROW(H23)), 
    INDEX('ALL-Students-Correct-Items'!$A$2:$CC$392,0,COLUMN(H24))
)</f>
        <v>22</v>
      </c>
      <c r="I23" s="62">
        <f t="array" ref="I23">SUMPRODUCT(
    INDEX('Master Answer Key'!$B$4:$AU$394,0,ROW(I23)), 
    INDEX('ALL-Students-Correct-Items'!$A$2:$CC$392,0,COLUMN(I24))
)</f>
        <v>9</v>
      </c>
      <c r="J23" s="62">
        <f t="array" ref="J23">SUMPRODUCT(
    INDEX('Master Answer Key'!$B$4:$AU$394,0,ROW(J23)), 
    INDEX('ALL-Students-Correct-Items'!$A$2:$CC$392,0,COLUMN(J24))
)</f>
        <v>25</v>
      </c>
      <c r="K23" s="62">
        <f t="array" ref="K23">SUMPRODUCT(
    INDEX('Master Answer Key'!$B$4:$AU$394,0,ROW(K23)), 
    INDEX('ALL-Students-Correct-Items'!$A$2:$CC$392,0,COLUMN(K24))
)</f>
        <v>20</v>
      </c>
      <c r="L23" s="62">
        <f t="array" ref="L23">SUMPRODUCT(
    INDEX('Master Answer Key'!$B$4:$AU$394,0,ROW(L23)), 
    INDEX('ALL-Students-Correct-Items'!$A$2:$CC$392,0,COLUMN(L24))
)</f>
        <v>26</v>
      </c>
      <c r="M23" s="62">
        <f t="array" ref="M23">SUMPRODUCT(
    INDEX('Master Answer Key'!$B$4:$AU$394,0,ROW(M23)), 
    INDEX('ALL-Students-Correct-Items'!$A$2:$CC$392,0,COLUMN(M24))
)</f>
        <v>28</v>
      </c>
      <c r="N23" s="62">
        <f t="array" ref="N23">SUMPRODUCT(
    INDEX('Master Answer Key'!$B$4:$AU$394,0,ROW(N23)), 
    INDEX('ALL-Students-Correct-Items'!$A$2:$CC$392,0,COLUMN(N24))
)</f>
        <v>18</v>
      </c>
      <c r="O23" s="62">
        <f t="array" ref="O23">SUMPRODUCT(
    INDEX('Master Answer Key'!$B$4:$AU$394,0,ROW(O23)), 
    INDEX('ALL-Students-Correct-Items'!$A$2:$CC$392,0,COLUMN(O24))
)</f>
        <v>23</v>
      </c>
      <c r="P23" s="62">
        <f t="array" ref="P23">SUMPRODUCT(
    INDEX('Master Answer Key'!$B$4:$AU$394,0,ROW(P23)), 
    INDEX('ALL-Students-Correct-Items'!$A$2:$CC$392,0,COLUMN(P24))
)</f>
        <v>15</v>
      </c>
      <c r="Q23" s="62">
        <f t="array" ref="Q23">SUMPRODUCT(
    INDEX('Master Answer Key'!$B$4:$AU$394,0,ROW(Q23)), 
    INDEX('ALL-Students-Correct-Items'!$A$2:$CC$392,0,COLUMN(Q24))
)</f>
        <v>13</v>
      </c>
      <c r="R23" s="62">
        <f t="array" ref="R23">SUMPRODUCT(
    INDEX('Master Answer Key'!$B$4:$AU$394,0,ROW(R23)), 
    INDEX('ALL-Students-Correct-Items'!$A$2:$CC$392,0,COLUMN(R24))
)</f>
        <v>9</v>
      </c>
      <c r="S23" s="62">
        <f t="array" ref="S23">SUMPRODUCT(
    INDEX('Master Answer Key'!$B$4:$AU$394,0,ROW(S23)), 
    INDEX('ALL-Students-Correct-Items'!$A$2:$CC$392,0,COLUMN(S24))
)</f>
        <v>11</v>
      </c>
      <c r="T23" s="62">
        <f t="array" ref="T23">SUMPRODUCT(
    INDEX('Master Answer Key'!$B$4:$AU$394,0,ROW(T23)), 
    INDEX('ALL-Students-Correct-Items'!$A$2:$CC$392,0,COLUMN(T24))
)</f>
        <v>15</v>
      </c>
      <c r="U23" s="62">
        <f t="array" ref="U23">SUMPRODUCT(
    INDEX('Master Answer Key'!$B$4:$AU$394,0,ROW(U23)), 
    INDEX('ALL-Students-Correct-Items'!$A$2:$CC$392,0,COLUMN(U24))
)</f>
        <v>26</v>
      </c>
      <c r="V23" s="62">
        <f t="array" ref="V23">SUMPRODUCT(
    INDEX('Master Answer Key'!$B$4:$AU$394,0,ROW(V23)), 
    INDEX('ALL-Students-Correct-Items'!$A$2:$CC$392,0,COLUMN(V24))
)</f>
        <v>26</v>
      </c>
      <c r="W23" s="62">
        <f t="array" ref="W23">SUMPRODUCT(
    INDEX('Master Answer Key'!$B$4:$AU$394,0,ROW(W23)), 
    INDEX('ALL-Students-Correct-Items'!$A$2:$CC$392,0,COLUMN(W24))
)</f>
        <v>0</v>
      </c>
      <c r="X23" s="62">
        <f t="array" ref="X23">SUMPRODUCT(
    INDEX('Master Answer Key'!$B$4:$AU$394,0,ROW(X23)), 
    INDEX('ALL-Students-Correct-Items'!$A$2:$CC$392,0,COLUMN(X24))
)</f>
        <v>17</v>
      </c>
      <c r="Y23" s="62">
        <f t="array" ref="Y23">SUMPRODUCT(
    INDEX('Master Answer Key'!$B$4:$AU$394,0,ROW(Y23)), 
    INDEX('ALL-Students-Correct-Items'!$A$2:$CC$392,0,COLUMN(Y24))
)</f>
        <v>0</v>
      </c>
      <c r="Z23" s="62">
        <f t="array" ref="Z23">SUMPRODUCT(
    INDEX('Master Answer Key'!$B$4:$AU$394,0,ROW(Z23)), 
    INDEX('ALL-Students-Correct-Items'!$A$2:$CC$392,0,COLUMN(Z24))
)</f>
        <v>0</v>
      </c>
      <c r="AA23" s="62">
        <f t="array" ref="AA23">SUMPRODUCT(
    INDEX('Master Answer Key'!$B$4:$AU$394,0,ROW(AA23)), 
    INDEX('ALL-Students-Correct-Items'!$A$2:$CC$392,0,COLUMN(AA24))
)</f>
        <v>26</v>
      </c>
      <c r="AB23" s="62">
        <f t="array" ref="AB23">SUMPRODUCT(
    INDEX('Master Answer Key'!$B$4:$AU$394,0,ROW(AB23)), 
    INDEX('ALL-Students-Correct-Items'!$A$2:$CC$392,0,COLUMN(AB24))
)</f>
        <v>28</v>
      </c>
      <c r="AC23" s="62">
        <f t="array" ref="AC23">SUMPRODUCT(
    INDEX('Master Answer Key'!$B$4:$AU$394,0,ROW(AC23)), 
    INDEX('ALL-Students-Correct-Items'!$A$2:$CC$392,0,COLUMN(AC24))
)</f>
        <v>14</v>
      </c>
      <c r="AD23" s="62">
        <f t="array" ref="AD23">SUMPRODUCT(
    INDEX('Master Answer Key'!$B$4:$AU$394,0,ROW(AD23)), 
    INDEX('ALL-Students-Correct-Items'!$A$2:$CC$392,0,COLUMN(AD24))
)</f>
        <v>24</v>
      </c>
      <c r="AE23" s="62">
        <f t="array" ref="AE23">SUMPRODUCT(
    INDEX('Master Answer Key'!$B$4:$AU$394,0,ROW(AE23)), 
    INDEX('ALL-Students-Correct-Items'!$A$2:$CC$392,0,COLUMN(AE24))
)</f>
        <v>14</v>
      </c>
      <c r="AF23" s="62">
        <f t="array" ref="AF23">SUMPRODUCT(
    INDEX('Master Answer Key'!$B$4:$AU$394,0,ROW(AF23)), 
    INDEX('ALL-Students-Correct-Items'!$A$2:$CC$392,0,COLUMN(AF24))
)</f>
        <v>13</v>
      </c>
      <c r="AG23" s="62">
        <f t="array" ref="AG23">SUMPRODUCT(
    INDEX('Master Answer Key'!$B$4:$AU$394,0,ROW(AG23)), 
    INDEX('ALL-Students-Correct-Items'!$A$2:$CC$392,0,COLUMN(AG24))
)</f>
        <v>17</v>
      </c>
      <c r="AH23" s="62">
        <f t="array" ref="AH23">SUMPRODUCT(
    INDEX('Master Answer Key'!$B$4:$AU$394,0,ROW(AH23)), 
    INDEX('ALL-Students-Correct-Items'!$A$2:$CC$392,0,COLUMN(AH24))
)</f>
        <v>26</v>
      </c>
      <c r="AI23" s="62">
        <f t="array" ref="AI23">SUMPRODUCT(
    INDEX('Master Answer Key'!$B$4:$AU$394,0,ROW(AI23)), 
    INDEX('ALL-Students-Correct-Items'!$A$2:$CC$392,0,COLUMN(AI24))
)</f>
        <v>27</v>
      </c>
      <c r="AJ23" s="62">
        <f t="array" ref="AJ23">SUMPRODUCT(
    INDEX('Master Answer Key'!$B$4:$AU$394,0,ROW(AJ23)), 
    INDEX('ALL-Students-Correct-Items'!$A$2:$CC$392,0,COLUMN(AJ24))
)</f>
        <v>25</v>
      </c>
      <c r="AK23" s="62">
        <f t="array" ref="AK23">SUMPRODUCT(
    INDEX('Master Answer Key'!$B$4:$AU$394,0,ROW(AK23)), 
    INDEX('ALL-Students-Correct-Items'!$A$2:$CC$392,0,COLUMN(AK24))
)</f>
        <v>26</v>
      </c>
      <c r="AL23" s="62">
        <f t="array" ref="AL23">SUMPRODUCT(
    INDEX('Master Answer Key'!$B$4:$AU$394,0,ROW(AL23)), 
    INDEX('ALL-Students-Correct-Items'!$A$2:$CC$392,0,COLUMN(AL24))
)</f>
        <v>11</v>
      </c>
      <c r="AM23" s="62">
        <f t="array" ref="AM23">SUMPRODUCT(
    INDEX('Master Answer Key'!$B$4:$AU$394,0,ROW(AM23)), 
    INDEX('ALL-Students-Correct-Items'!$A$2:$CC$392,0,COLUMN(AM24))
)</f>
        <v>17</v>
      </c>
      <c r="AN23" s="62">
        <f t="array" ref="AN23">SUMPRODUCT(
    INDEX('Master Answer Key'!$B$4:$AU$394,0,ROW(AN23)), 
    INDEX('ALL-Students-Correct-Items'!$A$2:$CC$392,0,COLUMN(AN24))
)</f>
        <v>0</v>
      </c>
      <c r="AO23" s="62">
        <f t="array" ref="AO23">SUMPRODUCT(
    INDEX('Master Answer Key'!$B$4:$AU$394,0,ROW(AO23)), 
    INDEX('ALL-Students-Correct-Items'!$A$2:$CC$392,0,COLUMN(AO24))
)</f>
        <v>26</v>
      </c>
      <c r="AP23" s="62">
        <f t="array" ref="AP23">SUMPRODUCT(
    INDEX('Master Answer Key'!$B$4:$AU$394,0,ROW(AP23)), 
    INDEX('ALL-Students-Correct-Items'!$A$2:$CC$392,0,COLUMN(AP24))
)</f>
        <v>29</v>
      </c>
      <c r="AQ23" s="62">
        <f t="array" ref="AQ23">SUMPRODUCT(
    INDEX('Master Answer Key'!$B$4:$AU$394,0,ROW(AQ23)), 
    INDEX('ALL-Students-Correct-Items'!$A$2:$CC$392,0,COLUMN(AQ24))
)</f>
        <v>28</v>
      </c>
      <c r="AR23" s="62">
        <f t="array" ref="AR23">SUMPRODUCT(
    INDEX('Master Answer Key'!$B$4:$AU$394,0,ROW(AR23)), 
    INDEX('ALL-Students-Correct-Items'!$A$2:$CC$392,0,COLUMN(AR24))
)</f>
        <v>26</v>
      </c>
      <c r="AS23" s="62">
        <f t="array" ref="AS23">SUMPRODUCT(
    INDEX('Master Answer Key'!$B$4:$AU$394,0,ROW(AS23)), 
    INDEX('ALL-Students-Correct-Items'!$A$2:$CC$392,0,COLUMN(AS24))
)</f>
        <v>0</v>
      </c>
      <c r="AT23" s="62">
        <f t="array" ref="AT23">SUMPRODUCT(
    INDEX('Master Answer Key'!$B$4:$AU$394,0,ROW(AT23)), 
    INDEX('ALL-Students-Correct-Items'!$A$2:$CC$392,0,COLUMN(AT24))
)</f>
        <v>26</v>
      </c>
      <c r="AU23" s="62">
        <f t="array" ref="AU23">SUMPRODUCT(
    INDEX('Master Answer Key'!$B$4:$AU$394,0,ROW(AU23)), 
    INDEX('ALL-Students-Correct-Items'!$A$2:$CC$392,0,COLUMN(AU24))
)</f>
        <v>28</v>
      </c>
      <c r="AV23" s="62">
        <f t="array" ref="AV23">SUMPRODUCT(
    INDEX('Master Answer Key'!$B$4:$AU$394,0,ROW(AV23)), 
    INDEX('ALL-Students-Correct-Items'!$A$2:$CC$392,0,COLUMN(AV24))
)</f>
        <v>0</v>
      </c>
      <c r="AW23" s="62">
        <f t="array" ref="AW23">SUMPRODUCT(
    INDEX('Master Answer Key'!$B$4:$AU$394,0,ROW(AW23)), 
    INDEX('ALL-Students-Correct-Items'!$A$2:$CC$392,0,COLUMN(AW24))
)</f>
        <v>25</v>
      </c>
      <c r="AX23" s="62">
        <f t="array" ref="AX23">SUMPRODUCT(
    INDEX('Master Answer Key'!$B$4:$AU$394,0,ROW(AX23)), 
    INDEX('ALL-Students-Correct-Items'!$A$2:$CC$392,0,COLUMN(AX24))
)</f>
        <v>26</v>
      </c>
      <c r="AY23" s="62">
        <f t="array" ref="AY23">SUMPRODUCT(
    INDEX('Master Answer Key'!$B$4:$AU$394,0,ROW(AY23)), 
    INDEX('ALL-Students-Correct-Items'!$A$2:$CC$392,0,COLUMN(AY24))
)</f>
        <v>21</v>
      </c>
      <c r="AZ23" s="62">
        <f t="array" ref="AZ23">SUMPRODUCT(
    INDEX('Master Answer Key'!$B$4:$AU$394,0,ROW(AZ23)), 
    INDEX('ALL-Students-Correct-Items'!$A$2:$CC$392,0,COLUMN(AZ24))
)</f>
        <v>27</v>
      </c>
      <c r="BA23" s="62">
        <f t="array" ref="BA23">SUMPRODUCT(
    INDEX('Master Answer Key'!$B$4:$AU$394,0,ROW(BA23)), 
    INDEX('ALL-Students-Correct-Items'!$A$2:$CC$392,0,COLUMN(BA24))
)</f>
        <v>25</v>
      </c>
      <c r="BB23" s="62">
        <f t="array" ref="BB23">SUMPRODUCT(
    INDEX('Master Answer Key'!$B$4:$AU$394,0,ROW(BB23)), 
    INDEX('ALL-Students-Correct-Items'!$A$2:$CC$392,0,COLUMN(BB24))
)</f>
        <v>23</v>
      </c>
      <c r="BC23" s="62">
        <f t="array" ref="BC23">SUMPRODUCT(
    INDEX('Master Answer Key'!$B$4:$AU$394,0,ROW(BC23)), 
    INDEX('ALL-Students-Correct-Items'!$A$2:$CC$392,0,COLUMN(BC24))
)</f>
        <v>25</v>
      </c>
      <c r="BD23" s="62">
        <f t="array" ref="BD23">SUMPRODUCT(
    INDEX('Master Answer Key'!$B$4:$AU$394,0,ROW(BD23)), 
    INDEX('ALL-Students-Correct-Items'!$A$2:$CC$392,0,COLUMN(BD24))
)</f>
        <v>23</v>
      </c>
      <c r="BE23" s="62">
        <f t="array" ref="BE23">SUMPRODUCT(
    INDEX('Master Answer Key'!$B$4:$AU$394,0,ROW(BE23)), 
    INDEX('ALL-Students-Correct-Items'!$A$2:$CC$392,0,COLUMN(BE24))
)</f>
        <v>27</v>
      </c>
      <c r="BF23" s="62">
        <f t="array" ref="BF23">SUMPRODUCT(
    INDEX('Master Answer Key'!$B$4:$AU$394,0,ROW(BF23)), 
    INDEX('ALL-Students-Correct-Items'!$A$2:$CC$392,0,COLUMN(BF24))
)</f>
        <v>21</v>
      </c>
      <c r="BG23" s="62">
        <f t="array" ref="BG23">SUMPRODUCT(
    INDEX('Master Answer Key'!$B$4:$AU$394,0,ROW(BG23)), 
    INDEX('ALL-Students-Correct-Items'!$A$2:$CC$392,0,COLUMN(BG24))
)</f>
        <v>26</v>
      </c>
      <c r="BH23" s="62">
        <f t="array" ref="BH23">SUMPRODUCT(
    INDEX('Master Answer Key'!$B$4:$AU$394,0,ROW(BH23)), 
    INDEX('ALL-Students-Correct-Items'!$A$2:$CC$392,0,COLUMN(BH24))
)</f>
        <v>26</v>
      </c>
      <c r="BI23" s="62">
        <f t="array" ref="BI23">SUMPRODUCT(
    INDEX('Master Answer Key'!$B$4:$AU$394,0,ROW(BI23)), 
    INDEX('ALL-Students-Correct-Items'!$A$2:$CC$392,0,COLUMN(BI24))
)</f>
        <v>27</v>
      </c>
      <c r="BJ23" s="62">
        <f t="array" ref="BJ23">SUMPRODUCT(
    INDEX('Master Answer Key'!$B$4:$AU$394,0,ROW(BJ23)), 
    INDEX('ALL-Students-Correct-Items'!$A$2:$CC$392,0,COLUMN(BJ24))
)</f>
        <v>27</v>
      </c>
      <c r="BK23" s="62">
        <f t="array" ref="BK23">SUMPRODUCT(
    INDEX('Master Answer Key'!$B$4:$AU$394,0,ROW(BK23)), 
    INDEX('ALL-Students-Correct-Items'!$A$2:$CC$392,0,COLUMN(BK24))
)</f>
        <v>25</v>
      </c>
      <c r="BL23" s="62">
        <f t="array" ref="BL23">SUMPRODUCT(
    INDEX('Master Answer Key'!$B$4:$AU$394,0,ROW(BL23)), 
    INDEX('ALL-Students-Correct-Items'!$A$2:$CC$392,0,COLUMN(BL24))
)</f>
        <v>27</v>
      </c>
      <c r="BM23" s="62">
        <f t="array" ref="BM23">SUMPRODUCT(
    INDEX('Master Answer Key'!$B$4:$AU$394,0,ROW(BM23)), 
    INDEX('ALL-Students-Correct-Items'!$A$2:$CC$392,0,COLUMN(BM24))
)</f>
        <v>27</v>
      </c>
      <c r="BN23" s="62">
        <f t="array" ref="BN23">SUMPRODUCT(
    INDEX('Master Answer Key'!$B$4:$AU$394,0,ROW(BN23)), 
    INDEX('ALL-Students-Correct-Items'!$A$2:$CC$392,0,COLUMN(BN24))
)</f>
        <v>27</v>
      </c>
      <c r="BO23" s="62">
        <f t="array" ref="BO23">SUMPRODUCT(
    INDEX('Master Answer Key'!$B$4:$AU$394,0,ROW(BO23)), 
    INDEX('ALL-Students-Correct-Items'!$A$2:$CC$392,0,COLUMN(BO24))
)</f>
        <v>24</v>
      </c>
      <c r="BP23" s="62">
        <f t="array" ref="BP23">SUMPRODUCT(
    INDEX('Master Answer Key'!$B$4:$AU$394,0,ROW(BP23)), 
    INDEX('ALL-Students-Correct-Items'!$A$2:$CC$392,0,COLUMN(BP24))
)</f>
        <v>27</v>
      </c>
      <c r="BQ23" s="62">
        <f t="array" ref="BQ23">SUMPRODUCT(
    INDEX('Master Answer Key'!$B$4:$AU$394,0,ROW(BQ23)), 
    INDEX('ALL-Students-Correct-Items'!$A$2:$CC$392,0,COLUMN(BQ24))
)</f>
        <v>26</v>
      </c>
      <c r="BR23" s="62">
        <f t="array" ref="BR23">SUMPRODUCT(
    INDEX('Master Answer Key'!$B$4:$AU$394,0,ROW(BR23)), 
    INDEX('ALL-Students-Correct-Items'!$A$2:$CC$392,0,COLUMN(BR24))
)</f>
        <v>28</v>
      </c>
      <c r="BS23" s="62">
        <f t="array" ref="BS23">SUMPRODUCT(
    INDEX('Master Answer Key'!$B$4:$AU$394,0,ROW(BS23)), 
    INDEX('ALL-Students-Correct-Items'!$A$2:$CC$392,0,COLUMN(BS24))
)</f>
        <v>28</v>
      </c>
      <c r="BT23" s="62">
        <f t="array" ref="BT23">SUMPRODUCT(
    INDEX('Master Answer Key'!$B$4:$AU$394,0,ROW(BT23)), 
    INDEX('ALL-Students-Correct-Items'!$A$2:$CC$392,0,COLUMN(BT24))
)</f>
        <v>26</v>
      </c>
      <c r="BU23" s="62">
        <f t="array" ref="BU23">SUMPRODUCT(
    INDEX('Master Answer Key'!$B$4:$AU$394,0,ROW(BU23)), 
    INDEX('ALL-Students-Correct-Items'!$A$2:$CC$392,0,COLUMN(BU24))
)</f>
        <v>21</v>
      </c>
      <c r="BV23" s="62">
        <f t="array" ref="BV23">SUMPRODUCT(
    INDEX('Master Answer Key'!$B$4:$AU$394,0,ROW(BV23)), 
    INDEX('ALL-Students-Correct-Items'!$A$2:$CC$392,0,COLUMN(BV24))
)</f>
        <v>21</v>
      </c>
      <c r="BW23" s="62">
        <f t="array" ref="BW23">SUMPRODUCT(
    INDEX('Master Answer Key'!$B$4:$AU$394,0,ROW(BW23)), 
    INDEX('ALL-Students-Correct-Items'!$A$2:$CC$392,0,COLUMN(BW24))
)</f>
        <v>23</v>
      </c>
      <c r="BX23" s="62">
        <f t="array" ref="BX23">SUMPRODUCT(
    INDEX('Master Answer Key'!$B$4:$AU$394,0,ROW(BX23)), 
    INDEX('ALL-Students-Correct-Items'!$A$2:$CC$392,0,COLUMN(BX24))
)</f>
        <v>26</v>
      </c>
      <c r="BY23" s="62">
        <f t="array" ref="BY23">SUMPRODUCT(
    INDEX('Master Answer Key'!$B$4:$AU$394,0,ROW(BY23)), 
    INDEX('ALL-Students-Correct-Items'!$A$2:$CC$392,0,COLUMN(BY24))
)</f>
        <v>26</v>
      </c>
      <c r="BZ23" s="62">
        <f t="array" ref="BZ23">SUMPRODUCT(
    INDEX('Master Answer Key'!$B$4:$AU$394,0,ROW(BZ23)), 
    INDEX('ALL-Students-Correct-Items'!$A$2:$CC$392,0,COLUMN(BZ24))
)</f>
        <v>29</v>
      </c>
      <c r="CA23" s="62">
        <f t="array" ref="CA23">SUMPRODUCT(
    INDEX('Master Answer Key'!$B$4:$AU$394,0,ROW(CA23)), 
    INDEX('ALL-Students-Correct-Items'!$A$2:$CC$392,0,COLUMN(CA24))
)</f>
        <v>25</v>
      </c>
      <c r="CB23" s="62">
        <f t="array" ref="CB23">SUMPRODUCT(
    INDEX('Master Answer Key'!$B$4:$AU$394,0,ROW(CB23)), 
    INDEX('ALL-Students-Correct-Items'!$A$2:$CC$392,0,COLUMN(CB24))
)</f>
        <v>26</v>
      </c>
      <c r="CC23" s="62">
        <f t="array" ref="CC23">SUMPRODUCT(
    INDEX('Master Answer Key'!$B$4:$AU$394,0,ROW(CC23)), 
    INDEX('ALL-Students-Correct-Items'!$A$2:$CC$392,0,COLUMN(CC24))
)</f>
        <v>25</v>
      </c>
      <c r="CD23" s="45" t="s">
        <v>57</v>
      </c>
      <c r="CE23" s="45">
        <f>countif(B23:CC23,"&gt;=19")</f>
        <v>59</v>
      </c>
      <c r="CF23" s="45">
        <v>31.0</v>
      </c>
      <c r="CG23" s="45">
        <v>0.6</v>
      </c>
      <c r="CH23" s="45">
        <v>19.0</v>
      </c>
      <c r="CI23" s="4"/>
    </row>
    <row r="24">
      <c r="A24" s="61" t="s">
        <v>58</v>
      </c>
      <c r="B24" s="62">
        <f t="array" ref="B24">SUMPRODUCT(
    INDEX('Master Answer Key'!$B$4:$AU$394,0,ROW(B24)), 
    INDEX('ALL-Students-Correct-Items'!$A$2:$CC$392,0,COLUMN(B25))
)</f>
        <v>14</v>
      </c>
      <c r="C24" s="62">
        <f t="array" ref="C24">SUMPRODUCT(
    INDEX('Master Answer Key'!$B$4:$AU$394,0,ROW(C24)), 
    INDEX('ALL-Students-Correct-Items'!$A$2:$CC$392,0,COLUMN(C25))
)</f>
        <v>15</v>
      </c>
      <c r="D24" s="62">
        <f t="array" ref="D24">SUMPRODUCT(
    INDEX('Master Answer Key'!$B$4:$AU$394,0,ROW(D24)), 
    INDEX('ALL-Students-Correct-Items'!$A$2:$CC$392,0,COLUMN(D25))
)</f>
        <v>11</v>
      </c>
      <c r="E24" s="62">
        <f t="array" ref="E24">SUMPRODUCT(
    INDEX('Master Answer Key'!$B$4:$AU$394,0,ROW(E24)), 
    INDEX('ALL-Students-Correct-Items'!$A$2:$CC$392,0,COLUMN(E25))
)</f>
        <v>15</v>
      </c>
      <c r="F24" s="62">
        <f t="array" ref="F24">SUMPRODUCT(
    INDEX('Master Answer Key'!$B$4:$AU$394,0,ROW(F24)), 
    INDEX('ALL-Students-Correct-Items'!$A$2:$CC$392,0,COLUMN(F25))
)</f>
        <v>14</v>
      </c>
      <c r="G24" s="62">
        <f t="array" ref="G24">SUMPRODUCT(
    INDEX('Master Answer Key'!$B$4:$AU$394,0,ROW(G24)), 
    INDEX('ALL-Students-Correct-Items'!$A$2:$CC$392,0,COLUMN(G25))
)</f>
        <v>0</v>
      </c>
      <c r="H24" s="62">
        <f t="array" ref="H24">SUMPRODUCT(
    INDEX('Master Answer Key'!$B$4:$AU$394,0,ROW(H24)), 
    INDEX('ALL-Students-Correct-Items'!$A$2:$CC$392,0,COLUMN(H25))
)</f>
        <v>14</v>
      </c>
      <c r="I24" s="62">
        <f t="array" ref="I24">SUMPRODUCT(
    INDEX('Master Answer Key'!$B$4:$AU$394,0,ROW(I24)), 
    INDEX('ALL-Students-Correct-Items'!$A$2:$CC$392,0,COLUMN(I25))
)</f>
        <v>7</v>
      </c>
      <c r="J24" s="62">
        <f t="array" ref="J24">SUMPRODUCT(
    INDEX('Master Answer Key'!$B$4:$AU$394,0,ROW(J24)), 
    INDEX('ALL-Students-Correct-Items'!$A$2:$CC$392,0,COLUMN(J25))
)</f>
        <v>15</v>
      </c>
      <c r="K24" s="62">
        <f t="array" ref="K24">SUMPRODUCT(
    INDEX('Master Answer Key'!$B$4:$AU$394,0,ROW(K24)), 
    INDEX('ALL-Students-Correct-Items'!$A$2:$CC$392,0,COLUMN(K25))
)</f>
        <v>9</v>
      </c>
      <c r="L24" s="62">
        <f t="array" ref="L24">SUMPRODUCT(
    INDEX('Master Answer Key'!$B$4:$AU$394,0,ROW(L24)), 
    INDEX('ALL-Students-Correct-Items'!$A$2:$CC$392,0,COLUMN(L25))
)</f>
        <v>14</v>
      </c>
      <c r="M24" s="62">
        <f t="array" ref="M24">SUMPRODUCT(
    INDEX('Master Answer Key'!$B$4:$AU$394,0,ROW(M24)), 
    INDEX('ALL-Students-Correct-Items'!$A$2:$CC$392,0,COLUMN(M25))
)</f>
        <v>14</v>
      </c>
      <c r="N24" s="62">
        <f t="array" ref="N24">SUMPRODUCT(
    INDEX('Master Answer Key'!$B$4:$AU$394,0,ROW(N24)), 
    INDEX('ALL-Students-Correct-Items'!$A$2:$CC$392,0,COLUMN(N25))
)</f>
        <v>6</v>
      </c>
      <c r="O24" s="62">
        <f t="array" ref="O24">SUMPRODUCT(
    INDEX('Master Answer Key'!$B$4:$AU$394,0,ROW(O24)), 
    INDEX('ALL-Students-Correct-Items'!$A$2:$CC$392,0,COLUMN(O25))
)</f>
        <v>12</v>
      </c>
      <c r="P24" s="62">
        <f t="array" ref="P24">SUMPRODUCT(
    INDEX('Master Answer Key'!$B$4:$AU$394,0,ROW(P24)), 
    INDEX('ALL-Students-Correct-Items'!$A$2:$CC$392,0,COLUMN(P25))
)</f>
        <v>14</v>
      </c>
      <c r="Q24" s="62">
        <f t="array" ref="Q24">SUMPRODUCT(
    INDEX('Master Answer Key'!$B$4:$AU$394,0,ROW(Q24)), 
    INDEX('ALL-Students-Correct-Items'!$A$2:$CC$392,0,COLUMN(Q25))
)</f>
        <v>11</v>
      </c>
      <c r="R24" s="62">
        <f t="array" ref="R24">SUMPRODUCT(
    INDEX('Master Answer Key'!$B$4:$AU$394,0,ROW(R24)), 
    INDEX('ALL-Students-Correct-Items'!$A$2:$CC$392,0,COLUMN(R25))
)</f>
        <v>9</v>
      </c>
      <c r="S24" s="62">
        <f t="array" ref="S24">SUMPRODUCT(
    INDEX('Master Answer Key'!$B$4:$AU$394,0,ROW(S24)), 
    INDEX('ALL-Students-Correct-Items'!$A$2:$CC$392,0,COLUMN(S25))
)</f>
        <v>8</v>
      </c>
      <c r="T24" s="62">
        <f t="array" ref="T24">SUMPRODUCT(
    INDEX('Master Answer Key'!$B$4:$AU$394,0,ROW(T24)), 
    INDEX('ALL-Students-Correct-Items'!$A$2:$CC$392,0,COLUMN(T25))
)</f>
        <v>14</v>
      </c>
      <c r="U24" s="62">
        <f t="array" ref="U24">SUMPRODUCT(
    INDEX('Master Answer Key'!$B$4:$AU$394,0,ROW(U24)), 
    INDEX('ALL-Students-Correct-Items'!$A$2:$CC$392,0,COLUMN(U25))
)</f>
        <v>14</v>
      </c>
      <c r="V24" s="62">
        <f t="array" ref="V24">SUMPRODUCT(
    INDEX('Master Answer Key'!$B$4:$AU$394,0,ROW(V24)), 
    INDEX('ALL-Students-Correct-Items'!$A$2:$CC$392,0,COLUMN(V25))
)</f>
        <v>11</v>
      </c>
      <c r="W24" s="62">
        <f t="array" ref="W24">SUMPRODUCT(
    INDEX('Master Answer Key'!$B$4:$AU$394,0,ROW(W24)), 
    INDEX('ALL-Students-Correct-Items'!$A$2:$CC$392,0,COLUMN(W25))
)</f>
        <v>0</v>
      </c>
      <c r="X24" s="62">
        <f t="array" ref="X24">SUMPRODUCT(
    INDEX('Master Answer Key'!$B$4:$AU$394,0,ROW(X24)), 
    INDEX('ALL-Students-Correct-Items'!$A$2:$CC$392,0,COLUMN(X25))
)</f>
        <v>10</v>
      </c>
      <c r="Y24" s="62">
        <f t="array" ref="Y24">SUMPRODUCT(
    INDEX('Master Answer Key'!$B$4:$AU$394,0,ROW(Y24)), 
    INDEX('ALL-Students-Correct-Items'!$A$2:$CC$392,0,COLUMN(Y25))
)</f>
        <v>0</v>
      </c>
      <c r="Z24" s="62">
        <f t="array" ref="Z24">SUMPRODUCT(
    INDEX('Master Answer Key'!$B$4:$AU$394,0,ROW(Z24)), 
    INDEX('ALL-Students-Correct-Items'!$A$2:$CC$392,0,COLUMN(Z25))
)</f>
        <v>0</v>
      </c>
      <c r="AA24" s="62">
        <f t="array" ref="AA24">SUMPRODUCT(
    INDEX('Master Answer Key'!$B$4:$AU$394,0,ROW(AA24)), 
    INDEX('ALL-Students-Correct-Items'!$A$2:$CC$392,0,COLUMN(AA25))
)</f>
        <v>16</v>
      </c>
      <c r="AB24" s="62">
        <f t="array" ref="AB24">SUMPRODUCT(
    INDEX('Master Answer Key'!$B$4:$AU$394,0,ROW(AB24)), 
    INDEX('ALL-Students-Correct-Items'!$A$2:$CC$392,0,COLUMN(AB25))
)</f>
        <v>12</v>
      </c>
      <c r="AC24" s="62">
        <f t="array" ref="AC24">SUMPRODUCT(
    INDEX('Master Answer Key'!$B$4:$AU$394,0,ROW(AC24)), 
    INDEX('ALL-Students-Correct-Items'!$A$2:$CC$392,0,COLUMN(AC25))
)</f>
        <v>9</v>
      </c>
      <c r="AD24" s="62">
        <f t="array" ref="AD24">SUMPRODUCT(
    INDEX('Master Answer Key'!$B$4:$AU$394,0,ROW(AD24)), 
    INDEX('ALL-Students-Correct-Items'!$A$2:$CC$392,0,COLUMN(AD25))
)</f>
        <v>11</v>
      </c>
      <c r="AE24" s="62">
        <f t="array" ref="AE24">SUMPRODUCT(
    INDEX('Master Answer Key'!$B$4:$AU$394,0,ROW(AE24)), 
    INDEX('ALL-Students-Correct-Items'!$A$2:$CC$392,0,COLUMN(AE25))
)</f>
        <v>10</v>
      </c>
      <c r="AF24" s="62">
        <f t="array" ref="AF24">SUMPRODUCT(
    INDEX('Master Answer Key'!$B$4:$AU$394,0,ROW(AF24)), 
    INDEX('ALL-Students-Correct-Items'!$A$2:$CC$392,0,COLUMN(AF25))
)</f>
        <v>6</v>
      </c>
      <c r="AG24" s="62">
        <f t="array" ref="AG24">SUMPRODUCT(
    INDEX('Master Answer Key'!$B$4:$AU$394,0,ROW(AG24)), 
    INDEX('ALL-Students-Correct-Items'!$A$2:$CC$392,0,COLUMN(AG25))
)</f>
        <v>12</v>
      </c>
      <c r="AH24" s="62">
        <f t="array" ref="AH24">SUMPRODUCT(
    INDEX('Master Answer Key'!$B$4:$AU$394,0,ROW(AH24)), 
    INDEX('ALL-Students-Correct-Items'!$A$2:$CC$392,0,COLUMN(AH25))
)</f>
        <v>15</v>
      </c>
      <c r="AI24" s="62">
        <f t="array" ref="AI24">SUMPRODUCT(
    INDEX('Master Answer Key'!$B$4:$AU$394,0,ROW(AI24)), 
    INDEX('ALL-Students-Correct-Items'!$A$2:$CC$392,0,COLUMN(AI25))
)</f>
        <v>14</v>
      </c>
      <c r="AJ24" s="62">
        <f t="array" ref="AJ24">SUMPRODUCT(
    INDEX('Master Answer Key'!$B$4:$AU$394,0,ROW(AJ24)), 
    INDEX('ALL-Students-Correct-Items'!$A$2:$CC$392,0,COLUMN(AJ25))
)</f>
        <v>14</v>
      </c>
      <c r="AK24" s="62">
        <f t="array" ref="AK24">SUMPRODUCT(
    INDEX('Master Answer Key'!$B$4:$AU$394,0,ROW(AK24)), 
    INDEX('ALL-Students-Correct-Items'!$A$2:$CC$392,0,COLUMN(AK25))
)</f>
        <v>12</v>
      </c>
      <c r="AL24" s="62">
        <f t="array" ref="AL24">SUMPRODUCT(
    INDEX('Master Answer Key'!$B$4:$AU$394,0,ROW(AL24)), 
    INDEX('ALL-Students-Correct-Items'!$A$2:$CC$392,0,COLUMN(AL25))
)</f>
        <v>8</v>
      </c>
      <c r="AM24" s="62">
        <f t="array" ref="AM24">SUMPRODUCT(
    INDEX('Master Answer Key'!$B$4:$AU$394,0,ROW(AM24)), 
    INDEX('ALL-Students-Correct-Items'!$A$2:$CC$392,0,COLUMN(AM25))
)</f>
        <v>11</v>
      </c>
      <c r="AN24" s="62">
        <f t="array" ref="AN24">SUMPRODUCT(
    INDEX('Master Answer Key'!$B$4:$AU$394,0,ROW(AN24)), 
    INDEX('ALL-Students-Correct-Items'!$A$2:$CC$392,0,COLUMN(AN25))
)</f>
        <v>0</v>
      </c>
      <c r="AO24" s="62">
        <f t="array" ref="AO24">SUMPRODUCT(
    INDEX('Master Answer Key'!$B$4:$AU$394,0,ROW(AO24)), 
    INDEX('ALL-Students-Correct-Items'!$A$2:$CC$392,0,COLUMN(AO25))
)</f>
        <v>16</v>
      </c>
      <c r="AP24" s="62">
        <f t="array" ref="AP24">SUMPRODUCT(
    INDEX('Master Answer Key'!$B$4:$AU$394,0,ROW(AP24)), 
    INDEX('ALL-Students-Correct-Items'!$A$2:$CC$392,0,COLUMN(AP25))
)</f>
        <v>16</v>
      </c>
      <c r="AQ24" s="62">
        <f t="array" ref="AQ24">SUMPRODUCT(
    INDEX('Master Answer Key'!$B$4:$AU$394,0,ROW(AQ24)), 
    INDEX('ALL-Students-Correct-Items'!$A$2:$CC$392,0,COLUMN(AQ25))
)</f>
        <v>11</v>
      </c>
      <c r="AR24" s="62">
        <f t="array" ref="AR24">SUMPRODUCT(
    INDEX('Master Answer Key'!$B$4:$AU$394,0,ROW(AR24)), 
    INDEX('ALL-Students-Correct-Items'!$A$2:$CC$392,0,COLUMN(AR25))
)</f>
        <v>15</v>
      </c>
      <c r="AS24" s="62">
        <f t="array" ref="AS24">SUMPRODUCT(
    INDEX('Master Answer Key'!$B$4:$AU$394,0,ROW(AS24)), 
    INDEX('ALL-Students-Correct-Items'!$A$2:$CC$392,0,COLUMN(AS25))
)</f>
        <v>0</v>
      </c>
      <c r="AT24" s="62">
        <f t="array" ref="AT24">SUMPRODUCT(
    INDEX('Master Answer Key'!$B$4:$AU$394,0,ROW(AT24)), 
    INDEX('ALL-Students-Correct-Items'!$A$2:$CC$392,0,COLUMN(AT25))
)</f>
        <v>13</v>
      </c>
      <c r="AU24" s="62">
        <f t="array" ref="AU24">SUMPRODUCT(
    INDEX('Master Answer Key'!$B$4:$AU$394,0,ROW(AU24)), 
    INDEX('ALL-Students-Correct-Items'!$A$2:$CC$392,0,COLUMN(AU25))
)</f>
        <v>14</v>
      </c>
      <c r="AV24" s="62">
        <f t="array" ref="AV24">SUMPRODUCT(
    INDEX('Master Answer Key'!$B$4:$AU$394,0,ROW(AV24)), 
    INDEX('ALL-Students-Correct-Items'!$A$2:$CC$392,0,COLUMN(AV25))
)</f>
        <v>0</v>
      </c>
      <c r="AW24" s="62">
        <f t="array" ref="AW24">SUMPRODUCT(
    INDEX('Master Answer Key'!$B$4:$AU$394,0,ROW(AW24)), 
    INDEX('ALL-Students-Correct-Items'!$A$2:$CC$392,0,COLUMN(AW25))
)</f>
        <v>12</v>
      </c>
      <c r="AX24" s="62">
        <f t="array" ref="AX24">SUMPRODUCT(
    INDEX('Master Answer Key'!$B$4:$AU$394,0,ROW(AX24)), 
    INDEX('ALL-Students-Correct-Items'!$A$2:$CC$392,0,COLUMN(AX25))
)</f>
        <v>14</v>
      </c>
      <c r="AY24" s="62">
        <f t="array" ref="AY24">SUMPRODUCT(
    INDEX('Master Answer Key'!$B$4:$AU$394,0,ROW(AY24)), 
    INDEX('ALL-Students-Correct-Items'!$A$2:$CC$392,0,COLUMN(AY25))
)</f>
        <v>12</v>
      </c>
      <c r="AZ24" s="62">
        <f t="array" ref="AZ24">SUMPRODUCT(
    INDEX('Master Answer Key'!$B$4:$AU$394,0,ROW(AZ24)), 
    INDEX('ALL-Students-Correct-Items'!$A$2:$CC$392,0,COLUMN(AZ25))
)</f>
        <v>13</v>
      </c>
      <c r="BA24" s="62">
        <f t="array" ref="BA24">SUMPRODUCT(
    INDEX('Master Answer Key'!$B$4:$AU$394,0,ROW(BA24)), 
    INDEX('ALL-Students-Correct-Items'!$A$2:$CC$392,0,COLUMN(BA25))
)</f>
        <v>12</v>
      </c>
      <c r="BB24" s="62">
        <f t="array" ref="BB24">SUMPRODUCT(
    INDEX('Master Answer Key'!$B$4:$AU$394,0,ROW(BB24)), 
    INDEX('ALL-Students-Correct-Items'!$A$2:$CC$392,0,COLUMN(BB25))
)</f>
        <v>12</v>
      </c>
      <c r="BC24" s="62">
        <f t="array" ref="BC24">SUMPRODUCT(
    INDEX('Master Answer Key'!$B$4:$AU$394,0,ROW(BC24)), 
    INDEX('ALL-Students-Correct-Items'!$A$2:$CC$392,0,COLUMN(BC25))
)</f>
        <v>15</v>
      </c>
      <c r="BD24" s="62">
        <f t="array" ref="BD24">SUMPRODUCT(
    INDEX('Master Answer Key'!$B$4:$AU$394,0,ROW(BD24)), 
    INDEX('ALL-Students-Correct-Items'!$A$2:$CC$392,0,COLUMN(BD25))
)</f>
        <v>11</v>
      </c>
      <c r="BE24" s="62">
        <f t="array" ref="BE24">SUMPRODUCT(
    INDEX('Master Answer Key'!$B$4:$AU$394,0,ROW(BE24)), 
    INDEX('ALL-Students-Correct-Items'!$A$2:$CC$392,0,COLUMN(BE25))
)</f>
        <v>16</v>
      </c>
      <c r="BF24" s="62">
        <f t="array" ref="BF24">SUMPRODUCT(
    INDEX('Master Answer Key'!$B$4:$AU$394,0,ROW(BF24)), 
    INDEX('ALL-Students-Correct-Items'!$A$2:$CC$392,0,COLUMN(BF25))
)</f>
        <v>14</v>
      </c>
      <c r="BG24" s="62">
        <f t="array" ref="BG24">SUMPRODUCT(
    INDEX('Master Answer Key'!$B$4:$AU$394,0,ROW(BG24)), 
    INDEX('ALL-Students-Correct-Items'!$A$2:$CC$392,0,COLUMN(BG25))
)</f>
        <v>14</v>
      </c>
      <c r="BH24" s="62">
        <f t="array" ref="BH24">SUMPRODUCT(
    INDEX('Master Answer Key'!$B$4:$AU$394,0,ROW(BH24)), 
    INDEX('ALL-Students-Correct-Items'!$A$2:$CC$392,0,COLUMN(BH25))
)</f>
        <v>11</v>
      </c>
      <c r="BI24" s="62">
        <f t="array" ref="BI24">SUMPRODUCT(
    INDEX('Master Answer Key'!$B$4:$AU$394,0,ROW(BI24)), 
    INDEX('ALL-Students-Correct-Items'!$A$2:$CC$392,0,COLUMN(BI25))
)</f>
        <v>14</v>
      </c>
      <c r="BJ24" s="62">
        <f t="array" ref="BJ24">SUMPRODUCT(
    INDEX('Master Answer Key'!$B$4:$AU$394,0,ROW(BJ24)), 
    INDEX('ALL-Students-Correct-Items'!$A$2:$CC$392,0,COLUMN(BJ25))
)</f>
        <v>15</v>
      </c>
      <c r="BK24" s="62">
        <f t="array" ref="BK24">SUMPRODUCT(
    INDEX('Master Answer Key'!$B$4:$AU$394,0,ROW(BK24)), 
    INDEX('ALL-Students-Correct-Items'!$A$2:$CC$392,0,COLUMN(BK25))
)</f>
        <v>14</v>
      </c>
      <c r="BL24" s="62">
        <f t="array" ref="BL24">SUMPRODUCT(
    INDEX('Master Answer Key'!$B$4:$AU$394,0,ROW(BL24)), 
    INDEX('ALL-Students-Correct-Items'!$A$2:$CC$392,0,COLUMN(BL25))
)</f>
        <v>16</v>
      </c>
      <c r="BM24" s="62">
        <f t="array" ref="BM24">SUMPRODUCT(
    INDEX('Master Answer Key'!$B$4:$AU$394,0,ROW(BM24)), 
    INDEX('ALL-Students-Correct-Items'!$A$2:$CC$392,0,COLUMN(BM25))
)</f>
        <v>15</v>
      </c>
      <c r="BN24" s="62">
        <f t="array" ref="BN24">SUMPRODUCT(
    INDEX('Master Answer Key'!$B$4:$AU$394,0,ROW(BN24)), 
    INDEX('ALL-Students-Correct-Items'!$A$2:$CC$392,0,COLUMN(BN25))
)</f>
        <v>15</v>
      </c>
      <c r="BO24" s="62">
        <f t="array" ref="BO24">SUMPRODUCT(
    INDEX('Master Answer Key'!$B$4:$AU$394,0,ROW(BO24)), 
    INDEX('ALL-Students-Correct-Items'!$A$2:$CC$392,0,COLUMN(BO25))
)</f>
        <v>15</v>
      </c>
      <c r="BP24" s="62">
        <f t="array" ref="BP24">SUMPRODUCT(
    INDEX('Master Answer Key'!$B$4:$AU$394,0,ROW(BP24)), 
    INDEX('ALL-Students-Correct-Items'!$A$2:$CC$392,0,COLUMN(BP25))
)</f>
        <v>14</v>
      </c>
      <c r="BQ24" s="62">
        <f t="array" ref="BQ24">SUMPRODUCT(
    INDEX('Master Answer Key'!$B$4:$AU$394,0,ROW(BQ24)), 
    INDEX('ALL-Students-Correct-Items'!$A$2:$CC$392,0,COLUMN(BQ25))
)</f>
        <v>12</v>
      </c>
      <c r="BR24" s="62">
        <f t="array" ref="BR24">SUMPRODUCT(
    INDEX('Master Answer Key'!$B$4:$AU$394,0,ROW(BR24)), 
    INDEX('ALL-Students-Correct-Items'!$A$2:$CC$392,0,COLUMN(BR25))
)</f>
        <v>15</v>
      </c>
      <c r="BS24" s="62">
        <f t="array" ref="BS24">SUMPRODUCT(
    INDEX('Master Answer Key'!$B$4:$AU$394,0,ROW(BS24)), 
    INDEX('ALL-Students-Correct-Items'!$A$2:$CC$392,0,COLUMN(BS25))
)</f>
        <v>16</v>
      </c>
      <c r="BT24" s="62">
        <f t="array" ref="BT24">SUMPRODUCT(
    INDEX('Master Answer Key'!$B$4:$AU$394,0,ROW(BT24)), 
    INDEX('ALL-Students-Correct-Items'!$A$2:$CC$392,0,COLUMN(BT25))
)</f>
        <v>9</v>
      </c>
      <c r="BU24" s="62">
        <f t="array" ref="BU24">SUMPRODUCT(
    INDEX('Master Answer Key'!$B$4:$AU$394,0,ROW(BU24)), 
    INDEX('ALL-Students-Correct-Items'!$A$2:$CC$392,0,COLUMN(BU25))
)</f>
        <v>14</v>
      </c>
      <c r="BV24" s="62">
        <f t="array" ref="BV24">SUMPRODUCT(
    INDEX('Master Answer Key'!$B$4:$AU$394,0,ROW(BV24)), 
    INDEX('ALL-Students-Correct-Items'!$A$2:$CC$392,0,COLUMN(BV25))
)</f>
        <v>15</v>
      </c>
      <c r="BW24" s="62">
        <f t="array" ref="BW24">SUMPRODUCT(
    INDEX('Master Answer Key'!$B$4:$AU$394,0,ROW(BW24)), 
    INDEX('ALL-Students-Correct-Items'!$A$2:$CC$392,0,COLUMN(BW25))
)</f>
        <v>12</v>
      </c>
      <c r="BX24" s="62">
        <f t="array" ref="BX24">SUMPRODUCT(
    INDEX('Master Answer Key'!$B$4:$AU$394,0,ROW(BX24)), 
    INDEX('ALL-Students-Correct-Items'!$A$2:$CC$392,0,COLUMN(BX25))
)</f>
        <v>13</v>
      </c>
      <c r="BY24" s="62">
        <f t="array" ref="BY24">SUMPRODUCT(
    INDEX('Master Answer Key'!$B$4:$AU$394,0,ROW(BY24)), 
    INDEX('ALL-Students-Correct-Items'!$A$2:$CC$392,0,COLUMN(BY25))
)</f>
        <v>15</v>
      </c>
      <c r="BZ24" s="62">
        <f t="array" ref="BZ24">SUMPRODUCT(
    INDEX('Master Answer Key'!$B$4:$AU$394,0,ROW(BZ24)), 
    INDEX('ALL-Students-Correct-Items'!$A$2:$CC$392,0,COLUMN(BZ25))
)</f>
        <v>16</v>
      </c>
      <c r="CA24" s="62">
        <f t="array" ref="CA24">SUMPRODUCT(
    INDEX('Master Answer Key'!$B$4:$AU$394,0,ROW(CA24)), 
    INDEX('ALL-Students-Correct-Items'!$A$2:$CC$392,0,COLUMN(CA25))
)</f>
        <v>15</v>
      </c>
      <c r="CB24" s="62">
        <f t="array" ref="CB24">SUMPRODUCT(
    INDEX('Master Answer Key'!$B$4:$AU$394,0,ROW(CB24)), 
    INDEX('ALL-Students-Correct-Items'!$A$2:$CC$392,0,COLUMN(CB25))
)</f>
        <v>12</v>
      </c>
      <c r="CC24" s="62">
        <f t="array" ref="CC24">SUMPRODUCT(
    INDEX('Master Answer Key'!$B$4:$AU$394,0,ROW(CC24)), 
    INDEX('ALL-Students-Correct-Items'!$A$2:$CC$392,0,COLUMN(CC25))
)</f>
        <v>15</v>
      </c>
      <c r="CD24" s="45" t="s">
        <v>579</v>
      </c>
      <c r="CE24" s="45">
        <f>countif(B24:CC24,"&gt;=10")</f>
        <v>64</v>
      </c>
      <c r="CF24" s="45">
        <v>16.0</v>
      </c>
      <c r="CG24" s="45">
        <v>0.6</v>
      </c>
      <c r="CH24" s="45">
        <v>10.0</v>
      </c>
      <c r="CI24" s="4"/>
      <c r="CJ24" s="65"/>
      <c r="CK24" s="66" t="s">
        <v>48</v>
      </c>
      <c r="CL24" s="67"/>
    </row>
    <row r="25">
      <c r="A25" s="61" t="s">
        <v>59</v>
      </c>
      <c r="B25" s="62">
        <f t="array" ref="B25">SUMPRODUCT(
    INDEX('Master Answer Key'!$B$4:$AU$394,0,ROW(B25)), 
    INDEX('ALL-Students-Correct-Items'!$A$2:$CC$392,0,COLUMN(B26))
)</f>
        <v>5</v>
      </c>
      <c r="C25" s="62">
        <f t="array" ref="C25">SUMPRODUCT(
    INDEX('Master Answer Key'!$B$4:$AU$394,0,ROW(C25)), 
    INDEX('ALL-Students-Correct-Items'!$A$2:$CC$392,0,COLUMN(C26))
)</f>
        <v>5</v>
      </c>
      <c r="D25" s="62">
        <f t="array" ref="D25">SUMPRODUCT(
    INDEX('Master Answer Key'!$B$4:$AU$394,0,ROW(D25)), 
    INDEX('ALL-Students-Correct-Items'!$A$2:$CC$392,0,COLUMN(D26))
)</f>
        <v>4</v>
      </c>
      <c r="E25" s="62">
        <f t="array" ref="E25">SUMPRODUCT(
    INDEX('Master Answer Key'!$B$4:$AU$394,0,ROW(E25)), 
    INDEX('ALL-Students-Correct-Items'!$A$2:$CC$392,0,COLUMN(E26))
)</f>
        <v>6</v>
      </c>
      <c r="F25" s="62">
        <f t="array" ref="F25">SUMPRODUCT(
    INDEX('Master Answer Key'!$B$4:$AU$394,0,ROW(F25)), 
    INDEX('ALL-Students-Correct-Items'!$A$2:$CC$392,0,COLUMN(F26))
)</f>
        <v>6</v>
      </c>
      <c r="G25" s="62">
        <f t="array" ref="G25">SUMPRODUCT(
    INDEX('Master Answer Key'!$B$4:$AU$394,0,ROW(G25)), 
    INDEX('ALL-Students-Correct-Items'!$A$2:$CC$392,0,COLUMN(G26))
)</f>
        <v>0</v>
      </c>
      <c r="H25" s="62">
        <f t="array" ref="H25">SUMPRODUCT(
    INDEX('Master Answer Key'!$B$4:$AU$394,0,ROW(H25)), 
    INDEX('ALL-Students-Correct-Items'!$A$2:$CC$392,0,COLUMN(H26))
)</f>
        <v>4</v>
      </c>
      <c r="I25" s="62">
        <f t="array" ref="I25">SUMPRODUCT(
    INDEX('Master Answer Key'!$B$4:$AU$394,0,ROW(I25)), 
    INDEX('ALL-Students-Correct-Items'!$A$2:$CC$392,0,COLUMN(I26))
)</f>
        <v>3</v>
      </c>
      <c r="J25" s="62">
        <f t="array" ref="J25">SUMPRODUCT(
    INDEX('Master Answer Key'!$B$4:$AU$394,0,ROW(J25)), 
    INDEX('ALL-Students-Correct-Items'!$A$2:$CC$392,0,COLUMN(J26))
)</f>
        <v>5</v>
      </c>
      <c r="K25" s="62">
        <f t="array" ref="K25">SUMPRODUCT(
    INDEX('Master Answer Key'!$B$4:$AU$394,0,ROW(K25)), 
    INDEX('ALL-Students-Correct-Items'!$A$2:$CC$392,0,COLUMN(K26))
)</f>
        <v>1</v>
      </c>
      <c r="L25" s="62">
        <f t="array" ref="L25">SUMPRODUCT(
    INDEX('Master Answer Key'!$B$4:$AU$394,0,ROW(L25)), 
    INDEX('ALL-Students-Correct-Items'!$A$2:$CC$392,0,COLUMN(L26))
)</f>
        <v>6</v>
      </c>
      <c r="M25" s="62">
        <f t="array" ref="M25">SUMPRODUCT(
    INDEX('Master Answer Key'!$B$4:$AU$394,0,ROW(M25)), 
    INDEX('ALL-Students-Correct-Items'!$A$2:$CC$392,0,COLUMN(M26))
)</f>
        <v>5</v>
      </c>
      <c r="N25" s="62">
        <f t="array" ref="N25">SUMPRODUCT(
    INDEX('Master Answer Key'!$B$4:$AU$394,0,ROW(N25)), 
    INDEX('ALL-Students-Correct-Items'!$A$2:$CC$392,0,COLUMN(N26))
)</f>
        <v>3</v>
      </c>
      <c r="O25" s="62">
        <f t="array" ref="O25">SUMPRODUCT(
    INDEX('Master Answer Key'!$B$4:$AU$394,0,ROW(O25)), 
    INDEX('ALL-Students-Correct-Items'!$A$2:$CC$392,0,COLUMN(O26))
)</f>
        <v>4</v>
      </c>
      <c r="P25" s="62">
        <f t="array" ref="P25">SUMPRODUCT(
    INDEX('Master Answer Key'!$B$4:$AU$394,0,ROW(P25)), 
    INDEX('ALL-Students-Correct-Items'!$A$2:$CC$392,0,COLUMN(P26))
)</f>
        <v>4</v>
      </c>
      <c r="Q25" s="62">
        <f t="array" ref="Q25">SUMPRODUCT(
    INDEX('Master Answer Key'!$B$4:$AU$394,0,ROW(Q25)), 
    INDEX('ALL-Students-Correct-Items'!$A$2:$CC$392,0,COLUMN(Q26))
)</f>
        <v>4</v>
      </c>
      <c r="R25" s="62">
        <f t="array" ref="R25">SUMPRODUCT(
    INDEX('Master Answer Key'!$B$4:$AU$394,0,ROW(R25)), 
    INDEX('ALL-Students-Correct-Items'!$A$2:$CC$392,0,COLUMN(R26))
)</f>
        <v>5</v>
      </c>
      <c r="S25" s="62">
        <f t="array" ref="S25">SUMPRODUCT(
    INDEX('Master Answer Key'!$B$4:$AU$394,0,ROW(S25)), 
    INDEX('ALL-Students-Correct-Items'!$A$2:$CC$392,0,COLUMN(S26))
)</f>
        <v>2</v>
      </c>
      <c r="T25" s="62">
        <f t="array" ref="T25">SUMPRODUCT(
    INDEX('Master Answer Key'!$B$4:$AU$394,0,ROW(T25)), 
    INDEX('ALL-Students-Correct-Items'!$A$2:$CC$392,0,COLUMN(T26))
)</f>
        <v>4</v>
      </c>
      <c r="U25" s="62">
        <f t="array" ref="U25">SUMPRODUCT(
    INDEX('Master Answer Key'!$B$4:$AU$394,0,ROW(U25)), 
    INDEX('ALL-Students-Correct-Items'!$A$2:$CC$392,0,COLUMN(U26))
)</f>
        <v>5</v>
      </c>
      <c r="V25" s="62">
        <f t="array" ref="V25">SUMPRODUCT(
    INDEX('Master Answer Key'!$B$4:$AU$394,0,ROW(V25)), 
    INDEX('ALL-Students-Correct-Items'!$A$2:$CC$392,0,COLUMN(V26))
)</f>
        <v>5</v>
      </c>
      <c r="W25" s="62">
        <f t="array" ref="W25">SUMPRODUCT(
    INDEX('Master Answer Key'!$B$4:$AU$394,0,ROW(W25)), 
    INDEX('ALL-Students-Correct-Items'!$A$2:$CC$392,0,COLUMN(W26))
)</f>
        <v>0</v>
      </c>
      <c r="X25" s="62">
        <f t="array" ref="X25">SUMPRODUCT(
    INDEX('Master Answer Key'!$B$4:$AU$394,0,ROW(X25)), 
    INDEX('ALL-Students-Correct-Items'!$A$2:$CC$392,0,COLUMN(X26))
)</f>
        <v>4</v>
      </c>
      <c r="Y25" s="62">
        <f t="array" ref="Y25">SUMPRODUCT(
    INDEX('Master Answer Key'!$B$4:$AU$394,0,ROW(Y25)), 
    INDEX('ALL-Students-Correct-Items'!$A$2:$CC$392,0,COLUMN(Y26))
)</f>
        <v>0</v>
      </c>
      <c r="Z25" s="62">
        <f t="array" ref="Z25">SUMPRODUCT(
    INDEX('Master Answer Key'!$B$4:$AU$394,0,ROW(Z25)), 
    INDEX('ALL-Students-Correct-Items'!$A$2:$CC$392,0,COLUMN(Z26))
)</f>
        <v>0</v>
      </c>
      <c r="AA25" s="62">
        <f t="array" ref="AA25">SUMPRODUCT(
    INDEX('Master Answer Key'!$B$4:$AU$394,0,ROW(AA25)), 
    INDEX('ALL-Students-Correct-Items'!$A$2:$CC$392,0,COLUMN(AA26))
)</f>
        <v>5</v>
      </c>
      <c r="AB25" s="62">
        <f t="array" ref="AB25">SUMPRODUCT(
    INDEX('Master Answer Key'!$B$4:$AU$394,0,ROW(AB25)), 
    INDEX('ALL-Students-Correct-Items'!$A$2:$CC$392,0,COLUMN(AB26))
)</f>
        <v>5</v>
      </c>
      <c r="AC25" s="62">
        <f t="array" ref="AC25">SUMPRODUCT(
    INDEX('Master Answer Key'!$B$4:$AU$394,0,ROW(AC25)), 
    INDEX('ALL-Students-Correct-Items'!$A$2:$CC$392,0,COLUMN(AC26))
)</f>
        <v>1</v>
      </c>
      <c r="AD25" s="62">
        <f t="array" ref="AD25">SUMPRODUCT(
    INDEX('Master Answer Key'!$B$4:$AU$394,0,ROW(AD25)), 
    INDEX('ALL-Students-Correct-Items'!$A$2:$CC$392,0,COLUMN(AD26))
)</f>
        <v>6</v>
      </c>
      <c r="AE25" s="62">
        <f t="array" ref="AE25">SUMPRODUCT(
    INDEX('Master Answer Key'!$B$4:$AU$394,0,ROW(AE25)), 
    INDEX('ALL-Students-Correct-Items'!$A$2:$CC$392,0,COLUMN(AE26))
)</f>
        <v>4</v>
      </c>
      <c r="AF25" s="62">
        <f t="array" ref="AF25">SUMPRODUCT(
    INDEX('Master Answer Key'!$B$4:$AU$394,0,ROW(AF25)), 
    INDEX('ALL-Students-Correct-Items'!$A$2:$CC$392,0,COLUMN(AF26))
)</f>
        <v>4</v>
      </c>
      <c r="AG25" s="62">
        <f t="array" ref="AG25">SUMPRODUCT(
    INDEX('Master Answer Key'!$B$4:$AU$394,0,ROW(AG25)), 
    INDEX('ALL-Students-Correct-Items'!$A$2:$CC$392,0,COLUMN(AG26))
)</f>
        <v>5</v>
      </c>
      <c r="AH25" s="62">
        <f t="array" ref="AH25">SUMPRODUCT(
    INDEX('Master Answer Key'!$B$4:$AU$394,0,ROW(AH25)), 
    INDEX('ALL-Students-Correct-Items'!$A$2:$CC$392,0,COLUMN(AH26))
)</f>
        <v>6</v>
      </c>
      <c r="AI25" s="62">
        <f t="array" ref="AI25">SUMPRODUCT(
    INDEX('Master Answer Key'!$B$4:$AU$394,0,ROW(AI25)), 
    INDEX('ALL-Students-Correct-Items'!$A$2:$CC$392,0,COLUMN(AI26))
)</f>
        <v>6</v>
      </c>
      <c r="AJ25" s="62">
        <f t="array" ref="AJ25">SUMPRODUCT(
    INDEX('Master Answer Key'!$B$4:$AU$394,0,ROW(AJ25)), 
    INDEX('ALL-Students-Correct-Items'!$A$2:$CC$392,0,COLUMN(AJ26))
)</f>
        <v>6</v>
      </c>
      <c r="AK25" s="62">
        <f t="array" ref="AK25">SUMPRODUCT(
    INDEX('Master Answer Key'!$B$4:$AU$394,0,ROW(AK25)), 
    INDEX('ALL-Students-Correct-Items'!$A$2:$CC$392,0,COLUMN(AK26))
)</f>
        <v>5</v>
      </c>
      <c r="AL25" s="62">
        <f t="array" ref="AL25">SUMPRODUCT(
    INDEX('Master Answer Key'!$B$4:$AU$394,0,ROW(AL25)), 
    INDEX('ALL-Students-Correct-Items'!$A$2:$CC$392,0,COLUMN(AL26))
)</f>
        <v>1</v>
      </c>
      <c r="AM25" s="62">
        <f t="array" ref="AM25">SUMPRODUCT(
    INDEX('Master Answer Key'!$B$4:$AU$394,0,ROW(AM25)), 
    INDEX('ALL-Students-Correct-Items'!$A$2:$CC$392,0,COLUMN(AM26))
)</f>
        <v>3</v>
      </c>
      <c r="AN25" s="62">
        <f t="array" ref="AN25">SUMPRODUCT(
    INDEX('Master Answer Key'!$B$4:$AU$394,0,ROW(AN25)), 
    INDEX('ALL-Students-Correct-Items'!$A$2:$CC$392,0,COLUMN(AN26))
)</f>
        <v>0</v>
      </c>
      <c r="AO25" s="62">
        <f t="array" ref="AO25">SUMPRODUCT(
    INDEX('Master Answer Key'!$B$4:$AU$394,0,ROW(AO25)), 
    INDEX('ALL-Students-Correct-Items'!$A$2:$CC$392,0,COLUMN(AO26))
)</f>
        <v>5</v>
      </c>
      <c r="AP25" s="62">
        <f t="array" ref="AP25">SUMPRODUCT(
    INDEX('Master Answer Key'!$B$4:$AU$394,0,ROW(AP25)), 
    INDEX('ALL-Students-Correct-Items'!$A$2:$CC$392,0,COLUMN(AP26))
)</f>
        <v>7</v>
      </c>
      <c r="AQ25" s="62">
        <f t="array" ref="AQ25">SUMPRODUCT(
    INDEX('Master Answer Key'!$B$4:$AU$394,0,ROW(AQ25)), 
    INDEX('ALL-Students-Correct-Items'!$A$2:$CC$392,0,COLUMN(AQ26))
)</f>
        <v>3</v>
      </c>
      <c r="AR25" s="62">
        <f t="array" ref="AR25">SUMPRODUCT(
    INDEX('Master Answer Key'!$B$4:$AU$394,0,ROW(AR25)), 
    INDEX('ALL-Students-Correct-Items'!$A$2:$CC$392,0,COLUMN(AR26))
)</f>
        <v>5</v>
      </c>
      <c r="AS25" s="62">
        <f t="array" ref="AS25">SUMPRODUCT(
    INDEX('Master Answer Key'!$B$4:$AU$394,0,ROW(AS25)), 
    INDEX('ALL-Students-Correct-Items'!$A$2:$CC$392,0,COLUMN(AS26))
)</f>
        <v>0</v>
      </c>
      <c r="AT25" s="62">
        <f t="array" ref="AT25">SUMPRODUCT(
    INDEX('Master Answer Key'!$B$4:$AU$394,0,ROW(AT25)), 
    INDEX('ALL-Students-Correct-Items'!$A$2:$CC$392,0,COLUMN(AT26))
)</f>
        <v>5</v>
      </c>
      <c r="AU25" s="62">
        <f t="array" ref="AU25">SUMPRODUCT(
    INDEX('Master Answer Key'!$B$4:$AU$394,0,ROW(AU25)), 
    INDEX('ALL-Students-Correct-Items'!$A$2:$CC$392,0,COLUMN(AU26))
)</f>
        <v>6</v>
      </c>
      <c r="AV25" s="62">
        <f t="array" ref="AV25">SUMPRODUCT(
    INDEX('Master Answer Key'!$B$4:$AU$394,0,ROW(AV25)), 
    INDEX('ALL-Students-Correct-Items'!$A$2:$CC$392,0,COLUMN(AV26))
)</f>
        <v>0</v>
      </c>
      <c r="AW25" s="62">
        <f t="array" ref="AW25">SUMPRODUCT(
    INDEX('Master Answer Key'!$B$4:$AU$394,0,ROW(AW25)), 
    INDEX('ALL-Students-Correct-Items'!$A$2:$CC$392,0,COLUMN(AW26))
)</f>
        <v>5</v>
      </c>
      <c r="AX25" s="62">
        <f t="array" ref="AX25">SUMPRODUCT(
    INDEX('Master Answer Key'!$B$4:$AU$394,0,ROW(AX25)), 
    INDEX('ALL-Students-Correct-Items'!$A$2:$CC$392,0,COLUMN(AX26))
)</f>
        <v>3</v>
      </c>
      <c r="AY25" s="62">
        <f t="array" ref="AY25">SUMPRODUCT(
    INDEX('Master Answer Key'!$B$4:$AU$394,0,ROW(AY25)), 
    INDEX('ALL-Students-Correct-Items'!$A$2:$CC$392,0,COLUMN(AY26))
)</f>
        <v>4</v>
      </c>
      <c r="AZ25" s="62">
        <f t="array" ref="AZ25">SUMPRODUCT(
    INDEX('Master Answer Key'!$B$4:$AU$394,0,ROW(AZ25)), 
    INDEX('ALL-Students-Correct-Items'!$A$2:$CC$392,0,COLUMN(AZ26))
)</f>
        <v>6</v>
      </c>
      <c r="BA25" s="62">
        <f t="array" ref="BA25">SUMPRODUCT(
    INDEX('Master Answer Key'!$B$4:$AU$394,0,ROW(BA25)), 
    INDEX('ALL-Students-Correct-Items'!$A$2:$CC$392,0,COLUMN(BA26))
)</f>
        <v>5</v>
      </c>
      <c r="BB25" s="62">
        <f t="array" ref="BB25">SUMPRODUCT(
    INDEX('Master Answer Key'!$B$4:$AU$394,0,ROW(BB25)), 
    INDEX('ALL-Students-Correct-Items'!$A$2:$CC$392,0,COLUMN(BB26))
)</f>
        <v>5</v>
      </c>
      <c r="BC25" s="62">
        <f t="array" ref="BC25">SUMPRODUCT(
    INDEX('Master Answer Key'!$B$4:$AU$394,0,ROW(BC25)), 
    INDEX('ALL-Students-Correct-Items'!$A$2:$CC$392,0,COLUMN(BC26))
)</f>
        <v>4</v>
      </c>
      <c r="BD25" s="62">
        <f t="array" ref="BD25">SUMPRODUCT(
    INDEX('Master Answer Key'!$B$4:$AU$394,0,ROW(BD25)), 
    INDEX('ALL-Students-Correct-Items'!$A$2:$CC$392,0,COLUMN(BD26))
)</f>
        <v>6</v>
      </c>
      <c r="BE25" s="62">
        <f t="array" ref="BE25">SUMPRODUCT(
    INDEX('Master Answer Key'!$B$4:$AU$394,0,ROW(BE25)), 
    INDEX('ALL-Students-Correct-Items'!$A$2:$CC$392,0,COLUMN(BE26))
)</f>
        <v>6</v>
      </c>
      <c r="BF25" s="62">
        <f t="array" ref="BF25">SUMPRODUCT(
    INDEX('Master Answer Key'!$B$4:$AU$394,0,ROW(BF25)), 
    INDEX('ALL-Students-Correct-Items'!$A$2:$CC$392,0,COLUMN(BF26))
)</f>
        <v>4</v>
      </c>
      <c r="BG25" s="62">
        <f t="array" ref="BG25">SUMPRODUCT(
    INDEX('Master Answer Key'!$B$4:$AU$394,0,ROW(BG25)), 
    INDEX('ALL-Students-Correct-Items'!$A$2:$CC$392,0,COLUMN(BG26))
)</f>
        <v>5</v>
      </c>
      <c r="BH25" s="62">
        <f t="array" ref="BH25">SUMPRODUCT(
    INDEX('Master Answer Key'!$B$4:$AU$394,0,ROW(BH25)), 
    INDEX('ALL-Students-Correct-Items'!$A$2:$CC$392,0,COLUMN(BH26))
)</f>
        <v>5</v>
      </c>
      <c r="BI25" s="62">
        <f t="array" ref="BI25">SUMPRODUCT(
    INDEX('Master Answer Key'!$B$4:$AU$394,0,ROW(BI25)), 
    INDEX('ALL-Students-Correct-Items'!$A$2:$CC$392,0,COLUMN(BI26))
)</f>
        <v>5</v>
      </c>
      <c r="BJ25" s="62">
        <f t="array" ref="BJ25">SUMPRODUCT(
    INDEX('Master Answer Key'!$B$4:$AU$394,0,ROW(BJ25)), 
    INDEX('ALL-Students-Correct-Items'!$A$2:$CC$392,0,COLUMN(BJ26))
)</f>
        <v>6</v>
      </c>
      <c r="BK25" s="62">
        <f t="array" ref="BK25">SUMPRODUCT(
    INDEX('Master Answer Key'!$B$4:$AU$394,0,ROW(BK25)), 
    INDEX('ALL-Students-Correct-Items'!$A$2:$CC$392,0,COLUMN(BK26))
)</f>
        <v>4</v>
      </c>
      <c r="BL25" s="62">
        <f t="array" ref="BL25">SUMPRODUCT(
    INDEX('Master Answer Key'!$B$4:$AU$394,0,ROW(BL25)), 
    INDEX('ALL-Students-Correct-Items'!$A$2:$CC$392,0,COLUMN(BL26))
)</f>
        <v>5</v>
      </c>
      <c r="BM25" s="62">
        <f t="array" ref="BM25">SUMPRODUCT(
    INDEX('Master Answer Key'!$B$4:$AU$394,0,ROW(BM25)), 
    INDEX('ALL-Students-Correct-Items'!$A$2:$CC$392,0,COLUMN(BM26))
)</f>
        <v>5</v>
      </c>
      <c r="BN25" s="62">
        <f t="array" ref="BN25">SUMPRODUCT(
    INDEX('Master Answer Key'!$B$4:$AU$394,0,ROW(BN25)), 
    INDEX('ALL-Students-Correct-Items'!$A$2:$CC$392,0,COLUMN(BN26))
)</f>
        <v>5</v>
      </c>
      <c r="BO25" s="62">
        <f t="array" ref="BO25">SUMPRODUCT(
    INDEX('Master Answer Key'!$B$4:$AU$394,0,ROW(BO25)), 
    INDEX('ALL-Students-Correct-Items'!$A$2:$CC$392,0,COLUMN(BO26))
)</f>
        <v>5</v>
      </c>
      <c r="BP25" s="62">
        <f t="array" ref="BP25">SUMPRODUCT(
    INDEX('Master Answer Key'!$B$4:$AU$394,0,ROW(BP25)), 
    INDEX('ALL-Students-Correct-Items'!$A$2:$CC$392,0,COLUMN(BP26))
)</f>
        <v>5</v>
      </c>
      <c r="BQ25" s="62">
        <f t="array" ref="BQ25">SUMPRODUCT(
    INDEX('Master Answer Key'!$B$4:$AU$394,0,ROW(BQ25)), 
    INDEX('ALL-Students-Correct-Items'!$A$2:$CC$392,0,COLUMN(BQ26))
)</f>
        <v>5</v>
      </c>
      <c r="BR25" s="62">
        <f t="array" ref="BR25">SUMPRODUCT(
    INDEX('Master Answer Key'!$B$4:$AU$394,0,ROW(BR25)), 
    INDEX('ALL-Students-Correct-Items'!$A$2:$CC$392,0,COLUMN(BR26))
)</f>
        <v>4</v>
      </c>
      <c r="BS25" s="62">
        <f t="array" ref="BS25">SUMPRODUCT(
    INDEX('Master Answer Key'!$B$4:$AU$394,0,ROW(BS25)), 
    INDEX('ALL-Students-Correct-Items'!$A$2:$CC$392,0,COLUMN(BS26))
)</f>
        <v>5</v>
      </c>
      <c r="BT25" s="62">
        <f t="array" ref="BT25">SUMPRODUCT(
    INDEX('Master Answer Key'!$B$4:$AU$394,0,ROW(BT25)), 
    INDEX('ALL-Students-Correct-Items'!$A$2:$CC$392,0,COLUMN(BT26))
)</f>
        <v>5</v>
      </c>
      <c r="BU25" s="62">
        <f t="array" ref="BU25">SUMPRODUCT(
    INDEX('Master Answer Key'!$B$4:$AU$394,0,ROW(BU25)), 
    INDEX('ALL-Students-Correct-Items'!$A$2:$CC$392,0,COLUMN(BU26))
)</f>
        <v>6</v>
      </c>
      <c r="BV25" s="62">
        <f t="array" ref="BV25">SUMPRODUCT(
    INDEX('Master Answer Key'!$B$4:$AU$394,0,ROW(BV25)), 
    INDEX('ALL-Students-Correct-Items'!$A$2:$CC$392,0,COLUMN(BV26))
)</f>
        <v>5</v>
      </c>
      <c r="BW25" s="62">
        <f t="array" ref="BW25">SUMPRODUCT(
    INDEX('Master Answer Key'!$B$4:$AU$394,0,ROW(BW25)), 
    INDEX('ALL-Students-Correct-Items'!$A$2:$CC$392,0,COLUMN(BW26))
)</f>
        <v>5</v>
      </c>
      <c r="BX25" s="62">
        <f t="array" ref="BX25">SUMPRODUCT(
    INDEX('Master Answer Key'!$B$4:$AU$394,0,ROW(BX25)), 
    INDEX('ALL-Students-Correct-Items'!$A$2:$CC$392,0,COLUMN(BX26))
)</f>
        <v>6</v>
      </c>
      <c r="BY25" s="62">
        <f t="array" ref="BY25">SUMPRODUCT(
    INDEX('Master Answer Key'!$B$4:$AU$394,0,ROW(BY25)), 
    INDEX('ALL-Students-Correct-Items'!$A$2:$CC$392,0,COLUMN(BY26))
)</f>
        <v>6</v>
      </c>
      <c r="BZ25" s="62">
        <f t="array" ref="BZ25">SUMPRODUCT(
    INDEX('Master Answer Key'!$B$4:$AU$394,0,ROW(BZ25)), 
    INDEX('ALL-Students-Correct-Items'!$A$2:$CC$392,0,COLUMN(BZ26))
)</f>
        <v>7</v>
      </c>
      <c r="CA25" s="62">
        <f t="array" ref="CA25">SUMPRODUCT(
    INDEX('Master Answer Key'!$B$4:$AU$394,0,ROW(CA25)), 
    INDEX('ALL-Students-Correct-Items'!$A$2:$CC$392,0,COLUMN(CA26))
)</f>
        <v>5</v>
      </c>
      <c r="CB25" s="62">
        <f t="array" ref="CB25">SUMPRODUCT(
    INDEX('Master Answer Key'!$B$4:$AU$394,0,ROW(CB25)), 
    INDEX('ALL-Students-Correct-Items'!$A$2:$CC$392,0,COLUMN(CB26))
)</f>
        <v>5</v>
      </c>
      <c r="CC25" s="62">
        <f t="array" ref="CC25">SUMPRODUCT(
    INDEX('Master Answer Key'!$B$4:$AU$394,0,ROW(CC25)), 
    INDEX('ALL-Students-Correct-Items'!$A$2:$CC$392,0,COLUMN(CC26))
)</f>
        <v>4</v>
      </c>
      <c r="CD25" s="45" t="s">
        <v>59</v>
      </c>
      <c r="CE25" s="45">
        <f>countif(B25:CC25,"&gt;=5")</f>
        <v>49</v>
      </c>
      <c r="CF25" s="45">
        <v>7.0</v>
      </c>
      <c r="CG25" s="45">
        <v>0.6</v>
      </c>
      <c r="CH25" s="45">
        <v>5.0</v>
      </c>
      <c r="CI25" s="4"/>
      <c r="CJ25" s="65" t="s">
        <v>42</v>
      </c>
      <c r="CK25" s="65" t="s">
        <v>573</v>
      </c>
      <c r="CL25" s="65" t="s">
        <v>574</v>
      </c>
    </row>
    <row r="26">
      <c r="A26" s="61" t="s">
        <v>60</v>
      </c>
      <c r="B26" s="62">
        <f t="array" ref="B26">SUMPRODUCT(
    INDEX('Master Answer Key'!$B$4:$AU$394,0,ROW(B26)), 
    INDEX('ALL-Students-Correct-Items'!$A$2:$CC$392,0,COLUMN(B27))
)</f>
        <v>20</v>
      </c>
      <c r="C26" s="62">
        <f t="array" ref="C26">SUMPRODUCT(
    INDEX('Master Answer Key'!$B$4:$AU$394,0,ROW(C26)), 
    INDEX('ALL-Students-Correct-Items'!$A$2:$CC$392,0,COLUMN(C27))
)</f>
        <v>16</v>
      </c>
      <c r="D26" s="62">
        <f t="array" ref="D26">SUMPRODUCT(
    INDEX('Master Answer Key'!$B$4:$AU$394,0,ROW(D26)), 
    INDEX('ALL-Students-Correct-Items'!$A$2:$CC$392,0,COLUMN(D27))
)</f>
        <v>14</v>
      </c>
      <c r="E26" s="62">
        <f t="array" ref="E26">SUMPRODUCT(
    INDEX('Master Answer Key'!$B$4:$AU$394,0,ROW(E26)), 
    INDEX('ALL-Students-Correct-Items'!$A$2:$CC$392,0,COLUMN(E27))
)</f>
        <v>20</v>
      </c>
      <c r="F26" s="62">
        <f t="array" ref="F26">SUMPRODUCT(
    INDEX('Master Answer Key'!$B$4:$AU$394,0,ROW(F26)), 
    INDEX('ALL-Students-Correct-Items'!$A$2:$CC$392,0,COLUMN(F27))
)</f>
        <v>20</v>
      </c>
      <c r="G26" s="62">
        <f t="array" ref="G26">SUMPRODUCT(
    INDEX('Master Answer Key'!$B$4:$AU$394,0,ROW(G26)), 
    INDEX('ALL-Students-Correct-Items'!$A$2:$CC$392,0,COLUMN(G27))
)</f>
        <v>0</v>
      </c>
      <c r="H26" s="62">
        <f t="array" ref="H26">SUMPRODUCT(
    INDEX('Master Answer Key'!$B$4:$AU$394,0,ROW(H26)), 
    INDEX('ALL-Students-Correct-Items'!$A$2:$CC$392,0,COLUMN(H27))
)</f>
        <v>14</v>
      </c>
      <c r="I26" s="62">
        <f t="array" ref="I26">SUMPRODUCT(
    INDEX('Master Answer Key'!$B$4:$AU$394,0,ROW(I26)), 
    INDEX('ALL-Students-Correct-Items'!$A$2:$CC$392,0,COLUMN(I27))
)</f>
        <v>10</v>
      </c>
      <c r="J26" s="62">
        <f t="array" ref="J26">SUMPRODUCT(
    INDEX('Master Answer Key'!$B$4:$AU$394,0,ROW(J26)), 
    INDEX('ALL-Students-Correct-Items'!$A$2:$CC$392,0,COLUMN(J27))
)</f>
        <v>22</v>
      </c>
      <c r="K26" s="62">
        <f t="array" ref="K26">SUMPRODUCT(
    INDEX('Master Answer Key'!$B$4:$AU$394,0,ROW(K26)), 
    INDEX('ALL-Students-Correct-Items'!$A$2:$CC$392,0,COLUMN(K27))
)</f>
        <v>16</v>
      </c>
      <c r="L26" s="62">
        <f t="array" ref="L26">SUMPRODUCT(
    INDEX('Master Answer Key'!$B$4:$AU$394,0,ROW(L26)), 
    INDEX('ALL-Students-Correct-Items'!$A$2:$CC$392,0,COLUMN(L27))
)</f>
        <v>23</v>
      </c>
      <c r="M26" s="62">
        <f t="array" ref="M26">SUMPRODUCT(
    INDEX('Master Answer Key'!$B$4:$AU$394,0,ROW(M26)), 
    INDEX('ALL-Students-Correct-Items'!$A$2:$CC$392,0,COLUMN(M27))
)</f>
        <v>20</v>
      </c>
      <c r="N26" s="62">
        <f t="array" ref="N26">SUMPRODUCT(
    INDEX('Master Answer Key'!$B$4:$AU$394,0,ROW(N26)), 
    INDEX('ALL-Students-Correct-Items'!$A$2:$CC$392,0,COLUMN(N27))
)</f>
        <v>13</v>
      </c>
      <c r="O26" s="62">
        <f t="array" ref="O26">SUMPRODUCT(
    INDEX('Master Answer Key'!$B$4:$AU$394,0,ROW(O26)), 
    INDEX('ALL-Students-Correct-Items'!$A$2:$CC$392,0,COLUMN(O27))
)</f>
        <v>17</v>
      </c>
      <c r="P26" s="62">
        <f t="array" ref="P26">SUMPRODUCT(
    INDEX('Master Answer Key'!$B$4:$AU$394,0,ROW(P26)), 
    INDEX('ALL-Students-Correct-Items'!$A$2:$CC$392,0,COLUMN(P27))
)</f>
        <v>17</v>
      </c>
      <c r="Q26" s="62">
        <f t="array" ref="Q26">SUMPRODUCT(
    INDEX('Master Answer Key'!$B$4:$AU$394,0,ROW(Q26)), 
    INDEX('ALL-Students-Correct-Items'!$A$2:$CC$392,0,COLUMN(Q27))
)</f>
        <v>12</v>
      </c>
      <c r="R26" s="62">
        <f t="array" ref="R26">SUMPRODUCT(
    INDEX('Master Answer Key'!$B$4:$AU$394,0,ROW(R26)), 
    INDEX('ALL-Students-Correct-Items'!$A$2:$CC$392,0,COLUMN(R27))
)</f>
        <v>9</v>
      </c>
      <c r="S26" s="62">
        <f t="array" ref="S26">SUMPRODUCT(
    INDEX('Master Answer Key'!$B$4:$AU$394,0,ROW(S26)), 
    INDEX('ALL-Students-Correct-Items'!$A$2:$CC$392,0,COLUMN(S27))
)</f>
        <v>8</v>
      </c>
      <c r="T26" s="62">
        <f t="array" ref="T26">SUMPRODUCT(
    INDEX('Master Answer Key'!$B$4:$AU$394,0,ROW(T26)), 
    INDEX('ALL-Students-Correct-Items'!$A$2:$CC$392,0,COLUMN(T27))
)</f>
        <v>13</v>
      </c>
      <c r="U26" s="62">
        <f t="array" ref="U26">SUMPRODUCT(
    INDEX('Master Answer Key'!$B$4:$AU$394,0,ROW(U26)), 
    INDEX('ALL-Students-Correct-Items'!$A$2:$CC$392,0,COLUMN(U27))
)</f>
        <v>17</v>
      </c>
      <c r="V26" s="62">
        <f t="array" ref="V26">SUMPRODUCT(
    INDEX('Master Answer Key'!$B$4:$AU$394,0,ROW(V26)), 
    INDEX('ALL-Students-Correct-Items'!$A$2:$CC$392,0,COLUMN(V27))
)</f>
        <v>20</v>
      </c>
      <c r="W26" s="62">
        <f t="array" ref="W26">SUMPRODUCT(
    INDEX('Master Answer Key'!$B$4:$AU$394,0,ROW(W26)), 
    INDEX('ALL-Students-Correct-Items'!$A$2:$CC$392,0,COLUMN(W27))
)</f>
        <v>0</v>
      </c>
      <c r="X26" s="62">
        <f t="array" ref="X26">SUMPRODUCT(
    INDEX('Master Answer Key'!$B$4:$AU$394,0,ROW(X26)), 
    INDEX('ALL-Students-Correct-Items'!$A$2:$CC$392,0,COLUMN(X27))
)</f>
        <v>11</v>
      </c>
      <c r="Y26" s="62">
        <f t="array" ref="Y26">SUMPRODUCT(
    INDEX('Master Answer Key'!$B$4:$AU$394,0,ROW(Y26)), 
    INDEX('ALL-Students-Correct-Items'!$A$2:$CC$392,0,COLUMN(Y27))
)</f>
        <v>1</v>
      </c>
      <c r="Z26" s="62">
        <f t="array" ref="Z26">SUMPRODUCT(
    INDEX('Master Answer Key'!$B$4:$AU$394,0,ROW(Z26)), 
    INDEX('ALL-Students-Correct-Items'!$A$2:$CC$392,0,COLUMN(Z27))
)</f>
        <v>6</v>
      </c>
      <c r="AA26" s="62">
        <f t="array" ref="AA26">SUMPRODUCT(
    INDEX('Master Answer Key'!$B$4:$AU$394,0,ROW(AA26)), 
    INDEX('ALL-Students-Correct-Items'!$A$2:$CC$392,0,COLUMN(AA27))
)</f>
        <v>18</v>
      </c>
      <c r="AB26" s="62">
        <f t="array" ref="AB26">SUMPRODUCT(
    INDEX('Master Answer Key'!$B$4:$AU$394,0,ROW(AB26)), 
    INDEX('ALL-Students-Correct-Items'!$A$2:$CC$392,0,COLUMN(AB27))
)</f>
        <v>17</v>
      </c>
      <c r="AC26" s="62">
        <f t="array" ref="AC26">SUMPRODUCT(
    INDEX('Master Answer Key'!$B$4:$AU$394,0,ROW(AC26)), 
    INDEX('ALL-Students-Correct-Items'!$A$2:$CC$392,0,COLUMN(AC27))
)</f>
        <v>14</v>
      </c>
      <c r="AD26" s="62">
        <f t="array" ref="AD26">SUMPRODUCT(
    INDEX('Master Answer Key'!$B$4:$AU$394,0,ROW(AD26)), 
    INDEX('ALL-Students-Correct-Items'!$A$2:$CC$392,0,COLUMN(AD27))
)</f>
        <v>20</v>
      </c>
      <c r="AE26" s="62">
        <f t="array" ref="AE26">SUMPRODUCT(
    INDEX('Master Answer Key'!$B$4:$AU$394,0,ROW(AE26)), 
    INDEX('ALL-Students-Correct-Items'!$A$2:$CC$392,0,COLUMN(AE27))
)</f>
        <v>12</v>
      </c>
      <c r="AF26" s="62">
        <f t="array" ref="AF26">SUMPRODUCT(
    INDEX('Master Answer Key'!$B$4:$AU$394,0,ROW(AF26)), 
    INDEX('ALL-Students-Correct-Items'!$A$2:$CC$392,0,COLUMN(AF27))
)</f>
        <v>10</v>
      </c>
      <c r="AG26" s="62">
        <f t="array" ref="AG26">SUMPRODUCT(
    INDEX('Master Answer Key'!$B$4:$AU$394,0,ROW(AG26)), 
    INDEX('ALL-Students-Correct-Items'!$A$2:$CC$392,0,COLUMN(AG27))
)</f>
        <v>20</v>
      </c>
      <c r="AH26" s="62">
        <f t="array" ref="AH26">SUMPRODUCT(
    INDEX('Master Answer Key'!$B$4:$AU$394,0,ROW(AH26)), 
    INDEX('ALL-Students-Correct-Items'!$A$2:$CC$392,0,COLUMN(AH27))
)</f>
        <v>20</v>
      </c>
      <c r="AI26" s="62">
        <f t="array" ref="AI26">SUMPRODUCT(
    INDEX('Master Answer Key'!$B$4:$AU$394,0,ROW(AI26)), 
    INDEX('ALL-Students-Correct-Items'!$A$2:$CC$392,0,COLUMN(AI27))
)</f>
        <v>21</v>
      </c>
      <c r="AJ26" s="62">
        <f t="array" ref="AJ26">SUMPRODUCT(
    INDEX('Master Answer Key'!$B$4:$AU$394,0,ROW(AJ26)), 
    INDEX('ALL-Students-Correct-Items'!$A$2:$CC$392,0,COLUMN(AJ27))
)</f>
        <v>14</v>
      </c>
      <c r="AK26" s="62">
        <f t="array" ref="AK26">SUMPRODUCT(
    INDEX('Master Answer Key'!$B$4:$AU$394,0,ROW(AK26)), 
    INDEX('ALL-Students-Correct-Items'!$A$2:$CC$392,0,COLUMN(AK27))
)</f>
        <v>13</v>
      </c>
      <c r="AL26" s="62">
        <f t="array" ref="AL26">SUMPRODUCT(
    INDEX('Master Answer Key'!$B$4:$AU$394,0,ROW(AL26)), 
    INDEX('ALL-Students-Correct-Items'!$A$2:$CC$392,0,COLUMN(AL27))
)</f>
        <v>12</v>
      </c>
      <c r="AM26" s="62">
        <f t="array" ref="AM26">SUMPRODUCT(
    INDEX('Master Answer Key'!$B$4:$AU$394,0,ROW(AM26)), 
    INDEX('ALL-Students-Correct-Items'!$A$2:$CC$392,0,COLUMN(AM27))
)</f>
        <v>15</v>
      </c>
      <c r="AN26" s="62">
        <f t="array" ref="AN26">SUMPRODUCT(
    INDEX('Master Answer Key'!$B$4:$AU$394,0,ROW(AN26)), 
    INDEX('ALL-Students-Correct-Items'!$A$2:$CC$392,0,COLUMN(AN27))
)</f>
        <v>0</v>
      </c>
      <c r="AO26" s="62">
        <f t="array" ref="AO26">SUMPRODUCT(
    INDEX('Master Answer Key'!$B$4:$AU$394,0,ROW(AO26)), 
    INDEX('ALL-Students-Correct-Items'!$A$2:$CC$392,0,COLUMN(AO27))
)</f>
        <v>22</v>
      </c>
      <c r="AP26" s="62">
        <f t="array" ref="AP26">SUMPRODUCT(
    INDEX('Master Answer Key'!$B$4:$AU$394,0,ROW(AP26)), 
    INDEX('ALL-Students-Correct-Items'!$A$2:$CC$392,0,COLUMN(AP27))
)</f>
        <v>21</v>
      </c>
      <c r="AQ26" s="62">
        <f t="array" ref="AQ26">SUMPRODUCT(
    INDEX('Master Answer Key'!$B$4:$AU$394,0,ROW(AQ26)), 
    INDEX('ALL-Students-Correct-Items'!$A$2:$CC$392,0,COLUMN(AQ27))
)</f>
        <v>22</v>
      </c>
      <c r="AR26" s="62">
        <f t="array" ref="AR26">SUMPRODUCT(
    INDEX('Master Answer Key'!$B$4:$AU$394,0,ROW(AR26)), 
    INDEX('ALL-Students-Correct-Items'!$A$2:$CC$392,0,COLUMN(AR27))
)</f>
        <v>23</v>
      </c>
      <c r="AS26" s="62">
        <f t="array" ref="AS26">SUMPRODUCT(
    INDEX('Master Answer Key'!$B$4:$AU$394,0,ROW(AS26)), 
    INDEX('ALL-Students-Correct-Items'!$A$2:$CC$392,0,COLUMN(AS27))
)</f>
        <v>0</v>
      </c>
      <c r="AT26" s="62">
        <f t="array" ref="AT26">SUMPRODUCT(
    INDEX('Master Answer Key'!$B$4:$AU$394,0,ROW(AT26)), 
    INDEX('ALL-Students-Correct-Items'!$A$2:$CC$392,0,COLUMN(AT27))
)</f>
        <v>19</v>
      </c>
      <c r="AU26" s="62">
        <f t="array" ref="AU26">SUMPRODUCT(
    INDEX('Master Answer Key'!$B$4:$AU$394,0,ROW(AU26)), 
    INDEX('ALL-Students-Correct-Items'!$A$2:$CC$392,0,COLUMN(AU27))
)</f>
        <v>23</v>
      </c>
      <c r="AV26" s="62">
        <f t="array" ref="AV26">SUMPRODUCT(
    INDEX('Master Answer Key'!$B$4:$AU$394,0,ROW(AV26)), 
    INDEX('ALL-Students-Correct-Items'!$A$2:$CC$392,0,COLUMN(AV27))
)</f>
        <v>1</v>
      </c>
      <c r="AW26" s="62">
        <f t="array" ref="AW26">SUMPRODUCT(
    INDEX('Master Answer Key'!$B$4:$AU$394,0,ROW(AW26)), 
    INDEX('ALL-Students-Correct-Items'!$A$2:$CC$392,0,COLUMN(AW27))
)</f>
        <v>21</v>
      </c>
      <c r="AX26" s="62">
        <f t="array" ref="AX26">SUMPRODUCT(
    INDEX('Master Answer Key'!$B$4:$AU$394,0,ROW(AX26)), 
    INDEX('ALL-Students-Correct-Items'!$A$2:$CC$392,0,COLUMN(AX27))
)</f>
        <v>23</v>
      </c>
      <c r="AY26" s="62">
        <f t="array" ref="AY26">SUMPRODUCT(
    INDEX('Master Answer Key'!$B$4:$AU$394,0,ROW(AY26)), 
    INDEX('ALL-Students-Correct-Items'!$A$2:$CC$392,0,COLUMN(AY27))
)</f>
        <v>22</v>
      </c>
      <c r="AZ26" s="62">
        <f t="array" ref="AZ26">SUMPRODUCT(
    INDEX('Master Answer Key'!$B$4:$AU$394,0,ROW(AZ26)), 
    INDEX('ALL-Students-Correct-Items'!$A$2:$CC$392,0,COLUMN(AZ27))
)</f>
        <v>20</v>
      </c>
      <c r="BA26" s="62">
        <f t="array" ref="BA26">SUMPRODUCT(
    INDEX('Master Answer Key'!$B$4:$AU$394,0,ROW(BA26)), 
    INDEX('ALL-Students-Correct-Items'!$A$2:$CC$392,0,COLUMN(BA27))
)</f>
        <v>19</v>
      </c>
      <c r="BB26" s="62">
        <f t="array" ref="BB26">SUMPRODUCT(
    INDEX('Master Answer Key'!$B$4:$AU$394,0,ROW(BB26)), 
    INDEX('ALL-Students-Correct-Items'!$A$2:$CC$392,0,COLUMN(BB27))
)</f>
        <v>19</v>
      </c>
      <c r="BC26" s="62">
        <f t="array" ref="BC26">SUMPRODUCT(
    INDEX('Master Answer Key'!$B$4:$AU$394,0,ROW(BC26)), 
    INDEX('ALL-Students-Correct-Items'!$A$2:$CC$392,0,COLUMN(BC27))
)</f>
        <v>17</v>
      </c>
      <c r="BD26" s="62">
        <f t="array" ref="BD26">SUMPRODUCT(
    INDEX('Master Answer Key'!$B$4:$AU$394,0,ROW(BD26)), 
    INDEX('ALL-Students-Correct-Items'!$A$2:$CC$392,0,COLUMN(BD27))
)</f>
        <v>11</v>
      </c>
      <c r="BE26" s="62">
        <f t="array" ref="BE26">SUMPRODUCT(
    INDEX('Master Answer Key'!$B$4:$AU$394,0,ROW(BE26)), 
    INDEX('ALL-Students-Correct-Items'!$A$2:$CC$392,0,COLUMN(BE27))
)</f>
        <v>16</v>
      </c>
      <c r="BF26" s="62">
        <f t="array" ref="BF26">SUMPRODUCT(
    INDEX('Master Answer Key'!$B$4:$AU$394,0,ROW(BF26)), 
    INDEX('ALL-Students-Correct-Items'!$A$2:$CC$392,0,COLUMN(BF27))
)</f>
        <v>22</v>
      </c>
      <c r="BG26" s="62">
        <f t="array" ref="BG26">SUMPRODUCT(
    INDEX('Master Answer Key'!$B$4:$AU$394,0,ROW(BG26)), 
    INDEX('ALL-Students-Correct-Items'!$A$2:$CC$392,0,COLUMN(BG27))
)</f>
        <v>19</v>
      </c>
      <c r="BH26" s="62">
        <f t="array" ref="BH26">SUMPRODUCT(
    INDEX('Master Answer Key'!$B$4:$AU$394,0,ROW(BH26)), 
    INDEX('ALL-Students-Correct-Items'!$A$2:$CC$392,0,COLUMN(BH27))
)</f>
        <v>21</v>
      </c>
      <c r="BI26" s="62">
        <f t="array" ref="BI26">SUMPRODUCT(
    INDEX('Master Answer Key'!$B$4:$AU$394,0,ROW(BI26)), 
    INDEX('ALL-Students-Correct-Items'!$A$2:$CC$392,0,COLUMN(BI27))
)</f>
        <v>23</v>
      </c>
      <c r="BJ26" s="62">
        <f t="array" ref="BJ26">SUMPRODUCT(
    INDEX('Master Answer Key'!$B$4:$AU$394,0,ROW(BJ26)), 
    INDEX('ALL-Students-Correct-Items'!$A$2:$CC$392,0,COLUMN(BJ27))
)</f>
        <v>20</v>
      </c>
      <c r="BK26" s="62">
        <f t="array" ref="BK26">SUMPRODUCT(
    INDEX('Master Answer Key'!$B$4:$AU$394,0,ROW(BK26)), 
    INDEX('ALL-Students-Correct-Items'!$A$2:$CC$392,0,COLUMN(BK27))
)</f>
        <v>23</v>
      </c>
      <c r="BL26" s="62">
        <f t="array" ref="BL26">SUMPRODUCT(
    INDEX('Master Answer Key'!$B$4:$AU$394,0,ROW(BL26)), 
    INDEX('ALL-Students-Correct-Items'!$A$2:$CC$392,0,COLUMN(BL27))
)</f>
        <v>23</v>
      </c>
      <c r="BM26" s="62">
        <f t="array" ref="BM26">SUMPRODUCT(
    INDEX('Master Answer Key'!$B$4:$AU$394,0,ROW(BM26)), 
    INDEX('ALL-Students-Correct-Items'!$A$2:$CC$392,0,COLUMN(BM27))
)</f>
        <v>24</v>
      </c>
      <c r="BN26" s="62">
        <f t="array" ref="BN26">SUMPRODUCT(
    INDEX('Master Answer Key'!$B$4:$AU$394,0,ROW(BN26)), 
    INDEX('ALL-Students-Correct-Items'!$A$2:$CC$392,0,COLUMN(BN27))
)</f>
        <v>24</v>
      </c>
      <c r="BO26" s="62">
        <f t="array" ref="BO26">SUMPRODUCT(
    INDEX('Master Answer Key'!$B$4:$AU$394,0,ROW(BO26)), 
    INDEX('ALL-Students-Correct-Items'!$A$2:$CC$392,0,COLUMN(BO27))
)</f>
        <v>23</v>
      </c>
      <c r="BP26" s="62">
        <f t="array" ref="BP26">SUMPRODUCT(
    INDEX('Master Answer Key'!$B$4:$AU$394,0,ROW(BP26)), 
    INDEX('ALL-Students-Correct-Items'!$A$2:$CC$392,0,COLUMN(BP27))
)</f>
        <v>21</v>
      </c>
      <c r="BQ26" s="62">
        <f t="array" ref="BQ26">SUMPRODUCT(
    INDEX('Master Answer Key'!$B$4:$AU$394,0,ROW(BQ26)), 
    INDEX('ALL-Students-Correct-Items'!$A$2:$CC$392,0,COLUMN(BQ27))
)</f>
        <v>20</v>
      </c>
      <c r="BR26" s="62">
        <f t="array" ref="BR26">SUMPRODUCT(
    INDEX('Master Answer Key'!$B$4:$AU$394,0,ROW(BR26)), 
    INDEX('ALL-Students-Correct-Items'!$A$2:$CC$392,0,COLUMN(BR27))
)</f>
        <v>23</v>
      </c>
      <c r="BS26" s="62">
        <f t="array" ref="BS26">SUMPRODUCT(
    INDEX('Master Answer Key'!$B$4:$AU$394,0,ROW(BS26)), 
    INDEX('ALL-Students-Correct-Items'!$A$2:$CC$392,0,COLUMN(BS27))
)</f>
        <v>23</v>
      </c>
      <c r="BT26" s="62">
        <f t="array" ref="BT26">SUMPRODUCT(
    INDEX('Master Answer Key'!$B$4:$AU$394,0,ROW(BT26)), 
    INDEX('ALL-Students-Correct-Items'!$A$2:$CC$392,0,COLUMN(BT27))
)</f>
        <v>19</v>
      </c>
      <c r="BU26" s="62">
        <f t="array" ref="BU26">SUMPRODUCT(
    INDEX('Master Answer Key'!$B$4:$AU$394,0,ROW(BU26)), 
    INDEX('ALL-Students-Correct-Items'!$A$2:$CC$392,0,COLUMN(BU27))
)</f>
        <v>22</v>
      </c>
      <c r="BV26" s="62">
        <f t="array" ref="BV26">SUMPRODUCT(
    INDEX('Master Answer Key'!$B$4:$AU$394,0,ROW(BV26)), 
    INDEX('ALL-Students-Correct-Items'!$A$2:$CC$392,0,COLUMN(BV27))
)</f>
        <v>21</v>
      </c>
      <c r="BW26" s="62">
        <f t="array" ref="BW26">SUMPRODUCT(
    INDEX('Master Answer Key'!$B$4:$AU$394,0,ROW(BW26)), 
    INDEX('ALL-Students-Correct-Items'!$A$2:$CC$392,0,COLUMN(BW27))
)</f>
        <v>21</v>
      </c>
      <c r="BX26" s="62">
        <f t="array" ref="BX26">SUMPRODUCT(
    INDEX('Master Answer Key'!$B$4:$AU$394,0,ROW(BX26)), 
    INDEX('ALL-Students-Correct-Items'!$A$2:$CC$392,0,COLUMN(BX27))
)</f>
        <v>20</v>
      </c>
      <c r="BY26" s="62">
        <f t="array" ref="BY26">SUMPRODUCT(
    INDEX('Master Answer Key'!$B$4:$AU$394,0,ROW(BY26)), 
    INDEX('ALL-Students-Correct-Items'!$A$2:$CC$392,0,COLUMN(BY27))
)</f>
        <v>23</v>
      </c>
      <c r="BZ26" s="62">
        <f t="array" ref="BZ26">SUMPRODUCT(
    INDEX('Master Answer Key'!$B$4:$AU$394,0,ROW(BZ26)), 
    INDEX('ALL-Students-Correct-Items'!$A$2:$CC$392,0,COLUMN(BZ27))
)</f>
        <v>22</v>
      </c>
      <c r="CA26" s="62">
        <f t="array" ref="CA26">SUMPRODUCT(
    INDEX('Master Answer Key'!$B$4:$AU$394,0,ROW(CA26)), 
    INDEX('ALL-Students-Correct-Items'!$A$2:$CC$392,0,COLUMN(CA27))
)</f>
        <v>21</v>
      </c>
      <c r="CB26" s="62">
        <f t="array" ref="CB26">SUMPRODUCT(
    INDEX('Master Answer Key'!$B$4:$AU$394,0,ROW(CB26)), 
    INDEX('ALL-Students-Correct-Items'!$A$2:$CC$392,0,COLUMN(CB27))
)</f>
        <v>21</v>
      </c>
      <c r="CC26" s="62">
        <f t="array" ref="CC26">SUMPRODUCT(
    INDEX('Master Answer Key'!$B$4:$AU$394,0,ROW(CC26)), 
    INDEX('ALL-Students-Correct-Items'!$A$2:$CC$392,0,COLUMN(CC27))
)</f>
        <v>20</v>
      </c>
      <c r="CD26" s="45" t="s">
        <v>60</v>
      </c>
      <c r="CE26" s="45">
        <f>countif(B26:CC26,"&gt;=15")</f>
        <v>57</v>
      </c>
      <c r="CF26" s="45">
        <v>24.0</v>
      </c>
      <c r="CG26" s="45">
        <v>0.6</v>
      </c>
      <c r="CH26" s="45">
        <v>15.0</v>
      </c>
      <c r="CI26" s="4"/>
      <c r="CJ26" s="65" t="s">
        <v>573</v>
      </c>
      <c r="CK26" s="68">
        <f>countifs($B$8:$CC$8,"&gt;=17", $B$14:$CC$14,"&gt;=8")</f>
        <v>73</v>
      </c>
      <c r="CL26" s="68">
        <f>countifs($B$8:$CC$8,"&gt;=17", $B$14:$CC$14,"&lt;8")</f>
        <v>0</v>
      </c>
    </row>
    <row r="27">
      <c r="A27" s="61" t="s">
        <v>61</v>
      </c>
      <c r="B27" s="62">
        <f t="array" ref="B27">SUMPRODUCT(
    INDEX('Master Answer Key'!$B$4:$AU$394,0,ROW(B27)), 
    INDEX('ALL-Students-Correct-Items'!$A$2:$CC$392,0,COLUMN(B28))
)</f>
        <v>30</v>
      </c>
      <c r="C27" s="62">
        <f t="array" ref="C27">SUMPRODUCT(
    INDEX('Master Answer Key'!$B$4:$AU$394,0,ROW(C27)), 
    INDEX('ALL-Students-Correct-Items'!$A$2:$CC$392,0,COLUMN(C28))
)</f>
        <v>25</v>
      </c>
      <c r="D27" s="62">
        <f t="array" ref="D27">SUMPRODUCT(
    INDEX('Master Answer Key'!$B$4:$AU$394,0,ROW(D27)), 
    INDEX('ALL-Students-Correct-Items'!$A$2:$CC$392,0,COLUMN(D28))
)</f>
        <v>22</v>
      </c>
      <c r="E27" s="62">
        <f t="array" ref="E27">SUMPRODUCT(
    INDEX('Master Answer Key'!$B$4:$AU$394,0,ROW(E27)), 
    INDEX('ALL-Students-Correct-Items'!$A$2:$CC$392,0,COLUMN(E28))
)</f>
        <v>28</v>
      </c>
      <c r="F27" s="62">
        <f t="array" ref="F27">SUMPRODUCT(
    INDEX('Master Answer Key'!$B$4:$AU$394,0,ROW(F27)), 
    INDEX('ALL-Students-Correct-Items'!$A$2:$CC$392,0,COLUMN(F28))
)</f>
        <v>28</v>
      </c>
      <c r="G27" s="62">
        <f t="array" ref="G27">SUMPRODUCT(
    INDEX('Master Answer Key'!$B$4:$AU$394,0,ROW(G27)), 
    INDEX('ALL-Students-Correct-Items'!$A$2:$CC$392,0,COLUMN(G28))
)</f>
        <v>1</v>
      </c>
      <c r="H27" s="62">
        <f t="array" ref="H27">SUMPRODUCT(
    INDEX('Master Answer Key'!$B$4:$AU$394,0,ROW(H27)), 
    INDEX('ALL-Students-Correct-Items'!$A$2:$CC$392,0,COLUMN(H28))
)</f>
        <v>21</v>
      </c>
      <c r="I27" s="62">
        <f t="array" ref="I27">SUMPRODUCT(
    INDEX('Master Answer Key'!$B$4:$AU$394,0,ROW(I27)), 
    INDEX('ALL-Students-Correct-Items'!$A$2:$CC$392,0,COLUMN(I28))
)</f>
        <v>20</v>
      </c>
      <c r="J27" s="62">
        <f t="array" ref="J27">SUMPRODUCT(
    INDEX('Master Answer Key'!$B$4:$AU$394,0,ROW(J27)), 
    INDEX('ALL-Students-Correct-Items'!$A$2:$CC$392,0,COLUMN(J28))
)</f>
        <v>32</v>
      </c>
      <c r="K27" s="62">
        <f t="array" ref="K27">SUMPRODUCT(
    INDEX('Master Answer Key'!$B$4:$AU$394,0,ROW(K27)), 
    INDEX('ALL-Students-Correct-Items'!$A$2:$CC$392,0,COLUMN(K28))
)</f>
        <v>23</v>
      </c>
      <c r="L27" s="62">
        <f t="array" ref="L27">SUMPRODUCT(
    INDEX('Master Answer Key'!$B$4:$AU$394,0,ROW(L27)), 
    INDEX('ALL-Students-Correct-Items'!$A$2:$CC$392,0,COLUMN(L28))
)</f>
        <v>29</v>
      </c>
      <c r="M27" s="62">
        <f t="array" ref="M27">SUMPRODUCT(
    INDEX('Master Answer Key'!$B$4:$AU$394,0,ROW(M27)), 
    INDEX('ALL-Students-Correct-Items'!$A$2:$CC$392,0,COLUMN(M28))
)</f>
        <v>30</v>
      </c>
      <c r="N27" s="62">
        <f t="array" ref="N27">SUMPRODUCT(
    INDEX('Master Answer Key'!$B$4:$AU$394,0,ROW(N27)), 
    INDEX('ALL-Students-Correct-Items'!$A$2:$CC$392,0,COLUMN(N28))
)</f>
        <v>23</v>
      </c>
      <c r="O27" s="62">
        <f t="array" ref="O27">SUMPRODUCT(
    INDEX('Master Answer Key'!$B$4:$AU$394,0,ROW(O27)), 
    INDEX('ALL-Students-Correct-Items'!$A$2:$CC$392,0,COLUMN(O28))
)</f>
        <v>27</v>
      </c>
      <c r="P27" s="62">
        <f t="array" ref="P27">SUMPRODUCT(
    INDEX('Master Answer Key'!$B$4:$AU$394,0,ROW(P27)), 
    INDEX('ALL-Students-Correct-Items'!$A$2:$CC$392,0,COLUMN(P28))
)</f>
        <v>23</v>
      </c>
      <c r="Q27" s="62">
        <f t="array" ref="Q27">SUMPRODUCT(
    INDEX('Master Answer Key'!$B$4:$AU$394,0,ROW(Q27)), 
    INDEX('ALL-Students-Correct-Items'!$A$2:$CC$392,0,COLUMN(Q28))
)</f>
        <v>21</v>
      </c>
      <c r="R27" s="62">
        <f t="array" ref="R27">SUMPRODUCT(
    INDEX('Master Answer Key'!$B$4:$AU$394,0,ROW(R27)), 
    INDEX('ALL-Students-Correct-Items'!$A$2:$CC$392,0,COLUMN(R28))
)</f>
        <v>24</v>
      </c>
      <c r="S27" s="62">
        <f t="array" ref="S27">SUMPRODUCT(
    INDEX('Master Answer Key'!$B$4:$AU$394,0,ROW(S27)), 
    INDEX('ALL-Students-Correct-Items'!$A$2:$CC$392,0,COLUMN(S28))
)</f>
        <v>16</v>
      </c>
      <c r="T27" s="62">
        <f t="array" ref="T27">SUMPRODUCT(
    INDEX('Master Answer Key'!$B$4:$AU$394,0,ROW(T27)), 
    INDEX('ALL-Students-Correct-Items'!$A$2:$CC$392,0,COLUMN(T28))
)</f>
        <v>19</v>
      </c>
      <c r="U27" s="62">
        <f t="array" ref="U27">SUMPRODUCT(
    INDEX('Master Answer Key'!$B$4:$AU$394,0,ROW(U27)), 
    INDEX('ALL-Students-Correct-Items'!$A$2:$CC$392,0,COLUMN(U28))
)</f>
        <v>27</v>
      </c>
      <c r="V27" s="62">
        <f t="array" ref="V27">SUMPRODUCT(
    INDEX('Master Answer Key'!$B$4:$AU$394,0,ROW(V27)), 
    INDEX('ALL-Students-Correct-Items'!$A$2:$CC$392,0,COLUMN(V28))
)</f>
        <v>29</v>
      </c>
      <c r="W27" s="62">
        <f t="array" ref="W27">SUMPRODUCT(
    INDEX('Master Answer Key'!$B$4:$AU$394,0,ROW(W27)), 
    INDEX('ALL-Students-Correct-Items'!$A$2:$CC$392,0,COLUMN(W28))
)</f>
        <v>1</v>
      </c>
      <c r="X27" s="62">
        <f t="array" ref="X27">SUMPRODUCT(
    INDEX('Master Answer Key'!$B$4:$AU$394,0,ROW(X27)), 
    INDEX('ALL-Students-Correct-Items'!$A$2:$CC$392,0,COLUMN(X28))
)</f>
        <v>21</v>
      </c>
      <c r="Y27" s="62">
        <f t="array" ref="Y27">SUMPRODUCT(
    INDEX('Master Answer Key'!$B$4:$AU$394,0,ROW(Y27)), 
    INDEX('ALL-Students-Correct-Items'!$A$2:$CC$392,0,COLUMN(Y28))
)</f>
        <v>1</v>
      </c>
      <c r="Z27" s="62">
        <f t="array" ref="Z27">SUMPRODUCT(
    INDEX('Master Answer Key'!$B$4:$AU$394,0,ROW(Z27)), 
    INDEX('ALL-Students-Correct-Items'!$A$2:$CC$392,0,COLUMN(Z28))
)</f>
        <v>6</v>
      </c>
      <c r="AA27" s="62">
        <f t="array" ref="AA27">SUMPRODUCT(
    INDEX('Master Answer Key'!$B$4:$AU$394,0,ROW(AA27)), 
    INDEX('ALL-Students-Correct-Items'!$A$2:$CC$392,0,COLUMN(AA28))
)</f>
        <v>26</v>
      </c>
      <c r="AB27" s="62">
        <f t="array" ref="AB27">SUMPRODUCT(
    INDEX('Master Answer Key'!$B$4:$AU$394,0,ROW(AB27)), 
    INDEX('ALL-Students-Correct-Items'!$A$2:$CC$392,0,COLUMN(AB28))
)</f>
        <v>22</v>
      </c>
      <c r="AC27" s="62">
        <f t="array" ref="AC27">SUMPRODUCT(
    INDEX('Master Answer Key'!$B$4:$AU$394,0,ROW(AC27)), 
    INDEX('ALL-Students-Correct-Items'!$A$2:$CC$392,0,COLUMN(AC28))
)</f>
        <v>15</v>
      </c>
      <c r="AD27" s="62">
        <f t="array" ref="AD27">SUMPRODUCT(
    INDEX('Master Answer Key'!$B$4:$AU$394,0,ROW(AD27)), 
    INDEX('ALL-Students-Correct-Items'!$A$2:$CC$392,0,COLUMN(AD28))
)</f>
        <v>29</v>
      </c>
      <c r="AE27" s="62">
        <f t="array" ref="AE27">SUMPRODUCT(
    INDEX('Master Answer Key'!$B$4:$AU$394,0,ROW(AE27)), 
    INDEX('ALL-Students-Correct-Items'!$A$2:$CC$392,0,COLUMN(AE28))
)</f>
        <v>17</v>
      </c>
      <c r="AF27" s="62">
        <f t="array" ref="AF27">SUMPRODUCT(
    INDEX('Master Answer Key'!$B$4:$AU$394,0,ROW(AF27)), 
    INDEX('ALL-Students-Correct-Items'!$A$2:$CC$392,0,COLUMN(AF28))
)</f>
        <v>14</v>
      </c>
      <c r="AG27" s="62">
        <f t="array" ref="AG27">SUMPRODUCT(
    INDEX('Master Answer Key'!$B$4:$AU$394,0,ROW(AG27)), 
    INDEX('ALL-Students-Correct-Items'!$A$2:$CC$392,0,COLUMN(AG28))
)</f>
        <v>28</v>
      </c>
      <c r="AH27" s="62">
        <f t="array" ref="AH27">SUMPRODUCT(
    INDEX('Master Answer Key'!$B$4:$AU$394,0,ROW(AH27)), 
    INDEX('ALL-Students-Correct-Items'!$A$2:$CC$392,0,COLUMN(AH28))
)</f>
        <v>24</v>
      </c>
      <c r="AI27" s="62">
        <f t="array" ref="AI27">SUMPRODUCT(
    INDEX('Master Answer Key'!$B$4:$AU$394,0,ROW(AI27)), 
    INDEX('ALL-Students-Correct-Items'!$A$2:$CC$392,0,COLUMN(AI28))
)</f>
        <v>25</v>
      </c>
      <c r="AJ27" s="62">
        <f t="array" ref="AJ27">SUMPRODUCT(
    INDEX('Master Answer Key'!$B$4:$AU$394,0,ROW(AJ27)), 
    INDEX('ALL-Students-Correct-Items'!$A$2:$CC$392,0,COLUMN(AJ28))
)</f>
        <v>26</v>
      </c>
      <c r="AK27" s="62">
        <f t="array" ref="AK27">SUMPRODUCT(
    INDEX('Master Answer Key'!$B$4:$AU$394,0,ROW(AK27)), 
    INDEX('ALL-Students-Correct-Items'!$A$2:$CC$392,0,COLUMN(AK28))
)</f>
        <v>22</v>
      </c>
      <c r="AL27" s="62">
        <f t="array" ref="AL27">SUMPRODUCT(
    INDEX('Master Answer Key'!$B$4:$AU$394,0,ROW(AL27)), 
    INDEX('ALL-Students-Correct-Items'!$A$2:$CC$392,0,COLUMN(AL28))
)</f>
        <v>18</v>
      </c>
      <c r="AM27" s="62">
        <f t="array" ref="AM27">SUMPRODUCT(
    INDEX('Master Answer Key'!$B$4:$AU$394,0,ROW(AM27)), 
    INDEX('ALL-Students-Correct-Items'!$A$2:$CC$392,0,COLUMN(AM28))
)</f>
        <v>13</v>
      </c>
      <c r="AN27" s="62">
        <f t="array" ref="AN27">SUMPRODUCT(
    INDEX('Master Answer Key'!$B$4:$AU$394,0,ROW(AN27)), 
    INDEX('ALL-Students-Correct-Items'!$A$2:$CC$392,0,COLUMN(AN28))
)</f>
        <v>2</v>
      </c>
      <c r="AO27" s="62">
        <f t="array" ref="AO27">SUMPRODUCT(
    INDEX('Master Answer Key'!$B$4:$AU$394,0,ROW(AO27)), 
    INDEX('ALL-Students-Correct-Items'!$A$2:$CC$392,0,COLUMN(AO28))
)</f>
        <v>31</v>
      </c>
      <c r="AP27" s="62">
        <f t="array" ref="AP27">SUMPRODUCT(
    INDEX('Master Answer Key'!$B$4:$AU$394,0,ROW(AP27)), 
    INDEX('ALL-Students-Correct-Items'!$A$2:$CC$392,0,COLUMN(AP28))
)</f>
        <v>29</v>
      </c>
      <c r="AQ27" s="62">
        <f t="array" ref="AQ27">SUMPRODUCT(
    INDEX('Master Answer Key'!$B$4:$AU$394,0,ROW(AQ27)), 
    INDEX('ALL-Students-Correct-Items'!$A$2:$CC$392,0,COLUMN(AQ28))
)</f>
        <v>29</v>
      </c>
      <c r="AR27" s="62">
        <f t="array" ref="AR27">SUMPRODUCT(
    INDEX('Master Answer Key'!$B$4:$AU$394,0,ROW(AR27)), 
    INDEX('ALL-Students-Correct-Items'!$A$2:$CC$392,0,COLUMN(AR28))
)</f>
        <v>30</v>
      </c>
      <c r="AS27" s="62">
        <f t="array" ref="AS27">SUMPRODUCT(
    INDEX('Master Answer Key'!$B$4:$AU$394,0,ROW(AS27)), 
    INDEX('ALL-Students-Correct-Items'!$A$2:$CC$392,0,COLUMN(AS28))
)</f>
        <v>2</v>
      </c>
      <c r="AT27" s="62">
        <f t="array" ref="AT27">SUMPRODUCT(
    INDEX('Master Answer Key'!$B$4:$AU$394,0,ROW(AT27)), 
    INDEX('ALL-Students-Correct-Items'!$A$2:$CC$392,0,COLUMN(AT28))
)</f>
        <v>23</v>
      </c>
      <c r="AU27" s="62">
        <f t="array" ref="AU27">SUMPRODUCT(
    INDEX('Master Answer Key'!$B$4:$AU$394,0,ROW(AU27)), 
    INDEX('ALL-Students-Correct-Items'!$A$2:$CC$392,0,COLUMN(AU28))
)</f>
        <v>32</v>
      </c>
      <c r="AV27" s="62">
        <f t="array" ref="AV27">SUMPRODUCT(
    INDEX('Master Answer Key'!$B$4:$AU$394,0,ROW(AV27)), 
    INDEX('ALL-Students-Correct-Items'!$A$2:$CC$392,0,COLUMN(AV28))
)</f>
        <v>2</v>
      </c>
      <c r="AW27" s="62">
        <f t="array" ref="AW27">SUMPRODUCT(
    INDEX('Master Answer Key'!$B$4:$AU$394,0,ROW(AW27)), 
    INDEX('ALL-Students-Correct-Items'!$A$2:$CC$392,0,COLUMN(AW28))
)</f>
        <v>30</v>
      </c>
      <c r="AX27" s="62">
        <f t="array" ref="AX27">SUMPRODUCT(
    INDEX('Master Answer Key'!$B$4:$AU$394,0,ROW(AX27)), 
    INDEX('ALL-Students-Correct-Items'!$A$2:$CC$392,0,COLUMN(AX28))
)</f>
        <v>29</v>
      </c>
      <c r="AY27" s="62">
        <f t="array" ref="AY27">SUMPRODUCT(
    INDEX('Master Answer Key'!$B$4:$AU$394,0,ROW(AY27)), 
    INDEX('ALL-Students-Correct-Items'!$A$2:$CC$392,0,COLUMN(AY28))
)</f>
        <v>25</v>
      </c>
      <c r="AZ27" s="62">
        <f t="array" ref="AZ27">SUMPRODUCT(
    INDEX('Master Answer Key'!$B$4:$AU$394,0,ROW(AZ27)), 
    INDEX('ALL-Students-Correct-Items'!$A$2:$CC$392,0,COLUMN(AZ28))
)</f>
        <v>30</v>
      </c>
      <c r="BA27" s="62">
        <f t="array" ref="BA27">SUMPRODUCT(
    INDEX('Master Answer Key'!$B$4:$AU$394,0,ROW(BA27)), 
    INDEX('ALL-Students-Correct-Items'!$A$2:$CC$392,0,COLUMN(BA28))
)</f>
        <v>30</v>
      </c>
      <c r="BB27" s="62">
        <f t="array" ref="BB27">SUMPRODUCT(
    INDEX('Master Answer Key'!$B$4:$AU$394,0,ROW(BB27)), 
    INDEX('ALL-Students-Correct-Items'!$A$2:$CC$392,0,COLUMN(BB28))
)</f>
        <v>21</v>
      </c>
      <c r="BC27" s="62">
        <f t="array" ref="BC27">SUMPRODUCT(
    INDEX('Master Answer Key'!$B$4:$AU$394,0,ROW(BC27)), 
    INDEX('ALL-Students-Correct-Items'!$A$2:$CC$392,0,COLUMN(BC28))
)</f>
        <v>29</v>
      </c>
      <c r="BD27" s="62">
        <f t="array" ref="BD27">SUMPRODUCT(
    INDEX('Master Answer Key'!$B$4:$AU$394,0,ROW(BD27)), 
    INDEX('ALL-Students-Correct-Items'!$A$2:$CC$392,0,COLUMN(BD28))
)</f>
        <v>23</v>
      </c>
      <c r="BE27" s="62">
        <f t="array" ref="BE27">SUMPRODUCT(
    INDEX('Master Answer Key'!$B$4:$AU$394,0,ROW(BE27)), 
    INDEX('ALL-Students-Correct-Items'!$A$2:$CC$392,0,COLUMN(BE28))
)</f>
        <v>23</v>
      </c>
      <c r="BF27" s="62">
        <f t="array" ref="BF27">SUMPRODUCT(
    INDEX('Master Answer Key'!$B$4:$AU$394,0,ROW(BF27)), 
    INDEX('ALL-Students-Correct-Items'!$A$2:$CC$392,0,COLUMN(BF28))
)</f>
        <v>27</v>
      </c>
      <c r="BG27" s="62">
        <f t="array" ref="BG27">SUMPRODUCT(
    INDEX('Master Answer Key'!$B$4:$AU$394,0,ROW(BG27)), 
    INDEX('ALL-Students-Correct-Items'!$A$2:$CC$392,0,COLUMN(BG28))
)</f>
        <v>28</v>
      </c>
      <c r="BH27" s="62">
        <f t="array" ref="BH27">SUMPRODUCT(
    INDEX('Master Answer Key'!$B$4:$AU$394,0,ROW(BH27)), 
    INDEX('ALL-Students-Correct-Items'!$A$2:$CC$392,0,COLUMN(BH28))
)</f>
        <v>31</v>
      </c>
      <c r="BI27" s="62">
        <f t="array" ref="BI27">SUMPRODUCT(
    INDEX('Master Answer Key'!$B$4:$AU$394,0,ROW(BI27)), 
    INDEX('ALL-Students-Correct-Items'!$A$2:$CC$392,0,COLUMN(BI28))
)</f>
        <v>30</v>
      </c>
      <c r="BJ27" s="62">
        <f t="array" ref="BJ27">SUMPRODUCT(
    INDEX('Master Answer Key'!$B$4:$AU$394,0,ROW(BJ27)), 
    INDEX('ALL-Students-Correct-Items'!$A$2:$CC$392,0,COLUMN(BJ28))
)</f>
        <v>29</v>
      </c>
      <c r="BK27" s="62">
        <f t="array" ref="BK27">SUMPRODUCT(
    INDEX('Master Answer Key'!$B$4:$AU$394,0,ROW(BK27)), 
    INDEX('ALL-Students-Correct-Items'!$A$2:$CC$392,0,COLUMN(BK28))
)</f>
        <v>30</v>
      </c>
      <c r="BL27" s="62">
        <f t="array" ref="BL27">SUMPRODUCT(
    INDEX('Master Answer Key'!$B$4:$AU$394,0,ROW(BL27)), 
    INDEX('ALL-Students-Correct-Items'!$A$2:$CC$392,0,COLUMN(BL28))
)</f>
        <v>29</v>
      </c>
      <c r="BM27" s="62">
        <f t="array" ref="BM27">SUMPRODUCT(
    INDEX('Master Answer Key'!$B$4:$AU$394,0,ROW(BM27)), 
    INDEX('ALL-Students-Correct-Items'!$A$2:$CC$392,0,COLUMN(BM28))
)</f>
        <v>32</v>
      </c>
      <c r="BN27" s="62">
        <f t="array" ref="BN27">SUMPRODUCT(
    INDEX('Master Answer Key'!$B$4:$AU$394,0,ROW(BN27)), 
    INDEX('ALL-Students-Correct-Items'!$A$2:$CC$392,0,COLUMN(BN28))
)</f>
        <v>32</v>
      </c>
      <c r="BO27" s="62">
        <f t="array" ref="BO27">SUMPRODUCT(
    INDEX('Master Answer Key'!$B$4:$AU$394,0,ROW(BO27)), 
    INDEX('ALL-Students-Correct-Items'!$A$2:$CC$392,0,COLUMN(BO28))
)</f>
        <v>29</v>
      </c>
      <c r="BP27" s="62">
        <f t="array" ref="BP27">SUMPRODUCT(
    INDEX('Master Answer Key'!$B$4:$AU$394,0,ROW(BP27)), 
    INDEX('ALL-Students-Correct-Items'!$A$2:$CC$392,0,COLUMN(BP28))
)</f>
        <v>25</v>
      </c>
      <c r="BQ27" s="62">
        <f t="array" ref="BQ27">SUMPRODUCT(
    INDEX('Master Answer Key'!$B$4:$AU$394,0,ROW(BQ27)), 
    INDEX('ALL-Students-Correct-Items'!$A$2:$CC$392,0,COLUMN(BQ28))
)</f>
        <v>28</v>
      </c>
      <c r="BR27" s="62">
        <f t="array" ref="BR27">SUMPRODUCT(
    INDEX('Master Answer Key'!$B$4:$AU$394,0,ROW(BR27)), 
    INDEX('ALL-Students-Correct-Items'!$A$2:$CC$392,0,COLUMN(BR28))
)</f>
        <v>27</v>
      </c>
      <c r="BS27" s="62">
        <f t="array" ref="BS27">SUMPRODUCT(
    INDEX('Master Answer Key'!$B$4:$AU$394,0,ROW(BS27)), 
    INDEX('ALL-Students-Correct-Items'!$A$2:$CC$392,0,COLUMN(BS28))
)</f>
        <v>34</v>
      </c>
      <c r="BT27" s="62">
        <f t="array" ref="BT27">SUMPRODUCT(
    INDEX('Master Answer Key'!$B$4:$AU$394,0,ROW(BT27)), 
    INDEX('ALL-Students-Correct-Items'!$A$2:$CC$392,0,COLUMN(BT28))
)</f>
        <v>26</v>
      </c>
      <c r="BU27" s="62">
        <f t="array" ref="BU27">SUMPRODUCT(
    INDEX('Master Answer Key'!$B$4:$AU$394,0,ROW(BU27)), 
    INDEX('ALL-Students-Correct-Items'!$A$2:$CC$392,0,COLUMN(BU28))
)</f>
        <v>30</v>
      </c>
      <c r="BV27" s="62">
        <f t="array" ref="BV27">SUMPRODUCT(
    INDEX('Master Answer Key'!$B$4:$AU$394,0,ROW(BV27)), 
    INDEX('ALL-Students-Correct-Items'!$A$2:$CC$392,0,COLUMN(BV28))
)</f>
        <v>30</v>
      </c>
      <c r="BW27" s="62">
        <f t="array" ref="BW27">SUMPRODUCT(
    INDEX('Master Answer Key'!$B$4:$AU$394,0,ROW(BW27)), 
    INDEX('ALL-Students-Correct-Items'!$A$2:$CC$392,0,COLUMN(BW28))
)</f>
        <v>28</v>
      </c>
      <c r="BX27" s="62">
        <f t="array" ref="BX27">SUMPRODUCT(
    INDEX('Master Answer Key'!$B$4:$AU$394,0,ROW(BX27)), 
    INDEX('ALL-Students-Correct-Items'!$A$2:$CC$392,0,COLUMN(BX28))
)</f>
        <v>26</v>
      </c>
      <c r="BY27" s="62">
        <f t="array" ref="BY27">SUMPRODUCT(
    INDEX('Master Answer Key'!$B$4:$AU$394,0,ROW(BY27)), 
    INDEX('ALL-Students-Correct-Items'!$A$2:$CC$392,0,COLUMN(BY28))
)</f>
        <v>34</v>
      </c>
      <c r="BZ27" s="62">
        <f t="array" ref="BZ27">SUMPRODUCT(
    INDEX('Master Answer Key'!$B$4:$AU$394,0,ROW(BZ27)), 
    INDEX('ALL-Students-Correct-Items'!$A$2:$CC$392,0,COLUMN(BZ28))
)</f>
        <v>32</v>
      </c>
      <c r="CA27" s="62">
        <f t="array" ref="CA27">SUMPRODUCT(
    INDEX('Master Answer Key'!$B$4:$AU$394,0,ROW(CA27)), 
    INDEX('ALL-Students-Correct-Items'!$A$2:$CC$392,0,COLUMN(CA28))
)</f>
        <v>30</v>
      </c>
      <c r="CB27" s="62">
        <f t="array" ref="CB27">SUMPRODUCT(
    INDEX('Master Answer Key'!$B$4:$AU$394,0,ROW(CB27)), 
    INDEX('ALL-Students-Correct-Items'!$A$2:$CC$392,0,COLUMN(CB28))
)</f>
        <v>29</v>
      </c>
      <c r="CC27" s="62">
        <f t="array" ref="CC27">SUMPRODUCT(
    INDEX('Master Answer Key'!$B$4:$AU$394,0,ROW(CC27)), 
    INDEX('ALL-Students-Correct-Items'!$A$2:$CC$392,0,COLUMN(CC28))
)</f>
        <v>28</v>
      </c>
      <c r="CD27" s="45" t="s">
        <v>61</v>
      </c>
      <c r="CE27" s="45">
        <f>countif(B27:CC27,"&gt;=21")</f>
        <v>65</v>
      </c>
      <c r="CF27" s="45">
        <v>34.0</v>
      </c>
      <c r="CG27" s="45">
        <v>0.6</v>
      </c>
      <c r="CH27" s="45">
        <v>21.0</v>
      </c>
      <c r="CI27" s="4"/>
      <c r="CJ27" s="65" t="s">
        <v>574</v>
      </c>
      <c r="CK27" s="68">
        <f>countifs($B$8:$CC$8,"&lt;17", $B$14:$CC$14,"&gt;=8")</f>
        <v>0</v>
      </c>
      <c r="CL27" s="68">
        <f>countifs($B$8:$CC$8,"&lt;17", $B$14:$CC$14,"&lt;8")</f>
        <v>7</v>
      </c>
    </row>
    <row r="28">
      <c r="A28" s="61" t="s">
        <v>62</v>
      </c>
      <c r="B28" s="62">
        <f t="array" ref="B28">SUMPRODUCT(
    INDEX('Master Answer Key'!$B$4:$AU$394,0,ROW(B28)), 
    INDEX('ALL-Students-Correct-Items'!$A$2:$CC$392,0,COLUMN(B29))
)</f>
        <v>5</v>
      </c>
      <c r="C28" s="62">
        <f t="array" ref="C28">SUMPRODUCT(
    INDEX('Master Answer Key'!$B$4:$AU$394,0,ROW(C28)), 
    INDEX('ALL-Students-Correct-Items'!$A$2:$CC$392,0,COLUMN(C29))
)</f>
        <v>5</v>
      </c>
      <c r="D28" s="62">
        <f t="array" ref="D28">SUMPRODUCT(
    INDEX('Master Answer Key'!$B$4:$AU$394,0,ROW(D28)), 
    INDEX('ALL-Students-Correct-Items'!$A$2:$CC$392,0,COLUMN(D29))
)</f>
        <v>1</v>
      </c>
      <c r="E28" s="62">
        <f t="array" ref="E28">SUMPRODUCT(
    INDEX('Master Answer Key'!$B$4:$AU$394,0,ROW(E28)), 
    INDEX('ALL-Students-Correct-Items'!$A$2:$CC$392,0,COLUMN(E29))
)</f>
        <v>4</v>
      </c>
      <c r="F28" s="62">
        <f t="array" ref="F28">SUMPRODUCT(
    INDEX('Master Answer Key'!$B$4:$AU$394,0,ROW(F28)), 
    INDEX('ALL-Students-Correct-Items'!$A$2:$CC$392,0,COLUMN(F29))
)</f>
        <v>4</v>
      </c>
      <c r="G28" s="62">
        <f t="array" ref="G28">SUMPRODUCT(
    INDEX('Master Answer Key'!$B$4:$AU$394,0,ROW(G28)), 
    INDEX('ALL-Students-Correct-Items'!$A$2:$CC$392,0,COLUMN(G29))
)</f>
        <v>0</v>
      </c>
      <c r="H28" s="62">
        <f t="array" ref="H28">SUMPRODUCT(
    INDEX('Master Answer Key'!$B$4:$AU$394,0,ROW(H28)), 
    INDEX('ALL-Students-Correct-Items'!$A$2:$CC$392,0,COLUMN(H29))
)</f>
        <v>3</v>
      </c>
      <c r="I28" s="62">
        <f t="array" ref="I28">SUMPRODUCT(
    INDEX('Master Answer Key'!$B$4:$AU$394,0,ROW(I28)), 
    INDEX('ALL-Students-Correct-Items'!$A$2:$CC$392,0,COLUMN(I29))
)</f>
        <v>2</v>
      </c>
      <c r="J28" s="62">
        <f t="array" ref="J28">SUMPRODUCT(
    INDEX('Master Answer Key'!$B$4:$AU$394,0,ROW(J28)), 
    INDEX('ALL-Students-Correct-Items'!$A$2:$CC$392,0,COLUMN(J29))
)</f>
        <v>5</v>
      </c>
      <c r="K28" s="62">
        <f t="array" ref="K28">SUMPRODUCT(
    INDEX('Master Answer Key'!$B$4:$AU$394,0,ROW(K28)), 
    INDEX('ALL-Students-Correct-Items'!$A$2:$CC$392,0,COLUMN(K29))
)</f>
        <v>2</v>
      </c>
      <c r="L28" s="62">
        <f t="array" ref="L28">SUMPRODUCT(
    INDEX('Master Answer Key'!$B$4:$AU$394,0,ROW(L28)), 
    INDEX('ALL-Students-Correct-Items'!$A$2:$CC$392,0,COLUMN(L29))
)</f>
        <v>5</v>
      </c>
      <c r="M28" s="62">
        <f t="array" ref="M28">SUMPRODUCT(
    INDEX('Master Answer Key'!$B$4:$AU$394,0,ROW(M28)), 
    INDEX('ALL-Students-Correct-Items'!$A$2:$CC$392,0,COLUMN(M29))
)</f>
        <v>4</v>
      </c>
      <c r="N28" s="62">
        <f t="array" ref="N28">SUMPRODUCT(
    INDEX('Master Answer Key'!$B$4:$AU$394,0,ROW(N28)), 
    INDEX('ALL-Students-Correct-Items'!$A$2:$CC$392,0,COLUMN(N29))
)</f>
        <v>4</v>
      </c>
      <c r="O28" s="62">
        <f t="array" ref="O28">SUMPRODUCT(
    INDEX('Master Answer Key'!$B$4:$AU$394,0,ROW(O28)), 
    INDEX('ALL-Students-Correct-Items'!$A$2:$CC$392,0,COLUMN(O29))
)</f>
        <v>4</v>
      </c>
      <c r="P28" s="62">
        <f t="array" ref="P28">SUMPRODUCT(
    INDEX('Master Answer Key'!$B$4:$AU$394,0,ROW(P28)), 
    INDEX('ALL-Students-Correct-Items'!$A$2:$CC$392,0,COLUMN(P29))
)</f>
        <v>5</v>
      </c>
      <c r="Q28" s="62">
        <f t="array" ref="Q28">SUMPRODUCT(
    INDEX('Master Answer Key'!$B$4:$AU$394,0,ROW(Q28)), 
    INDEX('ALL-Students-Correct-Items'!$A$2:$CC$392,0,COLUMN(Q29))
)</f>
        <v>2</v>
      </c>
      <c r="R28" s="62">
        <f t="array" ref="R28">SUMPRODUCT(
    INDEX('Master Answer Key'!$B$4:$AU$394,0,ROW(R28)), 
    INDEX('ALL-Students-Correct-Items'!$A$2:$CC$392,0,COLUMN(R29))
)</f>
        <v>3</v>
      </c>
      <c r="S28" s="62">
        <f t="array" ref="S28">SUMPRODUCT(
    INDEX('Master Answer Key'!$B$4:$AU$394,0,ROW(S28)), 
    INDEX('ALL-Students-Correct-Items'!$A$2:$CC$392,0,COLUMN(S29))
)</f>
        <v>3</v>
      </c>
      <c r="T28" s="62">
        <f t="array" ref="T28">SUMPRODUCT(
    INDEX('Master Answer Key'!$B$4:$AU$394,0,ROW(T28)), 
    INDEX('ALL-Students-Correct-Items'!$A$2:$CC$392,0,COLUMN(T29))
)</f>
        <v>3</v>
      </c>
      <c r="U28" s="62">
        <f t="array" ref="U28">SUMPRODUCT(
    INDEX('Master Answer Key'!$B$4:$AU$394,0,ROW(U28)), 
    INDEX('ALL-Students-Correct-Items'!$A$2:$CC$392,0,COLUMN(U29))
)</f>
        <v>5</v>
      </c>
      <c r="V28" s="62">
        <f t="array" ref="V28">SUMPRODUCT(
    INDEX('Master Answer Key'!$B$4:$AU$394,0,ROW(V28)), 
    INDEX('ALL-Students-Correct-Items'!$A$2:$CC$392,0,COLUMN(V29))
)</f>
        <v>5</v>
      </c>
      <c r="W28" s="62">
        <f t="array" ref="W28">SUMPRODUCT(
    INDEX('Master Answer Key'!$B$4:$AU$394,0,ROW(W28)), 
    INDEX('ALL-Students-Correct-Items'!$A$2:$CC$392,0,COLUMN(W29))
)</f>
        <v>1</v>
      </c>
      <c r="X28" s="62">
        <f t="array" ref="X28">SUMPRODUCT(
    INDEX('Master Answer Key'!$B$4:$AU$394,0,ROW(X28)), 
    INDEX('ALL-Students-Correct-Items'!$A$2:$CC$392,0,COLUMN(X29))
)</f>
        <v>5</v>
      </c>
      <c r="Y28" s="62">
        <f t="array" ref="Y28">SUMPRODUCT(
    INDEX('Master Answer Key'!$B$4:$AU$394,0,ROW(Y28)), 
    INDEX('ALL-Students-Correct-Items'!$A$2:$CC$392,0,COLUMN(Y29))
)</f>
        <v>1</v>
      </c>
      <c r="Z28" s="62">
        <f t="array" ref="Z28">SUMPRODUCT(
    INDEX('Master Answer Key'!$B$4:$AU$394,0,ROW(Z28)), 
    INDEX('ALL-Students-Correct-Items'!$A$2:$CC$392,0,COLUMN(Z29))
)</f>
        <v>0</v>
      </c>
      <c r="AA28" s="62">
        <f t="array" ref="AA28">SUMPRODUCT(
    INDEX('Master Answer Key'!$B$4:$AU$394,0,ROW(AA28)), 
    INDEX('ALL-Students-Correct-Items'!$A$2:$CC$392,0,COLUMN(AA29))
)</f>
        <v>3</v>
      </c>
      <c r="AB28" s="62">
        <f t="array" ref="AB28">SUMPRODUCT(
    INDEX('Master Answer Key'!$B$4:$AU$394,0,ROW(AB28)), 
    INDEX('ALL-Students-Correct-Items'!$A$2:$CC$392,0,COLUMN(AB29))
)</f>
        <v>4</v>
      </c>
      <c r="AC28" s="62">
        <f t="array" ref="AC28">SUMPRODUCT(
    INDEX('Master Answer Key'!$B$4:$AU$394,0,ROW(AC28)), 
    INDEX('ALL-Students-Correct-Items'!$A$2:$CC$392,0,COLUMN(AC29))
)</f>
        <v>3</v>
      </c>
      <c r="AD28" s="62">
        <f t="array" ref="AD28">SUMPRODUCT(
    INDEX('Master Answer Key'!$B$4:$AU$394,0,ROW(AD28)), 
    INDEX('ALL-Students-Correct-Items'!$A$2:$CC$392,0,COLUMN(AD29))
)</f>
        <v>2</v>
      </c>
      <c r="AE28" s="62">
        <f t="array" ref="AE28">SUMPRODUCT(
    INDEX('Master Answer Key'!$B$4:$AU$394,0,ROW(AE28)), 
    INDEX('ALL-Students-Correct-Items'!$A$2:$CC$392,0,COLUMN(AE29))
)</f>
        <v>3</v>
      </c>
      <c r="AF28" s="62">
        <f t="array" ref="AF28">SUMPRODUCT(
    INDEX('Master Answer Key'!$B$4:$AU$394,0,ROW(AF28)), 
    INDEX('ALL-Students-Correct-Items'!$A$2:$CC$392,0,COLUMN(AF29))
)</f>
        <v>2</v>
      </c>
      <c r="AG28" s="62">
        <f t="array" ref="AG28">SUMPRODUCT(
    INDEX('Master Answer Key'!$B$4:$AU$394,0,ROW(AG28)), 
    INDEX('ALL-Students-Correct-Items'!$A$2:$CC$392,0,COLUMN(AG29))
)</f>
        <v>4</v>
      </c>
      <c r="AH28" s="62">
        <f t="array" ref="AH28">SUMPRODUCT(
    INDEX('Master Answer Key'!$B$4:$AU$394,0,ROW(AH28)), 
    INDEX('ALL-Students-Correct-Items'!$A$2:$CC$392,0,COLUMN(AH29))
)</f>
        <v>3</v>
      </c>
      <c r="AI28" s="62">
        <f t="array" ref="AI28">SUMPRODUCT(
    INDEX('Master Answer Key'!$B$4:$AU$394,0,ROW(AI28)), 
    INDEX('ALL-Students-Correct-Items'!$A$2:$CC$392,0,COLUMN(AI29))
)</f>
        <v>1</v>
      </c>
      <c r="AJ28" s="62">
        <f t="array" ref="AJ28">SUMPRODUCT(
    INDEX('Master Answer Key'!$B$4:$AU$394,0,ROW(AJ28)), 
    INDEX('ALL-Students-Correct-Items'!$A$2:$CC$392,0,COLUMN(AJ29))
)</f>
        <v>4</v>
      </c>
      <c r="AK28" s="62">
        <f t="array" ref="AK28">SUMPRODUCT(
    INDEX('Master Answer Key'!$B$4:$AU$394,0,ROW(AK28)), 
    INDEX('ALL-Students-Correct-Items'!$A$2:$CC$392,0,COLUMN(AK29))
)</f>
        <v>1</v>
      </c>
      <c r="AL28" s="62">
        <f t="array" ref="AL28">SUMPRODUCT(
    INDEX('Master Answer Key'!$B$4:$AU$394,0,ROW(AL28)), 
    INDEX('ALL-Students-Correct-Items'!$A$2:$CC$392,0,COLUMN(AL29))
)</f>
        <v>2</v>
      </c>
      <c r="AM28" s="62">
        <f t="array" ref="AM28">SUMPRODUCT(
    INDEX('Master Answer Key'!$B$4:$AU$394,0,ROW(AM28)), 
    INDEX('ALL-Students-Correct-Items'!$A$2:$CC$392,0,COLUMN(AM29))
)</f>
        <v>2</v>
      </c>
      <c r="AN28" s="62">
        <f t="array" ref="AN28">SUMPRODUCT(
    INDEX('Master Answer Key'!$B$4:$AU$394,0,ROW(AN28)), 
    INDEX('ALL-Students-Correct-Items'!$A$2:$CC$392,0,COLUMN(AN29))
)</f>
        <v>1</v>
      </c>
      <c r="AO28" s="62">
        <f t="array" ref="AO28">SUMPRODUCT(
    INDEX('Master Answer Key'!$B$4:$AU$394,0,ROW(AO28)), 
    INDEX('ALL-Students-Correct-Items'!$A$2:$CC$392,0,COLUMN(AO29))
)</f>
        <v>5</v>
      </c>
      <c r="AP28" s="62">
        <f t="array" ref="AP28">SUMPRODUCT(
    INDEX('Master Answer Key'!$B$4:$AU$394,0,ROW(AP28)), 
    INDEX('ALL-Students-Correct-Items'!$A$2:$CC$392,0,COLUMN(AP29))
)</f>
        <v>5</v>
      </c>
      <c r="AQ28" s="62">
        <f t="array" ref="AQ28">SUMPRODUCT(
    INDEX('Master Answer Key'!$B$4:$AU$394,0,ROW(AQ28)), 
    INDEX('ALL-Students-Correct-Items'!$A$2:$CC$392,0,COLUMN(AQ29))
)</f>
        <v>6</v>
      </c>
      <c r="AR28" s="62">
        <f t="array" ref="AR28">SUMPRODUCT(
    INDEX('Master Answer Key'!$B$4:$AU$394,0,ROW(AR28)), 
    INDEX('ALL-Students-Correct-Items'!$A$2:$CC$392,0,COLUMN(AR29))
)</f>
        <v>3</v>
      </c>
      <c r="AS28" s="62">
        <f t="array" ref="AS28">SUMPRODUCT(
    INDEX('Master Answer Key'!$B$4:$AU$394,0,ROW(AS28)), 
    INDEX('ALL-Students-Correct-Items'!$A$2:$CC$392,0,COLUMN(AS29))
)</f>
        <v>1</v>
      </c>
      <c r="AT28" s="62">
        <f t="array" ref="AT28">SUMPRODUCT(
    INDEX('Master Answer Key'!$B$4:$AU$394,0,ROW(AT28)), 
    INDEX('ALL-Students-Correct-Items'!$A$2:$CC$392,0,COLUMN(AT29))
)</f>
        <v>1</v>
      </c>
      <c r="AU28" s="62">
        <f t="array" ref="AU28">SUMPRODUCT(
    INDEX('Master Answer Key'!$B$4:$AU$394,0,ROW(AU28)), 
    INDEX('ALL-Students-Correct-Items'!$A$2:$CC$392,0,COLUMN(AU29))
)</f>
        <v>6</v>
      </c>
      <c r="AV28" s="62">
        <f t="array" ref="AV28">SUMPRODUCT(
    INDEX('Master Answer Key'!$B$4:$AU$394,0,ROW(AV28)), 
    INDEX('ALL-Students-Correct-Items'!$A$2:$CC$392,0,COLUMN(AV29))
)</f>
        <v>1</v>
      </c>
      <c r="AW28" s="62">
        <f t="array" ref="AW28">SUMPRODUCT(
    INDEX('Master Answer Key'!$B$4:$AU$394,0,ROW(AW28)), 
    INDEX('ALL-Students-Correct-Items'!$A$2:$CC$392,0,COLUMN(AW29))
)</f>
        <v>4</v>
      </c>
      <c r="AX28" s="62">
        <f t="array" ref="AX28">SUMPRODUCT(
    INDEX('Master Answer Key'!$B$4:$AU$394,0,ROW(AX28)), 
    INDEX('ALL-Students-Correct-Items'!$A$2:$CC$392,0,COLUMN(AX29))
)</f>
        <v>5</v>
      </c>
      <c r="AY28" s="62">
        <f t="array" ref="AY28">SUMPRODUCT(
    INDEX('Master Answer Key'!$B$4:$AU$394,0,ROW(AY28)), 
    INDEX('ALL-Students-Correct-Items'!$A$2:$CC$392,0,COLUMN(AY29))
)</f>
        <v>3</v>
      </c>
      <c r="AZ28" s="62">
        <f t="array" ref="AZ28">SUMPRODUCT(
    INDEX('Master Answer Key'!$B$4:$AU$394,0,ROW(AZ28)), 
    INDEX('ALL-Students-Correct-Items'!$A$2:$CC$392,0,COLUMN(AZ29))
)</f>
        <v>6</v>
      </c>
      <c r="BA28" s="62">
        <f t="array" ref="BA28">SUMPRODUCT(
    INDEX('Master Answer Key'!$B$4:$AU$394,0,ROW(BA28)), 
    INDEX('ALL-Students-Correct-Items'!$A$2:$CC$392,0,COLUMN(BA29))
)</f>
        <v>5</v>
      </c>
      <c r="BB28" s="62">
        <f t="array" ref="BB28">SUMPRODUCT(
    INDEX('Master Answer Key'!$B$4:$AU$394,0,ROW(BB28)), 
    INDEX('ALL-Students-Correct-Items'!$A$2:$CC$392,0,COLUMN(BB29))
)</f>
        <v>1</v>
      </c>
      <c r="BC28" s="62">
        <f t="array" ref="BC28">SUMPRODUCT(
    INDEX('Master Answer Key'!$B$4:$AU$394,0,ROW(BC28)), 
    INDEX('ALL-Students-Correct-Items'!$A$2:$CC$392,0,COLUMN(BC29))
)</f>
        <v>5</v>
      </c>
      <c r="BD28" s="62">
        <f t="array" ref="BD28">SUMPRODUCT(
    INDEX('Master Answer Key'!$B$4:$AU$394,0,ROW(BD28)), 
    INDEX('ALL-Students-Correct-Items'!$A$2:$CC$392,0,COLUMN(BD29))
)</f>
        <v>4</v>
      </c>
      <c r="BE28" s="62">
        <f t="array" ref="BE28">SUMPRODUCT(
    INDEX('Master Answer Key'!$B$4:$AU$394,0,ROW(BE28)), 
    INDEX('ALL-Students-Correct-Items'!$A$2:$CC$392,0,COLUMN(BE29))
)</f>
        <v>3</v>
      </c>
      <c r="BF28" s="62">
        <f t="array" ref="BF28">SUMPRODUCT(
    INDEX('Master Answer Key'!$B$4:$AU$394,0,ROW(BF28)), 
    INDEX('ALL-Students-Correct-Items'!$A$2:$CC$392,0,COLUMN(BF29))
)</f>
        <v>3</v>
      </c>
      <c r="BG28" s="62">
        <f t="array" ref="BG28">SUMPRODUCT(
    INDEX('Master Answer Key'!$B$4:$AU$394,0,ROW(BG28)), 
    INDEX('ALL-Students-Correct-Items'!$A$2:$CC$392,0,COLUMN(BG29))
)</f>
        <v>4</v>
      </c>
      <c r="BH28" s="62">
        <f t="array" ref="BH28">SUMPRODUCT(
    INDEX('Master Answer Key'!$B$4:$AU$394,0,ROW(BH28)), 
    INDEX('ALL-Students-Correct-Items'!$A$2:$CC$392,0,COLUMN(BH29))
)</f>
        <v>5</v>
      </c>
      <c r="BI28" s="62">
        <f t="array" ref="BI28">SUMPRODUCT(
    INDEX('Master Answer Key'!$B$4:$AU$394,0,ROW(BI28)), 
    INDEX('ALL-Students-Correct-Items'!$A$2:$CC$392,0,COLUMN(BI29))
)</f>
        <v>5</v>
      </c>
      <c r="BJ28" s="62">
        <f t="array" ref="BJ28">SUMPRODUCT(
    INDEX('Master Answer Key'!$B$4:$AU$394,0,ROW(BJ28)), 
    INDEX('ALL-Students-Correct-Items'!$A$2:$CC$392,0,COLUMN(BJ29))
)</f>
        <v>4</v>
      </c>
      <c r="BK28" s="62">
        <f t="array" ref="BK28">SUMPRODUCT(
    INDEX('Master Answer Key'!$B$4:$AU$394,0,ROW(BK28)), 
    INDEX('ALL-Students-Correct-Items'!$A$2:$CC$392,0,COLUMN(BK29))
)</f>
        <v>3</v>
      </c>
      <c r="BL28" s="62">
        <f t="array" ref="BL28">SUMPRODUCT(
    INDEX('Master Answer Key'!$B$4:$AU$394,0,ROW(BL28)), 
    INDEX('ALL-Students-Correct-Items'!$A$2:$CC$392,0,COLUMN(BL29))
)</f>
        <v>4</v>
      </c>
      <c r="BM28" s="62">
        <f t="array" ref="BM28">SUMPRODUCT(
    INDEX('Master Answer Key'!$B$4:$AU$394,0,ROW(BM28)), 
    INDEX('ALL-Students-Correct-Items'!$A$2:$CC$392,0,COLUMN(BM29))
)</f>
        <v>6</v>
      </c>
      <c r="BN28" s="62">
        <f t="array" ref="BN28">SUMPRODUCT(
    INDEX('Master Answer Key'!$B$4:$AU$394,0,ROW(BN28)), 
    INDEX('ALL-Students-Correct-Items'!$A$2:$CC$392,0,COLUMN(BN29))
)</f>
        <v>6</v>
      </c>
      <c r="BO28" s="62">
        <f t="array" ref="BO28">SUMPRODUCT(
    INDEX('Master Answer Key'!$B$4:$AU$394,0,ROW(BO28)), 
    INDEX('ALL-Students-Correct-Items'!$A$2:$CC$392,0,COLUMN(BO29))
)</f>
        <v>3</v>
      </c>
      <c r="BP28" s="62">
        <f t="array" ref="BP28">SUMPRODUCT(
    INDEX('Master Answer Key'!$B$4:$AU$394,0,ROW(BP28)), 
    INDEX('ALL-Students-Correct-Items'!$A$2:$CC$392,0,COLUMN(BP29))
)</f>
        <v>4</v>
      </c>
      <c r="BQ28" s="62">
        <f t="array" ref="BQ28">SUMPRODUCT(
    INDEX('Master Answer Key'!$B$4:$AU$394,0,ROW(BQ28)), 
    INDEX('ALL-Students-Correct-Items'!$A$2:$CC$392,0,COLUMN(BQ29))
)</f>
        <v>3</v>
      </c>
      <c r="BR28" s="62">
        <f t="array" ref="BR28">SUMPRODUCT(
    INDEX('Master Answer Key'!$B$4:$AU$394,0,ROW(BR28)), 
    INDEX('ALL-Students-Correct-Items'!$A$2:$CC$392,0,COLUMN(BR29))
)</f>
        <v>3</v>
      </c>
      <c r="BS28" s="62">
        <f t="array" ref="BS28">SUMPRODUCT(
    INDEX('Master Answer Key'!$B$4:$AU$394,0,ROW(BS28)), 
    INDEX('ALL-Students-Correct-Items'!$A$2:$CC$392,0,COLUMN(BS29))
)</f>
        <v>6</v>
      </c>
      <c r="BT28" s="62">
        <f t="array" ref="BT28">SUMPRODUCT(
    INDEX('Master Answer Key'!$B$4:$AU$394,0,ROW(BT28)), 
    INDEX('ALL-Students-Correct-Items'!$A$2:$CC$392,0,COLUMN(BT29))
)</f>
        <v>2</v>
      </c>
      <c r="BU28" s="62">
        <f t="array" ref="BU28">SUMPRODUCT(
    INDEX('Master Answer Key'!$B$4:$AU$394,0,ROW(BU28)), 
    INDEX('ALL-Students-Correct-Items'!$A$2:$CC$392,0,COLUMN(BU29))
)</f>
        <v>5</v>
      </c>
      <c r="BV28" s="62">
        <f t="array" ref="BV28">SUMPRODUCT(
    INDEX('Master Answer Key'!$B$4:$AU$394,0,ROW(BV28)), 
    INDEX('ALL-Students-Correct-Items'!$A$2:$CC$392,0,COLUMN(BV29))
)</f>
        <v>4</v>
      </c>
      <c r="BW28" s="62">
        <f t="array" ref="BW28">SUMPRODUCT(
    INDEX('Master Answer Key'!$B$4:$AU$394,0,ROW(BW28)), 
    INDEX('ALL-Students-Correct-Items'!$A$2:$CC$392,0,COLUMN(BW29))
)</f>
        <v>6</v>
      </c>
      <c r="BX28" s="62">
        <f t="array" ref="BX28">SUMPRODUCT(
    INDEX('Master Answer Key'!$B$4:$AU$394,0,ROW(BX28)), 
    INDEX('ALL-Students-Correct-Items'!$A$2:$CC$392,0,COLUMN(BX29))
)</f>
        <v>4</v>
      </c>
      <c r="BY28" s="62">
        <f t="array" ref="BY28">SUMPRODUCT(
    INDEX('Master Answer Key'!$B$4:$AU$394,0,ROW(BY28)), 
    INDEX('ALL-Students-Correct-Items'!$A$2:$CC$392,0,COLUMN(BY29))
)</f>
        <v>6</v>
      </c>
      <c r="BZ28" s="62">
        <f t="array" ref="BZ28">SUMPRODUCT(
    INDEX('Master Answer Key'!$B$4:$AU$394,0,ROW(BZ28)), 
    INDEX('ALL-Students-Correct-Items'!$A$2:$CC$392,0,COLUMN(BZ29))
)</f>
        <v>4</v>
      </c>
      <c r="CA28" s="62">
        <f t="array" ref="CA28">SUMPRODUCT(
    INDEX('Master Answer Key'!$B$4:$AU$394,0,ROW(CA28)), 
    INDEX('ALL-Students-Correct-Items'!$A$2:$CC$392,0,COLUMN(CA29))
)</f>
        <v>4</v>
      </c>
      <c r="CB28" s="62">
        <f t="array" ref="CB28">SUMPRODUCT(
    INDEX('Master Answer Key'!$B$4:$AU$394,0,ROW(CB28)), 
    INDEX('ALL-Students-Correct-Items'!$A$2:$CC$392,0,COLUMN(CB29))
)</f>
        <v>3</v>
      </c>
      <c r="CC28" s="62">
        <f t="array" ref="CC28">SUMPRODUCT(
    INDEX('Master Answer Key'!$B$4:$AU$394,0,ROW(CC28)), 
    INDEX('ALL-Students-Correct-Items'!$A$2:$CC$392,0,COLUMN(CC29))
)</f>
        <v>3</v>
      </c>
      <c r="CD28" s="45" t="s">
        <v>62</v>
      </c>
      <c r="CE28" s="45">
        <f>countif(B28:CC28,"&gt;=4")</f>
        <v>42</v>
      </c>
      <c r="CF28" s="45">
        <v>6.0</v>
      </c>
      <c r="CG28" s="45">
        <v>0.6</v>
      </c>
      <c r="CH28" s="45">
        <v>4.0</v>
      </c>
      <c r="CI28" s="4"/>
    </row>
    <row r="29">
      <c r="A29" s="61" t="s">
        <v>63</v>
      </c>
      <c r="B29" s="62">
        <f t="array" ref="B29">SUMPRODUCT(
    INDEX('Master Answer Key'!$B$4:$AU$394,0,ROW(B29)), 
    INDEX('ALL-Students-Correct-Items'!$A$2:$CC$392,0,COLUMN(B30))
)</f>
        <v>20</v>
      </c>
      <c r="C29" s="62">
        <f t="array" ref="C29">SUMPRODUCT(
    INDEX('Master Answer Key'!$B$4:$AU$394,0,ROW(C29)), 
    INDEX('ALL-Students-Correct-Items'!$A$2:$CC$392,0,COLUMN(C30))
)</f>
        <v>16</v>
      </c>
      <c r="D29" s="62">
        <f t="array" ref="D29">SUMPRODUCT(
    INDEX('Master Answer Key'!$B$4:$AU$394,0,ROW(D29)), 
    INDEX('ALL-Students-Correct-Items'!$A$2:$CC$392,0,COLUMN(D30))
)</f>
        <v>18</v>
      </c>
      <c r="E29" s="62">
        <f t="array" ref="E29">SUMPRODUCT(
    INDEX('Master Answer Key'!$B$4:$AU$394,0,ROW(E29)), 
    INDEX('ALL-Students-Correct-Items'!$A$2:$CC$392,0,COLUMN(E30))
)</f>
        <v>23</v>
      </c>
      <c r="F29" s="62">
        <f t="array" ref="F29">SUMPRODUCT(
    INDEX('Master Answer Key'!$B$4:$AU$394,0,ROW(F29)), 
    INDEX('ALL-Students-Correct-Items'!$A$2:$CC$392,0,COLUMN(F30))
)</f>
        <v>18</v>
      </c>
      <c r="G29" s="62">
        <f t="array" ref="G29">SUMPRODUCT(
    INDEX('Master Answer Key'!$B$4:$AU$394,0,ROW(G29)), 
    INDEX('ALL-Students-Correct-Items'!$A$2:$CC$392,0,COLUMN(G30))
)</f>
        <v>18</v>
      </c>
      <c r="H29" s="62">
        <f t="array" ref="H29">SUMPRODUCT(
    INDEX('Master Answer Key'!$B$4:$AU$394,0,ROW(H29)), 
    INDEX('ALL-Students-Correct-Items'!$A$2:$CC$392,0,COLUMN(H30))
)</f>
        <v>22</v>
      </c>
      <c r="I29" s="62">
        <f t="array" ref="I29">SUMPRODUCT(
    INDEX('Master Answer Key'!$B$4:$AU$394,0,ROW(I29)), 
    INDEX('ALL-Students-Correct-Items'!$A$2:$CC$392,0,COLUMN(I30))
)</f>
        <v>20</v>
      </c>
      <c r="J29" s="62">
        <f t="array" ref="J29">SUMPRODUCT(
    INDEX('Master Answer Key'!$B$4:$AU$394,0,ROW(J29)), 
    INDEX('ALL-Students-Correct-Items'!$A$2:$CC$392,0,COLUMN(J30))
)</f>
        <v>20</v>
      </c>
      <c r="K29" s="62">
        <f t="array" ref="K29">SUMPRODUCT(
    INDEX('Master Answer Key'!$B$4:$AU$394,0,ROW(K29)), 
    INDEX('ALL-Students-Correct-Items'!$A$2:$CC$392,0,COLUMN(K30))
)</f>
        <v>20</v>
      </c>
      <c r="L29" s="62">
        <f t="array" ref="L29">SUMPRODUCT(
    INDEX('Master Answer Key'!$B$4:$AU$394,0,ROW(L29)), 
    INDEX('ALL-Students-Correct-Items'!$A$2:$CC$392,0,COLUMN(L30))
)</f>
        <v>22</v>
      </c>
      <c r="M29" s="62">
        <f t="array" ref="M29">SUMPRODUCT(
    INDEX('Master Answer Key'!$B$4:$AU$394,0,ROW(M29)), 
    INDEX('ALL-Students-Correct-Items'!$A$2:$CC$392,0,COLUMN(M30))
)</f>
        <v>12</v>
      </c>
      <c r="N29" s="62">
        <f t="array" ref="N29">SUMPRODUCT(
    INDEX('Master Answer Key'!$B$4:$AU$394,0,ROW(N29)), 
    INDEX('ALL-Students-Correct-Items'!$A$2:$CC$392,0,COLUMN(N30))
)</f>
        <v>21</v>
      </c>
      <c r="O29" s="62">
        <f t="array" ref="O29">SUMPRODUCT(
    INDEX('Master Answer Key'!$B$4:$AU$394,0,ROW(O29)), 
    INDEX('ALL-Students-Correct-Items'!$A$2:$CC$392,0,COLUMN(O30))
)</f>
        <v>23</v>
      </c>
      <c r="P29" s="62">
        <f t="array" ref="P29">SUMPRODUCT(
    INDEX('Master Answer Key'!$B$4:$AU$394,0,ROW(P29)), 
    INDEX('ALL-Students-Correct-Items'!$A$2:$CC$392,0,COLUMN(P30))
)</f>
        <v>22</v>
      </c>
      <c r="Q29" s="62">
        <f t="array" ref="Q29">SUMPRODUCT(
    INDEX('Master Answer Key'!$B$4:$AU$394,0,ROW(Q29)), 
    INDEX('ALL-Students-Correct-Items'!$A$2:$CC$392,0,COLUMN(Q30))
)</f>
        <v>16</v>
      </c>
      <c r="R29" s="62">
        <f t="array" ref="R29">SUMPRODUCT(
    INDEX('Master Answer Key'!$B$4:$AU$394,0,ROW(R29)), 
    INDEX('ALL-Students-Correct-Items'!$A$2:$CC$392,0,COLUMN(R30))
)</f>
        <v>22</v>
      </c>
      <c r="S29" s="62">
        <f t="array" ref="S29">SUMPRODUCT(
    INDEX('Master Answer Key'!$B$4:$AU$394,0,ROW(S29)), 
    INDEX('ALL-Students-Correct-Items'!$A$2:$CC$392,0,COLUMN(S30))
)</f>
        <v>22</v>
      </c>
      <c r="T29" s="62">
        <f t="array" ref="T29">SUMPRODUCT(
    INDEX('Master Answer Key'!$B$4:$AU$394,0,ROW(T29)), 
    INDEX('ALL-Students-Correct-Items'!$A$2:$CC$392,0,COLUMN(T30))
)</f>
        <v>17</v>
      </c>
      <c r="U29" s="62">
        <f t="array" ref="U29">SUMPRODUCT(
    INDEX('Master Answer Key'!$B$4:$AU$394,0,ROW(U29)), 
    INDEX('ALL-Students-Correct-Items'!$A$2:$CC$392,0,COLUMN(U30))
)</f>
        <v>23</v>
      </c>
      <c r="V29" s="62">
        <f t="array" ref="V29">SUMPRODUCT(
    INDEX('Master Answer Key'!$B$4:$AU$394,0,ROW(V29)), 
    INDEX('ALL-Students-Correct-Items'!$A$2:$CC$392,0,COLUMN(V30))
)</f>
        <v>19</v>
      </c>
      <c r="W29" s="62">
        <f t="array" ref="W29">SUMPRODUCT(
    INDEX('Master Answer Key'!$B$4:$AU$394,0,ROW(W29)), 
    INDEX('ALL-Students-Correct-Items'!$A$2:$CC$392,0,COLUMN(W30))
)</f>
        <v>16</v>
      </c>
      <c r="X29" s="62">
        <f t="array" ref="X29">SUMPRODUCT(
    INDEX('Master Answer Key'!$B$4:$AU$394,0,ROW(X29)), 
    INDEX('ALL-Students-Correct-Items'!$A$2:$CC$392,0,COLUMN(X30))
)</f>
        <v>19</v>
      </c>
      <c r="Y29" s="62">
        <f t="array" ref="Y29">SUMPRODUCT(
    INDEX('Master Answer Key'!$B$4:$AU$394,0,ROW(Y29)), 
    INDEX('ALL-Students-Correct-Items'!$A$2:$CC$392,0,COLUMN(Y30))
)</f>
        <v>14</v>
      </c>
      <c r="Z29" s="62">
        <f t="array" ref="Z29">SUMPRODUCT(
    INDEX('Master Answer Key'!$B$4:$AU$394,0,ROW(Z29)), 
    INDEX('ALL-Students-Correct-Items'!$A$2:$CC$392,0,COLUMN(Z30))
)</f>
        <v>22</v>
      </c>
      <c r="AA29" s="62">
        <f t="array" ref="AA29">SUMPRODUCT(
    INDEX('Master Answer Key'!$B$4:$AU$394,0,ROW(AA29)), 
    INDEX('ALL-Students-Correct-Items'!$A$2:$CC$392,0,COLUMN(AA30))
)</f>
        <v>22</v>
      </c>
      <c r="AB29" s="62">
        <f t="array" ref="AB29">SUMPRODUCT(
    INDEX('Master Answer Key'!$B$4:$AU$394,0,ROW(AB29)), 
    INDEX('ALL-Students-Correct-Items'!$A$2:$CC$392,0,COLUMN(AB30))
)</f>
        <v>25</v>
      </c>
      <c r="AC29" s="62">
        <f t="array" ref="AC29">SUMPRODUCT(
    INDEX('Master Answer Key'!$B$4:$AU$394,0,ROW(AC29)), 
    INDEX('ALL-Students-Correct-Items'!$A$2:$CC$392,0,COLUMN(AC30))
)</f>
        <v>15</v>
      </c>
      <c r="AD29" s="62">
        <f t="array" ref="AD29">SUMPRODUCT(
    INDEX('Master Answer Key'!$B$4:$AU$394,0,ROW(AD29)), 
    INDEX('ALL-Students-Correct-Items'!$A$2:$CC$392,0,COLUMN(AD30))
)</f>
        <v>13</v>
      </c>
      <c r="AE29" s="62">
        <f t="array" ref="AE29">SUMPRODUCT(
    INDEX('Master Answer Key'!$B$4:$AU$394,0,ROW(AE29)), 
    INDEX('ALL-Students-Correct-Items'!$A$2:$CC$392,0,COLUMN(AE30))
)</f>
        <v>17</v>
      </c>
      <c r="AF29" s="62">
        <f t="array" ref="AF29">SUMPRODUCT(
    INDEX('Master Answer Key'!$B$4:$AU$394,0,ROW(AF29)), 
    INDEX('ALL-Students-Correct-Items'!$A$2:$CC$392,0,COLUMN(AF30))
)</f>
        <v>12</v>
      </c>
      <c r="AG29" s="62">
        <f t="array" ref="AG29">SUMPRODUCT(
    INDEX('Master Answer Key'!$B$4:$AU$394,0,ROW(AG29)), 
    INDEX('ALL-Students-Correct-Items'!$A$2:$CC$392,0,COLUMN(AG30))
)</f>
        <v>21</v>
      </c>
      <c r="AH29" s="62">
        <f t="array" ref="AH29">SUMPRODUCT(
    INDEX('Master Answer Key'!$B$4:$AU$394,0,ROW(AH29)), 
    INDEX('ALL-Students-Correct-Items'!$A$2:$CC$392,0,COLUMN(AH30))
)</f>
        <v>14</v>
      </c>
      <c r="AI29" s="62">
        <f t="array" ref="AI29">SUMPRODUCT(
    INDEX('Master Answer Key'!$B$4:$AU$394,0,ROW(AI29)), 
    INDEX('ALL-Students-Correct-Items'!$A$2:$CC$392,0,COLUMN(AI30))
)</f>
        <v>21</v>
      </c>
      <c r="AJ29" s="62">
        <f t="array" ref="AJ29">SUMPRODUCT(
    INDEX('Master Answer Key'!$B$4:$AU$394,0,ROW(AJ29)), 
    INDEX('ALL-Students-Correct-Items'!$A$2:$CC$392,0,COLUMN(AJ30))
)</f>
        <v>18</v>
      </c>
      <c r="AK29" s="62">
        <f t="array" ref="AK29">SUMPRODUCT(
    INDEX('Master Answer Key'!$B$4:$AU$394,0,ROW(AK29)), 
    INDEX('ALL-Students-Correct-Items'!$A$2:$CC$392,0,COLUMN(AK30))
)</f>
        <v>18</v>
      </c>
      <c r="AL29" s="62">
        <f t="array" ref="AL29">SUMPRODUCT(
    INDEX('Master Answer Key'!$B$4:$AU$394,0,ROW(AL29)), 
    INDEX('ALL-Students-Correct-Items'!$A$2:$CC$392,0,COLUMN(AL30))
)</f>
        <v>22</v>
      </c>
      <c r="AM29" s="62">
        <f t="array" ref="AM29">SUMPRODUCT(
    INDEX('Master Answer Key'!$B$4:$AU$394,0,ROW(AM29)), 
    INDEX('ALL-Students-Correct-Items'!$A$2:$CC$392,0,COLUMN(AM30))
)</f>
        <v>19</v>
      </c>
      <c r="AN29" s="62">
        <f t="array" ref="AN29">SUMPRODUCT(
    INDEX('Master Answer Key'!$B$4:$AU$394,0,ROW(AN29)), 
    INDEX('ALL-Students-Correct-Items'!$A$2:$CC$392,0,COLUMN(AN30))
)</f>
        <v>14</v>
      </c>
      <c r="AO29" s="62">
        <f t="array" ref="AO29">SUMPRODUCT(
    INDEX('Master Answer Key'!$B$4:$AU$394,0,ROW(AO29)), 
    INDEX('ALL-Students-Correct-Items'!$A$2:$CC$392,0,COLUMN(AO30))
)</f>
        <v>18</v>
      </c>
      <c r="AP29" s="62">
        <f t="array" ref="AP29">SUMPRODUCT(
    INDEX('Master Answer Key'!$B$4:$AU$394,0,ROW(AP29)), 
    INDEX('ALL-Students-Correct-Items'!$A$2:$CC$392,0,COLUMN(AP30))
)</f>
        <v>24</v>
      </c>
      <c r="AQ29" s="62">
        <f t="array" ref="AQ29">SUMPRODUCT(
    INDEX('Master Answer Key'!$B$4:$AU$394,0,ROW(AQ29)), 
    INDEX('ALL-Students-Correct-Items'!$A$2:$CC$392,0,COLUMN(AQ30))
)</f>
        <v>21</v>
      </c>
      <c r="AR29" s="62">
        <f t="array" ref="AR29">SUMPRODUCT(
    INDEX('Master Answer Key'!$B$4:$AU$394,0,ROW(AR29)), 
    INDEX('ALL-Students-Correct-Items'!$A$2:$CC$392,0,COLUMN(AR30))
)</f>
        <v>19</v>
      </c>
      <c r="AS29" s="62">
        <f t="array" ref="AS29">SUMPRODUCT(
    INDEX('Master Answer Key'!$B$4:$AU$394,0,ROW(AS29)), 
    INDEX('ALL-Students-Correct-Items'!$A$2:$CC$392,0,COLUMN(AS30))
)</f>
        <v>15</v>
      </c>
      <c r="AT29" s="62">
        <f t="array" ref="AT29">SUMPRODUCT(
    INDEX('Master Answer Key'!$B$4:$AU$394,0,ROW(AT29)), 
    INDEX('ALL-Students-Correct-Items'!$A$2:$CC$392,0,COLUMN(AT30))
)</f>
        <v>16</v>
      </c>
      <c r="AU29" s="62">
        <f t="array" ref="AU29">SUMPRODUCT(
    INDEX('Master Answer Key'!$B$4:$AU$394,0,ROW(AU29)), 
    INDEX('ALL-Students-Correct-Items'!$A$2:$CC$392,0,COLUMN(AU30))
)</f>
        <v>23</v>
      </c>
      <c r="AV29" s="62">
        <f t="array" ref="AV29">SUMPRODUCT(
    INDEX('Master Answer Key'!$B$4:$AU$394,0,ROW(AV29)), 
    INDEX('ALL-Students-Correct-Items'!$A$2:$CC$392,0,COLUMN(AV30))
)</f>
        <v>20</v>
      </c>
      <c r="AW29" s="62">
        <f t="array" ref="AW29">SUMPRODUCT(
    INDEX('Master Answer Key'!$B$4:$AU$394,0,ROW(AW29)), 
    INDEX('ALL-Students-Correct-Items'!$A$2:$CC$392,0,COLUMN(AW30))
)</f>
        <v>22</v>
      </c>
      <c r="AX29" s="62">
        <f t="array" ref="AX29">SUMPRODUCT(
    INDEX('Master Answer Key'!$B$4:$AU$394,0,ROW(AX29)), 
    INDEX('ALL-Students-Correct-Items'!$A$2:$CC$392,0,COLUMN(AX30))
)</f>
        <v>23</v>
      </c>
      <c r="AY29" s="62">
        <f t="array" ref="AY29">SUMPRODUCT(
    INDEX('Master Answer Key'!$B$4:$AU$394,0,ROW(AY29)), 
    INDEX('ALL-Students-Correct-Items'!$A$2:$CC$392,0,COLUMN(AY30))
)</f>
        <v>21</v>
      </c>
      <c r="AZ29" s="62">
        <f t="array" ref="AZ29">SUMPRODUCT(
    INDEX('Master Answer Key'!$B$4:$AU$394,0,ROW(AZ29)), 
    INDEX('ALL-Students-Correct-Items'!$A$2:$CC$392,0,COLUMN(AZ30))
)</f>
        <v>23</v>
      </c>
      <c r="BA29" s="62">
        <f t="array" ref="BA29">SUMPRODUCT(
    INDEX('Master Answer Key'!$B$4:$AU$394,0,ROW(BA29)), 
    INDEX('ALL-Students-Correct-Items'!$A$2:$CC$392,0,COLUMN(BA30))
)</f>
        <v>24</v>
      </c>
      <c r="BB29" s="62">
        <f t="array" ref="BB29">SUMPRODUCT(
    INDEX('Master Answer Key'!$B$4:$AU$394,0,ROW(BB29)), 
    INDEX('ALL-Students-Correct-Items'!$A$2:$CC$392,0,COLUMN(BB30))
)</f>
        <v>19</v>
      </c>
      <c r="BC29" s="62">
        <f t="array" ref="BC29">SUMPRODUCT(
    INDEX('Master Answer Key'!$B$4:$AU$394,0,ROW(BC29)), 
    INDEX('ALL-Students-Correct-Items'!$A$2:$CC$392,0,COLUMN(BC30))
)</f>
        <v>24</v>
      </c>
      <c r="BD29" s="62">
        <f t="array" ref="BD29">SUMPRODUCT(
    INDEX('Master Answer Key'!$B$4:$AU$394,0,ROW(BD29)), 
    INDEX('ALL-Students-Correct-Items'!$A$2:$CC$392,0,COLUMN(BD30))
)</f>
        <v>20</v>
      </c>
      <c r="BE29" s="62">
        <f t="array" ref="BE29">SUMPRODUCT(
    INDEX('Master Answer Key'!$B$4:$AU$394,0,ROW(BE29)), 
    INDEX('ALL-Students-Correct-Items'!$A$2:$CC$392,0,COLUMN(BE30))
)</f>
        <v>23</v>
      </c>
      <c r="BF29" s="62">
        <f t="array" ref="BF29">SUMPRODUCT(
    INDEX('Master Answer Key'!$B$4:$AU$394,0,ROW(BF29)), 
    INDEX('ALL-Students-Correct-Items'!$A$2:$CC$392,0,COLUMN(BF30))
)</f>
        <v>23</v>
      </c>
      <c r="BG29" s="62">
        <f t="array" ref="BG29">SUMPRODUCT(
    INDEX('Master Answer Key'!$B$4:$AU$394,0,ROW(BG29)), 
    INDEX('ALL-Students-Correct-Items'!$A$2:$CC$392,0,COLUMN(BG30))
)</f>
        <v>21</v>
      </c>
      <c r="BH29" s="62">
        <f t="array" ref="BH29">SUMPRODUCT(
    INDEX('Master Answer Key'!$B$4:$AU$394,0,ROW(BH29)), 
    INDEX('ALL-Students-Correct-Items'!$A$2:$CC$392,0,COLUMN(BH30))
)</f>
        <v>22</v>
      </c>
      <c r="BI29" s="62">
        <f t="array" ref="BI29">SUMPRODUCT(
    INDEX('Master Answer Key'!$B$4:$AU$394,0,ROW(BI29)), 
    INDEX('ALL-Students-Correct-Items'!$A$2:$CC$392,0,COLUMN(BI30))
)</f>
        <v>25</v>
      </c>
      <c r="BJ29" s="62">
        <f t="array" ref="BJ29">SUMPRODUCT(
    INDEX('Master Answer Key'!$B$4:$AU$394,0,ROW(BJ29)), 
    INDEX('ALL-Students-Correct-Items'!$A$2:$CC$392,0,COLUMN(BJ30))
)</f>
        <v>21</v>
      </c>
      <c r="BK29" s="62">
        <f t="array" ref="BK29">SUMPRODUCT(
    INDEX('Master Answer Key'!$B$4:$AU$394,0,ROW(BK29)), 
    INDEX('ALL-Students-Correct-Items'!$A$2:$CC$392,0,COLUMN(BK30))
)</f>
        <v>17</v>
      </c>
      <c r="BL29" s="62">
        <f t="array" ref="BL29">SUMPRODUCT(
    INDEX('Master Answer Key'!$B$4:$AU$394,0,ROW(BL29)), 
    INDEX('ALL-Students-Correct-Items'!$A$2:$CC$392,0,COLUMN(BL30))
)</f>
        <v>24</v>
      </c>
      <c r="BM29" s="62">
        <f t="array" ref="BM29">SUMPRODUCT(
    INDEX('Master Answer Key'!$B$4:$AU$394,0,ROW(BM29)), 
    INDEX('ALL-Students-Correct-Items'!$A$2:$CC$392,0,COLUMN(BM30))
)</f>
        <v>23</v>
      </c>
      <c r="BN29" s="62">
        <f t="array" ref="BN29">SUMPRODUCT(
    INDEX('Master Answer Key'!$B$4:$AU$394,0,ROW(BN29)), 
    INDEX('ALL-Students-Correct-Items'!$A$2:$CC$392,0,COLUMN(BN30))
)</f>
        <v>20</v>
      </c>
      <c r="BO29" s="62">
        <f t="array" ref="BO29">SUMPRODUCT(
    INDEX('Master Answer Key'!$B$4:$AU$394,0,ROW(BO29)), 
    INDEX('ALL-Students-Correct-Items'!$A$2:$CC$392,0,COLUMN(BO30))
)</f>
        <v>20</v>
      </c>
      <c r="BP29" s="62">
        <f t="array" ref="BP29">SUMPRODUCT(
    INDEX('Master Answer Key'!$B$4:$AU$394,0,ROW(BP29)), 
    INDEX('ALL-Students-Correct-Items'!$A$2:$CC$392,0,COLUMN(BP30))
)</f>
        <v>26</v>
      </c>
      <c r="BQ29" s="62">
        <f t="array" ref="BQ29">SUMPRODUCT(
    INDEX('Master Answer Key'!$B$4:$AU$394,0,ROW(BQ29)), 
    INDEX('ALL-Students-Correct-Items'!$A$2:$CC$392,0,COLUMN(BQ30))
)</f>
        <v>22</v>
      </c>
      <c r="BR29" s="62">
        <f t="array" ref="BR29">SUMPRODUCT(
    INDEX('Master Answer Key'!$B$4:$AU$394,0,ROW(BR29)), 
    INDEX('ALL-Students-Correct-Items'!$A$2:$CC$392,0,COLUMN(BR30))
)</f>
        <v>26</v>
      </c>
      <c r="BS29" s="62">
        <f t="array" ref="BS29">SUMPRODUCT(
    INDEX('Master Answer Key'!$B$4:$AU$394,0,ROW(BS29)), 
    INDEX('ALL-Students-Correct-Items'!$A$2:$CC$392,0,COLUMN(BS30))
)</f>
        <v>25</v>
      </c>
      <c r="BT29" s="62">
        <f t="array" ref="BT29">SUMPRODUCT(
    INDEX('Master Answer Key'!$B$4:$AU$394,0,ROW(BT29)), 
    INDEX('ALL-Students-Correct-Items'!$A$2:$CC$392,0,COLUMN(BT30))
)</f>
        <v>25</v>
      </c>
      <c r="BU29" s="62">
        <f t="array" ref="BU29">SUMPRODUCT(
    INDEX('Master Answer Key'!$B$4:$AU$394,0,ROW(BU29)), 
    INDEX('ALL-Students-Correct-Items'!$A$2:$CC$392,0,COLUMN(BU30))
)</f>
        <v>25</v>
      </c>
      <c r="BV29" s="62">
        <f t="array" ref="BV29">SUMPRODUCT(
    INDEX('Master Answer Key'!$B$4:$AU$394,0,ROW(BV29)), 
    INDEX('ALL-Students-Correct-Items'!$A$2:$CC$392,0,COLUMN(BV30))
)</f>
        <v>19</v>
      </c>
      <c r="BW29" s="62">
        <f t="array" ref="BW29">SUMPRODUCT(
    INDEX('Master Answer Key'!$B$4:$AU$394,0,ROW(BW29)), 
    INDEX('ALL-Students-Correct-Items'!$A$2:$CC$392,0,COLUMN(BW30))
)</f>
        <v>25</v>
      </c>
      <c r="BX29" s="62">
        <f t="array" ref="BX29">SUMPRODUCT(
    INDEX('Master Answer Key'!$B$4:$AU$394,0,ROW(BX29)), 
    INDEX('ALL-Students-Correct-Items'!$A$2:$CC$392,0,COLUMN(BX30))
)</f>
        <v>25</v>
      </c>
      <c r="BY29" s="62">
        <f t="array" ref="BY29">SUMPRODUCT(
    INDEX('Master Answer Key'!$B$4:$AU$394,0,ROW(BY29)), 
    INDEX('ALL-Students-Correct-Items'!$A$2:$CC$392,0,COLUMN(BY30))
)</f>
        <v>25</v>
      </c>
      <c r="BZ29" s="62">
        <f t="array" ref="BZ29">SUMPRODUCT(
    INDEX('Master Answer Key'!$B$4:$AU$394,0,ROW(BZ29)), 
    INDEX('ALL-Students-Correct-Items'!$A$2:$CC$392,0,COLUMN(BZ30))
)</f>
        <v>27</v>
      </c>
      <c r="CA29" s="62">
        <f t="array" ref="CA29">SUMPRODUCT(
    INDEX('Master Answer Key'!$B$4:$AU$394,0,ROW(CA29)), 
    INDEX('ALL-Students-Correct-Items'!$A$2:$CC$392,0,COLUMN(CA30))
)</f>
        <v>21</v>
      </c>
      <c r="CB29" s="62">
        <f t="array" ref="CB29">SUMPRODUCT(
    INDEX('Master Answer Key'!$B$4:$AU$394,0,ROW(CB29)), 
    INDEX('ALL-Students-Correct-Items'!$A$2:$CC$392,0,COLUMN(CB30))
)</f>
        <v>23</v>
      </c>
      <c r="CC29" s="62">
        <f t="array" ref="CC29">SUMPRODUCT(
    INDEX('Master Answer Key'!$B$4:$AU$394,0,ROW(CC29)), 
    INDEX('ALL-Students-Correct-Items'!$A$2:$CC$392,0,COLUMN(CC30))
)</f>
        <v>23</v>
      </c>
      <c r="CD29" s="45" t="s">
        <v>63</v>
      </c>
      <c r="CE29" s="45">
        <f>countif(B29:CC29,"&gt;=17")</f>
        <v>68</v>
      </c>
      <c r="CF29" s="45">
        <v>28.0</v>
      </c>
      <c r="CG29" s="45">
        <v>0.6</v>
      </c>
      <c r="CH29" s="45">
        <v>17.0</v>
      </c>
      <c r="CI29" s="4"/>
      <c r="CJ29" s="65"/>
      <c r="CK29" s="66" t="s">
        <v>52</v>
      </c>
      <c r="CL29" s="67"/>
    </row>
    <row r="30">
      <c r="A30" s="61" t="s">
        <v>64</v>
      </c>
      <c r="B30" s="62">
        <f t="array" ref="B30">SUMPRODUCT(
    INDEX('Master Answer Key'!$B$4:$AU$394,0,ROW(B30)), 
    INDEX('ALL-Students-Correct-Items'!$A$2:$CC$392,0,COLUMN(B31))
)</f>
        <v>0</v>
      </c>
      <c r="C30" s="62">
        <f t="array" ref="C30">SUMPRODUCT(
    INDEX('Master Answer Key'!$B$4:$AU$394,0,ROW(C30)), 
    INDEX('ALL-Students-Correct-Items'!$A$2:$CC$392,0,COLUMN(C31))
)</f>
        <v>0</v>
      </c>
      <c r="D30" s="62">
        <f t="array" ref="D30">SUMPRODUCT(
    INDEX('Master Answer Key'!$B$4:$AU$394,0,ROW(D30)), 
    INDEX('ALL-Students-Correct-Items'!$A$2:$CC$392,0,COLUMN(D31))
)</f>
        <v>0</v>
      </c>
      <c r="E30" s="62">
        <f t="array" ref="E30">SUMPRODUCT(
    INDEX('Master Answer Key'!$B$4:$AU$394,0,ROW(E30)), 
    INDEX('ALL-Students-Correct-Items'!$A$2:$CC$392,0,COLUMN(E31))
)</f>
        <v>0</v>
      </c>
      <c r="F30" s="62">
        <f t="array" ref="F30">SUMPRODUCT(
    INDEX('Master Answer Key'!$B$4:$AU$394,0,ROW(F30)), 
    INDEX('ALL-Students-Correct-Items'!$A$2:$CC$392,0,COLUMN(F31))
)</f>
        <v>0</v>
      </c>
      <c r="G30" s="62">
        <f t="array" ref="G30">SUMPRODUCT(
    INDEX('Master Answer Key'!$B$4:$AU$394,0,ROW(G30)), 
    INDEX('ALL-Students-Correct-Items'!$A$2:$CC$392,0,COLUMN(G31))
)</f>
        <v>0</v>
      </c>
      <c r="H30" s="62">
        <f t="array" ref="H30">SUMPRODUCT(
    INDEX('Master Answer Key'!$B$4:$AU$394,0,ROW(H30)), 
    INDEX('ALL-Students-Correct-Items'!$A$2:$CC$392,0,COLUMN(H31))
)</f>
        <v>0</v>
      </c>
      <c r="I30" s="62">
        <f t="array" ref="I30">SUMPRODUCT(
    INDEX('Master Answer Key'!$B$4:$AU$394,0,ROW(I30)), 
    INDEX('ALL-Students-Correct-Items'!$A$2:$CC$392,0,COLUMN(I31))
)</f>
        <v>0</v>
      </c>
      <c r="J30" s="62">
        <f t="array" ref="J30">SUMPRODUCT(
    INDEX('Master Answer Key'!$B$4:$AU$394,0,ROW(J30)), 
    INDEX('ALL-Students-Correct-Items'!$A$2:$CC$392,0,COLUMN(J31))
)</f>
        <v>0</v>
      </c>
      <c r="K30" s="62">
        <f t="array" ref="K30">SUMPRODUCT(
    INDEX('Master Answer Key'!$B$4:$AU$394,0,ROW(K30)), 
    INDEX('ALL-Students-Correct-Items'!$A$2:$CC$392,0,COLUMN(K31))
)</f>
        <v>0</v>
      </c>
      <c r="L30" s="62">
        <f t="array" ref="L30">SUMPRODUCT(
    INDEX('Master Answer Key'!$B$4:$AU$394,0,ROW(L30)), 
    INDEX('ALL-Students-Correct-Items'!$A$2:$CC$392,0,COLUMN(L31))
)</f>
        <v>0</v>
      </c>
      <c r="M30" s="62">
        <f t="array" ref="M30">SUMPRODUCT(
    INDEX('Master Answer Key'!$B$4:$AU$394,0,ROW(M30)), 
    INDEX('ALL-Students-Correct-Items'!$A$2:$CC$392,0,COLUMN(M31))
)</f>
        <v>0</v>
      </c>
      <c r="N30" s="62">
        <f t="array" ref="N30">SUMPRODUCT(
    INDEX('Master Answer Key'!$B$4:$AU$394,0,ROW(N30)), 
    INDEX('ALL-Students-Correct-Items'!$A$2:$CC$392,0,COLUMN(N31))
)</f>
        <v>0</v>
      </c>
      <c r="O30" s="62">
        <f t="array" ref="O30">SUMPRODUCT(
    INDEX('Master Answer Key'!$B$4:$AU$394,0,ROW(O30)), 
    INDEX('ALL-Students-Correct-Items'!$A$2:$CC$392,0,COLUMN(O31))
)</f>
        <v>0</v>
      </c>
      <c r="P30" s="62">
        <f t="array" ref="P30">SUMPRODUCT(
    INDEX('Master Answer Key'!$B$4:$AU$394,0,ROW(P30)), 
    INDEX('ALL-Students-Correct-Items'!$A$2:$CC$392,0,COLUMN(P31))
)</f>
        <v>0</v>
      </c>
      <c r="Q30" s="62">
        <f t="array" ref="Q30">SUMPRODUCT(
    INDEX('Master Answer Key'!$B$4:$AU$394,0,ROW(Q30)), 
    INDEX('ALL-Students-Correct-Items'!$A$2:$CC$392,0,COLUMN(Q31))
)</f>
        <v>0</v>
      </c>
      <c r="R30" s="62">
        <f t="array" ref="R30">SUMPRODUCT(
    INDEX('Master Answer Key'!$B$4:$AU$394,0,ROW(R30)), 
    INDEX('ALL-Students-Correct-Items'!$A$2:$CC$392,0,COLUMN(R31))
)</f>
        <v>0</v>
      </c>
      <c r="S30" s="62">
        <f t="array" ref="S30">SUMPRODUCT(
    INDEX('Master Answer Key'!$B$4:$AU$394,0,ROW(S30)), 
    INDEX('ALL-Students-Correct-Items'!$A$2:$CC$392,0,COLUMN(S31))
)</f>
        <v>0</v>
      </c>
      <c r="T30" s="62">
        <f t="array" ref="T30">SUMPRODUCT(
    INDEX('Master Answer Key'!$B$4:$AU$394,0,ROW(T30)), 
    INDEX('ALL-Students-Correct-Items'!$A$2:$CC$392,0,COLUMN(T31))
)</f>
        <v>0</v>
      </c>
      <c r="U30" s="62">
        <f t="array" ref="U30">SUMPRODUCT(
    INDEX('Master Answer Key'!$B$4:$AU$394,0,ROW(U30)), 
    INDEX('ALL-Students-Correct-Items'!$A$2:$CC$392,0,COLUMN(U31))
)</f>
        <v>0</v>
      </c>
      <c r="V30" s="62">
        <f t="array" ref="V30">SUMPRODUCT(
    INDEX('Master Answer Key'!$B$4:$AU$394,0,ROW(V30)), 
    INDEX('ALL-Students-Correct-Items'!$A$2:$CC$392,0,COLUMN(V31))
)</f>
        <v>0</v>
      </c>
      <c r="W30" s="62">
        <f t="array" ref="W30">SUMPRODUCT(
    INDEX('Master Answer Key'!$B$4:$AU$394,0,ROW(W30)), 
    INDEX('ALL-Students-Correct-Items'!$A$2:$CC$392,0,COLUMN(W31))
)</f>
        <v>0</v>
      </c>
      <c r="X30" s="62">
        <f t="array" ref="X30">SUMPRODUCT(
    INDEX('Master Answer Key'!$B$4:$AU$394,0,ROW(X30)), 
    INDEX('ALL-Students-Correct-Items'!$A$2:$CC$392,0,COLUMN(X31))
)</f>
        <v>0</v>
      </c>
      <c r="Y30" s="62">
        <f t="array" ref="Y30">SUMPRODUCT(
    INDEX('Master Answer Key'!$B$4:$AU$394,0,ROW(Y30)), 
    INDEX('ALL-Students-Correct-Items'!$A$2:$CC$392,0,COLUMN(Y31))
)</f>
        <v>0</v>
      </c>
      <c r="Z30" s="62">
        <f t="array" ref="Z30">SUMPRODUCT(
    INDEX('Master Answer Key'!$B$4:$AU$394,0,ROW(Z30)), 
    INDEX('ALL-Students-Correct-Items'!$A$2:$CC$392,0,COLUMN(Z31))
)</f>
        <v>0</v>
      </c>
      <c r="AA30" s="62">
        <f t="array" ref="AA30">SUMPRODUCT(
    INDEX('Master Answer Key'!$B$4:$AU$394,0,ROW(AA30)), 
    INDEX('ALL-Students-Correct-Items'!$A$2:$CC$392,0,COLUMN(AA31))
)</f>
        <v>0</v>
      </c>
      <c r="AB30" s="62">
        <f t="array" ref="AB30">SUMPRODUCT(
    INDEX('Master Answer Key'!$B$4:$AU$394,0,ROW(AB30)), 
    INDEX('ALL-Students-Correct-Items'!$A$2:$CC$392,0,COLUMN(AB31))
)</f>
        <v>0</v>
      </c>
      <c r="AC30" s="62">
        <f t="array" ref="AC30">SUMPRODUCT(
    INDEX('Master Answer Key'!$B$4:$AU$394,0,ROW(AC30)), 
    INDEX('ALL-Students-Correct-Items'!$A$2:$CC$392,0,COLUMN(AC31))
)</f>
        <v>0</v>
      </c>
      <c r="AD30" s="62">
        <f t="array" ref="AD30">SUMPRODUCT(
    INDEX('Master Answer Key'!$B$4:$AU$394,0,ROW(AD30)), 
    INDEX('ALL-Students-Correct-Items'!$A$2:$CC$392,0,COLUMN(AD31))
)</f>
        <v>0</v>
      </c>
      <c r="AE30" s="62">
        <f t="array" ref="AE30">SUMPRODUCT(
    INDEX('Master Answer Key'!$B$4:$AU$394,0,ROW(AE30)), 
    INDEX('ALL-Students-Correct-Items'!$A$2:$CC$392,0,COLUMN(AE31))
)</f>
        <v>0</v>
      </c>
      <c r="AF30" s="62">
        <f t="array" ref="AF30">SUMPRODUCT(
    INDEX('Master Answer Key'!$B$4:$AU$394,0,ROW(AF30)), 
    INDEX('ALL-Students-Correct-Items'!$A$2:$CC$392,0,COLUMN(AF31))
)</f>
        <v>0</v>
      </c>
      <c r="AG30" s="62">
        <f t="array" ref="AG30">SUMPRODUCT(
    INDEX('Master Answer Key'!$B$4:$AU$394,0,ROW(AG30)), 
    INDEX('ALL-Students-Correct-Items'!$A$2:$CC$392,0,COLUMN(AG31))
)</f>
        <v>0</v>
      </c>
      <c r="AH30" s="62">
        <f t="array" ref="AH30">SUMPRODUCT(
    INDEX('Master Answer Key'!$B$4:$AU$394,0,ROW(AH30)), 
    INDEX('ALL-Students-Correct-Items'!$A$2:$CC$392,0,COLUMN(AH31))
)</f>
        <v>0</v>
      </c>
      <c r="AI30" s="62">
        <f t="array" ref="AI30">SUMPRODUCT(
    INDEX('Master Answer Key'!$B$4:$AU$394,0,ROW(AI30)), 
    INDEX('ALL-Students-Correct-Items'!$A$2:$CC$392,0,COLUMN(AI31))
)</f>
        <v>0</v>
      </c>
      <c r="AJ30" s="62">
        <f t="array" ref="AJ30">SUMPRODUCT(
    INDEX('Master Answer Key'!$B$4:$AU$394,0,ROW(AJ30)), 
    INDEX('ALL-Students-Correct-Items'!$A$2:$CC$392,0,COLUMN(AJ31))
)</f>
        <v>0</v>
      </c>
      <c r="AK30" s="62">
        <f t="array" ref="AK30">SUMPRODUCT(
    INDEX('Master Answer Key'!$B$4:$AU$394,0,ROW(AK30)), 
    INDEX('ALL-Students-Correct-Items'!$A$2:$CC$392,0,COLUMN(AK31))
)</f>
        <v>0</v>
      </c>
      <c r="AL30" s="62">
        <f t="array" ref="AL30">SUMPRODUCT(
    INDEX('Master Answer Key'!$B$4:$AU$394,0,ROW(AL30)), 
    INDEX('ALL-Students-Correct-Items'!$A$2:$CC$392,0,COLUMN(AL31))
)</f>
        <v>0</v>
      </c>
      <c r="AM30" s="62">
        <f t="array" ref="AM30">SUMPRODUCT(
    INDEX('Master Answer Key'!$B$4:$AU$394,0,ROW(AM30)), 
    INDEX('ALL-Students-Correct-Items'!$A$2:$CC$392,0,COLUMN(AM31))
)</f>
        <v>0</v>
      </c>
      <c r="AN30" s="62">
        <f t="array" ref="AN30">SUMPRODUCT(
    INDEX('Master Answer Key'!$B$4:$AU$394,0,ROW(AN30)), 
    INDEX('ALL-Students-Correct-Items'!$A$2:$CC$392,0,COLUMN(AN31))
)</f>
        <v>0</v>
      </c>
      <c r="AO30" s="62">
        <f t="array" ref="AO30">SUMPRODUCT(
    INDEX('Master Answer Key'!$B$4:$AU$394,0,ROW(AO30)), 
    INDEX('ALL-Students-Correct-Items'!$A$2:$CC$392,0,COLUMN(AO31))
)</f>
        <v>0</v>
      </c>
      <c r="AP30" s="62">
        <f t="array" ref="AP30">SUMPRODUCT(
    INDEX('Master Answer Key'!$B$4:$AU$394,0,ROW(AP30)), 
    INDEX('ALL-Students-Correct-Items'!$A$2:$CC$392,0,COLUMN(AP31))
)</f>
        <v>0</v>
      </c>
      <c r="AQ30" s="62">
        <f t="array" ref="AQ30">SUMPRODUCT(
    INDEX('Master Answer Key'!$B$4:$AU$394,0,ROW(AQ30)), 
    INDEX('ALL-Students-Correct-Items'!$A$2:$CC$392,0,COLUMN(AQ31))
)</f>
        <v>0</v>
      </c>
      <c r="AR30" s="62">
        <f t="array" ref="AR30">SUMPRODUCT(
    INDEX('Master Answer Key'!$B$4:$AU$394,0,ROW(AR30)), 
    INDEX('ALL-Students-Correct-Items'!$A$2:$CC$392,0,COLUMN(AR31))
)</f>
        <v>0</v>
      </c>
      <c r="AS30" s="62">
        <f t="array" ref="AS30">SUMPRODUCT(
    INDEX('Master Answer Key'!$B$4:$AU$394,0,ROW(AS30)), 
    INDEX('ALL-Students-Correct-Items'!$A$2:$CC$392,0,COLUMN(AS31))
)</f>
        <v>0</v>
      </c>
      <c r="AT30" s="62">
        <f t="array" ref="AT30">SUMPRODUCT(
    INDEX('Master Answer Key'!$B$4:$AU$394,0,ROW(AT30)), 
    INDEX('ALL-Students-Correct-Items'!$A$2:$CC$392,0,COLUMN(AT31))
)</f>
        <v>0</v>
      </c>
      <c r="AU30" s="62">
        <f t="array" ref="AU30">SUMPRODUCT(
    INDEX('Master Answer Key'!$B$4:$AU$394,0,ROW(AU30)), 
    INDEX('ALL-Students-Correct-Items'!$A$2:$CC$392,0,COLUMN(AU31))
)</f>
        <v>0</v>
      </c>
      <c r="AV30" s="62">
        <f t="array" ref="AV30">SUMPRODUCT(
    INDEX('Master Answer Key'!$B$4:$AU$394,0,ROW(AV30)), 
    INDEX('ALL-Students-Correct-Items'!$A$2:$CC$392,0,COLUMN(AV31))
)</f>
        <v>0</v>
      </c>
      <c r="AW30" s="62">
        <f t="array" ref="AW30">SUMPRODUCT(
    INDEX('Master Answer Key'!$B$4:$AU$394,0,ROW(AW30)), 
    INDEX('ALL-Students-Correct-Items'!$A$2:$CC$392,0,COLUMN(AW31))
)</f>
        <v>0</v>
      </c>
      <c r="AX30" s="62">
        <f t="array" ref="AX30">SUMPRODUCT(
    INDEX('Master Answer Key'!$B$4:$AU$394,0,ROW(AX30)), 
    INDEX('ALL-Students-Correct-Items'!$A$2:$CC$392,0,COLUMN(AX31))
)</f>
        <v>0</v>
      </c>
      <c r="AY30" s="62">
        <f t="array" ref="AY30">SUMPRODUCT(
    INDEX('Master Answer Key'!$B$4:$AU$394,0,ROW(AY30)), 
    INDEX('ALL-Students-Correct-Items'!$A$2:$CC$392,0,COLUMN(AY31))
)</f>
        <v>0</v>
      </c>
      <c r="AZ30" s="62">
        <f t="array" ref="AZ30">SUMPRODUCT(
    INDEX('Master Answer Key'!$B$4:$AU$394,0,ROW(AZ30)), 
    INDEX('ALL-Students-Correct-Items'!$A$2:$CC$392,0,COLUMN(AZ31))
)</f>
        <v>0</v>
      </c>
      <c r="BA30" s="62">
        <f t="array" ref="BA30">SUMPRODUCT(
    INDEX('Master Answer Key'!$B$4:$AU$394,0,ROW(BA30)), 
    INDEX('ALL-Students-Correct-Items'!$A$2:$CC$392,0,COLUMN(BA31))
)</f>
        <v>0</v>
      </c>
      <c r="BB30" s="62">
        <f t="array" ref="BB30">SUMPRODUCT(
    INDEX('Master Answer Key'!$B$4:$AU$394,0,ROW(BB30)), 
    INDEX('ALL-Students-Correct-Items'!$A$2:$CC$392,0,COLUMN(BB31))
)</f>
        <v>0</v>
      </c>
      <c r="BC30" s="62">
        <f t="array" ref="BC30">SUMPRODUCT(
    INDEX('Master Answer Key'!$B$4:$AU$394,0,ROW(BC30)), 
    INDEX('ALL-Students-Correct-Items'!$A$2:$CC$392,0,COLUMN(BC31))
)</f>
        <v>0</v>
      </c>
      <c r="BD30" s="62">
        <f t="array" ref="BD30">SUMPRODUCT(
    INDEX('Master Answer Key'!$B$4:$AU$394,0,ROW(BD30)), 
    INDEX('ALL-Students-Correct-Items'!$A$2:$CC$392,0,COLUMN(BD31))
)</f>
        <v>0</v>
      </c>
      <c r="BE30" s="62">
        <f t="array" ref="BE30">SUMPRODUCT(
    INDEX('Master Answer Key'!$B$4:$AU$394,0,ROW(BE30)), 
    INDEX('ALL-Students-Correct-Items'!$A$2:$CC$392,0,COLUMN(BE31))
)</f>
        <v>0</v>
      </c>
      <c r="BF30" s="62">
        <f t="array" ref="BF30">SUMPRODUCT(
    INDEX('Master Answer Key'!$B$4:$AU$394,0,ROW(BF30)), 
    INDEX('ALL-Students-Correct-Items'!$A$2:$CC$392,0,COLUMN(BF31))
)</f>
        <v>0</v>
      </c>
      <c r="BG30" s="62">
        <f t="array" ref="BG30">SUMPRODUCT(
    INDEX('Master Answer Key'!$B$4:$AU$394,0,ROW(BG30)), 
    INDEX('ALL-Students-Correct-Items'!$A$2:$CC$392,0,COLUMN(BG31))
)</f>
        <v>0</v>
      </c>
      <c r="BH30" s="62">
        <f t="array" ref="BH30">SUMPRODUCT(
    INDEX('Master Answer Key'!$B$4:$AU$394,0,ROW(BH30)), 
    INDEX('ALL-Students-Correct-Items'!$A$2:$CC$392,0,COLUMN(BH31))
)</f>
        <v>0</v>
      </c>
      <c r="BI30" s="62">
        <f t="array" ref="BI30">SUMPRODUCT(
    INDEX('Master Answer Key'!$B$4:$AU$394,0,ROW(BI30)), 
    INDEX('ALL-Students-Correct-Items'!$A$2:$CC$392,0,COLUMN(BI31))
)</f>
        <v>0</v>
      </c>
      <c r="BJ30" s="62">
        <f t="array" ref="BJ30">SUMPRODUCT(
    INDEX('Master Answer Key'!$B$4:$AU$394,0,ROW(BJ30)), 
    INDEX('ALL-Students-Correct-Items'!$A$2:$CC$392,0,COLUMN(BJ31))
)</f>
        <v>0</v>
      </c>
      <c r="BK30" s="62">
        <f t="array" ref="BK30">SUMPRODUCT(
    INDEX('Master Answer Key'!$B$4:$AU$394,0,ROW(BK30)), 
    INDEX('ALL-Students-Correct-Items'!$A$2:$CC$392,0,COLUMN(BK31))
)</f>
        <v>0</v>
      </c>
      <c r="BL30" s="62">
        <f t="array" ref="BL30">SUMPRODUCT(
    INDEX('Master Answer Key'!$B$4:$AU$394,0,ROW(BL30)), 
    INDEX('ALL-Students-Correct-Items'!$A$2:$CC$392,0,COLUMN(BL31))
)</f>
        <v>0</v>
      </c>
      <c r="BM30" s="62">
        <f t="array" ref="BM30">SUMPRODUCT(
    INDEX('Master Answer Key'!$B$4:$AU$394,0,ROW(BM30)), 
    INDEX('ALL-Students-Correct-Items'!$A$2:$CC$392,0,COLUMN(BM31))
)</f>
        <v>0</v>
      </c>
      <c r="BN30" s="62">
        <f t="array" ref="BN30">SUMPRODUCT(
    INDEX('Master Answer Key'!$B$4:$AU$394,0,ROW(BN30)), 
    INDEX('ALL-Students-Correct-Items'!$A$2:$CC$392,0,COLUMN(BN31))
)</f>
        <v>0</v>
      </c>
      <c r="BO30" s="62">
        <f t="array" ref="BO30">SUMPRODUCT(
    INDEX('Master Answer Key'!$B$4:$AU$394,0,ROW(BO30)), 
    INDEX('ALL-Students-Correct-Items'!$A$2:$CC$392,0,COLUMN(BO31))
)</f>
        <v>0</v>
      </c>
      <c r="BP30" s="62">
        <f t="array" ref="BP30">SUMPRODUCT(
    INDEX('Master Answer Key'!$B$4:$AU$394,0,ROW(BP30)), 
    INDEX('ALL-Students-Correct-Items'!$A$2:$CC$392,0,COLUMN(BP31))
)</f>
        <v>0</v>
      </c>
      <c r="BQ30" s="62">
        <f t="array" ref="BQ30">SUMPRODUCT(
    INDEX('Master Answer Key'!$B$4:$AU$394,0,ROW(BQ30)), 
    INDEX('ALL-Students-Correct-Items'!$A$2:$CC$392,0,COLUMN(BQ31))
)</f>
        <v>0</v>
      </c>
      <c r="BR30" s="62">
        <f t="array" ref="BR30">SUMPRODUCT(
    INDEX('Master Answer Key'!$B$4:$AU$394,0,ROW(BR30)), 
    INDEX('ALL-Students-Correct-Items'!$A$2:$CC$392,0,COLUMN(BR31))
)</f>
        <v>0</v>
      </c>
      <c r="BS30" s="62">
        <f t="array" ref="BS30">SUMPRODUCT(
    INDEX('Master Answer Key'!$B$4:$AU$394,0,ROW(BS30)), 
    INDEX('ALL-Students-Correct-Items'!$A$2:$CC$392,0,COLUMN(BS31))
)</f>
        <v>0</v>
      </c>
      <c r="BT30" s="62">
        <f t="array" ref="BT30">SUMPRODUCT(
    INDEX('Master Answer Key'!$B$4:$AU$394,0,ROW(BT30)), 
    INDEX('ALL-Students-Correct-Items'!$A$2:$CC$392,0,COLUMN(BT31))
)</f>
        <v>0</v>
      </c>
      <c r="BU30" s="62">
        <f t="array" ref="BU30">SUMPRODUCT(
    INDEX('Master Answer Key'!$B$4:$AU$394,0,ROW(BU30)), 
    INDEX('ALL-Students-Correct-Items'!$A$2:$CC$392,0,COLUMN(BU31))
)</f>
        <v>0</v>
      </c>
      <c r="BV30" s="62">
        <f t="array" ref="BV30">SUMPRODUCT(
    INDEX('Master Answer Key'!$B$4:$AU$394,0,ROW(BV30)), 
    INDEX('ALL-Students-Correct-Items'!$A$2:$CC$392,0,COLUMN(BV31))
)</f>
        <v>0</v>
      </c>
      <c r="BW30" s="62">
        <f t="array" ref="BW30">SUMPRODUCT(
    INDEX('Master Answer Key'!$B$4:$AU$394,0,ROW(BW30)), 
    INDEX('ALL-Students-Correct-Items'!$A$2:$CC$392,0,COLUMN(BW31))
)</f>
        <v>0</v>
      </c>
      <c r="BX30" s="62">
        <f t="array" ref="BX30">SUMPRODUCT(
    INDEX('Master Answer Key'!$B$4:$AU$394,0,ROW(BX30)), 
    INDEX('ALL-Students-Correct-Items'!$A$2:$CC$392,0,COLUMN(BX31))
)</f>
        <v>0</v>
      </c>
      <c r="BY30" s="62">
        <f t="array" ref="BY30">SUMPRODUCT(
    INDEX('Master Answer Key'!$B$4:$AU$394,0,ROW(BY30)), 
    INDEX('ALL-Students-Correct-Items'!$A$2:$CC$392,0,COLUMN(BY31))
)</f>
        <v>0</v>
      </c>
      <c r="BZ30" s="62">
        <f t="array" ref="BZ30">SUMPRODUCT(
    INDEX('Master Answer Key'!$B$4:$AU$394,0,ROW(BZ30)), 
    INDEX('ALL-Students-Correct-Items'!$A$2:$CC$392,0,COLUMN(BZ31))
)</f>
        <v>0</v>
      </c>
      <c r="CA30" s="62">
        <f t="array" ref="CA30">SUMPRODUCT(
    INDEX('Master Answer Key'!$B$4:$AU$394,0,ROW(CA30)), 
    INDEX('ALL-Students-Correct-Items'!$A$2:$CC$392,0,COLUMN(CA31))
)</f>
        <v>0</v>
      </c>
      <c r="CB30" s="62">
        <f t="array" ref="CB30">SUMPRODUCT(
    INDEX('Master Answer Key'!$B$4:$AU$394,0,ROW(CB30)), 
    INDEX('ALL-Students-Correct-Items'!$A$2:$CC$392,0,COLUMN(CB31))
)</f>
        <v>0</v>
      </c>
      <c r="CC30" s="62">
        <f t="array" ref="CC30">SUMPRODUCT(
    INDEX('Master Answer Key'!$B$4:$AU$394,0,ROW(CC30)), 
    INDEX('ALL-Students-Correct-Items'!$A$2:$CC$392,0,COLUMN(CC31))
)</f>
        <v>0</v>
      </c>
      <c r="CD30" s="45" t="s">
        <v>64</v>
      </c>
      <c r="CE30" s="45"/>
      <c r="CF30" s="50"/>
      <c r="CG30" s="45">
        <v>0.6</v>
      </c>
      <c r="CH30" s="50"/>
      <c r="CI30" s="4"/>
      <c r="CJ30" s="65" t="s">
        <v>42</v>
      </c>
      <c r="CK30" s="65" t="s">
        <v>573</v>
      </c>
      <c r="CL30" s="65" t="s">
        <v>574</v>
      </c>
    </row>
    <row r="31">
      <c r="A31" s="61" t="s">
        <v>65</v>
      </c>
      <c r="B31" s="62">
        <f t="array" ref="B31">SUMPRODUCT(
    INDEX('Master Answer Key'!$B$4:$AU$394,0,ROW(B31)), 
    INDEX('ALL-Students-Correct-Items'!$A$2:$CC$392,0,COLUMN(B32))
)</f>
        <v>1</v>
      </c>
      <c r="C31" s="62">
        <f t="array" ref="C31">SUMPRODUCT(
    INDEX('Master Answer Key'!$B$4:$AU$394,0,ROW(C31)), 
    INDEX('ALL-Students-Correct-Items'!$A$2:$CC$392,0,COLUMN(C32))
)</f>
        <v>1</v>
      </c>
      <c r="D31" s="62">
        <f t="array" ref="D31">SUMPRODUCT(
    INDEX('Master Answer Key'!$B$4:$AU$394,0,ROW(D31)), 
    INDEX('ALL-Students-Correct-Items'!$A$2:$CC$392,0,COLUMN(D32))
)</f>
        <v>1</v>
      </c>
      <c r="E31" s="62">
        <f t="array" ref="E31">SUMPRODUCT(
    INDEX('Master Answer Key'!$B$4:$AU$394,0,ROW(E31)), 
    INDEX('ALL-Students-Correct-Items'!$A$2:$CC$392,0,COLUMN(E32))
)</f>
        <v>1</v>
      </c>
      <c r="F31" s="62">
        <f t="array" ref="F31">SUMPRODUCT(
    INDEX('Master Answer Key'!$B$4:$AU$394,0,ROW(F31)), 
    INDEX('ALL-Students-Correct-Items'!$A$2:$CC$392,0,COLUMN(F32))
)</f>
        <v>0</v>
      </c>
      <c r="G31" s="62">
        <f t="array" ref="G31">SUMPRODUCT(
    INDEX('Master Answer Key'!$B$4:$AU$394,0,ROW(G31)), 
    INDEX('ALL-Students-Correct-Items'!$A$2:$CC$392,0,COLUMN(G32))
)</f>
        <v>0</v>
      </c>
      <c r="H31" s="62">
        <f t="array" ref="H31">SUMPRODUCT(
    INDEX('Master Answer Key'!$B$4:$AU$394,0,ROW(H31)), 
    INDEX('ALL-Students-Correct-Items'!$A$2:$CC$392,0,COLUMN(H32))
)</f>
        <v>1</v>
      </c>
      <c r="I31" s="62">
        <f t="array" ref="I31">SUMPRODUCT(
    INDEX('Master Answer Key'!$B$4:$AU$394,0,ROW(I31)), 
    INDEX('ALL-Students-Correct-Items'!$A$2:$CC$392,0,COLUMN(I32))
)</f>
        <v>1</v>
      </c>
      <c r="J31" s="62">
        <f t="array" ref="J31">SUMPRODUCT(
    INDEX('Master Answer Key'!$B$4:$AU$394,0,ROW(J31)), 
    INDEX('ALL-Students-Correct-Items'!$A$2:$CC$392,0,COLUMN(J32))
)</f>
        <v>1</v>
      </c>
      <c r="K31" s="62">
        <f t="array" ref="K31">SUMPRODUCT(
    INDEX('Master Answer Key'!$B$4:$AU$394,0,ROW(K31)), 
    INDEX('ALL-Students-Correct-Items'!$A$2:$CC$392,0,COLUMN(K32))
)</f>
        <v>1</v>
      </c>
      <c r="L31" s="62">
        <f t="array" ref="L31">SUMPRODUCT(
    INDEX('Master Answer Key'!$B$4:$AU$394,0,ROW(L31)), 
    INDEX('ALL-Students-Correct-Items'!$A$2:$CC$392,0,COLUMN(L32))
)</f>
        <v>1</v>
      </c>
      <c r="M31" s="62">
        <f t="array" ref="M31">SUMPRODUCT(
    INDEX('Master Answer Key'!$B$4:$AU$394,0,ROW(M31)), 
    INDEX('ALL-Students-Correct-Items'!$A$2:$CC$392,0,COLUMN(M32))
)</f>
        <v>0</v>
      </c>
      <c r="N31" s="62">
        <f t="array" ref="N31">SUMPRODUCT(
    INDEX('Master Answer Key'!$B$4:$AU$394,0,ROW(N31)), 
    INDEX('ALL-Students-Correct-Items'!$A$2:$CC$392,0,COLUMN(N32))
)</f>
        <v>1</v>
      </c>
      <c r="O31" s="62">
        <f t="array" ref="O31">SUMPRODUCT(
    INDEX('Master Answer Key'!$B$4:$AU$394,0,ROW(O31)), 
    INDEX('ALL-Students-Correct-Items'!$A$2:$CC$392,0,COLUMN(O32))
)</f>
        <v>1</v>
      </c>
      <c r="P31" s="62">
        <f t="array" ref="P31">SUMPRODUCT(
    INDEX('Master Answer Key'!$B$4:$AU$394,0,ROW(P31)), 
    INDEX('ALL-Students-Correct-Items'!$A$2:$CC$392,0,COLUMN(P32))
)</f>
        <v>1</v>
      </c>
      <c r="Q31" s="62">
        <f t="array" ref="Q31">SUMPRODUCT(
    INDEX('Master Answer Key'!$B$4:$AU$394,0,ROW(Q31)), 
    INDEX('ALL-Students-Correct-Items'!$A$2:$CC$392,0,COLUMN(Q32))
)</f>
        <v>1</v>
      </c>
      <c r="R31" s="62">
        <f t="array" ref="R31">SUMPRODUCT(
    INDEX('Master Answer Key'!$B$4:$AU$394,0,ROW(R31)), 
    INDEX('ALL-Students-Correct-Items'!$A$2:$CC$392,0,COLUMN(R32))
)</f>
        <v>1</v>
      </c>
      <c r="S31" s="62">
        <f t="array" ref="S31">SUMPRODUCT(
    INDEX('Master Answer Key'!$B$4:$AU$394,0,ROW(S31)), 
    INDEX('ALL-Students-Correct-Items'!$A$2:$CC$392,0,COLUMN(S32))
)</f>
        <v>0</v>
      </c>
      <c r="T31" s="62">
        <f t="array" ref="T31">SUMPRODUCT(
    INDEX('Master Answer Key'!$B$4:$AU$394,0,ROW(T31)), 
    INDEX('ALL-Students-Correct-Items'!$A$2:$CC$392,0,COLUMN(T32))
)</f>
        <v>1</v>
      </c>
      <c r="U31" s="62">
        <f t="array" ref="U31">SUMPRODUCT(
    INDEX('Master Answer Key'!$B$4:$AU$394,0,ROW(U31)), 
    INDEX('ALL-Students-Correct-Items'!$A$2:$CC$392,0,COLUMN(U32))
)</f>
        <v>1</v>
      </c>
      <c r="V31" s="62">
        <f t="array" ref="V31">SUMPRODUCT(
    INDEX('Master Answer Key'!$B$4:$AU$394,0,ROW(V31)), 
    INDEX('ALL-Students-Correct-Items'!$A$2:$CC$392,0,COLUMN(V32))
)</f>
        <v>1</v>
      </c>
      <c r="W31" s="62">
        <f t="array" ref="W31">SUMPRODUCT(
    INDEX('Master Answer Key'!$B$4:$AU$394,0,ROW(W31)), 
    INDEX('ALL-Students-Correct-Items'!$A$2:$CC$392,0,COLUMN(W32))
)</f>
        <v>0</v>
      </c>
      <c r="X31" s="62">
        <f t="array" ref="X31">SUMPRODUCT(
    INDEX('Master Answer Key'!$B$4:$AU$394,0,ROW(X31)), 
    INDEX('ALL-Students-Correct-Items'!$A$2:$CC$392,0,COLUMN(X32))
)</f>
        <v>0</v>
      </c>
      <c r="Y31" s="62">
        <f t="array" ref="Y31">SUMPRODUCT(
    INDEX('Master Answer Key'!$B$4:$AU$394,0,ROW(Y31)), 
    INDEX('ALL-Students-Correct-Items'!$A$2:$CC$392,0,COLUMN(Y32))
)</f>
        <v>0</v>
      </c>
      <c r="Z31" s="62">
        <f t="array" ref="Z31">SUMPRODUCT(
    INDEX('Master Answer Key'!$B$4:$AU$394,0,ROW(Z31)), 
    INDEX('ALL-Students-Correct-Items'!$A$2:$CC$392,0,COLUMN(Z32))
)</f>
        <v>0</v>
      </c>
      <c r="AA31" s="62">
        <f t="array" ref="AA31">SUMPRODUCT(
    INDEX('Master Answer Key'!$B$4:$AU$394,0,ROW(AA31)), 
    INDEX('ALL-Students-Correct-Items'!$A$2:$CC$392,0,COLUMN(AA32))
)</f>
        <v>1</v>
      </c>
      <c r="AB31" s="62">
        <f t="array" ref="AB31">SUMPRODUCT(
    INDEX('Master Answer Key'!$B$4:$AU$394,0,ROW(AB31)), 
    INDEX('ALL-Students-Correct-Items'!$A$2:$CC$392,0,COLUMN(AB32))
)</f>
        <v>1</v>
      </c>
      <c r="AC31" s="62">
        <f t="array" ref="AC31">SUMPRODUCT(
    INDEX('Master Answer Key'!$B$4:$AU$394,0,ROW(AC31)), 
    INDEX('ALL-Students-Correct-Items'!$A$2:$CC$392,0,COLUMN(AC32))
)</f>
        <v>1</v>
      </c>
      <c r="AD31" s="62">
        <f t="array" ref="AD31">SUMPRODUCT(
    INDEX('Master Answer Key'!$B$4:$AU$394,0,ROW(AD31)), 
    INDEX('ALL-Students-Correct-Items'!$A$2:$CC$392,0,COLUMN(AD32))
)</f>
        <v>1</v>
      </c>
      <c r="AE31" s="62">
        <f t="array" ref="AE31">SUMPRODUCT(
    INDEX('Master Answer Key'!$B$4:$AU$394,0,ROW(AE31)), 
    INDEX('ALL-Students-Correct-Items'!$A$2:$CC$392,0,COLUMN(AE32))
)</f>
        <v>1</v>
      </c>
      <c r="AF31" s="62">
        <f t="array" ref="AF31">SUMPRODUCT(
    INDEX('Master Answer Key'!$B$4:$AU$394,0,ROW(AF31)), 
    INDEX('ALL-Students-Correct-Items'!$A$2:$CC$392,0,COLUMN(AF32))
)</f>
        <v>1</v>
      </c>
      <c r="AG31" s="62">
        <f t="array" ref="AG31">SUMPRODUCT(
    INDEX('Master Answer Key'!$B$4:$AU$394,0,ROW(AG31)), 
    INDEX('ALL-Students-Correct-Items'!$A$2:$CC$392,0,COLUMN(AG32))
)</f>
        <v>1</v>
      </c>
      <c r="AH31" s="62">
        <f t="array" ref="AH31">SUMPRODUCT(
    INDEX('Master Answer Key'!$B$4:$AU$394,0,ROW(AH31)), 
    INDEX('ALL-Students-Correct-Items'!$A$2:$CC$392,0,COLUMN(AH32))
)</f>
        <v>1</v>
      </c>
      <c r="AI31" s="62">
        <f t="array" ref="AI31">SUMPRODUCT(
    INDEX('Master Answer Key'!$B$4:$AU$394,0,ROW(AI31)), 
    INDEX('ALL-Students-Correct-Items'!$A$2:$CC$392,0,COLUMN(AI32))
)</f>
        <v>1</v>
      </c>
      <c r="AJ31" s="62">
        <f t="array" ref="AJ31">SUMPRODUCT(
    INDEX('Master Answer Key'!$B$4:$AU$394,0,ROW(AJ31)), 
    INDEX('ALL-Students-Correct-Items'!$A$2:$CC$392,0,COLUMN(AJ32))
)</f>
        <v>1</v>
      </c>
      <c r="AK31" s="62">
        <f t="array" ref="AK31">SUMPRODUCT(
    INDEX('Master Answer Key'!$B$4:$AU$394,0,ROW(AK31)), 
    INDEX('ALL-Students-Correct-Items'!$A$2:$CC$392,0,COLUMN(AK32))
)</f>
        <v>1</v>
      </c>
      <c r="AL31" s="62">
        <f t="array" ref="AL31">SUMPRODUCT(
    INDEX('Master Answer Key'!$B$4:$AU$394,0,ROW(AL31)), 
    INDEX('ALL-Students-Correct-Items'!$A$2:$CC$392,0,COLUMN(AL32))
)</f>
        <v>1</v>
      </c>
      <c r="AM31" s="62">
        <f t="array" ref="AM31">SUMPRODUCT(
    INDEX('Master Answer Key'!$B$4:$AU$394,0,ROW(AM31)), 
    INDEX('ALL-Students-Correct-Items'!$A$2:$CC$392,0,COLUMN(AM32))
)</f>
        <v>1</v>
      </c>
      <c r="AN31" s="62">
        <f t="array" ref="AN31">SUMPRODUCT(
    INDEX('Master Answer Key'!$B$4:$AU$394,0,ROW(AN31)), 
    INDEX('ALL-Students-Correct-Items'!$A$2:$CC$392,0,COLUMN(AN32))
)</f>
        <v>0</v>
      </c>
      <c r="AO31" s="62">
        <f t="array" ref="AO31">SUMPRODUCT(
    INDEX('Master Answer Key'!$B$4:$AU$394,0,ROW(AO31)), 
    INDEX('ALL-Students-Correct-Items'!$A$2:$CC$392,0,COLUMN(AO32))
)</f>
        <v>1</v>
      </c>
      <c r="AP31" s="62">
        <f t="array" ref="AP31">SUMPRODUCT(
    INDEX('Master Answer Key'!$B$4:$AU$394,0,ROW(AP31)), 
    INDEX('ALL-Students-Correct-Items'!$A$2:$CC$392,0,COLUMN(AP32))
)</f>
        <v>1</v>
      </c>
      <c r="AQ31" s="62">
        <f t="array" ref="AQ31">SUMPRODUCT(
    INDEX('Master Answer Key'!$B$4:$AU$394,0,ROW(AQ31)), 
    INDEX('ALL-Students-Correct-Items'!$A$2:$CC$392,0,COLUMN(AQ32))
)</f>
        <v>1</v>
      </c>
      <c r="AR31" s="62">
        <f t="array" ref="AR31">SUMPRODUCT(
    INDEX('Master Answer Key'!$B$4:$AU$394,0,ROW(AR31)), 
    INDEX('ALL-Students-Correct-Items'!$A$2:$CC$392,0,COLUMN(AR32))
)</f>
        <v>1</v>
      </c>
      <c r="AS31" s="62">
        <f t="array" ref="AS31">SUMPRODUCT(
    INDEX('Master Answer Key'!$B$4:$AU$394,0,ROW(AS31)), 
    INDEX('ALL-Students-Correct-Items'!$A$2:$CC$392,0,COLUMN(AS32))
)</f>
        <v>0</v>
      </c>
      <c r="AT31" s="62">
        <f t="array" ref="AT31">SUMPRODUCT(
    INDEX('Master Answer Key'!$B$4:$AU$394,0,ROW(AT31)), 
    INDEX('ALL-Students-Correct-Items'!$A$2:$CC$392,0,COLUMN(AT32))
)</f>
        <v>1</v>
      </c>
      <c r="AU31" s="62">
        <f t="array" ref="AU31">SUMPRODUCT(
    INDEX('Master Answer Key'!$B$4:$AU$394,0,ROW(AU31)), 
    INDEX('ALL-Students-Correct-Items'!$A$2:$CC$392,0,COLUMN(AU32))
)</f>
        <v>1</v>
      </c>
      <c r="AV31" s="62">
        <f t="array" ref="AV31">SUMPRODUCT(
    INDEX('Master Answer Key'!$B$4:$AU$394,0,ROW(AV31)), 
    INDEX('ALL-Students-Correct-Items'!$A$2:$CC$392,0,COLUMN(AV32))
)</f>
        <v>0</v>
      </c>
      <c r="AW31" s="62">
        <f t="array" ref="AW31">SUMPRODUCT(
    INDEX('Master Answer Key'!$B$4:$AU$394,0,ROW(AW31)), 
    INDEX('ALL-Students-Correct-Items'!$A$2:$CC$392,0,COLUMN(AW32))
)</f>
        <v>1</v>
      </c>
      <c r="AX31" s="62">
        <f t="array" ref="AX31">SUMPRODUCT(
    INDEX('Master Answer Key'!$B$4:$AU$394,0,ROW(AX31)), 
    INDEX('ALL-Students-Correct-Items'!$A$2:$CC$392,0,COLUMN(AX32))
)</f>
        <v>1</v>
      </c>
      <c r="AY31" s="62">
        <f t="array" ref="AY31">SUMPRODUCT(
    INDEX('Master Answer Key'!$B$4:$AU$394,0,ROW(AY31)), 
    INDEX('ALL-Students-Correct-Items'!$A$2:$CC$392,0,COLUMN(AY32))
)</f>
        <v>1</v>
      </c>
      <c r="AZ31" s="62">
        <f t="array" ref="AZ31">SUMPRODUCT(
    INDEX('Master Answer Key'!$B$4:$AU$394,0,ROW(AZ31)), 
    INDEX('ALL-Students-Correct-Items'!$A$2:$CC$392,0,COLUMN(AZ32))
)</f>
        <v>1</v>
      </c>
      <c r="BA31" s="62">
        <f t="array" ref="BA31">SUMPRODUCT(
    INDEX('Master Answer Key'!$B$4:$AU$394,0,ROW(BA31)), 
    INDEX('ALL-Students-Correct-Items'!$A$2:$CC$392,0,COLUMN(BA32))
)</f>
        <v>1</v>
      </c>
      <c r="BB31" s="62">
        <f t="array" ref="BB31">SUMPRODUCT(
    INDEX('Master Answer Key'!$B$4:$AU$394,0,ROW(BB31)), 
    INDEX('ALL-Students-Correct-Items'!$A$2:$CC$392,0,COLUMN(BB32))
)</f>
        <v>1</v>
      </c>
      <c r="BC31" s="62">
        <f t="array" ref="BC31">SUMPRODUCT(
    INDEX('Master Answer Key'!$B$4:$AU$394,0,ROW(BC31)), 
    INDEX('ALL-Students-Correct-Items'!$A$2:$CC$392,0,COLUMN(BC32))
)</f>
        <v>1</v>
      </c>
      <c r="BD31" s="62">
        <f t="array" ref="BD31">SUMPRODUCT(
    INDEX('Master Answer Key'!$B$4:$AU$394,0,ROW(BD31)), 
    INDEX('ALL-Students-Correct-Items'!$A$2:$CC$392,0,COLUMN(BD32))
)</f>
        <v>1</v>
      </c>
      <c r="BE31" s="62">
        <f t="array" ref="BE31">SUMPRODUCT(
    INDEX('Master Answer Key'!$B$4:$AU$394,0,ROW(BE31)), 
    INDEX('ALL-Students-Correct-Items'!$A$2:$CC$392,0,COLUMN(BE32))
)</f>
        <v>1</v>
      </c>
      <c r="BF31" s="62">
        <f t="array" ref="BF31">SUMPRODUCT(
    INDEX('Master Answer Key'!$B$4:$AU$394,0,ROW(BF31)), 
    INDEX('ALL-Students-Correct-Items'!$A$2:$CC$392,0,COLUMN(BF32))
)</f>
        <v>1</v>
      </c>
      <c r="BG31" s="62">
        <f t="array" ref="BG31">SUMPRODUCT(
    INDEX('Master Answer Key'!$B$4:$AU$394,0,ROW(BG31)), 
    INDEX('ALL-Students-Correct-Items'!$A$2:$CC$392,0,COLUMN(BG32))
)</f>
        <v>1</v>
      </c>
      <c r="BH31" s="62">
        <f t="array" ref="BH31">SUMPRODUCT(
    INDEX('Master Answer Key'!$B$4:$AU$394,0,ROW(BH31)), 
    INDEX('ALL-Students-Correct-Items'!$A$2:$CC$392,0,COLUMN(BH32))
)</f>
        <v>1</v>
      </c>
      <c r="BI31" s="62">
        <f t="array" ref="BI31">SUMPRODUCT(
    INDEX('Master Answer Key'!$B$4:$AU$394,0,ROW(BI31)), 
    INDEX('ALL-Students-Correct-Items'!$A$2:$CC$392,0,COLUMN(BI32))
)</f>
        <v>1</v>
      </c>
      <c r="BJ31" s="62">
        <f t="array" ref="BJ31">SUMPRODUCT(
    INDEX('Master Answer Key'!$B$4:$AU$394,0,ROW(BJ31)), 
    INDEX('ALL-Students-Correct-Items'!$A$2:$CC$392,0,COLUMN(BJ32))
)</f>
        <v>1</v>
      </c>
      <c r="BK31" s="62">
        <f t="array" ref="BK31">SUMPRODUCT(
    INDEX('Master Answer Key'!$B$4:$AU$394,0,ROW(BK31)), 
    INDEX('ALL-Students-Correct-Items'!$A$2:$CC$392,0,COLUMN(BK32))
)</f>
        <v>1</v>
      </c>
      <c r="BL31" s="62">
        <f t="array" ref="BL31">SUMPRODUCT(
    INDEX('Master Answer Key'!$B$4:$AU$394,0,ROW(BL31)), 
    INDEX('ALL-Students-Correct-Items'!$A$2:$CC$392,0,COLUMN(BL32))
)</f>
        <v>1</v>
      </c>
      <c r="BM31" s="62">
        <f t="array" ref="BM31">SUMPRODUCT(
    INDEX('Master Answer Key'!$B$4:$AU$394,0,ROW(BM31)), 
    INDEX('ALL-Students-Correct-Items'!$A$2:$CC$392,0,COLUMN(BM32))
)</f>
        <v>1</v>
      </c>
      <c r="BN31" s="62">
        <f t="array" ref="BN31">SUMPRODUCT(
    INDEX('Master Answer Key'!$B$4:$AU$394,0,ROW(BN31)), 
    INDEX('ALL-Students-Correct-Items'!$A$2:$CC$392,0,COLUMN(BN32))
)</f>
        <v>1</v>
      </c>
      <c r="BO31" s="62">
        <f t="array" ref="BO31">SUMPRODUCT(
    INDEX('Master Answer Key'!$B$4:$AU$394,0,ROW(BO31)), 
    INDEX('ALL-Students-Correct-Items'!$A$2:$CC$392,0,COLUMN(BO32))
)</f>
        <v>1</v>
      </c>
      <c r="BP31" s="62">
        <f t="array" ref="BP31">SUMPRODUCT(
    INDEX('Master Answer Key'!$B$4:$AU$394,0,ROW(BP31)), 
    INDEX('ALL-Students-Correct-Items'!$A$2:$CC$392,0,COLUMN(BP32))
)</f>
        <v>1</v>
      </c>
      <c r="BQ31" s="62">
        <f t="array" ref="BQ31">SUMPRODUCT(
    INDEX('Master Answer Key'!$B$4:$AU$394,0,ROW(BQ31)), 
    INDEX('ALL-Students-Correct-Items'!$A$2:$CC$392,0,COLUMN(BQ32))
)</f>
        <v>1</v>
      </c>
      <c r="BR31" s="62">
        <f t="array" ref="BR31">SUMPRODUCT(
    INDEX('Master Answer Key'!$B$4:$AU$394,0,ROW(BR31)), 
    INDEX('ALL-Students-Correct-Items'!$A$2:$CC$392,0,COLUMN(BR32))
)</f>
        <v>1</v>
      </c>
      <c r="BS31" s="62">
        <f t="array" ref="BS31">SUMPRODUCT(
    INDEX('Master Answer Key'!$B$4:$AU$394,0,ROW(BS31)), 
    INDEX('ALL-Students-Correct-Items'!$A$2:$CC$392,0,COLUMN(BS32))
)</f>
        <v>1</v>
      </c>
      <c r="BT31" s="62">
        <f t="array" ref="BT31">SUMPRODUCT(
    INDEX('Master Answer Key'!$B$4:$AU$394,0,ROW(BT31)), 
    INDEX('ALL-Students-Correct-Items'!$A$2:$CC$392,0,COLUMN(BT32))
)</f>
        <v>1</v>
      </c>
      <c r="BU31" s="62">
        <f t="array" ref="BU31">SUMPRODUCT(
    INDEX('Master Answer Key'!$B$4:$AU$394,0,ROW(BU31)), 
    INDEX('ALL-Students-Correct-Items'!$A$2:$CC$392,0,COLUMN(BU32))
)</f>
        <v>1</v>
      </c>
      <c r="BV31" s="62">
        <f t="array" ref="BV31">SUMPRODUCT(
    INDEX('Master Answer Key'!$B$4:$AU$394,0,ROW(BV31)), 
    INDEX('ALL-Students-Correct-Items'!$A$2:$CC$392,0,COLUMN(BV32))
)</f>
        <v>1</v>
      </c>
      <c r="BW31" s="62">
        <f t="array" ref="BW31">SUMPRODUCT(
    INDEX('Master Answer Key'!$B$4:$AU$394,0,ROW(BW31)), 
    INDEX('ALL-Students-Correct-Items'!$A$2:$CC$392,0,COLUMN(BW32))
)</f>
        <v>1</v>
      </c>
      <c r="BX31" s="62">
        <f t="array" ref="BX31">SUMPRODUCT(
    INDEX('Master Answer Key'!$B$4:$AU$394,0,ROW(BX31)), 
    INDEX('ALL-Students-Correct-Items'!$A$2:$CC$392,0,COLUMN(BX32))
)</f>
        <v>1</v>
      </c>
      <c r="BY31" s="62">
        <f t="array" ref="BY31">SUMPRODUCT(
    INDEX('Master Answer Key'!$B$4:$AU$394,0,ROW(BY31)), 
    INDEX('ALL-Students-Correct-Items'!$A$2:$CC$392,0,COLUMN(BY32))
)</f>
        <v>1</v>
      </c>
      <c r="BZ31" s="62">
        <f t="array" ref="BZ31">SUMPRODUCT(
    INDEX('Master Answer Key'!$B$4:$AU$394,0,ROW(BZ31)), 
    INDEX('ALL-Students-Correct-Items'!$A$2:$CC$392,0,COLUMN(BZ32))
)</f>
        <v>1</v>
      </c>
      <c r="CA31" s="62">
        <f t="array" ref="CA31">SUMPRODUCT(
    INDEX('Master Answer Key'!$B$4:$AU$394,0,ROW(CA31)), 
    INDEX('ALL-Students-Correct-Items'!$A$2:$CC$392,0,COLUMN(CA32))
)</f>
        <v>0</v>
      </c>
      <c r="CB31" s="62">
        <f t="array" ref="CB31">SUMPRODUCT(
    INDEX('Master Answer Key'!$B$4:$AU$394,0,ROW(CB31)), 
    INDEX('ALL-Students-Correct-Items'!$A$2:$CC$392,0,COLUMN(CB32))
)</f>
        <v>1</v>
      </c>
      <c r="CC31" s="62">
        <f t="array" ref="CC31">SUMPRODUCT(
    INDEX('Master Answer Key'!$B$4:$AU$394,0,ROW(CC31)), 
    INDEX('ALL-Students-Correct-Items'!$A$2:$CC$392,0,COLUMN(CC32))
)</f>
        <v>1</v>
      </c>
      <c r="CD31" s="45" t="s">
        <v>65</v>
      </c>
      <c r="CE31" s="45">
        <f>countif(B31:CC31,"&gt;=1")</f>
        <v>68</v>
      </c>
      <c r="CF31" s="45">
        <v>1.0</v>
      </c>
      <c r="CG31" s="45">
        <v>0.6</v>
      </c>
      <c r="CH31" s="45">
        <v>1.0</v>
      </c>
      <c r="CI31" s="4"/>
      <c r="CJ31" s="65" t="s">
        <v>573</v>
      </c>
      <c r="CK31" s="68">
        <f>countifs($B$8:$CC$8,"&gt;=17", $B$18:$CC$18,"&gt;=7")</f>
        <v>59</v>
      </c>
      <c r="CL31" s="68">
        <f>countifs($B$8:$CC$8,"&gt;=17", $B$18:$CC$18,"&lt;7")</f>
        <v>14</v>
      </c>
    </row>
    <row r="32">
      <c r="A32" s="61" t="s">
        <v>67</v>
      </c>
      <c r="B32" s="62">
        <f t="array" ref="B32">SUMPRODUCT(
    INDEX('Master Answer Key'!$B$4:$AU$394,0,ROW(B32)), 
    INDEX('ALL-Students-Correct-Items'!$A$2:$CC$392,0,COLUMN(B33))
)</f>
        <v>11</v>
      </c>
      <c r="C32" s="62">
        <f t="array" ref="C32">SUMPRODUCT(
    INDEX('Master Answer Key'!$B$4:$AU$394,0,ROW(C32)), 
    INDEX('ALL-Students-Correct-Items'!$A$2:$CC$392,0,COLUMN(C33))
)</f>
        <v>5</v>
      </c>
      <c r="D32" s="62">
        <f t="array" ref="D32">SUMPRODUCT(
    INDEX('Master Answer Key'!$B$4:$AU$394,0,ROW(D32)), 
    INDEX('ALL-Students-Correct-Items'!$A$2:$CC$392,0,COLUMN(D33))
)</f>
        <v>7</v>
      </c>
      <c r="E32" s="62">
        <f t="array" ref="E32">SUMPRODUCT(
    INDEX('Master Answer Key'!$B$4:$AU$394,0,ROW(E32)), 
    INDEX('ALL-Students-Correct-Items'!$A$2:$CC$392,0,COLUMN(E33))
)</f>
        <v>9</v>
      </c>
      <c r="F32" s="62">
        <f t="array" ref="F32">SUMPRODUCT(
    INDEX('Master Answer Key'!$B$4:$AU$394,0,ROW(F32)), 
    INDEX('ALL-Students-Correct-Items'!$A$2:$CC$392,0,COLUMN(F33))
)</f>
        <v>8</v>
      </c>
      <c r="G32" s="62">
        <f t="array" ref="G32">SUMPRODUCT(
    INDEX('Master Answer Key'!$B$4:$AU$394,0,ROW(G32)), 
    INDEX('ALL-Students-Correct-Items'!$A$2:$CC$392,0,COLUMN(G33))
)</f>
        <v>0</v>
      </c>
      <c r="H32" s="62">
        <f t="array" ref="H32">SUMPRODUCT(
    INDEX('Master Answer Key'!$B$4:$AU$394,0,ROW(H32)), 
    INDEX('ALL-Students-Correct-Items'!$A$2:$CC$392,0,COLUMN(H33))
)</f>
        <v>9</v>
      </c>
      <c r="I32" s="62">
        <f t="array" ref="I32">SUMPRODUCT(
    INDEX('Master Answer Key'!$B$4:$AU$394,0,ROW(I32)), 
    INDEX('ALL-Students-Correct-Items'!$A$2:$CC$392,0,COLUMN(I33))
)</f>
        <v>5</v>
      </c>
      <c r="J32" s="62">
        <f t="array" ref="J32">SUMPRODUCT(
    INDEX('Master Answer Key'!$B$4:$AU$394,0,ROW(J32)), 
    INDEX('ALL-Students-Correct-Items'!$A$2:$CC$392,0,COLUMN(J33))
)</f>
        <v>8</v>
      </c>
      <c r="K32" s="62">
        <f t="array" ref="K32">SUMPRODUCT(
    INDEX('Master Answer Key'!$B$4:$AU$394,0,ROW(K32)), 
    INDEX('ALL-Students-Correct-Items'!$A$2:$CC$392,0,COLUMN(K33))
)</f>
        <v>9</v>
      </c>
      <c r="L32" s="62">
        <f t="array" ref="L32">SUMPRODUCT(
    INDEX('Master Answer Key'!$B$4:$AU$394,0,ROW(L32)), 
    INDEX('ALL-Students-Correct-Items'!$A$2:$CC$392,0,COLUMN(L33))
)</f>
        <v>10</v>
      </c>
      <c r="M32" s="62">
        <f t="array" ref="M32">SUMPRODUCT(
    INDEX('Master Answer Key'!$B$4:$AU$394,0,ROW(M32)), 
    INDEX('ALL-Students-Correct-Items'!$A$2:$CC$392,0,COLUMN(M33))
)</f>
        <v>10</v>
      </c>
      <c r="N32" s="62">
        <f t="array" ref="N32">SUMPRODUCT(
    INDEX('Master Answer Key'!$B$4:$AU$394,0,ROW(N32)), 
    INDEX('ALL-Students-Correct-Items'!$A$2:$CC$392,0,COLUMN(N33))
)</f>
        <v>7</v>
      </c>
      <c r="O32" s="62">
        <f t="array" ref="O32">SUMPRODUCT(
    INDEX('Master Answer Key'!$B$4:$AU$394,0,ROW(O32)), 
    INDEX('ALL-Students-Correct-Items'!$A$2:$CC$392,0,COLUMN(O33))
)</f>
        <v>9</v>
      </c>
      <c r="P32" s="62">
        <f t="array" ref="P32">SUMPRODUCT(
    INDEX('Master Answer Key'!$B$4:$AU$394,0,ROW(P32)), 
    INDEX('ALL-Students-Correct-Items'!$A$2:$CC$392,0,COLUMN(P33))
)</f>
        <v>5</v>
      </c>
      <c r="Q32" s="62">
        <f t="array" ref="Q32">SUMPRODUCT(
    INDEX('Master Answer Key'!$B$4:$AU$394,0,ROW(Q32)), 
    INDEX('ALL-Students-Correct-Items'!$A$2:$CC$392,0,COLUMN(Q33))
)</f>
        <v>6</v>
      </c>
      <c r="R32" s="62">
        <f t="array" ref="R32">SUMPRODUCT(
    INDEX('Master Answer Key'!$B$4:$AU$394,0,ROW(R32)), 
    INDEX('ALL-Students-Correct-Items'!$A$2:$CC$392,0,COLUMN(R33))
)</f>
        <v>4</v>
      </c>
      <c r="S32" s="62">
        <f t="array" ref="S32">SUMPRODUCT(
    INDEX('Master Answer Key'!$B$4:$AU$394,0,ROW(S32)), 
    INDEX('ALL-Students-Correct-Items'!$A$2:$CC$392,0,COLUMN(S33))
)</f>
        <v>3</v>
      </c>
      <c r="T32" s="62">
        <f t="array" ref="T32">SUMPRODUCT(
    INDEX('Master Answer Key'!$B$4:$AU$394,0,ROW(T32)), 
    INDEX('ALL-Students-Correct-Items'!$A$2:$CC$392,0,COLUMN(T33))
)</f>
        <v>9</v>
      </c>
      <c r="U32" s="62">
        <f t="array" ref="U32">SUMPRODUCT(
    INDEX('Master Answer Key'!$B$4:$AU$394,0,ROW(U32)), 
    INDEX('ALL-Students-Correct-Items'!$A$2:$CC$392,0,COLUMN(U33))
)</f>
        <v>10</v>
      </c>
      <c r="V32" s="62">
        <f t="array" ref="V32">SUMPRODUCT(
    INDEX('Master Answer Key'!$B$4:$AU$394,0,ROW(V32)), 
    INDEX('ALL-Students-Correct-Items'!$A$2:$CC$392,0,COLUMN(V33))
)</f>
        <v>10</v>
      </c>
      <c r="W32" s="62">
        <f t="array" ref="W32">SUMPRODUCT(
    INDEX('Master Answer Key'!$B$4:$AU$394,0,ROW(W32)), 
    INDEX('ALL-Students-Correct-Items'!$A$2:$CC$392,0,COLUMN(W33))
)</f>
        <v>0</v>
      </c>
      <c r="X32" s="62">
        <f t="array" ref="X32">SUMPRODUCT(
    INDEX('Master Answer Key'!$B$4:$AU$394,0,ROW(X32)), 
    INDEX('ALL-Students-Correct-Items'!$A$2:$CC$392,0,COLUMN(X33))
)</f>
        <v>6</v>
      </c>
      <c r="Y32" s="62">
        <f t="array" ref="Y32">SUMPRODUCT(
    INDEX('Master Answer Key'!$B$4:$AU$394,0,ROW(Y32)), 
    INDEX('ALL-Students-Correct-Items'!$A$2:$CC$392,0,COLUMN(Y33))
)</f>
        <v>0</v>
      </c>
      <c r="Z32" s="62">
        <f t="array" ref="Z32">SUMPRODUCT(
    INDEX('Master Answer Key'!$B$4:$AU$394,0,ROW(Z32)), 
    INDEX('ALL-Students-Correct-Items'!$A$2:$CC$392,0,COLUMN(Z33))
)</f>
        <v>0</v>
      </c>
      <c r="AA32" s="62">
        <f t="array" ref="AA32">SUMPRODUCT(
    INDEX('Master Answer Key'!$B$4:$AU$394,0,ROW(AA32)), 
    INDEX('ALL-Students-Correct-Items'!$A$2:$CC$392,0,COLUMN(AA33))
)</f>
        <v>10</v>
      </c>
      <c r="AB32" s="62">
        <f t="array" ref="AB32">SUMPRODUCT(
    INDEX('Master Answer Key'!$B$4:$AU$394,0,ROW(AB32)), 
    INDEX('ALL-Students-Correct-Items'!$A$2:$CC$392,0,COLUMN(AB33))
)</f>
        <v>11</v>
      </c>
      <c r="AC32" s="62">
        <f t="array" ref="AC32">SUMPRODUCT(
    INDEX('Master Answer Key'!$B$4:$AU$394,0,ROW(AC32)), 
    INDEX('ALL-Students-Correct-Items'!$A$2:$CC$392,0,COLUMN(AC33))
)</f>
        <v>5</v>
      </c>
      <c r="AD32" s="62">
        <f t="array" ref="AD32">SUMPRODUCT(
    INDEX('Master Answer Key'!$B$4:$AU$394,0,ROW(AD32)), 
    INDEX('ALL-Students-Correct-Items'!$A$2:$CC$392,0,COLUMN(AD33))
)</f>
        <v>9</v>
      </c>
      <c r="AE32" s="62">
        <f t="array" ref="AE32">SUMPRODUCT(
    INDEX('Master Answer Key'!$B$4:$AU$394,0,ROW(AE32)), 
    INDEX('ALL-Students-Correct-Items'!$A$2:$CC$392,0,COLUMN(AE33))
)</f>
        <v>6</v>
      </c>
      <c r="AF32" s="62">
        <f t="array" ref="AF32">SUMPRODUCT(
    INDEX('Master Answer Key'!$B$4:$AU$394,0,ROW(AF32)), 
    INDEX('ALL-Students-Correct-Items'!$A$2:$CC$392,0,COLUMN(AF33))
)</f>
        <v>6</v>
      </c>
      <c r="AG32" s="62">
        <f t="array" ref="AG32">SUMPRODUCT(
    INDEX('Master Answer Key'!$B$4:$AU$394,0,ROW(AG32)), 
    INDEX('ALL-Students-Correct-Items'!$A$2:$CC$392,0,COLUMN(AG33))
)</f>
        <v>7</v>
      </c>
      <c r="AH32" s="62">
        <f t="array" ref="AH32">SUMPRODUCT(
    INDEX('Master Answer Key'!$B$4:$AU$394,0,ROW(AH32)), 
    INDEX('ALL-Students-Correct-Items'!$A$2:$CC$392,0,COLUMN(AH33))
)</f>
        <v>11</v>
      </c>
      <c r="AI32" s="62">
        <f t="array" ref="AI32">SUMPRODUCT(
    INDEX('Master Answer Key'!$B$4:$AU$394,0,ROW(AI32)), 
    INDEX('ALL-Students-Correct-Items'!$A$2:$CC$392,0,COLUMN(AI33))
)</f>
        <v>11</v>
      </c>
      <c r="AJ32" s="62">
        <f t="array" ref="AJ32">SUMPRODUCT(
    INDEX('Master Answer Key'!$B$4:$AU$394,0,ROW(AJ32)), 
    INDEX('ALL-Students-Correct-Items'!$A$2:$CC$392,0,COLUMN(AJ33))
)</f>
        <v>10</v>
      </c>
      <c r="AK32" s="62">
        <f t="array" ref="AK32">SUMPRODUCT(
    INDEX('Master Answer Key'!$B$4:$AU$394,0,ROW(AK32)), 
    INDEX('ALL-Students-Correct-Items'!$A$2:$CC$392,0,COLUMN(AK33))
)</f>
        <v>10</v>
      </c>
      <c r="AL32" s="62">
        <f t="array" ref="AL32">SUMPRODUCT(
    INDEX('Master Answer Key'!$B$4:$AU$394,0,ROW(AL32)), 
    INDEX('ALL-Students-Correct-Items'!$A$2:$CC$392,0,COLUMN(AL33))
)</f>
        <v>3</v>
      </c>
      <c r="AM32" s="62">
        <f t="array" ref="AM32">SUMPRODUCT(
    INDEX('Master Answer Key'!$B$4:$AU$394,0,ROW(AM32)), 
    INDEX('ALL-Students-Correct-Items'!$A$2:$CC$392,0,COLUMN(AM33))
)</f>
        <v>6</v>
      </c>
      <c r="AN32" s="62">
        <f t="array" ref="AN32">SUMPRODUCT(
    INDEX('Master Answer Key'!$B$4:$AU$394,0,ROW(AN32)), 
    INDEX('ALL-Students-Correct-Items'!$A$2:$CC$392,0,COLUMN(AN33))
)</f>
        <v>0</v>
      </c>
      <c r="AO32" s="62">
        <f t="array" ref="AO32">SUMPRODUCT(
    INDEX('Master Answer Key'!$B$4:$AU$394,0,ROW(AO32)), 
    INDEX('ALL-Students-Correct-Items'!$A$2:$CC$392,0,COLUMN(AO33))
)</f>
        <v>11</v>
      </c>
      <c r="AP32" s="62">
        <f t="array" ref="AP32">SUMPRODUCT(
    INDEX('Master Answer Key'!$B$4:$AU$394,0,ROW(AP32)), 
    INDEX('ALL-Students-Correct-Items'!$A$2:$CC$392,0,COLUMN(AP33))
)</f>
        <v>11</v>
      </c>
      <c r="AQ32" s="62">
        <f t="array" ref="AQ32">SUMPRODUCT(
    INDEX('Master Answer Key'!$B$4:$AU$394,0,ROW(AQ32)), 
    INDEX('ALL-Students-Correct-Items'!$A$2:$CC$392,0,COLUMN(AQ33))
)</f>
        <v>10</v>
      </c>
      <c r="AR32" s="62">
        <f t="array" ref="AR32">SUMPRODUCT(
    INDEX('Master Answer Key'!$B$4:$AU$394,0,ROW(AR32)), 
    INDEX('ALL-Students-Correct-Items'!$A$2:$CC$392,0,COLUMN(AR33))
)</f>
        <v>10</v>
      </c>
      <c r="AS32" s="62">
        <f t="array" ref="AS32">SUMPRODUCT(
    INDEX('Master Answer Key'!$B$4:$AU$394,0,ROW(AS32)), 
    INDEX('ALL-Students-Correct-Items'!$A$2:$CC$392,0,COLUMN(AS33))
)</f>
        <v>0</v>
      </c>
      <c r="AT32" s="62">
        <f t="array" ref="AT32">SUMPRODUCT(
    INDEX('Master Answer Key'!$B$4:$AU$394,0,ROW(AT32)), 
    INDEX('ALL-Students-Correct-Items'!$A$2:$CC$392,0,COLUMN(AT33))
)</f>
        <v>9</v>
      </c>
      <c r="AU32" s="62">
        <f t="array" ref="AU32">SUMPRODUCT(
    INDEX('Master Answer Key'!$B$4:$AU$394,0,ROW(AU32)), 
    INDEX('ALL-Students-Correct-Items'!$A$2:$CC$392,0,COLUMN(AU33))
)</f>
        <v>11</v>
      </c>
      <c r="AV32" s="62">
        <f t="array" ref="AV32">SUMPRODUCT(
    INDEX('Master Answer Key'!$B$4:$AU$394,0,ROW(AV32)), 
    INDEX('ALL-Students-Correct-Items'!$A$2:$CC$392,0,COLUMN(AV33))
)</f>
        <v>0</v>
      </c>
      <c r="AW32" s="62">
        <f t="array" ref="AW32">SUMPRODUCT(
    INDEX('Master Answer Key'!$B$4:$AU$394,0,ROW(AW32)), 
    INDEX('ALL-Students-Correct-Items'!$A$2:$CC$392,0,COLUMN(AW33))
)</f>
        <v>9</v>
      </c>
      <c r="AX32" s="62">
        <f t="array" ref="AX32">SUMPRODUCT(
    INDEX('Master Answer Key'!$B$4:$AU$394,0,ROW(AX32)), 
    INDEX('ALL-Students-Correct-Items'!$A$2:$CC$392,0,COLUMN(AX33))
)</f>
        <v>8</v>
      </c>
      <c r="AY32" s="62">
        <f t="array" ref="AY32">SUMPRODUCT(
    INDEX('Master Answer Key'!$B$4:$AU$394,0,ROW(AY32)), 
    INDEX('ALL-Students-Correct-Items'!$A$2:$CC$392,0,COLUMN(AY33))
)</f>
        <v>8</v>
      </c>
      <c r="AZ32" s="62">
        <f t="array" ref="AZ32">SUMPRODUCT(
    INDEX('Master Answer Key'!$B$4:$AU$394,0,ROW(AZ32)), 
    INDEX('ALL-Students-Correct-Items'!$A$2:$CC$392,0,COLUMN(AZ33))
)</f>
        <v>10</v>
      </c>
      <c r="BA32" s="62">
        <f t="array" ref="BA32">SUMPRODUCT(
    INDEX('Master Answer Key'!$B$4:$AU$394,0,ROW(BA32)), 
    INDEX('ALL-Students-Correct-Items'!$A$2:$CC$392,0,COLUMN(BA33))
)</f>
        <v>10</v>
      </c>
      <c r="BB32" s="62">
        <f t="array" ref="BB32">SUMPRODUCT(
    INDEX('Master Answer Key'!$B$4:$AU$394,0,ROW(BB32)), 
    INDEX('ALL-Students-Correct-Items'!$A$2:$CC$392,0,COLUMN(BB33))
)</f>
        <v>9</v>
      </c>
      <c r="BC32" s="62">
        <f t="array" ref="BC32">SUMPRODUCT(
    INDEX('Master Answer Key'!$B$4:$AU$394,0,ROW(BC32)), 
    INDEX('ALL-Students-Correct-Items'!$A$2:$CC$392,0,COLUMN(BC33))
)</f>
        <v>10</v>
      </c>
      <c r="BD32" s="62">
        <f t="array" ref="BD32">SUMPRODUCT(
    INDEX('Master Answer Key'!$B$4:$AU$394,0,ROW(BD32)), 
    INDEX('ALL-Students-Correct-Items'!$A$2:$CC$392,0,COLUMN(BD33))
)</f>
        <v>9</v>
      </c>
      <c r="BE32" s="62">
        <f t="array" ref="BE32">SUMPRODUCT(
    INDEX('Master Answer Key'!$B$4:$AU$394,0,ROW(BE32)), 
    INDEX('ALL-Students-Correct-Items'!$A$2:$CC$392,0,COLUMN(BE33))
)</f>
        <v>10</v>
      </c>
      <c r="BF32" s="62">
        <f t="array" ref="BF32">SUMPRODUCT(
    INDEX('Master Answer Key'!$B$4:$AU$394,0,ROW(BF32)), 
    INDEX('ALL-Students-Correct-Items'!$A$2:$CC$392,0,COLUMN(BF33))
)</f>
        <v>8</v>
      </c>
      <c r="BG32" s="62">
        <f t="array" ref="BG32">SUMPRODUCT(
    INDEX('Master Answer Key'!$B$4:$AU$394,0,ROW(BG32)), 
    INDEX('ALL-Students-Correct-Items'!$A$2:$CC$392,0,COLUMN(BG33))
)</f>
        <v>9</v>
      </c>
      <c r="BH32" s="62">
        <f t="array" ref="BH32">SUMPRODUCT(
    INDEX('Master Answer Key'!$B$4:$AU$394,0,ROW(BH32)), 
    INDEX('ALL-Students-Correct-Items'!$A$2:$CC$392,0,COLUMN(BH33))
)</f>
        <v>9</v>
      </c>
      <c r="BI32" s="62">
        <f t="array" ref="BI32">SUMPRODUCT(
    INDEX('Master Answer Key'!$B$4:$AU$394,0,ROW(BI32)), 
    INDEX('ALL-Students-Correct-Items'!$A$2:$CC$392,0,COLUMN(BI33))
)</f>
        <v>10</v>
      </c>
      <c r="BJ32" s="62">
        <f t="array" ref="BJ32">SUMPRODUCT(
    INDEX('Master Answer Key'!$B$4:$AU$394,0,ROW(BJ32)), 
    INDEX('ALL-Students-Correct-Items'!$A$2:$CC$392,0,COLUMN(BJ33))
)</f>
        <v>9</v>
      </c>
      <c r="BK32" s="62">
        <f t="array" ref="BK32">SUMPRODUCT(
    INDEX('Master Answer Key'!$B$4:$AU$394,0,ROW(BK32)), 
    INDEX('ALL-Students-Correct-Items'!$A$2:$CC$392,0,COLUMN(BK33))
)</f>
        <v>9</v>
      </c>
      <c r="BL32" s="62">
        <f t="array" ref="BL32">SUMPRODUCT(
    INDEX('Master Answer Key'!$B$4:$AU$394,0,ROW(BL32)), 
    INDEX('ALL-Students-Correct-Items'!$A$2:$CC$392,0,COLUMN(BL33))
)</f>
        <v>10</v>
      </c>
      <c r="BM32" s="62">
        <f t="array" ref="BM32">SUMPRODUCT(
    INDEX('Master Answer Key'!$B$4:$AU$394,0,ROW(BM32)), 
    INDEX('ALL-Students-Correct-Items'!$A$2:$CC$392,0,COLUMN(BM33))
)</f>
        <v>10</v>
      </c>
      <c r="BN32" s="62">
        <f t="array" ref="BN32">SUMPRODUCT(
    INDEX('Master Answer Key'!$B$4:$AU$394,0,ROW(BN32)), 
    INDEX('ALL-Students-Correct-Items'!$A$2:$CC$392,0,COLUMN(BN33))
)</f>
        <v>11</v>
      </c>
      <c r="BO32" s="62">
        <f t="array" ref="BO32">SUMPRODUCT(
    INDEX('Master Answer Key'!$B$4:$AU$394,0,ROW(BO32)), 
    INDEX('ALL-Students-Correct-Items'!$A$2:$CC$392,0,COLUMN(BO33))
)</f>
        <v>9</v>
      </c>
      <c r="BP32" s="62">
        <f t="array" ref="BP32">SUMPRODUCT(
    INDEX('Master Answer Key'!$B$4:$AU$394,0,ROW(BP32)), 
    INDEX('ALL-Students-Correct-Items'!$A$2:$CC$392,0,COLUMN(BP33))
)</f>
        <v>10</v>
      </c>
      <c r="BQ32" s="62">
        <f t="array" ref="BQ32">SUMPRODUCT(
    INDEX('Master Answer Key'!$B$4:$AU$394,0,ROW(BQ32)), 
    INDEX('ALL-Students-Correct-Items'!$A$2:$CC$392,0,COLUMN(BQ33))
)</f>
        <v>9</v>
      </c>
      <c r="BR32" s="62">
        <f t="array" ref="BR32">SUMPRODUCT(
    INDEX('Master Answer Key'!$B$4:$AU$394,0,ROW(BR32)), 
    INDEX('ALL-Students-Correct-Items'!$A$2:$CC$392,0,COLUMN(BR33))
)</f>
        <v>10</v>
      </c>
      <c r="BS32" s="62">
        <f t="array" ref="BS32">SUMPRODUCT(
    INDEX('Master Answer Key'!$B$4:$AU$394,0,ROW(BS32)), 
    INDEX('ALL-Students-Correct-Items'!$A$2:$CC$392,0,COLUMN(BS33))
)</f>
        <v>10</v>
      </c>
      <c r="BT32" s="62">
        <f t="array" ref="BT32">SUMPRODUCT(
    INDEX('Master Answer Key'!$B$4:$AU$394,0,ROW(BT32)), 
    INDEX('ALL-Students-Correct-Items'!$A$2:$CC$392,0,COLUMN(BT33))
)</f>
        <v>11</v>
      </c>
      <c r="BU32" s="62">
        <f t="array" ref="BU32">SUMPRODUCT(
    INDEX('Master Answer Key'!$B$4:$AU$394,0,ROW(BU32)), 
    INDEX('ALL-Students-Correct-Items'!$A$2:$CC$392,0,COLUMN(BU33))
)</f>
        <v>9</v>
      </c>
      <c r="BV32" s="62">
        <f t="array" ref="BV32">SUMPRODUCT(
    INDEX('Master Answer Key'!$B$4:$AU$394,0,ROW(BV32)), 
    INDEX('ALL-Students-Correct-Items'!$A$2:$CC$392,0,COLUMN(BV33))
)</f>
        <v>7</v>
      </c>
      <c r="BW32" s="62">
        <f t="array" ref="BW32">SUMPRODUCT(
    INDEX('Master Answer Key'!$B$4:$AU$394,0,ROW(BW32)), 
    INDEX('ALL-Students-Correct-Items'!$A$2:$CC$392,0,COLUMN(BW33))
)</f>
        <v>9</v>
      </c>
      <c r="BX32" s="62">
        <f t="array" ref="BX32">SUMPRODUCT(
    INDEX('Master Answer Key'!$B$4:$AU$394,0,ROW(BX32)), 
    INDEX('ALL-Students-Correct-Items'!$A$2:$CC$392,0,COLUMN(BX33))
)</f>
        <v>9</v>
      </c>
      <c r="BY32" s="62">
        <f t="array" ref="BY32">SUMPRODUCT(
    INDEX('Master Answer Key'!$B$4:$AU$394,0,ROW(BY32)), 
    INDEX('ALL-Students-Correct-Items'!$A$2:$CC$392,0,COLUMN(BY33))
)</f>
        <v>10</v>
      </c>
      <c r="BZ32" s="62">
        <f t="array" ref="BZ32">SUMPRODUCT(
    INDEX('Master Answer Key'!$B$4:$AU$394,0,ROW(BZ32)), 
    INDEX('ALL-Students-Correct-Items'!$A$2:$CC$392,0,COLUMN(BZ33))
)</f>
        <v>12</v>
      </c>
      <c r="CA32" s="62">
        <f t="array" ref="CA32">SUMPRODUCT(
    INDEX('Master Answer Key'!$B$4:$AU$394,0,ROW(CA32)), 
    INDEX('ALL-Students-Correct-Items'!$A$2:$CC$392,0,COLUMN(CA33))
)</f>
        <v>8</v>
      </c>
      <c r="CB32" s="62">
        <f t="array" ref="CB32">SUMPRODUCT(
    INDEX('Master Answer Key'!$B$4:$AU$394,0,ROW(CB32)), 
    INDEX('ALL-Students-Correct-Items'!$A$2:$CC$392,0,COLUMN(CB33))
)</f>
        <v>10</v>
      </c>
      <c r="CC32" s="62">
        <f t="array" ref="CC32">SUMPRODUCT(
    INDEX('Master Answer Key'!$B$4:$AU$394,0,ROW(CC32)), 
    INDEX('ALL-Students-Correct-Items'!$A$2:$CC$392,0,COLUMN(CC33))
)</f>
        <v>8</v>
      </c>
      <c r="CD32" s="45" t="s">
        <v>67</v>
      </c>
      <c r="CE32" s="45">
        <f>countif(B32:CC32,"&gt;=8")</f>
        <v>57</v>
      </c>
      <c r="CF32" s="45">
        <v>12.0</v>
      </c>
      <c r="CG32" s="45">
        <v>0.6</v>
      </c>
      <c r="CH32" s="45">
        <v>8.0</v>
      </c>
      <c r="CI32" s="4"/>
      <c r="CJ32" s="65" t="s">
        <v>574</v>
      </c>
      <c r="CK32" s="68">
        <f>countifs($B$8:$CC$8,"&lt;17", $B$18:$CC$18,"&gt;=7")</f>
        <v>0</v>
      </c>
      <c r="CL32" s="68">
        <f>countifs($B$8:$CC$8,"&lt; 17", $B$18:$CC$18,"&lt;7")</f>
        <v>7</v>
      </c>
    </row>
    <row r="33">
      <c r="A33" s="61" t="s">
        <v>68</v>
      </c>
      <c r="B33" s="62">
        <f t="array" ref="B33">SUMPRODUCT(
    INDEX('Master Answer Key'!$B$4:$AU$394,0,ROW(B33)), 
    INDEX('ALL-Students-Correct-Items'!$A$2:$CC$392,0,COLUMN(B34))
)</f>
        <v>26</v>
      </c>
      <c r="C33" s="62">
        <f t="array" ref="C33">SUMPRODUCT(
    INDEX('Master Answer Key'!$B$4:$AU$394,0,ROW(C33)), 
    INDEX('ALL-Students-Correct-Items'!$A$2:$CC$392,0,COLUMN(C34))
)</f>
        <v>25</v>
      </c>
      <c r="D33" s="62">
        <f t="array" ref="D33">SUMPRODUCT(
    INDEX('Master Answer Key'!$B$4:$AU$394,0,ROW(D33)), 
    INDEX('ALL-Students-Correct-Items'!$A$2:$CC$392,0,COLUMN(D34))
)</f>
        <v>20</v>
      </c>
      <c r="E33" s="62">
        <f t="array" ref="E33">SUMPRODUCT(
    INDEX('Master Answer Key'!$B$4:$AU$394,0,ROW(E33)), 
    INDEX('ALL-Students-Correct-Items'!$A$2:$CC$392,0,COLUMN(E34))
)</f>
        <v>25</v>
      </c>
      <c r="F33" s="62">
        <f t="array" ref="F33">SUMPRODUCT(
    INDEX('Master Answer Key'!$B$4:$AU$394,0,ROW(F33)), 
    INDEX('ALL-Students-Correct-Items'!$A$2:$CC$392,0,COLUMN(F34))
)</f>
        <v>24</v>
      </c>
      <c r="G33" s="62">
        <f t="array" ref="G33">SUMPRODUCT(
    INDEX('Master Answer Key'!$B$4:$AU$394,0,ROW(G33)), 
    INDEX('ALL-Students-Correct-Items'!$A$2:$CC$392,0,COLUMN(G34))
)</f>
        <v>0</v>
      </c>
      <c r="H33" s="62">
        <f t="array" ref="H33">SUMPRODUCT(
    INDEX('Master Answer Key'!$B$4:$AU$394,0,ROW(H33)), 
    INDEX('ALL-Students-Correct-Items'!$A$2:$CC$392,0,COLUMN(H34))
)</f>
        <v>21</v>
      </c>
      <c r="I33" s="62">
        <f t="array" ref="I33">SUMPRODUCT(
    INDEX('Master Answer Key'!$B$4:$AU$394,0,ROW(I33)), 
    INDEX('ALL-Students-Correct-Items'!$A$2:$CC$392,0,COLUMN(I34))
)</f>
        <v>11</v>
      </c>
      <c r="J33" s="62">
        <f t="array" ref="J33">SUMPRODUCT(
    INDEX('Master Answer Key'!$B$4:$AU$394,0,ROW(J33)), 
    INDEX('ALL-Students-Correct-Items'!$A$2:$CC$392,0,COLUMN(J34))
)</f>
        <v>24</v>
      </c>
      <c r="K33" s="62">
        <f t="array" ref="K33">SUMPRODUCT(
    INDEX('Master Answer Key'!$B$4:$AU$394,0,ROW(K33)), 
    INDEX('ALL-Students-Correct-Items'!$A$2:$CC$392,0,COLUMN(K34))
)</f>
        <v>18</v>
      </c>
      <c r="L33" s="62">
        <f t="array" ref="L33">SUMPRODUCT(
    INDEX('Master Answer Key'!$B$4:$AU$394,0,ROW(L33)), 
    INDEX('ALL-Students-Correct-Items'!$A$2:$CC$392,0,COLUMN(L34))
)</f>
        <v>24</v>
      </c>
      <c r="M33" s="62">
        <f t="array" ref="M33">SUMPRODUCT(
    INDEX('Master Answer Key'!$B$4:$AU$394,0,ROW(M33)), 
    INDEX('ALL-Students-Correct-Items'!$A$2:$CC$392,0,COLUMN(M34))
)</f>
        <v>24</v>
      </c>
      <c r="N33" s="62">
        <f t="array" ref="N33">SUMPRODUCT(
    INDEX('Master Answer Key'!$B$4:$AU$394,0,ROW(N33)), 
    INDEX('ALL-Students-Correct-Items'!$A$2:$CC$392,0,COLUMN(N34))
)</f>
        <v>17</v>
      </c>
      <c r="O33" s="62">
        <f t="array" ref="O33">SUMPRODUCT(
    INDEX('Master Answer Key'!$B$4:$AU$394,0,ROW(O33)), 
    INDEX('ALL-Students-Correct-Items'!$A$2:$CC$392,0,COLUMN(O34))
)</f>
        <v>21</v>
      </c>
      <c r="P33" s="62">
        <f t="array" ref="P33">SUMPRODUCT(
    INDEX('Master Answer Key'!$B$4:$AU$394,0,ROW(P33)), 
    INDEX('ALL-Students-Correct-Items'!$A$2:$CC$392,0,COLUMN(P34))
)</f>
        <v>16</v>
      </c>
      <c r="Q33" s="62">
        <f t="array" ref="Q33">SUMPRODUCT(
    INDEX('Master Answer Key'!$B$4:$AU$394,0,ROW(Q33)), 
    INDEX('ALL-Students-Correct-Items'!$A$2:$CC$392,0,COLUMN(Q34))
)</f>
        <v>14</v>
      </c>
      <c r="R33" s="62">
        <f t="array" ref="R33">SUMPRODUCT(
    INDEX('Master Answer Key'!$B$4:$AU$394,0,ROW(R33)), 
    INDEX('ALL-Students-Correct-Items'!$A$2:$CC$392,0,COLUMN(R34))
)</f>
        <v>11</v>
      </c>
      <c r="S33" s="62">
        <f t="array" ref="S33">SUMPRODUCT(
    INDEX('Master Answer Key'!$B$4:$AU$394,0,ROW(S33)), 
    INDEX('ALL-Students-Correct-Items'!$A$2:$CC$392,0,COLUMN(S34))
)</f>
        <v>11</v>
      </c>
      <c r="T33" s="62">
        <f t="array" ref="T33">SUMPRODUCT(
    INDEX('Master Answer Key'!$B$4:$AU$394,0,ROW(T33)), 
    INDEX('ALL-Students-Correct-Items'!$A$2:$CC$392,0,COLUMN(T34))
)</f>
        <v>14</v>
      </c>
      <c r="U33" s="62">
        <f t="array" ref="U33">SUMPRODUCT(
    INDEX('Master Answer Key'!$B$4:$AU$394,0,ROW(U33)), 
    INDEX('ALL-Students-Correct-Items'!$A$2:$CC$392,0,COLUMN(U34))
)</f>
        <v>25</v>
      </c>
      <c r="V33" s="62">
        <f t="array" ref="V33">SUMPRODUCT(
    INDEX('Master Answer Key'!$B$4:$AU$394,0,ROW(V33)), 
    INDEX('ALL-Students-Correct-Items'!$A$2:$CC$392,0,COLUMN(V34))
)</f>
        <v>23</v>
      </c>
      <c r="W33" s="62">
        <f t="array" ref="W33">SUMPRODUCT(
    INDEX('Master Answer Key'!$B$4:$AU$394,0,ROW(W33)), 
    INDEX('ALL-Students-Correct-Items'!$A$2:$CC$392,0,COLUMN(W34))
)</f>
        <v>0</v>
      </c>
      <c r="X33" s="62">
        <f t="array" ref="X33">SUMPRODUCT(
    INDEX('Master Answer Key'!$B$4:$AU$394,0,ROW(X33)), 
    INDEX('ALL-Students-Correct-Items'!$A$2:$CC$392,0,COLUMN(X34))
)</f>
        <v>14</v>
      </c>
      <c r="Y33" s="62">
        <f t="array" ref="Y33">SUMPRODUCT(
    INDEX('Master Answer Key'!$B$4:$AU$394,0,ROW(Y33)), 
    INDEX('ALL-Students-Correct-Items'!$A$2:$CC$392,0,COLUMN(Y34))
)</f>
        <v>0</v>
      </c>
      <c r="Z33" s="62">
        <f t="array" ref="Z33">SUMPRODUCT(
    INDEX('Master Answer Key'!$B$4:$AU$394,0,ROW(Z33)), 
    INDEX('ALL-Students-Correct-Items'!$A$2:$CC$392,0,COLUMN(Z34))
)</f>
        <v>0</v>
      </c>
      <c r="AA33" s="62">
        <f t="array" ref="AA33">SUMPRODUCT(
    INDEX('Master Answer Key'!$B$4:$AU$394,0,ROW(AA33)), 
    INDEX('ALL-Students-Correct-Items'!$A$2:$CC$392,0,COLUMN(AA34))
)</f>
        <v>25</v>
      </c>
      <c r="AB33" s="62">
        <f t="array" ref="AB33">SUMPRODUCT(
    INDEX('Master Answer Key'!$B$4:$AU$394,0,ROW(AB33)), 
    INDEX('ALL-Students-Correct-Items'!$A$2:$CC$392,0,COLUMN(AB34))
)</f>
        <v>26</v>
      </c>
      <c r="AC33" s="62">
        <f t="array" ref="AC33">SUMPRODUCT(
    INDEX('Master Answer Key'!$B$4:$AU$394,0,ROW(AC33)), 
    INDEX('ALL-Students-Correct-Items'!$A$2:$CC$392,0,COLUMN(AC34))
)</f>
        <v>12</v>
      </c>
      <c r="AD33" s="62">
        <f t="array" ref="AD33">SUMPRODUCT(
    INDEX('Master Answer Key'!$B$4:$AU$394,0,ROW(AD33)), 
    INDEX('ALL-Students-Correct-Items'!$A$2:$CC$392,0,COLUMN(AD34))
)</f>
        <v>25</v>
      </c>
      <c r="AE33" s="62">
        <f t="array" ref="AE33">SUMPRODUCT(
    INDEX('Master Answer Key'!$B$4:$AU$394,0,ROW(AE33)), 
    INDEX('ALL-Students-Correct-Items'!$A$2:$CC$392,0,COLUMN(AE34))
)</f>
        <v>17</v>
      </c>
      <c r="AF33" s="62">
        <f t="array" ref="AF33">SUMPRODUCT(
    INDEX('Master Answer Key'!$B$4:$AU$394,0,ROW(AF33)), 
    INDEX('ALL-Students-Correct-Items'!$A$2:$CC$392,0,COLUMN(AF34))
)</f>
        <v>12</v>
      </c>
      <c r="AG33" s="62">
        <f t="array" ref="AG33">SUMPRODUCT(
    INDEX('Master Answer Key'!$B$4:$AU$394,0,ROW(AG33)), 
    INDEX('ALL-Students-Correct-Items'!$A$2:$CC$392,0,COLUMN(AG34))
)</f>
        <v>17</v>
      </c>
      <c r="AH33" s="62">
        <f t="array" ref="AH33">SUMPRODUCT(
    INDEX('Master Answer Key'!$B$4:$AU$394,0,ROW(AH33)), 
    INDEX('ALL-Students-Correct-Items'!$A$2:$CC$392,0,COLUMN(AH34))
)</f>
        <v>24</v>
      </c>
      <c r="AI33" s="62">
        <f t="array" ref="AI33">SUMPRODUCT(
    INDEX('Master Answer Key'!$B$4:$AU$394,0,ROW(AI33)), 
    INDEX('ALL-Students-Correct-Items'!$A$2:$CC$392,0,COLUMN(AI34))
)</f>
        <v>26</v>
      </c>
      <c r="AJ33" s="62">
        <f t="array" ref="AJ33">SUMPRODUCT(
    INDEX('Master Answer Key'!$B$4:$AU$394,0,ROW(AJ33)), 
    INDEX('ALL-Students-Correct-Items'!$A$2:$CC$392,0,COLUMN(AJ34))
)</f>
        <v>25</v>
      </c>
      <c r="AK33" s="62">
        <f t="array" ref="AK33">SUMPRODUCT(
    INDEX('Master Answer Key'!$B$4:$AU$394,0,ROW(AK33)), 
    INDEX('ALL-Students-Correct-Items'!$A$2:$CC$392,0,COLUMN(AK34))
)</f>
        <v>26</v>
      </c>
      <c r="AL33" s="62">
        <f t="array" ref="AL33">SUMPRODUCT(
    INDEX('Master Answer Key'!$B$4:$AU$394,0,ROW(AL33)), 
    INDEX('ALL-Students-Correct-Items'!$A$2:$CC$392,0,COLUMN(AL34))
)</f>
        <v>14</v>
      </c>
      <c r="AM33" s="62">
        <f t="array" ref="AM33">SUMPRODUCT(
    INDEX('Master Answer Key'!$B$4:$AU$394,0,ROW(AM33)), 
    INDEX('ALL-Students-Correct-Items'!$A$2:$CC$392,0,COLUMN(AM34))
)</f>
        <v>18</v>
      </c>
      <c r="AN33" s="62">
        <f t="array" ref="AN33">SUMPRODUCT(
    INDEX('Master Answer Key'!$B$4:$AU$394,0,ROW(AN33)), 
    INDEX('ALL-Students-Correct-Items'!$A$2:$CC$392,0,COLUMN(AN34))
)</f>
        <v>0</v>
      </c>
      <c r="AO33" s="62">
        <f t="array" ref="AO33">SUMPRODUCT(
    INDEX('Master Answer Key'!$B$4:$AU$394,0,ROW(AO33)), 
    INDEX('ALL-Students-Correct-Items'!$A$2:$CC$392,0,COLUMN(AO34))
)</f>
        <v>25</v>
      </c>
      <c r="AP33" s="62">
        <f t="array" ref="AP33">SUMPRODUCT(
    INDEX('Master Answer Key'!$B$4:$AU$394,0,ROW(AP33)), 
    INDEX('ALL-Students-Correct-Items'!$A$2:$CC$392,0,COLUMN(AP34))
)</f>
        <v>29</v>
      </c>
      <c r="AQ33" s="62">
        <f t="array" ref="AQ33">SUMPRODUCT(
    INDEX('Master Answer Key'!$B$4:$AU$394,0,ROW(AQ33)), 
    INDEX('ALL-Students-Correct-Items'!$A$2:$CC$392,0,COLUMN(AQ34))
)</f>
        <v>24</v>
      </c>
      <c r="AR33" s="62">
        <f t="array" ref="AR33">SUMPRODUCT(
    INDEX('Master Answer Key'!$B$4:$AU$394,0,ROW(AR33)), 
    INDEX('ALL-Students-Correct-Items'!$A$2:$CC$392,0,COLUMN(AR34))
)</f>
        <v>26</v>
      </c>
      <c r="AS33" s="62">
        <f t="array" ref="AS33">SUMPRODUCT(
    INDEX('Master Answer Key'!$B$4:$AU$394,0,ROW(AS33)), 
    INDEX('ALL-Students-Correct-Items'!$A$2:$CC$392,0,COLUMN(AS34))
)</f>
        <v>0</v>
      </c>
      <c r="AT33" s="62">
        <f t="array" ref="AT33">SUMPRODUCT(
    INDEX('Master Answer Key'!$B$4:$AU$394,0,ROW(AT33)), 
    INDEX('ALL-Students-Correct-Items'!$A$2:$CC$392,0,COLUMN(AT34))
)</f>
        <v>26</v>
      </c>
      <c r="AU33" s="62">
        <f t="array" ref="AU33">SUMPRODUCT(
    INDEX('Master Answer Key'!$B$4:$AU$394,0,ROW(AU33)), 
    INDEX('ALL-Students-Correct-Items'!$A$2:$CC$392,0,COLUMN(AU34))
)</f>
        <v>28</v>
      </c>
      <c r="AV33" s="62">
        <f t="array" ref="AV33">SUMPRODUCT(
    INDEX('Master Answer Key'!$B$4:$AU$394,0,ROW(AV33)), 
    INDEX('ALL-Students-Correct-Items'!$A$2:$CC$392,0,COLUMN(AV34))
)</f>
        <v>0</v>
      </c>
      <c r="AW33" s="62">
        <f t="array" ref="AW33">SUMPRODUCT(
    INDEX('Master Answer Key'!$B$4:$AU$394,0,ROW(AW33)), 
    INDEX('ALL-Students-Correct-Items'!$A$2:$CC$392,0,COLUMN(AW34))
)</f>
        <v>24</v>
      </c>
      <c r="AX33" s="62">
        <f t="array" ref="AX33">SUMPRODUCT(
    INDEX('Master Answer Key'!$B$4:$AU$394,0,ROW(AX33)), 
    INDEX('ALL-Students-Correct-Items'!$A$2:$CC$392,0,COLUMN(AX34))
)</f>
        <v>27</v>
      </c>
      <c r="AY33" s="62">
        <f t="array" ref="AY33">SUMPRODUCT(
    INDEX('Master Answer Key'!$B$4:$AU$394,0,ROW(AY33)), 
    INDEX('ALL-Students-Correct-Items'!$A$2:$CC$392,0,COLUMN(AY34))
)</f>
        <v>22</v>
      </c>
      <c r="AZ33" s="62">
        <f t="array" ref="AZ33">SUMPRODUCT(
    INDEX('Master Answer Key'!$B$4:$AU$394,0,ROW(AZ33)), 
    INDEX('ALL-Students-Correct-Items'!$A$2:$CC$392,0,COLUMN(AZ34))
)</f>
        <v>27</v>
      </c>
      <c r="BA33" s="62">
        <f t="array" ref="BA33">SUMPRODUCT(
    INDEX('Master Answer Key'!$B$4:$AU$394,0,ROW(BA33)), 
    INDEX('ALL-Students-Correct-Items'!$A$2:$CC$392,0,COLUMN(BA34))
)</f>
        <v>24</v>
      </c>
      <c r="BB33" s="62">
        <f t="array" ref="BB33">SUMPRODUCT(
    INDEX('Master Answer Key'!$B$4:$AU$394,0,ROW(BB33)), 
    INDEX('ALL-Students-Correct-Items'!$A$2:$CC$392,0,COLUMN(BB34))
)</f>
        <v>24</v>
      </c>
      <c r="BC33" s="62">
        <f t="array" ref="BC33">SUMPRODUCT(
    INDEX('Master Answer Key'!$B$4:$AU$394,0,ROW(BC33)), 
    INDEX('ALL-Students-Correct-Items'!$A$2:$CC$392,0,COLUMN(BC34))
)</f>
        <v>24</v>
      </c>
      <c r="BD33" s="62">
        <f t="array" ref="BD33">SUMPRODUCT(
    INDEX('Master Answer Key'!$B$4:$AU$394,0,ROW(BD33)), 
    INDEX('ALL-Students-Correct-Items'!$A$2:$CC$392,0,COLUMN(BD34))
)</f>
        <v>22</v>
      </c>
      <c r="BE33" s="62">
        <f t="array" ref="BE33">SUMPRODUCT(
    INDEX('Master Answer Key'!$B$4:$AU$394,0,ROW(BE33)), 
    INDEX('ALL-Students-Correct-Items'!$A$2:$CC$392,0,COLUMN(BE34))
)</f>
        <v>27</v>
      </c>
      <c r="BF33" s="62">
        <f t="array" ref="BF33">SUMPRODUCT(
    INDEX('Master Answer Key'!$B$4:$AU$394,0,ROW(BF33)), 
    INDEX('ALL-Students-Correct-Items'!$A$2:$CC$392,0,COLUMN(BF34))
)</f>
        <v>21</v>
      </c>
      <c r="BG33" s="62">
        <f t="array" ref="BG33">SUMPRODUCT(
    INDEX('Master Answer Key'!$B$4:$AU$394,0,ROW(BG33)), 
    INDEX('ALL-Students-Correct-Items'!$A$2:$CC$392,0,COLUMN(BG34))
)</f>
        <v>26</v>
      </c>
      <c r="BH33" s="62">
        <f t="array" ref="BH33">SUMPRODUCT(
    INDEX('Master Answer Key'!$B$4:$AU$394,0,ROW(BH33)), 
    INDEX('ALL-Students-Correct-Items'!$A$2:$CC$392,0,COLUMN(BH34))
)</f>
        <v>27</v>
      </c>
      <c r="BI33" s="62">
        <f t="array" ref="BI33">SUMPRODUCT(
    INDEX('Master Answer Key'!$B$4:$AU$394,0,ROW(BI33)), 
    INDEX('ALL-Students-Correct-Items'!$A$2:$CC$392,0,COLUMN(BI34))
)</f>
        <v>27</v>
      </c>
      <c r="BJ33" s="62">
        <f t="array" ref="BJ33">SUMPRODUCT(
    INDEX('Master Answer Key'!$B$4:$AU$394,0,ROW(BJ33)), 
    INDEX('ALL-Students-Correct-Items'!$A$2:$CC$392,0,COLUMN(BJ34))
)</f>
        <v>28</v>
      </c>
      <c r="BK33" s="62">
        <f t="array" ref="BK33">SUMPRODUCT(
    INDEX('Master Answer Key'!$B$4:$AU$394,0,ROW(BK33)), 
    INDEX('ALL-Students-Correct-Items'!$A$2:$CC$392,0,COLUMN(BK34))
)</f>
        <v>24</v>
      </c>
      <c r="BL33" s="62">
        <f t="array" ref="BL33">SUMPRODUCT(
    INDEX('Master Answer Key'!$B$4:$AU$394,0,ROW(BL33)), 
    INDEX('ALL-Students-Correct-Items'!$A$2:$CC$392,0,COLUMN(BL34))
)</f>
        <v>26</v>
      </c>
      <c r="BM33" s="62">
        <f t="array" ref="BM33">SUMPRODUCT(
    INDEX('Master Answer Key'!$B$4:$AU$394,0,ROW(BM33)), 
    INDEX('ALL-Students-Correct-Items'!$A$2:$CC$392,0,COLUMN(BM34))
)</f>
        <v>27</v>
      </c>
      <c r="BN33" s="62">
        <f t="array" ref="BN33">SUMPRODUCT(
    INDEX('Master Answer Key'!$B$4:$AU$394,0,ROW(BN33)), 
    INDEX('ALL-Students-Correct-Items'!$A$2:$CC$392,0,COLUMN(BN34))
)</f>
        <v>26</v>
      </c>
      <c r="BO33" s="62">
        <f t="array" ref="BO33">SUMPRODUCT(
    INDEX('Master Answer Key'!$B$4:$AU$394,0,ROW(BO33)), 
    INDEX('ALL-Students-Correct-Items'!$A$2:$CC$392,0,COLUMN(BO34))
)</f>
        <v>24</v>
      </c>
      <c r="BP33" s="62">
        <f t="array" ref="BP33">SUMPRODUCT(
    INDEX('Master Answer Key'!$B$4:$AU$394,0,ROW(BP33)), 
    INDEX('ALL-Students-Correct-Items'!$A$2:$CC$392,0,COLUMN(BP34))
)</f>
        <v>26</v>
      </c>
      <c r="BQ33" s="62">
        <f t="array" ref="BQ33">SUMPRODUCT(
    INDEX('Master Answer Key'!$B$4:$AU$394,0,ROW(BQ33)), 
    INDEX('ALL-Students-Correct-Items'!$A$2:$CC$392,0,COLUMN(BQ34))
)</f>
        <v>27</v>
      </c>
      <c r="BR33" s="62">
        <f t="array" ref="BR33">SUMPRODUCT(
    INDEX('Master Answer Key'!$B$4:$AU$394,0,ROW(BR33)), 
    INDEX('ALL-Students-Correct-Items'!$A$2:$CC$392,0,COLUMN(BR34))
)</f>
        <v>27</v>
      </c>
      <c r="BS33" s="62">
        <f t="array" ref="BS33">SUMPRODUCT(
    INDEX('Master Answer Key'!$B$4:$AU$394,0,ROW(BS33)), 
    INDEX('ALL-Students-Correct-Items'!$A$2:$CC$392,0,COLUMN(BS34))
)</f>
        <v>27</v>
      </c>
      <c r="BT33" s="62">
        <f t="array" ref="BT33">SUMPRODUCT(
    INDEX('Master Answer Key'!$B$4:$AU$394,0,ROW(BT33)), 
    INDEX('ALL-Students-Correct-Items'!$A$2:$CC$392,0,COLUMN(BT34))
)</f>
        <v>24</v>
      </c>
      <c r="BU33" s="62">
        <f t="array" ref="BU33">SUMPRODUCT(
    INDEX('Master Answer Key'!$B$4:$AU$394,0,ROW(BU33)), 
    INDEX('ALL-Students-Correct-Items'!$A$2:$CC$392,0,COLUMN(BU34))
)</f>
        <v>20</v>
      </c>
      <c r="BV33" s="62">
        <f t="array" ref="BV33">SUMPRODUCT(
    INDEX('Master Answer Key'!$B$4:$AU$394,0,ROW(BV33)), 
    INDEX('ALL-Students-Correct-Items'!$A$2:$CC$392,0,COLUMN(BV34))
)</f>
        <v>20</v>
      </c>
      <c r="BW33" s="62">
        <f t="array" ref="BW33">SUMPRODUCT(
    INDEX('Master Answer Key'!$B$4:$AU$394,0,ROW(BW33)), 
    INDEX('ALL-Students-Correct-Items'!$A$2:$CC$392,0,COLUMN(BW34))
)</f>
        <v>23</v>
      </c>
      <c r="BX33" s="62">
        <f t="array" ref="BX33">SUMPRODUCT(
    INDEX('Master Answer Key'!$B$4:$AU$394,0,ROW(BX33)), 
    INDEX('ALL-Students-Correct-Items'!$A$2:$CC$392,0,COLUMN(BX34))
)</f>
        <v>26</v>
      </c>
      <c r="BY33" s="62">
        <f t="array" ref="BY33">SUMPRODUCT(
    INDEX('Master Answer Key'!$B$4:$AU$394,0,ROW(BY33)), 
    INDEX('ALL-Students-Correct-Items'!$A$2:$CC$392,0,COLUMN(BY34))
)</f>
        <v>26</v>
      </c>
      <c r="BZ33" s="62">
        <f t="array" ref="BZ33">SUMPRODUCT(
    INDEX('Master Answer Key'!$B$4:$AU$394,0,ROW(BZ33)), 
    INDEX('ALL-Students-Correct-Items'!$A$2:$CC$392,0,COLUMN(BZ34))
)</f>
        <v>27</v>
      </c>
      <c r="CA33" s="62">
        <f t="array" ref="CA33">SUMPRODUCT(
    INDEX('Master Answer Key'!$B$4:$AU$394,0,ROW(CA33)), 
    INDEX('ALL-Students-Correct-Items'!$A$2:$CC$392,0,COLUMN(CA34))
)</f>
        <v>25</v>
      </c>
      <c r="CB33" s="62">
        <f t="array" ref="CB33">SUMPRODUCT(
    INDEX('Master Answer Key'!$B$4:$AU$394,0,ROW(CB33)), 
    INDEX('ALL-Students-Correct-Items'!$A$2:$CC$392,0,COLUMN(CB34))
)</f>
        <v>25</v>
      </c>
      <c r="CC33" s="62">
        <f t="array" ref="CC33">SUMPRODUCT(
    INDEX('Master Answer Key'!$B$4:$AU$394,0,ROW(CC33)), 
    INDEX('ALL-Students-Correct-Items'!$A$2:$CC$392,0,COLUMN(CC34))
)</f>
        <v>25</v>
      </c>
      <c r="CD33" s="45" t="s">
        <v>68</v>
      </c>
      <c r="CE33" s="45">
        <f>countif(B33:CC33,"&gt;=19")</f>
        <v>58</v>
      </c>
      <c r="CF33" s="45">
        <v>31.0</v>
      </c>
      <c r="CG33" s="45">
        <v>0.6</v>
      </c>
      <c r="CH33" s="45">
        <v>19.0</v>
      </c>
      <c r="CI33" s="4"/>
    </row>
    <row r="34">
      <c r="A34" s="61" t="s">
        <v>70</v>
      </c>
      <c r="B34" s="62">
        <f t="array" ref="B34">SUMPRODUCT(
    INDEX('Master Answer Key'!$B$4:$AU$394,0,ROW(B34)), 
    INDEX('ALL-Students-Correct-Items'!$A$2:$CC$392,0,COLUMN(B35))
)</f>
        <v>19</v>
      </c>
      <c r="C34" s="62">
        <f t="array" ref="C34">SUMPRODUCT(
    INDEX('Master Answer Key'!$B$4:$AU$394,0,ROW(C34)), 
    INDEX('ALL-Students-Correct-Items'!$A$2:$CC$392,0,COLUMN(C35))
)</f>
        <v>16</v>
      </c>
      <c r="D34" s="62">
        <f t="array" ref="D34">SUMPRODUCT(
    INDEX('Master Answer Key'!$B$4:$AU$394,0,ROW(D34)), 
    INDEX('ALL-Students-Correct-Items'!$A$2:$CC$392,0,COLUMN(D35))
)</f>
        <v>17</v>
      </c>
      <c r="E34" s="62">
        <f t="array" ref="E34">SUMPRODUCT(
    INDEX('Master Answer Key'!$B$4:$AU$394,0,ROW(E34)), 
    INDEX('ALL-Students-Correct-Items'!$A$2:$CC$392,0,COLUMN(E35))
)</f>
        <v>21</v>
      </c>
      <c r="F34" s="62">
        <f t="array" ref="F34">SUMPRODUCT(
    INDEX('Master Answer Key'!$B$4:$AU$394,0,ROW(F34)), 
    INDEX('ALL-Students-Correct-Items'!$A$2:$CC$392,0,COLUMN(F35))
)</f>
        <v>20</v>
      </c>
      <c r="G34" s="62">
        <f t="array" ref="G34">SUMPRODUCT(
    INDEX('Master Answer Key'!$B$4:$AU$394,0,ROW(G34)), 
    INDEX('ALL-Students-Correct-Items'!$A$2:$CC$392,0,COLUMN(G35))
)</f>
        <v>0</v>
      </c>
      <c r="H34" s="62">
        <f t="array" ref="H34">SUMPRODUCT(
    INDEX('Master Answer Key'!$B$4:$AU$394,0,ROW(H34)), 
    INDEX('ALL-Students-Correct-Items'!$A$2:$CC$392,0,COLUMN(H35))
)</f>
        <v>17</v>
      </c>
      <c r="I34" s="62">
        <f t="array" ref="I34">SUMPRODUCT(
    INDEX('Master Answer Key'!$B$4:$AU$394,0,ROW(I34)), 
    INDEX('ALL-Students-Correct-Items'!$A$2:$CC$392,0,COLUMN(I35))
)</f>
        <v>14</v>
      </c>
      <c r="J34" s="62">
        <f t="array" ref="J34">SUMPRODUCT(
    INDEX('Master Answer Key'!$B$4:$AU$394,0,ROW(J34)), 
    INDEX('ALL-Students-Correct-Items'!$A$2:$CC$392,0,COLUMN(J35))
)</f>
        <v>17</v>
      </c>
      <c r="K34" s="62">
        <f t="array" ref="K34">SUMPRODUCT(
    INDEX('Master Answer Key'!$B$4:$AU$394,0,ROW(K34)), 
    INDEX('ALL-Students-Correct-Items'!$A$2:$CC$392,0,COLUMN(K35))
)</f>
        <v>16</v>
      </c>
      <c r="L34" s="62">
        <f t="array" ref="L34">SUMPRODUCT(
    INDEX('Master Answer Key'!$B$4:$AU$394,0,ROW(L34)), 
    INDEX('ALL-Students-Correct-Items'!$A$2:$CC$392,0,COLUMN(L35))
)</f>
        <v>19</v>
      </c>
      <c r="M34" s="62">
        <f t="array" ref="M34">SUMPRODUCT(
    INDEX('Master Answer Key'!$B$4:$AU$394,0,ROW(M34)), 
    INDEX('ALL-Students-Correct-Items'!$A$2:$CC$392,0,COLUMN(M35))
)</f>
        <v>21</v>
      </c>
      <c r="N34" s="62">
        <f t="array" ref="N34">SUMPRODUCT(
    INDEX('Master Answer Key'!$B$4:$AU$394,0,ROW(N34)), 
    INDEX('ALL-Students-Correct-Items'!$A$2:$CC$392,0,COLUMN(N35))
)</f>
        <v>11</v>
      </c>
      <c r="O34" s="62">
        <f t="array" ref="O34">SUMPRODUCT(
    INDEX('Master Answer Key'!$B$4:$AU$394,0,ROW(O34)), 
    INDEX('ALL-Students-Correct-Items'!$A$2:$CC$392,0,COLUMN(O35))
)</f>
        <v>18</v>
      </c>
      <c r="P34" s="62">
        <f t="array" ref="P34">SUMPRODUCT(
    INDEX('Master Answer Key'!$B$4:$AU$394,0,ROW(P34)), 
    INDEX('ALL-Students-Correct-Items'!$A$2:$CC$392,0,COLUMN(P35))
)</f>
        <v>16</v>
      </c>
      <c r="Q34" s="62">
        <f t="array" ref="Q34">SUMPRODUCT(
    INDEX('Master Answer Key'!$B$4:$AU$394,0,ROW(Q34)), 
    INDEX('ALL-Students-Correct-Items'!$A$2:$CC$392,0,COLUMN(Q35))
)</f>
        <v>15</v>
      </c>
      <c r="R34" s="62">
        <f t="array" ref="R34">SUMPRODUCT(
    INDEX('Master Answer Key'!$B$4:$AU$394,0,ROW(R34)), 
    INDEX('ALL-Students-Correct-Items'!$A$2:$CC$392,0,COLUMN(R35))
)</f>
        <v>11</v>
      </c>
      <c r="S34" s="62">
        <f t="array" ref="S34">SUMPRODUCT(
    INDEX('Master Answer Key'!$B$4:$AU$394,0,ROW(S34)), 
    INDEX('ALL-Students-Correct-Items'!$A$2:$CC$392,0,COLUMN(S35))
)</f>
        <v>12</v>
      </c>
      <c r="T34" s="62">
        <f t="array" ref="T34">SUMPRODUCT(
    INDEX('Master Answer Key'!$B$4:$AU$394,0,ROW(T34)), 
    INDEX('ALL-Students-Correct-Items'!$A$2:$CC$392,0,COLUMN(T35))
)</f>
        <v>20</v>
      </c>
      <c r="U34" s="62">
        <f t="array" ref="U34">SUMPRODUCT(
    INDEX('Master Answer Key'!$B$4:$AU$394,0,ROW(U34)), 
    INDEX('ALL-Students-Correct-Items'!$A$2:$CC$392,0,COLUMN(U35))
)</f>
        <v>18</v>
      </c>
      <c r="V34" s="62">
        <f t="array" ref="V34">SUMPRODUCT(
    INDEX('Master Answer Key'!$B$4:$AU$394,0,ROW(V34)), 
    INDEX('ALL-Students-Correct-Items'!$A$2:$CC$392,0,COLUMN(V35))
)</f>
        <v>16</v>
      </c>
      <c r="W34" s="62">
        <f t="array" ref="W34">SUMPRODUCT(
    INDEX('Master Answer Key'!$B$4:$AU$394,0,ROW(W34)), 
    INDEX('ALL-Students-Correct-Items'!$A$2:$CC$392,0,COLUMN(W35))
)</f>
        <v>0</v>
      </c>
      <c r="X34" s="62">
        <f t="array" ref="X34">SUMPRODUCT(
    INDEX('Master Answer Key'!$B$4:$AU$394,0,ROW(X34)), 
    INDEX('ALL-Students-Correct-Items'!$A$2:$CC$392,0,COLUMN(X35))
)</f>
        <v>11</v>
      </c>
      <c r="Y34" s="62">
        <f t="array" ref="Y34">SUMPRODUCT(
    INDEX('Master Answer Key'!$B$4:$AU$394,0,ROW(Y34)), 
    INDEX('ALL-Students-Correct-Items'!$A$2:$CC$392,0,COLUMN(Y35))
)</f>
        <v>0</v>
      </c>
      <c r="Z34" s="62">
        <f t="array" ref="Z34">SUMPRODUCT(
    INDEX('Master Answer Key'!$B$4:$AU$394,0,ROW(Z34)), 
    INDEX('ALL-Students-Correct-Items'!$A$2:$CC$392,0,COLUMN(Z35))
)</f>
        <v>0</v>
      </c>
      <c r="AA34" s="62">
        <f t="array" ref="AA34">SUMPRODUCT(
    INDEX('Master Answer Key'!$B$4:$AU$394,0,ROW(AA34)), 
    INDEX('ALL-Students-Correct-Items'!$A$2:$CC$392,0,COLUMN(AA35))
)</f>
        <v>17</v>
      </c>
      <c r="AB34" s="62">
        <f t="array" ref="AB34">SUMPRODUCT(
    INDEX('Master Answer Key'!$B$4:$AU$394,0,ROW(AB34)), 
    INDEX('ALL-Students-Correct-Items'!$A$2:$CC$392,0,COLUMN(AB35))
)</f>
        <v>14</v>
      </c>
      <c r="AC34" s="62">
        <f t="array" ref="AC34">SUMPRODUCT(
    INDEX('Master Answer Key'!$B$4:$AU$394,0,ROW(AC34)), 
    INDEX('ALL-Students-Correct-Items'!$A$2:$CC$392,0,COLUMN(AC35))
)</f>
        <v>10</v>
      </c>
      <c r="AD34" s="62">
        <f t="array" ref="AD34">SUMPRODUCT(
    INDEX('Master Answer Key'!$B$4:$AU$394,0,ROW(AD34)), 
    INDEX('ALL-Students-Correct-Items'!$A$2:$CC$392,0,COLUMN(AD35))
)</f>
        <v>18</v>
      </c>
      <c r="AE34" s="62">
        <f t="array" ref="AE34">SUMPRODUCT(
    INDEX('Master Answer Key'!$B$4:$AU$394,0,ROW(AE34)), 
    INDEX('ALL-Students-Correct-Items'!$A$2:$CC$392,0,COLUMN(AE35))
)</f>
        <v>14</v>
      </c>
      <c r="AF34" s="62">
        <f t="array" ref="AF34">SUMPRODUCT(
    INDEX('Master Answer Key'!$B$4:$AU$394,0,ROW(AF34)), 
    INDEX('ALL-Students-Correct-Items'!$A$2:$CC$392,0,COLUMN(AF35))
)</f>
        <v>8</v>
      </c>
      <c r="AG34" s="62">
        <f t="array" ref="AG34">SUMPRODUCT(
    INDEX('Master Answer Key'!$B$4:$AU$394,0,ROW(AG34)), 
    INDEX('ALL-Students-Correct-Items'!$A$2:$CC$392,0,COLUMN(AG35))
)</f>
        <v>15</v>
      </c>
      <c r="AH34" s="62">
        <f t="array" ref="AH34">SUMPRODUCT(
    INDEX('Master Answer Key'!$B$4:$AU$394,0,ROW(AH34)), 
    INDEX('ALL-Students-Correct-Items'!$A$2:$CC$392,0,COLUMN(AH35))
)</f>
        <v>22</v>
      </c>
      <c r="AI34" s="62">
        <f t="array" ref="AI34">SUMPRODUCT(
    INDEX('Master Answer Key'!$B$4:$AU$394,0,ROW(AI34)), 
    INDEX('ALL-Students-Correct-Items'!$A$2:$CC$392,0,COLUMN(AI35))
)</f>
        <v>21</v>
      </c>
      <c r="AJ34" s="62">
        <f t="array" ref="AJ34">SUMPRODUCT(
    INDEX('Master Answer Key'!$B$4:$AU$394,0,ROW(AJ34)), 
    INDEX('ALL-Students-Correct-Items'!$A$2:$CC$392,0,COLUMN(AJ35))
)</f>
        <v>19</v>
      </c>
      <c r="AK34" s="62">
        <f t="array" ref="AK34">SUMPRODUCT(
    INDEX('Master Answer Key'!$B$4:$AU$394,0,ROW(AK34)), 
    INDEX('ALL-Students-Correct-Items'!$A$2:$CC$392,0,COLUMN(AK35))
)</f>
        <v>17</v>
      </c>
      <c r="AL34" s="62">
        <f t="array" ref="AL34">SUMPRODUCT(
    INDEX('Master Answer Key'!$B$4:$AU$394,0,ROW(AL34)), 
    INDEX('ALL-Students-Correct-Items'!$A$2:$CC$392,0,COLUMN(AL35))
)</f>
        <v>12</v>
      </c>
      <c r="AM34" s="62">
        <f t="array" ref="AM34">SUMPRODUCT(
    INDEX('Master Answer Key'!$B$4:$AU$394,0,ROW(AM34)), 
    INDEX('ALL-Students-Correct-Items'!$A$2:$CC$392,0,COLUMN(AM35))
)</f>
        <v>12</v>
      </c>
      <c r="AN34" s="62">
        <f t="array" ref="AN34">SUMPRODUCT(
    INDEX('Master Answer Key'!$B$4:$AU$394,0,ROW(AN34)), 
    INDEX('ALL-Students-Correct-Items'!$A$2:$CC$392,0,COLUMN(AN35))
)</f>
        <v>0</v>
      </c>
      <c r="AO34" s="62">
        <f t="array" ref="AO34">SUMPRODUCT(
    INDEX('Master Answer Key'!$B$4:$AU$394,0,ROW(AO34)), 
    INDEX('ALL-Students-Correct-Items'!$A$2:$CC$392,0,COLUMN(AO35))
)</f>
        <v>20</v>
      </c>
      <c r="AP34" s="62">
        <f t="array" ref="AP34">SUMPRODUCT(
    INDEX('Master Answer Key'!$B$4:$AU$394,0,ROW(AP34)), 
    INDEX('ALL-Students-Correct-Items'!$A$2:$CC$392,0,COLUMN(AP35))
)</f>
        <v>19</v>
      </c>
      <c r="AQ34" s="62">
        <f t="array" ref="AQ34">SUMPRODUCT(
    INDEX('Master Answer Key'!$B$4:$AU$394,0,ROW(AQ34)), 
    INDEX('ALL-Students-Correct-Items'!$A$2:$CC$392,0,COLUMN(AQ35))
)</f>
        <v>23</v>
      </c>
      <c r="AR34" s="62">
        <f t="array" ref="AR34">SUMPRODUCT(
    INDEX('Master Answer Key'!$B$4:$AU$394,0,ROW(AR34)), 
    INDEX('ALL-Students-Correct-Items'!$A$2:$CC$392,0,COLUMN(AR35))
)</f>
        <v>19</v>
      </c>
      <c r="AS34" s="62">
        <f t="array" ref="AS34">SUMPRODUCT(
    INDEX('Master Answer Key'!$B$4:$AU$394,0,ROW(AS34)), 
    INDEX('ALL-Students-Correct-Items'!$A$2:$CC$392,0,COLUMN(AS35))
)</f>
        <v>0</v>
      </c>
      <c r="AT34" s="62">
        <f t="array" ref="AT34">SUMPRODUCT(
    INDEX('Master Answer Key'!$B$4:$AU$394,0,ROW(AT34)), 
    INDEX('ALL-Students-Correct-Items'!$A$2:$CC$392,0,COLUMN(AT35))
)</f>
        <v>18</v>
      </c>
      <c r="AU34" s="62">
        <f t="array" ref="AU34">SUMPRODUCT(
    INDEX('Master Answer Key'!$B$4:$AU$394,0,ROW(AU34)), 
    INDEX('ALL-Students-Correct-Items'!$A$2:$CC$392,0,COLUMN(AU35))
)</f>
        <v>21</v>
      </c>
      <c r="AV34" s="62">
        <f t="array" ref="AV34">SUMPRODUCT(
    INDEX('Master Answer Key'!$B$4:$AU$394,0,ROW(AV34)), 
    INDEX('ALL-Students-Correct-Items'!$A$2:$CC$392,0,COLUMN(AV35))
)</f>
        <v>0</v>
      </c>
      <c r="AW34" s="62">
        <f t="array" ref="AW34">SUMPRODUCT(
    INDEX('Master Answer Key'!$B$4:$AU$394,0,ROW(AW34)), 
    INDEX('ALL-Students-Correct-Items'!$A$2:$CC$392,0,COLUMN(AW35))
)</f>
        <v>20</v>
      </c>
      <c r="AX34" s="62">
        <f t="array" ref="AX34">SUMPRODUCT(
    INDEX('Master Answer Key'!$B$4:$AU$394,0,ROW(AX34)), 
    INDEX('ALL-Students-Correct-Items'!$A$2:$CC$392,0,COLUMN(AX35))
)</f>
        <v>21</v>
      </c>
      <c r="AY34" s="62">
        <f t="array" ref="AY34">SUMPRODUCT(
    INDEX('Master Answer Key'!$B$4:$AU$394,0,ROW(AY34)), 
    INDEX('ALL-Students-Correct-Items'!$A$2:$CC$392,0,COLUMN(AY35))
)</f>
        <v>18</v>
      </c>
      <c r="AZ34" s="62">
        <f t="array" ref="AZ34">SUMPRODUCT(
    INDEX('Master Answer Key'!$B$4:$AU$394,0,ROW(AZ34)), 
    INDEX('ALL-Students-Correct-Items'!$A$2:$CC$392,0,COLUMN(AZ35))
)</f>
        <v>20</v>
      </c>
      <c r="BA34" s="62">
        <f t="array" ref="BA34">SUMPRODUCT(
    INDEX('Master Answer Key'!$B$4:$AU$394,0,ROW(BA34)), 
    INDEX('ALL-Students-Correct-Items'!$A$2:$CC$392,0,COLUMN(BA35))
)</f>
        <v>19</v>
      </c>
      <c r="BB34" s="62">
        <f t="array" ref="BB34">SUMPRODUCT(
    INDEX('Master Answer Key'!$B$4:$AU$394,0,ROW(BB34)), 
    INDEX('ALL-Students-Correct-Items'!$A$2:$CC$392,0,COLUMN(BB35))
)</f>
        <v>18</v>
      </c>
      <c r="BC34" s="62">
        <f t="array" ref="BC34">SUMPRODUCT(
    INDEX('Master Answer Key'!$B$4:$AU$394,0,ROW(BC34)), 
    INDEX('ALL-Students-Correct-Items'!$A$2:$CC$392,0,COLUMN(BC35))
)</f>
        <v>20</v>
      </c>
      <c r="BD34" s="62">
        <f t="array" ref="BD34">SUMPRODUCT(
    INDEX('Master Answer Key'!$B$4:$AU$394,0,ROW(BD34)), 
    INDEX('ALL-Students-Correct-Items'!$A$2:$CC$392,0,COLUMN(BD35))
)</f>
        <v>18</v>
      </c>
      <c r="BE34" s="62">
        <f t="array" ref="BE34">SUMPRODUCT(
    INDEX('Master Answer Key'!$B$4:$AU$394,0,ROW(BE34)), 
    INDEX('ALL-Students-Correct-Items'!$A$2:$CC$392,0,COLUMN(BE35))
)</f>
        <v>21</v>
      </c>
      <c r="BF34" s="62">
        <f t="array" ref="BF34">SUMPRODUCT(
    INDEX('Master Answer Key'!$B$4:$AU$394,0,ROW(BF34)), 
    INDEX('ALL-Students-Correct-Items'!$A$2:$CC$392,0,COLUMN(BF35))
)</f>
        <v>20</v>
      </c>
      <c r="BG34" s="62">
        <f t="array" ref="BG34">SUMPRODUCT(
    INDEX('Master Answer Key'!$B$4:$AU$394,0,ROW(BG34)), 
    INDEX('ALL-Students-Correct-Items'!$A$2:$CC$392,0,COLUMN(BG35))
)</f>
        <v>22</v>
      </c>
      <c r="BH34" s="62">
        <f t="array" ref="BH34">SUMPRODUCT(
    INDEX('Master Answer Key'!$B$4:$AU$394,0,ROW(BH34)), 
    INDEX('ALL-Students-Correct-Items'!$A$2:$CC$392,0,COLUMN(BH35))
)</f>
        <v>19</v>
      </c>
      <c r="BI34" s="62">
        <f t="array" ref="BI34">SUMPRODUCT(
    INDEX('Master Answer Key'!$B$4:$AU$394,0,ROW(BI34)), 
    INDEX('ALL-Students-Correct-Items'!$A$2:$CC$392,0,COLUMN(BI35))
)</f>
        <v>21</v>
      </c>
      <c r="BJ34" s="62">
        <f t="array" ref="BJ34">SUMPRODUCT(
    INDEX('Master Answer Key'!$B$4:$AU$394,0,ROW(BJ34)), 
    INDEX('ALL-Students-Correct-Items'!$A$2:$CC$392,0,COLUMN(BJ35))
)</f>
        <v>22</v>
      </c>
      <c r="BK34" s="62">
        <f t="array" ref="BK34">SUMPRODUCT(
    INDEX('Master Answer Key'!$B$4:$AU$394,0,ROW(BK34)), 
    INDEX('ALL-Students-Correct-Items'!$A$2:$CC$392,0,COLUMN(BK35))
)</f>
        <v>19</v>
      </c>
      <c r="BL34" s="62">
        <f t="array" ref="BL34">SUMPRODUCT(
    INDEX('Master Answer Key'!$B$4:$AU$394,0,ROW(BL34)), 
    INDEX('ALL-Students-Correct-Items'!$A$2:$CC$392,0,COLUMN(BL35))
)</f>
        <v>22</v>
      </c>
      <c r="BM34" s="62">
        <f t="array" ref="BM34">SUMPRODUCT(
    INDEX('Master Answer Key'!$B$4:$AU$394,0,ROW(BM34)), 
    INDEX('ALL-Students-Correct-Items'!$A$2:$CC$392,0,COLUMN(BM35))
)</f>
        <v>22</v>
      </c>
      <c r="BN34" s="62">
        <f t="array" ref="BN34">SUMPRODUCT(
    INDEX('Master Answer Key'!$B$4:$AU$394,0,ROW(BN34)), 
    INDEX('ALL-Students-Correct-Items'!$A$2:$CC$392,0,COLUMN(BN35))
)</f>
        <v>23</v>
      </c>
      <c r="BO34" s="62">
        <f t="array" ref="BO34">SUMPRODUCT(
    INDEX('Master Answer Key'!$B$4:$AU$394,0,ROW(BO34)), 
    INDEX('ALL-Students-Correct-Items'!$A$2:$CC$392,0,COLUMN(BO35))
)</f>
        <v>19</v>
      </c>
      <c r="BP34" s="62">
        <f t="array" ref="BP34">SUMPRODUCT(
    INDEX('Master Answer Key'!$B$4:$AU$394,0,ROW(BP34)), 
    INDEX('ALL-Students-Correct-Items'!$A$2:$CC$392,0,COLUMN(BP35))
)</f>
        <v>22</v>
      </c>
      <c r="BQ34" s="62">
        <f t="array" ref="BQ34">SUMPRODUCT(
    INDEX('Master Answer Key'!$B$4:$AU$394,0,ROW(BQ34)), 
    INDEX('ALL-Students-Correct-Items'!$A$2:$CC$392,0,COLUMN(BQ35))
)</f>
        <v>20</v>
      </c>
      <c r="BR34" s="62">
        <f t="array" ref="BR34">SUMPRODUCT(
    INDEX('Master Answer Key'!$B$4:$AU$394,0,ROW(BR34)), 
    INDEX('ALL-Students-Correct-Items'!$A$2:$CC$392,0,COLUMN(BR35))
)</f>
        <v>20</v>
      </c>
      <c r="BS34" s="62">
        <f t="array" ref="BS34">SUMPRODUCT(
    INDEX('Master Answer Key'!$B$4:$AU$394,0,ROW(BS34)), 
    INDEX('ALL-Students-Correct-Items'!$A$2:$CC$392,0,COLUMN(BS35))
)</f>
        <v>21</v>
      </c>
      <c r="BT34" s="62">
        <f t="array" ref="BT34">SUMPRODUCT(
    INDEX('Master Answer Key'!$B$4:$AU$394,0,ROW(BT34)), 
    INDEX('ALL-Students-Correct-Items'!$A$2:$CC$392,0,COLUMN(BT35))
)</f>
        <v>17</v>
      </c>
      <c r="BU34" s="62">
        <f t="array" ref="BU34">SUMPRODUCT(
    INDEX('Master Answer Key'!$B$4:$AU$394,0,ROW(BU34)), 
    INDEX('ALL-Students-Correct-Items'!$A$2:$CC$392,0,COLUMN(BU35))
)</f>
        <v>20</v>
      </c>
      <c r="BV34" s="62">
        <f t="array" ref="BV34">SUMPRODUCT(
    INDEX('Master Answer Key'!$B$4:$AU$394,0,ROW(BV34)), 
    INDEX('ALL-Students-Correct-Items'!$A$2:$CC$392,0,COLUMN(BV35))
)</f>
        <v>21</v>
      </c>
      <c r="BW34" s="62">
        <f t="array" ref="BW34">SUMPRODUCT(
    INDEX('Master Answer Key'!$B$4:$AU$394,0,ROW(BW34)), 
    INDEX('ALL-Students-Correct-Items'!$A$2:$CC$392,0,COLUMN(BW35))
)</f>
        <v>18</v>
      </c>
      <c r="BX34" s="62">
        <f t="array" ref="BX34">SUMPRODUCT(
    INDEX('Master Answer Key'!$B$4:$AU$394,0,ROW(BX34)), 
    INDEX('ALL-Students-Correct-Items'!$A$2:$CC$392,0,COLUMN(BX35))
)</f>
        <v>17</v>
      </c>
      <c r="BY34" s="62">
        <f t="array" ref="BY34">SUMPRODUCT(
    INDEX('Master Answer Key'!$B$4:$AU$394,0,ROW(BY34)), 
    INDEX('ALL-Students-Correct-Items'!$A$2:$CC$392,0,COLUMN(BY35))
)</f>
        <v>22</v>
      </c>
      <c r="BZ34" s="62">
        <f t="array" ref="BZ34">SUMPRODUCT(
    INDEX('Master Answer Key'!$B$4:$AU$394,0,ROW(BZ34)), 
    INDEX('ALL-Students-Correct-Items'!$A$2:$CC$392,0,COLUMN(BZ35))
)</f>
        <v>20</v>
      </c>
      <c r="CA34" s="62">
        <f t="array" ref="CA34">SUMPRODUCT(
    INDEX('Master Answer Key'!$B$4:$AU$394,0,ROW(CA34)), 
    INDEX('ALL-Students-Correct-Items'!$A$2:$CC$392,0,COLUMN(CA35))
)</f>
        <v>21</v>
      </c>
      <c r="CB34" s="62">
        <f t="array" ref="CB34">SUMPRODUCT(
    INDEX('Master Answer Key'!$B$4:$AU$394,0,ROW(CB34)), 
    INDEX('ALL-Students-Correct-Items'!$A$2:$CC$392,0,COLUMN(CB35))
)</f>
        <v>19</v>
      </c>
      <c r="CC34" s="62">
        <f t="array" ref="CC34">SUMPRODUCT(
    INDEX('Master Answer Key'!$B$4:$AU$394,0,ROW(CC34)), 
    INDEX('ALL-Students-Correct-Items'!$A$2:$CC$392,0,COLUMN(CC35))
)</f>
        <v>18</v>
      </c>
      <c r="CD34" s="45" t="s">
        <v>70</v>
      </c>
      <c r="CE34" s="45">
        <f>countif(B34:CC34,"&gt;=14")</f>
        <v>65</v>
      </c>
      <c r="CF34" s="45">
        <v>23.0</v>
      </c>
      <c r="CG34" s="45">
        <v>0.6</v>
      </c>
      <c r="CH34" s="45">
        <v>14.0</v>
      </c>
      <c r="CI34" s="4"/>
      <c r="CJ34" s="65"/>
      <c r="CK34" s="66" t="s">
        <v>57</v>
      </c>
      <c r="CL34" s="67"/>
    </row>
    <row r="35">
      <c r="A35" s="61" t="s">
        <v>72</v>
      </c>
      <c r="B35" s="62">
        <f t="array" ref="B35">SUMPRODUCT(
    INDEX('Master Answer Key'!$B$4:$AU$394,0,ROW(B35)), 
    INDEX('ALL-Students-Correct-Items'!$A$2:$CC$392,0,COLUMN(B36))
)</f>
        <v>7</v>
      </c>
      <c r="C35" s="62">
        <f t="array" ref="C35">SUMPRODUCT(
    INDEX('Master Answer Key'!$B$4:$AU$394,0,ROW(C35)), 
    INDEX('ALL-Students-Correct-Items'!$A$2:$CC$392,0,COLUMN(C36))
)</f>
        <v>8</v>
      </c>
      <c r="D35" s="62">
        <f t="array" ref="D35">SUMPRODUCT(
    INDEX('Master Answer Key'!$B$4:$AU$394,0,ROW(D35)), 
    INDEX('ALL-Students-Correct-Items'!$A$2:$CC$392,0,COLUMN(D36))
)</f>
        <v>6</v>
      </c>
      <c r="E35" s="62">
        <f t="array" ref="E35">SUMPRODUCT(
    INDEX('Master Answer Key'!$B$4:$AU$394,0,ROW(E35)), 
    INDEX('ALL-Students-Correct-Items'!$A$2:$CC$392,0,COLUMN(E36))
)</f>
        <v>8</v>
      </c>
      <c r="F35" s="62">
        <f t="array" ref="F35">SUMPRODUCT(
    INDEX('Master Answer Key'!$B$4:$AU$394,0,ROW(F35)), 
    INDEX('ALL-Students-Correct-Items'!$A$2:$CC$392,0,COLUMN(F36))
)</f>
        <v>8</v>
      </c>
      <c r="G35" s="62">
        <f t="array" ref="G35">SUMPRODUCT(
    INDEX('Master Answer Key'!$B$4:$AU$394,0,ROW(G35)), 
    INDEX('ALL-Students-Correct-Items'!$A$2:$CC$392,0,COLUMN(G36))
)</f>
        <v>0</v>
      </c>
      <c r="H35" s="62">
        <f t="array" ref="H35">SUMPRODUCT(
    INDEX('Master Answer Key'!$B$4:$AU$394,0,ROW(H35)), 
    INDEX('ALL-Students-Correct-Items'!$A$2:$CC$392,0,COLUMN(H36))
)</f>
        <v>7</v>
      </c>
      <c r="I35" s="62">
        <f t="array" ref="I35">SUMPRODUCT(
    INDEX('Master Answer Key'!$B$4:$AU$394,0,ROW(I35)), 
    INDEX('ALL-Students-Correct-Items'!$A$2:$CC$392,0,COLUMN(I36))
)</f>
        <v>3</v>
      </c>
      <c r="J35" s="62">
        <f t="array" ref="J35">SUMPRODUCT(
    INDEX('Master Answer Key'!$B$4:$AU$394,0,ROW(J35)), 
    INDEX('ALL-Students-Correct-Items'!$A$2:$CC$392,0,COLUMN(J36))
)</f>
        <v>7</v>
      </c>
      <c r="K35" s="62">
        <f t="array" ref="K35">SUMPRODUCT(
    INDEX('Master Answer Key'!$B$4:$AU$394,0,ROW(K35)), 
    INDEX('ALL-Students-Correct-Items'!$A$2:$CC$392,0,COLUMN(K36))
)</f>
        <v>5</v>
      </c>
      <c r="L35" s="62">
        <f t="array" ref="L35">SUMPRODUCT(
    INDEX('Master Answer Key'!$B$4:$AU$394,0,ROW(L35)), 
    INDEX('ALL-Students-Correct-Items'!$A$2:$CC$392,0,COLUMN(L36))
)</f>
        <v>8</v>
      </c>
      <c r="M35" s="62">
        <f t="array" ref="M35">SUMPRODUCT(
    INDEX('Master Answer Key'!$B$4:$AU$394,0,ROW(M35)), 
    INDEX('ALL-Students-Correct-Items'!$A$2:$CC$392,0,COLUMN(M36))
)</f>
        <v>8</v>
      </c>
      <c r="N35" s="62">
        <f t="array" ref="N35">SUMPRODUCT(
    INDEX('Master Answer Key'!$B$4:$AU$394,0,ROW(N35)), 
    INDEX('ALL-Students-Correct-Items'!$A$2:$CC$392,0,COLUMN(N36))
)</f>
        <v>4</v>
      </c>
      <c r="O35" s="62">
        <f t="array" ref="O35">SUMPRODUCT(
    INDEX('Master Answer Key'!$B$4:$AU$394,0,ROW(O35)), 
    INDEX('ALL-Students-Correct-Items'!$A$2:$CC$392,0,COLUMN(O36))
)</f>
        <v>6</v>
      </c>
      <c r="P35" s="62">
        <f t="array" ref="P35">SUMPRODUCT(
    INDEX('Master Answer Key'!$B$4:$AU$394,0,ROW(P35)), 
    INDEX('ALL-Students-Correct-Items'!$A$2:$CC$392,0,COLUMN(P36))
)</f>
        <v>5</v>
      </c>
      <c r="Q35" s="62">
        <f t="array" ref="Q35">SUMPRODUCT(
    INDEX('Master Answer Key'!$B$4:$AU$394,0,ROW(Q35)), 
    INDEX('ALL-Students-Correct-Items'!$A$2:$CC$392,0,COLUMN(Q36))
)</f>
        <v>4</v>
      </c>
      <c r="R35" s="62">
        <f t="array" ref="R35">SUMPRODUCT(
    INDEX('Master Answer Key'!$B$4:$AU$394,0,ROW(R35)), 
    INDEX('ALL-Students-Correct-Items'!$A$2:$CC$392,0,COLUMN(R36))
)</f>
        <v>4</v>
      </c>
      <c r="S35" s="62">
        <f t="array" ref="S35">SUMPRODUCT(
    INDEX('Master Answer Key'!$B$4:$AU$394,0,ROW(S35)), 
    INDEX('ALL-Students-Correct-Items'!$A$2:$CC$392,0,COLUMN(S36))
)</f>
        <v>4</v>
      </c>
      <c r="T35" s="62">
        <f t="array" ref="T35">SUMPRODUCT(
    INDEX('Master Answer Key'!$B$4:$AU$394,0,ROW(T35)), 
    INDEX('ALL-Students-Correct-Items'!$A$2:$CC$392,0,COLUMN(T36))
)</f>
        <v>6</v>
      </c>
      <c r="U35" s="62">
        <f t="array" ref="U35">SUMPRODUCT(
    INDEX('Master Answer Key'!$B$4:$AU$394,0,ROW(U35)), 
    INDEX('ALL-Students-Correct-Items'!$A$2:$CC$392,0,COLUMN(U36))
)</f>
        <v>7</v>
      </c>
      <c r="V35" s="62">
        <f t="array" ref="V35">SUMPRODUCT(
    INDEX('Master Answer Key'!$B$4:$AU$394,0,ROW(V35)), 
    INDEX('ALL-Students-Correct-Items'!$A$2:$CC$392,0,COLUMN(V36))
)</f>
        <v>6</v>
      </c>
      <c r="W35" s="62">
        <f t="array" ref="W35">SUMPRODUCT(
    INDEX('Master Answer Key'!$B$4:$AU$394,0,ROW(W35)), 
    INDEX('ALL-Students-Correct-Items'!$A$2:$CC$392,0,COLUMN(W36))
)</f>
        <v>0</v>
      </c>
      <c r="X35" s="62">
        <f t="array" ref="X35">SUMPRODUCT(
    INDEX('Master Answer Key'!$B$4:$AU$394,0,ROW(X35)), 
    INDEX('ALL-Students-Correct-Items'!$A$2:$CC$392,0,COLUMN(X36))
)</f>
        <v>5</v>
      </c>
      <c r="Y35" s="62">
        <f t="array" ref="Y35">SUMPRODUCT(
    INDEX('Master Answer Key'!$B$4:$AU$394,0,ROW(Y35)), 
    INDEX('ALL-Students-Correct-Items'!$A$2:$CC$392,0,COLUMN(Y36))
)</f>
        <v>0</v>
      </c>
      <c r="Z35" s="62">
        <f t="array" ref="Z35">SUMPRODUCT(
    INDEX('Master Answer Key'!$B$4:$AU$394,0,ROW(Z35)), 
    INDEX('ALL-Students-Correct-Items'!$A$2:$CC$392,0,COLUMN(Z36))
)</f>
        <v>0</v>
      </c>
      <c r="AA35" s="62">
        <f t="array" ref="AA35">SUMPRODUCT(
    INDEX('Master Answer Key'!$B$4:$AU$394,0,ROW(AA35)), 
    INDEX('ALL-Students-Correct-Items'!$A$2:$CC$392,0,COLUMN(AA36))
)</f>
        <v>7</v>
      </c>
      <c r="AB35" s="62">
        <f t="array" ref="AB35">SUMPRODUCT(
    INDEX('Master Answer Key'!$B$4:$AU$394,0,ROW(AB35)), 
    INDEX('ALL-Students-Correct-Items'!$A$2:$CC$392,0,COLUMN(AB36))
)</f>
        <v>5</v>
      </c>
      <c r="AC35" s="62">
        <f t="array" ref="AC35">SUMPRODUCT(
    INDEX('Master Answer Key'!$B$4:$AU$394,0,ROW(AC35)), 
    INDEX('ALL-Students-Correct-Items'!$A$2:$CC$392,0,COLUMN(AC36))
)</f>
        <v>5</v>
      </c>
      <c r="AD35" s="62">
        <f t="array" ref="AD35">SUMPRODUCT(
    INDEX('Master Answer Key'!$B$4:$AU$394,0,ROW(AD35)), 
    INDEX('ALL-Students-Correct-Items'!$A$2:$CC$392,0,COLUMN(AD36))
)</f>
        <v>7</v>
      </c>
      <c r="AE35" s="62">
        <f t="array" ref="AE35">SUMPRODUCT(
    INDEX('Master Answer Key'!$B$4:$AU$394,0,ROW(AE35)), 
    INDEX('ALL-Students-Correct-Items'!$A$2:$CC$392,0,COLUMN(AE36))
)</f>
        <v>6</v>
      </c>
      <c r="AF35" s="62">
        <f t="array" ref="AF35">SUMPRODUCT(
    INDEX('Master Answer Key'!$B$4:$AU$394,0,ROW(AF35)), 
    INDEX('ALL-Students-Correct-Items'!$A$2:$CC$392,0,COLUMN(AF36))
)</f>
        <v>2</v>
      </c>
      <c r="AG35" s="62">
        <f t="array" ref="AG35">SUMPRODUCT(
    INDEX('Master Answer Key'!$B$4:$AU$394,0,ROW(AG35)), 
    INDEX('ALL-Students-Correct-Items'!$A$2:$CC$392,0,COLUMN(AG36))
)</f>
        <v>4</v>
      </c>
      <c r="AH35" s="62">
        <f t="array" ref="AH35">SUMPRODUCT(
    INDEX('Master Answer Key'!$B$4:$AU$394,0,ROW(AH35)), 
    INDEX('ALL-Students-Correct-Items'!$A$2:$CC$392,0,COLUMN(AH36))
)</f>
        <v>8</v>
      </c>
      <c r="AI35" s="62">
        <f t="array" ref="AI35">SUMPRODUCT(
    INDEX('Master Answer Key'!$B$4:$AU$394,0,ROW(AI35)), 
    INDEX('ALL-Students-Correct-Items'!$A$2:$CC$392,0,COLUMN(AI36))
)</f>
        <v>8</v>
      </c>
      <c r="AJ35" s="62">
        <f t="array" ref="AJ35">SUMPRODUCT(
    INDEX('Master Answer Key'!$B$4:$AU$394,0,ROW(AJ35)), 
    INDEX('ALL-Students-Correct-Items'!$A$2:$CC$392,0,COLUMN(AJ36))
)</f>
        <v>6</v>
      </c>
      <c r="AK35" s="62">
        <f t="array" ref="AK35">SUMPRODUCT(
    INDEX('Master Answer Key'!$B$4:$AU$394,0,ROW(AK35)), 
    INDEX('ALL-Students-Correct-Items'!$A$2:$CC$392,0,COLUMN(AK36))
)</f>
        <v>6</v>
      </c>
      <c r="AL35" s="62">
        <f t="array" ref="AL35">SUMPRODUCT(
    INDEX('Master Answer Key'!$B$4:$AU$394,0,ROW(AL35)), 
    INDEX('ALL-Students-Correct-Items'!$A$2:$CC$392,0,COLUMN(AL36))
)</f>
        <v>6</v>
      </c>
      <c r="AM35" s="62">
        <f t="array" ref="AM35">SUMPRODUCT(
    INDEX('Master Answer Key'!$B$4:$AU$394,0,ROW(AM35)), 
    INDEX('ALL-Students-Correct-Items'!$A$2:$CC$392,0,COLUMN(AM36))
)</f>
        <v>3</v>
      </c>
      <c r="AN35" s="62">
        <f t="array" ref="AN35">SUMPRODUCT(
    INDEX('Master Answer Key'!$B$4:$AU$394,0,ROW(AN35)), 
    INDEX('ALL-Students-Correct-Items'!$A$2:$CC$392,0,COLUMN(AN36))
)</f>
        <v>0</v>
      </c>
      <c r="AO35" s="62">
        <f t="array" ref="AO35">SUMPRODUCT(
    INDEX('Master Answer Key'!$B$4:$AU$394,0,ROW(AO35)), 
    INDEX('ALL-Students-Correct-Items'!$A$2:$CC$392,0,COLUMN(AO36))
)</f>
        <v>7</v>
      </c>
      <c r="AP35" s="62">
        <f t="array" ref="AP35">SUMPRODUCT(
    INDEX('Master Answer Key'!$B$4:$AU$394,0,ROW(AP35)), 
    INDEX('ALL-Students-Correct-Items'!$A$2:$CC$392,0,COLUMN(AP36))
)</f>
        <v>7</v>
      </c>
      <c r="AQ35" s="62">
        <f t="array" ref="AQ35">SUMPRODUCT(
    INDEX('Master Answer Key'!$B$4:$AU$394,0,ROW(AQ35)), 
    INDEX('ALL-Students-Correct-Items'!$A$2:$CC$392,0,COLUMN(AQ36))
)</f>
        <v>8</v>
      </c>
      <c r="AR35" s="62">
        <f t="array" ref="AR35">SUMPRODUCT(
    INDEX('Master Answer Key'!$B$4:$AU$394,0,ROW(AR35)), 
    INDEX('ALL-Students-Correct-Items'!$A$2:$CC$392,0,COLUMN(AR36))
)</f>
        <v>6</v>
      </c>
      <c r="AS35" s="62">
        <f t="array" ref="AS35">SUMPRODUCT(
    INDEX('Master Answer Key'!$B$4:$AU$394,0,ROW(AS35)), 
    INDEX('ALL-Students-Correct-Items'!$A$2:$CC$392,0,COLUMN(AS36))
)</f>
        <v>0</v>
      </c>
      <c r="AT35" s="62">
        <f t="array" ref="AT35">SUMPRODUCT(
    INDEX('Master Answer Key'!$B$4:$AU$394,0,ROW(AT35)), 
    INDEX('ALL-Students-Correct-Items'!$A$2:$CC$392,0,COLUMN(AT36))
)</f>
        <v>5</v>
      </c>
      <c r="AU35" s="62">
        <f t="array" ref="AU35">SUMPRODUCT(
    INDEX('Master Answer Key'!$B$4:$AU$394,0,ROW(AU35)), 
    INDEX('ALL-Students-Correct-Items'!$A$2:$CC$392,0,COLUMN(AU36))
)</f>
        <v>7</v>
      </c>
      <c r="AV35" s="62">
        <f t="array" ref="AV35">SUMPRODUCT(
    INDEX('Master Answer Key'!$B$4:$AU$394,0,ROW(AV35)), 
    INDEX('ALL-Students-Correct-Items'!$A$2:$CC$392,0,COLUMN(AV36))
)</f>
        <v>0</v>
      </c>
      <c r="AW35" s="62">
        <f t="array" ref="AW35">SUMPRODUCT(
    INDEX('Master Answer Key'!$B$4:$AU$394,0,ROW(AW35)), 
    INDEX('ALL-Students-Correct-Items'!$A$2:$CC$392,0,COLUMN(AW36))
)</f>
        <v>5</v>
      </c>
      <c r="AX35" s="62">
        <f t="array" ref="AX35">SUMPRODUCT(
    INDEX('Master Answer Key'!$B$4:$AU$394,0,ROW(AX35)), 
    INDEX('ALL-Students-Correct-Items'!$A$2:$CC$392,0,COLUMN(AX36))
)</f>
        <v>6</v>
      </c>
      <c r="AY35" s="62">
        <f t="array" ref="AY35">SUMPRODUCT(
    INDEX('Master Answer Key'!$B$4:$AU$394,0,ROW(AY35)), 
    INDEX('ALL-Students-Correct-Items'!$A$2:$CC$392,0,COLUMN(AY36))
)</f>
        <v>6</v>
      </c>
      <c r="AZ35" s="62">
        <f t="array" ref="AZ35">SUMPRODUCT(
    INDEX('Master Answer Key'!$B$4:$AU$394,0,ROW(AZ35)), 
    INDEX('ALL-Students-Correct-Items'!$A$2:$CC$392,0,COLUMN(AZ36))
)</f>
        <v>7</v>
      </c>
      <c r="BA35" s="62">
        <f t="array" ref="BA35">SUMPRODUCT(
    INDEX('Master Answer Key'!$B$4:$AU$394,0,ROW(BA35)), 
    INDEX('ALL-Students-Correct-Items'!$A$2:$CC$392,0,COLUMN(BA36))
)</f>
        <v>6</v>
      </c>
      <c r="BB35" s="62">
        <f t="array" ref="BB35">SUMPRODUCT(
    INDEX('Master Answer Key'!$B$4:$AU$394,0,ROW(BB35)), 
    INDEX('ALL-Students-Correct-Items'!$A$2:$CC$392,0,COLUMN(BB36))
)</f>
        <v>5</v>
      </c>
      <c r="BC35" s="62">
        <f t="array" ref="BC35">SUMPRODUCT(
    INDEX('Master Answer Key'!$B$4:$AU$394,0,ROW(BC35)), 
    INDEX('ALL-Students-Correct-Items'!$A$2:$CC$392,0,COLUMN(BC36))
)</f>
        <v>8</v>
      </c>
      <c r="BD35" s="62">
        <f t="array" ref="BD35">SUMPRODUCT(
    INDEX('Master Answer Key'!$B$4:$AU$394,0,ROW(BD35)), 
    INDEX('ALL-Students-Correct-Items'!$A$2:$CC$392,0,COLUMN(BD36))
)</f>
        <v>6</v>
      </c>
      <c r="BE35" s="62">
        <f t="array" ref="BE35">SUMPRODUCT(
    INDEX('Master Answer Key'!$B$4:$AU$394,0,ROW(BE35)), 
    INDEX('ALL-Students-Correct-Items'!$A$2:$CC$392,0,COLUMN(BE36))
)</f>
        <v>7</v>
      </c>
      <c r="BF35" s="62">
        <f t="array" ref="BF35">SUMPRODUCT(
    INDEX('Master Answer Key'!$B$4:$AU$394,0,ROW(BF35)), 
    INDEX('ALL-Students-Correct-Items'!$A$2:$CC$392,0,COLUMN(BF36))
)</f>
        <v>7</v>
      </c>
      <c r="BG35" s="62">
        <f t="array" ref="BG35">SUMPRODUCT(
    INDEX('Master Answer Key'!$B$4:$AU$394,0,ROW(BG35)), 
    INDEX('ALL-Students-Correct-Items'!$A$2:$CC$392,0,COLUMN(BG36))
)</f>
        <v>8</v>
      </c>
      <c r="BH35" s="62">
        <f t="array" ref="BH35">SUMPRODUCT(
    INDEX('Master Answer Key'!$B$4:$AU$394,0,ROW(BH35)), 
    INDEX('ALL-Students-Correct-Items'!$A$2:$CC$392,0,COLUMN(BH36))
)</f>
        <v>7</v>
      </c>
      <c r="BI35" s="62">
        <f t="array" ref="BI35">SUMPRODUCT(
    INDEX('Master Answer Key'!$B$4:$AU$394,0,ROW(BI35)), 
    INDEX('ALL-Students-Correct-Items'!$A$2:$CC$392,0,COLUMN(BI36))
)</f>
        <v>8</v>
      </c>
      <c r="BJ35" s="62">
        <f t="array" ref="BJ35">SUMPRODUCT(
    INDEX('Master Answer Key'!$B$4:$AU$394,0,ROW(BJ35)), 
    INDEX('ALL-Students-Correct-Items'!$A$2:$CC$392,0,COLUMN(BJ36))
)</f>
        <v>7</v>
      </c>
      <c r="BK35" s="62">
        <f t="array" ref="BK35">SUMPRODUCT(
    INDEX('Master Answer Key'!$B$4:$AU$394,0,ROW(BK35)), 
    INDEX('ALL-Students-Correct-Items'!$A$2:$CC$392,0,COLUMN(BK36))
)</f>
        <v>7</v>
      </c>
      <c r="BL35" s="62">
        <f t="array" ref="BL35">SUMPRODUCT(
    INDEX('Master Answer Key'!$B$4:$AU$394,0,ROW(BL35)), 
    INDEX('ALL-Students-Correct-Items'!$A$2:$CC$392,0,COLUMN(BL36))
)</f>
        <v>8</v>
      </c>
      <c r="BM35" s="62">
        <f t="array" ref="BM35">SUMPRODUCT(
    INDEX('Master Answer Key'!$B$4:$AU$394,0,ROW(BM35)), 
    INDEX('ALL-Students-Correct-Items'!$A$2:$CC$392,0,COLUMN(BM36))
)</f>
        <v>8</v>
      </c>
      <c r="BN35" s="62">
        <f t="array" ref="BN35">SUMPRODUCT(
    INDEX('Master Answer Key'!$B$4:$AU$394,0,ROW(BN35)), 
    INDEX('ALL-Students-Correct-Items'!$A$2:$CC$392,0,COLUMN(BN36))
)</f>
        <v>7</v>
      </c>
      <c r="BO35" s="62">
        <f t="array" ref="BO35">SUMPRODUCT(
    INDEX('Master Answer Key'!$B$4:$AU$394,0,ROW(BO35)), 
    INDEX('ALL-Students-Correct-Items'!$A$2:$CC$392,0,COLUMN(BO36))
)</f>
        <v>8</v>
      </c>
      <c r="BP35" s="62">
        <f t="array" ref="BP35">SUMPRODUCT(
    INDEX('Master Answer Key'!$B$4:$AU$394,0,ROW(BP35)), 
    INDEX('ALL-Students-Correct-Items'!$A$2:$CC$392,0,COLUMN(BP36))
)</f>
        <v>8</v>
      </c>
      <c r="BQ35" s="62">
        <f t="array" ref="BQ35">SUMPRODUCT(
    INDEX('Master Answer Key'!$B$4:$AU$394,0,ROW(BQ35)), 
    INDEX('ALL-Students-Correct-Items'!$A$2:$CC$392,0,COLUMN(BQ36))
)</f>
        <v>6</v>
      </c>
      <c r="BR35" s="62">
        <f t="array" ref="BR35">SUMPRODUCT(
    INDEX('Master Answer Key'!$B$4:$AU$394,0,ROW(BR35)), 
    INDEX('ALL-Students-Correct-Items'!$A$2:$CC$392,0,COLUMN(BR36))
)</f>
        <v>6</v>
      </c>
      <c r="BS35" s="62">
        <f t="array" ref="BS35">SUMPRODUCT(
    INDEX('Master Answer Key'!$B$4:$AU$394,0,ROW(BS35)), 
    INDEX('ALL-Students-Correct-Items'!$A$2:$CC$392,0,COLUMN(BS36))
)</f>
        <v>8</v>
      </c>
      <c r="BT35" s="62">
        <f t="array" ref="BT35">SUMPRODUCT(
    INDEX('Master Answer Key'!$B$4:$AU$394,0,ROW(BT35)), 
    INDEX('ALL-Students-Correct-Items'!$A$2:$CC$392,0,COLUMN(BT36))
)</f>
        <v>7</v>
      </c>
      <c r="BU35" s="62">
        <f t="array" ref="BU35">SUMPRODUCT(
    INDEX('Master Answer Key'!$B$4:$AU$394,0,ROW(BU35)), 
    INDEX('ALL-Students-Correct-Items'!$A$2:$CC$392,0,COLUMN(BU36))
)</f>
        <v>7</v>
      </c>
      <c r="BV35" s="62">
        <f t="array" ref="BV35">SUMPRODUCT(
    INDEX('Master Answer Key'!$B$4:$AU$394,0,ROW(BV35)), 
    INDEX('ALL-Students-Correct-Items'!$A$2:$CC$392,0,COLUMN(BV36))
)</f>
        <v>7</v>
      </c>
      <c r="BW35" s="62">
        <f t="array" ref="BW35">SUMPRODUCT(
    INDEX('Master Answer Key'!$B$4:$AU$394,0,ROW(BW35)), 
    INDEX('ALL-Students-Correct-Items'!$A$2:$CC$392,0,COLUMN(BW36))
)</f>
        <v>5</v>
      </c>
      <c r="BX35" s="62">
        <f t="array" ref="BX35">SUMPRODUCT(
    INDEX('Master Answer Key'!$B$4:$AU$394,0,ROW(BX35)), 
    INDEX('ALL-Students-Correct-Items'!$A$2:$CC$392,0,COLUMN(BX36))
)</f>
        <v>4</v>
      </c>
      <c r="BY35" s="62">
        <f t="array" ref="BY35">SUMPRODUCT(
    INDEX('Master Answer Key'!$B$4:$AU$394,0,ROW(BY35)), 
    INDEX('ALL-Students-Correct-Items'!$A$2:$CC$392,0,COLUMN(BY36))
)</f>
        <v>6</v>
      </c>
      <c r="BZ35" s="62">
        <f t="array" ref="BZ35">SUMPRODUCT(
    INDEX('Master Answer Key'!$B$4:$AU$394,0,ROW(BZ35)), 
    INDEX('ALL-Students-Correct-Items'!$A$2:$CC$392,0,COLUMN(BZ36))
)</f>
        <v>7</v>
      </c>
      <c r="CA35" s="62">
        <f t="array" ref="CA35">SUMPRODUCT(
    INDEX('Master Answer Key'!$B$4:$AU$394,0,ROW(CA35)), 
    INDEX('ALL-Students-Correct-Items'!$A$2:$CC$392,0,COLUMN(CA36))
)</f>
        <v>8</v>
      </c>
      <c r="CB35" s="62">
        <f t="array" ref="CB35">SUMPRODUCT(
    INDEX('Master Answer Key'!$B$4:$AU$394,0,ROW(CB35)), 
    INDEX('ALL-Students-Correct-Items'!$A$2:$CC$392,0,COLUMN(CB36))
)</f>
        <v>6</v>
      </c>
      <c r="CC35" s="62">
        <f t="array" ref="CC35">SUMPRODUCT(
    INDEX('Master Answer Key'!$B$4:$AU$394,0,ROW(CC35)), 
    INDEX('ALL-Students-Correct-Items'!$A$2:$CC$392,0,COLUMN(CC36))
)</f>
        <v>7</v>
      </c>
      <c r="CD35" s="45" t="s">
        <v>72</v>
      </c>
      <c r="CE35" s="45">
        <f>countif(B35:CC35,"&gt;=5")</f>
        <v>64</v>
      </c>
      <c r="CF35" s="45">
        <v>8.0</v>
      </c>
      <c r="CG35" s="45">
        <v>0.6</v>
      </c>
      <c r="CH35" s="45">
        <v>5.0</v>
      </c>
      <c r="CI35" s="4"/>
      <c r="CJ35" s="65" t="s">
        <v>53</v>
      </c>
      <c r="CK35" s="65" t="s">
        <v>573</v>
      </c>
      <c r="CL35" s="65" t="s">
        <v>574</v>
      </c>
    </row>
    <row r="36">
      <c r="A36" s="61" t="s">
        <v>74</v>
      </c>
      <c r="B36" s="62">
        <f t="array" ref="B36">SUMPRODUCT(
    INDEX('Master Answer Key'!$B$4:$AU$394,0,ROW(B36)), 
    INDEX('ALL-Students-Correct-Items'!$A$2:$CC$392,0,COLUMN(B37))
)</f>
        <v>24</v>
      </c>
      <c r="C36" s="62">
        <f t="array" ref="C36">SUMPRODUCT(
    INDEX('Master Answer Key'!$B$4:$AU$394,0,ROW(C36)), 
    INDEX('ALL-Students-Correct-Items'!$A$2:$CC$392,0,COLUMN(C37))
)</f>
        <v>24</v>
      </c>
      <c r="D36" s="62">
        <f t="array" ref="D36">SUMPRODUCT(
    INDEX('Master Answer Key'!$B$4:$AU$394,0,ROW(D36)), 
    INDEX('ALL-Students-Correct-Items'!$A$2:$CC$392,0,COLUMN(D37))
)</f>
        <v>21</v>
      </c>
      <c r="E36" s="62">
        <f t="array" ref="E36">SUMPRODUCT(
    INDEX('Master Answer Key'!$B$4:$AU$394,0,ROW(E36)), 
    INDEX('ALL-Students-Correct-Items'!$A$2:$CC$392,0,COLUMN(E37))
)</f>
        <v>27</v>
      </c>
      <c r="F36" s="62">
        <f t="array" ref="F36">SUMPRODUCT(
    INDEX('Master Answer Key'!$B$4:$AU$394,0,ROW(F36)), 
    INDEX('ALL-Students-Correct-Items'!$A$2:$CC$392,0,COLUMN(F37))
)</f>
        <v>21</v>
      </c>
      <c r="G36" s="62">
        <f t="array" ref="G36">SUMPRODUCT(
    INDEX('Master Answer Key'!$B$4:$AU$394,0,ROW(G36)), 
    INDEX('ALL-Students-Correct-Items'!$A$2:$CC$392,0,COLUMN(G37))
)</f>
        <v>0</v>
      </c>
      <c r="H36" s="62">
        <f t="array" ref="H36">SUMPRODUCT(
    INDEX('Master Answer Key'!$B$4:$AU$394,0,ROW(H36)), 
    INDEX('ALL-Students-Correct-Items'!$A$2:$CC$392,0,COLUMN(H37))
)</f>
        <v>22</v>
      </c>
      <c r="I36" s="62">
        <f t="array" ref="I36">SUMPRODUCT(
    INDEX('Master Answer Key'!$B$4:$AU$394,0,ROW(I36)), 
    INDEX('ALL-Students-Correct-Items'!$A$2:$CC$392,0,COLUMN(I37))
)</f>
        <v>13</v>
      </c>
      <c r="J36" s="62">
        <f t="array" ref="J36">SUMPRODUCT(
    INDEX('Master Answer Key'!$B$4:$AU$394,0,ROW(J36)), 
    INDEX('ALL-Students-Correct-Items'!$A$2:$CC$392,0,COLUMN(J37))
)</f>
        <v>23</v>
      </c>
      <c r="K36" s="62">
        <f t="array" ref="K36">SUMPRODUCT(
    INDEX('Master Answer Key'!$B$4:$AU$394,0,ROW(K36)), 
    INDEX('ALL-Students-Correct-Items'!$A$2:$CC$392,0,COLUMN(K37))
)</f>
        <v>18</v>
      </c>
      <c r="L36" s="62">
        <f t="array" ref="L36">SUMPRODUCT(
    INDEX('Master Answer Key'!$B$4:$AU$394,0,ROW(L36)), 
    INDEX('ALL-Students-Correct-Items'!$A$2:$CC$392,0,COLUMN(L37))
)</f>
        <v>19</v>
      </c>
      <c r="M36" s="62">
        <f t="array" ref="M36">SUMPRODUCT(
    INDEX('Master Answer Key'!$B$4:$AU$394,0,ROW(M36)), 
    INDEX('ALL-Students-Correct-Items'!$A$2:$CC$392,0,COLUMN(M37))
)</f>
        <v>24</v>
      </c>
      <c r="N36" s="62">
        <f t="array" ref="N36">SUMPRODUCT(
    INDEX('Master Answer Key'!$B$4:$AU$394,0,ROW(N36)), 
    INDEX('ALL-Students-Correct-Items'!$A$2:$CC$392,0,COLUMN(N37))
)</f>
        <v>11</v>
      </c>
      <c r="O36" s="62">
        <f t="array" ref="O36">SUMPRODUCT(
    INDEX('Master Answer Key'!$B$4:$AU$394,0,ROW(O36)), 
    INDEX('ALL-Students-Correct-Items'!$A$2:$CC$392,0,COLUMN(O37))
)</f>
        <v>19</v>
      </c>
      <c r="P36" s="62">
        <f t="array" ref="P36">SUMPRODUCT(
    INDEX('Master Answer Key'!$B$4:$AU$394,0,ROW(P36)), 
    INDEX('ALL-Students-Correct-Items'!$A$2:$CC$392,0,COLUMN(P37))
)</f>
        <v>25</v>
      </c>
      <c r="Q36" s="62">
        <f t="array" ref="Q36">SUMPRODUCT(
    INDEX('Master Answer Key'!$B$4:$AU$394,0,ROW(Q36)), 
    INDEX('ALL-Students-Correct-Items'!$A$2:$CC$392,0,COLUMN(Q37))
)</f>
        <v>20</v>
      </c>
      <c r="R36" s="62">
        <f t="array" ref="R36">SUMPRODUCT(
    INDEX('Master Answer Key'!$B$4:$AU$394,0,ROW(R36)), 
    INDEX('ALL-Students-Correct-Items'!$A$2:$CC$392,0,COLUMN(R37))
)</f>
        <v>15</v>
      </c>
      <c r="S36" s="62">
        <f t="array" ref="S36">SUMPRODUCT(
    INDEX('Master Answer Key'!$B$4:$AU$394,0,ROW(S36)), 
    INDEX('ALL-Students-Correct-Items'!$A$2:$CC$392,0,COLUMN(S37))
)</f>
        <v>11</v>
      </c>
      <c r="T36" s="62">
        <f t="array" ref="T36">SUMPRODUCT(
    INDEX('Master Answer Key'!$B$4:$AU$394,0,ROW(T36)), 
    INDEX('ALL-Students-Correct-Items'!$A$2:$CC$392,0,COLUMN(T37))
)</f>
        <v>25</v>
      </c>
      <c r="U36" s="62">
        <f t="array" ref="U36">SUMPRODUCT(
    INDEX('Master Answer Key'!$B$4:$AU$394,0,ROW(U36)), 
    INDEX('ALL-Students-Correct-Items'!$A$2:$CC$392,0,COLUMN(U37))
)</f>
        <v>24</v>
      </c>
      <c r="V36" s="62">
        <f t="array" ref="V36">SUMPRODUCT(
    INDEX('Master Answer Key'!$B$4:$AU$394,0,ROW(V36)), 
    INDEX('ALL-Students-Correct-Items'!$A$2:$CC$392,0,COLUMN(V37))
)</f>
        <v>21</v>
      </c>
      <c r="W36" s="62">
        <f t="array" ref="W36">SUMPRODUCT(
    INDEX('Master Answer Key'!$B$4:$AU$394,0,ROW(W36)), 
    INDEX('ALL-Students-Correct-Items'!$A$2:$CC$392,0,COLUMN(W37))
)</f>
        <v>0</v>
      </c>
      <c r="X36" s="62">
        <f t="array" ref="X36">SUMPRODUCT(
    INDEX('Master Answer Key'!$B$4:$AU$394,0,ROW(X36)), 
    INDEX('ALL-Students-Correct-Items'!$A$2:$CC$392,0,COLUMN(X37))
)</f>
        <v>12</v>
      </c>
      <c r="Y36" s="62">
        <f t="array" ref="Y36">SUMPRODUCT(
    INDEX('Master Answer Key'!$B$4:$AU$394,0,ROW(Y36)), 
    INDEX('ALL-Students-Correct-Items'!$A$2:$CC$392,0,COLUMN(Y37))
)</f>
        <v>0</v>
      </c>
      <c r="Z36" s="62">
        <f t="array" ref="Z36">SUMPRODUCT(
    INDEX('Master Answer Key'!$B$4:$AU$394,0,ROW(Z36)), 
    INDEX('ALL-Students-Correct-Items'!$A$2:$CC$392,0,COLUMN(Z37))
)</f>
        <v>0</v>
      </c>
      <c r="AA36" s="62">
        <f t="array" ref="AA36">SUMPRODUCT(
    INDEX('Master Answer Key'!$B$4:$AU$394,0,ROW(AA36)), 
    INDEX('ALL-Students-Correct-Items'!$A$2:$CC$392,0,COLUMN(AA37))
)</f>
        <v>26</v>
      </c>
      <c r="AB36" s="62">
        <f t="array" ref="AB36">SUMPRODUCT(
    INDEX('Master Answer Key'!$B$4:$AU$394,0,ROW(AB36)), 
    INDEX('ALL-Students-Correct-Items'!$A$2:$CC$392,0,COLUMN(AB37))
)</f>
        <v>22</v>
      </c>
      <c r="AC36" s="62">
        <f t="array" ref="AC36">SUMPRODUCT(
    INDEX('Master Answer Key'!$B$4:$AU$394,0,ROW(AC36)), 
    INDEX('ALL-Students-Correct-Items'!$A$2:$CC$392,0,COLUMN(AC37))
)</f>
        <v>13</v>
      </c>
      <c r="AD36" s="62">
        <f t="array" ref="AD36">SUMPRODUCT(
    INDEX('Master Answer Key'!$B$4:$AU$394,0,ROW(AD36)), 
    INDEX('ALL-Students-Correct-Items'!$A$2:$CC$392,0,COLUMN(AD37))
)</f>
        <v>18</v>
      </c>
      <c r="AE36" s="62">
        <f t="array" ref="AE36">SUMPRODUCT(
    INDEX('Master Answer Key'!$B$4:$AU$394,0,ROW(AE36)), 
    INDEX('ALL-Students-Correct-Items'!$A$2:$CC$392,0,COLUMN(AE37))
)</f>
        <v>14</v>
      </c>
      <c r="AF36" s="62">
        <f t="array" ref="AF36">SUMPRODUCT(
    INDEX('Master Answer Key'!$B$4:$AU$394,0,ROW(AF36)), 
    INDEX('ALL-Students-Correct-Items'!$A$2:$CC$392,0,COLUMN(AF37))
)</f>
        <v>9</v>
      </c>
      <c r="AG36" s="62">
        <f t="array" ref="AG36">SUMPRODUCT(
    INDEX('Master Answer Key'!$B$4:$AU$394,0,ROW(AG36)), 
    INDEX('ALL-Students-Correct-Items'!$A$2:$CC$392,0,COLUMN(AG37))
)</f>
        <v>23</v>
      </c>
      <c r="AH36" s="62">
        <f t="array" ref="AH36">SUMPRODUCT(
    INDEX('Master Answer Key'!$B$4:$AU$394,0,ROW(AH36)), 
    INDEX('ALL-Students-Correct-Items'!$A$2:$CC$392,0,COLUMN(AH37))
)</f>
        <v>28</v>
      </c>
      <c r="AI36" s="62">
        <f t="array" ref="AI36">SUMPRODUCT(
    INDEX('Master Answer Key'!$B$4:$AU$394,0,ROW(AI36)), 
    INDEX('ALL-Students-Correct-Items'!$A$2:$CC$392,0,COLUMN(AI37))
)</f>
        <v>23</v>
      </c>
      <c r="AJ36" s="62">
        <f t="array" ref="AJ36">SUMPRODUCT(
    INDEX('Master Answer Key'!$B$4:$AU$394,0,ROW(AJ36)), 
    INDEX('ALL-Students-Correct-Items'!$A$2:$CC$392,0,COLUMN(AJ37))
)</f>
        <v>25</v>
      </c>
      <c r="AK36" s="62">
        <f t="array" ref="AK36">SUMPRODUCT(
    INDEX('Master Answer Key'!$B$4:$AU$394,0,ROW(AK36)), 
    INDEX('ALL-Students-Correct-Items'!$A$2:$CC$392,0,COLUMN(AK37))
)</f>
        <v>23</v>
      </c>
      <c r="AL36" s="62">
        <f t="array" ref="AL36">SUMPRODUCT(
    INDEX('Master Answer Key'!$B$4:$AU$394,0,ROW(AL36)), 
    INDEX('ALL-Students-Correct-Items'!$A$2:$CC$392,0,COLUMN(AL37))
)</f>
        <v>7</v>
      </c>
      <c r="AM36" s="62">
        <f t="array" ref="AM36">SUMPRODUCT(
    INDEX('Master Answer Key'!$B$4:$AU$394,0,ROW(AM36)), 
    INDEX('ALL-Students-Correct-Items'!$A$2:$CC$392,0,COLUMN(AM37))
)</f>
        <v>18</v>
      </c>
      <c r="AN36" s="62">
        <f t="array" ref="AN36">SUMPRODUCT(
    INDEX('Master Answer Key'!$B$4:$AU$394,0,ROW(AN36)), 
    INDEX('ALL-Students-Correct-Items'!$A$2:$CC$392,0,COLUMN(AN37))
)</f>
        <v>0</v>
      </c>
      <c r="AO36" s="62">
        <f t="array" ref="AO36">SUMPRODUCT(
    INDEX('Master Answer Key'!$B$4:$AU$394,0,ROW(AO36)), 
    INDEX('ALL-Students-Correct-Items'!$A$2:$CC$392,0,COLUMN(AO37))
)</f>
        <v>27</v>
      </c>
      <c r="AP36" s="62">
        <f t="array" ref="AP36">SUMPRODUCT(
    INDEX('Master Answer Key'!$B$4:$AU$394,0,ROW(AP36)), 
    INDEX('ALL-Students-Correct-Items'!$A$2:$CC$392,0,COLUMN(AP37))
)</f>
        <v>25</v>
      </c>
      <c r="AQ36" s="62">
        <f t="array" ref="AQ36">SUMPRODUCT(
    INDEX('Master Answer Key'!$B$4:$AU$394,0,ROW(AQ36)), 
    INDEX('ALL-Students-Correct-Items'!$A$2:$CC$392,0,COLUMN(AQ37))
)</f>
        <v>24</v>
      </c>
      <c r="AR36" s="62">
        <f t="array" ref="AR36">SUMPRODUCT(
    INDEX('Master Answer Key'!$B$4:$AU$394,0,ROW(AR36)), 
    INDEX('ALL-Students-Correct-Items'!$A$2:$CC$392,0,COLUMN(AR37))
)</f>
        <v>27</v>
      </c>
      <c r="AS36" s="62">
        <f t="array" ref="AS36">SUMPRODUCT(
    INDEX('Master Answer Key'!$B$4:$AU$394,0,ROW(AS36)), 
    INDEX('ALL-Students-Correct-Items'!$A$2:$CC$392,0,COLUMN(AS37))
)</f>
        <v>0</v>
      </c>
      <c r="AT36" s="62">
        <f t="array" ref="AT36">SUMPRODUCT(
    INDEX('Master Answer Key'!$B$4:$AU$394,0,ROW(AT36)), 
    INDEX('ALL-Students-Correct-Items'!$A$2:$CC$392,0,COLUMN(AT37))
)</f>
        <v>23</v>
      </c>
      <c r="AU36" s="62">
        <f t="array" ref="AU36">SUMPRODUCT(
    INDEX('Master Answer Key'!$B$4:$AU$394,0,ROW(AU36)), 
    INDEX('ALL-Students-Correct-Items'!$A$2:$CC$392,0,COLUMN(AU37))
)</f>
        <v>27</v>
      </c>
      <c r="AV36" s="62">
        <f t="array" ref="AV36">SUMPRODUCT(
    INDEX('Master Answer Key'!$B$4:$AU$394,0,ROW(AV36)), 
    INDEX('ALL-Students-Correct-Items'!$A$2:$CC$392,0,COLUMN(AV37))
)</f>
        <v>0</v>
      </c>
      <c r="AW36" s="62">
        <f t="array" ref="AW36">SUMPRODUCT(
    INDEX('Master Answer Key'!$B$4:$AU$394,0,ROW(AW36)), 
    INDEX('ALL-Students-Correct-Items'!$A$2:$CC$392,0,COLUMN(AW37))
)</f>
        <v>23</v>
      </c>
      <c r="AX36" s="62">
        <f t="array" ref="AX36">SUMPRODUCT(
    INDEX('Master Answer Key'!$B$4:$AU$394,0,ROW(AX36)), 
    INDEX('ALL-Students-Correct-Items'!$A$2:$CC$392,0,COLUMN(AX37))
)</f>
        <v>27</v>
      </c>
      <c r="AY36" s="62">
        <f t="array" ref="AY36">SUMPRODUCT(
    INDEX('Master Answer Key'!$B$4:$AU$394,0,ROW(AY36)), 
    INDEX('ALL-Students-Correct-Items'!$A$2:$CC$392,0,COLUMN(AY37))
)</f>
        <v>21</v>
      </c>
      <c r="AZ36" s="62">
        <f t="array" ref="AZ36">SUMPRODUCT(
    INDEX('Master Answer Key'!$B$4:$AU$394,0,ROW(AZ36)), 
    INDEX('ALL-Students-Correct-Items'!$A$2:$CC$392,0,COLUMN(AZ37))
)</f>
        <v>26</v>
      </c>
      <c r="BA36" s="62">
        <f t="array" ref="BA36">SUMPRODUCT(
    INDEX('Master Answer Key'!$B$4:$AU$394,0,ROW(BA36)), 
    INDEX('ALL-Students-Correct-Items'!$A$2:$CC$392,0,COLUMN(BA37))
)</f>
        <v>21</v>
      </c>
      <c r="BB36" s="62">
        <f t="array" ref="BB36">SUMPRODUCT(
    INDEX('Master Answer Key'!$B$4:$AU$394,0,ROW(BB36)), 
    INDEX('ALL-Students-Correct-Items'!$A$2:$CC$392,0,COLUMN(BB37))
)</f>
        <v>18</v>
      </c>
      <c r="BC36" s="62">
        <f t="array" ref="BC36">SUMPRODUCT(
    INDEX('Master Answer Key'!$B$4:$AU$394,0,ROW(BC36)), 
    INDEX('ALL-Students-Correct-Items'!$A$2:$CC$392,0,COLUMN(BC37))
)</f>
        <v>26</v>
      </c>
      <c r="BD36" s="62">
        <f t="array" ref="BD36">SUMPRODUCT(
    INDEX('Master Answer Key'!$B$4:$AU$394,0,ROW(BD36)), 
    INDEX('ALL-Students-Correct-Items'!$A$2:$CC$392,0,COLUMN(BD37))
)</f>
        <v>19</v>
      </c>
      <c r="BE36" s="62">
        <f t="array" ref="BE36">SUMPRODUCT(
    INDEX('Master Answer Key'!$B$4:$AU$394,0,ROW(BE36)), 
    INDEX('ALL-Students-Correct-Items'!$A$2:$CC$392,0,COLUMN(BE37))
)</f>
        <v>27</v>
      </c>
      <c r="BF36" s="62">
        <f t="array" ref="BF36">SUMPRODUCT(
    INDEX('Master Answer Key'!$B$4:$AU$394,0,ROW(BF36)), 
    INDEX('ALL-Students-Correct-Items'!$A$2:$CC$392,0,COLUMN(BF37))
)</f>
        <v>26</v>
      </c>
      <c r="BG36" s="62">
        <f t="array" ref="BG36">SUMPRODUCT(
    INDEX('Master Answer Key'!$B$4:$AU$394,0,ROW(BG36)), 
    INDEX('ALL-Students-Correct-Items'!$A$2:$CC$392,0,COLUMN(BG37))
)</f>
        <v>24</v>
      </c>
      <c r="BH36" s="62">
        <f t="array" ref="BH36">SUMPRODUCT(
    INDEX('Master Answer Key'!$B$4:$AU$394,0,ROW(BH36)), 
    INDEX('ALL-Students-Correct-Items'!$A$2:$CC$392,0,COLUMN(BH37))
)</f>
        <v>24</v>
      </c>
      <c r="BI36" s="62">
        <f t="array" ref="BI36">SUMPRODUCT(
    INDEX('Master Answer Key'!$B$4:$AU$394,0,ROW(BI36)), 
    INDEX('ALL-Students-Correct-Items'!$A$2:$CC$392,0,COLUMN(BI37))
)</f>
        <v>27</v>
      </c>
      <c r="BJ36" s="62">
        <f t="array" ref="BJ36">SUMPRODUCT(
    INDEX('Master Answer Key'!$B$4:$AU$394,0,ROW(BJ36)), 
    INDEX('ALL-Students-Correct-Items'!$A$2:$CC$392,0,COLUMN(BJ37))
)</f>
        <v>26</v>
      </c>
      <c r="BK36" s="62">
        <f t="array" ref="BK36">SUMPRODUCT(
    INDEX('Master Answer Key'!$B$4:$AU$394,0,ROW(BK36)), 
    INDEX('ALL-Students-Correct-Items'!$A$2:$CC$392,0,COLUMN(BK37))
)</f>
        <v>24</v>
      </c>
      <c r="BL36" s="62">
        <f t="array" ref="BL36">SUMPRODUCT(
    INDEX('Master Answer Key'!$B$4:$AU$394,0,ROW(BL36)), 
    INDEX('ALL-Students-Correct-Items'!$A$2:$CC$392,0,COLUMN(BL37))
)</f>
        <v>27</v>
      </c>
      <c r="BM36" s="62">
        <f t="array" ref="BM36">SUMPRODUCT(
    INDEX('Master Answer Key'!$B$4:$AU$394,0,ROW(BM36)), 
    INDEX('ALL-Students-Correct-Items'!$A$2:$CC$392,0,COLUMN(BM37))
)</f>
        <v>27</v>
      </c>
      <c r="BN36" s="62">
        <f t="array" ref="BN36">SUMPRODUCT(
    INDEX('Master Answer Key'!$B$4:$AU$394,0,ROW(BN36)), 
    INDEX('ALL-Students-Correct-Items'!$A$2:$CC$392,0,COLUMN(BN37))
)</f>
        <v>27</v>
      </c>
      <c r="BO36" s="62">
        <f t="array" ref="BO36">SUMPRODUCT(
    INDEX('Master Answer Key'!$B$4:$AU$394,0,ROW(BO36)), 
    INDEX('ALL-Students-Correct-Items'!$A$2:$CC$392,0,COLUMN(BO37))
)</f>
        <v>24</v>
      </c>
      <c r="BP36" s="62">
        <f t="array" ref="BP36">SUMPRODUCT(
    INDEX('Master Answer Key'!$B$4:$AU$394,0,ROW(BP36)), 
    INDEX('ALL-Students-Correct-Items'!$A$2:$CC$392,0,COLUMN(BP37))
)</f>
        <v>24</v>
      </c>
      <c r="BQ36" s="62">
        <f t="array" ref="BQ36">SUMPRODUCT(
    INDEX('Master Answer Key'!$B$4:$AU$394,0,ROW(BQ36)), 
    INDEX('ALL-Students-Correct-Items'!$A$2:$CC$392,0,COLUMN(BQ37))
)</f>
        <v>23</v>
      </c>
      <c r="BR36" s="62">
        <f t="array" ref="BR36">SUMPRODUCT(
    INDEX('Master Answer Key'!$B$4:$AU$394,0,ROW(BR36)), 
    INDEX('ALL-Students-Correct-Items'!$A$2:$CC$392,0,COLUMN(BR37))
)</f>
        <v>27</v>
      </c>
      <c r="BS36" s="62">
        <f t="array" ref="BS36">SUMPRODUCT(
    INDEX('Master Answer Key'!$B$4:$AU$394,0,ROW(BS36)), 
    INDEX('ALL-Students-Correct-Items'!$A$2:$CC$392,0,COLUMN(BS37))
)</f>
        <v>26</v>
      </c>
      <c r="BT36" s="62">
        <f t="array" ref="BT36">SUMPRODUCT(
    INDEX('Master Answer Key'!$B$4:$AU$394,0,ROW(BT36)), 
    INDEX('ALL-Students-Correct-Items'!$A$2:$CC$392,0,COLUMN(BT37))
)</f>
        <v>18</v>
      </c>
      <c r="BU36" s="62">
        <f t="array" ref="BU36">SUMPRODUCT(
    INDEX('Master Answer Key'!$B$4:$AU$394,0,ROW(BU36)), 
    INDEX('ALL-Students-Correct-Items'!$A$2:$CC$392,0,COLUMN(BU37))
)</f>
        <v>23</v>
      </c>
      <c r="BV36" s="62">
        <f t="array" ref="BV36">SUMPRODUCT(
    INDEX('Master Answer Key'!$B$4:$AU$394,0,ROW(BV36)), 
    INDEX('ALL-Students-Correct-Items'!$A$2:$CC$392,0,COLUMN(BV37))
)</f>
        <v>23</v>
      </c>
      <c r="BW36" s="62">
        <f t="array" ref="BW36">SUMPRODUCT(
    INDEX('Master Answer Key'!$B$4:$AU$394,0,ROW(BW36)), 
    INDEX('ALL-Students-Correct-Items'!$A$2:$CC$392,0,COLUMN(BW37))
)</f>
        <v>23</v>
      </c>
      <c r="BX36" s="62">
        <f t="array" ref="BX36">SUMPRODUCT(
    INDEX('Master Answer Key'!$B$4:$AU$394,0,ROW(BX36)), 
    INDEX('ALL-Students-Correct-Items'!$A$2:$CC$392,0,COLUMN(BX37))
)</f>
        <v>24</v>
      </c>
      <c r="BY36" s="62">
        <f t="array" ref="BY36">SUMPRODUCT(
    INDEX('Master Answer Key'!$B$4:$AU$394,0,ROW(BY36)), 
    INDEX('ALL-Students-Correct-Items'!$A$2:$CC$392,0,COLUMN(BY37))
)</f>
        <v>28</v>
      </c>
      <c r="BZ36" s="62">
        <f t="array" ref="BZ36">SUMPRODUCT(
    INDEX('Master Answer Key'!$B$4:$AU$394,0,ROW(BZ36)), 
    INDEX('ALL-Students-Correct-Items'!$A$2:$CC$392,0,COLUMN(BZ37))
)</f>
        <v>27</v>
      </c>
      <c r="CA36" s="62">
        <f t="array" ref="CA36">SUMPRODUCT(
    INDEX('Master Answer Key'!$B$4:$AU$394,0,ROW(CA36)), 
    INDEX('ALL-Students-Correct-Items'!$A$2:$CC$392,0,COLUMN(CA37))
)</f>
        <v>25</v>
      </c>
      <c r="CB36" s="62">
        <f t="array" ref="CB36">SUMPRODUCT(
    INDEX('Master Answer Key'!$B$4:$AU$394,0,ROW(CB36)), 
    INDEX('ALL-Students-Correct-Items'!$A$2:$CC$392,0,COLUMN(CB37))
)</f>
        <v>24</v>
      </c>
      <c r="CC36" s="62">
        <f t="array" ref="CC36">SUMPRODUCT(
    INDEX('Master Answer Key'!$B$4:$AU$394,0,ROW(CC36)), 
    INDEX('ALL-Students-Correct-Items'!$A$2:$CC$392,0,COLUMN(CC37))
)</f>
        <v>25</v>
      </c>
      <c r="CD36" s="45" t="s">
        <v>74</v>
      </c>
      <c r="CE36" s="45">
        <f>countif(B36:CC36,"&gt;=17")</f>
        <v>64</v>
      </c>
      <c r="CF36" s="45">
        <v>28.0</v>
      </c>
      <c r="CG36" s="45">
        <v>0.6</v>
      </c>
      <c r="CH36" s="45">
        <v>17.0</v>
      </c>
      <c r="CI36" s="4"/>
      <c r="CJ36" s="65" t="s">
        <v>573</v>
      </c>
      <c r="CK36" s="68">
        <f>countifs($B$19:$CC$19,"&gt;=18", $B$23:$CC$23,"&gt;=19")</f>
        <v>58</v>
      </c>
      <c r="CL36" s="68">
        <f>countifs($B$19:$CC$19,"&gt;=18", $B$23:$CC$23,"&lt;19")</f>
        <v>6</v>
      </c>
    </row>
    <row r="37">
      <c r="A37" s="61" t="s">
        <v>76</v>
      </c>
      <c r="B37" s="62">
        <f t="array" ref="B37">SUMPRODUCT(
    INDEX('Master Answer Key'!$B$4:$AU$394,0,ROW(B37)), 
    INDEX('ALL-Students-Correct-Items'!$A$2:$CC$392,0,COLUMN(B38))
)</f>
        <v>7</v>
      </c>
      <c r="C37" s="62">
        <f t="array" ref="C37">SUMPRODUCT(
    INDEX('Master Answer Key'!$B$4:$AU$394,0,ROW(C37)), 
    INDEX('ALL-Students-Correct-Items'!$A$2:$CC$392,0,COLUMN(C38))
)</f>
        <v>8</v>
      </c>
      <c r="D37" s="62">
        <f t="array" ref="D37">SUMPRODUCT(
    INDEX('Master Answer Key'!$B$4:$AU$394,0,ROW(D37)), 
    INDEX('ALL-Students-Correct-Items'!$A$2:$CC$392,0,COLUMN(D38))
)</f>
        <v>10</v>
      </c>
      <c r="E37" s="62">
        <f t="array" ref="E37">SUMPRODUCT(
    INDEX('Master Answer Key'!$B$4:$AU$394,0,ROW(E37)), 
    INDEX('ALL-Students-Correct-Items'!$A$2:$CC$392,0,COLUMN(E38))
)</f>
        <v>9</v>
      </c>
      <c r="F37" s="62">
        <f t="array" ref="F37">SUMPRODUCT(
    INDEX('Master Answer Key'!$B$4:$AU$394,0,ROW(F37)), 
    INDEX('ALL-Students-Correct-Items'!$A$2:$CC$392,0,COLUMN(F38))
)</f>
        <v>8</v>
      </c>
      <c r="G37" s="62">
        <f t="array" ref="G37">SUMPRODUCT(
    INDEX('Master Answer Key'!$B$4:$AU$394,0,ROW(G37)), 
    INDEX('ALL-Students-Correct-Items'!$A$2:$CC$392,0,COLUMN(G38))
)</f>
        <v>3</v>
      </c>
      <c r="H37" s="62">
        <f t="array" ref="H37">SUMPRODUCT(
    INDEX('Master Answer Key'!$B$4:$AU$394,0,ROW(H37)), 
    INDEX('ALL-Students-Correct-Items'!$A$2:$CC$392,0,COLUMN(H38))
)</f>
        <v>11</v>
      </c>
      <c r="I37" s="62">
        <f t="array" ref="I37">SUMPRODUCT(
    INDEX('Master Answer Key'!$B$4:$AU$394,0,ROW(I37)), 
    INDEX('ALL-Students-Correct-Items'!$A$2:$CC$392,0,COLUMN(I38))
)</f>
        <v>7</v>
      </c>
      <c r="J37" s="62">
        <f t="array" ref="J37">SUMPRODUCT(
    INDEX('Master Answer Key'!$B$4:$AU$394,0,ROW(J37)), 
    INDEX('ALL-Students-Correct-Items'!$A$2:$CC$392,0,COLUMN(J38))
)</f>
        <v>10</v>
      </c>
      <c r="K37" s="62">
        <f t="array" ref="K37">SUMPRODUCT(
    INDEX('Master Answer Key'!$B$4:$AU$394,0,ROW(K37)), 
    INDEX('ALL-Students-Correct-Items'!$A$2:$CC$392,0,COLUMN(K38))
)</f>
        <v>9</v>
      </c>
      <c r="L37" s="62">
        <f t="array" ref="L37">SUMPRODUCT(
    INDEX('Master Answer Key'!$B$4:$AU$394,0,ROW(L37)), 
    INDEX('ALL-Students-Correct-Items'!$A$2:$CC$392,0,COLUMN(L38))
)</f>
        <v>10</v>
      </c>
      <c r="M37" s="62">
        <f t="array" ref="M37">SUMPRODUCT(
    INDEX('Master Answer Key'!$B$4:$AU$394,0,ROW(M37)), 
    INDEX('ALL-Students-Correct-Items'!$A$2:$CC$392,0,COLUMN(M38))
)</f>
        <v>9</v>
      </c>
      <c r="N37" s="62">
        <f t="array" ref="N37">SUMPRODUCT(
    INDEX('Master Answer Key'!$B$4:$AU$394,0,ROW(N37)), 
    INDEX('ALL-Students-Correct-Items'!$A$2:$CC$392,0,COLUMN(N38))
)</f>
        <v>6</v>
      </c>
      <c r="O37" s="62">
        <f t="array" ref="O37">SUMPRODUCT(
    INDEX('Master Answer Key'!$B$4:$AU$394,0,ROW(O37)), 
    INDEX('ALL-Students-Correct-Items'!$A$2:$CC$392,0,COLUMN(O38))
)</f>
        <v>11</v>
      </c>
      <c r="P37" s="62">
        <f t="array" ref="P37">SUMPRODUCT(
    INDEX('Master Answer Key'!$B$4:$AU$394,0,ROW(P37)), 
    INDEX('ALL-Students-Correct-Items'!$A$2:$CC$392,0,COLUMN(P38))
)</f>
        <v>11</v>
      </c>
      <c r="Q37" s="62">
        <f t="array" ref="Q37">SUMPRODUCT(
    INDEX('Master Answer Key'!$B$4:$AU$394,0,ROW(Q37)), 
    INDEX('ALL-Students-Correct-Items'!$A$2:$CC$392,0,COLUMN(Q38))
)</f>
        <v>9</v>
      </c>
      <c r="R37" s="62">
        <f t="array" ref="R37">SUMPRODUCT(
    INDEX('Master Answer Key'!$B$4:$AU$394,0,ROW(R37)), 
    INDEX('ALL-Students-Correct-Items'!$A$2:$CC$392,0,COLUMN(R38))
)</f>
        <v>8</v>
      </c>
      <c r="S37" s="62">
        <f t="array" ref="S37">SUMPRODUCT(
    INDEX('Master Answer Key'!$B$4:$AU$394,0,ROW(S37)), 
    INDEX('ALL-Students-Correct-Items'!$A$2:$CC$392,0,COLUMN(S38))
)</f>
        <v>10</v>
      </c>
      <c r="T37" s="62">
        <f t="array" ref="T37">SUMPRODUCT(
    INDEX('Master Answer Key'!$B$4:$AU$394,0,ROW(T37)), 
    INDEX('ALL-Students-Correct-Items'!$A$2:$CC$392,0,COLUMN(T38))
)</f>
        <v>7</v>
      </c>
      <c r="U37" s="62">
        <f t="array" ref="U37">SUMPRODUCT(
    INDEX('Master Answer Key'!$B$4:$AU$394,0,ROW(U37)), 
    INDEX('ALL-Students-Correct-Items'!$A$2:$CC$392,0,COLUMN(U38))
)</f>
        <v>10</v>
      </c>
      <c r="V37" s="62">
        <f t="array" ref="V37">SUMPRODUCT(
    INDEX('Master Answer Key'!$B$4:$AU$394,0,ROW(V37)), 
    INDEX('ALL-Students-Correct-Items'!$A$2:$CC$392,0,COLUMN(V38))
)</f>
        <v>10</v>
      </c>
      <c r="W37" s="62">
        <f t="array" ref="W37">SUMPRODUCT(
    INDEX('Master Answer Key'!$B$4:$AU$394,0,ROW(W37)), 
    INDEX('ALL-Students-Correct-Items'!$A$2:$CC$392,0,COLUMN(W38))
)</f>
        <v>4</v>
      </c>
      <c r="X37" s="62">
        <f t="array" ref="X37">SUMPRODUCT(
    INDEX('Master Answer Key'!$B$4:$AU$394,0,ROW(X37)), 
    INDEX('ALL-Students-Correct-Items'!$A$2:$CC$392,0,COLUMN(X38))
)</f>
        <v>9</v>
      </c>
      <c r="Y37" s="62">
        <f t="array" ref="Y37">SUMPRODUCT(
    INDEX('Master Answer Key'!$B$4:$AU$394,0,ROW(Y37)), 
    INDEX('ALL-Students-Correct-Items'!$A$2:$CC$392,0,COLUMN(Y38))
)</f>
        <v>2</v>
      </c>
      <c r="Z37" s="62">
        <f t="array" ref="Z37">SUMPRODUCT(
    INDEX('Master Answer Key'!$B$4:$AU$394,0,ROW(Z37)), 
    INDEX('ALL-Students-Correct-Items'!$A$2:$CC$392,0,COLUMN(Z38))
)</f>
        <v>7</v>
      </c>
      <c r="AA37" s="62">
        <f t="array" ref="AA37">SUMPRODUCT(
    INDEX('Master Answer Key'!$B$4:$AU$394,0,ROW(AA37)), 
    INDEX('ALL-Students-Correct-Items'!$A$2:$CC$392,0,COLUMN(AA38))
)</f>
        <v>10</v>
      </c>
      <c r="AB37" s="62">
        <f t="array" ref="AB37">SUMPRODUCT(
    INDEX('Master Answer Key'!$B$4:$AU$394,0,ROW(AB37)), 
    INDEX('ALL-Students-Correct-Items'!$A$2:$CC$392,0,COLUMN(AB38))
)</f>
        <v>11</v>
      </c>
      <c r="AC37" s="62">
        <f t="array" ref="AC37">SUMPRODUCT(
    INDEX('Master Answer Key'!$B$4:$AU$394,0,ROW(AC37)), 
    INDEX('ALL-Students-Correct-Items'!$A$2:$CC$392,0,COLUMN(AC38))
)</f>
        <v>9</v>
      </c>
      <c r="AD37" s="62">
        <f t="array" ref="AD37">SUMPRODUCT(
    INDEX('Master Answer Key'!$B$4:$AU$394,0,ROW(AD37)), 
    INDEX('ALL-Students-Correct-Items'!$A$2:$CC$392,0,COLUMN(AD38))
)</f>
        <v>8</v>
      </c>
      <c r="AE37" s="62">
        <f t="array" ref="AE37">SUMPRODUCT(
    INDEX('Master Answer Key'!$B$4:$AU$394,0,ROW(AE37)), 
    INDEX('ALL-Students-Correct-Items'!$A$2:$CC$392,0,COLUMN(AE38))
)</f>
        <v>9</v>
      </c>
      <c r="AF37" s="62">
        <f t="array" ref="AF37">SUMPRODUCT(
    INDEX('Master Answer Key'!$B$4:$AU$394,0,ROW(AF37)), 
    INDEX('ALL-Students-Correct-Items'!$A$2:$CC$392,0,COLUMN(AF38))
)</f>
        <v>7</v>
      </c>
      <c r="AG37" s="62">
        <f t="array" ref="AG37">SUMPRODUCT(
    INDEX('Master Answer Key'!$B$4:$AU$394,0,ROW(AG37)), 
    INDEX('ALL-Students-Correct-Items'!$A$2:$CC$392,0,COLUMN(AG38))
)</f>
        <v>8</v>
      </c>
      <c r="AH37" s="62">
        <f t="array" ref="AH37">SUMPRODUCT(
    INDEX('Master Answer Key'!$B$4:$AU$394,0,ROW(AH37)), 
    INDEX('ALL-Students-Correct-Items'!$A$2:$CC$392,0,COLUMN(AH38))
)</f>
        <v>7</v>
      </c>
      <c r="AI37" s="62">
        <f t="array" ref="AI37">SUMPRODUCT(
    INDEX('Master Answer Key'!$B$4:$AU$394,0,ROW(AI37)), 
    INDEX('ALL-Students-Correct-Items'!$A$2:$CC$392,0,COLUMN(AI38))
)</f>
        <v>10</v>
      </c>
      <c r="AJ37" s="62">
        <f t="array" ref="AJ37">SUMPRODUCT(
    INDEX('Master Answer Key'!$B$4:$AU$394,0,ROW(AJ37)), 
    INDEX('ALL-Students-Correct-Items'!$A$2:$CC$392,0,COLUMN(AJ38))
)</f>
        <v>10</v>
      </c>
      <c r="AK37" s="62">
        <f t="array" ref="AK37">SUMPRODUCT(
    INDEX('Master Answer Key'!$B$4:$AU$394,0,ROW(AK37)), 
    INDEX('ALL-Students-Correct-Items'!$A$2:$CC$392,0,COLUMN(AK38))
)</f>
        <v>8</v>
      </c>
      <c r="AL37" s="62">
        <f t="array" ref="AL37">SUMPRODUCT(
    INDEX('Master Answer Key'!$B$4:$AU$394,0,ROW(AL37)), 
    INDEX('ALL-Students-Correct-Items'!$A$2:$CC$392,0,COLUMN(AL38))
)</f>
        <v>9</v>
      </c>
      <c r="AM37" s="62">
        <f t="array" ref="AM37">SUMPRODUCT(
    INDEX('Master Answer Key'!$B$4:$AU$394,0,ROW(AM37)), 
    INDEX('ALL-Students-Correct-Items'!$A$2:$CC$392,0,COLUMN(AM38))
)</f>
        <v>11</v>
      </c>
      <c r="AN37" s="62">
        <f t="array" ref="AN37">SUMPRODUCT(
    INDEX('Master Answer Key'!$B$4:$AU$394,0,ROW(AN37)), 
    INDEX('ALL-Students-Correct-Items'!$A$2:$CC$392,0,COLUMN(AN38))
)</f>
        <v>3</v>
      </c>
      <c r="AO37" s="62">
        <f t="array" ref="AO37">SUMPRODUCT(
    INDEX('Master Answer Key'!$B$4:$AU$394,0,ROW(AO37)), 
    INDEX('ALL-Students-Correct-Items'!$A$2:$CC$392,0,COLUMN(AO38))
)</f>
        <v>9</v>
      </c>
      <c r="AP37" s="62">
        <f t="array" ref="AP37">SUMPRODUCT(
    INDEX('Master Answer Key'!$B$4:$AU$394,0,ROW(AP37)), 
    INDEX('ALL-Students-Correct-Items'!$A$2:$CC$392,0,COLUMN(AP38))
)</f>
        <v>10</v>
      </c>
      <c r="AQ37" s="62">
        <f t="array" ref="AQ37">SUMPRODUCT(
    INDEX('Master Answer Key'!$B$4:$AU$394,0,ROW(AQ37)), 
    INDEX('ALL-Students-Correct-Items'!$A$2:$CC$392,0,COLUMN(AQ38))
)</f>
        <v>10</v>
      </c>
      <c r="AR37" s="62">
        <f t="array" ref="AR37">SUMPRODUCT(
    INDEX('Master Answer Key'!$B$4:$AU$394,0,ROW(AR37)), 
    INDEX('ALL-Students-Correct-Items'!$A$2:$CC$392,0,COLUMN(AR38))
)</f>
        <v>9</v>
      </c>
      <c r="AS37" s="62">
        <f t="array" ref="AS37">SUMPRODUCT(
    INDEX('Master Answer Key'!$B$4:$AU$394,0,ROW(AS37)), 
    INDEX('ALL-Students-Correct-Items'!$A$2:$CC$392,0,COLUMN(AS38))
)</f>
        <v>2</v>
      </c>
      <c r="AT37" s="62">
        <f t="array" ref="AT37">SUMPRODUCT(
    INDEX('Master Answer Key'!$B$4:$AU$394,0,ROW(AT37)), 
    INDEX('ALL-Students-Correct-Items'!$A$2:$CC$392,0,COLUMN(AT38))
)</f>
        <v>10</v>
      </c>
      <c r="AU37" s="62">
        <f t="array" ref="AU37">SUMPRODUCT(
    INDEX('Master Answer Key'!$B$4:$AU$394,0,ROW(AU37)), 
    INDEX('ALL-Students-Correct-Items'!$A$2:$CC$392,0,COLUMN(AU38))
)</f>
        <v>10</v>
      </c>
      <c r="AV37" s="62">
        <f t="array" ref="AV37">SUMPRODUCT(
    INDEX('Master Answer Key'!$B$4:$AU$394,0,ROW(AV37)), 
    INDEX('ALL-Students-Correct-Items'!$A$2:$CC$392,0,COLUMN(AV38))
)</f>
        <v>4</v>
      </c>
      <c r="AW37" s="62">
        <f t="array" ref="AW37">SUMPRODUCT(
    INDEX('Master Answer Key'!$B$4:$AU$394,0,ROW(AW37)), 
    INDEX('ALL-Students-Correct-Items'!$A$2:$CC$392,0,COLUMN(AW38))
)</f>
        <v>11</v>
      </c>
      <c r="AX37" s="62">
        <f t="array" ref="AX37">SUMPRODUCT(
    INDEX('Master Answer Key'!$B$4:$AU$394,0,ROW(AX37)), 
    INDEX('ALL-Students-Correct-Items'!$A$2:$CC$392,0,COLUMN(AX38))
)</f>
        <v>11</v>
      </c>
      <c r="AY37" s="62">
        <f t="array" ref="AY37">SUMPRODUCT(
    INDEX('Master Answer Key'!$B$4:$AU$394,0,ROW(AY37)), 
    INDEX('ALL-Students-Correct-Items'!$A$2:$CC$392,0,COLUMN(AY38))
)</f>
        <v>10</v>
      </c>
      <c r="AZ37" s="62">
        <f t="array" ref="AZ37">SUMPRODUCT(
    INDEX('Master Answer Key'!$B$4:$AU$394,0,ROW(AZ37)), 
    INDEX('ALL-Students-Correct-Items'!$A$2:$CC$392,0,COLUMN(AZ38))
)</f>
        <v>10</v>
      </c>
      <c r="BA37" s="62">
        <f t="array" ref="BA37">SUMPRODUCT(
    INDEX('Master Answer Key'!$B$4:$AU$394,0,ROW(BA37)), 
    INDEX('ALL-Students-Correct-Items'!$A$2:$CC$392,0,COLUMN(BA38))
)</f>
        <v>11</v>
      </c>
      <c r="BB37" s="62">
        <f t="array" ref="BB37">SUMPRODUCT(
    INDEX('Master Answer Key'!$B$4:$AU$394,0,ROW(BB37)), 
    INDEX('ALL-Students-Correct-Items'!$A$2:$CC$392,0,COLUMN(BB38))
)</f>
        <v>10</v>
      </c>
      <c r="BC37" s="62">
        <f t="array" ref="BC37">SUMPRODUCT(
    INDEX('Master Answer Key'!$B$4:$AU$394,0,ROW(BC37)), 
    INDEX('ALL-Students-Correct-Items'!$A$2:$CC$392,0,COLUMN(BC38))
)</f>
        <v>11</v>
      </c>
      <c r="BD37" s="62">
        <f t="array" ref="BD37">SUMPRODUCT(
    INDEX('Master Answer Key'!$B$4:$AU$394,0,ROW(BD37)), 
    INDEX('ALL-Students-Correct-Items'!$A$2:$CC$392,0,COLUMN(BD38))
)</f>
        <v>8</v>
      </c>
      <c r="BE37" s="62">
        <f t="array" ref="BE37">SUMPRODUCT(
    INDEX('Master Answer Key'!$B$4:$AU$394,0,ROW(BE37)), 
    INDEX('ALL-Students-Correct-Items'!$A$2:$CC$392,0,COLUMN(BE38))
)</f>
        <v>10</v>
      </c>
      <c r="BF37" s="62">
        <f t="array" ref="BF37">SUMPRODUCT(
    INDEX('Master Answer Key'!$B$4:$AU$394,0,ROW(BF37)), 
    INDEX('ALL-Students-Correct-Items'!$A$2:$CC$392,0,COLUMN(BF38))
)</f>
        <v>10</v>
      </c>
      <c r="BG37" s="62">
        <f t="array" ref="BG37">SUMPRODUCT(
    INDEX('Master Answer Key'!$B$4:$AU$394,0,ROW(BG37)), 
    INDEX('ALL-Students-Correct-Items'!$A$2:$CC$392,0,COLUMN(BG38))
)</f>
        <v>11</v>
      </c>
      <c r="BH37" s="62">
        <f t="array" ref="BH37">SUMPRODUCT(
    INDEX('Master Answer Key'!$B$4:$AU$394,0,ROW(BH37)), 
    INDEX('ALL-Students-Correct-Items'!$A$2:$CC$392,0,COLUMN(BH38))
)</f>
        <v>10</v>
      </c>
      <c r="BI37" s="62">
        <f t="array" ref="BI37">SUMPRODUCT(
    INDEX('Master Answer Key'!$B$4:$AU$394,0,ROW(BI37)), 
    INDEX('ALL-Students-Correct-Items'!$A$2:$CC$392,0,COLUMN(BI38))
)</f>
        <v>11</v>
      </c>
      <c r="BJ37" s="62">
        <f t="array" ref="BJ37">SUMPRODUCT(
    INDEX('Master Answer Key'!$B$4:$AU$394,0,ROW(BJ37)), 
    INDEX('ALL-Students-Correct-Items'!$A$2:$CC$392,0,COLUMN(BJ38))
)</f>
        <v>10</v>
      </c>
      <c r="BK37" s="62">
        <f t="array" ref="BK37">SUMPRODUCT(
    INDEX('Master Answer Key'!$B$4:$AU$394,0,ROW(BK37)), 
    INDEX('ALL-Students-Correct-Items'!$A$2:$CC$392,0,COLUMN(BK38))
)</f>
        <v>8</v>
      </c>
      <c r="BL37" s="62">
        <f t="array" ref="BL37">SUMPRODUCT(
    INDEX('Master Answer Key'!$B$4:$AU$394,0,ROW(BL37)), 
    INDEX('ALL-Students-Correct-Items'!$A$2:$CC$392,0,COLUMN(BL38))
)</f>
        <v>11</v>
      </c>
      <c r="BM37" s="62">
        <f t="array" ref="BM37">SUMPRODUCT(
    INDEX('Master Answer Key'!$B$4:$AU$394,0,ROW(BM37)), 
    INDEX('ALL-Students-Correct-Items'!$A$2:$CC$392,0,COLUMN(BM38))
)</f>
        <v>10</v>
      </c>
      <c r="BN37" s="62">
        <f t="array" ref="BN37">SUMPRODUCT(
    INDEX('Master Answer Key'!$B$4:$AU$394,0,ROW(BN37)), 
    INDEX('ALL-Students-Correct-Items'!$A$2:$CC$392,0,COLUMN(BN38))
)</f>
        <v>10</v>
      </c>
      <c r="BO37" s="62">
        <f t="array" ref="BO37">SUMPRODUCT(
    INDEX('Master Answer Key'!$B$4:$AU$394,0,ROW(BO37)), 
    INDEX('ALL-Students-Correct-Items'!$A$2:$CC$392,0,COLUMN(BO38))
)</f>
        <v>9</v>
      </c>
      <c r="BP37" s="62">
        <f t="array" ref="BP37">SUMPRODUCT(
    INDEX('Master Answer Key'!$B$4:$AU$394,0,ROW(BP37)), 
    INDEX('ALL-Students-Correct-Items'!$A$2:$CC$392,0,COLUMN(BP38))
)</f>
        <v>11</v>
      </c>
      <c r="BQ37" s="62">
        <f t="array" ref="BQ37">SUMPRODUCT(
    INDEX('Master Answer Key'!$B$4:$AU$394,0,ROW(BQ37)), 
    INDEX('ALL-Students-Correct-Items'!$A$2:$CC$392,0,COLUMN(BQ38))
)</f>
        <v>11</v>
      </c>
      <c r="BR37" s="62">
        <f t="array" ref="BR37">SUMPRODUCT(
    INDEX('Master Answer Key'!$B$4:$AU$394,0,ROW(BR37)), 
    INDEX('ALL-Students-Correct-Items'!$A$2:$CC$392,0,COLUMN(BR38))
)</f>
        <v>11</v>
      </c>
      <c r="BS37" s="62">
        <f t="array" ref="BS37">SUMPRODUCT(
    INDEX('Master Answer Key'!$B$4:$AU$394,0,ROW(BS37)), 
    INDEX('ALL-Students-Correct-Items'!$A$2:$CC$392,0,COLUMN(BS38))
)</f>
        <v>10</v>
      </c>
      <c r="BT37" s="62">
        <f t="array" ref="BT37">SUMPRODUCT(
    INDEX('Master Answer Key'!$B$4:$AU$394,0,ROW(BT37)), 
    INDEX('ALL-Students-Correct-Items'!$A$2:$CC$392,0,COLUMN(BT38))
)</f>
        <v>11</v>
      </c>
      <c r="BU37" s="62">
        <f t="array" ref="BU37">SUMPRODUCT(
    INDEX('Master Answer Key'!$B$4:$AU$394,0,ROW(BU37)), 
    INDEX('ALL-Students-Correct-Items'!$A$2:$CC$392,0,COLUMN(BU38))
)</f>
        <v>11</v>
      </c>
      <c r="BV37" s="62">
        <f t="array" ref="BV37">SUMPRODUCT(
    INDEX('Master Answer Key'!$B$4:$AU$394,0,ROW(BV37)), 
    INDEX('ALL-Students-Correct-Items'!$A$2:$CC$392,0,COLUMN(BV38))
)</f>
        <v>9</v>
      </c>
      <c r="BW37" s="62">
        <f t="array" ref="BW37">SUMPRODUCT(
    INDEX('Master Answer Key'!$B$4:$AU$394,0,ROW(BW37)), 
    INDEX('ALL-Students-Correct-Items'!$A$2:$CC$392,0,COLUMN(BW38))
)</f>
        <v>11</v>
      </c>
      <c r="BX37" s="62">
        <f t="array" ref="BX37">SUMPRODUCT(
    INDEX('Master Answer Key'!$B$4:$AU$394,0,ROW(BX37)), 
    INDEX('ALL-Students-Correct-Items'!$A$2:$CC$392,0,COLUMN(BX38))
)</f>
        <v>11</v>
      </c>
      <c r="BY37" s="62">
        <f t="array" ref="BY37">SUMPRODUCT(
    INDEX('Master Answer Key'!$B$4:$AU$394,0,ROW(BY37)), 
    INDEX('ALL-Students-Correct-Items'!$A$2:$CC$392,0,COLUMN(BY38))
)</f>
        <v>11</v>
      </c>
      <c r="BZ37" s="62">
        <f t="array" ref="BZ37">SUMPRODUCT(
    INDEX('Master Answer Key'!$B$4:$AU$394,0,ROW(BZ37)), 
    INDEX('ALL-Students-Correct-Items'!$A$2:$CC$392,0,COLUMN(BZ38))
)</f>
        <v>11</v>
      </c>
      <c r="CA37" s="62">
        <f t="array" ref="CA37">SUMPRODUCT(
    INDEX('Master Answer Key'!$B$4:$AU$394,0,ROW(CA37)), 
    INDEX('ALL-Students-Correct-Items'!$A$2:$CC$392,0,COLUMN(CA38))
)</f>
        <v>10</v>
      </c>
      <c r="CB37" s="62">
        <f t="array" ref="CB37">SUMPRODUCT(
    INDEX('Master Answer Key'!$B$4:$AU$394,0,ROW(CB37)), 
    INDEX('ALL-Students-Correct-Items'!$A$2:$CC$392,0,COLUMN(CB38))
)</f>
        <v>10</v>
      </c>
      <c r="CC37" s="62">
        <f t="array" ref="CC37">SUMPRODUCT(
    INDEX('Master Answer Key'!$B$4:$AU$394,0,ROW(CC37)), 
    INDEX('ALL-Students-Correct-Items'!$A$2:$CC$392,0,COLUMN(CC38))
)</f>
        <v>10</v>
      </c>
      <c r="CD37" s="45" t="s">
        <v>76</v>
      </c>
      <c r="CE37" s="45">
        <f>countif(B37:CC37,"&gt;=7")</f>
        <v>73</v>
      </c>
      <c r="CF37" s="45">
        <v>11.0</v>
      </c>
      <c r="CG37" s="45">
        <v>0.6</v>
      </c>
      <c r="CH37" s="45">
        <v>7.0</v>
      </c>
      <c r="CI37" s="4"/>
      <c r="CJ37" s="65" t="s">
        <v>574</v>
      </c>
      <c r="CK37" s="68">
        <f>countifs($B$19:$CC$19,"&lt;18", $B$23:$CC$23,"&gt;=19")</f>
        <v>1</v>
      </c>
      <c r="CL37" s="68">
        <f>countifs($B$19:$CC$19,"&lt;18", $B$23:$CC$23,"&lt;19")</f>
        <v>15</v>
      </c>
    </row>
    <row r="38">
      <c r="A38" s="61" t="s">
        <v>78</v>
      </c>
      <c r="B38" s="62">
        <f t="array" ref="B38">SUMPRODUCT(
    INDEX('Master Answer Key'!$B$4:$AU$394,0,ROW(B38)), 
    INDEX('ALL-Students-Correct-Items'!$A$2:$CC$392,0,COLUMN(B39))
)</f>
        <v>12</v>
      </c>
      <c r="C38" s="62">
        <f t="array" ref="C38">SUMPRODUCT(
    INDEX('Master Answer Key'!$B$4:$AU$394,0,ROW(C38)), 
    INDEX('ALL-Students-Correct-Items'!$A$2:$CC$392,0,COLUMN(C39))
)</f>
        <v>10</v>
      </c>
      <c r="D38" s="62">
        <f t="array" ref="D38">SUMPRODUCT(
    INDEX('Master Answer Key'!$B$4:$AU$394,0,ROW(D38)), 
    INDEX('ALL-Students-Correct-Items'!$A$2:$CC$392,0,COLUMN(D39))
)</f>
        <v>11</v>
      </c>
      <c r="E38" s="62">
        <f t="array" ref="E38">SUMPRODUCT(
    INDEX('Master Answer Key'!$B$4:$AU$394,0,ROW(E38)), 
    INDEX('ALL-Students-Correct-Items'!$A$2:$CC$392,0,COLUMN(E39))
)</f>
        <v>10</v>
      </c>
      <c r="F38" s="62">
        <f t="array" ref="F38">SUMPRODUCT(
    INDEX('Master Answer Key'!$B$4:$AU$394,0,ROW(F38)), 
    INDEX('ALL-Students-Correct-Items'!$A$2:$CC$392,0,COLUMN(F39))
)</f>
        <v>10</v>
      </c>
      <c r="G38" s="62">
        <f t="array" ref="G38">SUMPRODUCT(
    INDEX('Master Answer Key'!$B$4:$AU$394,0,ROW(G38)), 
    INDEX('ALL-Students-Correct-Items'!$A$2:$CC$392,0,COLUMN(G39))
)</f>
        <v>3</v>
      </c>
      <c r="H38" s="62">
        <f t="array" ref="H38">SUMPRODUCT(
    INDEX('Master Answer Key'!$B$4:$AU$394,0,ROW(H38)), 
    INDEX('ALL-Students-Correct-Items'!$A$2:$CC$392,0,COLUMN(H39))
)</f>
        <v>14</v>
      </c>
      <c r="I38" s="62">
        <f t="array" ref="I38">SUMPRODUCT(
    INDEX('Master Answer Key'!$B$4:$AU$394,0,ROW(I38)), 
    INDEX('ALL-Students-Correct-Items'!$A$2:$CC$392,0,COLUMN(I39))
)</f>
        <v>8</v>
      </c>
      <c r="J38" s="62">
        <f t="array" ref="J38">SUMPRODUCT(
    INDEX('Master Answer Key'!$B$4:$AU$394,0,ROW(J38)), 
    INDEX('ALL-Students-Correct-Items'!$A$2:$CC$392,0,COLUMN(J39))
)</f>
        <v>12</v>
      </c>
      <c r="K38" s="62">
        <f t="array" ref="K38">SUMPRODUCT(
    INDEX('Master Answer Key'!$B$4:$AU$394,0,ROW(K38)), 
    INDEX('ALL-Students-Correct-Items'!$A$2:$CC$392,0,COLUMN(K39))
)</f>
        <v>13</v>
      </c>
      <c r="L38" s="62">
        <f t="array" ref="L38">SUMPRODUCT(
    INDEX('Master Answer Key'!$B$4:$AU$394,0,ROW(L38)), 
    INDEX('ALL-Students-Correct-Items'!$A$2:$CC$392,0,COLUMN(L39))
)</f>
        <v>11</v>
      </c>
      <c r="M38" s="62">
        <f t="array" ref="M38">SUMPRODUCT(
    INDEX('Master Answer Key'!$B$4:$AU$394,0,ROW(M38)), 
    INDEX('ALL-Students-Correct-Items'!$A$2:$CC$392,0,COLUMN(M39))
)</f>
        <v>12</v>
      </c>
      <c r="N38" s="62">
        <f t="array" ref="N38">SUMPRODUCT(
    INDEX('Master Answer Key'!$B$4:$AU$394,0,ROW(N38)), 
    INDEX('ALL-Students-Correct-Items'!$A$2:$CC$392,0,COLUMN(N39))
)</f>
        <v>10</v>
      </c>
      <c r="O38" s="62">
        <f t="array" ref="O38">SUMPRODUCT(
    INDEX('Master Answer Key'!$B$4:$AU$394,0,ROW(O38)), 
    INDEX('ALL-Students-Correct-Items'!$A$2:$CC$392,0,COLUMN(O39))
)</f>
        <v>14</v>
      </c>
      <c r="P38" s="62">
        <f t="array" ref="P38">SUMPRODUCT(
    INDEX('Master Answer Key'!$B$4:$AU$394,0,ROW(P38)), 
    INDEX('ALL-Students-Correct-Items'!$A$2:$CC$392,0,COLUMN(P39))
)</f>
        <v>13</v>
      </c>
      <c r="Q38" s="62">
        <f t="array" ref="Q38">SUMPRODUCT(
    INDEX('Master Answer Key'!$B$4:$AU$394,0,ROW(Q38)), 
    INDEX('ALL-Students-Correct-Items'!$A$2:$CC$392,0,COLUMN(Q39))
)</f>
        <v>11</v>
      </c>
      <c r="R38" s="62">
        <f t="array" ref="R38">SUMPRODUCT(
    INDEX('Master Answer Key'!$B$4:$AU$394,0,ROW(R38)), 
    INDEX('ALL-Students-Correct-Items'!$A$2:$CC$392,0,COLUMN(R39))
)</f>
        <v>13</v>
      </c>
      <c r="S38" s="62">
        <f t="array" ref="S38">SUMPRODUCT(
    INDEX('Master Answer Key'!$B$4:$AU$394,0,ROW(S38)), 
    INDEX('ALL-Students-Correct-Items'!$A$2:$CC$392,0,COLUMN(S39))
)</f>
        <v>9</v>
      </c>
      <c r="T38" s="62">
        <f t="array" ref="T38">SUMPRODUCT(
    INDEX('Master Answer Key'!$B$4:$AU$394,0,ROW(T38)), 
    INDEX('ALL-Students-Correct-Items'!$A$2:$CC$392,0,COLUMN(T39))
)</f>
        <v>13</v>
      </c>
      <c r="U38" s="62">
        <f t="array" ref="U38">SUMPRODUCT(
    INDEX('Master Answer Key'!$B$4:$AU$394,0,ROW(U38)), 
    INDEX('ALL-Students-Correct-Items'!$A$2:$CC$392,0,COLUMN(U39))
)</f>
        <v>14</v>
      </c>
      <c r="V38" s="62">
        <f t="array" ref="V38">SUMPRODUCT(
    INDEX('Master Answer Key'!$B$4:$AU$394,0,ROW(V38)), 
    INDEX('ALL-Students-Correct-Items'!$A$2:$CC$392,0,COLUMN(V39))
)</f>
        <v>12</v>
      </c>
      <c r="W38" s="62">
        <f t="array" ref="W38">SUMPRODUCT(
    INDEX('Master Answer Key'!$B$4:$AU$394,0,ROW(W38)), 
    INDEX('ALL-Students-Correct-Items'!$A$2:$CC$392,0,COLUMN(W39))
)</f>
        <v>3</v>
      </c>
      <c r="X38" s="62">
        <f t="array" ref="X38">SUMPRODUCT(
    INDEX('Master Answer Key'!$B$4:$AU$394,0,ROW(X38)), 
    INDEX('ALL-Students-Correct-Items'!$A$2:$CC$392,0,COLUMN(X39))
)</f>
        <v>10</v>
      </c>
      <c r="Y38" s="62">
        <f t="array" ref="Y38">SUMPRODUCT(
    INDEX('Master Answer Key'!$B$4:$AU$394,0,ROW(Y38)), 
    INDEX('ALL-Students-Correct-Items'!$A$2:$CC$392,0,COLUMN(Y39))
)</f>
        <v>2</v>
      </c>
      <c r="Z38" s="62">
        <f t="array" ref="Z38">SUMPRODUCT(
    INDEX('Master Answer Key'!$B$4:$AU$394,0,ROW(Z38)), 
    INDEX('ALL-Students-Correct-Items'!$A$2:$CC$392,0,COLUMN(Z39))
)</f>
        <v>11</v>
      </c>
      <c r="AA38" s="62">
        <f t="array" ref="AA38">SUMPRODUCT(
    INDEX('Master Answer Key'!$B$4:$AU$394,0,ROW(AA38)), 
    INDEX('ALL-Students-Correct-Items'!$A$2:$CC$392,0,COLUMN(AA39))
)</f>
        <v>13</v>
      </c>
      <c r="AB38" s="62">
        <f t="array" ref="AB38">SUMPRODUCT(
    INDEX('Master Answer Key'!$B$4:$AU$394,0,ROW(AB38)), 
    INDEX('ALL-Students-Correct-Items'!$A$2:$CC$392,0,COLUMN(AB39))
)</f>
        <v>14</v>
      </c>
      <c r="AC38" s="62">
        <f t="array" ref="AC38">SUMPRODUCT(
    INDEX('Master Answer Key'!$B$4:$AU$394,0,ROW(AC38)), 
    INDEX('ALL-Students-Correct-Items'!$A$2:$CC$392,0,COLUMN(AC39))
)</f>
        <v>6</v>
      </c>
      <c r="AD38" s="62">
        <f t="array" ref="AD38">SUMPRODUCT(
    INDEX('Master Answer Key'!$B$4:$AU$394,0,ROW(AD38)), 
    INDEX('ALL-Students-Correct-Items'!$A$2:$CC$392,0,COLUMN(AD39))
)</f>
        <v>9</v>
      </c>
      <c r="AE38" s="62">
        <f t="array" ref="AE38">SUMPRODUCT(
    INDEX('Master Answer Key'!$B$4:$AU$394,0,ROW(AE38)), 
    INDEX('ALL-Students-Correct-Items'!$A$2:$CC$392,0,COLUMN(AE39))
)</f>
        <v>11</v>
      </c>
      <c r="AF38" s="62">
        <f t="array" ref="AF38">SUMPRODUCT(
    INDEX('Master Answer Key'!$B$4:$AU$394,0,ROW(AF38)), 
    INDEX('ALL-Students-Correct-Items'!$A$2:$CC$392,0,COLUMN(AF39))
)</f>
        <v>4</v>
      </c>
      <c r="AG38" s="62">
        <f t="array" ref="AG38">SUMPRODUCT(
    INDEX('Master Answer Key'!$B$4:$AU$394,0,ROW(AG38)), 
    INDEX('ALL-Students-Correct-Items'!$A$2:$CC$392,0,COLUMN(AG39))
)</f>
        <v>12</v>
      </c>
      <c r="AH38" s="62">
        <f t="array" ref="AH38">SUMPRODUCT(
    INDEX('Master Answer Key'!$B$4:$AU$394,0,ROW(AH38)), 
    INDEX('ALL-Students-Correct-Items'!$A$2:$CC$392,0,COLUMN(AH39))
)</f>
        <v>9</v>
      </c>
      <c r="AI38" s="62">
        <f t="array" ref="AI38">SUMPRODUCT(
    INDEX('Master Answer Key'!$B$4:$AU$394,0,ROW(AI38)), 
    INDEX('ALL-Students-Correct-Items'!$A$2:$CC$392,0,COLUMN(AI39))
)</f>
        <v>12</v>
      </c>
      <c r="AJ38" s="62">
        <f t="array" ref="AJ38">SUMPRODUCT(
    INDEX('Master Answer Key'!$B$4:$AU$394,0,ROW(AJ38)), 
    INDEX('ALL-Students-Correct-Items'!$A$2:$CC$392,0,COLUMN(AJ39))
)</f>
        <v>14</v>
      </c>
      <c r="AK38" s="62">
        <f t="array" ref="AK38">SUMPRODUCT(
    INDEX('Master Answer Key'!$B$4:$AU$394,0,ROW(AK38)), 
    INDEX('ALL-Students-Correct-Items'!$A$2:$CC$392,0,COLUMN(AK39))
)</f>
        <v>11</v>
      </c>
      <c r="AL38" s="62">
        <f t="array" ref="AL38">SUMPRODUCT(
    INDEX('Master Answer Key'!$B$4:$AU$394,0,ROW(AL38)), 
    INDEX('ALL-Students-Correct-Items'!$A$2:$CC$392,0,COLUMN(AL39))
)</f>
        <v>12</v>
      </c>
      <c r="AM38" s="62">
        <f t="array" ref="AM38">SUMPRODUCT(
    INDEX('Master Answer Key'!$B$4:$AU$394,0,ROW(AM38)), 
    INDEX('ALL-Students-Correct-Items'!$A$2:$CC$392,0,COLUMN(AM39))
)</f>
        <v>10</v>
      </c>
      <c r="AN38" s="62">
        <f t="array" ref="AN38">SUMPRODUCT(
    INDEX('Master Answer Key'!$B$4:$AU$394,0,ROW(AN38)), 
    INDEX('ALL-Students-Correct-Items'!$A$2:$CC$392,0,COLUMN(AN39))
)</f>
        <v>2</v>
      </c>
      <c r="AO38" s="62">
        <f t="array" ref="AO38">SUMPRODUCT(
    INDEX('Master Answer Key'!$B$4:$AU$394,0,ROW(AO38)), 
    INDEX('ALL-Students-Correct-Items'!$A$2:$CC$392,0,COLUMN(AO39))
)</f>
        <v>14</v>
      </c>
      <c r="AP38" s="62">
        <f t="array" ref="AP38">SUMPRODUCT(
    INDEX('Master Answer Key'!$B$4:$AU$394,0,ROW(AP38)), 
    INDEX('ALL-Students-Correct-Items'!$A$2:$CC$392,0,COLUMN(AP39))
)</f>
        <v>13</v>
      </c>
      <c r="AQ38" s="62">
        <f t="array" ref="AQ38">SUMPRODUCT(
    INDEX('Master Answer Key'!$B$4:$AU$394,0,ROW(AQ38)), 
    INDEX('ALL-Students-Correct-Items'!$A$2:$CC$392,0,COLUMN(AQ39))
)</f>
        <v>12</v>
      </c>
      <c r="AR38" s="62">
        <f t="array" ref="AR38">SUMPRODUCT(
    INDEX('Master Answer Key'!$B$4:$AU$394,0,ROW(AR38)), 
    INDEX('ALL-Students-Correct-Items'!$A$2:$CC$392,0,COLUMN(AR39))
)</f>
        <v>14</v>
      </c>
      <c r="AS38" s="62">
        <f t="array" ref="AS38">SUMPRODUCT(
    INDEX('Master Answer Key'!$B$4:$AU$394,0,ROW(AS38)), 
    INDEX('ALL-Students-Correct-Items'!$A$2:$CC$392,0,COLUMN(AS39))
)</f>
        <v>2</v>
      </c>
      <c r="AT38" s="62">
        <f t="array" ref="AT38">SUMPRODUCT(
    INDEX('Master Answer Key'!$B$4:$AU$394,0,ROW(AT38)), 
    INDEX('ALL-Students-Correct-Items'!$A$2:$CC$392,0,COLUMN(AT39))
)</f>
        <v>13</v>
      </c>
      <c r="AU38" s="62">
        <f t="array" ref="AU38">SUMPRODUCT(
    INDEX('Master Answer Key'!$B$4:$AU$394,0,ROW(AU38)), 
    INDEX('ALL-Students-Correct-Items'!$A$2:$CC$392,0,COLUMN(AU39))
)</f>
        <v>14</v>
      </c>
      <c r="AV38" s="62">
        <f t="array" ref="AV38">SUMPRODUCT(
    INDEX('Master Answer Key'!$B$4:$AU$394,0,ROW(AV38)), 
    INDEX('ALL-Students-Correct-Items'!$A$2:$CC$392,0,COLUMN(AV39))
)</f>
        <v>4</v>
      </c>
      <c r="AW38" s="62">
        <f t="array" ref="AW38">SUMPRODUCT(
    INDEX('Master Answer Key'!$B$4:$AU$394,0,ROW(AW38)), 
    INDEX('ALL-Students-Correct-Items'!$A$2:$CC$392,0,COLUMN(AW39))
)</f>
        <v>14</v>
      </c>
      <c r="AX38" s="62">
        <f t="array" ref="AX38">SUMPRODUCT(
    INDEX('Master Answer Key'!$B$4:$AU$394,0,ROW(AX38)), 
    INDEX('ALL-Students-Correct-Items'!$A$2:$CC$392,0,COLUMN(AX39))
)</f>
        <v>15</v>
      </c>
      <c r="AY38" s="62">
        <f t="array" ref="AY38">SUMPRODUCT(
    INDEX('Master Answer Key'!$B$4:$AU$394,0,ROW(AY38)), 
    INDEX('ALL-Students-Correct-Items'!$A$2:$CC$392,0,COLUMN(AY39))
)</f>
        <v>13</v>
      </c>
      <c r="AZ38" s="62">
        <f t="array" ref="AZ38">SUMPRODUCT(
    INDEX('Master Answer Key'!$B$4:$AU$394,0,ROW(AZ38)), 
    INDEX('ALL-Students-Correct-Items'!$A$2:$CC$392,0,COLUMN(AZ39))
)</f>
        <v>13</v>
      </c>
      <c r="BA38" s="62">
        <f t="array" ref="BA38">SUMPRODUCT(
    INDEX('Master Answer Key'!$B$4:$AU$394,0,ROW(BA38)), 
    INDEX('ALL-Students-Correct-Items'!$A$2:$CC$392,0,COLUMN(BA39))
)</f>
        <v>13</v>
      </c>
      <c r="BB38" s="62">
        <f t="array" ref="BB38">SUMPRODUCT(
    INDEX('Master Answer Key'!$B$4:$AU$394,0,ROW(BB38)), 
    INDEX('ALL-Students-Correct-Items'!$A$2:$CC$392,0,COLUMN(BB39))
)</f>
        <v>13</v>
      </c>
      <c r="BC38" s="62">
        <f t="array" ref="BC38">SUMPRODUCT(
    INDEX('Master Answer Key'!$B$4:$AU$394,0,ROW(BC38)), 
    INDEX('ALL-Students-Correct-Items'!$A$2:$CC$392,0,COLUMN(BC39))
)</f>
        <v>13</v>
      </c>
      <c r="BD38" s="62">
        <f t="array" ref="BD38">SUMPRODUCT(
    INDEX('Master Answer Key'!$B$4:$AU$394,0,ROW(BD38)), 
    INDEX('ALL-Students-Correct-Items'!$A$2:$CC$392,0,COLUMN(BD39))
)</f>
        <v>13</v>
      </c>
      <c r="BE38" s="62">
        <f t="array" ref="BE38">SUMPRODUCT(
    INDEX('Master Answer Key'!$B$4:$AU$394,0,ROW(BE38)), 
    INDEX('ALL-Students-Correct-Items'!$A$2:$CC$392,0,COLUMN(BE39))
)</f>
        <v>11</v>
      </c>
      <c r="BF38" s="62">
        <f t="array" ref="BF38">SUMPRODUCT(
    INDEX('Master Answer Key'!$B$4:$AU$394,0,ROW(BF38)), 
    INDEX('ALL-Students-Correct-Items'!$A$2:$CC$392,0,COLUMN(BF39))
)</f>
        <v>13</v>
      </c>
      <c r="BG38" s="62">
        <f t="array" ref="BG38">SUMPRODUCT(
    INDEX('Master Answer Key'!$B$4:$AU$394,0,ROW(BG38)), 
    INDEX('ALL-Students-Correct-Items'!$A$2:$CC$392,0,COLUMN(BG39))
)</f>
        <v>13</v>
      </c>
      <c r="BH38" s="62">
        <f t="array" ref="BH38">SUMPRODUCT(
    INDEX('Master Answer Key'!$B$4:$AU$394,0,ROW(BH38)), 
    INDEX('ALL-Students-Correct-Items'!$A$2:$CC$392,0,COLUMN(BH39))
)</f>
        <v>15</v>
      </c>
      <c r="BI38" s="62">
        <f t="array" ref="BI38">SUMPRODUCT(
    INDEX('Master Answer Key'!$B$4:$AU$394,0,ROW(BI38)), 
    INDEX('ALL-Students-Correct-Items'!$A$2:$CC$392,0,COLUMN(BI39))
)</f>
        <v>14</v>
      </c>
      <c r="BJ38" s="62">
        <f t="array" ref="BJ38">SUMPRODUCT(
    INDEX('Master Answer Key'!$B$4:$AU$394,0,ROW(BJ38)), 
    INDEX('ALL-Students-Correct-Items'!$A$2:$CC$392,0,COLUMN(BJ39))
)</f>
        <v>11</v>
      </c>
      <c r="BK38" s="62">
        <f t="array" ref="BK38">SUMPRODUCT(
    INDEX('Master Answer Key'!$B$4:$AU$394,0,ROW(BK38)), 
    INDEX('ALL-Students-Correct-Items'!$A$2:$CC$392,0,COLUMN(BK39))
)</f>
        <v>9</v>
      </c>
      <c r="BL38" s="62">
        <f t="array" ref="BL38">SUMPRODUCT(
    INDEX('Master Answer Key'!$B$4:$AU$394,0,ROW(BL38)), 
    INDEX('ALL-Students-Correct-Items'!$A$2:$CC$392,0,COLUMN(BL39))
)</f>
        <v>14</v>
      </c>
      <c r="BM38" s="62">
        <f t="array" ref="BM38">SUMPRODUCT(
    INDEX('Master Answer Key'!$B$4:$AU$394,0,ROW(BM38)), 
    INDEX('ALL-Students-Correct-Items'!$A$2:$CC$392,0,COLUMN(BM39))
)</f>
        <v>14</v>
      </c>
      <c r="BN38" s="62">
        <f t="array" ref="BN38">SUMPRODUCT(
    INDEX('Master Answer Key'!$B$4:$AU$394,0,ROW(BN38)), 
    INDEX('ALL-Students-Correct-Items'!$A$2:$CC$392,0,COLUMN(BN39))
)</f>
        <v>14</v>
      </c>
      <c r="BO38" s="62">
        <f t="array" ref="BO38">SUMPRODUCT(
    INDEX('Master Answer Key'!$B$4:$AU$394,0,ROW(BO38)), 
    INDEX('ALL-Students-Correct-Items'!$A$2:$CC$392,0,COLUMN(BO39))
)</f>
        <v>10</v>
      </c>
      <c r="BP38" s="62">
        <f t="array" ref="BP38">SUMPRODUCT(
    INDEX('Master Answer Key'!$B$4:$AU$394,0,ROW(BP38)), 
    INDEX('ALL-Students-Correct-Items'!$A$2:$CC$392,0,COLUMN(BP39))
)</f>
        <v>13</v>
      </c>
      <c r="BQ38" s="62">
        <f t="array" ref="BQ38">SUMPRODUCT(
    INDEX('Master Answer Key'!$B$4:$AU$394,0,ROW(BQ38)), 
    INDEX('ALL-Students-Correct-Items'!$A$2:$CC$392,0,COLUMN(BQ39))
)</f>
        <v>15</v>
      </c>
      <c r="BR38" s="62">
        <f t="array" ref="BR38">SUMPRODUCT(
    INDEX('Master Answer Key'!$B$4:$AU$394,0,ROW(BR38)), 
    INDEX('ALL-Students-Correct-Items'!$A$2:$CC$392,0,COLUMN(BR39))
)</f>
        <v>12</v>
      </c>
      <c r="BS38" s="62">
        <f t="array" ref="BS38">SUMPRODUCT(
    INDEX('Master Answer Key'!$B$4:$AU$394,0,ROW(BS38)), 
    INDEX('ALL-Students-Correct-Items'!$A$2:$CC$392,0,COLUMN(BS39))
)</f>
        <v>14</v>
      </c>
      <c r="BT38" s="62">
        <f t="array" ref="BT38">SUMPRODUCT(
    INDEX('Master Answer Key'!$B$4:$AU$394,0,ROW(BT38)), 
    INDEX('ALL-Students-Correct-Items'!$A$2:$CC$392,0,COLUMN(BT39))
)</f>
        <v>11</v>
      </c>
      <c r="BU38" s="62">
        <f t="array" ref="BU38">SUMPRODUCT(
    INDEX('Master Answer Key'!$B$4:$AU$394,0,ROW(BU38)), 
    INDEX('ALL-Students-Correct-Items'!$A$2:$CC$392,0,COLUMN(BU39))
)</f>
        <v>13</v>
      </c>
      <c r="BV38" s="62">
        <f t="array" ref="BV38">SUMPRODUCT(
    INDEX('Master Answer Key'!$B$4:$AU$394,0,ROW(BV38)), 
    INDEX('ALL-Students-Correct-Items'!$A$2:$CC$392,0,COLUMN(BV39))
)</f>
        <v>13</v>
      </c>
      <c r="BW38" s="62">
        <f t="array" ref="BW38">SUMPRODUCT(
    INDEX('Master Answer Key'!$B$4:$AU$394,0,ROW(BW38)), 
    INDEX('ALL-Students-Correct-Items'!$A$2:$CC$392,0,COLUMN(BW39))
)</f>
        <v>14</v>
      </c>
      <c r="BX38" s="62">
        <f t="array" ref="BX38">SUMPRODUCT(
    INDEX('Master Answer Key'!$B$4:$AU$394,0,ROW(BX38)), 
    INDEX('ALL-Students-Correct-Items'!$A$2:$CC$392,0,COLUMN(BX39))
)</f>
        <v>13</v>
      </c>
      <c r="BY38" s="62">
        <f t="array" ref="BY38">SUMPRODUCT(
    INDEX('Master Answer Key'!$B$4:$AU$394,0,ROW(BY38)), 
    INDEX('ALL-Students-Correct-Items'!$A$2:$CC$392,0,COLUMN(BY39))
)</f>
        <v>13</v>
      </c>
      <c r="BZ38" s="62">
        <f t="array" ref="BZ38">SUMPRODUCT(
    INDEX('Master Answer Key'!$B$4:$AU$394,0,ROW(BZ38)), 
    INDEX('ALL-Students-Correct-Items'!$A$2:$CC$392,0,COLUMN(BZ39))
)</f>
        <v>14</v>
      </c>
      <c r="CA38" s="62">
        <f t="array" ref="CA38">SUMPRODUCT(
    INDEX('Master Answer Key'!$B$4:$AU$394,0,ROW(CA38)), 
    INDEX('ALL-Students-Correct-Items'!$A$2:$CC$392,0,COLUMN(CA39))
)</f>
        <v>13</v>
      </c>
      <c r="CB38" s="62">
        <f t="array" ref="CB38">SUMPRODUCT(
    INDEX('Master Answer Key'!$B$4:$AU$394,0,ROW(CB38)), 
    INDEX('ALL-Students-Correct-Items'!$A$2:$CC$392,0,COLUMN(CB39))
)</f>
        <v>13</v>
      </c>
      <c r="CC38" s="62">
        <f t="array" ref="CC38">SUMPRODUCT(
    INDEX('Master Answer Key'!$B$4:$AU$394,0,ROW(CC38)), 
    INDEX('ALL-Students-Correct-Items'!$A$2:$CC$392,0,COLUMN(CC39))
)</f>
        <v>13</v>
      </c>
      <c r="CD38" s="45" t="s">
        <v>78</v>
      </c>
      <c r="CE38" s="45">
        <f>countif(B38:CC38,"&gt;=10")</f>
        <v>67</v>
      </c>
      <c r="CF38" s="45">
        <v>16.0</v>
      </c>
      <c r="CG38" s="45">
        <v>0.6</v>
      </c>
      <c r="CH38" s="45">
        <v>10.0</v>
      </c>
      <c r="CI38" s="4"/>
    </row>
    <row r="39">
      <c r="A39" s="61" t="s">
        <v>79</v>
      </c>
      <c r="B39" s="62">
        <f t="array" ref="B39">SUMPRODUCT(
    INDEX('Master Answer Key'!$B$4:$AU$394,0,ROW(B39)), 
    INDEX('ALL-Students-Correct-Items'!$A$2:$CC$392,0,COLUMN(B40))
)</f>
        <v>12</v>
      </c>
      <c r="C39" s="62">
        <f t="array" ref="C39">SUMPRODUCT(
    INDEX('Master Answer Key'!$B$4:$AU$394,0,ROW(C39)), 
    INDEX('ALL-Students-Correct-Items'!$A$2:$CC$392,0,COLUMN(C40))
)</f>
        <v>10</v>
      </c>
      <c r="D39" s="62">
        <f t="array" ref="D39">SUMPRODUCT(
    INDEX('Master Answer Key'!$B$4:$AU$394,0,ROW(D39)), 
    INDEX('ALL-Students-Correct-Items'!$A$2:$CC$392,0,COLUMN(D40))
)</f>
        <v>11</v>
      </c>
      <c r="E39" s="62">
        <f t="array" ref="E39">SUMPRODUCT(
    INDEX('Master Answer Key'!$B$4:$AU$394,0,ROW(E39)), 
    INDEX('ALL-Students-Correct-Items'!$A$2:$CC$392,0,COLUMN(E40))
)</f>
        <v>13</v>
      </c>
      <c r="F39" s="62">
        <f t="array" ref="F39">SUMPRODUCT(
    INDEX('Master Answer Key'!$B$4:$AU$394,0,ROW(F39)), 
    INDEX('ALL-Students-Correct-Items'!$A$2:$CC$392,0,COLUMN(F40))
)</f>
        <v>9</v>
      </c>
      <c r="G39" s="62">
        <f t="array" ref="G39">SUMPRODUCT(
    INDEX('Master Answer Key'!$B$4:$AU$394,0,ROW(G39)), 
    INDEX('ALL-Students-Correct-Items'!$A$2:$CC$392,0,COLUMN(G40))
)</f>
        <v>0</v>
      </c>
      <c r="H39" s="62">
        <f t="array" ref="H39">SUMPRODUCT(
    INDEX('Master Answer Key'!$B$4:$AU$394,0,ROW(H39)), 
    INDEX('ALL-Students-Correct-Items'!$A$2:$CC$392,0,COLUMN(H40))
)</f>
        <v>9</v>
      </c>
      <c r="I39" s="62">
        <f t="array" ref="I39">SUMPRODUCT(
    INDEX('Master Answer Key'!$B$4:$AU$394,0,ROW(I39)), 
    INDEX('ALL-Students-Correct-Items'!$A$2:$CC$392,0,COLUMN(I40))
)</f>
        <v>6</v>
      </c>
      <c r="J39" s="62">
        <f t="array" ref="J39">SUMPRODUCT(
    INDEX('Master Answer Key'!$B$4:$AU$394,0,ROW(J39)), 
    INDEX('ALL-Students-Correct-Items'!$A$2:$CC$392,0,COLUMN(J40))
)</f>
        <v>9</v>
      </c>
      <c r="K39" s="62">
        <f t="array" ref="K39">SUMPRODUCT(
    INDEX('Master Answer Key'!$B$4:$AU$394,0,ROW(K39)), 
    INDEX('ALL-Students-Correct-Items'!$A$2:$CC$392,0,COLUMN(K40))
)</f>
        <v>10</v>
      </c>
      <c r="L39" s="62">
        <f t="array" ref="L39">SUMPRODUCT(
    INDEX('Master Answer Key'!$B$4:$AU$394,0,ROW(L39)), 
    INDEX('ALL-Students-Correct-Items'!$A$2:$CC$392,0,COLUMN(L40))
)</f>
        <v>9</v>
      </c>
      <c r="M39" s="62">
        <f t="array" ref="M39">SUMPRODUCT(
    INDEX('Master Answer Key'!$B$4:$AU$394,0,ROW(M39)), 
    INDEX('ALL-Students-Correct-Items'!$A$2:$CC$392,0,COLUMN(M40))
)</f>
        <v>12</v>
      </c>
      <c r="N39" s="62">
        <f t="array" ref="N39">SUMPRODUCT(
    INDEX('Master Answer Key'!$B$4:$AU$394,0,ROW(N39)), 
    INDEX('ALL-Students-Correct-Items'!$A$2:$CC$392,0,COLUMN(N40))
)</f>
        <v>7</v>
      </c>
      <c r="O39" s="62">
        <f t="array" ref="O39">SUMPRODUCT(
    INDEX('Master Answer Key'!$B$4:$AU$394,0,ROW(O39)), 
    INDEX('ALL-Students-Correct-Items'!$A$2:$CC$392,0,COLUMN(O40))
)</f>
        <v>9</v>
      </c>
      <c r="P39" s="62">
        <f t="array" ref="P39">SUMPRODUCT(
    INDEX('Master Answer Key'!$B$4:$AU$394,0,ROW(P39)), 
    INDEX('ALL-Students-Correct-Items'!$A$2:$CC$392,0,COLUMN(P40))
)</f>
        <v>12</v>
      </c>
      <c r="Q39" s="62">
        <f t="array" ref="Q39">SUMPRODUCT(
    INDEX('Master Answer Key'!$B$4:$AU$394,0,ROW(Q39)), 
    INDEX('ALL-Students-Correct-Items'!$A$2:$CC$392,0,COLUMN(Q40))
)</f>
        <v>10</v>
      </c>
      <c r="R39" s="62">
        <f t="array" ref="R39">SUMPRODUCT(
    INDEX('Master Answer Key'!$B$4:$AU$394,0,ROW(R39)), 
    INDEX('ALL-Students-Correct-Items'!$A$2:$CC$392,0,COLUMN(R40))
)</f>
        <v>5</v>
      </c>
      <c r="S39" s="62">
        <f t="array" ref="S39">SUMPRODUCT(
    INDEX('Master Answer Key'!$B$4:$AU$394,0,ROW(S39)), 
    INDEX('ALL-Students-Correct-Items'!$A$2:$CC$392,0,COLUMN(S40))
)</f>
        <v>5</v>
      </c>
      <c r="T39" s="62">
        <f t="array" ref="T39">SUMPRODUCT(
    INDEX('Master Answer Key'!$B$4:$AU$394,0,ROW(T39)), 
    INDEX('ALL-Students-Correct-Items'!$A$2:$CC$392,0,COLUMN(T40))
)</f>
        <v>12</v>
      </c>
      <c r="U39" s="62">
        <f t="array" ref="U39">SUMPRODUCT(
    INDEX('Master Answer Key'!$B$4:$AU$394,0,ROW(U39)), 
    INDEX('ALL-Students-Correct-Items'!$A$2:$CC$392,0,COLUMN(U40))
)</f>
        <v>12</v>
      </c>
      <c r="V39" s="62">
        <f t="array" ref="V39">SUMPRODUCT(
    INDEX('Master Answer Key'!$B$4:$AU$394,0,ROW(V39)), 
    INDEX('ALL-Students-Correct-Items'!$A$2:$CC$392,0,COLUMN(V40))
)</f>
        <v>10</v>
      </c>
      <c r="W39" s="62">
        <f t="array" ref="W39">SUMPRODUCT(
    INDEX('Master Answer Key'!$B$4:$AU$394,0,ROW(W39)), 
    INDEX('ALL-Students-Correct-Items'!$A$2:$CC$392,0,COLUMN(W40))
)</f>
        <v>0</v>
      </c>
      <c r="X39" s="62">
        <f t="array" ref="X39">SUMPRODUCT(
    INDEX('Master Answer Key'!$B$4:$AU$394,0,ROW(X39)), 
    INDEX('ALL-Students-Correct-Items'!$A$2:$CC$392,0,COLUMN(X40))
)</f>
        <v>4</v>
      </c>
      <c r="Y39" s="62">
        <f t="array" ref="Y39">SUMPRODUCT(
    INDEX('Master Answer Key'!$B$4:$AU$394,0,ROW(Y39)), 
    INDEX('ALL-Students-Correct-Items'!$A$2:$CC$392,0,COLUMN(Y40))
)</f>
        <v>0</v>
      </c>
      <c r="Z39" s="62">
        <f t="array" ref="Z39">SUMPRODUCT(
    INDEX('Master Answer Key'!$B$4:$AU$394,0,ROW(Z39)), 
    INDEX('ALL-Students-Correct-Items'!$A$2:$CC$392,0,COLUMN(Z40))
)</f>
        <v>0</v>
      </c>
      <c r="AA39" s="62">
        <f t="array" ref="AA39">SUMPRODUCT(
    INDEX('Master Answer Key'!$B$4:$AU$394,0,ROW(AA39)), 
    INDEX('ALL-Students-Correct-Items'!$A$2:$CC$392,0,COLUMN(AA40))
)</f>
        <v>12</v>
      </c>
      <c r="AB39" s="62">
        <f t="array" ref="AB39">SUMPRODUCT(
    INDEX('Master Answer Key'!$B$4:$AU$394,0,ROW(AB39)), 
    INDEX('ALL-Students-Correct-Items'!$A$2:$CC$392,0,COLUMN(AB40))
)</f>
        <v>11</v>
      </c>
      <c r="AC39" s="62">
        <f t="array" ref="AC39">SUMPRODUCT(
    INDEX('Master Answer Key'!$B$4:$AU$394,0,ROW(AC39)), 
    INDEX('ALL-Students-Correct-Items'!$A$2:$CC$392,0,COLUMN(AC40))
)</f>
        <v>6</v>
      </c>
      <c r="AD39" s="62">
        <f t="array" ref="AD39">SUMPRODUCT(
    INDEX('Master Answer Key'!$B$4:$AU$394,0,ROW(AD39)), 
    INDEX('ALL-Students-Correct-Items'!$A$2:$CC$392,0,COLUMN(AD40))
)</f>
        <v>9</v>
      </c>
      <c r="AE39" s="62">
        <f t="array" ref="AE39">SUMPRODUCT(
    INDEX('Master Answer Key'!$B$4:$AU$394,0,ROW(AE39)), 
    INDEX('ALL-Students-Correct-Items'!$A$2:$CC$392,0,COLUMN(AE40))
)</f>
        <v>6</v>
      </c>
      <c r="AF39" s="62">
        <f t="array" ref="AF39">SUMPRODUCT(
    INDEX('Master Answer Key'!$B$4:$AU$394,0,ROW(AF39)), 
    INDEX('ALL-Students-Correct-Items'!$A$2:$CC$392,0,COLUMN(AF40))
)</f>
        <v>6</v>
      </c>
      <c r="AG39" s="62">
        <f t="array" ref="AG39">SUMPRODUCT(
    INDEX('Master Answer Key'!$B$4:$AU$394,0,ROW(AG39)), 
    INDEX('ALL-Students-Correct-Items'!$A$2:$CC$392,0,COLUMN(AG40))
)</f>
        <v>12</v>
      </c>
      <c r="AH39" s="62">
        <f t="array" ref="AH39">SUMPRODUCT(
    INDEX('Master Answer Key'!$B$4:$AU$394,0,ROW(AH39)), 
    INDEX('ALL-Students-Correct-Items'!$A$2:$CC$392,0,COLUMN(AH40))
)</f>
        <v>14</v>
      </c>
      <c r="AI39" s="62">
        <f t="array" ref="AI39">SUMPRODUCT(
    INDEX('Master Answer Key'!$B$4:$AU$394,0,ROW(AI39)), 
    INDEX('ALL-Students-Correct-Items'!$A$2:$CC$392,0,COLUMN(AI40))
)</f>
        <v>11</v>
      </c>
      <c r="AJ39" s="62">
        <f t="array" ref="AJ39">SUMPRODUCT(
    INDEX('Master Answer Key'!$B$4:$AU$394,0,ROW(AJ39)), 
    INDEX('ALL-Students-Correct-Items'!$A$2:$CC$392,0,COLUMN(AJ40))
)</f>
        <v>12</v>
      </c>
      <c r="AK39" s="62">
        <f t="array" ref="AK39">SUMPRODUCT(
    INDEX('Master Answer Key'!$B$4:$AU$394,0,ROW(AK39)), 
    INDEX('ALL-Students-Correct-Items'!$A$2:$CC$392,0,COLUMN(AK40))
)</f>
        <v>11</v>
      </c>
      <c r="AL39" s="62">
        <f t="array" ref="AL39">SUMPRODUCT(
    INDEX('Master Answer Key'!$B$4:$AU$394,0,ROW(AL39)), 
    INDEX('ALL-Students-Correct-Items'!$A$2:$CC$392,0,COLUMN(AL40))
)</f>
        <v>2</v>
      </c>
      <c r="AM39" s="62">
        <f t="array" ref="AM39">SUMPRODUCT(
    INDEX('Master Answer Key'!$B$4:$AU$394,0,ROW(AM39)), 
    INDEX('ALL-Students-Correct-Items'!$A$2:$CC$392,0,COLUMN(AM40))
)</f>
        <v>9</v>
      </c>
      <c r="AN39" s="62">
        <f t="array" ref="AN39">SUMPRODUCT(
    INDEX('Master Answer Key'!$B$4:$AU$394,0,ROW(AN39)), 
    INDEX('ALL-Students-Correct-Items'!$A$2:$CC$392,0,COLUMN(AN40))
)</f>
        <v>0</v>
      </c>
      <c r="AO39" s="62">
        <f t="array" ref="AO39">SUMPRODUCT(
    INDEX('Master Answer Key'!$B$4:$AU$394,0,ROW(AO39)), 
    INDEX('ALL-Students-Correct-Items'!$A$2:$CC$392,0,COLUMN(AO40))
)</f>
        <v>14</v>
      </c>
      <c r="AP39" s="62">
        <f t="array" ref="AP39">SUMPRODUCT(
    INDEX('Master Answer Key'!$B$4:$AU$394,0,ROW(AP39)), 
    INDEX('ALL-Students-Correct-Items'!$A$2:$CC$392,0,COLUMN(AP40))
)</f>
        <v>11</v>
      </c>
      <c r="AQ39" s="62">
        <f t="array" ref="AQ39">SUMPRODUCT(
    INDEX('Master Answer Key'!$B$4:$AU$394,0,ROW(AQ39)), 
    INDEX('ALL-Students-Correct-Items'!$A$2:$CC$392,0,COLUMN(AQ40))
)</f>
        <v>14</v>
      </c>
      <c r="AR39" s="62">
        <f t="array" ref="AR39">SUMPRODUCT(
    INDEX('Master Answer Key'!$B$4:$AU$394,0,ROW(AR39)), 
    INDEX('ALL-Students-Correct-Items'!$A$2:$CC$392,0,COLUMN(AR40))
)</f>
        <v>13</v>
      </c>
      <c r="AS39" s="62">
        <f t="array" ref="AS39">SUMPRODUCT(
    INDEX('Master Answer Key'!$B$4:$AU$394,0,ROW(AS39)), 
    INDEX('ALL-Students-Correct-Items'!$A$2:$CC$392,0,COLUMN(AS40))
)</f>
        <v>0</v>
      </c>
      <c r="AT39" s="62">
        <f t="array" ref="AT39">SUMPRODUCT(
    INDEX('Master Answer Key'!$B$4:$AU$394,0,ROW(AT39)), 
    INDEX('ALL-Students-Correct-Items'!$A$2:$CC$392,0,COLUMN(AT40))
)</f>
        <v>12</v>
      </c>
      <c r="AU39" s="62">
        <f t="array" ref="AU39">SUMPRODUCT(
    INDEX('Master Answer Key'!$B$4:$AU$394,0,ROW(AU39)), 
    INDEX('ALL-Students-Correct-Items'!$A$2:$CC$392,0,COLUMN(AU40))
)</f>
        <v>13</v>
      </c>
      <c r="AV39" s="62">
        <f t="array" ref="AV39">SUMPRODUCT(
    INDEX('Master Answer Key'!$B$4:$AU$394,0,ROW(AV39)), 
    INDEX('ALL-Students-Correct-Items'!$A$2:$CC$392,0,COLUMN(AV40))
)</f>
        <v>0</v>
      </c>
      <c r="AW39" s="62">
        <f t="array" ref="AW39">SUMPRODUCT(
    INDEX('Master Answer Key'!$B$4:$AU$394,0,ROW(AW39)), 
    INDEX('ALL-Students-Correct-Items'!$A$2:$CC$392,0,COLUMN(AW40))
)</f>
        <v>13</v>
      </c>
      <c r="AX39" s="62">
        <f t="array" ref="AX39">SUMPRODUCT(
    INDEX('Master Answer Key'!$B$4:$AU$394,0,ROW(AX39)), 
    INDEX('ALL-Students-Correct-Items'!$A$2:$CC$392,0,COLUMN(AX40))
)</f>
        <v>14</v>
      </c>
      <c r="AY39" s="62">
        <f t="array" ref="AY39">SUMPRODUCT(
    INDEX('Master Answer Key'!$B$4:$AU$394,0,ROW(AY39)), 
    INDEX('ALL-Students-Correct-Items'!$A$2:$CC$392,0,COLUMN(AY40))
)</f>
        <v>10</v>
      </c>
      <c r="AZ39" s="62">
        <f t="array" ref="AZ39">SUMPRODUCT(
    INDEX('Master Answer Key'!$B$4:$AU$394,0,ROW(AZ39)), 
    INDEX('ALL-Students-Correct-Items'!$A$2:$CC$392,0,COLUMN(AZ40))
)</f>
        <v>13</v>
      </c>
      <c r="BA39" s="62">
        <f t="array" ref="BA39">SUMPRODUCT(
    INDEX('Master Answer Key'!$B$4:$AU$394,0,ROW(BA39)), 
    INDEX('ALL-Students-Correct-Items'!$A$2:$CC$392,0,COLUMN(BA40))
)</f>
        <v>11</v>
      </c>
      <c r="BB39" s="62">
        <f t="array" ref="BB39">SUMPRODUCT(
    INDEX('Master Answer Key'!$B$4:$AU$394,0,ROW(BB39)), 
    INDEX('ALL-Students-Correct-Items'!$A$2:$CC$392,0,COLUMN(BB40))
)</f>
        <v>8</v>
      </c>
      <c r="BC39" s="62">
        <f t="array" ref="BC39">SUMPRODUCT(
    INDEX('Master Answer Key'!$B$4:$AU$394,0,ROW(BC39)), 
    INDEX('ALL-Students-Correct-Items'!$A$2:$CC$392,0,COLUMN(BC40))
)</f>
        <v>13</v>
      </c>
      <c r="BD39" s="62">
        <f t="array" ref="BD39">SUMPRODUCT(
    INDEX('Master Answer Key'!$B$4:$AU$394,0,ROW(BD39)), 
    INDEX('ALL-Students-Correct-Items'!$A$2:$CC$392,0,COLUMN(BD40))
)</f>
        <v>11</v>
      </c>
      <c r="BE39" s="62">
        <f t="array" ref="BE39">SUMPRODUCT(
    INDEX('Master Answer Key'!$B$4:$AU$394,0,ROW(BE39)), 
    INDEX('ALL-Students-Correct-Items'!$A$2:$CC$392,0,COLUMN(BE40))
)</f>
        <v>13</v>
      </c>
      <c r="BF39" s="62">
        <f t="array" ref="BF39">SUMPRODUCT(
    INDEX('Master Answer Key'!$B$4:$AU$394,0,ROW(BF39)), 
    INDEX('ALL-Students-Correct-Items'!$A$2:$CC$392,0,COLUMN(BF40))
)</f>
        <v>13</v>
      </c>
      <c r="BG39" s="62">
        <f t="array" ref="BG39">SUMPRODUCT(
    INDEX('Master Answer Key'!$B$4:$AU$394,0,ROW(BG39)), 
    INDEX('ALL-Students-Correct-Items'!$A$2:$CC$392,0,COLUMN(BG40))
)</f>
        <v>11</v>
      </c>
      <c r="BH39" s="62">
        <f t="array" ref="BH39">SUMPRODUCT(
    INDEX('Master Answer Key'!$B$4:$AU$394,0,ROW(BH39)), 
    INDEX('ALL-Students-Correct-Items'!$A$2:$CC$392,0,COLUMN(BH40))
)</f>
        <v>13</v>
      </c>
      <c r="BI39" s="62">
        <f t="array" ref="BI39">SUMPRODUCT(
    INDEX('Master Answer Key'!$B$4:$AU$394,0,ROW(BI39)), 
    INDEX('ALL-Students-Correct-Items'!$A$2:$CC$392,0,COLUMN(BI40))
)</f>
        <v>14</v>
      </c>
      <c r="BJ39" s="62">
        <f t="array" ref="BJ39">SUMPRODUCT(
    INDEX('Master Answer Key'!$B$4:$AU$394,0,ROW(BJ39)), 
    INDEX('ALL-Students-Correct-Items'!$A$2:$CC$392,0,COLUMN(BJ40))
)</f>
        <v>13</v>
      </c>
      <c r="BK39" s="62">
        <f t="array" ref="BK39">SUMPRODUCT(
    INDEX('Master Answer Key'!$B$4:$AU$394,0,ROW(BK39)), 
    INDEX('ALL-Students-Correct-Items'!$A$2:$CC$392,0,COLUMN(BK40))
)</f>
        <v>11</v>
      </c>
      <c r="BL39" s="62">
        <f t="array" ref="BL39">SUMPRODUCT(
    INDEX('Master Answer Key'!$B$4:$AU$394,0,ROW(BL39)), 
    INDEX('ALL-Students-Correct-Items'!$A$2:$CC$392,0,COLUMN(BL40))
)</f>
        <v>13</v>
      </c>
      <c r="BM39" s="62">
        <f t="array" ref="BM39">SUMPRODUCT(
    INDEX('Master Answer Key'!$B$4:$AU$394,0,ROW(BM39)), 
    INDEX('ALL-Students-Correct-Items'!$A$2:$CC$392,0,COLUMN(BM40))
)</f>
        <v>13</v>
      </c>
      <c r="BN39" s="62">
        <f t="array" ref="BN39">SUMPRODUCT(
    INDEX('Master Answer Key'!$B$4:$AU$394,0,ROW(BN39)), 
    INDEX('ALL-Students-Correct-Items'!$A$2:$CC$392,0,COLUMN(BN40))
)</f>
        <v>13</v>
      </c>
      <c r="BO39" s="62">
        <f t="array" ref="BO39">SUMPRODUCT(
    INDEX('Master Answer Key'!$B$4:$AU$394,0,ROW(BO39)), 
    INDEX('ALL-Students-Correct-Items'!$A$2:$CC$392,0,COLUMN(BO40))
)</f>
        <v>10</v>
      </c>
      <c r="BP39" s="62">
        <f t="array" ref="BP39">SUMPRODUCT(
    INDEX('Master Answer Key'!$B$4:$AU$394,0,ROW(BP39)), 
    INDEX('ALL-Students-Correct-Items'!$A$2:$CC$392,0,COLUMN(BP40))
)</f>
        <v>12</v>
      </c>
      <c r="BQ39" s="62">
        <f t="array" ref="BQ39">SUMPRODUCT(
    INDEX('Master Answer Key'!$B$4:$AU$394,0,ROW(BQ39)), 
    INDEX('ALL-Students-Correct-Items'!$A$2:$CC$392,0,COLUMN(BQ40))
)</f>
        <v>12</v>
      </c>
      <c r="BR39" s="62">
        <f t="array" ref="BR39">SUMPRODUCT(
    INDEX('Master Answer Key'!$B$4:$AU$394,0,ROW(BR39)), 
    INDEX('ALL-Students-Correct-Items'!$A$2:$CC$392,0,COLUMN(BR40))
)</f>
        <v>13</v>
      </c>
      <c r="BS39" s="62">
        <f t="array" ref="BS39">SUMPRODUCT(
    INDEX('Master Answer Key'!$B$4:$AU$394,0,ROW(BS39)), 
    INDEX('ALL-Students-Correct-Items'!$A$2:$CC$392,0,COLUMN(BS40))
)</f>
        <v>12</v>
      </c>
      <c r="BT39" s="62">
        <f t="array" ref="BT39">SUMPRODUCT(
    INDEX('Master Answer Key'!$B$4:$AU$394,0,ROW(BT39)), 
    INDEX('ALL-Students-Correct-Items'!$A$2:$CC$392,0,COLUMN(BT40))
)</f>
        <v>10</v>
      </c>
      <c r="BU39" s="62">
        <f t="array" ref="BU39">SUMPRODUCT(
    INDEX('Master Answer Key'!$B$4:$AU$394,0,ROW(BU39)), 
    INDEX('ALL-Students-Correct-Items'!$A$2:$CC$392,0,COLUMN(BU40))
)</f>
        <v>11</v>
      </c>
      <c r="BV39" s="62">
        <f t="array" ref="BV39">SUMPRODUCT(
    INDEX('Master Answer Key'!$B$4:$AU$394,0,ROW(BV39)), 
    INDEX('ALL-Students-Correct-Items'!$A$2:$CC$392,0,COLUMN(BV40))
)</f>
        <v>9</v>
      </c>
      <c r="BW39" s="62">
        <f t="array" ref="BW39">SUMPRODUCT(
    INDEX('Master Answer Key'!$B$4:$AU$394,0,ROW(BW39)), 
    INDEX('ALL-Students-Correct-Items'!$A$2:$CC$392,0,COLUMN(BW40))
)</f>
        <v>12</v>
      </c>
      <c r="BX39" s="62">
        <f t="array" ref="BX39">SUMPRODUCT(
    INDEX('Master Answer Key'!$B$4:$AU$394,0,ROW(BX39)), 
    INDEX('ALL-Students-Correct-Items'!$A$2:$CC$392,0,COLUMN(BX40))
)</f>
        <v>13</v>
      </c>
      <c r="BY39" s="62">
        <f t="array" ref="BY39">SUMPRODUCT(
    INDEX('Master Answer Key'!$B$4:$AU$394,0,ROW(BY39)), 
    INDEX('ALL-Students-Correct-Items'!$A$2:$CC$392,0,COLUMN(BY40))
)</f>
        <v>14</v>
      </c>
      <c r="BZ39" s="62">
        <f t="array" ref="BZ39">SUMPRODUCT(
    INDEX('Master Answer Key'!$B$4:$AU$394,0,ROW(BZ39)), 
    INDEX('ALL-Students-Correct-Items'!$A$2:$CC$392,0,COLUMN(BZ40))
)</f>
        <v>13</v>
      </c>
      <c r="CA39" s="62">
        <f t="array" ref="CA39">SUMPRODUCT(
    INDEX('Master Answer Key'!$B$4:$AU$394,0,ROW(CA39)), 
    INDEX('ALL-Students-Correct-Items'!$A$2:$CC$392,0,COLUMN(CA40))
)</f>
        <v>12</v>
      </c>
      <c r="CB39" s="62">
        <f t="array" ref="CB39">SUMPRODUCT(
    INDEX('Master Answer Key'!$B$4:$AU$394,0,ROW(CB39)), 
    INDEX('ALL-Students-Correct-Items'!$A$2:$CC$392,0,COLUMN(CB40))
)</f>
        <v>13</v>
      </c>
      <c r="CC39" s="62">
        <f t="array" ref="CC39">SUMPRODUCT(
    INDEX('Master Answer Key'!$B$4:$AU$394,0,ROW(CC39)), 
    INDEX('ALL-Students-Correct-Items'!$A$2:$CC$392,0,COLUMN(CC40))
)</f>
        <v>11</v>
      </c>
      <c r="CD39" s="45" t="s">
        <v>79</v>
      </c>
      <c r="CE39" s="45">
        <f>countif(B39:CC39,"&gt;=9")</f>
        <v>63</v>
      </c>
      <c r="CF39" s="45">
        <v>14.0</v>
      </c>
      <c r="CG39" s="45">
        <v>0.6</v>
      </c>
      <c r="CH39" s="45">
        <v>9.0</v>
      </c>
      <c r="CI39" s="4"/>
      <c r="CJ39" s="65"/>
      <c r="CK39" s="66" t="s">
        <v>65</v>
      </c>
      <c r="CL39" s="67"/>
    </row>
    <row r="40">
      <c r="A40" s="61" t="s">
        <v>82</v>
      </c>
      <c r="B40" s="62">
        <f t="array" ref="B40">SUMPRODUCT(
    INDEX('Master Answer Key'!$B$4:$AU$394,0,ROW(B40)), 
    INDEX('ALL-Students-Correct-Items'!$A$2:$CC$392,0,COLUMN(B41))
)</f>
        <v>7</v>
      </c>
      <c r="C40" s="62">
        <f t="array" ref="C40">SUMPRODUCT(
    INDEX('Master Answer Key'!$B$4:$AU$394,0,ROW(C40)), 
    INDEX('ALL-Students-Correct-Items'!$A$2:$CC$392,0,COLUMN(C41))
)</f>
        <v>7</v>
      </c>
      <c r="D40" s="62">
        <f t="array" ref="D40">SUMPRODUCT(
    INDEX('Master Answer Key'!$B$4:$AU$394,0,ROW(D40)), 
    INDEX('ALL-Students-Correct-Items'!$A$2:$CC$392,0,COLUMN(D41))
)</f>
        <v>4</v>
      </c>
      <c r="E40" s="62">
        <f t="array" ref="E40">SUMPRODUCT(
    INDEX('Master Answer Key'!$B$4:$AU$394,0,ROW(E40)), 
    INDEX('ALL-Students-Correct-Items'!$A$2:$CC$392,0,COLUMN(E41))
)</f>
        <v>7</v>
      </c>
      <c r="F40" s="62">
        <f t="array" ref="F40">SUMPRODUCT(
    INDEX('Master Answer Key'!$B$4:$AU$394,0,ROW(F40)), 
    INDEX('ALL-Students-Correct-Items'!$A$2:$CC$392,0,COLUMN(F41))
)</f>
        <v>6</v>
      </c>
      <c r="G40" s="62">
        <f t="array" ref="G40">SUMPRODUCT(
    INDEX('Master Answer Key'!$B$4:$AU$394,0,ROW(G40)), 
    INDEX('ALL-Students-Correct-Items'!$A$2:$CC$392,0,COLUMN(G41))
)</f>
        <v>0</v>
      </c>
      <c r="H40" s="62">
        <f t="array" ref="H40">SUMPRODUCT(
    INDEX('Master Answer Key'!$B$4:$AU$394,0,ROW(H40)), 
    INDEX('ALL-Students-Correct-Items'!$A$2:$CC$392,0,COLUMN(H41))
)</f>
        <v>3</v>
      </c>
      <c r="I40" s="62">
        <f t="array" ref="I40">SUMPRODUCT(
    INDEX('Master Answer Key'!$B$4:$AU$394,0,ROW(I40)), 
    INDEX('ALL-Students-Correct-Items'!$A$2:$CC$392,0,COLUMN(I41))
)</f>
        <v>3</v>
      </c>
      <c r="J40" s="62">
        <f t="array" ref="J40">SUMPRODUCT(
    INDEX('Master Answer Key'!$B$4:$AU$394,0,ROW(J40)), 
    INDEX('ALL-Students-Correct-Items'!$A$2:$CC$392,0,COLUMN(J41))
)</f>
        <v>6</v>
      </c>
      <c r="K40" s="62">
        <f t="array" ref="K40">SUMPRODUCT(
    INDEX('Master Answer Key'!$B$4:$AU$394,0,ROW(K40)), 
    INDEX('ALL-Students-Correct-Items'!$A$2:$CC$392,0,COLUMN(K41))
)</f>
        <v>3</v>
      </c>
      <c r="L40" s="62">
        <f t="array" ref="L40">SUMPRODUCT(
    INDEX('Master Answer Key'!$B$4:$AU$394,0,ROW(L40)), 
    INDEX('ALL-Students-Correct-Items'!$A$2:$CC$392,0,COLUMN(L41))
)</f>
        <v>6</v>
      </c>
      <c r="M40" s="62">
        <f t="array" ref="M40">SUMPRODUCT(
    INDEX('Master Answer Key'!$B$4:$AU$394,0,ROW(M40)), 
    INDEX('ALL-Students-Correct-Items'!$A$2:$CC$392,0,COLUMN(M41))
)</f>
        <v>5</v>
      </c>
      <c r="N40" s="62">
        <f t="array" ref="N40">SUMPRODUCT(
    INDEX('Master Answer Key'!$B$4:$AU$394,0,ROW(N40)), 
    INDEX('ALL-Students-Correct-Items'!$A$2:$CC$392,0,COLUMN(N41))
)</f>
        <v>5</v>
      </c>
      <c r="O40" s="62">
        <f t="array" ref="O40">SUMPRODUCT(
    INDEX('Master Answer Key'!$B$4:$AU$394,0,ROW(O40)), 
    INDEX('ALL-Students-Correct-Items'!$A$2:$CC$392,0,COLUMN(O41))
)</f>
        <v>4</v>
      </c>
      <c r="P40" s="62">
        <f t="array" ref="P40">SUMPRODUCT(
    INDEX('Master Answer Key'!$B$4:$AU$394,0,ROW(P40)), 
    INDEX('ALL-Students-Correct-Items'!$A$2:$CC$392,0,COLUMN(P41))
)</f>
        <v>6</v>
      </c>
      <c r="Q40" s="62">
        <f t="array" ref="Q40">SUMPRODUCT(
    INDEX('Master Answer Key'!$B$4:$AU$394,0,ROW(Q40)), 
    INDEX('ALL-Students-Correct-Items'!$A$2:$CC$392,0,COLUMN(Q41))
)</f>
        <v>3</v>
      </c>
      <c r="R40" s="62">
        <f t="array" ref="R40">SUMPRODUCT(
    INDEX('Master Answer Key'!$B$4:$AU$394,0,ROW(R40)), 
    INDEX('ALL-Students-Correct-Items'!$A$2:$CC$392,0,COLUMN(R41))
)</f>
        <v>4</v>
      </c>
      <c r="S40" s="62">
        <f t="array" ref="S40">SUMPRODUCT(
    INDEX('Master Answer Key'!$B$4:$AU$394,0,ROW(S40)), 
    INDEX('ALL-Students-Correct-Items'!$A$2:$CC$392,0,COLUMN(S41))
)</f>
        <v>3</v>
      </c>
      <c r="T40" s="62">
        <f t="array" ref="T40">SUMPRODUCT(
    INDEX('Master Answer Key'!$B$4:$AU$394,0,ROW(T40)), 
    INDEX('ALL-Students-Correct-Items'!$A$2:$CC$392,0,COLUMN(T41))
)</f>
        <v>4</v>
      </c>
      <c r="U40" s="62">
        <f t="array" ref="U40">SUMPRODUCT(
    INDEX('Master Answer Key'!$B$4:$AU$394,0,ROW(U40)), 
    INDEX('ALL-Students-Correct-Items'!$A$2:$CC$392,0,COLUMN(U41))
)</f>
        <v>6</v>
      </c>
      <c r="V40" s="62">
        <f t="array" ref="V40">SUMPRODUCT(
    INDEX('Master Answer Key'!$B$4:$AU$394,0,ROW(V40)), 
    INDEX('ALL-Students-Correct-Items'!$A$2:$CC$392,0,COLUMN(V41))
)</f>
        <v>6</v>
      </c>
      <c r="W40" s="62">
        <f t="array" ref="W40">SUMPRODUCT(
    INDEX('Master Answer Key'!$B$4:$AU$394,0,ROW(W40)), 
    INDEX('ALL-Students-Correct-Items'!$A$2:$CC$392,0,COLUMN(W41))
)</f>
        <v>0</v>
      </c>
      <c r="X40" s="62">
        <f t="array" ref="X40">SUMPRODUCT(
    INDEX('Master Answer Key'!$B$4:$AU$394,0,ROW(X40)), 
    INDEX('ALL-Students-Correct-Items'!$A$2:$CC$392,0,COLUMN(X41))
)</f>
        <v>4</v>
      </c>
      <c r="Y40" s="62">
        <f t="array" ref="Y40">SUMPRODUCT(
    INDEX('Master Answer Key'!$B$4:$AU$394,0,ROW(Y40)), 
    INDEX('ALL-Students-Correct-Items'!$A$2:$CC$392,0,COLUMN(Y41))
)</f>
        <v>0</v>
      </c>
      <c r="Z40" s="62">
        <f t="array" ref="Z40">SUMPRODUCT(
    INDEX('Master Answer Key'!$B$4:$AU$394,0,ROW(Z40)), 
    INDEX('ALL-Students-Correct-Items'!$A$2:$CC$392,0,COLUMN(Z41))
)</f>
        <v>0</v>
      </c>
      <c r="AA40" s="62">
        <f t="array" ref="AA40">SUMPRODUCT(
    INDEX('Master Answer Key'!$B$4:$AU$394,0,ROW(AA40)), 
    INDEX('ALL-Students-Correct-Items'!$A$2:$CC$392,0,COLUMN(AA41))
)</f>
        <v>6</v>
      </c>
      <c r="AB40" s="62">
        <f t="array" ref="AB40">SUMPRODUCT(
    INDEX('Master Answer Key'!$B$4:$AU$394,0,ROW(AB40)), 
    INDEX('ALL-Students-Correct-Items'!$A$2:$CC$392,0,COLUMN(AB41))
)</f>
        <v>6</v>
      </c>
      <c r="AC40" s="62">
        <f t="array" ref="AC40">SUMPRODUCT(
    INDEX('Master Answer Key'!$B$4:$AU$394,0,ROW(AC40)), 
    INDEX('ALL-Students-Correct-Items'!$A$2:$CC$392,0,COLUMN(AC41))
)</f>
        <v>3</v>
      </c>
      <c r="AD40" s="62">
        <f t="array" ref="AD40">SUMPRODUCT(
    INDEX('Master Answer Key'!$B$4:$AU$394,0,ROW(AD40)), 
    INDEX('ALL-Students-Correct-Items'!$A$2:$CC$392,0,COLUMN(AD41))
)</f>
        <v>6</v>
      </c>
      <c r="AE40" s="62">
        <f t="array" ref="AE40">SUMPRODUCT(
    INDEX('Master Answer Key'!$B$4:$AU$394,0,ROW(AE40)), 
    INDEX('ALL-Students-Correct-Items'!$A$2:$CC$392,0,COLUMN(AE41))
)</f>
        <v>3</v>
      </c>
      <c r="AF40" s="62">
        <f t="array" ref="AF40">SUMPRODUCT(
    INDEX('Master Answer Key'!$B$4:$AU$394,0,ROW(AF40)), 
    INDEX('ALL-Students-Correct-Items'!$A$2:$CC$392,0,COLUMN(AF41))
)</f>
        <v>2</v>
      </c>
      <c r="AG40" s="62">
        <f t="array" ref="AG40">SUMPRODUCT(
    INDEX('Master Answer Key'!$B$4:$AU$394,0,ROW(AG40)), 
    INDEX('ALL-Students-Correct-Items'!$A$2:$CC$392,0,COLUMN(AG41))
)</f>
        <v>5</v>
      </c>
      <c r="AH40" s="62">
        <f t="array" ref="AH40">SUMPRODUCT(
    INDEX('Master Answer Key'!$B$4:$AU$394,0,ROW(AH40)), 
    INDEX('ALL-Students-Correct-Items'!$A$2:$CC$392,0,COLUMN(AH41))
)</f>
        <v>5</v>
      </c>
      <c r="AI40" s="62">
        <f t="array" ref="AI40">SUMPRODUCT(
    INDEX('Master Answer Key'!$B$4:$AU$394,0,ROW(AI40)), 
    INDEX('ALL-Students-Correct-Items'!$A$2:$CC$392,0,COLUMN(AI41))
)</f>
        <v>7</v>
      </c>
      <c r="AJ40" s="62">
        <f t="array" ref="AJ40">SUMPRODUCT(
    INDEX('Master Answer Key'!$B$4:$AU$394,0,ROW(AJ40)), 
    INDEX('ALL-Students-Correct-Items'!$A$2:$CC$392,0,COLUMN(AJ41))
)</f>
        <v>6</v>
      </c>
      <c r="AK40" s="62">
        <f t="array" ref="AK40">SUMPRODUCT(
    INDEX('Master Answer Key'!$B$4:$AU$394,0,ROW(AK40)), 
    INDEX('ALL-Students-Correct-Items'!$A$2:$CC$392,0,COLUMN(AK41))
)</f>
        <v>7</v>
      </c>
      <c r="AL40" s="62">
        <f t="array" ref="AL40">SUMPRODUCT(
    INDEX('Master Answer Key'!$B$4:$AU$394,0,ROW(AL40)), 
    INDEX('ALL-Students-Correct-Items'!$A$2:$CC$392,0,COLUMN(AL41))
)</f>
        <v>3</v>
      </c>
      <c r="AM40" s="62">
        <f t="array" ref="AM40">SUMPRODUCT(
    INDEX('Master Answer Key'!$B$4:$AU$394,0,ROW(AM40)), 
    INDEX('ALL-Students-Correct-Items'!$A$2:$CC$392,0,COLUMN(AM41))
)</f>
        <v>5</v>
      </c>
      <c r="AN40" s="62">
        <f t="array" ref="AN40">SUMPRODUCT(
    INDEX('Master Answer Key'!$B$4:$AU$394,0,ROW(AN40)), 
    INDEX('ALL-Students-Correct-Items'!$A$2:$CC$392,0,COLUMN(AN41))
)</f>
        <v>0</v>
      </c>
      <c r="AO40" s="62">
        <f t="array" ref="AO40">SUMPRODUCT(
    INDEX('Master Answer Key'!$B$4:$AU$394,0,ROW(AO40)), 
    INDEX('ALL-Students-Correct-Items'!$A$2:$CC$392,0,COLUMN(AO41))
)</f>
        <v>6</v>
      </c>
      <c r="AP40" s="62">
        <f t="array" ref="AP40">SUMPRODUCT(
    INDEX('Master Answer Key'!$B$4:$AU$394,0,ROW(AP40)), 
    INDEX('ALL-Students-Correct-Items'!$A$2:$CC$392,0,COLUMN(AP41))
)</f>
        <v>7</v>
      </c>
      <c r="AQ40" s="62">
        <f t="array" ref="AQ40">SUMPRODUCT(
    INDEX('Master Answer Key'!$B$4:$AU$394,0,ROW(AQ40)), 
    INDEX('ALL-Students-Correct-Items'!$A$2:$CC$392,0,COLUMN(AQ41))
)</f>
        <v>5</v>
      </c>
      <c r="AR40" s="62">
        <f t="array" ref="AR40">SUMPRODUCT(
    INDEX('Master Answer Key'!$B$4:$AU$394,0,ROW(AR40)), 
    INDEX('ALL-Students-Correct-Items'!$A$2:$CC$392,0,COLUMN(AR41))
)</f>
        <v>7</v>
      </c>
      <c r="AS40" s="62">
        <f t="array" ref="AS40">SUMPRODUCT(
    INDEX('Master Answer Key'!$B$4:$AU$394,0,ROW(AS40)), 
    INDEX('ALL-Students-Correct-Items'!$A$2:$CC$392,0,COLUMN(AS41))
)</f>
        <v>0</v>
      </c>
      <c r="AT40" s="62">
        <f t="array" ref="AT40">SUMPRODUCT(
    INDEX('Master Answer Key'!$B$4:$AU$394,0,ROW(AT40)), 
    INDEX('ALL-Students-Correct-Items'!$A$2:$CC$392,0,COLUMN(AT41))
)</f>
        <v>5</v>
      </c>
      <c r="AU40" s="62">
        <f t="array" ref="AU40">SUMPRODUCT(
    INDEX('Master Answer Key'!$B$4:$AU$394,0,ROW(AU40)), 
    INDEX('ALL-Students-Correct-Items'!$A$2:$CC$392,0,COLUMN(AU41))
)</f>
        <v>6</v>
      </c>
      <c r="AV40" s="62">
        <f t="array" ref="AV40">SUMPRODUCT(
    INDEX('Master Answer Key'!$B$4:$AU$394,0,ROW(AV40)), 
    INDEX('ALL-Students-Correct-Items'!$A$2:$CC$392,0,COLUMN(AV41))
)</f>
        <v>0</v>
      </c>
      <c r="AW40" s="62">
        <f t="array" ref="AW40">SUMPRODUCT(
    INDEX('Master Answer Key'!$B$4:$AU$394,0,ROW(AW40)), 
    INDEX('ALL-Students-Correct-Items'!$A$2:$CC$392,0,COLUMN(AW41))
)</f>
        <v>7</v>
      </c>
      <c r="AX40" s="62">
        <f t="array" ref="AX40">SUMPRODUCT(
    INDEX('Master Answer Key'!$B$4:$AU$394,0,ROW(AX40)), 
    INDEX('ALL-Students-Correct-Items'!$A$2:$CC$392,0,COLUMN(AX41))
)</f>
        <v>6</v>
      </c>
      <c r="AY40" s="62">
        <f t="array" ref="AY40">SUMPRODUCT(
    INDEX('Master Answer Key'!$B$4:$AU$394,0,ROW(AY40)), 
    INDEX('ALL-Students-Correct-Items'!$A$2:$CC$392,0,COLUMN(AY41))
)</f>
        <v>5</v>
      </c>
      <c r="AZ40" s="62">
        <f t="array" ref="AZ40">SUMPRODUCT(
    INDEX('Master Answer Key'!$B$4:$AU$394,0,ROW(AZ40)), 
    INDEX('ALL-Students-Correct-Items'!$A$2:$CC$392,0,COLUMN(AZ41))
)</f>
        <v>7</v>
      </c>
      <c r="BA40" s="62">
        <f t="array" ref="BA40">SUMPRODUCT(
    INDEX('Master Answer Key'!$B$4:$AU$394,0,ROW(BA40)), 
    INDEX('ALL-Students-Correct-Items'!$A$2:$CC$392,0,COLUMN(BA41))
)</f>
        <v>6</v>
      </c>
      <c r="BB40" s="62">
        <f t="array" ref="BB40">SUMPRODUCT(
    INDEX('Master Answer Key'!$B$4:$AU$394,0,ROW(BB40)), 
    INDEX('ALL-Students-Correct-Items'!$A$2:$CC$392,0,COLUMN(BB41))
)</f>
        <v>7</v>
      </c>
      <c r="BC40" s="62">
        <f t="array" ref="BC40">SUMPRODUCT(
    INDEX('Master Answer Key'!$B$4:$AU$394,0,ROW(BC40)), 
    INDEX('ALL-Students-Correct-Items'!$A$2:$CC$392,0,COLUMN(BC41))
)</f>
        <v>7</v>
      </c>
      <c r="BD40" s="62">
        <f t="array" ref="BD40">SUMPRODUCT(
    INDEX('Master Answer Key'!$B$4:$AU$394,0,ROW(BD40)), 
    INDEX('ALL-Students-Correct-Items'!$A$2:$CC$392,0,COLUMN(BD41))
)</f>
        <v>5</v>
      </c>
      <c r="BE40" s="62">
        <f t="array" ref="BE40">SUMPRODUCT(
    INDEX('Master Answer Key'!$B$4:$AU$394,0,ROW(BE40)), 
    INDEX('ALL-Students-Correct-Items'!$A$2:$CC$392,0,COLUMN(BE41))
)</f>
        <v>5</v>
      </c>
      <c r="BF40" s="62">
        <f t="array" ref="BF40">SUMPRODUCT(
    INDEX('Master Answer Key'!$B$4:$AU$394,0,ROW(BF40)), 
    INDEX('ALL-Students-Correct-Items'!$A$2:$CC$392,0,COLUMN(BF41))
)</f>
        <v>6</v>
      </c>
      <c r="BG40" s="62">
        <f t="array" ref="BG40">SUMPRODUCT(
    INDEX('Master Answer Key'!$B$4:$AU$394,0,ROW(BG40)), 
    INDEX('ALL-Students-Correct-Items'!$A$2:$CC$392,0,COLUMN(BG41))
)</f>
        <v>7</v>
      </c>
      <c r="BH40" s="62">
        <f t="array" ref="BH40">SUMPRODUCT(
    INDEX('Master Answer Key'!$B$4:$AU$394,0,ROW(BH40)), 
    INDEX('ALL-Students-Correct-Items'!$A$2:$CC$392,0,COLUMN(BH41))
)</f>
        <v>7</v>
      </c>
      <c r="BI40" s="62">
        <f t="array" ref="BI40">SUMPRODUCT(
    INDEX('Master Answer Key'!$B$4:$AU$394,0,ROW(BI40)), 
    INDEX('ALL-Students-Correct-Items'!$A$2:$CC$392,0,COLUMN(BI41))
)</f>
        <v>6</v>
      </c>
      <c r="BJ40" s="62">
        <f t="array" ref="BJ40">SUMPRODUCT(
    INDEX('Master Answer Key'!$B$4:$AU$394,0,ROW(BJ40)), 
    INDEX('ALL-Students-Correct-Items'!$A$2:$CC$392,0,COLUMN(BJ41))
)</f>
        <v>7</v>
      </c>
      <c r="BK40" s="62">
        <f t="array" ref="BK40">SUMPRODUCT(
    INDEX('Master Answer Key'!$B$4:$AU$394,0,ROW(BK40)), 
    INDEX('ALL-Students-Correct-Items'!$A$2:$CC$392,0,COLUMN(BK41))
)</f>
        <v>6</v>
      </c>
      <c r="BL40" s="62">
        <f t="array" ref="BL40">SUMPRODUCT(
    INDEX('Master Answer Key'!$B$4:$AU$394,0,ROW(BL40)), 
    INDEX('ALL-Students-Correct-Items'!$A$2:$CC$392,0,COLUMN(BL41))
)</f>
        <v>6</v>
      </c>
      <c r="BM40" s="62">
        <f t="array" ref="BM40">SUMPRODUCT(
    INDEX('Master Answer Key'!$B$4:$AU$394,0,ROW(BM40)), 
    INDEX('ALL-Students-Correct-Items'!$A$2:$CC$392,0,COLUMN(BM41))
)</f>
        <v>7</v>
      </c>
      <c r="BN40" s="62">
        <f t="array" ref="BN40">SUMPRODUCT(
    INDEX('Master Answer Key'!$B$4:$AU$394,0,ROW(BN40)), 
    INDEX('ALL-Students-Correct-Items'!$A$2:$CC$392,0,COLUMN(BN41))
)</f>
        <v>6</v>
      </c>
      <c r="BO40" s="62">
        <f t="array" ref="BO40">SUMPRODUCT(
    INDEX('Master Answer Key'!$B$4:$AU$394,0,ROW(BO40)), 
    INDEX('ALL-Students-Correct-Items'!$A$2:$CC$392,0,COLUMN(BO41))
)</f>
        <v>7</v>
      </c>
      <c r="BP40" s="62">
        <f t="array" ref="BP40">SUMPRODUCT(
    INDEX('Master Answer Key'!$B$4:$AU$394,0,ROW(BP40)), 
    INDEX('ALL-Students-Correct-Items'!$A$2:$CC$392,0,COLUMN(BP41))
)</f>
        <v>7</v>
      </c>
      <c r="BQ40" s="62">
        <f t="array" ref="BQ40">SUMPRODUCT(
    INDEX('Master Answer Key'!$B$4:$AU$394,0,ROW(BQ40)), 
    INDEX('ALL-Students-Correct-Items'!$A$2:$CC$392,0,COLUMN(BQ41))
)</f>
        <v>7</v>
      </c>
      <c r="BR40" s="62">
        <f t="array" ref="BR40">SUMPRODUCT(
    INDEX('Master Answer Key'!$B$4:$AU$394,0,ROW(BR40)), 
    INDEX('ALL-Students-Correct-Items'!$A$2:$CC$392,0,COLUMN(BR41))
)</f>
        <v>7</v>
      </c>
      <c r="BS40" s="62">
        <f t="array" ref="BS40">SUMPRODUCT(
    INDEX('Master Answer Key'!$B$4:$AU$394,0,ROW(BS40)), 
    INDEX('ALL-Students-Correct-Items'!$A$2:$CC$392,0,COLUMN(BS41))
)</f>
        <v>7</v>
      </c>
      <c r="BT40" s="62">
        <f t="array" ref="BT40">SUMPRODUCT(
    INDEX('Master Answer Key'!$B$4:$AU$394,0,ROW(BT40)), 
    INDEX('ALL-Students-Correct-Items'!$A$2:$CC$392,0,COLUMN(BT41))
)</f>
        <v>6</v>
      </c>
      <c r="BU40" s="62">
        <f t="array" ref="BU40">SUMPRODUCT(
    INDEX('Master Answer Key'!$B$4:$AU$394,0,ROW(BU40)), 
    INDEX('ALL-Students-Correct-Items'!$A$2:$CC$392,0,COLUMN(BU41))
)</f>
        <v>4</v>
      </c>
      <c r="BV40" s="62">
        <f t="array" ref="BV40">SUMPRODUCT(
    INDEX('Master Answer Key'!$B$4:$AU$394,0,ROW(BV40)), 
    INDEX('ALL-Students-Correct-Items'!$A$2:$CC$392,0,COLUMN(BV41))
)</f>
        <v>2</v>
      </c>
      <c r="BW40" s="62">
        <f t="array" ref="BW40">SUMPRODUCT(
    INDEX('Master Answer Key'!$B$4:$AU$394,0,ROW(BW40)), 
    INDEX('ALL-Students-Correct-Items'!$A$2:$CC$392,0,COLUMN(BW41))
)</f>
        <v>5</v>
      </c>
      <c r="BX40" s="62">
        <f t="array" ref="BX40">SUMPRODUCT(
    INDEX('Master Answer Key'!$B$4:$AU$394,0,ROW(BX40)), 
    INDEX('ALL-Students-Correct-Items'!$A$2:$CC$392,0,COLUMN(BX41))
)</f>
        <v>6</v>
      </c>
      <c r="BY40" s="62">
        <f t="array" ref="BY40">SUMPRODUCT(
    INDEX('Master Answer Key'!$B$4:$AU$394,0,ROW(BY40)), 
    INDEX('ALL-Students-Correct-Items'!$A$2:$CC$392,0,COLUMN(BY41))
)</f>
        <v>7</v>
      </c>
      <c r="BZ40" s="62">
        <f t="array" ref="BZ40">SUMPRODUCT(
    INDEX('Master Answer Key'!$B$4:$AU$394,0,ROW(BZ40)), 
    INDEX('ALL-Students-Correct-Items'!$A$2:$CC$392,0,COLUMN(BZ41))
)</f>
        <v>6</v>
      </c>
      <c r="CA40" s="62">
        <f t="array" ref="CA40">SUMPRODUCT(
    INDEX('Master Answer Key'!$B$4:$AU$394,0,ROW(CA40)), 
    INDEX('ALL-Students-Correct-Items'!$A$2:$CC$392,0,COLUMN(CA41))
)</f>
        <v>7</v>
      </c>
      <c r="CB40" s="62">
        <f t="array" ref="CB40">SUMPRODUCT(
    INDEX('Master Answer Key'!$B$4:$AU$394,0,ROW(CB40)), 
    INDEX('ALL-Students-Correct-Items'!$A$2:$CC$392,0,COLUMN(CB41))
)</f>
        <v>7</v>
      </c>
      <c r="CC40" s="62">
        <f t="array" ref="CC40">SUMPRODUCT(
    INDEX('Master Answer Key'!$B$4:$AU$394,0,ROW(CC40)), 
    INDEX('ALL-Students-Correct-Items'!$A$2:$CC$392,0,COLUMN(CC41))
)</f>
        <v>5</v>
      </c>
      <c r="CD40" s="45" t="s">
        <v>82</v>
      </c>
      <c r="CE40" s="45">
        <f>countif(B40:CC40,"&gt;=5")</f>
        <v>57</v>
      </c>
      <c r="CF40" s="45">
        <v>7.0</v>
      </c>
      <c r="CG40" s="45">
        <v>0.6</v>
      </c>
      <c r="CH40" s="45">
        <v>5.0</v>
      </c>
      <c r="CI40" s="4"/>
      <c r="CJ40" s="65" t="s">
        <v>57</v>
      </c>
      <c r="CK40" s="65" t="s">
        <v>573</v>
      </c>
      <c r="CL40" s="65" t="s">
        <v>574</v>
      </c>
    </row>
    <row r="41">
      <c r="A41" s="61" t="s">
        <v>84</v>
      </c>
      <c r="B41" s="62">
        <f t="array" ref="B41">SUMPRODUCT(
    INDEX('Master Answer Key'!$B$4:$AU$394,0,ROW(B41)), 
    INDEX('ALL-Students-Correct-Items'!$A$2:$CC$392,0,COLUMN(B42))
)</f>
        <v>10</v>
      </c>
      <c r="C41" s="62">
        <f t="array" ref="C41">SUMPRODUCT(
    INDEX('Master Answer Key'!$B$4:$AU$394,0,ROW(C41)), 
    INDEX('ALL-Students-Correct-Items'!$A$2:$CC$392,0,COLUMN(C42))
)</f>
        <v>10</v>
      </c>
      <c r="D41" s="62">
        <f t="array" ref="D41">SUMPRODUCT(
    INDEX('Master Answer Key'!$B$4:$AU$394,0,ROW(D41)), 
    INDEX('ALL-Students-Correct-Items'!$A$2:$CC$392,0,COLUMN(D42))
)</f>
        <v>9</v>
      </c>
      <c r="E41" s="62">
        <f t="array" ref="E41">SUMPRODUCT(
    INDEX('Master Answer Key'!$B$4:$AU$394,0,ROW(E41)), 
    INDEX('ALL-Students-Correct-Items'!$A$2:$CC$392,0,COLUMN(E42))
)</f>
        <v>10</v>
      </c>
      <c r="F41" s="62">
        <f t="array" ref="F41">SUMPRODUCT(
    INDEX('Master Answer Key'!$B$4:$AU$394,0,ROW(F41)), 
    INDEX('ALL-Students-Correct-Items'!$A$2:$CC$392,0,COLUMN(F42))
)</f>
        <v>11</v>
      </c>
      <c r="G41" s="62">
        <f t="array" ref="G41">SUMPRODUCT(
    INDEX('Master Answer Key'!$B$4:$AU$394,0,ROW(G41)), 
    INDEX('ALL-Students-Correct-Items'!$A$2:$CC$392,0,COLUMN(G42))
)</f>
        <v>0</v>
      </c>
      <c r="H41" s="62">
        <f t="array" ref="H41">SUMPRODUCT(
    INDEX('Master Answer Key'!$B$4:$AU$394,0,ROW(H41)), 
    INDEX('ALL-Students-Correct-Items'!$A$2:$CC$392,0,COLUMN(H42))
)</f>
        <v>10</v>
      </c>
      <c r="I41" s="62">
        <f t="array" ref="I41">SUMPRODUCT(
    INDEX('Master Answer Key'!$B$4:$AU$394,0,ROW(I41)), 
    INDEX('ALL-Students-Correct-Items'!$A$2:$CC$392,0,COLUMN(I42))
)</f>
        <v>7</v>
      </c>
      <c r="J41" s="62">
        <f t="array" ref="J41">SUMPRODUCT(
    INDEX('Master Answer Key'!$B$4:$AU$394,0,ROW(J41)), 
    INDEX('ALL-Students-Correct-Items'!$A$2:$CC$392,0,COLUMN(J42))
)</f>
        <v>10</v>
      </c>
      <c r="K41" s="62">
        <f t="array" ref="K41">SUMPRODUCT(
    INDEX('Master Answer Key'!$B$4:$AU$394,0,ROW(K41)), 
    INDEX('ALL-Students-Correct-Items'!$A$2:$CC$392,0,COLUMN(K42))
)</f>
        <v>8</v>
      </c>
      <c r="L41" s="62">
        <f t="array" ref="L41">SUMPRODUCT(
    INDEX('Master Answer Key'!$B$4:$AU$394,0,ROW(L41)), 
    INDEX('ALL-Students-Correct-Items'!$A$2:$CC$392,0,COLUMN(L42))
)</f>
        <v>9</v>
      </c>
      <c r="M41" s="62">
        <f t="array" ref="M41">SUMPRODUCT(
    INDEX('Master Answer Key'!$B$4:$AU$394,0,ROW(M41)), 
    INDEX('ALL-Students-Correct-Items'!$A$2:$CC$392,0,COLUMN(M42))
)</f>
        <v>12</v>
      </c>
      <c r="N41" s="62">
        <f t="array" ref="N41">SUMPRODUCT(
    INDEX('Master Answer Key'!$B$4:$AU$394,0,ROW(N41)), 
    INDEX('ALL-Students-Correct-Items'!$A$2:$CC$392,0,COLUMN(N42))
)</f>
        <v>8</v>
      </c>
      <c r="O41" s="62">
        <f t="array" ref="O41">SUMPRODUCT(
    INDEX('Master Answer Key'!$B$4:$AU$394,0,ROW(O41)), 
    INDEX('ALL-Students-Correct-Items'!$A$2:$CC$392,0,COLUMN(O42))
)</f>
        <v>10</v>
      </c>
      <c r="P41" s="62">
        <f t="array" ref="P41">SUMPRODUCT(
    INDEX('Master Answer Key'!$B$4:$AU$394,0,ROW(P41)), 
    INDEX('ALL-Students-Correct-Items'!$A$2:$CC$392,0,COLUMN(P42))
)</f>
        <v>9</v>
      </c>
      <c r="Q41" s="62">
        <f t="array" ref="Q41">SUMPRODUCT(
    INDEX('Master Answer Key'!$B$4:$AU$394,0,ROW(Q41)), 
    INDEX('ALL-Students-Correct-Items'!$A$2:$CC$392,0,COLUMN(Q42))
)</f>
        <v>8</v>
      </c>
      <c r="R41" s="62">
        <f t="array" ref="R41">SUMPRODUCT(
    INDEX('Master Answer Key'!$B$4:$AU$394,0,ROW(R41)), 
    INDEX('ALL-Students-Correct-Items'!$A$2:$CC$392,0,COLUMN(R42))
)</f>
        <v>8</v>
      </c>
      <c r="S41" s="62">
        <f t="array" ref="S41">SUMPRODUCT(
    INDEX('Master Answer Key'!$B$4:$AU$394,0,ROW(S41)), 
    INDEX('ALL-Students-Correct-Items'!$A$2:$CC$392,0,COLUMN(S42))
)</f>
        <v>7</v>
      </c>
      <c r="T41" s="62">
        <f t="array" ref="T41">SUMPRODUCT(
    INDEX('Master Answer Key'!$B$4:$AU$394,0,ROW(T41)), 
    INDEX('ALL-Students-Correct-Items'!$A$2:$CC$392,0,COLUMN(T42))
)</f>
        <v>11</v>
      </c>
      <c r="U41" s="62">
        <f t="array" ref="U41">SUMPRODUCT(
    INDEX('Master Answer Key'!$B$4:$AU$394,0,ROW(U41)), 
    INDEX('ALL-Students-Correct-Items'!$A$2:$CC$392,0,COLUMN(U42))
)</f>
        <v>10</v>
      </c>
      <c r="V41" s="62">
        <f t="array" ref="V41">SUMPRODUCT(
    INDEX('Master Answer Key'!$B$4:$AU$394,0,ROW(V41)), 
    INDEX('ALL-Students-Correct-Items'!$A$2:$CC$392,0,COLUMN(V42))
)</f>
        <v>9</v>
      </c>
      <c r="W41" s="62">
        <f t="array" ref="W41">SUMPRODUCT(
    INDEX('Master Answer Key'!$B$4:$AU$394,0,ROW(W41)), 
    INDEX('ALL-Students-Correct-Items'!$A$2:$CC$392,0,COLUMN(W42))
)</f>
        <v>0</v>
      </c>
      <c r="X41" s="62">
        <f t="array" ref="X41">SUMPRODUCT(
    INDEX('Master Answer Key'!$B$4:$AU$394,0,ROW(X41)), 
    INDEX('ALL-Students-Correct-Items'!$A$2:$CC$392,0,COLUMN(X42))
)</f>
        <v>5</v>
      </c>
      <c r="Y41" s="62">
        <f t="array" ref="Y41">SUMPRODUCT(
    INDEX('Master Answer Key'!$B$4:$AU$394,0,ROW(Y41)), 
    INDEX('ALL-Students-Correct-Items'!$A$2:$CC$392,0,COLUMN(Y42))
)</f>
        <v>0</v>
      </c>
      <c r="Z41" s="62">
        <f t="array" ref="Z41">SUMPRODUCT(
    INDEX('Master Answer Key'!$B$4:$AU$394,0,ROW(Z41)), 
    INDEX('ALL-Students-Correct-Items'!$A$2:$CC$392,0,COLUMN(Z42))
)</f>
        <v>0</v>
      </c>
      <c r="AA41" s="62">
        <f t="array" ref="AA41">SUMPRODUCT(
    INDEX('Master Answer Key'!$B$4:$AU$394,0,ROW(AA41)), 
    INDEX('ALL-Students-Correct-Items'!$A$2:$CC$392,0,COLUMN(AA42))
)</f>
        <v>11</v>
      </c>
      <c r="AB41" s="62">
        <f t="array" ref="AB41">SUMPRODUCT(
    INDEX('Master Answer Key'!$B$4:$AU$394,0,ROW(AB41)), 
    INDEX('ALL-Students-Correct-Items'!$A$2:$CC$392,0,COLUMN(AB42))
)</f>
        <v>7</v>
      </c>
      <c r="AC41" s="62">
        <f t="array" ref="AC41">SUMPRODUCT(
    INDEX('Master Answer Key'!$B$4:$AU$394,0,ROW(AC41)), 
    INDEX('ALL-Students-Correct-Items'!$A$2:$CC$392,0,COLUMN(AC42))
)</f>
        <v>5</v>
      </c>
      <c r="AD41" s="62">
        <f t="array" ref="AD41">SUMPRODUCT(
    INDEX('Master Answer Key'!$B$4:$AU$394,0,ROW(AD41)), 
    INDEX('ALL-Students-Correct-Items'!$A$2:$CC$392,0,COLUMN(AD42))
)</f>
        <v>10</v>
      </c>
      <c r="AE41" s="62">
        <f t="array" ref="AE41">SUMPRODUCT(
    INDEX('Master Answer Key'!$B$4:$AU$394,0,ROW(AE41)), 
    INDEX('ALL-Students-Correct-Items'!$A$2:$CC$392,0,COLUMN(AE42))
)</f>
        <v>8</v>
      </c>
      <c r="AF41" s="62">
        <f t="array" ref="AF41">SUMPRODUCT(
    INDEX('Master Answer Key'!$B$4:$AU$394,0,ROW(AF41)), 
    INDEX('ALL-Students-Correct-Items'!$A$2:$CC$392,0,COLUMN(AF42))
)</f>
        <v>4</v>
      </c>
      <c r="AG41" s="62">
        <f t="array" ref="AG41">SUMPRODUCT(
    INDEX('Master Answer Key'!$B$4:$AU$394,0,ROW(AG41)), 
    INDEX('ALL-Students-Correct-Items'!$A$2:$CC$392,0,COLUMN(AG42))
)</f>
        <v>8</v>
      </c>
      <c r="AH41" s="62">
        <f t="array" ref="AH41">SUMPRODUCT(
    INDEX('Master Answer Key'!$B$4:$AU$394,0,ROW(AH41)), 
    INDEX('ALL-Students-Correct-Items'!$A$2:$CC$392,0,COLUMN(AH42))
)</f>
        <v>11</v>
      </c>
      <c r="AI41" s="62">
        <f t="array" ref="AI41">SUMPRODUCT(
    INDEX('Master Answer Key'!$B$4:$AU$394,0,ROW(AI41)), 
    INDEX('ALL-Students-Correct-Items'!$A$2:$CC$392,0,COLUMN(AI42))
)</f>
        <v>11</v>
      </c>
      <c r="AJ41" s="62">
        <f t="array" ref="AJ41">SUMPRODUCT(
    INDEX('Master Answer Key'!$B$4:$AU$394,0,ROW(AJ41)), 
    INDEX('ALL-Students-Correct-Items'!$A$2:$CC$392,0,COLUMN(AJ42))
)</f>
        <v>8</v>
      </c>
      <c r="AK41" s="62">
        <f t="array" ref="AK41">SUMPRODUCT(
    INDEX('Master Answer Key'!$B$4:$AU$394,0,ROW(AK41)), 
    INDEX('ALL-Students-Correct-Items'!$A$2:$CC$392,0,COLUMN(AK42))
)</f>
        <v>10</v>
      </c>
      <c r="AL41" s="62">
        <f t="array" ref="AL41">SUMPRODUCT(
    INDEX('Master Answer Key'!$B$4:$AU$394,0,ROW(AL41)), 
    INDEX('ALL-Students-Correct-Items'!$A$2:$CC$392,0,COLUMN(AL42))
)</f>
        <v>4</v>
      </c>
      <c r="AM41" s="62">
        <f t="array" ref="AM41">SUMPRODUCT(
    INDEX('Master Answer Key'!$B$4:$AU$394,0,ROW(AM41)), 
    INDEX('ALL-Students-Correct-Items'!$A$2:$CC$392,0,COLUMN(AM42))
)</f>
        <v>7</v>
      </c>
      <c r="AN41" s="62">
        <f t="array" ref="AN41">SUMPRODUCT(
    INDEX('Master Answer Key'!$B$4:$AU$394,0,ROW(AN41)), 
    INDEX('ALL-Students-Correct-Items'!$A$2:$CC$392,0,COLUMN(AN42))
)</f>
        <v>0</v>
      </c>
      <c r="AO41" s="62">
        <f t="array" ref="AO41">SUMPRODUCT(
    INDEX('Master Answer Key'!$B$4:$AU$394,0,ROW(AO41)), 
    INDEX('ALL-Students-Correct-Items'!$A$2:$CC$392,0,COLUMN(AO42))
)</f>
        <v>10</v>
      </c>
      <c r="AP41" s="62">
        <f t="array" ref="AP41">SUMPRODUCT(
    INDEX('Master Answer Key'!$B$4:$AU$394,0,ROW(AP41)), 
    INDEX('ALL-Students-Correct-Items'!$A$2:$CC$392,0,COLUMN(AP42))
)</f>
        <v>10</v>
      </c>
      <c r="AQ41" s="62">
        <f t="array" ref="AQ41">SUMPRODUCT(
    INDEX('Master Answer Key'!$B$4:$AU$394,0,ROW(AQ41)), 
    INDEX('ALL-Students-Correct-Items'!$A$2:$CC$392,0,COLUMN(AQ42))
)</f>
        <v>12</v>
      </c>
      <c r="AR41" s="62">
        <f t="array" ref="AR41">SUMPRODUCT(
    INDEX('Master Answer Key'!$B$4:$AU$394,0,ROW(AR41)), 
    INDEX('ALL-Students-Correct-Items'!$A$2:$CC$392,0,COLUMN(AR42))
)</f>
        <v>9</v>
      </c>
      <c r="AS41" s="62">
        <f t="array" ref="AS41">SUMPRODUCT(
    INDEX('Master Answer Key'!$B$4:$AU$394,0,ROW(AS41)), 
    INDEX('ALL-Students-Correct-Items'!$A$2:$CC$392,0,COLUMN(AS42))
)</f>
        <v>0</v>
      </c>
      <c r="AT41" s="62">
        <f t="array" ref="AT41">SUMPRODUCT(
    INDEX('Master Answer Key'!$B$4:$AU$394,0,ROW(AT41)), 
    INDEX('ALL-Students-Correct-Items'!$A$2:$CC$392,0,COLUMN(AT42))
)</f>
        <v>9</v>
      </c>
      <c r="AU41" s="62">
        <f t="array" ref="AU41">SUMPRODUCT(
    INDEX('Master Answer Key'!$B$4:$AU$394,0,ROW(AU41)), 
    INDEX('ALL-Students-Correct-Items'!$A$2:$CC$392,0,COLUMN(AU42))
)</f>
        <v>10</v>
      </c>
      <c r="AV41" s="62">
        <f t="array" ref="AV41">SUMPRODUCT(
    INDEX('Master Answer Key'!$B$4:$AU$394,0,ROW(AV41)), 
    INDEX('ALL-Students-Correct-Items'!$A$2:$CC$392,0,COLUMN(AV42))
)</f>
        <v>0</v>
      </c>
      <c r="AW41" s="62">
        <f t="array" ref="AW41">SUMPRODUCT(
    INDEX('Master Answer Key'!$B$4:$AU$394,0,ROW(AW41)), 
    INDEX('ALL-Students-Correct-Items'!$A$2:$CC$392,0,COLUMN(AW42))
)</f>
        <v>11</v>
      </c>
      <c r="AX41" s="62">
        <f t="array" ref="AX41">SUMPRODUCT(
    INDEX('Master Answer Key'!$B$4:$AU$394,0,ROW(AX41)), 
    INDEX('ALL-Students-Correct-Items'!$A$2:$CC$392,0,COLUMN(AX42))
)</f>
        <v>11</v>
      </c>
      <c r="AY41" s="62">
        <f t="array" ref="AY41">SUMPRODUCT(
    INDEX('Master Answer Key'!$B$4:$AU$394,0,ROW(AY41)), 
    INDEX('ALL-Students-Correct-Items'!$A$2:$CC$392,0,COLUMN(AY42))
)</f>
        <v>8</v>
      </c>
      <c r="AZ41" s="62">
        <f t="array" ref="AZ41">SUMPRODUCT(
    INDEX('Master Answer Key'!$B$4:$AU$394,0,ROW(AZ41)), 
    INDEX('ALL-Students-Correct-Items'!$A$2:$CC$392,0,COLUMN(AZ42))
)</f>
        <v>10</v>
      </c>
      <c r="BA41" s="62">
        <f t="array" ref="BA41">SUMPRODUCT(
    INDEX('Master Answer Key'!$B$4:$AU$394,0,ROW(BA41)), 
    INDEX('ALL-Students-Correct-Items'!$A$2:$CC$392,0,COLUMN(BA42))
)</f>
        <v>10</v>
      </c>
      <c r="BB41" s="62">
        <f t="array" ref="BB41">SUMPRODUCT(
    INDEX('Master Answer Key'!$B$4:$AU$394,0,ROW(BB41)), 
    INDEX('ALL-Students-Correct-Items'!$A$2:$CC$392,0,COLUMN(BB42))
)</f>
        <v>8</v>
      </c>
      <c r="BC41" s="62">
        <f t="array" ref="BC41">SUMPRODUCT(
    INDEX('Master Answer Key'!$B$4:$AU$394,0,ROW(BC41)), 
    INDEX('ALL-Students-Correct-Items'!$A$2:$CC$392,0,COLUMN(BC42))
)</f>
        <v>11</v>
      </c>
      <c r="BD41" s="62">
        <f t="array" ref="BD41">SUMPRODUCT(
    INDEX('Master Answer Key'!$B$4:$AU$394,0,ROW(BD41)), 
    INDEX('ALL-Students-Correct-Items'!$A$2:$CC$392,0,COLUMN(BD42))
)</f>
        <v>8</v>
      </c>
      <c r="BE41" s="62">
        <f t="array" ref="BE41">SUMPRODUCT(
    INDEX('Master Answer Key'!$B$4:$AU$394,0,ROW(BE41)), 
    INDEX('ALL-Students-Correct-Items'!$A$2:$CC$392,0,COLUMN(BE42))
)</f>
        <v>11</v>
      </c>
      <c r="BF41" s="62">
        <f t="array" ref="BF41">SUMPRODUCT(
    INDEX('Master Answer Key'!$B$4:$AU$394,0,ROW(BF41)), 
    INDEX('ALL-Students-Correct-Items'!$A$2:$CC$392,0,COLUMN(BF42))
)</f>
        <v>11</v>
      </c>
      <c r="BG41" s="62">
        <f t="array" ref="BG41">SUMPRODUCT(
    INDEX('Master Answer Key'!$B$4:$AU$394,0,ROW(BG41)), 
    INDEX('ALL-Students-Correct-Items'!$A$2:$CC$392,0,COLUMN(BG42))
)</f>
        <v>11</v>
      </c>
      <c r="BH41" s="62">
        <f t="array" ref="BH41">SUMPRODUCT(
    INDEX('Master Answer Key'!$B$4:$AU$394,0,ROW(BH41)), 
    INDEX('ALL-Students-Correct-Items'!$A$2:$CC$392,0,COLUMN(BH42))
)</f>
        <v>11</v>
      </c>
      <c r="BI41" s="62">
        <f t="array" ref="BI41">SUMPRODUCT(
    INDEX('Master Answer Key'!$B$4:$AU$394,0,ROW(BI41)), 
    INDEX('ALL-Students-Correct-Items'!$A$2:$CC$392,0,COLUMN(BI42))
)</f>
        <v>10</v>
      </c>
      <c r="BJ41" s="62">
        <f t="array" ref="BJ41">SUMPRODUCT(
    INDEX('Master Answer Key'!$B$4:$AU$394,0,ROW(BJ41)), 
    INDEX('ALL-Students-Correct-Items'!$A$2:$CC$392,0,COLUMN(BJ42))
)</f>
        <v>12</v>
      </c>
      <c r="BK41" s="62">
        <f t="array" ref="BK41">SUMPRODUCT(
    INDEX('Master Answer Key'!$B$4:$AU$394,0,ROW(BK41)), 
    INDEX('ALL-Students-Correct-Items'!$A$2:$CC$392,0,COLUMN(BK42))
)</f>
        <v>11</v>
      </c>
      <c r="BL41" s="62">
        <f t="array" ref="BL41">SUMPRODUCT(
    INDEX('Master Answer Key'!$B$4:$AU$394,0,ROW(BL41)), 
    INDEX('ALL-Students-Correct-Items'!$A$2:$CC$392,0,COLUMN(BL42))
)</f>
        <v>12</v>
      </c>
      <c r="BM41" s="62">
        <f t="array" ref="BM41">SUMPRODUCT(
    INDEX('Master Answer Key'!$B$4:$AU$394,0,ROW(BM41)), 
    INDEX('ALL-Students-Correct-Items'!$A$2:$CC$392,0,COLUMN(BM42))
)</f>
        <v>11</v>
      </c>
      <c r="BN41" s="62">
        <f t="array" ref="BN41">SUMPRODUCT(
    INDEX('Master Answer Key'!$B$4:$AU$394,0,ROW(BN41)), 
    INDEX('ALL-Students-Correct-Items'!$A$2:$CC$392,0,COLUMN(BN42))
)</f>
        <v>12</v>
      </c>
      <c r="BO41" s="62">
        <f t="array" ref="BO41">SUMPRODUCT(
    INDEX('Master Answer Key'!$B$4:$AU$394,0,ROW(BO41)), 
    INDEX('ALL-Students-Correct-Items'!$A$2:$CC$392,0,COLUMN(BO42))
)</f>
        <v>10</v>
      </c>
      <c r="BP41" s="62">
        <f t="array" ref="BP41">SUMPRODUCT(
    INDEX('Master Answer Key'!$B$4:$AU$394,0,ROW(BP41)), 
    INDEX('ALL-Students-Correct-Items'!$A$2:$CC$392,0,COLUMN(BP42))
)</f>
        <v>11</v>
      </c>
      <c r="BQ41" s="62">
        <f t="array" ref="BQ41">SUMPRODUCT(
    INDEX('Master Answer Key'!$B$4:$AU$394,0,ROW(BQ41)), 
    INDEX('ALL-Students-Correct-Items'!$A$2:$CC$392,0,COLUMN(BQ42))
)</f>
        <v>10</v>
      </c>
      <c r="BR41" s="62">
        <f t="array" ref="BR41">SUMPRODUCT(
    INDEX('Master Answer Key'!$B$4:$AU$394,0,ROW(BR41)), 
    INDEX('ALL-Students-Correct-Items'!$A$2:$CC$392,0,COLUMN(BR42))
)</f>
        <v>10</v>
      </c>
      <c r="BS41" s="62">
        <f t="array" ref="BS41">SUMPRODUCT(
    INDEX('Master Answer Key'!$B$4:$AU$394,0,ROW(BS41)), 
    INDEX('ALL-Students-Correct-Items'!$A$2:$CC$392,0,COLUMN(BS42))
)</f>
        <v>10</v>
      </c>
      <c r="BT41" s="62">
        <f t="array" ref="BT41">SUMPRODUCT(
    INDEX('Master Answer Key'!$B$4:$AU$394,0,ROW(BT41)), 
    INDEX('ALL-Students-Correct-Items'!$A$2:$CC$392,0,COLUMN(BT42))
)</f>
        <v>10</v>
      </c>
      <c r="BU41" s="62">
        <f t="array" ref="BU41">SUMPRODUCT(
    INDEX('Master Answer Key'!$B$4:$AU$394,0,ROW(BU41)), 
    INDEX('ALL-Students-Correct-Items'!$A$2:$CC$392,0,COLUMN(BU42))
)</f>
        <v>11</v>
      </c>
      <c r="BV41" s="62">
        <f t="array" ref="BV41">SUMPRODUCT(
    INDEX('Master Answer Key'!$B$4:$AU$394,0,ROW(BV41)), 
    INDEX('ALL-Students-Correct-Items'!$A$2:$CC$392,0,COLUMN(BV42))
)</f>
        <v>10</v>
      </c>
      <c r="BW41" s="62">
        <f t="array" ref="BW41">SUMPRODUCT(
    INDEX('Master Answer Key'!$B$4:$AU$394,0,ROW(BW41)), 
    INDEX('ALL-Students-Correct-Items'!$A$2:$CC$392,0,COLUMN(BW42))
)</f>
        <v>8</v>
      </c>
      <c r="BX41" s="62">
        <f t="array" ref="BX41">SUMPRODUCT(
    INDEX('Master Answer Key'!$B$4:$AU$394,0,ROW(BX41)), 
    INDEX('ALL-Students-Correct-Items'!$A$2:$CC$392,0,COLUMN(BX42))
)</f>
        <v>9</v>
      </c>
      <c r="BY41" s="62">
        <f t="array" ref="BY41">SUMPRODUCT(
    INDEX('Master Answer Key'!$B$4:$AU$394,0,ROW(BY41)), 
    INDEX('ALL-Students-Correct-Items'!$A$2:$CC$392,0,COLUMN(BY42))
)</f>
        <v>12</v>
      </c>
      <c r="BZ41" s="62">
        <f t="array" ref="BZ41">SUMPRODUCT(
    INDEX('Master Answer Key'!$B$4:$AU$394,0,ROW(BZ41)), 
    INDEX('ALL-Students-Correct-Items'!$A$2:$CC$392,0,COLUMN(BZ42))
)</f>
        <v>11</v>
      </c>
      <c r="CA41" s="62">
        <f t="array" ref="CA41">SUMPRODUCT(
    INDEX('Master Answer Key'!$B$4:$AU$394,0,ROW(CA41)), 
    INDEX('ALL-Students-Correct-Items'!$A$2:$CC$392,0,COLUMN(CA42))
)</f>
        <v>12</v>
      </c>
      <c r="CB41" s="62">
        <f t="array" ref="CB41">SUMPRODUCT(
    INDEX('Master Answer Key'!$B$4:$AU$394,0,ROW(CB41)), 
    INDEX('ALL-Students-Correct-Items'!$A$2:$CC$392,0,COLUMN(CB42))
)</f>
        <v>9</v>
      </c>
      <c r="CC41" s="62">
        <f t="array" ref="CC41">SUMPRODUCT(
    INDEX('Master Answer Key'!$B$4:$AU$394,0,ROW(CC41)), 
    INDEX('ALL-Students-Correct-Items'!$A$2:$CC$392,0,COLUMN(CC42))
)</f>
        <v>10</v>
      </c>
      <c r="CD41" s="45" t="s">
        <v>84</v>
      </c>
      <c r="CE41" s="45">
        <f>countif(B41:CC41,"&gt;=8")</f>
        <v>65</v>
      </c>
      <c r="CF41" s="45">
        <v>12.0</v>
      </c>
      <c r="CG41" s="45">
        <v>0.6</v>
      </c>
      <c r="CH41" s="45">
        <v>8.0</v>
      </c>
      <c r="CI41" s="4"/>
      <c r="CJ41" s="65" t="s">
        <v>573</v>
      </c>
      <c r="CK41" s="68">
        <f>countifs($B$23:$CC$23,"&gt;=19", $B$31:$CC$31,"&gt;=1")</f>
        <v>56</v>
      </c>
      <c r="CL41" s="68">
        <f>countifs($B$23:$CC$23,"&gt;=19", $B$31:$CC$31,"&lt;1")</f>
        <v>3</v>
      </c>
    </row>
    <row r="42">
      <c r="A42" s="61" t="s">
        <v>85</v>
      </c>
      <c r="B42" s="62">
        <f t="array" ref="B42">SUMPRODUCT(
    INDEX('Master Answer Key'!$B$4:$AU$394,0,ROW(B42)), 
    INDEX('ALL-Students-Correct-Items'!$A$2:$CC$392,0,COLUMN(B43))
)</f>
        <v>6</v>
      </c>
      <c r="C42" s="62">
        <f t="array" ref="C42">SUMPRODUCT(
    INDEX('Master Answer Key'!$B$4:$AU$394,0,ROW(C42)), 
    INDEX('ALL-Students-Correct-Items'!$A$2:$CC$392,0,COLUMN(C43))
)</f>
        <v>6</v>
      </c>
      <c r="D42" s="62">
        <f t="array" ref="D42">SUMPRODUCT(
    INDEX('Master Answer Key'!$B$4:$AU$394,0,ROW(D42)), 
    INDEX('ALL-Students-Correct-Items'!$A$2:$CC$392,0,COLUMN(D43))
)</f>
        <v>5</v>
      </c>
      <c r="E42" s="62">
        <f t="array" ref="E42">SUMPRODUCT(
    INDEX('Master Answer Key'!$B$4:$AU$394,0,ROW(E42)), 
    INDEX('ALL-Students-Correct-Items'!$A$2:$CC$392,0,COLUMN(E43))
)</f>
        <v>9</v>
      </c>
      <c r="F42" s="62">
        <f t="array" ref="F42">SUMPRODUCT(
    INDEX('Master Answer Key'!$B$4:$AU$394,0,ROW(F42)), 
    INDEX('ALL-Students-Correct-Items'!$A$2:$CC$392,0,COLUMN(F43))
)</f>
        <v>9</v>
      </c>
      <c r="G42" s="62">
        <f t="array" ref="G42">SUMPRODUCT(
    INDEX('Master Answer Key'!$B$4:$AU$394,0,ROW(G42)), 
    INDEX('ALL-Students-Correct-Items'!$A$2:$CC$392,0,COLUMN(G43))
)</f>
        <v>0</v>
      </c>
      <c r="H42" s="62">
        <f t="array" ref="H42">SUMPRODUCT(
    INDEX('Master Answer Key'!$B$4:$AU$394,0,ROW(H42)), 
    INDEX('ALL-Students-Correct-Items'!$A$2:$CC$392,0,COLUMN(H43))
)</f>
        <v>5</v>
      </c>
      <c r="I42" s="62">
        <f t="array" ref="I42">SUMPRODUCT(
    INDEX('Master Answer Key'!$B$4:$AU$394,0,ROW(I42)), 
    INDEX('ALL-Students-Correct-Items'!$A$2:$CC$392,0,COLUMN(I43))
)</f>
        <v>4</v>
      </c>
      <c r="J42" s="62">
        <f t="array" ref="J42">SUMPRODUCT(
    INDEX('Master Answer Key'!$B$4:$AU$394,0,ROW(J42)), 
    INDEX('ALL-Students-Correct-Items'!$A$2:$CC$392,0,COLUMN(J43))
)</f>
        <v>6</v>
      </c>
      <c r="K42" s="62">
        <f t="array" ref="K42">SUMPRODUCT(
    INDEX('Master Answer Key'!$B$4:$AU$394,0,ROW(K42)), 
    INDEX('ALL-Students-Correct-Items'!$A$2:$CC$392,0,COLUMN(K43))
)</f>
        <v>5</v>
      </c>
      <c r="L42" s="62">
        <f t="array" ref="L42">SUMPRODUCT(
    INDEX('Master Answer Key'!$B$4:$AU$394,0,ROW(L42)), 
    INDEX('ALL-Students-Correct-Items'!$A$2:$CC$392,0,COLUMN(L43))
)</f>
        <v>7</v>
      </c>
      <c r="M42" s="62">
        <f t="array" ref="M42">SUMPRODUCT(
    INDEX('Master Answer Key'!$B$4:$AU$394,0,ROW(M42)), 
    INDEX('ALL-Students-Correct-Items'!$A$2:$CC$392,0,COLUMN(M43))
)</f>
        <v>7</v>
      </c>
      <c r="N42" s="62">
        <f t="array" ref="N42">SUMPRODUCT(
    INDEX('Master Answer Key'!$B$4:$AU$394,0,ROW(N42)), 
    INDEX('ALL-Students-Correct-Items'!$A$2:$CC$392,0,COLUMN(N43))
)</f>
        <v>4</v>
      </c>
      <c r="O42" s="62">
        <f t="array" ref="O42">SUMPRODUCT(
    INDEX('Master Answer Key'!$B$4:$AU$394,0,ROW(O42)), 
    INDEX('ALL-Students-Correct-Items'!$A$2:$CC$392,0,COLUMN(O43))
)</f>
        <v>6</v>
      </c>
      <c r="P42" s="62">
        <f t="array" ref="P42">SUMPRODUCT(
    INDEX('Master Answer Key'!$B$4:$AU$394,0,ROW(P42)), 
    INDEX('ALL-Students-Correct-Items'!$A$2:$CC$392,0,COLUMN(P43))
)</f>
        <v>6</v>
      </c>
      <c r="Q42" s="62">
        <f t="array" ref="Q42">SUMPRODUCT(
    INDEX('Master Answer Key'!$B$4:$AU$394,0,ROW(Q42)), 
    INDEX('ALL-Students-Correct-Items'!$A$2:$CC$392,0,COLUMN(Q43))
)</f>
        <v>4</v>
      </c>
      <c r="R42" s="62">
        <f t="array" ref="R42">SUMPRODUCT(
    INDEX('Master Answer Key'!$B$4:$AU$394,0,ROW(R42)), 
    INDEX('ALL-Students-Correct-Items'!$A$2:$CC$392,0,COLUMN(R43))
)</f>
        <v>5</v>
      </c>
      <c r="S42" s="62">
        <f t="array" ref="S42">SUMPRODUCT(
    INDEX('Master Answer Key'!$B$4:$AU$394,0,ROW(S42)), 
    INDEX('ALL-Students-Correct-Items'!$A$2:$CC$392,0,COLUMN(S43))
)</f>
        <v>1</v>
      </c>
      <c r="T42" s="62">
        <f t="array" ref="T42">SUMPRODUCT(
    INDEX('Master Answer Key'!$B$4:$AU$394,0,ROW(T42)), 
    INDEX('ALL-Students-Correct-Items'!$A$2:$CC$392,0,COLUMN(T43))
)</f>
        <v>4</v>
      </c>
      <c r="U42" s="62">
        <f t="array" ref="U42">SUMPRODUCT(
    INDEX('Master Answer Key'!$B$4:$AU$394,0,ROW(U42)), 
    INDEX('ALL-Students-Correct-Items'!$A$2:$CC$392,0,COLUMN(U43))
)</f>
        <v>6</v>
      </c>
      <c r="V42" s="62">
        <f t="array" ref="V42">SUMPRODUCT(
    INDEX('Master Answer Key'!$B$4:$AU$394,0,ROW(V42)), 
    INDEX('ALL-Students-Correct-Items'!$A$2:$CC$392,0,COLUMN(V43))
)</f>
        <v>6</v>
      </c>
      <c r="W42" s="62">
        <f t="array" ref="W42">SUMPRODUCT(
    INDEX('Master Answer Key'!$B$4:$AU$394,0,ROW(W42)), 
    INDEX('ALL-Students-Correct-Items'!$A$2:$CC$392,0,COLUMN(W43))
)</f>
        <v>0</v>
      </c>
      <c r="X42" s="62">
        <f t="array" ref="X42">SUMPRODUCT(
    INDEX('Master Answer Key'!$B$4:$AU$394,0,ROW(X42)), 
    INDEX('ALL-Students-Correct-Items'!$A$2:$CC$392,0,COLUMN(X43))
)</f>
        <v>2</v>
      </c>
      <c r="Y42" s="62">
        <f t="array" ref="Y42">SUMPRODUCT(
    INDEX('Master Answer Key'!$B$4:$AU$394,0,ROW(Y42)), 
    INDEX('ALL-Students-Correct-Items'!$A$2:$CC$392,0,COLUMN(Y43))
)</f>
        <v>0</v>
      </c>
      <c r="Z42" s="62">
        <f t="array" ref="Z42">SUMPRODUCT(
    INDEX('Master Answer Key'!$B$4:$AU$394,0,ROW(Z42)), 
    INDEX('ALL-Students-Correct-Items'!$A$2:$CC$392,0,COLUMN(Z43))
)</f>
        <v>0</v>
      </c>
      <c r="AA42" s="62">
        <f t="array" ref="AA42">SUMPRODUCT(
    INDEX('Master Answer Key'!$B$4:$AU$394,0,ROW(AA42)), 
    INDEX('ALL-Students-Correct-Items'!$A$2:$CC$392,0,COLUMN(AA43))
)</f>
        <v>7</v>
      </c>
      <c r="AB42" s="62">
        <f t="array" ref="AB42">SUMPRODUCT(
    INDEX('Master Answer Key'!$B$4:$AU$394,0,ROW(AB42)), 
    INDEX('ALL-Students-Correct-Items'!$A$2:$CC$392,0,COLUMN(AB43))
)</f>
        <v>6</v>
      </c>
      <c r="AC42" s="62">
        <f t="array" ref="AC42">SUMPRODUCT(
    INDEX('Master Answer Key'!$B$4:$AU$394,0,ROW(AC42)), 
    INDEX('ALL-Students-Correct-Items'!$A$2:$CC$392,0,COLUMN(AC43))
)</f>
        <v>4</v>
      </c>
      <c r="AD42" s="62">
        <f t="array" ref="AD42">SUMPRODUCT(
    INDEX('Master Answer Key'!$B$4:$AU$394,0,ROW(AD42)), 
    INDEX('ALL-Students-Correct-Items'!$A$2:$CC$392,0,COLUMN(AD43))
)</f>
        <v>6</v>
      </c>
      <c r="AE42" s="62">
        <f t="array" ref="AE42">SUMPRODUCT(
    INDEX('Master Answer Key'!$B$4:$AU$394,0,ROW(AE42)), 
    INDEX('ALL-Students-Correct-Items'!$A$2:$CC$392,0,COLUMN(AE43))
)</f>
        <v>3</v>
      </c>
      <c r="AF42" s="62">
        <f t="array" ref="AF42">SUMPRODUCT(
    INDEX('Master Answer Key'!$B$4:$AU$394,0,ROW(AF42)), 
    INDEX('ALL-Students-Correct-Items'!$A$2:$CC$392,0,COLUMN(AF43))
)</f>
        <v>4</v>
      </c>
      <c r="AG42" s="62">
        <f t="array" ref="AG42">SUMPRODUCT(
    INDEX('Master Answer Key'!$B$4:$AU$394,0,ROW(AG42)), 
    INDEX('ALL-Students-Correct-Items'!$A$2:$CC$392,0,COLUMN(AG43))
)</f>
        <v>8</v>
      </c>
      <c r="AH42" s="62">
        <f t="array" ref="AH42">SUMPRODUCT(
    INDEX('Master Answer Key'!$B$4:$AU$394,0,ROW(AH42)), 
    INDEX('ALL-Students-Correct-Items'!$A$2:$CC$392,0,COLUMN(AH43))
)</f>
        <v>8</v>
      </c>
      <c r="AI42" s="62">
        <f t="array" ref="AI42">SUMPRODUCT(
    INDEX('Master Answer Key'!$B$4:$AU$394,0,ROW(AI42)), 
    INDEX('ALL-Students-Correct-Items'!$A$2:$CC$392,0,COLUMN(AI43))
)</f>
        <v>5</v>
      </c>
      <c r="AJ42" s="62">
        <f t="array" ref="AJ42">SUMPRODUCT(
    INDEX('Master Answer Key'!$B$4:$AU$394,0,ROW(AJ42)), 
    INDEX('ALL-Students-Correct-Items'!$A$2:$CC$392,0,COLUMN(AJ43))
)</f>
        <v>6</v>
      </c>
      <c r="AK42" s="62">
        <f t="array" ref="AK42">SUMPRODUCT(
    INDEX('Master Answer Key'!$B$4:$AU$394,0,ROW(AK42)), 
    INDEX('ALL-Students-Correct-Items'!$A$2:$CC$392,0,COLUMN(AK43))
)</f>
        <v>5</v>
      </c>
      <c r="AL42" s="62">
        <f t="array" ref="AL42">SUMPRODUCT(
    INDEX('Master Answer Key'!$B$4:$AU$394,0,ROW(AL42)), 
    INDEX('ALL-Students-Correct-Items'!$A$2:$CC$392,0,COLUMN(AL43))
)</f>
        <v>4</v>
      </c>
      <c r="AM42" s="62">
        <f t="array" ref="AM42">SUMPRODUCT(
    INDEX('Master Answer Key'!$B$4:$AU$394,0,ROW(AM42)), 
    INDEX('ALL-Students-Correct-Items'!$A$2:$CC$392,0,COLUMN(AM43))
)</f>
        <v>2</v>
      </c>
      <c r="AN42" s="62">
        <f t="array" ref="AN42">SUMPRODUCT(
    INDEX('Master Answer Key'!$B$4:$AU$394,0,ROW(AN42)), 
    INDEX('ALL-Students-Correct-Items'!$A$2:$CC$392,0,COLUMN(AN43))
)</f>
        <v>0</v>
      </c>
      <c r="AO42" s="62">
        <f t="array" ref="AO42">SUMPRODUCT(
    INDEX('Master Answer Key'!$B$4:$AU$394,0,ROW(AO42)), 
    INDEX('ALL-Students-Correct-Items'!$A$2:$CC$392,0,COLUMN(AO43))
)</f>
        <v>7</v>
      </c>
      <c r="AP42" s="62">
        <f t="array" ref="AP42">SUMPRODUCT(
    INDEX('Master Answer Key'!$B$4:$AU$394,0,ROW(AP42)), 
    INDEX('ALL-Students-Correct-Items'!$A$2:$CC$392,0,COLUMN(AP43))
)</f>
        <v>6</v>
      </c>
      <c r="AQ42" s="62">
        <f t="array" ref="AQ42">SUMPRODUCT(
    INDEX('Master Answer Key'!$B$4:$AU$394,0,ROW(AQ42)), 
    INDEX('ALL-Students-Correct-Items'!$A$2:$CC$392,0,COLUMN(AQ43))
)</f>
        <v>8</v>
      </c>
      <c r="AR42" s="62">
        <f t="array" ref="AR42">SUMPRODUCT(
    INDEX('Master Answer Key'!$B$4:$AU$394,0,ROW(AR42)), 
    INDEX('ALL-Students-Correct-Items'!$A$2:$CC$392,0,COLUMN(AR43))
)</f>
        <v>8</v>
      </c>
      <c r="AS42" s="62">
        <f t="array" ref="AS42">SUMPRODUCT(
    INDEX('Master Answer Key'!$B$4:$AU$394,0,ROW(AS42)), 
    INDEX('ALL-Students-Correct-Items'!$A$2:$CC$392,0,COLUMN(AS43))
)</f>
        <v>0</v>
      </c>
      <c r="AT42" s="62">
        <f t="array" ref="AT42">SUMPRODUCT(
    INDEX('Master Answer Key'!$B$4:$AU$394,0,ROW(AT42)), 
    INDEX('ALL-Students-Correct-Items'!$A$2:$CC$392,0,COLUMN(AT43))
)</f>
        <v>5</v>
      </c>
      <c r="AU42" s="62">
        <f t="array" ref="AU42">SUMPRODUCT(
    INDEX('Master Answer Key'!$B$4:$AU$394,0,ROW(AU42)), 
    INDEX('ALL-Students-Correct-Items'!$A$2:$CC$392,0,COLUMN(AU43))
)</f>
        <v>9</v>
      </c>
      <c r="AV42" s="62">
        <f t="array" ref="AV42">SUMPRODUCT(
    INDEX('Master Answer Key'!$B$4:$AU$394,0,ROW(AV42)), 
    INDEX('ALL-Students-Correct-Items'!$A$2:$CC$392,0,COLUMN(AV43))
)</f>
        <v>0</v>
      </c>
      <c r="AW42" s="62">
        <f t="array" ref="AW42">SUMPRODUCT(
    INDEX('Master Answer Key'!$B$4:$AU$394,0,ROW(AW42)), 
    INDEX('ALL-Students-Correct-Items'!$A$2:$CC$392,0,COLUMN(AW43))
)</f>
        <v>7</v>
      </c>
      <c r="AX42" s="62">
        <f t="array" ref="AX42">SUMPRODUCT(
    INDEX('Master Answer Key'!$B$4:$AU$394,0,ROW(AX42)), 
    INDEX('ALL-Students-Correct-Items'!$A$2:$CC$392,0,COLUMN(AX43))
)</f>
        <v>8</v>
      </c>
      <c r="AY42" s="62">
        <f t="array" ref="AY42">SUMPRODUCT(
    INDEX('Master Answer Key'!$B$4:$AU$394,0,ROW(AY42)), 
    INDEX('ALL-Students-Correct-Items'!$A$2:$CC$392,0,COLUMN(AY43))
)</f>
        <v>3</v>
      </c>
      <c r="AZ42" s="62">
        <f t="array" ref="AZ42">SUMPRODUCT(
    INDEX('Master Answer Key'!$B$4:$AU$394,0,ROW(AZ42)), 
    INDEX('ALL-Students-Correct-Items'!$A$2:$CC$392,0,COLUMN(AZ43))
)</f>
        <v>7</v>
      </c>
      <c r="BA42" s="62">
        <f t="array" ref="BA42">SUMPRODUCT(
    INDEX('Master Answer Key'!$B$4:$AU$394,0,ROW(BA42)), 
    INDEX('ALL-Students-Correct-Items'!$A$2:$CC$392,0,COLUMN(BA43))
)</f>
        <v>6</v>
      </c>
      <c r="BB42" s="62">
        <f t="array" ref="BB42">SUMPRODUCT(
    INDEX('Master Answer Key'!$B$4:$AU$394,0,ROW(BB42)), 
    INDEX('ALL-Students-Correct-Items'!$A$2:$CC$392,0,COLUMN(BB43))
)</f>
        <v>5</v>
      </c>
      <c r="BC42" s="62">
        <f t="array" ref="BC42">SUMPRODUCT(
    INDEX('Master Answer Key'!$B$4:$AU$394,0,ROW(BC42)), 
    INDEX('ALL-Students-Correct-Items'!$A$2:$CC$392,0,COLUMN(BC43))
)</f>
        <v>6</v>
      </c>
      <c r="BD42" s="62">
        <f t="array" ref="BD42">SUMPRODUCT(
    INDEX('Master Answer Key'!$B$4:$AU$394,0,ROW(BD42)), 
    INDEX('ALL-Students-Correct-Items'!$A$2:$CC$392,0,COLUMN(BD43))
)</f>
        <v>5</v>
      </c>
      <c r="BE42" s="62">
        <f t="array" ref="BE42">SUMPRODUCT(
    INDEX('Master Answer Key'!$B$4:$AU$394,0,ROW(BE42)), 
    INDEX('ALL-Students-Correct-Items'!$A$2:$CC$392,0,COLUMN(BE43))
)</f>
        <v>7</v>
      </c>
      <c r="BF42" s="62">
        <f t="array" ref="BF42">SUMPRODUCT(
    INDEX('Master Answer Key'!$B$4:$AU$394,0,ROW(BF42)), 
    INDEX('ALL-Students-Correct-Items'!$A$2:$CC$392,0,COLUMN(BF43))
)</f>
        <v>9</v>
      </c>
      <c r="BG42" s="62">
        <f t="array" ref="BG42">SUMPRODUCT(
    INDEX('Master Answer Key'!$B$4:$AU$394,0,ROW(BG42)), 
    INDEX('ALL-Students-Correct-Items'!$A$2:$CC$392,0,COLUMN(BG43))
)</f>
        <v>6</v>
      </c>
      <c r="BH42" s="62">
        <f t="array" ref="BH42">SUMPRODUCT(
    INDEX('Master Answer Key'!$B$4:$AU$394,0,ROW(BH42)), 
    INDEX('ALL-Students-Correct-Items'!$A$2:$CC$392,0,COLUMN(BH43))
)</f>
        <v>8</v>
      </c>
      <c r="BI42" s="62">
        <f t="array" ref="BI42">SUMPRODUCT(
    INDEX('Master Answer Key'!$B$4:$AU$394,0,ROW(BI42)), 
    INDEX('ALL-Students-Correct-Items'!$A$2:$CC$392,0,COLUMN(BI43))
)</f>
        <v>9</v>
      </c>
      <c r="BJ42" s="62">
        <f t="array" ref="BJ42">SUMPRODUCT(
    INDEX('Master Answer Key'!$B$4:$AU$394,0,ROW(BJ42)), 
    INDEX('ALL-Students-Correct-Items'!$A$2:$CC$392,0,COLUMN(BJ43))
)</f>
        <v>4</v>
      </c>
      <c r="BK42" s="62">
        <f t="array" ref="BK42">SUMPRODUCT(
    INDEX('Master Answer Key'!$B$4:$AU$394,0,ROW(BK42)), 
    INDEX('ALL-Students-Correct-Items'!$A$2:$CC$392,0,COLUMN(BK43))
)</f>
        <v>8</v>
      </c>
      <c r="BL42" s="62">
        <f t="array" ref="BL42">SUMPRODUCT(
    INDEX('Master Answer Key'!$B$4:$AU$394,0,ROW(BL42)), 
    INDEX('ALL-Students-Correct-Items'!$A$2:$CC$392,0,COLUMN(BL43))
)</f>
        <v>7</v>
      </c>
      <c r="BM42" s="62">
        <f t="array" ref="BM42">SUMPRODUCT(
    INDEX('Master Answer Key'!$B$4:$AU$394,0,ROW(BM42)), 
    INDEX('ALL-Students-Correct-Items'!$A$2:$CC$392,0,COLUMN(BM43))
)</f>
        <v>9</v>
      </c>
      <c r="BN42" s="62">
        <f t="array" ref="BN42">SUMPRODUCT(
    INDEX('Master Answer Key'!$B$4:$AU$394,0,ROW(BN42)), 
    INDEX('ALL-Students-Correct-Items'!$A$2:$CC$392,0,COLUMN(BN43))
)</f>
        <v>9</v>
      </c>
      <c r="BO42" s="62">
        <f t="array" ref="BO42">SUMPRODUCT(
    INDEX('Master Answer Key'!$B$4:$AU$394,0,ROW(BO42)), 
    INDEX('ALL-Students-Correct-Items'!$A$2:$CC$392,0,COLUMN(BO43))
)</f>
        <v>6</v>
      </c>
      <c r="BP42" s="62">
        <f t="array" ref="BP42">SUMPRODUCT(
    INDEX('Master Answer Key'!$B$4:$AU$394,0,ROW(BP42)), 
    INDEX('ALL-Students-Correct-Items'!$A$2:$CC$392,0,COLUMN(BP43))
)</f>
        <v>5</v>
      </c>
      <c r="BQ42" s="62">
        <f t="array" ref="BQ42">SUMPRODUCT(
    INDEX('Master Answer Key'!$B$4:$AU$394,0,ROW(BQ42)), 
    INDEX('ALL-Students-Correct-Items'!$A$2:$CC$392,0,COLUMN(BQ43))
)</f>
        <v>8</v>
      </c>
      <c r="BR42" s="62">
        <f t="array" ref="BR42">SUMPRODUCT(
    INDEX('Master Answer Key'!$B$4:$AU$394,0,ROW(BR42)), 
    INDEX('ALL-Students-Correct-Items'!$A$2:$CC$392,0,COLUMN(BR43))
)</f>
        <v>6</v>
      </c>
      <c r="BS42" s="62">
        <f t="array" ref="BS42">SUMPRODUCT(
    INDEX('Master Answer Key'!$B$4:$AU$394,0,ROW(BS42)), 
    INDEX('ALL-Students-Correct-Items'!$A$2:$CC$392,0,COLUMN(BS43))
)</f>
        <v>8</v>
      </c>
      <c r="BT42" s="62">
        <f t="array" ref="BT42">SUMPRODUCT(
    INDEX('Master Answer Key'!$B$4:$AU$394,0,ROW(BT42)), 
    INDEX('ALL-Students-Correct-Items'!$A$2:$CC$392,0,COLUMN(BT43))
)</f>
        <v>6</v>
      </c>
      <c r="BU42" s="62">
        <f t="array" ref="BU42">SUMPRODUCT(
    INDEX('Master Answer Key'!$B$4:$AU$394,0,ROW(BU42)), 
    INDEX('ALL-Students-Correct-Items'!$A$2:$CC$392,0,COLUMN(BU43))
)</f>
        <v>7</v>
      </c>
      <c r="BV42" s="62">
        <f t="array" ref="BV42">SUMPRODUCT(
    INDEX('Master Answer Key'!$B$4:$AU$394,0,ROW(BV42)), 
    INDEX('ALL-Students-Correct-Items'!$A$2:$CC$392,0,COLUMN(BV43))
)</f>
        <v>7</v>
      </c>
      <c r="BW42" s="62">
        <f t="array" ref="BW42">SUMPRODUCT(
    INDEX('Master Answer Key'!$B$4:$AU$394,0,ROW(BW42)), 
    INDEX('ALL-Students-Correct-Items'!$A$2:$CC$392,0,COLUMN(BW43))
)</f>
        <v>8</v>
      </c>
      <c r="BX42" s="62">
        <f t="array" ref="BX42">SUMPRODUCT(
    INDEX('Master Answer Key'!$B$4:$AU$394,0,ROW(BX42)), 
    INDEX('ALL-Students-Correct-Items'!$A$2:$CC$392,0,COLUMN(BX43))
)</f>
        <v>3</v>
      </c>
      <c r="BY42" s="62">
        <f t="array" ref="BY42">SUMPRODUCT(
    INDEX('Master Answer Key'!$B$4:$AU$394,0,ROW(BY42)), 
    INDEX('ALL-Students-Correct-Items'!$A$2:$CC$392,0,COLUMN(BY43))
)</f>
        <v>8</v>
      </c>
      <c r="BZ42" s="62">
        <f t="array" ref="BZ42">SUMPRODUCT(
    INDEX('Master Answer Key'!$B$4:$AU$394,0,ROW(BZ42)), 
    INDEX('ALL-Students-Correct-Items'!$A$2:$CC$392,0,COLUMN(BZ43))
)</f>
        <v>7</v>
      </c>
      <c r="CA42" s="62">
        <f t="array" ref="CA42">SUMPRODUCT(
    INDEX('Master Answer Key'!$B$4:$AU$394,0,ROW(CA42)), 
    INDEX('ALL-Students-Correct-Items'!$A$2:$CC$392,0,COLUMN(CA43))
)</f>
        <v>8</v>
      </c>
      <c r="CB42" s="62">
        <f t="array" ref="CB42">SUMPRODUCT(
    INDEX('Master Answer Key'!$B$4:$AU$394,0,ROW(CB42)), 
    INDEX('ALL-Students-Correct-Items'!$A$2:$CC$392,0,COLUMN(CB43))
)</f>
        <v>7</v>
      </c>
      <c r="CC42" s="62">
        <f t="array" ref="CC42">SUMPRODUCT(
    INDEX('Master Answer Key'!$B$4:$AU$394,0,ROW(CC42)), 
    INDEX('ALL-Students-Correct-Items'!$A$2:$CC$392,0,COLUMN(CC43))
)</f>
        <v>7</v>
      </c>
      <c r="CD42" s="45" t="s">
        <v>85</v>
      </c>
      <c r="CE42" s="45">
        <f>countif(B42:CC42,"&gt;=6")</f>
        <v>49</v>
      </c>
      <c r="CF42" s="45">
        <v>9.0</v>
      </c>
      <c r="CG42" s="45">
        <v>0.6</v>
      </c>
      <c r="CH42" s="45">
        <v>6.0</v>
      </c>
      <c r="CI42" s="4"/>
      <c r="CJ42" s="65" t="s">
        <v>574</v>
      </c>
      <c r="CK42" s="68">
        <f>countifs($B$23:$CC$23,"&lt;19", $B$31:$CC$31,"&gt;=1")</f>
        <v>12</v>
      </c>
      <c r="CL42" s="68">
        <f>countifs($B$23:$CC$23,"&lt;19", $B$31:$CC$31,"&lt;1")</f>
        <v>9</v>
      </c>
    </row>
    <row r="43">
      <c r="A43" s="61" t="s">
        <v>88</v>
      </c>
      <c r="B43" s="62">
        <f t="array" ref="B43">SUMPRODUCT(
    INDEX('Master Answer Key'!$B$4:$AU$394,0,ROW(B43)), 
    INDEX('ALL-Students-Correct-Items'!$A$2:$CC$392,0,COLUMN(B44))
)</f>
        <v>12</v>
      </c>
      <c r="C43" s="62">
        <f t="array" ref="C43">SUMPRODUCT(
    INDEX('Master Answer Key'!$B$4:$AU$394,0,ROW(C43)), 
    INDEX('ALL-Students-Correct-Items'!$A$2:$CC$392,0,COLUMN(C44))
)</f>
        <v>10</v>
      </c>
      <c r="D43" s="62">
        <f t="array" ref="D43">SUMPRODUCT(
    INDEX('Master Answer Key'!$B$4:$AU$394,0,ROW(D43)), 
    INDEX('ALL-Students-Correct-Items'!$A$2:$CC$392,0,COLUMN(D44))
)</f>
        <v>10</v>
      </c>
      <c r="E43" s="62">
        <f t="array" ref="E43">SUMPRODUCT(
    INDEX('Master Answer Key'!$B$4:$AU$394,0,ROW(E43)), 
    INDEX('ALL-Students-Correct-Items'!$A$2:$CC$392,0,COLUMN(E44))
)</f>
        <v>13</v>
      </c>
      <c r="F43" s="62">
        <f t="array" ref="F43">SUMPRODUCT(
    INDEX('Master Answer Key'!$B$4:$AU$394,0,ROW(F43)), 
    INDEX('ALL-Students-Correct-Items'!$A$2:$CC$392,0,COLUMN(F44))
)</f>
        <v>9</v>
      </c>
      <c r="G43" s="62">
        <f t="array" ref="G43">SUMPRODUCT(
    INDEX('Master Answer Key'!$B$4:$AU$394,0,ROW(G43)), 
    INDEX('ALL-Students-Correct-Items'!$A$2:$CC$392,0,COLUMN(G44))
)</f>
        <v>0</v>
      </c>
      <c r="H43" s="62">
        <f t="array" ref="H43">SUMPRODUCT(
    INDEX('Master Answer Key'!$B$4:$AU$394,0,ROW(H43)), 
    INDEX('ALL-Students-Correct-Items'!$A$2:$CC$392,0,COLUMN(H44))
)</f>
        <v>9</v>
      </c>
      <c r="I43" s="62">
        <f t="array" ref="I43">SUMPRODUCT(
    INDEX('Master Answer Key'!$B$4:$AU$394,0,ROW(I43)), 
    INDEX('ALL-Students-Correct-Items'!$A$2:$CC$392,0,COLUMN(I44))
)</f>
        <v>4</v>
      </c>
      <c r="J43" s="62">
        <f t="array" ref="J43">SUMPRODUCT(
    INDEX('Master Answer Key'!$B$4:$AU$394,0,ROW(J43)), 
    INDEX('ALL-Students-Correct-Items'!$A$2:$CC$392,0,COLUMN(J44))
)</f>
        <v>9</v>
      </c>
      <c r="K43" s="62">
        <f t="array" ref="K43">SUMPRODUCT(
    INDEX('Master Answer Key'!$B$4:$AU$394,0,ROW(K43)), 
    INDEX('ALL-Students-Correct-Items'!$A$2:$CC$392,0,COLUMN(K44))
)</f>
        <v>9</v>
      </c>
      <c r="L43" s="62">
        <f t="array" ref="L43">SUMPRODUCT(
    INDEX('Master Answer Key'!$B$4:$AU$394,0,ROW(L43)), 
    INDEX('ALL-Students-Correct-Items'!$A$2:$CC$392,0,COLUMN(L44))
)</f>
        <v>6</v>
      </c>
      <c r="M43" s="62">
        <f t="array" ref="M43">SUMPRODUCT(
    INDEX('Master Answer Key'!$B$4:$AU$394,0,ROW(M43)), 
    INDEX('ALL-Students-Correct-Items'!$A$2:$CC$392,0,COLUMN(M44))
)</f>
        <v>10</v>
      </c>
      <c r="N43" s="62">
        <f t="array" ref="N43">SUMPRODUCT(
    INDEX('Master Answer Key'!$B$4:$AU$394,0,ROW(N43)), 
    INDEX('ALL-Students-Correct-Items'!$A$2:$CC$392,0,COLUMN(N44))
)</f>
        <v>6</v>
      </c>
      <c r="O43" s="62">
        <f t="array" ref="O43">SUMPRODUCT(
    INDEX('Master Answer Key'!$B$4:$AU$394,0,ROW(O43)), 
    INDEX('ALL-Students-Correct-Items'!$A$2:$CC$392,0,COLUMN(O44))
)</f>
        <v>7</v>
      </c>
      <c r="P43" s="62">
        <f t="array" ref="P43">SUMPRODUCT(
    INDEX('Master Answer Key'!$B$4:$AU$394,0,ROW(P43)), 
    INDEX('ALL-Students-Correct-Items'!$A$2:$CC$392,0,COLUMN(P44))
)</f>
        <v>12</v>
      </c>
      <c r="Q43" s="62">
        <f t="array" ref="Q43">SUMPRODUCT(
    INDEX('Master Answer Key'!$B$4:$AU$394,0,ROW(Q43)), 
    INDEX('ALL-Students-Correct-Items'!$A$2:$CC$392,0,COLUMN(Q44))
)</f>
        <v>9</v>
      </c>
      <c r="R43" s="62">
        <f t="array" ref="R43">SUMPRODUCT(
    INDEX('Master Answer Key'!$B$4:$AU$394,0,ROW(R43)), 
    INDEX('ALL-Students-Correct-Items'!$A$2:$CC$392,0,COLUMN(R44))
)</f>
        <v>6</v>
      </c>
      <c r="S43" s="62">
        <f t="array" ref="S43">SUMPRODUCT(
    INDEX('Master Answer Key'!$B$4:$AU$394,0,ROW(S43)), 
    INDEX('ALL-Students-Correct-Items'!$A$2:$CC$392,0,COLUMN(S44))
)</f>
        <v>5</v>
      </c>
      <c r="T43" s="62">
        <f t="array" ref="T43">SUMPRODUCT(
    INDEX('Master Answer Key'!$B$4:$AU$394,0,ROW(T43)), 
    INDEX('ALL-Students-Correct-Items'!$A$2:$CC$392,0,COLUMN(T44))
)</f>
        <v>12</v>
      </c>
      <c r="U43" s="62">
        <f t="array" ref="U43">SUMPRODUCT(
    INDEX('Master Answer Key'!$B$4:$AU$394,0,ROW(U43)), 
    INDEX('ALL-Students-Correct-Items'!$A$2:$CC$392,0,COLUMN(U44))
)</f>
        <v>11</v>
      </c>
      <c r="V43" s="62">
        <f t="array" ref="V43">SUMPRODUCT(
    INDEX('Master Answer Key'!$B$4:$AU$394,0,ROW(V43)), 
    INDEX('ALL-Students-Correct-Items'!$A$2:$CC$392,0,COLUMN(V44))
)</f>
        <v>9</v>
      </c>
      <c r="W43" s="62">
        <f t="array" ref="W43">SUMPRODUCT(
    INDEX('Master Answer Key'!$B$4:$AU$394,0,ROW(W43)), 
    INDEX('ALL-Students-Correct-Items'!$A$2:$CC$392,0,COLUMN(W44))
)</f>
        <v>0</v>
      </c>
      <c r="X43" s="62">
        <f t="array" ref="X43">SUMPRODUCT(
    INDEX('Master Answer Key'!$B$4:$AU$394,0,ROW(X43)), 
    INDEX('ALL-Students-Correct-Items'!$A$2:$CC$392,0,COLUMN(X44))
)</f>
        <v>3</v>
      </c>
      <c r="Y43" s="62">
        <f t="array" ref="Y43">SUMPRODUCT(
    INDEX('Master Answer Key'!$B$4:$AU$394,0,ROW(Y43)), 
    INDEX('ALL-Students-Correct-Items'!$A$2:$CC$392,0,COLUMN(Y44))
)</f>
        <v>0</v>
      </c>
      <c r="Z43" s="62">
        <f t="array" ref="Z43">SUMPRODUCT(
    INDEX('Master Answer Key'!$B$4:$AU$394,0,ROW(Z43)), 
    INDEX('ALL-Students-Correct-Items'!$A$2:$CC$392,0,COLUMN(Z44))
)</f>
        <v>0</v>
      </c>
      <c r="AA43" s="62">
        <f t="array" ref="AA43">SUMPRODUCT(
    INDEX('Master Answer Key'!$B$4:$AU$394,0,ROW(AA43)), 
    INDEX('ALL-Students-Correct-Items'!$A$2:$CC$392,0,COLUMN(AA44))
)</f>
        <v>12</v>
      </c>
      <c r="AB43" s="62">
        <f t="array" ref="AB43">SUMPRODUCT(
    INDEX('Master Answer Key'!$B$4:$AU$394,0,ROW(AB43)), 
    INDEX('ALL-Students-Correct-Items'!$A$2:$CC$392,0,COLUMN(AB44))
)</f>
        <v>11</v>
      </c>
      <c r="AC43" s="62">
        <f t="array" ref="AC43">SUMPRODUCT(
    INDEX('Master Answer Key'!$B$4:$AU$394,0,ROW(AC43)), 
    INDEX('ALL-Students-Correct-Items'!$A$2:$CC$392,0,COLUMN(AC44))
)</f>
        <v>4</v>
      </c>
      <c r="AD43" s="62">
        <f t="array" ref="AD43">SUMPRODUCT(
    INDEX('Master Answer Key'!$B$4:$AU$394,0,ROW(AD43)), 
    INDEX('ALL-Students-Correct-Items'!$A$2:$CC$392,0,COLUMN(AD44))
)</f>
        <v>8</v>
      </c>
      <c r="AE43" s="62">
        <f t="array" ref="AE43">SUMPRODUCT(
    INDEX('Master Answer Key'!$B$4:$AU$394,0,ROW(AE43)), 
    INDEX('ALL-Students-Correct-Items'!$A$2:$CC$392,0,COLUMN(AE44))
)</f>
        <v>6</v>
      </c>
      <c r="AF43" s="62">
        <f t="array" ref="AF43">SUMPRODUCT(
    INDEX('Master Answer Key'!$B$4:$AU$394,0,ROW(AF43)), 
    INDEX('ALL-Students-Correct-Items'!$A$2:$CC$392,0,COLUMN(AF44))
)</f>
        <v>4</v>
      </c>
      <c r="AG43" s="62">
        <f t="array" ref="AG43">SUMPRODUCT(
    INDEX('Master Answer Key'!$B$4:$AU$394,0,ROW(AG43)), 
    INDEX('ALL-Students-Correct-Items'!$A$2:$CC$392,0,COLUMN(AG44))
)</f>
        <v>11</v>
      </c>
      <c r="AH43" s="62">
        <f t="array" ref="AH43">SUMPRODUCT(
    INDEX('Master Answer Key'!$B$4:$AU$394,0,ROW(AH43)), 
    INDEX('ALL-Students-Correct-Items'!$A$2:$CC$392,0,COLUMN(AH44))
)</f>
        <v>13</v>
      </c>
      <c r="AI43" s="62">
        <f t="array" ref="AI43">SUMPRODUCT(
    INDEX('Master Answer Key'!$B$4:$AU$394,0,ROW(AI43)), 
    INDEX('ALL-Students-Correct-Items'!$A$2:$CC$392,0,COLUMN(AI44))
)</f>
        <v>9</v>
      </c>
      <c r="AJ43" s="62">
        <f t="array" ref="AJ43">SUMPRODUCT(
    INDEX('Master Answer Key'!$B$4:$AU$394,0,ROW(AJ43)), 
    INDEX('ALL-Students-Correct-Items'!$A$2:$CC$392,0,COLUMN(AJ44))
)</f>
        <v>12</v>
      </c>
      <c r="AK43" s="62">
        <f t="array" ref="AK43">SUMPRODUCT(
    INDEX('Master Answer Key'!$B$4:$AU$394,0,ROW(AK43)), 
    INDEX('ALL-Students-Correct-Items'!$A$2:$CC$392,0,COLUMN(AK44))
)</f>
        <v>10</v>
      </c>
      <c r="AL43" s="62">
        <f t="array" ref="AL43">SUMPRODUCT(
    INDEX('Master Answer Key'!$B$4:$AU$394,0,ROW(AL43)), 
    INDEX('ALL-Students-Correct-Items'!$A$2:$CC$392,0,COLUMN(AL44))
)</f>
        <v>3</v>
      </c>
      <c r="AM43" s="62">
        <f t="array" ref="AM43">SUMPRODUCT(
    INDEX('Master Answer Key'!$B$4:$AU$394,0,ROW(AM43)), 
    INDEX('ALL-Students-Correct-Items'!$A$2:$CC$392,0,COLUMN(AM44))
)</f>
        <v>8</v>
      </c>
      <c r="AN43" s="62">
        <f t="array" ref="AN43">SUMPRODUCT(
    INDEX('Master Answer Key'!$B$4:$AU$394,0,ROW(AN43)), 
    INDEX('ALL-Students-Correct-Items'!$A$2:$CC$392,0,COLUMN(AN44))
)</f>
        <v>0</v>
      </c>
      <c r="AO43" s="62">
        <f t="array" ref="AO43">SUMPRODUCT(
    INDEX('Master Answer Key'!$B$4:$AU$394,0,ROW(AO43)), 
    INDEX('ALL-Students-Correct-Items'!$A$2:$CC$392,0,COLUMN(AO44))
)</f>
        <v>12</v>
      </c>
      <c r="AP43" s="62">
        <f t="array" ref="AP43">SUMPRODUCT(
    INDEX('Master Answer Key'!$B$4:$AU$394,0,ROW(AP43)), 
    INDEX('ALL-Students-Correct-Items'!$A$2:$CC$392,0,COLUMN(AP44))
)</f>
        <v>10</v>
      </c>
      <c r="AQ43" s="62">
        <f t="array" ref="AQ43">SUMPRODUCT(
    INDEX('Master Answer Key'!$B$4:$AU$394,0,ROW(AQ43)), 
    INDEX('ALL-Students-Correct-Items'!$A$2:$CC$392,0,COLUMN(AQ44))
)</f>
        <v>13</v>
      </c>
      <c r="AR43" s="62">
        <f t="array" ref="AR43">SUMPRODUCT(
    INDEX('Master Answer Key'!$B$4:$AU$394,0,ROW(AR43)), 
    INDEX('ALL-Students-Correct-Items'!$A$2:$CC$392,0,COLUMN(AR44))
)</f>
        <v>13</v>
      </c>
      <c r="AS43" s="62">
        <f t="array" ref="AS43">SUMPRODUCT(
    INDEX('Master Answer Key'!$B$4:$AU$394,0,ROW(AS43)), 
    INDEX('ALL-Students-Correct-Items'!$A$2:$CC$392,0,COLUMN(AS44))
)</f>
        <v>0</v>
      </c>
      <c r="AT43" s="62">
        <f t="array" ref="AT43">SUMPRODUCT(
    INDEX('Master Answer Key'!$B$4:$AU$394,0,ROW(AT43)), 
    INDEX('ALL-Students-Correct-Items'!$A$2:$CC$392,0,COLUMN(AT44))
)</f>
        <v>12</v>
      </c>
      <c r="AU43" s="62">
        <f t="array" ref="AU43">SUMPRODUCT(
    INDEX('Master Answer Key'!$B$4:$AU$394,0,ROW(AU43)), 
    INDEX('ALL-Students-Correct-Items'!$A$2:$CC$392,0,COLUMN(AU44))
)</f>
        <v>13</v>
      </c>
      <c r="AV43" s="62">
        <f t="array" ref="AV43">SUMPRODUCT(
    INDEX('Master Answer Key'!$B$4:$AU$394,0,ROW(AV43)), 
    INDEX('ALL-Students-Correct-Items'!$A$2:$CC$392,0,COLUMN(AV44))
)</f>
        <v>0</v>
      </c>
      <c r="AW43" s="62">
        <f t="array" ref="AW43">SUMPRODUCT(
    INDEX('Master Answer Key'!$B$4:$AU$394,0,ROW(AW43)), 
    INDEX('ALL-Students-Correct-Items'!$A$2:$CC$392,0,COLUMN(AW44))
)</f>
        <v>11</v>
      </c>
      <c r="AX43" s="62">
        <f t="array" ref="AX43">SUMPRODUCT(
    INDEX('Master Answer Key'!$B$4:$AU$394,0,ROW(AX43)), 
    INDEX('ALL-Students-Correct-Items'!$A$2:$CC$392,0,COLUMN(AX44))
)</f>
        <v>13</v>
      </c>
      <c r="AY43" s="62">
        <f t="array" ref="AY43">SUMPRODUCT(
    INDEX('Master Answer Key'!$B$4:$AU$394,0,ROW(AY43)), 
    INDEX('ALL-Students-Correct-Items'!$A$2:$CC$392,0,COLUMN(AY44))
)</f>
        <v>10</v>
      </c>
      <c r="AZ43" s="62">
        <f t="array" ref="AZ43">SUMPRODUCT(
    INDEX('Master Answer Key'!$B$4:$AU$394,0,ROW(AZ43)), 
    INDEX('ALL-Students-Correct-Items'!$A$2:$CC$392,0,COLUMN(AZ44))
)</f>
        <v>11</v>
      </c>
      <c r="BA43" s="62">
        <f t="array" ref="BA43">SUMPRODUCT(
    INDEX('Master Answer Key'!$B$4:$AU$394,0,ROW(BA43)), 
    INDEX('ALL-Students-Correct-Items'!$A$2:$CC$392,0,COLUMN(BA44))
)</f>
        <v>9</v>
      </c>
      <c r="BB43" s="62">
        <f t="array" ref="BB43">SUMPRODUCT(
    INDEX('Master Answer Key'!$B$4:$AU$394,0,ROW(BB43)), 
    INDEX('ALL-Students-Correct-Items'!$A$2:$CC$392,0,COLUMN(BB44))
)</f>
        <v>7</v>
      </c>
      <c r="BC43" s="62">
        <f t="array" ref="BC43">SUMPRODUCT(
    INDEX('Master Answer Key'!$B$4:$AU$394,0,ROW(BC43)), 
    INDEX('ALL-Students-Correct-Items'!$A$2:$CC$392,0,COLUMN(BC44))
)</f>
        <v>12</v>
      </c>
      <c r="BD43" s="62">
        <f t="array" ref="BD43">SUMPRODUCT(
    INDEX('Master Answer Key'!$B$4:$AU$394,0,ROW(BD43)), 
    INDEX('ALL-Students-Correct-Items'!$A$2:$CC$392,0,COLUMN(BD44))
)</f>
        <v>9</v>
      </c>
      <c r="BE43" s="62">
        <f t="array" ref="BE43">SUMPRODUCT(
    INDEX('Master Answer Key'!$B$4:$AU$394,0,ROW(BE43)), 
    INDEX('ALL-Students-Correct-Items'!$A$2:$CC$392,0,COLUMN(BE44))
)</f>
        <v>12</v>
      </c>
      <c r="BF43" s="62">
        <f t="array" ref="BF43">SUMPRODUCT(
    INDEX('Master Answer Key'!$B$4:$AU$394,0,ROW(BF43)), 
    INDEX('ALL-Students-Correct-Items'!$A$2:$CC$392,0,COLUMN(BF44))
)</f>
        <v>12</v>
      </c>
      <c r="BG43" s="62">
        <f t="array" ref="BG43">SUMPRODUCT(
    INDEX('Master Answer Key'!$B$4:$AU$394,0,ROW(BG43)), 
    INDEX('ALL-Students-Correct-Items'!$A$2:$CC$392,0,COLUMN(BG44))
)</f>
        <v>9</v>
      </c>
      <c r="BH43" s="62">
        <f t="array" ref="BH43">SUMPRODUCT(
    INDEX('Master Answer Key'!$B$4:$AU$394,0,ROW(BH43)), 
    INDEX('ALL-Students-Correct-Items'!$A$2:$CC$392,0,COLUMN(BH44))
)</f>
        <v>12</v>
      </c>
      <c r="BI43" s="62">
        <f t="array" ref="BI43">SUMPRODUCT(
    INDEX('Master Answer Key'!$B$4:$AU$394,0,ROW(BI43)), 
    INDEX('ALL-Students-Correct-Items'!$A$2:$CC$392,0,COLUMN(BI44))
)</f>
        <v>13</v>
      </c>
      <c r="BJ43" s="62">
        <f t="array" ref="BJ43">SUMPRODUCT(
    INDEX('Master Answer Key'!$B$4:$AU$394,0,ROW(BJ43)), 
    INDEX('ALL-Students-Correct-Items'!$A$2:$CC$392,0,COLUMN(BJ44))
)</f>
        <v>12</v>
      </c>
      <c r="BK43" s="62">
        <f t="array" ref="BK43">SUMPRODUCT(
    INDEX('Master Answer Key'!$B$4:$AU$394,0,ROW(BK43)), 
    INDEX('ALL-Students-Correct-Items'!$A$2:$CC$392,0,COLUMN(BK44))
)</f>
        <v>10</v>
      </c>
      <c r="BL43" s="62">
        <f t="array" ref="BL43">SUMPRODUCT(
    INDEX('Master Answer Key'!$B$4:$AU$394,0,ROW(BL43)), 
    INDEX('ALL-Students-Correct-Items'!$A$2:$CC$392,0,COLUMN(BL44))
)</f>
        <v>13</v>
      </c>
      <c r="BM43" s="62">
        <f t="array" ref="BM43">SUMPRODUCT(
    INDEX('Master Answer Key'!$B$4:$AU$394,0,ROW(BM43)), 
    INDEX('ALL-Students-Correct-Items'!$A$2:$CC$392,0,COLUMN(BM44))
)</f>
        <v>13</v>
      </c>
      <c r="BN43" s="62">
        <f t="array" ref="BN43">SUMPRODUCT(
    INDEX('Master Answer Key'!$B$4:$AU$394,0,ROW(BN43)), 
    INDEX('ALL-Students-Correct-Items'!$A$2:$CC$392,0,COLUMN(BN44))
)</f>
        <v>13</v>
      </c>
      <c r="BO43" s="62">
        <f t="array" ref="BO43">SUMPRODUCT(
    INDEX('Master Answer Key'!$B$4:$AU$394,0,ROW(BO43)), 
    INDEX('ALL-Students-Correct-Items'!$A$2:$CC$392,0,COLUMN(BO44))
)</f>
        <v>11</v>
      </c>
      <c r="BP43" s="62">
        <f t="array" ref="BP43">SUMPRODUCT(
    INDEX('Master Answer Key'!$B$4:$AU$394,0,ROW(BP43)), 
    INDEX('ALL-Students-Correct-Items'!$A$2:$CC$392,0,COLUMN(BP44))
)</f>
        <v>10</v>
      </c>
      <c r="BQ43" s="62">
        <f t="array" ref="BQ43">SUMPRODUCT(
    INDEX('Master Answer Key'!$B$4:$AU$394,0,ROW(BQ43)), 
    INDEX('ALL-Students-Correct-Items'!$A$2:$CC$392,0,COLUMN(BQ44))
)</f>
        <v>11</v>
      </c>
      <c r="BR43" s="62">
        <f t="array" ref="BR43">SUMPRODUCT(
    INDEX('Master Answer Key'!$B$4:$AU$394,0,ROW(BR43)), 
    INDEX('ALL-Students-Correct-Items'!$A$2:$CC$392,0,COLUMN(BR44))
)</f>
        <v>13</v>
      </c>
      <c r="BS43" s="62">
        <f t="array" ref="BS43">SUMPRODUCT(
    INDEX('Master Answer Key'!$B$4:$AU$394,0,ROW(BS43)), 
    INDEX('ALL-Students-Correct-Items'!$A$2:$CC$392,0,COLUMN(BS44))
)</f>
        <v>12</v>
      </c>
      <c r="BT43" s="62">
        <f t="array" ref="BT43">SUMPRODUCT(
    INDEX('Master Answer Key'!$B$4:$AU$394,0,ROW(BT43)), 
    INDEX('ALL-Students-Correct-Items'!$A$2:$CC$392,0,COLUMN(BT44))
)</f>
        <v>9</v>
      </c>
      <c r="BU43" s="62">
        <f t="array" ref="BU43">SUMPRODUCT(
    INDEX('Master Answer Key'!$B$4:$AU$394,0,ROW(BU43)), 
    INDEX('ALL-Students-Correct-Items'!$A$2:$CC$392,0,COLUMN(BU44))
)</f>
        <v>12</v>
      </c>
      <c r="BV43" s="62">
        <f t="array" ref="BV43">SUMPRODUCT(
    INDEX('Master Answer Key'!$B$4:$AU$394,0,ROW(BV43)), 
    INDEX('ALL-Students-Correct-Items'!$A$2:$CC$392,0,COLUMN(BV44))
)</f>
        <v>9</v>
      </c>
      <c r="BW43" s="62">
        <f t="array" ref="BW43">SUMPRODUCT(
    INDEX('Master Answer Key'!$B$4:$AU$394,0,ROW(BW43)), 
    INDEX('ALL-Students-Correct-Items'!$A$2:$CC$392,0,COLUMN(BW44))
)</f>
        <v>12</v>
      </c>
      <c r="BX43" s="62">
        <f t="array" ref="BX43">SUMPRODUCT(
    INDEX('Master Answer Key'!$B$4:$AU$394,0,ROW(BX43)), 
    INDEX('ALL-Students-Correct-Items'!$A$2:$CC$392,0,COLUMN(BX44))
)</f>
        <v>11</v>
      </c>
      <c r="BY43" s="62">
        <f t="array" ref="BY43">SUMPRODUCT(
    INDEX('Master Answer Key'!$B$4:$AU$394,0,ROW(BY43)), 
    INDEX('ALL-Students-Correct-Items'!$A$2:$CC$392,0,COLUMN(BY44))
)</f>
        <v>13</v>
      </c>
      <c r="BZ43" s="62">
        <f t="array" ref="BZ43">SUMPRODUCT(
    INDEX('Master Answer Key'!$B$4:$AU$394,0,ROW(BZ43)), 
    INDEX('ALL-Students-Correct-Items'!$A$2:$CC$392,0,COLUMN(BZ44))
)</f>
        <v>12</v>
      </c>
      <c r="CA43" s="62">
        <f t="array" ref="CA43">SUMPRODUCT(
    INDEX('Master Answer Key'!$B$4:$AU$394,0,ROW(CA43)), 
    INDEX('ALL-Students-Correct-Items'!$A$2:$CC$392,0,COLUMN(CA44))
)</f>
        <v>12</v>
      </c>
      <c r="CB43" s="62">
        <f t="array" ref="CB43">SUMPRODUCT(
    INDEX('Master Answer Key'!$B$4:$AU$394,0,ROW(CB43)), 
    INDEX('ALL-Students-Correct-Items'!$A$2:$CC$392,0,COLUMN(CB44))
)</f>
        <v>12</v>
      </c>
      <c r="CC43" s="62">
        <f t="array" ref="CC43">SUMPRODUCT(
    INDEX('Master Answer Key'!$B$4:$AU$394,0,ROW(CC43)), 
    INDEX('ALL-Students-Correct-Items'!$A$2:$CC$392,0,COLUMN(CC44))
)</f>
        <v>11</v>
      </c>
      <c r="CD43" s="45" t="s">
        <v>88</v>
      </c>
      <c r="CE43" s="45">
        <f>countif(B43:CC43,"&gt;=8")</f>
        <v>61</v>
      </c>
      <c r="CF43" s="45">
        <v>13.0</v>
      </c>
      <c r="CG43" s="45">
        <v>0.6</v>
      </c>
      <c r="CH43" s="45">
        <v>8.0</v>
      </c>
      <c r="CI43" s="4"/>
    </row>
    <row r="44">
      <c r="A44" s="61" t="s">
        <v>90</v>
      </c>
      <c r="B44" s="62">
        <f t="array" ref="B44">SUMPRODUCT(
    INDEX('Master Answer Key'!$B$4:$AU$394,0,ROW(B44)), 
    INDEX('ALL-Students-Correct-Items'!$A$2:$CC$392,0,COLUMN(B45))
)</f>
        <v>5</v>
      </c>
      <c r="C44" s="62">
        <f t="array" ref="C44">SUMPRODUCT(
    INDEX('Master Answer Key'!$B$4:$AU$394,0,ROW(C44)), 
    INDEX('ALL-Students-Correct-Items'!$A$2:$CC$392,0,COLUMN(C45))
)</f>
        <v>4</v>
      </c>
      <c r="D44" s="62">
        <f t="array" ref="D44">SUMPRODUCT(
    INDEX('Master Answer Key'!$B$4:$AU$394,0,ROW(D44)), 
    INDEX('ALL-Students-Correct-Items'!$A$2:$CC$392,0,COLUMN(D45))
)</f>
        <v>4</v>
      </c>
      <c r="E44" s="62">
        <f t="array" ref="E44">SUMPRODUCT(
    INDEX('Master Answer Key'!$B$4:$AU$394,0,ROW(E44)), 
    INDEX('ALL-Students-Correct-Items'!$A$2:$CC$392,0,COLUMN(E45))
)</f>
        <v>3</v>
      </c>
      <c r="F44" s="62">
        <f t="array" ref="F44">SUMPRODUCT(
    INDEX('Master Answer Key'!$B$4:$AU$394,0,ROW(F44)), 
    INDEX('ALL-Students-Correct-Items'!$A$2:$CC$392,0,COLUMN(F45))
)</f>
        <v>4</v>
      </c>
      <c r="G44" s="62">
        <f t="array" ref="G44">SUMPRODUCT(
    INDEX('Master Answer Key'!$B$4:$AU$394,0,ROW(G44)), 
    INDEX('ALL-Students-Correct-Items'!$A$2:$CC$392,0,COLUMN(G45))
)</f>
        <v>0</v>
      </c>
      <c r="H44" s="62">
        <f t="array" ref="H44">SUMPRODUCT(
    INDEX('Master Answer Key'!$B$4:$AU$394,0,ROW(H44)), 
    INDEX('ALL-Students-Correct-Items'!$A$2:$CC$392,0,COLUMN(H45))
)</f>
        <v>5</v>
      </c>
      <c r="I44" s="62">
        <f t="array" ref="I44">SUMPRODUCT(
    INDEX('Master Answer Key'!$B$4:$AU$394,0,ROW(I44)), 
    INDEX('ALL-Students-Correct-Items'!$A$2:$CC$392,0,COLUMN(I45))
)</f>
        <v>4</v>
      </c>
      <c r="J44" s="62">
        <f t="array" ref="J44">SUMPRODUCT(
    INDEX('Master Answer Key'!$B$4:$AU$394,0,ROW(J44)), 
    INDEX('ALL-Students-Correct-Items'!$A$2:$CC$392,0,COLUMN(J45))
)</f>
        <v>4</v>
      </c>
      <c r="K44" s="62">
        <f t="array" ref="K44">SUMPRODUCT(
    INDEX('Master Answer Key'!$B$4:$AU$394,0,ROW(K44)), 
    INDEX('ALL-Students-Correct-Items'!$A$2:$CC$392,0,COLUMN(K45))
)</f>
        <v>3</v>
      </c>
      <c r="L44" s="62">
        <f t="array" ref="L44">SUMPRODUCT(
    INDEX('Master Answer Key'!$B$4:$AU$394,0,ROW(L44)), 
    INDEX('ALL-Students-Correct-Items'!$A$2:$CC$392,0,COLUMN(L45))
)</f>
        <v>3</v>
      </c>
      <c r="M44" s="62">
        <f t="array" ref="M44">SUMPRODUCT(
    INDEX('Master Answer Key'!$B$4:$AU$394,0,ROW(M44)), 
    INDEX('ALL-Students-Correct-Items'!$A$2:$CC$392,0,COLUMN(M45))
)</f>
        <v>6</v>
      </c>
      <c r="N44" s="62">
        <f t="array" ref="N44">SUMPRODUCT(
    INDEX('Master Answer Key'!$B$4:$AU$394,0,ROW(N44)), 
    INDEX('ALL-Students-Correct-Items'!$A$2:$CC$392,0,COLUMN(N45))
)</f>
        <v>4</v>
      </c>
      <c r="O44" s="62">
        <f t="array" ref="O44">SUMPRODUCT(
    INDEX('Master Answer Key'!$B$4:$AU$394,0,ROW(O44)), 
    INDEX('ALL-Students-Correct-Items'!$A$2:$CC$392,0,COLUMN(O45))
)</f>
        <v>6</v>
      </c>
      <c r="P44" s="62">
        <f t="array" ref="P44">SUMPRODUCT(
    INDEX('Master Answer Key'!$B$4:$AU$394,0,ROW(P44)), 
    INDEX('ALL-Students-Correct-Items'!$A$2:$CC$392,0,COLUMN(P45))
)</f>
        <v>5</v>
      </c>
      <c r="Q44" s="62">
        <f t="array" ref="Q44">SUMPRODUCT(
    INDEX('Master Answer Key'!$B$4:$AU$394,0,ROW(Q44)), 
    INDEX('ALL-Students-Correct-Items'!$A$2:$CC$392,0,COLUMN(Q45))
)</f>
        <v>3</v>
      </c>
      <c r="R44" s="62">
        <f t="array" ref="R44">SUMPRODUCT(
    INDEX('Master Answer Key'!$B$4:$AU$394,0,ROW(R44)), 
    INDEX('ALL-Students-Correct-Items'!$A$2:$CC$392,0,COLUMN(R45))
)</f>
        <v>3</v>
      </c>
      <c r="S44" s="62">
        <f t="array" ref="S44">SUMPRODUCT(
    INDEX('Master Answer Key'!$B$4:$AU$394,0,ROW(S44)), 
    INDEX('ALL-Students-Correct-Items'!$A$2:$CC$392,0,COLUMN(S45))
)</f>
        <v>3</v>
      </c>
      <c r="T44" s="62">
        <f t="array" ref="T44">SUMPRODUCT(
    INDEX('Master Answer Key'!$B$4:$AU$394,0,ROW(T44)), 
    INDEX('ALL-Students-Correct-Items'!$A$2:$CC$392,0,COLUMN(T45))
)</f>
        <v>4</v>
      </c>
      <c r="U44" s="62">
        <f t="array" ref="U44">SUMPRODUCT(
    INDEX('Master Answer Key'!$B$4:$AU$394,0,ROW(U44)), 
    INDEX('ALL-Students-Correct-Items'!$A$2:$CC$392,0,COLUMN(U45))
)</f>
        <v>3</v>
      </c>
      <c r="V44" s="62">
        <f t="array" ref="V44">SUMPRODUCT(
    INDEX('Master Answer Key'!$B$4:$AU$394,0,ROW(V44)), 
    INDEX('ALL-Students-Correct-Items'!$A$2:$CC$392,0,COLUMN(V45))
)</f>
        <v>4</v>
      </c>
      <c r="W44" s="62">
        <f t="array" ref="W44">SUMPRODUCT(
    INDEX('Master Answer Key'!$B$4:$AU$394,0,ROW(W44)), 
    INDEX('ALL-Students-Correct-Items'!$A$2:$CC$392,0,COLUMN(W45))
)</f>
        <v>0</v>
      </c>
      <c r="X44" s="62">
        <f t="array" ref="X44">SUMPRODUCT(
    INDEX('Master Answer Key'!$B$4:$AU$394,0,ROW(X44)), 
    INDEX('ALL-Students-Correct-Items'!$A$2:$CC$392,0,COLUMN(X45))
)</f>
        <v>3</v>
      </c>
      <c r="Y44" s="62">
        <f t="array" ref="Y44">SUMPRODUCT(
    INDEX('Master Answer Key'!$B$4:$AU$394,0,ROW(Y44)), 
    INDEX('ALL-Students-Correct-Items'!$A$2:$CC$392,0,COLUMN(Y45))
)</f>
        <v>0</v>
      </c>
      <c r="Z44" s="62">
        <f t="array" ref="Z44">SUMPRODUCT(
    INDEX('Master Answer Key'!$B$4:$AU$394,0,ROW(Z44)), 
    INDEX('ALL-Students-Correct-Items'!$A$2:$CC$392,0,COLUMN(Z45))
)</f>
        <v>0</v>
      </c>
      <c r="AA44" s="62">
        <f t="array" ref="AA44">SUMPRODUCT(
    INDEX('Master Answer Key'!$B$4:$AU$394,0,ROW(AA44)), 
    INDEX('ALL-Students-Correct-Items'!$A$2:$CC$392,0,COLUMN(AA45))
)</f>
        <v>5</v>
      </c>
      <c r="AB44" s="62">
        <f t="array" ref="AB44">SUMPRODUCT(
    INDEX('Master Answer Key'!$B$4:$AU$394,0,ROW(AB44)), 
    INDEX('ALL-Students-Correct-Items'!$A$2:$CC$392,0,COLUMN(AB45))
)</f>
        <v>5</v>
      </c>
      <c r="AC44" s="62">
        <f t="array" ref="AC44">SUMPRODUCT(
    INDEX('Master Answer Key'!$B$4:$AU$394,0,ROW(AC44)), 
    INDEX('ALL-Students-Correct-Items'!$A$2:$CC$392,0,COLUMN(AC45))
)</f>
        <v>3</v>
      </c>
      <c r="AD44" s="62">
        <f t="array" ref="AD44">SUMPRODUCT(
    INDEX('Master Answer Key'!$B$4:$AU$394,0,ROW(AD44)), 
    INDEX('ALL-Students-Correct-Items'!$A$2:$CC$392,0,COLUMN(AD45))
)</f>
        <v>4</v>
      </c>
      <c r="AE44" s="62">
        <f t="array" ref="AE44">SUMPRODUCT(
    INDEX('Master Answer Key'!$B$4:$AU$394,0,ROW(AE44)), 
    INDEX('ALL-Students-Correct-Items'!$A$2:$CC$392,0,COLUMN(AE45))
)</f>
        <v>2</v>
      </c>
      <c r="AF44" s="62">
        <f t="array" ref="AF44">SUMPRODUCT(
    INDEX('Master Answer Key'!$B$4:$AU$394,0,ROW(AF44)), 
    INDEX('ALL-Students-Correct-Items'!$A$2:$CC$392,0,COLUMN(AF45))
)</f>
        <v>2</v>
      </c>
      <c r="AG44" s="62">
        <f t="array" ref="AG44">SUMPRODUCT(
    INDEX('Master Answer Key'!$B$4:$AU$394,0,ROW(AG44)), 
    INDEX('ALL-Students-Correct-Items'!$A$2:$CC$392,0,COLUMN(AG45))
)</f>
        <v>4</v>
      </c>
      <c r="AH44" s="62">
        <f t="array" ref="AH44">SUMPRODUCT(
    INDEX('Master Answer Key'!$B$4:$AU$394,0,ROW(AH44)), 
    INDEX('ALL-Students-Correct-Items'!$A$2:$CC$392,0,COLUMN(AH45))
)</f>
        <v>4</v>
      </c>
      <c r="AI44" s="62">
        <f t="array" ref="AI44">SUMPRODUCT(
    INDEX('Master Answer Key'!$B$4:$AU$394,0,ROW(AI44)), 
    INDEX('ALL-Students-Correct-Items'!$A$2:$CC$392,0,COLUMN(AI45))
)</f>
        <v>4</v>
      </c>
      <c r="AJ44" s="62">
        <f t="array" ref="AJ44">SUMPRODUCT(
    INDEX('Master Answer Key'!$B$4:$AU$394,0,ROW(AJ44)), 
    INDEX('ALL-Students-Correct-Items'!$A$2:$CC$392,0,COLUMN(AJ45))
)</f>
        <v>5</v>
      </c>
      <c r="AK44" s="62">
        <f t="array" ref="AK44">SUMPRODUCT(
    INDEX('Master Answer Key'!$B$4:$AU$394,0,ROW(AK44)), 
    INDEX('ALL-Students-Correct-Items'!$A$2:$CC$392,0,COLUMN(AK45))
)</f>
        <v>3</v>
      </c>
      <c r="AL44" s="62">
        <f t="array" ref="AL44">SUMPRODUCT(
    INDEX('Master Answer Key'!$B$4:$AU$394,0,ROW(AL44)), 
    INDEX('ALL-Students-Correct-Items'!$A$2:$CC$392,0,COLUMN(AL45))
)</f>
        <v>3</v>
      </c>
      <c r="AM44" s="62">
        <f t="array" ref="AM44">SUMPRODUCT(
    INDEX('Master Answer Key'!$B$4:$AU$394,0,ROW(AM44)), 
    INDEX('ALL-Students-Correct-Items'!$A$2:$CC$392,0,COLUMN(AM45))
)</f>
        <v>6</v>
      </c>
      <c r="AN44" s="62">
        <f t="array" ref="AN44">SUMPRODUCT(
    INDEX('Master Answer Key'!$B$4:$AU$394,0,ROW(AN44)), 
    INDEX('ALL-Students-Correct-Items'!$A$2:$CC$392,0,COLUMN(AN45))
)</f>
        <v>0</v>
      </c>
      <c r="AO44" s="62">
        <f t="array" ref="AO44">SUMPRODUCT(
    INDEX('Master Answer Key'!$B$4:$AU$394,0,ROW(AO44)), 
    INDEX('ALL-Students-Correct-Items'!$A$2:$CC$392,0,COLUMN(AO45))
)</f>
        <v>4</v>
      </c>
      <c r="AP44" s="62">
        <f t="array" ref="AP44">SUMPRODUCT(
    INDEX('Master Answer Key'!$B$4:$AU$394,0,ROW(AP44)), 
    INDEX('ALL-Students-Correct-Items'!$A$2:$CC$392,0,COLUMN(AP45))
)</f>
        <v>3</v>
      </c>
      <c r="AQ44" s="62">
        <f t="array" ref="AQ44">SUMPRODUCT(
    INDEX('Master Answer Key'!$B$4:$AU$394,0,ROW(AQ44)), 
    INDEX('ALL-Students-Correct-Items'!$A$2:$CC$392,0,COLUMN(AQ45))
)</f>
        <v>5</v>
      </c>
      <c r="AR44" s="62">
        <f t="array" ref="AR44">SUMPRODUCT(
    INDEX('Master Answer Key'!$B$4:$AU$394,0,ROW(AR44)), 
    INDEX('ALL-Students-Correct-Items'!$A$2:$CC$392,0,COLUMN(AR45))
)</f>
        <v>5</v>
      </c>
      <c r="AS44" s="62">
        <f t="array" ref="AS44">SUMPRODUCT(
    INDEX('Master Answer Key'!$B$4:$AU$394,0,ROW(AS44)), 
    INDEX('ALL-Students-Correct-Items'!$A$2:$CC$392,0,COLUMN(AS45))
)</f>
        <v>0</v>
      </c>
      <c r="AT44" s="62">
        <f t="array" ref="AT44">SUMPRODUCT(
    INDEX('Master Answer Key'!$B$4:$AU$394,0,ROW(AT44)), 
    INDEX('ALL-Students-Correct-Items'!$A$2:$CC$392,0,COLUMN(AT45))
)</f>
        <v>5</v>
      </c>
      <c r="AU44" s="62">
        <f t="array" ref="AU44">SUMPRODUCT(
    INDEX('Master Answer Key'!$B$4:$AU$394,0,ROW(AU44)), 
    INDEX('ALL-Students-Correct-Items'!$A$2:$CC$392,0,COLUMN(AU45))
)</f>
        <v>5</v>
      </c>
      <c r="AV44" s="62">
        <f t="array" ref="AV44">SUMPRODUCT(
    INDEX('Master Answer Key'!$B$4:$AU$394,0,ROW(AV44)), 
    INDEX('ALL-Students-Correct-Items'!$A$2:$CC$392,0,COLUMN(AV45))
)</f>
        <v>0</v>
      </c>
      <c r="AW44" s="62">
        <f t="array" ref="AW44">SUMPRODUCT(
    INDEX('Master Answer Key'!$B$4:$AU$394,0,ROW(AW44)), 
    INDEX('ALL-Students-Correct-Items'!$A$2:$CC$392,0,COLUMN(AW45))
)</f>
        <v>4</v>
      </c>
      <c r="AX44" s="62">
        <f t="array" ref="AX44">SUMPRODUCT(
    INDEX('Master Answer Key'!$B$4:$AU$394,0,ROW(AX44)), 
    INDEX('ALL-Students-Correct-Items'!$A$2:$CC$392,0,COLUMN(AX45))
)</f>
        <v>5</v>
      </c>
      <c r="AY44" s="62">
        <f t="array" ref="AY44">SUMPRODUCT(
    INDEX('Master Answer Key'!$B$4:$AU$394,0,ROW(AY44)), 
    INDEX('ALL-Students-Correct-Items'!$A$2:$CC$392,0,COLUMN(AY45))
)</f>
        <v>5</v>
      </c>
      <c r="AZ44" s="62">
        <f t="array" ref="AZ44">SUMPRODUCT(
    INDEX('Master Answer Key'!$B$4:$AU$394,0,ROW(AZ44)), 
    INDEX('ALL-Students-Correct-Items'!$A$2:$CC$392,0,COLUMN(AZ45))
)</f>
        <v>5</v>
      </c>
      <c r="BA44" s="62">
        <f t="array" ref="BA44">SUMPRODUCT(
    INDEX('Master Answer Key'!$B$4:$AU$394,0,ROW(BA44)), 
    INDEX('ALL-Students-Correct-Items'!$A$2:$CC$392,0,COLUMN(BA45))
)</f>
        <v>4</v>
      </c>
      <c r="BB44" s="62">
        <f t="array" ref="BB44">SUMPRODUCT(
    INDEX('Master Answer Key'!$B$4:$AU$394,0,ROW(BB44)), 
    INDEX('ALL-Students-Correct-Items'!$A$2:$CC$392,0,COLUMN(BB45))
)</f>
        <v>3</v>
      </c>
      <c r="BC44" s="62">
        <f t="array" ref="BC44">SUMPRODUCT(
    INDEX('Master Answer Key'!$B$4:$AU$394,0,ROW(BC44)), 
    INDEX('ALL-Students-Correct-Items'!$A$2:$CC$392,0,COLUMN(BC45))
)</f>
        <v>5</v>
      </c>
      <c r="BD44" s="62">
        <f t="array" ref="BD44">SUMPRODUCT(
    INDEX('Master Answer Key'!$B$4:$AU$394,0,ROW(BD44)), 
    INDEX('ALL-Students-Correct-Items'!$A$2:$CC$392,0,COLUMN(BD45))
)</f>
        <v>5</v>
      </c>
      <c r="BE44" s="62">
        <f t="array" ref="BE44">SUMPRODUCT(
    INDEX('Master Answer Key'!$B$4:$AU$394,0,ROW(BE44)), 
    INDEX('ALL-Students-Correct-Items'!$A$2:$CC$392,0,COLUMN(BE45))
)</f>
        <v>6</v>
      </c>
      <c r="BF44" s="62">
        <f t="array" ref="BF44">SUMPRODUCT(
    INDEX('Master Answer Key'!$B$4:$AU$394,0,ROW(BF44)), 
    INDEX('ALL-Students-Correct-Items'!$A$2:$CC$392,0,COLUMN(BF45))
)</f>
        <v>6</v>
      </c>
      <c r="BG44" s="62">
        <f t="array" ref="BG44">SUMPRODUCT(
    INDEX('Master Answer Key'!$B$4:$AU$394,0,ROW(BG44)), 
    INDEX('ALL-Students-Correct-Items'!$A$2:$CC$392,0,COLUMN(BG45))
)</f>
        <v>4</v>
      </c>
      <c r="BH44" s="62">
        <f t="array" ref="BH44">SUMPRODUCT(
    INDEX('Master Answer Key'!$B$4:$AU$394,0,ROW(BH44)), 
    INDEX('ALL-Students-Correct-Items'!$A$2:$CC$392,0,COLUMN(BH45))
)</f>
        <v>3</v>
      </c>
      <c r="BI44" s="62">
        <f t="array" ref="BI44">SUMPRODUCT(
    INDEX('Master Answer Key'!$B$4:$AU$394,0,ROW(BI44)), 
    INDEX('ALL-Students-Correct-Items'!$A$2:$CC$392,0,COLUMN(BI45))
)</f>
        <v>5</v>
      </c>
      <c r="BJ44" s="62">
        <f t="array" ref="BJ44">SUMPRODUCT(
    INDEX('Master Answer Key'!$B$4:$AU$394,0,ROW(BJ44)), 
    INDEX('ALL-Students-Correct-Items'!$A$2:$CC$392,0,COLUMN(BJ45))
)</f>
        <v>5</v>
      </c>
      <c r="BK44" s="62">
        <f t="array" ref="BK44">SUMPRODUCT(
    INDEX('Master Answer Key'!$B$4:$AU$394,0,ROW(BK44)), 
    INDEX('ALL-Students-Correct-Items'!$A$2:$CC$392,0,COLUMN(BK45))
)</f>
        <v>5</v>
      </c>
      <c r="BL44" s="62">
        <f t="array" ref="BL44">SUMPRODUCT(
    INDEX('Master Answer Key'!$B$4:$AU$394,0,ROW(BL44)), 
    INDEX('ALL-Students-Correct-Items'!$A$2:$CC$392,0,COLUMN(BL45))
)</f>
        <v>6</v>
      </c>
      <c r="BM44" s="62">
        <f t="array" ref="BM44">SUMPRODUCT(
    INDEX('Master Answer Key'!$B$4:$AU$394,0,ROW(BM44)), 
    INDEX('ALL-Students-Correct-Items'!$A$2:$CC$392,0,COLUMN(BM45))
)</f>
        <v>6</v>
      </c>
      <c r="BN44" s="62">
        <f t="array" ref="BN44">SUMPRODUCT(
    INDEX('Master Answer Key'!$B$4:$AU$394,0,ROW(BN44)), 
    INDEX('ALL-Students-Correct-Items'!$A$2:$CC$392,0,COLUMN(BN45))
)</f>
        <v>5</v>
      </c>
      <c r="BO44" s="62">
        <f t="array" ref="BO44">SUMPRODUCT(
    INDEX('Master Answer Key'!$B$4:$AU$394,0,ROW(BO44)), 
    INDEX('ALL-Students-Correct-Items'!$A$2:$CC$392,0,COLUMN(BO45))
)</f>
        <v>6</v>
      </c>
      <c r="BP44" s="62">
        <f t="array" ref="BP44">SUMPRODUCT(
    INDEX('Master Answer Key'!$B$4:$AU$394,0,ROW(BP44)), 
    INDEX('ALL-Students-Correct-Items'!$A$2:$CC$392,0,COLUMN(BP45))
)</f>
        <v>5</v>
      </c>
      <c r="BQ44" s="62">
        <f t="array" ref="BQ44">SUMPRODUCT(
    INDEX('Master Answer Key'!$B$4:$AU$394,0,ROW(BQ44)), 
    INDEX('ALL-Students-Correct-Items'!$A$2:$CC$392,0,COLUMN(BQ45))
)</f>
        <v>5</v>
      </c>
      <c r="BR44" s="62">
        <f t="array" ref="BR44">SUMPRODUCT(
    INDEX('Master Answer Key'!$B$4:$AU$394,0,ROW(BR44)), 
    INDEX('ALL-Students-Correct-Items'!$A$2:$CC$392,0,COLUMN(BR45))
)</f>
        <v>6</v>
      </c>
      <c r="BS44" s="62">
        <f t="array" ref="BS44">SUMPRODUCT(
    INDEX('Master Answer Key'!$B$4:$AU$394,0,ROW(BS44)), 
    INDEX('ALL-Students-Correct-Items'!$A$2:$CC$392,0,COLUMN(BS45))
)</f>
        <v>6</v>
      </c>
      <c r="BT44" s="62">
        <f t="array" ref="BT44">SUMPRODUCT(
    INDEX('Master Answer Key'!$B$4:$AU$394,0,ROW(BT44)), 
    INDEX('ALL-Students-Correct-Items'!$A$2:$CC$392,0,COLUMN(BT45))
)</f>
        <v>5</v>
      </c>
      <c r="BU44" s="62">
        <f t="array" ref="BU44">SUMPRODUCT(
    INDEX('Master Answer Key'!$B$4:$AU$394,0,ROW(BU44)), 
    INDEX('ALL-Students-Correct-Items'!$A$2:$CC$392,0,COLUMN(BU45))
)</f>
        <v>6</v>
      </c>
      <c r="BV44" s="62">
        <f t="array" ref="BV44">SUMPRODUCT(
    INDEX('Master Answer Key'!$B$4:$AU$394,0,ROW(BV44)), 
    INDEX('ALL-Students-Correct-Items'!$A$2:$CC$392,0,COLUMN(BV45))
)</f>
        <v>4</v>
      </c>
      <c r="BW44" s="62">
        <f t="array" ref="BW44">SUMPRODUCT(
    INDEX('Master Answer Key'!$B$4:$AU$394,0,ROW(BW44)), 
    INDEX('ALL-Students-Correct-Items'!$A$2:$CC$392,0,COLUMN(BW45))
)</f>
        <v>4</v>
      </c>
      <c r="BX44" s="62">
        <f t="array" ref="BX44">SUMPRODUCT(
    INDEX('Master Answer Key'!$B$4:$AU$394,0,ROW(BX44)), 
    INDEX('ALL-Students-Correct-Items'!$A$2:$CC$392,0,COLUMN(BX45))
)</f>
        <v>5</v>
      </c>
      <c r="BY44" s="62">
        <f t="array" ref="BY44">SUMPRODUCT(
    INDEX('Master Answer Key'!$B$4:$AU$394,0,ROW(BY44)), 
    INDEX('ALL-Students-Correct-Items'!$A$2:$CC$392,0,COLUMN(BY45))
)</f>
        <v>5</v>
      </c>
      <c r="BZ44" s="62">
        <f t="array" ref="BZ44">SUMPRODUCT(
    INDEX('Master Answer Key'!$B$4:$AU$394,0,ROW(BZ44)), 
    INDEX('ALL-Students-Correct-Items'!$A$2:$CC$392,0,COLUMN(BZ45))
)</f>
        <v>5</v>
      </c>
      <c r="CA44" s="62">
        <f t="array" ref="CA44">SUMPRODUCT(
    INDEX('Master Answer Key'!$B$4:$AU$394,0,ROW(CA44)), 
    INDEX('ALL-Students-Correct-Items'!$A$2:$CC$392,0,COLUMN(CA45))
)</f>
        <v>5</v>
      </c>
      <c r="CB44" s="62">
        <f t="array" ref="CB44">SUMPRODUCT(
    INDEX('Master Answer Key'!$B$4:$AU$394,0,ROW(CB44)), 
    INDEX('ALL-Students-Correct-Items'!$A$2:$CC$392,0,COLUMN(CB45))
)</f>
        <v>3</v>
      </c>
      <c r="CC44" s="62">
        <f t="array" ref="CC44">SUMPRODUCT(
    INDEX('Master Answer Key'!$B$4:$AU$394,0,ROW(CC44)), 
    INDEX('ALL-Students-Correct-Items'!$A$2:$CC$392,0,COLUMN(CC45))
)</f>
        <v>4</v>
      </c>
      <c r="CD44" s="45" t="s">
        <v>90</v>
      </c>
      <c r="CE44" s="45">
        <f>countif(B44:CC44,"&gt;=4")</f>
        <v>56</v>
      </c>
      <c r="CF44" s="45">
        <v>6.0</v>
      </c>
      <c r="CG44" s="45">
        <v>0.6</v>
      </c>
      <c r="CH44" s="45">
        <v>4.0</v>
      </c>
      <c r="CI44" s="4"/>
      <c r="CJ44" s="65"/>
      <c r="CK44" s="66" t="s">
        <v>65</v>
      </c>
      <c r="CL44" s="67"/>
    </row>
    <row r="45">
      <c r="A45" s="61" t="s">
        <v>92</v>
      </c>
      <c r="B45" s="62">
        <f t="array" ref="B45">SUMPRODUCT(
    INDEX('Master Answer Key'!$B$4:$AU$394,0,ROW(B45)), 
    INDEX('ALL-Students-Correct-Items'!$A$2:$CC$392,0,COLUMN(B46))
)</f>
        <v>28</v>
      </c>
      <c r="C45" s="62">
        <f t="array" ref="C45">SUMPRODUCT(
    INDEX('Master Answer Key'!$B$4:$AU$394,0,ROW(C45)), 
    INDEX('ALL-Students-Correct-Items'!$A$2:$CC$392,0,COLUMN(C46))
)</f>
        <v>25</v>
      </c>
      <c r="D45" s="62">
        <f t="array" ref="D45">SUMPRODUCT(
    INDEX('Master Answer Key'!$B$4:$AU$394,0,ROW(D45)), 
    INDEX('ALL-Students-Correct-Items'!$A$2:$CC$392,0,COLUMN(D46))
)</f>
        <v>26</v>
      </c>
      <c r="E45" s="62">
        <f t="array" ref="E45">SUMPRODUCT(
    INDEX('Master Answer Key'!$B$4:$AU$394,0,ROW(E45)), 
    INDEX('ALL-Students-Correct-Items'!$A$2:$CC$392,0,COLUMN(E46))
)</f>
        <v>26</v>
      </c>
      <c r="F45" s="62">
        <f t="array" ref="F45">SUMPRODUCT(
    INDEX('Master Answer Key'!$B$4:$AU$394,0,ROW(F45)), 
    INDEX('ALL-Students-Correct-Items'!$A$2:$CC$392,0,COLUMN(F46))
)</f>
        <v>25</v>
      </c>
      <c r="G45" s="62">
        <f t="array" ref="G45">SUMPRODUCT(
    INDEX('Master Answer Key'!$B$4:$AU$394,0,ROW(G45)), 
    INDEX('ALL-Students-Correct-Items'!$A$2:$CC$392,0,COLUMN(G46))
)</f>
        <v>4</v>
      </c>
      <c r="H45" s="62">
        <f t="array" ref="H45">SUMPRODUCT(
    INDEX('Master Answer Key'!$B$4:$AU$394,0,ROW(H45)), 
    INDEX('ALL-Students-Correct-Items'!$A$2:$CC$392,0,COLUMN(H46))
)</f>
        <v>21</v>
      </c>
      <c r="I45" s="62">
        <f t="array" ref="I45">SUMPRODUCT(
    INDEX('Master Answer Key'!$B$4:$AU$394,0,ROW(I45)), 
    INDEX('ALL-Students-Correct-Items'!$A$2:$CC$392,0,COLUMN(I46))
)</f>
        <v>19</v>
      </c>
      <c r="J45" s="62">
        <f t="array" ref="J45">SUMPRODUCT(
    INDEX('Master Answer Key'!$B$4:$AU$394,0,ROW(J45)), 
    INDEX('ALL-Students-Correct-Items'!$A$2:$CC$392,0,COLUMN(J46))
)</f>
        <v>27</v>
      </c>
      <c r="K45" s="62">
        <f t="array" ref="K45">SUMPRODUCT(
    INDEX('Master Answer Key'!$B$4:$AU$394,0,ROW(K45)), 
    INDEX('ALL-Students-Correct-Items'!$A$2:$CC$392,0,COLUMN(K46))
)</f>
        <v>23</v>
      </c>
      <c r="L45" s="62">
        <f t="array" ref="L45">SUMPRODUCT(
    INDEX('Master Answer Key'!$B$4:$AU$394,0,ROW(L45)), 
    INDEX('ALL-Students-Correct-Items'!$A$2:$CC$392,0,COLUMN(L46))
)</f>
        <v>30</v>
      </c>
      <c r="M45" s="62">
        <f t="array" ref="M45">SUMPRODUCT(
    INDEX('Master Answer Key'!$B$4:$AU$394,0,ROW(M45)), 
    INDEX('ALL-Students-Correct-Items'!$A$2:$CC$392,0,COLUMN(M46))
)</f>
        <v>27</v>
      </c>
      <c r="N45" s="62">
        <f t="array" ref="N45">SUMPRODUCT(
    INDEX('Master Answer Key'!$B$4:$AU$394,0,ROW(N45)), 
    INDEX('ALL-Students-Correct-Items'!$A$2:$CC$392,0,COLUMN(N46))
)</f>
        <v>19</v>
      </c>
      <c r="O45" s="62">
        <f t="array" ref="O45">SUMPRODUCT(
    INDEX('Master Answer Key'!$B$4:$AU$394,0,ROW(O45)), 
    INDEX('ALL-Students-Correct-Items'!$A$2:$CC$392,0,COLUMN(O46))
)</f>
        <v>25</v>
      </c>
      <c r="P45" s="62">
        <f t="array" ref="P45">SUMPRODUCT(
    INDEX('Master Answer Key'!$B$4:$AU$394,0,ROW(P45)), 
    INDEX('ALL-Students-Correct-Items'!$A$2:$CC$392,0,COLUMN(P46))
)</f>
        <v>24</v>
      </c>
      <c r="Q45" s="62">
        <f t="array" ref="Q45">SUMPRODUCT(
    INDEX('Master Answer Key'!$B$4:$AU$394,0,ROW(Q45)), 
    INDEX('ALL-Students-Correct-Items'!$A$2:$CC$392,0,COLUMN(Q46))
)</f>
        <v>22</v>
      </c>
      <c r="R45" s="62">
        <f t="array" ref="R45">SUMPRODUCT(
    INDEX('Master Answer Key'!$B$4:$AU$394,0,ROW(R45)), 
    INDEX('ALL-Students-Correct-Items'!$A$2:$CC$392,0,COLUMN(R46))
)</f>
        <v>14</v>
      </c>
      <c r="S45" s="62">
        <f t="array" ref="S45">SUMPRODUCT(
    INDEX('Master Answer Key'!$B$4:$AU$394,0,ROW(S45)), 
    INDEX('ALL-Students-Correct-Items'!$A$2:$CC$392,0,COLUMN(S46))
)</f>
        <v>13</v>
      </c>
      <c r="T45" s="62">
        <f t="array" ref="T45">SUMPRODUCT(
    INDEX('Master Answer Key'!$B$4:$AU$394,0,ROW(T45)), 
    INDEX('ALL-Students-Correct-Items'!$A$2:$CC$392,0,COLUMN(T46))
)</f>
        <v>23</v>
      </c>
      <c r="U45" s="62">
        <f t="array" ref="U45">SUMPRODUCT(
    INDEX('Master Answer Key'!$B$4:$AU$394,0,ROW(U45)), 
    INDEX('ALL-Students-Correct-Items'!$A$2:$CC$392,0,COLUMN(U46))
)</f>
        <v>23</v>
      </c>
      <c r="V45" s="62">
        <f t="array" ref="V45">SUMPRODUCT(
    INDEX('Master Answer Key'!$B$4:$AU$394,0,ROW(V45)), 
    INDEX('ALL-Students-Correct-Items'!$A$2:$CC$392,0,COLUMN(V46))
)</f>
        <v>24</v>
      </c>
      <c r="W45" s="62">
        <f t="array" ref="W45">SUMPRODUCT(
    INDEX('Master Answer Key'!$B$4:$AU$394,0,ROW(W45)), 
    INDEX('ALL-Students-Correct-Items'!$A$2:$CC$392,0,COLUMN(W46))
)</f>
        <v>6</v>
      </c>
      <c r="X45" s="62">
        <f t="array" ref="X45">SUMPRODUCT(
    INDEX('Master Answer Key'!$B$4:$AU$394,0,ROW(X45)), 
    INDEX('ALL-Students-Correct-Items'!$A$2:$CC$392,0,COLUMN(X46))
)</f>
        <v>18</v>
      </c>
      <c r="Y45" s="62">
        <f t="array" ref="Y45">SUMPRODUCT(
    INDEX('Master Answer Key'!$B$4:$AU$394,0,ROW(Y45)), 
    INDEX('ALL-Students-Correct-Items'!$A$2:$CC$392,0,COLUMN(Y46))
)</f>
        <v>4</v>
      </c>
      <c r="Z45" s="62">
        <f t="array" ref="Z45">SUMPRODUCT(
    INDEX('Master Answer Key'!$B$4:$AU$394,0,ROW(Z45)), 
    INDEX('ALL-Students-Correct-Items'!$A$2:$CC$392,0,COLUMN(Z46))
)</f>
        <v>14</v>
      </c>
      <c r="AA45" s="62">
        <f t="array" ref="AA45">SUMPRODUCT(
    INDEX('Master Answer Key'!$B$4:$AU$394,0,ROW(AA45)), 
    INDEX('ALL-Students-Correct-Items'!$A$2:$CC$392,0,COLUMN(AA46))
)</f>
        <v>26</v>
      </c>
      <c r="AB45" s="62">
        <f t="array" ref="AB45">SUMPRODUCT(
    INDEX('Master Answer Key'!$B$4:$AU$394,0,ROW(AB45)), 
    INDEX('ALL-Students-Correct-Items'!$A$2:$CC$392,0,COLUMN(AB46))
)</f>
        <v>22</v>
      </c>
      <c r="AC45" s="62">
        <f t="array" ref="AC45">SUMPRODUCT(
    INDEX('Master Answer Key'!$B$4:$AU$394,0,ROW(AC45)), 
    INDEX('ALL-Students-Correct-Items'!$A$2:$CC$392,0,COLUMN(AC46))
)</f>
        <v>19</v>
      </c>
      <c r="AD45" s="62">
        <f t="array" ref="AD45">SUMPRODUCT(
    INDEX('Master Answer Key'!$B$4:$AU$394,0,ROW(AD45)), 
    INDEX('ALL-Students-Correct-Items'!$A$2:$CC$392,0,COLUMN(AD46))
)</f>
        <v>27</v>
      </c>
      <c r="AE45" s="62">
        <f t="array" ref="AE45">SUMPRODUCT(
    INDEX('Master Answer Key'!$B$4:$AU$394,0,ROW(AE45)), 
    INDEX('ALL-Students-Correct-Items'!$A$2:$CC$392,0,COLUMN(AE46))
)</f>
        <v>17</v>
      </c>
      <c r="AF45" s="62">
        <f t="array" ref="AF45">SUMPRODUCT(
    INDEX('Master Answer Key'!$B$4:$AU$394,0,ROW(AF45)), 
    INDEX('ALL-Students-Correct-Items'!$A$2:$CC$392,0,COLUMN(AF46))
)</f>
        <v>17</v>
      </c>
      <c r="AG45" s="62">
        <f t="array" ref="AG45">SUMPRODUCT(
    INDEX('Master Answer Key'!$B$4:$AU$394,0,ROW(AG45)), 
    INDEX('ALL-Students-Correct-Items'!$A$2:$CC$392,0,COLUMN(AG46))
)</f>
        <v>25</v>
      </c>
      <c r="AH45" s="62">
        <f t="array" ref="AH45">SUMPRODUCT(
    INDEX('Master Answer Key'!$B$4:$AU$394,0,ROW(AH45)), 
    INDEX('ALL-Students-Correct-Items'!$A$2:$CC$392,0,COLUMN(AH46))
)</f>
        <v>28</v>
      </c>
      <c r="AI45" s="62">
        <f t="array" ref="AI45">SUMPRODUCT(
    INDEX('Master Answer Key'!$B$4:$AU$394,0,ROW(AI45)), 
    INDEX('ALL-Students-Correct-Items'!$A$2:$CC$392,0,COLUMN(AI46))
)</f>
        <v>29</v>
      </c>
      <c r="AJ45" s="62">
        <f t="array" ref="AJ45">SUMPRODUCT(
    INDEX('Master Answer Key'!$B$4:$AU$394,0,ROW(AJ45)), 
    INDEX('ALL-Students-Correct-Items'!$A$2:$CC$392,0,COLUMN(AJ46))
)</f>
        <v>24</v>
      </c>
      <c r="AK45" s="62">
        <f t="array" ref="AK45">SUMPRODUCT(
    INDEX('Master Answer Key'!$B$4:$AU$394,0,ROW(AK45)), 
    INDEX('ALL-Students-Correct-Items'!$A$2:$CC$392,0,COLUMN(AK46))
)</f>
        <v>24</v>
      </c>
      <c r="AL45" s="62">
        <f t="array" ref="AL45">SUMPRODUCT(
    INDEX('Master Answer Key'!$B$4:$AU$394,0,ROW(AL45)), 
    INDEX('ALL-Students-Correct-Items'!$A$2:$CC$392,0,COLUMN(AL46))
)</f>
        <v>19</v>
      </c>
      <c r="AM45" s="62">
        <f t="array" ref="AM45">SUMPRODUCT(
    INDEX('Master Answer Key'!$B$4:$AU$394,0,ROW(AM45)), 
    INDEX('ALL-Students-Correct-Items'!$A$2:$CC$392,0,COLUMN(AM46))
)</f>
        <v>24</v>
      </c>
      <c r="AN45" s="62">
        <f t="array" ref="AN45">SUMPRODUCT(
    INDEX('Master Answer Key'!$B$4:$AU$394,0,ROW(AN45)), 
    INDEX('ALL-Students-Correct-Items'!$A$2:$CC$392,0,COLUMN(AN46))
)</f>
        <v>6</v>
      </c>
      <c r="AO45" s="62">
        <f t="array" ref="AO45">SUMPRODUCT(
    INDEX('Master Answer Key'!$B$4:$AU$394,0,ROW(AO45)), 
    INDEX('ALL-Students-Correct-Items'!$A$2:$CC$392,0,COLUMN(AO46))
)</f>
        <v>28</v>
      </c>
      <c r="AP45" s="62">
        <f t="array" ref="AP45">SUMPRODUCT(
    INDEX('Master Answer Key'!$B$4:$AU$394,0,ROW(AP45)), 
    INDEX('ALL-Students-Correct-Items'!$A$2:$CC$392,0,COLUMN(AP46))
)</f>
        <v>28</v>
      </c>
      <c r="AQ45" s="62">
        <f t="array" ref="AQ45">SUMPRODUCT(
    INDEX('Master Answer Key'!$B$4:$AU$394,0,ROW(AQ45)), 
    INDEX('ALL-Students-Correct-Items'!$A$2:$CC$392,0,COLUMN(AQ46))
)</f>
        <v>29</v>
      </c>
      <c r="AR45" s="62">
        <f t="array" ref="AR45">SUMPRODUCT(
    INDEX('Master Answer Key'!$B$4:$AU$394,0,ROW(AR45)), 
    INDEX('ALL-Students-Correct-Items'!$A$2:$CC$392,0,COLUMN(AR46))
)</f>
        <v>29</v>
      </c>
      <c r="AS45" s="62">
        <f t="array" ref="AS45">SUMPRODUCT(
    INDEX('Master Answer Key'!$B$4:$AU$394,0,ROW(AS45)), 
    INDEX('ALL-Students-Correct-Items'!$A$2:$CC$392,0,COLUMN(AS46))
)</f>
        <v>5</v>
      </c>
      <c r="AT45" s="62">
        <f t="array" ref="AT45">SUMPRODUCT(
    INDEX('Master Answer Key'!$B$4:$AU$394,0,ROW(AT45)), 
    INDEX('ALL-Students-Correct-Items'!$A$2:$CC$392,0,COLUMN(AT46))
)</f>
        <v>27</v>
      </c>
      <c r="AU45" s="62">
        <f t="array" ref="AU45">SUMPRODUCT(
    INDEX('Master Answer Key'!$B$4:$AU$394,0,ROW(AU45)), 
    INDEX('ALL-Students-Correct-Items'!$A$2:$CC$392,0,COLUMN(AU46))
)</f>
        <v>30</v>
      </c>
      <c r="AV45" s="62">
        <f t="array" ref="AV45">SUMPRODUCT(
    INDEX('Master Answer Key'!$B$4:$AU$394,0,ROW(AV45)), 
    INDEX('ALL-Students-Correct-Items'!$A$2:$CC$392,0,COLUMN(AV46))
)</f>
        <v>7</v>
      </c>
      <c r="AW45" s="62">
        <f t="array" ref="AW45">SUMPRODUCT(
    INDEX('Master Answer Key'!$B$4:$AU$394,0,ROW(AW45)), 
    INDEX('ALL-Students-Correct-Items'!$A$2:$CC$392,0,COLUMN(AW46))
)</f>
        <v>28</v>
      </c>
      <c r="AX45" s="62">
        <f t="array" ref="AX45">SUMPRODUCT(
    INDEX('Master Answer Key'!$B$4:$AU$394,0,ROW(AX45)), 
    INDEX('ALL-Students-Correct-Items'!$A$2:$CC$392,0,COLUMN(AX46))
)</f>
        <v>29</v>
      </c>
      <c r="AY45" s="62">
        <f t="array" ref="AY45">SUMPRODUCT(
    INDEX('Master Answer Key'!$B$4:$AU$394,0,ROW(AY45)), 
    INDEX('ALL-Students-Correct-Items'!$A$2:$CC$392,0,COLUMN(AY46))
)</f>
        <v>29</v>
      </c>
      <c r="AZ45" s="62">
        <f t="array" ref="AZ45">SUMPRODUCT(
    INDEX('Master Answer Key'!$B$4:$AU$394,0,ROW(AZ45)), 
    INDEX('ALL-Students-Correct-Items'!$A$2:$CC$392,0,COLUMN(AZ46))
)</f>
        <v>29</v>
      </c>
      <c r="BA45" s="62">
        <f t="array" ref="BA45">SUMPRODUCT(
    INDEX('Master Answer Key'!$B$4:$AU$394,0,ROW(BA45)), 
    INDEX('ALL-Students-Correct-Items'!$A$2:$CC$392,0,COLUMN(BA46))
)</f>
        <v>26</v>
      </c>
      <c r="BB45" s="62">
        <f t="array" ref="BB45">SUMPRODUCT(
    INDEX('Master Answer Key'!$B$4:$AU$394,0,ROW(BB45)), 
    INDEX('ALL-Students-Correct-Items'!$A$2:$CC$392,0,COLUMN(BB46))
)</f>
        <v>27</v>
      </c>
      <c r="BC45" s="62">
        <f t="array" ref="BC45">SUMPRODUCT(
    INDEX('Master Answer Key'!$B$4:$AU$394,0,ROW(BC45)), 
    INDEX('ALL-Students-Correct-Items'!$A$2:$CC$392,0,COLUMN(BC46))
)</f>
        <v>23</v>
      </c>
      <c r="BD45" s="62">
        <f t="array" ref="BD45">SUMPRODUCT(
    INDEX('Master Answer Key'!$B$4:$AU$394,0,ROW(BD45)), 
    INDEX('ALL-Students-Correct-Items'!$A$2:$CC$392,0,COLUMN(BD46))
)</f>
        <v>15</v>
      </c>
      <c r="BE45" s="62">
        <f t="array" ref="BE45">SUMPRODUCT(
    INDEX('Master Answer Key'!$B$4:$AU$394,0,ROW(BE45)), 
    INDEX('ALL-Students-Correct-Items'!$A$2:$CC$392,0,COLUMN(BE46))
)</f>
        <v>26</v>
      </c>
      <c r="BF45" s="62">
        <f t="array" ref="BF45">SUMPRODUCT(
    INDEX('Master Answer Key'!$B$4:$AU$394,0,ROW(BF45)), 
    INDEX('ALL-Students-Correct-Items'!$A$2:$CC$392,0,COLUMN(BF46))
)</f>
        <v>28</v>
      </c>
      <c r="BG45" s="62">
        <f t="array" ref="BG45">SUMPRODUCT(
    INDEX('Master Answer Key'!$B$4:$AU$394,0,ROW(BG45)), 
    INDEX('ALL-Students-Correct-Items'!$A$2:$CC$392,0,COLUMN(BG46))
)</f>
        <v>26</v>
      </c>
      <c r="BH45" s="62">
        <f t="array" ref="BH45">SUMPRODUCT(
    INDEX('Master Answer Key'!$B$4:$AU$394,0,ROW(BH45)), 
    INDEX('ALL-Students-Correct-Items'!$A$2:$CC$392,0,COLUMN(BH46))
)</f>
        <v>27</v>
      </c>
      <c r="BI45" s="62">
        <f t="array" ref="BI45">SUMPRODUCT(
    INDEX('Master Answer Key'!$B$4:$AU$394,0,ROW(BI45)), 
    INDEX('ALL-Students-Correct-Items'!$A$2:$CC$392,0,COLUMN(BI46))
)</f>
        <v>28</v>
      </c>
      <c r="BJ45" s="62">
        <f t="array" ref="BJ45">SUMPRODUCT(
    INDEX('Master Answer Key'!$B$4:$AU$394,0,ROW(BJ45)), 
    INDEX('ALL-Students-Correct-Items'!$A$2:$CC$392,0,COLUMN(BJ46))
)</f>
        <v>25</v>
      </c>
      <c r="BK45" s="62">
        <f t="array" ref="BK45">SUMPRODUCT(
    INDEX('Master Answer Key'!$B$4:$AU$394,0,ROW(BK45)), 
    INDEX('ALL-Students-Correct-Items'!$A$2:$CC$392,0,COLUMN(BK46))
)</f>
        <v>29</v>
      </c>
      <c r="BL45" s="62">
        <f t="array" ref="BL45">SUMPRODUCT(
    INDEX('Master Answer Key'!$B$4:$AU$394,0,ROW(BL45)), 
    INDEX('ALL-Students-Correct-Items'!$A$2:$CC$392,0,COLUMN(BL46))
)</f>
        <v>28</v>
      </c>
      <c r="BM45" s="62">
        <f t="array" ref="BM45">SUMPRODUCT(
    INDEX('Master Answer Key'!$B$4:$AU$394,0,ROW(BM45)), 
    INDEX('ALL-Students-Correct-Items'!$A$2:$CC$392,0,COLUMN(BM46))
)</f>
        <v>29</v>
      </c>
      <c r="BN45" s="62">
        <f t="array" ref="BN45">SUMPRODUCT(
    INDEX('Master Answer Key'!$B$4:$AU$394,0,ROW(BN45)), 
    INDEX('ALL-Students-Correct-Items'!$A$2:$CC$392,0,COLUMN(BN46))
)</f>
        <v>29</v>
      </c>
      <c r="BO45" s="62">
        <f t="array" ref="BO45">SUMPRODUCT(
    INDEX('Master Answer Key'!$B$4:$AU$394,0,ROW(BO45)), 
    INDEX('ALL-Students-Correct-Items'!$A$2:$CC$392,0,COLUMN(BO46))
)</f>
        <v>28</v>
      </c>
      <c r="BP45" s="62">
        <f t="array" ref="BP45">SUMPRODUCT(
    INDEX('Master Answer Key'!$B$4:$AU$394,0,ROW(BP45)), 
    INDEX('ALL-Students-Correct-Items'!$A$2:$CC$392,0,COLUMN(BP46))
)</f>
        <v>28</v>
      </c>
      <c r="BQ45" s="62">
        <f t="array" ref="BQ45">SUMPRODUCT(
    INDEX('Master Answer Key'!$B$4:$AU$394,0,ROW(BQ45)), 
    INDEX('ALL-Students-Correct-Items'!$A$2:$CC$392,0,COLUMN(BQ46))
)</f>
        <v>25</v>
      </c>
      <c r="BR45" s="62">
        <f t="array" ref="BR45">SUMPRODUCT(
    INDEX('Master Answer Key'!$B$4:$AU$394,0,ROW(BR45)), 
    INDEX('ALL-Students-Correct-Items'!$A$2:$CC$392,0,COLUMN(BR46))
)</f>
        <v>30</v>
      </c>
      <c r="BS45" s="62">
        <f t="array" ref="BS45">SUMPRODUCT(
    INDEX('Master Answer Key'!$B$4:$AU$394,0,ROW(BS45)), 
    INDEX('ALL-Students-Correct-Items'!$A$2:$CC$392,0,COLUMN(BS46))
)</f>
        <v>29</v>
      </c>
      <c r="BT45" s="62">
        <f t="array" ref="BT45">SUMPRODUCT(
    INDEX('Master Answer Key'!$B$4:$AU$394,0,ROW(BT45)), 
    INDEX('ALL-Students-Correct-Items'!$A$2:$CC$392,0,COLUMN(BT46))
)</f>
        <v>29</v>
      </c>
      <c r="BU45" s="62">
        <f t="array" ref="BU45">SUMPRODUCT(
    INDEX('Master Answer Key'!$B$4:$AU$394,0,ROW(BU45)), 
    INDEX('ALL-Students-Correct-Items'!$A$2:$CC$392,0,COLUMN(BU46))
)</f>
        <v>28</v>
      </c>
      <c r="BV45" s="62">
        <f t="array" ref="BV45">SUMPRODUCT(
    INDEX('Master Answer Key'!$B$4:$AU$394,0,ROW(BV45)), 
    INDEX('ALL-Students-Correct-Items'!$A$2:$CC$392,0,COLUMN(BV46))
)</f>
        <v>28</v>
      </c>
      <c r="BW45" s="62">
        <f t="array" ref="BW45">SUMPRODUCT(
    INDEX('Master Answer Key'!$B$4:$AU$394,0,ROW(BW45)), 
    INDEX('ALL-Students-Correct-Items'!$A$2:$CC$392,0,COLUMN(BW46))
)</f>
        <v>27</v>
      </c>
      <c r="BX45" s="62">
        <f t="array" ref="BX45">SUMPRODUCT(
    INDEX('Master Answer Key'!$B$4:$AU$394,0,ROW(BX45)), 
    INDEX('ALL-Students-Correct-Items'!$A$2:$CC$392,0,COLUMN(BX46))
)</f>
        <v>24</v>
      </c>
      <c r="BY45" s="62">
        <f t="array" ref="BY45">SUMPRODUCT(
    INDEX('Master Answer Key'!$B$4:$AU$394,0,ROW(BY45)), 
    INDEX('ALL-Students-Correct-Items'!$A$2:$CC$392,0,COLUMN(BY46))
)</f>
        <v>29</v>
      </c>
      <c r="BZ45" s="62">
        <f t="array" ref="BZ45">SUMPRODUCT(
    INDEX('Master Answer Key'!$B$4:$AU$394,0,ROW(BZ45)), 
    INDEX('ALL-Students-Correct-Items'!$A$2:$CC$392,0,COLUMN(BZ46))
)</f>
        <v>28</v>
      </c>
      <c r="CA45" s="62">
        <f t="array" ref="CA45">SUMPRODUCT(
    INDEX('Master Answer Key'!$B$4:$AU$394,0,ROW(CA45)), 
    INDEX('ALL-Students-Correct-Items'!$A$2:$CC$392,0,COLUMN(CA46))
)</f>
        <v>27</v>
      </c>
      <c r="CB45" s="62">
        <f t="array" ref="CB45">SUMPRODUCT(
    INDEX('Master Answer Key'!$B$4:$AU$394,0,ROW(CB45)), 
    INDEX('ALL-Students-Correct-Items'!$A$2:$CC$392,0,COLUMN(CB46))
)</f>
        <v>27</v>
      </c>
      <c r="CC45" s="62">
        <f t="array" ref="CC45">SUMPRODUCT(
    INDEX('Master Answer Key'!$B$4:$AU$394,0,ROW(CC45)), 
    INDEX('ALL-Students-Correct-Items'!$A$2:$CC$392,0,COLUMN(CC46))
)</f>
        <v>27</v>
      </c>
      <c r="CD45" s="45" t="s">
        <v>92</v>
      </c>
      <c r="CE45" s="45">
        <f>countif(B45:CC45,"&gt;=19")</f>
        <v>67</v>
      </c>
      <c r="CF45" s="45">
        <v>31.0</v>
      </c>
      <c r="CG45" s="45">
        <v>0.6</v>
      </c>
      <c r="CH45" s="45">
        <v>19.0</v>
      </c>
      <c r="CI45" s="4"/>
      <c r="CJ45" s="65" t="s">
        <v>57</v>
      </c>
      <c r="CK45" s="65" t="s">
        <v>573</v>
      </c>
      <c r="CL45" s="65" t="s">
        <v>574</v>
      </c>
    </row>
    <row r="46">
      <c r="A46" s="61" t="s">
        <v>93</v>
      </c>
      <c r="B46" s="62">
        <f t="array" ref="B46">SUMPRODUCT(
    INDEX('Master Answer Key'!$B$4:$AU$394,0,ROW(B46)), 
    INDEX('ALL-Students-Correct-Items'!$A$2:$CC$392,0,COLUMN(B47))
)</f>
        <v>45</v>
      </c>
      <c r="C46" s="62">
        <f t="array" ref="C46">SUMPRODUCT(
    INDEX('Master Answer Key'!$B$4:$AU$394,0,ROW(C46)), 
    INDEX('ALL-Students-Correct-Items'!$A$2:$CC$392,0,COLUMN(C47))
)</f>
        <v>38</v>
      </c>
      <c r="D46" s="62">
        <f t="array" ref="D46">SUMPRODUCT(
    INDEX('Master Answer Key'!$B$4:$AU$394,0,ROW(D46)), 
    INDEX('ALL-Students-Correct-Items'!$A$2:$CC$392,0,COLUMN(D47))
)</f>
        <v>33</v>
      </c>
      <c r="E46" s="62">
        <f t="array" ref="E46">SUMPRODUCT(
    INDEX('Master Answer Key'!$B$4:$AU$394,0,ROW(E46)), 
    INDEX('ALL-Students-Correct-Items'!$A$2:$CC$392,0,COLUMN(E47))
)</f>
        <v>45</v>
      </c>
      <c r="F46" s="62">
        <f t="array" ref="F46">SUMPRODUCT(
    INDEX('Master Answer Key'!$B$4:$AU$394,0,ROW(F46)), 
    INDEX('ALL-Students-Correct-Items'!$A$2:$CC$392,0,COLUMN(F47))
)</f>
        <v>41</v>
      </c>
      <c r="G46" s="62">
        <f t="array" ref="G46">SUMPRODUCT(
    INDEX('Master Answer Key'!$B$4:$AU$394,0,ROW(G46)), 
    INDEX('ALL-Students-Correct-Items'!$A$2:$CC$392,0,COLUMN(G47))
)</f>
        <v>1</v>
      </c>
      <c r="H46" s="62">
        <f t="array" ref="H46">SUMPRODUCT(
    INDEX('Master Answer Key'!$B$4:$AU$394,0,ROW(H46)), 
    INDEX('ALL-Students-Correct-Items'!$A$2:$CC$392,0,COLUMN(H47))
)</f>
        <v>37</v>
      </c>
      <c r="I46" s="62">
        <f t="array" ref="I46">SUMPRODUCT(
    INDEX('Master Answer Key'!$B$4:$AU$394,0,ROW(I46)), 
    INDEX('ALL-Students-Correct-Items'!$A$2:$CC$392,0,COLUMN(I47))
)</f>
        <v>15</v>
      </c>
      <c r="J46" s="62">
        <f t="array" ref="J46">SUMPRODUCT(
    INDEX('Master Answer Key'!$B$4:$AU$394,0,ROW(J46)), 
    INDEX('ALL-Students-Correct-Items'!$A$2:$CC$392,0,COLUMN(J47))
)</f>
        <v>40</v>
      </c>
      <c r="K46" s="62">
        <f t="array" ref="K46">SUMPRODUCT(
    INDEX('Master Answer Key'!$B$4:$AU$394,0,ROW(K46)), 
    INDEX('ALL-Students-Correct-Items'!$A$2:$CC$392,0,COLUMN(K47))
)</f>
        <v>36</v>
      </c>
      <c r="L46" s="62">
        <f t="array" ref="L46">SUMPRODUCT(
    INDEX('Master Answer Key'!$B$4:$AU$394,0,ROW(L46)), 
    INDEX('ALL-Students-Correct-Items'!$A$2:$CC$392,0,COLUMN(L47))
)</f>
        <v>45</v>
      </c>
      <c r="M46" s="62">
        <f t="array" ref="M46">SUMPRODUCT(
    INDEX('Master Answer Key'!$B$4:$AU$394,0,ROW(M46)), 
    INDEX('ALL-Students-Correct-Items'!$A$2:$CC$392,0,COLUMN(M47))
)</f>
        <v>47</v>
      </c>
      <c r="N46" s="62">
        <f t="array" ref="N46">SUMPRODUCT(
    INDEX('Master Answer Key'!$B$4:$AU$394,0,ROW(N46)), 
    INDEX('ALL-Students-Correct-Items'!$A$2:$CC$392,0,COLUMN(N47))
)</f>
        <v>32</v>
      </c>
      <c r="O46" s="62">
        <f t="array" ref="O46">SUMPRODUCT(
    INDEX('Master Answer Key'!$B$4:$AU$394,0,ROW(O46)), 
    INDEX('ALL-Students-Correct-Items'!$A$2:$CC$392,0,COLUMN(O47))
)</f>
        <v>36</v>
      </c>
      <c r="P46" s="62">
        <f t="array" ref="P46">SUMPRODUCT(
    INDEX('Master Answer Key'!$B$4:$AU$394,0,ROW(P46)), 
    INDEX('ALL-Students-Correct-Items'!$A$2:$CC$392,0,COLUMN(P47))
)</f>
        <v>37</v>
      </c>
      <c r="Q46" s="62">
        <f t="array" ref="Q46">SUMPRODUCT(
    INDEX('Master Answer Key'!$B$4:$AU$394,0,ROW(Q46)), 
    INDEX('ALL-Students-Correct-Items'!$A$2:$CC$392,0,COLUMN(Q47))
)</f>
        <v>27</v>
      </c>
      <c r="R46" s="62">
        <f t="array" ref="R46">SUMPRODUCT(
    INDEX('Master Answer Key'!$B$4:$AU$394,0,ROW(R46)), 
    INDEX('ALL-Students-Correct-Items'!$A$2:$CC$392,0,COLUMN(R47))
)</f>
        <v>22</v>
      </c>
      <c r="S46" s="62">
        <f t="array" ref="S46">SUMPRODUCT(
    INDEX('Master Answer Key'!$B$4:$AU$394,0,ROW(S46)), 
    INDEX('ALL-Students-Correct-Items'!$A$2:$CC$392,0,COLUMN(S47))
)</f>
        <v>20</v>
      </c>
      <c r="T46" s="62">
        <f t="array" ref="T46">SUMPRODUCT(
    INDEX('Master Answer Key'!$B$4:$AU$394,0,ROW(T46)), 
    INDEX('ALL-Students-Correct-Items'!$A$2:$CC$392,0,COLUMN(T47))
)</f>
        <v>34</v>
      </c>
      <c r="U46" s="62">
        <f t="array" ref="U46">SUMPRODUCT(
    INDEX('Master Answer Key'!$B$4:$AU$394,0,ROW(U46)), 
    INDEX('ALL-Students-Correct-Items'!$A$2:$CC$392,0,COLUMN(U47))
)</f>
        <v>41</v>
      </c>
      <c r="V46" s="62">
        <f t="array" ref="V46">SUMPRODUCT(
    INDEX('Master Answer Key'!$B$4:$AU$394,0,ROW(V46)), 
    INDEX('ALL-Students-Correct-Items'!$A$2:$CC$392,0,COLUMN(V47))
)</f>
        <v>40</v>
      </c>
      <c r="W46" s="62">
        <f t="array" ref="W46">SUMPRODUCT(
    INDEX('Master Answer Key'!$B$4:$AU$394,0,ROW(W46)), 
    INDEX('ALL-Students-Correct-Items'!$A$2:$CC$392,0,COLUMN(W47))
)</f>
        <v>1</v>
      </c>
      <c r="X46" s="62">
        <f t="array" ref="X46">SUMPRODUCT(
    INDEX('Master Answer Key'!$B$4:$AU$394,0,ROW(X46)), 
    INDEX('ALL-Students-Correct-Items'!$A$2:$CC$392,0,COLUMN(X47))
)</f>
        <v>26</v>
      </c>
      <c r="Y46" s="62">
        <f t="array" ref="Y46">SUMPRODUCT(
    INDEX('Master Answer Key'!$B$4:$AU$394,0,ROW(Y46)), 
    INDEX('ALL-Students-Correct-Items'!$A$2:$CC$392,0,COLUMN(Y47))
)</f>
        <v>0</v>
      </c>
      <c r="Z46" s="62">
        <f t="array" ref="Z46">SUMPRODUCT(
    INDEX('Master Answer Key'!$B$4:$AU$394,0,ROW(Z46)), 
    INDEX('ALL-Students-Correct-Items'!$A$2:$CC$392,0,COLUMN(Z47))
)</f>
        <v>3</v>
      </c>
      <c r="AA46" s="62">
        <f t="array" ref="AA46">SUMPRODUCT(
    INDEX('Master Answer Key'!$B$4:$AU$394,0,ROW(AA46)), 
    INDEX('ALL-Students-Correct-Items'!$A$2:$CC$392,0,COLUMN(AA47))
)</f>
        <v>42</v>
      </c>
      <c r="AB46" s="62">
        <f t="array" ref="AB46">SUMPRODUCT(
    INDEX('Master Answer Key'!$B$4:$AU$394,0,ROW(AB46)), 
    INDEX('ALL-Students-Correct-Items'!$A$2:$CC$392,0,COLUMN(AB47))
)</f>
        <v>41</v>
      </c>
      <c r="AC46" s="62">
        <f t="array" ref="AC46">SUMPRODUCT(
    INDEX('Master Answer Key'!$B$4:$AU$394,0,ROW(AC46)), 
    INDEX('ALL-Students-Correct-Items'!$A$2:$CC$392,0,COLUMN(AC47))
)</f>
        <v>19</v>
      </c>
      <c r="AD46" s="62">
        <f t="array" ref="AD46">SUMPRODUCT(
    INDEX('Master Answer Key'!$B$4:$AU$394,0,ROW(AD46)), 
    INDEX('ALL-Students-Correct-Items'!$A$2:$CC$392,0,COLUMN(AD47))
)</f>
        <v>40</v>
      </c>
      <c r="AE46" s="62">
        <f t="array" ref="AE46">SUMPRODUCT(
    INDEX('Master Answer Key'!$B$4:$AU$394,0,ROW(AE46)), 
    INDEX('ALL-Students-Correct-Items'!$A$2:$CC$392,0,COLUMN(AE47))
)</f>
        <v>27</v>
      </c>
      <c r="AF46" s="62">
        <f t="array" ref="AF46">SUMPRODUCT(
    INDEX('Master Answer Key'!$B$4:$AU$394,0,ROW(AF46)), 
    INDEX('ALL-Students-Correct-Items'!$A$2:$CC$392,0,COLUMN(AF47))
)</f>
        <v>15</v>
      </c>
      <c r="AG46" s="62">
        <f t="array" ref="AG46">SUMPRODUCT(
    INDEX('Master Answer Key'!$B$4:$AU$394,0,ROW(AG46)), 
    INDEX('ALL-Students-Correct-Items'!$A$2:$CC$392,0,COLUMN(AG47))
)</f>
        <v>35</v>
      </c>
      <c r="AH46" s="62">
        <f t="array" ref="AH46">SUMPRODUCT(
    INDEX('Master Answer Key'!$B$4:$AU$394,0,ROW(AH46)), 
    INDEX('ALL-Students-Correct-Items'!$A$2:$CC$392,0,COLUMN(AH47))
)</f>
        <v>45</v>
      </c>
      <c r="AI46" s="62">
        <f t="array" ref="AI46">SUMPRODUCT(
    INDEX('Master Answer Key'!$B$4:$AU$394,0,ROW(AI46)), 
    INDEX('ALL-Students-Correct-Items'!$A$2:$CC$392,0,COLUMN(AI47))
)</f>
        <v>44</v>
      </c>
      <c r="AJ46" s="62">
        <f t="array" ref="AJ46">SUMPRODUCT(
    INDEX('Master Answer Key'!$B$4:$AU$394,0,ROW(AJ46)), 
    INDEX('ALL-Students-Correct-Items'!$A$2:$CC$392,0,COLUMN(AJ47))
)</f>
        <v>39</v>
      </c>
      <c r="AK46" s="62">
        <f t="array" ref="AK46">SUMPRODUCT(
    INDEX('Master Answer Key'!$B$4:$AU$394,0,ROW(AK46)), 
    INDEX('ALL-Students-Correct-Items'!$A$2:$CC$392,0,COLUMN(AK47))
)</f>
        <v>38</v>
      </c>
      <c r="AL46" s="62">
        <f t="array" ref="AL46">SUMPRODUCT(
    INDEX('Master Answer Key'!$B$4:$AU$394,0,ROW(AL46)), 
    INDEX('ALL-Students-Correct-Items'!$A$2:$CC$392,0,COLUMN(AL47))
)</f>
        <v>20</v>
      </c>
      <c r="AM46" s="62">
        <f t="array" ref="AM46">SUMPRODUCT(
    INDEX('Master Answer Key'!$B$4:$AU$394,0,ROW(AM46)), 
    INDEX('ALL-Students-Correct-Items'!$A$2:$CC$392,0,COLUMN(AM47))
)</f>
        <v>24</v>
      </c>
      <c r="AN46" s="62">
        <f t="array" ref="AN46">SUMPRODUCT(
    INDEX('Master Answer Key'!$B$4:$AU$394,0,ROW(AN46)), 
    INDEX('ALL-Students-Correct-Items'!$A$2:$CC$392,0,COLUMN(AN47))
)</f>
        <v>2</v>
      </c>
      <c r="AO46" s="62">
        <f t="array" ref="AO46">SUMPRODUCT(
    INDEX('Master Answer Key'!$B$4:$AU$394,0,ROW(AO46)), 
    INDEX('ALL-Students-Correct-Items'!$A$2:$CC$392,0,COLUMN(AO47))
)</f>
        <v>49</v>
      </c>
      <c r="AP46" s="62">
        <f t="array" ref="AP46">SUMPRODUCT(
    INDEX('Master Answer Key'!$B$4:$AU$394,0,ROW(AP46)), 
    INDEX('ALL-Students-Correct-Items'!$A$2:$CC$392,0,COLUMN(AP47))
)</f>
        <v>46</v>
      </c>
      <c r="AQ46" s="62">
        <f t="array" ref="AQ46">SUMPRODUCT(
    INDEX('Master Answer Key'!$B$4:$AU$394,0,ROW(AQ46)), 
    INDEX('ALL-Students-Correct-Items'!$A$2:$CC$392,0,COLUMN(AQ47))
)</f>
        <v>47</v>
      </c>
      <c r="AR46" s="62">
        <f t="array" ref="AR46">SUMPRODUCT(
    INDEX('Master Answer Key'!$B$4:$AU$394,0,ROW(AR46)), 
    INDEX('ALL-Students-Correct-Items'!$A$2:$CC$392,0,COLUMN(AR47))
)</f>
        <v>45</v>
      </c>
      <c r="AS46" s="62">
        <f t="array" ref="AS46">SUMPRODUCT(
    INDEX('Master Answer Key'!$B$4:$AU$394,0,ROW(AS46)), 
    INDEX('ALL-Students-Correct-Items'!$A$2:$CC$392,0,COLUMN(AS47))
)</f>
        <v>1</v>
      </c>
      <c r="AT46" s="62">
        <f t="array" ref="AT46">SUMPRODUCT(
    INDEX('Master Answer Key'!$B$4:$AU$394,0,ROW(AT46)), 
    INDEX('ALL-Students-Correct-Items'!$A$2:$CC$392,0,COLUMN(AT47))
)</f>
        <v>40</v>
      </c>
      <c r="AU46" s="62">
        <f t="array" ref="AU46">SUMPRODUCT(
    INDEX('Master Answer Key'!$B$4:$AU$394,0,ROW(AU46)), 
    INDEX('ALL-Students-Correct-Items'!$A$2:$CC$392,0,COLUMN(AU47))
)</f>
        <v>48</v>
      </c>
      <c r="AV46" s="62">
        <f t="array" ref="AV46">SUMPRODUCT(
    INDEX('Master Answer Key'!$B$4:$AU$394,0,ROW(AV46)), 
    INDEX('ALL-Students-Correct-Items'!$A$2:$CC$392,0,COLUMN(AV47))
)</f>
        <v>3</v>
      </c>
      <c r="AW46" s="62">
        <f t="array" ref="AW46">SUMPRODUCT(
    INDEX('Master Answer Key'!$B$4:$AU$394,0,ROW(AW46)), 
    INDEX('ALL-Students-Correct-Items'!$A$2:$CC$392,0,COLUMN(AW47))
)</f>
        <v>44</v>
      </c>
      <c r="AX46" s="62">
        <f t="array" ref="AX46">SUMPRODUCT(
    INDEX('Master Answer Key'!$B$4:$AU$394,0,ROW(AX46)), 
    INDEX('ALL-Students-Correct-Items'!$A$2:$CC$392,0,COLUMN(AX47))
)</f>
        <v>46</v>
      </c>
      <c r="AY46" s="62">
        <f t="array" ref="AY46">SUMPRODUCT(
    INDEX('Master Answer Key'!$B$4:$AU$394,0,ROW(AY46)), 
    INDEX('ALL-Students-Correct-Items'!$A$2:$CC$392,0,COLUMN(AY47))
)</f>
        <v>39</v>
      </c>
      <c r="AZ46" s="62">
        <f t="array" ref="AZ46">SUMPRODUCT(
    INDEX('Master Answer Key'!$B$4:$AU$394,0,ROW(AZ46)), 
    INDEX('ALL-Students-Correct-Items'!$A$2:$CC$392,0,COLUMN(AZ47))
)</f>
        <v>44</v>
      </c>
      <c r="BA46" s="62">
        <f t="array" ref="BA46">SUMPRODUCT(
    INDEX('Master Answer Key'!$B$4:$AU$394,0,ROW(BA46)), 
    INDEX('ALL-Students-Correct-Items'!$A$2:$CC$392,0,COLUMN(BA47))
)</f>
        <v>44</v>
      </c>
      <c r="BB46" s="62">
        <f t="array" ref="BB46">SUMPRODUCT(
    INDEX('Master Answer Key'!$B$4:$AU$394,0,ROW(BB46)), 
    INDEX('ALL-Students-Correct-Items'!$A$2:$CC$392,0,COLUMN(BB47))
)</f>
        <v>33</v>
      </c>
      <c r="BC46" s="62">
        <f t="array" ref="BC46">SUMPRODUCT(
    INDEX('Master Answer Key'!$B$4:$AU$394,0,ROW(BC46)), 
    INDEX('ALL-Students-Correct-Items'!$A$2:$CC$392,0,COLUMN(BC47))
)</f>
        <v>44</v>
      </c>
      <c r="BD46" s="62">
        <f t="array" ref="BD46">SUMPRODUCT(
    INDEX('Master Answer Key'!$B$4:$AU$394,0,ROW(BD46)), 
    INDEX('ALL-Students-Correct-Items'!$A$2:$CC$392,0,COLUMN(BD47))
)</f>
        <v>38</v>
      </c>
      <c r="BE46" s="62">
        <f t="array" ref="BE46">SUMPRODUCT(
    INDEX('Master Answer Key'!$B$4:$AU$394,0,ROW(BE46)), 
    INDEX('ALL-Students-Correct-Items'!$A$2:$CC$392,0,COLUMN(BE47))
)</f>
        <v>41</v>
      </c>
      <c r="BF46" s="62">
        <f t="array" ref="BF46">SUMPRODUCT(
    INDEX('Master Answer Key'!$B$4:$AU$394,0,ROW(BF46)), 
    INDEX('ALL-Students-Correct-Items'!$A$2:$CC$392,0,COLUMN(BF47))
)</f>
        <v>45</v>
      </c>
      <c r="BG46" s="62">
        <f t="array" ref="BG46">SUMPRODUCT(
    INDEX('Master Answer Key'!$B$4:$AU$394,0,ROW(BG46)), 
    INDEX('ALL-Students-Correct-Items'!$A$2:$CC$392,0,COLUMN(BG47))
)</f>
        <v>46</v>
      </c>
      <c r="BH46" s="62">
        <f t="array" ref="BH46">SUMPRODUCT(
    INDEX('Master Answer Key'!$B$4:$AU$394,0,ROW(BH46)), 
    INDEX('ALL-Students-Correct-Items'!$A$2:$CC$392,0,COLUMN(BH47))
)</f>
        <v>46</v>
      </c>
      <c r="BI46" s="62">
        <f t="array" ref="BI46">SUMPRODUCT(
    INDEX('Master Answer Key'!$B$4:$AU$394,0,ROW(BI46)), 
    INDEX('ALL-Students-Correct-Items'!$A$2:$CC$392,0,COLUMN(BI47))
)</f>
        <v>48</v>
      </c>
      <c r="BJ46" s="62">
        <f t="array" ref="BJ46">SUMPRODUCT(
    INDEX('Master Answer Key'!$B$4:$AU$394,0,ROW(BJ46)), 
    INDEX('ALL-Students-Correct-Items'!$A$2:$CC$392,0,COLUMN(BJ47))
)</f>
        <v>48</v>
      </c>
      <c r="BK46" s="62">
        <f t="array" ref="BK46">SUMPRODUCT(
    INDEX('Master Answer Key'!$B$4:$AU$394,0,ROW(BK46)), 
    INDEX('ALL-Students-Correct-Items'!$A$2:$CC$392,0,COLUMN(BK47))
)</f>
        <v>41</v>
      </c>
      <c r="BL46" s="62">
        <f t="array" ref="BL46">SUMPRODUCT(
    INDEX('Master Answer Key'!$B$4:$AU$394,0,ROW(BL46)), 
    INDEX('ALL-Students-Correct-Items'!$A$2:$CC$392,0,COLUMN(BL47))
)</f>
        <v>45</v>
      </c>
      <c r="BM46" s="62">
        <f t="array" ref="BM46">SUMPRODUCT(
    INDEX('Master Answer Key'!$B$4:$AU$394,0,ROW(BM46)), 
    INDEX('ALL-Students-Correct-Items'!$A$2:$CC$392,0,COLUMN(BM47))
)</f>
        <v>47</v>
      </c>
      <c r="BN46" s="62">
        <f t="array" ref="BN46">SUMPRODUCT(
    INDEX('Master Answer Key'!$B$4:$AU$394,0,ROW(BN46)), 
    INDEX('ALL-Students-Correct-Items'!$A$2:$CC$392,0,COLUMN(BN47))
)</f>
        <v>46</v>
      </c>
      <c r="BO46" s="62">
        <f t="array" ref="BO46">SUMPRODUCT(
    INDEX('Master Answer Key'!$B$4:$AU$394,0,ROW(BO46)), 
    INDEX('ALL-Students-Correct-Items'!$A$2:$CC$392,0,COLUMN(BO47))
)</f>
        <v>42</v>
      </c>
      <c r="BP46" s="62">
        <f t="array" ref="BP46">SUMPRODUCT(
    INDEX('Master Answer Key'!$B$4:$AU$394,0,ROW(BP46)), 
    INDEX('ALL-Students-Correct-Items'!$A$2:$CC$392,0,COLUMN(BP47))
)</f>
        <v>43</v>
      </c>
      <c r="BQ46" s="62">
        <f t="array" ref="BQ46">SUMPRODUCT(
    INDEX('Master Answer Key'!$B$4:$AU$394,0,ROW(BQ46)), 
    INDEX('ALL-Students-Correct-Items'!$A$2:$CC$392,0,COLUMN(BQ47))
)</f>
        <v>46</v>
      </c>
      <c r="BR46" s="62">
        <f t="array" ref="BR46">SUMPRODUCT(
    INDEX('Master Answer Key'!$B$4:$AU$394,0,ROW(BR46)), 
    INDEX('ALL-Students-Correct-Items'!$A$2:$CC$392,0,COLUMN(BR47))
)</f>
        <v>44</v>
      </c>
      <c r="BS46" s="62">
        <f t="array" ref="BS46">SUMPRODUCT(
    INDEX('Master Answer Key'!$B$4:$AU$394,0,ROW(BS46)), 
    INDEX('ALL-Students-Correct-Items'!$A$2:$CC$392,0,COLUMN(BS47))
)</f>
        <v>47</v>
      </c>
      <c r="BT46" s="62">
        <f t="array" ref="BT46">SUMPRODUCT(
    INDEX('Master Answer Key'!$B$4:$AU$394,0,ROW(BT46)), 
    INDEX('ALL-Students-Correct-Items'!$A$2:$CC$392,0,COLUMN(BT47))
)</f>
        <v>39</v>
      </c>
      <c r="BU46" s="62">
        <f t="array" ref="BU46">SUMPRODUCT(
    INDEX('Master Answer Key'!$B$4:$AU$394,0,ROW(BU46)), 
    INDEX('ALL-Students-Correct-Items'!$A$2:$CC$392,0,COLUMN(BU47))
)</f>
        <v>43</v>
      </c>
      <c r="BV46" s="62">
        <f t="array" ref="BV46">SUMPRODUCT(
    INDEX('Master Answer Key'!$B$4:$AU$394,0,ROW(BV46)), 
    INDEX('ALL-Students-Correct-Items'!$A$2:$CC$392,0,COLUMN(BV47))
)</f>
        <v>36</v>
      </c>
      <c r="BW46" s="62">
        <f t="array" ref="BW46">SUMPRODUCT(
    INDEX('Master Answer Key'!$B$4:$AU$394,0,ROW(BW46)), 
    INDEX('ALL-Students-Correct-Items'!$A$2:$CC$392,0,COLUMN(BW47))
)</f>
        <v>42</v>
      </c>
      <c r="BX46" s="62">
        <f t="array" ref="BX46">SUMPRODUCT(
    INDEX('Master Answer Key'!$B$4:$AU$394,0,ROW(BX46)), 
    INDEX('ALL-Students-Correct-Items'!$A$2:$CC$392,0,COLUMN(BX47))
)</f>
        <v>42</v>
      </c>
      <c r="BY46" s="62">
        <f t="array" ref="BY46">SUMPRODUCT(
    INDEX('Master Answer Key'!$B$4:$AU$394,0,ROW(BY46)), 
    INDEX('ALL-Students-Correct-Items'!$A$2:$CC$392,0,COLUMN(BY47))
)</f>
        <v>48</v>
      </c>
      <c r="BZ46" s="62">
        <f t="array" ref="BZ46">SUMPRODUCT(
    INDEX('Master Answer Key'!$B$4:$AU$394,0,ROW(BZ46)), 
    INDEX('ALL-Students-Correct-Items'!$A$2:$CC$392,0,COLUMN(BZ47))
)</f>
        <v>47</v>
      </c>
      <c r="CA46" s="62">
        <f t="array" ref="CA46">SUMPRODUCT(
    INDEX('Master Answer Key'!$B$4:$AU$394,0,ROW(CA46)), 
    INDEX('ALL-Students-Correct-Items'!$A$2:$CC$392,0,COLUMN(CA47))
)</f>
        <v>45</v>
      </c>
      <c r="CB46" s="62">
        <f t="array" ref="CB46">SUMPRODUCT(
    INDEX('Master Answer Key'!$B$4:$AU$394,0,ROW(CB46)), 
    INDEX('ALL-Students-Correct-Items'!$A$2:$CC$392,0,COLUMN(CB47))
)</f>
        <v>43</v>
      </c>
      <c r="CC46" s="62">
        <f t="array" ref="CC46">SUMPRODUCT(
    INDEX('Master Answer Key'!$B$4:$AU$394,0,ROW(CC46)), 
    INDEX('ALL-Students-Correct-Items'!$A$2:$CC$392,0,COLUMN(CC47))
)</f>
        <v>40</v>
      </c>
      <c r="CD46" s="45" t="s">
        <v>93</v>
      </c>
      <c r="CE46" s="45">
        <f>countif(B46:CC46,"&gt;=32")</f>
        <v>63</v>
      </c>
      <c r="CF46" s="45">
        <v>53.0</v>
      </c>
      <c r="CG46" s="45">
        <v>0.6</v>
      </c>
      <c r="CH46" s="45">
        <v>32.0</v>
      </c>
      <c r="CI46" s="4"/>
      <c r="CJ46" s="65" t="s">
        <v>573</v>
      </c>
      <c r="CK46" s="68">
        <f>countifs($B$23:$CC$23,"&gt;=19", $B$33:$CC$33,"&gt;=19")</f>
        <v>58</v>
      </c>
      <c r="CL46" s="68">
        <f>countifs($B$23:$CC$23,"&gt;=19", $B$33:$CC$33,"&lt;19")</f>
        <v>1</v>
      </c>
    </row>
    <row r="47">
      <c r="A47" s="5"/>
      <c r="CJ47" s="65" t="s">
        <v>574</v>
      </c>
      <c r="CK47" s="68">
        <f>countifs($B$23:$CC$23,"&lt;19", $B$33:$CC$33,"&gt;=19")</f>
        <v>0</v>
      </c>
      <c r="CL47" s="68">
        <f>countifs($B$23:$CC$23,"&lt;19", $B$33:$CC$33,"&lt;19")</f>
        <v>21</v>
      </c>
    </row>
    <row r="48">
      <c r="A48" s="5"/>
    </row>
    <row r="49">
      <c r="A49" s="5"/>
      <c r="BH49" s="5"/>
      <c r="CF49" s="65"/>
      <c r="CG49" s="66" t="s">
        <v>43</v>
      </c>
      <c r="CH49" s="67"/>
      <c r="CJ49" s="65"/>
      <c r="CK49" s="66" t="s">
        <v>39</v>
      </c>
      <c r="CL49" s="67"/>
    </row>
    <row r="50">
      <c r="A50" s="5"/>
      <c r="BD50" s="68"/>
      <c r="BE50" s="68"/>
      <c r="BF50" s="68"/>
      <c r="BG50" s="66" t="s">
        <v>46</v>
      </c>
      <c r="BH50" s="67"/>
      <c r="BJ50" s="68"/>
      <c r="BK50" s="68"/>
      <c r="BL50" s="68"/>
      <c r="BM50" s="66" t="s">
        <v>90</v>
      </c>
      <c r="BN50" s="67"/>
      <c r="BP50" s="68"/>
      <c r="BQ50" s="68"/>
      <c r="BR50" s="68"/>
      <c r="BS50" s="66" t="s">
        <v>56</v>
      </c>
      <c r="BT50" s="67"/>
      <c r="BV50" s="68"/>
      <c r="BW50" s="68"/>
      <c r="BX50" s="68"/>
      <c r="BY50" s="66" t="s">
        <v>55</v>
      </c>
      <c r="BZ50" s="67"/>
      <c r="CF50" s="65" t="s">
        <v>39</v>
      </c>
      <c r="CG50" s="65" t="s">
        <v>573</v>
      </c>
      <c r="CH50" s="65" t="s">
        <v>574</v>
      </c>
      <c r="CJ50" s="65" t="s">
        <v>40</v>
      </c>
      <c r="CK50" s="65" t="s">
        <v>573</v>
      </c>
      <c r="CL50" s="65" t="s">
        <v>574</v>
      </c>
    </row>
    <row r="51">
      <c r="A51" s="5"/>
      <c r="BD51" s="65" t="s">
        <v>37</v>
      </c>
      <c r="BE51" s="65" t="s">
        <v>45</v>
      </c>
      <c r="BF51" s="65" t="s">
        <v>40</v>
      </c>
      <c r="BG51" s="65" t="s">
        <v>573</v>
      </c>
      <c r="BH51" s="65" t="s">
        <v>574</v>
      </c>
      <c r="BJ51" s="65" t="s">
        <v>36</v>
      </c>
      <c r="BK51" s="65" t="s">
        <v>45</v>
      </c>
      <c r="BL51" s="65" t="s">
        <v>50</v>
      </c>
      <c r="BM51" s="65" t="s">
        <v>573</v>
      </c>
      <c r="BN51" s="65" t="s">
        <v>574</v>
      </c>
      <c r="BP51" s="65" t="s">
        <v>53</v>
      </c>
      <c r="BQ51" s="65" t="s">
        <v>52</v>
      </c>
      <c r="BR51" s="65" t="s">
        <v>49</v>
      </c>
      <c r="BS51" s="65" t="s">
        <v>573</v>
      </c>
      <c r="BT51" s="65" t="s">
        <v>574</v>
      </c>
      <c r="BV51" s="65" t="s">
        <v>40</v>
      </c>
      <c r="BW51" s="65" t="s">
        <v>47</v>
      </c>
      <c r="BX51" s="65" t="s">
        <v>62</v>
      </c>
      <c r="BY51" s="65" t="s">
        <v>573</v>
      </c>
      <c r="BZ51" s="65" t="s">
        <v>574</v>
      </c>
      <c r="CF51" s="65" t="s">
        <v>573</v>
      </c>
      <c r="CG51" s="68">
        <f>countifs($B$5:$CC$5,"&gt;=30", $B$9:$CC$9,"&gt;=15")</f>
        <v>64</v>
      </c>
      <c r="CH51" s="68">
        <f>countifs($B$5:$CC$5,"&gt;=30", $B$9:$CC$9,"&lt;15")</f>
        <v>7</v>
      </c>
      <c r="CJ51" s="65" t="s">
        <v>573</v>
      </c>
      <c r="CK51" s="68">
        <f>countifs($B$6:$CC$6,"&gt;=24", $B$5:$CC$5,"&gt;=30")</f>
        <v>71</v>
      </c>
      <c r="CL51" s="68">
        <f>countifs($B$6:$CC$6,"&gt;=24", $B$5:$CC$5,"&lt;30")</f>
        <v>4</v>
      </c>
    </row>
    <row r="52">
      <c r="A52" s="5"/>
      <c r="BD52" s="65" t="s">
        <v>573</v>
      </c>
      <c r="BE52" s="65" t="s">
        <v>573</v>
      </c>
      <c r="BF52" s="65" t="s">
        <v>573</v>
      </c>
      <c r="BG52" s="68">
        <f>countifs($B$3:$CC$3,"&gt;=9",$B$11:$CC$11, "&gt;=19", $B$6:$CC$6,"&gt;=24", $B$12:$CC$12, "&gt;=9")</f>
        <v>56</v>
      </c>
      <c r="BH52" s="68">
        <f>countifs($B$3:$CC$3,"&gt;=9",$B$11:$CC$11, "&gt;=19", $B$6:$CC$6,"&gt;=24", $B$12:$CC$12, "&lt;9")</f>
        <v>0</v>
      </c>
      <c r="BJ52" s="65" t="s">
        <v>573</v>
      </c>
      <c r="BK52" s="65" t="s">
        <v>573</v>
      </c>
      <c r="BL52" s="65" t="s">
        <v>573</v>
      </c>
      <c r="BM52" s="68">
        <f>countifs($B$2:$CC$2,"&gt;=15",$B$11:$CC$11, "&gt;=19", $B$16:$CC$16,"&gt;=3", $B$44:$CC$44, "&gt;=4")</f>
        <v>48</v>
      </c>
      <c r="BN52" s="68">
        <f>countifs($B$2:$CC$2,"&gt;=15",$B$11:$CC$11, "&gt;=19", $B$16:$CC$16,"&gt;=3", $B$44:$CC$44, "&lt;4")</f>
        <v>7</v>
      </c>
      <c r="BP52" s="65" t="s">
        <v>573</v>
      </c>
      <c r="BQ52" s="65" t="s">
        <v>573</v>
      </c>
      <c r="BR52" s="65" t="s">
        <v>573</v>
      </c>
      <c r="BS52" s="68">
        <f>countifs($B$19:$CC$19,"&gt;=18",$B$18:$CC$18, "&gt;=7", $B$15:$CC$15,"&gt;=6", $B$22:$CC$22, "&gt;=12")</f>
        <v>56</v>
      </c>
      <c r="BT52" s="68">
        <f>countifs($B$19:$CC$19,"&gt;=18",$B$18:$CC$18, "&gt;=7", $B$15:$CC$15,"&gt;=6", $B$22:$CC$22, "&lt;12")</f>
        <v>2</v>
      </c>
      <c r="BV52" s="65" t="s">
        <v>573</v>
      </c>
      <c r="BW52" s="65" t="s">
        <v>573</v>
      </c>
      <c r="BX52" s="65" t="s">
        <v>573</v>
      </c>
      <c r="BY52" s="68">
        <f>countifs($B$6:$CC$6,"&gt;=24",$B$13:$CC$13, "&gt;=50", $B$28:$CC$28,"&gt;=4", $B$21:$CC$21, "&gt;=21")</f>
        <v>40</v>
      </c>
      <c r="BZ52" s="68">
        <f>countifs($B$6:$CC$6,"&gt;=24",$B$13:$CC$13, "&gt;=50", $B$28:$CC$28,"&gt;=4", $B$21:$CC$21, "&lt;21")</f>
        <v>1</v>
      </c>
      <c r="CF52" s="65" t="s">
        <v>574</v>
      </c>
      <c r="CG52" s="68">
        <f>countifs($B$5:$CC$5,"&lt;30", $B$9:$CC$9,"&gt;=15")</f>
        <v>0</v>
      </c>
      <c r="CH52" s="68">
        <f>countifs($B$5:$CC$5,"&lt;30", $B$9:$CC$9,"&lt;15")</f>
        <v>9</v>
      </c>
      <c r="CJ52" s="65" t="s">
        <v>574</v>
      </c>
      <c r="CK52" s="68">
        <f>countifs($B$6:$CC$6,"&lt;24", $B$5:$CC$5,"&gt;=30")</f>
        <v>0</v>
      </c>
      <c r="CL52" s="68">
        <f>countifs($B$6:$CC$6,"&lt;24", $B$5:$CC$5,"&lt;30")</f>
        <v>5</v>
      </c>
    </row>
    <row r="53">
      <c r="A53" s="5"/>
      <c r="BD53" s="65" t="s">
        <v>573</v>
      </c>
      <c r="BE53" s="65" t="s">
        <v>573</v>
      </c>
      <c r="BF53" s="65" t="s">
        <v>574</v>
      </c>
      <c r="BG53" s="68">
        <f>countifs($B$3:$CC$3,"&gt;=9",$B$11:$CC$11, "&gt;=19", $B$6:$CC$6,"&lt;24", $B$12:$CC$12, "&gt;=9")</f>
        <v>0</v>
      </c>
      <c r="BH53" s="68">
        <f>countifs($B$3:$CC$3,"&gt;=9",$B$11:$CC$11, "&gt;=19", $B$6:$CC$6,"&lt;24", $B$12:$CC$12, "&lt;9")</f>
        <v>0</v>
      </c>
      <c r="BJ53" s="65" t="s">
        <v>573</v>
      </c>
      <c r="BK53" s="65" t="s">
        <v>573</v>
      </c>
      <c r="BL53" s="65" t="s">
        <v>574</v>
      </c>
      <c r="BM53" s="68">
        <f>countifs($B$2:$CC$2,"&gt;=15",$B$11:$CC$11, "&gt;=19", $B$16:$CC$16,"&lt;3", $B$44:$CC$44, "&gt;=4")</f>
        <v>2</v>
      </c>
      <c r="BN53" s="68">
        <f>countifs($B$2:$CC$2,"&gt;=15",$B$11:$CC$11, "&gt;=19", $B$16:$CC$16,"&lt;3", $B$44:$CC$44, "&lt;4")</f>
        <v>0</v>
      </c>
      <c r="BP53" s="65" t="s">
        <v>573</v>
      </c>
      <c r="BQ53" s="65" t="s">
        <v>573</v>
      </c>
      <c r="BR53" s="65" t="s">
        <v>574</v>
      </c>
      <c r="BS53" s="68">
        <f>countifs($B$19:$CC$19,"&gt;=18",$B$18:$CC$18, "&gt;=7", $B$15:$CC$15,"&lt;6", $B$22:$CC$22, "&gt;=12")</f>
        <v>0</v>
      </c>
      <c r="BT53" s="68">
        <f>countifs($B$19:$CC$19,"&gt;=18",$B$18:$CC$18, "&gt;=7", $B$15:$CC$15,"&lt;6", $B$22:$CC$22, "&lt;12")</f>
        <v>0</v>
      </c>
      <c r="BV53" s="65" t="s">
        <v>573</v>
      </c>
      <c r="BW53" s="65" t="s">
        <v>573</v>
      </c>
      <c r="BX53" s="65" t="s">
        <v>574</v>
      </c>
      <c r="BY53" s="68">
        <f>countifs($B$6:$CC$6,"&gt;=24",$B$13:$CC$13, "&gt;=50", $B$28:$CC$28,"&lt;4", $B$21:$CC$21, "&gt;=21")</f>
        <v>23</v>
      </c>
      <c r="BZ53" s="68">
        <f>countifs($B$6:$CC$6,"&gt;=24",$B$13:$CC$13, "&gt;=50", $B$28:$CC$28,"&lt;4", $B$21:$CC$21, "&lt;21")</f>
        <v>3</v>
      </c>
    </row>
    <row r="54">
      <c r="A54" s="5"/>
      <c r="BD54" s="65" t="s">
        <v>573</v>
      </c>
      <c r="BE54" s="65" t="s">
        <v>574</v>
      </c>
      <c r="BF54" s="65" t="s">
        <v>573</v>
      </c>
      <c r="BG54" s="68">
        <f>countifs($B$3:$CC$3,"&gt;=9",$B$11:$CC$11, "&lt;19", $B$6:$CC$6,"&gt;=24", $B$12:$CC$12, "&gt;=9")</f>
        <v>13</v>
      </c>
      <c r="BH54" s="68">
        <f>countifs($B$3:$CC$3,"&gt;=9",$B$11:$CC$11, "&lt;19", $B$6:$CC$6,"&gt;=24", $B$12:$CC$12, "&lt;9")</f>
        <v>1</v>
      </c>
      <c r="BJ54" s="65" t="s">
        <v>573</v>
      </c>
      <c r="BK54" s="65" t="s">
        <v>574</v>
      </c>
      <c r="BL54" s="65" t="s">
        <v>573</v>
      </c>
      <c r="BM54" s="68">
        <f>countifs($B$2:$CC$2,"&gt;=15",$B$11:$CC$11, "&lt;19", $B$16:$CC$16,"&gt;=3", $B$44:$CC$44, "&gt;=4")</f>
        <v>4</v>
      </c>
      <c r="BN54" s="68">
        <f>countifs($B$2:$CC$2,"&gt;=15",$B$11:$CC$11, "&lt;19", $B$16:$CC$16,"&gt;=3", $B$44:$CC$44, "&lt;4")</f>
        <v>7</v>
      </c>
      <c r="BP54" s="65" t="s">
        <v>573</v>
      </c>
      <c r="BQ54" s="65" t="s">
        <v>574</v>
      </c>
      <c r="BR54" s="65" t="s">
        <v>573</v>
      </c>
      <c r="BS54" s="68">
        <f>countifs($B$19:$CC$19,"&gt;=18",$B$18:$CC$18, "&lt;7", $B$15:$CC$15,"&gt;=6", $B$22:$CC$22, "&gt;=12")</f>
        <v>4</v>
      </c>
      <c r="BT54" s="68">
        <f>countifs($B$19:$CC$19,"&gt;=18",$B$18:$CC$18, "&lt;7", $B$15:$CC$15,"&gt;=6", $B$22:$CC$22, "&lt;12")</f>
        <v>2</v>
      </c>
      <c r="BV54" s="65" t="s">
        <v>573</v>
      </c>
      <c r="BW54" s="65" t="s">
        <v>574</v>
      </c>
      <c r="BX54" s="65" t="s">
        <v>573</v>
      </c>
      <c r="BY54" s="68">
        <f>countifs($B$6:$CC$6,"&gt;=24",$B$13:$CC$13, "&lt;50", $B$28:$CC$28,"&gt;=4", $B$21:$CC$21, "&gt;=21")</f>
        <v>1</v>
      </c>
      <c r="BZ54" s="68">
        <f>countifs($B$6:$CC$6,"&gt;=24",$B$13:$CC$13, "&lt;50", $B$28:$CC$28,"&gt;=4", $B$21:$CC$21, "&lt;21")</f>
        <v>0</v>
      </c>
      <c r="CF54" s="65"/>
      <c r="CG54" s="66" t="s">
        <v>67</v>
      </c>
      <c r="CH54" s="67"/>
      <c r="CJ54" s="65"/>
      <c r="CK54" s="66" t="s">
        <v>44</v>
      </c>
      <c r="CL54" s="67"/>
    </row>
    <row r="55">
      <c r="A55" s="5"/>
      <c r="BD55" s="65" t="s">
        <v>573</v>
      </c>
      <c r="BE55" s="65" t="s">
        <v>574</v>
      </c>
      <c r="BF55" s="65" t="s">
        <v>574</v>
      </c>
      <c r="BG55" s="68">
        <f>countifs($B$3:$CC$3,"&gt;=9",$B$11:$CC$11, "&lt;19", $B$6:$CC$6,"&lt;24", $B$12:$CC$12, "&gt;=9")</f>
        <v>0</v>
      </c>
      <c r="BH55" s="68">
        <f>countifs($B$3:$CC$3,"&gt;=9",$B$11:$CC$11, "&lt;19", $B$6:$CC$6,"&lt;24", $B$12:$CC$12, "&lt;9")</f>
        <v>1</v>
      </c>
      <c r="BJ55" s="65" t="s">
        <v>573</v>
      </c>
      <c r="BK55" s="65" t="s">
        <v>574</v>
      </c>
      <c r="BL55" s="65" t="s">
        <v>574</v>
      </c>
      <c r="BM55" s="68">
        <f>countifs($B$2:$CC$2,"&gt;=15",$B$11:$CC$11, "&lt;19", $B$16:$CC$16,"&lt;3", $B$44:$CC$44, "&gt;=4")</f>
        <v>0</v>
      </c>
      <c r="BN55" s="68">
        <f>countifs($B$2:$CC$2,"&gt;=15",$B$11:$CC$11, "&lt;19", $B$16:$CC$16,"&lt;3", $B$44:$CC$44, "&lt;4")</f>
        <v>1</v>
      </c>
      <c r="BP55" s="65" t="s">
        <v>573</v>
      </c>
      <c r="BQ55" s="65" t="s">
        <v>574</v>
      </c>
      <c r="BR55" s="65" t="s">
        <v>574</v>
      </c>
      <c r="BS55" s="68">
        <f>countifs($B$19:$CC$19,"&gt;=18",$B$18:$CC$18, "&lt;7", $B$15:$CC$15,"&lt;6", $B$22:$CC$22, "&gt;=12")</f>
        <v>0</v>
      </c>
      <c r="BT55" s="68">
        <f>countifs($B$19:$CC$19,"&gt;=18",$B$18:$CC$18, "&lt;7", $B$15:$CC$15,"&lt;6", $B$22:$CC$22, "&lt;12")</f>
        <v>0</v>
      </c>
      <c r="BV55" s="65" t="s">
        <v>573</v>
      </c>
      <c r="BW55" s="65" t="s">
        <v>574</v>
      </c>
      <c r="BX55" s="65" t="s">
        <v>574</v>
      </c>
      <c r="BY55" s="68">
        <f>countifs($B$6:$CC$6,"&gt;=24",$B$13:$CC$13, "&lt;50", $B$28:$CC$28,"&lt;4", $B$21:$CC$21, "&gt;=21")</f>
        <v>0</v>
      </c>
      <c r="BZ55" s="68">
        <f>countifs($B$6:$CC$6,"&gt;=24",$B$13:$CC$13, "&lt;50", $B$28:$CC$28,"&lt;4", $B$21:$CC$21, "&lt;21")</f>
        <v>7</v>
      </c>
      <c r="CF55" s="65" t="s">
        <v>57</v>
      </c>
      <c r="CG55" s="65" t="s">
        <v>573</v>
      </c>
      <c r="CH55" s="65" t="s">
        <v>574</v>
      </c>
      <c r="CJ55" s="65" t="s">
        <v>39</v>
      </c>
      <c r="CK55" s="65" t="s">
        <v>573</v>
      </c>
      <c r="CL55" s="65" t="s">
        <v>574</v>
      </c>
    </row>
    <row r="56">
      <c r="A56" s="5"/>
      <c r="BD56" s="65" t="s">
        <v>574</v>
      </c>
      <c r="BE56" s="65" t="s">
        <v>573</v>
      </c>
      <c r="BF56" s="65" t="s">
        <v>573</v>
      </c>
      <c r="BG56" s="68">
        <f>countifs($B$3:$CC$3,"&lt;9",$B$11:$CC$11, "&gt;=19", $B$6:$CC$6,"&gt;=24", $B$12:$CC$12, "&gt;=9")</f>
        <v>0</v>
      </c>
      <c r="BH56" s="68">
        <f>countifs($B$3:$CC$3,"&lt;9",$B$11:$CC$11, "&gt;=19", $B$6:$CC$6,"&gt;=24", $B$12:$CC$12, "&lt;9")</f>
        <v>2</v>
      </c>
      <c r="BJ56" s="65" t="s">
        <v>574</v>
      </c>
      <c r="BK56" s="65" t="s">
        <v>573</v>
      </c>
      <c r="BL56" s="65" t="s">
        <v>573</v>
      </c>
      <c r="BM56" s="68">
        <f>countifs($B$2:$CC$2,"&lt;15",$B$11:$CC$11, "&gt;=19", $B$16:$CC$16,"&gt;=3", $B$44:$CC$44, "&gt;=4")</f>
        <v>1</v>
      </c>
      <c r="BN56" s="68">
        <f>countifs($B$2:$CC$2,"&lt;15",$B$11:$CC$11, "&gt;=19", $B$16:$CC$16,"&gt;=3", $B$44:$CC$44, "&lt;4")</f>
        <v>0</v>
      </c>
      <c r="BP56" s="65" t="s">
        <v>574</v>
      </c>
      <c r="BQ56" s="65" t="s">
        <v>573</v>
      </c>
      <c r="BR56" s="65" t="s">
        <v>573</v>
      </c>
      <c r="BS56" s="68">
        <f>countifs($B$19:$CC$19,"&lt;18",$B$18:$CC$18, "&gt;=7", $B$15:$CC$15,"&gt;=6", $B$22:$CC$22, "&gt;=12")</f>
        <v>0</v>
      </c>
      <c r="BT56" s="68">
        <f>countifs($B$19:$CC$19,"&lt;18",$B$18:$CC$18, "&gt;=7", $B$15:$CC$15,"&gt;=6", $B$22:$CC$22, "&lt;12")</f>
        <v>0</v>
      </c>
      <c r="BV56" s="65" t="s">
        <v>574</v>
      </c>
      <c r="BW56" s="65" t="s">
        <v>573</v>
      </c>
      <c r="BX56" s="65" t="s">
        <v>573</v>
      </c>
      <c r="BY56" s="68">
        <f>countifs($B$6:$CC$6,"&lt;24",$B$13:$CC$13, "&gt;=50", $B$28:$CC$28,"&gt;=4", $B$21:$CC$21, "&gt;=21")</f>
        <v>0</v>
      </c>
      <c r="BZ56" s="68">
        <f>countifs($B$6:$CC$6,"&lt;24",$B$13:$CC$13, "&gt;=50", $B$28:$CC$28,"&gt;=4", $B$21:$CC$21, "&lt;21")</f>
        <v>0</v>
      </c>
      <c r="CF56" s="65" t="s">
        <v>573</v>
      </c>
      <c r="CG56" s="68">
        <f>countifs($B$23:$CC$23,"&gt;=19", $B$32:$CC$32,"&gt;=8")</f>
        <v>56</v>
      </c>
      <c r="CH56" s="68">
        <f>countifs($B$23:$CC$23,"&gt;=19", $B$32:$CC$32,"&lt;8")</f>
        <v>3</v>
      </c>
      <c r="CJ56" s="65" t="s">
        <v>573</v>
      </c>
      <c r="CK56" s="68">
        <f>countifs($B$5:$CC$5,"&gt;=30", $B$10:$CC$10,"&gt;=21")</f>
        <v>70</v>
      </c>
      <c r="CL56" s="68">
        <f>countifs($B$5:$CC$5,"&gt;=30", $B$10:$CC$10,"&lt;21")</f>
        <v>1</v>
      </c>
    </row>
    <row r="57">
      <c r="A57" s="5"/>
      <c r="BD57" s="65" t="s">
        <v>574</v>
      </c>
      <c r="BE57" s="65" t="s">
        <v>573</v>
      </c>
      <c r="BF57" s="65" t="s">
        <v>574</v>
      </c>
      <c r="BG57" s="68">
        <f>countifs($B$3:$CC$3,"&lt;9",$B$11:$CC$11, "&gt;=19", $B$6:$CC$6,"&lt;24", $B$12:$CC$12, "&gt;=9")</f>
        <v>0</v>
      </c>
      <c r="BH57" s="68">
        <f>countifs($B$3:$CC$3,"&lt;9",$B$11:$CC$11, "&gt;=19", $B$6:$CC$6,"&lt;24", $B$12:$CC$12, "&lt;9")</f>
        <v>0</v>
      </c>
      <c r="BJ57" s="65" t="s">
        <v>574</v>
      </c>
      <c r="BK57" s="65" t="s">
        <v>573</v>
      </c>
      <c r="BL57" s="65" t="s">
        <v>574</v>
      </c>
      <c r="BM57" s="68">
        <f>countifs($B$2:$CC$2,"&lt;15",$B$11:$CC$11, "&gt;=19", $B$16:$CC$16,"&lt;3", $B$44:$CC$44, "&gt;=4")</f>
        <v>0</v>
      </c>
      <c r="BN57" s="68">
        <f>countifs($B$2:$CC$2,"&lt;15",$B$11:$CC$11, "&gt;=19", $B$16:$CC$16,"&lt;3", $B$44:$CC$44, "&lt;4")</f>
        <v>0</v>
      </c>
      <c r="BP57" s="65" t="s">
        <v>574</v>
      </c>
      <c r="BQ57" s="65" t="s">
        <v>573</v>
      </c>
      <c r="BR57" s="65" t="s">
        <v>574</v>
      </c>
      <c r="BS57" s="68">
        <f>countifs($B$19:$CC$19,"&lt;18",$B$18:$CC$18, "&gt;=7", $B$15:$CC$15,"&lt;6", $B$22:$CC$22, "&gt;=12")</f>
        <v>1</v>
      </c>
      <c r="BT57" s="68">
        <f>countifs($B$19:$CC$19,"&lt;18",$B$18:$CC$18, "&gt;=7", $B$15:$CC$15,"&lt;6", $B$22:$CC$22, "&lt;12")</f>
        <v>0</v>
      </c>
      <c r="BV57" s="65" t="s">
        <v>574</v>
      </c>
      <c r="BW57" s="65" t="s">
        <v>573</v>
      </c>
      <c r="BX57" s="65" t="s">
        <v>574</v>
      </c>
      <c r="BY57" s="68">
        <f>countifs($B$6:$CC$6,"&lt;24",$B$13:$CC$13, "&gt;=50", $B$28:$CC$28,"&lt;4", $B$21:$CC$21, "&gt;=21")</f>
        <v>0</v>
      </c>
      <c r="BZ57" s="68">
        <f>countifs($B$6:$CC$6,"&lt;24",$B$13:$CC$13, "&gt;=50", $B$28:$CC$28,"&lt;4", $B$21:$CC$21, "&lt;21")</f>
        <v>0</v>
      </c>
      <c r="CF57" s="65" t="s">
        <v>574</v>
      </c>
      <c r="CG57" s="68">
        <f>countifs($B$23:$CC$23,"&lt;19", $B$32:$CC$32,"&gt;=8")</f>
        <v>1</v>
      </c>
      <c r="CH57" s="68">
        <f>countifs($B$23:$CC$23,"&lt;19", $B$32:$CC$32,"&lt;8")</f>
        <v>20</v>
      </c>
      <c r="CJ57" s="65" t="s">
        <v>574</v>
      </c>
      <c r="CK57" s="68">
        <f>countifs($B$5:$CC$5,"&lt;30", $B$10:$CC$10,"&gt;=21")</f>
        <v>0</v>
      </c>
      <c r="CL57" s="68">
        <f>countifs($B$5:$CC$5,"&lt;30", $B$10:$CC$10,"&lt;21")</f>
        <v>9</v>
      </c>
    </row>
    <row r="58">
      <c r="A58" s="5"/>
      <c r="BD58" s="65" t="s">
        <v>574</v>
      </c>
      <c r="BE58" s="65" t="s">
        <v>574</v>
      </c>
      <c r="BF58" s="65" t="s">
        <v>573</v>
      </c>
      <c r="BG58" s="68">
        <f>countifs($B$3:$CC$3,"&lt;9",$B$11:$CC$11, "&lt;19", $B$6:$CC$6,"&gt;=24", $B$12:$CC$12, "&gt;=9")</f>
        <v>0</v>
      </c>
      <c r="BH58" s="68">
        <f>countifs($B$3:$CC$3,"&lt;9",$B$11:$CC$11, "&lt;19", $B$6:$CC$6,"&gt;=24", $B$12:$CC$12, "&lt;9")</f>
        <v>3</v>
      </c>
      <c r="BJ58" s="65" t="s">
        <v>574</v>
      </c>
      <c r="BK58" s="65" t="s">
        <v>574</v>
      </c>
      <c r="BL58" s="65" t="s">
        <v>573</v>
      </c>
      <c r="BM58" s="68">
        <f>countifs($B$2:$CC$2,"&lt;15",$B$11:$CC$11, "&lt;19", $B$16:$CC$16,"&gt;=3", $B$44:$CC$44, "&gt;=4")</f>
        <v>1</v>
      </c>
      <c r="BN58" s="68">
        <f>countifs($B$2:$CC$2,"&lt;15",$B$11:$CC$11, "&lt;19", $B$16:$CC$16,"&gt;=3", $B$44:$CC$44, "&lt;4")</f>
        <v>2</v>
      </c>
      <c r="BP58" s="65" t="s">
        <v>574</v>
      </c>
      <c r="BQ58" s="65" t="s">
        <v>574</v>
      </c>
      <c r="BR58" s="65" t="s">
        <v>573</v>
      </c>
      <c r="BS58" s="68">
        <f>countifs($B$19:$CC$19,"&lt;18",$B$18:$CC$18, "&lt;7", $B$15:$CC$15,"&gt;=6", $B$22:$CC$22, "&gt;=12")</f>
        <v>0</v>
      </c>
      <c r="BT58" s="68">
        <f>countifs($B$19:$CC$19,"&lt;18",$B$18:$CC$18, "&lt;7", $B$15:$CC$15,"&gt;=6", $B$22:$CC$22, "&lt;12")</f>
        <v>2</v>
      </c>
      <c r="BV58" s="65" t="s">
        <v>574</v>
      </c>
      <c r="BW58" s="65" t="s">
        <v>574</v>
      </c>
      <c r="BX58" s="65" t="s">
        <v>573</v>
      </c>
      <c r="BY58" s="68">
        <f>countifs($B$6:$CC$6,"&lt;24",$B$13:$CC$13, "&lt;50", $B$28:$CC$28,"&gt;=4", $B$21:$CC$21, "&gt;=21")</f>
        <v>0</v>
      </c>
      <c r="BZ58" s="68">
        <f>countifs($B$6:$CC$6,"&lt;24",$B$13:$CC$13, "&lt;50", $B$28:$CC$28,"&gt;=4", $B$21:$CC$21, "&lt;21")</f>
        <v>0</v>
      </c>
    </row>
    <row r="59">
      <c r="A59" s="5"/>
      <c r="BD59" s="65" t="s">
        <v>574</v>
      </c>
      <c r="BE59" s="65" t="s">
        <v>574</v>
      </c>
      <c r="BF59" s="65" t="s">
        <v>574</v>
      </c>
      <c r="BG59" s="68">
        <f>countifs($B$3:$CC$3,"&lt;9",$B$11:$CC$11, "&lt;19", $B$6:$CC$6,"&lt;24", $B$12:$CC$12, "&gt;=9")</f>
        <v>0</v>
      </c>
      <c r="BH59" s="68">
        <f>countifs($B$3:$CC$3,"&lt;9",$B$11:$CC$11, "&lt;19", $B$6:$CC$6,"&lt;24", $B$12:$CC$12, "&lt;9")</f>
        <v>4</v>
      </c>
      <c r="BJ59" s="65" t="s">
        <v>574</v>
      </c>
      <c r="BK59" s="65" t="s">
        <v>574</v>
      </c>
      <c r="BL59" s="65" t="s">
        <v>574</v>
      </c>
      <c r="BM59" s="68">
        <f>countifs($B$2:$CC$2,"&lt;15",$B$11:$CC$11, "&lt;19", $B$16:$CC$16,"&lt;3", $B$44:$CC$44, "&gt;=4")</f>
        <v>0</v>
      </c>
      <c r="BN59" s="68">
        <f>countifs($B$2:$CC$2,"&lt;15",$B$11:$CC$11, "&lt;19", $B$16:$CC$16,"&lt;3", $B$44:$CC$44, "&lt;4")</f>
        <v>7</v>
      </c>
      <c r="BP59" s="65" t="s">
        <v>574</v>
      </c>
      <c r="BQ59" s="65" t="s">
        <v>574</v>
      </c>
      <c r="BR59" s="65" t="s">
        <v>574</v>
      </c>
      <c r="BS59" s="68">
        <f>countifs($B$19:$CC$19,"&lt;18",$B$18:$CC$18, "&lt;7", $B$15:$CC$15,"&lt;6", $B$22:$CC$22, "&gt;=12")</f>
        <v>0</v>
      </c>
      <c r="BT59" s="68">
        <f>countifs($B$19:$CC$19,"&lt;18",$B$18:$CC$18, "&lt;7", $B$15:$CC$15,"&lt;6", $B$22:$CC$22, "&lt;12")</f>
        <v>13</v>
      </c>
      <c r="BV59" s="65" t="s">
        <v>574</v>
      </c>
      <c r="BW59" s="65" t="s">
        <v>574</v>
      </c>
      <c r="BX59" s="65" t="s">
        <v>574</v>
      </c>
      <c r="BY59" s="68">
        <f>countifs($B$6:$CC$6,"&lt;24",$B$13:$CC$13, "&lt;50", $B$28:$CC$28,"&lt;4", $B$21:$CC$21, "&gt;=21")</f>
        <v>0</v>
      </c>
      <c r="BZ59" s="68">
        <f>countifs($B$6:$CC$6,"&lt;24",$B$13:$CC$13, "&lt;50", $B$28:$CC$28,"&lt;4", $B$21:$CC$21, "&lt;21")</f>
        <v>5</v>
      </c>
      <c r="CF59" s="65"/>
      <c r="CG59" s="66" t="s">
        <v>93</v>
      </c>
      <c r="CH59" s="67"/>
      <c r="CJ59" s="65"/>
      <c r="CK59" s="66" t="s">
        <v>72</v>
      </c>
      <c r="CL59" s="67"/>
    </row>
    <row r="60">
      <c r="A60" s="5"/>
      <c r="CF60" s="65" t="s">
        <v>90</v>
      </c>
      <c r="CG60" s="65" t="s">
        <v>573</v>
      </c>
      <c r="CH60" s="65" t="s">
        <v>574</v>
      </c>
      <c r="CJ60" s="65" t="s">
        <v>58</v>
      </c>
      <c r="CK60" s="65" t="s">
        <v>573</v>
      </c>
      <c r="CL60" s="65" t="s">
        <v>574</v>
      </c>
    </row>
    <row r="61">
      <c r="A61" s="5"/>
      <c r="BD61" s="68"/>
      <c r="BE61" s="68"/>
      <c r="BF61" s="68"/>
      <c r="BG61" s="66" t="s">
        <v>60</v>
      </c>
      <c r="BH61" s="67"/>
      <c r="BJ61" s="68"/>
      <c r="BK61" s="68"/>
      <c r="BL61" s="68"/>
      <c r="BM61" s="66" t="s">
        <v>61</v>
      </c>
      <c r="BN61" s="67"/>
      <c r="BP61" s="68"/>
      <c r="BQ61" s="68"/>
      <c r="BR61" s="68"/>
      <c r="BS61" s="66" t="s">
        <v>76</v>
      </c>
      <c r="BT61" s="67"/>
      <c r="BV61" s="68"/>
      <c r="BW61" s="68"/>
      <c r="BX61" s="68"/>
      <c r="BY61" s="66" t="s">
        <v>78</v>
      </c>
      <c r="BZ61" s="67"/>
      <c r="CF61" s="65" t="s">
        <v>573</v>
      </c>
      <c r="CG61" s="68">
        <f>countifs($B$44:$CC$44,"&gt;=4", $B$46:$CC$46,"&gt;=32")</f>
        <v>54</v>
      </c>
      <c r="CH61" s="68">
        <f>countifs($B$44:$CC$44,"&gt;=4", $B$46:$CC$46,"&lt;32")</f>
        <v>2</v>
      </c>
      <c r="CJ61" s="65" t="s">
        <v>573</v>
      </c>
      <c r="CK61" s="68">
        <f>countifs($B$24:$CC$24,"&gt;=10", $B$35:$CC$35,"&gt;=5")</f>
        <v>60</v>
      </c>
      <c r="CL61" s="68">
        <f>countifs($B$24:$CC$24,"&gt;=10", $B$35:$CC$35,"&lt;5")</f>
        <v>4</v>
      </c>
    </row>
    <row r="62">
      <c r="A62" s="5"/>
      <c r="BD62" s="65" t="s">
        <v>51</v>
      </c>
      <c r="BE62" s="65" t="s">
        <v>580</v>
      </c>
      <c r="BF62" s="65" t="s">
        <v>55</v>
      </c>
      <c r="BG62" s="65" t="s">
        <v>573</v>
      </c>
      <c r="BH62" s="65" t="s">
        <v>574</v>
      </c>
      <c r="BJ62" s="65" t="s">
        <v>51</v>
      </c>
      <c r="BK62" s="65" t="s">
        <v>55</v>
      </c>
      <c r="BL62" s="65" t="s">
        <v>60</v>
      </c>
      <c r="BM62" s="65" t="s">
        <v>573</v>
      </c>
      <c r="BN62" s="65" t="s">
        <v>574</v>
      </c>
      <c r="BP62" s="65" t="s">
        <v>63</v>
      </c>
      <c r="BQ62" s="65" t="s">
        <v>62</v>
      </c>
      <c r="BR62" s="65" t="s">
        <v>61</v>
      </c>
      <c r="BS62" s="65" t="s">
        <v>573</v>
      </c>
      <c r="BT62" s="65" t="s">
        <v>574</v>
      </c>
      <c r="BV62" s="65" t="s">
        <v>63</v>
      </c>
      <c r="BW62" s="65" t="s">
        <v>62</v>
      </c>
      <c r="BX62" s="65" t="s">
        <v>61</v>
      </c>
      <c r="BY62" s="65" t="s">
        <v>573</v>
      </c>
      <c r="BZ62" s="65" t="s">
        <v>574</v>
      </c>
      <c r="CF62" s="65" t="s">
        <v>574</v>
      </c>
      <c r="CG62" s="68">
        <f>countifs($B$44:$CC$44,"&lt;4", $B$46:$CC$46,"&gt;=32")</f>
        <v>9</v>
      </c>
      <c r="CH62" s="68">
        <f>countifs($B$44:$CC$44,"&lt;4", $B$46:$CC$46,"&lt;32")</f>
        <v>15</v>
      </c>
      <c r="CJ62" s="65" t="s">
        <v>574</v>
      </c>
      <c r="CK62" s="68">
        <f>countifs($B$24:$CC$24,"&lt;10", $B$35:$CC$35,"&gt;=5")</f>
        <v>4</v>
      </c>
      <c r="CL62" s="68">
        <f>countifs($B$24:$CC$24,"&lt;10", $B$35:$CC$35,"&lt;5")</f>
        <v>12</v>
      </c>
    </row>
    <row r="63">
      <c r="A63" s="5"/>
      <c r="BD63" s="65" t="s">
        <v>573</v>
      </c>
      <c r="BE63" s="65" t="s">
        <v>573</v>
      </c>
      <c r="BF63" s="65" t="s">
        <v>573</v>
      </c>
      <c r="BG63" s="68">
        <f>countifs($B$17:$CC$17,"&gt;=9",$B$45:$CC$45, "&gt;=19", $B$21:$CC$21,"&gt;=21", $B$26:$CC$26, "&gt;=15")</f>
        <v>53</v>
      </c>
      <c r="BH63" s="68">
        <f>countifs($B$17:$CC$17,"&gt;=9",$B$45:$CC$45, "&gt;=19", $B$21:$CC$21,"&gt;=21", $B$26:$CC$26, "&lt;15")</f>
        <v>1</v>
      </c>
      <c r="BJ63" s="65" t="s">
        <v>573</v>
      </c>
      <c r="BK63" s="65" t="s">
        <v>573</v>
      </c>
      <c r="BL63" s="65" t="s">
        <v>573</v>
      </c>
      <c r="BM63" s="68">
        <f>countifs($B$17:$CC$17,"&gt;=9",$B$21:$CC$21, "&gt;=21", $B$26:$CC$26,"&gt;=15", $B$27:$CC$27, "&gt;=21")</f>
        <v>53</v>
      </c>
      <c r="BN63" s="68">
        <f>countifs($B$17:$CC$17,"&gt;=9",$B$21:$CC$21, "&gt;=21", $B$26:$CC$26,"&gt;=15", $B$27:$CC$27, "&lt;21")</f>
        <v>0</v>
      </c>
      <c r="BP63" s="65" t="s">
        <v>573</v>
      </c>
      <c r="BQ63" s="65" t="s">
        <v>573</v>
      </c>
      <c r="BR63" s="65" t="s">
        <v>573</v>
      </c>
      <c r="BS63" s="68">
        <f>countifs($B$29:$CC$29,"&gt;=17",$B$28:$CC$28, "&gt;=4", $B$27:$CC$27,"&gt;=21", $B$37:$CC$37, "&gt;=7")</f>
        <v>39</v>
      </c>
      <c r="BT63" s="68">
        <f>countifs($B$29:$CC$29,"&gt;=17",$B$28:$CC$28, "&gt;=4", $B$27:$CC$27,"&gt;=21", $B$37:$CC$37, "&lt;7")</f>
        <v>1</v>
      </c>
      <c r="BV63" s="65" t="s">
        <v>573</v>
      </c>
      <c r="BW63" s="65" t="s">
        <v>573</v>
      </c>
      <c r="BX63" s="65" t="s">
        <v>573</v>
      </c>
      <c r="BY63" s="68">
        <f>countifs($B$29:$CC$29,"&gt;=17",$B$28:$CC$28, "&gt;=4", $B$27:$CC$27,"&gt;=21", $B$38:$CC$38, "&gt;=10")</f>
        <v>40</v>
      </c>
      <c r="BZ63" s="68">
        <f>countifs($B$29:$CC$29,"&gt;=17",$B$28:$CC$28, "&gt;=4", $B$27:$CC$27,"&gt;=21", $B$38:$CC$38, "&lt;10")</f>
        <v>0</v>
      </c>
    </row>
    <row r="64">
      <c r="A64" s="5"/>
      <c r="BD64" s="65" t="s">
        <v>573</v>
      </c>
      <c r="BE64" s="65" t="s">
        <v>573</v>
      </c>
      <c r="BF64" s="65" t="s">
        <v>574</v>
      </c>
      <c r="BG64" s="68">
        <f>countifs($B$17:$CC$17,"&gt;=9",$B$45:$CC$45, "&gt;=19", $B$21:$CC$21,"&lt;21", $B$26:$CC$26, "&gt;=15")</f>
        <v>0</v>
      </c>
      <c r="BH64" s="68">
        <f>countifs($B$17:$CC$17,"&gt;=9",$B$45:$CC$45, "&gt;=19", $B$21:$CC$21,"&lt;21", $B$26:$CC$26, "&lt;15")</f>
        <v>0</v>
      </c>
      <c r="BJ64" s="65" t="s">
        <v>573</v>
      </c>
      <c r="BK64" s="65" t="s">
        <v>573</v>
      </c>
      <c r="BL64" s="65" t="s">
        <v>574</v>
      </c>
      <c r="BM64" s="68">
        <f>countifs($B$17:$CC$17,"&gt;=9",$B$21:$CC$21, "&gt;=21", $B$26:$CC$26,"&lt;15", $B$27:$CC$27, "&gt;=21")</f>
        <v>1</v>
      </c>
      <c r="BN64" s="68">
        <f>countifs($B$17:$CC$17,"&gt;=9",$B$21:$CC$21, "&gt;=21", $B$26:$CC$26,"&lt;15", $B$27:$CC$27, "&lt;21")</f>
        <v>0</v>
      </c>
      <c r="BP64" s="65" t="s">
        <v>573</v>
      </c>
      <c r="BQ64" s="65" t="s">
        <v>573</v>
      </c>
      <c r="BR64" s="65" t="s">
        <v>574</v>
      </c>
      <c r="BS64" s="68">
        <f>countifs($B$29:$CC$29,"&gt;=17",$B$28:$CC$28, "&gt;=4", $B$27:$CC$27,"&lt;21", $B$37:$CC$37, "&gt;=7")</f>
        <v>0</v>
      </c>
      <c r="BT64" s="68">
        <f>countifs($B$29:$CC$29,"&gt;=17",$B$28:$CC$28, "&gt;=4", $B$27:$CC$27,"&lt;21", $B$37:$CC$37, "&lt;7")</f>
        <v>0</v>
      </c>
      <c r="BV64" s="65" t="s">
        <v>573</v>
      </c>
      <c r="BW64" s="65" t="s">
        <v>573</v>
      </c>
      <c r="BX64" s="65" t="s">
        <v>574</v>
      </c>
      <c r="BY64" s="68">
        <f>countifs($B$29:$CC$29,"&gt;=17",$B$28:$CC$28, "&gt;=4", $B$27:$CC$27,"&lt;21", $B$38:$CC$38, "&gt;=10")</f>
        <v>0</v>
      </c>
      <c r="BZ64" s="68">
        <f>countifs($B$29:$CC$29,"&gt;=17",$B$28:$CC$28, "&gt;=4", $B$27:$CC$27,"&lt;21", $B$38:$CC$38, "&lt;10")</f>
        <v>0</v>
      </c>
      <c r="CF64" s="65"/>
      <c r="CG64" s="66" t="s">
        <v>88</v>
      </c>
      <c r="CH64" s="67"/>
      <c r="CJ64" s="65"/>
      <c r="CK64" s="66" t="s">
        <v>74</v>
      </c>
      <c r="CL64" s="67"/>
    </row>
    <row r="65">
      <c r="A65" s="5"/>
      <c r="BD65" s="65" t="s">
        <v>573</v>
      </c>
      <c r="BE65" s="65" t="s">
        <v>574</v>
      </c>
      <c r="BF65" s="65" t="s">
        <v>573</v>
      </c>
      <c r="BG65" s="68">
        <f>countifs($B$17:$CC$17,"&gt;=9",$B$45:$CC$45, "&lt;19", $B$21:$CC$21,"&gt;=21", $B$26:$CC$26, "&gt;=15")</f>
        <v>0</v>
      </c>
      <c r="BH65" s="68">
        <f>countifs($B$17:$CC$17,"&gt;=9",$B$45:$CC$45, "&lt;19", $B$21:$CC$21,"&gt;=21", $B$26:$CC$26, "&lt;15")</f>
        <v>0</v>
      </c>
      <c r="BJ65" s="65" t="s">
        <v>573</v>
      </c>
      <c r="BK65" s="65" t="s">
        <v>574</v>
      </c>
      <c r="BL65" s="65" t="s">
        <v>573</v>
      </c>
      <c r="BM65" s="68">
        <f>countifs($B$17:$CC$17,"&gt;=9",$B$21:$CC$21, "&lt;21", $B$26:$CC$26,"&gt;=15", $B$27:$CC$27, "&gt;=21")</f>
        <v>0</v>
      </c>
      <c r="BN65" s="68">
        <f>countifs($B$17:$CC$17,"&gt;=9",$B$21:$CC$21, "&lt;21", $B$26:$CC$26,"&gt;=15", $B$27:$CC$27, "&lt;21")</f>
        <v>0</v>
      </c>
      <c r="BP65" s="65" t="s">
        <v>573</v>
      </c>
      <c r="BQ65" s="65" t="s">
        <v>574</v>
      </c>
      <c r="BR65" s="65" t="s">
        <v>573</v>
      </c>
      <c r="BS65" s="68">
        <f>countifs($B$29:$CC$29,"&gt;=17",$B$28:$CC$28, "&lt;4", $B$27:$CC$27,"&gt;=21", $B$37:$CC$37, "&gt;=7")</f>
        <v>19</v>
      </c>
      <c r="BT65" s="68">
        <f>countifs($B$29:$CC$29,"&gt;=17",$B$28:$CC$28, "&lt;4", $B$27:$CC$27,"&gt;=21", $B$37:$CC$37, "&lt;7")</f>
        <v>0</v>
      </c>
      <c r="BV65" s="65" t="s">
        <v>573</v>
      </c>
      <c r="BW65" s="65" t="s">
        <v>574</v>
      </c>
      <c r="BX65" s="65" t="s">
        <v>573</v>
      </c>
      <c r="BY65" s="68">
        <f>countifs($B$29:$CC$29,"&gt;=17",$B$28:$CC$28, "&lt;4", $B$27:$CC$27,"&gt;=21", $B$38:$CC$38, "&gt;=10")</f>
        <v>18</v>
      </c>
      <c r="BZ65" s="68">
        <f>countifs($B$29:$CC$29,"&gt;=17",$B$28:$CC$28, "&lt;4", $B$27:$CC$27,"&gt;=21", $B$38:$CC$38, "&lt;10")</f>
        <v>1</v>
      </c>
      <c r="CF65" s="65" t="s">
        <v>74</v>
      </c>
      <c r="CG65" s="65" t="s">
        <v>573</v>
      </c>
      <c r="CH65" s="65" t="s">
        <v>574</v>
      </c>
      <c r="CJ65" s="65" t="s">
        <v>58</v>
      </c>
      <c r="CK65" s="65" t="s">
        <v>573</v>
      </c>
      <c r="CL65" s="65" t="s">
        <v>574</v>
      </c>
    </row>
    <row r="66">
      <c r="A66" s="5"/>
      <c r="BD66" s="65" t="s">
        <v>573</v>
      </c>
      <c r="BE66" s="65" t="s">
        <v>574</v>
      </c>
      <c r="BF66" s="65" t="s">
        <v>574</v>
      </c>
      <c r="BG66" s="68">
        <f>countifs($B$17:$CC$17,"&gt;=9",$B$45:$CC$45, "&lt;19", $B$21:$CC$21,"&lt;21", $B$26:$CC$26, "&gt;=15")</f>
        <v>0</v>
      </c>
      <c r="BH66" s="68">
        <f>countifs($B$17:$CC$17,"&gt;=9",$B$45:$CC$45, "&lt;19", $B$21:$CC$21,"&lt;21", $B$26:$CC$26, "&lt;15")</f>
        <v>0</v>
      </c>
      <c r="BJ66" s="65" t="s">
        <v>573</v>
      </c>
      <c r="BK66" s="65" t="s">
        <v>574</v>
      </c>
      <c r="BL66" s="65" t="s">
        <v>574</v>
      </c>
      <c r="BM66" s="68">
        <f>countifs($B$17:$CC$17,"&gt;=9",$B$21:$CC$21, "&lt;21", $B$26:$CC$26,"&lt;15", $B$27:$CC$27, "&gt;=21")</f>
        <v>0</v>
      </c>
      <c r="BN66" s="68">
        <f>countifs($B$17:$CC$17,"&gt;=9",$B$21:$CC$21, "&lt;21", $B$26:$CC$26,"&lt;15", $B$27:$CC$27, "&lt;21")</f>
        <v>0</v>
      </c>
      <c r="BP66" s="65" t="s">
        <v>573</v>
      </c>
      <c r="BQ66" s="65" t="s">
        <v>574</v>
      </c>
      <c r="BR66" s="65" t="s">
        <v>574</v>
      </c>
      <c r="BS66" s="68">
        <f>countifs($B$29:$CC$29,"&gt;=17",$B$28:$CC$28, "&lt;4", $B$27:$CC$27,"&lt;21", $B$37:$CC$37, "&gt;=7")</f>
        <v>7</v>
      </c>
      <c r="BT66" s="68">
        <f>countifs($B$29:$CC$29,"&gt;=17",$B$28:$CC$28, "&lt;4", $B$27:$CC$27,"&lt;21", $B$37:$CC$37, "&lt;7")</f>
        <v>2</v>
      </c>
      <c r="BV66" s="65" t="s">
        <v>573</v>
      </c>
      <c r="BW66" s="65" t="s">
        <v>574</v>
      </c>
      <c r="BX66" s="65" t="s">
        <v>574</v>
      </c>
      <c r="BY66" s="68">
        <f>countifs($B$29:$CC$29,"&gt;=17",$B$28:$CC$28, "&lt;4", $B$27:$CC$27,"&lt;21", $B$38:$CC$38, "&gt;=10")</f>
        <v>5</v>
      </c>
      <c r="BZ66" s="68">
        <f>countifs($B$29:$CC$29,"&gt;=17",$B$28:$CC$28, "&lt;4", $B$27:$CC$27,"&lt;21", $B$38:$CC$38, "&lt;10")</f>
        <v>4</v>
      </c>
      <c r="CF66" s="65" t="s">
        <v>573</v>
      </c>
      <c r="CG66" s="68">
        <f>countifs($B$36:$CC$36,"&gt;=17", $B$43:$CC$43,"&gt;=8")</f>
        <v>61</v>
      </c>
      <c r="CH66" s="68">
        <f>countifs($B$36:$CC$36,"&gt;=17", $B$43:$CC$43,"&lt;8")</f>
        <v>3</v>
      </c>
      <c r="CJ66" s="65" t="s">
        <v>573</v>
      </c>
      <c r="CK66" s="68">
        <f>countifs($B$24:$CC$24,"&gt;=10", $B$36:$CC$36,"&gt;=17")</f>
        <v>62</v>
      </c>
      <c r="CL66" s="68">
        <f>countifs($B$24:$CC$24,"&gt;=10", $B$36:$CC$36,"&lt;17")</f>
        <v>2</v>
      </c>
    </row>
    <row r="67">
      <c r="A67" s="5"/>
      <c r="BD67" s="65" t="s">
        <v>574</v>
      </c>
      <c r="BE67" s="65" t="s">
        <v>573</v>
      </c>
      <c r="BF67" s="65" t="s">
        <v>573</v>
      </c>
      <c r="BG67" s="68">
        <f>countifs($B$17:$CC$17,"&lt;9",$B$45:$CC$45, "&gt;=19", $B$21:$CC$21,"&gt;=21", $B$26:$CC$26, "&gt;=15")</f>
        <v>3</v>
      </c>
      <c r="BH67" s="68">
        <f>countifs($B$17:$CC$17,"&lt;9",$B$45:$CC$45, "&gt;=19", $B$21:$CC$21,"&gt;=21", $B$26:$CC$26, "&lt;15")</f>
        <v>6</v>
      </c>
      <c r="BJ67" s="65" t="s">
        <v>574</v>
      </c>
      <c r="BK67" s="65" t="s">
        <v>573</v>
      </c>
      <c r="BL67" s="65" t="s">
        <v>573</v>
      </c>
      <c r="BM67" s="68">
        <f>countifs($B$17:$CC$17,"&lt;9",$B$21:$CC$21, "&gt;=21", $B$26:$CC$26,"&gt;=15", $B$27:$CC$27, "&gt;=21")</f>
        <v>3</v>
      </c>
      <c r="BN67" s="68">
        <f>countifs($B$17:$CC$17,"&lt;9",$B$21:$CC$21, "&gt;=21", $B$26:$CC$26,"&gt;=15", $B$27:$CC$27, "&lt;21")</f>
        <v>0</v>
      </c>
      <c r="BP67" s="65" t="s">
        <v>574</v>
      </c>
      <c r="BQ67" s="65" t="s">
        <v>573</v>
      </c>
      <c r="BR67" s="65" t="s">
        <v>573</v>
      </c>
      <c r="BS67" s="68">
        <f>countifs($B$29:$CC$29,"&lt;17",$B$28:$CC$28, "&gt;=4", $B$27:$CC$27,"&gt;=21", $B$37:$CC$37, "&gt;=7")</f>
        <v>2</v>
      </c>
      <c r="BT67" s="68">
        <f>countifs($B$29:$CC$29,"&lt;17",$B$28:$CC$28, "&gt;=4", $B$27:$CC$27,"&gt;=21", $B$37:$CC$37, "&lt;7")</f>
        <v>0</v>
      </c>
      <c r="BV67" s="65" t="s">
        <v>574</v>
      </c>
      <c r="BW67" s="65" t="s">
        <v>573</v>
      </c>
      <c r="BX67" s="65" t="s">
        <v>573</v>
      </c>
      <c r="BY67" s="68">
        <f>countifs($B$29:$CC$29,"&lt;17",$B$28:$CC$28, "&gt;=4", $B$27:$CC$27,"&gt;=21", $B$38:$CC$38, "&gt;=10")</f>
        <v>2</v>
      </c>
      <c r="BZ67" s="68">
        <f>countifs($B$29:$CC$29,"&lt;17",$B$28:$CC$28, "&gt;=4", $B$27:$CC$27,"&gt;=21", $B$38:$CC$38, "&lt;10")</f>
        <v>0</v>
      </c>
      <c r="CF67" s="65" t="s">
        <v>574</v>
      </c>
      <c r="CG67" s="68">
        <f>countifs($B$36:$CC$36,"&lt;17", $B$43:$CC$43,"&gt;=8")</f>
        <v>0</v>
      </c>
      <c r="CH67" s="68">
        <f>countifs($B$36:$CC$36,"&lt;17", $B$43:$CC$43,"&lt;8")</f>
        <v>16</v>
      </c>
      <c r="CJ67" s="65" t="s">
        <v>574</v>
      </c>
      <c r="CK67" s="68">
        <f>countifs($B$24:$CC$24,"&lt;10", $B$36:$CC$36,"&gt;=17")</f>
        <v>2</v>
      </c>
      <c r="CL67" s="68">
        <f>countifs($B$24:$CC$24,"&lt;10", $B$36:$CC$36,"&lt;17")</f>
        <v>14</v>
      </c>
    </row>
    <row r="68">
      <c r="A68" s="5"/>
      <c r="BD68" s="65" t="s">
        <v>574</v>
      </c>
      <c r="BE68" s="65" t="s">
        <v>573</v>
      </c>
      <c r="BF68" s="65" t="s">
        <v>574</v>
      </c>
      <c r="BG68" s="68">
        <f>countifs($B$17:$CC$17,"&lt;9",$B$45:$CC$45, "&gt;=19", $B$21:$CC$21,"&lt;21", $B$26:$CC$26, "&gt;=15")</f>
        <v>1</v>
      </c>
      <c r="BH68" s="68">
        <f>countifs($B$17:$CC$17,"&lt;9",$B$45:$CC$45, "&gt;=19", $B$21:$CC$21,"&lt;21", $B$26:$CC$26, "&lt;15")</f>
        <v>3</v>
      </c>
      <c r="BJ68" s="65" t="s">
        <v>574</v>
      </c>
      <c r="BK68" s="65" t="s">
        <v>573</v>
      </c>
      <c r="BL68" s="65" t="s">
        <v>574</v>
      </c>
      <c r="BM68" s="68">
        <f>countifs($B$17:$CC$17,"&lt;9",$B$21:$CC$21, "&gt;=21", $B$26:$CC$26,"&lt;15", $B$27:$CC$27, "&gt;=21")</f>
        <v>6</v>
      </c>
      <c r="BN68" s="68">
        <f>countifs($B$17:$CC$17,"&lt;9",$B$21:$CC$21, "&gt;=21", $B$26:$CC$26,"&lt;15", $B$27:$CC$27, "&lt;21")</f>
        <v>1</v>
      </c>
      <c r="BP68" s="65" t="s">
        <v>574</v>
      </c>
      <c r="BQ68" s="65" t="s">
        <v>573</v>
      </c>
      <c r="BR68" s="65" t="s">
        <v>574</v>
      </c>
      <c r="BS68" s="68">
        <f>countifs($B$29:$CC$29,"&lt;17",$B$28:$CC$28, "&gt;=4", $B$27:$CC$27,"&lt;21", $B$37:$CC$37, "&gt;=7")</f>
        <v>0</v>
      </c>
      <c r="BT68" s="68">
        <f>countifs($B$29:$CC$29,"&lt;17",$B$28:$CC$28, "&gt;=4", $B$27:$CC$27,"&lt;21", $B$37:$CC$37, "&lt;7")</f>
        <v>0</v>
      </c>
      <c r="BV68" s="65" t="s">
        <v>574</v>
      </c>
      <c r="BW68" s="65" t="s">
        <v>573</v>
      </c>
      <c r="BX68" s="65" t="s">
        <v>574</v>
      </c>
      <c r="BY68" s="68">
        <f>countifs($B$29:$CC$29,"&lt;17",$B$28:$CC$28, "&gt;=4", $B$27:$CC$27,"&lt;21", $B$38:$CC$38, "&gt;=10")</f>
        <v>0</v>
      </c>
      <c r="BZ68" s="68">
        <f>countifs($B$29:$CC$29,"&lt;17",$B$28:$CC$28, "&gt;=4", $B$27:$CC$27,"&lt;21", $B$38:$CC$38, "&lt;10")</f>
        <v>0</v>
      </c>
    </row>
    <row r="69">
      <c r="A69" s="5"/>
      <c r="BD69" s="65" t="s">
        <v>574</v>
      </c>
      <c r="BE69" s="65" t="s">
        <v>574</v>
      </c>
      <c r="BF69" s="65" t="s">
        <v>573</v>
      </c>
      <c r="BG69" s="68">
        <f>countifs($B$17:$CC$17,"&lt;9",$B$45:$CC$45, "&lt;19", $B$21:$CC$21,"&gt;=21", $B$26:$CC$26, "&gt;=15")</f>
        <v>0</v>
      </c>
      <c r="BH69" s="68">
        <f>countifs($B$17:$CC$17,"&lt;9",$B$45:$CC$45, "&lt;19", $B$21:$CC$21,"&gt;=21", $B$26:$CC$26, "&lt;15")</f>
        <v>1</v>
      </c>
      <c r="BJ69" s="65" t="s">
        <v>574</v>
      </c>
      <c r="BK69" s="65" t="s">
        <v>574</v>
      </c>
      <c r="BL69" s="65" t="s">
        <v>573</v>
      </c>
      <c r="BM69" s="68">
        <f>countifs($B$17:$CC$17,"&lt;9",$B$21:$CC$21, "&lt;21", $B$26:$CC$26,"&gt;=15", $B$27:$CC$27, "&gt;=21")</f>
        <v>0</v>
      </c>
      <c r="BN69" s="68">
        <f>countifs($B$17:$CC$17,"&lt;9",$B$21:$CC$21, "&lt;21", $B$26:$CC$26,"&gt;=15", $B$27:$CC$27, "&lt;21")</f>
        <v>1</v>
      </c>
      <c r="BP69" s="65" t="s">
        <v>574</v>
      </c>
      <c r="BQ69" s="65" t="s">
        <v>574</v>
      </c>
      <c r="BR69" s="65" t="s">
        <v>573</v>
      </c>
      <c r="BS69" s="68">
        <f>countifs($B$29:$CC$29,"&lt;17",$B$28:$CC$28, "&lt;4", $B$27:$CC$27,"&gt;=21", $B$37:$CC$37, "&gt;=7")</f>
        <v>4</v>
      </c>
      <c r="BT69" s="68">
        <f>countifs($B$29:$CC$29,"&lt;17",$B$28:$CC$28, "&lt;4", $B$27:$CC$27,"&gt;=21", $B$37:$CC$37, "&lt;7")</f>
        <v>0</v>
      </c>
      <c r="BV69" s="65" t="s">
        <v>574</v>
      </c>
      <c r="BW69" s="65" t="s">
        <v>574</v>
      </c>
      <c r="BX69" s="65" t="s">
        <v>573</v>
      </c>
      <c r="BY69" s="68">
        <f>countifs($B$29:$CC$29,"&lt;17",$B$28:$CC$28, "&lt;4", $B$27:$CC$27,"&gt;=21", $B$38:$CC$38, "&gt;=10")</f>
        <v>2</v>
      </c>
      <c r="BZ69" s="68">
        <f>countifs($B$29:$CC$29,"&lt;17",$B$28:$CC$28, "&lt;4", $B$27:$CC$27,"&gt;=21", $B$38:$CC$38, "&lt;10")</f>
        <v>2</v>
      </c>
      <c r="CF69" s="65"/>
      <c r="CG69" s="66" t="s">
        <v>63</v>
      </c>
      <c r="CH69" s="67"/>
      <c r="CJ69" s="65"/>
      <c r="CK69" s="66" t="s">
        <v>62</v>
      </c>
      <c r="CL69" s="67"/>
    </row>
    <row r="70">
      <c r="A70" s="5"/>
      <c r="BD70" s="65" t="s">
        <v>574</v>
      </c>
      <c r="BE70" s="65" t="s">
        <v>574</v>
      </c>
      <c r="BF70" s="65" t="s">
        <v>574</v>
      </c>
      <c r="BG70" s="68">
        <f>countifs($B$17:$CC$17,"&lt;9",$B$45:$CC$45, "&lt;19", $B$21:$CC$21,"&lt;21", $B$26:$CC$26, "&gt;=15")</f>
        <v>0</v>
      </c>
      <c r="BH70" s="68">
        <f>countifs($B$17:$CC$17,"&lt;9",$B$45:$CC$45, "&lt;19", $B$21:$CC$21,"&lt;21", $B$26:$CC$26, "&lt;15")</f>
        <v>12</v>
      </c>
      <c r="BJ70" s="65" t="s">
        <v>574</v>
      </c>
      <c r="BK70" s="65" t="s">
        <v>574</v>
      </c>
      <c r="BL70" s="65" t="s">
        <v>574</v>
      </c>
      <c r="BM70" s="68">
        <f>countifs($B$17:$CC$17,"&lt;9",$B$21:$CC$21, "&lt;21", $B$26:$CC$26,"&lt;15", $B$27:$CC$27, "&gt;=21")</f>
        <v>2</v>
      </c>
      <c r="BN70" s="68">
        <f>countifs($B$17:$CC$17,"&lt;9",$B$21:$CC$21, "&lt;21", $B$26:$CC$26,"&lt;15", $B$27:$CC$27, "&lt;21")</f>
        <v>13</v>
      </c>
      <c r="BP70" s="65" t="s">
        <v>574</v>
      </c>
      <c r="BQ70" s="65" t="s">
        <v>574</v>
      </c>
      <c r="BR70" s="65" t="s">
        <v>574</v>
      </c>
      <c r="BS70" s="68">
        <f>countifs($B$29:$CC$29,"&lt;17",$B$28:$CC$28, "&lt;4", $B$27:$CC$27,"&lt;21", $B$37:$CC$37, "&gt;=7")</f>
        <v>2</v>
      </c>
      <c r="BT70" s="68">
        <f>countifs($B$29:$CC$29,"&lt;17",$B$28:$CC$28, "&lt;4", $B$27:$CC$27,"&lt;21", $B$37:$CC$37, "&lt;7")</f>
        <v>4</v>
      </c>
      <c r="BV70" s="65" t="s">
        <v>574</v>
      </c>
      <c r="BW70" s="65" t="s">
        <v>574</v>
      </c>
      <c r="BX70" s="65" t="s">
        <v>574</v>
      </c>
      <c r="BY70" s="68">
        <f>countifs($B$29:$CC$29,"&lt;17",$B$28:$CC$28, "&lt;4", $B$27:$CC$27,"&lt;21", $B$38:$CC$38, "&gt;=10")</f>
        <v>0</v>
      </c>
      <c r="BZ70" s="68">
        <f>countifs($B$29:$CC$29,"&lt;17",$B$28:$CC$28, "&lt;4", $B$27:$CC$27,"&lt;21", $B$38:$CC$38, "&lt;10")</f>
        <v>6</v>
      </c>
      <c r="CF70" s="65" t="s">
        <v>51</v>
      </c>
      <c r="CG70" s="65" t="s">
        <v>573</v>
      </c>
      <c r="CH70" s="65" t="s">
        <v>574</v>
      </c>
      <c r="CJ70" s="65" t="s">
        <v>41</v>
      </c>
      <c r="CK70" s="65" t="s">
        <v>573</v>
      </c>
      <c r="CL70" s="65" t="s">
        <v>574</v>
      </c>
    </row>
    <row r="71">
      <c r="A71" s="5"/>
      <c r="CF71" s="65" t="s">
        <v>573</v>
      </c>
      <c r="CG71" s="68">
        <f>countifs($B$17:$CC$17,"&gt;=9", $B$29:$CC$29,"&gt;=17")</f>
        <v>50</v>
      </c>
      <c r="CH71" s="68">
        <f>countifs($B$17:$CC$17,"&gt;=9", $B$29:$CC$29,"&lt;17")</f>
        <v>4</v>
      </c>
      <c r="CJ71" s="65" t="s">
        <v>573</v>
      </c>
      <c r="CK71" s="68">
        <f>countifs($B$7:$CC$7,"&gt;=3", $B$28:$CC$28,"&gt;=4")</f>
        <v>37</v>
      </c>
      <c r="CL71" s="68">
        <f>countifs($B$7:$CC$7,"&gt;=3", $B$28:$CC$28,"&lt;4")</f>
        <v>28</v>
      </c>
    </row>
    <row r="72">
      <c r="A72" s="5"/>
      <c r="BD72" s="68"/>
      <c r="BE72" s="68"/>
      <c r="BF72" s="68"/>
      <c r="BG72" s="66" t="s">
        <v>79</v>
      </c>
      <c r="BH72" s="67"/>
      <c r="BJ72" s="68"/>
      <c r="BK72" s="68"/>
      <c r="BL72" s="68"/>
      <c r="BM72" s="68"/>
      <c r="BN72" s="66" t="s">
        <v>85</v>
      </c>
      <c r="BO72" s="67"/>
      <c r="CF72" s="65" t="s">
        <v>574</v>
      </c>
      <c r="CG72" s="68">
        <f>countifs($B$17:$CC$17,"&lt;9", $B$29:$CC$29,"&gt;=17")</f>
        <v>18</v>
      </c>
      <c r="CH72" s="68">
        <f>countifs($B$17:$CC$17,"&lt;9", $B$29:$CC$29,"&lt;17")</f>
        <v>8</v>
      </c>
      <c r="CJ72" s="65" t="s">
        <v>574</v>
      </c>
      <c r="CK72" s="68">
        <f>countifs($B$7:$CC$7,"&lt;3", $B$28:$CC$28,"&gt;=4")</f>
        <v>5</v>
      </c>
      <c r="CL72" s="68">
        <f>countifs($B$7:$CC$7,"&lt;3", $B$28:$CC$28,"&lt;4")</f>
        <v>10</v>
      </c>
    </row>
    <row r="73">
      <c r="A73" s="5"/>
      <c r="BD73" s="65" t="s">
        <v>53</v>
      </c>
      <c r="BE73" s="65" t="s">
        <v>65</v>
      </c>
      <c r="BF73" s="65" t="s">
        <v>74</v>
      </c>
      <c r="BG73" s="65" t="s">
        <v>573</v>
      </c>
      <c r="BH73" s="65" t="s">
        <v>574</v>
      </c>
      <c r="BJ73" s="65" t="s">
        <v>53</v>
      </c>
      <c r="BK73" s="65" t="s">
        <v>74</v>
      </c>
      <c r="BL73" s="65" t="s">
        <v>60</v>
      </c>
      <c r="BM73" s="65" t="s">
        <v>65</v>
      </c>
      <c r="BN73" s="65" t="s">
        <v>573</v>
      </c>
      <c r="BO73" s="65" t="s">
        <v>574</v>
      </c>
      <c r="BT73" s="68"/>
      <c r="BU73" s="68"/>
      <c r="BV73" s="68"/>
      <c r="BW73" s="68"/>
      <c r="BX73" s="68"/>
      <c r="BY73" s="68"/>
      <c r="BZ73" s="68"/>
      <c r="CA73" s="66" t="s">
        <v>47</v>
      </c>
      <c r="CB73" s="67"/>
    </row>
    <row r="74">
      <c r="A74" s="5"/>
      <c r="BD74" s="65" t="s">
        <v>573</v>
      </c>
      <c r="BE74" s="65" t="s">
        <v>573</v>
      </c>
      <c r="BF74" s="65" t="s">
        <v>573</v>
      </c>
      <c r="BG74" s="68">
        <f>countifs($B$19:$CC$19,"&gt;=18",$B$31:$CC$31, "&gt;=1", $B$36:$CC$36,"&gt;=17", $B$39:$CC$39, "&gt;=9")</f>
        <v>59</v>
      </c>
      <c r="BH74" s="68">
        <f>countifs($B$19:$CC$19,"&gt;=18",$B$31:$CC$31, "&gt;=1", $B$36:$CC$36,"&gt;=17", $B$39:$CC$39, "&lt;9")</f>
        <v>1</v>
      </c>
      <c r="BJ74" s="65" t="s">
        <v>573</v>
      </c>
      <c r="BK74" s="65" t="s">
        <v>573</v>
      </c>
      <c r="BL74" s="65" t="s">
        <v>573</v>
      </c>
      <c r="BM74" s="65" t="s">
        <v>573</v>
      </c>
      <c r="BN74" s="68">
        <f>countifs($B$19:$CC$19, "&gt;=18", $B$36:$CC$36, "&gt;=17", $B$26:$CC$26, "&gt;=15", $B$31:$CC$31, "&gt;=1", $B$42:$CC$42, "&gt;=6")</f>
        <v>45</v>
      </c>
      <c r="BO74" s="68">
        <f>countifs($B$19:$CC$19, "&gt;=18", $B$36:$CC$36, "&gt;=17", $B$26:$CC$26, "&gt;=15", $B$31:$CC$31, "&gt;=1", $B$42:$CC$42, "&lt;6")</f>
        <v>8</v>
      </c>
      <c r="BT74" s="65" t="s">
        <v>37</v>
      </c>
      <c r="BU74" s="65" t="s">
        <v>40</v>
      </c>
      <c r="BV74" s="65" t="s">
        <v>43</v>
      </c>
      <c r="BW74" s="65" t="s">
        <v>581</v>
      </c>
      <c r="BX74" s="65" t="s">
        <v>38</v>
      </c>
      <c r="BY74" s="65" t="s">
        <v>44</v>
      </c>
      <c r="BZ74" s="65" t="s">
        <v>39</v>
      </c>
      <c r="CA74" s="65" t="s">
        <v>573</v>
      </c>
      <c r="CB74" s="65" t="s">
        <v>574</v>
      </c>
      <c r="CE74" s="68"/>
      <c r="CF74" s="68"/>
      <c r="CG74" s="66" t="s">
        <v>53</v>
      </c>
      <c r="CH74" s="67"/>
      <c r="CJ74" s="65"/>
      <c r="CK74" s="66" t="s">
        <v>51</v>
      </c>
      <c r="CL74" s="67"/>
    </row>
    <row r="75">
      <c r="A75" s="5"/>
      <c r="BD75" s="65" t="s">
        <v>573</v>
      </c>
      <c r="BE75" s="65" t="s">
        <v>573</v>
      </c>
      <c r="BF75" s="65" t="s">
        <v>574</v>
      </c>
      <c r="BG75" s="68">
        <f>countifs($B$19:$CC$19,"&gt;=18",$B$31:$CC$31, "&gt;=1", $B$36:$CC$36,"&lt;17", $B$39:$CC$39, "&gt;=9")</f>
        <v>0</v>
      </c>
      <c r="BH75" s="68">
        <f>countifs($B$19:$CC$19,"&gt;=18",$B$31:$CC$31, "&gt;=1", $B$36:$CC$36,"&lt;17", $B$39:$CC$39, "&lt;9")</f>
        <v>1</v>
      </c>
      <c r="BJ75" s="65" t="s">
        <v>573</v>
      </c>
      <c r="BK75" s="65" t="s">
        <v>573</v>
      </c>
      <c r="BL75" s="65" t="s">
        <v>573</v>
      </c>
      <c r="BM75" s="65" t="s">
        <v>574</v>
      </c>
      <c r="BN75" s="68">
        <f>countifs($B$19:$CC$19, "&gt;=18", $B$36:$CC$36, "&gt;=17", $B$26:$CC$26, "&gt;=15", $B$31:$CC$31, "&lt;1", $B$42:$CC$42, "&gt;=6")</f>
        <v>3</v>
      </c>
      <c r="BO75" s="68">
        <f>countifs($B$19:$CC$19, "&gt;=18", $B$36:$CC$36, "&gt;=17", $B$26:$CC$26, "&gt;=15", $B$31:$CC$31, "&lt;1", $B$42:$CC$42, "&lt;6")</f>
        <v>0</v>
      </c>
      <c r="BT75" s="65" t="s">
        <v>573</v>
      </c>
      <c r="BU75" s="65" t="s">
        <v>573</v>
      </c>
      <c r="BV75" s="65" t="s">
        <v>573</v>
      </c>
      <c r="BW75" s="65" t="s">
        <v>573</v>
      </c>
      <c r="BX75" s="65" t="s">
        <v>573</v>
      </c>
      <c r="BY75" s="65" t="s">
        <v>573</v>
      </c>
      <c r="BZ75" s="65" t="s">
        <v>573</v>
      </c>
      <c r="CA75" s="68">
        <f>countifs($B$3:$CC$3, "&gt;=9", $B$6:$CC$6, "&gt;=24", $B$9:$CC$9,"&gt;=15", $B$8:$CC$8,"&gt;=17", $B$4:$CC$4, "&gt;=15", $B$10:$CC$10, "&gt;=21", $B$5:$CC$5, "&gt;=30", $B$13:$CC$13, "&gt;=50")</f>
        <v>56</v>
      </c>
      <c r="CB75" s="68">
        <f>countifs($B$3:$CC$3, "&gt;=9", $B$6:$CC$6, "&gt;=24", $B$9:$CC$9,"&gt;=15", $B$8:$CC$8,"&gt;=17", $B$4:$CC$4, "&gt;=15", $B$10:$CC$10, "&gt;=21", $B$5:$CC$5, "&gt;=30", $B$13:$CC$13, "&lt;50")</f>
        <v>3</v>
      </c>
      <c r="CE75" s="65" t="s">
        <v>90</v>
      </c>
      <c r="CF75" s="65" t="s">
        <v>47</v>
      </c>
      <c r="CG75" s="65" t="s">
        <v>573</v>
      </c>
      <c r="CH75" s="65" t="s">
        <v>574</v>
      </c>
      <c r="CJ75" s="65" t="s">
        <v>46</v>
      </c>
      <c r="CK75" s="65" t="s">
        <v>573</v>
      </c>
      <c r="CL75" s="65" t="s">
        <v>574</v>
      </c>
    </row>
    <row r="76">
      <c r="A76" s="5"/>
      <c r="BD76" s="65" t="s">
        <v>573</v>
      </c>
      <c r="BE76" s="65" t="s">
        <v>574</v>
      </c>
      <c r="BF76" s="65" t="s">
        <v>573</v>
      </c>
      <c r="BG76" s="68">
        <f>countifs($B$19:$CC$19,"&gt;=18",$B$31:$CC$31, "&lt;1", $B$36:$CC$36,"&gt;=17", $B$39:$CC$39, "&gt;=9")</f>
        <v>3</v>
      </c>
      <c r="BH76" s="68">
        <f>countifs($B$19:$CC$19,"&gt;=18",$B$31:$CC$31, "&lt;1", $B$36:$CC$36,"&gt;=17", $B$39:$CC$39, "&lt;9")</f>
        <v>0</v>
      </c>
      <c r="BJ76" s="65" t="s">
        <v>573</v>
      </c>
      <c r="BK76" s="65" t="s">
        <v>573</v>
      </c>
      <c r="BL76" s="65" t="s">
        <v>574</v>
      </c>
      <c r="BM76" s="65" t="s">
        <v>573</v>
      </c>
      <c r="BN76" s="68">
        <f>countifs($B$19:$CC$19, "&gt;=18", $B$36:$CC$36, "&gt;=17", $B$26:$CC$26, "&lt;15", $B$31:$CC$31, "&gt;=1", $B$42:$CC$42, "&gt;=6")</f>
        <v>1</v>
      </c>
      <c r="BO76" s="68">
        <f>countifs($B$19:$CC$19, "&gt;=18", $B$36:$CC$36, "&gt;=17", $B$26:$CC$26, "&lt;15", $B$31:$CC$31, "&gt;=1", $B$42:$CC$42, "&lt;6")</f>
        <v>6</v>
      </c>
      <c r="BT76" s="65" t="s">
        <v>573</v>
      </c>
      <c r="BU76" s="65" t="s">
        <v>573</v>
      </c>
      <c r="BV76" s="65" t="s">
        <v>573</v>
      </c>
      <c r="BW76" s="65" t="s">
        <v>573</v>
      </c>
      <c r="BX76" s="65" t="s">
        <v>573</v>
      </c>
      <c r="BY76" s="65" t="s">
        <v>573</v>
      </c>
      <c r="BZ76" s="65" t="s">
        <v>574</v>
      </c>
      <c r="CA76" s="68">
        <f>countifs($B$3:$CC$3, "&gt;=9", $B$6:$CC$6, "&gt;=24", $B$9:$CC$9,"&gt;=15", $B$8:$CC$8,"&gt;=17", $B$4:$CC$4, "&gt;=15", $B$10:$CC$10, "&gt;=21", $B$5:$CC$5, "&lt;30", $B$13:$CC$13, "&gt;=50")</f>
        <v>0</v>
      </c>
      <c r="CB76" s="68">
        <f>countifs($B$3:$CC$3, "&gt;=9", $B$6:$CC$6, "&gt;=24", $B$9:$CC$9,"&gt;=15", $B$8:$CC$8,"&gt;=17", $B$4:$CC$4, "&gt;=15", $B$10:$CC$10, "&gt;=21", $B$5:$CC$5, "&lt;30", $B$13:$CC$13, "&lt;50")</f>
        <v>0</v>
      </c>
      <c r="CE76" s="65" t="s">
        <v>573</v>
      </c>
      <c r="CF76" s="65" t="s">
        <v>573</v>
      </c>
      <c r="CG76" s="68">
        <f>countifs($B$44:$CC$44,"&gt;=4",$B$13:$CC$13,"&gt;=50", $B$19:$CC$19,"&gt;=18")</f>
        <v>54</v>
      </c>
      <c r="CH76" s="68">
        <f>countifs($B$44:$CC$44,"&gt;=4",$B$13:$CC$13,"&gt;=50", $B$19:$CC$19,"&lt;18")</f>
        <v>0</v>
      </c>
      <c r="CJ76" s="65" t="s">
        <v>573</v>
      </c>
      <c r="CK76" s="68">
        <f>countifs($B$12:$CC$12,"&gt;=9", $B$17:$CC$17,"&gt;=9")</f>
        <v>52</v>
      </c>
      <c r="CL76" s="68">
        <f>countifs($B$12:$CC$12,"&gt;=9", $B$17:$CC$17,"&lt;9")</f>
        <v>17</v>
      </c>
    </row>
    <row r="77">
      <c r="A77" s="5"/>
      <c r="BD77" s="65" t="s">
        <v>573</v>
      </c>
      <c r="BE77" s="65" t="s">
        <v>574</v>
      </c>
      <c r="BF77" s="65" t="s">
        <v>574</v>
      </c>
      <c r="BG77" s="68">
        <f>countifs($B$19:$CC$19,"&gt;=18",$B$31:$CC$31, "&lt;1", $B$36:$CC$36,"&lt;17", $B$39:$CC$39, "&gt;=9")</f>
        <v>0</v>
      </c>
      <c r="BH77" s="68">
        <f>countifs($B$19:$CC$19,"&gt;=18",$B$31:$CC$31, "&lt;1", $B$36:$CC$36,"&lt;17", $B$39:$CC$39, "&lt;9")</f>
        <v>0</v>
      </c>
      <c r="BJ77" s="65" t="s">
        <v>573</v>
      </c>
      <c r="BK77" s="65" t="s">
        <v>573</v>
      </c>
      <c r="BL77" s="65" t="s">
        <v>574</v>
      </c>
      <c r="BM77" s="65" t="s">
        <v>574</v>
      </c>
      <c r="BN77" s="68">
        <f>countifs($B$19:$CC$19, "&gt;=18", $B$36:$CC$36, "&gt;=17", $B$26:$CC$26, "&lt;15", $B$31:$CC$31, "&lt;1", $B$42:$CC$42, "&gt;=6")</f>
        <v>0</v>
      </c>
      <c r="BO77" s="68">
        <f>countifs($B$19:$CC$19, "&gt;=18", $B$36:$CC$36, "&gt;=17", $B$26:$CC$26, "&lt;15", $B$31:$CC$31, "&lt;1", $B$42:$CC$42, "&lt;6")</f>
        <v>0</v>
      </c>
      <c r="BT77" s="65" t="s">
        <v>573</v>
      </c>
      <c r="BU77" s="65" t="s">
        <v>573</v>
      </c>
      <c r="BV77" s="65" t="s">
        <v>573</v>
      </c>
      <c r="BW77" s="65" t="s">
        <v>573</v>
      </c>
      <c r="BX77" s="65" t="s">
        <v>573</v>
      </c>
      <c r="BY77" s="65" t="s">
        <v>574</v>
      </c>
      <c r="BZ77" s="65" t="s">
        <v>573</v>
      </c>
      <c r="CA77" s="68">
        <f>countifs($B$3:$CC$3, "&gt;=9", $B$6:$CC$6, "&gt;=24", $B$9:$CC$9,"&gt;=15", $B$8:$CC$8,"&gt;=17", $B$4:$CC$4, "&gt;=15", $B$10:$CC$10, "&lt;21", $B$5:$CC$5, "&gt;=30", $B$13:$CC$13, "&gt;=50")</f>
        <v>0</v>
      </c>
      <c r="CB77" s="68">
        <f>countifs($B$3:$CC$3, "&gt;=9", $B$6:$CC$6, "&gt;=24", $B$9:$CC$9,"&gt;=15", $B$8:$CC$8,"&gt;=17", $B$4:$CC$4, "&gt;=15", $B$10:$CC$10, "&lt;21", $B$5:$CC$5, "&gt;=30", $B$13:$CC$13, "&lt;50")</f>
        <v>0</v>
      </c>
      <c r="CE77" s="65" t="s">
        <v>573</v>
      </c>
      <c r="CF77" s="65" t="s">
        <v>574</v>
      </c>
      <c r="CG77" s="68">
        <f>countifs($B$44:$CC$44,"&gt;=4",$B$13:$CC$13,"&lt;50", $B$19:$CC$19,"&gt;=18")</f>
        <v>0</v>
      </c>
      <c r="CH77" s="68">
        <f>countifs($B$44:$CC$44,"&gt;=4",$B$13:$CC$13,"&lt;50", $B$19:$CC$19,"&lt;18")</f>
        <v>2</v>
      </c>
      <c r="CJ77" s="65" t="s">
        <v>574</v>
      </c>
      <c r="CK77" s="68">
        <f>countifs($B$12:$CC$12,"&lt;9", $B$17:$CC$17,"&gt;=9")</f>
        <v>2</v>
      </c>
      <c r="CL77" s="68">
        <f>countifs($B$12:$CC$12,"&lt;9", $B$17:$CC$17,"&lt;9")</f>
        <v>9</v>
      </c>
    </row>
    <row r="78">
      <c r="A78" s="5"/>
      <c r="BD78" s="65" t="s">
        <v>574</v>
      </c>
      <c r="BE78" s="65" t="s">
        <v>573</v>
      </c>
      <c r="BF78" s="65" t="s">
        <v>573</v>
      </c>
      <c r="BG78" s="68">
        <f>countifs($B$19:$CC$19,"&lt;18",$B$31:$CC$31, "&gt;=1", $B$36:$CC$36,"&gt;=17", $B$39:$CC$39, "&gt;=9")</f>
        <v>1</v>
      </c>
      <c r="BH78" s="68">
        <f>countifs($B$19:$CC$19,"&lt;18",$B$31:$CC$31, "&gt;=1", $B$36:$CC$36,"&gt;=17", $B$39:$CC$39, "&lt;9")</f>
        <v>0</v>
      </c>
      <c r="BJ78" s="65" t="s">
        <v>573</v>
      </c>
      <c r="BK78" s="65" t="s">
        <v>574</v>
      </c>
      <c r="BL78" s="65" t="s">
        <v>573</v>
      </c>
      <c r="BM78" s="65" t="s">
        <v>573</v>
      </c>
      <c r="BN78" s="68">
        <f>countifs($B$19:$CC$19, "&gt;=18", $B$36:$CC$36, "&lt;17", $B$26:$CC$26, "&gt;=15", $B$31:$CC$31, "&gt;=1", $B$42:$CC$42, "&gt;=6")</f>
        <v>0</v>
      </c>
      <c r="BO78" s="68">
        <f>countifs($B$19:$CC$19, "&gt;=18", $B$36:$CC$36, "&lt;17", $B$26:$CC$26, "&gt;=15", $B$31:$CC$31, "&gt;=1", $B$42:$CC$42, "&lt;6")</f>
        <v>0</v>
      </c>
      <c r="BT78" s="65" t="s">
        <v>573</v>
      </c>
      <c r="BU78" s="65" t="s">
        <v>573</v>
      </c>
      <c r="BV78" s="65" t="s">
        <v>573</v>
      </c>
      <c r="BW78" s="65" t="s">
        <v>573</v>
      </c>
      <c r="BX78" s="65" t="s">
        <v>573</v>
      </c>
      <c r="BY78" s="65" t="s">
        <v>574</v>
      </c>
      <c r="BZ78" s="65" t="s">
        <v>574</v>
      </c>
      <c r="CA78" s="68">
        <f>countifs($B$3:$CC$3, "&gt;=9", $B$6:$CC$6, "&gt;=24", $B$9:$CC$9,"&gt;=15", $B$8:$CC$8,"&gt;=17", $B$4:$CC$4, "&gt;=15", $B$10:$CC$10, "&lt;21", $B$5:$CC$5, "&lt;30", $B$13:$CC$13, "&gt;=50")</f>
        <v>0</v>
      </c>
      <c r="CB78" s="68">
        <f>countifs($B$3:$CC$3, "&gt;=9", $B$6:$CC$6, "&gt;=24", $B$9:$CC$9,"&gt;=15", $B$8:$CC$8,"&gt;=17", $B$4:$CC$4, "&gt;=15", $B$10:$CC$10, "&lt;21", $B$5:$CC$5, "&lt;30", $B$13:$CC$13, "&lt;50")</f>
        <v>0</v>
      </c>
      <c r="CE78" s="65" t="s">
        <v>574</v>
      </c>
      <c r="CF78" s="65" t="s">
        <v>573</v>
      </c>
      <c r="CG78" s="68">
        <f>countifs($B$44:$CC$44,"&lt;4",$B$13:$CC$13,"&gt;=50", $B$19:$CC$19,"&gt;=18")</f>
        <v>10</v>
      </c>
      <c r="CH78" s="68">
        <f>countifs($B$44:$CC$44,"&lt;4",$B$13:$CC$13,"&gt;=50", $B$19:$CC$19,"&lt;18")</f>
        <v>3</v>
      </c>
    </row>
    <row r="79">
      <c r="A79" s="5"/>
      <c r="BD79" s="65" t="s">
        <v>574</v>
      </c>
      <c r="BE79" s="65" t="s">
        <v>573</v>
      </c>
      <c r="BF79" s="65" t="s">
        <v>574</v>
      </c>
      <c r="BG79" s="68">
        <f>countifs($B$19:$CC$19,"&lt;18",$B$31:$CC$31, "&gt;=1", $B$36:$CC$36,"&lt;17", $B$39:$CC$39, "&gt;=9")</f>
        <v>0</v>
      </c>
      <c r="BH79" s="68">
        <f>countifs($B$19:$CC$19,"&lt;18",$B$31:$CC$31, "&gt;=1", $B$36:$CC$36,"&lt;17", $B$39:$CC$39, "&lt;9")</f>
        <v>6</v>
      </c>
      <c r="BJ79" s="65" t="s">
        <v>573</v>
      </c>
      <c r="BK79" s="65" t="s">
        <v>574</v>
      </c>
      <c r="BL79" s="65" t="s">
        <v>573</v>
      </c>
      <c r="BM79" s="65" t="s">
        <v>574</v>
      </c>
      <c r="BN79" s="68">
        <f>countifs($B$19:$CC$19, "&gt;=18", $B$36:$CC$36, "&lt;17", $B$26:$CC$26, "&gt;=15", $B$31:$CC$31, "&lt;1", $B$42:$CC$42, "&gt;=6")</f>
        <v>0</v>
      </c>
      <c r="BO79" s="68">
        <f>countifs($B$19:$CC$19, "&gt;=18", $B$36:$CC$36, "&lt;17", $B$26:$CC$26, "&gt;=15", $B$31:$CC$31, "&lt;1", $B$42:$CC$42, "&lt;6")</f>
        <v>0</v>
      </c>
      <c r="BT79" s="65" t="s">
        <v>573</v>
      </c>
      <c r="BU79" s="65" t="s">
        <v>573</v>
      </c>
      <c r="BV79" s="65" t="s">
        <v>573</v>
      </c>
      <c r="BW79" s="65" t="s">
        <v>573</v>
      </c>
      <c r="BX79" s="65" t="s">
        <v>574</v>
      </c>
      <c r="BY79" s="65" t="s">
        <v>573</v>
      </c>
      <c r="BZ79" s="65" t="s">
        <v>573</v>
      </c>
      <c r="CA79" s="68">
        <f>countifs($B$3:$CC$3, "&gt;=9", $B$6:$CC$6, "&gt;=24", $B$9:$CC$9,"&gt;=15", $B$8:$CC$8,"&gt;=17", $B$4:$CC$4, "&lt;15", $B$10:$CC$10, "&gt;=21", $B$5:$CC$5, "&gt;=30", $B$13:$CC$13, "&gt;=50")</f>
        <v>2</v>
      </c>
      <c r="CB79" s="68">
        <f>countifs($B$3:$CC$3, "&gt;=9", $B$6:$CC$6, "&gt;=24", $B$9:$CC$9,"&gt;=15", $B$8:$CC$8,"&gt;=17", $B$4:$CC$4, "&lt;15", $B$10:$CC$10, "&gt;=21", $B$5:$CC$5, "&gt;=30", $B$13:$CC$13, "&lt;50")</f>
        <v>0</v>
      </c>
      <c r="CE79" s="65" t="s">
        <v>574</v>
      </c>
      <c r="CF79" s="65" t="s">
        <v>574</v>
      </c>
      <c r="CG79" s="68">
        <f>countifs($B$44:$CC$44,"&lt;4",$B$13:$CC$13,"&lt;50", $B$19:$CC$19,"&gt;=18")</f>
        <v>0</v>
      </c>
      <c r="CH79" s="68">
        <f>countifs($B$44:$CC$44,"&lt;4",$B$13:$CC$13,"&lt;50", $B$19:$CC$19,"&lt;18")</f>
        <v>11</v>
      </c>
      <c r="CJ79" s="68"/>
      <c r="CK79" s="68"/>
      <c r="CL79" s="66" t="s">
        <v>49</v>
      </c>
      <c r="CM79" s="67"/>
    </row>
    <row r="80">
      <c r="A80" s="5"/>
      <c r="BD80" s="65" t="s">
        <v>574</v>
      </c>
      <c r="BE80" s="65" t="s">
        <v>574</v>
      </c>
      <c r="BF80" s="65" t="s">
        <v>573</v>
      </c>
      <c r="BG80" s="68">
        <f>countifs($B$19:$CC$19,"&lt;18",$B$31:$CC$31, "&lt;1", $B$36:$CC$36,"&gt;=17", $B$39:$CC$39, "&gt;=9")</f>
        <v>0</v>
      </c>
      <c r="BH80" s="68">
        <f>countifs($B$19:$CC$19,"&lt;18",$B$31:$CC$31, "&lt;1", $B$36:$CC$36,"&gt;=17", $B$39:$CC$39, "&lt;9")</f>
        <v>0</v>
      </c>
      <c r="BJ80" s="65" t="s">
        <v>573</v>
      </c>
      <c r="BK80" s="65" t="s">
        <v>574</v>
      </c>
      <c r="BL80" s="65" t="s">
        <v>574</v>
      </c>
      <c r="BM80" s="65" t="s">
        <v>573</v>
      </c>
      <c r="BN80" s="68">
        <f>countifs($B$19:$CC$19, "&gt;=18", $B$36:$CC$36, "&lt;17", $B$26:$CC$26, "&lt;15", $B$31:$CC$31, "&gt;=1", $B$42:$CC$42, "&gt;=6")</f>
        <v>0</v>
      </c>
      <c r="BO80" s="68">
        <f>countifs($B$19:$CC$19, "&gt;=18", $B$36:$CC$36, "&lt;17", $B$26:$CC$26, "&lt;15", $B$31:$CC$31, "&gt;=1", $B$42:$CC$42, "&lt;6")</f>
        <v>1</v>
      </c>
      <c r="BT80" s="65" t="s">
        <v>573</v>
      </c>
      <c r="BU80" s="65" t="s">
        <v>573</v>
      </c>
      <c r="BV80" s="65" t="s">
        <v>573</v>
      </c>
      <c r="BW80" s="65" t="s">
        <v>573</v>
      </c>
      <c r="BX80" s="65" t="s">
        <v>574</v>
      </c>
      <c r="BY80" s="65" t="s">
        <v>573</v>
      </c>
      <c r="BZ80" s="65" t="s">
        <v>574</v>
      </c>
      <c r="CA80" s="68">
        <f>countifs($B$3:$CC$3, "&gt;=9", $B$6:$CC$6, "&gt;=24", $B$9:$CC$9,"&gt;=15", $B$8:$CC$8,"&gt;=17", $B$4:$CC$4, "&lt;15", $B$10:$CC$10, "&gt;=21", $B$5:$CC$5, "&lt;30", $B$13:$CC$13, "&gt;=50")</f>
        <v>0</v>
      </c>
      <c r="CB80" s="68">
        <f>countifs($B$3:$CC$3, "&gt;=9", $B$6:$CC$6, "&gt;=24", $B$9:$CC$9,"&gt;=15", $B$8:$CC$8,"&gt;=17", $B$4:$CC$4, "&lt;15", $B$10:$CC$10, "&gt;=21", $B$5:$CC$5, "&lt;30", $B$13:$CC$13, "&lt;50")</f>
        <v>0</v>
      </c>
      <c r="CJ80" s="65" t="s">
        <v>43</v>
      </c>
      <c r="CK80" s="65" t="s">
        <v>42</v>
      </c>
      <c r="CL80" s="65" t="s">
        <v>573</v>
      </c>
      <c r="CM80" s="65" t="s">
        <v>574</v>
      </c>
    </row>
    <row r="81">
      <c r="A81" s="5"/>
      <c r="BD81" s="65" t="s">
        <v>574</v>
      </c>
      <c r="BE81" s="65" t="s">
        <v>574</v>
      </c>
      <c r="BF81" s="65" t="s">
        <v>574</v>
      </c>
      <c r="BG81" s="68">
        <f>countifs($B$19:$CC$19,"&lt;18",$B$31:$CC$31, "&lt;1", $B$36:$CC$36,"&lt;17", $B$39:$CC$39, "&gt;=9")</f>
        <v>0</v>
      </c>
      <c r="BH81" s="68">
        <f>countifs($B$19:$CC$19,"&lt;18",$B$31:$CC$31, "&lt;1", $B$36:$CC$36,"&lt;17", $B$39:$CC$39, "&lt;9")</f>
        <v>9</v>
      </c>
      <c r="BJ81" s="65" t="s">
        <v>573</v>
      </c>
      <c r="BK81" s="65" t="s">
        <v>574</v>
      </c>
      <c r="BL81" s="65" t="s">
        <v>574</v>
      </c>
      <c r="BM81" s="65" t="s">
        <v>574</v>
      </c>
      <c r="BN81" s="68">
        <f>countifs($B$19:$CC$19, "&gt;=18", $B$36:$CC$36, "&lt;17", $B$26:$CC$26, "&lt;15", $B$31:$CC$31, "&lt;1", $B$42:$CC$42, "&gt;=6")</f>
        <v>0</v>
      </c>
      <c r="BO81" s="68">
        <f>countifs($B$19:$CC$19, "&gt;=18", $B$36:$CC$36, "&lt;17", $B$26:$CC$26, "&lt;15", $B$31:$CC$31, "&lt;1", $B$42:$CC$42, "&lt;6")</f>
        <v>0</v>
      </c>
      <c r="BT81" s="65" t="s">
        <v>573</v>
      </c>
      <c r="BU81" s="65" t="s">
        <v>573</v>
      </c>
      <c r="BV81" s="65" t="s">
        <v>573</v>
      </c>
      <c r="BW81" s="65" t="s">
        <v>573</v>
      </c>
      <c r="BX81" s="65" t="s">
        <v>574</v>
      </c>
      <c r="BY81" s="65" t="s">
        <v>574</v>
      </c>
      <c r="BZ81" s="65" t="s">
        <v>573</v>
      </c>
      <c r="CA81" s="68">
        <f>countifs($B$3:$CC$3, "&gt;=9", $B$6:$CC$6, "&gt;=24", $B$9:$CC$9,"&gt;=15", $B$8:$CC$8,"&gt;=17", $B$4:$CC$4, "&lt;15", $B$10:$CC$10, "&lt;21", $B$5:$CC$5, "&gt;=30", $B$13:$CC$13, "&gt;=50")</f>
        <v>0</v>
      </c>
      <c r="CB81" s="68">
        <f>countifs($B$3:$CC$3, "&gt;=9", $B$6:$CC$6, "&gt;=24", $B$9:$CC$9,"&gt;=15", $B$8:$CC$8,"&gt;=17", $B$4:$CC$4, "&lt;15", $B$10:$CC$10, "&lt;21", $B$5:$CC$5, "&gt;=30", $B$13:$CC$13, "&lt;50")</f>
        <v>0</v>
      </c>
      <c r="CE81" s="68"/>
      <c r="CF81" s="68"/>
      <c r="CG81" s="66" t="s">
        <v>41</v>
      </c>
      <c r="CH81" s="67"/>
      <c r="CJ81" s="65" t="s">
        <v>573</v>
      </c>
      <c r="CK81" s="65" t="s">
        <v>573</v>
      </c>
      <c r="CL81" s="68">
        <f>countifs($B$9:$CC$9,"&gt;=15",$B$8:$CC$8,"&gt;=17", $B$15:$CC$15,"&gt;=6")</f>
        <v>60</v>
      </c>
      <c r="CM81" s="68">
        <f>countifs($B$9:$CC$9,"&gt;=15",$B$8:$CC$8,"&gt;=17", $B$15:$CC$15,"&lt;6")</f>
        <v>4</v>
      </c>
    </row>
    <row r="82">
      <c r="A82" s="5"/>
      <c r="BJ82" s="65" t="s">
        <v>574</v>
      </c>
      <c r="BK82" s="65" t="s">
        <v>573</v>
      </c>
      <c r="BL82" s="65" t="s">
        <v>573</v>
      </c>
      <c r="BM82" s="65" t="s">
        <v>573</v>
      </c>
      <c r="BN82" s="68">
        <f>countifs($B$19:$CC$19, "&lt;18", $B$36:$CC$36, "&gt;=17", $B$26:$CC$26, "&gt;=15", $B$31:$CC$31, "&gt;=1", $B$42:$CC$42, "&gt;=6")</f>
        <v>0</v>
      </c>
      <c r="BO82" s="68">
        <f>countifs($B$19:$CC$19, "&lt;18", $B$36:$CC$36, "&gt;=17", $B$26:$CC$26, "&gt;=15", $B$31:$CC$31, "&gt;=1", $B$42:$CC$42, "&lt;6")</f>
        <v>1</v>
      </c>
      <c r="BT82" s="65" t="s">
        <v>573</v>
      </c>
      <c r="BU82" s="65" t="s">
        <v>573</v>
      </c>
      <c r="BV82" s="65" t="s">
        <v>573</v>
      </c>
      <c r="BW82" s="65" t="s">
        <v>573</v>
      </c>
      <c r="BX82" s="65" t="s">
        <v>574</v>
      </c>
      <c r="BY82" s="65" t="s">
        <v>574</v>
      </c>
      <c r="BZ82" s="65" t="s">
        <v>574</v>
      </c>
      <c r="CA82" s="68">
        <f>countifs($B$3:$CC$3, "&gt;=9", $B$6:$CC$6, "&gt;=24", $B$9:$CC$9,"&gt;=15", $B$8:$CC$8,"&gt;=17", $B$4:$CC$4, "&lt;15", $B$10:$CC$10, "&lt;21", $B$5:$CC$5, "&lt;30", $B$13:$CC$13, "&gt;=50")</f>
        <v>0</v>
      </c>
      <c r="CB82" s="68">
        <f>countifs($B$3:$CC$3, "&gt;=9", $B$6:$CC$6, "&gt;=24", $B$9:$CC$9,"&gt;=15", $B$8:$CC$8,"&gt;=17", $B$4:$CC$4, "&lt;15", $B$10:$CC$10, "&lt;21", $B$5:$CC$5, "&lt;30", $B$13:$CC$13, "&lt;50")</f>
        <v>0</v>
      </c>
      <c r="CE82" s="65" t="s">
        <v>37</v>
      </c>
      <c r="CF82" s="65" t="s">
        <v>39</v>
      </c>
      <c r="CG82" s="65" t="s">
        <v>573</v>
      </c>
      <c r="CH82" s="65" t="s">
        <v>574</v>
      </c>
      <c r="CJ82" s="65" t="s">
        <v>573</v>
      </c>
      <c r="CK82" s="65" t="s">
        <v>574</v>
      </c>
      <c r="CL82" s="68">
        <f>countifs($B$9:$CC$9,"&gt;=15",$B$8:$CC$8,"&lt;17", $B$15:$CC$15,"&gt;=6")</f>
        <v>0</v>
      </c>
      <c r="CM82" s="68">
        <f>countifs($B$9:$CC$9,"&gt;=15",$B$8:$CC$8,"&lt;17", $B$15:$CC$15,"&lt;6")</f>
        <v>0</v>
      </c>
    </row>
    <row r="83">
      <c r="A83" s="5"/>
      <c r="BJ83" s="65" t="s">
        <v>574</v>
      </c>
      <c r="BK83" s="65" t="s">
        <v>573</v>
      </c>
      <c r="BL83" s="65" t="s">
        <v>573</v>
      </c>
      <c r="BM83" s="65" t="s">
        <v>574</v>
      </c>
      <c r="BN83" s="68">
        <f>countifs($B$19:$CC$19, "&lt;18", $B$36:$CC$36, "&gt;=17", $B$26:$CC$26, "&gt;=15", $B$31:$CC$31, "&lt;1", $B$42:$CC$42, "&gt;=6")</f>
        <v>0</v>
      </c>
      <c r="BO83" s="68">
        <f>countifs($B$19:$CC$19, "&lt;18", $B$36:$CC$36, "&gt;=17", $B$26:$CC$26, "&gt;=15", $B$31:$CC$31, "&lt;1", $B$42:$CC$42, "&lt;6")</f>
        <v>0</v>
      </c>
      <c r="BT83" s="65" t="s">
        <v>573</v>
      </c>
      <c r="BU83" s="65" t="s">
        <v>573</v>
      </c>
      <c r="BV83" s="65" t="s">
        <v>573</v>
      </c>
      <c r="BW83" s="65" t="s">
        <v>574</v>
      </c>
      <c r="BX83" s="65" t="s">
        <v>573</v>
      </c>
      <c r="BY83" s="65" t="s">
        <v>573</v>
      </c>
      <c r="BZ83" s="65" t="s">
        <v>573</v>
      </c>
      <c r="CA83" s="68">
        <f>countifs($B$3:$CC$3, "&gt;=9", $B$6:$CC$6, "&gt;=24", $B$9:$CC$9,"&gt;=15", $B$8:$CC$8,"&lt;17", $B$4:$CC$4, "&gt;=15", $B$10:$CC$10, "&gt;=21", $B$5:$CC$5, "&gt;=30", $B$13:$CC$13, "&gt;=50")</f>
        <v>0</v>
      </c>
      <c r="CB83" s="68">
        <f>countifs($B$3:$CC$3, "&gt;=9", $B$6:$CC$6, "&gt;=24", $B$9:$CC$9,"&gt;=15", $B$8:$CC$8,"&lt;17", $B$4:$CC$4, "&gt;=15", $B$10:$CC$10, "&gt;=21", $B$5:$CC$5, "&gt;=30", $B$13:$CC$13, "&lt;50")</f>
        <v>0</v>
      </c>
      <c r="CE83" s="65" t="s">
        <v>573</v>
      </c>
      <c r="CF83" s="65" t="s">
        <v>573</v>
      </c>
      <c r="CG83" s="68">
        <f>countifs($B$3:$CC$3,"&gt;=9",$B$5:$CC$5,"&gt;=30", $B$7:$CC$7,"&gt;=3")</f>
        <v>61</v>
      </c>
      <c r="CH83" s="68">
        <f>countifs($B$3:$CC$3,"&gt;=9",$B$5:$CC$5,"&gt;=30", $B$7:$CC$7,"&lt;3")</f>
        <v>7</v>
      </c>
      <c r="CJ83" s="65" t="s">
        <v>574</v>
      </c>
      <c r="CK83" s="65" t="s">
        <v>573</v>
      </c>
      <c r="CL83" s="68">
        <f>countifs($B$9:$CC$9,"&lt;15",$B$8:$CC$8,"&gt;=17", $B$15:$CC$15,"&gt;=6")</f>
        <v>6</v>
      </c>
      <c r="CM83" s="68">
        <f>countifs($B$9:$CC$9,"&lt;15",$B$8:$CC$8,"&gt;=17", $B$15:$CC$15,"&lt;6")</f>
        <v>3</v>
      </c>
    </row>
    <row r="84">
      <c r="A84" s="5"/>
      <c r="BJ84" s="65" t="s">
        <v>574</v>
      </c>
      <c r="BK84" s="65" t="s">
        <v>573</v>
      </c>
      <c r="BL84" s="65" t="s">
        <v>574</v>
      </c>
      <c r="BM84" s="65" t="s">
        <v>573</v>
      </c>
      <c r="BN84" s="68">
        <f>countifs($B$19:$CC$19, "&lt;18", $B$36:$CC$36, "&gt;=17", $B$26:$CC$26, "&lt;15", $B$31:$CC$31, "&gt;=1", $B$42:$CC$42, "&gt;=6")</f>
        <v>0</v>
      </c>
      <c r="BO84" s="68">
        <f>countifs($B$19:$CC$19, "&lt;18", $B$36:$CC$36, "&gt;=17", $B$26:$CC$26, "&lt;15", $B$31:$CC$31, "&gt;=1", $B$42:$CC$42, "&lt;6")</f>
        <v>0</v>
      </c>
      <c r="BT84" s="65" t="s">
        <v>573</v>
      </c>
      <c r="BU84" s="65" t="s">
        <v>573</v>
      </c>
      <c r="BV84" s="65" t="s">
        <v>573</v>
      </c>
      <c r="BW84" s="65" t="s">
        <v>574</v>
      </c>
      <c r="BX84" s="65" t="s">
        <v>573</v>
      </c>
      <c r="BY84" s="65" t="s">
        <v>573</v>
      </c>
      <c r="BZ84" s="65" t="s">
        <v>574</v>
      </c>
      <c r="CA84" s="68">
        <f>countifs($B$3:$CC$3, "&gt;=9", $B$6:$CC$6, "&gt;=24", $B$9:$CC$9,"&gt;=15", $B$8:$CC$8,"&lt;17", $B$4:$CC$4, "&gt;=15", $B$10:$CC$10, "&gt;=21", $B$5:$CC$5, "&lt;30", $B$13:$CC$13, "&gt;=50")</f>
        <v>0</v>
      </c>
      <c r="CB84" s="68">
        <f>countifs($B$3:$CC$3, "&gt;=9", $B$6:$CC$6, "&gt;=24", $B$9:$CC$9,"&gt;=15", $B$8:$CC$8,"&lt;17", $B$4:$CC$4, "&gt;=15", $B$10:$CC$10, "&gt;=21", $B$5:$CC$5, "&lt;30", $B$13:$CC$13, "&lt;50")</f>
        <v>0</v>
      </c>
      <c r="CE84" s="65" t="s">
        <v>573</v>
      </c>
      <c r="CF84" s="65" t="s">
        <v>574</v>
      </c>
      <c r="CG84" s="68">
        <f>countifs($B$3:$CC$3,"&gt;=9",$B$5:$CC$5,"&lt;30", $B$7:$CC$7,"&gt;=3")</f>
        <v>0</v>
      </c>
      <c r="CH84" s="68">
        <f>countifs($B$3:$CC$3,"&gt;=9",$B$5:$CC$5,"&lt;30", $B$7:$CC$7,"&lt;3")</f>
        <v>3</v>
      </c>
      <c r="CJ84" s="65" t="s">
        <v>574</v>
      </c>
      <c r="CK84" s="65" t="s">
        <v>574</v>
      </c>
      <c r="CL84" s="68">
        <f>countifs($B$9:$CC$9,"&lt;15",$B$8:$CC$8,"&lt;17", $B$15:$CC$15,"&gt;=6")</f>
        <v>0</v>
      </c>
      <c r="CM84" s="68">
        <f>countifs($B$9:$CC$9,"&lt;15",$B$8:$CC$8,"&lt;17", $B$15:$CC$15,"&lt;6")</f>
        <v>7</v>
      </c>
    </row>
    <row r="85">
      <c r="A85" s="5"/>
      <c r="BJ85" s="65" t="s">
        <v>574</v>
      </c>
      <c r="BK85" s="65" t="s">
        <v>573</v>
      </c>
      <c r="BL85" s="65" t="s">
        <v>574</v>
      </c>
      <c r="BM85" s="65" t="s">
        <v>574</v>
      </c>
      <c r="BN85" s="68">
        <f>countifs($B$19:$CC$19, "&lt;18", $B$36:$CC$36, "&gt;=17", $B$26:$CC$26, "&lt;15", $B$31:$CC$31, "&lt;1", $B$42:$CC$42, "&gt;=6")</f>
        <v>0</v>
      </c>
      <c r="BO85" s="68">
        <f>countifs($B$19:$CC$19, "&lt;18", $B$36:$CC$36, "&gt;=17", $B$26:$CC$26, "&lt;15", $B$31:$CC$31, "&lt;1", $B$42:$CC$42, "&lt;6")</f>
        <v>0</v>
      </c>
      <c r="BT85" s="65" t="s">
        <v>573</v>
      </c>
      <c r="BU85" s="65" t="s">
        <v>573</v>
      </c>
      <c r="BV85" s="65" t="s">
        <v>573</v>
      </c>
      <c r="BW85" s="65" t="s">
        <v>574</v>
      </c>
      <c r="BX85" s="65" t="s">
        <v>573</v>
      </c>
      <c r="BY85" s="65" t="s">
        <v>574</v>
      </c>
      <c r="BZ85" s="65" t="s">
        <v>573</v>
      </c>
      <c r="CA85" s="68">
        <f>countifs($B$3:$CC$3, "&gt;=9", $B$6:$CC$6, "&gt;=24", $B$9:$CC$9,"&gt;=15", $B$8:$CC$8,"&lt;17", $B$4:$CC$4, "&gt;=15", $B$10:$CC$10, "&lt;21", $B$5:$CC$5, "&gt;=30", $B$13:$CC$13, "&gt;=50")</f>
        <v>0</v>
      </c>
      <c r="CB85" s="68">
        <f>countifs($B$3:$CC$3, "&gt;=9", $B$6:$CC$6, "&gt;=24", $B$9:$CC$9,"&gt;=15", $B$8:$CC$8,"&lt;17", $B$4:$CC$4, "&gt;=15", $B$10:$CC$10, "&lt;21", $B$5:$CC$5, "&gt;=30", $B$13:$CC$13, "&lt;50")</f>
        <v>0</v>
      </c>
      <c r="CE85" s="65" t="s">
        <v>574</v>
      </c>
      <c r="CF85" s="65" t="s">
        <v>573</v>
      </c>
      <c r="CG85" s="68">
        <f>countifs($B$3:$CC$3,"&lt;9",$B$5:$CC$5,"&gt;=30", $B$7:$CC$7,"&gt;=3")</f>
        <v>3</v>
      </c>
      <c r="CH85" s="68">
        <f>countifs($B$3:$CC$3,"&lt;9",$B$5:$CC$5,"&gt;=30", $B$7:$CC$7,"&lt;3")</f>
        <v>0</v>
      </c>
    </row>
    <row r="86">
      <c r="A86" s="5"/>
      <c r="BJ86" s="65" t="s">
        <v>574</v>
      </c>
      <c r="BK86" s="65" t="s">
        <v>574</v>
      </c>
      <c r="BL86" s="65" t="s">
        <v>573</v>
      </c>
      <c r="BM86" s="65" t="s">
        <v>573</v>
      </c>
      <c r="BN86" s="68">
        <f>countifs($B$19:$CC$19, "&lt;18", $B$36:$CC$36, "&lt;17", $B$26:$CC$26, "&gt;=15", $B$31:$CC$31, "&gt;=1", $B$42:$CC$42, "&gt;=6")</f>
        <v>0</v>
      </c>
      <c r="BO86" s="68">
        <f>countifs($B$19:$CC$19, "&lt;18", $B$36:$CC$36, "&lt;17", $B$26:$CC$26, "&gt;=15", $B$31:$CC$31, "&gt;=1", $B$42:$CC$42, "&lt;6")</f>
        <v>0</v>
      </c>
      <c r="BT86" s="65" t="s">
        <v>573</v>
      </c>
      <c r="BU86" s="65" t="s">
        <v>573</v>
      </c>
      <c r="BV86" s="65" t="s">
        <v>573</v>
      </c>
      <c r="BW86" s="65" t="s">
        <v>574</v>
      </c>
      <c r="BX86" s="65" t="s">
        <v>573</v>
      </c>
      <c r="BY86" s="65" t="s">
        <v>574</v>
      </c>
      <c r="BZ86" s="65" t="s">
        <v>574</v>
      </c>
      <c r="CA86" s="68">
        <f>countifs($B$3:$CC$3, "&gt;=9", $B$6:$CC$6, "&gt;=24", $B$9:$CC$9,"&gt;=15", $B$8:$CC$8,"&lt;17", $B$4:$CC$4, "&gt;=15", $B$10:$CC$10, "&lt;21", $B$5:$CC$5, "&lt;30", $B$13:$CC$13, "&gt;=50")</f>
        <v>0</v>
      </c>
      <c r="CB86" s="68">
        <f>countifs($B$3:$CC$3, "&gt;=9", $B$6:$CC$6, "&gt;=24", $B$9:$CC$9,"&gt;=15", $B$8:$CC$8,"&lt;17", $B$4:$CC$4, "&gt;=15", $B$10:$CC$10, "&lt;21", $B$5:$CC$5, "&lt;30", $B$13:$CC$13, "&lt;50")</f>
        <v>0</v>
      </c>
      <c r="CE86" s="65" t="s">
        <v>574</v>
      </c>
      <c r="CF86" s="65" t="s">
        <v>574</v>
      </c>
      <c r="CG86" s="68">
        <f>countifs($B$3:$CC$3,"&lt;9",$B$5:$CC$5,"&lt;30", $B$7:$CC$7,"&gt;=3")</f>
        <v>1</v>
      </c>
      <c r="CH86" s="68">
        <f>countifs($B$3:$CC$3,"&lt;9",$B$5:$CC$5,"&lt;30", $B$7:$CC$7,"&lt;3")</f>
        <v>5</v>
      </c>
      <c r="CJ86" s="68"/>
      <c r="CK86" s="68"/>
      <c r="CL86" s="66" t="s">
        <v>82</v>
      </c>
      <c r="CM86" s="67"/>
    </row>
    <row r="87">
      <c r="A87" s="5"/>
      <c r="BJ87" s="65" t="s">
        <v>574</v>
      </c>
      <c r="BK87" s="65" t="s">
        <v>574</v>
      </c>
      <c r="BL87" s="65" t="s">
        <v>573</v>
      </c>
      <c r="BM87" s="65" t="s">
        <v>574</v>
      </c>
      <c r="BN87" s="68">
        <f>countifs($B$19:$CC$19, "&lt;18", $B$36:$CC$36, "&lt;17", $B$26:$CC$26, "&gt;=15", $B$31:$CC$31, "&lt;1", $B$42:$CC$42, "&gt;=6")</f>
        <v>0</v>
      </c>
      <c r="BO87" s="68">
        <f>countifs($B$19:$CC$19, "&lt;18", $B$36:$CC$36, "&lt;17", $B$26:$CC$26, "&gt;=15", $B$31:$CC$31, "&lt;1", $B$42:$CC$42, "&lt;6")</f>
        <v>0</v>
      </c>
      <c r="BT87" s="65" t="s">
        <v>573</v>
      </c>
      <c r="BU87" s="65" t="s">
        <v>573</v>
      </c>
      <c r="BV87" s="65" t="s">
        <v>573</v>
      </c>
      <c r="BW87" s="65" t="s">
        <v>574</v>
      </c>
      <c r="BX87" s="65" t="s">
        <v>574</v>
      </c>
      <c r="BY87" s="65" t="s">
        <v>573</v>
      </c>
      <c r="BZ87" s="65" t="s">
        <v>573</v>
      </c>
      <c r="CA87" s="68">
        <f>countifs($B$3:$CC$3, "&gt;=9", $B$6:$CC$6, "&gt;=24", $B$9:$CC$9,"&gt;=15", $B$8:$CC$8,"&lt;17", $B$4:$CC$4, "&lt;15", $B$10:$CC$10, "&gt;=21", $B$5:$CC$5, "&gt;=30", $B$13:$CC$13, "&gt;=50")</f>
        <v>0</v>
      </c>
      <c r="CB87" s="68">
        <f>countifs($B$3:$CC$3, "&gt;=9", $B$6:$CC$6, "&gt;=24", $B$9:$CC$9,"&gt;=15", $B$8:$CC$8,"&lt;17", $B$4:$CC$4, "&lt;15", $B$10:$CC$10, "&gt;=21", $B$5:$CC$5, "&gt;=30", $B$13:$CC$13, "&lt;50")</f>
        <v>0</v>
      </c>
      <c r="CJ87" s="65" t="s">
        <v>68</v>
      </c>
      <c r="CK87" s="65" t="s">
        <v>67</v>
      </c>
      <c r="CL87" s="65" t="s">
        <v>573</v>
      </c>
      <c r="CM87" s="65" t="s">
        <v>574</v>
      </c>
    </row>
    <row r="88">
      <c r="A88" s="5"/>
      <c r="BJ88" s="65" t="s">
        <v>574</v>
      </c>
      <c r="BK88" s="65" t="s">
        <v>574</v>
      </c>
      <c r="BL88" s="65" t="s">
        <v>574</v>
      </c>
      <c r="BM88" s="65" t="s">
        <v>573</v>
      </c>
      <c r="BN88" s="68">
        <f>countifs($B$19:$CC$19, "&lt;18", $B$36:$CC$36, "&lt;17", $B$26:$CC$26, "&lt;15", $B$31:$CC$31, "&gt;=1", $B$42:$CC$42, "&gt;=6")</f>
        <v>0</v>
      </c>
      <c r="BO88" s="68">
        <f>countifs($B$19:$CC$19, "&lt;18", $B$36:$CC$36, "&lt;17", $B$26:$CC$26, "&lt;15", $B$31:$CC$31, "&gt;=1", $B$42:$CC$42, "&lt;6")</f>
        <v>6</v>
      </c>
      <c r="BT88" s="65" t="s">
        <v>573</v>
      </c>
      <c r="BU88" s="65" t="s">
        <v>573</v>
      </c>
      <c r="BV88" s="65" t="s">
        <v>573</v>
      </c>
      <c r="BW88" s="65" t="s">
        <v>574</v>
      </c>
      <c r="BX88" s="65" t="s">
        <v>574</v>
      </c>
      <c r="BY88" s="65" t="s">
        <v>573</v>
      </c>
      <c r="BZ88" s="65" t="s">
        <v>574</v>
      </c>
      <c r="CA88" s="68">
        <f>countifs($B$3:$CC$3, "&gt;=9", $B$6:$CC$6, "&gt;=24", $B$9:$CC$9,"&gt;=15", $B$8:$CC$8,"&lt;17", $B$4:$CC$4, "&lt;15", $B$10:$CC$10, "&gt;=21", $B$5:$CC$5, "&lt;30", $B$13:$CC$13, "&gt;=50")</f>
        <v>0</v>
      </c>
      <c r="CB88" s="68">
        <f>countifs($B$3:$CC$3, "&gt;=9", $B$6:$CC$6, "&gt;=24", $B$9:$CC$9,"&gt;=15", $B$8:$CC$8,"&lt;17", $B$4:$CC$4, "&lt;15", $B$10:$CC$10, "&gt;=21", $B$5:$CC$5, "&lt;30", $B$13:$CC$13, "&lt;50")</f>
        <v>0</v>
      </c>
      <c r="CE88" s="68"/>
      <c r="CF88" s="68"/>
      <c r="CG88" s="66" t="s">
        <v>50</v>
      </c>
      <c r="CH88" s="67"/>
      <c r="CJ88" s="65" t="s">
        <v>573</v>
      </c>
      <c r="CK88" s="65" t="s">
        <v>573</v>
      </c>
      <c r="CL88" s="68">
        <f>countifs($B$33:$CC$33,"&gt;=19",$B$32:$CC$32,"&gt;=8", $B$40:$CC$40,"&gt;=5")</f>
        <v>52</v>
      </c>
      <c r="CM88" s="68">
        <f>countifs($B$33:$CC$33,"&gt;=19",$B$32:$CC$32,"&gt;=8", $B$40:$CC$40,"&lt;5")</f>
        <v>3</v>
      </c>
    </row>
    <row r="89">
      <c r="A89" s="5"/>
      <c r="BJ89" s="65" t="s">
        <v>574</v>
      </c>
      <c r="BK89" s="65" t="s">
        <v>574</v>
      </c>
      <c r="BL89" s="65" t="s">
        <v>574</v>
      </c>
      <c r="BM89" s="65" t="s">
        <v>574</v>
      </c>
      <c r="BN89" s="68">
        <f>countifs($B$19:$CC$19, "&lt;18", $B$36:$CC$36, "&lt;17", $B$26:$CC$26, "&lt;15", $B$31:$CC$31, "&lt;1", $B$42:$CC$42, "&gt;=6")</f>
        <v>0</v>
      </c>
      <c r="BO89" s="68">
        <f>countifs($B$19:$CC$19, "&lt;18", $B$36:$CC$36, "&lt;17", $B$26:$CC$26, "&lt;15", $B$31:$CC$31, "&lt;1", $B$42:$CC$42, "&lt;6")</f>
        <v>9</v>
      </c>
      <c r="BT89" s="65" t="s">
        <v>573</v>
      </c>
      <c r="BU89" s="65" t="s">
        <v>573</v>
      </c>
      <c r="BV89" s="65" t="s">
        <v>573</v>
      </c>
      <c r="BW89" s="65" t="s">
        <v>574</v>
      </c>
      <c r="BX89" s="65" t="s">
        <v>574</v>
      </c>
      <c r="BY89" s="65" t="s">
        <v>574</v>
      </c>
      <c r="BZ89" s="65" t="s">
        <v>573</v>
      </c>
      <c r="CA89" s="68">
        <f>countifs($B$3:$CC$3, "&gt;=9", $B$6:$CC$6, "&gt;=24", $B$9:$CC$9,"&gt;=15", $B$8:$CC$8,"&lt;17", $B$4:$CC$4, "&lt;15", $B$10:$CC$10, "&lt;21", $B$5:$CC$5, "&gt;=30", $B$13:$CC$13, "&gt;=50")</f>
        <v>0</v>
      </c>
      <c r="CB89" s="68">
        <f>countifs($B$3:$CC$3, "&gt;=9", $B$6:$CC$6, "&gt;=24", $B$9:$CC$9,"&gt;=15", $B$8:$CC$8,"&lt;17", $B$4:$CC$4, "&lt;15", $B$10:$CC$10, "&lt;21", $B$5:$CC$5, "&gt;=30", $B$13:$CC$13, "&lt;50")</f>
        <v>0</v>
      </c>
      <c r="CE89" s="65" t="s">
        <v>45</v>
      </c>
      <c r="CF89" s="65" t="s">
        <v>46</v>
      </c>
      <c r="CG89" s="65" t="s">
        <v>573</v>
      </c>
      <c r="CH89" s="65" t="s">
        <v>574</v>
      </c>
      <c r="CJ89" s="65" t="s">
        <v>573</v>
      </c>
      <c r="CK89" s="65" t="s">
        <v>574</v>
      </c>
      <c r="CL89" s="68">
        <f>countifs($B$33:$CC$33,"&gt;=19",$B$32:$CC$32,"&lt;8", $B$40:$CC$40,"&gt;=5")</f>
        <v>1</v>
      </c>
      <c r="CM89" s="68">
        <f>countifs($B$33:$CC$33,"&gt;=19",$B$32:$CC$32,"&lt;8", $B$40:$CC$40,"&lt;5")</f>
        <v>2</v>
      </c>
    </row>
    <row r="90">
      <c r="A90" s="5"/>
      <c r="BT90" s="65" t="s">
        <v>573</v>
      </c>
      <c r="BU90" s="65" t="s">
        <v>573</v>
      </c>
      <c r="BV90" s="65" t="s">
        <v>573</v>
      </c>
      <c r="BW90" s="65" t="s">
        <v>574</v>
      </c>
      <c r="BX90" s="65" t="s">
        <v>574</v>
      </c>
      <c r="BY90" s="65" t="s">
        <v>574</v>
      </c>
      <c r="BZ90" s="65" t="s">
        <v>574</v>
      </c>
      <c r="CA90" s="68">
        <f>countifs($B$3:$CC$3, "&gt;=9", $B$6:$CC$6, "&gt;=24", $B$9:$CC$9,"&gt;=15", $B$8:$CC$8,"&lt;17", $B$4:$CC$4, "&lt;15", $B$10:$CC$10, "&lt;21", $B$5:$CC$5, "&lt;30", $B$13:$CC$13, "&gt;=50")</f>
        <v>0</v>
      </c>
      <c r="CB90" s="68">
        <f>countifs($B$3:$CC$3, "&gt;=9", $B$6:$CC$6, "&gt;=24", $B$9:$CC$9,"&gt;=15", $B$8:$CC$8,"&lt;17", $B$4:$CC$4, "&lt;15", $B$10:$CC$10, "&lt;21", $B$5:$CC$5, "&lt;30", $B$13:$CC$13, "&lt;50")</f>
        <v>0</v>
      </c>
      <c r="CE90" s="65" t="s">
        <v>573</v>
      </c>
      <c r="CF90" s="65" t="s">
        <v>573</v>
      </c>
      <c r="CG90" s="68">
        <f>countifs($B$11:$CC$11,"&gt;=19",$B$12:$CC$12,"&gt;=9", $B$16:$CC$16,"&gt;=3")</f>
        <v>54</v>
      </c>
      <c r="CH90" s="68">
        <f>countifs($B$11:$CC$11,"&gt;=19",$B$12:$CC$12,"&gt;=9", $B$16:$CC$16,"&lt;3")</f>
        <v>2</v>
      </c>
      <c r="CJ90" s="65" t="s">
        <v>574</v>
      </c>
      <c r="CK90" s="65" t="s">
        <v>573</v>
      </c>
      <c r="CL90" s="68">
        <f>countifs($B$33:$CC$33,"&lt;19",$B$32:$CC$32,"&gt;=8", $B$40:$CC$40,"&gt;=5")</f>
        <v>0</v>
      </c>
      <c r="CM90" s="68">
        <f>countifs($B$33:$CC$33,"&lt;19",$B$32:$CC$32,"&gt;=8", $B$40:$CC$40,"&lt;5")</f>
        <v>2</v>
      </c>
    </row>
    <row r="91">
      <c r="A91" s="5"/>
      <c r="BT91" s="65" t="s">
        <v>573</v>
      </c>
      <c r="BU91" s="65" t="s">
        <v>573</v>
      </c>
      <c r="BV91" s="65" t="s">
        <v>574</v>
      </c>
      <c r="BW91" s="65" t="s">
        <v>573</v>
      </c>
      <c r="BX91" s="65" t="s">
        <v>573</v>
      </c>
      <c r="BY91" s="65" t="s">
        <v>573</v>
      </c>
      <c r="BZ91" s="65" t="s">
        <v>573</v>
      </c>
      <c r="CA91" s="68">
        <f>countifs($B$3:$CC$3, "&gt;=9", $B$6:$CC$6, "&gt;=24", $B$9:$CC$9,"&lt;15", $B$8:$CC$8,"&gt;=17", $B$4:$CC$4, "&gt;=15", $B$10:$CC$10, "&gt;=21", $B$5:$CC$5, "&gt;=30", $B$13:$CC$13, "&gt;=50")</f>
        <v>5</v>
      </c>
      <c r="CB91" s="68">
        <f>countifs($B$3:$CC$3, "&gt;=9", $B$6:$CC$6, "&gt;=24", $B$9:$CC$9,"&lt;15", $B$8:$CC$8,"&gt;=17", $B$4:$CC$4, "&gt;=15", $B$10:$CC$10, "&gt;=21", $B$5:$CC$5, "&gt;=30", $B$13:$CC$13, "&lt;50")</f>
        <v>1</v>
      </c>
      <c r="CE91" s="65" t="s">
        <v>573</v>
      </c>
      <c r="CF91" s="65" t="s">
        <v>574</v>
      </c>
      <c r="CG91" s="68">
        <f>countifs($B$11:$CC$11,"&gt;=19",$B$12:$CC$12,"&lt;9", $B$16:$CC$16,"&gt;=3")</f>
        <v>2</v>
      </c>
      <c r="CH91" s="68">
        <f>countifs($B$11:$CC$11,"&gt;=19",$B$12:$CC$12,"&lt;9", $B$16:$CC$16,"&lt;3")</f>
        <v>0</v>
      </c>
      <c r="CJ91" s="65" t="s">
        <v>574</v>
      </c>
      <c r="CK91" s="65" t="s">
        <v>574</v>
      </c>
      <c r="CL91" s="68">
        <f>countifs($B$33:$CC$33,"&lt;19",$B$32:$CC$32,"&lt;8", $B$40:$CC$40,"&gt;=5")</f>
        <v>4</v>
      </c>
      <c r="CM91" s="68">
        <f>countifs($B$33:$CC$33,"&lt;19",$B$32:$CC$32,"&lt;8", $B$40:$CC$40,"&lt;5")</f>
        <v>16</v>
      </c>
    </row>
    <row r="92">
      <c r="A92" s="5"/>
      <c r="BT92" s="65" t="s">
        <v>573</v>
      </c>
      <c r="BU92" s="65" t="s">
        <v>573</v>
      </c>
      <c r="BV92" s="65" t="s">
        <v>574</v>
      </c>
      <c r="BW92" s="65" t="s">
        <v>573</v>
      </c>
      <c r="BX92" s="65" t="s">
        <v>573</v>
      </c>
      <c r="BY92" s="65" t="s">
        <v>573</v>
      </c>
      <c r="BZ92" s="65" t="s">
        <v>574</v>
      </c>
      <c r="CA92" s="68">
        <f>countifs($B$3:$CC$3, "&gt;=9", $B$6:$CC$6, "&gt;=24", $B$9:$CC$9,"&lt;15", $B$8:$CC$8,"&gt;=17", $B$4:$CC$4, "&gt;=15", $B$10:$CC$10, "&gt;=21", $B$5:$CC$5, "&lt;30", $B$13:$CC$13, "&gt;=50")</f>
        <v>0</v>
      </c>
      <c r="CB92" s="68">
        <f>countifs($B$3:$CC$3, "&gt;=9", $B$6:$CC$6, "&gt;=24", $B$9:$CC$9,"&lt;15", $B$8:$CC$8,"&gt;=17", $B$4:$CC$4, "&gt;=15", $B$10:$CC$10, "&gt;=21", $B$5:$CC$5, "&lt;30", $B$13:$CC$13, "&lt;50")</f>
        <v>0</v>
      </c>
      <c r="CE92" s="65" t="s">
        <v>574</v>
      </c>
      <c r="CF92" s="65" t="s">
        <v>573</v>
      </c>
      <c r="CG92" s="68">
        <f>countifs($B$11:$CC$11,"&lt;19",$B$12:$CC$12,"&gt;=9", $B$16:$CC$16,"&gt;=3")</f>
        <v>11</v>
      </c>
      <c r="CH92" s="68">
        <f>countifs($B$11:$CC$11,"&lt;19",$B$12:$CC$12,"&gt;=9", $B$16:$CC$16,"&lt;3")</f>
        <v>2</v>
      </c>
    </row>
    <row r="93">
      <c r="A93" s="5"/>
      <c r="BT93" s="65" t="s">
        <v>573</v>
      </c>
      <c r="BU93" s="65" t="s">
        <v>573</v>
      </c>
      <c r="BV93" s="65" t="s">
        <v>574</v>
      </c>
      <c r="BW93" s="65" t="s">
        <v>573</v>
      </c>
      <c r="BX93" s="65" t="s">
        <v>573</v>
      </c>
      <c r="BY93" s="65" t="s">
        <v>574</v>
      </c>
      <c r="BZ93" s="65" t="s">
        <v>573</v>
      </c>
      <c r="CA93" s="68">
        <f>countifs($B$3:$CC$3, "&gt;=9", $B$6:$CC$6, "&gt;=24", $B$9:$CC$9,"&lt;15", $B$8:$CC$8,"&gt;=17", $B$4:$CC$4, "&gt;=15", $B$10:$CC$10, "&lt;21", $B$5:$CC$5, "&gt;=30", $B$13:$CC$13, "&gt;=50")</f>
        <v>0</v>
      </c>
      <c r="CB93" s="68">
        <f>countifs($B$3:$CC$3, "&gt;=9", $B$6:$CC$6, "&gt;=24", $B$9:$CC$9,"&lt;15", $B$8:$CC$8,"&gt;=17", $B$4:$CC$4, "&gt;=15", $B$10:$CC$10, "&lt;21", $B$5:$CC$5, "&gt;=30", $B$13:$CC$13, "&lt;50")</f>
        <v>0</v>
      </c>
      <c r="CE93" s="65" t="s">
        <v>574</v>
      </c>
      <c r="CF93" s="65" t="s">
        <v>574</v>
      </c>
      <c r="CG93" s="68">
        <f>countifs($B$11:$CC$11,"&lt;19",$B$12:$CC$12,"&lt;9", $B$16:$CC$16,"&gt;=3")</f>
        <v>3</v>
      </c>
      <c r="CH93" s="68">
        <f>countifs($B$11:$CC$11,"&lt;19",$B$12:$CC$12,"&lt;9", $B$16:$CC$16,"&lt;3")</f>
        <v>6</v>
      </c>
      <c r="CJ93" s="68"/>
      <c r="CK93" s="68"/>
      <c r="CL93" s="66" t="s">
        <v>580</v>
      </c>
      <c r="CM93" s="67"/>
    </row>
    <row r="94">
      <c r="A94" s="5"/>
      <c r="BT94" s="65" t="s">
        <v>573</v>
      </c>
      <c r="BU94" s="65" t="s">
        <v>573</v>
      </c>
      <c r="BV94" s="65" t="s">
        <v>574</v>
      </c>
      <c r="BW94" s="65" t="s">
        <v>573</v>
      </c>
      <c r="BX94" s="65" t="s">
        <v>573</v>
      </c>
      <c r="BY94" s="65" t="s">
        <v>574</v>
      </c>
      <c r="BZ94" s="65" t="s">
        <v>574</v>
      </c>
      <c r="CA94" s="68">
        <f>countifs($B$3:$CC$3, "&gt;=9", $B$6:$CC$6, "&gt;=24", $B$9:$CC$9,"&lt;15", $B$8:$CC$8,"&gt;=17", $B$4:$CC$4, "&gt;=15", $B$10:$CC$10, "&lt;21", $B$5:$CC$5, "&lt;30", $B$13:$CC$13, "&gt;=50")</f>
        <v>0</v>
      </c>
      <c r="CB94" s="68">
        <f>countifs($B$3:$CC$3, "&gt;=9", $B$6:$CC$6, "&gt;=24", $B$9:$CC$9,"&lt;15", $B$8:$CC$8,"&gt;=17", $B$4:$CC$4, "&gt;=15", $B$10:$CC$10, "&lt;21", $B$5:$CC$5, "&lt;30", $B$13:$CC$13, "&lt;50")</f>
        <v>1</v>
      </c>
      <c r="CJ94" s="65" t="s">
        <v>40</v>
      </c>
      <c r="CK94" s="65" t="s">
        <v>90</v>
      </c>
      <c r="CL94" s="65" t="s">
        <v>573</v>
      </c>
      <c r="CM94" s="65" t="s">
        <v>574</v>
      </c>
    </row>
    <row r="95">
      <c r="A95" s="5"/>
      <c r="BT95" s="65" t="s">
        <v>573</v>
      </c>
      <c r="BU95" s="65" t="s">
        <v>573</v>
      </c>
      <c r="BV95" s="65" t="s">
        <v>574</v>
      </c>
      <c r="BW95" s="65" t="s">
        <v>573</v>
      </c>
      <c r="BX95" s="65" t="s">
        <v>574</v>
      </c>
      <c r="BY95" s="65" t="s">
        <v>573</v>
      </c>
      <c r="BZ95" s="65" t="s">
        <v>573</v>
      </c>
      <c r="CA95" s="68">
        <f>countifs($B$3:$CC$3, "&gt;=9", $B$6:$CC$6, "&gt;=24", $B$9:$CC$9,"&lt;15", $B$8:$CC$8,"&gt;=17", $B$4:$CC$4, "&lt;15", $B$10:$CC$10, "&gt;=21", $B$5:$CC$5, "&gt;=30", $B$13:$CC$13, "&gt;=50")</f>
        <v>0</v>
      </c>
      <c r="CB95" s="68">
        <f>countifs($B$3:$CC$3, "&gt;=9", $B$6:$CC$6, "&gt;=24", $B$9:$CC$9,"&lt;15", $B$8:$CC$8,"&gt;=17", $B$4:$CC$4, "&lt;15", $B$10:$CC$10, "&gt;=21", $B$5:$CC$5, "&gt;=30", $B$13:$CC$13, "&lt;50")</f>
        <v>0</v>
      </c>
      <c r="CE95" s="68"/>
      <c r="CF95" s="68"/>
      <c r="CG95" s="66" t="s">
        <v>54</v>
      </c>
      <c r="CH95" s="67"/>
      <c r="CJ95" s="65" t="s">
        <v>573</v>
      </c>
      <c r="CK95" s="65" t="s">
        <v>573</v>
      </c>
      <c r="CL95" s="68">
        <f>countifs($B$6:$CC$6,"&gt;=24",$B$44:$CC$44,"&gt;=4", $B$45:$CC$45,"&gt;=19")</f>
        <v>55</v>
      </c>
      <c r="CM95" s="68">
        <f>countifs($B$6:$CC$6,"&gt;=24",$B$44:$CC$44,"&gt;=4", $B$45:$CC$45,"&lt;19")</f>
        <v>1</v>
      </c>
    </row>
    <row r="96">
      <c r="A96" s="5"/>
      <c r="BT96" s="65" t="s">
        <v>573</v>
      </c>
      <c r="BU96" s="65" t="s">
        <v>573</v>
      </c>
      <c r="BV96" s="65" t="s">
        <v>574</v>
      </c>
      <c r="BW96" s="65" t="s">
        <v>573</v>
      </c>
      <c r="BX96" s="65" t="s">
        <v>574</v>
      </c>
      <c r="BY96" s="65" t="s">
        <v>573</v>
      </c>
      <c r="BZ96" s="65" t="s">
        <v>574</v>
      </c>
      <c r="CA96" s="68">
        <f>countifs($B$3:$CC$3, "&gt;=9", $B$6:$CC$6, "&gt;=24", $B$9:$CC$9,"&lt;15", $B$8:$CC$8,"&gt;=17", $B$4:$CC$4, "&lt;15", $B$10:$CC$10, "&gt;=21", $B$5:$CC$5, "&lt;30", $B$13:$CC$13, "&gt;=50")</f>
        <v>0</v>
      </c>
      <c r="CB96" s="68">
        <f>countifs($B$3:$CC$3, "&gt;=9", $B$6:$CC$6, "&gt;=24", $B$9:$CC$9,"&lt;15", $B$8:$CC$8,"&gt;=17", $B$4:$CC$4, "&lt;15", $B$10:$CC$10, "&gt;=21", $B$5:$CC$5, "&lt;30", $B$13:$CC$13, "&lt;50")</f>
        <v>0</v>
      </c>
      <c r="CE96" s="65" t="s">
        <v>90</v>
      </c>
      <c r="CF96" s="65" t="s">
        <v>47</v>
      </c>
      <c r="CG96" s="65" t="s">
        <v>573</v>
      </c>
      <c r="CH96" s="65" t="s">
        <v>574</v>
      </c>
      <c r="CJ96" s="65" t="s">
        <v>573</v>
      </c>
      <c r="CK96" s="65" t="s">
        <v>574</v>
      </c>
      <c r="CL96" s="68">
        <f>countifs($B$6:$CC$6,"&gt;=24",$B$44:$CC$44,"&lt;4", $B$45:$CC$45,"&gt;=19")</f>
        <v>12</v>
      </c>
      <c r="CM96" s="68">
        <f>countifs($B$6:$CC$6,"&gt;=24",$B$44:$CC$44,"&lt;4", $B$45:$CC$45,"&lt;19")</f>
        <v>7</v>
      </c>
    </row>
    <row r="97">
      <c r="A97" s="5"/>
      <c r="BT97" s="65" t="s">
        <v>573</v>
      </c>
      <c r="BU97" s="65" t="s">
        <v>573</v>
      </c>
      <c r="BV97" s="65" t="s">
        <v>574</v>
      </c>
      <c r="BW97" s="65" t="s">
        <v>573</v>
      </c>
      <c r="BX97" s="65" t="s">
        <v>574</v>
      </c>
      <c r="BY97" s="65" t="s">
        <v>574</v>
      </c>
      <c r="BZ97" s="65" t="s">
        <v>573</v>
      </c>
      <c r="CA97" s="68">
        <f>countifs($B$3:$CC$3, "&gt;=9", $B$6:$CC$6, "&gt;=24", $B$9:$CC$9,"&lt;15", $B$8:$CC$8,"&gt;=17", $B$4:$CC$4, "&lt;15", $B$10:$CC$10, "&lt;21", $B$5:$CC$5, "&gt;=30", $B$13:$CC$13, "&gt;=50")</f>
        <v>1</v>
      </c>
      <c r="CB97" s="68">
        <f>countifs($B$3:$CC$3, "&gt;=9", $B$6:$CC$6, "&gt;=24", $B$9:$CC$9,"&lt;15", $B$8:$CC$8,"&gt;=17", $B$4:$CC$4, "&lt;15", $B$10:$CC$10, "&lt;21", $B$5:$CC$5, "&gt;=30", $B$13:$CC$13, "&lt;50")</f>
        <v>0</v>
      </c>
      <c r="CE97" s="65" t="s">
        <v>573</v>
      </c>
      <c r="CF97" s="65" t="s">
        <v>573</v>
      </c>
      <c r="CG97" s="68">
        <f>countifs($B$44:$CC$44,"&gt;=4",$B$13:$CC$13,"&gt;=50", $B$20:$CC$20,"&gt;=15")</f>
        <v>54</v>
      </c>
      <c r="CH97" s="68">
        <f>countifs($B$44:$CC$44,"&gt;=4",$B$13:$CC$13,"&gt;=50", $B$20:$CC$20,"&lt;15")</f>
        <v>0</v>
      </c>
      <c r="CJ97" s="65" t="s">
        <v>574</v>
      </c>
      <c r="CK97" s="65" t="s">
        <v>573</v>
      </c>
      <c r="CL97" s="68">
        <f>countifs($B$6:$CC$6,"&lt;24",$B$44:$CC$44,"&gt;=4", $B$45:$CC$45,"&gt;=19")</f>
        <v>0</v>
      </c>
      <c r="CM97" s="68">
        <f>countifs($B$6:$CC$6,"&lt;24",$B$44:$CC$44,"&gt;=4", $B$45:$CC$45,"&lt;19")</f>
        <v>0</v>
      </c>
    </row>
    <row r="98">
      <c r="A98" s="5"/>
      <c r="BT98" s="65" t="s">
        <v>573</v>
      </c>
      <c r="BU98" s="65" t="s">
        <v>573</v>
      </c>
      <c r="BV98" s="65" t="s">
        <v>574</v>
      </c>
      <c r="BW98" s="65" t="s">
        <v>573</v>
      </c>
      <c r="BX98" s="65" t="s">
        <v>574</v>
      </c>
      <c r="BY98" s="65" t="s">
        <v>574</v>
      </c>
      <c r="BZ98" s="65" t="s">
        <v>574</v>
      </c>
      <c r="CA98" s="68">
        <f>countifs($B$3:$CC$3, "&gt;=9", $B$6:$CC$6, "&gt;=24", $B$9:$CC$9,"&lt;15", $B$8:$CC$8,"&gt;=17", $B$4:$CC$4, "&lt;15", $B$10:$CC$10, "&lt;21", $B$5:$CC$5, "&lt;30", $B$13:$CC$13, "&gt;=50")</f>
        <v>0</v>
      </c>
      <c r="CB98" s="68">
        <f>countifs($B$3:$CC$3, "&gt;=9", $B$6:$CC$6, "&gt;=24", $B$9:$CC$9,"&lt;15", $B$8:$CC$8,"&gt;=17", $B$4:$CC$4, "&lt;15", $B$10:$CC$10, "&lt;21", $B$5:$CC$5, "&lt;30", $B$13:$CC$13, "&lt;50")</f>
        <v>1</v>
      </c>
      <c r="CE98" s="65" t="s">
        <v>573</v>
      </c>
      <c r="CF98" s="65" t="s">
        <v>574</v>
      </c>
      <c r="CG98" s="68">
        <f>countifs($B$44:$CC$44,"&gt;=4",$B$13:$CC$13,"&lt;50", $B$20:$CC$20,"&gt;=15")</f>
        <v>1</v>
      </c>
      <c r="CH98" s="68">
        <f>countifs($B$44:$CC$44,"&gt;=4",$B$13:$CC$13,"&lt;50", $B$20:$CC$20,"&lt;15")</f>
        <v>1</v>
      </c>
      <c r="CJ98" s="65" t="s">
        <v>574</v>
      </c>
      <c r="CK98" s="65" t="s">
        <v>574</v>
      </c>
      <c r="CL98" s="68">
        <f>countifs($B$6:$CC$6,"&lt;24",$B$44:$CC$44,"&lt;4", $B$45:$CC$45,"&gt;=19")</f>
        <v>0</v>
      </c>
      <c r="CM98" s="68">
        <f>countifs($B$6:$CC$6,"&lt;24",$B$44:$CC$44,"&lt;4", $B$45:$CC$45,"&lt;19")</f>
        <v>5</v>
      </c>
    </row>
    <row r="99">
      <c r="A99" s="5"/>
      <c r="BT99" s="65" t="s">
        <v>573</v>
      </c>
      <c r="BU99" s="65" t="s">
        <v>573</v>
      </c>
      <c r="BV99" s="65" t="s">
        <v>574</v>
      </c>
      <c r="BW99" s="65" t="s">
        <v>574</v>
      </c>
      <c r="BX99" s="65" t="s">
        <v>573</v>
      </c>
      <c r="BY99" s="65" t="s">
        <v>573</v>
      </c>
      <c r="BZ99" s="65" t="s">
        <v>573</v>
      </c>
      <c r="CA99" s="68">
        <f>countifs($B$3:$CC$3, "&gt;=9", $B$6:$CC$6, "&gt;=24", $B$9:$CC$9,"&lt;15", $B$8:$CC$8,"&lt;17", $B$4:$CC$4, "&gt;=15", $B$10:$CC$10, "&gt;=21", $B$5:$CC$5, "&gt;=30", $B$13:$CC$13, "&gt;=50")</f>
        <v>0</v>
      </c>
      <c r="CB99" s="68">
        <f>countifs($B$3:$CC$3, "&gt;=9", $B$6:$CC$6, "&gt;=24", $B$9:$CC$9,"&lt;15", $B$8:$CC$8,"&lt;17", $B$4:$CC$4, "&gt;=15", $B$10:$CC$10, "&gt;=21", $B$5:$CC$5, "&gt;=30", $B$13:$CC$13, "&lt;50")</f>
        <v>0</v>
      </c>
      <c r="CE99" s="65" t="s">
        <v>574</v>
      </c>
      <c r="CF99" s="65" t="s">
        <v>573</v>
      </c>
      <c r="CG99" s="68">
        <f>countifs($B$44:$CC$44,"&lt;4",$B$13:$CC$13,"&gt;=50", $B$20:$CC$20,"&gt;=15")</f>
        <v>12</v>
      </c>
      <c r="CH99" s="68">
        <f>countifs($B$44:$CC$44,"&lt;4",$B$13:$CC$13,"&gt;=50", $B$20:$CC$20,"&lt;15")</f>
        <v>1</v>
      </c>
    </row>
    <row r="100">
      <c r="A100" s="5"/>
      <c r="BT100" s="65" t="s">
        <v>573</v>
      </c>
      <c r="BU100" s="65" t="s">
        <v>573</v>
      </c>
      <c r="BV100" s="65" t="s">
        <v>574</v>
      </c>
      <c r="BW100" s="65" t="s">
        <v>574</v>
      </c>
      <c r="BX100" s="65" t="s">
        <v>573</v>
      </c>
      <c r="BY100" s="65" t="s">
        <v>573</v>
      </c>
      <c r="BZ100" s="65" t="s">
        <v>574</v>
      </c>
      <c r="CA100" s="68">
        <f>countifs($B$3:$CC$3, "&gt;=9", $B$6:$CC$6, "&gt;=24", $B$9:$CC$9,"&lt;15", $B$8:$CC$8,"&lt;17", $B$4:$CC$4, "&gt;=15", $B$10:$CC$10, "&gt;=21", $B$5:$CC$5, "&lt;30", $B$13:$CC$13, "&gt;=50")</f>
        <v>0</v>
      </c>
      <c r="CB100" s="68">
        <f>countifs($B$3:$CC$3, "&gt;=9", $B$6:$CC$6, "&gt;=24", $B$9:$CC$9,"&lt;15", $B$8:$CC$8,"&lt;17", $B$4:$CC$4, "&gt;=15", $B$10:$CC$10, "&gt;=21", $B$5:$CC$5, "&lt;30", $B$13:$CC$13, "&lt;50")</f>
        <v>0</v>
      </c>
      <c r="CE100" s="65" t="s">
        <v>574</v>
      </c>
      <c r="CF100" s="65" t="s">
        <v>574</v>
      </c>
      <c r="CG100" s="68">
        <f>countifs($B$44:$CC$44,"&lt;4",$B$13:$CC$13,"&lt;50", $B$20:$CC$20,"&gt;=15")</f>
        <v>1</v>
      </c>
      <c r="CH100" s="68">
        <f>countifs($B$44:$CC$44,"&lt;4",$B$13:$CC$13,"&lt;50", $B$20:$CC$20,"&lt;15")</f>
        <v>10</v>
      </c>
      <c r="CJ100" s="68"/>
      <c r="CK100" s="68"/>
      <c r="CL100" s="66" t="s">
        <v>58</v>
      </c>
      <c r="CM100" s="67"/>
    </row>
    <row r="101">
      <c r="A101" s="5"/>
      <c r="BT101" s="65" t="s">
        <v>573</v>
      </c>
      <c r="BU101" s="65" t="s">
        <v>573</v>
      </c>
      <c r="BV101" s="65" t="s">
        <v>574</v>
      </c>
      <c r="BW101" s="65" t="s">
        <v>574</v>
      </c>
      <c r="BX101" s="65" t="s">
        <v>573</v>
      </c>
      <c r="BY101" s="65" t="s">
        <v>574</v>
      </c>
      <c r="BZ101" s="65" t="s">
        <v>573</v>
      </c>
      <c r="CA101" s="68">
        <f>countifs($B$3:$CC$3, "&gt;=9", $B$6:$CC$6, "&gt;=24", $B$9:$CC$9,"&lt;15", $B$8:$CC$8,"&lt;17", $B$4:$CC$4, "&gt;=15", $B$10:$CC$10, "&lt;21", $B$5:$CC$5, "&gt;=30", $B$13:$CC$13, "&gt;=50")</f>
        <v>0</v>
      </c>
      <c r="CB101" s="68">
        <f>countifs($B$3:$CC$3, "&gt;=9", $B$6:$CC$6, "&gt;=24", $B$9:$CC$9,"&lt;15", $B$8:$CC$8,"&lt;17", $B$4:$CC$4, "&gt;=15", $B$10:$CC$10, "&lt;21", $B$5:$CC$5, "&gt;=30", $B$13:$CC$13, "&lt;50")</f>
        <v>0</v>
      </c>
      <c r="CJ101" s="65" t="s">
        <v>45</v>
      </c>
      <c r="CK101" s="65" t="s">
        <v>54</v>
      </c>
      <c r="CL101" s="65" t="s">
        <v>573</v>
      </c>
      <c r="CM101" s="65" t="s">
        <v>574</v>
      </c>
    </row>
    <row r="102">
      <c r="A102" s="5"/>
      <c r="BT102" s="65" t="s">
        <v>573</v>
      </c>
      <c r="BU102" s="65" t="s">
        <v>573</v>
      </c>
      <c r="BV102" s="65" t="s">
        <v>574</v>
      </c>
      <c r="BW102" s="65" t="s">
        <v>574</v>
      </c>
      <c r="BX102" s="65" t="s">
        <v>573</v>
      </c>
      <c r="BY102" s="65" t="s">
        <v>574</v>
      </c>
      <c r="BZ102" s="65" t="s">
        <v>574</v>
      </c>
      <c r="CA102" s="68">
        <f>countifs($B$3:$CC$3, "&gt;=9", $B$6:$CC$6, "&gt;=24", $B$9:$CC$9,"&lt;15", $B$8:$CC$8,"&lt;17", $B$4:$CC$4, "&gt;=15", $B$10:$CC$10, "&lt;21", $B$5:$CC$5, "&lt;30", $B$13:$CC$13, "&gt;=50")</f>
        <v>0</v>
      </c>
      <c r="CB102" s="68">
        <f>countifs($B$3:$CC$3, "&gt;=9", $B$6:$CC$6, "&gt;=24", $B$9:$CC$9,"&lt;15", $B$8:$CC$8,"&lt;17", $B$4:$CC$4, "&gt;=15", $B$10:$CC$10, "&lt;21", $B$5:$CC$5, "&lt;30", $B$13:$CC$13, "&lt;50")</f>
        <v>0</v>
      </c>
      <c r="CE102" s="68"/>
      <c r="CF102" s="68"/>
      <c r="CG102" s="66" t="s">
        <v>59</v>
      </c>
      <c r="CH102" s="67"/>
      <c r="CJ102" s="65" t="s">
        <v>573</v>
      </c>
      <c r="CK102" s="65" t="s">
        <v>573</v>
      </c>
      <c r="CL102" s="68">
        <f>countifs($B$11:$CC$11,"&gt;=19",$B$20:$CC$20,"&gt;=15", $B$24:$CC$24,"&gt;=10")</f>
        <v>57</v>
      </c>
      <c r="CM102" s="68">
        <f>countifs($B$11:$CC$11,"&gt;=19",$B$20:$CC$20,"&gt;=15", $B$24:$CC$24,"&lt;10")</f>
        <v>1</v>
      </c>
    </row>
    <row r="103">
      <c r="A103" s="5"/>
      <c r="BT103" s="65" t="s">
        <v>573</v>
      </c>
      <c r="BU103" s="65" t="s">
        <v>573</v>
      </c>
      <c r="BV103" s="65" t="s">
        <v>574</v>
      </c>
      <c r="BW103" s="65" t="s">
        <v>574</v>
      </c>
      <c r="BX103" s="65" t="s">
        <v>574</v>
      </c>
      <c r="BY103" s="65" t="s">
        <v>573</v>
      </c>
      <c r="BZ103" s="65" t="s">
        <v>573</v>
      </c>
      <c r="CA103" s="68">
        <f>countifs($B$3:$CC$3, "&gt;=9", $B$6:$CC$6, "&gt;=24", $B$9:$CC$9,"&lt;15", $B$8:$CC$8,"&lt;17", $B$4:$CC$4, "&lt;15", $B$10:$CC$10, "&gt;=21", $B$5:$CC$5, "&gt;=30", $B$13:$CC$13, "&gt;=50")</f>
        <v>0</v>
      </c>
      <c r="CB103" s="68">
        <f>countifs($B$3:$CC$3, "&gt;=9", $B$6:$CC$6, "&gt;=24", $B$9:$CC$9,"&lt;15", $B$8:$CC$8,"&lt;17", $B$4:$CC$4, "&lt;15", $B$10:$CC$10, "&gt;=21", $B$5:$CC$5, "&gt;=30", $B$13:$CC$13, "&lt;50")</f>
        <v>0</v>
      </c>
      <c r="CE103" s="65" t="s">
        <v>45</v>
      </c>
      <c r="CF103" s="65" t="s">
        <v>53</v>
      </c>
      <c r="CG103" s="65" t="s">
        <v>573</v>
      </c>
      <c r="CH103" s="65" t="s">
        <v>574</v>
      </c>
      <c r="CJ103" s="65" t="s">
        <v>573</v>
      </c>
      <c r="CK103" s="65" t="s">
        <v>574</v>
      </c>
      <c r="CL103" s="68">
        <f>countifs($B$11:$CC$11,"&gt;=19",$B$20:$CC$20,"&lt;15", $B$24:$CC$24,"&gt;=10")</f>
        <v>0</v>
      </c>
      <c r="CM103" s="68">
        <f>countifs($B$11:$CC$11,"&gt;=19",$B$20:$CC$20,"&lt;15", $B$24:$CC$24,"&lt;10")</f>
        <v>0</v>
      </c>
    </row>
    <row r="104">
      <c r="A104" s="5"/>
      <c r="BT104" s="65" t="s">
        <v>573</v>
      </c>
      <c r="BU104" s="65" t="s">
        <v>573</v>
      </c>
      <c r="BV104" s="65" t="s">
        <v>574</v>
      </c>
      <c r="BW104" s="65" t="s">
        <v>574</v>
      </c>
      <c r="BX104" s="65" t="s">
        <v>574</v>
      </c>
      <c r="BY104" s="65" t="s">
        <v>573</v>
      </c>
      <c r="BZ104" s="65" t="s">
        <v>574</v>
      </c>
      <c r="CA104" s="68">
        <f>countifs($B$3:$CC$3, "&gt;=9", $B$6:$CC$6, "&gt;=24", $B$9:$CC$9,"&lt;15", $B$8:$CC$8,"&lt;17", $B$4:$CC$4, "&lt;15", $B$10:$CC$10, "&gt;=21", $B$5:$CC$5, "&lt;30", $B$13:$CC$13, "&gt;=50")</f>
        <v>0</v>
      </c>
      <c r="CB104" s="68">
        <f>countifs($B$3:$CC$3, "&gt;=9", $B$6:$CC$6, "&gt;=24", $B$9:$CC$9,"&lt;15", $B$8:$CC$8,"&lt;17", $B$4:$CC$4, "&lt;15", $B$10:$CC$10, "&gt;=21", $B$5:$CC$5, "&lt;30", $B$13:$CC$13, "&lt;50")</f>
        <v>0</v>
      </c>
      <c r="CE104" s="65" t="s">
        <v>573</v>
      </c>
      <c r="CF104" s="65" t="s">
        <v>573</v>
      </c>
      <c r="CG104" s="68">
        <f>countifs($B$11:$CC$11,"&gt;=19",$B$19:$CC$19,"&gt;=18", $B$25:$CC$25,"&gt;=5")</f>
        <v>47</v>
      </c>
      <c r="CH104" s="68">
        <f>countifs($B$11:$CC$11,"&gt;=19",$B$19:$CC$19,"&gt;=18", $B$25:$CC$25,"&lt;5")</f>
        <v>11</v>
      </c>
      <c r="CJ104" s="65" t="s">
        <v>574</v>
      </c>
      <c r="CK104" s="65" t="s">
        <v>573</v>
      </c>
      <c r="CL104" s="68">
        <f>countifs($B$11:$CC$11,"&lt;19",$B$20:$CC$20,"&gt;=15", $B$24:$CC$24,"&gt;=10")</f>
        <v>7</v>
      </c>
      <c r="CM104" s="68">
        <f>countifs($B$11:$CC$11,"&lt;19",$B$20:$CC$20,"&gt;=15", $B$24:$CC$24,"&lt;10")</f>
        <v>3</v>
      </c>
    </row>
    <row r="105">
      <c r="A105" s="5"/>
      <c r="BT105" s="65" t="s">
        <v>573</v>
      </c>
      <c r="BU105" s="65" t="s">
        <v>573</v>
      </c>
      <c r="BV105" s="65" t="s">
        <v>574</v>
      </c>
      <c r="BW105" s="65" t="s">
        <v>574</v>
      </c>
      <c r="BX105" s="65" t="s">
        <v>574</v>
      </c>
      <c r="BY105" s="65" t="s">
        <v>574</v>
      </c>
      <c r="BZ105" s="65" t="s">
        <v>573</v>
      </c>
      <c r="CA105" s="68">
        <f>countifs($B$3:$CC$3, "&gt;=9", $B$6:$CC$6, "&gt;=24", $B$9:$CC$9,"&lt;15", $B$8:$CC$8,"&lt;17", $B$4:$CC$4, "&lt;15", $B$10:$CC$10, "&lt;21", $B$5:$CC$5, "&gt;=30", $B$13:$CC$13, "&gt;=50")</f>
        <v>0</v>
      </c>
      <c r="CB105" s="68">
        <f>countifs($B$3:$CC$3, "&gt;=9", $B$6:$CC$6, "&gt;=24", $B$9:$CC$9,"&lt;15", $B$8:$CC$8,"&lt;17", $B$4:$CC$4, "&lt;15", $B$10:$CC$10, "&lt;21", $B$5:$CC$5, "&gt;=30", $B$13:$CC$13, "&lt;50")</f>
        <v>0</v>
      </c>
      <c r="CE105" s="65" t="s">
        <v>573</v>
      </c>
      <c r="CF105" s="65" t="s">
        <v>574</v>
      </c>
      <c r="CG105" s="68">
        <f>countifs($B$11:$CC$11,"&gt;=19",$B$19:$CC$19,"&lt;18", $B$25:$CC$25,"&gt;=5")</f>
        <v>0</v>
      </c>
      <c r="CH105" s="68">
        <f>countifs($B$11:$CC$11,"&gt;=19",$B$19:$CC$19,"&lt;18", $B$25:$CC$25,"&lt;5")</f>
        <v>0</v>
      </c>
      <c r="CJ105" s="65" t="s">
        <v>574</v>
      </c>
      <c r="CK105" s="65" t="s">
        <v>574</v>
      </c>
      <c r="CL105" s="68">
        <f>countifs($B$11:$CC$11,"&lt;19",$B$20:$CC$20,"&lt;15", $B$24:$CC$24,"&gt;=10")</f>
        <v>0</v>
      </c>
      <c r="CM105" s="68">
        <f>countifs($B$11:$CC$11,"&lt;19",$B$20:$CC$20,"&lt;15", $B$24:$CC$24,"&lt;10")</f>
        <v>12</v>
      </c>
    </row>
    <row r="106">
      <c r="A106" s="5"/>
      <c r="BT106" s="65" t="s">
        <v>573</v>
      </c>
      <c r="BU106" s="65" t="s">
        <v>573</v>
      </c>
      <c r="BV106" s="65" t="s">
        <v>574</v>
      </c>
      <c r="BW106" s="65" t="s">
        <v>574</v>
      </c>
      <c r="BX106" s="65" t="s">
        <v>574</v>
      </c>
      <c r="BY106" s="65" t="s">
        <v>574</v>
      </c>
      <c r="BZ106" s="65" t="s">
        <v>574</v>
      </c>
      <c r="CA106" s="68">
        <f>countifs($B$3:$CC$3, "&gt;=9", $B$6:$CC$6, "&gt;=24", $B$9:$CC$9,"&lt;15", $B$8:$CC$8,"&lt;17", $B$4:$CC$4, "&lt;15", $B$10:$CC$10, "&lt;21", $B$5:$CC$5, "&lt;30", $B$13:$CC$13, "&gt;=50")</f>
        <v>0</v>
      </c>
      <c r="CB106" s="68">
        <f>countifs($B$3:$CC$3, "&gt;=9", $B$6:$CC$6, "&gt;=24", $B$9:$CC$9,"&lt;15", $B$8:$CC$8,"&lt;17", $B$4:$CC$4, "&lt;15", $B$10:$CC$10, "&lt;21", $B$5:$CC$5, "&lt;30", $B$13:$CC$13, "&lt;50")</f>
        <v>0</v>
      </c>
      <c r="CE106" s="65" t="s">
        <v>574</v>
      </c>
      <c r="CF106" s="65" t="s">
        <v>573</v>
      </c>
      <c r="CG106" s="68">
        <f>countifs($B$11:$CC$11,"&lt;19",$B$19:$CC$19,"&gt;=18", $B$25:$CC$25,"&gt;=5")</f>
        <v>1</v>
      </c>
      <c r="CH106" s="68">
        <f>countifs($B$11:$CC$11,"&lt;19",$B$19:$CC$19,"&gt;=18", $B$25:$CC$25,"&lt;5")</f>
        <v>5</v>
      </c>
    </row>
    <row r="107">
      <c r="A107" s="5"/>
      <c r="BT107" s="65" t="s">
        <v>573</v>
      </c>
      <c r="BU107" s="65" t="s">
        <v>574</v>
      </c>
      <c r="BV107" s="65" t="s">
        <v>573</v>
      </c>
      <c r="BW107" s="65" t="s">
        <v>573</v>
      </c>
      <c r="BX107" s="65" t="s">
        <v>573</v>
      </c>
      <c r="BY107" s="65" t="s">
        <v>573</v>
      </c>
      <c r="BZ107" s="65" t="s">
        <v>573</v>
      </c>
      <c r="CA107" s="68">
        <f>countifs($B$3:$CC$3, "&gt;=9", $B$6:$CC$6, "&lt;24", $B$9:$CC$9,"&gt;=15", $B$8:$CC$8,"&gt;=17", $B$4:$CC$4, "&gt;=15", $B$10:$CC$10, "&gt;=21", $B$5:$CC$5, "&gt;=30", $B$13:$CC$13, "&gt;=50")</f>
        <v>0</v>
      </c>
      <c r="CB107" s="68">
        <f>countifs($B$3:$CC$3, "&gt;=9", $B$6:$CC$6, "&lt;24", $B$9:$CC$9,"&gt;=15", $B$8:$CC$8,"&gt;=17", $B$4:$CC$4, "&gt;=15", $B$10:$CC$10, "&gt;=21", $B$5:$CC$5, "&gt;=30", $B$13:$CC$13, "&lt;50")</f>
        <v>0</v>
      </c>
      <c r="CE107" s="65" t="s">
        <v>574</v>
      </c>
      <c r="CF107" s="65" t="s">
        <v>574</v>
      </c>
      <c r="CG107" s="68">
        <f>countifs($B$11:$CC$11,"&lt;19",$B$19:$CC$19,"&lt;18", $B$25:$CC$25,"&gt;=5")</f>
        <v>1</v>
      </c>
      <c r="CH107" s="68">
        <f>countifs($B$11:$CC$11,"&lt;19",$B$19:$CC$19,"&lt;18", $B$25:$CC$25,"&lt;5")</f>
        <v>15</v>
      </c>
      <c r="CJ107" s="68"/>
      <c r="CK107" s="68"/>
      <c r="CL107" s="66" t="s">
        <v>582</v>
      </c>
      <c r="CM107" s="67"/>
    </row>
    <row r="108">
      <c r="A108" s="5"/>
      <c r="BT108" s="65" t="s">
        <v>573</v>
      </c>
      <c r="BU108" s="65" t="s">
        <v>574</v>
      </c>
      <c r="BV108" s="65" t="s">
        <v>573</v>
      </c>
      <c r="BW108" s="65" t="s">
        <v>573</v>
      </c>
      <c r="BX108" s="65" t="s">
        <v>573</v>
      </c>
      <c r="BY108" s="65" t="s">
        <v>573</v>
      </c>
      <c r="BZ108" s="65" t="s">
        <v>574</v>
      </c>
      <c r="CA108" s="68">
        <f>countifs($B$3:$CC$3, "&gt;=9", $B$6:$CC$6, "&lt;24", $B$9:$CC$9,"&gt;=15", $B$8:$CC$8,"&gt;=17", $B$4:$CC$4, "&gt;=15", $B$10:$CC$10, "&gt;=21", $B$5:$CC$5, "&lt;30", $B$13:$CC$13, "&gt;=50")</f>
        <v>0</v>
      </c>
      <c r="CB108" s="68">
        <f>countifs($B$3:$CC$3, "&gt;=9", $B$6:$CC$6, "&lt;24", $B$9:$CC$9,"&gt;=15", $B$8:$CC$8,"&gt;=17", $B$4:$CC$4, "&gt;=15", $B$10:$CC$10, "&gt;=21", $B$5:$CC$5, "&lt;30", $B$13:$CC$13, "&lt;50")</f>
        <v>0</v>
      </c>
      <c r="CJ108" s="65" t="s">
        <v>58</v>
      </c>
      <c r="CK108" s="65" t="s">
        <v>70</v>
      </c>
      <c r="CL108" s="65" t="s">
        <v>573</v>
      </c>
      <c r="CM108" s="65" t="s">
        <v>574</v>
      </c>
    </row>
    <row r="109">
      <c r="A109" s="5"/>
      <c r="BT109" s="65" t="s">
        <v>573</v>
      </c>
      <c r="BU109" s="65" t="s">
        <v>574</v>
      </c>
      <c r="BV109" s="65" t="s">
        <v>573</v>
      </c>
      <c r="BW109" s="65" t="s">
        <v>573</v>
      </c>
      <c r="BX109" s="65" t="s">
        <v>573</v>
      </c>
      <c r="BY109" s="65" t="s">
        <v>574</v>
      </c>
      <c r="BZ109" s="65" t="s">
        <v>573</v>
      </c>
      <c r="CA109" s="68">
        <f>countifs($B$3:$CC$3, "&gt;=9", $B$6:$CC$6, "&lt;24", $B$9:$CC$9,"&gt;=15", $B$8:$CC$8,"&gt;=17", $B$4:$CC$4, "&gt;=15", $B$10:$CC$10, "&lt;21", $B$5:$CC$5, "&gt;=30", $B$13:$CC$13, "&gt;=50")</f>
        <v>0</v>
      </c>
      <c r="CB109" s="68">
        <f>countifs($B$3:$CC$3, "&gt;=9", $B$6:$CC$6, "&lt;24", $B$9:$CC$9,"&gt;=15", $B$8:$CC$8,"&gt;=17", $B$4:$CC$4, "&gt;=15", $B$10:$CC$10, "&lt;21", $B$5:$CC$5, "&gt;=30", $B$13:$CC$13, "&lt;50")</f>
        <v>0</v>
      </c>
      <c r="CE109" s="68"/>
      <c r="CF109" s="68"/>
      <c r="CG109" s="66" t="s">
        <v>70</v>
      </c>
      <c r="CH109" s="67"/>
      <c r="CJ109" s="65" t="s">
        <v>573</v>
      </c>
      <c r="CK109" s="65" t="s">
        <v>573</v>
      </c>
      <c r="CL109" s="68">
        <f>countifs($B$24:$CC$24,"&gt;=10",$B$34:$CC$34,"&gt;=14", $B$41:$CC$41,"&gt;=8")</f>
        <v>61</v>
      </c>
      <c r="CM109" s="68">
        <f>countifs($B$24:$CC$24,"&gt;=10",$B$34:$CC$34,"&gt;=14", $B$41:$CC$41,"&lt;8")</f>
        <v>1</v>
      </c>
    </row>
    <row r="110">
      <c r="A110" s="5"/>
      <c r="BT110" s="65" t="s">
        <v>573</v>
      </c>
      <c r="BU110" s="65" t="s">
        <v>574</v>
      </c>
      <c r="BV110" s="65" t="s">
        <v>573</v>
      </c>
      <c r="BW110" s="65" t="s">
        <v>573</v>
      </c>
      <c r="BX110" s="65" t="s">
        <v>573</v>
      </c>
      <c r="BY110" s="65" t="s">
        <v>574</v>
      </c>
      <c r="BZ110" s="65" t="s">
        <v>574</v>
      </c>
      <c r="CA110" s="68">
        <f>countifs($B$3:$CC$3, "&gt;=9", $B$6:$CC$6, "&lt;24", $B$9:$CC$9,"&gt;=15", $B$8:$CC$8,"&gt;=17", $B$4:$CC$4, "&gt;=15", $B$10:$CC$10, "&lt;21", $B$5:$CC$5, "&lt;30", $B$13:$CC$13, "&gt;=50")</f>
        <v>0</v>
      </c>
      <c r="CB110" s="68">
        <f>countifs($B$3:$CC$3, "&gt;=9", $B$6:$CC$6, "&lt;24", $B$9:$CC$9,"&gt;=15", $B$8:$CC$8,"&gt;=17", $B$4:$CC$4, "&gt;=15", $B$10:$CC$10, "&lt;21", $B$5:$CC$5, "&lt;30", $B$13:$CC$13, "&lt;50")</f>
        <v>0</v>
      </c>
      <c r="CE110" s="65" t="s">
        <v>54</v>
      </c>
      <c r="CF110" s="65" t="s">
        <v>58</v>
      </c>
      <c r="CG110" s="65" t="s">
        <v>573</v>
      </c>
      <c r="CH110" s="65" t="s">
        <v>574</v>
      </c>
      <c r="CJ110" s="65" t="s">
        <v>573</v>
      </c>
      <c r="CK110" s="65" t="s">
        <v>574</v>
      </c>
      <c r="CL110" s="68">
        <f>countifs($B$24:$CC$24,"&gt;=10",$B$34:$CC$34,"&lt;14", $B$41:$CC$41,"&gt;=8")</f>
        <v>0</v>
      </c>
      <c r="CM110" s="68">
        <f>countifs($B$24:$CC$24,"&gt;=10",$B$34:$CC$34,"&lt;14", $B$41:$CC$41,"&lt;8")</f>
        <v>2</v>
      </c>
    </row>
    <row r="111">
      <c r="A111" s="5"/>
      <c r="BT111" s="65" t="s">
        <v>573</v>
      </c>
      <c r="BU111" s="65" t="s">
        <v>574</v>
      </c>
      <c r="BV111" s="65" t="s">
        <v>573</v>
      </c>
      <c r="BW111" s="65" t="s">
        <v>573</v>
      </c>
      <c r="BX111" s="65" t="s">
        <v>574</v>
      </c>
      <c r="BY111" s="65" t="s">
        <v>573</v>
      </c>
      <c r="BZ111" s="65" t="s">
        <v>573</v>
      </c>
      <c r="CA111" s="68">
        <f>countifs($B$3:$CC$3, "&gt;=9", $B$6:$CC$6, "&lt;24", $B$9:$CC$9,"&gt;=15", $B$8:$CC$8,"&gt;=17", $B$4:$CC$4, "&lt;15", $B$10:$CC$10, "&gt;=21", $B$5:$CC$5, "&gt;=30", $B$13:$CC$13, "&gt;=50")</f>
        <v>0</v>
      </c>
      <c r="CB111" s="68">
        <f>countifs($B$3:$CC$3, "&gt;=9", $B$6:$CC$6, "&lt;24", $B$9:$CC$9,"&gt;=15", $B$8:$CC$8,"&gt;=17", $B$4:$CC$4, "&lt;15", $B$10:$CC$10, "&gt;=21", $B$5:$CC$5, "&gt;=30", $B$13:$CC$13, "&lt;50")</f>
        <v>0</v>
      </c>
      <c r="CE111" s="65" t="s">
        <v>573</v>
      </c>
      <c r="CF111" s="65" t="s">
        <v>573</v>
      </c>
      <c r="CG111" s="68">
        <f>countifs($B$20:$CC$20,"&gt;=15",$B$24:$CC$24,"&gt;=10", $B$34:$CC$34,"&gt;=14")</f>
        <v>62</v>
      </c>
      <c r="CH111" s="68">
        <f>countifs($B$20:$CC$20,"&gt;=15",$B$24:$CC$24,"&gt;=10", $B$34:$CC$34,"&lt;14")</f>
        <v>2</v>
      </c>
      <c r="CJ111" s="65" t="s">
        <v>574</v>
      </c>
      <c r="CK111" s="65" t="s">
        <v>573</v>
      </c>
      <c r="CL111" s="68">
        <f>countifs($B$24:$CC$24,"&lt;10",$B$34:$CC$34,"&gt;=14", $B$41:$CC$41,"&gt;=8")</f>
        <v>2</v>
      </c>
      <c r="CM111" s="68">
        <f>countifs($B$24:$CC$24,"&lt;10",$B$34:$CC$34,"&gt;=14", $B$41:$CC$41,"&lt;8")</f>
        <v>1</v>
      </c>
    </row>
    <row r="112">
      <c r="A112" s="5"/>
      <c r="BT112" s="65" t="s">
        <v>573</v>
      </c>
      <c r="BU112" s="65" t="s">
        <v>574</v>
      </c>
      <c r="BV112" s="65" t="s">
        <v>573</v>
      </c>
      <c r="BW112" s="65" t="s">
        <v>573</v>
      </c>
      <c r="BX112" s="65" t="s">
        <v>574</v>
      </c>
      <c r="BY112" s="65" t="s">
        <v>573</v>
      </c>
      <c r="BZ112" s="65" t="s">
        <v>574</v>
      </c>
      <c r="CA112" s="68">
        <f>countifs($B$3:$CC$3, "&gt;=9", $B$6:$CC$6, "&lt;24", $B$9:$CC$9,"&gt;=15", $B$8:$CC$8,"&gt;=17", $B$4:$CC$4, "&lt;15", $B$10:$CC$10, "&gt;=21", $B$5:$CC$5, "&lt;30", $B$13:$CC$13, "&gt;=50")</f>
        <v>0</v>
      </c>
      <c r="CB112" s="68">
        <f>countifs($B$3:$CC$3, "&gt;=9", $B$6:$CC$6, "&lt;24", $B$9:$CC$9,"&gt;=15", $B$8:$CC$8,"&gt;=17", $B$4:$CC$4, "&lt;15", $B$10:$CC$10, "&gt;=21", $B$5:$CC$5, "&lt;30", $B$13:$CC$13, "&lt;50")</f>
        <v>0</v>
      </c>
      <c r="CE112" s="65" t="s">
        <v>573</v>
      </c>
      <c r="CF112" s="65" t="s">
        <v>574</v>
      </c>
      <c r="CG112" s="68">
        <f>countifs($B$20:$CC$20,"&gt;=15",$B$24:$CC$24,"&lt;10", $B$34:$CC$34,"&gt;=14")</f>
        <v>1</v>
      </c>
      <c r="CH112" s="68">
        <f>countifs($B$20:$CC$20,"&gt;=15",$B$24:$CC$24,"&lt;10", $B$34:$CC$34,"&lt;14")</f>
        <v>3</v>
      </c>
      <c r="CJ112" s="65" t="s">
        <v>574</v>
      </c>
      <c r="CK112" s="65" t="s">
        <v>574</v>
      </c>
      <c r="CL112" s="68">
        <f>countifs($B$24:$CC$24,"&lt;10",$B$34:$CC$34,"&lt;14", $B$41:$CC$41,"&gt;=8")</f>
        <v>2</v>
      </c>
      <c r="CM112" s="68">
        <f>countifs($B$24:$CC$24,"&lt;10",$B$34:$CC$34,"&lt;14", $B$41:$CC$41,"&lt;8")</f>
        <v>11</v>
      </c>
    </row>
    <row r="113">
      <c r="A113" s="5"/>
      <c r="BT113" s="65" t="s">
        <v>573</v>
      </c>
      <c r="BU113" s="65" t="s">
        <v>574</v>
      </c>
      <c r="BV113" s="65" t="s">
        <v>573</v>
      </c>
      <c r="BW113" s="65" t="s">
        <v>573</v>
      </c>
      <c r="BX113" s="65" t="s">
        <v>574</v>
      </c>
      <c r="BY113" s="65" t="s">
        <v>574</v>
      </c>
      <c r="BZ113" s="65" t="s">
        <v>573</v>
      </c>
      <c r="CA113" s="68">
        <f>countifs($B$3:$CC$3, "&gt;=9", $B$6:$CC$6, "&lt;24", $B$9:$CC$9,"&gt;=15", $B$8:$CC$8,"&gt;=17", $B$4:$CC$4, "&lt;15", $B$10:$CC$10, "&lt;21", $B$5:$CC$5, "&gt;=30", $B$13:$CC$13, "&gt;=50")</f>
        <v>0</v>
      </c>
      <c r="CB113" s="68">
        <f>countifs($B$3:$CC$3, "&gt;=9", $B$6:$CC$6, "&lt;24", $B$9:$CC$9,"&gt;=15", $B$8:$CC$8,"&gt;=17", $B$4:$CC$4, "&lt;15", $B$10:$CC$10, "&lt;21", $B$5:$CC$5, "&gt;=30", $B$13:$CC$13, "&lt;50")</f>
        <v>0</v>
      </c>
      <c r="CE113" s="65" t="s">
        <v>574</v>
      </c>
      <c r="CF113" s="65" t="s">
        <v>573</v>
      </c>
      <c r="CG113" s="68">
        <f>countifs($B$20:$CC$20,"&lt;15",$B$24:$CC$24,"&gt;=10", $B$34:$CC$34,"&gt;=14")</f>
        <v>0</v>
      </c>
      <c r="CH113" s="68">
        <f>countifs($B$20:$CC$20,"&lt;15",$B$24:$CC$24,"&gt;=10", $B$34:$CC$34,"&lt;14")</f>
        <v>0</v>
      </c>
    </row>
    <row r="114">
      <c r="A114" s="5"/>
      <c r="BT114" s="65" t="s">
        <v>573</v>
      </c>
      <c r="BU114" s="65" t="s">
        <v>574</v>
      </c>
      <c r="BV114" s="65" t="s">
        <v>573</v>
      </c>
      <c r="BW114" s="65" t="s">
        <v>573</v>
      </c>
      <c r="BX114" s="65" t="s">
        <v>574</v>
      </c>
      <c r="BY114" s="65" t="s">
        <v>574</v>
      </c>
      <c r="BZ114" s="65" t="s">
        <v>574</v>
      </c>
      <c r="CA114" s="68">
        <f>countifs($B$3:$CC$3, "&gt;=9", $B$6:$CC$6, "&lt;24", $B$9:$CC$9,"&gt;=15", $B$8:$CC$8,"&gt;=17", $B$4:$CC$4, "&lt;15", $B$10:$CC$10, "&lt;21", $B$5:$CC$5, "&lt;30", $B$13:$CC$13, "&gt;=50")</f>
        <v>0</v>
      </c>
      <c r="CB114" s="68">
        <f>countifs($B$3:$CC$3, "&gt;=9", $B$6:$CC$6, "&lt;24", $B$9:$CC$9,"&gt;=15", $B$8:$CC$8,"&gt;=17", $B$4:$CC$4, "&lt;15", $B$10:$CC$10, "&lt;21", $B$5:$CC$5, "&lt;30", $B$13:$CC$13, "&lt;50")</f>
        <v>0</v>
      </c>
      <c r="CE114" s="65" t="s">
        <v>574</v>
      </c>
      <c r="CF114" s="65" t="s">
        <v>574</v>
      </c>
      <c r="CG114" s="68">
        <f>countifs($B$20:$CC$20,"&lt;15",$B$24:$CC$24,"&lt;10", $B$34:$CC$34,"&gt;=14")</f>
        <v>2</v>
      </c>
      <c r="CH114" s="68">
        <f>countifs($B$20:$CC$20,"&lt;15",$B$24:$CC$24,"&lt;10", $B$34:$CC$34,"&lt;14")</f>
        <v>10</v>
      </c>
      <c r="CJ114" s="68"/>
      <c r="CK114" s="68"/>
      <c r="CL114" s="66" t="s">
        <v>37</v>
      </c>
      <c r="CM114" s="67"/>
    </row>
    <row r="115">
      <c r="A115" s="5"/>
      <c r="BT115" s="65" t="s">
        <v>573</v>
      </c>
      <c r="BU115" s="65" t="s">
        <v>574</v>
      </c>
      <c r="BV115" s="65" t="s">
        <v>573</v>
      </c>
      <c r="BW115" s="65" t="s">
        <v>574</v>
      </c>
      <c r="BX115" s="65" t="s">
        <v>573</v>
      </c>
      <c r="BY115" s="65" t="s">
        <v>573</v>
      </c>
      <c r="BZ115" s="65" t="s">
        <v>573</v>
      </c>
      <c r="CA115" s="68">
        <f>countifs($B$3:$CC$3, "&gt;=9", $B$6:$CC$6, "&lt;24", $B$9:$CC$9,"&gt;=15", $B$8:$CC$8,"&lt;17", $B$4:$CC$4, "&gt;=15", $B$10:$CC$10, "&gt;=21", $B$5:$CC$5, "&gt;=30", $B$13:$CC$13, "&gt;=50")</f>
        <v>0</v>
      </c>
      <c r="CB115" s="68">
        <f>countifs($B$3:$CC$3, "&gt;=9", $B$6:$CC$6, "&lt;24", $B$9:$CC$9,"&gt;=15", $B$8:$CC$8,"&lt;17", $B$4:$CC$4, "&gt;=15", $B$10:$CC$10, "&gt;=21", $B$5:$CC$5, "&gt;=30", $B$13:$CC$13, "&lt;50")</f>
        <v>0</v>
      </c>
      <c r="CJ115" s="65" t="s">
        <v>36</v>
      </c>
      <c r="CK115" s="65" t="s">
        <v>40</v>
      </c>
      <c r="CL115" s="65" t="s">
        <v>573</v>
      </c>
      <c r="CM115" s="65" t="s">
        <v>574</v>
      </c>
    </row>
    <row r="116">
      <c r="A116" s="5"/>
      <c r="BT116" s="65" t="s">
        <v>573</v>
      </c>
      <c r="BU116" s="65" t="s">
        <v>574</v>
      </c>
      <c r="BV116" s="65" t="s">
        <v>573</v>
      </c>
      <c r="BW116" s="65" t="s">
        <v>574</v>
      </c>
      <c r="BX116" s="65" t="s">
        <v>573</v>
      </c>
      <c r="BY116" s="65" t="s">
        <v>573</v>
      </c>
      <c r="BZ116" s="65" t="s">
        <v>574</v>
      </c>
      <c r="CA116" s="68">
        <f>countifs($B$3:$CC$3, "&gt;=9", $B$6:$CC$6, "&lt;24", $B$9:$CC$9,"&gt;=15", $B$8:$CC$8,"&lt;17", $B$4:$CC$4, "&gt;=15", $B$10:$CC$10, "&gt;=21", $B$5:$CC$5, "&lt;30", $B$13:$CC$13, "&gt;=50")</f>
        <v>0</v>
      </c>
      <c r="CB116" s="68">
        <f>countifs($B$3:$CC$3, "&gt;=9", $B$6:$CC$6, "&lt;24", $B$9:$CC$9,"&gt;=15", $B$8:$CC$8,"&lt;17", $B$4:$CC$4, "&gt;=15", $B$10:$CC$10, "&gt;=21", $B$5:$CC$5, "&lt;30", $B$13:$CC$13, "&lt;50")</f>
        <v>0</v>
      </c>
      <c r="CJ116" s="65" t="s">
        <v>573</v>
      </c>
      <c r="CK116" s="65" t="s">
        <v>573</v>
      </c>
      <c r="CL116" s="68">
        <f>countifs($B$2:$CC$2,"&gt;=15",$B$6:$CC$6,"&gt;=24", $B$3:$CC$3,"&gt;=9")</f>
        <v>68</v>
      </c>
      <c r="CM116" s="68">
        <f>countifs($B$2:$CC$2,"&gt;=15",$B$6:$CC$6,"&gt;=24", $B$3:$CC$3,"&lt;9")</f>
        <v>1</v>
      </c>
    </row>
    <row r="117">
      <c r="A117" s="5"/>
      <c r="BT117" s="65" t="s">
        <v>573</v>
      </c>
      <c r="BU117" s="65" t="s">
        <v>574</v>
      </c>
      <c r="BV117" s="65" t="s">
        <v>573</v>
      </c>
      <c r="BW117" s="65" t="s">
        <v>574</v>
      </c>
      <c r="BX117" s="65" t="s">
        <v>573</v>
      </c>
      <c r="BY117" s="65" t="s">
        <v>574</v>
      </c>
      <c r="BZ117" s="65" t="s">
        <v>573</v>
      </c>
      <c r="CA117" s="68">
        <f>countifs($B$3:$CC$3, "&gt;=9", $B$6:$CC$6, "&lt;24", $B$9:$CC$9,"&gt;=15", $B$8:$CC$8,"&lt;17", $B$4:$CC$4, "&gt;=15", $B$10:$CC$10, "&lt;21", $B$5:$CC$5, "&gt;=30", $B$13:$CC$13, "&gt;=50")</f>
        <v>0</v>
      </c>
      <c r="CB117" s="68">
        <f>countifs($B$3:$CC$3, "&gt;=9", $B$6:$CC$6, "&lt;24", $B$9:$CC$9,"&gt;=15", $B$8:$CC$8,"&lt;17", $B$4:$CC$4, "&gt;=15", $B$10:$CC$10, "&lt;21", $B$5:$CC$5, "&gt;=30", $B$13:$CC$13, "&lt;50")</f>
        <v>0</v>
      </c>
      <c r="CJ117" s="65" t="s">
        <v>573</v>
      </c>
      <c r="CK117" s="65" t="s">
        <v>574</v>
      </c>
      <c r="CL117" s="68">
        <f>countifs($B$2:$CC$2,"&gt;=15",$B$6:$CC$6,"&lt;24", $B$3:$CC$3,"&gt;=9")</f>
        <v>0</v>
      </c>
      <c r="CM117" s="68">
        <f>countifs($B$2:$CC$2,"&gt;=15",$B$6:$CC$6,"&lt;24", $B$3:$CC$3,"&lt;9")</f>
        <v>0</v>
      </c>
    </row>
    <row r="118">
      <c r="A118" s="5"/>
      <c r="BT118" s="65" t="s">
        <v>573</v>
      </c>
      <c r="BU118" s="65" t="s">
        <v>574</v>
      </c>
      <c r="BV118" s="65" t="s">
        <v>573</v>
      </c>
      <c r="BW118" s="65" t="s">
        <v>574</v>
      </c>
      <c r="BX118" s="65" t="s">
        <v>573</v>
      </c>
      <c r="BY118" s="65" t="s">
        <v>574</v>
      </c>
      <c r="BZ118" s="65" t="s">
        <v>574</v>
      </c>
      <c r="CA118" s="68">
        <f>countifs($B$3:$CC$3, "&gt;=9", $B$6:$CC$6, "&lt;24", $B$9:$CC$9,"&gt;=15", $B$8:$CC$8,"&lt;17", $B$4:$CC$4, "&gt;=15", $B$10:$CC$10, "&lt;21", $B$5:$CC$5, "&lt;30", $B$13:$CC$13, "&gt;=50")</f>
        <v>0</v>
      </c>
      <c r="CB118" s="68">
        <f>countifs($B$3:$CC$3, "&gt;=9", $B$6:$CC$6, "&lt;24", $B$9:$CC$9,"&gt;=15", $B$8:$CC$8,"&lt;17", $B$4:$CC$4, "&gt;=15", $B$10:$CC$10, "&lt;21", $B$5:$CC$5, "&lt;30", $B$13:$CC$13, "&lt;50")</f>
        <v>0</v>
      </c>
      <c r="CJ118" s="65" t="s">
        <v>574</v>
      </c>
      <c r="CK118" s="65" t="s">
        <v>573</v>
      </c>
      <c r="CL118" s="68">
        <f>countifs($B$2:$CC$2,"&lt;15",$B$6:$CC$6,"&gt;=24", $B$3:$CC$3,"&gt;=9")</f>
        <v>2</v>
      </c>
      <c r="CM118" s="68">
        <f>countifs($B$2:$CC$2,"&lt;15",$B$6:$CC$6,"&gt;=24", $B$3:$CC$3,"&lt;9")</f>
        <v>4</v>
      </c>
    </row>
    <row r="119">
      <c r="A119" s="5"/>
      <c r="BT119" s="65" t="s">
        <v>573</v>
      </c>
      <c r="BU119" s="65" t="s">
        <v>574</v>
      </c>
      <c r="BV119" s="65" t="s">
        <v>573</v>
      </c>
      <c r="BW119" s="65" t="s">
        <v>574</v>
      </c>
      <c r="BX119" s="65" t="s">
        <v>574</v>
      </c>
      <c r="BY119" s="65" t="s">
        <v>573</v>
      </c>
      <c r="BZ119" s="65" t="s">
        <v>573</v>
      </c>
      <c r="CA119" s="68">
        <f>countifs($B$3:$CC$3, "&gt;=9", $B$6:$CC$6, "&lt;24", $B$9:$CC$9,"&gt;=15", $B$8:$CC$8,"&lt;17", $B$4:$CC$4, "&lt;15", $B$10:$CC$10, "&gt;=21", $B$5:$CC$5, "&gt;=30", $B$13:$CC$13, "&gt;=50")</f>
        <v>0</v>
      </c>
      <c r="CB119" s="68">
        <f>countifs($B$3:$CC$3, "&gt;=9", $B$6:$CC$6, "&lt;24", $B$9:$CC$9,"&gt;=15", $B$8:$CC$8,"&lt;17", $B$4:$CC$4, "&lt;15", $B$10:$CC$10, "&gt;=21", $B$5:$CC$5, "&gt;=30", $B$13:$CC$13, "&lt;50")</f>
        <v>0</v>
      </c>
      <c r="CJ119" s="65" t="s">
        <v>574</v>
      </c>
      <c r="CK119" s="65" t="s">
        <v>574</v>
      </c>
      <c r="CL119" s="68">
        <f>countifs($B$2:$CC$2,"&lt;15",$B$6:$CC$6,"&lt;24", $B$3:$CC$3,"&gt;=9")</f>
        <v>1</v>
      </c>
      <c r="CM119" s="68">
        <f>countifs($B$2:$CC$2,"&lt;15",$B$6:$CC$6,"&lt;24", $B$3:$CC$3,"&lt;9")</f>
        <v>4</v>
      </c>
    </row>
    <row r="120">
      <c r="A120" s="5"/>
      <c r="BT120" s="65" t="s">
        <v>573</v>
      </c>
      <c r="BU120" s="65" t="s">
        <v>574</v>
      </c>
      <c r="BV120" s="65" t="s">
        <v>573</v>
      </c>
      <c r="BW120" s="65" t="s">
        <v>574</v>
      </c>
      <c r="BX120" s="65" t="s">
        <v>574</v>
      </c>
      <c r="BY120" s="65" t="s">
        <v>573</v>
      </c>
      <c r="BZ120" s="65" t="s">
        <v>574</v>
      </c>
      <c r="CA120" s="68">
        <f>countifs($B$3:$CC$3, "&gt;=9", $B$6:$CC$6, "&lt;24", $B$9:$CC$9,"&gt;=15", $B$8:$CC$8,"&lt;17", $B$4:$CC$4, "&lt;15", $B$10:$CC$10, "&gt;=21", $B$5:$CC$5, "&lt;30", $B$13:$CC$13, "&gt;=50")</f>
        <v>0</v>
      </c>
      <c r="CB120" s="68">
        <f>countifs($B$3:$CC$3, "&gt;=9", $B$6:$CC$6, "&lt;24", $B$9:$CC$9,"&gt;=15", $B$8:$CC$8,"&lt;17", $B$4:$CC$4, "&lt;15", $B$10:$CC$10, "&gt;=21", $B$5:$CC$5, "&lt;30", $B$13:$CC$13, "&lt;50")</f>
        <v>0</v>
      </c>
    </row>
    <row r="121">
      <c r="A121" s="5"/>
      <c r="BT121" s="65" t="s">
        <v>573</v>
      </c>
      <c r="BU121" s="65" t="s">
        <v>574</v>
      </c>
      <c r="BV121" s="65" t="s">
        <v>573</v>
      </c>
      <c r="BW121" s="65" t="s">
        <v>574</v>
      </c>
      <c r="BX121" s="65" t="s">
        <v>574</v>
      </c>
      <c r="BY121" s="65" t="s">
        <v>574</v>
      </c>
      <c r="BZ121" s="65" t="s">
        <v>573</v>
      </c>
      <c r="CA121" s="68">
        <f>countifs($B$3:$CC$3, "&gt;=9", $B$6:$CC$6, "&lt;24", $B$9:$CC$9,"&gt;=15", $B$8:$CC$8,"&lt;17", $B$4:$CC$4, "&lt;15", $B$10:$CC$10, "&gt;=21", $B$5:$CC$5, "&gt;=30", $B$13:$CC$13, "&gt;=50")</f>
        <v>0</v>
      </c>
      <c r="CB121" s="68">
        <f>countifs($B$3:$CC$3, "&gt;=9", $B$6:$CC$6, "&lt;24", $B$9:$CC$9,"&gt;=15", $B$8:$CC$8,"&lt;17", $B$4:$CC$4, "&lt;15", $B$10:$CC$10, "&gt;=21", $B$5:$CC$5, "&gt;=30", $B$13:$CC$13, "&lt;50")</f>
        <v>0</v>
      </c>
    </row>
    <row r="122">
      <c r="A122" s="5"/>
      <c r="BT122" s="65" t="s">
        <v>573</v>
      </c>
      <c r="BU122" s="65" t="s">
        <v>574</v>
      </c>
      <c r="BV122" s="65" t="s">
        <v>573</v>
      </c>
      <c r="BW122" s="65" t="s">
        <v>574</v>
      </c>
      <c r="BX122" s="65" t="s">
        <v>574</v>
      </c>
      <c r="BY122" s="65" t="s">
        <v>574</v>
      </c>
      <c r="BZ122" s="65" t="s">
        <v>574</v>
      </c>
      <c r="CA122" s="68">
        <f>countifs($B$3:$CC$3, "&gt;=9", $B$6:$CC$6, "&lt;24", $B$9:$CC$9,"&gt;=15", $B$8:$CC$8,"&lt;17", $B$4:$CC$4, "&lt;15", $B$10:$CC$10, "&lt;21", $B$5:$CC$5, "&lt;30", $B$13:$CC$13, "&gt;=50")</f>
        <v>0</v>
      </c>
      <c r="CB122" s="68">
        <f>countifs($B$3:$CC$3, "&gt;=9", $B$6:$CC$6, "&lt;24", $B$9:$CC$9,"&gt;=15", $B$8:$CC$8,"&lt;17", $B$4:$CC$4, "&lt;15", $B$10:$CC$10, "&lt;21", $B$5:$CC$5, "&lt;30", $B$13:$CC$13, "&lt;50")</f>
        <v>0</v>
      </c>
    </row>
    <row r="123">
      <c r="A123" s="5"/>
      <c r="BT123" s="65" t="s">
        <v>573</v>
      </c>
      <c r="BU123" s="65" t="s">
        <v>574</v>
      </c>
      <c r="BV123" s="65" t="s">
        <v>574</v>
      </c>
      <c r="BW123" s="65" t="s">
        <v>573</v>
      </c>
      <c r="BX123" s="65" t="s">
        <v>573</v>
      </c>
      <c r="BY123" s="65" t="s">
        <v>573</v>
      </c>
      <c r="BZ123" s="65" t="s">
        <v>573</v>
      </c>
      <c r="CA123" s="68">
        <f>countifs($B$3:$CC$3, "&gt;=9", $B$6:$CC$6, "&lt;24", $B$9:$CC$9,"&lt;15", $B$8:$CC$8,"&gt;=17", $B$4:$CC$4, "&gt;=15", $B$10:$CC$10, "&gt;=21", $B$5:$CC$5, "&gt;=30", $B$13:$CC$13, "&gt;=50")</f>
        <v>0</v>
      </c>
      <c r="CB123" s="68">
        <f>countifs($B$3:$CC$3, "&gt;=9", $B$6:$CC$6, "&lt;24", $B$9:$CC$9,"&lt;15", $B$8:$CC$8,"&gt;=17", $B$4:$CC$4, "&gt;=15", $B$10:$CC$10, "&gt;=21", $B$5:$CC$5, "&gt;=30", $B$13:$CC$13, "&lt;50")</f>
        <v>0</v>
      </c>
    </row>
    <row r="124">
      <c r="A124" s="5"/>
      <c r="BT124" s="65" t="s">
        <v>573</v>
      </c>
      <c r="BU124" s="65" t="s">
        <v>574</v>
      </c>
      <c r="BV124" s="65" t="s">
        <v>574</v>
      </c>
      <c r="BW124" s="65" t="s">
        <v>573</v>
      </c>
      <c r="BX124" s="65" t="s">
        <v>573</v>
      </c>
      <c r="BY124" s="65" t="s">
        <v>573</v>
      </c>
      <c r="BZ124" s="65" t="s">
        <v>574</v>
      </c>
      <c r="CA124" s="68">
        <f>countifs($B$3:$CC$3, "&gt;=9", $B$6:$CC$6, "&lt;24", $B$9:$CC$9,"&lt;15", $B$8:$CC$8,"&gt;=17", $B$4:$CC$4, "&gt;=15", $B$10:$CC$10, "&gt;=21", $B$5:$CC$5, "&lt;30", $B$13:$CC$13, "&gt;=50")</f>
        <v>0</v>
      </c>
      <c r="CB124" s="68">
        <f>countifs($B$3:$CC$3, "&gt;=9", $B$6:$CC$6, "&lt;24", $B$9:$CC$9,"&lt;15", $B$8:$CC$8,"&gt;=17", $B$4:$CC$4, "&gt;=15", $B$10:$CC$10, "&gt;=21", $B$5:$CC$5, "&lt;30", $B$13:$CC$13, "&lt;50")</f>
        <v>0</v>
      </c>
    </row>
    <row r="125">
      <c r="A125" s="5"/>
      <c r="BT125" s="65" t="s">
        <v>573</v>
      </c>
      <c r="BU125" s="65" t="s">
        <v>574</v>
      </c>
      <c r="BV125" s="65" t="s">
        <v>574</v>
      </c>
      <c r="BW125" s="65" t="s">
        <v>573</v>
      </c>
      <c r="BX125" s="65" t="s">
        <v>573</v>
      </c>
      <c r="BY125" s="65" t="s">
        <v>574</v>
      </c>
      <c r="BZ125" s="65" t="s">
        <v>573</v>
      </c>
      <c r="CA125" s="68">
        <f>countifs($B$3:$CC$3, "&gt;=9", $B$6:$CC$6, "&lt;24", $B$9:$CC$9,"&lt;15", $B$8:$CC$8,"&gt;=17", $B$4:$CC$4, "&gt;=15", $B$10:$CC$10, "&lt;21", $B$5:$CC$5, "&gt;=30", $B$13:$CC$13, "&gt;=50")</f>
        <v>0</v>
      </c>
      <c r="CB125" s="68">
        <f>countifs($B$3:$CC$3, "&gt;=9", $B$6:$CC$6, "&lt;24", $B$9:$CC$9,"&lt;15", $B$8:$CC$8,"&gt;=17", $B$4:$CC$4, "&gt;=15", $B$10:$CC$10, "&lt;21", $B$5:$CC$5, "&gt;=30", $B$13:$CC$13, "&lt;50")</f>
        <v>0</v>
      </c>
    </row>
    <row r="126">
      <c r="A126" s="5"/>
      <c r="BT126" s="65" t="s">
        <v>573</v>
      </c>
      <c r="BU126" s="65" t="s">
        <v>574</v>
      </c>
      <c r="BV126" s="65" t="s">
        <v>574</v>
      </c>
      <c r="BW126" s="65" t="s">
        <v>573</v>
      </c>
      <c r="BX126" s="65" t="s">
        <v>573</v>
      </c>
      <c r="BY126" s="65" t="s">
        <v>574</v>
      </c>
      <c r="BZ126" s="65" t="s">
        <v>574</v>
      </c>
      <c r="CA126" s="68">
        <f>countifs($B$3:$CC$3, "&gt;=9", $B$6:$CC$6, "&lt;24", $B$9:$CC$9,"&lt;15", $B$8:$CC$8,"&gt;=17", $B$4:$CC$4, "&gt;=15", $B$10:$CC$10, "&lt;21", $B$5:$CC$5, "&lt;30", $B$13:$CC$13, "&gt;=50")</f>
        <v>0</v>
      </c>
      <c r="CB126" s="68">
        <f>countifs($B$3:$CC$3, "&gt;=9", $B$6:$CC$6, "&lt;24", $B$9:$CC$9,"&lt;15", $B$8:$CC$8,"&gt;=17", $B$4:$CC$4, "&gt;=15", $B$10:$CC$10, "&lt;21", $B$5:$CC$5, "&lt;30", $B$13:$CC$13, "&lt;50")</f>
        <v>0</v>
      </c>
    </row>
    <row r="127">
      <c r="A127" s="5"/>
      <c r="BT127" s="65" t="s">
        <v>573</v>
      </c>
      <c r="BU127" s="65" t="s">
        <v>574</v>
      </c>
      <c r="BV127" s="65" t="s">
        <v>574</v>
      </c>
      <c r="BW127" s="65" t="s">
        <v>573</v>
      </c>
      <c r="BX127" s="65" t="s">
        <v>574</v>
      </c>
      <c r="BY127" s="65" t="s">
        <v>573</v>
      </c>
      <c r="BZ127" s="65" t="s">
        <v>573</v>
      </c>
      <c r="CA127" s="68">
        <f>countifs($B$3:$CC$3, "&gt;=9", $B$6:$CC$6, "&lt;24", $B$9:$CC$9,"&lt;15", $B$8:$CC$8,"&gt;=17", $B$4:$CC$4, "&lt;15", $B$10:$CC$10, "&gt;=21", $B$5:$CC$5, "&gt;=30", $B$13:$CC$13, "&gt;=50")</f>
        <v>0</v>
      </c>
      <c r="CB127" s="68">
        <f>countifs($B$3:$CC$3, "&gt;=9", $B$6:$CC$6, "&lt;24", $B$9:$CC$9,"&lt;15", $B$8:$CC$8,"&gt;=17", $B$4:$CC$4, "&lt;15", $B$10:$CC$10, "&gt;=21", $B$5:$CC$5, "&gt;=30", $B$13:$CC$13, "&lt;50")</f>
        <v>0</v>
      </c>
    </row>
    <row r="128">
      <c r="A128" s="5"/>
      <c r="BT128" s="65" t="s">
        <v>573</v>
      </c>
      <c r="BU128" s="65" t="s">
        <v>574</v>
      </c>
      <c r="BV128" s="65" t="s">
        <v>574</v>
      </c>
      <c r="BW128" s="65" t="s">
        <v>573</v>
      </c>
      <c r="BX128" s="65" t="s">
        <v>574</v>
      </c>
      <c r="BY128" s="65" t="s">
        <v>573</v>
      </c>
      <c r="BZ128" s="65" t="s">
        <v>574</v>
      </c>
      <c r="CA128" s="68">
        <f>countifs($B$3:$CC$3, "&gt;=9", $B$6:$CC$6, "&lt;24", $B$9:$CC$9,"&lt;15", $B$8:$CC$8,"&gt;=17", $B$4:$CC$4, "&lt;15", $B$10:$CC$10, "&gt;=21", $B$5:$CC$5, "&lt;30", $B$13:$CC$13, "&gt;=50")</f>
        <v>0</v>
      </c>
      <c r="CB128" s="68">
        <f>countifs($B$3:$CC$3, "&gt;=9", $B$6:$CC$6, "&lt;24", $B$9:$CC$9,"&lt;15", $B$8:$CC$8,"&gt;=17", $B$4:$CC$4, "&lt;15", $B$10:$CC$10, "&gt;=21", $B$5:$CC$5, "&lt;30", $B$13:$CC$13, "&lt;50")</f>
        <v>0</v>
      </c>
    </row>
    <row r="129">
      <c r="A129" s="5"/>
      <c r="BT129" s="65" t="s">
        <v>573</v>
      </c>
      <c r="BU129" s="65" t="s">
        <v>574</v>
      </c>
      <c r="BV129" s="65" t="s">
        <v>574</v>
      </c>
      <c r="BW129" s="65" t="s">
        <v>573</v>
      </c>
      <c r="BX129" s="65" t="s">
        <v>574</v>
      </c>
      <c r="BY129" s="65" t="s">
        <v>574</v>
      </c>
      <c r="BZ129" s="65" t="s">
        <v>573</v>
      </c>
      <c r="CA129" s="68">
        <f>countifs($B$3:$CC$3, "&gt;=9", $B$6:$CC$6, "&lt;24", $B$9:$CC$9,"&lt;15", $B$8:$CC$8,"&gt;=17", $B$4:$CC$4, "&lt;15", $B$10:$CC$10, "&lt;21", $B$5:$CC$5, "&gt;=30", $B$13:$CC$13, "&gt;=50")</f>
        <v>0</v>
      </c>
      <c r="CB129" s="68">
        <f>countifs($B$3:$CC$3, "&gt;=9", $B$6:$CC$6, "&lt;24", $B$9:$CC$9,"&lt;15", $B$8:$CC$8,"&gt;=17", $B$4:$CC$4, "&lt;15", $B$10:$CC$10, "&lt;21", $B$5:$CC$5, "&gt;=30", $B$13:$CC$13, "&lt;50")</f>
        <v>0</v>
      </c>
    </row>
    <row r="130">
      <c r="A130" s="5"/>
      <c r="BT130" s="65" t="s">
        <v>573</v>
      </c>
      <c r="BU130" s="65" t="s">
        <v>574</v>
      </c>
      <c r="BV130" s="65" t="s">
        <v>574</v>
      </c>
      <c r="BW130" s="65" t="s">
        <v>573</v>
      </c>
      <c r="BX130" s="65" t="s">
        <v>574</v>
      </c>
      <c r="BY130" s="65" t="s">
        <v>574</v>
      </c>
      <c r="BZ130" s="65" t="s">
        <v>574</v>
      </c>
      <c r="CA130" s="68">
        <f>countifs($B$3:$CC$3, "&gt;=9", $B$6:$CC$6, "&lt;24", $B$9:$CC$9,"&lt;15", $B$8:$CC$8,"&gt;=17", $B$4:$CC$4, "&lt;15", $B$10:$CC$10, "&lt;21", $B$5:$CC$5, "&lt;30", $B$13:$CC$13, "&gt;=50")</f>
        <v>0</v>
      </c>
      <c r="CB130" s="68">
        <f>countifs($B$3:$CC$3, "&gt;=9", $B$6:$CC$6, "&lt;24", $B$9:$CC$9,"&lt;15", $B$8:$CC$8,"&gt;=17", $B$4:$CC$4, "&lt;15", $B$10:$CC$10, "&lt;21", $B$5:$CC$5, "&lt;30", $B$13:$CC$13, "&lt;50")</f>
        <v>0</v>
      </c>
    </row>
    <row r="131">
      <c r="A131" s="5"/>
      <c r="BT131" s="65" t="s">
        <v>573</v>
      </c>
      <c r="BU131" s="65" t="s">
        <v>574</v>
      </c>
      <c r="BV131" s="65" t="s">
        <v>574</v>
      </c>
      <c r="BW131" s="65" t="s">
        <v>574</v>
      </c>
      <c r="BX131" s="65" t="s">
        <v>573</v>
      </c>
      <c r="BY131" s="65" t="s">
        <v>573</v>
      </c>
      <c r="BZ131" s="65" t="s">
        <v>573</v>
      </c>
      <c r="CA131" s="68">
        <f>countifs($B$3:$CC$3, "&gt;=9", $B$6:$CC$6, "&lt;24", $B$9:$CC$9,"&lt;15", $B$8:$CC$8,"&lt;17", $B$4:$CC$4, "&gt;=15", $B$10:$CC$10, "&gt;=21", $B$5:$CC$5, "&gt;=30", $B$13:$CC$13, "&gt;=50")</f>
        <v>0</v>
      </c>
      <c r="CB131" s="68">
        <f>countifs($B$3:$CC$3, "&gt;=9", $B$6:$CC$6, "&lt;24", $B$9:$CC$9,"&lt;15", $B$8:$CC$8,"&lt;17", $B$4:$CC$4, "&gt;=15", $B$10:$CC$10, "&gt;=21", $B$5:$CC$5, "&gt;=30", $B$13:$CC$13, "&lt;50")</f>
        <v>0</v>
      </c>
    </row>
    <row r="132">
      <c r="A132" s="5"/>
      <c r="BT132" s="65" t="s">
        <v>573</v>
      </c>
      <c r="BU132" s="65" t="s">
        <v>574</v>
      </c>
      <c r="BV132" s="65" t="s">
        <v>574</v>
      </c>
      <c r="BW132" s="65" t="s">
        <v>574</v>
      </c>
      <c r="BX132" s="65" t="s">
        <v>573</v>
      </c>
      <c r="BY132" s="65" t="s">
        <v>573</v>
      </c>
      <c r="BZ132" s="65" t="s">
        <v>574</v>
      </c>
      <c r="CA132" s="68">
        <f>countifs($B$3:$CC$3, "&gt;=9", $B$6:$CC$6, "&lt;24", $B$9:$CC$9,"&lt;15", $B$8:$CC$8,"&lt;17", $B$4:$CC$4, "&gt;=15", $B$10:$CC$10, "&gt;=21", $B$5:$CC$5, "&lt;30", $B$13:$CC$13, "&gt;=50")</f>
        <v>0</v>
      </c>
      <c r="CB132" s="68">
        <f>countifs($B$3:$CC$3, "&gt;=9", $B$6:$CC$6, "&lt;24", $B$9:$CC$9,"&lt;15", $B$8:$CC$8,"&lt;17", $B$4:$CC$4, "&gt;=15", $B$10:$CC$10, "&gt;=21", $B$5:$CC$5, "&lt;30", $B$13:$CC$13, "&lt;50")</f>
        <v>0</v>
      </c>
    </row>
    <row r="133">
      <c r="A133" s="5"/>
      <c r="BT133" s="65" t="s">
        <v>573</v>
      </c>
      <c r="BU133" s="65" t="s">
        <v>574</v>
      </c>
      <c r="BV133" s="65" t="s">
        <v>574</v>
      </c>
      <c r="BW133" s="65" t="s">
        <v>574</v>
      </c>
      <c r="BX133" s="65" t="s">
        <v>573</v>
      </c>
      <c r="BY133" s="65" t="s">
        <v>574</v>
      </c>
      <c r="BZ133" s="65" t="s">
        <v>573</v>
      </c>
      <c r="CA133" s="68">
        <f>countifs($B$3:$CC$3, "&gt;=9", $B$6:$CC$6, "&lt;24", $B$9:$CC$9,"&lt;15", $B$8:$CC$8,"&lt;17", $B$4:$CC$4, "&gt;=15", $B$10:$CC$10, "&lt;21", $B$5:$CC$5, "&gt;=30", $B$13:$CC$13, "&gt;=50")</f>
        <v>0</v>
      </c>
      <c r="CB133" s="68">
        <f>countifs($B$3:$CC$3, "&gt;=9", $B$6:$CC$6, "&lt;24", $B$9:$CC$9,"&lt;15", $B$8:$CC$8,"&lt;17", $B$4:$CC$4, "&gt;=15", $B$10:$CC$10, "&lt;21", $B$5:$CC$5, "&gt;=30", $B$13:$CC$13, "&lt;50")</f>
        <v>0</v>
      </c>
    </row>
    <row r="134">
      <c r="A134" s="5"/>
      <c r="BT134" s="65" t="s">
        <v>573</v>
      </c>
      <c r="BU134" s="65" t="s">
        <v>574</v>
      </c>
      <c r="BV134" s="65" t="s">
        <v>574</v>
      </c>
      <c r="BW134" s="65" t="s">
        <v>574</v>
      </c>
      <c r="BX134" s="65" t="s">
        <v>573</v>
      </c>
      <c r="BY134" s="65" t="s">
        <v>574</v>
      </c>
      <c r="BZ134" s="65" t="s">
        <v>574</v>
      </c>
      <c r="CA134" s="68">
        <f>countifs($B$3:$CC$3, "&gt;=9", $B$6:$CC$6, "&lt;24", $B$9:$CC$9,"&lt;15", $B$8:$CC$8,"&lt;17", $B$4:$CC$4, "&gt;=15", $B$10:$CC$10, "&lt;21", $B$5:$CC$5, "&lt;30", $B$13:$CC$13, "&gt;=50")</f>
        <v>0</v>
      </c>
      <c r="CB134" s="68">
        <f>countifs($B$3:$CC$3, "&gt;=9", $B$6:$CC$6, "&lt;24", $B$9:$CC$9,"&lt;15", $B$8:$CC$8,"&lt;17", $B$4:$CC$4, "&gt;=15", $B$10:$CC$10, "&lt;21", $B$5:$CC$5, "&lt;30", $B$13:$CC$13, "&lt;50")</f>
        <v>1</v>
      </c>
    </row>
    <row r="135">
      <c r="A135" s="5"/>
      <c r="BT135" s="65" t="s">
        <v>573</v>
      </c>
      <c r="BU135" s="65" t="s">
        <v>574</v>
      </c>
      <c r="BV135" s="65" t="s">
        <v>574</v>
      </c>
      <c r="BW135" s="65" t="s">
        <v>574</v>
      </c>
      <c r="BX135" s="65" t="s">
        <v>574</v>
      </c>
      <c r="BY135" s="65" t="s">
        <v>573</v>
      </c>
      <c r="BZ135" s="65" t="s">
        <v>573</v>
      </c>
      <c r="CA135" s="68">
        <f>countifs($B$3:$CC$3, "&gt;=9", $B$6:$CC$6, "&lt;24", $B$9:$CC$9,"&lt;15", $B$8:$CC$8,"&lt;17", $B$4:$CC$4, "&lt;15", $B$10:$CC$10, "&gt;=21", $B$5:$CC$5, "&gt;=30", $B$13:$CC$13, "&gt;=50")</f>
        <v>0</v>
      </c>
      <c r="CB135" s="68">
        <f>countifs($B$3:$CC$3, "&gt;=9", $B$6:$CC$6, "&lt;24", $B$9:$CC$9,"&lt;15", $B$8:$CC$8,"&lt;17", $B$4:$CC$4, "&lt;15", $B$10:$CC$10, "&gt;=21", $B$5:$CC$5, "&gt;=30", $B$13:$CC$13, "&lt;50")</f>
        <v>0</v>
      </c>
    </row>
    <row r="136">
      <c r="A136" s="5"/>
      <c r="BT136" s="65" t="s">
        <v>573</v>
      </c>
      <c r="BU136" s="65" t="s">
        <v>574</v>
      </c>
      <c r="BV136" s="65" t="s">
        <v>574</v>
      </c>
      <c r="BW136" s="65" t="s">
        <v>574</v>
      </c>
      <c r="BX136" s="65" t="s">
        <v>574</v>
      </c>
      <c r="BY136" s="65" t="s">
        <v>573</v>
      </c>
      <c r="BZ136" s="65" t="s">
        <v>574</v>
      </c>
      <c r="CA136" s="68">
        <f>countifs($B$3:$CC$3, "&gt;=9", $B$6:$CC$6, "&lt;24", $B$9:$CC$9,"&lt;15", $B$8:$CC$8,"&lt;17", $B$4:$CC$4, "&lt;15", $B$10:$CC$10, "&gt;=21", $B$5:$CC$5, "&lt;30", $B$13:$CC$13, "&gt;=50")</f>
        <v>0</v>
      </c>
      <c r="CB136" s="68">
        <f>countifs($B$3:$CC$3, "&gt;=9", $B$6:$CC$6, "&lt;24", $B$9:$CC$9,"&lt;15", $B$8:$CC$8,"&lt;17", $B$4:$CC$4, "&lt;15", $B$10:$CC$10, "&gt;=21", $B$5:$CC$5, "&lt;30", $B$13:$CC$13, "&lt;50")</f>
        <v>0</v>
      </c>
    </row>
    <row r="137">
      <c r="A137" s="5"/>
      <c r="BT137" s="65" t="s">
        <v>573</v>
      </c>
      <c r="BU137" s="65" t="s">
        <v>574</v>
      </c>
      <c r="BV137" s="65" t="s">
        <v>574</v>
      </c>
      <c r="BW137" s="65" t="s">
        <v>574</v>
      </c>
      <c r="BX137" s="65" t="s">
        <v>574</v>
      </c>
      <c r="BY137" s="65" t="s">
        <v>574</v>
      </c>
      <c r="BZ137" s="65" t="s">
        <v>573</v>
      </c>
      <c r="CA137" s="68">
        <f>countifs($B$3:$CC$3, "&gt;=9", $B$6:$CC$6, "&lt;24", $B$9:$CC$9,"&lt;15", $B$8:$CC$8,"&lt;17", $B$4:$CC$4, "&lt;15", $B$10:$CC$10, "&lt;21", $B$5:$CC$5, "&gt;=30", $B$13:$CC$13, "&gt;=50")</f>
        <v>0</v>
      </c>
      <c r="CB137" s="68">
        <f>countifs($B$3:$CC$3, "&gt;=9", $B$6:$CC$6, "&lt;24", $B$9:$CC$9,"&lt;15", $B$8:$CC$8,"&lt;17", $B$4:$CC$4, "&lt;15", $B$10:$CC$10, "&lt;21", $B$5:$CC$5, "&gt;=30", $B$13:$CC$13, "&lt;50")</f>
        <v>0</v>
      </c>
    </row>
    <row r="138">
      <c r="A138" s="5"/>
      <c r="BT138" s="65" t="s">
        <v>573</v>
      </c>
      <c r="BU138" s="65" t="s">
        <v>574</v>
      </c>
      <c r="BV138" s="65" t="s">
        <v>574</v>
      </c>
      <c r="BW138" s="65" t="s">
        <v>574</v>
      </c>
      <c r="BX138" s="65" t="s">
        <v>574</v>
      </c>
      <c r="BY138" s="65" t="s">
        <v>574</v>
      </c>
      <c r="BZ138" s="65" t="s">
        <v>574</v>
      </c>
      <c r="CA138" s="68">
        <f>countifs($B$3:$CC$3, "&gt;=9", $B$6:$CC$6, "&lt;24", $B$9:$CC$9,"&lt;15", $B$8:$CC$8,"&lt;17", $B$4:$CC$4, "&lt;15", $B$10:$CC$10, "&lt;21", $B$5:$CC$5, "&lt;30", $B$13:$CC$13, "&gt;=50")</f>
        <v>0</v>
      </c>
      <c r="CB138" s="68">
        <f>countifs($B$3:$CC$3, "&gt;=9", $B$6:$CC$6, "&lt;24", $B$9:$CC$9,"&lt;15", $B$8:$CC$8,"&lt;17", $B$4:$CC$4, "&lt;15", $B$10:$CC$10, "&lt;21", $B$5:$CC$5, "&lt;30", $B$13:$CC$13, "&lt;50")</f>
        <v>0</v>
      </c>
    </row>
    <row r="139">
      <c r="A139" s="5"/>
      <c r="BT139" s="65" t="s">
        <v>574</v>
      </c>
      <c r="BU139" s="65" t="s">
        <v>573</v>
      </c>
      <c r="BV139" s="65" t="s">
        <v>573</v>
      </c>
      <c r="BW139" s="65" t="s">
        <v>573</v>
      </c>
      <c r="BX139" s="65" t="s">
        <v>573</v>
      </c>
      <c r="BY139" s="65" t="s">
        <v>573</v>
      </c>
      <c r="BZ139" s="65" t="s">
        <v>573</v>
      </c>
      <c r="CA139" s="68">
        <f>countifs($B$3:$CC$3, "&lt;9", $B$6:$CC$6, "&gt;=24", $B$9:$CC$9,"&gt;=15", $B$8:$CC$8,"&gt;=17", $B$4:$CC$4, "&gt;=15", $B$10:$CC$10, "&gt;=21", $B$5:$CC$5, "&gt;=30", $B$13:$CC$13, "&gt;=50")</f>
        <v>2</v>
      </c>
      <c r="CB139" s="68">
        <f>countifs($B$3:$CC$3, "&lt;9", $B$6:$CC$6, "&gt;=24", $B$9:$CC$9,"&gt;=15", $B$8:$CC$8,"&gt;=17", $B$4:$CC$4, "&gt;=15", $B$10:$CC$10, "&gt;=21", $B$5:$CC$5, "&gt;=30", $B$13:$CC$13, "&lt;50")</f>
        <v>0</v>
      </c>
    </row>
    <row r="140">
      <c r="A140" s="5"/>
      <c r="BT140" s="65" t="s">
        <v>574</v>
      </c>
      <c r="BU140" s="65" t="s">
        <v>573</v>
      </c>
      <c r="BV140" s="65" t="s">
        <v>573</v>
      </c>
      <c r="BW140" s="65" t="s">
        <v>573</v>
      </c>
      <c r="BX140" s="65" t="s">
        <v>573</v>
      </c>
      <c r="BY140" s="65" t="s">
        <v>573</v>
      </c>
      <c r="BZ140" s="65" t="s">
        <v>574</v>
      </c>
      <c r="CA140" s="68">
        <f>countifs($B$3:$CC$3, "&lt;9", $B$6:$CC$6, "&gt;=24", $B$9:$CC$9,"&gt;=15", $B$8:$CC$8,"&gt;=17", $B$4:$CC$4, "&gt;=15", $B$10:$CC$10, "&gt;=21", $B$5:$CC$5, "&lt;30", $B$13:$CC$13, "&gt;=50")</f>
        <v>0</v>
      </c>
      <c r="CB140" s="68">
        <f>countifs($B$3:$CC$3, "&lt;9", $B$6:$CC$6, "&gt;=24", $B$9:$CC$9,"&gt;=15", $B$8:$CC$8,"&gt;=17", $B$4:$CC$4, "&gt;=15", $B$10:$CC$10, "&gt;=21", $B$5:$CC$5, "&lt;30", $B$13:$CC$13, "&lt;50")</f>
        <v>0</v>
      </c>
    </row>
    <row r="141">
      <c r="A141" s="5"/>
      <c r="BT141" s="65" t="s">
        <v>574</v>
      </c>
      <c r="BU141" s="65" t="s">
        <v>573</v>
      </c>
      <c r="BV141" s="65" t="s">
        <v>573</v>
      </c>
      <c r="BW141" s="65" t="s">
        <v>573</v>
      </c>
      <c r="BX141" s="65" t="s">
        <v>573</v>
      </c>
      <c r="BY141" s="65" t="s">
        <v>574</v>
      </c>
      <c r="BZ141" s="65" t="s">
        <v>573</v>
      </c>
      <c r="CA141" s="68">
        <f>countifs($B$3:$CC$3, "&lt;9", $B$6:$CC$6, "&gt;=24", $B$9:$CC$9,"&gt;=15", $B$8:$CC$8,"&gt;=17", $B$4:$CC$4, "&gt;=15", $B$10:$CC$10, "&lt;21", $B$5:$CC$5, "&gt;=30", $B$13:$CC$13, "&gt;=50")</f>
        <v>0</v>
      </c>
      <c r="CB141" s="68">
        <f>countifs($B$3:$CC$3, "&lt;9", $B$6:$CC$6, "&gt;=24", $B$9:$CC$9,"&gt;=15", $B$8:$CC$8,"&gt;=17", $B$4:$CC$4, "&gt;=15", $B$10:$CC$10, "&lt;21", $B$5:$CC$5, "&gt;=30", $B$13:$CC$13, "&lt;50")</f>
        <v>0</v>
      </c>
    </row>
    <row r="142">
      <c r="A142" s="5"/>
      <c r="BT142" s="65" t="s">
        <v>574</v>
      </c>
      <c r="BU142" s="65" t="s">
        <v>573</v>
      </c>
      <c r="BV142" s="65" t="s">
        <v>573</v>
      </c>
      <c r="BW142" s="65" t="s">
        <v>573</v>
      </c>
      <c r="BX142" s="65" t="s">
        <v>573</v>
      </c>
      <c r="BY142" s="65" t="s">
        <v>574</v>
      </c>
      <c r="BZ142" s="65" t="s">
        <v>574</v>
      </c>
      <c r="CA142" s="68">
        <f>countifs($B$3:$CC$3, "&lt;9", $B$6:$CC$6, "&gt;=24", $B$9:$CC$9,"&gt;=15", $B$8:$CC$8,"&gt;=17", $B$4:$CC$4, "&gt;=15", $B$10:$CC$10, "&lt;21", $B$5:$CC$5, "&lt;30", $B$13:$CC$13, "&gt;=50")</f>
        <v>0</v>
      </c>
      <c r="CB142" s="68">
        <f>countifs($B$3:$CC$3, "&lt;9", $B$6:$CC$6, "&gt;=24", $B$9:$CC$9,"&gt;=15", $B$8:$CC$8,"&gt;=17", $B$4:$CC$4, "&gt;=15", $B$10:$CC$10, "&lt;21", $B$5:$CC$5, "&lt;30", $B$13:$CC$13, "&lt;50")</f>
        <v>0</v>
      </c>
    </row>
    <row r="143">
      <c r="A143" s="5"/>
      <c r="BT143" s="65" t="s">
        <v>574</v>
      </c>
      <c r="BU143" s="65" t="s">
        <v>573</v>
      </c>
      <c r="BV143" s="65" t="s">
        <v>573</v>
      </c>
      <c r="BW143" s="65" t="s">
        <v>573</v>
      </c>
      <c r="BX143" s="65" t="s">
        <v>574</v>
      </c>
      <c r="BY143" s="65" t="s">
        <v>573</v>
      </c>
      <c r="BZ143" s="65" t="s">
        <v>573</v>
      </c>
      <c r="CA143" s="68">
        <f>countifs($B$3:$CC$3, "&lt;9", $B$6:$CC$6, "&gt;=24", $B$9:$CC$9,"&gt;=15", $B$8:$CC$8,"&gt;=17", $B$4:$CC$4, "&lt;15", $B$10:$CC$10, "&gt;=21", $B$5:$CC$5, "&gt;=30", $B$13:$CC$13, "&gt;=50")</f>
        <v>1</v>
      </c>
      <c r="CB143" s="68">
        <f>countifs($B$3:$CC$3, "&lt;9", $B$6:$CC$6, "&gt;=24", $B$9:$CC$9,"&gt;=15", $B$8:$CC$8,"&gt;=17", $B$4:$CC$4, "&lt;15", $B$10:$CC$10, "&gt;=21", $B$5:$CC$5, "&gt;=30", $B$13:$CC$13, "&lt;50")</f>
        <v>0</v>
      </c>
    </row>
    <row r="144">
      <c r="A144" s="5"/>
      <c r="BT144" s="65" t="s">
        <v>574</v>
      </c>
      <c r="BU144" s="65" t="s">
        <v>573</v>
      </c>
      <c r="BV144" s="65" t="s">
        <v>573</v>
      </c>
      <c r="BW144" s="65" t="s">
        <v>573</v>
      </c>
      <c r="BX144" s="65" t="s">
        <v>574</v>
      </c>
      <c r="BY144" s="65" t="s">
        <v>573</v>
      </c>
      <c r="BZ144" s="65" t="s">
        <v>574</v>
      </c>
      <c r="CA144" s="68">
        <f>countifs($B$3:$CC$3, "&lt;9", $B$6:$CC$6, "&gt;=24", $B$9:$CC$9,"&gt;=15", $B$8:$CC$8,"&gt;=17", $B$4:$CC$4, "&lt;15", $B$10:$CC$10, "&gt;=21", $B$5:$CC$5, "&lt;30", $B$13:$CC$13, "&gt;=50")</f>
        <v>0</v>
      </c>
      <c r="CB144" s="68">
        <f>countifs($B$3:$CC$3, "&lt;9", $B$6:$CC$6, "&gt;=24", $B$9:$CC$9,"&gt;=15", $B$8:$CC$8,"&gt;=17", $B$4:$CC$4, "&lt;15", $B$10:$CC$10, "&gt;=21", $B$5:$CC$5, "&lt;30", $B$13:$CC$13, "&lt;50")</f>
        <v>0</v>
      </c>
    </row>
    <row r="145">
      <c r="A145" s="5"/>
      <c r="BT145" s="65" t="s">
        <v>574</v>
      </c>
      <c r="BU145" s="65" t="s">
        <v>573</v>
      </c>
      <c r="BV145" s="65" t="s">
        <v>573</v>
      </c>
      <c r="BW145" s="65" t="s">
        <v>573</v>
      </c>
      <c r="BX145" s="65" t="s">
        <v>574</v>
      </c>
      <c r="BY145" s="65" t="s">
        <v>574</v>
      </c>
      <c r="BZ145" s="65" t="s">
        <v>573</v>
      </c>
      <c r="CA145" s="68">
        <f>countifs($B$3:$CC$3, "&lt;9", $B$6:$CC$6, "&gt;=24", $B$9:$CC$9,"&gt;=15", $B$8:$CC$8,"&gt;=17", $B$4:$CC$4, "&lt;15", $B$10:$CC$10, "&lt;21", $B$5:$CC$5, "&gt;=30", $B$13:$CC$13, "&gt;=50")</f>
        <v>0</v>
      </c>
      <c r="CB145" s="68">
        <f>countifs($B$3:$CC$3, "&lt;9", $B$6:$CC$6, "&gt;=24", $B$9:$CC$9,"&gt;=15", $B$8:$CC$8,"&gt;=17", $B$4:$CC$4, "&lt;15", $B$10:$CC$10, "&lt;21", $B$5:$CC$5, "&gt;=30", $B$13:$CC$13, "&lt;50")</f>
        <v>0</v>
      </c>
    </row>
    <row r="146">
      <c r="A146" s="5"/>
      <c r="BT146" s="65" t="s">
        <v>574</v>
      </c>
      <c r="BU146" s="65" t="s">
        <v>573</v>
      </c>
      <c r="BV146" s="65" t="s">
        <v>573</v>
      </c>
      <c r="BW146" s="65" t="s">
        <v>573</v>
      </c>
      <c r="BX146" s="65" t="s">
        <v>574</v>
      </c>
      <c r="BY146" s="65" t="s">
        <v>574</v>
      </c>
      <c r="BZ146" s="65" t="s">
        <v>574</v>
      </c>
      <c r="CA146" s="68">
        <f>countifs($B$3:$CC$3, "&lt;9", $B$6:$CC$6, "&gt;=24", $B$9:$CC$9,"&gt;=15", $B$8:$CC$8,"&gt;=17", $B$4:$CC$4, "&lt;15", $B$10:$CC$10, "&lt;21", $B$5:$CC$5, "&lt;30", $B$13:$CC$13, "&gt;=50")</f>
        <v>0</v>
      </c>
      <c r="CB146" s="68">
        <f>countifs($B$3:$CC$3, "&lt;9", $B$6:$CC$6, "&gt;=24", $B$9:$CC$9,"&gt;=15", $B$8:$CC$8,"&gt;=17", $B$4:$CC$4, "&lt;15", $B$10:$CC$10, "&lt;21", $B$5:$CC$5, "&lt;30", $B$13:$CC$13, "&lt;50")</f>
        <v>0</v>
      </c>
    </row>
    <row r="147">
      <c r="A147" s="5"/>
      <c r="BT147" s="65" t="s">
        <v>574</v>
      </c>
      <c r="BU147" s="65" t="s">
        <v>573</v>
      </c>
      <c r="BV147" s="65" t="s">
        <v>573</v>
      </c>
      <c r="BW147" s="65" t="s">
        <v>574</v>
      </c>
      <c r="BX147" s="65" t="s">
        <v>573</v>
      </c>
      <c r="BY147" s="65" t="s">
        <v>573</v>
      </c>
      <c r="BZ147" s="65" t="s">
        <v>573</v>
      </c>
      <c r="CA147" s="68">
        <f>countifs($B$3:$CC$3, "&lt;9", $B$6:$CC$6, "&gt;=24", $B$9:$CC$9,"&gt;=15", $B$8:$CC$8,"&lt;17", $B$4:$CC$4, "&gt;=15", $B$10:$CC$10, "&gt;=21", $B$5:$CC$5, "&gt;=30", $B$13:$CC$13, "&gt;=50")</f>
        <v>0</v>
      </c>
      <c r="CB147" s="68">
        <f>countifs($B$3:$CC$3, "&lt;9", $B$6:$CC$6, "&gt;=24", $B$9:$CC$9,"&gt;=15", $B$8:$CC$8,"&lt;17", $B$4:$CC$4, "&gt;=15", $B$10:$CC$10, "&gt;=21", $B$5:$CC$5, "&gt;=30", $B$13:$CC$13, "&lt;50")</f>
        <v>0</v>
      </c>
    </row>
    <row r="148">
      <c r="A148" s="5"/>
      <c r="BT148" s="65" t="s">
        <v>574</v>
      </c>
      <c r="BU148" s="65" t="s">
        <v>573</v>
      </c>
      <c r="BV148" s="65" t="s">
        <v>573</v>
      </c>
      <c r="BW148" s="65" t="s">
        <v>574</v>
      </c>
      <c r="BX148" s="65" t="s">
        <v>573</v>
      </c>
      <c r="BY148" s="65" t="s">
        <v>573</v>
      </c>
      <c r="BZ148" s="69" t="s">
        <v>574</v>
      </c>
      <c r="CA148" s="68">
        <f>countifs($B$3:$CC$3, "&lt;9", $B$6:$CC$6, "&gt;=24", $B$9:$CC$9,"&gt;=15", $B$8:$CC$8,"&lt;17", $B$4:$CC$4, "&gt;=15", $B$10:$CC$10, "&gt;=21", $B$5:$CC$5, "&lt;30", $B$13:$CC$13, "&gt;=50")</f>
        <v>0</v>
      </c>
      <c r="CB148" s="68">
        <f>countifs($B$3:$CC$3, "&gt;=9", $B$6:$CC$6, "&gt;=24", $B$9:$CC$9,"&gt;=15", $B$8:$CC$8,"&lt;17", $B$4:$CC$4, "&gt;=15", $B$10:$CC$10, "&gt;=21", $B$5:$CC$5, "&lt;30", $B$13:$CC$13, "&lt;50")</f>
        <v>0</v>
      </c>
    </row>
    <row r="149">
      <c r="A149" s="5"/>
      <c r="BT149" s="65" t="s">
        <v>574</v>
      </c>
      <c r="BU149" s="65" t="s">
        <v>573</v>
      </c>
      <c r="BV149" s="65" t="s">
        <v>573</v>
      </c>
      <c r="BW149" s="65" t="s">
        <v>574</v>
      </c>
      <c r="BX149" s="65" t="s">
        <v>573</v>
      </c>
      <c r="BY149" s="65" t="s">
        <v>574</v>
      </c>
      <c r="BZ149" s="65" t="s">
        <v>573</v>
      </c>
      <c r="CA149" s="68">
        <f>countifs($B$3:$CC$3, "&lt;9", $B$6:$CC$6, "&gt;=24", $B$9:$CC$9,"&gt;=15", $B$8:$CC$8,"&lt;17", $B$4:$CC$4, "&gt;=15", $B$10:$CC$10, "&lt;21", $B$5:$CC$5, "&gt;=30", $B$13:$CC$13, "&gt;=50")</f>
        <v>0</v>
      </c>
      <c r="CB149" s="68">
        <f>countifs($B$3:$CC$3, "&lt;9", $B$6:$CC$6, "&gt;=24", $B$9:$CC$9,"&gt;=15", $B$8:$CC$8,"&lt;17", $B$4:$CC$4, "&gt;=15", $B$10:$CC$10, "&lt;21", $B$5:$CC$5, "&gt;=30", $B$13:$CC$13, "&lt;50")</f>
        <v>0</v>
      </c>
    </row>
    <row r="150">
      <c r="A150" s="5"/>
      <c r="BT150" s="65" t="s">
        <v>574</v>
      </c>
      <c r="BU150" s="65" t="s">
        <v>573</v>
      </c>
      <c r="BV150" s="65" t="s">
        <v>573</v>
      </c>
      <c r="BW150" s="65" t="s">
        <v>574</v>
      </c>
      <c r="BX150" s="65" t="s">
        <v>573</v>
      </c>
      <c r="BY150" s="65" t="s">
        <v>574</v>
      </c>
      <c r="BZ150" s="65" t="s">
        <v>574</v>
      </c>
      <c r="CA150" s="68">
        <f>countifs($B$3:$CC$3, "&lt;9", $B$6:$CC$6, "&gt;=24", $B$9:$CC$9,"&gt;=15", $B$8:$CC$8,"&lt;17", $B$4:$CC$4, "&gt;=15", $B$10:$CC$10, "&lt;21", $B$5:$CC$5, "&lt;30", $B$13:$CC$13, "&gt;=50")</f>
        <v>0</v>
      </c>
      <c r="CB150" s="68">
        <f>countifs($B$3:$CC$3, "&lt;9", $B$6:$CC$6, "&gt;=24", $B$9:$CC$9,"&gt;=15", $B$8:$CC$8,"&lt;17", $B$4:$CC$4, "&gt;=15", $B$10:$CC$10, "&lt;21", $B$5:$CC$5, "&lt;30", $B$13:$CC$13, "&lt;50")</f>
        <v>0</v>
      </c>
    </row>
    <row r="151">
      <c r="A151" s="5"/>
      <c r="BT151" s="65" t="s">
        <v>574</v>
      </c>
      <c r="BU151" s="65" t="s">
        <v>573</v>
      </c>
      <c r="BV151" s="65" t="s">
        <v>573</v>
      </c>
      <c r="BW151" s="65" t="s">
        <v>574</v>
      </c>
      <c r="BX151" s="65" t="s">
        <v>574</v>
      </c>
      <c r="BY151" s="65" t="s">
        <v>573</v>
      </c>
      <c r="BZ151" s="65" t="s">
        <v>573</v>
      </c>
      <c r="CA151" s="68">
        <f>countifs($B$3:$CC$3, "&lt;9", $B$6:$CC$6, "&gt;=24", $B$9:$CC$9,"&gt;=15", $B$8:$CC$8,"&lt;17", $B$4:$CC$4, "&lt;15", $B$10:$CC$10, "&gt;=21", $B$5:$CC$5, "&gt;=30", $B$13:$CC$13, "&gt;=50")</f>
        <v>0</v>
      </c>
      <c r="CB151" s="68">
        <f>countifs($B$3:$CC$3, "&lt;9", $B$6:$CC$6, "&gt;=24", $B$9:$CC$9,"&gt;=15", $B$8:$CC$8,"&lt;17", $B$4:$CC$4, "&lt;15", $B$10:$CC$10, "&gt;=21", $B$5:$CC$5, "&gt;=30", $B$13:$CC$13, "&lt;50")</f>
        <v>0</v>
      </c>
    </row>
    <row r="152">
      <c r="A152" s="5"/>
      <c r="BT152" s="65" t="s">
        <v>574</v>
      </c>
      <c r="BU152" s="65" t="s">
        <v>573</v>
      </c>
      <c r="BV152" s="65" t="s">
        <v>573</v>
      </c>
      <c r="BW152" s="65" t="s">
        <v>574</v>
      </c>
      <c r="BX152" s="65" t="s">
        <v>574</v>
      </c>
      <c r="BY152" s="65" t="s">
        <v>573</v>
      </c>
      <c r="BZ152" s="65" t="s">
        <v>574</v>
      </c>
      <c r="CA152" s="68">
        <f>countifs($B$3:$CC$3, "&lt;9", $B$6:$CC$6, "&gt;=24", $B$9:$CC$9,"&gt;=15", $B$8:$CC$8,"&lt;17", $B$4:$CC$4, "&lt;15", $B$10:$CC$10, "&gt;=21", $B$5:$CC$5, "&lt;30", $B$13:$CC$13, "&gt;=50")</f>
        <v>0</v>
      </c>
      <c r="CB152" s="68">
        <f>countifs($B$3:$CC$3, "&lt;9", $B$6:$CC$6, "&gt;=24", $B$9:$CC$9,"&gt;=15", $B$8:$CC$8,"&lt;17", $B$4:$CC$4, "&lt;15", $B$10:$CC$10, "&gt;=21", $B$5:$CC$5, "&lt;30", $B$13:$CC$13, "&lt;50")</f>
        <v>0</v>
      </c>
    </row>
    <row r="153">
      <c r="A153" s="5"/>
      <c r="BT153" s="65" t="s">
        <v>574</v>
      </c>
      <c r="BU153" s="65" t="s">
        <v>573</v>
      </c>
      <c r="BV153" s="65" t="s">
        <v>573</v>
      </c>
      <c r="BW153" s="65" t="s">
        <v>574</v>
      </c>
      <c r="BX153" s="65" t="s">
        <v>574</v>
      </c>
      <c r="BY153" s="65" t="s">
        <v>574</v>
      </c>
      <c r="BZ153" s="65" t="s">
        <v>573</v>
      </c>
      <c r="CA153" s="68">
        <f>countifs($B$3:$CC$3, "&lt;9", $B$6:$CC$6, "&gt;=24", $B$9:$CC$9,"&gt;=15", $B$8:$CC$8,"&lt;17", $B$4:$CC$4, "&lt;15", $B$10:$CC$10, "&lt;21", $B$5:$CC$5, "&gt;=30", $B$13:$CC$13, "&gt;=50")</f>
        <v>0</v>
      </c>
      <c r="CB153" s="68">
        <f>countifs($B$3:$CC$3, "&lt;9", $B$6:$CC$6, "&gt;=24", $B$9:$CC$9,"&gt;=15", $B$8:$CC$8,"&lt;17", $B$4:$CC$4, "&lt;15", $B$10:$CC$10, "&lt;21", $B$5:$CC$5, "&gt;=30", $B$13:$CC$13, "&lt;50")</f>
        <v>0</v>
      </c>
    </row>
    <row r="154">
      <c r="A154" s="5"/>
      <c r="BT154" s="65" t="s">
        <v>574</v>
      </c>
      <c r="BU154" s="65" t="s">
        <v>573</v>
      </c>
      <c r="BV154" s="65" t="s">
        <v>573</v>
      </c>
      <c r="BW154" s="65" t="s">
        <v>574</v>
      </c>
      <c r="BX154" s="65" t="s">
        <v>574</v>
      </c>
      <c r="BY154" s="65" t="s">
        <v>574</v>
      </c>
      <c r="BZ154" s="65" t="s">
        <v>574</v>
      </c>
      <c r="CA154" s="68">
        <f>countifs($B$3:$CC$3, "&lt;9", $B$6:$CC$6, "&gt;=24", $B$9:$CC$9,"&gt;=15", $B$8:$CC$8,"&lt;17", $B$4:$CC$4, "&lt;15", $B$10:$CC$10, "&lt;21", $B$5:$CC$5, "&lt;30", $B$13:$CC$13, "&gt;=50")</f>
        <v>0</v>
      </c>
      <c r="CB154" s="68">
        <f>countifs($B$3:$CC$3, "&lt;9", $B$6:$CC$6, "&gt;=24", $B$9:$CC$9,"&gt;=15", $B$8:$CC$8,"&lt;17", $B$4:$CC$4, "&lt;15", $B$10:$CC$10, "&lt;21", $B$5:$CC$5, "&lt;30", $B$13:$CC$13, "&lt;50")</f>
        <v>0</v>
      </c>
    </row>
    <row r="155">
      <c r="A155" s="5"/>
      <c r="BT155" s="65" t="s">
        <v>574</v>
      </c>
      <c r="BU155" s="65" t="s">
        <v>573</v>
      </c>
      <c r="BV155" s="65" t="s">
        <v>574</v>
      </c>
      <c r="BW155" s="65" t="s">
        <v>573</v>
      </c>
      <c r="BX155" s="65" t="s">
        <v>573</v>
      </c>
      <c r="BY155" s="65" t="s">
        <v>573</v>
      </c>
      <c r="BZ155" s="65" t="s">
        <v>573</v>
      </c>
      <c r="CA155" s="68">
        <f>countifs($B$3:$CC$3, "&lt;9", $B$6:$CC$6, "&gt;=24", $B$9:$CC$9,"&lt;15", $B$8:$CC$8,"&gt;=17", $B$4:$CC$4, "&gt;=15", $B$10:$CC$10, "&gt;=21", $B$5:$CC$5, "&gt;=30", $B$13:$CC$13, "&gt;=50")</f>
        <v>0</v>
      </c>
      <c r="CB155" s="68">
        <f>countifs($B$3:$CC$3, "&lt;9", $B$6:$CC$6, "&gt;=24", $B$9:$CC$9,"&lt;15", $B$8:$CC$8,"&gt;=17", $B$4:$CC$4, "&gt;=15", $B$10:$CC$10, "&gt;=21", $B$5:$CC$5, "&gt;=30", $B$13:$CC$13, "&lt;50")</f>
        <v>0</v>
      </c>
    </row>
    <row r="156">
      <c r="A156" s="5"/>
      <c r="BT156" s="65" t="s">
        <v>574</v>
      </c>
      <c r="BU156" s="65" t="s">
        <v>573</v>
      </c>
      <c r="BV156" s="65" t="s">
        <v>574</v>
      </c>
      <c r="BW156" s="65" t="s">
        <v>573</v>
      </c>
      <c r="BX156" s="65" t="s">
        <v>573</v>
      </c>
      <c r="BY156" s="65" t="s">
        <v>573</v>
      </c>
      <c r="BZ156" s="65" t="s">
        <v>574</v>
      </c>
      <c r="CA156" s="68">
        <f>countifs($B$3:$CC$3, "&lt;9", $B$6:$CC$6, "&gt;=24", $B$9:$CC$9,"&lt;15", $B$8:$CC$8,"&gt;=17", $B$4:$CC$4, "&gt;=15", $B$10:$CC$10, "&gt;=21", $B$5:$CC$5, "&lt;30", $B$13:$CC$13, "&gt;=50")</f>
        <v>0</v>
      </c>
      <c r="CB156" s="68">
        <f>countifs($B$3:$CC$3, "&lt;9", $B$6:$CC$6, "&gt;=24", $B$9:$CC$9,"&lt;15", $B$8:$CC$8,"&gt;=17", $B$4:$CC$4, "&gt;=15", $B$10:$CC$10, "&gt;=21", $B$5:$CC$5, "&lt;30", $B$13:$CC$13, "&lt;50")</f>
        <v>0</v>
      </c>
    </row>
    <row r="157">
      <c r="A157" s="5"/>
      <c r="BT157" s="65" t="s">
        <v>574</v>
      </c>
      <c r="BU157" s="65" t="s">
        <v>573</v>
      </c>
      <c r="BV157" s="65" t="s">
        <v>574</v>
      </c>
      <c r="BW157" s="65" t="s">
        <v>573</v>
      </c>
      <c r="BX157" s="65" t="s">
        <v>573</v>
      </c>
      <c r="BY157" s="65" t="s">
        <v>574</v>
      </c>
      <c r="BZ157" s="65" t="s">
        <v>573</v>
      </c>
      <c r="CA157" s="68">
        <f>countifs($B$3:$CC$3, "&lt;9", $B$6:$CC$6, "&gt;=24", $B$9:$CC$9,"&lt;15", $B$8:$CC$8,"&gt;=17", $B$4:$CC$4, "&gt;=15", $B$10:$CC$10, "&lt;21", $B$5:$CC$5, "&gt;=30", $B$13:$CC$13, "&gt;=50")</f>
        <v>0</v>
      </c>
      <c r="CB157" s="68">
        <f>countifs($B$3:$CC$3, "&lt;9", $B$6:$CC$6, "&gt;=24", $B$9:$CC$9,"&lt;15", $B$8:$CC$8,"&gt;=17", $B$4:$CC$4, "&gt;=15", $B$10:$CC$10, "&lt;21", $B$5:$CC$5, "&gt;=30", $B$13:$CC$13, "&lt;50")</f>
        <v>0</v>
      </c>
    </row>
    <row r="158">
      <c r="A158" s="5"/>
      <c r="BT158" s="65" t="s">
        <v>574</v>
      </c>
      <c r="BU158" s="65" t="s">
        <v>573</v>
      </c>
      <c r="BV158" s="65" t="s">
        <v>574</v>
      </c>
      <c r="BW158" s="65" t="s">
        <v>573</v>
      </c>
      <c r="BX158" s="65" t="s">
        <v>573</v>
      </c>
      <c r="BY158" s="65" t="s">
        <v>574</v>
      </c>
      <c r="BZ158" s="65" t="s">
        <v>574</v>
      </c>
      <c r="CA158" s="68">
        <f>countifs($B$3:$CC$3, "&lt;9", $B$6:$CC$6, "&gt;=24", $B$9:$CC$9,"&lt;15", $B$8:$CC$8,"&gt;=17", $B$4:$CC$4, "&gt;=15", $B$10:$CC$10, "&lt;21", $B$5:$CC$5, "&lt;30", $B$13:$CC$13, "&gt;=50")</f>
        <v>0</v>
      </c>
      <c r="CB158" s="68">
        <f>countifs($B$3:$CC$3, "&lt;9", $B$6:$CC$6, "&gt;=24", $B$9:$CC$9,"&lt;15", $B$8:$CC$8,"&gt;=17", $B$4:$CC$4, "&gt;=15", $B$10:$CC$10, "&lt;21", $B$5:$CC$5, "&lt;30", $B$13:$CC$13, "&lt;50")</f>
        <v>0</v>
      </c>
    </row>
    <row r="159">
      <c r="A159" s="5"/>
      <c r="BT159" s="65" t="s">
        <v>574</v>
      </c>
      <c r="BU159" s="65" t="s">
        <v>573</v>
      </c>
      <c r="BV159" s="65" t="s">
        <v>574</v>
      </c>
      <c r="BW159" s="65" t="s">
        <v>573</v>
      </c>
      <c r="BX159" s="65" t="s">
        <v>574</v>
      </c>
      <c r="BY159" s="65" t="s">
        <v>573</v>
      </c>
      <c r="BZ159" s="65" t="s">
        <v>573</v>
      </c>
      <c r="CA159" s="68">
        <f>countifs($B$3:$CC$3, "&lt;9", $B$6:$CC$6, "&gt;=24", $B$9:$CC$9,"&lt;15", $B$8:$CC$8,"&gt;=17", $B$4:$CC$4, "&lt;15", $B$10:$CC$10, "&gt;=21", $B$5:$CC$5, "&gt;=30", $B$13:$CC$13, "&gt;=50")</f>
        <v>0</v>
      </c>
      <c r="CB159" s="68">
        <f>countifs($B$3:$CC$3, "&lt;9", $B$6:$CC$6, "&gt;=24", $B$9:$CC$9,"&lt;15", $B$8:$CC$8,"&gt;=17", $B$4:$CC$4, "&lt;15", $B$10:$CC$10, "&gt;=21", $B$5:$CC$5, "&gt;=30", $B$13:$CC$13, "&lt;50")</f>
        <v>0</v>
      </c>
    </row>
    <row r="160">
      <c r="A160" s="5"/>
      <c r="BT160" s="65" t="s">
        <v>574</v>
      </c>
      <c r="BU160" s="65" t="s">
        <v>573</v>
      </c>
      <c r="BV160" s="65" t="s">
        <v>574</v>
      </c>
      <c r="BW160" s="65" t="s">
        <v>573</v>
      </c>
      <c r="BX160" s="65" t="s">
        <v>574</v>
      </c>
      <c r="BY160" s="65" t="s">
        <v>573</v>
      </c>
      <c r="BZ160" s="65" t="s">
        <v>574</v>
      </c>
      <c r="CA160" s="68">
        <f>countifs($B$3:$CC$3, "&lt;9", $B$6:$CC$6, "&gt;=24", $B$9:$CC$9,"&lt;15", $B$8:$CC$8,"&gt;=17", $B$4:$CC$4, "&lt;15", $B$10:$CC$10, "&gt;=21", $B$5:$CC$5, "&lt;30", $B$13:$CC$13, "&gt;=50")</f>
        <v>0</v>
      </c>
      <c r="CB160" s="68">
        <f>countifs($B$3:$CC$3, "&lt;9", $B$6:$CC$6, "&gt;=24", $B$9:$CC$9,"&lt;15", $B$8:$CC$8,"&gt;=17", $B$4:$CC$4, "&lt;15", $B$10:$CC$10, "&gt;=21", $B$5:$CC$5, "&lt;30", $B$13:$CC$13, "&lt;50")</f>
        <v>0</v>
      </c>
    </row>
    <row r="161">
      <c r="A161" s="5"/>
      <c r="BT161" s="65" t="s">
        <v>574</v>
      </c>
      <c r="BU161" s="65" t="s">
        <v>573</v>
      </c>
      <c r="BV161" s="65" t="s">
        <v>574</v>
      </c>
      <c r="BW161" s="65" t="s">
        <v>573</v>
      </c>
      <c r="BX161" s="65" t="s">
        <v>574</v>
      </c>
      <c r="BY161" s="65" t="s">
        <v>574</v>
      </c>
      <c r="BZ161" s="65" t="s">
        <v>573</v>
      </c>
      <c r="CA161" s="68">
        <f>countifs($B$3:$CC$3, "&lt;9", $B$6:$CC$6, "&gt;=24", $B$9:$CC$9,"&lt;15", $B$8:$CC$8,"&gt;=17", $B$4:$CC$4, "&lt;15", $B$10:$CC$10, "&lt;21", $B$5:$CC$5, "&gt;=30", $B$13:$CC$13, "&gt;=50")</f>
        <v>0</v>
      </c>
      <c r="CB161" s="68">
        <f>countifs($B$3:$CC$3, "&lt;9", $B$6:$CC$6, "&gt;=24", $B$9:$CC$9,"&lt;15", $B$8:$CC$8,"&gt;=17", $B$4:$CC$4, "&lt;15", $B$10:$CC$10, "&lt;21", $B$5:$CC$5, "&gt;=30", $B$13:$CC$13, "&lt;50")</f>
        <v>0</v>
      </c>
    </row>
    <row r="162">
      <c r="A162" s="5"/>
      <c r="BT162" s="65" t="s">
        <v>574</v>
      </c>
      <c r="BU162" s="65" t="s">
        <v>573</v>
      </c>
      <c r="BV162" s="65" t="s">
        <v>574</v>
      </c>
      <c r="BW162" s="65" t="s">
        <v>573</v>
      </c>
      <c r="BX162" s="65" t="s">
        <v>574</v>
      </c>
      <c r="BY162" s="65" t="s">
        <v>574</v>
      </c>
      <c r="BZ162" s="65" t="s">
        <v>574</v>
      </c>
      <c r="CA162" s="68">
        <f>countifs($B$3:$CC$3, "&lt;9", $B$6:$CC$6, "&gt;=24", $B$9:$CC$9,"&lt;15", $B$8:$CC$8,"&gt;=17", $B$4:$CC$4, "&lt;15", $B$10:$CC$10, "&lt;21", $B$5:$CC$5, "&lt;30", $B$13:$CC$13, "&gt;=50")</f>
        <v>0</v>
      </c>
      <c r="CB162" s="68">
        <f>countifs($B$3:$CC$3, "&lt;9", $B$6:$CC$6, "&gt;=24", $B$9:$CC$9,"&lt;15", $B$8:$CC$8,"&gt;=17", $B$4:$CC$4, "&lt;15", $B$10:$CC$10, "&lt;21", $B$5:$CC$5, "&lt;30", $B$13:$CC$13, "&lt;50")</f>
        <v>0</v>
      </c>
    </row>
    <row r="163">
      <c r="A163" s="5"/>
      <c r="BT163" s="65" t="s">
        <v>574</v>
      </c>
      <c r="BU163" s="65" t="s">
        <v>573</v>
      </c>
      <c r="BV163" s="65" t="s">
        <v>574</v>
      </c>
      <c r="BW163" s="65" t="s">
        <v>574</v>
      </c>
      <c r="BX163" s="65" t="s">
        <v>573</v>
      </c>
      <c r="BY163" s="65" t="s">
        <v>573</v>
      </c>
      <c r="BZ163" s="65" t="s">
        <v>573</v>
      </c>
      <c r="CA163" s="68">
        <f>countifs($B$3:$CC$3, "&lt;9", $B$6:$CC$6, "&gt;=24", $B$9:$CC$9,"&lt;15", $B$8:$CC$8,"&lt;17", $B$4:$CC$4, "&gt;=15", $B$10:$CC$10, "&gt;=21", $B$5:$CC$5, "&gt;=30", $B$13:$CC$13, "&gt;=50")</f>
        <v>0</v>
      </c>
      <c r="CB163" s="68">
        <f>countifs($B$3:$CC$3, "&lt;9", $B$6:$CC$6, "&gt;=24", $B$9:$CC$9,"&lt;15", $B$8:$CC$8,"&lt;17", $B$4:$CC$4, "&gt;=15", $B$10:$CC$10, "&gt;=21", $B$5:$CC$5, "&gt;=30", $B$13:$CC$13, "&lt;50")</f>
        <v>0</v>
      </c>
    </row>
    <row r="164">
      <c r="A164" s="5"/>
      <c r="BT164" s="65" t="s">
        <v>574</v>
      </c>
      <c r="BU164" s="65" t="s">
        <v>573</v>
      </c>
      <c r="BV164" s="65" t="s">
        <v>574</v>
      </c>
      <c r="BW164" s="65" t="s">
        <v>574</v>
      </c>
      <c r="BX164" s="65" t="s">
        <v>573</v>
      </c>
      <c r="BY164" s="65" t="s">
        <v>573</v>
      </c>
      <c r="BZ164" s="65" t="s">
        <v>574</v>
      </c>
      <c r="CA164" s="68">
        <f>countifs($B$3:$CC$3, "&lt;9", $B$6:$CC$6, "&gt;=24", $B$9:$CC$9,"&lt;15", $B$8:$CC$8,"&lt;17", $B$4:$CC$4, "&gt;=15", $B$10:$CC$10, "&gt;=21", $B$5:$CC$5, "&lt;30", $B$13:$CC$13, "&gt;=50")</f>
        <v>0</v>
      </c>
      <c r="CB164" s="68">
        <f>countifs($B$3:$CC$3, "&lt;9", $B$6:$CC$6, "&gt;=24", $B$9:$CC$9,"&lt;15", $B$8:$CC$8,"&lt;17", $B$4:$CC$4, "&gt;=15", $B$10:$CC$10, "&gt;=21", $B$5:$CC$5, "&lt;30", $B$13:$CC$13, "&lt;50")</f>
        <v>0</v>
      </c>
    </row>
    <row r="165">
      <c r="A165" s="5"/>
      <c r="BT165" s="65" t="s">
        <v>574</v>
      </c>
      <c r="BU165" s="65" t="s">
        <v>573</v>
      </c>
      <c r="BV165" s="65" t="s">
        <v>574</v>
      </c>
      <c r="BW165" s="65" t="s">
        <v>574</v>
      </c>
      <c r="BX165" s="65" t="s">
        <v>573</v>
      </c>
      <c r="BY165" s="65" t="s">
        <v>574</v>
      </c>
      <c r="BZ165" s="65" t="s">
        <v>573</v>
      </c>
      <c r="CA165" s="68">
        <f>countifs($B$3:$CC$3, "&lt;9", $B$6:$CC$6, "&gt;=24", $B$9:$CC$9,"&lt;15", $B$8:$CC$8,"&lt;17", $B$4:$CC$4, "&gt;=15", $B$10:$CC$10, "&lt;21", $B$5:$CC$5, "&gt;=30", $B$13:$CC$13, "&gt;=50")</f>
        <v>0</v>
      </c>
      <c r="CB165" s="68">
        <f>countifs($B$3:$CC$3, "&lt;9", $B$6:$CC$6, "&gt;=24", $B$9:$CC$9,"&lt;15", $B$8:$CC$8,"&lt;17", $B$4:$CC$4, "&gt;=15", $B$10:$CC$10, "&lt;21", $B$5:$CC$5, "&gt;=30", $B$13:$CC$13, "&lt;50")</f>
        <v>0</v>
      </c>
    </row>
    <row r="166">
      <c r="A166" s="5"/>
      <c r="BT166" s="65" t="s">
        <v>574</v>
      </c>
      <c r="BU166" s="65" t="s">
        <v>573</v>
      </c>
      <c r="BV166" s="65" t="s">
        <v>574</v>
      </c>
      <c r="BW166" s="65" t="s">
        <v>574</v>
      </c>
      <c r="BX166" s="65" t="s">
        <v>573</v>
      </c>
      <c r="BY166" s="65" t="s">
        <v>574</v>
      </c>
      <c r="BZ166" s="65" t="s">
        <v>574</v>
      </c>
      <c r="CA166" s="68">
        <f>countifs($B$3:$CC$3, "&lt;9", $B$6:$CC$6, "&gt;=24", $B$9:$CC$9,"&lt;15", $B$8:$CC$8,"&lt;17", $B$4:$CC$4, "&gt;=15", $B$10:$CC$10, "&lt;21", $B$5:$CC$5, "&lt;30", $B$13:$CC$13, "&gt;=50")</f>
        <v>0</v>
      </c>
      <c r="CB166" s="68">
        <f>countifs($B$3:$CC$3, "&lt;9", $B$6:$CC$6, "&gt;=24", $B$9:$CC$9,"&lt;15", $B$8:$CC$8,"&lt;17", $B$4:$CC$4, "&gt;=15", $B$10:$CC$10, "&lt;21", $B$5:$CC$5, "&lt;30", $B$13:$CC$13, "&lt;50")</f>
        <v>1</v>
      </c>
    </row>
    <row r="167">
      <c r="A167" s="5"/>
      <c r="BT167" s="65" t="s">
        <v>574</v>
      </c>
      <c r="BU167" s="65" t="s">
        <v>573</v>
      </c>
      <c r="BV167" s="65" t="s">
        <v>574</v>
      </c>
      <c r="BW167" s="65" t="s">
        <v>574</v>
      </c>
      <c r="BX167" s="65" t="s">
        <v>574</v>
      </c>
      <c r="BY167" s="65" t="s">
        <v>573</v>
      </c>
      <c r="BZ167" s="65" t="s">
        <v>573</v>
      </c>
      <c r="CA167" s="68">
        <f>countifs($B$3:$CC$3, "&lt;9", $B$6:$CC$6, "&gt;=24", $B$9:$CC$9,"&lt;15", $B$8:$CC$8,"&lt;17", $B$4:$CC$4, "&lt;15", $B$10:$CC$10, "&gt;=21", $B$5:$CC$5, "&gt;=30", $B$13:$CC$13, "&gt;=50")</f>
        <v>0</v>
      </c>
      <c r="CB167" s="68">
        <f>countifs($B$3:$CC$3, "&lt;9", $B$6:$CC$6, "&gt;=24", $B$9:$CC$9,"&lt;15", $B$8:$CC$8,"&lt;17", $B$4:$CC$4, "&lt;15", $B$10:$CC$10, "&gt;=21", $B$5:$CC$5, "&gt;=30", $B$13:$CC$13, "&lt;50")</f>
        <v>0</v>
      </c>
    </row>
    <row r="168">
      <c r="A168" s="5"/>
      <c r="BT168" s="65" t="s">
        <v>574</v>
      </c>
      <c r="BU168" s="65" t="s">
        <v>573</v>
      </c>
      <c r="BV168" s="65" t="s">
        <v>574</v>
      </c>
      <c r="BW168" s="65" t="s">
        <v>574</v>
      </c>
      <c r="BX168" s="65" t="s">
        <v>574</v>
      </c>
      <c r="BY168" s="65" t="s">
        <v>573</v>
      </c>
      <c r="BZ168" s="65" t="s">
        <v>574</v>
      </c>
      <c r="CA168" s="68">
        <f>countifs($B$3:$CC$3, "&lt;9", $B$6:$CC$6, "&gt;=24", $B$9:$CC$9,"&lt;15", $B$8:$CC$8,"&lt;17", $B$4:$CC$4, "&lt;15", $B$10:$CC$10, "&gt;=21", $B$5:$CC$5, "&lt;30", $B$13:$CC$13, "&gt;=50")</f>
        <v>0</v>
      </c>
      <c r="CB168" s="68">
        <f>countifs($B$3:$CC$3, "&lt;9", $B$6:$CC$6, "&gt;=24", $B$9:$CC$9,"&lt;15", $B$8:$CC$8,"&lt;17", $B$4:$CC$4, "&lt;15", $B$10:$CC$10, "&gt;=21", $B$5:$CC$5, "&lt;30", $B$13:$CC$13, "&lt;50")</f>
        <v>0</v>
      </c>
    </row>
    <row r="169">
      <c r="A169" s="5"/>
      <c r="BT169" s="65" t="s">
        <v>574</v>
      </c>
      <c r="BU169" s="65" t="s">
        <v>573</v>
      </c>
      <c r="BV169" s="65" t="s">
        <v>574</v>
      </c>
      <c r="BW169" s="65" t="s">
        <v>574</v>
      </c>
      <c r="BX169" s="65" t="s">
        <v>574</v>
      </c>
      <c r="BY169" s="65" t="s">
        <v>574</v>
      </c>
      <c r="BZ169" s="65" t="s">
        <v>573</v>
      </c>
      <c r="CA169" s="68">
        <f>countifs($B$3:$CC$3, "&lt;9", $B$6:$CC$6, "&gt;=24", $B$9:$CC$9,"&lt;15", $B$8:$CC$8,"&lt;17", $B$4:$CC$4, "&lt;15", $B$10:$CC$10, "&lt;21", $B$5:$CC$5, "&gt;=30", $B$13:$CC$13, "&gt;=50")</f>
        <v>0</v>
      </c>
      <c r="CB169" s="68">
        <f>countifs($B$3:$CC$3, "&lt;9", $B$6:$CC$6, "&gt;=24", $B$9:$CC$9,"&lt;15", $B$8:$CC$8,"&lt;17", $B$4:$CC$4, "&lt;15", $B$10:$CC$10, "&lt;21", $B$5:$CC$5, "&gt;=30", $B$13:$CC$13, "&lt;50")</f>
        <v>0</v>
      </c>
    </row>
    <row r="170">
      <c r="A170" s="5"/>
      <c r="BT170" s="65" t="s">
        <v>574</v>
      </c>
      <c r="BU170" s="65" t="s">
        <v>573</v>
      </c>
      <c r="BV170" s="65" t="s">
        <v>574</v>
      </c>
      <c r="BW170" s="65" t="s">
        <v>574</v>
      </c>
      <c r="BX170" s="65" t="s">
        <v>574</v>
      </c>
      <c r="BY170" s="65" t="s">
        <v>574</v>
      </c>
      <c r="BZ170" s="65" t="s">
        <v>574</v>
      </c>
      <c r="CA170" s="68">
        <f>countifs($B$3:$CC$3, "&lt;9", $B$6:$CC$6, "&gt;=24", $B$9:$CC$9,"&lt;15", $B$8:$CC$8,"&lt;17", $B$4:$CC$4, "&lt;15", $B$10:$CC$10, "&lt;21", $B$5:$CC$5, "&lt;30", $B$13:$CC$13, "&gt;=50")</f>
        <v>0</v>
      </c>
      <c r="CB170" s="68">
        <f>countifs($B$3:$CC$3, "&lt;9", $B$6:$CC$6, "&gt;=24", $B$9:$CC$9,"&lt;15", $B$8:$CC$8,"&lt;17", $B$4:$CC$4, "&lt;15", $B$10:$CC$10, "&lt;21", $B$5:$CC$5, "&lt;30", $B$13:$CC$13, "&lt;50")</f>
        <v>1</v>
      </c>
    </row>
    <row r="171">
      <c r="A171" s="5"/>
      <c r="BT171" s="65" t="s">
        <v>574</v>
      </c>
      <c r="BU171" s="65" t="s">
        <v>574</v>
      </c>
      <c r="BV171" s="65" t="s">
        <v>573</v>
      </c>
      <c r="BW171" s="65" t="s">
        <v>573</v>
      </c>
      <c r="BX171" s="65" t="s">
        <v>573</v>
      </c>
      <c r="BY171" s="65" t="s">
        <v>573</v>
      </c>
      <c r="BZ171" s="65" t="s">
        <v>573</v>
      </c>
      <c r="CA171" s="68">
        <f>countifs($B$3:$CC$3, "&lt;9", $B$6:$CC$6, "&lt;24", $B$9:$CC$9,"&gt;=15", $B$8:$CC$8,"&gt;=17", $B$4:$CC$4, "&gt;=15", $B$10:$CC$10, "&gt;=21", $B$5:$CC$5, "&gt;=30", $B$13:$CC$13, "&gt;=50")</f>
        <v>0</v>
      </c>
      <c r="CB171" s="68">
        <f>countifs($B$3:$CC$3, "&lt;9", $B$6:$CC$6, "&lt;24", $B$9:$CC$9,"&gt;=15", $B$8:$CC$8,"&gt;=17", $B$4:$CC$4, "&gt;=15", $B$10:$CC$10, "&gt;=21", $B$5:$CC$5, "&gt;=30", $B$13:$CC$13, "&lt;50")</f>
        <v>0</v>
      </c>
    </row>
    <row r="172">
      <c r="A172" s="5"/>
      <c r="BT172" s="65" t="s">
        <v>574</v>
      </c>
      <c r="BU172" s="65" t="s">
        <v>574</v>
      </c>
      <c r="BV172" s="65" t="s">
        <v>573</v>
      </c>
      <c r="BW172" s="65" t="s">
        <v>573</v>
      </c>
      <c r="BX172" s="65" t="s">
        <v>573</v>
      </c>
      <c r="BY172" s="65" t="s">
        <v>573</v>
      </c>
      <c r="BZ172" s="65" t="s">
        <v>574</v>
      </c>
      <c r="CA172" s="68">
        <f>countifs($B$3:$CC$3, "&lt;9", $B$6:$CC$6, "&lt;24", $B$9:$CC$9,"&gt;=15", $B$8:$CC$8,"&gt;=17", $B$4:$CC$4, "&gt;=15", $B$10:$CC$10, "&gt;=21", $B$5:$CC$5, "&lt;30", $B$13:$CC$13, "&gt;=50")</f>
        <v>0</v>
      </c>
      <c r="CB172" s="68">
        <f>countifs($B$3:$CC$3, "&lt;9", $B$6:$CC$6, "&lt;24", $B$9:$CC$9,"&gt;=15", $B$8:$CC$8,"&gt;=17", $B$4:$CC$4, "&gt;=15", $B$10:$CC$10, "&gt;=21", $B$5:$CC$5, "&lt;30", $B$13:$CC$13, "&lt;50")</f>
        <v>0</v>
      </c>
    </row>
    <row r="173">
      <c r="A173" s="5"/>
      <c r="BT173" s="65" t="s">
        <v>574</v>
      </c>
      <c r="BU173" s="65" t="s">
        <v>574</v>
      </c>
      <c r="BV173" s="65" t="s">
        <v>573</v>
      </c>
      <c r="BW173" s="65" t="s">
        <v>573</v>
      </c>
      <c r="BX173" s="65" t="s">
        <v>573</v>
      </c>
      <c r="BY173" s="65" t="s">
        <v>574</v>
      </c>
      <c r="BZ173" s="65" t="s">
        <v>573</v>
      </c>
      <c r="CA173" s="68">
        <f>countifs($B$3:$CC$3, "&lt;9", $B$6:$CC$6, "&lt;24", $B$9:$CC$9,"&gt;=15", $B$8:$CC$8,"&gt;=17", $B$4:$CC$4, "&gt;=15", $B$10:$CC$10, "&lt;21", $B$5:$CC$5, "&gt;=30", $B$13:$CC$13, "&gt;=50")</f>
        <v>0</v>
      </c>
      <c r="CB173" s="68">
        <f>countifs($B$3:$CC$3, "&lt;9", $B$6:$CC$6, "&lt;24", $B$9:$CC$9,"&gt;=15", $B$8:$CC$8,"&gt;=17", $B$4:$CC$4, "&gt;=15", $B$10:$CC$10, "&lt;21", $B$5:$CC$5, "&gt;=30", $B$13:$CC$13, "&lt;50")</f>
        <v>0</v>
      </c>
    </row>
    <row r="174">
      <c r="A174" s="5"/>
      <c r="BT174" s="65" t="s">
        <v>574</v>
      </c>
      <c r="BU174" s="65" t="s">
        <v>574</v>
      </c>
      <c r="BV174" s="65" t="s">
        <v>573</v>
      </c>
      <c r="BW174" s="65" t="s">
        <v>573</v>
      </c>
      <c r="BX174" s="65" t="s">
        <v>573</v>
      </c>
      <c r="BY174" s="65" t="s">
        <v>574</v>
      </c>
      <c r="BZ174" s="65" t="s">
        <v>574</v>
      </c>
      <c r="CA174" s="68">
        <f>countifs($B$3:$CC$3, "&lt;9", $B$6:$CC$6, "&lt;24", $B$9:$CC$9,"&gt;=15", $B$8:$CC$8,"&gt;=17", $B$4:$CC$4, "&gt;=15", $B$10:$CC$10, "&lt;21", $B$5:$CC$5, "&lt;30", $B$13:$CC$13, "&gt;=50")</f>
        <v>0</v>
      </c>
      <c r="CB174" s="68">
        <f>countifs($B$3:$CC$3, "&lt;9", $B$6:$CC$6, "&lt;24", $B$9:$CC$9,"&gt;=15", $B$8:$CC$8,"&gt;=17", $B$4:$CC$4, "&gt;=15", $B$10:$CC$10, "&lt;21", $B$5:$CC$5, "&lt;30", $B$13:$CC$13, "&lt;50")</f>
        <v>0</v>
      </c>
    </row>
    <row r="175">
      <c r="A175" s="5"/>
      <c r="BT175" s="65" t="s">
        <v>574</v>
      </c>
      <c r="BU175" s="65" t="s">
        <v>574</v>
      </c>
      <c r="BV175" s="65" t="s">
        <v>573</v>
      </c>
      <c r="BW175" s="65" t="s">
        <v>573</v>
      </c>
      <c r="BX175" s="65" t="s">
        <v>574</v>
      </c>
      <c r="BY175" s="65" t="s">
        <v>573</v>
      </c>
      <c r="BZ175" s="65" t="s">
        <v>573</v>
      </c>
      <c r="CA175" s="68">
        <f>countifs($B$3:$CC$3, "&lt;9", $B$6:$CC$6, "&lt;24", $B$9:$CC$9,"&gt;=15", $B$8:$CC$8,"&gt;=17", $B$4:$CC$4, "&lt;15", $B$10:$CC$10, "&gt;=21", $B$5:$CC$5, "&gt;=30", $B$13:$CC$13, "&gt;=50")</f>
        <v>0</v>
      </c>
      <c r="CB175" s="68">
        <f>countifs($B$3:$CC$3, "&lt;9", $B$6:$CC$6, "&lt;24", $B$9:$CC$9,"&gt;=15", $B$8:$CC$8,"&gt;=17", $B$4:$CC$4, "&lt;15", $B$10:$CC$10, "&gt;=21", $B$5:$CC$5, "&gt;=30", $B$13:$CC$13, "&lt;50")</f>
        <v>0</v>
      </c>
    </row>
    <row r="176">
      <c r="A176" s="5"/>
      <c r="BT176" s="65" t="s">
        <v>574</v>
      </c>
      <c r="BU176" s="65" t="s">
        <v>574</v>
      </c>
      <c r="BV176" s="65" t="s">
        <v>573</v>
      </c>
      <c r="BW176" s="65" t="s">
        <v>573</v>
      </c>
      <c r="BX176" s="65" t="s">
        <v>574</v>
      </c>
      <c r="BY176" s="65" t="s">
        <v>573</v>
      </c>
      <c r="BZ176" s="65" t="s">
        <v>574</v>
      </c>
      <c r="CA176" s="68">
        <f>countifs($B$3:$CC$3, "&lt;9", $B$6:$CC$6, "&lt;24", $B$9:$CC$9,"&gt;=15", $B$8:$CC$8,"&gt;=17", $B$4:$CC$4, "&lt;15", $B$10:$CC$10, "&gt;=21", $B$5:$CC$5, "&lt;30", $B$13:$CC$13, "&gt;=50")</f>
        <v>0</v>
      </c>
      <c r="CB176" s="68">
        <f>countifs($B$3:$CC$3, "&lt;9", $B$6:$CC$6, "&lt;24", $B$9:$CC$9,"&gt;=15", $B$8:$CC$8,"&gt;=17", $B$4:$CC$4, "&lt;15", $B$10:$CC$10, "&gt;=21", $B$5:$CC$5, "&lt;30", $B$13:$CC$13, "&lt;50")</f>
        <v>0</v>
      </c>
    </row>
    <row r="177">
      <c r="A177" s="5"/>
      <c r="BT177" s="65" t="s">
        <v>574</v>
      </c>
      <c r="BU177" s="65" t="s">
        <v>574</v>
      </c>
      <c r="BV177" s="65" t="s">
        <v>573</v>
      </c>
      <c r="BW177" s="65" t="s">
        <v>573</v>
      </c>
      <c r="BX177" s="65" t="s">
        <v>574</v>
      </c>
      <c r="BY177" s="65" t="s">
        <v>574</v>
      </c>
      <c r="BZ177" s="65" t="s">
        <v>573</v>
      </c>
      <c r="CA177" s="68">
        <f>countifs($B$3:$CC$3, "&lt;9", $B$6:$CC$6, "&lt;24", $B$9:$CC$9,"&gt;=15", $B$8:$CC$8,"&gt;=17", $B$4:$CC$4, "&lt;15", $B$10:$CC$10, "&lt;21", $B$5:$CC$5, "&gt;=30", $B$13:$CC$13, "&gt;=50")</f>
        <v>0</v>
      </c>
      <c r="CB177" s="68">
        <f>countifs($B$3:$CC$3, "&lt;9", $B$6:$CC$6, "&lt;24", $B$9:$CC$9,"&gt;=15", $B$8:$CC$8,"&gt;=17", $B$4:$CC$4, "&lt;15", $B$10:$CC$10, "&lt;21", $B$5:$CC$5, "&gt;=30", $B$13:$CC$13, "&lt;50")</f>
        <v>0</v>
      </c>
    </row>
    <row r="178">
      <c r="A178" s="5"/>
      <c r="BT178" s="65" t="s">
        <v>574</v>
      </c>
      <c r="BU178" s="65" t="s">
        <v>574</v>
      </c>
      <c r="BV178" s="65" t="s">
        <v>573</v>
      </c>
      <c r="BW178" s="65" t="s">
        <v>573</v>
      </c>
      <c r="BX178" s="65" t="s">
        <v>574</v>
      </c>
      <c r="BY178" s="65" t="s">
        <v>574</v>
      </c>
      <c r="BZ178" s="65" t="s">
        <v>574</v>
      </c>
      <c r="CA178" s="68">
        <f>countifs($B$3:$CC$3, "&lt;9", $B$6:$CC$6, "&lt;24", $B$9:$CC$9,"&gt;=15", $B$8:$CC$8,"&gt;=17", $B$4:$CC$4, "&lt;15", $B$10:$CC$10, "&lt;21", $B$5:$CC$5, "&lt;30", $B$13:$CC$13, "&gt;=50")</f>
        <v>0</v>
      </c>
      <c r="CB178" s="68">
        <f>countifs($B$3:$CC$3, "&lt;9", $B$6:$CC$6, "&lt;24", $B$9:$CC$9,"&gt;=15", $B$8:$CC$8,"&gt;=17", $B$4:$CC$4, "&lt;15", $B$10:$CC$10, "&lt;21", $B$5:$CC$5, "&lt;30", $B$13:$CC$13, "&lt;50")</f>
        <v>0</v>
      </c>
    </row>
    <row r="179">
      <c r="A179" s="5"/>
      <c r="BT179" s="65" t="s">
        <v>574</v>
      </c>
      <c r="BU179" s="65" t="s">
        <v>574</v>
      </c>
      <c r="BV179" s="65" t="s">
        <v>573</v>
      </c>
      <c r="BW179" s="65" t="s">
        <v>574</v>
      </c>
      <c r="BX179" s="65" t="s">
        <v>573</v>
      </c>
      <c r="BY179" s="65" t="s">
        <v>573</v>
      </c>
      <c r="BZ179" s="69" t="s">
        <v>573</v>
      </c>
      <c r="CA179" s="68">
        <f>countifs($B$3:$CC$3, "&lt;9", $B$6:$CC$6, "&lt;24", $B$9:$CC$9,"&gt;=15", $B$8:$CC$8,"&lt;17", $B$4:$CC$4, "&gt;=15", $B$10:$CC$10, "&gt;=21", $B$5:$CC$5, "&gt;=30", $B$13:$CC$13, "&gt;=50")</f>
        <v>0</v>
      </c>
      <c r="CB179" s="68">
        <f>countifs($B$3:$CC$3, "&lt;9", $B$6:$CC$6, "&lt;24", $B$9:$CC$9,"&gt;=15", $B$8:$CC$8,"&lt;17", $B$4:$CC$4, "&gt;=15", $B$10:$CC$10, "&gt;=21", $B$5:$CC$5, "&gt;=30", $B$13:$CC$13, "&lt;50")</f>
        <v>0</v>
      </c>
    </row>
    <row r="180">
      <c r="A180" s="5"/>
      <c r="BT180" s="65" t="s">
        <v>574</v>
      </c>
      <c r="BU180" s="65" t="s">
        <v>574</v>
      </c>
      <c r="BV180" s="65" t="s">
        <v>573</v>
      </c>
      <c r="BW180" s="65" t="s">
        <v>574</v>
      </c>
      <c r="BX180" s="65" t="s">
        <v>573</v>
      </c>
      <c r="BY180" s="65" t="s">
        <v>573</v>
      </c>
      <c r="BZ180" s="65" t="s">
        <v>574</v>
      </c>
      <c r="CA180" s="68">
        <f>countifs($B$3:$CC$3, "&lt;9", $B$6:$CC$6, "&lt;24", $B$9:$CC$9,"&gt;=15", $B$8:$CC$8,"&lt;17", $B$4:$CC$4, "&gt;=15", $B$10:$CC$10, "&gt;=21", $B$5:$CC$5, "&lt;30", $B$13:$CC$13, "&gt;=50")</f>
        <v>0</v>
      </c>
      <c r="CB180" s="68">
        <f>countifs($B$3:$CC$3, "&lt;9", $B$6:$CC$6, "&lt;24", $B$9:$CC$9,"&gt;=15", $B$8:$CC$8,"&lt;17", $B$4:$CC$4, "&gt;=15", $B$10:$CC$10, "&gt;=21", $B$5:$CC$5, "&lt;30", $B$13:$CC$13, "&lt;50")</f>
        <v>0</v>
      </c>
    </row>
    <row r="181">
      <c r="A181" s="5"/>
      <c r="BT181" s="65" t="s">
        <v>574</v>
      </c>
      <c r="BU181" s="65" t="s">
        <v>574</v>
      </c>
      <c r="BV181" s="65" t="s">
        <v>573</v>
      </c>
      <c r="BW181" s="65" t="s">
        <v>574</v>
      </c>
      <c r="BX181" s="65" t="s">
        <v>573</v>
      </c>
      <c r="BY181" s="65" t="s">
        <v>574</v>
      </c>
      <c r="BZ181" s="65" t="s">
        <v>573</v>
      </c>
      <c r="CA181" s="68">
        <f>countifs($B$3:$CC$3, "&lt;9", $B$6:$CC$6, "&lt;24", $B$9:$CC$9,"&gt;=15", $B$8:$CC$8,"&lt;17", $B$4:$CC$4, "&gt;=15", $B$10:$CC$10, "&lt;21", $B$5:$CC$5, "&gt;=30", $B$13:$CC$13, "&gt;=50")</f>
        <v>0</v>
      </c>
      <c r="CB181" s="68">
        <f>countifs($B$3:$CC$3, "&lt;9", $B$6:$CC$6, "&lt;24", $B$9:$CC$9,"&gt;=15", $B$8:$CC$8,"&lt;17", $B$4:$CC$4, "&gt;=15", $B$10:$CC$10, "&lt;21", $B$5:$CC$5, "&gt;=30", $B$13:$CC$13, "&lt;50")</f>
        <v>0</v>
      </c>
    </row>
    <row r="182">
      <c r="A182" s="5"/>
      <c r="BT182" s="65" t="s">
        <v>574</v>
      </c>
      <c r="BU182" s="65" t="s">
        <v>574</v>
      </c>
      <c r="BV182" s="65" t="s">
        <v>573</v>
      </c>
      <c r="BW182" s="65" t="s">
        <v>574</v>
      </c>
      <c r="BX182" s="65" t="s">
        <v>573</v>
      </c>
      <c r="BY182" s="65" t="s">
        <v>574</v>
      </c>
      <c r="BZ182" s="65" t="s">
        <v>574</v>
      </c>
      <c r="CA182" s="68">
        <f>countifs($B$3:$CC$3, "&lt;9", $B$6:$CC$6, "&lt;24", $B$9:$CC$9,"&gt;=15", $B$8:$CC$8,"&lt;17", $B$4:$CC$4, "&gt;=15", $B$10:$CC$10, "&lt;21", $B$5:$CC$5, "&lt;30", $B$13:$CC$13, "&gt;=50")</f>
        <v>0</v>
      </c>
      <c r="CB182" s="68">
        <f>countifs($B$3:$CC$3, "&lt;9", $B$6:$CC$6, "&lt;24", $B$9:$CC$9,"&gt;=15", $B$8:$CC$8,"&lt;17", $B$4:$CC$4, "&gt;=15", $B$10:$CC$10, "&lt;21", $B$5:$CC$5, "&lt;30", $B$13:$CC$13, "&lt;50")</f>
        <v>0</v>
      </c>
    </row>
    <row r="183">
      <c r="A183" s="5"/>
      <c r="BT183" s="65" t="s">
        <v>574</v>
      </c>
      <c r="BU183" s="65" t="s">
        <v>574</v>
      </c>
      <c r="BV183" s="65" t="s">
        <v>573</v>
      </c>
      <c r="BW183" s="65" t="s">
        <v>574</v>
      </c>
      <c r="BX183" s="65" t="s">
        <v>574</v>
      </c>
      <c r="BY183" s="65" t="s">
        <v>573</v>
      </c>
      <c r="BZ183" s="65" t="s">
        <v>573</v>
      </c>
      <c r="CA183" s="68">
        <f>countifs($B$3:$CC$3, "&lt;9", $B$6:$CC$6, "&lt;24", $B$9:$CC$9,"&gt;=15", $B$8:$CC$8,"&lt;17", $B$4:$CC$4, "&lt;15", $B$10:$CC$10, "&gt;=21", $B$5:$CC$5, "&gt;=30", $B$13:$CC$13, "&gt;=50")</f>
        <v>0</v>
      </c>
      <c r="CB183" s="68">
        <f>countifs($B$3:$CC$3, "&lt;9", $B$6:$CC$6, "&lt;24", $B$9:$CC$9,"&gt;=15", $B$8:$CC$8,"&lt;17", $B$4:$CC$4, "&lt;15", $B$10:$CC$10, "&gt;=21", $B$5:$CC$5, "&gt;=30", $B$13:$CC$13, "&lt;50")</f>
        <v>0</v>
      </c>
    </row>
    <row r="184">
      <c r="A184" s="5"/>
      <c r="BT184" s="65" t="s">
        <v>574</v>
      </c>
      <c r="BU184" s="65" t="s">
        <v>574</v>
      </c>
      <c r="BV184" s="65" t="s">
        <v>573</v>
      </c>
      <c r="BW184" s="65" t="s">
        <v>574</v>
      </c>
      <c r="BX184" s="65" t="s">
        <v>574</v>
      </c>
      <c r="BY184" s="65" t="s">
        <v>573</v>
      </c>
      <c r="BZ184" s="65" t="s">
        <v>574</v>
      </c>
      <c r="CA184" s="68">
        <f>countifs($B$3:$CC$3, "&lt;9", $B$6:$CC$6, "&lt;24", $B$9:$CC$9,"&gt;=15", $B$8:$CC$8,"&lt;17", $B$4:$CC$4, "&lt;15", $B$10:$CC$10, "&gt;=21", $B$5:$CC$5, "&lt;30", $B$13:$CC$13, "&gt;=50")</f>
        <v>0</v>
      </c>
      <c r="CB184" s="68">
        <f>countifs($B$3:$CC$3, "&lt;9", $B$6:$CC$6, "&lt;24", $B$9:$CC$9,"&gt;=15", $B$8:$CC$8,"&lt;17", $B$4:$CC$4, "&lt;15", $B$10:$CC$10, "&gt;=21", $B$5:$CC$5, "&lt;30", $B$13:$CC$13, "&lt;50")</f>
        <v>0</v>
      </c>
    </row>
    <row r="185">
      <c r="A185" s="5"/>
      <c r="BT185" s="65" t="s">
        <v>574</v>
      </c>
      <c r="BU185" s="65" t="s">
        <v>574</v>
      </c>
      <c r="BV185" s="65" t="s">
        <v>573</v>
      </c>
      <c r="BW185" s="65" t="s">
        <v>574</v>
      </c>
      <c r="BX185" s="65" t="s">
        <v>574</v>
      </c>
      <c r="BY185" s="65" t="s">
        <v>574</v>
      </c>
      <c r="BZ185" s="65" t="s">
        <v>573</v>
      </c>
      <c r="CA185" s="68">
        <f>countifs($B$3:$CC$3, "&lt;9", $B$6:$CC$6, "&lt;24", $B$9:$CC$9,"&gt;=15", $B$8:$CC$8,"&lt;17", $B$4:$CC$4, "&lt;15", $B$10:$CC$10, "&gt;=21", $B$5:$CC$5, "&gt;=30", $B$13:$CC$13, "&gt;=50")</f>
        <v>0</v>
      </c>
      <c r="CB185" s="68">
        <f>countifs($B$3:$CC$3, "&lt;9", $B$6:$CC$6, "&lt;24", $B$9:$CC$9,"&gt;=15", $B$8:$CC$8,"&lt;17", $B$4:$CC$4, "&lt;15", $B$10:$CC$10, "&gt;=21", $B$5:$CC$5, "&gt;=30", $B$13:$CC$13, "&lt;50")</f>
        <v>0</v>
      </c>
    </row>
    <row r="186">
      <c r="A186" s="5"/>
      <c r="BT186" s="65" t="s">
        <v>574</v>
      </c>
      <c r="BU186" s="65" t="s">
        <v>574</v>
      </c>
      <c r="BV186" s="65" t="s">
        <v>573</v>
      </c>
      <c r="BW186" s="65" t="s">
        <v>574</v>
      </c>
      <c r="BX186" s="65" t="s">
        <v>574</v>
      </c>
      <c r="BY186" s="65" t="s">
        <v>574</v>
      </c>
      <c r="BZ186" s="65" t="s">
        <v>574</v>
      </c>
      <c r="CA186" s="68">
        <f>countifs($B$3:$CC$3, "&lt;9", $B$6:$CC$6, "&lt;24", $B$9:$CC$9,"&gt;=15", $B$8:$CC$8,"&lt;17", $B$4:$CC$4, "&lt;15", $B$10:$CC$10, "&lt;21", $B$5:$CC$5, "&lt;30", $B$13:$CC$13, "&gt;=50")</f>
        <v>0</v>
      </c>
      <c r="CB186" s="68">
        <f>countifs($B$3:$CC$3, "&lt;9", $B$6:$CC$6, "&lt;24", $B$9:$CC$9,"&gt;=15", $B$8:$CC$8,"&lt;17", $B$4:$CC$4, "&lt;15", $B$10:$CC$10, "&lt;21", $B$5:$CC$5, "&lt;30", $B$13:$CC$13, "&lt;50")</f>
        <v>0</v>
      </c>
    </row>
    <row r="187">
      <c r="A187" s="5"/>
      <c r="BT187" s="65" t="s">
        <v>574</v>
      </c>
      <c r="BU187" s="65" t="s">
        <v>574</v>
      </c>
      <c r="BV187" s="65" t="s">
        <v>574</v>
      </c>
      <c r="BW187" s="65" t="s">
        <v>573</v>
      </c>
      <c r="BX187" s="65" t="s">
        <v>573</v>
      </c>
      <c r="BY187" s="65" t="s">
        <v>573</v>
      </c>
      <c r="BZ187" s="65" t="s">
        <v>573</v>
      </c>
      <c r="CA187" s="68">
        <f>countifs($B$3:$CC$3, "&lt;9", $B$6:$CC$6, "&lt;24", $B$9:$CC$9,"&lt;15", $B$8:$CC$8,"&gt;=17", $B$4:$CC$4, "&gt;=15", $B$10:$CC$10, "&gt;=21", $B$5:$CC$5, "&gt;=30", $B$13:$CC$13, "&gt;=50")</f>
        <v>0</v>
      </c>
      <c r="CB187" s="68">
        <f>countifs($B$3:$CC$3, "&lt;9", $B$6:$CC$6, "&lt;24", $B$9:$CC$9,"&lt;15", $B$8:$CC$8,"&gt;=17", $B$4:$CC$4, "&gt;=15", $B$10:$CC$10, "&gt;=21", $B$5:$CC$5, "&gt;=30", $B$13:$CC$13, "&lt;50")</f>
        <v>0</v>
      </c>
    </row>
    <row r="188">
      <c r="A188" s="5"/>
      <c r="BT188" s="65" t="s">
        <v>574</v>
      </c>
      <c r="BU188" s="65" t="s">
        <v>574</v>
      </c>
      <c r="BV188" s="65" t="s">
        <v>574</v>
      </c>
      <c r="BW188" s="65" t="s">
        <v>573</v>
      </c>
      <c r="BX188" s="65" t="s">
        <v>573</v>
      </c>
      <c r="BY188" s="65" t="s">
        <v>573</v>
      </c>
      <c r="BZ188" s="65" t="s">
        <v>574</v>
      </c>
      <c r="CA188" s="68">
        <f>countifs($B$3:$CC$3, "&lt;9", $B$6:$CC$6, "&lt;24", $B$9:$CC$9,"&lt;15", $B$8:$CC$8,"&gt;=17", $B$4:$CC$4, "&gt;=15", $B$10:$CC$10, "&gt;=21", $B$5:$CC$5, "&lt;30", $B$13:$CC$13, "&gt;=50")</f>
        <v>0</v>
      </c>
      <c r="CB188" s="68">
        <f>countifs($B$3:$CC$3, "&lt;9", $B$6:$CC$6, "&lt;24", $B$9:$CC$9,"&lt;15", $B$8:$CC$8,"&gt;=17", $B$4:$CC$4, "&gt;=15", $B$10:$CC$10, "&gt;=21", $B$5:$CC$5, "&lt;30", $B$13:$CC$13, "&lt;50")</f>
        <v>0</v>
      </c>
    </row>
    <row r="189">
      <c r="A189" s="5"/>
      <c r="BT189" s="65" t="s">
        <v>574</v>
      </c>
      <c r="BU189" s="65" t="s">
        <v>574</v>
      </c>
      <c r="BV189" s="65" t="s">
        <v>574</v>
      </c>
      <c r="BW189" s="65" t="s">
        <v>573</v>
      </c>
      <c r="BX189" s="65" t="s">
        <v>573</v>
      </c>
      <c r="BY189" s="65" t="s">
        <v>574</v>
      </c>
      <c r="BZ189" s="65" t="s">
        <v>573</v>
      </c>
      <c r="CA189" s="68">
        <f>countifs($B$3:$CC$3, "&lt;9", $B$6:$CC$6, "&lt;24", $B$9:$CC$9,"&lt;15", $B$8:$CC$8,"&gt;=17", $B$4:$CC$4, "&gt;=15", $B$10:$CC$10, "&lt;21", $B$5:$CC$5, "&gt;=30", $B$13:$CC$13, "&gt;=50")</f>
        <v>0</v>
      </c>
      <c r="CB189" s="68">
        <f>countifs($B$3:$CC$3, "&lt;9", $B$6:$CC$6, "&lt;24", $B$9:$CC$9,"&lt;15", $B$8:$CC$8,"&gt;=17", $B$4:$CC$4, "&gt;=15", $B$10:$CC$10, "&lt;21", $B$5:$CC$5, "&gt;=30", $B$13:$CC$13, "&lt;50")</f>
        <v>0</v>
      </c>
    </row>
    <row r="190">
      <c r="A190" s="5"/>
      <c r="BT190" s="65" t="s">
        <v>574</v>
      </c>
      <c r="BU190" s="65" t="s">
        <v>574</v>
      </c>
      <c r="BV190" s="65" t="s">
        <v>574</v>
      </c>
      <c r="BW190" s="65" t="s">
        <v>573</v>
      </c>
      <c r="BX190" s="65" t="s">
        <v>573</v>
      </c>
      <c r="BY190" s="65" t="s">
        <v>574</v>
      </c>
      <c r="BZ190" s="65" t="s">
        <v>574</v>
      </c>
      <c r="CA190" s="68">
        <f>countifs($B$3:$CC$3, "&lt;9", $B$6:$CC$6, "&lt;24", $B$9:$CC$9,"&lt;15", $B$8:$CC$8,"&gt;=17", $B$4:$CC$4, "&gt;=15", $B$10:$CC$10, "&lt;21", $B$5:$CC$5, "&lt;30", $B$13:$CC$13, "&gt;=50")</f>
        <v>0</v>
      </c>
      <c r="CB190" s="68">
        <f>countifs($B$3:$CC$3, "&lt;9", $B$6:$CC$6, "&lt;24", $B$9:$CC$9,"&lt;15", $B$8:$CC$8,"&gt;=17", $B$4:$CC$4, "&gt;=15", $B$10:$CC$10, "&lt;21", $B$5:$CC$5, "&lt;30", $B$13:$CC$13, "&lt;50")</f>
        <v>0</v>
      </c>
    </row>
    <row r="191">
      <c r="A191" s="5"/>
      <c r="BT191" s="65" t="s">
        <v>574</v>
      </c>
      <c r="BU191" s="65" t="s">
        <v>574</v>
      </c>
      <c r="BV191" s="65" t="s">
        <v>574</v>
      </c>
      <c r="BW191" s="65" t="s">
        <v>573</v>
      </c>
      <c r="BX191" s="65" t="s">
        <v>574</v>
      </c>
      <c r="BY191" s="65" t="s">
        <v>573</v>
      </c>
      <c r="BZ191" s="65" t="s">
        <v>573</v>
      </c>
      <c r="CA191" s="68">
        <f>countifs($B$3:$CC$3, "&lt;9", $B$6:$CC$6, "&lt;24", $B$9:$CC$9,"&lt;15", $B$8:$CC$8,"&gt;=17", $B$4:$CC$4, "&lt;15", $B$10:$CC$10, "&gt;=21", $B$5:$CC$5, "&gt;=30", $B$13:$CC$13, "&gt;=50")</f>
        <v>0</v>
      </c>
      <c r="CB191" s="68">
        <f>countifs($B$3:$CC$3, "&lt;9", $B$6:$CC$6, "&lt;24", $B$9:$CC$9,"&lt;15", $B$8:$CC$8,"&gt;=17", $B$4:$CC$4, "&lt;15", $B$10:$CC$10, "&gt;=21", $B$5:$CC$5, "&gt;=30", $B$13:$CC$13, "&lt;50")</f>
        <v>0</v>
      </c>
    </row>
    <row r="192">
      <c r="A192" s="5"/>
      <c r="BT192" s="65" t="s">
        <v>574</v>
      </c>
      <c r="BU192" s="65" t="s">
        <v>574</v>
      </c>
      <c r="BV192" s="65" t="s">
        <v>574</v>
      </c>
      <c r="BW192" s="65" t="s">
        <v>573</v>
      </c>
      <c r="BX192" s="65" t="s">
        <v>574</v>
      </c>
      <c r="BY192" s="65" t="s">
        <v>573</v>
      </c>
      <c r="BZ192" s="65" t="s">
        <v>574</v>
      </c>
      <c r="CA192" s="68">
        <f>countifs($B$3:$CC$3, "&lt;9", $B$6:$CC$6, "&lt;24", $B$9:$CC$9,"&lt;15", $B$8:$CC$8,"&gt;=17", $B$4:$CC$4, "&lt;15", $B$10:$CC$10, "&gt;=21", $B$5:$CC$5, "&lt;30", $B$13:$CC$13, "&gt;=50")</f>
        <v>0</v>
      </c>
      <c r="CB192" s="68">
        <f>countifs($B$3:$CC$3, "&lt;9", $B$6:$CC$6, "&lt;24", $B$9:$CC$9,"&lt;15", $B$8:$CC$8,"&gt;=17", $B$4:$CC$4, "&lt;15", $B$10:$CC$10, "&gt;=21", $B$5:$CC$5, "&lt;30", $B$13:$CC$13, "&lt;50")</f>
        <v>0</v>
      </c>
    </row>
    <row r="193">
      <c r="A193" s="5"/>
      <c r="BT193" s="65" t="s">
        <v>574</v>
      </c>
      <c r="BU193" s="65" t="s">
        <v>574</v>
      </c>
      <c r="BV193" s="65" t="s">
        <v>574</v>
      </c>
      <c r="BW193" s="65" t="s">
        <v>573</v>
      </c>
      <c r="BX193" s="65" t="s">
        <v>574</v>
      </c>
      <c r="BY193" s="65" t="s">
        <v>574</v>
      </c>
      <c r="BZ193" s="65" t="s">
        <v>573</v>
      </c>
      <c r="CA193" s="68">
        <f>countifs($B$3:$CC$3, "&lt;9", $B$6:$CC$6, "&lt;24", $B$9:$CC$9,"&lt;15", $B$8:$CC$8,"&gt;=17", $B$4:$CC$4, "&lt;15", $B$10:$CC$10, "&lt;21", $B$5:$CC$5, "&gt;=30", $B$13:$CC$13, "&gt;=50")</f>
        <v>0</v>
      </c>
      <c r="CB193" s="68">
        <f>countifs($B$3:$CC$3, "&lt;9", $B$6:$CC$6, "&lt;24", $B$9:$CC$9,"&lt;15", $B$8:$CC$8,"&gt;=17", $B$4:$CC$4, "&lt;15", $B$10:$CC$10, "&lt;21", $B$5:$CC$5, "&gt;=30", $B$13:$CC$13, "&lt;50")</f>
        <v>0</v>
      </c>
    </row>
    <row r="194">
      <c r="A194" s="5"/>
      <c r="BT194" s="65" t="s">
        <v>574</v>
      </c>
      <c r="BU194" s="65" t="s">
        <v>574</v>
      </c>
      <c r="BV194" s="65" t="s">
        <v>574</v>
      </c>
      <c r="BW194" s="65" t="s">
        <v>573</v>
      </c>
      <c r="BX194" s="65" t="s">
        <v>574</v>
      </c>
      <c r="BY194" s="65" t="s">
        <v>574</v>
      </c>
      <c r="BZ194" s="65" t="s">
        <v>574</v>
      </c>
      <c r="CA194" s="68">
        <f>countifs($B$3:$CC$3, "&lt;9", $B$6:$CC$6, "&lt;24", $B$9:$CC$9,"&lt;15", $B$8:$CC$8,"&gt;=17", $B$4:$CC$4, "&lt;15", $B$10:$CC$10, "&lt;21", $B$5:$CC$5, "&lt;30", $B$13:$CC$13, "&gt;=50")</f>
        <v>0</v>
      </c>
      <c r="CB194" s="68">
        <f>countifs($B$3:$CC$3, "&lt;9", $B$6:$CC$6, "&lt;24", $B$9:$CC$9,"&lt;15", $B$8:$CC$8,"&gt;=17", $B$4:$CC$4, "&lt;15", $B$10:$CC$10, "&lt;21", $B$5:$CC$5, "&lt;30", $B$13:$CC$13, "&lt;50")</f>
        <v>0</v>
      </c>
    </row>
    <row r="195">
      <c r="A195" s="5"/>
      <c r="BT195" s="65" t="s">
        <v>574</v>
      </c>
      <c r="BU195" s="65" t="s">
        <v>574</v>
      </c>
      <c r="BV195" s="65" t="s">
        <v>574</v>
      </c>
      <c r="BW195" s="65" t="s">
        <v>574</v>
      </c>
      <c r="BX195" s="65" t="s">
        <v>573</v>
      </c>
      <c r="BY195" s="65" t="s">
        <v>573</v>
      </c>
      <c r="BZ195" s="65" t="s">
        <v>573</v>
      </c>
      <c r="CA195" s="68">
        <f>countifs($B$3:$CC$3, "&lt;9", $B$6:$CC$6, "&lt;24", $B$9:$CC$9,"&lt;15", $B$8:$CC$8,"&lt;17", $B$4:$CC$4, "&gt;=15", $B$10:$CC$10, "&gt;=21", $B$5:$CC$5, "&gt;=30", $B$13:$CC$13, "&gt;=50")</f>
        <v>0</v>
      </c>
      <c r="CB195" s="68">
        <f>countifs($B$3:$CC$3, "&lt;9", $B$6:$CC$6, "&lt;24", $B$9:$CC$9,"&lt;15", $B$8:$CC$8,"&lt;17", $B$4:$CC$4, "&gt;=15", $B$10:$CC$10, "&gt;=21", $B$5:$CC$5, "&gt;=30", $B$13:$CC$13, "&lt;50")</f>
        <v>0</v>
      </c>
    </row>
    <row r="196">
      <c r="A196" s="5"/>
      <c r="BT196" s="65" t="s">
        <v>574</v>
      </c>
      <c r="BU196" s="65" t="s">
        <v>574</v>
      </c>
      <c r="BV196" s="65" t="s">
        <v>574</v>
      </c>
      <c r="BW196" s="65" t="s">
        <v>574</v>
      </c>
      <c r="BX196" s="65" t="s">
        <v>573</v>
      </c>
      <c r="BY196" s="65" t="s">
        <v>573</v>
      </c>
      <c r="BZ196" s="65" t="s">
        <v>574</v>
      </c>
      <c r="CA196" s="68">
        <f>countifs($B$3:$CC$3, "&lt;9", $B$6:$CC$6, "&lt;24", $B$9:$CC$9,"&lt;15", $B$8:$CC$8,"&lt;17", $B$4:$CC$4, "&gt;=15", $B$10:$CC$10, "&gt;=21", $B$5:$CC$5, "&lt;30", $B$13:$CC$13, "&gt;=50")</f>
        <v>0</v>
      </c>
      <c r="CB196" s="68">
        <f>countifs($B$3:$CC$3, "&lt;9", $B$6:$CC$6, "&lt;24", $B$9:$CC$9,"&lt;15", $B$8:$CC$8,"&lt;17", $B$4:$CC$4, "&gt;=15", $B$10:$CC$10, "&gt;=21", $B$5:$CC$5, "&lt;30", $B$13:$CC$13, "&lt;50")</f>
        <v>0</v>
      </c>
    </row>
    <row r="197">
      <c r="A197" s="5"/>
      <c r="BT197" s="65" t="s">
        <v>574</v>
      </c>
      <c r="BU197" s="65" t="s">
        <v>574</v>
      </c>
      <c r="BV197" s="65" t="s">
        <v>574</v>
      </c>
      <c r="BW197" s="65" t="s">
        <v>574</v>
      </c>
      <c r="BX197" s="65" t="s">
        <v>573</v>
      </c>
      <c r="BY197" s="65" t="s">
        <v>574</v>
      </c>
      <c r="BZ197" s="65" t="s">
        <v>573</v>
      </c>
      <c r="CA197" s="68">
        <f>countifs($B$3:$CC$3, "&lt;9", $B$6:$CC$6, "&lt;24", $B$9:$CC$9,"&lt;15", $B$8:$CC$8,"&lt;17", $B$4:$CC$4, "&gt;=15", $B$10:$CC$10, "&lt;21", $B$5:$CC$5, "&gt;=30", $B$13:$CC$13, "&gt;=50")</f>
        <v>0</v>
      </c>
      <c r="CB197" s="68">
        <f>countifs($B$3:$CC$3, "&lt;9", $B$6:$CC$6, "&lt;24", $B$9:$CC$9,"&lt;15", $B$8:$CC$8,"&lt;17", $B$4:$CC$4, "&gt;=15", $B$10:$CC$10, "&lt;21", $B$5:$CC$5, "&gt;=30", $B$13:$CC$13, "&lt;50")</f>
        <v>0</v>
      </c>
    </row>
    <row r="198">
      <c r="A198" s="5"/>
      <c r="BT198" s="65" t="s">
        <v>574</v>
      </c>
      <c r="BU198" s="65" t="s">
        <v>574</v>
      </c>
      <c r="BV198" s="65" t="s">
        <v>574</v>
      </c>
      <c r="BW198" s="65" t="s">
        <v>574</v>
      </c>
      <c r="BX198" s="65" t="s">
        <v>573</v>
      </c>
      <c r="BY198" s="65" t="s">
        <v>574</v>
      </c>
      <c r="BZ198" s="65" t="s">
        <v>574</v>
      </c>
      <c r="CA198" s="68">
        <f>countifs($B$3:$CC$3, "&lt;9", $B$6:$CC$6, "&lt;24", $B$9:$CC$9,"&lt;15", $B$8:$CC$8,"&lt;17", $B$4:$CC$4, "&gt;=15", $B$10:$CC$10, "&lt;21", $B$5:$CC$5, "&lt;30", $B$13:$CC$13, "&gt;=50")</f>
        <v>0</v>
      </c>
      <c r="CB198" s="68">
        <f>countifs($B$3:$CC$3, "&lt;9", $B$6:$CC$6, "&lt;24", $B$9:$CC$9,"&lt;15", $B$8:$CC$8,"&lt;17", $B$4:$CC$4, "&gt;=15", $B$10:$CC$10, "&lt;21", $B$5:$CC$5, "&lt;30", $B$13:$CC$13, "&lt;50")</f>
        <v>2</v>
      </c>
    </row>
    <row r="199">
      <c r="A199" s="5"/>
      <c r="BT199" s="65" t="s">
        <v>574</v>
      </c>
      <c r="BU199" s="65" t="s">
        <v>574</v>
      </c>
      <c r="BV199" s="65" t="s">
        <v>574</v>
      </c>
      <c r="BW199" s="65" t="s">
        <v>574</v>
      </c>
      <c r="BX199" s="65" t="s">
        <v>574</v>
      </c>
      <c r="BY199" s="65" t="s">
        <v>573</v>
      </c>
      <c r="BZ199" s="65" t="s">
        <v>573</v>
      </c>
      <c r="CA199" s="68">
        <f>countifs($B$3:$CC$3, "&lt;9", $B$6:$CC$6, "&lt;24", $B$9:$CC$9,"&lt;15", $B$8:$CC$8,"&lt;17", $B$4:$CC$4, "&lt;15", $B$10:$CC$10, "&gt;=21", $B$5:$CC$5, "&gt;=30", $B$13:$CC$13, "&gt;=50")</f>
        <v>0</v>
      </c>
      <c r="CB199" s="68">
        <f>countifs($B$3:$CC$3, "&lt;9", $B$6:$CC$6, "&lt;24", $B$9:$CC$9,"&lt;15", $B$8:$CC$8,"&lt;17", $B$4:$CC$4, "&lt;15", $B$10:$CC$10, "&gt;=21", $B$5:$CC$5, "&gt;=30", $B$13:$CC$13, "&lt;50")</f>
        <v>0</v>
      </c>
    </row>
    <row r="200">
      <c r="A200" s="5"/>
      <c r="BT200" s="65" t="s">
        <v>574</v>
      </c>
      <c r="BU200" s="65" t="s">
        <v>574</v>
      </c>
      <c r="BV200" s="65" t="s">
        <v>574</v>
      </c>
      <c r="BW200" s="65" t="s">
        <v>574</v>
      </c>
      <c r="BX200" s="65" t="s">
        <v>574</v>
      </c>
      <c r="BY200" s="65" t="s">
        <v>573</v>
      </c>
      <c r="BZ200" s="65" t="s">
        <v>574</v>
      </c>
      <c r="CA200" s="68">
        <f>countifs($B$3:$CC$3, "&lt;9", $B$6:$CC$6, "&lt;24", $B$9:$CC$9,"&lt;15", $B$8:$CC$8,"&lt;17", $B$4:$CC$4, "&lt;15", $B$10:$CC$10, "&gt;=21", $B$5:$CC$5, "&lt;30", $B$13:$CC$13, "&gt;=50")</f>
        <v>0</v>
      </c>
      <c r="CB200" s="68">
        <f>countifs($B$3:$CC$3, "&lt;9", $B$6:$CC$6, "&lt;24", $B$9:$CC$9,"&lt;15", $B$8:$CC$8,"&lt;17", $B$4:$CC$4, "&lt;15", $B$10:$CC$10, "&gt;=21", $B$5:$CC$5, "&lt;30", $B$13:$CC$13, "&lt;50")</f>
        <v>0</v>
      </c>
    </row>
    <row r="201">
      <c r="A201" s="5"/>
      <c r="BT201" s="65" t="s">
        <v>574</v>
      </c>
      <c r="BU201" s="65" t="s">
        <v>574</v>
      </c>
      <c r="BV201" s="65" t="s">
        <v>574</v>
      </c>
      <c r="BW201" s="65" t="s">
        <v>574</v>
      </c>
      <c r="BX201" s="65" t="s">
        <v>574</v>
      </c>
      <c r="BY201" s="65" t="s">
        <v>574</v>
      </c>
      <c r="BZ201" s="65" t="s">
        <v>573</v>
      </c>
      <c r="CA201" s="68">
        <f>countifs($B$3:$CC$3, "&lt;9", $B$6:$CC$6, "&lt;24", $B$9:$CC$9,"&lt;15", $B$8:$CC$8,"&lt;17", $B$4:$CC$4, "&lt;15", $B$10:$CC$10, "&lt;21", $B$5:$CC$5, "&gt;=30", $B$13:$CC$13, "&gt;=50")</f>
        <v>0</v>
      </c>
      <c r="CB201" s="68">
        <f>countifs($B$3:$CC$3, "&lt;9", $B$6:$CC$6, "&lt;24", $B$9:$CC$9,"&lt;15", $B$8:$CC$8,"&lt;17", $B$4:$CC$4, "&lt;15", $B$10:$CC$10, "&lt;21", $B$5:$CC$5, "&gt;=30", $B$13:$CC$13, "&lt;50")</f>
        <v>0</v>
      </c>
    </row>
    <row r="202">
      <c r="A202" s="5"/>
      <c r="BT202" s="65" t="s">
        <v>574</v>
      </c>
      <c r="BU202" s="65" t="s">
        <v>574</v>
      </c>
      <c r="BV202" s="65" t="s">
        <v>574</v>
      </c>
      <c r="BW202" s="65" t="s">
        <v>574</v>
      </c>
      <c r="BX202" s="65" t="s">
        <v>574</v>
      </c>
      <c r="BY202" s="65" t="s">
        <v>574</v>
      </c>
      <c r="BZ202" s="65" t="s">
        <v>574</v>
      </c>
      <c r="CA202" s="68">
        <f>countifs($B$3:$CC$3, "&lt;9", $B$6:$CC$6, "&lt;24", $B$9:$CC$9,"&lt;15", $B$8:$CC$8,"&lt;17", $B$4:$CC$4, "&lt;15", $B$10:$CC$10, "&lt;21", $B$5:$CC$5, "&lt;30", $B$13:$CC$13, "&gt;=50")</f>
        <v>0</v>
      </c>
      <c r="CB202" s="68">
        <f>countifs($B$3:$CC$3, "&lt;9", $B$6:$CC$6, "&lt;24", $B$9:$CC$9,"&lt;15", $B$8:$CC$8,"&lt;17", $B$4:$CC$4, "&lt;15", $B$10:$CC$10, "&lt;21", $B$5:$CC$5, "&lt;30", $B$13:$CC$13, "&lt;50")</f>
        <v>2</v>
      </c>
    </row>
    <row r="203">
      <c r="A203" s="5"/>
    </row>
    <row r="204">
      <c r="A204" s="5"/>
    </row>
    <row r="205">
      <c r="A205" s="5"/>
    </row>
    <row r="206">
      <c r="A206" s="5"/>
    </row>
    <row r="207">
      <c r="A207" s="5"/>
    </row>
    <row r="208">
      <c r="A208" s="5"/>
    </row>
    <row r="209">
      <c r="A209" s="5"/>
    </row>
    <row r="210">
      <c r="A210" s="5"/>
    </row>
    <row r="211">
      <c r="A211" s="5"/>
    </row>
    <row r="212">
      <c r="A212" s="5"/>
    </row>
    <row r="213">
      <c r="A213" s="5"/>
    </row>
    <row r="214">
      <c r="A214" s="5"/>
    </row>
    <row r="215">
      <c r="A215" s="5"/>
    </row>
    <row r="216">
      <c r="A216" s="5"/>
    </row>
    <row r="217">
      <c r="A217" s="5"/>
    </row>
    <row r="218">
      <c r="A218" s="5"/>
    </row>
    <row r="219">
      <c r="A219" s="5"/>
    </row>
    <row r="220">
      <c r="A220" s="5"/>
    </row>
    <row r="221">
      <c r="A221" s="5"/>
    </row>
    <row r="222">
      <c r="A222" s="5"/>
    </row>
    <row r="223">
      <c r="A223" s="5"/>
    </row>
    <row r="224">
      <c r="A224" s="5"/>
    </row>
    <row r="225">
      <c r="A225" s="5"/>
    </row>
    <row r="226">
      <c r="A226" s="5"/>
    </row>
    <row r="227">
      <c r="A227" s="5"/>
    </row>
    <row r="228">
      <c r="A228" s="5"/>
    </row>
    <row r="229">
      <c r="A229" s="5"/>
    </row>
    <row r="230">
      <c r="A230" s="5"/>
    </row>
    <row r="231">
      <c r="A231" s="5"/>
    </row>
    <row r="232">
      <c r="A232" s="5"/>
    </row>
    <row r="233">
      <c r="A233" s="5"/>
    </row>
    <row r="234">
      <c r="A234" s="5"/>
    </row>
    <row r="235">
      <c r="A235" s="5"/>
    </row>
    <row r="236">
      <c r="A236" s="5"/>
    </row>
    <row r="237">
      <c r="A237" s="5"/>
    </row>
    <row r="238">
      <c r="A238" s="5"/>
    </row>
    <row r="239">
      <c r="A239" s="5"/>
    </row>
    <row r="240">
      <c r="A240" s="5"/>
    </row>
    <row r="241">
      <c r="A241" s="5"/>
    </row>
    <row r="242">
      <c r="A242" s="5"/>
    </row>
    <row r="243">
      <c r="A243" s="5"/>
    </row>
    <row r="244">
      <c r="A244" s="5"/>
    </row>
    <row r="245">
      <c r="A245" s="5"/>
    </row>
    <row r="246">
      <c r="A246" s="5"/>
    </row>
    <row r="247">
      <c r="A247" s="5"/>
    </row>
    <row r="248">
      <c r="A248" s="5"/>
    </row>
    <row r="249">
      <c r="A249" s="5"/>
    </row>
    <row r="250">
      <c r="A250" s="5"/>
    </row>
    <row r="251">
      <c r="A251" s="5"/>
    </row>
    <row r="252">
      <c r="A252" s="5"/>
    </row>
    <row r="253">
      <c r="A253" s="5"/>
    </row>
    <row r="254">
      <c r="A254" s="5"/>
    </row>
    <row r="255">
      <c r="A255" s="5"/>
    </row>
    <row r="256">
      <c r="A256" s="5"/>
    </row>
    <row r="257">
      <c r="A257" s="5"/>
    </row>
    <row r="258">
      <c r="A258" s="5"/>
    </row>
    <row r="259">
      <c r="A259" s="5"/>
    </row>
    <row r="260">
      <c r="A260" s="5"/>
    </row>
    <row r="261">
      <c r="A261" s="5"/>
    </row>
    <row r="262">
      <c r="A262" s="5"/>
    </row>
    <row r="263">
      <c r="A263" s="5"/>
    </row>
    <row r="264">
      <c r="A264" s="5"/>
    </row>
    <row r="265">
      <c r="A265" s="5"/>
    </row>
    <row r="266">
      <c r="A266" s="5"/>
    </row>
    <row r="267">
      <c r="A267" s="5"/>
    </row>
    <row r="268">
      <c r="A268" s="5"/>
    </row>
    <row r="269">
      <c r="A269" s="5"/>
    </row>
    <row r="270">
      <c r="A270" s="5"/>
    </row>
    <row r="271">
      <c r="A271" s="5"/>
    </row>
    <row r="272">
      <c r="A272" s="5"/>
    </row>
    <row r="273">
      <c r="A273" s="5"/>
    </row>
    <row r="274">
      <c r="A274" s="5"/>
    </row>
    <row r="275">
      <c r="A275" s="5"/>
    </row>
    <row r="276">
      <c r="A276" s="5"/>
    </row>
    <row r="277">
      <c r="A277" s="5"/>
    </row>
    <row r="278">
      <c r="A278" s="5"/>
    </row>
    <row r="279">
      <c r="A279" s="5"/>
    </row>
    <row r="280">
      <c r="A280" s="5"/>
    </row>
    <row r="281">
      <c r="A281" s="5"/>
    </row>
    <row r="282">
      <c r="A282" s="5"/>
    </row>
    <row r="283">
      <c r="A283" s="5"/>
    </row>
    <row r="284">
      <c r="A284" s="5"/>
    </row>
    <row r="285">
      <c r="A285" s="5"/>
    </row>
    <row r="286">
      <c r="A286" s="5"/>
    </row>
    <row r="287">
      <c r="A287" s="5"/>
    </row>
    <row r="288">
      <c r="A288" s="5"/>
    </row>
    <row r="289">
      <c r="A289" s="5"/>
    </row>
    <row r="290">
      <c r="A290" s="5"/>
    </row>
    <row r="291">
      <c r="A291" s="5"/>
    </row>
    <row r="292">
      <c r="A292" s="5"/>
    </row>
    <row r="293">
      <c r="A293" s="5"/>
    </row>
    <row r="294">
      <c r="A294" s="5"/>
    </row>
    <row r="295">
      <c r="A295" s="5"/>
    </row>
    <row r="296">
      <c r="A296" s="5"/>
    </row>
    <row r="297">
      <c r="A297" s="5"/>
    </row>
    <row r="298">
      <c r="A298" s="5"/>
    </row>
    <row r="299">
      <c r="A299" s="5"/>
    </row>
    <row r="300">
      <c r="A300" s="5"/>
    </row>
    <row r="301">
      <c r="A301" s="5"/>
    </row>
    <row r="302">
      <c r="A302" s="5"/>
    </row>
    <row r="303">
      <c r="A303" s="5"/>
    </row>
    <row r="304">
      <c r="A304" s="5"/>
    </row>
    <row r="305">
      <c r="A305" s="5"/>
    </row>
    <row r="306">
      <c r="A306" s="5"/>
    </row>
    <row r="307">
      <c r="A307" s="5"/>
    </row>
    <row r="308">
      <c r="A308" s="5"/>
    </row>
    <row r="309">
      <c r="A309" s="5"/>
    </row>
    <row r="310">
      <c r="A310" s="5"/>
    </row>
    <row r="311">
      <c r="A311" s="5"/>
    </row>
    <row r="312">
      <c r="A312" s="5"/>
    </row>
    <row r="313">
      <c r="A313" s="5"/>
    </row>
    <row r="314">
      <c r="A314" s="5"/>
    </row>
    <row r="315">
      <c r="A315" s="5"/>
    </row>
    <row r="316">
      <c r="A316" s="5"/>
    </row>
    <row r="317">
      <c r="A317" s="5"/>
    </row>
    <row r="318">
      <c r="A318" s="5"/>
    </row>
    <row r="319">
      <c r="A319" s="5"/>
    </row>
    <row r="320">
      <c r="A320" s="5"/>
    </row>
    <row r="321">
      <c r="A321" s="5"/>
    </row>
    <row r="322">
      <c r="A322" s="5"/>
    </row>
    <row r="323">
      <c r="A323" s="5"/>
    </row>
    <row r="324">
      <c r="A324" s="5"/>
    </row>
    <row r="325">
      <c r="A325" s="5"/>
    </row>
    <row r="326">
      <c r="A326" s="5"/>
    </row>
    <row r="327">
      <c r="A327" s="5"/>
    </row>
    <row r="328">
      <c r="A328" s="5"/>
    </row>
    <row r="329">
      <c r="A329" s="5"/>
    </row>
    <row r="330">
      <c r="A330" s="5"/>
    </row>
    <row r="331">
      <c r="A331" s="5"/>
    </row>
    <row r="332">
      <c r="A332" s="5"/>
    </row>
    <row r="333">
      <c r="A333" s="5"/>
    </row>
    <row r="334">
      <c r="A334" s="5"/>
    </row>
    <row r="335">
      <c r="A335" s="5"/>
    </row>
    <row r="336">
      <c r="A336" s="5"/>
    </row>
    <row r="337">
      <c r="A337" s="5"/>
    </row>
    <row r="338">
      <c r="A338" s="5"/>
    </row>
    <row r="339">
      <c r="A339" s="5"/>
    </row>
    <row r="340">
      <c r="A340" s="5"/>
    </row>
    <row r="341">
      <c r="A341" s="5"/>
    </row>
    <row r="342">
      <c r="A342" s="5"/>
    </row>
    <row r="343">
      <c r="A343" s="5"/>
    </row>
    <row r="344">
      <c r="A344" s="5"/>
    </row>
    <row r="345">
      <c r="A345" s="5"/>
    </row>
    <row r="346">
      <c r="A346" s="5"/>
    </row>
    <row r="347">
      <c r="A347" s="5"/>
    </row>
    <row r="348">
      <c r="A348" s="5"/>
    </row>
    <row r="349">
      <c r="A349" s="5"/>
    </row>
    <row r="350">
      <c r="A350" s="5"/>
    </row>
    <row r="351">
      <c r="A351" s="5"/>
    </row>
    <row r="352">
      <c r="A352" s="5"/>
    </row>
    <row r="353">
      <c r="A353" s="5"/>
    </row>
    <row r="354">
      <c r="A354" s="5"/>
    </row>
    <row r="355">
      <c r="A355" s="5"/>
    </row>
    <row r="356">
      <c r="A356" s="5"/>
    </row>
    <row r="357">
      <c r="A357" s="5"/>
    </row>
    <row r="358">
      <c r="A358" s="5"/>
    </row>
    <row r="359">
      <c r="A359" s="5"/>
    </row>
    <row r="360">
      <c r="A360" s="5"/>
    </row>
    <row r="361">
      <c r="A361" s="5"/>
    </row>
    <row r="362">
      <c r="A362" s="5"/>
    </row>
    <row r="363">
      <c r="A363" s="5"/>
    </row>
    <row r="364">
      <c r="A364" s="5"/>
    </row>
    <row r="365">
      <c r="A365" s="5"/>
    </row>
    <row r="366">
      <c r="A366" s="5"/>
    </row>
    <row r="367">
      <c r="A367" s="5"/>
    </row>
    <row r="368">
      <c r="A368" s="5"/>
    </row>
    <row r="369">
      <c r="A369" s="5"/>
    </row>
    <row r="370">
      <c r="A370" s="5"/>
    </row>
    <row r="371">
      <c r="A371" s="5"/>
    </row>
    <row r="372">
      <c r="A372" s="5"/>
    </row>
    <row r="373">
      <c r="A373" s="5"/>
    </row>
    <row r="374">
      <c r="A374" s="5"/>
    </row>
    <row r="375">
      <c r="A375" s="5"/>
    </row>
    <row r="376">
      <c r="A376" s="5"/>
    </row>
    <row r="377">
      <c r="A377" s="5"/>
    </row>
    <row r="378">
      <c r="A378" s="5"/>
    </row>
    <row r="379">
      <c r="A379" s="5"/>
    </row>
    <row r="380">
      <c r="A380" s="5"/>
    </row>
    <row r="381">
      <c r="A381" s="5"/>
    </row>
    <row r="382">
      <c r="A382" s="5"/>
    </row>
    <row r="383">
      <c r="A383" s="5"/>
    </row>
    <row r="384">
      <c r="A384" s="5"/>
    </row>
    <row r="385">
      <c r="A385" s="5"/>
    </row>
    <row r="386">
      <c r="A386" s="5"/>
    </row>
    <row r="387">
      <c r="A387" s="5"/>
    </row>
    <row r="388">
      <c r="A388" s="5"/>
    </row>
    <row r="389">
      <c r="A389" s="5"/>
    </row>
    <row r="390">
      <c r="A390" s="5"/>
    </row>
    <row r="391">
      <c r="A391" s="5"/>
    </row>
    <row r="392">
      <c r="A392" s="5"/>
    </row>
    <row r="393">
      <c r="A393" s="5"/>
    </row>
    <row r="394">
      <c r="A394" s="5"/>
    </row>
    <row r="395">
      <c r="A395" s="5"/>
    </row>
    <row r="396">
      <c r="A396" s="5"/>
    </row>
    <row r="397">
      <c r="A397" s="5"/>
    </row>
    <row r="398">
      <c r="A398" s="5"/>
    </row>
    <row r="399">
      <c r="A399" s="5"/>
    </row>
    <row r="400">
      <c r="A400" s="5"/>
    </row>
    <row r="401">
      <c r="A401" s="5"/>
    </row>
    <row r="402">
      <c r="A402" s="5"/>
    </row>
    <row r="403">
      <c r="A403" s="5"/>
    </row>
    <row r="404">
      <c r="A404" s="5"/>
    </row>
    <row r="405">
      <c r="A405" s="5"/>
    </row>
    <row r="406">
      <c r="A406" s="5"/>
    </row>
    <row r="407">
      <c r="A407" s="5"/>
    </row>
    <row r="408">
      <c r="A408" s="5"/>
    </row>
    <row r="409">
      <c r="A409" s="5"/>
    </row>
    <row r="410">
      <c r="A410" s="5"/>
    </row>
    <row r="411">
      <c r="A411" s="5"/>
    </row>
    <row r="412">
      <c r="A412" s="5"/>
    </row>
    <row r="413">
      <c r="A413" s="5"/>
    </row>
    <row r="414">
      <c r="A414" s="5"/>
    </row>
    <row r="415">
      <c r="A415" s="5"/>
    </row>
    <row r="416">
      <c r="A416" s="5"/>
    </row>
    <row r="417">
      <c r="A417" s="5"/>
    </row>
    <row r="418">
      <c r="A418" s="5"/>
    </row>
    <row r="419">
      <c r="A419" s="5"/>
    </row>
    <row r="420">
      <c r="A420" s="5"/>
    </row>
    <row r="421">
      <c r="A421" s="5"/>
    </row>
    <row r="422">
      <c r="A422" s="5"/>
    </row>
    <row r="423">
      <c r="A423" s="5"/>
    </row>
    <row r="424">
      <c r="A424" s="5"/>
    </row>
    <row r="425">
      <c r="A425" s="5"/>
    </row>
    <row r="426">
      <c r="A426" s="5"/>
    </row>
    <row r="427">
      <c r="A427" s="5"/>
    </row>
    <row r="428">
      <c r="A428" s="5"/>
    </row>
    <row r="429">
      <c r="A429" s="5"/>
    </row>
    <row r="430">
      <c r="A430" s="5"/>
    </row>
    <row r="431">
      <c r="A431" s="5"/>
    </row>
    <row r="432">
      <c r="A432" s="5"/>
    </row>
    <row r="433">
      <c r="A433" s="5"/>
    </row>
    <row r="434">
      <c r="A434" s="5"/>
    </row>
    <row r="435">
      <c r="A435" s="5"/>
    </row>
    <row r="436">
      <c r="A436" s="5"/>
    </row>
    <row r="437">
      <c r="A437" s="5"/>
    </row>
    <row r="438">
      <c r="A438" s="5"/>
    </row>
    <row r="439">
      <c r="A439" s="5"/>
    </row>
    <row r="440">
      <c r="A440" s="5"/>
    </row>
    <row r="441">
      <c r="A441" s="5"/>
    </row>
    <row r="442">
      <c r="A442" s="5"/>
    </row>
    <row r="443">
      <c r="A443" s="5"/>
    </row>
    <row r="444">
      <c r="A444" s="5"/>
    </row>
    <row r="445">
      <c r="A445" s="5"/>
    </row>
    <row r="446">
      <c r="A446" s="5"/>
    </row>
    <row r="447">
      <c r="A447" s="5"/>
    </row>
    <row r="448">
      <c r="A448" s="5"/>
    </row>
    <row r="449">
      <c r="A449" s="5"/>
    </row>
    <row r="450">
      <c r="A450" s="5"/>
    </row>
    <row r="451">
      <c r="A451" s="5"/>
    </row>
    <row r="452">
      <c r="A452" s="5"/>
    </row>
    <row r="453">
      <c r="A453" s="5"/>
    </row>
    <row r="454">
      <c r="A454" s="5"/>
    </row>
    <row r="455">
      <c r="A455" s="5"/>
    </row>
    <row r="456">
      <c r="A456" s="5"/>
    </row>
    <row r="457">
      <c r="A457" s="5"/>
    </row>
    <row r="458">
      <c r="A458" s="5"/>
    </row>
    <row r="459">
      <c r="A459" s="5"/>
    </row>
    <row r="460">
      <c r="A460" s="5"/>
    </row>
    <row r="461">
      <c r="A461" s="5"/>
    </row>
    <row r="462">
      <c r="A462" s="5"/>
    </row>
    <row r="463">
      <c r="A463" s="5"/>
    </row>
    <row r="464">
      <c r="A464" s="5"/>
    </row>
    <row r="465">
      <c r="A465" s="5"/>
    </row>
    <row r="466">
      <c r="A466" s="5"/>
    </row>
    <row r="467">
      <c r="A467" s="5"/>
    </row>
    <row r="468">
      <c r="A468" s="5"/>
    </row>
    <row r="469">
      <c r="A469" s="5"/>
    </row>
    <row r="470">
      <c r="A470" s="5"/>
    </row>
    <row r="471">
      <c r="A471" s="5"/>
    </row>
    <row r="472">
      <c r="A472" s="5"/>
    </row>
    <row r="473">
      <c r="A473" s="5"/>
    </row>
    <row r="474">
      <c r="A474" s="5"/>
    </row>
    <row r="475">
      <c r="A475" s="5"/>
    </row>
    <row r="476">
      <c r="A476" s="5"/>
    </row>
    <row r="477">
      <c r="A477" s="5"/>
    </row>
    <row r="478">
      <c r="A478" s="5"/>
    </row>
    <row r="479">
      <c r="A479" s="5"/>
    </row>
    <row r="480">
      <c r="A480" s="5"/>
    </row>
    <row r="481">
      <c r="A481" s="5"/>
    </row>
    <row r="482">
      <c r="A482" s="5"/>
    </row>
    <row r="483">
      <c r="A483" s="5"/>
    </row>
    <row r="484">
      <c r="A484" s="5"/>
    </row>
    <row r="485">
      <c r="A485" s="5"/>
    </row>
    <row r="486">
      <c r="A486" s="5"/>
    </row>
    <row r="487">
      <c r="A487" s="5"/>
    </row>
    <row r="488">
      <c r="A488" s="5"/>
    </row>
    <row r="489">
      <c r="A489" s="5"/>
    </row>
    <row r="490">
      <c r="A490" s="5"/>
    </row>
    <row r="491">
      <c r="A491" s="5"/>
    </row>
    <row r="492">
      <c r="A492" s="5"/>
    </row>
    <row r="493">
      <c r="A493" s="5"/>
    </row>
    <row r="494">
      <c r="A494" s="5"/>
    </row>
    <row r="495">
      <c r="A495" s="5"/>
    </row>
    <row r="496">
      <c r="A496" s="5"/>
    </row>
    <row r="497">
      <c r="A497" s="5"/>
    </row>
    <row r="498">
      <c r="A498" s="5"/>
    </row>
    <row r="499">
      <c r="A499" s="5"/>
    </row>
    <row r="500">
      <c r="A500" s="5"/>
    </row>
    <row r="501">
      <c r="A501" s="5"/>
    </row>
    <row r="502">
      <c r="A502" s="5"/>
    </row>
    <row r="503">
      <c r="A503" s="5"/>
    </row>
    <row r="504">
      <c r="A504" s="5"/>
    </row>
    <row r="505">
      <c r="A505" s="5"/>
    </row>
    <row r="506">
      <c r="A506" s="5"/>
    </row>
    <row r="507">
      <c r="A507" s="5"/>
    </row>
    <row r="508">
      <c r="A508" s="5"/>
    </row>
    <row r="509">
      <c r="A509" s="5"/>
    </row>
    <row r="510">
      <c r="A510" s="5"/>
    </row>
    <row r="511">
      <c r="A511" s="5"/>
    </row>
    <row r="512">
      <c r="A512" s="5"/>
    </row>
    <row r="513">
      <c r="A513" s="5"/>
    </row>
    <row r="514">
      <c r="A514" s="5"/>
    </row>
    <row r="515">
      <c r="A515" s="5"/>
    </row>
    <row r="516">
      <c r="A516" s="5"/>
    </row>
    <row r="517">
      <c r="A517" s="5"/>
    </row>
    <row r="518">
      <c r="A518" s="5"/>
    </row>
    <row r="519">
      <c r="A519" s="5"/>
    </row>
    <row r="520">
      <c r="A520" s="5"/>
    </row>
    <row r="521">
      <c r="A521" s="5"/>
    </row>
    <row r="522">
      <c r="A522" s="5"/>
    </row>
    <row r="523">
      <c r="A523" s="5"/>
    </row>
    <row r="524">
      <c r="A524" s="5"/>
    </row>
    <row r="525">
      <c r="A525" s="5"/>
    </row>
    <row r="526">
      <c r="A526" s="5"/>
    </row>
    <row r="527">
      <c r="A527" s="5"/>
    </row>
    <row r="528">
      <c r="A528" s="5"/>
    </row>
    <row r="529">
      <c r="A529" s="5"/>
    </row>
    <row r="530">
      <c r="A530" s="5"/>
    </row>
    <row r="531">
      <c r="A531" s="5"/>
    </row>
    <row r="532">
      <c r="A532" s="5"/>
    </row>
    <row r="533">
      <c r="A533" s="5"/>
    </row>
    <row r="534">
      <c r="A534" s="5"/>
    </row>
    <row r="535">
      <c r="A535" s="5"/>
    </row>
    <row r="536">
      <c r="A536" s="5"/>
    </row>
    <row r="537">
      <c r="A537" s="5"/>
    </row>
    <row r="538">
      <c r="A538" s="5"/>
    </row>
    <row r="539">
      <c r="A539" s="5"/>
    </row>
    <row r="540">
      <c r="A540" s="5"/>
    </row>
    <row r="541">
      <c r="A541" s="5"/>
    </row>
    <row r="542">
      <c r="A542" s="5"/>
    </row>
    <row r="543">
      <c r="A543" s="5"/>
    </row>
    <row r="544">
      <c r="A544" s="5"/>
    </row>
    <row r="545">
      <c r="A545" s="5"/>
    </row>
    <row r="546">
      <c r="A546" s="5"/>
    </row>
    <row r="547">
      <c r="A547" s="5"/>
    </row>
    <row r="548">
      <c r="A548" s="5"/>
    </row>
    <row r="549">
      <c r="A549" s="5"/>
    </row>
    <row r="550">
      <c r="A550" s="5"/>
    </row>
    <row r="551">
      <c r="A551" s="5"/>
    </row>
    <row r="552">
      <c r="A552" s="5"/>
    </row>
    <row r="553">
      <c r="A553" s="5"/>
    </row>
    <row r="554">
      <c r="A554" s="5"/>
    </row>
    <row r="555">
      <c r="A555" s="5"/>
    </row>
    <row r="556">
      <c r="A556" s="5"/>
    </row>
    <row r="557">
      <c r="A557" s="5"/>
    </row>
    <row r="558">
      <c r="A558" s="5"/>
    </row>
    <row r="559">
      <c r="A559" s="5"/>
    </row>
    <row r="560">
      <c r="A560" s="5"/>
    </row>
    <row r="561">
      <c r="A561" s="5"/>
    </row>
    <row r="562">
      <c r="A562" s="5"/>
    </row>
    <row r="563">
      <c r="A563" s="5"/>
    </row>
    <row r="564">
      <c r="A564" s="5"/>
    </row>
    <row r="565">
      <c r="A565" s="5"/>
    </row>
    <row r="566">
      <c r="A566" s="5"/>
    </row>
    <row r="567">
      <c r="A567" s="5"/>
    </row>
    <row r="568">
      <c r="A568" s="5"/>
    </row>
    <row r="569">
      <c r="A569" s="5"/>
    </row>
    <row r="570">
      <c r="A570" s="5"/>
    </row>
    <row r="571">
      <c r="A571" s="5"/>
    </row>
    <row r="572">
      <c r="A572" s="5"/>
    </row>
    <row r="573">
      <c r="A573" s="5"/>
    </row>
    <row r="574">
      <c r="A574" s="5"/>
    </row>
    <row r="575">
      <c r="A575" s="5"/>
    </row>
    <row r="576">
      <c r="A576" s="5"/>
    </row>
    <row r="577">
      <c r="A577" s="5"/>
    </row>
    <row r="578">
      <c r="A578" s="5"/>
    </row>
    <row r="579">
      <c r="A579" s="5"/>
    </row>
    <row r="580">
      <c r="A580" s="5"/>
    </row>
    <row r="581">
      <c r="A581" s="5"/>
    </row>
    <row r="582">
      <c r="A582" s="5"/>
    </row>
    <row r="583">
      <c r="A583" s="5"/>
    </row>
    <row r="584">
      <c r="A584" s="5"/>
    </row>
    <row r="585">
      <c r="A585" s="5"/>
    </row>
    <row r="586">
      <c r="A586" s="5"/>
    </row>
    <row r="587">
      <c r="A587" s="5"/>
    </row>
    <row r="588">
      <c r="A588" s="5"/>
    </row>
    <row r="589">
      <c r="A589" s="5"/>
    </row>
    <row r="590">
      <c r="A590" s="5"/>
    </row>
    <row r="591">
      <c r="A591" s="5"/>
    </row>
    <row r="592">
      <c r="A592" s="5"/>
    </row>
    <row r="593">
      <c r="A593" s="5"/>
    </row>
    <row r="594">
      <c r="A594" s="5"/>
    </row>
    <row r="595">
      <c r="A595" s="5"/>
    </row>
    <row r="596">
      <c r="A596" s="5"/>
    </row>
    <row r="597">
      <c r="A597" s="5"/>
    </row>
    <row r="598">
      <c r="A598" s="5"/>
    </row>
    <row r="599">
      <c r="A599" s="5"/>
    </row>
    <row r="600">
      <c r="A600" s="5"/>
    </row>
    <row r="601">
      <c r="A601" s="5"/>
    </row>
    <row r="602">
      <c r="A602" s="5"/>
    </row>
    <row r="603">
      <c r="A603" s="5"/>
    </row>
    <row r="604">
      <c r="A604" s="5"/>
    </row>
    <row r="605">
      <c r="A605" s="5"/>
    </row>
    <row r="606">
      <c r="A606" s="5"/>
    </row>
    <row r="607">
      <c r="A607" s="5"/>
    </row>
    <row r="608">
      <c r="A608" s="5"/>
    </row>
    <row r="609">
      <c r="A609" s="5"/>
    </row>
    <row r="610">
      <c r="A610" s="5"/>
    </row>
    <row r="611">
      <c r="A611" s="5"/>
    </row>
    <row r="612">
      <c r="A612" s="5"/>
    </row>
    <row r="613">
      <c r="A613" s="5"/>
    </row>
    <row r="614">
      <c r="A614" s="5"/>
    </row>
    <row r="615">
      <c r="A615" s="5"/>
    </row>
    <row r="616">
      <c r="A616" s="5"/>
    </row>
    <row r="617">
      <c r="A617" s="5"/>
    </row>
    <row r="618">
      <c r="A618" s="5"/>
    </row>
    <row r="619">
      <c r="A619" s="5"/>
    </row>
    <row r="620">
      <c r="A620" s="5"/>
    </row>
    <row r="621">
      <c r="A621" s="5"/>
    </row>
    <row r="622">
      <c r="A622" s="5"/>
    </row>
    <row r="623">
      <c r="A623" s="5"/>
    </row>
    <row r="624">
      <c r="A624" s="5"/>
    </row>
    <row r="625">
      <c r="A625" s="5"/>
    </row>
    <row r="626">
      <c r="A626" s="5"/>
    </row>
    <row r="627">
      <c r="A627" s="5"/>
    </row>
    <row r="628">
      <c r="A628" s="5"/>
    </row>
    <row r="629">
      <c r="A629" s="5"/>
    </row>
    <row r="630">
      <c r="A630" s="5"/>
    </row>
    <row r="631">
      <c r="A631" s="5"/>
    </row>
    <row r="632">
      <c r="A632" s="5"/>
    </row>
    <row r="633">
      <c r="A633" s="5"/>
    </row>
    <row r="634">
      <c r="A634" s="5"/>
    </row>
    <row r="635">
      <c r="A635" s="5"/>
    </row>
    <row r="636">
      <c r="A636" s="5"/>
    </row>
    <row r="637">
      <c r="A637" s="5"/>
    </row>
    <row r="638">
      <c r="A638" s="5"/>
    </row>
    <row r="639">
      <c r="A639" s="5"/>
    </row>
    <row r="640">
      <c r="A640" s="5"/>
    </row>
    <row r="641">
      <c r="A641" s="5"/>
    </row>
    <row r="642">
      <c r="A642" s="5"/>
    </row>
    <row r="643">
      <c r="A643" s="5"/>
    </row>
    <row r="644">
      <c r="A644" s="5"/>
    </row>
    <row r="645">
      <c r="A645" s="5"/>
    </row>
    <row r="646">
      <c r="A646" s="5"/>
    </row>
    <row r="647">
      <c r="A647" s="5"/>
    </row>
    <row r="648">
      <c r="A648" s="5"/>
    </row>
    <row r="649">
      <c r="A649" s="5"/>
    </row>
    <row r="650">
      <c r="A650" s="5"/>
    </row>
    <row r="651">
      <c r="A651" s="5"/>
    </row>
    <row r="652">
      <c r="A652" s="5"/>
    </row>
    <row r="653">
      <c r="A653" s="5"/>
    </row>
    <row r="654">
      <c r="A654" s="5"/>
    </row>
    <row r="655">
      <c r="A655" s="5"/>
    </row>
    <row r="656">
      <c r="A656" s="5"/>
    </row>
    <row r="657">
      <c r="A657" s="5"/>
    </row>
    <row r="658">
      <c r="A658" s="5"/>
    </row>
    <row r="659">
      <c r="A659" s="5"/>
    </row>
    <row r="660">
      <c r="A660" s="5"/>
    </row>
    <row r="661">
      <c r="A661" s="5"/>
    </row>
    <row r="662">
      <c r="A662" s="5"/>
    </row>
    <row r="663">
      <c r="A663" s="5"/>
    </row>
    <row r="664">
      <c r="A664" s="5"/>
    </row>
    <row r="665">
      <c r="A665" s="5"/>
    </row>
    <row r="666">
      <c r="A666" s="5"/>
    </row>
    <row r="667">
      <c r="A667" s="5"/>
    </row>
    <row r="668">
      <c r="A668" s="5"/>
    </row>
    <row r="669">
      <c r="A669" s="5"/>
    </row>
    <row r="670">
      <c r="A670" s="5"/>
    </row>
    <row r="671">
      <c r="A671" s="5"/>
    </row>
    <row r="672">
      <c r="A672" s="5"/>
    </row>
    <row r="673">
      <c r="A673" s="5"/>
    </row>
    <row r="674">
      <c r="A674" s="5"/>
    </row>
    <row r="675">
      <c r="A675" s="5"/>
    </row>
    <row r="676">
      <c r="A676" s="5"/>
    </row>
    <row r="677">
      <c r="A677" s="5"/>
    </row>
    <row r="678">
      <c r="A678" s="5"/>
    </row>
    <row r="679">
      <c r="A679" s="5"/>
    </row>
    <row r="680">
      <c r="A680" s="5"/>
    </row>
    <row r="681">
      <c r="A681" s="5"/>
    </row>
    <row r="682">
      <c r="A682" s="5"/>
    </row>
    <row r="683">
      <c r="A683" s="5"/>
    </row>
    <row r="684">
      <c r="A684" s="5"/>
    </row>
    <row r="685">
      <c r="A685" s="5"/>
    </row>
    <row r="686">
      <c r="A686" s="5"/>
    </row>
    <row r="687">
      <c r="A687" s="5"/>
    </row>
    <row r="688">
      <c r="A688" s="5"/>
    </row>
    <row r="689">
      <c r="A689" s="5"/>
    </row>
    <row r="690">
      <c r="A690" s="5"/>
    </row>
    <row r="691">
      <c r="A691" s="5"/>
    </row>
    <row r="692">
      <c r="A692" s="5"/>
    </row>
    <row r="693">
      <c r="A693" s="5"/>
    </row>
    <row r="694">
      <c r="A694" s="5"/>
    </row>
    <row r="695">
      <c r="A695" s="5"/>
    </row>
    <row r="696">
      <c r="A696" s="5"/>
    </row>
    <row r="697">
      <c r="A697" s="5"/>
    </row>
    <row r="698">
      <c r="A698" s="5"/>
    </row>
    <row r="699">
      <c r="A699" s="5"/>
    </row>
    <row r="700">
      <c r="A700" s="5"/>
    </row>
    <row r="701">
      <c r="A701" s="5"/>
    </row>
    <row r="702">
      <c r="A702" s="5"/>
    </row>
    <row r="703">
      <c r="A703" s="5"/>
    </row>
    <row r="704">
      <c r="A704" s="5"/>
    </row>
    <row r="705">
      <c r="A705" s="5"/>
    </row>
    <row r="706">
      <c r="A706" s="5"/>
    </row>
    <row r="707">
      <c r="A707" s="5"/>
    </row>
    <row r="708">
      <c r="A708" s="5"/>
    </row>
    <row r="709">
      <c r="A709" s="5"/>
    </row>
    <row r="710">
      <c r="A710" s="5"/>
    </row>
    <row r="711">
      <c r="A711" s="5"/>
    </row>
    <row r="712">
      <c r="A712" s="5"/>
    </row>
    <row r="713">
      <c r="A713" s="5"/>
    </row>
    <row r="714">
      <c r="A714" s="5"/>
    </row>
    <row r="715">
      <c r="A715" s="5"/>
    </row>
    <row r="716">
      <c r="A716" s="5"/>
    </row>
    <row r="717">
      <c r="A717" s="5"/>
    </row>
    <row r="718">
      <c r="A718" s="5"/>
    </row>
    <row r="719">
      <c r="A719" s="5"/>
    </row>
    <row r="720">
      <c r="A720" s="5"/>
    </row>
    <row r="721">
      <c r="A721" s="5"/>
    </row>
    <row r="722">
      <c r="A722" s="5"/>
    </row>
    <row r="723">
      <c r="A723" s="5"/>
    </row>
    <row r="724">
      <c r="A724" s="5"/>
    </row>
    <row r="725">
      <c r="A725" s="5"/>
    </row>
    <row r="726">
      <c r="A726" s="5"/>
    </row>
    <row r="727">
      <c r="A727" s="5"/>
    </row>
    <row r="728">
      <c r="A728" s="5"/>
    </row>
    <row r="729">
      <c r="A729" s="5"/>
    </row>
    <row r="730">
      <c r="A730" s="5"/>
    </row>
    <row r="731">
      <c r="A731" s="5"/>
    </row>
    <row r="732">
      <c r="A732" s="5"/>
    </row>
    <row r="733">
      <c r="A733" s="5"/>
    </row>
    <row r="734">
      <c r="A734" s="5"/>
    </row>
    <row r="735">
      <c r="A735" s="5"/>
    </row>
    <row r="736">
      <c r="A736" s="5"/>
    </row>
    <row r="737">
      <c r="A737" s="5"/>
    </row>
    <row r="738">
      <c r="A738" s="5"/>
    </row>
    <row r="739">
      <c r="A739" s="5"/>
    </row>
    <row r="740">
      <c r="A740" s="5"/>
    </row>
    <row r="741">
      <c r="A741" s="5"/>
    </row>
    <row r="742">
      <c r="A742" s="5"/>
    </row>
    <row r="743">
      <c r="A743" s="5"/>
    </row>
    <row r="744">
      <c r="A744" s="5"/>
    </row>
    <row r="745">
      <c r="A745" s="5"/>
    </row>
    <row r="746">
      <c r="A746" s="5"/>
    </row>
    <row r="747">
      <c r="A747" s="5"/>
    </row>
    <row r="748">
      <c r="A748" s="5"/>
    </row>
    <row r="749">
      <c r="A749" s="5"/>
    </row>
    <row r="750">
      <c r="A750" s="5"/>
    </row>
    <row r="751">
      <c r="A751" s="5"/>
    </row>
    <row r="752">
      <c r="A752" s="5"/>
    </row>
    <row r="753">
      <c r="A753" s="5"/>
    </row>
    <row r="754">
      <c r="A754" s="5"/>
    </row>
    <row r="755">
      <c r="A755" s="5"/>
    </row>
    <row r="756">
      <c r="A756" s="5"/>
    </row>
    <row r="757">
      <c r="A757" s="5"/>
    </row>
    <row r="758">
      <c r="A758" s="5"/>
    </row>
    <row r="759">
      <c r="A759" s="5"/>
    </row>
    <row r="760">
      <c r="A760" s="5"/>
    </row>
    <row r="761">
      <c r="A761" s="5"/>
    </row>
    <row r="762">
      <c r="A762" s="5"/>
    </row>
    <row r="763">
      <c r="A763" s="5"/>
    </row>
    <row r="764">
      <c r="A764" s="5"/>
    </row>
    <row r="765">
      <c r="A765" s="5"/>
    </row>
    <row r="766">
      <c r="A766" s="5"/>
    </row>
    <row r="767">
      <c r="A767" s="5"/>
    </row>
    <row r="768">
      <c r="A768" s="5"/>
    </row>
    <row r="769">
      <c r="A769" s="5"/>
    </row>
    <row r="770">
      <c r="A770" s="5"/>
    </row>
    <row r="771">
      <c r="A771" s="5"/>
    </row>
    <row r="772">
      <c r="A772" s="5"/>
    </row>
    <row r="773">
      <c r="A773" s="5"/>
    </row>
    <row r="774">
      <c r="A774" s="5"/>
    </row>
    <row r="775">
      <c r="A775" s="5"/>
    </row>
    <row r="776">
      <c r="A776" s="5"/>
    </row>
    <row r="777">
      <c r="A777" s="5"/>
    </row>
    <row r="778">
      <c r="A778" s="5"/>
    </row>
    <row r="779">
      <c r="A779" s="5"/>
    </row>
    <row r="780">
      <c r="A780" s="5"/>
    </row>
    <row r="781">
      <c r="A781" s="5"/>
    </row>
    <row r="782">
      <c r="A782" s="5"/>
    </row>
    <row r="783">
      <c r="A783" s="5"/>
    </row>
    <row r="784">
      <c r="A784" s="5"/>
    </row>
    <row r="785">
      <c r="A785" s="5"/>
    </row>
    <row r="786">
      <c r="A786" s="5"/>
    </row>
    <row r="787">
      <c r="A787" s="5"/>
    </row>
    <row r="788">
      <c r="A788" s="5"/>
    </row>
    <row r="789">
      <c r="A789" s="5"/>
    </row>
    <row r="790">
      <c r="A790" s="5"/>
    </row>
    <row r="791">
      <c r="A791" s="5"/>
    </row>
    <row r="792">
      <c r="A792" s="5"/>
    </row>
    <row r="793">
      <c r="A793" s="5"/>
    </row>
    <row r="794">
      <c r="A794" s="5"/>
    </row>
    <row r="795">
      <c r="A795" s="5"/>
    </row>
    <row r="796">
      <c r="A796" s="5"/>
    </row>
    <row r="797">
      <c r="A797" s="5"/>
    </row>
    <row r="798">
      <c r="A798" s="5"/>
    </row>
    <row r="799">
      <c r="A799" s="5"/>
    </row>
    <row r="800">
      <c r="A800" s="5"/>
    </row>
    <row r="801">
      <c r="A801" s="5"/>
    </row>
    <row r="802">
      <c r="A802" s="5"/>
    </row>
    <row r="803">
      <c r="A803" s="5"/>
    </row>
    <row r="804">
      <c r="A804" s="5"/>
    </row>
    <row r="805">
      <c r="A805" s="5"/>
    </row>
    <row r="806">
      <c r="A806" s="5"/>
    </row>
    <row r="807">
      <c r="A807" s="5"/>
    </row>
    <row r="808">
      <c r="A808" s="5"/>
    </row>
    <row r="809">
      <c r="A809" s="5"/>
    </row>
    <row r="810">
      <c r="A810" s="5"/>
    </row>
    <row r="811">
      <c r="A811" s="5"/>
    </row>
    <row r="812">
      <c r="A812" s="5"/>
    </row>
    <row r="813">
      <c r="A813" s="5"/>
    </row>
    <row r="814">
      <c r="A814" s="5"/>
    </row>
    <row r="815">
      <c r="A815" s="5"/>
    </row>
    <row r="816">
      <c r="A816" s="5"/>
    </row>
    <row r="817">
      <c r="A817" s="5"/>
    </row>
    <row r="818">
      <c r="A818" s="5"/>
    </row>
    <row r="819">
      <c r="A819" s="5"/>
    </row>
    <row r="820">
      <c r="A820" s="5"/>
    </row>
    <row r="821">
      <c r="A821" s="5"/>
    </row>
    <row r="822">
      <c r="A822" s="5"/>
    </row>
    <row r="823">
      <c r="A823" s="5"/>
    </row>
    <row r="824">
      <c r="A824" s="5"/>
    </row>
    <row r="825">
      <c r="A825" s="5"/>
    </row>
    <row r="826">
      <c r="A826" s="5"/>
    </row>
    <row r="827">
      <c r="A827" s="5"/>
    </row>
    <row r="828">
      <c r="A828" s="5"/>
    </row>
    <row r="829">
      <c r="A829" s="5"/>
    </row>
    <row r="830">
      <c r="A830" s="5"/>
    </row>
    <row r="831">
      <c r="A831" s="5"/>
    </row>
    <row r="832">
      <c r="A832" s="5"/>
    </row>
    <row r="833">
      <c r="A833" s="5"/>
    </row>
    <row r="834">
      <c r="A834" s="5"/>
    </row>
    <row r="835">
      <c r="A835" s="5"/>
    </row>
    <row r="836">
      <c r="A836" s="5"/>
    </row>
    <row r="837">
      <c r="A837" s="5"/>
    </row>
    <row r="838">
      <c r="A838" s="5"/>
    </row>
    <row r="839">
      <c r="A839" s="5"/>
    </row>
    <row r="840">
      <c r="A840" s="5"/>
    </row>
    <row r="841">
      <c r="A841" s="5"/>
    </row>
    <row r="842">
      <c r="A842" s="5"/>
    </row>
    <row r="843">
      <c r="A843" s="5"/>
    </row>
    <row r="844">
      <c r="A844" s="5"/>
    </row>
    <row r="845">
      <c r="A845" s="5"/>
    </row>
    <row r="846">
      <c r="A846" s="5"/>
    </row>
    <row r="847">
      <c r="A847" s="5"/>
    </row>
    <row r="848">
      <c r="A848" s="5"/>
    </row>
    <row r="849">
      <c r="A849" s="5"/>
    </row>
    <row r="850">
      <c r="A850" s="5"/>
    </row>
    <row r="851">
      <c r="A851" s="5"/>
    </row>
    <row r="852">
      <c r="A852" s="5"/>
    </row>
    <row r="853">
      <c r="A853" s="5"/>
    </row>
    <row r="854">
      <c r="A854" s="5"/>
    </row>
    <row r="855">
      <c r="A855" s="5"/>
    </row>
    <row r="856">
      <c r="A856" s="5"/>
    </row>
    <row r="857">
      <c r="A857" s="5"/>
    </row>
    <row r="858">
      <c r="A858" s="5"/>
    </row>
    <row r="859">
      <c r="A859" s="5"/>
    </row>
    <row r="860">
      <c r="A860" s="5"/>
    </row>
    <row r="861">
      <c r="A861" s="5"/>
    </row>
    <row r="862">
      <c r="A862" s="5"/>
    </row>
    <row r="863">
      <c r="A863" s="5"/>
    </row>
    <row r="864">
      <c r="A864" s="5"/>
    </row>
    <row r="865">
      <c r="A865" s="5"/>
    </row>
    <row r="866">
      <c r="A866" s="5"/>
    </row>
    <row r="867">
      <c r="A867" s="5"/>
    </row>
    <row r="868">
      <c r="A868" s="5"/>
    </row>
    <row r="869">
      <c r="A869" s="5"/>
    </row>
    <row r="870">
      <c r="A870" s="5"/>
    </row>
    <row r="871">
      <c r="A871" s="5"/>
    </row>
    <row r="872">
      <c r="A872" s="5"/>
    </row>
    <row r="873">
      <c r="A873" s="5"/>
    </row>
    <row r="874">
      <c r="A874" s="5"/>
    </row>
    <row r="875">
      <c r="A875" s="5"/>
    </row>
    <row r="876">
      <c r="A876" s="5"/>
    </row>
    <row r="877">
      <c r="A877" s="5"/>
    </row>
    <row r="878">
      <c r="A878" s="5"/>
    </row>
    <row r="879">
      <c r="A879" s="5"/>
    </row>
    <row r="880">
      <c r="A880" s="5"/>
    </row>
    <row r="881">
      <c r="A881" s="5"/>
    </row>
    <row r="882">
      <c r="A882" s="5"/>
    </row>
    <row r="883">
      <c r="A883" s="5"/>
    </row>
    <row r="884">
      <c r="A884" s="5"/>
    </row>
    <row r="885">
      <c r="A885" s="5"/>
    </row>
    <row r="886">
      <c r="A886" s="5"/>
    </row>
    <row r="887">
      <c r="A887" s="5"/>
    </row>
    <row r="888">
      <c r="A888" s="5"/>
    </row>
    <row r="889">
      <c r="A889" s="5"/>
    </row>
    <row r="890">
      <c r="A890" s="5"/>
    </row>
    <row r="891">
      <c r="A891" s="5"/>
    </row>
    <row r="892">
      <c r="A892" s="5"/>
    </row>
    <row r="893">
      <c r="A893" s="5"/>
    </row>
    <row r="894">
      <c r="A894" s="5"/>
    </row>
    <row r="895">
      <c r="A895" s="5"/>
    </row>
    <row r="896">
      <c r="A896" s="5"/>
    </row>
    <row r="897">
      <c r="A897" s="5"/>
    </row>
    <row r="898">
      <c r="A898" s="5"/>
    </row>
    <row r="899">
      <c r="A899" s="5"/>
    </row>
    <row r="900">
      <c r="A900" s="5"/>
    </row>
    <row r="901">
      <c r="A901" s="5"/>
    </row>
    <row r="902">
      <c r="A902" s="5"/>
    </row>
    <row r="903">
      <c r="A903" s="5"/>
    </row>
    <row r="904">
      <c r="A904" s="5"/>
    </row>
    <row r="905">
      <c r="A905" s="5"/>
    </row>
    <row r="906">
      <c r="A906" s="5"/>
    </row>
    <row r="907">
      <c r="A907" s="5"/>
    </row>
    <row r="908">
      <c r="A908" s="5"/>
    </row>
    <row r="909">
      <c r="A909" s="5"/>
    </row>
    <row r="910">
      <c r="A910" s="5"/>
    </row>
    <row r="911">
      <c r="A911" s="5"/>
    </row>
    <row r="912">
      <c r="A912" s="5"/>
    </row>
    <row r="913">
      <c r="A913" s="5"/>
    </row>
    <row r="914">
      <c r="A914" s="5"/>
    </row>
    <row r="915">
      <c r="A915" s="5"/>
    </row>
    <row r="916">
      <c r="A916" s="5"/>
    </row>
    <row r="917">
      <c r="A917" s="5"/>
    </row>
    <row r="918">
      <c r="A918" s="5"/>
    </row>
    <row r="919">
      <c r="A919" s="5"/>
    </row>
    <row r="920">
      <c r="A920" s="5"/>
    </row>
    <row r="921">
      <c r="A921" s="5"/>
    </row>
    <row r="922">
      <c r="A922" s="5"/>
    </row>
    <row r="923">
      <c r="A923" s="5"/>
    </row>
    <row r="924">
      <c r="A924" s="5"/>
    </row>
    <row r="925">
      <c r="A925" s="5"/>
    </row>
    <row r="926">
      <c r="A926" s="5"/>
    </row>
    <row r="927">
      <c r="A927" s="5"/>
    </row>
    <row r="928">
      <c r="A928" s="5"/>
    </row>
    <row r="929">
      <c r="A929" s="5"/>
    </row>
    <row r="930">
      <c r="A930" s="5"/>
    </row>
    <row r="931">
      <c r="A931" s="5"/>
    </row>
    <row r="932">
      <c r="A932" s="5"/>
    </row>
    <row r="933">
      <c r="A933" s="5"/>
    </row>
    <row r="934">
      <c r="A934" s="5"/>
    </row>
    <row r="935">
      <c r="A935" s="5"/>
    </row>
    <row r="936">
      <c r="A936" s="5"/>
    </row>
    <row r="937">
      <c r="A937" s="5"/>
    </row>
    <row r="938">
      <c r="A938" s="5"/>
    </row>
    <row r="939">
      <c r="A939" s="5"/>
    </row>
    <row r="940">
      <c r="A940" s="5"/>
    </row>
    <row r="941">
      <c r="A941" s="5"/>
    </row>
    <row r="942">
      <c r="A942" s="5"/>
    </row>
    <row r="943">
      <c r="A943" s="5"/>
    </row>
    <row r="944">
      <c r="A944" s="5"/>
    </row>
    <row r="945">
      <c r="A945" s="5"/>
    </row>
    <row r="946">
      <c r="A946" s="5"/>
    </row>
    <row r="947">
      <c r="A947" s="5"/>
    </row>
    <row r="948">
      <c r="A948" s="5"/>
    </row>
    <row r="949">
      <c r="A949" s="5"/>
    </row>
    <row r="950">
      <c r="A950" s="5"/>
    </row>
    <row r="951">
      <c r="A951" s="5"/>
    </row>
    <row r="952">
      <c r="A952" s="5"/>
    </row>
    <row r="953">
      <c r="A953" s="5"/>
    </row>
    <row r="954">
      <c r="A954" s="5"/>
    </row>
    <row r="955">
      <c r="A955" s="5"/>
    </row>
    <row r="956">
      <c r="A956" s="5"/>
    </row>
    <row r="957">
      <c r="A957" s="5"/>
    </row>
    <row r="958">
      <c r="A958" s="5"/>
    </row>
    <row r="959">
      <c r="A959" s="5"/>
    </row>
    <row r="960">
      <c r="A960" s="5"/>
    </row>
    <row r="961">
      <c r="A961" s="5"/>
    </row>
    <row r="962">
      <c r="A962" s="5"/>
    </row>
    <row r="963">
      <c r="A963" s="5"/>
    </row>
    <row r="964">
      <c r="A964" s="5"/>
    </row>
    <row r="965">
      <c r="A965" s="5"/>
    </row>
    <row r="966">
      <c r="A966" s="5"/>
    </row>
    <row r="967">
      <c r="A967" s="5"/>
    </row>
    <row r="968">
      <c r="A968" s="5"/>
    </row>
    <row r="969">
      <c r="A969" s="5"/>
    </row>
    <row r="970">
      <c r="A970" s="5"/>
    </row>
    <row r="971">
      <c r="A971" s="5"/>
    </row>
    <row r="972">
      <c r="A972" s="5"/>
    </row>
    <row r="973">
      <c r="A973" s="5"/>
    </row>
    <row r="974">
      <c r="A974" s="5"/>
    </row>
    <row r="975">
      <c r="A975" s="5"/>
    </row>
    <row r="976">
      <c r="A976" s="5"/>
    </row>
    <row r="977">
      <c r="A977" s="5"/>
    </row>
    <row r="978">
      <c r="A978" s="5"/>
    </row>
    <row r="979">
      <c r="A979" s="5"/>
    </row>
    <row r="980">
      <c r="A980" s="5"/>
    </row>
    <row r="981">
      <c r="A981" s="5"/>
    </row>
    <row r="982">
      <c r="A982" s="5"/>
    </row>
    <row r="983">
      <c r="A983" s="5"/>
    </row>
    <row r="984">
      <c r="A984" s="5"/>
    </row>
    <row r="985">
      <c r="A985" s="5"/>
    </row>
    <row r="986">
      <c r="A986" s="5"/>
    </row>
    <row r="987">
      <c r="A987" s="5"/>
    </row>
    <row r="988">
      <c r="A988" s="5"/>
    </row>
    <row r="989">
      <c r="A989" s="5"/>
    </row>
    <row r="990">
      <c r="A990" s="5"/>
    </row>
    <row r="991">
      <c r="A991" s="5"/>
    </row>
    <row r="992">
      <c r="A992" s="5"/>
    </row>
    <row r="993">
      <c r="A993" s="5"/>
    </row>
    <row r="994">
      <c r="A994" s="5"/>
    </row>
    <row r="995">
      <c r="A995" s="5"/>
    </row>
    <row r="996">
      <c r="A996" s="5"/>
    </row>
  </sheetData>
  <mergeCells count="41">
    <mergeCell ref="CK34:CL34"/>
    <mergeCell ref="CK39:CL39"/>
    <mergeCell ref="CK74:CL74"/>
    <mergeCell ref="CK69:CL69"/>
    <mergeCell ref="CL79:CM79"/>
    <mergeCell ref="CK24:CL24"/>
    <mergeCell ref="CK29:CL29"/>
    <mergeCell ref="CK11:CL11"/>
    <mergeCell ref="CK19:CL19"/>
    <mergeCell ref="CK59:CL59"/>
    <mergeCell ref="CK44:CL44"/>
    <mergeCell ref="CK64:CL64"/>
    <mergeCell ref="BM61:BN61"/>
    <mergeCell ref="BS61:BT61"/>
    <mergeCell ref="BG72:BH72"/>
    <mergeCell ref="BN72:BO72"/>
    <mergeCell ref="CA73:CB73"/>
    <mergeCell ref="CK49:CL49"/>
    <mergeCell ref="CG49:CH49"/>
    <mergeCell ref="CG54:CH54"/>
    <mergeCell ref="CG59:CH59"/>
    <mergeCell ref="CK54:CL54"/>
    <mergeCell ref="BG61:BH61"/>
    <mergeCell ref="BS50:BT50"/>
    <mergeCell ref="BY50:BZ50"/>
    <mergeCell ref="BG50:BH50"/>
    <mergeCell ref="BM50:BN50"/>
    <mergeCell ref="BY61:BZ61"/>
    <mergeCell ref="CG95:CH95"/>
    <mergeCell ref="CG102:CH102"/>
    <mergeCell ref="CG109:CH109"/>
    <mergeCell ref="CL100:CM100"/>
    <mergeCell ref="CL107:CM107"/>
    <mergeCell ref="CL114:CM114"/>
    <mergeCell ref="CL86:CM86"/>
    <mergeCell ref="CL93:CM93"/>
    <mergeCell ref="CG81:CH81"/>
    <mergeCell ref="CG88:CH88"/>
    <mergeCell ref="CG69:CH69"/>
    <mergeCell ref="CG64:CH64"/>
    <mergeCell ref="CG74:CH74"/>
  </mergeCells>
  <conditionalFormatting sqref="B6:CC6">
    <cfRule type="cellIs" dxfId="0" priority="1" operator="lessThan">
      <formula>24</formula>
    </cfRule>
  </conditionalFormatting>
  <conditionalFormatting sqref="B4:CC4">
    <cfRule type="cellIs" dxfId="0" priority="2" operator="lessThan">
      <formula>15</formula>
    </cfRule>
  </conditionalFormatting>
  <printOptions gridLines="1" horizontalCentered="1"/>
  <pageMargins bottom="0.75" footer="0.0" header="0.0" left="0.25" right="0.25" top="0.75"/>
  <pageSetup fitToWidth="0" paperSize="9" cellComments="atEnd" orientation="landscape" pageOrder="overThenDown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43"/>
    <col customWidth="1" min="2" max="2" width="6.0"/>
    <col customWidth="1" min="3" max="3" width="4.86"/>
    <col customWidth="1" min="4" max="4" width="6.43"/>
    <col customWidth="1" min="5" max="5" width="7.29"/>
    <col customWidth="1" min="6" max="6" width="6.14"/>
    <col customWidth="1" min="7" max="7" width="7.14"/>
    <col customWidth="1" min="8" max="8" width="6.29"/>
    <col customWidth="1" min="9" max="9" width="5.29"/>
    <col customWidth="1" min="10" max="10" width="6.43"/>
    <col customWidth="1" min="11" max="11" width="6.0"/>
    <col customWidth="1" min="12" max="12" width="5.0"/>
    <col customWidth="1" min="13" max="13" width="6.43"/>
    <col customWidth="1" min="14" max="14" width="7.43"/>
    <col customWidth="1" min="15" max="15" width="6.71"/>
    <col customWidth="1" min="16" max="16" width="8.14"/>
    <col customWidth="1" min="17" max="17" width="6.86"/>
    <col customWidth="1" min="18" max="18" width="4.71"/>
    <col customWidth="1" min="19" max="19" width="5.0"/>
    <col customWidth="1" min="20" max="20" width="6.43"/>
    <col customWidth="1" min="21" max="21" width="6.86"/>
    <col customWidth="1" min="22" max="23" width="7.29"/>
    <col customWidth="1" min="24" max="24" width="5.71"/>
    <col customWidth="1" min="25" max="25" width="6.0"/>
    <col customWidth="1" min="26" max="26" width="6.71"/>
    <col customWidth="1" min="27" max="27" width="7.14"/>
    <col customWidth="1" min="28" max="28" width="9.29"/>
    <col customWidth="1" min="29" max="29" width="5.43"/>
    <col customWidth="1" min="30" max="30" width="7.14"/>
    <col customWidth="1" min="31" max="32" width="6.29"/>
    <col customWidth="1" min="33" max="33" width="5.71"/>
    <col customWidth="1" min="34" max="34" width="6.0"/>
    <col customWidth="1" min="35" max="35" width="5.57"/>
    <col customWidth="1" min="36" max="36" width="6.86"/>
    <col customWidth="1" min="37" max="38" width="5.86"/>
    <col customWidth="1" min="39" max="39" width="6.29"/>
    <col customWidth="1" min="40" max="40" width="7.86"/>
    <col customWidth="1" min="41" max="42" width="6.57"/>
    <col customWidth="1" min="43" max="43" width="7.43"/>
    <col customWidth="1" min="44" max="44" width="6.57"/>
    <col customWidth="1" min="45" max="45" width="4.71"/>
    <col customWidth="1" min="46" max="46" width="7.71"/>
  </cols>
  <sheetData>
    <row r="1">
      <c r="A1" s="23" t="s">
        <v>66</v>
      </c>
      <c r="B1" s="5" t="str">
        <f t="array" ref="B1:AT1">'Master Answer Key'!C3:AU3</f>
        <v>keyid</v>
      </c>
      <c r="C1" s="5" t="s">
        <v>37</v>
      </c>
      <c r="D1" s="5" t="s">
        <v>38</v>
      </c>
      <c r="E1" s="5" t="s">
        <v>39</v>
      </c>
      <c r="F1" s="5" t="s">
        <v>40</v>
      </c>
      <c r="G1" s="5" t="s">
        <v>41</v>
      </c>
      <c r="H1" s="5" t="s">
        <v>42</v>
      </c>
      <c r="I1" s="5" t="s">
        <v>43</v>
      </c>
      <c r="J1" s="5" t="s">
        <v>44</v>
      </c>
      <c r="K1" s="5" t="s">
        <v>45</v>
      </c>
      <c r="L1" s="5" t="s">
        <v>46</v>
      </c>
      <c r="M1" s="5" t="s">
        <v>47</v>
      </c>
      <c r="N1" s="5" t="s">
        <v>48</v>
      </c>
      <c r="O1" s="5" t="s">
        <v>49</v>
      </c>
      <c r="P1" s="5" t="s">
        <v>50</v>
      </c>
      <c r="Q1" s="5" t="s">
        <v>51</v>
      </c>
      <c r="R1" s="5" t="s">
        <v>52</v>
      </c>
      <c r="S1" s="5" t="s">
        <v>53</v>
      </c>
      <c r="T1" s="5" t="s">
        <v>54</v>
      </c>
      <c r="U1" s="5" t="s">
        <v>55</v>
      </c>
      <c r="V1" s="5" t="s">
        <v>56</v>
      </c>
      <c r="W1" s="5" t="s">
        <v>57</v>
      </c>
      <c r="X1" s="5" t="s">
        <v>58</v>
      </c>
      <c r="Y1" s="5" t="s">
        <v>59</v>
      </c>
      <c r="Z1" s="5" t="s">
        <v>60</v>
      </c>
      <c r="AA1" s="5" t="s">
        <v>61</v>
      </c>
      <c r="AB1" s="5" t="s">
        <v>62</v>
      </c>
      <c r="AC1" s="5" t="s">
        <v>63</v>
      </c>
      <c r="AD1" s="5" t="s">
        <v>64</v>
      </c>
      <c r="AE1" s="5" t="s">
        <v>65</v>
      </c>
      <c r="AF1" s="5" t="s">
        <v>67</v>
      </c>
      <c r="AG1" s="5" t="s">
        <v>68</v>
      </c>
      <c r="AH1" s="5" t="s">
        <v>70</v>
      </c>
      <c r="AI1" s="5" t="s">
        <v>72</v>
      </c>
      <c r="AJ1" s="5" t="s">
        <v>74</v>
      </c>
      <c r="AK1" s="5" t="s">
        <v>76</v>
      </c>
      <c r="AL1" s="5" t="s">
        <v>78</v>
      </c>
      <c r="AM1" s="5" t="s">
        <v>79</v>
      </c>
      <c r="AN1" s="5" t="s">
        <v>82</v>
      </c>
      <c r="AO1" s="5" t="s">
        <v>84</v>
      </c>
      <c r="AP1" s="5" t="s">
        <v>85</v>
      </c>
      <c r="AQ1" s="5" t="s">
        <v>88</v>
      </c>
      <c r="AR1" s="5" t="s">
        <v>90</v>
      </c>
      <c r="AS1" s="5" t="s">
        <v>92</v>
      </c>
      <c r="AT1" s="5" t="s">
        <v>93</v>
      </c>
      <c r="AU1" s="5"/>
      <c r="AV1" s="5"/>
      <c r="AW1" s="5"/>
      <c r="AX1" s="5"/>
      <c r="AY1" s="5"/>
      <c r="AZ1" s="5"/>
      <c r="BA1" s="5"/>
      <c r="BB1" s="5"/>
      <c r="BC1" s="5"/>
      <c r="BD1" s="5"/>
    </row>
    <row r="2">
      <c r="A2" s="5" t="str">
        <f t="array" ref="A2:A81">TRANSPOSE('ALL-Students'!B4:CC4)</f>
        <v>1CM-F</v>
      </c>
      <c r="B2" s="26">
        <f t="array" ref="B2">INDEX(TRANSPOSE('ALL-Student-Tally'!$A$2:$CC$46),ROW(B2),COLUMN(A2))/'Master Answer Key'!C$396</f>
        <v>0.88</v>
      </c>
      <c r="C2" s="26">
        <f t="array" ref="C2">INDEX(TRANSPOSE('ALL-Student-Tally'!$A$2:$CC$46),ROW(C2),COLUMN(B2))/'Master Answer Key'!D$396</f>
        <v>0.7857142857</v>
      </c>
      <c r="D2" s="26">
        <f t="array" ref="D2">INDEX(TRANSPOSE('ALL-Student-Tally'!$A$2:$CC$46),ROW(D2),COLUMN(C2))/'Master Answer Key'!E$396</f>
        <v>0.7916666667</v>
      </c>
      <c r="E2" s="26">
        <f t="array" ref="E2">INDEX(TRANSPOSE('ALL-Student-Tally'!$A$2:$CC$46),ROW(E2),COLUMN(D2))/'Master Answer Key'!F$396</f>
        <v>0.82</v>
      </c>
      <c r="F2" s="26">
        <f t="array" ref="F2">INDEX(TRANSPOSE('ALL-Student-Tally'!$A$2:$CC$46),ROW(F2),COLUMN(E2))/'Master Answer Key'!G$396</f>
        <v>0.8717948718</v>
      </c>
      <c r="G2" s="26">
        <f t="array" ref="G2">INDEX(TRANSPOSE('ALL-Student-Tally'!$A$2:$CC$46),ROW(G2),COLUMN(F2))/'Master Answer Key'!H$396</f>
        <v>0.5</v>
      </c>
      <c r="H2" s="26">
        <f t="array" ref="H2">INDEX(TRANSPOSE('ALL-Student-Tally'!$A$2:$CC$46),ROW(H2),COLUMN(G2))/'Master Answer Key'!I$396</f>
        <v>0.9259259259</v>
      </c>
      <c r="I2" s="26">
        <f t="array" ref="I2">INDEX(TRANSPOSE('ALL-Student-Tally'!$A$2:$CC$46),ROW(I2),COLUMN(H2))/'Master Answer Key'!J$396</f>
        <v>0.875</v>
      </c>
      <c r="J2" s="26">
        <f t="array" ref="J2">INDEX(TRANSPOSE('ALL-Student-Tally'!$A$2:$CC$46),ROW(J2),COLUMN(I2))/'Master Answer Key'!K$396</f>
        <v>0.6571428571</v>
      </c>
      <c r="K2" s="26">
        <f t="array" ref="K2">INDEX(TRANSPOSE('ALL-Student-Tally'!$A$2:$CC$46),ROW(K2),COLUMN(J2))/'Master Answer Key'!L$396</f>
        <v>0.9032258065</v>
      </c>
      <c r="L2" s="26">
        <f t="array" ref="L2">INDEX(TRANSPOSE('ALL-Student-Tally'!$A$2:$CC$46),ROW(L2),COLUMN(K2))/'Master Answer Key'!M$396</f>
        <v>0.7142857143</v>
      </c>
      <c r="M2" s="26">
        <f t="array" ref="M2">INDEX(TRANSPOSE('ALL-Student-Tally'!$A$2:$CC$46),ROW(M2),COLUMN(L2))/'Master Answer Key'!N$396</f>
        <v>0.8192771084</v>
      </c>
      <c r="N2" s="26">
        <f t="array" ref="N2">INDEX(TRANSPOSE('ALL-Student-Tally'!$A$2:$CC$46),ROW(N2),COLUMN(M2))/'Master Answer Key'!O$396</f>
        <v>1</v>
      </c>
      <c r="O2" s="26">
        <f t="array" ref="O2">INDEX(TRANSPOSE('ALL-Student-Tally'!$A$2:$CC$46),ROW(O2),COLUMN(N2))/'Master Answer Key'!P$396</f>
        <v>0.8</v>
      </c>
      <c r="P2" s="26">
        <f t="array" ref="P2">INDEX(TRANSPOSE('ALL-Student-Tally'!$A$2:$CC$46),ROW(P2),COLUMN(O2))/'Master Answer Key'!Q$396</f>
        <v>1</v>
      </c>
      <c r="Q2" s="26">
        <f t="array" ref="Q2">INDEX(TRANSPOSE('ALL-Student-Tally'!$A$2:$CC$46),ROW(Q2),COLUMN(P2))/'Master Answer Key'!R$396</f>
        <v>0.6428571429</v>
      </c>
      <c r="R2" s="26">
        <f t="array" ref="R2">INDEX(TRANSPOSE('ALL-Student-Tally'!$A$2:$CC$46),ROW(R2),COLUMN(Q2))/'Master Answer Key'!S$396</f>
        <v>0.8181818182</v>
      </c>
      <c r="S2" s="26">
        <f t="array" ref="S2">INDEX(TRANSPOSE('ALL-Student-Tally'!$A$2:$CC$46),ROW(S2),COLUMN(R2))/'Master Answer Key'!T$396</f>
        <v>0.9</v>
      </c>
      <c r="T2" s="26">
        <f t="array" ref="T2">INDEX(TRANSPOSE('ALL-Student-Tally'!$A$2:$CC$46),ROW(T2),COLUMN(S2))/'Master Answer Key'!U$396</f>
        <v>0.96</v>
      </c>
      <c r="U2" s="26">
        <f t="array" ref="U2">INDEX(TRANSPOSE('ALL-Student-Tally'!$A$2:$CC$46),ROW(U2),COLUMN(T2))/'Master Answer Key'!V$396</f>
        <v>0.8571428571</v>
      </c>
      <c r="V2" s="26">
        <f t="array" ref="V2">INDEX(TRANSPOSE('ALL-Student-Tally'!$A$2:$CC$46),ROW(V2),COLUMN(U2))/'Master Answer Key'!W$396</f>
        <v>0.8</v>
      </c>
      <c r="W2" s="26">
        <f t="array" ref="W2">INDEX(TRANSPOSE('ALL-Student-Tally'!$A$2:$CC$46),ROW(W2),COLUMN(V2))/'Master Answer Key'!X$396</f>
        <v>0.8709677419</v>
      </c>
      <c r="X2" s="26">
        <f t="array" ref="X2">INDEX(TRANSPOSE('ALL-Student-Tally'!$A$2:$CC$46),ROW(X2),COLUMN(W2))/'Master Answer Key'!Y$396</f>
        <v>0.875</v>
      </c>
      <c r="Y2" s="26">
        <f t="array" ref="Y2">INDEX(TRANSPOSE('ALL-Student-Tally'!$A$2:$CC$46),ROW(Y2),COLUMN(X2))/'Master Answer Key'!Z$396</f>
        <v>0.7142857143</v>
      </c>
      <c r="Z2" s="26">
        <f t="array" ref="Z2">INDEX(TRANSPOSE('ALL-Student-Tally'!$A$2:$CC$46),ROW(Z2),COLUMN(Y2))/'Master Answer Key'!AA$396</f>
        <v>0.8333333333</v>
      </c>
      <c r="AA2" s="26">
        <f t="array" ref="AA2">INDEX(TRANSPOSE('ALL-Student-Tally'!$A$2:$CC$46),ROW(AA2),COLUMN(Z2))/'Master Answer Key'!AB$396</f>
        <v>0.8823529412</v>
      </c>
      <c r="AB2" s="26">
        <f t="array" ref="AB2">INDEX(TRANSPOSE('ALL-Student-Tally'!$A$2:$CC$46),ROW(AB2),COLUMN(AA2))/'Master Answer Key'!AC$396</f>
        <v>0.8333333333</v>
      </c>
      <c r="AC2" s="26">
        <f t="array" ref="AC2">INDEX(TRANSPOSE('ALL-Student-Tally'!$A$2:$CC$46),ROW(AC2),COLUMN(AB2))/'Master Answer Key'!AD$396</f>
        <v>0.7142857143</v>
      </c>
      <c r="AD2" s="26" t="str">
        <f t="array" ref="AD2">INDEX(TRANSPOSE('ALL-Student-Tally'!$A$2:$CC$46),ROW(AD2),COLUMN(AC2))/'Master Answer Key'!AE$396</f>
        <v>#DIV/0!</v>
      </c>
      <c r="AE2" s="26">
        <f t="array" ref="AE2">INDEX(TRANSPOSE('ALL-Student-Tally'!$A$2:$CC$46),ROW(AE2),COLUMN(AD2))/'Master Answer Key'!AF$396</f>
        <v>1</v>
      </c>
      <c r="AF2" s="26">
        <f t="array" ref="AF2">INDEX(TRANSPOSE('ALL-Student-Tally'!$A$2:$CC$46),ROW(AF2),COLUMN(AE2))/'Master Answer Key'!AG$396</f>
        <v>0.9166666667</v>
      </c>
      <c r="AG2" s="26">
        <f t="array" ref="AG2">INDEX(TRANSPOSE('ALL-Student-Tally'!$A$2:$CC$46),ROW(AG2),COLUMN(AF2))/'Master Answer Key'!AH$396</f>
        <v>0.8387096774</v>
      </c>
      <c r="AH2" s="26">
        <f t="array" ref="AH2">INDEX(TRANSPOSE('ALL-Student-Tally'!$A$2:$CC$46),ROW(AH2),COLUMN(AG2))/'Master Answer Key'!AI$396</f>
        <v>0.8260869565</v>
      </c>
      <c r="AI2" s="26">
        <f t="array" ref="AI2">INDEX(TRANSPOSE('ALL-Student-Tally'!$A$2:$CC$46),ROW(AI2),COLUMN(AH2))/'Master Answer Key'!AJ$396</f>
        <v>0.875</v>
      </c>
      <c r="AJ2" s="26">
        <f t="array" ref="AJ2">INDEX(TRANSPOSE('ALL-Student-Tally'!$A$2:$CC$46),ROW(AJ2),COLUMN(AI2))/'Master Answer Key'!AK$396</f>
        <v>0.8571428571</v>
      </c>
      <c r="AK2" s="26">
        <f t="array" ref="AK2">INDEX(TRANSPOSE('ALL-Student-Tally'!$A$2:$CC$46),ROW(AK2),COLUMN(AJ2))/'Master Answer Key'!AL$396</f>
        <v>0.6363636364</v>
      </c>
      <c r="AL2" s="26">
        <f t="array" ref="AL2">INDEX(TRANSPOSE('ALL-Student-Tally'!$A$2:$CC$46),ROW(AL2),COLUMN(AK2))/'Master Answer Key'!AM$396</f>
        <v>0.75</v>
      </c>
      <c r="AM2" s="26">
        <f t="array" ref="AM2">INDEX(TRANSPOSE('ALL-Student-Tally'!$A$2:$CC$46),ROW(AM2),COLUMN(AL2))/'Master Answer Key'!AN$396</f>
        <v>0.8571428571</v>
      </c>
      <c r="AN2" s="26">
        <f t="array" ref="AN2">INDEX(TRANSPOSE('ALL-Student-Tally'!$A$2:$CC$46),ROW(AN2),COLUMN(AM2))/'Master Answer Key'!AO$396</f>
        <v>1</v>
      </c>
      <c r="AO2" s="26">
        <f t="array" ref="AO2">INDEX(TRANSPOSE('ALL-Student-Tally'!$A$2:$CC$46),ROW(AO2),COLUMN(AN2))/'Master Answer Key'!AP$396</f>
        <v>0.8333333333</v>
      </c>
      <c r="AP2" s="26">
        <f t="array" ref="AP2">INDEX(TRANSPOSE('ALL-Student-Tally'!$A$2:$CC$46),ROW(AP2),COLUMN(AO2))/'Master Answer Key'!AQ$396</f>
        <v>0.6666666667</v>
      </c>
      <c r="AQ2" s="26">
        <f t="array" ref="AQ2">INDEX(TRANSPOSE('ALL-Student-Tally'!$A$2:$CC$46),ROW(AQ2),COLUMN(AP2))/'Master Answer Key'!AR$396</f>
        <v>0.9230769231</v>
      </c>
      <c r="AR2" s="26">
        <f t="array" ref="AR2">INDEX(TRANSPOSE('ALL-Student-Tally'!$A$2:$CC$46),ROW(AR2),COLUMN(AQ2))/'Master Answer Key'!AS$396</f>
        <v>0.8333333333</v>
      </c>
      <c r="AS2" s="26">
        <f t="array" ref="AS2">INDEX(TRANSPOSE('ALL-Student-Tally'!$A$2:$CC$46),ROW(AS2),COLUMN(AR2))/'Master Answer Key'!AT$396</f>
        <v>0.9032258065</v>
      </c>
      <c r="AT2" s="26">
        <f t="array" ref="AT2">INDEX(TRANSPOSE('ALL-Student-Tally'!$A$2:$CC$46),ROW(AT2),COLUMN(AS2))/'Master Answer Key'!AU$396</f>
        <v>0.8490566038</v>
      </c>
      <c r="AU2" s="26"/>
    </row>
    <row r="3">
      <c r="A3" s="5" t="s">
        <v>503</v>
      </c>
      <c r="B3" s="26">
        <f t="array" ref="B3">INDEX(TRANSPOSE('ALL-Student-Tally'!$A$2:$CC$46),ROW(B3),COLUMN(A3))/'Master Answer Key'!C$396</f>
        <v>0.8</v>
      </c>
      <c r="C3" s="26">
        <f t="array" ref="C3">INDEX(TRANSPOSE('ALL-Student-Tally'!$A$2:$CC$46),ROW(C3),COLUMN(B3))/'Master Answer Key'!D$396</f>
        <v>0.8571428571</v>
      </c>
      <c r="D3" s="26">
        <f t="array" ref="D3">INDEX(TRANSPOSE('ALL-Student-Tally'!$A$2:$CC$46),ROW(D3),COLUMN(C3))/'Master Answer Key'!E$396</f>
        <v>0.875</v>
      </c>
      <c r="E3" s="26">
        <f t="array" ref="E3">INDEX(TRANSPOSE('ALL-Student-Tally'!$A$2:$CC$46),ROW(E3),COLUMN(D3))/'Master Answer Key'!F$396</f>
        <v>0.72</v>
      </c>
      <c r="F3" s="26">
        <f t="array" ref="F3">INDEX(TRANSPOSE('ALL-Student-Tally'!$A$2:$CC$46),ROW(F3),COLUMN(E3))/'Master Answer Key'!G$396</f>
        <v>0.7948717949</v>
      </c>
      <c r="G3" s="26">
        <f t="array" ref="G3">INDEX(TRANSPOSE('ALL-Student-Tally'!$A$2:$CC$46),ROW(G3),COLUMN(F3))/'Master Answer Key'!H$396</f>
        <v>0.5</v>
      </c>
      <c r="H3" s="26">
        <f t="array" ref="H3">INDEX(TRANSPOSE('ALL-Student-Tally'!$A$2:$CC$46),ROW(H3),COLUMN(G3))/'Master Answer Key'!I$396</f>
        <v>0.7407407407</v>
      </c>
      <c r="I3" s="26">
        <f t="array" ref="I3">INDEX(TRANSPOSE('ALL-Student-Tally'!$A$2:$CC$46),ROW(I3),COLUMN(H3))/'Master Answer Key'!J$396</f>
        <v>0.5416666667</v>
      </c>
      <c r="J3" s="26">
        <f t="array" ref="J3">INDEX(TRANSPOSE('ALL-Student-Tally'!$A$2:$CC$46),ROW(J3),COLUMN(I3))/'Master Answer Key'!K$396</f>
        <v>0.8857142857</v>
      </c>
      <c r="K3" s="26">
        <f t="array" ref="K3">INDEX(TRANSPOSE('ALL-Student-Tally'!$A$2:$CC$46),ROW(K3),COLUMN(J3))/'Master Answer Key'!L$396</f>
        <v>0.8064516129</v>
      </c>
      <c r="L3" s="26">
        <f t="array" ref="L3">INDEX(TRANSPOSE('ALL-Student-Tally'!$A$2:$CC$46),ROW(L3),COLUMN(K3))/'Master Answer Key'!M$396</f>
        <v>0.7142857143</v>
      </c>
      <c r="M3" s="26">
        <f t="array" ref="M3">INDEX(TRANSPOSE('ALL-Student-Tally'!$A$2:$CC$46),ROW(M3),COLUMN(L3))/'Master Answer Key'!N$396</f>
        <v>0.7951807229</v>
      </c>
      <c r="N3" s="26">
        <f t="array" ref="N3">INDEX(TRANSPOSE('ALL-Student-Tally'!$A$2:$CC$46),ROW(N3),COLUMN(M3))/'Master Answer Key'!O$396</f>
        <v>0.8333333333</v>
      </c>
      <c r="O3" s="26">
        <f t="array" ref="O3">INDEX(TRANSPOSE('ALL-Student-Tally'!$A$2:$CC$46),ROW(O3),COLUMN(N3))/'Master Answer Key'!P$396</f>
        <v>0.8</v>
      </c>
      <c r="P3" s="26">
        <f t="array" ref="P3">INDEX(TRANSPOSE('ALL-Student-Tally'!$A$2:$CC$46),ROW(P3),COLUMN(O3))/'Master Answer Key'!Q$396</f>
        <v>1</v>
      </c>
      <c r="Q3" s="26">
        <f t="array" ref="Q3">INDEX(TRANSPOSE('ALL-Student-Tally'!$A$2:$CC$46),ROW(Q3),COLUMN(P3))/'Master Answer Key'!R$396</f>
        <v>0.4285714286</v>
      </c>
      <c r="R3" s="26">
        <f t="array" ref="R3">INDEX(TRANSPOSE('ALL-Student-Tally'!$A$2:$CC$46),ROW(R3),COLUMN(Q3))/'Master Answer Key'!S$396</f>
        <v>0.6363636364</v>
      </c>
      <c r="S3" s="26">
        <f t="array" ref="S3">INDEX(TRANSPOSE('ALL-Student-Tally'!$A$2:$CC$46),ROW(S3),COLUMN(R3))/'Master Answer Key'!T$396</f>
        <v>0.7666666667</v>
      </c>
      <c r="T3" s="26">
        <f t="array" ref="T3">INDEX(TRANSPOSE('ALL-Student-Tally'!$A$2:$CC$46),ROW(T3),COLUMN(S3))/'Master Answer Key'!U$396</f>
        <v>0.84</v>
      </c>
      <c r="U3" s="26">
        <f t="array" ref="U3">INDEX(TRANSPOSE('ALL-Student-Tally'!$A$2:$CC$46),ROW(U3),COLUMN(T3))/'Master Answer Key'!V$396</f>
        <v>0.6571428571</v>
      </c>
      <c r="V3" s="26">
        <f t="array" ref="V3">INDEX(TRANSPOSE('ALL-Student-Tally'!$A$2:$CC$46),ROW(V3),COLUMN(U3))/'Master Answer Key'!W$396</f>
        <v>0.7</v>
      </c>
      <c r="W3" s="26">
        <f t="array" ref="W3">INDEX(TRANSPOSE('ALL-Student-Tally'!$A$2:$CC$46),ROW(W3),COLUMN(V3))/'Master Answer Key'!X$396</f>
        <v>0.6774193548</v>
      </c>
      <c r="X3" s="26">
        <f t="array" ref="X3">INDEX(TRANSPOSE('ALL-Student-Tally'!$A$2:$CC$46),ROW(X3),COLUMN(W3))/'Master Answer Key'!Y$396</f>
        <v>0.9375</v>
      </c>
      <c r="Y3" s="26">
        <f t="array" ref="Y3">INDEX(TRANSPOSE('ALL-Student-Tally'!$A$2:$CC$46),ROW(Y3),COLUMN(X3))/'Master Answer Key'!Z$396</f>
        <v>0.7142857143</v>
      </c>
      <c r="Z3" s="26">
        <f t="array" ref="Z3">INDEX(TRANSPOSE('ALL-Student-Tally'!$A$2:$CC$46),ROW(Z3),COLUMN(Y3))/'Master Answer Key'!AA$396</f>
        <v>0.6666666667</v>
      </c>
      <c r="AA3" s="26">
        <f t="array" ref="AA3">INDEX(TRANSPOSE('ALL-Student-Tally'!$A$2:$CC$46),ROW(AA3),COLUMN(Z3))/'Master Answer Key'!AB$396</f>
        <v>0.7352941176</v>
      </c>
      <c r="AB3" s="26">
        <f t="array" ref="AB3">INDEX(TRANSPOSE('ALL-Student-Tally'!$A$2:$CC$46),ROW(AB3),COLUMN(AA3))/'Master Answer Key'!AC$396</f>
        <v>0.8333333333</v>
      </c>
      <c r="AC3" s="26">
        <f t="array" ref="AC3">INDEX(TRANSPOSE('ALL-Student-Tally'!$A$2:$CC$46),ROW(AC3),COLUMN(AB3))/'Master Answer Key'!AD$396</f>
        <v>0.5714285714</v>
      </c>
      <c r="AD3" s="26" t="str">
        <f t="array" ref="AD3">INDEX(TRANSPOSE('ALL-Student-Tally'!$A$2:$CC$46),ROW(AD3),COLUMN(AC3))/'Master Answer Key'!AE$396</f>
        <v>#DIV/0!</v>
      </c>
      <c r="AE3" s="26">
        <f t="array" ref="AE3">INDEX(TRANSPOSE('ALL-Student-Tally'!$A$2:$CC$46),ROW(AE3),COLUMN(AD3))/'Master Answer Key'!AF$396</f>
        <v>1</v>
      </c>
      <c r="AF3" s="26">
        <f t="array" ref="AF3">INDEX(TRANSPOSE('ALL-Student-Tally'!$A$2:$CC$46),ROW(AF3),COLUMN(AE3))/'Master Answer Key'!AG$396</f>
        <v>0.4166666667</v>
      </c>
      <c r="AG3" s="26">
        <f t="array" ref="AG3">INDEX(TRANSPOSE('ALL-Student-Tally'!$A$2:$CC$46),ROW(AG3),COLUMN(AF3))/'Master Answer Key'!AH$396</f>
        <v>0.8064516129</v>
      </c>
      <c r="AH3" s="26">
        <f t="array" ref="AH3">INDEX(TRANSPOSE('ALL-Student-Tally'!$A$2:$CC$46),ROW(AH3),COLUMN(AG3))/'Master Answer Key'!AI$396</f>
        <v>0.6956521739</v>
      </c>
      <c r="AI3" s="26">
        <f t="array" ref="AI3">INDEX(TRANSPOSE('ALL-Student-Tally'!$A$2:$CC$46),ROW(AI3),COLUMN(AH3))/'Master Answer Key'!AJ$396</f>
        <v>1</v>
      </c>
      <c r="AJ3" s="26">
        <f t="array" ref="AJ3">INDEX(TRANSPOSE('ALL-Student-Tally'!$A$2:$CC$46),ROW(AJ3),COLUMN(AI3))/'Master Answer Key'!AK$396</f>
        <v>0.8571428571</v>
      </c>
      <c r="AK3" s="26">
        <f t="array" ref="AK3">INDEX(TRANSPOSE('ALL-Student-Tally'!$A$2:$CC$46),ROW(AK3),COLUMN(AJ3))/'Master Answer Key'!AL$396</f>
        <v>0.7272727273</v>
      </c>
      <c r="AL3" s="26">
        <f t="array" ref="AL3">INDEX(TRANSPOSE('ALL-Student-Tally'!$A$2:$CC$46),ROW(AL3),COLUMN(AK3))/'Master Answer Key'!AM$396</f>
        <v>0.625</v>
      </c>
      <c r="AM3" s="26">
        <f t="array" ref="AM3">INDEX(TRANSPOSE('ALL-Student-Tally'!$A$2:$CC$46),ROW(AM3),COLUMN(AL3))/'Master Answer Key'!AN$396</f>
        <v>0.7142857143</v>
      </c>
      <c r="AN3" s="26">
        <f t="array" ref="AN3">INDEX(TRANSPOSE('ALL-Student-Tally'!$A$2:$CC$46),ROW(AN3),COLUMN(AM3))/'Master Answer Key'!AO$396</f>
        <v>1</v>
      </c>
      <c r="AO3" s="26">
        <f t="array" ref="AO3">INDEX(TRANSPOSE('ALL-Student-Tally'!$A$2:$CC$46),ROW(AO3),COLUMN(AN3))/'Master Answer Key'!AP$396</f>
        <v>0.8333333333</v>
      </c>
      <c r="AP3" s="26">
        <f t="array" ref="AP3">INDEX(TRANSPOSE('ALL-Student-Tally'!$A$2:$CC$46),ROW(AP3),COLUMN(AO3))/'Master Answer Key'!AQ$396</f>
        <v>0.6666666667</v>
      </c>
      <c r="AQ3" s="26">
        <f t="array" ref="AQ3">INDEX(TRANSPOSE('ALL-Student-Tally'!$A$2:$CC$46),ROW(AQ3),COLUMN(AP3))/'Master Answer Key'!AR$396</f>
        <v>0.7692307692</v>
      </c>
      <c r="AR3" s="26">
        <f t="array" ref="AR3">INDEX(TRANSPOSE('ALL-Student-Tally'!$A$2:$CC$46),ROW(AR3),COLUMN(AQ3))/'Master Answer Key'!AS$396</f>
        <v>0.6666666667</v>
      </c>
      <c r="AS3" s="26">
        <f t="array" ref="AS3">INDEX(TRANSPOSE('ALL-Student-Tally'!$A$2:$CC$46),ROW(AS3),COLUMN(AR3))/'Master Answer Key'!AT$396</f>
        <v>0.8064516129</v>
      </c>
      <c r="AT3" s="26">
        <f t="array" ref="AT3">INDEX(TRANSPOSE('ALL-Student-Tally'!$A$2:$CC$46),ROW(AT3),COLUMN(AS3))/'Master Answer Key'!AU$396</f>
        <v>0.7169811321</v>
      </c>
      <c r="AU3" s="26"/>
    </row>
    <row r="4">
      <c r="A4" s="5" t="s">
        <v>504</v>
      </c>
      <c r="B4" s="26">
        <f t="array" ref="B4">INDEX(TRANSPOSE('ALL-Student-Tally'!$A$2:$CC$46),ROW(B4),COLUMN(A4))/'Master Answer Key'!C$396</f>
        <v>0.64</v>
      </c>
      <c r="C4" s="26">
        <f t="array" ref="C4">INDEX(TRANSPOSE('ALL-Student-Tally'!$A$2:$CC$46),ROW(C4),COLUMN(B4))/'Master Answer Key'!D$396</f>
        <v>0.7857142857</v>
      </c>
      <c r="D4" s="26">
        <f t="array" ref="D4">INDEX(TRANSPOSE('ALL-Student-Tally'!$A$2:$CC$46),ROW(D4),COLUMN(C4))/'Master Answer Key'!E$396</f>
        <v>0.6666666667</v>
      </c>
      <c r="E4" s="26">
        <f t="array" ref="E4">INDEX(TRANSPOSE('ALL-Student-Tally'!$A$2:$CC$46),ROW(E4),COLUMN(D4))/'Master Answer Key'!F$396</f>
        <v>0.68</v>
      </c>
      <c r="F4" s="26">
        <f t="array" ref="F4">INDEX(TRANSPOSE('ALL-Student-Tally'!$A$2:$CC$46),ROW(F4),COLUMN(E4))/'Master Answer Key'!G$396</f>
        <v>0.7179487179</v>
      </c>
      <c r="G4" s="26">
        <f t="array" ref="G4">INDEX(TRANSPOSE('ALL-Student-Tally'!$A$2:$CC$46),ROW(G4),COLUMN(F4))/'Master Answer Key'!H$396</f>
        <v>1</v>
      </c>
      <c r="H4" s="26">
        <f t="array" ref="H4">INDEX(TRANSPOSE('ALL-Student-Tally'!$A$2:$CC$46),ROW(H4),COLUMN(G4))/'Master Answer Key'!I$396</f>
        <v>0.7777777778</v>
      </c>
      <c r="I4" s="26">
        <f t="array" ref="I4">INDEX(TRANSPOSE('ALL-Student-Tally'!$A$2:$CC$46),ROW(I4),COLUMN(H4))/'Master Answer Key'!J$396</f>
        <v>0.5416666667</v>
      </c>
      <c r="J4" s="26">
        <f t="array" ref="J4">INDEX(TRANSPOSE('ALL-Student-Tally'!$A$2:$CC$46),ROW(J4),COLUMN(I4))/'Master Answer Key'!K$396</f>
        <v>0.8285714286</v>
      </c>
      <c r="K4" s="26">
        <f t="array" ref="K4">INDEX(TRANSPOSE('ALL-Student-Tally'!$A$2:$CC$46),ROW(K4),COLUMN(J4))/'Master Answer Key'!L$396</f>
        <v>0.4838709677</v>
      </c>
      <c r="L4" s="26">
        <f t="array" ref="L4">INDEX(TRANSPOSE('ALL-Student-Tally'!$A$2:$CC$46),ROW(L4),COLUMN(K4))/'Master Answer Key'!M$396</f>
        <v>0.8571428571</v>
      </c>
      <c r="M4" s="26">
        <f t="array" ref="M4">INDEX(TRANSPOSE('ALL-Student-Tally'!$A$2:$CC$46),ROW(M4),COLUMN(L4))/'Master Answer Key'!N$396</f>
        <v>0.7831325301</v>
      </c>
      <c r="N4" s="26">
        <f t="array" ref="N4">INDEX(TRANSPOSE('ALL-Student-Tally'!$A$2:$CC$46),ROW(N4),COLUMN(M4))/'Master Answer Key'!O$396</f>
        <v>0.8333333333</v>
      </c>
      <c r="O4" s="26">
        <f t="array" ref="O4">INDEX(TRANSPOSE('ALL-Student-Tally'!$A$2:$CC$46),ROW(O4),COLUMN(N4))/'Master Answer Key'!P$396</f>
        <v>0.6</v>
      </c>
      <c r="P4" s="26">
        <f t="array" ref="P4">INDEX(TRANSPOSE('ALL-Student-Tally'!$A$2:$CC$46),ROW(P4),COLUMN(O4))/'Master Answer Key'!Q$396</f>
        <v>0.8</v>
      </c>
      <c r="Q4" s="26">
        <f t="array" ref="Q4">INDEX(TRANSPOSE('ALL-Student-Tally'!$A$2:$CC$46),ROW(Q4),COLUMN(P4))/'Master Answer Key'!R$396</f>
        <v>0.4285714286</v>
      </c>
      <c r="R4" s="26">
        <f t="array" ref="R4">INDEX(TRANSPOSE('ALL-Student-Tally'!$A$2:$CC$46),ROW(R4),COLUMN(Q4))/'Master Answer Key'!S$396</f>
        <v>0.5454545455</v>
      </c>
      <c r="S4" s="26">
        <f t="array" ref="S4">INDEX(TRANSPOSE('ALL-Student-Tally'!$A$2:$CC$46),ROW(S4),COLUMN(R4))/'Master Answer Key'!T$396</f>
        <v>0.7666666667</v>
      </c>
      <c r="T4" s="26">
        <f t="array" ref="T4">INDEX(TRANSPOSE('ALL-Student-Tally'!$A$2:$CC$46),ROW(T4),COLUMN(S4))/'Master Answer Key'!U$396</f>
        <v>0.72</v>
      </c>
      <c r="U4" s="26">
        <f t="array" ref="U4">INDEX(TRANSPOSE('ALL-Student-Tally'!$A$2:$CC$46),ROW(U4),COLUMN(T4))/'Master Answer Key'!V$396</f>
        <v>0.6285714286</v>
      </c>
      <c r="V4" s="26">
        <f t="array" ref="V4">INDEX(TRANSPOSE('ALL-Student-Tally'!$A$2:$CC$46),ROW(V4),COLUMN(U4))/'Master Answer Key'!W$396</f>
        <v>0.65</v>
      </c>
      <c r="W4" s="26">
        <f t="array" ref="W4">INDEX(TRANSPOSE('ALL-Student-Tally'!$A$2:$CC$46),ROW(W4),COLUMN(V4))/'Master Answer Key'!X$396</f>
        <v>0.6451612903</v>
      </c>
      <c r="X4" s="26">
        <f t="array" ref="X4">INDEX(TRANSPOSE('ALL-Student-Tally'!$A$2:$CC$46),ROW(X4),COLUMN(W4))/'Master Answer Key'!Y$396</f>
        <v>0.6875</v>
      </c>
      <c r="Y4" s="26">
        <f t="array" ref="Y4">INDEX(TRANSPOSE('ALL-Student-Tally'!$A$2:$CC$46),ROW(Y4),COLUMN(X4))/'Master Answer Key'!Z$396</f>
        <v>0.5714285714</v>
      </c>
      <c r="Z4" s="26">
        <f t="array" ref="Z4">INDEX(TRANSPOSE('ALL-Student-Tally'!$A$2:$CC$46),ROW(Z4),COLUMN(Y4))/'Master Answer Key'!AA$396</f>
        <v>0.5833333333</v>
      </c>
      <c r="AA4" s="26">
        <f t="array" ref="AA4">INDEX(TRANSPOSE('ALL-Student-Tally'!$A$2:$CC$46),ROW(AA4),COLUMN(Z4))/'Master Answer Key'!AB$396</f>
        <v>0.6470588235</v>
      </c>
      <c r="AB4" s="26">
        <f t="array" ref="AB4">INDEX(TRANSPOSE('ALL-Student-Tally'!$A$2:$CC$46),ROW(AB4),COLUMN(AA4))/'Master Answer Key'!AC$396</f>
        <v>0.1666666667</v>
      </c>
      <c r="AC4" s="26">
        <f t="array" ref="AC4">INDEX(TRANSPOSE('ALL-Student-Tally'!$A$2:$CC$46),ROW(AC4),COLUMN(AB4))/'Master Answer Key'!AD$396</f>
        <v>0.6428571429</v>
      </c>
      <c r="AD4" s="26" t="str">
        <f t="array" ref="AD4">INDEX(TRANSPOSE('ALL-Student-Tally'!$A$2:$CC$46),ROW(AD4),COLUMN(AC4))/'Master Answer Key'!AE$396</f>
        <v>#DIV/0!</v>
      </c>
      <c r="AE4" s="26">
        <f t="array" ref="AE4">INDEX(TRANSPOSE('ALL-Student-Tally'!$A$2:$CC$46),ROW(AE4),COLUMN(AD4))/'Master Answer Key'!AF$396</f>
        <v>1</v>
      </c>
      <c r="AF4" s="26">
        <f t="array" ref="AF4">INDEX(TRANSPOSE('ALL-Student-Tally'!$A$2:$CC$46),ROW(AF4),COLUMN(AE4))/'Master Answer Key'!AG$396</f>
        <v>0.5833333333</v>
      </c>
      <c r="AG4" s="26">
        <f t="array" ref="AG4">INDEX(TRANSPOSE('ALL-Student-Tally'!$A$2:$CC$46),ROW(AG4),COLUMN(AF4))/'Master Answer Key'!AH$396</f>
        <v>0.6451612903</v>
      </c>
      <c r="AH4" s="26">
        <f t="array" ref="AH4">INDEX(TRANSPOSE('ALL-Student-Tally'!$A$2:$CC$46),ROW(AH4),COLUMN(AG4))/'Master Answer Key'!AI$396</f>
        <v>0.7391304348</v>
      </c>
      <c r="AI4" s="26">
        <f t="array" ref="AI4">INDEX(TRANSPOSE('ALL-Student-Tally'!$A$2:$CC$46),ROW(AI4),COLUMN(AH4))/'Master Answer Key'!AJ$396</f>
        <v>0.75</v>
      </c>
      <c r="AJ4" s="26">
        <f t="array" ref="AJ4">INDEX(TRANSPOSE('ALL-Student-Tally'!$A$2:$CC$46),ROW(AJ4),COLUMN(AI4))/'Master Answer Key'!AK$396</f>
        <v>0.75</v>
      </c>
      <c r="AK4" s="26">
        <f t="array" ref="AK4">INDEX(TRANSPOSE('ALL-Student-Tally'!$A$2:$CC$46),ROW(AK4),COLUMN(AJ4))/'Master Answer Key'!AL$396</f>
        <v>0.9090909091</v>
      </c>
      <c r="AL4" s="26">
        <f t="array" ref="AL4">INDEX(TRANSPOSE('ALL-Student-Tally'!$A$2:$CC$46),ROW(AL4),COLUMN(AK4))/'Master Answer Key'!AM$396</f>
        <v>0.6875</v>
      </c>
      <c r="AM4" s="26">
        <f t="array" ref="AM4">INDEX(TRANSPOSE('ALL-Student-Tally'!$A$2:$CC$46),ROW(AM4),COLUMN(AL4))/'Master Answer Key'!AN$396</f>
        <v>0.7857142857</v>
      </c>
      <c r="AN4" s="26">
        <f t="array" ref="AN4">INDEX(TRANSPOSE('ALL-Student-Tally'!$A$2:$CC$46),ROW(AN4),COLUMN(AM4))/'Master Answer Key'!AO$396</f>
        <v>0.5714285714</v>
      </c>
      <c r="AO4" s="26">
        <f t="array" ref="AO4">INDEX(TRANSPOSE('ALL-Student-Tally'!$A$2:$CC$46),ROW(AO4),COLUMN(AN4))/'Master Answer Key'!AP$396</f>
        <v>0.75</v>
      </c>
      <c r="AP4" s="26">
        <f t="array" ref="AP4">INDEX(TRANSPOSE('ALL-Student-Tally'!$A$2:$CC$46),ROW(AP4),COLUMN(AO4))/'Master Answer Key'!AQ$396</f>
        <v>0.5555555556</v>
      </c>
      <c r="AQ4" s="26">
        <f t="array" ref="AQ4">INDEX(TRANSPOSE('ALL-Student-Tally'!$A$2:$CC$46),ROW(AQ4),COLUMN(AP4))/'Master Answer Key'!AR$396</f>
        <v>0.7692307692</v>
      </c>
      <c r="AR4" s="26">
        <f t="array" ref="AR4">INDEX(TRANSPOSE('ALL-Student-Tally'!$A$2:$CC$46),ROW(AR4),COLUMN(AQ4))/'Master Answer Key'!AS$396</f>
        <v>0.6666666667</v>
      </c>
      <c r="AS4" s="26">
        <f t="array" ref="AS4">INDEX(TRANSPOSE('ALL-Student-Tally'!$A$2:$CC$46),ROW(AS4),COLUMN(AR4))/'Master Answer Key'!AT$396</f>
        <v>0.8387096774</v>
      </c>
      <c r="AT4" s="26">
        <f t="array" ref="AT4">INDEX(TRANSPOSE('ALL-Student-Tally'!$A$2:$CC$46),ROW(AT4),COLUMN(AS4))/'Master Answer Key'!AU$396</f>
        <v>0.6226415094</v>
      </c>
      <c r="AU4" s="26"/>
    </row>
    <row r="5">
      <c r="A5" s="5" t="s">
        <v>505</v>
      </c>
      <c r="B5" s="26">
        <f t="array" ref="B5">INDEX(TRANSPOSE('ALL-Student-Tally'!$A$2:$CC$46),ROW(B5),COLUMN(A5))/'Master Answer Key'!C$396</f>
        <v>0.76</v>
      </c>
      <c r="C5" s="26">
        <f t="array" ref="C5">INDEX(TRANSPOSE('ALL-Student-Tally'!$A$2:$CC$46),ROW(C5),COLUMN(B5))/'Master Answer Key'!D$396</f>
        <v>1</v>
      </c>
      <c r="D5" s="26">
        <f t="array" ref="D5">INDEX(TRANSPOSE('ALL-Student-Tally'!$A$2:$CC$46),ROW(D5),COLUMN(C5))/'Master Answer Key'!E$396</f>
        <v>0.75</v>
      </c>
      <c r="E5" s="26">
        <f t="array" ref="E5">INDEX(TRANSPOSE('ALL-Student-Tally'!$A$2:$CC$46),ROW(E5),COLUMN(D5))/'Master Answer Key'!F$396</f>
        <v>0.84</v>
      </c>
      <c r="F5" s="26">
        <f t="array" ref="F5">INDEX(TRANSPOSE('ALL-Student-Tally'!$A$2:$CC$46),ROW(F5),COLUMN(E5))/'Master Answer Key'!G$396</f>
        <v>0.7179487179</v>
      </c>
      <c r="G5" s="26">
        <f t="array" ref="G5">INDEX(TRANSPOSE('ALL-Student-Tally'!$A$2:$CC$46),ROW(G5),COLUMN(F5))/'Master Answer Key'!H$396</f>
        <v>0.5</v>
      </c>
      <c r="H5" s="26">
        <f t="array" ref="H5">INDEX(TRANSPOSE('ALL-Student-Tally'!$A$2:$CC$46),ROW(H5),COLUMN(G5))/'Master Answer Key'!I$396</f>
        <v>0.9259259259</v>
      </c>
      <c r="I5" s="26">
        <f t="array" ref="I5">INDEX(TRANSPOSE('ALL-Student-Tally'!$A$2:$CC$46),ROW(I5),COLUMN(H5))/'Master Answer Key'!J$396</f>
        <v>0.8333333333</v>
      </c>
      <c r="J5" s="26">
        <f t="array" ref="J5">INDEX(TRANSPOSE('ALL-Student-Tally'!$A$2:$CC$46),ROW(J5),COLUMN(I5))/'Master Answer Key'!K$396</f>
        <v>0.7428571429</v>
      </c>
      <c r="K5" s="26">
        <f t="array" ref="K5">INDEX(TRANSPOSE('ALL-Student-Tally'!$A$2:$CC$46),ROW(K5),COLUMN(J5))/'Master Answer Key'!L$396</f>
        <v>0.8709677419</v>
      </c>
      <c r="L5" s="26">
        <f t="array" ref="L5">INDEX(TRANSPOSE('ALL-Student-Tally'!$A$2:$CC$46),ROW(L5),COLUMN(K5))/'Master Answer Key'!M$396</f>
        <v>0.8571428571</v>
      </c>
      <c r="M5" s="26">
        <f t="array" ref="M5">INDEX(TRANSPOSE('ALL-Student-Tally'!$A$2:$CC$46),ROW(M5),COLUMN(L5))/'Master Answer Key'!N$396</f>
        <v>0.8313253012</v>
      </c>
      <c r="N5" s="26">
        <f t="array" ref="N5">INDEX(TRANSPOSE('ALL-Student-Tally'!$A$2:$CC$46),ROW(N5),COLUMN(M5))/'Master Answer Key'!O$396</f>
        <v>1</v>
      </c>
      <c r="O5" s="26">
        <f t="array" ref="O5">INDEX(TRANSPOSE('ALL-Student-Tally'!$A$2:$CC$46),ROW(O5),COLUMN(N5))/'Master Answer Key'!P$396</f>
        <v>0.9</v>
      </c>
      <c r="P5" s="26">
        <f t="array" ref="P5">INDEX(TRANSPOSE('ALL-Student-Tally'!$A$2:$CC$46),ROW(P5),COLUMN(O5))/'Master Answer Key'!Q$396</f>
        <v>0.8</v>
      </c>
      <c r="Q5" s="26">
        <f t="array" ref="Q5">INDEX(TRANSPOSE('ALL-Student-Tally'!$A$2:$CC$46),ROW(Q5),COLUMN(P5))/'Master Answer Key'!R$396</f>
        <v>0.8571428571</v>
      </c>
      <c r="R5" s="26">
        <f t="array" ref="R5">INDEX(TRANSPOSE('ALL-Student-Tally'!$A$2:$CC$46),ROW(R5),COLUMN(Q5))/'Master Answer Key'!S$396</f>
        <v>1</v>
      </c>
      <c r="S5" s="26">
        <f t="array" ref="S5">INDEX(TRANSPOSE('ALL-Student-Tally'!$A$2:$CC$46),ROW(S5),COLUMN(R5))/'Master Answer Key'!T$396</f>
        <v>0.8</v>
      </c>
      <c r="T5" s="26">
        <f t="array" ref="T5">INDEX(TRANSPOSE('ALL-Student-Tally'!$A$2:$CC$46),ROW(T5),COLUMN(S5))/'Master Answer Key'!U$396</f>
        <v>0.84</v>
      </c>
      <c r="U5" s="26">
        <f t="array" ref="U5">INDEX(TRANSPOSE('ALL-Student-Tally'!$A$2:$CC$46),ROW(U5),COLUMN(T5))/'Master Answer Key'!V$396</f>
        <v>0.8571428571</v>
      </c>
      <c r="V5" s="26">
        <f t="array" ref="V5">INDEX(TRANSPOSE('ALL-Student-Tally'!$A$2:$CC$46),ROW(V5),COLUMN(U5))/'Master Answer Key'!W$396</f>
        <v>0.8</v>
      </c>
      <c r="W5" s="26">
        <f t="array" ref="W5">INDEX(TRANSPOSE('ALL-Student-Tally'!$A$2:$CC$46),ROW(W5),COLUMN(V5))/'Master Answer Key'!X$396</f>
        <v>0.7741935484</v>
      </c>
      <c r="X5" s="26">
        <f t="array" ref="X5">INDEX(TRANSPOSE('ALL-Student-Tally'!$A$2:$CC$46),ROW(X5),COLUMN(W5))/'Master Answer Key'!Y$396</f>
        <v>0.9375</v>
      </c>
      <c r="Y5" s="26">
        <f t="array" ref="Y5">INDEX(TRANSPOSE('ALL-Student-Tally'!$A$2:$CC$46),ROW(Y5),COLUMN(X5))/'Master Answer Key'!Z$396</f>
        <v>0.8571428571</v>
      </c>
      <c r="Z5" s="26">
        <f t="array" ref="Z5">INDEX(TRANSPOSE('ALL-Student-Tally'!$A$2:$CC$46),ROW(Z5),COLUMN(Y5))/'Master Answer Key'!AA$396</f>
        <v>0.8333333333</v>
      </c>
      <c r="AA5" s="26">
        <f t="array" ref="AA5">INDEX(TRANSPOSE('ALL-Student-Tally'!$A$2:$CC$46),ROW(AA5),COLUMN(Z5))/'Master Answer Key'!AB$396</f>
        <v>0.8235294118</v>
      </c>
      <c r="AB5" s="26">
        <f t="array" ref="AB5">INDEX(TRANSPOSE('ALL-Student-Tally'!$A$2:$CC$46),ROW(AB5),COLUMN(AA5))/'Master Answer Key'!AC$396</f>
        <v>0.6666666667</v>
      </c>
      <c r="AC5" s="26">
        <f t="array" ref="AC5">INDEX(TRANSPOSE('ALL-Student-Tally'!$A$2:$CC$46),ROW(AC5),COLUMN(AB5))/'Master Answer Key'!AD$396</f>
        <v>0.8214285714</v>
      </c>
      <c r="AD5" s="26" t="str">
        <f t="array" ref="AD5">INDEX(TRANSPOSE('ALL-Student-Tally'!$A$2:$CC$46),ROW(AD5),COLUMN(AC5))/'Master Answer Key'!AE$396</f>
        <v>#DIV/0!</v>
      </c>
      <c r="AE5" s="26">
        <f t="array" ref="AE5">INDEX(TRANSPOSE('ALL-Student-Tally'!$A$2:$CC$46),ROW(AE5),COLUMN(AD5))/'Master Answer Key'!AF$396</f>
        <v>1</v>
      </c>
      <c r="AF5" s="26">
        <f t="array" ref="AF5">INDEX(TRANSPOSE('ALL-Student-Tally'!$A$2:$CC$46),ROW(AF5),COLUMN(AE5))/'Master Answer Key'!AG$396</f>
        <v>0.75</v>
      </c>
      <c r="AG5" s="26">
        <f t="array" ref="AG5">INDEX(TRANSPOSE('ALL-Student-Tally'!$A$2:$CC$46),ROW(AG5),COLUMN(AF5))/'Master Answer Key'!AH$396</f>
        <v>0.8064516129</v>
      </c>
      <c r="AH5" s="26">
        <f t="array" ref="AH5">INDEX(TRANSPOSE('ALL-Student-Tally'!$A$2:$CC$46),ROW(AH5),COLUMN(AG5))/'Master Answer Key'!AI$396</f>
        <v>0.9130434783</v>
      </c>
      <c r="AI5" s="26">
        <f t="array" ref="AI5">INDEX(TRANSPOSE('ALL-Student-Tally'!$A$2:$CC$46),ROW(AI5),COLUMN(AH5))/'Master Answer Key'!AJ$396</f>
        <v>1</v>
      </c>
      <c r="AJ5" s="26">
        <f t="array" ref="AJ5">INDEX(TRANSPOSE('ALL-Student-Tally'!$A$2:$CC$46),ROW(AJ5),COLUMN(AI5))/'Master Answer Key'!AK$396</f>
        <v>0.9642857143</v>
      </c>
      <c r="AK5" s="26">
        <f t="array" ref="AK5">INDEX(TRANSPOSE('ALL-Student-Tally'!$A$2:$CC$46),ROW(AK5),COLUMN(AJ5))/'Master Answer Key'!AL$396</f>
        <v>0.8181818182</v>
      </c>
      <c r="AL5" s="26">
        <f t="array" ref="AL5">INDEX(TRANSPOSE('ALL-Student-Tally'!$A$2:$CC$46),ROW(AL5),COLUMN(AK5))/'Master Answer Key'!AM$396</f>
        <v>0.625</v>
      </c>
      <c r="AM5" s="26">
        <f t="array" ref="AM5">INDEX(TRANSPOSE('ALL-Student-Tally'!$A$2:$CC$46),ROW(AM5),COLUMN(AL5))/'Master Answer Key'!AN$396</f>
        <v>0.9285714286</v>
      </c>
      <c r="AN5" s="26">
        <f t="array" ref="AN5">INDEX(TRANSPOSE('ALL-Student-Tally'!$A$2:$CC$46),ROW(AN5),COLUMN(AM5))/'Master Answer Key'!AO$396</f>
        <v>1</v>
      </c>
      <c r="AO5" s="26">
        <f t="array" ref="AO5">INDEX(TRANSPOSE('ALL-Student-Tally'!$A$2:$CC$46),ROW(AO5),COLUMN(AN5))/'Master Answer Key'!AP$396</f>
        <v>0.8333333333</v>
      </c>
      <c r="AP5" s="26">
        <f t="array" ref="AP5">INDEX(TRANSPOSE('ALL-Student-Tally'!$A$2:$CC$46),ROW(AP5),COLUMN(AO5))/'Master Answer Key'!AQ$396</f>
        <v>1</v>
      </c>
      <c r="AQ5" s="26">
        <f t="array" ref="AQ5">INDEX(TRANSPOSE('ALL-Student-Tally'!$A$2:$CC$46),ROW(AQ5),COLUMN(AP5))/'Master Answer Key'!AR$396</f>
        <v>1</v>
      </c>
      <c r="AR5" s="26">
        <f t="array" ref="AR5">INDEX(TRANSPOSE('ALL-Student-Tally'!$A$2:$CC$46),ROW(AR5),COLUMN(AQ5))/'Master Answer Key'!AS$396</f>
        <v>0.5</v>
      </c>
      <c r="AS5" s="26">
        <f t="array" ref="AS5">INDEX(TRANSPOSE('ALL-Student-Tally'!$A$2:$CC$46),ROW(AS5),COLUMN(AR5))/'Master Answer Key'!AT$396</f>
        <v>0.8387096774</v>
      </c>
      <c r="AT5" s="26">
        <f t="array" ref="AT5">INDEX(TRANSPOSE('ALL-Student-Tally'!$A$2:$CC$46),ROW(AT5),COLUMN(AS5))/'Master Answer Key'!AU$396</f>
        <v>0.8490566038</v>
      </c>
      <c r="AU5" s="26"/>
    </row>
    <row r="6">
      <c r="A6" s="5" t="s">
        <v>506</v>
      </c>
      <c r="B6" s="26">
        <f t="array" ref="B6">INDEX(TRANSPOSE('ALL-Student-Tally'!$A$2:$CC$46),ROW(B6),COLUMN(A6))/'Master Answer Key'!C$396</f>
        <v>0.68</v>
      </c>
      <c r="C6" s="26">
        <f t="array" ref="C6">INDEX(TRANSPOSE('ALL-Student-Tally'!$A$2:$CC$46),ROW(C6),COLUMN(B6))/'Master Answer Key'!D$396</f>
        <v>0.9285714286</v>
      </c>
      <c r="D6" s="26">
        <f t="array" ref="D6">INDEX(TRANSPOSE('ALL-Student-Tally'!$A$2:$CC$46),ROW(D6),COLUMN(C6))/'Master Answer Key'!E$396</f>
        <v>0.8333333333</v>
      </c>
      <c r="E6" s="26">
        <f t="array" ref="E6">INDEX(TRANSPOSE('ALL-Student-Tally'!$A$2:$CC$46),ROW(E6),COLUMN(D6))/'Master Answer Key'!F$396</f>
        <v>0.88</v>
      </c>
      <c r="F6" s="26">
        <f t="array" ref="F6">INDEX(TRANSPOSE('ALL-Student-Tally'!$A$2:$CC$46),ROW(F6),COLUMN(E6))/'Master Answer Key'!G$396</f>
        <v>0.8974358974</v>
      </c>
      <c r="G6" s="26">
        <f t="array" ref="G6">INDEX(TRANSPOSE('ALL-Student-Tally'!$A$2:$CC$46),ROW(G6),COLUMN(F6))/'Master Answer Key'!H$396</f>
        <v>0.75</v>
      </c>
      <c r="H6" s="26">
        <f t="array" ref="H6">INDEX(TRANSPOSE('ALL-Student-Tally'!$A$2:$CC$46),ROW(H6),COLUMN(G6))/'Master Answer Key'!I$396</f>
        <v>0.9259259259</v>
      </c>
      <c r="I6" s="26">
        <f t="array" ref="I6">INDEX(TRANSPOSE('ALL-Student-Tally'!$A$2:$CC$46),ROW(I6),COLUMN(H6))/'Master Answer Key'!J$396</f>
        <v>0.875</v>
      </c>
      <c r="J6" s="26">
        <f t="array" ref="J6">INDEX(TRANSPOSE('ALL-Student-Tally'!$A$2:$CC$46),ROW(J6),COLUMN(I6))/'Master Answer Key'!K$396</f>
        <v>0.8</v>
      </c>
      <c r="K6" s="26">
        <f t="array" ref="K6">INDEX(TRANSPOSE('ALL-Student-Tally'!$A$2:$CC$46),ROW(K6),COLUMN(J6))/'Master Answer Key'!L$396</f>
        <v>0.8709677419</v>
      </c>
      <c r="L6" s="26">
        <f t="array" ref="L6">INDEX(TRANSPOSE('ALL-Student-Tally'!$A$2:$CC$46),ROW(L6),COLUMN(K6))/'Master Answer Key'!M$396</f>
        <v>0.7857142857</v>
      </c>
      <c r="M6" s="26">
        <f t="array" ref="M6">INDEX(TRANSPOSE('ALL-Student-Tally'!$A$2:$CC$46),ROW(M6),COLUMN(L6))/'Master Answer Key'!N$396</f>
        <v>0.843373494</v>
      </c>
      <c r="N6" s="26">
        <f t="array" ref="N6">INDEX(TRANSPOSE('ALL-Student-Tally'!$A$2:$CC$46),ROW(N6),COLUMN(M6))/'Master Answer Key'!O$396</f>
        <v>1</v>
      </c>
      <c r="O6" s="26">
        <f t="array" ref="O6">INDEX(TRANSPOSE('ALL-Student-Tally'!$A$2:$CC$46),ROW(O6),COLUMN(N6))/'Master Answer Key'!P$396</f>
        <v>0.9</v>
      </c>
      <c r="P6" s="26">
        <f t="array" ref="P6">INDEX(TRANSPOSE('ALL-Student-Tally'!$A$2:$CC$46),ROW(P6),COLUMN(O6))/'Master Answer Key'!Q$396</f>
        <v>1</v>
      </c>
      <c r="Q6" s="26">
        <f t="array" ref="Q6">INDEX(TRANSPOSE('ALL-Student-Tally'!$A$2:$CC$46),ROW(Q6),COLUMN(P6))/'Master Answer Key'!R$396</f>
        <v>0.8571428571</v>
      </c>
      <c r="R6" s="26">
        <f t="array" ref="R6">INDEX(TRANSPOSE('ALL-Student-Tally'!$A$2:$CC$46),ROW(R6),COLUMN(Q6))/'Master Answer Key'!S$396</f>
        <v>1</v>
      </c>
      <c r="S6" s="26">
        <f t="array" ref="S6">INDEX(TRANSPOSE('ALL-Student-Tally'!$A$2:$CC$46),ROW(S6),COLUMN(R6))/'Master Answer Key'!T$396</f>
        <v>0.8</v>
      </c>
      <c r="T6" s="26">
        <f t="array" ref="T6">INDEX(TRANSPOSE('ALL-Student-Tally'!$A$2:$CC$46),ROW(T6),COLUMN(S6))/'Master Answer Key'!U$396</f>
        <v>0.92</v>
      </c>
      <c r="U6" s="26">
        <f t="array" ref="U6">INDEX(TRANSPOSE('ALL-Student-Tally'!$A$2:$CC$46),ROW(U6),COLUMN(T6))/'Master Answer Key'!V$396</f>
        <v>0.8285714286</v>
      </c>
      <c r="V6" s="26">
        <f t="array" ref="V6">INDEX(TRANSPOSE('ALL-Student-Tally'!$A$2:$CC$46),ROW(V6),COLUMN(U6))/'Master Answer Key'!W$396</f>
        <v>0.9</v>
      </c>
      <c r="W6" s="26">
        <f t="array" ref="W6">INDEX(TRANSPOSE('ALL-Student-Tally'!$A$2:$CC$46),ROW(W6),COLUMN(V6))/'Master Answer Key'!X$396</f>
        <v>0.7741935484</v>
      </c>
      <c r="X6" s="26">
        <f t="array" ref="X6">INDEX(TRANSPOSE('ALL-Student-Tally'!$A$2:$CC$46),ROW(X6),COLUMN(W6))/'Master Answer Key'!Y$396</f>
        <v>0.875</v>
      </c>
      <c r="Y6" s="26">
        <f t="array" ref="Y6">INDEX(TRANSPOSE('ALL-Student-Tally'!$A$2:$CC$46),ROW(Y6),COLUMN(X6))/'Master Answer Key'!Z$396</f>
        <v>0.8571428571</v>
      </c>
      <c r="Z6" s="26">
        <f t="array" ref="Z6">INDEX(TRANSPOSE('ALL-Student-Tally'!$A$2:$CC$46),ROW(Z6),COLUMN(Y6))/'Master Answer Key'!AA$396</f>
        <v>0.8333333333</v>
      </c>
      <c r="AA6" s="26">
        <f t="array" ref="AA6">INDEX(TRANSPOSE('ALL-Student-Tally'!$A$2:$CC$46),ROW(AA6),COLUMN(Z6))/'Master Answer Key'!AB$396</f>
        <v>0.8235294118</v>
      </c>
      <c r="AB6" s="26">
        <f t="array" ref="AB6">INDEX(TRANSPOSE('ALL-Student-Tally'!$A$2:$CC$46),ROW(AB6),COLUMN(AA6))/'Master Answer Key'!AC$396</f>
        <v>0.6666666667</v>
      </c>
      <c r="AC6" s="26">
        <f t="array" ref="AC6">INDEX(TRANSPOSE('ALL-Student-Tally'!$A$2:$CC$46),ROW(AC6),COLUMN(AB6))/'Master Answer Key'!AD$396</f>
        <v>0.6428571429</v>
      </c>
      <c r="AD6" s="26" t="str">
        <f t="array" ref="AD6">INDEX(TRANSPOSE('ALL-Student-Tally'!$A$2:$CC$46),ROW(AD6),COLUMN(AC6))/'Master Answer Key'!AE$396</f>
        <v>#DIV/0!</v>
      </c>
      <c r="AE6" s="26">
        <f t="array" ref="AE6">INDEX(TRANSPOSE('ALL-Student-Tally'!$A$2:$CC$46),ROW(AE6),COLUMN(AD6))/'Master Answer Key'!AF$396</f>
        <v>0</v>
      </c>
      <c r="AF6" s="26">
        <f t="array" ref="AF6">INDEX(TRANSPOSE('ALL-Student-Tally'!$A$2:$CC$46),ROW(AF6),COLUMN(AE6))/'Master Answer Key'!AG$396</f>
        <v>0.6666666667</v>
      </c>
      <c r="AG6" s="26">
        <f t="array" ref="AG6">INDEX(TRANSPOSE('ALL-Student-Tally'!$A$2:$CC$46),ROW(AG6),COLUMN(AF6))/'Master Answer Key'!AH$396</f>
        <v>0.7741935484</v>
      </c>
      <c r="AH6" s="26">
        <f t="array" ref="AH6">INDEX(TRANSPOSE('ALL-Student-Tally'!$A$2:$CC$46),ROW(AH6),COLUMN(AG6))/'Master Answer Key'!AI$396</f>
        <v>0.8695652174</v>
      </c>
      <c r="AI6" s="26">
        <f t="array" ref="AI6">INDEX(TRANSPOSE('ALL-Student-Tally'!$A$2:$CC$46),ROW(AI6),COLUMN(AH6))/'Master Answer Key'!AJ$396</f>
        <v>1</v>
      </c>
      <c r="AJ6" s="26">
        <f t="array" ref="AJ6">INDEX(TRANSPOSE('ALL-Student-Tally'!$A$2:$CC$46),ROW(AJ6),COLUMN(AI6))/'Master Answer Key'!AK$396</f>
        <v>0.75</v>
      </c>
      <c r="AK6" s="26">
        <f t="array" ref="AK6">INDEX(TRANSPOSE('ALL-Student-Tally'!$A$2:$CC$46),ROW(AK6),COLUMN(AJ6))/'Master Answer Key'!AL$396</f>
        <v>0.7272727273</v>
      </c>
      <c r="AL6" s="26">
        <f t="array" ref="AL6">INDEX(TRANSPOSE('ALL-Student-Tally'!$A$2:$CC$46),ROW(AL6),COLUMN(AK6))/'Master Answer Key'!AM$396</f>
        <v>0.625</v>
      </c>
      <c r="AM6" s="26">
        <f t="array" ref="AM6">INDEX(TRANSPOSE('ALL-Student-Tally'!$A$2:$CC$46),ROW(AM6),COLUMN(AL6))/'Master Answer Key'!AN$396</f>
        <v>0.6428571429</v>
      </c>
      <c r="AN6" s="26">
        <f t="array" ref="AN6">INDEX(TRANSPOSE('ALL-Student-Tally'!$A$2:$CC$46),ROW(AN6),COLUMN(AM6))/'Master Answer Key'!AO$396</f>
        <v>0.8571428571</v>
      </c>
      <c r="AO6" s="26">
        <f t="array" ref="AO6">INDEX(TRANSPOSE('ALL-Student-Tally'!$A$2:$CC$46),ROW(AO6),COLUMN(AN6))/'Master Answer Key'!AP$396</f>
        <v>0.9166666667</v>
      </c>
      <c r="AP6" s="26">
        <f t="array" ref="AP6">INDEX(TRANSPOSE('ALL-Student-Tally'!$A$2:$CC$46),ROW(AP6),COLUMN(AO6))/'Master Answer Key'!AQ$396</f>
        <v>1</v>
      </c>
      <c r="AQ6" s="26">
        <f t="array" ref="AQ6">INDEX(TRANSPOSE('ALL-Student-Tally'!$A$2:$CC$46),ROW(AQ6),COLUMN(AP6))/'Master Answer Key'!AR$396</f>
        <v>0.6923076923</v>
      </c>
      <c r="AR6" s="26">
        <f t="array" ref="AR6">INDEX(TRANSPOSE('ALL-Student-Tally'!$A$2:$CC$46),ROW(AR6),COLUMN(AQ6))/'Master Answer Key'!AS$396</f>
        <v>0.6666666667</v>
      </c>
      <c r="AS6" s="26">
        <f t="array" ref="AS6">INDEX(TRANSPOSE('ALL-Student-Tally'!$A$2:$CC$46),ROW(AS6),COLUMN(AR6))/'Master Answer Key'!AT$396</f>
        <v>0.8064516129</v>
      </c>
      <c r="AT6" s="26">
        <f t="array" ref="AT6">INDEX(TRANSPOSE('ALL-Student-Tally'!$A$2:$CC$46),ROW(AT6),COLUMN(AS6))/'Master Answer Key'!AU$396</f>
        <v>0.7735849057</v>
      </c>
      <c r="AU6" s="26"/>
    </row>
    <row r="7">
      <c r="A7" s="5" t="s">
        <v>507</v>
      </c>
      <c r="B7" s="26">
        <f t="array" ref="B7">INDEX(TRANSPOSE('ALL-Student-Tally'!$A$2:$CC$46),ROW(B7),COLUMN(A7))/'Master Answer Key'!C$396</f>
        <v>0</v>
      </c>
      <c r="C7" s="26">
        <f t="array" ref="C7">INDEX(TRANSPOSE('ALL-Student-Tally'!$A$2:$CC$46),ROW(C7),COLUMN(B7))/'Master Answer Key'!D$396</f>
        <v>0</v>
      </c>
      <c r="D7" s="26">
        <f t="array" ref="D7">INDEX(TRANSPOSE('ALL-Student-Tally'!$A$2:$CC$46),ROW(D7),COLUMN(C7))/'Master Answer Key'!E$396</f>
        <v>0.125</v>
      </c>
      <c r="E7" s="26">
        <f t="array" ref="E7">INDEX(TRANSPOSE('ALL-Student-Tally'!$A$2:$CC$46),ROW(E7),COLUMN(D7))/'Master Answer Key'!F$396</f>
        <v>0</v>
      </c>
      <c r="F7" s="26">
        <f t="array" ref="F7">INDEX(TRANSPOSE('ALL-Student-Tally'!$A$2:$CC$46),ROW(F7),COLUMN(E7))/'Master Answer Key'!G$396</f>
        <v>0</v>
      </c>
      <c r="G7" s="26">
        <f t="array" ref="G7">INDEX(TRANSPOSE('ALL-Student-Tally'!$A$2:$CC$46),ROW(G7),COLUMN(F7))/'Master Answer Key'!H$396</f>
        <v>0</v>
      </c>
      <c r="H7" s="26">
        <f t="array" ref="H7">INDEX(TRANSPOSE('ALL-Student-Tally'!$A$2:$CC$46),ROW(H7),COLUMN(G7))/'Master Answer Key'!I$396</f>
        <v>0</v>
      </c>
      <c r="I7" s="26">
        <f t="array" ref="I7">INDEX(TRANSPOSE('ALL-Student-Tally'!$A$2:$CC$46),ROW(I7),COLUMN(H7))/'Master Answer Key'!J$396</f>
        <v>0</v>
      </c>
      <c r="J7" s="26">
        <f t="array" ref="J7">INDEX(TRANSPOSE('ALL-Student-Tally'!$A$2:$CC$46),ROW(J7),COLUMN(I7))/'Master Answer Key'!K$396</f>
        <v>0</v>
      </c>
      <c r="K7" s="26">
        <f t="array" ref="K7">INDEX(TRANSPOSE('ALL-Student-Tally'!$A$2:$CC$46),ROW(K7),COLUMN(J7))/'Master Answer Key'!L$396</f>
        <v>0.03225806452</v>
      </c>
      <c r="L7" s="26">
        <f t="array" ref="L7">INDEX(TRANSPOSE('ALL-Student-Tally'!$A$2:$CC$46),ROW(L7),COLUMN(K7))/'Master Answer Key'!M$396</f>
        <v>0</v>
      </c>
      <c r="M7" s="26">
        <f t="array" ref="M7">INDEX(TRANSPOSE('ALL-Student-Tally'!$A$2:$CC$46),ROW(M7),COLUMN(L7))/'Master Answer Key'!N$396</f>
        <v>0</v>
      </c>
      <c r="N7" s="26">
        <f t="array" ref="N7">INDEX(TRANSPOSE('ALL-Student-Tally'!$A$2:$CC$46),ROW(N7),COLUMN(M7))/'Master Answer Key'!O$396</f>
        <v>0</v>
      </c>
      <c r="O7" s="26">
        <f t="array" ref="O7">INDEX(TRANSPOSE('ALL-Student-Tally'!$A$2:$CC$46),ROW(O7),COLUMN(N7))/'Master Answer Key'!P$396</f>
        <v>0</v>
      </c>
      <c r="P7" s="26">
        <f t="array" ref="P7">INDEX(TRANSPOSE('ALL-Student-Tally'!$A$2:$CC$46),ROW(P7),COLUMN(O7))/'Master Answer Key'!Q$396</f>
        <v>0.2</v>
      </c>
      <c r="Q7" s="26">
        <f t="array" ref="Q7">INDEX(TRANSPOSE('ALL-Student-Tally'!$A$2:$CC$46),ROW(Q7),COLUMN(P7))/'Master Answer Key'!R$396</f>
        <v>0</v>
      </c>
      <c r="R7" s="26">
        <f t="array" ref="R7">INDEX(TRANSPOSE('ALL-Student-Tally'!$A$2:$CC$46),ROW(R7),COLUMN(Q7))/'Master Answer Key'!S$396</f>
        <v>0</v>
      </c>
      <c r="S7" s="26">
        <f t="array" ref="S7">INDEX(TRANSPOSE('ALL-Student-Tally'!$A$2:$CC$46),ROW(S7),COLUMN(R7))/'Master Answer Key'!T$396</f>
        <v>0</v>
      </c>
      <c r="T7" s="26">
        <f t="array" ref="T7">INDEX(TRANSPOSE('ALL-Student-Tally'!$A$2:$CC$46),ROW(T7),COLUMN(S7))/'Master Answer Key'!U$396</f>
        <v>0</v>
      </c>
      <c r="U7" s="26">
        <f t="array" ref="U7">INDEX(TRANSPOSE('ALL-Student-Tally'!$A$2:$CC$46),ROW(U7),COLUMN(T7))/'Master Answer Key'!V$396</f>
        <v>0</v>
      </c>
      <c r="V7" s="26">
        <f t="array" ref="V7">INDEX(TRANSPOSE('ALL-Student-Tally'!$A$2:$CC$46),ROW(V7),COLUMN(U7))/'Master Answer Key'!W$396</f>
        <v>0</v>
      </c>
      <c r="W7" s="26">
        <f t="array" ref="W7">INDEX(TRANSPOSE('ALL-Student-Tally'!$A$2:$CC$46),ROW(W7),COLUMN(V7))/'Master Answer Key'!X$396</f>
        <v>0</v>
      </c>
      <c r="X7" s="26">
        <f t="array" ref="X7">INDEX(TRANSPOSE('ALL-Student-Tally'!$A$2:$CC$46),ROW(X7),COLUMN(W7))/'Master Answer Key'!Y$396</f>
        <v>0</v>
      </c>
      <c r="Y7" s="26">
        <f t="array" ref="Y7">INDEX(TRANSPOSE('ALL-Student-Tally'!$A$2:$CC$46),ROW(Y7),COLUMN(X7))/'Master Answer Key'!Z$396</f>
        <v>0</v>
      </c>
      <c r="Z7" s="26">
        <f t="array" ref="Z7">INDEX(TRANSPOSE('ALL-Student-Tally'!$A$2:$CC$46),ROW(Z7),COLUMN(Y7))/'Master Answer Key'!AA$396</f>
        <v>0</v>
      </c>
      <c r="AA7" s="26">
        <f t="array" ref="AA7">INDEX(TRANSPOSE('ALL-Student-Tally'!$A$2:$CC$46),ROW(AA7),COLUMN(Z7))/'Master Answer Key'!AB$396</f>
        <v>0.02941176471</v>
      </c>
      <c r="AB7" s="26">
        <f t="array" ref="AB7">INDEX(TRANSPOSE('ALL-Student-Tally'!$A$2:$CC$46),ROW(AB7),COLUMN(AA7))/'Master Answer Key'!AC$396</f>
        <v>0</v>
      </c>
      <c r="AC7" s="26">
        <f t="array" ref="AC7">INDEX(TRANSPOSE('ALL-Student-Tally'!$A$2:$CC$46),ROW(AC7),COLUMN(AB7))/'Master Answer Key'!AD$396</f>
        <v>0.6428571429</v>
      </c>
      <c r="AD7" s="26" t="str">
        <f t="array" ref="AD7">INDEX(TRANSPOSE('ALL-Student-Tally'!$A$2:$CC$46),ROW(AD7),COLUMN(AC7))/'Master Answer Key'!AE$396</f>
        <v>#DIV/0!</v>
      </c>
      <c r="AE7" s="26">
        <f t="array" ref="AE7">INDEX(TRANSPOSE('ALL-Student-Tally'!$A$2:$CC$46),ROW(AE7),COLUMN(AD7))/'Master Answer Key'!AF$396</f>
        <v>0</v>
      </c>
      <c r="AF7" s="26">
        <f t="array" ref="AF7">INDEX(TRANSPOSE('ALL-Student-Tally'!$A$2:$CC$46),ROW(AF7),COLUMN(AE7))/'Master Answer Key'!AG$396</f>
        <v>0</v>
      </c>
      <c r="AG7" s="26">
        <f t="array" ref="AG7">INDEX(TRANSPOSE('ALL-Student-Tally'!$A$2:$CC$46),ROW(AG7),COLUMN(AF7))/'Master Answer Key'!AH$396</f>
        <v>0</v>
      </c>
      <c r="AH7" s="26">
        <f t="array" ref="AH7">INDEX(TRANSPOSE('ALL-Student-Tally'!$A$2:$CC$46),ROW(AH7),COLUMN(AG7))/'Master Answer Key'!AI$396</f>
        <v>0</v>
      </c>
      <c r="AI7" s="26">
        <f t="array" ref="AI7">INDEX(TRANSPOSE('ALL-Student-Tally'!$A$2:$CC$46),ROW(AI7),COLUMN(AH7))/'Master Answer Key'!AJ$396</f>
        <v>0</v>
      </c>
      <c r="AJ7" s="26">
        <f t="array" ref="AJ7">INDEX(TRANSPOSE('ALL-Student-Tally'!$A$2:$CC$46),ROW(AJ7),COLUMN(AI7))/'Master Answer Key'!AK$396</f>
        <v>0</v>
      </c>
      <c r="AK7" s="26">
        <f t="array" ref="AK7">INDEX(TRANSPOSE('ALL-Student-Tally'!$A$2:$CC$46),ROW(AK7),COLUMN(AJ7))/'Master Answer Key'!AL$396</f>
        <v>0.2727272727</v>
      </c>
      <c r="AL7" s="26">
        <f t="array" ref="AL7">INDEX(TRANSPOSE('ALL-Student-Tally'!$A$2:$CC$46),ROW(AL7),COLUMN(AK7))/'Master Answer Key'!AM$396</f>
        <v>0.1875</v>
      </c>
      <c r="AM7" s="26">
        <f t="array" ref="AM7">INDEX(TRANSPOSE('ALL-Student-Tally'!$A$2:$CC$46),ROW(AM7),COLUMN(AL7))/'Master Answer Key'!AN$396</f>
        <v>0</v>
      </c>
      <c r="AN7" s="26">
        <f t="array" ref="AN7">INDEX(TRANSPOSE('ALL-Student-Tally'!$A$2:$CC$46),ROW(AN7),COLUMN(AM7))/'Master Answer Key'!AO$396</f>
        <v>0</v>
      </c>
      <c r="AO7" s="26">
        <f t="array" ref="AO7">INDEX(TRANSPOSE('ALL-Student-Tally'!$A$2:$CC$46),ROW(AO7),COLUMN(AN7))/'Master Answer Key'!AP$396</f>
        <v>0</v>
      </c>
      <c r="AP7" s="26">
        <f t="array" ref="AP7">INDEX(TRANSPOSE('ALL-Student-Tally'!$A$2:$CC$46),ROW(AP7),COLUMN(AO7))/'Master Answer Key'!AQ$396</f>
        <v>0</v>
      </c>
      <c r="AQ7" s="26">
        <f t="array" ref="AQ7">INDEX(TRANSPOSE('ALL-Student-Tally'!$A$2:$CC$46),ROW(AQ7),COLUMN(AP7))/'Master Answer Key'!AR$396</f>
        <v>0</v>
      </c>
      <c r="AR7" s="26">
        <f t="array" ref="AR7">INDEX(TRANSPOSE('ALL-Student-Tally'!$A$2:$CC$46),ROW(AR7),COLUMN(AQ7))/'Master Answer Key'!AS$396</f>
        <v>0</v>
      </c>
      <c r="AS7" s="26">
        <f t="array" ref="AS7">INDEX(TRANSPOSE('ALL-Student-Tally'!$A$2:$CC$46),ROW(AS7),COLUMN(AR7))/'Master Answer Key'!AT$396</f>
        <v>0.1290322581</v>
      </c>
      <c r="AT7" s="26">
        <f t="array" ref="AT7">INDEX(TRANSPOSE('ALL-Student-Tally'!$A$2:$CC$46),ROW(AT7),COLUMN(AS7))/'Master Answer Key'!AU$396</f>
        <v>0.01886792453</v>
      </c>
      <c r="AU7" s="26"/>
    </row>
    <row r="8">
      <c r="A8" s="5" t="s">
        <v>508</v>
      </c>
      <c r="B8" s="26">
        <f t="array" ref="B8">INDEX(TRANSPOSE('ALL-Student-Tally'!$A$2:$CC$46),ROW(B8),COLUMN(A8))/'Master Answer Key'!C$396</f>
        <v>0.84</v>
      </c>
      <c r="C8" s="26">
        <f t="array" ref="C8">INDEX(TRANSPOSE('ALL-Student-Tally'!$A$2:$CC$46),ROW(C8),COLUMN(B8))/'Master Answer Key'!D$396</f>
        <v>0.7857142857</v>
      </c>
      <c r="D8" s="26">
        <f t="array" ref="D8">INDEX(TRANSPOSE('ALL-Student-Tally'!$A$2:$CC$46),ROW(D8),COLUMN(C8))/'Master Answer Key'!E$396</f>
        <v>0.8333333333</v>
      </c>
      <c r="E8" s="26">
        <f t="array" ref="E8">INDEX(TRANSPOSE('ALL-Student-Tally'!$A$2:$CC$46),ROW(E8),COLUMN(D8))/'Master Answer Key'!F$396</f>
        <v>0.78</v>
      </c>
      <c r="F8" s="26">
        <f t="array" ref="F8">INDEX(TRANSPOSE('ALL-Student-Tally'!$A$2:$CC$46),ROW(F8),COLUMN(E8))/'Master Answer Key'!G$396</f>
        <v>0.8205128205</v>
      </c>
      <c r="G8" s="26">
        <f t="array" ref="G8">INDEX(TRANSPOSE('ALL-Student-Tally'!$A$2:$CC$46),ROW(G8),COLUMN(F8))/'Master Answer Key'!H$396</f>
        <v>1</v>
      </c>
      <c r="H8" s="26">
        <f t="array" ref="H8">INDEX(TRANSPOSE('ALL-Student-Tally'!$A$2:$CC$46),ROW(H8),COLUMN(G8))/'Master Answer Key'!I$396</f>
        <v>0.8148148148</v>
      </c>
      <c r="I8" s="26">
        <f t="array" ref="I8">INDEX(TRANSPOSE('ALL-Student-Tally'!$A$2:$CC$46),ROW(I8),COLUMN(H8))/'Master Answer Key'!J$396</f>
        <v>0.75</v>
      </c>
      <c r="J8" s="26">
        <f t="array" ref="J8">INDEX(TRANSPOSE('ALL-Student-Tally'!$A$2:$CC$46),ROW(J8),COLUMN(I8))/'Master Answer Key'!K$396</f>
        <v>0.7714285714</v>
      </c>
      <c r="K8" s="26">
        <f t="array" ref="K8">INDEX(TRANSPOSE('ALL-Student-Tally'!$A$2:$CC$46),ROW(K8),COLUMN(J8))/'Master Answer Key'!L$396</f>
        <v>0.6774193548</v>
      </c>
      <c r="L8" s="26">
        <f t="array" ref="L8">INDEX(TRANSPOSE('ALL-Student-Tally'!$A$2:$CC$46),ROW(L8),COLUMN(K8))/'Master Answer Key'!M$396</f>
        <v>0.9285714286</v>
      </c>
      <c r="M8" s="26">
        <f t="array" ref="M8">INDEX(TRANSPOSE('ALL-Student-Tally'!$A$2:$CC$46),ROW(M8),COLUMN(L8))/'Master Answer Key'!N$396</f>
        <v>0.7831325301</v>
      </c>
      <c r="N8" s="26">
        <f t="array" ref="N8">INDEX(TRANSPOSE('ALL-Student-Tally'!$A$2:$CC$46),ROW(N8),COLUMN(M8))/'Master Answer Key'!O$396</f>
        <v>0.8333333333</v>
      </c>
      <c r="O8" s="26">
        <f t="array" ref="O8">INDEX(TRANSPOSE('ALL-Student-Tally'!$A$2:$CC$46),ROW(O8),COLUMN(N8))/'Master Answer Key'!P$396</f>
        <v>0.6</v>
      </c>
      <c r="P8" s="26">
        <f t="array" ref="P8">INDEX(TRANSPOSE('ALL-Student-Tally'!$A$2:$CC$46),ROW(P8),COLUMN(O8))/'Master Answer Key'!Q$396</f>
        <v>0.8</v>
      </c>
      <c r="Q8" s="26">
        <f t="array" ref="Q8">INDEX(TRANSPOSE('ALL-Student-Tally'!$A$2:$CC$46),ROW(Q8),COLUMN(P8))/'Master Answer Key'!R$396</f>
        <v>0.5</v>
      </c>
      <c r="R8" s="26">
        <f t="array" ref="R8">INDEX(TRANSPOSE('ALL-Student-Tally'!$A$2:$CC$46),ROW(R8),COLUMN(Q8))/'Master Answer Key'!S$396</f>
        <v>0.8181818182</v>
      </c>
      <c r="S8" s="26">
        <f t="array" ref="S8">INDEX(TRANSPOSE('ALL-Student-Tally'!$A$2:$CC$46),ROW(S8),COLUMN(R8))/'Master Answer Key'!T$396</f>
        <v>0.7</v>
      </c>
      <c r="T8" s="26">
        <f t="array" ref="T8">INDEX(TRANSPOSE('ALL-Student-Tally'!$A$2:$CC$46),ROW(T8),COLUMN(S8))/'Master Answer Key'!U$396</f>
        <v>0.84</v>
      </c>
      <c r="U8" s="26">
        <f t="array" ref="U8">INDEX(TRANSPOSE('ALL-Student-Tally'!$A$2:$CC$46),ROW(U8),COLUMN(T8))/'Master Answer Key'!V$396</f>
        <v>0.6285714286</v>
      </c>
      <c r="V8" s="26">
        <f t="array" ref="V8">INDEX(TRANSPOSE('ALL-Student-Tally'!$A$2:$CC$46),ROW(V8),COLUMN(U8))/'Master Answer Key'!W$396</f>
        <v>0.7</v>
      </c>
      <c r="W8" s="26">
        <f t="array" ref="W8">INDEX(TRANSPOSE('ALL-Student-Tally'!$A$2:$CC$46),ROW(W8),COLUMN(V8))/'Master Answer Key'!X$396</f>
        <v>0.7096774194</v>
      </c>
      <c r="X8" s="26">
        <f t="array" ref="X8">INDEX(TRANSPOSE('ALL-Student-Tally'!$A$2:$CC$46),ROW(X8),COLUMN(W8))/'Master Answer Key'!Y$396</f>
        <v>0.875</v>
      </c>
      <c r="Y8" s="26">
        <f t="array" ref="Y8">INDEX(TRANSPOSE('ALL-Student-Tally'!$A$2:$CC$46),ROW(Y8),COLUMN(X8))/'Master Answer Key'!Z$396</f>
        <v>0.5714285714</v>
      </c>
      <c r="Z8" s="26">
        <f t="array" ref="Z8">INDEX(TRANSPOSE('ALL-Student-Tally'!$A$2:$CC$46),ROW(Z8),COLUMN(Y8))/'Master Answer Key'!AA$396</f>
        <v>0.5833333333</v>
      </c>
      <c r="AA8" s="26">
        <f t="array" ref="AA8">INDEX(TRANSPOSE('ALL-Student-Tally'!$A$2:$CC$46),ROW(AA8),COLUMN(Z8))/'Master Answer Key'!AB$396</f>
        <v>0.6176470588</v>
      </c>
      <c r="AB8" s="26">
        <f t="array" ref="AB8">INDEX(TRANSPOSE('ALL-Student-Tally'!$A$2:$CC$46),ROW(AB8),COLUMN(AA8))/'Master Answer Key'!AC$396</f>
        <v>0.5</v>
      </c>
      <c r="AC8" s="26">
        <f t="array" ref="AC8">INDEX(TRANSPOSE('ALL-Student-Tally'!$A$2:$CC$46),ROW(AC8),COLUMN(AB8))/'Master Answer Key'!AD$396</f>
        <v>0.7857142857</v>
      </c>
      <c r="AD8" s="26" t="str">
        <f t="array" ref="AD8">INDEX(TRANSPOSE('ALL-Student-Tally'!$A$2:$CC$46),ROW(AD8),COLUMN(AC8))/'Master Answer Key'!AE$396</f>
        <v>#DIV/0!</v>
      </c>
      <c r="AE8" s="26">
        <f t="array" ref="AE8">INDEX(TRANSPOSE('ALL-Student-Tally'!$A$2:$CC$46),ROW(AE8),COLUMN(AD8))/'Master Answer Key'!AF$396</f>
        <v>1</v>
      </c>
      <c r="AF8" s="26">
        <f t="array" ref="AF8">INDEX(TRANSPOSE('ALL-Student-Tally'!$A$2:$CC$46),ROW(AF8),COLUMN(AE8))/'Master Answer Key'!AG$396</f>
        <v>0.75</v>
      </c>
      <c r="AG8" s="26">
        <f t="array" ref="AG8">INDEX(TRANSPOSE('ALL-Student-Tally'!$A$2:$CC$46),ROW(AG8),COLUMN(AF8))/'Master Answer Key'!AH$396</f>
        <v>0.6774193548</v>
      </c>
      <c r="AH8" s="26">
        <f t="array" ref="AH8">INDEX(TRANSPOSE('ALL-Student-Tally'!$A$2:$CC$46),ROW(AH8),COLUMN(AG8))/'Master Answer Key'!AI$396</f>
        <v>0.7391304348</v>
      </c>
      <c r="AI8" s="26">
        <f t="array" ref="AI8">INDEX(TRANSPOSE('ALL-Student-Tally'!$A$2:$CC$46),ROW(AI8),COLUMN(AH8))/'Master Answer Key'!AJ$396</f>
        <v>0.875</v>
      </c>
      <c r="AJ8" s="26">
        <f t="array" ref="AJ8">INDEX(TRANSPOSE('ALL-Student-Tally'!$A$2:$CC$46),ROW(AJ8),COLUMN(AI8))/'Master Answer Key'!AK$396</f>
        <v>0.7857142857</v>
      </c>
      <c r="AK8" s="26">
        <f t="array" ref="AK8">INDEX(TRANSPOSE('ALL-Student-Tally'!$A$2:$CC$46),ROW(AK8),COLUMN(AJ8))/'Master Answer Key'!AL$396</f>
        <v>1</v>
      </c>
      <c r="AL8" s="26">
        <f t="array" ref="AL8">INDEX(TRANSPOSE('ALL-Student-Tally'!$A$2:$CC$46),ROW(AL8),COLUMN(AK8))/'Master Answer Key'!AM$396</f>
        <v>0.875</v>
      </c>
      <c r="AM8" s="26">
        <f t="array" ref="AM8">INDEX(TRANSPOSE('ALL-Student-Tally'!$A$2:$CC$46),ROW(AM8),COLUMN(AL8))/'Master Answer Key'!AN$396</f>
        <v>0.6428571429</v>
      </c>
      <c r="AN8" s="26">
        <f t="array" ref="AN8">INDEX(TRANSPOSE('ALL-Student-Tally'!$A$2:$CC$46),ROW(AN8),COLUMN(AM8))/'Master Answer Key'!AO$396</f>
        <v>0.4285714286</v>
      </c>
      <c r="AO8" s="26">
        <f t="array" ref="AO8">INDEX(TRANSPOSE('ALL-Student-Tally'!$A$2:$CC$46),ROW(AO8),COLUMN(AN8))/'Master Answer Key'!AP$396</f>
        <v>0.8333333333</v>
      </c>
      <c r="AP8" s="26">
        <f t="array" ref="AP8">INDEX(TRANSPOSE('ALL-Student-Tally'!$A$2:$CC$46),ROW(AP8),COLUMN(AO8))/'Master Answer Key'!AQ$396</f>
        <v>0.5555555556</v>
      </c>
      <c r="AQ8" s="26">
        <f t="array" ref="AQ8">INDEX(TRANSPOSE('ALL-Student-Tally'!$A$2:$CC$46),ROW(AQ8),COLUMN(AP8))/'Master Answer Key'!AR$396</f>
        <v>0.6923076923</v>
      </c>
      <c r="AR8" s="26">
        <f t="array" ref="AR8">INDEX(TRANSPOSE('ALL-Student-Tally'!$A$2:$CC$46),ROW(AR8),COLUMN(AQ8))/'Master Answer Key'!AS$396</f>
        <v>0.8333333333</v>
      </c>
      <c r="AS8" s="26">
        <f t="array" ref="AS8">INDEX(TRANSPOSE('ALL-Student-Tally'!$A$2:$CC$46),ROW(AS8),COLUMN(AR8))/'Master Answer Key'!AT$396</f>
        <v>0.6774193548</v>
      </c>
      <c r="AT8" s="26">
        <f t="array" ref="AT8">INDEX(TRANSPOSE('ALL-Student-Tally'!$A$2:$CC$46),ROW(AT8),COLUMN(AS8))/'Master Answer Key'!AU$396</f>
        <v>0.6981132075</v>
      </c>
      <c r="AU8" s="26"/>
    </row>
    <row r="9">
      <c r="A9" s="5" t="s">
        <v>509</v>
      </c>
      <c r="B9" s="26">
        <f t="array" ref="B9">INDEX(TRANSPOSE('ALL-Student-Tally'!$A$2:$CC$46),ROW(B9),COLUMN(A9))/'Master Answer Key'!C$396</f>
        <v>0.64</v>
      </c>
      <c r="C9" s="26">
        <f t="array" ref="C9">INDEX(TRANSPOSE('ALL-Student-Tally'!$A$2:$CC$46),ROW(C9),COLUMN(B9))/'Master Answer Key'!D$396</f>
        <v>0.7857142857</v>
      </c>
      <c r="D9" s="26">
        <f t="array" ref="D9">INDEX(TRANSPOSE('ALL-Student-Tally'!$A$2:$CC$46),ROW(D9),COLUMN(C9))/'Master Answer Key'!E$396</f>
        <v>0.9583333333</v>
      </c>
      <c r="E9" s="26">
        <f t="array" ref="E9">INDEX(TRANSPOSE('ALL-Student-Tally'!$A$2:$CC$46),ROW(E9),COLUMN(D9))/'Master Answer Key'!F$396</f>
        <v>0.56</v>
      </c>
      <c r="F9" s="26">
        <f t="array" ref="F9">INDEX(TRANSPOSE('ALL-Student-Tally'!$A$2:$CC$46),ROW(F9),COLUMN(E9))/'Master Answer Key'!G$396</f>
        <v>0.6923076923</v>
      </c>
      <c r="G9" s="26">
        <f t="array" ref="G9">INDEX(TRANSPOSE('ALL-Student-Tally'!$A$2:$CC$46),ROW(G9),COLUMN(F9))/'Master Answer Key'!H$396</f>
        <v>0.5</v>
      </c>
      <c r="H9" s="26">
        <f t="array" ref="H9">INDEX(TRANSPOSE('ALL-Student-Tally'!$A$2:$CC$46),ROW(H9),COLUMN(G9))/'Master Answer Key'!I$396</f>
        <v>0.6296296296</v>
      </c>
      <c r="I9" s="26">
        <f t="array" ref="I9">INDEX(TRANSPOSE('ALL-Student-Tally'!$A$2:$CC$46),ROW(I9),COLUMN(H9))/'Master Answer Key'!J$396</f>
        <v>0.5</v>
      </c>
      <c r="J9" s="26">
        <f t="array" ref="J9">INDEX(TRANSPOSE('ALL-Student-Tally'!$A$2:$CC$46),ROW(J9),COLUMN(I9))/'Master Answer Key'!K$396</f>
        <v>0.4857142857</v>
      </c>
      <c r="K9" s="26">
        <f t="array" ref="K9">INDEX(TRANSPOSE('ALL-Student-Tally'!$A$2:$CC$46),ROW(K9),COLUMN(J9))/'Master Answer Key'!L$396</f>
        <v>0.2580645161</v>
      </c>
      <c r="L9" s="26">
        <f t="array" ref="L9">INDEX(TRANSPOSE('ALL-Student-Tally'!$A$2:$CC$46),ROW(L9),COLUMN(K9))/'Master Answer Key'!M$396</f>
        <v>0.6428571429</v>
      </c>
      <c r="M9" s="26">
        <f t="array" ref="M9">INDEX(TRANSPOSE('ALL-Student-Tally'!$A$2:$CC$46),ROW(M9),COLUMN(L9))/'Master Answer Key'!N$396</f>
        <v>0.4939759036</v>
      </c>
      <c r="N9" s="26">
        <f t="array" ref="N9">INDEX(TRANSPOSE('ALL-Student-Tally'!$A$2:$CC$46),ROW(N9),COLUMN(M9))/'Master Answer Key'!O$396</f>
        <v>0.75</v>
      </c>
      <c r="O9" s="26">
        <f t="array" ref="O9">INDEX(TRANSPOSE('ALL-Student-Tally'!$A$2:$CC$46),ROW(O9),COLUMN(N9))/'Master Answer Key'!P$396</f>
        <v>0.5</v>
      </c>
      <c r="P9" s="26">
        <f t="array" ref="P9">INDEX(TRANSPOSE('ALL-Student-Tally'!$A$2:$CC$46),ROW(P9),COLUMN(O9))/'Master Answer Key'!Q$396</f>
        <v>0.8</v>
      </c>
      <c r="Q9" s="26">
        <f t="array" ref="Q9">INDEX(TRANSPOSE('ALL-Student-Tally'!$A$2:$CC$46),ROW(Q9),COLUMN(P9))/'Master Answer Key'!R$396</f>
        <v>0.3571428571</v>
      </c>
      <c r="R9" s="26">
        <f t="array" ref="R9">INDEX(TRANSPOSE('ALL-Student-Tally'!$A$2:$CC$46),ROW(R9),COLUMN(Q9))/'Master Answer Key'!S$396</f>
        <v>0.3636363636</v>
      </c>
      <c r="S9" s="26">
        <f t="array" ref="S9">INDEX(TRANSPOSE('ALL-Student-Tally'!$A$2:$CC$46),ROW(S9),COLUMN(R9))/'Master Answer Key'!T$396</f>
        <v>0.5</v>
      </c>
      <c r="T9" s="26">
        <f t="array" ref="T9">INDEX(TRANSPOSE('ALL-Student-Tally'!$A$2:$CC$46),ROW(T9),COLUMN(S9))/'Master Answer Key'!U$396</f>
        <v>0.56</v>
      </c>
      <c r="U9" s="26">
        <f t="array" ref="U9">INDEX(TRANSPOSE('ALL-Student-Tally'!$A$2:$CC$46),ROW(U9),COLUMN(T9))/'Master Answer Key'!V$396</f>
        <v>0.4</v>
      </c>
      <c r="V9" s="26">
        <f t="array" ref="V9">INDEX(TRANSPOSE('ALL-Student-Tally'!$A$2:$CC$46),ROW(V9),COLUMN(U9))/'Master Answer Key'!W$396</f>
        <v>0.35</v>
      </c>
      <c r="W9" s="26">
        <f t="array" ref="W9">INDEX(TRANSPOSE('ALL-Student-Tally'!$A$2:$CC$46),ROW(W9),COLUMN(V9))/'Master Answer Key'!X$396</f>
        <v>0.2903225806</v>
      </c>
      <c r="X9" s="26">
        <f t="array" ref="X9">INDEX(TRANSPOSE('ALL-Student-Tally'!$A$2:$CC$46),ROW(X9),COLUMN(W9))/'Master Answer Key'!Y$396</f>
        <v>0.4375</v>
      </c>
      <c r="Y9" s="26">
        <f t="array" ref="Y9">INDEX(TRANSPOSE('ALL-Student-Tally'!$A$2:$CC$46),ROW(Y9),COLUMN(X9))/'Master Answer Key'!Z$396</f>
        <v>0.4285714286</v>
      </c>
      <c r="Z9" s="26">
        <f t="array" ref="Z9">INDEX(TRANSPOSE('ALL-Student-Tally'!$A$2:$CC$46),ROW(Z9),COLUMN(Y9))/'Master Answer Key'!AA$396</f>
        <v>0.4166666667</v>
      </c>
      <c r="AA9" s="26">
        <f t="array" ref="AA9">INDEX(TRANSPOSE('ALL-Student-Tally'!$A$2:$CC$46),ROW(AA9),COLUMN(Z9))/'Master Answer Key'!AB$396</f>
        <v>0.5882352941</v>
      </c>
      <c r="AB9" s="26">
        <f t="array" ref="AB9">INDEX(TRANSPOSE('ALL-Student-Tally'!$A$2:$CC$46),ROW(AB9),COLUMN(AA9))/'Master Answer Key'!AC$396</f>
        <v>0.3333333333</v>
      </c>
      <c r="AC9" s="26">
        <f t="array" ref="AC9">INDEX(TRANSPOSE('ALL-Student-Tally'!$A$2:$CC$46),ROW(AC9),COLUMN(AB9))/'Master Answer Key'!AD$396</f>
        <v>0.7142857143</v>
      </c>
      <c r="AD9" s="26" t="str">
        <f t="array" ref="AD9">INDEX(TRANSPOSE('ALL-Student-Tally'!$A$2:$CC$46),ROW(AD9),COLUMN(AC9))/'Master Answer Key'!AE$396</f>
        <v>#DIV/0!</v>
      </c>
      <c r="AE9" s="26">
        <f t="array" ref="AE9">INDEX(TRANSPOSE('ALL-Student-Tally'!$A$2:$CC$46),ROW(AE9),COLUMN(AD9))/'Master Answer Key'!AF$396</f>
        <v>1</v>
      </c>
      <c r="AF9" s="26">
        <f t="array" ref="AF9">INDEX(TRANSPOSE('ALL-Student-Tally'!$A$2:$CC$46),ROW(AF9),COLUMN(AE9))/'Master Answer Key'!AG$396</f>
        <v>0.4166666667</v>
      </c>
      <c r="AG9" s="26">
        <f t="array" ref="AG9">INDEX(TRANSPOSE('ALL-Student-Tally'!$A$2:$CC$46),ROW(AG9),COLUMN(AF9))/'Master Answer Key'!AH$396</f>
        <v>0.3548387097</v>
      </c>
      <c r="AH9" s="26">
        <f t="array" ref="AH9">INDEX(TRANSPOSE('ALL-Student-Tally'!$A$2:$CC$46),ROW(AH9),COLUMN(AG9))/'Master Answer Key'!AI$396</f>
        <v>0.6086956522</v>
      </c>
      <c r="AI9" s="26">
        <f t="array" ref="AI9">INDEX(TRANSPOSE('ALL-Student-Tally'!$A$2:$CC$46),ROW(AI9),COLUMN(AH9))/'Master Answer Key'!AJ$396</f>
        <v>0.375</v>
      </c>
      <c r="AJ9" s="26">
        <f t="array" ref="AJ9">INDEX(TRANSPOSE('ALL-Student-Tally'!$A$2:$CC$46),ROW(AJ9),COLUMN(AI9))/'Master Answer Key'!AK$396</f>
        <v>0.4642857143</v>
      </c>
      <c r="AK9" s="26">
        <f t="array" ref="AK9">INDEX(TRANSPOSE('ALL-Student-Tally'!$A$2:$CC$46),ROW(AK9),COLUMN(AJ9))/'Master Answer Key'!AL$396</f>
        <v>0.6363636364</v>
      </c>
      <c r="AL9" s="26">
        <f t="array" ref="AL9">INDEX(TRANSPOSE('ALL-Student-Tally'!$A$2:$CC$46),ROW(AL9),COLUMN(AK9))/'Master Answer Key'!AM$396</f>
        <v>0.5</v>
      </c>
      <c r="AM9" s="26">
        <f t="array" ref="AM9">INDEX(TRANSPOSE('ALL-Student-Tally'!$A$2:$CC$46),ROW(AM9),COLUMN(AL9))/'Master Answer Key'!AN$396</f>
        <v>0.4285714286</v>
      </c>
      <c r="AN9" s="26">
        <f t="array" ref="AN9">INDEX(TRANSPOSE('ALL-Student-Tally'!$A$2:$CC$46),ROW(AN9),COLUMN(AM9))/'Master Answer Key'!AO$396</f>
        <v>0.4285714286</v>
      </c>
      <c r="AO9" s="26">
        <f t="array" ref="AO9">INDEX(TRANSPOSE('ALL-Student-Tally'!$A$2:$CC$46),ROW(AO9),COLUMN(AN9))/'Master Answer Key'!AP$396</f>
        <v>0.5833333333</v>
      </c>
      <c r="AP9" s="26">
        <f t="array" ref="AP9">INDEX(TRANSPOSE('ALL-Student-Tally'!$A$2:$CC$46),ROW(AP9),COLUMN(AO9))/'Master Answer Key'!AQ$396</f>
        <v>0.4444444444</v>
      </c>
      <c r="AQ9" s="26">
        <f t="array" ref="AQ9">INDEX(TRANSPOSE('ALL-Student-Tally'!$A$2:$CC$46),ROW(AQ9),COLUMN(AP9))/'Master Answer Key'!AR$396</f>
        <v>0.3076923077</v>
      </c>
      <c r="AR9" s="26">
        <f t="array" ref="AR9">INDEX(TRANSPOSE('ALL-Student-Tally'!$A$2:$CC$46),ROW(AR9),COLUMN(AQ9))/'Master Answer Key'!AS$396</f>
        <v>0.6666666667</v>
      </c>
      <c r="AS9" s="26">
        <f t="array" ref="AS9">INDEX(TRANSPOSE('ALL-Student-Tally'!$A$2:$CC$46),ROW(AS9),COLUMN(AR9))/'Master Answer Key'!AT$396</f>
        <v>0.6129032258</v>
      </c>
      <c r="AT9" s="26">
        <f t="array" ref="AT9">INDEX(TRANSPOSE('ALL-Student-Tally'!$A$2:$CC$46),ROW(AT9),COLUMN(AS9))/'Master Answer Key'!AU$396</f>
        <v>0.2830188679</v>
      </c>
      <c r="AU9" s="26"/>
    </row>
    <row r="10">
      <c r="A10" s="5" t="s">
        <v>510</v>
      </c>
      <c r="B10" s="26">
        <f t="array" ref="B10">INDEX(TRANSPOSE('ALL-Student-Tally'!$A$2:$CC$46),ROW(B10),COLUMN(A10))/'Master Answer Key'!C$396</f>
        <v>0.84</v>
      </c>
      <c r="C10" s="26">
        <f t="array" ref="C10">INDEX(TRANSPOSE('ALL-Student-Tally'!$A$2:$CC$46),ROW(C10),COLUMN(B10))/'Master Answer Key'!D$396</f>
        <v>0.9285714286</v>
      </c>
      <c r="D10" s="26">
        <f t="array" ref="D10">INDEX(TRANSPOSE('ALL-Student-Tally'!$A$2:$CC$46),ROW(D10),COLUMN(C10))/'Master Answer Key'!E$396</f>
        <v>0.7083333333</v>
      </c>
      <c r="E10" s="26">
        <f t="array" ref="E10">INDEX(TRANSPOSE('ALL-Student-Tally'!$A$2:$CC$46),ROW(E10),COLUMN(D10))/'Master Answer Key'!F$396</f>
        <v>0.9</v>
      </c>
      <c r="F10" s="26">
        <f t="array" ref="F10">INDEX(TRANSPOSE('ALL-Student-Tally'!$A$2:$CC$46),ROW(F10),COLUMN(E10))/'Master Answer Key'!G$396</f>
        <v>0.7435897436</v>
      </c>
      <c r="G10" s="26">
        <f t="array" ref="G10">INDEX(TRANSPOSE('ALL-Student-Tally'!$A$2:$CC$46),ROW(G10),COLUMN(F10))/'Master Answer Key'!H$396</f>
        <v>0.75</v>
      </c>
      <c r="H10" s="26">
        <f t="array" ref="H10">INDEX(TRANSPOSE('ALL-Student-Tally'!$A$2:$CC$46),ROW(H10),COLUMN(G10))/'Master Answer Key'!I$396</f>
        <v>0.8888888889</v>
      </c>
      <c r="I10" s="26">
        <f t="array" ref="I10">INDEX(TRANSPOSE('ALL-Student-Tally'!$A$2:$CC$46),ROW(I10),COLUMN(H10))/'Master Answer Key'!J$396</f>
        <v>0.8333333333</v>
      </c>
      <c r="J10" s="26">
        <f t="array" ref="J10">INDEX(TRANSPOSE('ALL-Student-Tally'!$A$2:$CC$46),ROW(J10),COLUMN(I10))/'Master Answer Key'!K$396</f>
        <v>0.8571428571</v>
      </c>
      <c r="K10" s="26">
        <f t="array" ref="K10">INDEX(TRANSPOSE('ALL-Student-Tally'!$A$2:$CC$46),ROW(K10),COLUMN(J10))/'Master Answer Key'!L$396</f>
        <v>0.8387096774</v>
      </c>
      <c r="L10" s="26">
        <f t="array" ref="L10">INDEX(TRANSPOSE('ALL-Student-Tally'!$A$2:$CC$46),ROW(L10),COLUMN(K10))/'Master Answer Key'!M$396</f>
        <v>0.8571428571</v>
      </c>
      <c r="M10" s="26">
        <f t="array" ref="M10">INDEX(TRANSPOSE('ALL-Student-Tally'!$A$2:$CC$46),ROW(M10),COLUMN(L10))/'Master Answer Key'!N$396</f>
        <v>0.8192771084</v>
      </c>
      <c r="N10" s="26">
        <f t="array" ref="N10">INDEX(TRANSPOSE('ALL-Student-Tally'!$A$2:$CC$46),ROW(N10),COLUMN(M10))/'Master Answer Key'!O$396</f>
        <v>0.9166666667</v>
      </c>
      <c r="O10" s="26">
        <f t="array" ref="O10">INDEX(TRANSPOSE('ALL-Student-Tally'!$A$2:$CC$46),ROW(O10),COLUMN(N10))/'Master Answer Key'!P$396</f>
        <v>0.8</v>
      </c>
      <c r="P10" s="26">
        <f t="array" ref="P10">INDEX(TRANSPOSE('ALL-Student-Tally'!$A$2:$CC$46),ROW(P10),COLUMN(O10))/'Master Answer Key'!Q$396</f>
        <v>0.8</v>
      </c>
      <c r="Q10" s="26">
        <f t="array" ref="Q10">INDEX(TRANSPOSE('ALL-Student-Tally'!$A$2:$CC$46),ROW(Q10),COLUMN(P10))/'Master Answer Key'!R$396</f>
        <v>0.7857142857</v>
      </c>
      <c r="R10" s="26">
        <f t="array" ref="R10">INDEX(TRANSPOSE('ALL-Student-Tally'!$A$2:$CC$46),ROW(R10),COLUMN(Q10))/'Master Answer Key'!S$396</f>
        <v>0.7272727273</v>
      </c>
      <c r="S10" s="26">
        <f t="array" ref="S10">INDEX(TRANSPOSE('ALL-Student-Tally'!$A$2:$CC$46),ROW(S10),COLUMN(R10))/'Master Answer Key'!T$396</f>
        <v>0.8333333333</v>
      </c>
      <c r="T10" s="26">
        <f t="array" ref="T10">INDEX(TRANSPOSE('ALL-Student-Tally'!$A$2:$CC$46),ROW(T10),COLUMN(S10))/'Master Answer Key'!U$396</f>
        <v>0.8</v>
      </c>
      <c r="U10" s="26">
        <f t="array" ref="U10">INDEX(TRANSPOSE('ALL-Student-Tally'!$A$2:$CC$46),ROW(U10),COLUMN(T10))/'Master Answer Key'!V$396</f>
        <v>0.9142857143</v>
      </c>
      <c r="V10" s="26">
        <f t="array" ref="V10">INDEX(TRANSPOSE('ALL-Student-Tally'!$A$2:$CC$46),ROW(V10),COLUMN(U10))/'Master Answer Key'!W$396</f>
        <v>0.8</v>
      </c>
      <c r="W10" s="26">
        <f t="array" ref="W10">INDEX(TRANSPOSE('ALL-Student-Tally'!$A$2:$CC$46),ROW(W10),COLUMN(V10))/'Master Answer Key'!X$396</f>
        <v>0.8064516129</v>
      </c>
      <c r="X10" s="26">
        <f t="array" ref="X10">INDEX(TRANSPOSE('ALL-Student-Tally'!$A$2:$CC$46),ROW(X10),COLUMN(W10))/'Master Answer Key'!Y$396</f>
        <v>0.9375</v>
      </c>
      <c r="Y10" s="26">
        <f t="array" ref="Y10">INDEX(TRANSPOSE('ALL-Student-Tally'!$A$2:$CC$46),ROW(Y10),COLUMN(X10))/'Master Answer Key'!Z$396</f>
        <v>0.7142857143</v>
      </c>
      <c r="Z10" s="26">
        <f t="array" ref="Z10">INDEX(TRANSPOSE('ALL-Student-Tally'!$A$2:$CC$46),ROW(Z10),COLUMN(Y10))/'Master Answer Key'!AA$396</f>
        <v>0.9166666667</v>
      </c>
      <c r="AA10" s="26">
        <f t="array" ref="AA10">INDEX(TRANSPOSE('ALL-Student-Tally'!$A$2:$CC$46),ROW(AA10),COLUMN(Z10))/'Master Answer Key'!AB$396</f>
        <v>0.9411764706</v>
      </c>
      <c r="AB10" s="26">
        <f t="array" ref="AB10">INDEX(TRANSPOSE('ALL-Student-Tally'!$A$2:$CC$46),ROW(AB10),COLUMN(AA10))/'Master Answer Key'!AC$396</f>
        <v>0.8333333333</v>
      </c>
      <c r="AC10" s="26">
        <f t="array" ref="AC10">INDEX(TRANSPOSE('ALL-Student-Tally'!$A$2:$CC$46),ROW(AC10),COLUMN(AB10))/'Master Answer Key'!AD$396</f>
        <v>0.7142857143</v>
      </c>
      <c r="AD10" s="26" t="str">
        <f t="array" ref="AD10">INDEX(TRANSPOSE('ALL-Student-Tally'!$A$2:$CC$46),ROW(AD10),COLUMN(AC10))/'Master Answer Key'!AE$396</f>
        <v>#DIV/0!</v>
      </c>
      <c r="AE10" s="26">
        <f t="array" ref="AE10">INDEX(TRANSPOSE('ALL-Student-Tally'!$A$2:$CC$46),ROW(AE10),COLUMN(AD10))/'Master Answer Key'!AF$396</f>
        <v>1</v>
      </c>
      <c r="AF10" s="26">
        <f t="array" ref="AF10">INDEX(TRANSPOSE('ALL-Student-Tally'!$A$2:$CC$46),ROW(AF10),COLUMN(AE10))/'Master Answer Key'!AG$396</f>
        <v>0.6666666667</v>
      </c>
      <c r="AG10" s="26">
        <f t="array" ref="AG10">INDEX(TRANSPOSE('ALL-Student-Tally'!$A$2:$CC$46),ROW(AG10),COLUMN(AF10))/'Master Answer Key'!AH$396</f>
        <v>0.7741935484</v>
      </c>
      <c r="AH10" s="26">
        <f t="array" ref="AH10">INDEX(TRANSPOSE('ALL-Student-Tally'!$A$2:$CC$46),ROW(AH10),COLUMN(AG10))/'Master Answer Key'!AI$396</f>
        <v>0.7391304348</v>
      </c>
      <c r="AI10" s="26">
        <f t="array" ref="AI10">INDEX(TRANSPOSE('ALL-Student-Tally'!$A$2:$CC$46),ROW(AI10),COLUMN(AH10))/'Master Answer Key'!AJ$396</f>
        <v>0.875</v>
      </c>
      <c r="AJ10" s="26">
        <f t="array" ref="AJ10">INDEX(TRANSPOSE('ALL-Student-Tally'!$A$2:$CC$46),ROW(AJ10),COLUMN(AI10))/'Master Answer Key'!AK$396</f>
        <v>0.8214285714</v>
      </c>
      <c r="AK10" s="26">
        <f t="array" ref="AK10">INDEX(TRANSPOSE('ALL-Student-Tally'!$A$2:$CC$46),ROW(AK10),COLUMN(AJ10))/'Master Answer Key'!AL$396</f>
        <v>0.9090909091</v>
      </c>
      <c r="AL10" s="26">
        <f t="array" ref="AL10">INDEX(TRANSPOSE('ALL-Student-Tally'!$A$2:$CC$46),ROW(AL10),COLUMN(AK10))/'Master Answer Key'!AM$396</f>
        <v>0.75</v>
      </c>
      <c r="AM10" s="26">
        <f t="array" ref="AM10">INDEX(TRANSPOSE('ALL-Student-Tally'!$A$2:$CC$46),ROW(AM10),COLUMN(AL10))/'Master Answer Key'!AN$396</f>
        <v>0.6428571429</v>
      </c>
      <c r="AN10" s="26">
        <f t="array" ref="AN10">INDEX(TRANSPOSE('ALL-Student-Tally'!$A$2:$CC$46),ROW(AN10),COLUMN(AM10))/'Master Answer Key'!AO$396</f>
        <v>0.8571428571</v>
      </c>
      <c r="AO10" s="26">
        <f t="array" ref="AO10">INDEX(TRANSPOSE('ALL-Student-Tally'!$A$2:$CC$46),ROW(AO10),COLUMN(AN10))/'Master Answer Key'!AP$396</f>
        <v>0.8333333333</v>
      </c>
      <c r="AP10" s="26">
        <f t="array" ref="AP10">INDEX(TRANSPOSE('ALL-Student-Tally'!$A$2:$CC$46),ROW(AP10),COLUMN(AO10))/'Master Answer Key'!AQ$396</f>
        <v>0.6666666667</v>
      </c>
      <c r="AQ10" s="26">
        <f t="array" ref="AQ10">INDEX(TRANSPOSE('ALL-Student-Tally'!$A$2:$CC$46),ROW(AQ10),COLUMN(AP10))/'Master Answer Key'!AR$396</f>
        <v>0.6923076923</v>
      </c>
      <c r="AR10" s="26">
        <f t="array" ref="AR10">INDEX(TRANSPOSE('ALL-Student-Tally'!$A$2:$CC$46),ROW(AR10),COLUMN(AQ10))/'Master Answer Key'!AS$396</f>
        <v>0.6666666667</v>
      </c>
      <c r="AS10" s="26">
        <f t="array" ref="AS10">INDEX(TRANSPOSE('ALL-Student-Tally'!$A$2:$CC$46),ROW(AS10),COLUMN(AR10))/'Master Answer Key'!AT$396</f>
        <v>0.8709677419</v>
      </c>
      <c r="AT10" s="26">
        <f t="array" ref="AT10">INDEX(TRANSPOSE('ALL-Student-Tally'!$A$2:$CC$46),ROW(AT10),COLUMN(AS10))/'Master Answer Key'!AU$396</f>
        <v>0.7547169811</v>
      </c>
      <c r="AU10" s="26"/>
    </row>
    <row r="11">
      <c r="A11" s="5" t="s">
        <v>511</v>
      </c>
      <c r="B11" s="26">
        <f t="array" ref="B11">INDEX(TRANSPOSE('ALL-Student-Tally'!$A$2:$CC$46),ROW(B11),COLUMN(A11))/'Master Answer Key'!C$396</f>
        <v>0.52</v>
      </c>
      <c r="C11" s="26">
        <f t="array" ref="C11">INDEX(TRANSPOSE('ALL-Student-Tally'!$A$2:$CC$46),ROW(C11),COLUMN(B11))/'Master Answer Key'!D$396</f>
        <v>0.5</v>
      </c>
      <c r="D11" s="26">
        <f t="array" ref="D11">INDEX(TRANSPOSE('ALL-Student-Tally'!$A$2:$CC$46),ROW(D11),COLUMN(C11))/'Master Answer Key'!E$396</f>
        <v>0.5416666667</v>
      </c>
      <c r="E11" s="26">
        <f t="array" ref="E11">INDEX(TRANSPOSE('ALL-Student-Tally'!$A$2:$CC$46),ROW(E11),COLUMN(D11))/'Master Answer Key'!F$396</f>
        <v>0.74</v>
      </c>
      <c r="F11" s="26">
        <f t="array" ref="F11">INDEX(TRANSPOSE('ALL-Student-Tally'!$A$2:$CC$46),ROW(F11),COLUMN(E11))/'Master Answer Key'!G$396</f>
        <v>0.7692307692</v>
      </c>
      <c r="G11" s="26">
        <f t="array" ref="G11">INDEX(TRANSPOSE('ALL-Student-Tally'!$A$2:$CC$46),ROW(G11),COLUMN(F11))/'Master Answer Key'!H$396</f>
        <v>1</v>
      </c>
      <c r="H11" s="26">
        <f t="array" ref="H11">INDEX(TRANSPOSE('ALL-Student-Tally'!$A$2:$CC$46),ROW(H11),COLUMN(G11))/'Master Answer Key'!I$396</f>
        <v>0.9259259259</v>
      </c>
      <c r="I11" s="26">
        <f t="array" ref="I11">INDEX(TRANSPOSE('ALL-Student-Tally'!$A$2:$CC$46),ROW(I11),COLUMN(H11))/'Master Answer Key'!J$396</f>
        <v>0.9166666667</v>
      </c>
      <c r="J11" s="26">
        <f t="array" ref="J11">INDEX(TRANSPOSE('ALL-Student-Tally'!$A$2:$CC$46),ROW(J11),COLUMN(I11))/'Master Answer Key'!K$396</f>
        <v>0.7142857143</v>
      </c>
      <c r="K11" s="26">
        <f t="array" ref="K11">INDEX(TRANSPOSE('ALL-Student-Tally'!$A$2:$CC$46),ROW(K11),COLUMN(J11))/'Master Answer Key'!L$396</f>
        <v>0.5483870968</v>
      </c>
      <c r="L11" s="26">
        <f t="array" ref="L11">INDEX(TRANSPOSE('ALL-Student-Tally'!$A$2:$CC$46),ROW(L11),COLUMN(K11))/'Master Answer Key'!M$396</f>
        <v>0.5</v>
      </c>
      <c r="M11" s="26">
        <f t="array" ref="M11">INDEX(TRANSPOSE('ALL-Student-Tally'!$A$2:$CC$46),ROW(M11),COLUMN(L11))/'Master Answer Key'!N$396</f>
        <v>0.7108433735</v>
      </c>
      <c r="N11" s="26">
        <f t="array" ref="N11">INDEX(TRANSPOSE('ALL-Student-Tally'!$A$2:$CC$46),ROW(N11),COLUMN(M11))/'Master Answer Key'!O$396</f>
        <v>0.9166666667</v>
      </c>
      <c r="O11" s="26">
        <f t="array" ref="O11">INDEX(TRANSPOSE('ALL-Student-Tally'!$A$2:$CC$46),ROW(O11),COLUMN(N11))/'Master Answer Key'!P$396</f>
        <v>0.5</v>
      </c>
      <c r="P11" s="26">
        <f t="array" ref="P11">INDEX(TRANSPOSE('ALL-Student-Tally'!$A$2:$CC$46),ROW(P11),COLUMN(O11))/'Master Answer Key'!Q$396</f>
        <v>0.6</v>
      </c>
      <c r="Q11" s="26">
        <f t="array" ref="Q11">INDEX(TRANSPOSE('ALL-Student-Tally'!$A$2:$CC$46),ROW(Q11),COLUMN(P11))/'Master Answer Key'!R$396</f>
        <v>0.5</v>
      </c>
      <c r="R11" s="26">
        <f t="array" ref="R11">INDEX(TRANSPOSE('ALL-Student-Tally'!$A$2:$CC$46),ROW(R11),COLUMN(Q11))/'Master Answer Key'!S$396</f>
        <v>0.3636363636</v>
      </c>
      <c r="S11" s="26">
        <f t="array" ref="S11">INDEX(TRANSPOSE('ALL-Student-Tally'!$A$2:$CC$46),ROW(S11),COLUMN(R11))/'Master Answer Key'!T$396</f>
        <v>0.4666666667</v>
      </c>
      <c r="T11" s="26">
        <f t="array" ref="T11">INDEX(TRANSPOSE('ALL-Student-Tally'!$A$2:$CC$46),ROW(T11),COLUMN(S11))/'Master Answer Key'!U$396</f>
        <v>0.56</v>
      </c>
      <c r="U11" s="26">
        <f t="array" ref="U11">INDEX(TRANSPOSE('ALL-Student-Tally'!$A$2:$CC$46),ROW(U11),COLUMN(T11))/'Master Answer Key'!V$396</f>
        <v>0.6285714286</v>
      </c>
      <c r="V11" s="26">
        <f t="array" ref="V11">INDEX(TRANSPOSE('ALL-Student-Tally'!$A$2:$CC$46),ROW(V11),COLUMN(U11))/'Master Answer Key'!W$396</f>
        <v>0.45</v>
      </c>
      <c r="W11" s="26">
        <f t="array" ref="W11">INDEX(TRANSPOSE('ALL-Student-Tally'!$A$2:$CC$46),ROW(W11),COLUMN(V11))/'Master Answer Key'!X$396</f>
        <v>0.6451612903</v>
      </c>
      <c r="X11" s="26">
        <f t="array" ref="X11">INDEX(TRANSPOSE('ALL-Student-Tally'!$A$2:$CC$46),ROW(X11),COLUMN(W11))/'Master Answer Key'!Y$396</f>
        <v>0.5625</v>
      </c>
      <c r="Y11" s="26">
        <f t="array" ref="Y11">INDEX(TRANSPOSE('ALL-Student-Tally'!$A$2:$CC$46),ROW(Y11),COLUMN(X11))/'Master Answer Key'!Z$396</f>
        <v>0.1428571429</v>
      </c>
      <c r="Z11" s="26">
        <f t="array" ref="Z11">INDEX(TRANSPOSE('ALL-Student-Tally'!$A$2:$CC$46),ROW(Z11),COLUMN(Y11))/'Master Answer Key'!AA$396</f>
        <v>0.6666666667</v>
      </c>
      <c r="AA11" s="26">
        <f t="array" ref="AA11">INDEX(TRANSPOSE('ALL-Student-Tally'!$A$2:$CC$46),ROW(AA11),COLUMN(Z11))/'Master Answer Key'!AB$396</f>
        <v>0.6764705882</v>
      </c>
      <c r="AB11" s="26">
        <f t="array" ref="AB11">INDEX(TRANSPOSE('ALL-Student-Tally'!$A$2:$CC$46),ROW(AB11),COLUMN(AA11))/'Master Answer Key'!AC$396</f>
        <v>0.3333333333</v>
      </c>
      <c r="AC11" s="26">
        <f t="array" ref="AC11">INDEX(TRANSPOSE('ALL-Student-Tally'!$A$2:$CC$46),ROW(AC11),COLUMN(AB11))/'Master Answer Key'!AD$396</f>
        <v>0.7142857143</v>
      </c>
      <c r="AD11" s="26" t="str">
        <f t="array" ref="AD11">INDEX(TRANSPOSE('ALL-Student-Tally'!$A$2:$CC$46),ROW(AD11),COLUMN(AC11))/'Master Answer Key'!AE$396</f>
        <v>#DIV/0!</v>
      </c>
      <c r="AE11" s="26">
        <f t="array" ref="AE11">INDEX(TRANSPOSE('ALL-Student-Tally'!$A$2:$CC$46),ROW(AE11),COLUMN(AD11))/'Master Answer Key'!AF$396</f>
        <v>1</v>
      </c>
      <c r="AF11" s="26">
        <f t="array" ref="AF11">INDEX(TRANSPOSE('ALL-Student-Tally'!$A$2:$CC$46),ROW(AF11),COLUMN(AE11))/'Master Answer Key'!AG$396</f>
        <v>0.75</v>
      </c>
      <c r="AG11" s="26">
        <f t="array" ref="AG11">INDEX(TRANSPOSE('ALL-Student-Tally'!$A$2:$CC$46),ROW(AG11),COLUMN(AF11))/'Master Answer Key'!AH$396</f>
        <v>0.5806451613</v>
      </c>
      <c r="AH11" s="26">
        <f t="array" ref="AH11">INDEX(TRANSPOSE('ALL-Student-Tally'!$A$2:$CC$46),ROW(AH11),COLUMN(AG11))/'Master Answer Key'!AI$396</f>
        <v>0.6956521739</v>
      </c>
      <c r="AI11" s="26">
        <f t="array" ref="AI11">INDEX(TRANSPOSE('ALL-Student-Tally'!$A$2:$CC$46),ROW(AI11),COLUMN(AH11))/'Master Answer Key'!AJ$396</f>
        <v>0.625</v>
      </c>
      <c r="AJ11" s="26">
        <f t="array" ref="AJ11">INDEX(TRANSPOSE('ALL-Student-Tally'!$A$2:$CC$46),ROW(AJ11),COLUMN(AI11))/'Master Answer Key'!AK$396</f>
        <v>0.6428571429</v>
      </c>
      <c r="AK11" s="26">
        <f t="array" ref="AK11">INDEX(TRANSPOSE('ALL-Student-Tally'!$A$2:$CC$46),ROW(AK11),COLUMN(AJ11))/'Master Answer Key'!AL$396</f>
        <v>0.8181818182</v>
      </c>
      <c r="AL11" s="26">
        <f t="array" ref="AL11">INDEX(TRANSPOSE('ALL-Student-Tally'!$A$2:$CC$46),ROW(AL11),COLUMN(AK11))/'Master Answer Key'!AM$396</f>
        <v>0.8125</v>
      </c>
      <c r="AM11" s="26">
        <f t="array" ref="AM11">INDEX(TRANSPOSE('ALL-Student-Tally'!$A$2:$CC$46),ROW(AM11),COLUMN(AL11))/'Master Answer Key'!AN$396</f>
        <v>0.7142857143</v>
      </c>
      <c r="AN11" s="26">
        <f t="array" ref="AN11">INDEX(TRANSPOSE('ALL-Student-Tally'!$A$2:$CC$46),ROW(AN11),COLUMN(AM11))/'Master Answer Key'!AO$396</f>
        <v>0.4285714286</v>
      </c>
      <c r="AO11" s="26">
        <f t="array" ref="AO11">INDEX(TRANSPOSE('ALL-Student-Tally'!$A$2:$CC$46),ROW(AO11),COLUMN(AN11))/'Master Answer Key'!AP$396</f>
        <v>0.6666666667</v>
      </c>
      <c r="AP11" s="26">
        <f t="array" ref="AP11">INDEX(TRANSPOSE('ALL-Student-Tally'!$A$2:$CC$46),ROW(AP11),COLUMN(AO11))/'Master Answer Key'!AQ$396</f>
        <v>0.5555555556</v>
      </c>
      <c r="AQ11" s="26">
        <f t="array" ref="AQ11">INDEX(TRANSPOSE('ALL-Student-Tally'!$A$2:$CC$46),ROW(AQ11),COLUMN(AP11))/'Master Answer Key'!AR$396</f>
        <v>0.6923076923</v>
      </c>
      <c r="AR11" s="26">
        <f t="array" ref="AR11">INDEX(TRANSPOSE('ALL-Student-Tally'!$A$2:$CC$46),ROW(AR11),COLUMN(AQ11))/'Master Answer Key'!AS$396</f>
        <v>0.5</v>
      </c>
      <c r="AS11" s="26">
        <f t="array" ref="AS11">INDEX(TRANSPOSE('ALL-Student-Tally'!$A$2:$CC$46),ROW(AS11),COLUMN(AR11))/'Master Answer Key'!AT$396</f>
        <v>0.7419354839</v>
      </c>
      <c r="AT11" s="26">
        <f t="array" ref="AT11">INDEX(TRANSPOSE('ALL-Student-Tally'!$A$2:$CC$46),ROW(AT11),COLUMN(AS11))/'Master Answer Key'!AU$396</f>
        <v>0.679245283</v>
      </c>
      <c r="AU11" s="26"/>
    </row>
    <row r="12">
      <c r="A12" s="5" t="s">
        <v>512</v>
      </c>
      <c r="B12" s="26">
        <f t="array" ref="B12">INDEX(TRANSPOSE('ALL-Student-Tally'!$A$2:$CC$46),ROW(B12),COLUMN(A12))/'Master Answer Key'!C$396</f>
        <v>0.8</v>
      </c>
      <c r="C12" s="26">
        <f t="array" ref="C12">INDEX(TRANSPOSE('ALL-Student-Tally'!$A$2:$CC$46),ROW(C12),COLUMN(B12))/'Master Answer Key'!D$396</f>
        <v>0.9285714286</v>
      </c>
      <c r="D12" s="26">
        <f t="array" ref="D12">INDEX(TRANSPOSE('ALL-Student-Tally'!$A$2:$CC$46),ROW(D12),COLUMN(C12))/'Master Answer Key'!E$396</f>
        <v>0.9166666667</v>
      </c>
      <c r="E12" s="26">
        <f t="array" ref="E12">INDEX(TRANSPOSE('ALL-Student-Tally'!$A$2:$CC$46),ROW(E12),COLUMN(D12))/'Master Answer Key'!F$396</f>
        <v>0.76</v>
      </c>
      <c r="F12" s="26">
        <f t="array" ref="F12">INDEX(TRANSPOSE('ALL-Student-Tally'!$A$2:$CC$46),ROW(F12),COLUMN(E12))/'Master Answer Key'!G$396</f>
        <v>0.8974358974</v>
      </c>
      <c r="G12" s="26">
        <f t="array" ref="G12">INDEX(TRANSPOSE('ALL-Student-Tally'!$A$2:$CC$46),ROW(G12),COLUMN(F12))/'Master Answer Key'!H$396</f>
        <v>1</v>
      </c>
      <c r="H12" s="26">
        <f t="array" ref="H12">INDEX(TRANSPOSE('ALL-Student-Tally'!$A$2:$CC$46),ROW(H12),COLUMN(G12))/'Master Answer Key'!I$396</f>
        <v>0.8888888889</v>
      </c>
      <c r="I12" s="26">
        <f t="array" ref="I12">INDEX(TRANSPOSE('ALL-Student-Tally'!$A$2:$CC$46),ROW(I12),COLUMN(H12))/'Master Answer Key'!J$396</f>
        <v>0.7916666667</v>
      </c>
      <c r="J12" s="26">
        <f t="array" ref="J12">INDEX(TRANSPOSE('ALL-Student-Tally'!$A$2:$CC$46),ROW(J12),COLUMN(I12))/'Master Answer Key'!K$396</f>
        <v>0.7714285714</v>
      </c>
      <c r="K12" s="26">
        <f t="array" ref="K12">INDEX(TRANSPOSE('ALL-Student-Tally'!$A$2:$CC$46),ROW(K12),COLUMN(J12))/'Master Answer Key'!L$396</f>
        <v>0.8064516129</v>
      </c>
      <c r="L12" s="26">
        <f t="array" ref="L12">INDEX(TRANSPOSE('ALL-Student-Tally'!$A$2:$CC$46),ROW(L12),COLUMN(K12))/'Master Answer Key'!M$396</f>
        <v>0.7857142857</v>
      </c>
      <c r="M12" s="26">
        <f t="array" ref="M12">INDEX(TRANSPOSE('ALL-Student-Tally'!$A$2:$CC$46),ROW(M12),COLUMN(L12))/'Master Answer Key'!N$396</f>
        <v>0.8072289157</v>
      </c>
      <c r="N12" s="26">
        <f t="array" ref="N12">INDEX(TRANSPOSE('ALL-Student-Tally'!$A$2:$CC$46),ROW(N12),COLUMN(M12))/'Master Answer Key'!O$396</f>
        <v>0.8333333333</v>
      </c>
      <c r="O12" s="26">
        <f t="array" ref="O12">INDEX(TRANSPOSE('ALL-Student-Tally'!$A$2:$CC$46),ROW(O12),COLUMN(N12))/'Master Answer Key'!P$396</f>
        <v>0.6</v>
      </c>
      <c r="P12" s="26">
        <f t="array" ref="P12">INDEX(TRANSPOSE('ALL-Student-Tally'!$A$2:$CC$46),ROW(P12),COLUMN(O12))/'Master Answer Key'!Q$396</f>
        <v>0.6</v>
      </c>
      <c r="Q12" s="26">
        <f t="array" ref="Q12">INDEX(TRANSPOSE('ALL-Student-Tally'!$A$2:$CC$46),ROW(Q12),COLUMN(P12))/'Master Answer Key'!R$396</f>
        <v>0.7857142857</v>
      </c>
      <c r="R12" s="26">
        <f t="array" ref="R12">INDEX(TRANSPOSE('ALL-Student-Tally'!$A$2:$CC$46),ROW(R12),COLUMN(Q12))/'Master Answer Key'!S$396</f>
        <v>0.5454545455</v>
      </c>
      <c r="S12" s="26">
        <f t="array" ref="S12">INDEX(TRANSPOSE('ALL-Student-Tally'!$A$2:$CC$46),ROW(S12),COLUMN(R12))/'Master Answer Key'!T$396</f>
        <v>0.8</v>
      </c>
      <c r="T12" s="26">
        <f t="array" ref="T12">INDEX(TRANSPOSE('ALL-Student-Tally'!$A$2:$CC$46),ROW(T12),COLUMN(S12))/'Master Answer Key'!U$396</f>
        <v>0.84</v>
      </c>
      <c r="U12" s="26">
        <f t="array" ref="U12">INDEX(TRANSPOSE('ALL-Student-Tally'!$A$2:$CC$46),ROW(U12),COLUMN(T12))/'Master Answer Key'!V$396</f>
        <v>0.8285714286</v>
      </c>
      <c r="V12" s="26">
        <f t="array" ref="V12">INDEX(TRANSPOSE('ALL-Student-Tally'!$A$2:$CC$46),ROW(V12),COLUMN(U12))/'Master Answer Key'!W$396</f>
        <v>0.7</v>
      </c>
      <c r="W12" s="26">
        <f t="array" ref="W12">INDEX(TRANSPOSE('ALL-Student-Tally'!$A$2:$CC$46),ROW(W12),COLUMN(V12))/'Master Answer Key'!X$396</f>
        <v>0.8387096774</v>
      </c>
      <c r="X12" s="26">
        <f t="array" ref="X12">INDEX(TRANSPOSE('ALL-Student-Tally'!$A$2:$CC$46),ROW(X12),COLUMN(W12))/'Master Answer Key'!Y$396</f>
        <v>0.875</v>
      </c>
      <c r="Y12" s="26">
        <f t="array" ref="Y12">INDEX(TRANSPOSE('ALL-Student-Tally'!$A$2:$CC$46),ROW(Y12),COLUMN(X12))/'Master Answer Key'!Z$396</f>
        <v>0.8571428571</v>
      </c>
      <c r="Z12" s="26">
        <f t="array" ref="Z12">INDEX(TRANSPOSE('ALL-Student-Tally'!$A$2:$CC$46),ROW(Z12),COLUMN(Y12))/'Master Answer Key'!AA$396</f>
        <v>0.9583333333</v>
      </c>
      <c r="AA12" s="26">
        <f t="array" ref="AA12">INDEX(TRANSPOSE('ALL-Student-Tally'!$A$2:$CC$46),ROW(AA12),COLUMN(Z12))/'Master Answer Key'!AB$396</f>
        <v>0.8529411765</v>
      </c>
      <c r="AB12" s="26">
        <f t="array" ref="AB12">INDEX(TRANSPOSE('ALL-Student-Tally'!$A$2:$CC$46),ROW(AB12),COLUMN(AA12))/'Master Answer Key'!AC$396</f>
        <v>0.8333333333</v>
      </c>
      <c r="AC12" s="26">
        <f t="array" ref="AC12">INDEX(TRANSPOSE('ALL-Student-Tally'!$A$2:$CC$46),ROW(AC12),COLUMN(AB12))/'Master Answer Key'!AD$396</f>
        <v>0.7857142857</v>
      </c>
      <c r="AD12" s="26" t="str">
        <f t="array" ref="AD12">INDEX(TRANSPOSE('ALL-Student-Tally'!$A$2:$CC$46),ROW(AD12),COLUMN(AC12))/'Master Answer Key'!AE$396</f>
        <v>#DIV/0!</v>
      </c>
      <c r="AE12" s="26">
        <f t="array" ref="AE12">INDEX(TRANSPOSE('ALL-Student-Tally'!$A$2:$CC$46),ROW(AE12),COLUMN(AD12))/'Master Answer Key'!AF$396</f>
        <v>1</v>
      </c>
      <c r="AF12" s="26">
        <f t="array" ref="AF12">INDEX(TRANSPOSE('ALL-Student-Tally'!$A$2:$CC$46),ROW(AF12),COLUMN(AE12))/'Master Answer Key'!AG$396</f>
        <v>0.8333333333</v>
      </c>
      <c r="AG12" s="26">
        <f t="array" ref="AG12">INDEX(TRANSPOSE('ALL-Student-Tally'!$A$2:$CC$46),ROW(AG12),COLUMN(AF12))/'Master Answer Key'!AH$396</f>
        <v>0.7741935484</v>
      </c>
      <c r="AH12" s="26">
        <f t="array" ref="AH12">INDEX(TRANSPOSE('ALL-Student-Tally'!$A$2:$CC$46),ROW(AH12),COLUMN(AG12))/'Master Answer Key'!AI$396</f>
        <v>0.8260869565</v>
      </c>
      <c r="AI12" s="26">
        <f t="array" ref="AI12">INDEX(TRANSPOSE('ALL-Student-Tally'!$A$2:$CC$46),ROW(AI12),COLUMN(AH12))/'Master Answer Key'!AJ$396</f>
        <v>1</v>
      </c>
      <c r="AJ12" s="26">
        <f t="array" ref="AJ12">INDEX(TRANSPOSE('ALL-Student-Tally'!$A$2:$CC$46),ROW(AJ12),COLUMN(AI12))/'Master Answer Key'!AK$396</f>
        <v>0.6785714286</v>
      </c>
      <c r="AK12" s="26">
        <f t="array" ref="AK12">INDEX(TRANSPOSE('ALL-Student-Tally'!$A$2:$CC$46),ROW(AK12),COLUMN(AJ12))/'Master Answer Key'!AL$396</f>
        <v>0.9090909091</v>
      </c>
      <c r="AL12" s="26">
        <f t="array" ref="AL12">INDEX(TRANSPOSE('ALL-Student-Tally'!$A$2:$CC$46),ROW(AL12),COLUMN(AK12))/'Master Answer Key'!AM$396</f>
        <v>0.6875</v>
      </c>
      <c r="AM12" s="26">
        <f t="array" ref="AM12">INDEX(TRANSPOSE('ALL-Student-Tally'!$A$2:$CC$46),ROW(AM12),COLUMN(AL12))/'Master Answer Key'!AN$396</f>
        <v>0.6428571429</v>
      </c>
      <c r="AN12" s="26">
        <f t="array" ref="AN12">INDEX(TRANSPOSE('ALL-Student-Tally'!$A$2:$CC$46),ROW(AN12),COLUMN(AM12))/'Master Answer Key'!AO$396</f>
        <v>0.8571428571</v>
      </c>
      <c r="AO12" s="26">
        <f t="array" ref="AO12">INDEX(TRANSPOSE('ALL-Student-Tally'!$A$2:$CC$46),ROW(AO12),COLUMN(AN12))/'Master Answer Key'!AP$396</f>
        <v>0.75</v>
      </c>
      <c r="AP12" s="26">
        <f t="array" ref="AP12">INDEX(TRANSPOSE('ALL-Student-Tally'!$A$2:$CC$46),ROW(AP12),COLUMN(AO12))/'Master Answer Key'!AQ$396</f>
        <v>0.7777777778</v>
      </c>
      <c r="AQ12" s="26">
        <f t="array" ref="AQ12">INDEX(TRANSPOSE('ALL-Student-Tally'!$A$2:$CC$46),ROW(AQ12),COLUMN(AP12))/'Master Answer Key'!AR$396</f>
        <v>0.4615384615</v>
      </c>
      <c r="AR12" s="26">
        <f t="array" ref="AR12">INDEX(TRANSPOSE('ALL-Student-Tally'!$A$2:$CC$46),ROW(AR12),COLUMN(AQ12))/'Master Answer Key'!AS$396</f>
        <v>0.5</v>
      </c>
      <c r="AS12" s="26">
        <f t="array" ref="AS12">INDEX(TRANSPOSE('ALL-Student-Tally'!$A$2:$CC$46),ROW(AS12),COLUMN(AR12))/'Master Answer Key'!AT$396</f>
        <v>0.9677419355</v>
      </c>
      <c r="AT12" s="26">
        <f t="array" ref="AT12">INDEX(TRANSPOSE('ALL-Student-Tally'!$A$2:$CC$46),ROW(AT12),COLUMN(AS12))/'Master Answer Key'!AU$396</f>
        <v>0.8490566038</v>
      </c>
      <c r="AU12" s="26"/>
    </row>
    <row r="13">
      <c r="A13" s="5" t="s">
        <v>513</v>
      </c>
      <c r="B13" s="26">
        <f t="array" ref="B13">INDEX(TRANSPOSE('ALL-Student-Tally'!$A$2:$CC$46),ROW(B13),COLUMN(A13))/'Master Answer Key'!C$396</f>
        <v>0.84</v>
      </c>
      <c r="C13" s="26">
        <f t="array" ref="C13">INDEX(TRANSPOSE('ALL-Student-Tally'!$A$2:$CC$46),ROW(C13),COLUMN(B13))/'Master Answer Key'!D$396</f>
        <v>0.9285714286</v>
      </c>
      <c r="D13" s="26">
        <f t="array" ref="D13">INDEX(TRANSPOSE('ALL-Student-Tally'!$A$2:$CC$46),ROW(D13),COLUMN(C13))/'Master Answer Key'!E$396</f>
        <v>0.875</v>
      </c>
      <c r="E13" s="26">
        <f t="array" ref="E13">INDEX(TRANSPOSE('ALL-Student-Tally'!$A$2:$CC$46),ROW(E13),COLUMN(D13))/'Master Answer Key'!F$396</f>
        <v>0.82</v>
      </c>
      <c r="F13" s="26">
        <f t="array" ref="F13">INDEX(TRANSPOSE('ALL-Student-Tally'!$A$2:$CC$46),ROW(F13),COLUMN(E13))/'Master Answer Key'!G$396</f>
        <v>0.8461538462</v>
      </c>
      <c r="G13" s="26">
        <f t="array" ref="G13">INDEX(TRANSPOSE('ALL-Student-Tally'!$A$2:$CC$46),ROW(G13),COLUMN(F13))/'Master Answer Key'!H$396</f>
        <v>1</v>
      </c>
      <c r="H13" s="26">
        <f t="array" ref="H13">INDEX(TRANSPOSE('ALL-Student-Tally'!$A$2:$CC$46),ROW(H13),COLUMN(G13))/'Master Answer Key'!I$396</f>
        <v>0.9259259259</v>
      </c>
      <c r="I13" s="26">
        <f t="array" ref="I13">INDEX(TRANSPOSE('ALL-Student-Tally'!$A$2:$CC$46),ROW(I13),COLUMN(H13))/'Master Answer Key'!J$396</f>
        <v>0.875</v>
      </c>
      <c r="J13" s="26">
        <f t="array" ref="J13">INDEX(TRANSPOSE('ALL-Student-Tally'!$A$2:$CC$46),ROW(J13),COLUMN(I13))/'Master Answer Key'!K$396</f>
        <v>0.8571428571</v>
      </c>
      <c r="K13" s="26">
        <f t="array" ref="K13">INDEX(TRANSPOSE('ALL-Student-Tally'!$A$2:$CC$46),ROW(K13),COLUMN(J13))/'Master Answer Key'!L$396</f>
        <v>0.8387096774</v>
      </c>
      <c r="L13" s="26">
        <f t="array" ref="L13">INDEX(TRANSPOSE('ALL-Student-Tally'!$A$2:$CC$46),ROW(L13),COLUMN(K13))/'Master Answer Key'!M$396</f>
        <v>0.8571428571</v>
      </c>
      <c r="M13" s="26">
        <f t="array" ref="M13">INDEX(TRANSPOSE('ALL-Student-Tally'!$A$2:$CC$46),ROW(M13),COLUMN(L13))/'Master Answer Key'!N$396</f>
        <v>0.8915662651</v>
      </c>
      <c r="N13" s="26">
        <f t="array" ref="N13">INDEX(TRANSPOSE('ALL-Student-Tally'!$A$2:$CC$46),ROW(N13),COLUMN(M13))/'Master Answer Key'!O$396</f>
        <v>0.9166666667</v>
      </c>
      <c r="O13" s="26">
        <f t="array" ref="O13">INDEX(TRANSPOSE('ALL-Student-Tally'!$A$2:$CC$46),ROW(O13),COLUMN(N13))/'Master Answer Key'!P$396</f>
        <v>0.7</v>
      </c>
      <c r="P13" s="26">
        <f t="array" ref="P13">INDEX(TRANSPOSE('ALL-Student-Tally'!$A$2:$CC$46),ROW(P13),COLUMN(O13))/'Master Answer Key'!Q$396</f>
        <v>0.4</v>
      </c>
      <c r="Q13" s="26">
        <f t="array" ref="Q13">INDEX(TRANSPOSE('ALL-Student-Tally'!$A$2:$CC$46),ROW(Q13),COLUMN(P13))/'Master Answer Key'!R$396</f>
        <v>0.7142857143</v>
      </c>
      <c r="R13" s="26">
        <f t="array" ref="R13">INDEX(TRANSPOSE('ALL-Student-Tally'!$A$2:$CC$46),ROW(R13),COLUMN(Q13))/'Master Answer Key'!S$396</f>
        <v>0.7272727273</v>
      </c>
      <c r="S13" s="26">
        <f t="array" ref="S13">INDEX(TRANSPOSE('ALL-Student-Tally'!$A$2:$CC$46),ROW(S13),COLUMN(R13))/'Master Answer Key'!T$396</f>
        <v>0.9333333333</v>
      </c>
      <c r="T13" s="26">
        <f t="array" ref="T13">INDEX(TRANSPOSE('ALL-Student-Tally'!$A$2:$CC$46),ROW(T13),COLUMN(S13))/'Master Answer Key'!U$396</f>
        <v>0.96</v>
      </c>
      <c r="U13" s="26">
        <f t="array" ref="U13">INDEX(TRANSPOSE('ALL-Student-Tally'!$A$2:$CC$46),ROW(U13),COLUMN(T13))/'Master Answer Key'!V$396</f>
        <v>0.8571428571</v>
      </c>
      <c r="V13" s="26">
        <f t="array" ref="V13">INDEX(TRANSPOSE('ALL-Student-Tally'!$A$2:$CC$46),ROW(V13),COLUMN(U13))/'Master Answer Key'!W$396</f>
        <v>0.75</v>
      </c>
      <c r="W13" s="26">
        <f t="array" ref="W13">INDEX(TRANSPOSE('ALL-Student-Tally'!$A$2:$CC$46),ROW(W13),COLUMN(V13))/'Master Answer Key'!X$396</f>
        <v>0.9032258065</v>
      </c>
      <c r="X13" s="26">
        <f t="array" ref="X13">INDEX(TRANSPOSE('ALL-Student-Tally'!$A$2:$CC$46),ROW(X13),COLUMN(W13))/'Master Answer Key'!Y$396</f>
        <v>0.875</v>
      </c>
      <c r="Y13" s="26">
        <f t="array" ref="Y13">INDEX(TRANSPOSE('ALL-Student-Tally'!$A$2:$CC$46),ROW(Y13),COLUMN(X13))/'Master Answer Key'!Z$396</f>
        <v>0.7142857143</v>
      </c>
      <c r="Z13" s="26">
        <f t="array" ref="Z13">INDEX(TRANSPOSE('ALL-Student-Tally'!$A$2:$CC$46),ROW(Z13),COLUMN(Y13))/'Master Answer Key'!AA$396</f>
        <v>0.8333333333</v>
      </c>
      <c r="AA13" s="26">
        <f t="array" ref="AA13">INDEX(TRANSPOSE('ALL-Student-Tally'!$A$2:$CC$46),ROW(AA13),COLUMN(Z13))/'Master Answer Key'!AB$396</f>
        <v>0.8823529412</v>
      </c>
      <c r="AB13" s="26">
        <f t="array" ref="AB13">INDEX(TRANSPOSE('ALL-Student-Tally'!$A$2:$CC$46),ROW(AB13),COLUMN(AA13))/'Master Answer Key'!AC$396</f>
        <v>0.6666666667</v>
      </c>
      <c r="AC13" s="26">
        <f t="array" ref="AC13">INDEX(TRANSPOSE('ALL-Student-Tally'!$A$2:$CC$46),ROW(AC13),COLUMN(AB13))/'Master Answer Key'!AD$396</f>
        <v>0.4285714286</v>
      </c>
      <c r="AD13" s="26" t="str">
        <f t="array" ref="AD13">INDEX(TRANSPOSE('ALL-Student-Tally'!$A$2:$CC$46),ROW(AD13),COLUMN(AC13))/'Master Answer Key'!AE$396</f>
        <v>#DIV/0!</v>
      </c>
      <c r="AE13" s="26">
        <f t="array" ref="AE13">INDEX(TRANSPOSE('ALL-Student-Tally'!$A$2:$CC$46),ROW(AE13),COLUMN(AD13))/'Master Answer Key'!AF$396</f>
        <v>0</v>
      </c>
      <c r="AF13" s="26">
        <f t="array" ref="AF13">INDEX(TRANSPOSE('ALL-Student-Tally'!$A$2:$CC$46),ROW(AF13),COLUMN(AE13))/'Master Answer Key'!AG$396</f>
        <v>0.8333333333</v>
      </c>
      <c r="AG13" s="26">
        <f t="array" ref="AG13">INDEX(TRANSPOSE('ALL-Student-Tally'!$A$2:$CC$46),ROW(AG13),COLUMN(AF13))/'Master Answer Key'!AH$396</f>
        <v>0.7741935484</v>
      </c>
      <c r="AH13" s="26">
        <f t="array" ref="AH13">INDEX(TRANSPOSE('ALL-Student-Tally'!$A$2:$CC$46),ROW(AH13),COLUMN(AG13))/'Master Answer Key'!AI$396</f>
        <v>0.9130434783</v>
      </c>
      <c r="AI13" s="26">
        <f t="array" ref="AI13">INDEX(TRANSPOSE('ALL-Student-Tally'!$A$2:$CC$46),ROW(AI13),COLUMN(AH13))/'Master Answer Key'!AJ$396</f>
        <v>1</v>
      </c>
      <c r="AJ13" s="26">
        <f t="array" ref="AJ13">INDEX(TRANSPOSE('ALL-Student-Tally'!$A$2:$CC$46),ROW(AJ13),COLUMN(AI13))/'Master Answer Key'!AK$396</f>
        <v>0.8571428571</v>
      </c>
      <c r="AK13" s="26">
        <f t="array" ref="AK13">INDEX(TRANSPOSE('ALL-Student-Tally'!$A$2:$CC$46),ROW(AK13),COLUMN(AJ13))/'Master Answer Key'!AL$396</f>
        <v>0.8181818182</v>
      </c>
      <c r="AL13" s="26">
        <f t="array" ref="AL13">INDEX(TRANSPOSE('ALL-Student-Tally'!$A$2:$CC$46),ROW(AL13),COLUMN(AK13))/'Master Answer Key'!AM$396</f>
        <v>0.75</v>
      </c>
      <c r="AM13" s="26">
        <f t="array" ref="AM13">INDEX(TRANSPOSE('ALL-Student-Tally'!$A$2:$CC$46),ROW(AM13),COLUMN(AL13))/'Master Answer Key'!AN$396</f>
        <v>0.8571428571</v>
      </c>
      <c r="AN13" s="26">
        <f t="array" ref="AN13">INDEX(TRANSPOSE('ALL-Student-Tally'!$A$2:$CC$46),ROW(AN13),COLUMN(AM13))/'Master Answer Key'!AO$396</f>
        <v>0.7142857143</v>
      </c>
      <c r="AO13" s="26">
        <f t="array" ref="AO13">INDEX(TRANSPOSE('ALL-Student-Tally'!$A$2:$CC$46),ROW(AO13),COLUMN(AN13))/'Master Answer Key'!AP$396</f>
        <v>1</v>
      </c>
      <c r="AP13" s="26">
        <f t="array" ref="AP13">INDEX(TRANSPOSE('ALL-Student-Tally'!$A$2:$CC$46),ROW(AP13),COLUMN(AO13))/'Master Answer Key'!AQ$396</f>
        <v>0.7777777778</v>
      </c>
      <c r="AQ13" s="26">
        <f t="array" ref="AQ13">INDEX(TRANSPOSE('ALL-Student-Tally'!$A$2:$CC$46),ROW(AQ13),COLUMN(AP13))/'Master Answer Key'!AR$396</f>
        <v>0.7692307692</v>
      </c>
      <c r="AR13" s="26">
        <f t="array" ref="AR13">INDEX(TRANSPOSE('ALL-Student-Tally'!$A$2:$CC$46),ROW(AR13),COLUMN(AQ13))/'Master Answer Key'!AS$396</f>
        <v>1</v>
      </c>
      <c r="AS13" s="26">
        <f t="array" ref="AS13">INDEX(TRANSPOSE('ALL-Student-Tally'!$A$2:$CC$46),ROW(AS13),COLUMN(AR13))/'Master Answer Key'!AT$396</f>
        <v>0.8709677419</v>
      </c>
      <c r="AT13" s="26">
        <f t="array" ref="AT13">INDEX(TRANSPOSE('ALL-Student-Tally'!$A$2:$CC$46),ROW(AT13),COLUMN(AS13))/'Master Answer Key'!AU$396</f>
        <v>0.8867924528</v>
      </c>
      <c r="AU13" s="26"/>
    </row>
    <row r="14">
      <c r="A14" s="5" t="s">
        <v>514</v>
      </c>
      <c r="B14" s="26">
        <f t="array" ref="B14">INDEX(TRANSPOSE('ALL-Student-Tally'!$A$2:$CC$46),ROW(B14),COLUMN(A14))/'Master Answer Key'!C$396</f>
        <v>0.64</v>
      </c>
      <c r="C14" s="26">
        <f t="array" ref="C14">INDEX(TRANSPOSE('ALL-Student-Tally'!$A$2:$CC$46),ROW(C14),COLUMN(B14))/'Master Answer Key'!D$396</f>
        <v>0.7857142857</v>
      </c>
      <c r="D14" s="26">
        <f t="array" ref="D14">INDEX(TRANSPOSE('ALL-Student-Tally'!$A$2:$CC$46),ROW(D14),COLUMN(C14))/'Master Answer Key'!E$396</f>
        <v>0.5833333333</v>
      </c>
      <c r="E14" s="26">
        <f t="array" ref="E14">INDEX(TRANSPOSE('ALL-Student-Tally'!$A$2:$CC$46),ROW(E14),COLUMN(D14))/'Master Answer Key'!F$396</f>
        <v>0.44</v>
      </c>
      <c r="F14" s="26">
        <f t="array" ref="F14">INDEX(TRANSPOSE('ALL-Student-Tally'!$A$2:$CC$46),ROW(F14),COLUMN(E14))/'Master Answer Key'!G$396</f>
        <v>0.6153846154</v>
      </c>
      <c r="G14" s="26">
        <f t="array" ref="G14">INDEX(TRANSPOSE('ALL-Student-Tally'!$A$2:$CC$46),ROW(G14),COLUMN(F14))/'Master Answer Key'!H$396</f>
        <v>0.5</v>
      </c>
      <c r="H14" s="26">
        <f t="array" ref="H14">INDEX(TRANSPOSE('ALL-Student-Tally'!$A$2:$CC$46),ROW(H14),COLUMN(G14))/'Master Answer Key'!I$396</f>
        <v>0.6666666667</v>
      </c>
      <c r="I14" s="26">
        <f t="array" ref="I14">INDEX(TRANSPOSE('ALL-Student-Tally'!$A$2:$CC$46),ROW(I14),COLUMN(H14))/'Master Answer Key'!J$396</f>
        <v>0.4166666667</v>
      </c>
      <c r="J14" s="26">
        <f t="array" ref="J14">INDEX(TRANSPOSE('ALL-Student-Tally'!$A$2:$CC$46),ROW(J14),COLUMN(I14))/'Master Answer Key'!K$396</f>
        <v>0.4857142857</v>
      </c>
      <c r="K14" s="26">
        <f t="array" ref="K14">INDEX(TRANSPOSE('ALL-Student-Tally'!$A$2:$CC$46),ROW(K14),COLUMN(J14))/'Master Answer Key'!L$396</f>
        <v>0.4838709677</v>
      </c>
      <c r="L14" s="26">
        <f t="array" ref="L14">INDEX(TRANSPOSE('ALL-Student-Tally'!$A$2:$CC$46),ROW(L14),COLUMN(K14))/'Master Answer Key'!M$396</f>
        <v>0.8571428571</v>
      </c>
      <c r="M14" s="26">
        <f t="array" ref="M14">INDEX(TRANSPOSE('ALL-Student-Tally'!$A$2:$CC$46),ROW(M14),COLUMN(L14))/'Master Answer Key'!N$396</f>
        <v>0.5662650602</v>
      </c>
      <c r="N14" s="26">
        <f t="array" ref="N14">INDEX(TRANSPOSE('ALL-Student-Tally'!$A$2:$CC$46),ROW(N14),COLUMN(M14))/'Master Answer Key'!O$396</f>
        <v>0.6666666667</v>
      </c>
      <c r="O14" s="26">
        <f t="array" ref="O14">INDEX(TRANSPOSE('ALL-Student-Tally'!$A$2:$CC$46),ROW(O14),COLUMN(N14))/'Master Answer Key'!P$396</f>
        <v>0.5</v>
      </c>
      <c r="P14" s="26">
        <f t="array" ref="P14">INDEX(TRANSPOSE('ALL-Student-Tally'!$A$2:$CC$46),ROW(P14),COLUMN(O14))/'Master Answer Key'!Q$396</f>
        <v>0.6</v>
      </c>
      <c r="Q14" s="26">
        <f t="array" ref="Q14">INDEX(TRANSPOSE('ALL-Student-Tally'!$A$2:$CC$46),ROW(Q14),COLUMN(P14))/'Master Answer Key'!R$396</f>
        <v>0.5</v>
      </c>
      <c r="R14" s="26">
        <f t="array" ref="R14">INDEX(TRANSPOSE('ALL-Student-Tally'!$A$2:$CC$46),ROW(R14),COLUMN(Q14))/'Master Answer Key'!S$396</f>
        <v>0.6363636364</v>
      </c>
      <c r="S14" s="26">
        <f t="array" ref="S14">INDEX(TRANSPOSE('ALL-Student-Tally'!$A$2:$CC$46),ROW(S14),COLUMN(R14))/'Master Answer Key'!T$396</f>
        <v>0.5666666667</v>
      </c>
      <c r="T14" s="26">
        <f t="array" ref="T14">INDEX(TRANSPOSE('ALL-Student-Tally'!$A$2:$CC$46),ROW(T14),COLUMN(S14))/'Master Answer Key'!U$396</f>
        <v>0.64</v>
      </c>
      <c r="U14" s="26">
        <f t="array" ref="U14">INDEX(TRANSPOSE('ALL-Student-Tally'!$A$2:$CC$46),ROW(U14),COLUMN(T14))/'Master Answer Key'!V$396</f>
        <v>0.6571428571</v>
      </c>
      <c r="V14" s="26">
        <f t="array" ref="V14">INDEX(TRANSPOSE('ALL-Student-Tally'!$A$2:$CC$46),ROW(V14),COLUMN(U14))/'Master Answer Key'!W$396</f>
        <v>0.6</v>
      </c>
      <c r="W14" s="26">
        <f t="array" ref="W14">INDEX(TRANSPOSE('ALL-Student-Tally'!$A$2:$CC$46),ROW(W14),COLUMN(V14))/'Master Answer Key'!X$396</f>
        <v>0.5806451613</v>
      </c>
      <c r="X14" s="26">
        <f t="array" ref="X14">INDEX(TRANSPOSE('ALL-Student-Tally'!$A$2:$CC$46),ROW(X14),COLUMN(W14))/'Master Answer Key'!Y$396</f>
        <v>0.375</v>
      </c>
      <c r="Y14" s="26">
        <f t="array" ref="Y14">INDEX(TRANSPOSE('ALL-Student-Tally'!$A$2:$CC$46),ROW(Y14),COLUMN(X14))/'Master Answer Key'!Z$396</f>
        <v>0.4285714286</v>
      </c>
      <c r="Z14" s="26">
        <f t="array" ref="Z14">INDEX(TRANSPOSE('ALL-Student-Tally'!$A$2:$CC$46),ROW(Z14),COLUMN(Y14))/'Master Answer Key'!AA$396</f>
        <v>0.5416666667</v>
      </c>
      <c r="AA14" s="26">
        <f t="array" ref="AA14">INDEX(TRANSPOSE('ALL-Student-Tally'!$A$2:$CC$46),ROW(AA14),COLUMN(Z14))/'Master Answer Key'!AB$396</f>
        <v>0.6764705882</v>
      </c>
      <c r="AB14" s="26">
        <f t="array" ref="AB14">INDEX(TRANSPOSE('ALL-Student-Tally'!$A$2:$CC$46),ROW(AB14),COLUMN(AA14))/'Master Answer Key'!AC$396</f>
        <v>0.6666666667</v>
      </c>
      <c r="AC14" s="26">
        <f t="array" ref="AC14">INDEX(TRANSPOSE('ALL-Student-Tally'!$A$2:$CC$46),ROW(AC14),COLUMN(AB14))/'Master Answer Key'!AD$396</f>
        <v>0.75</v>
      </c>
      <c r="AD14" s="26" t="str">
        <f t="array" ref="AD14">INDEX(TRANSPOSE('ALL-Student-Tally'!$A$2:$CC$46),ROW(AD14),COLUMN(AC14))/'Master Answer Key'!AE$396</f>
        <v>#DIV/0!</v>
      </c>
      <c r="AE14" s="26">
        <f t="array" ref="AE14">INDEX(TRANSPOSE('ALL-Student-Tally'!$A$2:$CC$46),ROW(AE14),COLUMN(AD14))/'Master Answer Key'!AF$396</f>
        <v>1</v>
      </c>
      <c r="AF14" s="26">
        <f t="array" ref="AF14">INDEX(TRANSPOSE('ALL-Student-Tally'!$A$2:$CC$46),ROW(AF14),COLUMN(AE14))/'Master Answer Key'!AG$396</f>
        <v>0.5833333333</v>
      </c>
      <c r="AG14" s="26">
        <f t="array" ref="AG14">INDEX(TRANSPOSE('ALL-Student-Tally'!$A$2:$CC$46),ROW(AG14),COLUMN(AF14))/'Master Answer Key'!AH$396</f>
        <v>0.5483870968</v>
      </c>
      <c r="AH14" s="26">
        <f t="array" ref="AH14">INDEX(TRANSPOSE('ALL-Student-Tally'!$A$2:$CC$46),ROW(AH14),COLUMN(AG14))/'Master Answer Key'!AI$396</f>
        <v>0.4782608696</v>
      </c>
      <c r="AI14" s="26">
        <f t="array" ref="AI14">INDEX(TRANSPOSE('ALL-Student-Tally'!$A$2:$CC$46),ROW(AI14),COLUMN(AH14))/'Master Answer Key'!AJ$396</f>
        <v>0.5</v>
      </c>
      <c r="AJ14" s="26">
        <f t="array" ref="AJ14">INDEX(TRANSPOSE('ALL-Student-Tally'!$A$2:$CC$46),ROW(AJ14),COLUMN(AI14))/'Master Answer Key'!AK$396</f>
        <v>0.3928571429</v>
      </c>
      <c r="AK14" s="26">
        <f t="array" ref="AK14">INDEX(TRANSPOSE('ALL-Student-Tally'!$A$2:$CC$46),ROW(AK14),COLUMN(AJ14))/'Master Answer Key'!AL$396</f>
        <v>0.5454545455</v>
      </c>
      <c r="AL14" s="26">
        <f t="array" ref="AL14">INDEX(TRANSPOSE('ALL-Student-Tally'!$A$2:$CC$46),ROW(AL14),COLUMN(AK14))/'Master Answer Key'!AM$396</f>
        <v>0.625</v>
      </c>
      <c r="AM14" s="26">
        <f t="array" ref="AM14">INDEX(TRANSPOSE('ALL-Student-Tally'!$A$2:$CC$46),ROW(AM14),COLUMN(AL14))/'Master Answer Key'!AN$396</f>
        <v>0.5</v>
      </c>
      <c r="AN14" s="26">
        <f t="array" ref="AN14">INDEX(TRANSPOSE('ALL-Student-Tally'!$A$2:$CC$46),ROW(AN14),COLUMN(AM14))/'Master Answer Key'!AO$396</f>
        <v>0.7142857143</v>
      </c>
      <c r="AO14" s="26">
        <f t="array" ref="AO14">INDEX(TRANSPOSE('ALL-Student-Tally'!$A$2:$CC$46),ROW(AO14),COLUMN(AN14))/'Master Answer Key'!AP$396</f>
        <v>0.6666666667</v>
      </c>
      <c r="AP14" s="26">
        <f t="array" ref="AP14">INDEX(TRANSPOSE('ALL-Student-Tally'!$A$2:$CC$46),ROW(AP14),COLUMN(AO14))/'Master Answer Key'!AQ$396</f>
        <v>0.4444444444</v>
      </c>
      <c r="AQ14" s="26">
        <f t="array" ref="AQ14">INDEX(TRANSPOSE('ALL-Student-Tally'!$A$2:$CC$46),ROW(AQ14),COLUMN(AP14))/'Master Answer Key'!AR$396</f>
        <v>0.4615384615</v>
      </c>
      <c r="AR14" s="26">
        <f t="array" ref="AR14">INDEX(TRANSPOSE('ALL-Student-Tally'!$A$2:$CC$46),ROW(AR14),COLUMN(AQ14))/'Master Answer Key'!AS$396</f>
        <v>0.6666666667</v>
      </c>
      <c r="AS14" s="26">
        <f t="array" ref="AS14">INDEX(TRANSPOSE('ALL-Student-Tally'!$A$2:$CC$46),ROW(AS14),COLUMN(AR14))/'Master Answer Key'!AT$396</f>
        <v>0.6129032258</v>
      </c>
      <c r="AT14" s="26">
        <f t="array" ref="AT14">INDEX(TRANSPOSE('ALL-Student-Tally'!$A$2:$CC$46),ROW(AT14),COLUMN(AS14))/'Master Answer Key'!AU$396</f>
        <v>0.6037735849</v>
      </c>
      <c r="AU14" s="26"/>
    </row>
    <row r="15">
      <c r="A15" s="5" t="s">
        <v>515</v>
      </c>
      <c r="B15" s="26">
        <f t="array" ref="B15">INDEX(TRANSPOSE('ALL-Student-Tally'!$A$2:$CC$46),ROW(B15),COLUMN(A15))/'Master Answer Key'!C$396</f>
        <v>0.8</v>
      </c>
      <c r="C15" s="26">
        <f t="array" ref="C15">INDEX(TRANSPOSE('ALL-Student-Tally'!$A$2:$CC$46),ROW(C15),COLUMN(B15))/'Master Answer Key'!D$396</f>
        <v>0.8571428571</v>
      </c>
      <c r="D15" s="26">
        <f t="array" ref="D15">INDEX(TRANSPOSE('ALL-Student-Tally'!$A$2:$CC$46),ROW(D15),COLUMN(C15))/'Master Answer Key'!E$396</f>
        <v>0.9583333333</v>
      </c>
      <c r="E15" s="26">
        <f t="array" ref="E15">INDEX(TRANSPOSE('ALL-Student-Tally'!$A$2:$CC$46),ROW(E15),COLUMN(D15))/'Master Answer Key'!F$396</f>
        <v>0.82</v>
      </c>
      <c r="F15" s="26">
        <f t="array" ref="F15">INDEX(TRANSPOSE('ALL-Student-Tally'!$A$2:$CC$46),ROW(F15),COLUMN(E15))/'Master Answer Key'!G$396</f>
        <v>0.9230769231</v>
      </c>
      <c r="G15" s="26">
        <f t="array" ref="G15">INDEX(TRANSPOSE('ALL-Student-Tally'!$A$2:$CC$46),ROW(G15),COLUMN(F15))/'Master Answer Key'!H$396</f>
        <v>1</v>
      </c>
      <c r="H15" s="26">
        <f t="array" ref="H15">INDEX(TRANSPOSE('ALL-Student-Tally'!$A$2:$CC$46),ROW(H15),COLUMN(G15))/'Master Answer Key'!I$396</f>
        <v>0.8518518519</v>
      </c>
      <c r="I15" s="26">
        <f t="array" ref="I15">INDEX(TRANSPOSE('ALL-Student-Tally'!$A$2:$CC$46),ROW(I15),COLUMN(H15))/'Master Answer Key'!J$396</f>
        <v>0.7916666667</v>
      </c>
      <c r="J15" s="26">
        <f t="array" ref="J15">INDEX(TRANSPOSE('ALL-Student-Tally'!$A$2:$CC$46),ROW(J15),COLUMN(I15))/'Master Answer Key'!K$396</f>
        <v>0.8571428571</v>
      </c>
      <c r="K15" s="26">
        <f t="array" ref="K15">INDEX(TRANSPOSE('ALL-Student-Tally'!$A$2:$CC$46),ROW(K15),COLUMN(J15))/'Master Answer Key'!L$396</f>
        <v>0.6451612903</v>
      </c>
      <c r="L15" s="26">
        <f t="array" ref="L15">INDEX(TRANSPOSE('ALL-Student-Tally'!$A$2:$CC$46),ROW(L15),COLUMN(K15))/'Master Answer Key'!M$396</f>
        <v>0.9285714286</v>
      </c>
      <c r="M15" s="26">
        <f t="array" ref="M15">INDEX(TRANSPOSE('ALL-Student-Tally'!$A$2:$CC$46),ROW(M15),COLUMN(L15))/'Master Answer Key'!N$396</f>
        <v>0.7951807229</v>
      </c>
      <c r="N15" s="26">
        <f t="array" ref="N15">INDEX(TRANSPOSE('ALL-Student-Tally'!$A$2:$CC$46),ROW(N15),COLUMN(M15))/'Master Answer Key'!O$396</f>
        <v>1</v>
      </c>
      <c r="O15" s="26">
        <f t="array" ref="O15">INDEX(TRANSPOSE('ALL-Student-Tally'!$A$2:$CC$46),ROW(O15),COLUMN(N15))/'Master Answer Key'!P$396</f>
        <v>0.6</v>
      </c>
      <c r="P15" s="26">
        <f t="array" ref="P15">INDEX(TRANSPOSE('ALL-Student-Tally'!$A$2:$CC$46),ROW(P15),COLUMN(O15))/'Master Answer Key'!Q$396</f>
        <v>0.8</v>
      </c>
      <c r="Q15" s="26">
        <f t="array" ref="Q15">INDEX(TRANSPOSE('ALL-Student-Tally'!$A$2:$CC$46),ROW(Q15),COLUMN(P15))/'Master Answer Key'!R$396</f>
        <v>0.7142857143</v>
      </c>
      <c r="R15" s="26">
        <f t="array" ref="R15">INDEX(TRANSPOSE('ALL-Student-Tally'!$A$2:$CC$46),ROW(R15),COLUMN(Q15))/'Master Answer Key'!S$396</f>
        <v>0.7272727273</v>
      </c>
      <c r="S15" s="26">
        <f t="array" ref="S15">INDEX(TRANSPOSE('ALL-Student-Tally'!$A$2:$CC$46),ROW(S15),COLUMN(R15))/'Master Answer Key'!T$396</f>
        <v>0.8333333333</v>
      </c>
      <c r="T15" s="26">
        <f t="array" ref="T15">INDEX(TRANSPOSE('ALL-Student-Tally'!$A$2:$CC$46),ROW(T15),COLUMN(S15))/'Master Answer Key'!U$396</f>
        <v>0.84</v>
      </c>
      <c r="U15" s="26">
        <f t="array" ref="U15">INDEX(TRANSPOSE('ALL-Student-Tally'!$A$2:$CC$46),ROW(U15),COLUMN(T15))/'Master Answer Key'!V$396</f>
        <v>0.8</v>
      </c>
      <c r="V15" s="26">
        <f t="array" ref="V15">INDEX(TRANSPOSE('ALL-Student-Tally'!$A$2:$CC$46),ROW(V15),COLUMN(U15))/'Master Answer Key'!W$396</f>
        <v>0.7</v>
      </c>
      <c r="W15" s="26">
        <f t="array" ref="W15">INDEX(TRANSPOSE('ALL-Student-Tally'!$A$2:$CC$46),ROW(W15),COLUMN(V15))/'Master Answer Key'!X$396</f>
        <v>0.7419354839</v>
      </c>
      <c r="X15" s="26">
        <f t="array" ref="X15">INDEX(TRANSPOSE('ALL-Student-Tally'!$A$2:$CC$46),ROW(X15),COLUMN(W15))/'Master Answer Key'!Y$396</f>
        <v>0.75</v>
      </c>
      <c r="Y15" s="26">
        <f t="array" ref="Y15">INDEX(TRANSPOSE('ALL-Student-Tally'!$A$2:$CC$46),ROW(Y15),COLUMN(X15))/'Master Answer Key'!Z$396</f>
        <v>0.5714285714</v>
      </c>
      <c r="Z15" s="26">
        <f t="array" ref="Z15">INDEX(TRANSPOSE('ALL-Student-Tally'!$A$2:$CC$46),ROW(Z15),COLUMN(Y15))/'Master Answer Key'!AA$396</f>
        <v>0.7083333333</v>
      </c>
      <c r="AA15" s="26">
        <f t="array" ref="AA15">INDEX(TRANSPOSE('ALL-Student-Tally'!$A$2:$CC$46),ROW(AA15),COLUMN(Z15))/'Master Answer Key'!AB$396</f>
        <v>0.7941176471</v>
      </c>
      <c r="AB15" s="26">
        <f t="array" ref="AB15">INDEX(TRANSPOSE('ALL-Student-Tally'!$A$2:$CC$46),ROW(AB15),COLUMN(AA15))/'Master Answer Key'!AC$396</f>
        <v>0.6666666667</v>
      </c>
      <c r="AC15" s="26">
        <f t="array" ref="AC15">INDEX(TRANSPOSE('ALL-Student-Tally'!$A$2:$CC$46),ROW(AC15),COLUMN(AB15))/'Master Answer Key'!AD$396</f>
        <v>0.8214285714</v>
      </c>
      <c r="AD15" s="26" t="str">
        <f t="array" ref="AD15">INDEX(TRANSPOSE('ALL-Student-Tally'!$A$2:$CC$46),ROW(AD15),COLUMN(AC15))/'Master Answer Key'!AE$396</f>
        <v>#DIV/0!</v>
      </c>
      <c r="AE15" s="26">
        <f t="array" ref="AE15">INDEX(TRANSPOSE('ALL-Student-Tally'!$A$2:$CC$46),ROW(AE15),COLUMN(AD15))/'Master Answer Key'!AF$396</f>
        <v>1</v>
      </c>
      <c r="AF15" s="26">
        <f t="array" ref="AF15">INDEX(TRANSPOSE('ALL-Student-Tally'!$A$2:$CC$46),ROW(AF15),COLUMN(AE15))/'Master Answer Key'!AG$396</f>
        <v>0.75</v>
      </c>
      <c r="AG15" s="26">
        <f t="array" ref="AG15">INDEX(TRANSPOSE('ALL-Student-Tally'!$A$2:$CC$46),ROW(AG15),COLUMN(AF15))/'Master Answer Key'!AH$396</f>
        <v>0.6774193548</v>
      </c>
      <c r="AH15" s="26">
        <f t="array" ref="AH15">INDEX(TRANSPOSE('ALL-Student-Tally'!$A$2:$CC$46),ROW(AH15),COLUMN(AG15))/'Master Answer Key'!AI$396</f>
        <v>0.7826086957</v>
      </c>
      <c r="AI15" s="26">
        <f t="array" ref="AI15">INDEX(TRANSPOSE('ALL-Student-Tally'!$A$2:$CC$46),ROW(AI15),COLUMN(AH15))/'Master Answer Key'!AJ$396</f>
        <v>0.75</v>
      </c>
      <c r="AJ15" s="26">
        <f t="array" ref="AJ15">INDEX(TRANSPOSE('ALL-Student-Tally'!$A$2:$CC$46),ROW(AJ15),COLUMN(AI15))/'Master Answer Key'!AK$396</f>
        <v>0.6785714286</v>
      </c>
      <c r="AK15" s="26">
        <f t="array" ref="AK15">INDEX(TRANSPOSE('ALL-Student-Tally'!$A$2:$CC$46),ROW(AK15),COLUMN(AJ15))/'Master Answer Key'!AL$396</f>
        <v>1</v>
      </c>
      <c r="AL15" s="26">
        <f t="array" ref="AL15">INDEX(TRANSPOSE('ALL-Student-Tally'!$A$2:$CC$46),ROW(AL15),COLUMN(AK15))/'Master Answer Key'!AM$396</f>
        <v>0.875</v>
      </c>
      <c r="AM15" s="26">
        <f t="array" ref="AM15">INDEX(TRANSPOSE('ALL-Student-Tally'!$A$2:$CC$46),ROW(AM15),COLUMN(AL15))/'Master Answer Key'!AN$396</f>
        <v>0.6428571429</v>
      </c>
      <c r="AN15" s="26">
        <f t="array" ref="AN15">INDEX(TRANSPOSE('ALL-Student-Tally'!$A$2:$CC$46),ROW(AN15),COLUMN(AM15))/'Master Answer Key'!AO$396</f>
        <v>0.5714285714</v>
      </c>
      <c r="AO15" s="26">
        <f t="array" ref="AO15">INDEX(TRANSPOSE('ALL-Student-Tally'!$A$2:$CC$46),ROW(AO15),COLUMN(AN15))/'Master Answer Key'!AP$396</f>
        <v>0.8333333333</v>
      </c>
      <c r="AP15" s="26">
        <f t="array" ref="AP15">INDEX(TRANSPOSE('ALL-Student-Tally'!$A$2:$CC$46),ROW(AP15),COLUMN(AO15))/'Master Answer Key'!AQ$396</f>
        <v>0.6666666667</v>
      </c>
      <c r="AQ15" s="26">
        <f t="array" ref="AQ15">INDEX(TRANSPOSE('ALL-Student-Tally'!$A$2:$CC$46),ROW(AQ15),COLUMN(AP15))/'Master Answer Key'!AR$396</f>
        <v>0.5384615385</v>
      </c>
      <c r="AR15" s="26">
        <f t="array" ref="AR15">INDEX(TRANSPOSE('ALL-Student-Tally'!$A$2:$CC$46),ROW(AR15),COLUMN(AQ15))/'Master Answer Key'!AS$396</f>
        <v>1</v>
      </c>
      <c r="AS15" s="26">
        <f t="array" ref="AS15">INDEX(TRANSPOSE('ALL-Student-Tally'!$A$2:$CC$46),ROW(AS15),COLUMN(AR15))/'Master Answer Key'!AT$396</f>
        <v>0.8064516129</v>
      </c>
      <c r="AT15" s="26">
        <f t="array" ref="AT15">INDEX(TRANSPOSE('ALL-Student-Tally'!$A$2:$CC$46),ROW(AT15),COLUMN(AS15))/'Master Answer Key'!AU$396</f>
        <v>0.679245283</v>
      </c>
      <c r="AU15" s="26"/>
    </row>
    <row r="16">
      <c r="A16" s="5" t="s">
        <v>516</v>
      </c>
      <c r="B16" s="26">
        <f t="array" ref="B16">INDEX(TRANSPOSE('ALL-Student-Tally'!$A$2:$CC$46),ROW(B16),COLUMN(A16))/'Master Answer Key'!C$396</f>
        <v>0.68</v>
      </c>
      <c r="C16" s="26">
        <f t="array" ref="C16">INDEX(TRANSPOSE('ALL-Student-Tally'!$A$2:$CC$46),ROW(C16),COLUMN(B16))/'Master Answer Key'!D$396</f>
        <v>0.7857142857</v>
      </c>
      <c r="D16" s="26">
        <f t="array" ref="D16">INDEX(TRANSPOSE('ALL-Student-Tally'!$A$2:$CC$46),ROW(D16),COLUMN(C16))/'Master Answer Key'!E$396</f>
        <v>0.8333333333</v>
      </c>
      <c r="E16" s="26">
        <f t="array" ref="E16">INDEX(TRANSPOSE('ALL-Student-Tally'!$A$2:$CC$46),ROW(E16),COLUMN(D16))/'Master Answer Key'!F$396</f>
        <v>0.84</v>
      </c>
      <c r="F16" s="26">
        <f t="array" ref="F16">INDEX(TRANSPOSE('ALL-Student-Tally'!$A$2:$CC$46),ROW(F16),COLUMN(E16))/'Master Answer Key'!G$396</f>
        <v>0.8717948718</v>
      </c>
      <c r="G16" s="26">
        <f t="array" ref="G16">INDEX(TRANSPOSE('ALL-Student-Tally'!$A$2:$CC$46),ROW(G16),COLUMN(F16))/'Master Answer Key'!H$396</f>
        <v>1</v>
      </c>
      <c r="H16" s="26">
        <f t="array" ref="H16">INDEX(TRANSPOSE('ALL-Student-Tally'!$A$2:$CC$46),ROW(H16),COLUMN(G16))/'Master Answer Key'!I$396</f>
        <v>0.8888888889</v>
      </c>
      <c r="I16" s="26">
        <f t="array" ref="I16">INDEX(TRANSPOSE('ALL-Student-Tally'!$A$2:$CC$46),ROW(I16),COLUMN(H16))/'Master Answer Key'!J$396</f>
        <v>0.875</v>
      </c>
      <c r="J16" s="26">
        <f t="array" ref="J16">INDEX(TRANSPOSE('ALL-Student-Tally'!$A$2:$CC$46),ROW(J16),COLUMN(I16))/'Master Answer Key'!K$396</f>
        <v>0.8857142857</v>
      </c>
      <c r="K16" s="26">
        <f t="array" ref="K16">INDEX(TRANSPOSE('ALL-Student-Tally'!$A$2:$CC$46),ROW(K16),COLUMN(J16))/'Master Answer Key'!L$396</f>
        <v>0.6451612903</v>
      </c>
      <c r="L16" s="26">
        <f t="array" ref="L16">INDEX(TRANSPOSE('ALL-Student-Tally'!$A$2:$CC$46),ROW(L16),COLUMN(K16))/'Master Answer Key'!M$396</f>
        <v>0.9285714286</v>
      </c>
      <c r="M16" s="26">
        <f t="array" ref="M16">INDEX(TRANSPOSE('ALL-Student-Tally'!$A$2:$CC$46),ROW(M16),COLUMN(L16))/'Master Answer Key'!N$396</f>
        <v>0.8554216867</v>
      </c>
      <c r="N16" s="26">
        <f t="array" ref="N16">INDEX(TRANSPOSE('ALL-Student-Tally'!$A$2:$CC$46),ROW(N16),COLUMN(M16))/'Master Answer Key'!O$396</f>
        <v>0.9166666667</v>
      </c>
      <c r="O16" s="26">
        <f t="array" ref="O16">INDEX(TRANSPOSE('ALL-Student-Tally'!$A$2:$CC$46),ROW(O16),COLUMN(N16))/'Master Answer Key'!P$396</f>
        <v>0.7</v>
      </c>
      <c r="P16" s="26">
        <f t="array" ref="P16">INDEX(TRANSPOSE('ALL-Student-Tally'!$A$2:$CC$46),ROW(P16),COLUMN(O16))/'Master Answer Key'!Q$396</f>
        <v>1</v>
      </c>
      <c r="Q16" s="26">
        <f t="array" ref="Q16">INDEX(TRANSPOSE('ALL-Student-Tally'!$A$2:$CC$46),ROW(Q16),COLUMN(P16))/'Master Answer Key'!R$396</f>
        <v>0.5</v>
      </c>
      <c r="R16" s="26">
        <f t="array" ref="R16">INDEX(TRANSPOSE('ALL-Student-Tally'!$A$2:$CC$46),ROW(R16),COLUMN(Q16))/'Master Answer Key'!S$396</f>
        <v>0.4545454545</v>
      </c>
      <c r="S16" s="26">
        <f t="array" ref="S16">INDEX(TRANSPOSE('ALL-Student-Tally'!$A$2:$CC$46),ROW(S16),COLUMN(R16))/'Master Answer Key'!T$396</f>
        <v>0.6</v>
      </c>
      <c r="T16" s="26">
        <f t="array" ref="T16">INDEX(TRANSPOSE('ALL-Student-Tally'!$A$2:$CC$46),ROW(T16),COLUMN(S16))/'Master Answer Key'!U$396</f>
        <v>0.72</v>
      </c>
      <c r="U16" s="26">
        <f t="array" ref="U16">INDEX(TRANSPOSE('ALL-Student-Tally'!$A$2:$CC$46),ROW(U16),COLUMN(T16))/'Master Answer Key'!V$396</f>
        <v>0.6857142857</v>
      </c>
      <c r="V16" s="26">
        <f t="array" ref="V16">INDEX(TRANSPOSE('ALL-Student-Tally'!$A$2:$CC$46),ROW(V16),COLUMN(U16))/'Master Answer Key'!W$396</f>
        <v>0.45</v>
      </c>
      <c r="W16" s="26">
        <f t="array" ref="W16">INDEX(TRANSPOSE('ALL-Student-Tally'!$A$2:$CC$46),ROW(W16),COLUMN(V16))/'Master Answer Key'!X$396</f>
        <v>0.4838709677</v>
      </c>
      <c r="X16" s="26">
        <f t="array" ref="X16">INDEX(TRANSPOSE('ALL-Student-Tally'!$A$2:$CC$46),ROW(X16),COLUMN(W16))/'Master Answer Key'!Y$396</f>
        <v>0.875</v>
      </c>
      <c r="Y16" s="26">
        <f t="array" ref="Y16">INDEX(TRANSPOSE('ALL-Student-Tally'!$A$2:$CC$46),ROW(Y16),COLUMN(X16))/'Master Answer Key'!Z$396</f>
        <v>0.5714285714</v>
      </c>
      <c r="Z16" s="26">
        <f t="array" ref="Z16">INDEX(TRANSPOSE('ALL-Student-Tally'!$A$2:$CC$46),ROW(Z16),COLUMN(Y16))/'Master Answer Key'!AA$396</f>
        <v>0.7083333333</v>
      </c>
      <c r="AA16" s="26">
        <f t="array" ref="AA16">INDEX(TRANSPOSE('ALL-Student-Tally'!$A$2:$CC$46),ROW(AA16),COLUMN(Z16))/'Master Answer Key'!AB$396</f>
        <v>0.6764705882</v>
      </c>
      <c r="AB16" s="26">
        <f t="array" ref="AB16">INDEX(TRANSPOSE('ALL-Student-Tally'!$A$2:$CC$46),ROW(AB16),COLUMN(AA16))/'Master Answer Key'!AC$396</f>
        <v>0.8333333333</v>
      </c>
      <c r="AC16" s="26">
        <f t="array" ref="AC16">INDEX(TRANSPOSE('ALL-Student-Tally'!$A$2:$CC$46),ROW(AC16),COLUMN(AB16))/'Master Answer Key'!AD$396</f>
        <v>0.7857142857</v>
      </c>
      <c r="AD16" s="26" t="str">
        <f t="array" ref="AD16">INDEX(TRANSPOSE('ALL-Student-Tally'!$A$2:$CC$46),ROW(AD16),COLUMN(AC16))/'Master Answer Key'!AE$396</f>
        <v>#DIV/0!</v>
      </c>
      <c r="AE16" s="26">
        <f t="array" ref="AE16">INDEX(TRANSPOSE('ALL-Student-Tally'!$A$2:$CC$46),ROW(AE16),COLUMN(AD16))/'Master Answer Key'!AF$396</f>
        <v>1</v>
      </c>
      <c r="AF16" s="26">
        <f t="array" ref="AF16">INDEX(TRANSPOSE('ALL-Student-Tally'!$A$2:$CC$46),ROW(AF16),COLUMN(AE16))/'Master Answer Key'!AG$396</f>
        <v>0.4166666667</v>
      </c>
      <c r="AG16" s="26">
        <f t="array" ref="AG16">INDEX(TRANSPOSE('ALL-Student-Tally'!$A$2:$CC$46),ROW(AG16),COLUMN(AF16))/'Master Answer Key'!AH$396</f>
        <v>0.5161290323</v>
      </c>
      <c r="AH16" s="26">
        <f t="array" ref="AH16">INDEX(TRANSPOSE('ALL-Student-Tally'!$A$2:$CC$46),ROW(AH16),COLUMN(AG16))/'Master Answer Key'!AI$396</f>
        <v>0.6956521739</v>
      </c>
      <c r="AI16" s="26">
        <f t="array" ref="AI16">INDEX(TRANSPOSE('ALL-Student-Tally'!$A$2:$CC$46),ROW(AI16),COLUMN(AH16))/'Master Answer Key'!AJ$396</f>
        <v>0.625</v>
      </c>
      <c r="AJ16" s="26">
        <f t="array" ref="AJ16">INDEX(TRANSPOSE('ALL-Student-Tally'!$A$2:$CC$46),ROW(AJ16),COLUMN(AI16))/'Master Answer Key'!AK$396</f>
        <v>0.8928571429</v>
      </c>
      <c r="AK16" s="26">
        <f t="array" ref="AK16">INDEX(TRANSPOSE('ALL-Student-Tally'!$A$2:$CC$46),ROW(AK16),COLUMN(AJ16))/'Master Answer Key'!AL$396</f>
        <v>1</v>
      </c>
      <c r="AL16" s="26">
        <f t="array" ref="AL16">INDEX(TRANSPOSE('ALL-Student-Tally'!$A$2:$CC$46),ROW(AL16),COLUMN(AK16))/'Master Answer Key'!AM$396</f>
        <v>0.8125</v>
      </c>
      <c r="AM16" s="26">
        <f t="array" ref="AM16">INDEX(TRANSPOSE('ALL-Student-Tally'!$A$2:$CC$46),ROW(AM16),COLUMN(AL16))/'Master Answer Key'!AN$396</f>
        <v>0.8571428571</v>
      </c>
      <c r="AN16" s="26">
        <f t="array" ref="AN16">INDEX(TRANSPOSE('ALL-Student-Tally'!$A$2:$CC$46),ROW(AN16),COLUMN(AM16))/'Master Answer Key'!AO$396</f>
        <v>0.8571428571</v>
      </c>
      <c r="AO16" s="26">
        <f t="array" ref="AO16">INDEX(TRANSPOSE('ALL-Student-Tally'!$A$2:$CC$46),ROW(AO16),COLUMN(AN16))/'Master Answer Key'!AP$396</f>
        <v>0.75</v>
      </c>
      <c r="AP16" s="26">
        <f t="array" ref="AP16">INDEX(TRANSPOSE('ALL-Student-Tally'!$A$2:$CC$46),ROW(AP16),COLUMN(AO16))/'Master Answer Key'!AQ$396</f>
        <v>0.6666666667</v>
      </c>
      <c r="AQ16" s="26">
        <f t="array" ref="AQ16">INDEX(TRANSPOSE('ALL-Student-Tally'!$A$2:$CC$46),ROW(AQ16),COLUMN(AP16))/'Master Answer Key'!AR$396</f>
        <v>0.9230769231</v>
      </c>
      <c r="AR16" s="26">
        <f t="array" ref="AR16">INDEX(TRANSPOSE('ALL-Student-Tally'!$A$2:$CC$46),ROW(AR16),COLUMN(AQ16))/'Master Answer Key'!AS$396</f>
        <v>0.8333333333</v>
      </c>
      <c r="AS16" s="26">
        <f t="array" ref="AS16">INDEX(TRANSPOSE('ALL-Student-Tally'!$A$2:$CC$46),ROW(AS16),COLUMN(AR16))/'Master Answer Key'!AT$396</f>
        <v>0.7741935484</v>
      </c>
      <c r="AT16" s="26">
        <f t="array" ref="AT16">INDEX(TRANSPOSE('ALL-Student-Tally'!$A$2:$CC$46),ROW(AT16),COLUMN(AS16))/'Master Answer Key'!AU$396</f>
        <v>0.6981132075</v>
      </c>
      <c r="AU16" s="26"/>
    </row>
    <row r="17">
      <c r="A17" s="5" t="s">
        <v>517</v>
      </c>
      <c r="B17" s="26">
        <f t="array" ref="B17">INDEX(TRANSPOSE('ALL-Student-Tally'!$A$2:$CC$46),ROW(B17),COLUMN(A17))/'Master Answer Key'!C$396</f>
        <v>0.72</v>
      </c>
      <c r="C17" s="26">
        <f t="array" ref="C17">INDEX(TRANSPOSE('ALL-Student-Tally'!$A$2:$CC$46),ROW(C17),COLUMN(B17))/'Master Answer Key'!D$396</f>
        <v>1</v>
      </c>
      <c r="D17" s="26">
        <f t="array" ref="D17">INDEX(TRANSPOSE('ALL-Student-Tally'!$A$2:$CC$46),ROW(D17),COLUMN(C17))/'Master Answer Key'!E$396</f>
        <v>0.7916666667</v>
      </c>
      <c r="E17" s="26">
        <f t="array" ref="E17">INDEX(TRANSPOSE('ALL-Student-Tally'!$A$2:$CC$46),ROW(E17),COLUMN(D17))/'Master Answer Key'!F$396</f>
        <v>0.62</v>
      </c>
      <c r="F17" s="26">
        <f t="array" ref="F17">INDEX(TRANSPOSE('ALL-Student-Tally'!$A$2:$CC$46),ROW(F17),COLUMN(E17))/'Master Answer Key'!G$396</f>
        <v>0.6666666667</v>
      </c>
      <c r="G17" s="26">
        <f t="array" ref="G17">INDEX(TRANSPOSE('ALL-Student-Tally'!$A$2:$CC$46),ROW(G17),COLUMN(F17))/'Master Answer Key'!H$396</f>
        <v>0.5</v>
      </c>
      <c r="H17" s="26">
        <f t="array" ref="H17">INDEX(TRANSPOSE('ALL-Student-Tally'!$A$2:$CC$46),ROW(H17),COLUMN(G17))/'Master Answer Key'!I$396</f>
        <v>0.8148148148</v>
      </c>
      <c r="I17" s="26">
        <f t="array" ref="I17">INDEX(TRANSPOSE('ALL-Student-Tally'!$A$2:$CC$46),ROW(I17),COLUMN(H17))/'Master Answer Key'!J$396</f>
        <v>0.4583333333</v>
      </c>
      <c r="J17" s="26">
        <f t="array" ref="J17">INDEX(TRANSPOSE('ALL-Student-Tally'!$A$2:$CC$46),ROW(J17),COLUMN(I17))/'Master Answer Key'!K$396</f>
        <v>0.8</v>
      </c>
      <c r="K17" s="26">
        <f t="array" ref="K17">INDEX(TRANSPOSE('ALL-Student-Tally'!$A$2:$CC$46),ROW(K17),COLUMN(J17))/'Master Answer Key'!L$396</f>
        <v>0.3870967742</v>
      </c>
      <c r="L17" s="26">
        <f t="array" ref="L17">INDEX(TRANSPOSE('ALL-Student-Tally'!$A$2:$CC$46),ROW(L17),COLUMN(K17))/'Master Answer Key'!M$396</f>
        <v>0.7857142857</v>
      </c>
      <c r="M17" s="26">
        <f t="array" ref="M17">INDEX(TRANSPOSE('ALL-Student-Tally'!$A$2:$CC$46),ROW(M17),COLUMN(L17))/'Master Answer Key'!N$396</f>
        <v>0.7710843373</v>
      </c>
      <c r="N17" s="26">
        <f t="array" ref="N17">INDEX(TRANSPOSE('ALL-Student-Tally'!$A$2:$CC$46),ROW(N17),COLUMN(M17))/'Master Answer Key'!O$396</f>
        <v>0.8333333333</v>
      </c>
      <c r="O17" s="26">
        <f t="array" ref="O17">INDEX(TRANSPOSE('ALL-Student-Tally'!$A$2:$CC$46),ROW(O17),COLUMN(N17))/'Master Answer Key'!P$396</f>
        <v>0.6</v>
      </c>
      <c r="P17" s="26">
        <f t="array" ref="P17">INDEX(TRANSPOSE('ALL-Student-Tally'!$A$2:$CC$46),ROW(P17),COLUMN(O17))/'Master Answer Key'!Q$396</f>
        <v>0.8</v>
      </c>
      <c r="Q17" s="26">
        <f t="array" ref="Q17">INDEX(TRANSPOSE('ALL-Student-Tally'!$A$2:$CC$46),ROW(Q17),COLUMN(P17))/'Master Answer Key'!R$396</f>
        <v>0.5</v>
      </c>
      <c r="R17" s="26">
        <f t="array" ref="R17">INDEX(TRANSPOSE('ALL-Student-Tally'!$A$2:$CC$46),ROW(R17),COLUMN(Q17))/'Master Answer Key'!S$396</f>
        <v>0.4545454545</v>
      </c>
      <c r="S17" s="26">
        <f t="array" ref="S17">INDEX(TRANSPOSE('ALL-Student-Tally'!$A$2:$CC$46),ROW(S17),COLUMN(R17))/'Master Answer Key'!T$396</f>
        <v>0.7333333333</v>
      </c>
      <c r="T17" s="26">
        <f t="array" ref="T17">INDEX(TRANSPOSE('ALL-Student-Tally'!$A$2:$CC$46),ROW(T17),COLUMN(S17))/'Master Answer Key'!U$396</f>
        <v>0.68</v>
      </c>
      <c r="U17" s="26">
        <f t="array" ref="U17">INDEX(TRANSPOSE('ALL-Student-Tally'!$A$2:$CC$46),ROW(U17),COLUMN(T17))/'Master Answer Key'!V$396</f>
        <v>0.6285714286</v>
      </c>
      <c r="V17" s="26">
        <f t="array" ref="V17">INDEX(TRANSPOSE('ALL-Student-Tally'!$A$2:$CC$46),ROW(V17),COLUMN(U17))/'Master Answer Key'!W$396</f>
        <v>0.55</v>
      </c>
      <c r="W17" s="26">
        <f t="array" ref="W17">INDEX(TRANSPOSE('ALL-Student-Tally'!$A$2:$CC$46),ROW(W17),COLUMN(V17))/'Master Answer Key'!X$396</f>
        <v>0.4193548387</v>
      </c>
      <c r="X17" s="26">
        <f t="array" ref="X17">INDEX(TRANSPOSE('ALL-Student-Tally'!$A$2:$CC$46),ROW(X17),COLUMN(W17))/'Master Answer Key'!Y$396</f>
        <v>0.6875</v>
      </c>
      <c r="Y17" s="26">
        <f t="array" ref="Y17">INDEX(TRANSPOSE('ALL-Student-Tally'!$A$2:$CC$46),ROW(Y17),COLUMN(X17))/'Master Answer Key'!Z$396</f>
        <v>0.5714285714</v>
      </c>
      <c r="Z17" s="26">
        <f t="array" ref="Z17">INDEX(TRANSPOSE('ALL-Student-Tally'!$A$2:$CC$46),ROW(Z17),COLUMN(Y17))/'Master Answer Key'!AA$396</f>
        <v>0.5</v>
      </c>
      <c r="AA17" s="26">
        <f t="array" ref="AA17">INDEX(TRANSPOSE('ALL-Student-Tally'!$A$2:$CC$46),ROW(AA17),COLUMN(Z17))/'Master Answer Key'!AB$396</f>
        <v>0.6176470588</v>
      </c>
      <c r="AB17" s="26">
        <f t="array" ref="AB17">INDEX(TRANSPOSE('ALL-Student-Tally'!$A$2:$CC$46),ROW(AB17),COLUMN(AA17))/'Master Answer Key'!AC$396</f>
        <v>0.3333333333</v>
      </c>
      <c r="AC17" s="26">
        <f t="array" ref="AC17">INDEX(TRANSPOSE('ALL-Student-Tally'!$A$2:$CC$46),ROW(AC17),COLUMN(AB17))/'Master Answer Key'!AD$396</f>
        <v>0.5714285714</v>
      </c>
      <c r="AD17" s="26" t="str">
        <f t="array" ref="AD17">INDEX(TRANSPOSE('ALL-Student-Tally'!$A$2:$CC$46),ROW(AD17),COLUMN(AC17))/'Master Answer Key'!AE$396</f>
        <v>#DIV/0!</v>
      </c>
      <c r="AE17" s="26">
        <f t="array" ref="AE17">INDEX(TRANSPOSE('ALL-Student-Tally'!$A$2:$CC$46),ROW(AE17),COLUMN(AD17))/'Master Answer Key'!AF$396</f>
        <v>1</v>
      </c>
      <c r="AF17" s="26">
        <f t="array" ref="AF17">INDEX(TRANSPOSE('ALL-Student-Tally'!$A$2:$CC$46),ROW(AF17),COLUMN(AE17))/'Master Answer Key'!AG$396</f>
        <v>0.5</v>
      </c>
      <c r="AG17" s="26">
        <f t="array" ref="AG17">INDEX(TRANSPOSE('ALL-Student-Tally'!$A$2:$CC$46),ROW(AG17),COLUMN(AF17))/'Master Answer Key'!AH$396</f>
        <v>0.4516129032</v>
      </c>
      <c r="AH17" s="26">
        <f t="array" ref="AH17">INDEX(TRANSPOSE('ALL-Student-Tally'!$A$2:$CC$46),ROW(AH17),COLUMN(AG17))/'Master Answer Key'!AI$396</f>
        <v>0.652173913</v>
      </c>
      <c r="AI17" s="26">
        <f t="array" ref="AI17">INDEX(TRANSPOSE('ALL-Student-Tally'!$A$2:$CC$46),ROW(AI17),COLUMN(AH17))/'Master Answer Key'!AJ$396</f>
        <v>0.5</v>
      </c>
      <c r="AJ17" s="26">
        <f t="array" ref="AJ17">INDEX(TRANSPOSE('ALL-Student-Tally'!$A$2:$CC$46),ROW(AJ17),COLUMN(AI17))/'Master Answer Key'!AK$396</f>
        <v>0.7142857143</v>
      </c>
      <c r="AK17" s="26">
        <f t="array" ref="AK17">INDEX(TRANSPOSE('ALL-Student-Tally'!$A$2:$CC$46),ROW(AK17),COLUMN(AJ17))/'Master Answer Key'!AL$396</f>
        <v>0.8181818182</v>
      </c>
      <c r="AL17" s="26">
        <f t="array" ref="AL17">INDEX(TRANSPOSE('ALL-Student-Tally'!$A$2:$CC$46),ROW(AL17),COLUMN(AK17))/'Master Answer Key'!AM$396</f>
        <v>0.6875</v>
      </c>
      <c r="AM17" s="26">
        <f t="array" ref="AM17">INDEX(TRANSPOSE('ALL-Student-Tally'!$A$2:$CC$46),ROW(AM17),COLUMN(AL17))/'Master Answer Key'!AN$396</f>
        <v>0.7142857143</v>
      </c>
      <c r="AN17" s="26">
        <f t="array" ref="AN17">INDEX(TRANSPOSE('ALL-Student-Tally'!$A$2:$CC$46),ROW(AN17),COLUMN(AM17))/'Master Answer Key'!AO$396</f>
        <v>0.4285714286</v>
      </c>
      <c r="AO17" s="26">
        <f t="array" ref="AO17">INDEX(TRANSPOSE('ALL-Student-Tally'!$A$2:$CC$46),ROW(AO17),COLUMN(AN17))/'Master Answer Key'!AP$396</f>
        <v>0.6666666667</v>
      </c>
      <c r="AP17" s="26">
        <f t="array" ref="AP17">INDEX(TRANSPOSE('ALL-Student-Tally'!$A$2:$CC$46),ROW(AP17),COLUMN(AO17))/'Master Answer Key'!AQ$396</f>
        <v>0.4444444444</v>
      </c>
      <c r="AQ17" s="26">
        <f t="array" ref="AQ17">INDEX(TRANSPOSE('ALL-Student-Tally'!$A$2:$CC$46),ROW(AQ17),COLUMN(AP17))/'Master Answer Key'!AR$396</f>
        <v>0.6923076923</v>
      </c>
      <c r="AR17" s="26">
        <f t="array" ref="AR17">INDEX(TRANSPOSE('ALL-Student-Tally'!$A$2:$CC$46),ROW(AR17),COLUMN(AQ17))/'Master Answer Key'!AS$396</f>
        <v>0.5</v>
      </c>
      <c r="AS17" s="26">
        <f t="array" ref="AS17">INDEX(TRANSPOSE('ALL-Student-Tally'!$A$2:$CC$46),ROW(AS17),COLUMN(AR17))/'Master Answer Key'!AT$396</f>
        <v>0.7096774194</v>
      </c>
      <c r="AT17" s="26">
        <f t="array" ref="AT17">INDEX(TRANSPOSE('ALL-Student-Tally'!$A$2:$CC$46),ROW(AT17),COLUMN(AS17))/'Master Answer Key'!AU$396</f>
        <v>0.5094339623</v>
      </c>
      <c r="AU17" s="26"/>
    </row>
    <row r="18">
      <c r="A18" s="5" t="s">
        <v>518</v>
      </c>
      <c r="B18" s="26">
        <f t="array" ref="B18">INDEX(TRANSPOSE('ALL-Student-Tally'!$A$2:$CC$46),ROW(B18),COLUMN(A18))/'Master Answer Key'!C$396</f>
        <v>0.6</v>
      </c>
      <c r="C18" s="26">
        <f t="array" ref="C18">INDEX(TRANSPOSE('ALL-Student-Tally'!$A$2:$CC$46),ROW(C18),COLUMN(B18))/'Master Answer Key'!D$396</f>
        <v>0.7857142857</v>
      </c>
      <c r="D18" s="26">
        <f t="array" ref="D18">INDEX(TRANSPOSE('ALL-Student-Tally'!$A$2:$CC$46),ROW(D18),COLUMN(C18))/'Master Answer Key'!E$396</f>
        <v>0.8333333333</v>
      </c>
      <c r="E18" s="26">
        <f t="array" ref="E18">INDEX(TRANSPOSE('ALL-Student-Tally'!$A$2:$CC$46),ROW(E18),COLUMN(D18))/'Master Answer Key'!F$396</f>
        <v>0.62</v>
      </c>
      <c r="F18" s="26">
        <f t="array" ref="F18">INDEX(TRANSPOSE('ALL-Student-Tally'!$A$2:$CC$46),ROW(F18),COLUMN(E18))/'Master Answer Key'!G$396</f>
        <v>0.7435897436</v>
      </c>
      <c r="G18" s="26">
        <f t="array" ref="G18">INDEX(TRANSPOSE('ALL-Student-Tally'!$A$2:$CC$46),ROW(G18),COLUMN(F18))/'Master Answer Key'!H$396</f>
        <v>0.75</v>
      </c>
      <c r="H18" s="26">
        <f t="array" ref="H18">INDEX(TRANSPOSE('ALL-Student-Tally'!$A$2:$CC$46),ROW(H18),COLUMN(G18))/'Master Answer Key'!I$396</f>
        <v>0.6666666667</v>
      </c>
      <c r="I18" s="26">
        <f t="array" ref="I18">INDEX(TRANSPOSE('ALL-Student-Tally'!$A$2:$CC$46),ROW(I18),COLUMN(H18))/'Master Answer Key'!J$396</f>
        <v>0.5833333333</v>
      </c>
      <c r="J18" s="26">
        <f t="array" ref="J18">INDEX(TRANSPOSE('ALL-Student-Tally'!$A$2:$CC$46),ROW(J18),COLUMN(I18))/'Master Answer Key'!K$396</f>
        <v>0.6571428571</v>
      </c>
      <c r="K18" s="26">
        <f t="array" ref="K18">INDEX(TRANSPOSE('ALL-Student-Tally'!$A$2:$CC$46),ROW(K18),COLUMN(J18))/'Master Answer Key'!L$396</f>
        <v>0.4516129032</v>
      </c>
      <c r="L18" s="26">
        <f t="array" ref="L18">INDEX(TRANSPOSE('ALL-Student-Tally'!$A$2:$CC$46),ROW(L18),COLUMN(K18))/'Master Answer Key'!M$396</f>
        <v>0.5714285714</v>
      </c>
      <c r="M18" s="26">
        <f t="array" ref="M18">INDEX(TRANSPOSE('ALL-Student-Tally'!$A$2:$CC$46),ROW(M18),COLUMN(L18))/'Master Answer Key'!N$396</f>
        <v>0.5542168675</v>
      </c>
      <c r="N18" s="26">
        <f t="array" ref="N18">INDEX(TRANSPOSE('ALL-Student-Tally'!$A$2:$CC$46),ROW(N18),COLUMN(M18))/'Master Answer Key'!O$396</f>
        <v>0.75</v>
      </c>
      <c r="O18" s="26">
        <f t="array" ref="O18">INDEX(TRANSPOSE('ALL-Student-Tally'!$A$2:$CC$46),ROW(O18),COLUMN(N18))/'Master Answer Key'!P$396</f>
        <v>0.3</v>
      </c>
      <c r="P18" s="26">
        <f t="array" ref="P18">INDEX(TRANSPOSE('ALL-Student-Tally'!$A$2:$CC$46),ROW(P18),COLUMN(O18))/'Master Answer Key'!Q$396</f>
        <v>0.6</v>
      </c>
      <c r="Q18" s="26">
        <f t="array" ref="Q18">INDEX(TRANSPOSE('ALL-Student-Tally'!$A$2:$CC$46),ROW(Q18),COLUMN(P18))/'Master Answer Key'!R$396</f>
        <v>0.2857142857</v>
      </c>
      <c r="R18" s="26">
        <f t="array" ref="R18">INDEX(TRANSPOSE('ALL-Student-Tally'!$A$2:$CC$46),ROW(R18),COLUMN(Q18))/'Master Answer Key'!S$396</f>
        <v>0.3636363636</v>
      </c>
      <c r="S18" s="26">
        <f t="array" ref="S18">INDEX(TRANSPOSE('ALL-Student-Tally'!$A$2:$CC$46),ROW(S18),COLUMN(R18))/'Master Answer Key'!T$396</f>
        <v>0.4666666667</v>
      </c>
      <c r="T18" s="26">
        <f t="array" ref="T18">INDEX(TRANSPOSE('ALL-Student-Tally'!$A$2:$CC$46),ROW(T18),COLUMN(S18))/'Master Answer Key'!U$396</f>
        <v>0.64</v>
      </c>
      <c r="U18" s="26">
        <f t="array" ref="U18">INDEX(TRANSPOSE('ALL-Student-Tally'!$A$2:$CC$46),ROW(U18),COLUMN(T18))/'Master Answer Key'!V$396</f>
        <v>0.5142857143</v>
      </c>
      <c r="V18" s="26">
        <f t="array" ref="V18">INDEX(TRANSPOSE('ALL-Student-Tally'!$A$2:$CC$46),ROW(V18),COLUMN(U18))/'Master Answer Key'!W$396</f>
        <v>0.35</v>
      </c>
      <c r="W18" s="26">
        <f t="array" ref="W18">INDEX(TRANSPOSE('ALL-Student-Tally'!$A$2:$CC$46),ROW(W18),COLUMN(V18))/'Master Answer Key'!X$396</f>
        <v>0.2903225806</v>
      </c>
      <c r="X18" s="26">
        <f t="array" ref="X18">INDEX(TRANSPOSE('ALL-Student-Tally'!$A$2:$CC$46),ROW(X18),COLUMN(W18))/'Master Answer Key'!Y$396</f>
        <v>0.5625</v>
      </c>
      <c r="Y18" s="26">
        <f t="array" ref="Y18">INDEX(TRANSPOSE('ALL-Student-Tally'!$A$2:$CC$46),ROW(Y18),COLUMN(X18))/'Master Answer Key'!Z$396</f>
        <v>0.7142857143</v>
      </c>
      <c r="Z18" s="26">
        <f t="array" ref="Z18">INDEX(TRANSPOSE('ALL-Student-Tally'!$A$2:$CC$46),ROW(Z18),COLUMN(Y18))/'Master Answer Key'!AA$396</f>
        <v>0.375</v>
      </c>
      <c r="AA18" s="26">
        <f t="array" ref="AA18">INDEX(TRANSPOSE('ALL-Student-Tally'!$A$2:$CC$46),ROW(AA18),COLUMN(Z18))/'Master Answer Key'!AB$396</f>
        <v>0.7058823529</v>
      </c>
      <c r="AB18" s="26">
        <f t="array" ref="AB18">INDEX(TRANSPOSE('ALL-Student-Tally'!$A$2:$CC$46),ROW(AB18),COLUMN(AA18))/'Master Answer Key'!AC$396</f>
        <v>0.5</v>
      </c>
      <c r="AC18" s="26">
        <f t="array" ref="AC18">INDEX(TRANSPOSE('ALL-Student-Tally'!$A$2:$CC$46),ROW(AC18),COLUMN(AB18))/'Master Answer Key'!AD$396</f>
        <v>0.7857142857</v>
      </c>
      <c r="AD18" s="26" t="str">
        <f t="array" ref="AD18">INDEX(TRANSPOSE('ALL-Student-Tally'!$A$2:$CC$46),ROW(AD18),COLUMN(AC18))/'Master Answer Key'!AE$396</f>
        <v>#DIV/0!</v>
      </c>
      <c r="AE18" s="26">
        <f t="array" ref="AE18">INDEX(TRANSPOSE('ALL-Student-Tally'!$A$2:$CC$46),ROW(AE18),COLUMN(AD18))/'Master Answer Key'!AF$396</f>
        <v>1</v>
      </c>
      <c r="AF18" s="26">
        <f t="array" ref="AF18">INDEX(TRANSPOSE('ALL-Student-Tally'!$A$2:$CC$46),ROW(AF18),COLUMN(AE18))/'Master Answer Key'!AG$396</f>
        <v>0.3333333333</v>
      </c>
      <c r="AG18" s="26">
        <f t="array" ref="AG18">INDEX(TRANSPOSE('ALL-Student-Tally'!$A$2:$CC$46),ROW(AG18),COLUMN(AF18))/'Master Answer Key'!AH$396</f>
        <v>0.3548387097</v>
      </c>
      <c r="AH18" s="26">
        <f t="array" ref="AH18">INDEX(TRANSPOSE('ALL-Student-Tally'!$A$2:$CC$46),ROW(AH18),COLUMN(AG18))/'Master Answer Key'!AI$396</f>
        <v>0.4782608696</v>
      </c>
      <c r="AI18" s="26">
        <f t="array" ref="AI18">INDEX(TRANSPOSE('ALL-Student-Tally'!$A$2:$CC$46),ROW(AI18),COLUMN(AH18))/'Master Answer Key'!AJ$396</f>
        <v>0.5</v>
      </c>
      <c r="AJ18" s="26">
        <f t="array" ref="AJ18">INDEX(TRANSPOSE('ALL-Student-Tally'!$A$2:$CC$46),ROW(AJ18),COLUMN(AI18))/'Master Answer Key'!AK$396</f>
        <v>0.5357142857</v>
      </c>
      <c r="AK18" s="26">
        <f t="array" ref="AK18">INDEX(TRANSPOSE('ALL-Student-Tally'!$A$2:$CC$46),ROW(AK18),COLUMN(AJ18))/'Master Answer Key'!AL$396</f>
        <v>0.7272727273</v>
      </c>
      <c r="AL18" s="26">
        <f t="array" ref="AL18">INDEX(TRANSPOSE('ALL-Student-Tally'!$A$2:$CC$46),ROW(AL18),COLUMN(AK18))/'Master Answer Key'!AM$396</f>
        <v>0.8125</v>
      </c>
      <c r="AM18" s="26">
        <f t="array" ref="AM18">INDEX(TRANSPOSE('ALL-Student-Tally'!$A$2:$CC$46),ROW(AM18),COLUMN(AL18))/'Master Answer Key'!AN$396</f>
        <v>0.3571428571</v>
      </c>
      <c r="AN18" s="26">
        <f t="array" ref="AN18">INDEX(TRANSPOSE('ALL-Student-Tally'!$A$2:$CC$46),ROW(AN18),COLUMN(AM18))/'Master Answer Key'!AO$396</f>
        <v>0.5714285714</v>
      </c>
      <c r="AO18" s="26">
        <f t="array" ref="AO18">INDEX(TRANSPOSE('ALL-Student-Tally'!$A$2:$CC$46),ROW(AO18),COLUMN(AN18))/'Master Answer Key'!AP$396</f>
        <v>0.6666666667</v>
      </c>
      <c r="AP18" s="26">
        <f t="array" ref="AP18">INDEX(TRANSPOSE('ALL-Student-Tally'!$A$2:$CC$46),ROW(AP18),COLUMN(AO18))/'Master Answer Key'!AQ$396</f>
        <v>0.5555555556</v>
      </c>
      <c r="AQ18" s="26">
        <f t="array" ref="AQ18">INDEX(TRANSPOSE('ALL-Student-Tally'!$A$2:$CC$46),ROW(AQ18),COLUMN(AP18))/'Master Answer Key'!AR$396</f>
        <v>0.4615384615</v>
      </c>
      <c r="AR18" s="26">
        <f t="array" ref="AR18">INDEX(TRANSPOSE('ALL-Student-Tally'!$A$2:$CC$46),ROW(AR18),COLUMN(AQ18))/'Master Answer Key'!AS$396</f>
        <v>0.5</v>
      </c>
      <c r="AS18" s="26">
        <f t="array" ref="AS18">INDEX(TRANSPOSE('ALL-Student-Tally'!$A$2:$CC$46),ROW(AS18),COLUMN(AR18))/'Master Answer Key'!AT$396</f>
        <v>0.4516129032</v>
      </c>
      <c r="AT18" s="26">
        <f t="array" ref="AT18">INDEX(TRANSPOSE('ALL-Student-Tally'!$A$2:$CC$46),ROW(AT18),COLUMN(AS18))/'Master Answer Key'!AU$396</f>
        <v>0.4150943396</v>
      </c>
      <c r="AU18" s="26"/>
    </row>
    <row r="19">
      <c r="A19" s="5" t="s">
        <v>519</v>
      </c>
      <c r="B19" s="26">
        <f t="array" ref="B19">INDEX(TRANSPOSE('ALL-Student-Tally'!$A$2:$CC$46),ROW(B19),COLUMN(A19))/'Master Answer Key'!C$396</f>
        <v>0.44</v>
      </c>
      <c r="C19" s="26">
        <f t="array" ref="C19">INDEX(TRANSPOSE('ALL-Student-Tally'!$A$2:$CC$46),ROW(C19),COLUMN(B19))/'Master Answer Key'!D$396</f>
        <v>0.5</v>
      </c>
      <c r="D19" s="26">
        <f t="array" ref="D19">INDEX(TRANSPOSE('ALL-Student-Tally'!$A$2:$CC$46),ROW(D19),COLUMN(C19))/'Master Answer Key'!E$396</f>
        <v>0.5416666667</v>
      </c>
      <c r="E19" s="26">
        <f t="array" ref="E19">INDEX(TRANSPOSE('ALL-Student-Tally'!$A$2:$CC$46),ROW(E19),COLUMN(D19))/'Master Answer Key'!F$396</f>
        <v>0.4</v>
      </c>
      <c r="F19" s="26">
        <f t="array" ref="F19">INDEX(TRANSPOSE('ALL-Student-Tally'!$A$2:$CC$46),ROW(F19),COLUMN(E19))/'Master Answer Key'!G$396</f>
        <v>0.7179487179</v>
      </c>
      <c r="G19" s="26">
        <f t="array" ref="G19">INDEX(TRANSPOSE('ALL-Student-Tally'!$A$2:$CC$46),ROW(G19),COLUMN(F19))/'Master Answer Key'!H$396</f>
        <v>1</v>
      </c>
      <c r="H19" s="26">
        <f t="array" ref="H19">INDEX(TRANSPOSE('ALL-Student-Tally'!$A$2:$CC$46),ROW(H19),COLUMN(G19))/'Master Answer Key'!I$396</f>
        <v>0.5185185185</v>
      </c>
      <c r="I19" s="26">
        <f t="array" ref="I19">INDEX(TRANSPOSE('ALL-Student-Tally'!$A$2:$CC$46),ROW(I19),COLUMN(H19))/'Master Answer Key'!J$396</f>
        <v>0.4166666667</v>
      </c>
      <c r="J19" s="26">
        <f t="array" ref="J19">INDEX(TRANSPOSE('ALL-Student-Tally'!$A$2:$CC$46),ROW(J19),COLUMN(I19))/'Master Answer Key'!K$396</f>
        <v>0.4285714286</v>
      </c>
      <c r="K19" s="26">
        <f t="array" ref="K19">INDEX(TRANSPOSE('ALL-Student-Tally'!$A$2:$CC$46),ROW(K19),COLUMN(J19))/'Master Answer Key'!L$396</f>
        <v>0.3225806452</v>
      </c>
      <c r="L19" s="26">
        <f t="array" ref="L19">INDEX(TRANSPOSE('ALL-Student-Tally'!$A$2:$CC$46),ROW(L19),COLUMN(K19))/'Master Answer Key'!M$396</f>
        <v>0.5</v>
      </c>
      <c r="M19" s="26">
        <f t="array" ref="M19">INDEX(TRANSPOSE('ALL-Student-Tally'!$A$2:$CC$46),ROW(M19),COLUMN(L19))/'Master Answer Key'!N$396</f>
        <v>0.4578313253</v>
      </c>
      <c r="N19" s="26">
        <f t="array" ref="N19">INDEX(TRANSPOSE('ALL-Student-Tally'!$A$2:$CC$46),ROW(N19),COLUMN(M19))/'Master Answer Key'!O$396</f>
        <v>0.5833333333</v>
      </c>
      <c r="O19" s="26">
        <f t="array" ref="O19">INDEX(TRANSPOSE('ALL-Student-Tally'!$A$2:$CC$46),ROW(O19),COLUMN(N19))/'Master Answer Key'!P$396</f>
        <v>0.5</v>
      </c>
      <c r="P19" s="26">
        <f t="array" ref="P19">INDEX(TRANSPOSE('ALL-Student-Tally'!$A$2:$CC$46),ROW(P19),COLUMN(O19))/'Master Answer Key'!Q$396</f>
        <v>0.8</v>
      </c>
      <c r="Q19" s="26">
        <f t="array" ref="Q19">INDEX(TRANSPOSE('ALL-Student-Tally'!$A$2:$CC$46),ROW(Q19),COLUMN(P19))/'Master Answer Key'!R$396</f>
        <v>0.2142857143</v>
      </c>
      <c r="R19" s="26">
        <f t="array" ref="R19">INDEX(TRANSPOSE('ALL-Student-Tally'!$A$2:$CC$46),ROW(R19),COLUMN(Q19))/'Master Answer Key'!S$396</f>
        <v>0.3636363636</v>
      </c>
      <c r="S19" s="26">
        <f t="array" ref="S19">INDEX(TRANSPOSE('ALL-Student-Tally'!$A$2:$CC$46),ROW(S19),COLUMN(R19))/'Master Answer Key'!T$396</f>
        <v>0.5666666667</v>
      </c>
      <c r="T19" s="26">
        <f t="array" ref="T19">INDEX(TRANSPOSE('ALL-Student-Tally'!$A$2:$CC$46),ROW(T19),COLUMN(S19))/'Master Answer Key'!U$396</f>
        <v>0.56</v>
      </c>
      <c r="U19" s="26">
        <f t="array" ref="U19">INDEX(TRANSPOSE('ALL-Student-Tally'!$A$2:$CC$46),ROW(U19),COLUMN(T19))/'Master Answer Key'!V$396</f>
        <v>0.4285714286</v>
      </c>
      <c r="V19" s="26">
        <f t="array" ref="V19">INDEX(TRANSPOSE('ALL-Student-Tally'!$A$2:$CC$46),ROW(V19),COLUMN(U19))/'Master Answer Key'!W$396</f>
        <v>0.35</v>
      </c>
      <c r="W19" s="26">
        <f t="array" ref="W19">INDEX(TRANSPOSE('ALL-Student-Tally'!$A$2:$CC$46),ROW(W19),COLUMN(V19))/'Master Answer Key'!X$396</f>
        <v>0.3548387097</v>
      </c>
      <c r="X19" s="26">
        <f t="array" ref="X19">INDEX(TRANSPOSE('ALL-Student-Tally'!$A$2:$CC$46),ROW(X19),COLUMN(W19))/'Master Answer Key'!Y$396</f>
        <v>0.5</v>
      </c>
      <c r="Y19" s="26">
        <f t="array" ref="Y19">INDEX(TRANSPOSE('ALL-Student-Tally'!$A$2:$CC$46),ROW(Y19),COLUMN(X19))/'Master Answer Key'!Z$396</f>
        <v>0.2857142857</v>
      </c>
      <c r="Z19" s="26">
        <f t="array" ref="Z19">INDEX(TRANSPOSE('ALL-Student-Tally'!$A$2:$CC$46),ROW(Z19),COLUMN(Y19))/'Master Answer Key'!AA$396</f>
        <v>0.3333333333</v>
      </c>
      <c r="AA19" s="26">
        <f t="array" ref="AA19">INDEX(TRANSPOSE('ALL-Student-Tally'!$A$2:$CC$46),ROW(AA19),COLUMN(Z19))/'Master Answer Key'!AB$396</f>
        <v>0.4705882353</v>
      </c>
      <c r="AB19" s="26">
        <f t="array" ref="AB19">INDEX(TRANSPOSE('ALL-Student-Tally'!$A$2:$CC$46),ROW(AB19),COLUMN(AA19))/'Master Answer Key'!AC$396</f>
        <v>0.5</v>
      </c>
      <c r="AC19" s="26">
        <f t="array" ref="AC19">INDEX(TRANSPOSE('ALL-Student-Tally'!$A$2:$CC$46),ROW(AC19),COLUMN(AB19))/'Master Answer Key'!AD$396</f>
        <v>0.7857142857</v>
      </c>
      <c r="AD19" s="26" t="str">
        <f t="array" ref="AD19">INDEX(TRANSPOSE('ALL-Student-Tally'!$A$2:$CC$46),ROW(AD19),COLUMN(AC19))/'Master Answer Key'!AE$396</f>
        <v>#DIV/0!</v>
      </c>
      <c r="AE19" s="26">
        <f t="array" ref="AE19">INDEX(TRANSPOSE('ALL-Student-Tally'!$A$2:$CC$46),ROW(AE19),COLUMN(AD19))/'Master Answer Key'!AF$396</f>
        <v>0</v>
      </c>
      <c r="AF19" s="26">
        <f t="array" ref="AF19">INDEX(TRANSPOSE('ALL-Student-Tally'!$A$2:$CC$46),ROW(AF19),COLUMN(AE19))/'Master Answer Key'!AG$396</f>
        <v>0.25</v>
      </c>
      <c r="AG19" s="26">
        <f t="array" ref="AG19">INDEX(TRANSPOSE('ALL-Student-Tally'!$A$2:$CC$46),ROW(AG19),COLUMN(AF19))/'Master Answer Key'!AH$396</f>
        <v>0.3548387097</v>
      </c>
      <c r="AH19" s="26">
        <f t="array" ref="AH19">INDEX(TRANSPOSE('ALL-Student-Tally'!$A$2:$CC$46),ROW(AH19),COLUMN(AG19))/'Master Answer Key'!AI$396</f>
        <v>0.5217391304</v>
      </c>
      <c r="AI19" s="26">
        <f t="array" ref="AI19">INDEX(TRANSPOSE('ALL-Student-Tally'!$A$2:$CC$46),ROW(AI19),COLUMN(AH19))/'Master Answer Key'!AJ$396</f>
        <v>0.5</v>
      </c>
      <c r="AJ19" s="26">
        <f t="array" ref="AJ19">INDEX(TRANSPOSE('ALL-Student-Tally'!$A$2:$CC$46),ROW(AJ19),COLUMN(AI19))/'Master Answer Key'!AK$396</f>
        <v>0.3928571429</v>
      </c>
      <c r="AK19" s="26">
        <f t="array" ref="AK19">INDEX(TRANSPOSE('ALL-Student-Tally'!$A$2:$CC$46),ROW(AK19),COLUMN(AJ19))/'Master Answer Key'!AL$396</f>
        <v>0.9090909091</v>
      </c>
      <c r="AL19" s="26">
        <f t="array" ref="AL19">INDEX(TRANSPOSE('ALL-Student-Tally'!$A$2:$CC$46),ROW(AL19),COLUMN(AK19))/'Master Answer Key'!AM$396</f>
        <v>0.5625</v>
      </c>
      <c r="AM19" s="26">
        <f t="array" ref="AM19">INDEX(TRANSPOSE('ALL-Student-Tally'!$A$2:$CC$46),ROW(AM19),COLUMN(AL19))/'Master Answer Key'!AN$396</f>
        <v>0.3571428571</v>
      </c>
      <c r="AN19" s="26">
        <f t="array" ref="AN19">INDEX(TRANSPOSE('ALL-Student-Tally'!$A$2:$CC$46),ROW(AN19),COLUMN(AM19))/'Master Answer Key'!AO$396</f>
        <v>0.4285714286</v>
      </c>
      <c r="AO19" s="26">
        <f t="array" ref="AO19">INDEX(TRANSPOSE('ALL-Student-Tally'!$A$2:$CC$46),ROW(AO19),COLUMN(AN19))/'Master Answer Key'!AP$396</f>
        <v>0.5833333333</v>
      </c>
      <c r="AP19" s="26">
        <f t="array" ref="AP19">INDEX(TRANSPOSE('ALL-Student-Tally'!$A$2:$CC$46),ROW(AP19),COLUMN(AO19))/'Master Answer Key'!AQ$396</f>
        <v>0.1111111111</v>
      </c>
      <c r="AQ19" s="26">
        <f t="array" ref="AQ19">INDEX(TRANSPOSE('ALL-Student-Tally'!$A$2:$CC$46),ROW(AQ19),COLUMN(AP19))/'Master Answer Key'!AR$396</f>
        <v>0.3846153846</v>
      </c>
      <c r="AR19" s="26">
        <f t="array" ref="AR19">INDEX(TRANSPOSE('ALL-Student-Tally'!$A$2:$CC$46),ROW(AR19),COLUMN(AQ19))/'Master Answer Key'!AS$396</f>
        <v>0.5</v>
      </c>
      <c r="AS19" s="26">
        <f t="array" ref="AS19">INDEX(TRANSPOSE('ALL-Student-Tally'!$A$2:$CC$46),ROW(AS19),COLUMN(AR19))/'Master Answer Key'!AT$396</f>
        <v>0.4193548387</v>
      </c>
      <c r="AT19" s="26">
        <f t="array" ref="AT19">INDEX(TRANSPOSE('ALL-Student-Tally'!$A$2:$CC$46),ROW(AT19),COLUMN(AS19))/'Master Answer Key'!AU$396</f>
        <v>0.3773584906</v>
      </c>
      <c r="AU19" s="26"/>
    </row>
    <row r="20">
      <c r="A20" s="5" t="s">
        <v>520</v>
      </c>
      <c r="B20" s="26">
        <f t="array" ref="B20">INDEX(TRANSPOSE('ALL-Student-Tally'!$A$2:$CC$46),ROW(B20),COLUMN(A20))/'Master Answer Key'!C$396</f>
        <v>0.76</v>
      </c>
      <c r="C20" s="26">
        <f t="array" ref="C20">INDEX(TRANSPOSE('ALL-Student-Tally'!$A$2:$CC$46),ROW(C20),COLUMN(B20))/'Master Answer Key'!D$396</f>
        <v>0.7857142857</v>
      </c>
      <c r="D20" s="26">
        <f t="array" ref="D20">INDEX(TRANSPOSE('ALL-Student-Tally'!$A$2:$CC$46),ROW(D20),COLUMN(C20))/'Master Answer Key'!E$396</f>
        <v>0.7083333333</v>
      </c>
      <c r="E20" s="26">
        <f t="array" ref="E20">INDEX(TRANSPOSE('ALL-Student-Tally'!$A$2:$CC$46),ROW(E20),COLUMN(D20))/'Master Answer Key'!F$396</f>
        <v>0.82</v>
      </c>
      <c r="F20" s="26">
        <f t="array" ref="F20">INDEX(TRANSPOSE('ALL-Student-Tally'!$A$2:$CC$46),ROW(F20),COLUMN(E20))/'Master Answer Key'!G$396</f>
        <v>0.7435897436</v>
      </c>
      <c r="G20" s="26">
        <f t="array" ref="G20">INDEX(TRANSPOSE('ALL-Student-Tally'!$A$2:$CC$46),ROW(G20),COLUMN(F20))/'Master Answer Key'!H$396</f>
        <v>1</v>
      </c>
      <c r="H20" s="26">
        <f t="array" ref="H20">INDEX(TRANSPOSE('ALL-Student-Tally'!$A$2:$CC$46),ROW(H20),COLUMN(G20))/'Master Answer Key'!I$396</f>
        <v>0.8148148148</v>
      </c>
      <c r="I20" s="26">
        <f t="array" ref="I20">INDEX(TRANSPOSE('ALL-Student-Tally'!$A$2:$CC$46),ROW(I20),COLUMN(H20))/'Master Answer Key'!J$396</f>
        <v>0.7916666667</v>
      </c>
      <c r="J20" s="26">
        <f t="array" ref="J20">INDEX(TRANSPOSE('ALL-Student-Tally'!$A$2:$CC$46),ROW(J20),COLUMN(I20))/'Master Answer Key'!K$396</f>
        <v>0.7428571429</v>
      </c>
      <c r="K20" s="26">
        <f t="array" ref="K20">INDEX(TRANSPOSE('ALL-Student-Tally'!$A$2:$CC$46),ROW(K20),COLUMN(J20))/'Master Answer Key'!L$396</f>
        <v>0.5161290323</v>
      </c>
      <c r="L20" s="26">
        <f t="array" ref="L20">INDEX(TRANSPOSE('ALL-Student-Tally'!$A$2:$CC$46),ROW(L20),COLUMN(K20))/'Master Answer Key'!M$396</f>
        <v>0.7857142857</v>
      </c>
      <c r="M20" s="26">
        <f t="array" ref="M20">INDEX(TRANSPOSE('ALL-Student-Tally'!$A$2:$CC$46),ROW(M20),COLUMN(L20))/'Master Answer Key'!N$396</f>
        <v>0.8072289157</v>
      </c>
      <c r="N20" s="26">
        <f t="array" ref="N20">INDEX(TRANSPOSE('ALL-Student-Tally'!$A$2:$CC$46),ROW(N20),COLUMN(M20))/'Master Answer Key'!O$396</f>
        <v>0.8333333333</v>
      </c>
      <c r="O20" s="26">
        <f t="array" ref="O20">INDEX(TRANSPOSE('ALL-Student-Tally'!$A$2:$CC$46),ROW(O20),COLUMN(N20))/'Master Answer Key'!P$396</f>
        <v>0.7</v>
      </c>
      <c r="P20" s="26">
        <f t="array" ref="P20">INDEX(TRANSPOSE('ALL-Student-Tally'!$A$2:$CC$46),ROW(P20),COLUMN(O20))/'Master Answer Key'!Q$396</f>
        <v>0.8</v>
      </c>
      <c r="Q20" s="26">
        <f t="array" ref="Q20">INDEX(TRANSPOSE('ALL-Student-Tally'!$A$2:$CC$46),ROW(Q20),COLUMN(P20))/'Master Answer Key'!R$396</f>
        <v>0.5</v>
      </c>
      <c r="R20" s="26">
        <f t="array" ref="R20">INDEX(TRANSPOSE('ALL-Student-Tally'!$A$2:$CC$46),ROW(R20),COLUMN(Q20))/'Master Answer Key'!S$396</f>
        <v>0.6363636364</v>
      </c>
      <c r="S20" s="26">
        <f t="array" ref="S20">INDEX(TRANSPOSE('ALL-Student-Tally'!$A$2:$CC$46),ROW(S20),COLUMN(R20))/'Master Answer Key'!T$396</f>
        <v>0.7666666667</v>
      </c>
      <c r="T20" s="26">
        <f t="array" ref="T20">INDEX(TRANSPOSE('ALL-Student-Tally'!$A$2:$CC$46),ROW(T20),COLUMN(S20))/'Master Answer Key'!U$396</f>
        <v>0.84</v>
      </c>
      <c r="U20" s="26">
        <f t="array" ref="U20">INDEX(TRANSPOSE('ALL-Student-Tally'!$A$2:$CC$46),ROW(U20),COLUMN(T20))/'Master Answer Key'!V$396</f>
        <v>0.6571428571</v>
      </c>
      <c r="V20" s="26">
        <f t="array" ref="V20">INDEX(TRANSPOSE('ALL-Student-Tally'!$A$2:$CC$46),ROW(V20),COLUMN(U20))/'Master Answer Key'!W$396</f>
        <v>0.6</v>
      </c>
      <c r="W20" s="26">
        <f t="array" ref="W20">INDEX(TRANSPOSE('ALL-Student-Tally'!$A$2:$CC$46),ROW(W20),COLUMN(V20))/'Master Answer Key'!X$396</f>
        <v>0.4838709677</v>
      </c>
      <c r="X20" s="26">
        <f t="array" ref="X20">INDEX(TRANSPOSE('ALL-Student-Tally'!$A$2:$CC$46),ROW(X20),COLUMN(W20))/'Master Answer Key'!Y$396</f>
        <v>0.875</v>
      </c>
      <c r="Y20" s="26">
        <f t="array" ref="Y20">INDEX(TRANSPOSE('ALL-Student-Tally'!$A$2:$CC$46),ROW(Y20),COLUMN(X20))/'Master Answer Key'!Z$396</f>
        <v>0.5714285714</v>
      </c>
      <c r="Z20" s="26">
        <f t="array" ref="Z20">INDEX(TRANSPOSE('ALL-Student-Tally'!$A$2:$CC$46),ROW(Z20),COLUMN(Y20))/'Master Answer Key'!AA$396</f>
        <v>0.5416666667</v>
      </c>
      <c r="AA20" s="26">
        <f t="array" ref="AA20">INDEX(TRANSPOSE('ALL-Student-Tally'!$A$2:$CC$46),ROW(AA20),COLUMN(Z20))/'Master Answer Key'!AB$396</f>
        <v>0.5588235294</v>
      </c>
      <c r="AB20" s="26">
        <f t="array" ref="AB20">INDEX(TRANSPOSE('ALL-Student-Tally'!$A$2:$CC$46),ROW(AB20),COLUMN(AA20))/'Master Answer Key'!AC$396</f>
        <v>0.5</v>
      </c>
      <c r="AC20" s="26">
        <f t="array" ref="AC20">INDEX(TRANSPOSE('ALL-Student-Tally'!$A$2:$CC$46),ROW(AC20),COLUMN(AB20))/'Master Answer Key'!AD$396</f>
        <v>0.6071428571</v>
      </c>
      <c r="AD20" s="26" t="str">
        <f t="array" ref="AD20">INDEX(TRANSPOSE('ALL-Student-Tally'!$A$2:$CC$46),ROW(AD20),COLUMN(AC20))/'Master Answer Key'!AE$396</f>
        <v>#DIV/0!</v>
      </c>
      <c r="AE20" s="26">
        <f t="array" ref="AE20">INDEX(TRANSPOSE('ALL-Student-Tally'!$A$2:$CC$46),ROW(AE20),COLUMN(AD20))/'Master Answer Key'!AF$396</f>
        <v>1</v>
      </c>
      <c r="AF20" s="26">
        <f t="array" ref="AF20">INDEX(TRANSPOSE('ALL-Student-Tally'!$A$2:$CC$46),ROW(AF20),COLUMN(AE20))/'Master Answer Key'!AG$396</f>
        <v>0.75</v>
      </c>
      <c r="AG20" s="26">
        <f t="array" ref="AG20">INDEX(TRANSPOSE('ALL-Student-Tally'!$A$2:$CC$46),ROW(AG20),COLUMN(AF20))/'Master Answer Key'!AH$396</f>
        <v>0.4516129032</v>
      </c>
      <c r="AH20" s="26">
        <f t="array" ref="AH20">INDEX(TRANSPOSE('ALL-Student-Tally'!$A$2:$CC$46),ROW(AH20),COLUMN(AG20))/'Master Answer Key'!AI$396</f>
        <v>0.8695652174</v>
      </c>
      <c r="AI20" s="26">
        <f t="array" ref="AI20">INDEX(TRANSPOSE('ALL-Student-Tally'!$A$2:$CC$46),ROW(AI20),COLUMN(AH20))/'Master Answer Key'!AJ$396</f>
        <v>0.75</v>
      </c>
      <c r="AJ20" s="26">
        <f t="array" ref="AJ20">INDEX(TRANSPOSE('ALL-Student-Tally'!$A$2:$CC$46),ROW(AJ20),COLUMN(AI20))/'Master Answer Key'!AK$396</f>
        <v>0.8928571429</v>
      </c>
      <c r="AK20" s="26">
        <f t="array" ref="AK20">INDEX(TRANSPOSE('ALL-Student-Tally'!$A$2:$CC$46),ROW(AK20),COLUMN(AJ20))/'Master Answer Key'!AL$396</f>
        <v>0.6363636364</v>
      </c>
      <c r="AL20" s="26">
        <f t="array" ref="AL20">INDEX(TRANSPOSE('ALL-Student-Tally'!$A$2:$CC$46),ROW(AL20),COLUMN(AK20))/'Master Answer Key'!AM$396</f>
        <v>0.8125</v>
      </c>
      <c r="AM20" s="26">
        <f t="array" ref="AM20">INDEX(TRANSPOSE('ALL-Student-Tally'!$A$2:$CC$46),ROW(AM20),COLUMN(AL20))/'Master Answer Key'!AN$396</f>
        <v>0.8571428571</v>
      </c>
      <c r="AN20" s="26">
        <f t="array" ref="AN20">INDEX(TRANSPOSE('ALL-Student-Tally'!$A$2:$CC$46),ROW(AN20),COLUMN(AM20))/'Master Answer Key'!AO$396</f>
        <v>0.5714285714</v>
      </c>
      <c r="AO20" s="26">
        <f t="array" ref="AO20">INDEX(TRANSPOSE('ALL-Student-Tally'!$A$2:$CC$46),ROW(AO20),COLUMN(AN20))/'Master Answer Key'!AP$396</f>
        <v>0.9166666667</v>
      </c>
      <c r="AP20" s="26">
        <f t="array" ref="AP20">INDEX(TRANSPOSE('ALL-Student-Tally'!$A$2:$CC$46),ROW(AP20),COLUMN(AO20))/'Master Answer Key'!AQ$396</f>
        <v>0.4444444444</v>
      </c>
      <c r="AQ20" s="26">
        <f t="array" ref="AQ20">INDEX(TRANSPOSE('ALL-Student-Tally'!$A$2:$CC$46),ROW(AQ20),COLUMN(AP20))/'Master Answer Key'!AR$396</f>
        <v>0.9230769231</v>
      </c>
      <c r="AR20" s="26">
        <f t="array" ref="AR20">INDEX(TRANSPOSE('ALL-Student-Tally'!$A$2:$CC$46),ROW(AR20),COLUMN(AQ20))/'Master Answer Key'!AS$396</f>
        <v>0.6666666667</v>
      </c>
      <c r="AS20" s="26">
        <f t="array" ref="AS20">INDEX(TRANSPOSE('ALL-Student-Tally'!$A$2:$CC$46),ROW(AS20),COLUMN(AR20))/'Master Answer Key'!AT$396</f>
        <v>0.7419354839</v>
      </c>
      <c r="AT20" s="26">
        <f t="array" ref="AT20">INDEX(TRANSPOSE('ALL-Student-Tally'!$A$2:$CC$46),ROW(AT20),COLUMN(AS20))/'Master Answer Key'!AU$396</f>
        <v>0.641509434</v>
      </c>
      <c r="AU20" s="26"/>
    </row>
    <row r="21">
      <c r="A21" s="5" t="s">
        <v>521</v>
      </c>
      <c r="B21" s="26">
        <f t="array" ref="B21">INDEX(TRANSPOSE('ALL-Student-Tally'!$A$2:$CC$46),ROW(B21),COLUMN(A21))/'Master Answer Key'!C$396</f>
        <v>0.68</v>
      </c>
      <c r="C21" s="26">
        <f t="array" ref="C21">INDEX(TRANSPOSE('ALL-Student-Tally'!$A$2:$CC$46),ROW(C21),COLUMN(B21))/'Master Answer Key'!D$396</f>
        <v>1</v>
      </c>
      <c r="D21" s="26">
        <f t="array" ref="D21">INDEX(TRANSPOSE('ALL-Student-Tally'!$A$2:$CC$46),ROW(D21),COLUMN(C21))/'Master Answer Key'!E$396</f>
        <v>0.9166666667</v>
      </c>
      <c r="E21" s="26">
        <f t="array" ref="E21">INDEX(TRANSPOSE('ALL-Student-Tally'!$A$2:$CC$46),ROW(E21),COLUMN(D21))/'Master Answer Key'!F$396</f>
        <v>0.76</v>
      </c>
      <c r="F21" s="26">
        <f t="array" ref="F21">INDEX(TRANSPOSE('ALL-Student-Tally'!$A$2:$CC$46),ROW(F21),COLUMN(E21))/'Master Answer Key'!G$396</f>
        <v>0.9230769231</v>
      </c>
      <c r="G21" s="26">
        <f t="array" ref="G21">INDEX(TRANSPOSE('ALL-Student-Tally'!$A$2:$CC$46),ROW(G21),COLUMN(F21))/'Master Answer Key'!H$396</f>
        <v>1</v>
      </c>
      <c r="H21" s="26">
        <f t="array" ref="H21">INDEX(TRANSPOSE('ALL-Student-Tally'!$A$2:$CC$46),ROW(H21),COLUMN(G21))/'Master Answer Key'!I$396</f>
        <v>0.962962963</v>
      </c>
      <c r="I21" s="26">
        <f t="array" ref="I21">INDEX(TRANSPOSE('ALL-Student-Tally'!$A$2:$CC$46),ROW(I21),COLUMN(H21))/'Master Answer Key'!J$396</f>
        <v>0.75</v>
      </c>
      <c r="J21" s="26">
        <f t="array" ref="J21">INDEX(TRANSPOSE('ALL-Student-Tally'!$A$2:$CC$46),ROW(J21),COLUMN(I21))/'Master Answer Key'!K$396</f>
        <v>0.6571428571</v>
      </c>
      <c r="K21" s="26">
        <f t="array" ref="K21">INDEX(TRANSPOSE('ALL-Student-Tally'!$A$2:$CC$46),ROW(K21),COLUMN(J21))/'Master Answer Key'!L$396</f>
        <v>0.7419354839</v>
      </c>
      <c r="L21" s="26">
        <f t="array" ref="L21">INDEX(TRANSPOSE('ALL-Student-Tally'!$A$2:$CC$46),ROW(L21),COLUMN(K21))/'Master Answer Key'!M$396</f>
        <v>0.7857142857</v>
      </c>
      <c r="M21" s="26">
        <f t="array" ref="M21">INDEX(TRANSPOSE('ALL-Student-Tally'!$A$2:$CC$46),ROW(M21),COLUMN(L21))/'Master Answer Key'!N$396</f>
        <v>0.7590361446</v>
      </c>
      <c r="N21" s="26">
        <f t="array" ref="N21">INDEX(TRANSPOSE('ALL-Student-Tally'!$A$2:$CC$46),ROW(N21),COLUMN(M21))/'Master Answer Key'!O$396</f>
        <v>1</v>
      </c>
      <c r="O21" s="26">
        <f t="array" ref="O21">INDEX(TRANSPOSE('ALL-Student-Tally'!$A$2:$CC$46),ROW(O21),COLUMN(N21))/'Master Answer Key'!P$396</f>
        <v>0.7</v>
      </c>
      <c r="P21" s="26">
        <f t="array" ref="P21">INDEX(TRANSPOSE('ALL-Student-Tally'!$A$2:$CC$46),ROW(P21),COLUMN(O21))/'Master Answer Key'!Q$396</f>
        <v>1</v>
      </c>
      <c r="Q21" s="26">
        <f t="array" ref="Q21">INDEX(TRANSPOSE('ALL-Student-Tally'!$A$2:$CC$46),ROW(Q21),COLUMN(P21))/'Master Answer Key'!R$396</f>
        <v>0.7857142857</v>
      </c>
      <c r="R21" s="26">
        <f t="array" ref="R21">INDEX(TRANSPOSE('ALL-Student-Tally'!$A$2:$CC$46),ROW(R21),COLUMN(Q21))/'Master Answer Key'!S$396</f>
        <v>0.9090909091</v>
      </c>
      <c r="S21" s="26">
        <f t="array" ref="S21">INDEX(TRANSPOSE('ALL-Student-Tally'!$A$2:$CC$46),ROW(S21),COLUMN(R21))/'Master Answer Key'!T$396</f>
        <v>0.7666666667</v>
      </c>
      <c r="T21" s="26">
        <f t="array" ref="T21">INDEX(TRANSPOSE('ALL-Student-Tally'!$A$2:$CC$46),ROW(T21),COLUMN(S21))/'Master Answer Key'!U$396</f>
        <v>0.84</v>
      </c>
      <c r="U21" s="26">
        <f t="array" ref="U21">INDEX(TRANSPOSE('ALL-Student-Tally'!$A$2:$CC$46),ROW(U21),COLUMN(T21))/'Master Answer Key'!V$396</f>
        <v>0.8571428571</v>
      </c>
      <c r="V21" s="26">
        <f t="array" ref="V21">INDEX(TRANSPOSE('ALL-Student-Tally'!$A$2:$CC$46),ROW(V21),COLUMN(U21))/'Master Answer Key'!W$396</f>
        <v>0.85</v>
      </c>
      <c r="W21" s="26">
        <f t="array" ref="W21">INDEX(TRANSPOSE('ALL-Student-Tally'!$A$2:$CC$46),ROW(W21),COLUMN(V21))/'Master Answer Key'!X$396</f>
        <v>0.8387096774</v>
      </c>
      <c r="X21" s="26">
        <f t="array" ref="X21">INDEX(TRANSPOSE('ALL-Student-Tally'!$A$2:$CC$46),ROW(X21),COLUMN(W21))/'Master Answer Key'!Y$396</f>
        <v>0.875</v>
      </c>
      <c r="Y21" s="26">
        <f t="array" ref="Y21">INDEX(TRANSPOSE('ALL-Student-Tally'!$A$2:$CC$46),ROW(Y21),COLUMN(X21))/'Master Answer Key'!Z$396</f>
        <v>0.7142857143</v>
      </c>
      <c r="Z21" s="26">
        <f t="array" ref="Z21">INDEX(TRANSPOSE('ALL-Student-Tally'!$A$2:$CC$46),ROW(Z21),COLUMN(Y21))/'Master Answer Key'!AA$396</f>
        <v>0.7083333333</v>
      </c>
      <c r="AA21" s="26">
        <f t="array" ref="AA21">INDEX(TRANSPOSE('ALL-Student-Tally'!$A$2:$CC$46),ROW(AA21),COLUMN(Z21))/'Master Answer Key'!AB$396</f>
        <v>0.7941176471</v>
      </c>
      <c r="AB21" s="26">
        <f t="array" ref="AB21">INDEX(TRANSPOSE('ALL-Student-Tally'!$A$2:$CC$46),ROW(AB21),COLUMN(AA21))/'Master Answer Key'!AC$396</f>
        <v>0.8333333333</v>
      </c>
      <c r="AC21" s="26">
        <f t="array" ref="AC21">INDEX(TRANSPOSE('ALL-Student-Tally'!$A$2:$CC$46),ROW(AC21),COLUMN(AB21))/'Master Answer Key'!AD$396</f>
        <v>0.8214285714</v>
      </c>
      <c r="AD21" s="26" t="str">
        <f t="array" ref="AD21">INDEX(TRANSPOSE('ALL-Student-Tally'!$A$2:$CC$46),ROW(AD21),COLUMN(AC21))/'Master Answer Key'!AE$396</f>
        <v>#DIV/0!</v>
      </c>
      <c r="AE21" s="26">
        <f t="array" ref="AE21">INDEX(TRANSPOSE('ALL-Student-Tally'!$A$2:$CC$46),ROW(AE21),COLUMN(AD21))/'Master Answer Key'!AF$396</f>
        <v>1</v>
      </c>
      <c r="AF21" s="26">
        <f t="array" ref="AF21">INDEX(TRANSPOSE('ALL-Student-Tally'!$A$2:$CC$46),ROW(AF21),COLUMN(AE21))/'Master Answer Key'!AG$396</f>
        <v>0.8333333333</v>
      </c>
      <c r="AG21" s="26">
        <f t="array" ref="AG21">INDEX(TRANSPOSE('ALL-Student-Tally'!$A$2:$CC$46),ROW(AG21),COLUMN(AF21))/'Master Answer Key'!AH$396</f>
        <v>0.8064516129</v>
      </c>
      <c r="AH21" s="26">
        <f t="array" ref="AH21">INDEX(TRANSPOSE('ALL-Student-Tally'!$A$2:$CC$46),ROW(AH21),COLUMN(AG21))/'Master Answer Key'!AI$396</f>
        <v>0.7826086957</v>
      </c>
      <c r="AI21" s="26">
        <f t="array" ref="AI21">INDEX(TRANSPOSE('ALL-Student-Tally'!$A$2:$CC$46),ROW(AI21),COLUMN(AH21))/'Master Answer Key'!AJ$396</f>
        <v>0.875</v>
      </c>
      <c r="AJ21" s="26">
        <f t="array" ref="AJ21">INDEX(TRANSPOSE('ALL-Student-Tally'!$A$2:$CC$46),ROW(AJ21),COLUMN(AI21))/'Master Answer Key'!AK$396</f>
        <v>0.8571428571</v>
      </c>
      <c r="AK21" s="26">
        <f t="array" ref="AK21">INDEX(TRANSPOSE('ALL-Student-Tally'!$A$2:$CC$46),ROW(AK21),COLUMN(AJ21))/'Master Answer Key'!AL$396</f>
        <v>0.9090909091</v>
      </c>
      <c r="AL21" s="26">
        <f t="array" ref="AL21">INDEX(TRANSPOSE('ALL-Student-Tally'!$A$2:$CC$46),ROW(AL21),COLUMN(AK21))/'Master Answer Key'!AM$396</f>
        <v>0.875</v>
      </c>
      <c r="AM21" s="26">
        <f t="array" ref="AM21">INDEX(TRANSPOSE('ALL-Student-Tally'!$A$2:$CC$46),ROW(AM21),COLUMN(AL21))/'Master Answer Key'!AN$396</f>
        <v>0.8571428571</v>
      </c>
      <c r="AN21" s="26">
        <f t="array" ref="AN21">INDEX(TRANSPOSE('ALL-Student-Tally'!$A$2:$CC$46),ROW(AN21),COLUMN(AM21))/'Master Answer Key'!AO$396</f>
        <v>0.8571428571</v>
      </c>
      <c r="AO21" s="26">
        <f t="array" ref="AO21">INDEX(TRANSPOSE('ALL-Student-Tally'!$A$2:$CC$46),ROW(AO21),COLUMN(AN21))/'Master Answer Key'!AP$396</f>
        <v>0.8333333333</v>
      </c>
      <c r="AP21" s="26">
        <f t="array" ref="AP21">INDEX(TRANSPOSE('ALL-Student-Tally'!$A$2:$CC$46),ROW(AP21),COLUMN(AO21))/'Master Answer Key'!AQ$396</f>
        <v>0.6666666667</v>
      </c>
      <c r="AQ21" s="26">
        <f t="array" ref="AQ21">INDEX(TRANSPOSE('ALL-Student-Tally'!$A$2:$CC$46),ROW(AQ21),COLUMN(AP21))/'Master Answer Key'!AR$396</f>
        <v>0.8461538462</v>
      </c>
      <c r="AR21" s="26">
        <f t="array" ref="AR21">INDEX(TRANSPOSE('ALL-Student-Tally'!$A$2:$CC$46),ROW(AR21),COLUMN(AQ21))/'Master Answer Key'!AS$396</f>
        <v>0.5</v>
      </c>
      <c r="AS21" s="26">
        <f t="array" ref="AS21">INDEX(TRANSPOSE('ALL-Student-Tally'!$A$2:$CC$46),ROW(AS21),COLUMN(AR21))/'Master Answer Key'!AT$396</f>
        <v>0.7419354839</v>
      </c>
      <c r="AT21" s="26">
        <f t="array" ref="AT21">INDEX(TRANSPOSE('ALL-Student-Tally'!$A$2:$CC$46),ROW(AT21),COLUMN(AS21))/'Master Answer Key'!AU$396</f>
        <v>0.7735849057</v>
      </c>
      <c r="AU21" s="26"/>
    </row>
    <row r="22">
      <c r="A22" s="5" t="s">
        <v>522</v>
      </c>
      <c r="B22" s="26">
        <f t="array" ref="B22">INDEX(TRANSPOSE('ALL-Student-Tally'!$A$2:$CC$46),ROW(B22),COLUMN(A22))/'Master Answer Key'!C$396</f>
        <v>0.84</v>
      </c>
      <c r="C22" s="26">
        <f t="array" ref="C22">INDEX(TRANSPOSE('ALL-Student-Tally'!$A$2:$CC$46),ROW(C22),COLUMN(B22))/'Master Answer Key'!D$396</f>
        <v>1</v>
      </c>
      <c r="D22" s="26">
        <f t="array" ref="D22">INDEX(TRANSPOSE('ALL-Student-Tally'!$A$2:$CC$46),ROW(D22),COLUMN(C22))/'Master Answer Key'!E$396</f>
        <v>0.9583333333</v>
      </c>
      <c r="E22" s="26">
        <f t="array" ref="E22">INDEX(TRANSPOSE('ALL-Student-Tally'!$A$2:$CC$46),ROW(E22),COLUMN(D22))/'Master Answer Key'!F$396</f>
        <v>0.9</v>
      </c>
      <c r="F22" s="26">
        <f t="array" ref="F22">INDEX(TRANSPOSE('ALL-Student-Tally'!$A$2:$CC$46),ROW(F22),COLUMN(E22))/'Master Answer Key'!G$396</f>
        <v>0.8717948718</v>
      </c>
      <c r="G22" s="26">
        <f t="array" ref="G22">INDEX(TRANSPOSE('ALL-Student-Tally'!$A$2:$CC$46),ROW(G22),COLUMN(F22))/'Master Answer Key'!H$396</f>
        <v>1</v>
      </c>
      <c r="H22" s="26">
        <f t="array" ref="H22">INDEX(TRANSPOSE('ALL-Student-Tally'!$A$2:$CC$46),ROW(H22),COLUMN(G22))/'Master Answer Key'!I$396</f>
        <v>0.9259259259</v>
      </c>
      <c r="I22" s="26">
        <f t="array" ref="I22">INDEX(TRANSPOSE('ALL-Student-Tally'!$A$2:$CC$46),ROW(I22),COLUMN(H22))/'Master Answer Key'!J$396</f>
        <v>0.8333333333</v>
      </c>
      <c r="J22" s="26">
        <f t="array" ref="J22">INDEX(TRANSPOSE('ALL-Student-Tally'!$A$2:$CC$46),ROW(J22),COLUMN(I22))/'Master Answer Key'!K$396</f>
        <v>0.8</v>
      </c>
      <c r="K22" s="26">
        <f t="array" ref="K22">INDEX(TRANSPOSE('ALL-Student-Tally'!$A$2:$CC$46),ROW(K22),COLUMN(J22))/'Master Answer Key'!L$396</f>
        <v>0.7096774194</v>
      </c>
      <c r="L22" s="26">
        <f t="array" ref="L22">INDEX(TRANSPOSE('ALL-Student-Tally'!$A$2:$CC$46),ROW(L22),COLUMN(K22))/'Master Answer Key'!M$396</f>
        <v>1</v>
      </c>
      <c r="M22" s="26">
        <f t="array" ref="M22">INDEX(TRANSPOSE('ALL-Student-Tally'!$A$2:$CC$46),ROW(M22),COLUMN(L22))/'Master Answer Key'!N$396</f>
        <v>0.7831325301</v>
      </c>
      <c r="N22" s="26">
        <f t="array" ref="N22">INDEX(TRANSPOSE('ALL-Student-Tally'!$A$2:$CC$46),ROW(N22),COLUMN(M22))/'Master Answer Key'!O$396</f>
        <v>0.9166666667</v>
      </c>
      <c r="O22" s="26">
        <f t="array" ref="O22">INDEX(TRANSPOSE('ALL-Student-Tally'!$A$2:$CC$46),ROW(O22),COLUMN(N22))/'Master Answer Key'!P$396</f>
        <v>0.6</v>
      </c>
      <c r="P22" s="26">
        <f t="array" ref="P22">INDEX(TRANSPOSE('ALL-Student-Tally'!$A$2:$CC$46),ROW(P22),COLUMN(O22))/'Master Answer Key'!Q$396</f>
        <v>1</v>
      </c>
      <c r="Q22" s="26">
        <f t="array" ref="Q22">INDEX(TRANSPOSE('ALL-Student-Tally'!$A$2:$CC$46),ROW(Q22),COLUMN(P22))/'Master Answer Key'!R$396</f>
        <v>0.9285714286</v>
      </c>
      <c r="R22" s="26">
        <f t="array" ref="R22">INDEX(TRANSPOSE('ALL-Student-Tally'!$A$2:$CC$46),ROW(R22),COLUMN(Q22))/'Master Answer Key'!S$396</f>
        <v>0.7272727273</v>
      </c>
      <c r="S22" s="26">
        <f t="array" ref="S22">INDEX(TRANSPOSE('ALL-Student-Tally'!$A$2:$CC$46),ROW(S22),COLUMN(R22))/'Master Answer Key'!T$396</f>
        <v>0.7333333333</v>
      </c>
      <c r="T22" s="26">
        <f t="array" ref="T22">INDEX(TRANSPOSE('ALL-Student-Tally'!$A$2:$CC$46),ROW(T22),COLUMN(S22))/'Master Answer Key'!U$396</f>
        <v>0.72</v>
      </c>
      <c r="U22" s="26">
        <f t="array" ref="U22">INDEX(TRANSPOSE('ALL-Student-Tally'!$A$2:$CC$46),ROW(U22),COLUMN(T22))/'Master Answer Key'!V$396</f>
        <v>0.8857142857</v>
      </c>
      <c r="V22" s="26">
        <f t="array" ref="V22">INDEX(TRANSPOSE('ALL-Student-Tally'!$A$2:$CC$46),ROW(V22),COLUMN(U22))/'Master Answer Key'!W$396</f>
        <v>0.7</v>
      </c>
      <c r="W22" s="26">
        <f t="array" ref="W22">INDEX(TRANSPOSE('ALL-Student-Tally'!$A$2:$CC$46),ROW(W22),COLUMN(V22))/'Master Answer Key'!X$396</f>
        <v>0.8387096774</v>
      </c>
      <c r="X22" s="26">
        <f t="array" ref="X22">INDEX(TRANSPOSE('ALL-Student-Tally'!$A$2:$CC$46),ROW(X22),COLUMN(W22))/'Master Answer Key'!Y$396</f>
        <v>0.6875</v>
      </c>
      <c r="Y22" s="26">
        <f t="array" ref="Y22">INDEX(TRANSPOSE('ALL-Student-Tally'!$A$2:$CC$46),ROW(Y22),COLUMN(X22))/'Master Answer Key'!Z$396</f>
        <v>0.7142857143</v>
      </c>
      <c r="Z22" s="26">
        <f t="array" ref="Z22">INDEX(TRANSPOSE('ALL-Student-Tally'!$A$2:$CC$46),ROW(Z22),COLUMN(Y22))/'Master Answer Key'!AA$396</f>
        <v>0.8333333333</v>
      </c>
      <c r="AA22" s="26">
        <f t="array" ref="AA22">INDEX(TRANSPOSE('ALL-Student-Tally'!$A$2:$CC$46),ROW(AA22),COLUMN(Z22))/'Master Answer Key'!AB$396</f>
        <v>0.8529411765</v>
      </c>
      <c r="AB22" s="26">
        <f t="array" ref="AB22">INDEX(TRANSPOSE('ALL-Student-Tally'!$A$2:$CC$46),ROW(AB22),COLUMN(AA22))/'Master Answer Key'!AC$396</f>
        <v>0.8333333333</v>
      </c>
      <c r="AC22" s="26">
        <f t="array" ref="AC22">INDEX(TRANSPOSE('ALL-Student-Tally'!$A$2:$CC$46),ROW(AC22),COLUMN(AB22))/'Master Answer Key'!AD$396</f>
        <v>0.6785714286</v>
      </c>
      <c r="AD22" s="26" t="str">
        <f t="array" ref="AD22">INDEX(TRANSPOSE('ALL-Student-Tally'!$A$2:$CC$46),ROW(AD22),COLUMN(AC22))/'Master Answer Key'!AE$396</f>
        <v>#DIV/0!</v>
      </c>
      <c r="AE22" s="26">
        <f t="array" ref="AE22">INDEX(TRANSPOSE('ALL-Student-Tally'!$A$2:$CC$46),ROW(AE22),COLUMN(AD22))/'Master Answer Key'!AF$396</f>
        <v>1</v>
      </c>
      <c r="AF22" s="26">
        <f t="array" ref="AF22">INDEX(TRANSPOSE('ALL-Student-Tally'!$A$2:$CC$46),ROW(AF22),COLUMN(AE22))/'Master Answer Key'!AG$396</f>
        <v>0.8333333333</v>
      </c>
      <c r="AG22" s="26">
        <f t="array" ref="AG22">INDEX(TRANSPOSE('ALL-Student-Tally'!$A$2:$CC$46),ROW(AG22),COLUMN(AF22))/'Master Answer Key'!AH$396</f>
        <v>0.7419354839</v>
      </c>
      <c r="AH22" s="26">
        <f t="array" ref="AH22">INDEX(TRANSPOSE('ALL-Student-Tally'!$A$2:$CC$46),ROW(AH22),COLUMN(AG22))/'Master Answer Key'!AI$396</f>
        <v>0.6956521739</v>
      </c>
      <c r="AI22" s="26">
        <f t="array" ref="AI22">INDEX(TRANSPOSE('ALL-Student-Tally'!$A$2:$CC$46),ROW(AI22),COLUMN(AH22))/'Master Answer Key'!AJ$396</f>
        <v>0.75</v>
      </c>
      <c r="AJ22" s="26">
        <f t="array" ref="AJ22">INDEX(TRANSPOSE('ALL-Student-Tally'!$A$2:$CC$46),ROW(AJ22),COLUMN(AI22))/'Master Answer Key'!AK$396</f>
        <v>0.75</v>
      </c>
      <c r="AK22" s="26">
        <f t="array" ref="AK22">INDEX(TRANSPOSE('ALL-Student-Tally'!$A$2:$CC$46),ROW(AK22),COLUMN(AJ22))/'Master Answer Key'!AL$396</f>
        <v>0.9090909091</v>
      </c>
      <c r="AL22" s="26">
        <f t="array" ref="AL22">INDEX(TRANSPOSE('ALL-Student-Tally'!$A$2:$CC$46),ROW(AL22),COLUMN(AK22))/'Master Answer Key'!AM$396</f>
        <v>0.75</v>
      </c>
      <c r="AM22" s="26">
        <f t="array" ref="AM22">INDEX(TRANSPOSE('ALL-Student-Tally'!$A$2:$CC$46),ROW(AM22),COLUMN(AL22))/'Master Answer Key'!AN$396</f>
        <v>0.7142857143</v>
      </c>
      <c r="AN22" s="26">
        <f t="array" ref="AN22">INDEX(TRANSPOSE('ALL-Student-Tally'!$A$2:$CC$46),ROW(AN22),COLUMN(AM22))/'Master Answer Key'!AO$396</f>
        <v>0.8571428571</v>
      </c>
      <c r="AO22" s="26">
        <f t="array" ref="AO22">INDEX(TRANSPOSE('ALL-Student-Tally'!$A$2:$CC$46),ROW(AO22),COLUMN(AN22))/'Master Answer Key'!AP$396</f>
        <v>0.75</v>
      </c>
      <c r="AP22" s="26">
        <f t="array" ref="AP22">INDEX(TRANSPOSE('ALL-Student-Tally'!$A$2:$CC$46),ROW(AP22),COLUMN(AO22))/'Master Answer Key'!AQ$396</f>
        <v>0.6666666667</v>
      </c>
      <c r="AQ22" s="26">
        <f t="array" ref="AQ22">INDEX(TRANSPOSE('ALL-Student-Tally'!$A$2:$CC$46),ROW(AQ22),COLUMN(AP22))/'Master Answer Key'!AR$396</f>
        <v>0.6923076923</v>
      </c>
      <c r="AR22" s="26">
        <f t="array" ref="AR22">INDEX(TRANSPOSE('ALL-Student-Tally'!$A$2:$CC$46),ROW(AR22),COLUMN(AQ22))/'Master Answer Key'!AS$396</f>
        <v>0.6666666667</v>
      </c>
      <c r="AS22" s="26">
        <f t="array" ref="AS22">INDEX(TRANSPOSE('ALL-Student-Tally'!$A$2:$CC$46),ROW(AS22),COLUMN(AR22))/'Master Answer Key'!AT$396</f>
        <v>0.7741935484</v>
      </c>
      <c r="AT22" s="26">
        <f t="array" ref="AT22">INDEX(TRANSPOSE('ALL-Student-Tally'!$A$2:$CC$46),ROW(AT22),COLUMN(AS22))/'Master Answer Key'!AU$396</f>
        <v>0.7547169811</v>
      </c>
      <c r="AU22" s="26"/>
    </row>
    <row r="23">
      <c r="A23" s="5" t="s">
        <v>523</v>
      </c>
      <c r="B23" s="26">
        <f t="array" ref="B23">INDEX(TRANSPOSE('ALL-Student-Tally'!$A$2:$CC$46),ROW(B23),COLUMN(A23))/'Master Answer Key'!C$396</f>
        <v>0.52</v>
      </c>
      <c r="C23" s="26">
        <f t="array" ref="C23">INDEX(TRANSPOSE('ALL-Student-Tally'!$A$2:$CC$46),ROW(C23),COLUMN(B23))/'Master Answer Key'!D$396</f>
        <v>0.4285714286</v>
      </c>
      <c r="D23" s="26">
        <f t="array" ref="D23">INDEX(TRANSPOSE('ALL-Student-Tally'!$A$2:$CC$46),ROW(D23),COLUMN(C23))/'Master Answer Key'!E$396</f>
        <v>0.5833333333</v>
      </c>
      <c r="E23" s="26">
        <f t="array" ref="E23">INDEX(TRANSPOSE('ALL-Student-Tally'!$A$2:$CC$46),ROW(E23),COLUMN(D23))/'Master Answer Key'!F$396</f>
        <v>0.12</v>
      </c>
      <c r="F23" s="26">
        <f t="array" ref="F23">INDEX(TRANSPOSE('ALL-Student-Tally'!$A$2:$CC$46),ROW(F23),COLUMN(E23))/'Master Answer Key'!G$396</f>
        <v>0.5384615385</v>
      </c>
      <c r="G23" s="26">
        <f t="array" ref="G23">INDEX(TRANSPOSE('ALL-Student-Tally'!$A$2:$CC$46),ROW(G23),COLUMN(F23))/'Master Answer Key'!H$396</f>
        <v>0</v>
      </c>
      <c r="H23" s="26">
        <f t="array" ref="H23">INDEX(TRANSPOSE('ALL-Student-Tally'!$A$2:$CC$46),ROW(H23),COLUMN(G23))/'Master Answer Key'!I$396</f>
        <v>0.1851851852</v>
      </c>
      <c r="I23" s="26">
        <f t="array" ref="I23">INDEX(TRANSPOSE('ALL-Student-Tally'!$A$2:$CC$46),ROW(I23),COLUMN(H23))/'Master Answer Key'!J$396</f>
        <v>0.25</v>
      </c>
      <c r="J23" s="26">
        <f t="array" ref="J23">INDEX(TRANSPOSE('ALL-Student-Tally'!$A$2:$CC$46),ROW(J23),COLUMN(I23))/'Master Answer Key'!K$396</f>
        <v>0.1142857143</v>
      </c>
      <c r="K23" s="26">
        <f t="array" ref="K23">INDEX(TRANSPOSE('ALL-Student-Tally'!$A$2:$CC$46),ROW(K23),COLUMN(J23))/'Master Answer Key'!L$396</f>
        <v>0.03225806452</v>
      </c>
      <c r="L23" s="26">
        <f t="array" ref="L23">INDEX(TRANSPOSE('ALL-Student-Tally'!$A$2:$CC$46),ROW(L23),COLUMN(K23))/'Master Answer Key'!M$396</f>
        <v>0.5714285714</v>
      </c>
      <c r="M23" s="26">
        <f t="array" ref="M23">INDEX(TRANSPOSE('ALL-Student-Tally'!$A$2:$CC$46),ROW(M23),COLUMN(L23))/'Master Answer Key'!N$396</f>
        <v>0.09638554217</v>
      </c>
      <c r="N23" s="26">
        <f t="array" ref="N23">INDEX(TRANSPOSE('ALL-Student-Tally'!$A$2:$CC$46),ROW(N23),COLUMN(M23))/'Master Answer Key'!O$396</f>
        <v>0.25</v>
      </c>
      <c r="O23" s="26">
        <f t="array" ref="O23">INDEX(TRANSPOSE('ALL-Student-Tally'!$A$2:$CC$46),ROW(O23),COLUMN(N23))/'Master Answer Key'!P$396</f>
        <v>0.1</v>
      </c>
      <c r="P23" s="26">
        <f t="array" ref="P23">INDEX(TRANSPOSE('ALL-Student-Tally'!$A$2:$CC$46),ROW(P23),COLUMN(O23))/'Master Answer Key'!Q$396</f>
        <v>0.2</v>
      </c>
      <c r="Q23" s="26">
        <f t="array" ref="Q23">INDEX(TRANSPOSE('ALL-Student-Tally'!$A$2:$CC$46),ROW(Q23),COLUMN(P23))/'Master Answer Key'!R$396</f>
        <v>0</v>
      </c>
      <c r="R23" s="26">
        <f t="array" ref="R23">INDEX(TRANSPOSE('ALL-Student-Tally'!$A$2:$CC$46),ROW(R23),COLUMN(Q23))/'Master Answer Key'!S$396</f>
        <v>0.09090909091</v>
      </c>
      <c r="S23" s="26">
        <f t="array" ref="S23">INDEX(TRANSPOSE('ALL-Student-Tally'!$A$2:$CC$46),ROW(S23),COLUMN(R23))/'Master Answer Key'!T$396</f>
        <v>0.06666666667</v>
      </c>
      <c r="T23" s="26">
        <f t="array" ref="T23">INDEX(TRANSPOSE('ALL-Student-Tally'!$A$2:$CC$46),ROW(T23),COLUMN(S23))/'Master Answer Key'!U$396</f>
        <v>0</v>
      </c>
      <c r="U23" s="26">
        <f t="array" ref="U23">INDEX(TRANSPOSE('ALL-Student-Tally'!$A$2:$CC$46),ROW(U23),COLUMN(T23))/'Master Answer Key'!V$396</f>
        <v>0.02857142857</v>
      </c>
      <c r="V23" s="26">
        <f t="array" ref="V23">INDEX(TRANSPOSE('ALL-Student-Tally'!$A$2:$CC$46),ROW(V23),COLUMN(U23))/'Master Answer Key'!W$396</f>
        <v>0.05</v>
      </c>
      <c r="W23" s="26">
        <f t="array" ref="W23">INDEX(TRANSPOSE('ALL-Student-Tally'!$A$2:$CC$46),ROW(W23),COLUMN(V23))/'Master Answer Key'!X$396</f>
        <v>0</v>
      </c>
      <c r="X23" s="26">
        <f t="array" ref="X23">INDEX(TRANSPOSE('ALL-Student-Tally'!$A$2:$CC$46),ROW(X23),COLUMN(W23))/'Master Answer Key'!Y$396</f>
        <v>0</v>
      </c>
      <c r="Y23" s="26">
        <f t="array" ref="Y23">INDEX(TRANSPOSE('ALL-Student-Tally'!$A$2:$CC$46),ROW(Y23),COLUMN(X23))/'Master Answer Key'!Z$396</f>
        <v>0</v>
      </c>
      <c r="Z23" s="26">
        <f t="array" ref="Z23">INDEX(TRANSPOSE('ALL-Student-Tally'!$A$2:$CC$46),ROW(Z23),COLUMN(Y23))/'Master Answer Key'!AA$396</f>
        <v>0</v>
      </c>
      <c r="AA23" s="26">
        <f t="array" ref="AA23">INDEX(TRANSPOSE('ALL-Student-Tally'!$A$2:$CC$46),ROW(AA23),COLUMN(Z23))/'Master Answer Key'!AB$396</f>
        <v>0.02941176471</v>
      </c>
      <c r="AB23" s="26">
        <f t="array" ref="AB23">INDEX(TRANSPOSE('ALL-Student-Tally'!$A$2:$CC$46),ROW(AB23),COLUMN(AA23))/'Master Answer Key'!AC$396</f>
        <v>0.1666666667</v>
      </c>
      <c r="AC23" s="26">
        <f t="array" ref="AC23">INDEX(TRANSPOSE('ALL-Student-Tally'!$A$2:$CC$46),ROW(AC23),COLUMN(AB23))/'Master Answer Key'!AD$396</f>
        <v>0.5714285714</v>
      </c>
      <c r="AD23" s="26" t="str">
        <f t="array" ref="AD23">INDEX(TRANSPOSE('ALL-Student-Tally'!$A$2:$CC$46),ROW(AD23),COLUMN(AC23))/'Master Answer Key'!AE$396</f>
        <v>#DIV/0!</v>
      </c>
      <c r="AE23" s="26">
        <f t="array" ref="AE23">INDEX(TRANSPOSE('ALL-Student-Tally'!$A$2:$CC$46),ROW(AE23),COLUMN(AD23))/'Master Answer Key'!AF$396</f>
        <v>0</v>
      </c>
      <c r="AF23" s="26">
        <f t="array" ref="AF23">INDEX(TRANSPOSE('ALL-Student-Tally'!$A$2:$CC$46),ROW(AF23),COLUMN(AE23))/'Master Answer Key'!AG$396</f>
        <v>0</v>
      </c>
      <c r="AG23" s="26">
        <f t="array" ref="AG23">INDEX(TRANSPOSE('ALL-Student-Tally'!$A$2:$CC$46),ROW(AG23),COLUMN(AF23))/'Master Answer Key'!AH$396</f>
        <v>0</v>
      </c>
      <c r="AH23" s="26">
        <f t="array" ref="AH23">INDEX(TRANSPOSE('ALL-Student-Tally'!$A$2:$CC$46),ROW(AH23),COLUMN(AG23))/'Master Answer Key'!AI$396</f>
        <v>0</v>
      </c>
      <c r="AI23" s="26">
        <f t="array" ref="AI23">INDEX(TRANSPOSE('ALL-Student-Tally'!$A$2:$CC$46),ROW(AI23),COLUMN(AH23))/'Master Answer Key'!AJ$396</f>
        <v>0</v>
      </c>
      <c r="AJ23" s="26">
        <f t="array" ref="AJ23">INDEX(TRANSPOSE('ALL-Student-Tally'!$A$2:$CC$46),ROW(AJ23),COLUMN(AI23))/'Master Answer Key'!AK$396</f>
        <v>0</v>
      </c>
      <c r="AK23" s="26">
        <f t="array" ref="AK23">INDEX(TRANSPOSE('ALL-Student-Tally'!$A$2:$CC$46),ROW(AK23),COLUMN(AJ23))/'Master Answer Key'!AL$396</f>
        <v>0.3636363636</v>
      </c>
      <c r="AL23" s="26">
        <f t="array" ref="AL23">INDEX(TRANSPOSE('ALL-Student-Tally'!$A$2:$CC$46),ROW(AL23),COLUMN(AK23))/'Master Answer Key'!AM$396</f>
        <v>0.1875</v>
      </c>
      <c r="AM23" s="26">
        <f t="array" ref="AM23">INDEX(TRANSPOSE('ALL-Student-Tally'!$A$2:$CC$46),ROW(AM23),COLUMN(AL23))/'Master Answer Key'!AN$396</f>
        <v>0</v>
      </c>
      <c r="AN23" s="26">
        <f t="array" ref="AN23">INDEX(TRANSPOSE('ALL-Student-Tally'!$A$2:$CC$46),ROW(AN23),COLUMN(AM23))/'Master Answer Key'!AO$396</f>
        <v>0</v>
      </c>
      <c r="AO23" s="26">
        <f t="array" ref="AO23">INDEX(TRANSPOSE('ALL-Student-Tally'!$A$2:$CC$46),ROW(AO23),COLUMN(AN23))/'Master Answer Key'!AP$396</f>
        <v>0</v>
      </c>
      <c r="AP23" s="26">
        <f t="array" ref="AP23">INDEX(TRANSPOSE('ALL-Student-Tally'!$A$2:$CC$46),ROW(AP23),COLUMN(AO23))/'Master Answer Key'!AQ$396</f>
        <v>0</v>
      </c>
      <c r="AQ23" s="26">
        <f t="array" ref="AQ23">INDEX(TRANSPOSE('ALL-Student-Tally'!$A$2:$CC$46),ROW(AQ23),COLUMN(AP23))/'Master Answer Key'!AR$396</f>
        <v>0</v>
      </c>
      <c r="AR23" s="26">
        <f t="array" ref="AR23">INDEX(TRANSPOSE('ALL-Student-Tally'!$A$2:$CC$46),ROW(AR23),COLUMN(AQ23))/'Master Answer Key'!AS$396</f>
        <v>0</v>
      </c>
      <c r="AS23" s="26">
        <f t="array" ref="AS23">INDEX(TRANSPOSE('ALL-Student-Tally'!$A$2:$CC$46),ROW(AS23),COLUMN(AR23))/'Master Answer Key'!AT$396</f>
        <v>0.1935483871</v>
      </c>
      <c r="AT23" s="26">
        <f t="array" ref="AT23">INDEX(TRANSPOSE('ALL-Student-Tally'!$A$2:$CC$46),ROW(AT23),COLUMN(AS23))/'Master Answer Key'!AU$396</f>
        <v>0.01886792453</v>
      </c>
      <c r="AU23" s="26"/>
    </row>
    <row r="24">
      <c r="A24" s="5" t="s">
        <v>524</v>
      </c>
      <c r="B24" s="26">
        <f t="array" ref="B24">INDEX(TRANSPOSE('ALL-Student-Tally'!$A$2:$CC$46),ROW(B24),COLUMN(A24))/'Master Answer Key'!C$396</f>
        <v>0.64</v>
      </c>
      <c r="C24" s="26">
        <f t="array" ref="C24">INDEX(TRANSPOSE('ALL-Student-Tally'!$A$2:$CC$46),ROW(C24),COLUMN(B24))/'Master Answer Key'!D$396</f>
        <v>0.7857142857</v>
      </c>
      <c r="D24" s="26">
        <f t="array" ref="D24">INDEX(TRANSPOSE('ALL-Student-Tally'!$A$2:$CC$46),ROW(D24),COLUMN(C24))/'Master Answer Key'!E$396</f>
        <v>0.4583333333</v>
      </c>
      <c r="E24" s="26">
        <f t="array" ref="E24">INDEX(TRANSPOSE('ALL-Student-Tally'!$A$2:$CC$46),ROW(E24),COLUMN(D24))/'Master Answer Key'!F$396</f>
        <v>0.8</v>
      </c>
      <c r="F24" s="26">
        <f t="array" ref="F24">INDEX(TRANSPOSE('ALL-Student-Tally'!$A$2:$CC$46),ROW(F24),COLUMN(E24))/'Master Answer Key'!G$396</f>
        <v>0.7948717949</v>
      </c>
      <c r="G24" s="26">
        <f t="array" ref="G24">INDEX(TRANSPOSE('ALL-Student-Tally'!$A$2:$CC$46),ROW(G24),COLUMN(F24))/'Master Answer Key'!H$396</f>
        <v>0.5</v>
      </c>
      <c r="H24" s="26">
        <f t="array" ref="H24">INDEX(TRANSPOSE('ALL-Student-Tally'!$A$2:$CC$46),ROW(H24),COLUMN(G24))/'Master Answer Key'!I$396</f>
        <v>0.8148148148</v>
      </c>
      <c r="I24" s="26">
        <f t="array" ref="I24">INDEX(TRANSPOSE('ALL-Student-Tally'!$A$2:$CC$46),ROW(I24),COLUMN(H24))/'Master Answer Key'!J$396</f>
        <v>0.75</v>
      </c>
      <c r="J24" s="26">
        <f t="array" ref="J24">INDEX(TRANSPOSE('ALL-Student-Tally'!$A$2:$CC$46),ROW(J24),COLUMN(I24))/'Master Answer Key'!K$396</f>
        <v>0.7142857143</v>
      </c>
      <c r="K24" s="26">
        <f t="array" ref="K24">INDEX(TRANSPOSE('ALL-Student-Tally'!$A$2:$CC$46),ROW(K24),COLUMN(J24))/'Master Answer Key'!L$396</f>
        <v>0.5806451613</v>
      </c>
      <c r="L24" s="26">
        <f t="array" ref="L24">INDEX(TRANSPOSE('ALL-Student-Tally'!$A$2:$CC$46),ROW(L24),COLUMN(K24))/'Master Answer Key'!M$396</f>
        <v>0.8571428571</v>
      </c>
      <c r="M24" s="26">
        <f t="array" ref="M24">INDEX(TRANSPOSE('ALL-Student-Tally'!$A$2:$CC$46),ROW(M24),COLUMN(L24))/'Master Answer Key'!N$396</f>
        <v>0.6746987952</v>
      </c>
      <c r="N24" s="26">
        <f t="array" ref="N24">INDEX(TRANSPOSE('ALL-Student-Tally'!$A$2:$CC$46),ROW(N24),COLUMN(M24))/'Master Answer Key'!O$396</f>
        <v>0.9166666667</v>
      </c>
      <c r="O24" s="26">
        <f t="array" ref="O24">INDEX(TRANSPOSE('ALL-Student-Tally'!$A$2:$CC$46),ROW(O24),COLUMN(N24))/'Master Answer Key'!P$396</f>
        <v>0.7</v>
      </c>
      <c r="P24" s="26">
        <f t="array" ref="P24">INDEX(TRANSPOSE('ALL-Student-Tally'!$A$2:$CC$46),ROW(P24),COLUMN(O24))/'Master Answer Key'!Q$396</f>
        <v>0.8</v>
      </c>
      <c r="Q24" s="26">
        <f t="array" ref="Q24">INDEX(TRANSPOSE('ALL-Student-Tally'!$A$2:$CC$46),ROW(Q24),COLUMN(P24))/'Master Answer Key'!R$396</f>
        <v>0.4285714286</v>
      </c>
      <c r="R24" s="26">
        <f t="array" ref="R24">INDEX(TRANSPOSE('ALL-Student-Tally'!$A$2:$CC$46),ROW(R24),COLUMN(Q24))/'Master Answer Key'!S$396</f>
        <v>0.5454545455</v>
      </c>
      <c r="S24" s="26">
        <f t="array" ref="S24">INDEX(TRANSPOSE('ALL-Student-Tally'!$A$2:$CC$46),ROW(S24),COLUMN(R24))/'Master Answer Key'!T$396</f>
        <v>0.5</v>
      </c>
      <c r="T24" s="26">
        <f t="array" ref="T24">INDEX(TRANSPOSE('ALL-Student-Tally'!$A$2:$CC$46),ROW(T24),COLUMN(S24))/'Master Answer Key'!U$396</f>
        <v>0.68</v>
      </c>
      <c r="U24" s="26">
        <f t="array" ref="U24">INDEX(TRANSPOSE('ALL-Student-Tally'!$A$2:$CC$46),ROW(U24),COLUMN(T24))/'Master Answer Key'!V$396</f>
        <v>0.5142857143</v>
      </c>
      <c r="V24" s="26">
        <f t="array" ref="V24">INDEX(TRANSPOSE('ALL-Student-Tally'!$A$2:$CC$46),ROW(V24),COLUMN(U24))/'Master Answer Key'!W$396</f>
        <v>0.45</v>
      </c>
      <c r="W24" s="26">
        <f t="array" ref="W24">INDEX(TRANSPOSE('ALL-Student-Tally'!$A$2:$CC$46),ROW(W24),COLUMN(V24))/'Master Answer Key'!X$396</f>
        <v>0.5483870968</v>
      </c>
      <c r="X24" s="26">
        <f t="array" ref="X24">INDEX(TRANSPOSE('ALL-Student-Tally'!$A$2:$CC$46),ROW(X24),COLUMN(W24))/'Master Answer Key'!Y$396</f>
        <v>0.625</v>
      </c>
      <c r="Y24" s="26">
        <f t="array" ref="Y24">INDEX(TRANSPOSE('ALL-Student-Tally'!$A$2:$CC$46),ROW(Y24),COLUMN(X24))/'Master Answer Key'!Z$396</f>
        <v>0.5714285714</v>
      </c>
      <c r="Z24" s="26">
        <f t="array" ref="Z24">INDEX(TRANSPOSE('ALL-Student-Tally'!$A$2:$CC$46),ROW(Z24),COLUMN(Y24))/'Master Answer Key'!AA$396</f>
        <v>0.4583333333</v>
      </c>
      <c r="AA24" s="26">
        <f t="array" ref="AA24">INDEX(TRANSPOSE('ALL-Student-Tally'!$A$2:$CC$46),ROW(AA24),COLUMN(Z24))/'Master Answer Key'!AB$396</f>
        <v>0.6176470588</v>
      </c>
      <c r="AB24" s="26">
        <f t="array" ref="AB24">INDEX(TRANSPOSE('ALL-Student-Tally'!$A$2:$CC$46),ROW(AB24),COLUMN(AA24))/'Master Answer Key'!AC$396</f>
        <v>0.8333333333</v>
      </c>
      <c r="AC24" s="26">
        <f t="array" ref="AC24">INDEX(TRANSPOSE('ALL-Student-Tally'!$A$2:$CC$46),ROW(AC24),COLUMN(AB24))/'Master Answer Key'!AD$396</f>
        <v>0.6785714286</v>
      </c>
      <c r="AD24" s="26" t="str">
        <f t="array" ref="AD24">INDEX(TRANSPOSE('ALL-Student-Tally'!$A$2:$CC$46),ROW(AD24),COLUMN(AC24))/'Master Answer Key'!AE$396</f>
        <v>#DIV/0!</v>
      </c>
      <c r="AE24" s="26">
        <f t="array" ref="AE24">INDEX(TRANSPOSE('ALL-Student-Tally'!$A$2:$CC$46),ROW(AE24),COLUMN(AD24))/'Master Answer Key'!AF$396</f>
        <v>0</v>
      </c>
      <c r="AF24" s="26">
        <f t="array" ref="AF24">INDEX(TRANSPOSE('ALL-Student-Tally'!$A$2:$CC$46),ROW(AF24),COLUMN(AE24))/'Master Answer Key'!AG$396</f>
        <v>0.5</v>
      </c>
      <c r="AG24" s="26">
        <f t="array" ref="AG24">INDEX(TRANSPOSE('ALL-Student-Tally'!$A$2:$CC$46),ROW(AG24),COLUMN(AF24))/'Master Answer Key'!AH$396</f>
        <v>0.4516129032</v>
      </c>
      <c r="AH24" s="26">
        <f t="array" ref="AH24">INDEX(TRANSPOSE('ALL-Student-Tally'!$A$2:$CC$46),ROW(AH24),COLUMN(AG24))/'Master Answer Key'!AI$396</f>
        <v>0.4782608696</v>
      </c>
      <c r="AI24" s="26">
        <f t="array" ref="AI24">INDEX(TRANSPOSE('ALL-Student-Tally'!$A$2:$CC$46),ROW(AI24),COLUMN(AH24))/'Master Answer Key'!AJ$396</f>
        <v>0.625</v>
      </c>
      <c r="AJ24" s="26">
        <f t="array" ref="AJ24">INDEX(TRANSPOSE('ALL-Student-Tally'!$A$2:$CC$46),ROW(AJ24),COLUMN(AI24))/'Master Answer Key'!AK$396</f>
        <v>0.4285714286</v>
      </c>
      <c r="AK24" s="26">
        <f t="array" ref="AK24">INDEX(TRANSPOSE('ALL-Student-Tally'!$A$2:$CC$46),ROW(AK24),COLUMN(AJ24))/'Master Answer Key'!AL$396</f>
        <v>0.8181818182</v>
      </c>
      <c r="AL24" s="26">
        <f t="array" ref="AL24">INDEX(TRANSPOSE('ALL-Student-Tally'!$A$2:$CC$46),ROW(AL24),COLUMN(AK24))/'Master Answer Key'!AM$396</f>
        <v>0.625</v>
      </c>
      <c r="AM24" s="26">
        <f t="array" ref="AM24">INDEX(TRANSPOSE('ALL-Student-Tally'!$A$2:$CC$46),ROW(AM24),COLUMN(AL24))/'Master Answer Key'!AN$396</f>
        <v>0.2857142857</v>
      </c>
      <c r="AN24" s="26">
        <f t="array" ref="AN24">INDEX(TRANSPOSE('ALL-Student-Tally'!$A$2:$CC$46),ROW(AN24),COLUMN(AM24))/'Master Answer Key'!AO$396</f>
        <v>0.5714285714</v>
      </c>
      <c r="AO24" s="26">
        <f t="array" ref="AO24">INDEX(TRANSPOSE('ALL-Student-Tally'!$A$2:$CC$46),ROW(AO24),COLUMN(AN24))/'Master Answer Key'!AP$396</f>
        <v>0.4166666667</v>
      </c>
      <c r="AP24" s="26">
        <f t="array" ref="AP24">INDEX(TRANSPOSE('ALL-Student-Tally'!$A$2:$CC$46),ROW(AP24),COLUMN(AO24))/'Master Answer Key'!AQ$396</f>
        <v>0.2222222222</v>
      </c>
      <c r="AQ24" s="26">
        <f t="array" ref="AQ24">INDEX(TRANSPOSE('ALL-Student-Tally'!$A$2:$CC$46),ROW(AQ24),COLUMN(AP24))/'Master Answer Key'!AR$396</f>
        <v>0.2307692308</v>
      </c>
      <c r="AR24" s="26">
        <f t="array" ref="AR24">INDEX(TRANSPOSE('ALL-Student-Tally'!$A$2:$CC$46),ROW(AR24),COLUMN(AQ24))/'Master Answer Key'!AS$396</f>
        <v>0.5</v>
      </c>
      <c r="AS24" s="26">
        <f t="array" ref="AS24">INDEX(TRANSPOSE('ALL-Student-Tally'!$A$2:$CC$46),ROW(AS24),COLUMN(AR24))/'Master Answer Key'!AT$396</f>
        <v>0.5806451613</v>
      </c>
      <c r="AT24" s="26">
        <f t="array" ref="AT24">INDEX(TRANSPOSE('ALL-Student-Tally'!$A$2:$CC$46),ROW(AT24),COLUMN(AS24))/'Master Answer Key'!AU$396</f>
        <v>0.4905660377</v>
      </c>
      <c r="AU24" s="26"/>
    </row>
    <row r="25">
      <c r="A25" s="5" t="s">
        <v>525</v>
      </c>
      <c r="B25" s="26">
        <f t="array" ref="B25">INDEX(TRANSPOSE('ALL-Student-Tally'!$A$2:$CC$46),ROW(B25),COLUMN(A25))/'Master Answer Key'!C$396</f>
        <v>0.32</v>
      </c>
      <c r="C25" s="26">
        <f t="array" ref="C25">INDEX(TRANSPOSE('ALL-Student-Tally'!$A$2:$CC$46),ROW(C25),COLUMN(B25))/'Master Answer Key'!D$396</f>
        <v>0.6428571429</v>
      </c>
      <c r="D25" s="26">
        <f t="array" ref="D25">INDEX(TRANSPOSE('ALL-Student-Tally'!$A$2:$CC$46),ROW(D25),COLUMN(C25))/'Master Answer Key'!E$396</f>
        <v>0.7083333333</v>
      </c>
      <c r="E25" s="26">
        <f t="array" ref="E25">INDEX(TRANSPOSE('ALL-Student-Tally'!$A$2:$CC$46),ROW(E25),COLUMN(D25))/'Master Answer Key'!F$396</f>
        <v>0.04</v>
      </c>
      <c r="F25" s="26">
        <f t="array" ref="F25">INDEX(TRANSPOSE('ALL-Student-Tally'!$A$2:$CC$46),ROW(F25),COLUMN(E25))/'Master Answer Key'!G$396</f>
        <v>0.3846153846</v>
      </c>
      <c r="G25" s="26">
        <f t="array" ref="G25">INDEX(TRANSPOSE('ALL-Student-Tally'!$A$2:$CC$46),ROW(G25),COLUMN(F25))/'Master Answer Key'!H$396</f>
        <v>0</v>
      </c>
      <c r="H25" s="26">
        <f t="array" ref="H25">INDEX(TRANSPOSE('ALL-Student-Tally'!$A$2:$CC$46),ROW(H25),COLUMN(G25))/'Master Answer Key'!I$396</f>
        <v>0.07407407407</v>
      </c>
      <c r="I25" s="26">
        <f t="array" ref="I25">INDEX(TRANSPOSE('ALL-Student-Tally'!$A$2:$CC$46),ROW(I25),COLUMN(H25))/'Master Answer Key'!J$396</f>
        <v>0.04166666667</v>
      </c>
      <c r="J25" s="26">
        <f t="array" ref="J25">INDEX(TRANSPOSE('ALL-Student-Tally'!$A$2:$CC$46),ROW(J25),COLUMN(I25))/'Master Answer Key'!K$396</f>
        <v>0</v>
      </c>
      <c r="K25" s="26">
        <f t="array" ref="K25">INDEX(TRANSPOSE('ALL-Student-Tally'!$A$2:$CC$46),ROW(K25),COLUMN(J25))/'Master Answer Key'!L$396</f>
        <v>0.06451612903</v>
      </c>
      <c r="L25" s="26">
        <f t="array" ref="L25">INDEX(TRANSPOSE('ALL-Student-Tally'!$A$2:$CC$46),ROW(L25),COLUMN(K25))/'Master Answer Key'!M$396</f>
        <v>0.5714285714</v>
      </c>
      <c r="M25" s="26">
        <f t="array" ref="M25">INDEX(TRANSPOSE('ALL-Student-Tally'!$A$2:$CC$46),ROW(M25),COLUMN(L25))/'Master Answer Key'!N$396</f>
        <v>0.02409638554</v>
      </c>
      <c r="N25" s="26">
        <f t="array" ref="N25">INDEX(TRANSPOSE('ALL-Student-Tally'!$A$2:$CC$46),ROW(N25),COLUMN(M25))/'Master Answer Key'!O$396</f>
        <v>0</v>
      </c>
      <c r="O25" s="26">
        <f t="array" ref="O25">INDEX(TRANSPOSE('ALL-Student-Tally'!$A$2:$CC$46),ROW(O25),COLUMN(N25))/'Master Answer Key'!P$396</f>
        <v>0</v>
      </c>
      <c r="P25" s="26">
        <f t="array" ref="P25">INDEX(TRANSPOSE('ALL-Student-Tally'!$A$2:$CC$46),ROW(P25),COLUMN(O25))/'Master Answer Key'!Q$396</f>
        <v>0.4</v>
      </c>
      <c r="Q25" s="26">
        <f t="array" ref="Q25">INDEX(TRANSPOSE('ALL-Student-Tally'!$A$2:$CC$46),ROW(Q25),COLUMN(P25))/'Master Answer Key'!R$396</f>
        <v>0</v>
      </c>
      <c r="R25" s="26">
        <f t="array" ref="R25">INDEX(TRANSPOSE('ALL-Student-Tally'!$A$2:$CC$46),ROW(R25),COLUMN(Q25))/'Master Answer Key'!S$396</f>
        <v>0</v>
      </c>
      <c r="S25" s="26">
        <f t="array" ref="S25">INDEX(TRANSPOSE('ALL-Student-Tally'!$A$2:$CC$46),ROW(S25),COLUMN(R25))/'Master Answer Key'!T$396</f>
        <v>0.03333333333</v>
      </c>
      <c r="T25" s="26">
        <f t="array" ref="T25">INDEX(TRANSPOSE('ALL-Student-Tally'!$A$2:$CC$46),ROW(T25),COLUMN(S25))/'Master Answer Key'!U$396</f>
        <v>0</v>
      </c>
      <c r="U25" s="26">
        <f t="array" ref="U25">INDEX(TRANSPOSE('ALL-Student-Tally'!$A$2:$CC$46),ROW(U25),COLUMN(T25))/'Master Answer Key'!V$396</f>
        <v>0.02857142857</v>
      </c>
      <c r="V25" s="26">
        <f t="array" ref="V25">INDEX(TRANSPOSE('ALL-Student-Tally'!$A$2:$CC$46),ROW(V25),COLUMN(U25))/'Master Answer Key'!W$396</f>
        <v>0</v>
      </c>
      <c r="W25" s="26">
        <f t="array" ref="W25">INDEX(TRANSPOSE('ALL-Student-Tally'!$A$2:$CC$46),ROW(W25),COLUMN(V25))/'Master Answer Key'!X$396</f>
        <v>0</v>
      </c>
      <c r="X25" s="26">
        <f t="array" ref="X25">INDEX(TRANSPOSE('ALL-Student-Tally'!$A$2:$CC$46),ROW(X25),COLUMN(W25))/'Master Answer Key'!Y$396</f>
        <v>0</v>
      </c>
      <c r="Y25" s="26">
        <f t="array" ref="Y25">INDEX(TRANSPOSE('ALL-Student-Tally'!$A$2:$CC$46),ROW(Y25),COLUMN(X25))/'Master Answer Key'!Z$396</f>
        <v>0</v>
      </c>
      <c r="Z25" s="26">
        <f t="array" ref="Z25">INDEX(TRANSPOSE('ALL-Student-Tally'!$A$2:$CC$46),ROW(Z25),COLUMN(Y25))/'Master Answer Key'!AA$396</f>
        <v>0.04166666667</v>
      </c>
      <c r="AA25" s="26">
        <f t="array" ref="AA25">INDEX(TRANSPOSE('ALL-Student-Tally'!$A$2:$CC$46),ROW(AA25),COLUMN(Z25))/'Master Answer Key'!AB$396</f>
        <v>0.02941176471</v>
      </c>
      <c r="AB25" s="26">
        <f t="array" ref="AB25">INDEX(TRANSPOSE('ALL-Student-Tally'!$A$2:$CC$46),ROW(AB25),COLUMN(AA25))/'Master Answer Key'!AC$396</f>
        <v>0.1666666667</v>
      </c>
      <c r="AC25" s="26">
        <f t="array" ref="AC25">INDEX(TRANSPOSE('ALL-Student-Tally'!$A$2:$CC$46),ROW(AC25),COLUMN(AB25))/'Master Answer Key'!AD$396</f>
        <v>0.5</v>
      </c>
      <c r="AD25" s="26" t="str">
        <f t="array" ref="AD25">INDEX(TRANSPOSE('ALL-Student-Tally'!$A$2:$CC$46),ROW(AD25),COLUMN(AC25))/'Master Answer Key'!AE$396</f>
        <v>#DIV/0!</v>
      </c>
      <c r="AE25" s="26">
        <f t="array" ref="AE25">INDEX(TRANSPOSE('ALL-Student-Tally'!$A$2:$CC$46),ROW(AE25),COLUMN(AD25))/'Master Answer Key'!AF$396</f>
        <v>0</v>
      </c>
      <c r="AF25" s="26">
        <f t="array" ref="AF25">INDEX(TRANSPOSE('ALL-Student-Tally'!$A$2:$CC$46),ROW(AF25),COLUMN(AE25))/'Master Answer Key'!AG$396</f>
        <v>0</v>
      </c>
      <c r="AG25" s="26">
        <f t="array" ref="AG25">INDEX(TRANSPOSE('ALL-Student-Tally'!$A$2:$CC$46),ROW(AG25),COLUMN(AF25))/'Master Answer Key'!AH$396</f>
        <v>0</v>
      </c>
      <c r="AH25" s="26">
        <f t="array" ref="AH25">INDEX(TRANSPOSE('ALL-Student-Tally'!$A$2:$CC$46),ROW(AH25),COLUMN(AG25))/'Master Answer Key'!AI$396</f>
        <v>0</v>
      </c>
      <c r="AI25" s="26">
        <f t="array" ref="AI25">INDEX(TRANSPOSE('ALL-Student-Tally'!$A$2:$CC$46),ROW(AI25),COLUMN(AH25))/'Master Answer Key'!AJ$396</f>
        <v>0</v>
      </c>
      <c r="AJ25" s="26">
        <f t="array" ref="AJ25">INDEX(TRANSPOSE('ALL-Student-Tally'!$A$2:$CC$46),ROW(AJ25),COLUMN(AI25))/'Master Answer Key'!AK$396</f>
        <v>0</v>
      </c>
      <c r="AK25" s="26">
        <f t="array" ref="AK25">INDEX(TRANSPOSE('ALL-Student-Tally'!$A$2:$CC$46),ROW(AK25),COLUMN(AJ25))/'Master Answer Key'!AL$396</f>
        <v>0.1818181818</v>
      </c>
      <c r="AL25" s="26">
        <f t="array" ref="AL25">INDEX(TRANSPOSE('ALL-Student-Tally'!$A$2:$CC$46),ROW(AL25),COLUMN(AK25))/'Master Answer Key'!AM$396</f>
        <v>0.125</v>
      </c>
      <c r="AM25" s="26">
        <f t="array" ref="AM25">INDEX(TRANSPOSE('ALL-Student-Tally'!$A$2:$CC$46),ROW(AM25),COLUMN(AL25))/'Master Answer Key'!AN$396</f>
        <v>0</v>
      </c>
      <c r="AN25" s="26">
        <f t="array" ref="AN25">INDEX(TRANSPOSE('ALL-Student-Tally'!$A$2:$CC$46),ROW(AN25),COLUMN(AM25))/'Master Answer Key'!AO$396</f>
        <v>0</v>
      </c>
      <c r="AO25" s="26">
        <f t="array" ref="AO25">INDEX(TRANSPOSE('ALL-Student-Tally'!$A$2:$CC$46),ROW(AO25),COLUMN(AN25))/'Master Answer Key'!AP$396</f>
        <v>0</v>
      </c>
      <c r="AP25" s="26">
        <f t="array" ref="AP25">INDEX(TRANSPOSE('ALL-Student-Tally'!$A$2:$CC$46),ROW(AP25),COLUMN(AO25))/'Master Answer Key'!AQ$396</f>
        <v>0</v>
      </c>
      <c r="AQ25" s="26">
        <f t="array" ref="AQ25">INDEX(TRANSPOSE('ALL-Student-Tally'!$A$2:$CC$46),ROW(AQ25),COLUMN(AP25))/'Master Answer Key'!AR$396</f>
        <v>0</v>
      </c>
      <c r="AR25" s="26">
        <f t="array" ref="AR25">INDEX(TRANSPOSE('ALL-Student-Tally'!$A$2:$CC$46),ROW(AR25),COLUMN(AQ25))/'Master Answer Key'!AS$396</f>
        <v>0</v>
      </c>
      <c r="AS25" s="26">
        <f t="array" ref="AS25">INDEX(TRANSPOSE('ALL-Student-Tally'!$A$2:$CC$46),ROW(AS25),COLUMN(AR25))/'Master Answer Key'!AT$396</f>
        <v>0.1290322581</v>
      </c>
      <c r="AT25" s="26">
        <f t="array" ref="AT25">INDEX(TRANSPOSE('ALL-Student-Tally'!$A$2:$CC$46),ROW(AT25),COLUMN(AS25))/'Master Answer Key'!AU$396</f>
        <v>0</v>
      </c>
      <c r="AU25" s="26"/>
    </row>
    <row r="26">
      <c r="A26" s="5" t="s">
        <v>526</v>
      </c>
      <c r="B26" s="26">
        <f t="array" ref="B26">INDEX(TRANSPOSE('ALL-Student-Tally'!$A$2:$CC$46),ROW(B26),COLUMN(A26))/'Master Answer Key'!C$396</f>
        <v>0.8</v>
      </c>
      <c r="C26" s="26">
        <f t="array" ref="C26">INDEX(TRANSPOSE('ALL-Student-Tally'!$A$2:$CC$46),ROW(C26),COLUMN(B26))/'Master Answer Key'!D$396</f>
        <v>0.8571428571</v>
      </c>
      <c r="D26" s="26">
        <f t="array" ref="D26">INDEX(TRANSPOSE('ALL-Student-Tally'!$A$2:$CC$46),ROW(D26),COLUMN(C26))/'Master Answer Key'!E$396</f>
        <v>0.7916666667</v>
      </c>
      <c r="E26" s="26">
        <f t="array" ref="E26">INDEX(TRANSPOSE('ALL-Student-Tally'!$A$2:$CC$46),ROW(E26),COLUMN(D26))/'Master Answer Key'!F$396</f>
        <v>0.7</v>
      </c>
      <c r="F26" s="26">
        <f t="array" ref="F26">INDEX(TRANSPOSE('ALL-Student-Tally'!$A$2:$CC$46),ROW(F26),COLUMN(E26))/'Master Answer Key'!G$396</f>
        <v>0.7435897436</v>
      </c>
      <c r="G26" s="26">
        <f t="array" ref="G26">INDEX(TRANSPOSE('ALL-Student-Tally'!$A$2:$CC$46),ROW(G26),COLUMN(F26))/'Master Answer Key'!H$396</f>
        <v>1</v>
      </c>
      <c r="H26" s="26">
        <f t="array" ref="H26">INDEX(TRANSPOSE('ALL-Student-Tally'!$A$2:$CC$46),ROW(H26),COLUMN(G26))/'Master Answer Key'!I$396</f>
        <v>0.8148148148</v>
      </c>
      <c r="I26" s="26">
        <f t="array" ref="I26">INDEX(TRANSPOSE('ALL-Student-Tally'!$A$2:$CC$46),ROW(I26),COLUMN(H26))/'Master Answer Key'!J$396</f>
        <v>0.7916666667</v>
      </c>
      <c r="J26" s="26">
        <f t="array" ref="J26">INDEX(TRANSPOSE('ALL-Student-Tally'!$A$2:$CC$46),ROW(J26),COLUMN(I26))/'Master Answer Key'!K$396</f>
        <v>0.8</v>
      </c>
      <c r="K26" s="26">
        <f t="array" ref="K26">INDEX(TRANSPOSE('ALL-Student-Tally'!$A$2:$CC$46),ROW(K26),COLUMN(J26))/'Master Answer Key'!L$396</f>
        <v>0.06451612903</v>
      </c>
      <c r="L26" s="26">
        <f t="array" ref="L26">INDEX(TRANSPOSE('ALL-Student-Tally'!$A$2:$CC$46),ROW(L26),COLUMN(K26))/'Master Answer Key'!M$396</f>
        <v>0.7142857143</v>
      </c>
      <c r="M26" s="26">
        <f t="array" ref="M26">INDEX(TRANSPOSE('ALL-Student-Tally'!$A$2:$CC$46),ROW(M26),COLUMN(L26))/'Master Answer Key'!N$396</f>
        <v>0.3734939759</v>
      </c>
      <c r="N26" s="26">
        <f t="array" ref="N26">INDEX(TRANSPOSE('ALL-Student-Tally'!$A$2:$CC$46),ROW(N26),COLUMN(M26))/'Master Answer Key'!O$396</f>
        <v>0.9166666667</v>
      </c>
      <c r="O26" s="26">
        <f t="array" ref="O26">INDEX(TRANSPOSE('ALL-Student-Tally'!$A$2:$CC$46),ROW(O26),COLUMN(N26))/'Master Answer Key'!P$396</f>
        <v>0.1</v>
      </c>
      <c r="P26" s="26">
        <f t="array" ref="P26">INDEX(TRANSPOSE('ALL-Student-Tally'!$A$2:$CC$46),ROW(P26),COLUMN(O26))/'Master Answer Key'!Q$396</f>
        <v>0.6</v>
      </c>
      <c r="Q26" s="26">
        <f t="array" ref="Q26">INDEX(TRANSPOSE('ALL-Student-Tally'!$A$2:$CC$46),ROW(Q26),COLUMN(P26))/'Master Answer Key'!R$396</f>
        <v>0.1428571429</v>
      </c>
      <c r="R26" s="26">
        <f t="array" ref="R26">INDEX(TRANSPOSE('ALL-Student-Tally'!$A$2:$CC$46),ROW(R26),COLUMN(Q26))/'Master Answer Key'!S$396</f>
        <v>0.09090909091</v>
      </c>
      <c r="S26" s="26">
        <f t="array" ref="S26">INDEX(TRANSPOSE('ALL-Student-Tally'!$A$2:$CC$46),ROW(S26),COLUMN(R26))/'Master Answer Key'!T$396</f>
        <v>0</v>
      </c>
      <c r="T26" s="26">
        <f t="array" ref="T26">INDEX(TRANSPOSE('ALL-Student-Tally'!$A$2:$CC$46),ROW(T26),COLUMN(S26))/'Master Answer Key'!U$396</f>
        <v>0</v>
      </c>
      <c r="U26" s="26">
        <f t="array" ref="U26">INDEX(TRANSPOSE('ALL-Student-Tally'!$A$2:$CC$46),ROW(U26),COLUMN(T26))/'Master Answer Key'!V$396</f>
        <v>0.05714285714</v>
      </c>
      <c r="V26" s="26">
        <f t="array" ref="V26">INDEX(TRANSPOSE('ALL-Student-Tally'!$A$2:$CC$46),ROW(V26),COLUMN(U26))/'Master Answer Key'!W$396</f>
        <v>0</v>
      </c>
      <c r="W26" s="26">
        <f t="array" ref="W26">INDEX(TRANSPOSE('ALL-Student-Tally'!$A$2:$CC$46),ROW(W26),COLUMN(V26))/'Master Answer Key'!X$396</f>
        <v>0</v>
      </c>
      <c r="X26" s="26">
        <f t="array" ref="X26">INDEX(TRANSPOSE('ALL-Student-Tally'!$A$2:$CC$46),ROW(X26),COLUMN(W26))/'Master Answer Key'!Y$396</f>
        <v>0</v>
      </c>
      <c r="Y26" s="26">
        <f t="array" ref="Y26">INDEX(TRANSPOSE('ALL-Student-Tally'!$A$2:$CC$46),ROW(Y26),COLUMN(X26))/'Master Answer Key'!Z$396</f>
        <v>0</v>
      </c>
      <c r="Z26" s="26">
        <f t="array" ref="Z26">INDEX(TRANSPOSE('ALL-Student-Tally'!$A$2:$CC$46),ROW(Z26),COLUMN(Y26))/'Master Answer Key'!AA$396</f>
        <v>0.25</v>
      </c>
      <c r="AA26" s="26">
        <f t="array" ref="AA26">INDEX(TRANSPOSE('ALL-Student-Tally'!$A$2:$CC$46),ROW(AA26),COLUMN(Z26))/'Master Answer Key'!AB$396</f>
        <v>0.1764705882</v>
      </c>
      <c r="AB26" s="26">
        <f t="array" ref="AB26">INDEX(TRANSPOSE('ALL-Student-Tally'!$A$2:$CC$46),ROW(AB26),COLUMN(AA26))/'Master Answer Key'!AC$396</f>
        <v>0</v>
      </c>
      <c r="AC26" s="26">
        <f t="array" ref="AC26">INDEX(TRANSPOSE('ALL-Student-Tally'!$A$2:$CC$46),ROW(AC26),COLUMN(AB26))/'Master Answer Key'!AD$396</f>
        <v>0.7857142857</v>
      </c>
      <c r="AD26" s="26" t="str">
        <f t="array" ref="AD26">INDEX(TRANSPOSE('ALL-Student-Tally'!$A$2:$CC$46),ROW(AD26),COLUMN(AC26))/'Master Answer Key'!AE$396</f>
        <v>#DIV/0!</v>
      </c>
      <c r="AE26" s="26">
        <f t="array" ref="AE26">INDEX(TRANSPOSE('ALL-Student-Tally'!$A$2:$CC$46),ROW(AE26),COLUMN(AD26))/'Master Answer Key'!AF$396</f>
        <v>0</v>
      </c>
      <c r="AF26" s="26">
        <f t="array" ref="AF26">INDEX(TRANSPOSE('ALL-Student-Tally'!$A$2:$CC$46),ROW(AF26),COLUMN(AE26))/'Master Answer Key'!AG$396</f>
        <v>0</v>
      </c>
      <c r="AG26" s="26">
        <f t="array" ref="AG26">INDEX(TRANSPOSE('ALL-Student-Tally'!$A$2:$CC$46),ROW(AG26),COLUMN(AF26))/'Master Answer Key'!AH$396</f>
        <v>0</v>
      </c>
      <c r="AH26" s="26">
        <f t="array" ref="AH26">INDEX(TRANSPOSE('ALL-Student-Tally'!$A$2:$CC$46),ROW(AH26),COLUMN(AG26))/'Master Answer Key'!AI$396</f>
        <v>0</v>
      </c>
      <c r="AI26" s="26">
        <f t="array" ref="AI26">INDEX(TRANSPOSE('ALL-Student-Tally'!$A$2:$CC$46),ROW(AI26),COLUMN(AH26))/'Master Answer Key'!AJ$396</f>
        <v>0</v>
      </c>
      <c r="AJ26" s="26">
        <f t="array" ref="AJ26">INDEX(TRANSPOSE('ALL-Student-Tally'!$A$2:$CC$46),ROW(AJ26),COLUMN(AI26))/'Master Answer Key'!AK$396</f>
        <v>0</v>
      </c>
      <c r="AK26" s="26">
        <f t="array" ref="AK26">INDEX(TRANSPOSE('ALL-Student-Tally'!$A$2:$CC$46),ROW(AK26),COLUMN(AJ26))/'Master Answer Key'!AL$396</f>
        <v>0.6363636364</v>
      </c>
      <c r="AL26" s="26">
        <f t="array" ref="AL26">INDEX(TRANSPOSE('ALL-Student-Tally'!$A$2:$CC$46),ROW(AL26),COLUMN(AK26))/'Master Answer Key'!AM$396</f>
        <v>0.6875</v>
      </c>
      <c r="AM26" s="26">
        <f t="array" ref="AM26">INDEX(TRANSPOSE('ALL-Student-Tally'!$A$2:$CC$46),ROW(AM26),COLUMN(AL26))/'Master Answer Key'!AN$396</f>
        <v>0</v>
      </c>
      <c r="AN26" s="26">
        <f t="array" ref="AN26">INDEX(TRANSPOSE('ALL-Student-Tally'!$A$2:$CC$46),ROW(AN26),COLUMN(AM26))/'Master Answer Key'!AO$396</f>
        <v>0</v>
      </c>
      <c r="AO26" s="26">
        <f t="array" ref="AO26">INDEX(TRANSPOSE('ALL-Student-Tally'!$A$2:$CC$46),ROW(AO26),COLUMN(AN26))/'Master Answer Key'!AP$396</f>
        <v>0</v>
      </c>
      <c r="AP26" s="26">
        <f t="array" ref="AP26">INDEX(TRANSPOSE('ALL-Student-Tally'!$A$2:$CC$46),ROW(AP26),COLUMN(AO26))/'Master Answer Key'!AQ$396</f>
        <v>0</v>
      </c>
      <c r="AQ26" s="26">
        <f t="array" ref="AQ26">INDEX(TRANSPOSE('ALL-Student-Tally'!$A$2:$CC$46),ROW(AQ26),COLUMN(AP26))/'Master Answer Key'!AR$396</f>
        <v>0</v>
      </c>
      <c r="AR26" s="26">
        <f t="array" ref="AR26">INDEX(TRANSPOSE('ALL-Student-Tally'!$A$2:$CC$46),ROW(AR26),COLUMN(AQ26))/'Master Answer Key'!AS$396</f>
        <v>0</v>
      </c>
      <c r="AS26" s="26">
        <f t="array" ref="AS26">INDEX(TRANSPOSE('ALL-Student-Tally'!$A$2:$CC$46),ROW(AS26),COLUMN(AR26))/'Master Answer Key'!AT$396</f>
        <v>0.4516129032</v>
      </c>
      <c r="AT26" s="26">
        <f t="array" ref="AT26">INDEX(TRANSPOSE('ALL-Student-Tally'!$A$2:$CC$46),ROW(AT26),COLUMN(AS26))/'Master Answer Key'!AU$396</f>
        <v>0.05660377358</v>
      </c>
      <c r="AU26" s="26"/>
    </row>
    <row r="27">
      <c r="A27" s="5" t="s">
        <v>527</v>
      </c>
      <c r="B27" s="26">
        <f t="array" ref="B27">INDEX(TRANSPOSE('ALL-Student-Tally'!$A$2:$CC$46),ROW(B27),COLUMN(A27))/'Master Answer Key'!C$396</f>
        <v>0.72</v>
      </c>
      <c r="C27" s="26">
        <f t="array" ref="C27">INDEX(TRANSPOSE('ALL-Student-Tally'!$A$2:$CC$46),ROW(C27),COLUMN(B27))/'Master Answer Key'!D$396</f>
        <v>0.8571428571</v>
      </c>
      <c r="D27" s="26">
        <f t="array" ref="D27">INDEX(TRANSPOSE('ALL-Student-Tally'!$A$2:$CC$46),ROW(D27),COLUMN(C27))/'Master Answer Key'!E$396</f>
        <v>0.875</v>
      </c>
      <c r="E27" s="26">
        <f t="array" ref="E27">INDEX(TRANSPOSE('ALL-Student-Tally'!$A$2:$CC$46),ROW(E27),COLUMN(D27))/'Master Answer Key'!F$396</f>
        <v>0.88</v>
      </c>
      <c r="F27" s="26">
        <f t="array" ref="F27">INDEX(TRANSPOSE('ALL-Student-Tally'!$A$2:$CC$46),ROW(F27),COLUMN(E27))/'Master Answer Key'!G$396</f>
        <v>0.9743589744</v>
      </c>
      <c r="G27" s="26">
        <f t="array" ref="G27">INDEX(TRANSPOSE('ALL-Student-Tally'!$A$2:$CC$46),ROW(G27),COLUMN(F27))/'Master Answer Key'!H$396</f>
        <v>1</v>
      </c>
      <c r="H27" s="26">
        <f t="array" ref="H27">INDEX(TRANSPOSE('ALL-Student-Tally'!$A$2:$CC$46),ROW(H27),COLUMN(G27))/'Master Answer Key'!I$396</f>
        <v>0.962962963</v>
      </c>
      <c r="I27" s="26">
        <f t="array" ref="I27">INDEX(TRANSPOSE('ALL-Student-Tally'!$A$2:$CC$46),ROW(I27),COLUMN(H27))/'Master Answer Key'!J$396</f>
        <v>0.9166666667</v>
      </c>
      <c r="J27" s="26">
        <f t="array" ref="J27">INDEX(TRANSPOSE('ALL-Student-Tally'!$A$2:$CC$46),ROW(J27),COLUMN(I27))/'Master Answer Key'!K$396</f>
        <v>0.8285714286</v>
      </c>
      <c r="K27" s="26">
        <f t="array" ref="K27">INDEX(TRANSPOSE('ALL-Student-Tally'!$A$2:$CC$46),ROW(K27),COLUMN(J27))/'Master Answer Key'!L$396</f>
        <v>0.7096774194</v>
      </c>
      <c r="L27" s="26">
        <f t="array" ref="L27">INDEX(TRANSPOSE('ALL-Student-Tally'!$A$2:$CC$46),ROW(L27),COLUMN(K27))/'Master Answer Key'!M$396</f>
        <v>0.8571428571</v>
      </c>
      <c r="M27" s="26">
        <f t="array" ref="M27">INDEX(TRANSPOSE('ALL-Student-Tally'!$A$2:$CC$46),ROW(M27),COLUMN(L27))/'Master Answer Key'!N$396</f>
        <v>0.8915662651</v>
      </c>
      <c r="N27" s="26">
        <f t="array" ref="N27">INDEX(TRANSPOSE('ALL-Student-Tally'!$A$2:$CC$46),ROW(N27),COLUMN(M27))/'Master Answer Key'!O$396</f>
        <v>1</v>
      </c>
      <c r="O27" s="26">
        <f t="array" ref="O27">INDEX(TRANSPOSE('ALL-Student-Tally'!$A$2:$CC$46),ROW(O27),COLUMN(N27))/'Master Answer Key'!P$396</f>
        <v>0.9</v>
      </c>
      <c r="P27" s="26">
        <f t="array" ref="P27">INDEX(TRANSPOSE('ALL-Student-Tally'!$A$2:$CC$46),ROW(P27),COLUMN(O27))/'Master Answer Key'!Q$396</f>
        <v>0.8</v>
      </c>
      <c r="Q27" s="26">
        <f t="array" ref="Q27">INDEX(TRANSPOSE('ALL-Student-Tally'!$A$2:$CC$46),ROW(Q27),COLUMN(P27))/'Master Answer Key'!R$396</f>
        <v>0.7857142857</v>
      </c>
      <c r="R27" s="26">
        <f t="array" ref="R27">INDEX(TRANSPOSE('ALL-Student-Tally'!$A$2:$CC$46),ROW(R27),COLUMN(Q27))/'Master Answer Key'!S$396</f>
        <v>0.9090909091</v>
      </c>
      <c r="S27" s="26">
        <f t="array" ref="S27">INDEX(TRANSPOSE('ALL-Student-Tally'!$A$2:$CC$46),ROW(S27),COLUMN(R27))/'Master Answer Key'!T$396</f>
        <v>0.9333333333</v>
      </c>
      <c r="T27" s="26">
        <f t="array" ref="T27">INDEX(TRANSPOSE('ALL-Student-Tally'!$A$2:$CC$46),ROW(T27),COLUMN(S27))/'Master Answer Key'!U$396</f>
        <v>0.84</v>
      </c>
      <c r="U27" s="26">
        <f t="array" ref="U27">INDEX(TRANSPOSE('ALL-Student-Tally'!$A$2:$CC$46),ROW(U27),COLUMN(T27))/'Master Answer Key'!V$396</f>
        <v>0.8</v>
      </c>
      <c r="V27" s="26">
        <f t="array" ref="V27">INDEX(TRANSPOSE('ALL-Student-Tally'!$A$2:$CC$46),ROW(V27),COLUMN(U27))/'Master Answer Key'!W$396</f>
        <v>0.85</v>
      </c>
      <c r="W27" s="26">
        <f t="array" ref="W27">INDEX(TRANSPOSE('ALL-Student-Tally'!$A$2:$CC$46),ROW(W27),COLUMN(V27))/'Master Answer Key'!X$396</f>
        <v>0.8387096774</v>
      </c>
      <c r="X27" s="26">
        <f t="array" ref="X27">INDEX(TRANSPOSE('ALL-Student-Tally'!$A$2:$CC$46),ROW(X27),COLUMN(W27))/'Master Answer Key'!Y$396</f>
        <v>1</v>
      </c>
      <c r="Y27" s="26">
        <f t="array" ref="Y27">INDEX(TRANSPOSE('ALL-Student-Tally'!$A$2:$CC$46),ROW(Y27),COLUMN(X27))/'Master Answer Key'!Z$396</f>
        <v>0.7142857143</v>
      </c>
      <c r="Z27" s="26">
        <f t="array" ref="Z27">INDEX(TRANSPOSE('ALL-Student-Tally'!$A$2:$CC$46),ROW(Z27),COLUMN(Y27))/'Master Answer Key'!AA$396</f>
        <v>0.75</v>
      </c>
      <c r="AA27" s="26">
        <f t="array" ref="AA27">INDEX(TRANSPOSE('ALL-Student-Tally'!$A$2:$CC$46),ROW(AA27),COLUMN(Z27))/'Master Answer Key'!AB$396</f>
        <v>0.7647058824</v>
      </c>
      <c r="AB27" s="26">
        <f t="array" ref="AB27">INDEX(TRANSPOSE('ALL-Student-Tally'!$A$2:$CC$46),ROW(AB27),COLUMN(AA27))/'Master Answer Key'!AC$396</f>
        <v>0.5</v>
      </c>
      <c r="AC27" s="26">
        <f t="array" ref="AC27">INDEX(TRANSPOSE('ALL-Student-Tally'!$A$2:$CC$46),ROW(AC27),COLUMN(AB27))/'Master Answer Key'!AD$396</f>
        <v>0.7857142857</v>
      </c>
      <c r="AD27" s="26" t="str">
        <f t="array" ref="AD27">INDEX(TRANSPOSE('ALL-Student-Tally'!$A$2:$CC$46),ROW(AD27),COLUMN(AC27))/'Master Answer Key'!AE$396</f>
        <v>#DIV/0!</v>
      </c>
      <c r="AE27" s="26">
        <f t="array" ref="AE27">INDEX(TRANSPOSE('ALL-Student-Tally'!$A$2:$CC$46),ROW(AE27),COLUMN(AD27))/'Master Answer Key'!AF$396</f>
        <v>1</v>
      </c>
      <c r="AF27" s="26">
        <f t="array" ref="AF27">INDEX(TRANSPOSE('ALL-Student-Tally'!$A$2:$CC$46),ROW(AF27),COLUMN(AE27))/'Master Answer Key'!AG$396</f>
        <v>0.8333333333</v>
      </c>
      <c r="AG27" s="26">
        <f t="array" ref="AG27">INDEX(TRANSPOSE('ALL-Student-Tally'!$A$2:$CC$46),ROW(AG27),COLUMN(AF27))/'Master Answer Key'!AH$396</f>
        <v>0.8064516129</v>
      </c>
      <c r="AH27" s="26">
        <f t="array" ref="AH27">INDEX(TRANSPOSE('ALL-Student-Tally'!$A$2:$CC$46),ROW(AH27),COLUMN(AG27))/'Master Answer Key'!AI$396</f>
        <v>0.7391304348</v>
      </c>
      <c r="AI27" s="26">
        <f t="array" ref="AI27">INDEX(TRANSPOSE('ALL-Student-Tally'!$A$2:$CC$46),ROW(AI27),COLUMN(AH27))/'Master Answer Key'!AJ$396</f>
        <v>0.875</v>
      </c>
      <c r="AJ27" s="26">
        <f t="array" ref="AJ27">INDEX(TRANSPOSE('ALL-Student-Tally'!$A$2:$CC$46),ROW(AJ27),COLUMN(AI27))/'Master Answer Key'!AK$396</f>
        <v>0.9285714286</v>
      </c>
      <c r="AK27" s="26">
        <f t="array" ref="AK27">INDEX(TRANSPOSE('ALL-Student-Tally'!$A$2:$CC$46),ROW(AK27),COLUMN(AJ27))/'Master Answer Key'!AL$396</f>
        <v>0.9090909091</v>
      </c>
      <c r="AL27" s="26">
        <f t="array" ref="AL27">INDEX(TRANSPOSE('ALL-Student-Tally'!$A$2:$CC$46),ROW(AL27),COLUMN(AK27))/'Master Answer Key'!AM$396</f>
        <v>0.8125</v>
      </c>
      <c r="AM27" s="26">
        <f t="array" ref="AM27">INDEX(TRANSPOSE('ALL-Student-Tally'!$A$2:$CC$46),ROW(AM27),COLUMN(AL27))/'Master Answer Key'!AN$396</f>
        <v>0.8571428571</v>
      </c>
      <c r="AN27" s="26">
        <f t="array" ref="AN27">INDEX(TRANSPOSE('ALL-Student-Tally'!$A$2:$CC$46),ROW(AN27),COLUMN(AM27))/'Master Answer Key'!AO$396</f>
        <v>0.8571428571</v>
      </c>
      <c r="AO27" s="26">
        <f t="array" ref="AO27">INDEX(TRANSPOSE('ALL-Student-Tally'!$A$2:$CC$46),ROW(AO27),COLUMN(AN27))/'Master Answer Key'!AP$396</f>
        <v>0.9166666667</v>
      </c>
      <c r="AP27" s="26">
        <f t="array" ref="AP27">INDEX(TRANSPOSE('ALL-Student-Tally'!$A$2:$CC$46),ROW(AP27),COLUMN(AO27))/'Master Answer Key'!AQ$396</f>
        <v>0.7777777778</v>
      </c>
      <c r="AQ27" s="26">
        <f t="array" ref="AQ27">INDEX(TRANSPOSE('ALL-Student-Tally'!$A$2:$CC$46),ROW(AQ27),COLUMN(AP27))/'Master Answer Key'!AR$396</f>
        <v>0.9230769231</v>
      </c>
      <c r="AR27" s="26">
        <f t="array" ref="AR27">INDEX(TRANSPOSE('ALL-Student-Tally'!$A$2:$CC$46),ROW(AR27),COLUMN(AQ27))/'Master Answer Key'!AS$396</f>
        <v>0.8333333333</v>
      </c>
      <c r="AS27" s="26">
        <f t="array" ref="AS27">INDEX(TRANSPOSE('ALL-Student-Tally'!$A$2:$CC$46),ROW(AS27),COLUMN(AR27))/'Master Answer Key'!AT$396</f>
        <v>0.8387096774</v>
      </c>
      <c r="AT27" s="26">
        <f t="array" ref="AT27">INDEX(TRANSPOSE('ALL-Student-Tally'!$A$2:$CC$46),ROW(AT27),COLUMN(AS27))/'Master Answer Key'!AU$396</f>
        <v>0.7924528302</v>
      </c>
      <c r="AU27" s="26"/>
    </row>
    <row r="28">
      <c r="A28" s="5" t="s">
        <v>528</v>
      </c>
      <c r="B28" s="26">
        <f t="array" ref="B28">INDEX(TRANSPOSE('ALL-Student-Tally'!$A$2:$CC$46),ROW(B28),COLUMN(A28))/'Master Answer Key'!C$396</f>
        <v>0.84</v>
      </c>
      <c r="C28" s="26">
        <f t="array" ref="C28">INDEX(TRANSPOSE('ALL-Student-Tally'!$A$2:$CC$46),ROW(C28),COLUMN(B28))/'Master Answer Key'!D$396</f>
        <v>0.9285714286</v>
      </c>
      <c r="D28" s="26">
        <f t="array" ref="D28">INDEX(TRANSPOSE('ALL-Student-Tally'!$A$2:$CC$46),ROW(D28),COLUMN(C28))/'Master Answer Key'!E$396</f>
        <v>0.7916666667</v>
      </c>
      <c r="E28" s="26">
        <f t="array" ref="E28">INDEX(TRANSPOSE('ALL-Student-Tally'!$A$2:$CC$46),ROW(E28),COLUMN(D28))/'Master Answer Key'!F$396</f>
        <v>0.84</v>
      </c>
      <c r="F28" s="26">
        <f t="array" ref="F28">INDEX(TRANSPOSE('ALL-Student-Tally'!$A$2:$CC$46),ROW(F28),COLUMN(E28))/'Master Answer Key'!G$396</f>
        <v>0.8974358974</v>
      </c>
      <c r="G28" s="26">
        <f t="array" ref="G28">INDEX(TRANSPOSE('ALL-Student-Tally'!$A$2:$CC$46),ROW(G28),COLUMN(F28))/'Master Answer Key'!H$396</f>
        <v>1</v>
      </c>
      <c r="H28" s="26">
        <f t="array" ref="H28">INDEX(TRANSPOSE('ALL-Student-Tally'!$A$2:$CC$46),ROW(H28),COLUMN(G28))/'Master Answer Key'!I$396</f>
        <v>0.9259259259</v>
      </c>
      <c r="I28" s="26">
        <f t="array" ref="I28">INDEX(TRANSPOSE('ALL-Student-Tally'!$A$2:$CC$46),ROW(I28),COLUMN(H28))/'Master Answer Key'!J$396</f>
        <v>0.8333333333</v>
      </c>
      <c r="J28" s="26">
        <f t="array" ref="J28">INDEX(TRANSPOSE('ALL-Student-Tally'!$A$2:$CC$46),ROW(J28),COLUMN(I28))/'Master Answer Key'!K$396</f>
        <v>0.8285714286</v>
      </c>
      <c r="K28" s="26">
        <f t="array" ref="K28">INDEX(TRANSPOSE('ALL-Student-Tally'!$A$2:$CC$46),ROW(K28),COLUMN(J28))/'Master Answer Key'!L$396</f>
        <v>0.6774193548</v>
      </c>
      <c r="L28" s="26">
        <f t="array" ref="L28">INDEX(TRANSPOSE('ALL-Student-Tally'!$A$2:$CC$46),ROW(L28),COLUMN(K28))/'Master Answer Key'!M$396</f>
        <v>0.9285714286</v>
      </c>
      <c r="M28" s="26">
        <f t="array" ref="M28">INDEX(TRANSPOSE('ALL-Student-Tally'!$A$2:$CC$46),ROW(M28),COLUMN(L28))/'Master Answer Key'!N$396</f>
        <v>0.8072289157</v>
      </c>
      <c r="N28" s="26">
        <f t="array" ref="N28">INDEX(TRANSPOSE('ALL-Student-Tally'!$A$2:$CC$46),ROW(N28),COLUMN(M28))/'Master Answer Key'!O$396</f>
        <v>1</v>
      </c>
      <c r="O28" s="26">
        <f t="array" ref="O28">INDEX(TRANSPOSE('ALL-Student-Tally'!$A$2:$CC$46),ROW(O28),COLUMN(N28))/'Master Answer Key'!P$396</f>
        <v>0.8</v>
      </c>
      <c r="P28" s="26">
        <f t="array" ref="P28">INDEX(TRANSPOSE('ALL-Student-Tally'!$A$2:$CC$46),ROW(P28),COLUMN(O28))/'Master Answer Key'!Q$396</f>
        <v>0.6</v>
      </c>
      <c r="Q28" s="26">
        <f t="array" ref="Q28">INDEX(TRANSPOSE('ALL-Student-Tally'!$A$2:$CC$46),ROW(Q28),COLUMN(P28))/'Master Answer Key'!R$396</f>
        <v>0.6428571429</v>
      </c>
      <c r="R28" s="26">
        <f t="array" ref="R28">INDEX(TRANSPOSE('ALL-Student-Tally'!$A$2:$CC$46),ROW(R28),COLUMN(Q28))/'Master Answer Key'!S$396</f>
        <v>0.8181818182</v>
      </c>
      <c r="S28" s="26">
        <f t="array" ref="S28">INDEX(TRANSPOSE('ALL-Student-Tally'!$A$2:$CC$46),ROW(S28),COLUMN(R28))/'Master Answer Key'!T$396</f>
        <v>0.8333333333</v>
      </c>
      <c r="T28" s="26">
        <f t="array" ref="T28">INDEX(TRANSPOSE('ALL-Student-Tally'!$A$2:$CC$46),ROW(T28),COLUMN(S28))/'Master Answer Key'!U$396</f>
        <v>0.8</v>
      </c>
      <c r="U28" s="26">
        <f t="array" ref="U28">INDEX(TRANSPOSE('ALL-Student-Tally'!$A$2:$CC$46),ROW(U28),COLUMN(T28))/'Master Answer Key'!V$396</f>
        <v>0.6285714286</v>
      </c>
      <c r="V28" s="26">
        <f t="array" ref="V28">INDEX(TRANSPOSE('ALL-Student-Tally'!$A$2:$CC$46),ROW(V28),COLUMN(U28))/'Master Answer Key'!W$396</f>
        <v>0.85</v>
      </c>
      <c r="W28" s="26">
        <f t="array" ref="W28">INDEX(TRANSPOSE('ALL-Student-Tally'!$A$2:$CC$46),ROW(W28),COLUMN(V28))/'Master Answer Key'!X$396</f>
        <v>0.9032258065</v>
      </c>
      <c r="X28" s="26">
        <f t="array" ref="X28">INDEX(TRANSPOSE('ALL-Student-Tally'!$A$2:$CC$46),ROW(X28),COLUMN(W28))/'Master Answer Key'!Y$396</f>
        <v>0.75</v>
      </c>
      <c r="Y28" s="26">
        <f t="array" ref="Y28">INDEX(TRANSPOSE('ALL-Student-Tally'!$A$2:$CC$46),ROW(Y28),COLUMN(X28))/'Master Answer Key'!Z$396</f>
        <v>0.7142857143</v>
      </c>
      <c r="Z28" s="26">
        <f t="array" ref="Z28">INDEX(TRANSPOSE('ALL-Student-Tally'!$A$2:$CC$46),ROW(Z28),COLUMN(Y28))/'Master Answer Key'!AA$396</f>
        <v>0.7083333333</v>
      </c>
      <c r="AA28" s="26">
        <f t="array" ref="AA28">INDEX(TRANSPOSE('ALL-Student-Tally'!$A$2:$CC$46),ROW(AA28),COLUMN(Z28))/'Master Answer Key'!AB$396</f>
        <v>0.6470588235</v>
      </c>
      <c r="AB28" s="26">
        <f t="array" ref="AB28">INDEX(TRANSPOSE('ALL-Student-Tally'!$A$2:$CC$46),ROW(AB28),COLUMN(AA28))/'Master Answer Key'!AC$396</f>
        <v>0.6666666667</v>
      </c>
      <c r="AC28" s="26">
        <f t="array" ref="AC28">INDEX(TRANSPOSE('ALL-Student-Tally'!$A$2:$CC$46),ROW(AC28),COLUMN(AB28))/'Master Answer Key'!AD$396</f>
        <v>0.8928571429</v>
      </c>
      <c r="AD28" s="26" t="str">
        <f t="array" ref="AD28">INDEX(TRANSPOSE('ALL-Student-Tally'!$A$2:$CC$46),ROW(AD28),COLUMN(AC28))/'Master Answer Key'!AE$396</f>
        <v>#DIV/0!</v>
      </c>
      <c r="AE28" s="26">
        <f t="array" ref="AE28">INDEX(TRANSPOSE('ALL-Student-Tally'!$A$2:$CC$46),ROW(AE28),COLUMN(AD28))/'Master Answer Key'!AF$396</f>
        <v>1</v>
      </c>
      <c r="AF28" s="26">
        <f t="array" ref="AF28">INDEX(TRANSPOSE('ALL-Student-Tally'!$A$2:$CC$46),ROW(AF28),COLUMN(AE28))/'Master Answer Key'!AG$396</f>
        <v>0.9166666667</v>
      </c>
      <c r="AG28" s="26">
        <f t="array" ref="AG28">INDEX(TRANSPOSE('ALL-Student-Tally'!$A$2:$CC$46),ROW(AG28),COLUMN(AF28))/'Master Answer Key'!AH$396</f>
        <v>0.8387096774</v>
      </c>
      <c r="AH28" s="26">
        <f t="array" ref="AH28">INDEX(TRANSPOSE('ALL-Student-Tally'!$A$2:$CC$46),ROW(AH28),COLUMN(AG28))/'Master Answer Key'!AI$396</f>
        <v>0.6086956522</v>
      </c>
      <c r="AI28" s="26">
        <f t="array" ref="AI28">INDEX(TRANSPOSE('ALL-Student-Tally'!$A$2:$CC$46),ROW(AI28),COLUMN(AH28))/'Master Answer Key'!AJ$396</f>
        <v>0.625</v>
      </c>
      <c r="AJ28" s="26">
        <f t="array" ref="AJ28">INDEX(TRANSPOSE('ALL-Student-Tally'!$A$2:$CC$46),ROW(AJ28),COLUMN(AI28))/'Master Answer Key'!AK$396</f>
        <v>0.7857142857</v>
      </c>
      <c r="AK28" s="26">
        <f t="array" ref="AK28">INDEX(TRANSPOSE('ALL-Student-Tally'!$A$2:$CC$46),ROW(AK28),COLUMN(AJ28))/'Master Answer Key'!AL$396</f>
        <v>1</v>
      </c>
      <c r="AL28" s="26">
        <f t="array" ref="AL28">INDEX(TRANSPOSE('ALL-Student-Tally'!$A$2:$CC$46),ROW(AL28),COLUMN(AK28))/'Master Answer Key'!AM$396</f>
        <v>0.875</v>
      </c>
      <c r="AM28" s="26">
        <f t="array" ref="AM28">INDEX(TRANSPOSE('ALL-Student-Tally'!$A$2:$CC$46),ROW(AM28),COLUMN(AL28))/'Master Answer Key'!AN$396</f>
        <v>0.7857142857</v>
      </c>
      <c r="AN28" s="26">
        <f t="array" ref="AN28">INDEX(TRANSPOSE('ALL-Student-Tally'!$A$2:$CC$46),ROW(AN28),COLUMN(AM28))/'Master Answer Key'!AO$396</f>
        <v>0.8571428571</v>
      </c>
      <c r="AO28" s="26">
        <f t="array" ref="AO28">INDEX(TRANSPOSE('ALL-Student-Tally'!$A$2:$CC$46),ROW(AO28),COLUMN(AN28))/'Master Answer Key'!AP$396</f>
        <v>0.5833333333</v>
      </c>
      <c r="AP28" s="26">
        <f t="array" ref="AP28">INDEX(TRANSPOSE('ALL-Student-Tally'!$A$2:$CC$46),ROW(AP28),COLUMN(AO28))/'Master Answer Key'!AQ$396</f>
        <v>0.6666666667</v>
      </c>
      <c r="AQ28" s="26">
        <f t="array" ref="AQ28">INDEX(TRANSPOSE('ALL-Student-Tally'!$A$2:$CC$46),ROW(AQ28),COLUMN(AP28))/'Master Answer Key'!AR$396</f>
        <v>0.8461538462</v>
      </c>
      <c r="AR28" s="26">
        <f t="array" ref="AR28">INDEX(TRANSPOSE('ALL-Student-Tally'!$A$2:$CC$46),ROW(AR28),COLUMN(AQ28))/'Master Answer Key'!AS$396</f>
        <v>0.8333333333</v>
      </c>
      <c r="AS28" s="26">
        <f t="array" ref="AS28">INDEX(TRANSPOSE('ALL-Student-Tally'!$A$2:$CC$46),ROW(AS28),COLUMN(AR28))/'Master Answer Key'!AT$396</f>
        <v>0.7096774194</v>
      </c>
      <c r="AT28" s="26">
        <f t="array" ref="AT28">INDEX(TRANSPOSE('ALL-Student-Tally'!$A$2:$CC$46),ROW(AT28),COLUMN(AS28))/'Master Answer Key'!AU$396</f>
        <v>0.7735849057</v>
      </c>
      <c r="AU28" s="26"/>
    </row>
    <row r="29">
      <c r="A29" s="5" t="s">
        <v>529</v>
      </c>
      <c r="B29" s="26">
        <f t="array" ref="B29">INDEX(TRANSPOSE('ALL-Student-Tally'!$A$2:$CC$46),ROW(B29),COLUMN(A29))/'Master Answer Key'!C$396</f>
        <v>0.36</v>
      </c>
      <c r="C29" s="26">
        <f t="array" ref="C29">INDEX(TRANSPOSE('ALL-Student-Tally'!$A$2:$CC$46),ROW(C29),COLUMN(B29))/'Master Answer Key'!D$396</f>
        <v>0.6428571429</v>
      </c>
      <c r="D29" s="26">
        <f t="array" ref="D29">INDEX(TRANSPOSE('ALL-Student-Tally'!$A$2:$CC$46),ROW(D29),COLUMN(C29))/'Master Answer Key'!E$396</f>
        <v>0.75</v>
      </c>
      <c r="E29" s="26">
        <f t="array" ref="E29">INDEX(TRANSPOSE('ALL-Student-Tally'!$A$2:$CC$46),ROW(E29),COLUMN(D29))/'Master Answer Key'!F$396</f>
        <v>0.68</v>
      </c>
      <c r="F29" s="26">
        <f t="array" ref="F29">INDEX(TRANSPOSE('ALL-Student-Tally'!$A$2:$CC$46),ROW(F29),COLUMN(E29))/'Master Answer Key'!G$396</f>
        <v>0.7179487179</v>
      </c>
      <c r="G29" s="26">
        <f t="array" ref="G29">INDEX(TRANSPOSE('ALL-Student-Tally'!$A$2:$CC$46),ROW(G29),COLUMN(F29))/'Master Answer Key'!H$396</f>
        <v>0.75</v>
      </c>
      <c r="H29" s="26">
        <f t="array" ref="H29">INDEX(TRANSPOSE('ALL-Student-Tally'!$A$2:$CC$46),ROW(H29),COLUMN(G29))/'Master Answer Key'!I$396</f>
        <v>0.7777777778</v>
      </c>
      <c r="I29" s="26">
        <f t="array" ref="I29">INDEX(TRANSPOSE('ALL-Student-Tally'!$A$2:$CC$46),ROW(I29),COLUMN(H29))/'Master Answer Key'!J$396</f>
        <v>0.7916666667</v>
      </c>
      <c r="J29" s="26">
        <f t="array" ref="J29">INDEX(TRANSPOSE('ALL-Student-Tally'!$A$2:$CC$46),ROW(J29),COLUMN(I29))/'Master Answer Key'!K$396</f>
        <v>0.7428571429</v>
      </c>
      <c r="K29" s="26">
        <f t="array" ref="K29">INDEX(TRANSPOSE('ALL-Student-Tally'!$A$2:$CC$46),ROW(K29),COLUMN(J29))/'Master Answer Key'!L$396</f>
        <v>0.3548387097</v>
      </c>
      <c r="L29" s="26">
        <f t="array" ref="L29">INDEX(TRANSPOSE('ALL-Student-Tally'!$A$2:$CC$46),ROW(L29),COLUMN(K29))/'Master Answer Key'!M$396</f>
        <v>0.7142857143</v>
      </c>
      <c r="M29" s="26">
        <f t="array" ref="M29">INDEX(TRANSPOSE('ALL-Student-Tally'!$A$2:$CC$46),ROW(M29),COLUMN(L29))/'Master Answer Key'!N$396</f>
        <v>0.5662650602</v>
      </c>
      <c r="N29" s="26">
        <f t="array" ref="N29">INDEX(TRANSPOSE('ALL-Student-Tally'!$A$2:$CC$46),ROW(N29),COLUMN(M29))/'Master Answer Key'!O$396</f>
        <v>0.9166666667</v>
      </c>
      <c r="O29" s="26">
        <f t="array" ref="O29">INDEX(TRANSPOSE('ALL-Student-Tally'!$A$2:$CC$46),ROW(O29),COLUMN(N29))/'Master Answer Key'!P$396</f>
        <v>0.4</v>
      </c>
      <c r="P29" s="26">
        <f t="array" ref="P29">INDEX(TRANSPOSE('ALL-Student-Tally'!$A$2:$CC$46),ROW(P29),COLUMN(O29))/'Master Answer Key'!Q$396</f>
        <v>0.2</v>
      </c>
      <c r="Q29" s="26">
        <f t="array" ref="Q29">INDEX(TRANSPOSE('ALL-Student-Tally'!$A$2:$CC$46),ROW(Q29),COLUMN(P29))/'Master Answer Key'!R$396</f>
        <v>0.5714285714</v>
      </c>
      <c r="R29" s="26">
        <f t="array" ref="R29">INDEX(TRANSPOSE('ALL-Student-Tally'!$A$2:$CC$46),ROW(R29),COLUMN(Q29))/'Master Answer Key'!S$396</f>
        <v>0.4545454545</v>
      </c>
      <c r="S29" s="26">
        <f t="array" ref="S29">INDEX(TRANSPOSE('ALL-Student-Tally'!$A$2:$CC$46),ROW(S29),COLUMN(R29))/'Master Answer Key'!T$396</f>
        <v>0.4333333333</v>
      </c>
      <c r="T29" s="26">
        <f t="array" ref="T29">INDEX(TRANSPOSE('ALL-Student-Tally'!$A$2:$CC$46),ROW(T29),COLUMN(S29))/'Master Answer Key'!U$396</f>
        <v>0.48</v>
      </c>
      <c r="U29" s="26">
        <f t="array" ref="U29">INDEX(TRANSPOSE('ALL-Student-Tally'!$A$2:$CC$46),ROW(U29),COLUMN(T29))/'Master Answer Key'!V$396</f>
        <v>0.5714285714</v>
      </c>
      <c r="V29" s="26">
        <f t="array" ref="V29">INDEX(TRANSPOSE('ALL-Student-Tally'!$A$2:$CC$46),ROW(V29),COLUMN(U29))/'Master Answer Key'!W$396</f>
        <v>0.3</v>
      </c>
      <c r="W29" s="26">
        <f t="array" ref="W29">INDEX(TRANSPOSE('ALL-Student-Tally'!$A$2:$CC$46),ROW(W29),COLUMN(V29))/'Master Answer Key'!X$396</f>
        <v>0.4516129032</v>
      </c>
      <c r="X29" s="26">
        <f t="array" ref="X29">INDEX(TRANSPOSE('ALL-Student-Tally'!$A$2:$CC$46),ROW(X29),COLUMN(W29))/'Master Answer Key'!Y$396</f>
        <v>0.5625</v>
      </c>
      <c r="Y29" s="26">
        <f t="array" ref="Y29">INDEX(TRANSPOSE('ALL-Student-Tally'!$A$2:$CC$46),ROW(Y29),COLUMN(X29))/'Master Answer Key'!Z$396</f>
        <v>0.1428571429</v>
      </c>
      <c r="Z29" s="26">
        <f t="array" ref="Z29">INDEX(TRANSPOSE('ALL-Student-Tally'!$A$2:$CC$46),ROW(Z29),COLUMN(Y29))/'Master Answer Key'!AA$396</f>
        <v>0.5833333333</v>
      </c>
      <c r="AA29" s="26">
        <f t="array" ref="AA29">INDEX(TRANSPOSE('ALL-Student-Tally'!$A$2:$CC$46),ROW(AA29),COLUMN(Z29))/'Master Answer Key'!AB$396</f>
        <v>0.4411764706</v>
      </c>
      <c r="AB29" s="26">
        <f t="array" ref="AB29">INDEX(TRANSPOSE('ALL-Student-Tally'!$A$2:$CC$46),ROW(AB29),COLUMN(AA29))/'Master Answer Key'!AC$396</f>
        <v>0.5</v>
      </c>
      <c r="AC29" s="26">
        <f t="array" ref="AC29">INDEX(TRANSPOSE('ALL-Student-Tally'!$A$2:$CC$46),ROW(AC29),COLUMN(AB29))/'Master Answer Key'!AD$396</f>
        <v>0.5357142857</v>
      </c>
      <c r="AD29" s="26" t="str">
        <f t="array" ref="AD29">INDEX(TRANSPOSE('ALL-Student-Tally'!$A$2:$CC$46),ROW(AD29),COLUMN(AC29))/'Master Answer Key'!AE$396</f>
        <v>#DIV/0!</v>
      </c>
      <c r="AE29" s="26">
        <f t="array" ref="AE29">INDEX(TRANSPOSE('ALL-Student-Tally'!$A$2:$CC$46),ROW(AE29),COLUMN(AD29))/'Master Answer Key'!AF$396</f>
        <v>1</v>
      </c>
      <c r="AF29" s="26">
        <f t="array" ref="AF29">INDEX(TRANSPOSE('ALL-Student-Tally'!$A$2:$CC$46),ROW(AF29),COLUMN(AE29))/'Master Answer Key'!AG$396</f>
        <v>0.4166666667</v>
      </c>
      <c r="AG29" s="26">
        <f t="array" ref="AG29">INDEX(TRANSPOSE('ALL-Student-Tally'!$A$2:$CC$46),ROW(AG29),COLUMN(AF29))/'Master Answer Key'!AH$396</f>
        <v>0.3870967742</v>
      </c>
      <c r="AH29" s="26">
        <f t="array" ref="AH29">INDEX(TRANSPOSE('ALL-Student-Tally'!$A$2:$CC$46),ROW(AH29),COLUMN(AG29))/'Master Answer Key'!AI$396</f>
        <v>0.4347826087</v>
      </c>
      <c r="AI29" s="26">
        <f t="array" ref="AI29">INDEX(TRANSPOSE('ALL-Student-Tally'!$A$2:$CC$46),ROW(AI29),COLUMN(AH29))/'Master Answer Key'!AJ$396</f>
        <v>0.625</v>
      </c>
      <c r="AJ29" s="26">
        <f t="array" ref="AJ29">INDEX(TRANSPOSE('ALL-Student-Tally'!$A$2:$CC$46),ROW(AJ29),COLUMN(AI29))/'Master Answer Key'!AK$396</f>
        <v>0.4642857143</v>
      </c>
      <c r="AK29" s="26">
        <f t="array" ref="AK29">INDEX(TRANSPOSE('ALL-Student-Tally'!$A$2:$CC$46),ROW(AK29),COLUMN(AJ29))/'Master Answer Key'!AL$396</f>
        <v>0.8181818182</v>
      </c>
      <c r="AL29" s="26">
        <f t="array" ref="AL29">INDEX(TRANSPOSE('ALL-Student-Tally'!$A$2:$CC$46),ROW(AL29),COLUMN(AK29))/'Master Answer Key'!AM$396</f>
        <v>0.375</v>
      </c>
      <c r="AM29" s="26">
        <f t="array" ref="AM29">INDEX(TRANSPOSE('ALL-Student-Tally'!$A$2:$CC$46),ROW(AM29),COLUMN(AL29))/'Master Answer Key'!AN$396</f>
        <v>0.4285714286</v>
      </c>
      <c r="AN29" s="26">
        <f t="array" ref="AN29">INDEX(TRANSPOSE('ALL-Student-Tally'!$A$2:$CC$46),ROW(AN29),COLUMN(AM29))/'Master Answer Key'!AO$396</f>
        <v>0.4285714286</v>
      </c>
      <c r="AO29" s="26">
        <f t="array" ref="AO29">INDEX(TRANSPOSE('ALL-Student-Tally'!$A$2:$CC$46),ROW(AO29),COLUMN(AN29))/'Master Answer Key'!AP$396</f>
        <v>0.4166666667</v>
      </c>
      <c r="AP29" s="26">
        <f t="array" ref="AP29">INDEX(TRANSPOSE('ALL-Student-Tally'!$A$2:$CC$46),ROW(AP29),COLUMN(AO29))/'Master Answer Key'!AQ$396</f>
        <v>0.4444444444</v>
      </c>
      <c r="AQ29" s="26">
        <f t="array" ref="AQ29">INDEX(TRANSPOSE('ALL-Student-Tally'!$A$2:$CC$46),ROW(AQ29),COLUMN(AP29))/'Master Answer Key'!AR$396</f>
        <v>0.3076923077</v>
      </c>
      <c r="AR29" s="26">
        <f t="array" ref="AR29">INDEX(TRANSPOSE('ALL-Student-Tally'!$A$2:$CC$46),ROW(AR29),COLUMN(AQ29))/'Master Answer Key'!AS$396</f>
        <v>0.5</v>
      </c>
      <c r="AS29" s="26">
        <f t="array" ref="AS29">INDEX(TRANSPOSE('ALL-Student-Tally'!$A$2:$CC$46),ROW(AS29),COLUMN(AR29))/'Master Answer Key'!AT$396</f>
        <v>0.6129032258</v>
      </c>
      <c r="AT29" s="26">
        <f t="array" ref="AT29">INDEX(TRANSPOSE('ALL-Student-Tally'!$A$2:$CC$46),ROW(AT29),COLUMN(AS29))/'Master Answer Key'!AU$396</f>
        <v>0.358490566</v>
      </c>
      <c r="AU29" s="26"/>
    </row>
    <row r="30">
      <c r="A30" s="5" t="s">
        <v>530</v>
      </c>
      <c r="B30" s="26">
        <f t="array" ref="B30">INDEX(TRANSPOSE('ALL-Student-Tally'!$A$2:$CC$46),ROW(B30),COLUMN(A30))/'Master Answer Key'!C$396</f>
        <v>0.88</v>
      </c>
      <c r="C30" s="26">
        <f t="array" ref="C30">INDEX(TRANSPOSE('ALL-Student-Tally'!$A$2:$CC$46),ROW(C30),COLUMN(B30))/'Master Answer Key'!D$396</f>
        <v>0.9285714286</v>
      </c>
      <c r="D30" s="26">
        <f t="array" ref="D30">INDEX(TRANSPOSE('ALL-Student-Tally'!$A$2:$CC$46),ROW(D30),COLUMN(C30))/'Master Answer Key'!E$396</f>
        <v>0.7916666667</v>
      </c>
      <c r="E30" s="26">
        <f t="array" ref="E30">INDEX(TRANSPOSE('ALL-Student-Tally'!$A$2:$CC$46),ROW(E30),COLUMN(D30))/'Master Answer Key'!F$396</f>
        <v>0.82</v>
      </c>
      <c r="F30" s="26">
        <f t="array" ref="F30">INDEX(TRANSPOSE('ALL-Student-Tally'!$A$2:$CC$46),ROW(F30),COLUMN(E30))/'Master Answer Key'!G$396</f>
        <v>0.8205128205</v>
      </c>
      <c r="G30" s="26">
        <f t="array" ref="G30">INDEX(TRANSPOSE('ALL-Student-Tally'!$A$2:$CC$46),ROW(G30),COLUMN(F30))/'Master Answer Key'!H$396</f>
        <v>0.75</v>
      </c>
      <c r="H30" s="26">
        <f t="array" ref="H30">INDEX(TRANSPOSE('ALL-Student-Tally'!$A$2:$CC$46),ROW(H30),COLUMN(G30))/'Master Answer Key'!I$396</f>
        <v>0.962962963</v>
      </c>
      <c r="I30" s="26">
        <f t="array" ref="I30">INDEX(TRANSPOSE('ALL-Student-Tally'!$A$2:$CC$46),ROW(I30),COLUMN(H30))/'Master Answer Key'!J$396</f>
        <v>0.875</v>
      </c>
      <c r="J30" s="26">
        <f t="array" ref="J30">INDEX(TRANSPOSE('ALL-Student-Tally'!$A$2:$CC$46),ROW(J30),COLUMN(I30))/'Master Answer Key'!K$396</f>
        <v>0.8571428571</v>
      </c>
      <c r="K30" s="26">
        <f t="array" ref="K30">INDEX(TRANSPOSE('ALL-Student-Tally'!$A$2:$CC$46),ROW(K30),COLUMN(J30))/'Master Answer Key'!L$396</f>
        <v>0.8387096774</v>
      </c>
      <c r="L30" s="26">
        <f t="array" ref="L30">INDEX(TRANSPOSE('ALL-Student-Tally'!$A$2:$CC$46),ROW(L30),COLUMN(K30))/'Master Answer Key'!M$396</f>
        <v>0.8571428571</v>
      </c>
      <c r="M30" s="26">
        <f t="array" ref="M30">INDEX(TRANSPOSE('ALL-Student-Tally'!$A$2:$CC$46),ROW(M30),COLUMN(L30))/'Master Answer Key'!N$396</f>
        <v>0.843373494</v>
      </c>
      <c r="N30" s="26">
        <f t="array" ref="N30">INDEX(TRANSPOSE('ALL-Student-Tally'!$A$2:$CC$46),ROW(N30),COLUMN(M30))/'Master Answer Key'!O$396</f>
        <v>1</v>
      </c>
      <c r="O30" s="26">
        <f t="array" ref="O30">INDEX(TRANSPOSE('ALL-Student-Tally'!$A$2:$CC$46),ROW(O30),COLUMN(N30))/'Master Answer Key'!P$396</f>
        <v>0.9</v>
      </c>
      <c r="P30" s="26">
        <f t="array" ref="P30">INDEX(TRANSPOSE('ALL-Student-Tally'!$A$2:$CC$46),ROW(P30),COLUMN(O30))/'Master Answer Key'!Q$396</f>
        <v>1</v>
      </c>
      <c r="Q30" s="26">
        <f t="array" ref="Q30">INDEX(TRANSPOSE('ALL-Student-Tally'!$A$2:$CC$46),ROW(Q30),COLUMN(P30))/'Master Answer Key'!R$396</f>
        <v>0.7142857143</v>
      </c>
      <c r="R30" s="26">
        <f t="array" ref="R30">INDEX(TRANSPOSE('ALL-Student-Tally'!$A$2:$CC$46),ROW(R30),COLUMN(Q30))/'Master Answer Key'!S$396</f>
        <v>1</v>
      </c>
      <c r="S30" s="26">
        <f t="array" ref="S30">INDEX(TRANSPOSE('ALL-Student-Tally'!$A$2:$CC$46),ROW(S30),COLUMN(R30))/'Master Answer Key'!T$396</f>
        <v>0.7666666667</v>
      </c>
      <c r="T30" s="26">
        <f t="array" ref="T30">INDEX(TRANSPOSE('ALL-Student-Tally'!$A$2:$CC$46),ROW(T30),COLUMN(S30))/'Master Answer Key'!U$396</f>
        <v>0.88</v>
      </c>
      <c r="U30" s="26">
        <f t="array" ref="U30">INDEX(TRANSPOSE('ALL-Student-Tally'!$A$2:$CC$46),ROW(U30),COLUMN(T30))/'Master Answer Key'!V$396</f>
        <v>0.8285714286</v>
      </c>
      <c r="V30" s="26">
        <f t="array" ref="V30">INDEX(TRANSPOSE('ALL-Student-Tally'!$A$2:$CC$46),ROW(V30),COLUMN(U30))/'Master Answer Key'!W$396</f>
        <v>0.9</v>
      </c>
      <c r="W30" s="26">
        <f t="array" ref="W30">INDEX(TRANSPOSE('ALL-Student-Tally'!$A$2:$CC$46),ROW(W30),COLUMN(V30))/'Master Answer Key'!X$396</f>
        <v>0.7741935484</v>
      </c>
      <c r="X30" s="26">
        <f t="array" ref="X30">INDEX(TRANSPOSE('ALL-Student-Tally'!$A$2:$CC$46),ROW(X30),COLUMN(W30))/'Master Answer Key'!Y$396</f>
        <v>0.6875</v>
      </c>
      <c r="Y30" s="26">
        <f t="array" ref="Y30">INDEX(TRANSPOSE('ALL-Student-Tally'!$A$2:$CC$46),ROW(Y30),COLUMN(X30))/'Master Answer Key'!Z$396</f>
        <v>0.8571428571</v>
      </c>
      <c r="Z30" s="26">
        <f t="array" ref="Z30">INDEX(TRANSPOSE('ALL-Student-Tally'!$A$2:$CC$46),ROW(Z30),COLUMN(Y30))/'Master Answer Key'!AA$396</f>
        <v>0.8333333333</v>
      </c>
      <c r="AA30" s="26">
        <f t="array" ref="AA30">INDEX(TRANSPOSE('ALL-Student-Tally'!$A$2:$CC$46),ROW(AA30),COLUMN(Z30))/'Master Answer Key'!AB$396</f>
        <v>0.8529411765</v>
      </c>
      <c r="AB30" s="26">
        <f t="array" ref="AB30">INDEX(TRANSPOSE('ALL-Student-Tally'!$A$2:$CC$46),ROW(AB30),COLUMN(AA30))/'Master Answer Key'!AC$396</f>
        <v>0.3333333333</v>
      </c>
      <c r="AC30" s="26">
        <f t="array" ref="AC30">INDEX(TRANSPOSE('ALL-Student-Tally'!$A$2:$CC$46),ROW(AC30),COLUMN(AB30))/'Master Answer Key'!AD$396</f>
        <v>0.4642857143</v>
      </c>
      <c r="AD30" s="26" t="str">
        <f t="array" ref="AD30">INDEX(TRANSPOSE('ALL-Student-Tally'!$A$2:$CC$46),ROW(AD30),COLUMN(AC30))/'Master Answer Key'!AE$396</f>
        <v>#DIV/0!</v>
      </c>
      <c r="AE30" s="26">
        <f t="array" ref="AE30">INDEX(TRANSPOSE('ALL-Student-Tally'!$A$2:$CC$46),ROW(AE30),COLUMN(AD30))/'Master Answer Key'!AF$396</f>
        <v>1</v>
      </c>
      <c r="AF30" s="26">
        <f t="array" ref="AF30">INDEX(TRANSPOSE('ALL-Student-Tally'!$A$2:$CC$46),ROW(AF30),COLUMN(AE30))/'Master Answer Key'!AG$396</f>
        <v>0.75</v>
      </c>
      <c r="AG30" s="26">
        <f t="array" ref="AG30">INDEX(TRANSPOSE('ALL-Student-Tally'!$A$2:$CC$46),ROW(AG30),COLUMN(AF30))/'Master Answer Key'!AH$396</f>
        <v>0.8064516129</v>
      </c>
      <c r="AH30" s="26">
        <f t="array" ref="AH30">INDEX(TRANSPOSE('ALL-Student-Tally'!$A$2:$CC$46),ROW(AH30),COLUMN(AG30))/'Master Answer Key'!AI$396</f>
        <v>0.7826086957</v>
      </c>
      <c r="AI30" s="26">
        <f t="array" ref="AI30">INDEX(TRANSPOSE('ALL-Student-Tally'!$A$2:$CC$46),ROW(AI30),COLUMN(AH30))/'Master Answer Key'!AJ$396</f>
        <v>0.875</v>
      </c>
      <c r="AJ30" s="26">
        <f t="array" ref="AJ30">INDEX(TRANSPOSE('ALL-Student-Tally'!$A$2:$CC$46),ROW(AJ30),COLUMN(AI30))/'Master Answer Key'!AK$396</f>
        <v>0.6428571429</v>
      </c>
      <c r="AK30" s="26">
        <f t="array" ref="AK30">INDEX(TRANSPOSE('ALL-Student-Tally'!$A$2:$CC$46),ROW(AK30),COLUMN(AJ30))/'Master Answer Key'!AL$396</f>
        <v>0.7272727273</v>
      </c>
      <c r="AL30" s="26">
        <f t="array" ref="AL30">INDEX(TRANSPOSE('ALL-Student-Tally'!$A$2:$CC$46),ROW(AL30),COLUMN(AK30))/'Master Answer Key'!AM$396</f>
        <v>0.5625</v>
      </c>
      <c r="AM30" s="26">
        <f t="array" ref="AM30">INDEX(TRANSPOSE('ALL-Student-Tally'!$A$2:$CC$46),ROW(AM30),COLUMN(AL30))/'Master Answer Key'!AN$396</f>
        <v>0.6428571429</v>
      </c>
      <c r="AN30" s="26">
        <f t="array" ref="AN30">INDEX(TRANSPOSE('ALL-Student-Tally'!$A$2:$CC$46),ROW(AN30),COLUMN(AM30))/'Master Answer Key'!AO$396</f>
        <v>0.8571428571</v>
      </c>
      <c r="AO30" s="26">
        <f t="array" ref="AO30">INDEX(TRANSPOSE('ALL-Student-Tally'!$A$2:$CC$46),ROW(AO30),COLUMN(AN30))/'Master Answer Key'!AP$396</f>
        <v>0.8333333333</v>
      </c>
      <c r="AP30" s="26">
        <f t="array" ref="AP30">INDEX(TRANSPOSE('ALL-Student-Tally'!$A$2:$CC$46),ROW(AP30),COLUMN(AO30))/'Master Answer Key'!AQ$396</f>
        <v>0.6666666667</v>
      </c>
      <c r="AQ30" s="26">
        <f t="array" ref="AQ30">INDEX(TRANSPOSE('ALL-Student-Tally'!$A$2:$CC$46),ROW(AQ30),COLUMN(AP30))/'Master Answer Key'!AR$396</f>
        <v>0.6153846154</v>
      </c>
      <c r="AR30" s="26">
        <f t="array" ref="AR30">INDEX(TRANSPOSE('ALL-Student-Tally'!$A$2:$CC$46),ROW(AR30),COLUMN(AQ30))/'Master Answer Key'!AS$396</f>
        <v>0.6666666667</v>
      </c>
      <c r="AS30" s="26">
        <f t="array" ref="AS30">INDEX(TRANSPOSE('ALL-Student-Tally'!$A$2:$CC$46),ROW(AS30),COLUMN(AR30))/'Master Answer Key'!AT$396</f>
        <v>0.8709677419</v>
      </c>
      <c r="AT30" s="26">
        <f t="array" ref="AT30">INDEX(TRANSPOSE('ALL-Student-Tally'!$A$2:$CC$46),ROW(AT30),COLUMN(AS30))/'Master Answer Key'!AU$396</f>
        <v>0.7547169811</v>
      </c>
      <c r="AU30" s="26"/>
    </row>
    <row r="31">
      <c r="A31" s="5" t="s">
        <v>531</v>
      </c>
      <c r="B31" s="26">
        <f t="array" ref="B31">INDEX(TRANSPOSE('ALL-Student-Tally'!$A$2:$CC$46),ROW(B31),COLUMN(A31))/'Master Answer Key'!C$396</f>
        <v>0.6</v>
      </c>
      <c r="C31" s="26">
        <f t="array" ref="C31">INDEX(TRANSPOSE('ALL-Student-Tally'!$A$2:$CC$46),ROW(C31),COLUMN(B31))/'Master Answer Key'!D$396</f>
        <v>0.7857142857</v>
      </c>
      <c r="D31" s="26">
        <f t="array" ref="D31">INDEX(TRANSPOSE('ALL-Student-Tally'!$A$2:$CC$46),ROW(D31),COLUMN(C31))/'Master Answer Key'!E$396</f>
        <v>0.5833333333</v>
      </c>
      <c r="E31" s="26">
        <f t="array" ref="E31">INDEX(TRANSPOSE('ALL-Student-Tally'!$A$2:$CC$46),ROW(E31),COLUMN(D31))/'Master Answer Key'!F$396</f>
        <v>0.64</v>
      </c>
      <c r="F31" s="26">
        <f t="array" ref="F31">INDEX(TRANSPOSE('ALL-Student-Tally'!$A$2:$CC$46),ROW(F31),COLUMN(E31))/'Master Answer Key'!G$396</f>
        <v>0.6666666667</v>
      </c>
      <c r="G31" s="26">
        <f t="array" ref="G31">INDEX(TRANSPOSE('ALL-Student-Tally'!$A$2:$CC$46),ROW(G31),COLUMN(F31))/'Master Answer Key'!H$396</f>
        <v>0.75</v>
      </c>
      <c r="H31" s="26">
        <f t="array" ref="H31">INDEX(TRANSPOSE('ALL-Student-Tally'!$A$2:$CC$46),ROW(H31),COLUMN(G31))/'Master Answer Key'!I$396</f>
        <v>0.7777777778</v>
      </c>
      <c r="I31" s="26">
        <f t="array" ref="I31">INDEX(TRANSPOSE('ALL-Student-Tally'!$A$2:$CC$46),ROW(I31),COLUMN(H31))/'Master Answer Key'!J$396</f>
        <v>0.5833333333</v>
      </c>
      <c r="J31" s="26">
        <f t="array" ref="J31">INDEX(TRANSPOSE('ALL-Student-Tally'!$A$2:$CC$46),ROW(J31),COLUMN(I31))/'Master Answer Key'!K$396</f>
        <v>0.5142857143</v>
      </c>
      <c r="K31" s="26">
        <f t="array" ref="K31">INDEX(TRANSPOSE('ALL-Student-Tally'!$A$2:$CC$46),ROW(K31),COLUMN(J31))/'Master Answer Key'!L$396</f>
        <v>0.3870967742</v>
      </c>
      <c r="L31" s="26">
        <f t="array" ref="L31">INDEX(TRANSPOSE('ALL-Student-Tally'!$A$2:$CC$46),ROW(L31),COLUMN(K31))/'Master Answer Key'!M$396</f>
        <v>0.7142857143</v>
      </c>
      <c r="M31" s="26">
        <f t="array" ref="M31">INDEX(TRANSPOSE('ALL-Student-Tally'!$A$2:$CC$46),ROW(M31),COLUMN(L31))/'Master Answer Key'!N$396</f>
        <v>0.7108433735</v>
      </c>
      <c r="N31" s="26">
        <f t="array" ref="N31">INDEX(TRANSPOSE('ALL-Student-Tally'!$A$2:$CC$46),ROW(N31),COLUMN(M31))/'Master Answer Key'!O$396</f>
        <v>0.9166666667</v>
      </c>
      <c r="O31" s="26">
        <f t="array" ref="O31">INDEX(TRANSPOSE('ALL-Student-Tally'!$A$2:$CC$46),ROW(O31),COLUMN(N31))/'Master Answer Key'!P$396</f>
        <v>0.6</v>
      </c>
      <c r="P31" s="26">
        <f t="array" ref="P31">INDEX(TRANSPOSE('ALL-Student-Tally'!$A$2:$CC$46),ROW(P31),COLUMN(O31))/'Master Answer Key'!Q$396</f>
        <v>0.8</v>
      </c>
      <c r="Q31" s="26">
        <f t="array" ref="Q31">INDEX(TRANSPOSE('ALL-Student-Tally'!$A$2:$CC$46),ROW(Q31),COLUMN(P31))/'Master Answer Key'!R$396</f>
        <v>0.2857142857</v>
      </c>
      <c r="R31" s="26">
        <f t="array" ref="R31">INDEX(TRANSPOSE('ALL-Student-Tally'!$A$2:$CC$46),ROW(R31),COLUMN(Q31))/'Master Answer Key'!S$396</f>
        <v>0.6363636364</v>
      </c>
      <c r="S31" s="26">
        <f t="array" ref="S31">INDEX(TRANSPOSE('ALL-Student-Tally'!$A$2:$CC$46),ROW(S31),COLUMN(R31))/'Master Answer Key'!T$396</f>
        <v>0.6</v>
      </c>
      <c r="T31" s="26">
        <f t="array" ref="T31">INDEX(TRANSPOSE('ALL-Student-Tally'!$A$2:$CC$46),ROW(T31),COLUMN(S31))/'Master Answer Key'!U$396</f>
        <v>0.72</v>
      </c>
      <c r="U31" s="26">
        <f t="array" ref="U31">INDEX(TRANSPOSE('ALL-Student-Tally'!$A$2:$CC$46),ROW(U31),COLUMN(T31))/'Master Answer Key'!V$396</f>
        <v>0.4571428571</v>
      </c>
      <c r="V31" s="26">
        <f t="array" ref="V31">INDEX(TRANSPOSE('ALL-Student-Tally'!$A$2:$CC$46),ROW(V31),COLUMN(U31))/'Master Answer Key'!W$396</f>
        <v>0.55</v>
      </c>
      <c r="W31" s="26">
        <f t="array" ref="W31">INDEX(TRANSPOSE('ALL-Student-Tally'!$A$2:$CC$46),ROW(W31),COLUMN(V31))/'Master Answer Key'!X$396</f>
        <v>0.4516129032</v>
      </c>
      <c r="X31" s="26">
        <f t="array" ref="X31">INDEX(TRANSPOSE('ALL-Student-Tally'!$A$2:$CC$46),ROW(X31),COLUMN(W31))/'Master Answer Key'!Y$396</f>
        <v>0.625</v>
      </c>
      <c r="Y31" s="26">
        <f t="array" ref="Y31">INDEX(TRANSPOSE('ALL-Student-Tally'!$A$2:$CC$46),ROW(Y31),COLUMN(X31))/'Master Answer Key'!Z$396</f>
        <v>0.5714285714</v>
      </c>
      <c r="Z31" s="26">
        <f t="array" ref="Z31">INDEX(TRANSPOSE('ALL-Student-Tally'!$A$2:$CC$46),ROW(Z31),COLUMN(Y31))/'Master Answer Key'!AA$396</f>
        <v>0.5</v>
      </c>
      <c r="AA31" s="26">
        <f t="array" ref="AA31">INDEX(TRANSPOSE('ALL-Student-Tally'!$A$2:$CC$46),ROW(AA31),COLUMN(Z31))/'Master Answer Key'!AB$396</f>
        <v>0.5</v>
      </c>
      <c r="AB31" s="26">
        <f t="array" ref="AB31">INDEX(TRANSPOSE('ALL-Student-Tally'!$A$2:$CC$46),ROW(AB31),COLUMN(AA31))/'Master Answer Key'!AC$396</f>
        <v>0.5</v>
      </c>
      <c r="AC31" s="26">
        <f t="array" ref="AC31">INDEX(TRANSPOSE('ALL-Student-Tally'!$A$2:$CC$46),ROW(AC31),COLUMN(AB31))/'Master Answer Key'!AD$396</f>
        <v>0.6071428571</v>
      </c>
      <c r="AD31" s="26" t="str">
        <f t="array" ref="AD31">INDEX(TRANSPOSE('ALL-Student-Tally'!$A$2:$CC$46),ROW(AD31),COLUMN(AC31))/'Master Answer Key'!AE$396</f>
        <v>#DIV/0!</v>
      </c>
      <c r="AE31" s="26">
        <f t="array" ref="AE31">INDEX(TRANSPOSE('ALL-Student-Tally'!$A$2:$CC$46),ROW(AE31),COLUMN(AD31))/'Master Answer Key'!AF$396</f>
        <v>1</v>
      </c>
      <c r="AF31" s="26">
        <f t="array" ref="AF31">INDEX(TRANSPOSE('ALL-Student-Tally'!$A$2:$CC$46),ROW(AF31),COLUMN(AE31))/'Master Answer Key'!AG$396</f>
        <v>0.5</v>
      </c>
      <c r="AG31" s="26">
        <f t="array" ref="AG31">INDEX(TRANSPOSE('ALL-Student-Tally'!$A$2:$CC$46),ROW(AG31),COLUMN(AF31))/'Master Answer Key'!AH$396</f>
        <v>0.5483870968</v>
      </c>
      <c r="AH31" s="26">
        <f t="array" ref="AH31">INDEX(TRANSPOSE('ALL-Student-Tally'!$A$2:$CC$46),ROW(AH31),COLUMN(AG31))/'Master Answer Key'!AI$396</f>
        <v>0.6086956522</v>
      </c>
      <c r="AI31" s="26">
        <f t="array" ref="AI31">INDEX(TRANSPOSE('ALL-Student-Tally'!$A$2:$CC$46),ROW(AI31),COLUMN(AH31))/'Master Answer Key'!AJ$396</f>
        <v>0.75</v>
      </c>
      <c r="AJ31" s="26">
        <f t="array" ref="AJ31">INDEX(TRANSPOSE('ALL-Student-Tally'!$A$2:$CC$46),ROW(AJ31),COLUMN(AI31))/'Master Answer Key'!AK$396</f>
        <v>0.5</v>
      </c>
      <c r="AK31" s="26">
        <f t="array" ref="AK31">INDEX(TRANSPOSE('ALL-Student-Tally'!$A$2:$CC$46),ROW(AK31),COLUMN(AJ31))/'Master Answer Key'!AL$396</f>
        <v>0.8181818182</v>
      </c>
      <c r="AL31" s="26">
        <f t="array" ref="AL31">INDEX(TRANSPOSE('ALL-Student-Tally'!$A$2:$CC$46),ROW(AL31),COLUMN(AK31))/'Master Answer Key'!AM$396</f>
        <v>0.6875</v>
      </c>
      <c r="AM31" s="26">
        <f t="array" ref="AM31">INDEX(TRANSPOSE('ALL-Student-Tally'!$A$2:$CC$46),ROW(AM31),COLUMN(AL31))/'Master Answer Key'!AN$396</f>
        <v>0.4285714286</v>
      </c>
      <c r="AN31" s="26">
        <f t="array" ref="AN31">INDEX(TRANSPOSE('ALL-Student-Tally'!$A$2:$CC$46),ROW(AN31),COLUMN(AM31))/'Master Answer Key'!AO$396</f>
        <v>0.4285714286</v>
      </c>
      <c r="AO31" s="26">
        <f t="array" ref="AO31">INDEX(TRANSPOSE('ALL-Student-Tally'!$A$2:$CC$46),ROW(AO31),COLUMN(AN31))/'Master Answer Key'!AP$396</f>
        <v>0.6666666667</v>
      </c>
      <c r="AP31" s="26">
        <f t="array" ref="AP31">INDEX(TRANSPOSE('ALL-Student-Tally'!$A$2:$CC$46),ROW(AP31),COLUMN(AO31))/'Master Answer Key'!AQ$396</f>
        <v>0.3333333333</v>
      </c>
      <c r="AQ31" s="26">
        <f t="array" ref="AQ31">INDEX(TRANSPOSE('ALL-Student-Tally'!$A$2:$CC$46),ROW(AQ31),COLUMN(AP31))/'Master Answer Key'!AR$396</f>
        <v>0.4615384615</v>
      </c>
      <c r="AR31" s="26">
        <f t="array" ref="AR31">INDEX(TRANSPOSE('ALL-Student-Tally'!$A$2:$CC$46),ROW(AR31),COLUMN(AQ31))/'Master Answer Key'!AS$396</f>
        <v>0.3333333333</v>
      </c>
      <c r="AS31" s="26">
        <f t="array" ref="AS31">INDEX(TRANSPOSE('ALL-Student-Tally'!$A$2:$CC$46),ROW(AS31),COLUMN(AR31))/'Master Answer Key'!AT$396</f>
        <v>0.5483870968</v>
      </c>
      <c r="AT31" s="26">
        <f t="array" ref="AT31">INDEX(TRANSPOSE('ALL-Student-Tally'!$A$2:$CC$46),ROW(AT31),COLUMN(AS31))/'Master Answer Key'!AU$396</f>
        <v>0.5094339623</v>
      </c>
      <c r="AU31" s="26"/>
    </row>
    <row r="32">
      <c r="A32" s="5" t="s">
        <v>532</v>
      </c>
      <c r="B32" s="26">
        <f t="array" ref="B32">INDEX(TRANSPOSE('ALL-Student-Tally'!$A$2:$CC$46),ROW(B32),COLUMN(A32))/'Master Answer Key'!C$396</f>
        <v>0.48</v>
      </c>
      <c r="C32" s="26">
        <f t="array" ref="C32">INDEX(TRANSPOSE('ALL-Student-Tally'!$A$2:$CC$46),ROW(C32),COLUMN(B32))/'Master Answer Key'!D$396</f>
        <v>0.5</v>
      </c>
      <c r="D32" s="26">
        <f t="array" ref="D32">INDEX(TRANSPOSE('ALL-Student-Tally'!$A$2:$CC$46),ROW(D32),COLUMN(C32))/'Master Answer Key'!E$396</f>
        <v>0.75</v>
      </c>
      <c r="E32" s="26">
        <f t="array" ref="E32">INDEX(TRANSPOSE('ALL-Student-Tally'!$A$2:$CC$46),ROW(E32),COLUMN(D32))/'Master Answer Key'!F$396</f>
        <v>0.38</v>
      </c>
      <c r="F32" s="26">
        <f t="array" ref="F32">INDEX(TRANSPOSE('ALL-Student-Tally'!$A$2:$CC$46),ROW(F32),COLUMN(E32))/'Master Answer Key'!G$396</f>
        <v>0.6153846154</v>
      </c>
      <c r="G32" s="26">
        <f t="array" ref="G32">INDEX(TRANSPOSE('ALL-Student-Tally'!$A$2:$CC$46),ROW(G32),COLUMN(F32))/'Master Answer Key'!H$396</f>
        <v>0.5</v>
      </c>
      <c r="H32" s="26">
        <f t="array" ref="H32">INDEX(TRANSPOSE('ALL-Student-Tally'!$A$2:$CC$46),ROW(H32),COLUMN(G32))/'Master Answer Key'!I$396</f>
        <v>0.2962962963</v>
      </c>
      <c r="I32" s="26">
        <f t="array" ref="I32">INDEX(TRANSPOSE('ALL-Student-Tally'!$A$2:$CC$46),ROW(I32),COLUMN(H32))/'Master Answer Key'!J$396</f>
        <v>0.4166666667</v>
      </c>
      <c r="J32" s="26">
        <f t="array" ref="J32">INDEX(TRANSPOSE('ALL-Student-Tally'!$A$2:$CC$46),ROW(J32),COLUMN(I32))/'Master Answer Key'!K$396</f>
        <v>0.4</v>
      </c>
      <c r="K32" s="26">
        <f t="array" ref="K32">INDEX(TRANSPOSE('ALL-Student-Tally'!$A$2:$CC$46),ROW(K32),COLUMN(J32))/'Master Answer Key'!L$396</f>
        <v>0.3225806452</v>
      </c>
      <c r="L32" s="26">
        <f t="array" ref="L32">INDEX(TRANSPOSE('ALL-Student-Tally'!$A$2:$CC$46),ROW(L32),COLUMN(K32))/'Master Answer Key'!M$396</f>
        <v>0.5714285714</v>
      </c>
      <c r="M32" s="26">
        <f t="array" ref="M32">INDEX(TRANSPOSE('ALL-Student-Tally'!$A$2:$CC$46),ROW(M32),COLUMN(L32))/'Master Answer Key'!N$396</f>
        <v>0.421686747</v>
      </c>
      <c r="N32" s="26">
        <f t="array" ref="N32">INDEX(TRANSPOSE('ALL-Student-Tally'!$A$2:$CC$46),ROW(N32),COLUMN(M32))/'Master Answer Key'!O$396</f>
        <v>0.3333333333</v>
      </c>
      <c r="O32" s="26">
        <f t="array" ref="O32">INDEX(TRANSPOSE('ALL-Student-Tally'!$A$2:$CC$46),ROW(O32),COLUMN(N32))/'Master Answer Key'!P$396</f>
        <v>0.4</v>
      </c>
      <c r="P32" s="26">
        <f t="array" ref="P32">INDEX(TRANSPOSE('ALL-Student-Tally'!$A$2:$CC$46),ROW(P32),COLUMN(O32))/'Master Answer Key'!Q$396</f>
        <v>0.4</v>
      </c>
      <c r="Q32" s="26">
        <f t="array" ref="Q32">INDEX(TRANSPOSE('ALL-Student-Tally'!$A$2:$CC$46),ROW(Q32),COLUMN(P32))/'Master Answer Key'!R$396</f>
        <v>0.4285714286</v>
      </c>
      <c r="R32" s="26">
        <f t="array" ref="R32">INDEX(TRANSPOSE('ALL-Student-Tally'!$A$2:$CC$46),ROW(R32),COLUMN(Q32))/'Master Answer Key'!S$396</f>
        <v>0.4545454545</v>
      </c>
      <c r="S32" s="26">
        <f t="array" ref="S32">INDEX(TRANSPOSE('ALL-Student-Tally'!$A$2:$CC$46),ROW(S32),COLUMN(R32))/'Master Answer Key'!T$396</f>
        <v>0.4333333333</v>
      </c>
      <c r="T32" s="26">
        <f t="array" ref="T32">INDEX(TRANSPOSE('ALL-Student-Tally'!$A$2:$CC$46),ROW(T32),COLUMN(S32))/'Master Answer Key'!U$396</f>
        <v>0.56</v>
      </c>
      <c r="U32" s="26">
        <f t="array" ref="U32">INDEX(TRANSPOSE('ALL-Student-Tally'!$A$2:$CC$46),ROW(U32),COLUMN(T32))/'Master Answer Key'!V$396</f>
        <v>0.4</v>
      </c>
      <c r="V32" s="26">
        <f t="array" ref="V32">INDEX(TRANSPOSE('ALL-Student-Tally'!$A$2:$CC$46),ROW(V32),COLUMN(U32))/'Master Answer Key'!W$396</f>
        <v>0.4</v>
      </c>
      <c r="W32" s="26">
        <f t="array" ref="W32">INDEX(TRANSPOSE('ALL-Student-Tally'!$A$2:$CC$46),ROW(W32),COLUMN(V32))/'Master Answer Key'!X$396</f>
        <v>0.4193548387</v>
      </c>
      <c r="X32" s="26">
        <f t="array" ref="X32">INDEX(TRANSPOSE('ALL-Student-Tally'!$A$2:$CC$46),ROW(X32),COLUMN(W32))/'Master Answer Key'!Y$396</f>
        <v>0.375</v>
      </c>
      <c r="Y32" s="26">
        <f t="array" ref="Y32">INDEX(TRANSPOSE('ALL-Student-Tally'!$A$2:$CC$46),ROW(Y32),COLUMN(X32))/'Master Answer Key'!Z$396</f>
        <v>0.5714285714</v>
      </c>
      <c r="Z32" s="26">
        <f t="array" ref="Z32">INDEX(TRANSPOSE('ALL-Student-Tally'!$A$2:$CC$46),ROW(Z32),COLUMN(Y32))/'Master Answer Key'!AA$396</f>
        <v>0.4166666667</v>
      </c>
      <c r="AA32" s="26">
        <f t="array" ref="AA32">INDEX(TRANSPOSE('ALL-Student-Tally'!$A$2:$CC$46),ROW(AA32),COLUMN(Z32))/'Master Answer Key'!AB$396</f>
        <v>0.4117647059</v>
      </c>
      <c r="AB32" s="26">
        <f t="array" ref="AB32">INDEX(TRANSPOSE('ALL-Student-Tally'!$A$2:$CC$46),ROW(AB32),COLUMN(AA32))/'Master Answer Key'!AC$396</f>
        <v>0.3333333333</v>
      </c>
      <c r="AC32" s="26">
        <f t="array" ref="AC32">INDEX(TRANSPOSE('ALL-Student-Tally'!$A$2:$CC$46),ROW(AC32),COLUMN(AB32))/'Master Answer Key'!AD$396</f>
        <v>0.4285714286</v>
      </c>
      <c r="AD32" s="26" t="str">
        <f t="array" ref="AD32">INDEX(TRANSPOSE('ALL-Student-Tally'!$A$2:$CC$46),ROW(AD32),COLUMN(AC32))/'Master Answer Key'!AE$396</f>
        <v>#DIV/0!</v>
      </c>
      <c r="AE32" s="26">
        <f t="array" ref="AE32">INDEX(TRANSPOSE('ALL-Student-Tally'!$A$2:$CC$46),ROW(AE32),COLUMN(AD32))/'Master Answer Key'!AF$396</f>
        <v>1</v>
      </c>
      <c r="AF32" s="26">
        <f t="array" ref="AF32">INDEX(TRANSPOSE('ALL-Student-Tally'!$A$2:$CC$46),ROW(AF32),COLUMN(AE32))/'Master Answer Key'!AG$396</f>
        <v>0.5</v>
      </c>
      <c r="AG32" s="26">
        <f t="array" ref="AG32">INDEX(TRANSPOSE('ALL-Student-Tally'!$A$2:$CC$46),ROW(AG32),COLUMN(AF32))/'Master Answer Key'!AH$396</f>
        <v>0.3870967742</v>
      </c>
      <c r="AH32" s="26">
        <f t="array" ref="AH32">INDEX(TRANSPOSE('ALL-Student-Tally'!$A$2:$CC$46),ROW(AH32),COLUMN(AG32))/'Master Answer Key'!AI$396</f>
        <v>0.347826087</v>
      </c>
      <c r="AI32" s="26">
        <f t="array" ref="AI32">INDEX(TRANSPOSE('ALL-Student-Tally'!$A$2:$CC$46),ROW(AI32),COLUMN(AH32))/'Master Answer Key'!AJ$396</f>
        <v>0.25</v>
      </c>
      <c r="AJ32" s="26">
        <f t="array" ref="AJ32">INDEX(TRANSPOSE('ALL-Student-Tally'!$A$2:$CC$46),ROW(AJ32),COLUMN(AI32))/'Master Answer Key'!AK$396</f>
        <v>0.3214285714</v>
      </c>
      <c r="AK32" s="26">
        <f t="array" ref="AK32">INDEX(TRANSPOSE('ALL-Student-Tally'!$A$2:$CC$46),ROW(AK32),COLUMN(AJ32))/'Master Answer Key'!AL$396</f>
        <v>0.6363636364</v>
      </c>
      <c r="AL32" s="26">
        <f t="array" ref="AL32">INDEX(TRANSPOSE('ALL-Student-Tally'!$A$2:$CC$46),ROW(AL32),COLUMN(AK32))/'Master Answer Key'!AM$396</f>
        <v>0.25</v>
      </c>
      <c r="AM32" s="26">
        <f t="array" ref="AM32">INDEX(TRANSPOSE('ALL-Student-Tally'!$A$2:$CC$46),ROW(AM32),COLUMN(AL32))/'Master Answer Key'!AN$396</f>
        <v>0.4285714286</v>
      </c>
      <c r="AN32" s="26">
        <f t="array" ref="AN32">INDEX(TRANSPOSE('ALL-Student-Tally'!$A$2:$CC$46),ROW(AN32),COLUMN(AM32))/'Master Answer Key'!AO$396</f>
        <v>0.2857142857</v>
      </c>
      <c r="AO32" s="26">
        <f t="array" ref="AO32">INDEX(TRANSPOSE('ALL-Student-Tally'!$A$2:$CC$46),ROW(AO32),COLUMN(AN32))/'Master Answer Key'!AP$396</f>
        <v>0.3333333333</v>
      </c>
      <c r="AP32" s="26">
        <f t="array" ref="AP32">INDEX(TRANSPOSE('ALL-Student-Tally'!$A$2:$CC$46),ROW(AP32),COLUMN(AO32))/'Master Answer Key'!AQ$396</f>
        <v>0.4444444444</v>
      </c>
      <c r="AQ32" s="26">
        <f t="array" ref="AQ32">INDEX(TRANSPOSE('ALL-Student-Tally'!$A$2:$CC$46),ROW(AQ32),COLUMN(AP32))/'Master Answer Key'!AR$396</f>
        <v>0.3076923077</v>
      </c>
      <c r="AR32" s="26">
        <f t="array" ref="AR32">INDEX(TRANSPOSE('ALL-Student-Tally'!$A$2:$CC$46),ROW(AR32),COLUMN(AQ32))/'Master Answer Key'!AS$396</f>
        <v>0.3333333333</v>
      </c>
      <c r="AS32" s="26">
        <f t="array" ref="AS32">INDEX(TRANSPOSE('ALL-Student-Tally'!$A$2:$CC$46),ROW(AS32),COLUMN(AR32))/'Master Answer Key'!AT$396</f>
        <v>0.5483870968</v>
      </c>
      <c r="AT32" s="26">
        <f t="array" ref="AT32">INDEX(TRANSPOSE('ALL-Student-Tally'!$A$2:$CC$46),ROW(AT32),COLUMN(AS32))/'Master Answer Key'!AU$396</f>
        <v>0.2830188679</v>
      </c>
      <c r="AU32" s="26"/>
    </row>
    <row r="33">
      <c r="A33" s="5" t="s">
        <v>533</v>
      </c>
      <c r="B33" s="26">
        <f t="array" ref="B33">INDEX(TRANSPOSE('ALL-Student-Tally'!$A$2:$CC$46),ROW(B33),COLUMN(A33))/'Master Answer Key'!C$396</f>
        <v>0.56</v>
      </c>
      <c r="C33" s="26">
        <f t="array" ref="C33">INDEX(TRANSPOSE('ALL-Student-Tally'!$A$2:$CC$46),ROW(C33),COLUMN(B33))/'Master Answer Key'!D$396</f>
        <v>0.5714285714</v>
      </c>
      <c r="D33" s="26">
        <f t="array" ref="D33">INDEX(TRANSPOSE('ALL-Student-Tally'!$A$2:$CC$46),ROW(D33),COLUMN(C33))/'Master Answer Key'!E$396</f>
        <v>0.7916666667</v>
      </c>
      <c r="E33" s="26">
        <f t="array" ref="E33">INDEX(TRANSPOSE('ALL-Student-Tally'!$A$2:$CC$46),ROW(E33),COLUMN(D33))/'Master Answer Key'!F$396</f>
        <v>0.76</v>
      </c>
      <c r="F33" s="26">
        <f t="array" ref="F33">INDEX(TRANSPOSE('ALL-Student-Tally'!$A$2:$CC$46),ROW(F33),COLUMN(E33))/'Master Answer Key'!G$396</f>
        <v>0.8974358974</v>
      </c>
      <c r="G33" s="26">
        <f t="array" ref="G33">INDEX(TRANSPOSE('ALL-Student-Tally'!$A$2:$CC$46),ROW(G33),COLUMN(F33))/'Master Answer Key'!H$396</f>
        <v>0.75</v>
      </c>
      <c r="H33" s="26">
        <f t="array" ref="H33">INDEX(TRANSPOSE('ALL-Student-Tally'!$A$2:$CC$46),ROW(H33),COLUMN(G33))/'Master Answer Key'!I$396</f>
        <v>0.7037037037</v>
      </c>
      <c r="I33" s="26">
        <f t="array" ref="I33">INDEX(TRANSPOSE('ALL-Student-Tally'!$A$2:$CC$46),ROW(I33),COLUMN(H33))/'Master Answer Key'!J$396</f>
        <v>0.7916666667</v>
      </c>
      <c r="J33" s="26">
        <f t="array" ref="J33">INDEX(TRANSPOSE('ALL-Student-Tally'!$A$2:$CC$46),ROW(J33),COLUMN(I33))/'Master Answer Key'!K$396</f>
        <v>0.8</v>
      </c>
      <c r="K33" s="26">
        <f t="array" ref="K33">INDEX(TRANSPOSE('ALL-Student-Tally'!$A$2:$CC$46),ROW(K33),COLUMN(J33))/'Master Answer Key'!L$396</f>
        <v>0.7096774194</v>
      </c>
      <c r="L33" s="26">
        <f t="array" ref="L33">INDEX(TRANSPOSE('ALL-Student-Tally'!$A$2:$CC$46),ROW(L33),COLUMN(K33))/'Master Answer Key'!M$396</f>
        <v>0.5714285714</v>
      </c>
      <c r="M33" s="26">
        <f t="array" ref="M33">INDEX(TRANSPOSE('ALL-Student-Tally'!$A$2:$CC$46),ROW(M33),COLUMN(L33))/'Master Answer Key'!N$396</f>
        <v>0.7590361446</v>
      </c>
      <c r="N33" s="26">
        <f t="array" ref="N33">INDEX(TRANSPOSE('ALL-Student-Tally'!$A$2:$CC$46),ROW(N33),COLUMN(M33))/'Master Answer Key'!O$396</f>
        <v>0.6666666667</v>
      </c>
      <c r="O33" s="26">
        <f t="array" ref="O33">INDEX(TRANSPOSE('ALL-Student-Tally'!$A$2:$CC$46),ROW(O33),COLUMN(N33))/'Master Answer Key'!P$396</f>
        <v>0.7</v>
      </c>
      <c r="P33" s="26">
        <f t="array" ref="P33">INDEX(TRANSPOSE('ALL-Student-Tally'!$A$2:$CC$46),ROW(P33),COLUMN(O33))/'Master Answer Key'!Q$396</f>
        <v>1</v>
      </c>
      <c r="Q33" s="26">
        <f t="array" ref="Q33">INDEX(TRANSPOSE('ALL-Student-Tally'!$A$2:$CC$46),ROW(Q33),COLUMN(P33))/'Master Answer Key'!R$396</f>
        <v>0.6428571429</v>
      </c>
      <c r="R33" s="26">
        <f t="array" ref="R33">INDEX(TRANSPOSE('ALL-Student-Tally'!$A$2:$CC$46),ROW(R33),COLUMN(Q33))/'Master Answer Key'!S$396</f>
        <v>0.6363636364</v>
      </c>
      <c r="S33" s="26">
        <f t="array" ref="S33">INDEX(TRANSPOSE('ALL-Student-Tally'!$A$2:$CC$46),ROW(S33),COLUMN(R33))/'Master Answer Key'!T$396</f>
        <v>0.6666666667</v>
      </c>
      <c r="T33" s="26">
        <f t="array" ref="T33">INDEX(TRANSPOSE('ALL-Student-Tally'!$A$2:$CC$46),ROW(T33),COLUMN(S33))/'Master Answer Key'!U$396</f>
        <v>0.6</v>
      </c>
      <c r="U33" s="26">
        <f t="array" ref="U33">INDEX(TRANSPOSE('ALL-Student-Tally'!$A$2:$CC$46),ROW(U33),COLUMN(T33))/'Master Answer Key'!V$396</f>
        <v>0.7428571429</v>
      </c>
      <c r="V33" s="26">
        <f t="array" ref="V33">INDEX(TRANSPOSE('ALL-Student-Tally'!$A$2:$CC$46),ROW(V33),COLUMN(U33))/'Master Answer Key'!W$396</f>
        <v>0.55</v>
      </c>
      <c r="W33" s="26">
        <f t="array" ref="W33">INDEX(TRANSPOSE('ALL-Student-Tally'!$A$2:$CC$46),ROW(W33),COLUMN(V33))/'Master Answer Key'!X$396</f>
        <v>0.5483870968</v>
      </c>
      <c r="X33" s="26">
        <f t="array" ref="X33">INDEX(TRANSPOSE('ALL-Student-Tally'!$A$2:$CC$46),ROW(X33),COLUMN(W33))/'Master Answer Key'!Y$396</f>
        <v>0.75</v>
      </c>
      <c r="Y33" s="26">
        <f t="array" ref="Y33">INDEX(TRANSPOSE('ALL-Student-Tally'!$A$2:$CC$46),ROW(Y33),COLUMN(X33))/'Master Answer Key'!Z$396</f>
        <v>0.7142857143</v>
      </c>
      <c r="Z33" s="26">
        <f t="array" ref="Z33">INDEX(TRANSPOSE('ALL-Student-Tally'!$A$2:$CC$46),ROW(Z33),COLUMN(Y33))/'Master Answer Key'!AA$396</f>
        <v>0.8333333333</v>
      </c>
      <c r="AA33" s="26">
        <f t="array" ref="AA33">INDEX(TRANSPOSE('ALL-Student-Tally'!$A$2:$CC$46),ROW(AA33),COLUMN(Z33))/'Master Answer Key'!AB$396</f>
        <v>0.8235294118</v>
      </c>
      <c r="AB33" s="26">
        <f t="array" ref="AB33">INDEX(TRANSPOSE('ALL-Student-Tally'!$A$2:$CC$46),ROW(AB33),COLUMN(AA33))/'Master Answer Key'!AC$396</f>
        <v>0.6666666667</v>
      </c>
      <c r="AC33" s="26">
        <f t="array" ref="AC33">INDEX(TRANSPOSE('ALL-Student-Tally'!$A$2:$CC$46),ROW(AC33),COLUMN(AB33))/'Master Answer Key'!AD$396</f>
        <v>0.75</v>
      </c>
      <c r="AD33" s="26" t="str">
        <f t="array" ref="AD33">INDEX(TRANSPOSE('ALL-Student-Tally'!$A$2:$CC$46),ROW(AD33),COLUMN(AC33))/'Master Answer Key'!AE$396</f>
        <v>#DIV/0!</v>
      </c>
      <c r="AE33" s="26">
        <f t="array" ref="AE33">INDEX(TRANSPOSE('ALL-Student-Tally'!$A$2:$CC$46),ROW(AE33),COLUMN(AD33))/'Master Answer Key'!AF$396</f>
        <v>1</v>
      </c>
      <c r="AF33" s="26">
        <f t="array" ref="AF33">INDEX(TRANSPOSE('ALL-Student-Tally'!$A$2:$CC$46),ROW(AF33),COLUMN(AE33))/'Master Answer Key'!AG$396</f>
        <v>0.5833333333</v>
      </c>
      <c r="AG33" s="26">
        <f t="array" ref="AG33">INDEX(TRANSPOSE('ALL-Student-Tally'!$A$2:$CC$46),ROW(AG33),COLUMN(AF33))/'Master Answer Key'!AH$396</f>
        <v>0.5483870968</v>
      </c>
      <c r="AH33" s="26">
        <f t="array" ref="AH33">INDEX(TRANSPOSE('ALL-Student-Tally'!$A$2:$CC$46),ROW(AH33),COLUMN(AG33))/'Master Answer Key'!AI$396</f>
        <v>0.652173913</v>
      </c>
      <c r="AI33" s="26">
        <f t="array" ref="AI33">INDEX(TRANSPOSE('ALL-Student-Tally'!$A$2:$CC$46),ROW(AI33),COLUMN(AH33))/'Master Answer Key'!AJ$396</f>
        <v>0.5</v>
      </c>
      <c r="AJ33" s="26">
        <f t="array" ref="AJ33">INDEX(TRANSPOSE('ALL-Student-Tally'!$A$2:$CC$46),ROW(AJ33),COLUMN(AI33))/'Master Answer Key'!AK$396</f>
        <v>0.8214285714</v>
      </c>
      <c r="AK33" s="26">
        <f t="array" ref="AK33">INDEX(TRANSPOSE('ALL-Student-Tally'!$A$2:$CC$46),ROW(AK33),COLUMN(AJ33))/'Master Answer Key'!AL$396</f>
        <v>0.7272727273</v>
      </c>
      <c r="AL33" s="26">
        <f t="array" ref="AL33">INDEX(TRANSPOSE('ALL-Student-Tally'!$A$2:$CC$46),ROW(AL33),COLUMN(AK33))/'Master Answer Key'!AM$396</f>
        <v>0.75</v>
      </c>
      <c r="AM33" s="26">
        <f t="array" ref="AM33">INDEX(TRANSPOSE('ALL-Student-Tally'!$A$2:$CC$46),ROW(AM33),COLUMN(AL33))/'Master Answer Key'!AN$396</f>
        <v>0.8571428571</v>
      </c>
      <c r="AN33" s="26">
        <f t="array" ref="AN33">INDEX(TRANSPOSE('ALL-Student-Tally'!$A$2:$CC$46),ROW(AN33),COLUMN(AM33))/'Master Answer Key'!AO$396</f>
        <v>0.7142857143</v>
      </c>
      <c r="AO33" s="26">
        <f t="array" ref="AO33">INDEX(TRANSPOSE('ALL-Student-Tally'!$A$2:$CC$46),ROW(AO33),COLUMN(AN33))/'Master Answer Key'!AP$396</f>
        <v>0.6666666667</v>
      </c>
      <c r="AP33" s="26">
        <f t="array" ref="AP33">INDEX(TRANSPOSE('ALL-Student-Tally'!$A$2:$CC$46),ROW(AP33),COLUMN(AO33))/'Master Answer Key'!AQ$396</f>
        <v>0.8888888889</v>
      </c>
      <c r="AQ33" s="26">
        <f t="array" ref="AQ33">INDEX(TRANSPOSE('ALL-Student-Tally'!$A$2:$CC$46),ROW(AQ33),COLUMN(AP33))/'Master Answer Key'!AR$396</f>
        <v>0.8461538462</v>
      </c>
      <c r="AR33" s="26">
        <f t="array" ref="AR33">INDEX(TRANSPOSE('ALL-Student-Tally'!$A$2:$CC$46),ROW(AR33),COLUMN(AQ33))/'Master Answer Key'!AS$396</f>
        <v>0.6666666667</v>
      </c>
      <c r="AS33" s="26">
        <f t="array" ref="AS33">INDEX(TRANSPOSE('ALL-Student-Tally'!$A$2:$CC$46),ROW(AS33),COLUMN(AR33))/'Master Answer Key'!AT$396</f>
        <v>0.8064516129</v>
      </c>
      <c r="AT33" s="26">
        <f t="array" ref="AT33">INDEX(TRANSPOSE('ALL-Student-Tally'!$A$2:$CC$46),ROW(AT33),COLUMN(AS33))/'Master Answer Key'!AU$396</f>
        <v>0.6603773585</v>
      </c>
      <c r="AU33" s="26"/>
    </row>
    <row r="34">
      <c r="A34" s="5" t="s">
        <v>534</v>
      </c>
      <c r="B34" s="26">
        <f t="array" ref="B34">INDEX(TRANSPOSE('ALL-Student-Tally'!$A$2:$CC$46),ROW(B34),COLUMN(A34))/'Master Answer Key'!C$396</f>
        <v>0.88</v>
      </c>
      <c r="C34" s="26">
        <f t="array" ref="C34">INDEX(TRANSPOSE('ALL-Student-Tally'!$A$2:$CC$46),ROW(C34),COLUMN(B34))/'Master Answer Key'!D$396</f>
        <v>0.8571428571</v>
      </c>
      <c r="D34" s="26">
        <f t="array" ref="D34">INDEX(TRANSPOSE('ALL-Student-Tally'!$A$2:$CC$46),ROW(D34),COLUMN(C34))/'Master Answer Key'!E$396</f>
        <v>0.6666666667</v>
      </c>
      <c r="E34" s="26">
        <f t="array" ref="E34">INDEX(TRANSPOSE('ALL-Student-Tally'!$A$2:$CC$46),ROW(E34),COLUMN(D34))/'Master Answer Key'!F$396</f>
        <v>0.86</v>
      </c>
      <c r="F34" s="26">
        <f t="array" ref="F34">INDEX(TRANSPOSE('ALL-Student-Tally'!$A$2:$CC$46),ROW(F34),COLUMN(E34))/'Master Answer Key'!G$396</f>
        <v>0.9230769231</v>
      </c>
      <c r="G34" s="26">
        <f t="array" ref="G34">INDEX(TRANSPOSE('ALL-Student-Tally'!$A$2:$CC$46),ROW(G34),COLUMN(F34))/'Master Answer Key'!H$396</f>
        <v>0.5</v>
      </c>
      <c r="H34" s="26">
        <f t="array" ref="H34">INDEX(TRANSPOSE('ALL-Student-Tally'!$A$2:$CC$46),ROW(H34),COLUMN(G34))/'Master Answer Key'!I$396</f>
        <v>0.8888888889</v>
      </c>
      <c r="I34" s="26">
        <f t="array" ref="I34">INDEX(TRANSPOSE('ALL-Student-Tally'!$A$2:$CC$46),ROW(I34),COLUMN(H34))/'Master Answer Key'!J$396</f>
        <v>0.7916666667</v>
      </c>
      <c r="J34" s="26">
        <f t="array" ref="J34">INDEX(TRANSPOSE('ALL-Student-Tally'!$A$2:$CC$46),ROW(J34),COLUMN(I34))/'Master Answer Key'!K$396</f>
        <v>0.8285714286</v>
      </c>
      <c r="K34" s="26">
        <f t="array" ref="K34">INDEX(TRANSPOSE('ALL-Student-Tally'!$A$2:$CC$46),ROW(K34),COLUMN(J34))/'Master Answer Key'!L$396</f>
        <v>0.7741935484</v>
      </c>
      <c r="L34" s="26">
        <f t="array" ref="L34">INDEX(TRANSPOSE('ALL-Student-Tally'!$A$2:$CC$46),ROW(L34),COLUMN(K34))/'Master Answer Key'!M$396</f>
        <v>0.8571428571</v>
      </c>
      <c r="M34" s="26">
        <f t="array" ref="M34">INDEX(TRANSPOSE('ALL-Student-Tally'!$A$2:$CC$46),ROW(M34),COLUMN(L34))/'Master Answer Key'!N$396</f>
        <v>0.9397590361</v>
      </c>
      <c r="N34" s="26">
        <f t="array" ref="N34">INDEX(TRANSPOSE('ALL-Student-Tally'!$A$2:$CC$46),ROW(N34),COLUMN(M34))/'Master Answer Key'!O$396</f>
        <v>0.9166666667</v>
      </c>
      <c r="O34" s="26">
        <f t="array" ref="O34">INDEX(TRANSPOSE('ALL-Student-Tally'!$A$2:$CC$46),ROW(O34),COLUMN(N34))/'Master Answer Key'!P$396</f>
        <v>0.9</v>
      </c>
      <c r="P34" s="26">
        <f t="array" ref="P34">INDEX(TRANSPOSE('ALL-Student-Tally'!$A$2:$CC$46),ROW(P34),COLUMN(O34))/'Master Answer Key'!Q$396</f>
        <v>0.6</v>
      </c>
      <c r="Q34" s="26">
        <f t="array" ref="Q34">INDEX(TRANSPOSE('ALL-Student-Tally'!$A$2:$CC$46),ROW(Q34),COLUMN(P34))/'Master Answer Key'!R$396</f>
        <v>0.7857142857</v>
      </c>
      <c r="R34" s="26">
        <f t="array" ref="R34">INDEX(TRANSPOSE('ALL-Student-Tally'!$A$2:$CC$46),ROW(R34),COLUMN(Q34))/'Master Answer Key'!S$396</f>
        <v>0.9090909091</v>
      </c>
      <c r="S34" s="26">
        <f t="array" ref="S34">INDEX(TRANSPOSE('ALL-Student-Tally'!$A$2:$CC$46),ROW(S34),COLUMN(R34))/'Master Answer Key'!T$396</f>
        <v>0.9</v>
      </c>
      <c r="T34" s="26">
        <f t="array" ref="T34">INDEX(TRANSPOSE('ALL-Student-Tally'!$A$2:$CC$46),ROW(T34),COLUMN(S34))/'Master Answer Key'!U$396</f>
        <v>0.88</v>
      </c>
      <c r="U34" s="26">
        <f t="array" ref="U34">INDEX(TRANSPOSE('ALL-Student-Tally'!$A$2:$CC$46),ROW(U34),COLUMN(T34))/'Master Answer Key'!V$396</f>
        <v>0.7714285714</v>
      </c>
      <c r="V34" s="26">
        <f t="array" ref="V34">INDEX(TRANSPOSE('ALL-Student-Tally'!$A$2:$CC$46),ROW(V34),COLUMN(U34))/'Master Answer Key'!W$396</f>
        <v>0.8</v>
      </c>
      <c r="W34" s="26">
        <f t="array" ref="W34">INDEX(TRANSPOSE('ALL-Student-Tally'!$A$2:$CC$46),ROW(W34),COLUMN(V34))/'Master Answer Key'!X$396</f>
        <v>0.8387096774</v>
      </c>
      <c r="X34" s="26">
        <f t="array" ref="X34">INDEX(TRANSPOSE('ALL-Student-Tally'!$A$2:$CC$46),ROW(X34),COLUMN(W34))/'Master Answer Key'!Y$396</f>
        <v>0.9375</v>
      </c>
      <c r="Y34" s="26">
        <f t="array" ref="Y34">INDEX(TRANSPOSE('ALL-Student-Tally'!$A$2:$CC$46),ROW(Y34),COLUMN(X34))/'Master Answer Key'!Z$396</f>
        <v>0.8571428571</v>
      </c>
      <c r="Z34" s="26">
        <f t="array" ref="Z34">INDEX(TRANSPOSE('ALL-Student-Tally'!$A$2:$CC$46),ROW(Z34),COLUMN(Y34))/'Master Answer Key'!AA$396</f>
        <v>0.8333333333</v>
      </c>
      <c r="AA34" s="26">
        <f t="array" ref="AA34">INDEX(TRANSPOSE('ALL-Student-Tally'!$A$2:$CC$46),ROW(AA34),COLUMN(Z34))/'Master Answer Key'!AB$396</f>
        <v>0.7058823529</v>
      </c>
      <c r="AB34" s="26">
        <f t="array" ref="AB34">INDEX(TRANSPOSE('ALL-Student-Tally'!$A$2:$CC$46),ROW(AB34),COLUMN(AA34))/'Master Answer Key'!AC$396</f>
        <v>0.5</v>
      </c>
      <c r="AC34" s="26">
        <f t="array" ref="AC34">INDEX(TRANSPOSE('ALL-Student-Tally'!$A$2:$CC$46),ROW(AC34),COLUMN(AB34))/'Master Answer Key'!AD$396</f>
        <v>0.5</v>
      </c>
      <c r="AD34" s="26" t="str">
        <f t="array" ref="AD34">INDEX(TRANSPOSE('ALL-Student-Tally'!$A$2:$CC$46),ROW(AD34),COLUMN(AC34))/'Master Answer Key'!AE$396</f>
        <v>#DIV/0!</v>
      </c>
      <c r="AE34" s="26">
        <f t="array" ref="AE34">INDEX(TRANSPOSE('ALL-Student-Tally'!$A$2:$CC$46),ROW(AE34),COLUMN(AD34))/'Master Answer Key'!AF$396</f>
        <v>1</v>
      </c>
      <c r="AF34" s="26">
        <f t="array" ref="AF34">INDEX(TRANSPOSE('ALL-Student-Tally'!$A$2:$CC$46),ROW(AF34),COLUMN(AE34))/'Master Answer Key'!AG$396</f>
        <v>0.9166666667</v>
      </c>
      <c r="AG34" s="26">
        <f t="array" ref="AG34">INDEX(TRANSPOSE('ALL-Student-Tally'!$A$2:$CC$46),ROW(AG34),COLUMN(AF34))/'Master Answer Key'!AH$396</f>
        <v>0.7741935484</v>
      </c>
      <c r="AH34" s="26">
        <f t="array" ref="AH34">INDEX(TRANSPOSE('ALL-Student-Tally'!$A$2:$CC$46),ROW(AH34),COLUMN(AG34))/'Master Answer Key'!AI$396</f>
        <v>0.9565217391</v>
      </c>
      <c r="AI34" s="26">
        <f t="array" ref="AI34">INDEX(TRANSPOSE('ALL-Student-Tally'!$A$2:$CC$46),ROW(AI34),COLUMN(AH34))/'Master Answer Key'!AJ$396</f>
        <v>1</v>
      </c>
      <c r="AJ34" s="26">
        <f t="array" ref="AJ34">INDEX(TRANSPOSE('ALL-Student-Tally'!$A$2:$CC$46),ROW(AJ34),COLUMN(AI34))/'Master Answer Key'!AK$396</f>
        <v>1</v>
      </c>
      <c r="AK34" s="26">
        <f t="array" ref="AK34">INDEX(TRANSPOSE('ALL-Student-Tally'!$A$2:$CC$46),ROW(AK34),COLUMN(AJ34))/'Master Answer Key'!AL$396</f>
        <v>0.6363636364</v>
      </c>
      <c r="AL34" s="26">
        <f t="array" ref="AL34">INDEX(TRANSPOSE('ALL-Student-Tally'!$A$2:$CC$46),ROW(AL34),COLUMN(AK34))/'Master Answer Key'!AM$396</f>
        <v>0.5625</v>
      </c>
      <c r="AM34" s="26">
        <f t="array" ref="AM34">INDEX(TRANSPOSE('ALL-Student-Tally'!$A$2:$CC$46),ROW(AM34),COLUMN(AL34))/'Master Answer Key'!AN$396</f>
        <v>1</v>
      </c>
      <c r="AN34" s="26">
        <f t="array" ref="AN34">INDEX(TRANSPOSE('ALL-Student-Tally'!$A$2:$CC$46),ROW(AN34),COLUMN(AM34))/'Master Answer Key'!AO$396</f>
        <v>0.7142857143</v>
      </c>
      <c r="AO34" s="26">
        <f t="array" ref="AO34">INDEX(TRANSPOSE('ALL-Student-Tally'!$A$2:$CC$46),ROW(AO34),COLUMN(AN34))/'Master Answer Key'!AP$396</f>
        <v>0.9166666667</v>
      </c>
      <c r="AP34" s="26">
        <f t="array" ref="AP34">INDEX(TRANSPOSE('ALL-Student-Tally'!$A$2:$CC$46),ROW(AP34),COLUMN(AO34))/'Master Answer Key'!AQ$396</f>
        <v>0.8888888889</v>
      </c>
      <c r="AQ34" s="26">
        <f t="array" ref="AQ34">INDEX(TRANSPOSE('ALL-Student-Tally'!$A$2:$CC$46),ROW(AQ34),COLUMN(AP34))/'Master Answer Key'!AR$396</f>
        <v>1</v>
      </c>
      <c r="AR34" s="26">
        <f t="array" ref="AR34">INDEX(TRANSPOSE('ALL-Student-Tally'!$A$2:$CC$46),ROW(AR34),COLUMN(AQ34))/'Master Answer Key'!AS$396</f>
        <v>0.6666666667</v>
      </c>
      <c r="AS34" s="26">
        <f t="array" ref="AS34">INDEX(TRANSPOSE('ALL-Student-Tally'!$A$2:$CC$46),ROW(AS34),COLUMN(AR34))/'Master Answer Key'!AT$396</f>
        <v>0.9032258065</v>
      </c>
      <c r="AT34" s="26">
        <f t="array" ref="AT34">INDEX(TRANSPOSE('ALL-Student-Tally'!$A$2:$CC$46),ROW(AT34),COLUMN(AS34))/'Master Answer Key'!AU$396</f>
        <v>0.8490566038</v>
      </c>
      <c r="AU34" s="26"/>
    </row>
    <row r="35">
      <c r="A35" s="5" t="s">
        <v>535</v>
      </c>
      <c r="B35" s="26">
        <f t="array" ref="B35">INDEX(TRANSPOSE('ALL-Student-Tally'!$A$2:$CC$46),ROW(B35),COLUMN(A35))/'Master Answer Key'!C$396</f>
        <v>0.88</v>
      </c>
      <c r="C35" s="26">
        <f t="array" ref="C35">INDEX(TRANSPOSE('ALL-Student-Tally'!$A$2:$CC$46),ROW(C35),COLUMN(B35))/'Master Answer Key'!D$396</f>
        <v>0.9285714286</v>
      </c>
      <c r="D35" s="26">
        <f t="array" ref="D35">INDEX(TRANSPOSE('ALL-Student-Tally'!$A$2:$CC$46),ROW(D35),COLUMN(C35))/'Master Answer Key'!E$396</f>
        <v>0.9583333333</v>
      </c>
      <c r="E35" s="26">
        <f t="array" ref="E35">INDEX(TRANSPOSE('ALL-Student-Tally'!$A$2:$CC$46),ROW(E35),COLUMN(D35))/'Master Answer Key'!F$396</f>
        <v>0.86</v>
      </c>
      <c r="F35" s="26">
        <f t="array" ref="F35">INDEX(TRANSPOSE('ALL-Student-Tally'!$A$2:$CC$46),ROW(F35),COLUMN(E35))/'Master Answer Key'!G$396</f>
        <v>0.9743589744</v>
      </c>
      <c r="G35" s="26">
        <f t="array" ref="G35">INDEX(TRANSPOSE('ALL-Student-Tally'!$A$2:$CC$46),ROW(G35),COLUMN(F35))/'Master Answer Key'!H$396</f>
        <v>0.75</v>
      </c>
      <c r="H35" s="26">
        <f t="array" ref="H35">INDEX(TRANSPOSE('ALL-Student-Tally'!$A$2:$CC$46),ROW(H35),COLUMN(G35))/'Master Answer Key'!I$396</f>
        <v>0.9259259259</v>
      </c>
      <c r="I35" s="26">
        <f t="array" ref="I35">INDEX(TRANSPOSE('ALL-Student-Tally'!$A$2:$CC$46),ROW(I35),COLUMN(H35))/'Master Answer Key'!J$396</f>
        <v>0.8333333333</v>
      </c>
      <c r="J35" s="26">
        <f t="array" ref="J35">INDEX(TRANSPOSE('ALL-Student-Tally'!$A$2:$CC$46),ROW(J35),COLUMN(I35))/'Master Answer Key'!K$396</f>
        <v>0.9142857143</v>
      </c>
      <c r="K35" s="26">
        <f t="array" ref="K35">INDEX(TRANSPOSE('ALL-Student-Tally'!$A$2:$CC$46),ROW(K35),COLUMN(J35))/'Master Answer Key'!L$396</f>
        <v>0.7741935484</v>
      </c>
      <c r="L35" s="26">
        <f t="array" ref="L35">INDEX(TRANSPOSE('ALL-Student-Tally'!$A$2:$CC$46),ROW(L35),COLUMN(K35))/'Master Answer Key'!M$396</f>
        <v>1</v>
      </c>
      <c r="M35" s="26">
        <f t="array" ref="M35">INDEX(TRANSPOSE('ALL-Student-Tally'!$A$2:$CC$46),ROW(M35),COLUMN(L35))/'Master Answer Key'!N$396</f>
        <v>0.9156626506</v>
      </c>
      <c r="N35" s="26">
        <f t="array" ref="N35">INDEX(TRANSPOSE('ALL-Student-Tally'!$A$2:$CC$46),ROW(N35),COLUMN(M35))/'Master Answer Key'!O$396</f>
        <v>1</v>
      </c>
      <c r="O35" s="26">
        <f t="array" ref="O35">INDEX(TRANSPOSE('ALL-Student-Tally'!$A$2:$CC$46),ROW(O35),COLUMN(N35))/'Master Answer Key'!P$396</f>
        <v>0.8</v>
      </c>
      <c r="P35" s="26">
        <f t="array" ref="P35">INDEX(TRANSPOSE('ALL-Student-Tally'!$A$2:$CC$46),ROW(P35),COLUMN(O35))/'Master Answer Key'!Q$396</f>
        <v>0.8</v>
      </c>
      <c r="Q35" s="26">
        <f t="array" ref="Q35">INDEX(TRANSPOSE('ALL-Student-Tally'!$A$2:$CC$46),ROW(Q35),COLUMN(P35))/'Master Answer Key'!R$396</f>
        <v>0.9285714286</v>
      </c>
      <c r="R35" s="26">
        <f t="array" ref="R35">INDEX(TRANSPOSE('ALL-Student-Tally'!$A$2:$CC$46),ROW(R35),COLUMN(Q35))/'Master Answer Key'!S$396</f>
        <v>0.9090909091</v>
      </c>
      <c r="S35" s="26">
        <f t="array" ref="S35">INDEX(TRANSPOSE('ALL-Student-Tally'!$A$2:$CC$46),ROW(S35),COLUMN(R35))/'Master Answer Key'!T$396</f>
        <v>0.8</v>
      </c>
      <c r="T35" s="26">
        <f t="array" ref="T35">INDEX(TRANSPOSE('ALL-Student-Tally'!$A$2:$CC$46),ROW(T35),COLUMN(S35))/'Master Answer Key'!U$396</f>
        <v>0.88</v>
      </c>
      <c r="U35" s="26">
        <f t="array" ref="U35">INDEX(TRANSPOSE('ALL-Student-Tally'!$A$2:$CC$46),ROW(U35),COLUMN(T35))/'Master Answer Key'!V$396</f>
        <v>0.8571428571</v>
      </c>
      <c r="V35" s="26">
        <f t="array" ref="V35">INDEX(TRANSPOSE('ALL-Student-Tally'!$A$2:$CC$46),ROW(V35),COLUMN(U35))/'Master Answer Key'!W$396</f>
        <v>0.85</v>
      </c>
      <c r="W35" s="26">
        <f t="array" ref="W35">INDEX(TRANSPOSE('ALL-Student-Tally'!$A$2:$CC$46),ROW(W35),COLUMN(V35))/'Master Answer Key'!X$396</f>
        <v>0.8709677419</v>
      </c>
      <c r="X35" s="26">
        <f t="array" ref="X35">INDEX(TRANSPOSE('ALL-Student-Tally'!$A$2:$CC$46),ROW(X35),COLUMN(W35))/'Master Answer Key'!Y$396</f>
        <v>0.875</v>
      </c>
      <c r="Y35" s="26">
        <f t="array" ref="Y35">INDEX(TRANSPOSE('ALL-Student-Tally'!$A$2:$CC$46),ROW(Y35),COLUMN(X35))/'Master Answer Key'!Z$396</f>
        <v>0.8571428571</v>
      </c>
      <c r="Z35" s="26">
        <f t="array" ref="Z35">INDEX(TRANSPOSE('ALL-Student-Tally'!$A$2:$CC$46),ROW(Z35),COLUMN(Y35))/'Master Answer Key'!AA$396</f>
        <v>0.875</v>
      </c>
      <c r="AA35" s="26">
        <f t="array" ref="AA35">INDEX(TRANSPOSE('ALL-Student-Tally'!$A$2:$CC$46),ROW(AA35),COLUMN(Z35))/'Master Answer Key'!AB$396</f>
        <v>0.7352941176</v>
      </c>
      <c r="AB35" s="26">
        <f t="array" ref="AB35">INDEX(TRANSPOSE('ALL-Student-Tally'!$A$2:$CC$46),ROW(AB35),COLUMN(AA35))/'Master Answer Key'!AC$396</f>
        <v>0.1666666667</v>
      </c>
      <c r="AC35" s="26">
        <f t="array" ref="AC35">INDEX(TRANSPOSE('ALL-Student-Tally'!$A$2:$CC$46),ROW(AC35),COLUMN(AB35))/'Master Answer Key'!AD$396</f>
        <v>0.75</v>
      </c>
      <c r="AD35" s="26" t="str">
        <f t="array" ref="AD35">INDEX(TRANSPOSE('ALL-Student-Tally'!$A$2:$CC$46),ROW(AD35),COLUMN(AC35))/'Master Answer Key'!AE$396</f>
        <v>#DIV/0!</v>
      </c>
      <c r="AE35" s="26">
        <f t="array" ref="AE35">INDEX(TRANSPOSE('ALL-Student-Tally'!$A$2:$CC$46),ROW(AE35),COLUMN(AD35))/'Master Answer Key'!AF$396</f>
        <v>1</v>
      </c>
      <c r="AF35" s="26">
        <f t="array" ref="AF35">INDEX(TRANSPOSE('ALL-Student-Tally'!$A$2:$CC$46),ROW(AF35),COLUMN(AE35))/'Master Answer Key'!AG$396</f>
        <v>0.9166666667</v>
      </c>
      <c r="AG35" s="26">
        <f t="array" ref="AG35">INDEX(TRANSPOSE('ALL-Student-Tally'!$A$2:$CC$46),ROW(AG35),COLUMN(AF35))/'Master Answer Key'!AH$396</f>
        <v>0.8387096774</v>
      </c>
      <c r="AH35" s="26">
        <f t="array" ref="AH35">INDEX(TRANSPOSE('ALL-Student-Tally'!$A$2:$CC$46),ROW(AH35),COLUMN(AG35))/'Master Answer Key'!AI$396</f>
        <v>0.9130434783</v>
      </c>
      <c r="AI35" s="26">
        <f t="array" ref="AI35">INDEX(TRANSPOSE('ALL-Student-Tally'!$A$2:$CC$46),ROW(AI35),COLUMN(AH35))/'Master Answer Key'!AJ$396</f>
        <v>1</v>
      </c>
      <c r="AJ35" s="26">
        <f t="array" ref="AJ35">INDEX(TRANSPOSE('ALL-Student-Tally'!$A$2:$CC$46),ROW(AJ35),COLUMN(AI35))/'Master Answer Key'!AK$396</f>
        <v>0.8214285714</v>
      </c>
      <c r="AK35" s="26">
        <f t="array" ref="AK35">INDEX(TRANSPOSE('ALL-Student-Tally'!$A$2:$CC$46),ROW(AK35),COLUMN(AJ35))/'Master Answer Key'!AL$396</f>
        <v>0.9090909091</v>
      </c>
      <c r="AL35" s="26">
        <f t="array" ref="AL35">INDEX(TRANSPOSE('ALL-Student-Tally'!$A$2:$CC$46),ROW(AL35),COLUMN(AK35))/'Master Answer Key'!AM$396</f>
        <v>0.75</v>
      </c>
      <c r="AM35" s="26">
        <f t="array" ref="AM35">INDEX(TRANSPOSE('ALL-Student-Tally'!$A$2:$CC$46),ROW(AM35),COLUMN(AL35))/'Master Answer Key'!AN$396</f>
        <v>0.7857142857</v>
      </c>
      <c r="AN35" s="26">
        <f t="array" ref="AN35">INDEX(TRANSPOSE('ALL-Student-Tally'!$A$2:$CC$46),ROW(AN35),COLUMN(AM35))/'Master Answer Key'!AO$396</f>
        <v>1</v>
      </c>
      <c r="AO35" s="26">
        <f t="array" ref="AO35">INDEX(TRANSPOSE('ALL-Student-Tally'!$A$2:$CC$46),ROW(AO35),COLUMN(AN35))/'Master Answer Key'!AP$396</f>
        <v>0.9166666667</v>
      </c>
      <c r="AP35" s="26">
        <f t="array" ref="AP35">INDEX(TRANSPOSE('ALL-Student-Tally'!$A$2:$CC$46),ROW(AP35),COLUMN(AO35))/'Master Answer Key'!AQ$396</f>
        <v>0.5555555556</v>
      </c>
      <c r="AQ35" s="26">
        <f t="array" ref="AQ35">INDEX(TRANSPOSE('ALL-Student-Tally'!$A$2:$CC$46),ROW(AQ35),COLUMN(AP35))/'Master Answer Key'!AR$396</f>
        <v>0.6923076923</v>
      </c>
      <c r="AR35" s="26">
        <f t="array" ref="AR35">INDEX(TRANSPOSE('ALL-Student-Tally'!$A$2:$CC$46),ROW(AR35),COLUMN(AQ35))/'Master Answer Key'!AS$396</f>
        <v>0.6666666667</v>
      </c>
      <c r="AS35" s="26">
        <f t="array" ref="AS35">INDEX(TRANSPOSE('ALL-Student-Tally'!$A$2:$CC$46),ROW(AS35),COLUMN(AR35))/'Master Answer Key'!AT$396</f>
        <v>0.935483871</v>
      </c>
      <c r="AT35" s="26">
        <f t="array" ref="AT35">INDEX(TRANSPOSE('ALL-Student-Tally'!$A$2:$CC$46),ROW(AT35),COLUMN(AS35))/'Master Answer Key'!AU$396</f>
        <v>0.8301886792</v>
      </c>
      <c r="AU35" s="26"/>
    </row>
    <row r="36">
      <c r="A36" s="5" t="s">
        <v>536</v>
      </c>
      <c r="B36" s="26">
        <f t="array" ref="B36">INDEX(TRANSPOSE('ALL-Student-Tally'!$A$2:$CC$46),ROW(B36),COLUMN(A36))/'Master Answer Key'!C$396</f>
        <v>0.68</v>
      </c>
      <c r="C36" s="26">
        <f t="array" ref="C36">INDEX(TRANSPOSE('ALL-Student-Tally'!$A$2:$CC$46),ROW(C36),COLUMN(B36))/'Master Answer Key'!D$396</f>
        <v>0.7857142857</v>
      </c>
      <c r="D36" s="26">
        <f t="array" ref="D36">INDEX(TRANSPOSE('ALL-Student-Tally'!$A$2:$CC$46),ROW(D36),COLUMN(C36))/'Master Answer Key'!E$396</f>
        <v>0.5416666667</v>
      </c>
      <c r="E36" s="26">
        <f t="array" ref="E36">INDEX(TRANSPOSE('ALL-Student-Tally'!$A$2:$CC$46),ROW(E36),COLUMN(D36))/'Master Answer Key'!F$396</f>
        <v>0.78</v>
      </c>
      <c r="F36" s="26">
        <f t="array" ref="F36">INDEX(TRANSPOSE('ALL-Student-Tally'!$A$2:$CC$46),ROW(F36),COLUMN(E36))/'Master Answer Key'!G$396</f>
        <v>0.8461538462</v>
      </c>
      <c r="G36" s="26">
        <f t="array" ref="G36">INDEX(TRANSPOSE('ALL-Student-Tally'!$A$2:$CC$46),ROW(G36),COLUMN(F36))/'Master Answer Key'!H$396</f>
        <v>1</v>
      </c>
      <c r="H36" s="26">
        <f t="array" ref="H36">INDEX(TRANSPOSE('ALL-Student-Tally'!$A$2:$CC$46),ROW(H36),COLUMN(G36))/'Master Answer Key'!I$396</f>
        <v>0.8518518519</v>
      </c>
      <c r="I36" s="26">
        <f t="array" ref="I36">INDEX(TRANSPOSE('ALL-Student-Tally'!$A$2:$CC$46),ROW(I36),COLUMN(H36))/'Master Answer Key'!J$396</f>
        <v>0.75</v>
      </c>
      <c r="J36" s="26">
        <f t="array" ref="J36">INDEX(TRANSPOSE('ALL-Student-Tally'!$A$2:$CC$46),ROW(J36),COLUMN(I36))/'Master Answer Key'!K$396</f>
        <v>0.7142857143</v>
      </c>
      <c r="K36" s="26">
        <f t="array" ref="K36">INDEX(TRANSPOSE('ALL-Student-Tally'!$A$2:$CC$46),ROW(K36),COLUMN(J36))/'Master Answer Key'!L$396</f>
        <v>0.7096774194</v>
      </c>
      <c r="L36" s="26">
        <f t="array" ref="L36">INDEX(TRANSPOSE('ALL-Student-Tally'!$A$2:$CC$46),ROW(L36),COLUMN(K36))/'Master Answer Key'!M$396</f>
        <v>0.8571428571</v>
      </c>
      <c r="M36" s="26">
        <f t="array" ref="M36">INDEX(TRANSPOSE('ALL-Student-Tally'!$A$2:$CC$46),ROW(M36),COLUMN(L36))/'Master Answer Key'!N$396</f>
        <v>0.8313253012</v>
      </c>
      <c r="N36" s="26">
        <f t="array" ref="N36">INDEX(TRANSPOSE('ALL-Student-Tally'!$A$2:$CC$46),ROW(N36),COLUMN(M36))/'Master Answer Key'!O$396</f>
        <v>1</v>
      </c>
      <c r="O36" s="26">
        <f t="array" ref="O36">INDEX(TRANSPOSE('ALL-Student-Tally'!$A$2:$CC$46),ROW(O36),COLUMN(N36))/'Master Answer Key'!P$396</f>
        <v>0.8</v>
      </c>
      <c r="P36" s="26">
        <f t="array" ref="P36">INDEX(TRANSPOSE('ALL-Student-Tally'!$A$2:$CC$46),ROW(P36),COLUMN(O36))/'Master Answer Key'!Q$396</f>
        <v>0.8</v>
      </c>
      <c r="Q36" s="26">
        <f t="array" ref="Q36">INDEX(TRANSPOSE('ALL-Student-Tally'!$A$2:$CC$46),ROW(Q36),COLUMN(P36))/'Master Answer Key'!R$396</f>
        <v>0.5714285714</v>
      </c>
      <c r="R36" s="26">
        <f t="array" ref="R36">INDEX(TRANSPOSE('ALL-Student-Tally'!$A$2:$CC$46),ROW(R36),COLUMN(Q36))/'Master Answer Key'!S$396</f>
        <v>1</v>
      </c>
      <c r="S36" s="26">
        <f t="array" ref="S36">INDEX(TRANSPOSE('ALL-Student-Tally'!$A$2:$CC$46),ROW(S36),COLUMN(R36))/'Master Answer Key'!T$396</f>
        <v>0.8333333333</v>
      </c>
      <c r="T36" s="26">
        <f t="array" ref="T36">INDEX(TRANSPOSE('ALL-Student-Tally'!$A$2:$CC$46),ROW(T36),COLUMN(S36))/'Master Answer Key'!U$396</f>
        <v>0.8</v>
      </c>
      <c r="U36" s="26">
        <f t="array" ref="U36">INDEX(TRANSPOSE('ALL-Student-Tally'!$A$2:$CC$46),ROW(U36),COLUMN(T36))/'Master Answer Key'!V$396</f>
        <v>0.7142857143</v>
      </c>
      <c r="V36" s="26">
        <f t="array" ref="V36">INDEX(TRANSPOSE('ALL-Student-Tally'!$A$2:$CC$46),ROW(V36),COLUMN(U36))/'Master Answer Key'!W$396</f>
        <v>0.9</v>
      </c>
      <c r="W36" s="26">
        <f t="array" ref="W36">INDEX(TRANSPOSE('ALL-Student-Tally'!$A$2:$CC$46),ROW(W36),COLUMN(V36))/'Master Answer Key'!X$396</f>
        <v>0.8064516129</v>
      </c>
      <c r="X36" s="26">
        <f t="array" ref="X36">INDEX(TRANSPOSE('ALL-Student-Tally'!$A$2:$CC$46),ROW(X36),COLUMN(W36))/'Master Answer Key'!Y$396</f>
        <v>0.875</v>
      </c>
      <c r="Y36" s="26">
        <f t="array" ref="Y36">INDEX(TRANSPOSE('ALL-Student-Tally'!$A$2:$CC$46),ROW(Y36),COLUMN(X36))/'Master Answer Key'!Z$396</f>
        <v>0.8571428571</v>
      </c>
      <c r="Z36" s="26">
        <f t="array" ref="Z36">INDEX(TRANSPOSE('ALL-Student-Tally'!$A$2:$CC$46),ROW(Z36),COLUMN(Y36))/'Master Answer Key'!AA$396</f>
        <v>0.5833333333</v>
      </c>
      <c r="AA36" s="26">
        <f t="array" ref="AA36">INDEX(TRANSPOSE('ALL-Student-Tally'!$A$2:$CC$46),ROW(AA36),COLUMN(Z36))/'Master Answer Key'!AB$396</f>
        <v>0.7647058824</v>
      </c>
      <c r="AB36" s="26">
        <f t="array" ref="AB36">INDEX(TRANSPOSE('ALL-Student-Tally'!$A$2:$CC$46),ROW(AB36),COLUMN(AA36))/'Master Answer Key'!AC$396</f>
        <v>0.6666666667</v>
      </c>
      <c r="AC36" s="26">
        <f t="array" ref="AC36">INDEX(TRANSPOSE('ALL-Student-Tally'!$A$2:$CC$46),ROW(AC36),COLUMN(AB36))/'Master Answer Key'!AD$396</f>
        <v>0.6428571429</v>
      </c>
      <c r="AD36" s="26" t="str">
        <f t="array" ref="AD36">INDEX(TRANSPOSE('ALL-Student-Tally'!$A$2:$CC$46),ROW(AD36),COLUMN(AC36))/'Master Answer Key'!AE$396</f>
        <v>#DIV/0!</v>
      </c>
      <c r="AE36" s="26">
        <f t="array" ref="AE36">INDEX(TRANSPOSE('ALL-Student-Tally'!$A$2:$CC$46),ROW(AE36),COLUMN(AD36))/'Master Answer Key'!AF$396</f>
        <v>1</v>
      </c>
      <c r="AF36" s="26">
        <f t="array" ref="AF36">INDEX(TRANSPOSE('ALL-Student-Tally'!$A$2:$CC$46),ROW(AF36),COLUMN(AE36))/'Master Answer Key'!AG$396</f>
        <v>0.8333333333</v>
      </c>
      <c r="AG36" s="26">
        <f t="array" ref="AG36">INDEX(TRANSPOSE('ALL-Student-Tally'!$A$2:$CC$46),ROW(AG36),COLUMN(AF36))/'Master Answer Key'!AH$396</f>
        <v>0.8064516129</v>
      </c>
      <c r="AH36" s="26">
        <f t="array" ref="AH36">INDEX(TRANSPOSE('ALL-Student-Tally'!$A$2:$CC$46),ROW(AH36),COLUMN(AG36))/'Master Answer Key'!AI$396</f>
        <v>0.8260869565</v>
      </c>
      <c r="AI36" s="26">
        <f t="array" ref="AI36">INDEX(TRANSPOSE('ALL-Student-Tally'!$A$2:$CC$46),ROW(AI36),COLUMN(AH36))/'Master Answer Key'!AJ$396</f>
        <v>0.75</v>
      </c>
      <c r="AJ36" s="26">
        <f t="array" ref="AJ36">INDEX(TRANSPOSE('ALL-Student-Tally'!$A$2:$CC$46),ROW(AJ36),COLUMN(AI36))/'Master Answer Key'!AK$396</f>
        <v>0.8928571429</v>
      </c>
      <c r="AK36" s="26">
        <f t="array" ref="AK36">INDEX(TRANSPOSE('ALL-Student-Tally'!$A$2:$CC$46),ROW(AK36),COLUMN(AJ36))/'Master Answer Key'!AL$396</f>
        <v>0.9090909091</v>
      </c>
      <c r="AL36" s="26">
        <f t="array" ref="AL36">INDEX(TRANSPOSE('ALL-Student-Tally'!$A$2:$CC$46),ROW(AL36),COLUMN(AK36))/'Master Answer Key'!AM$396</f>
        <v>0.875</v>
      </c>
      <c r="AM36" s="26">
        <f t="array" ref="AM36">INDEX(TRANSPOSE('ALL-Student-Tally'!$A$2:$CC$46),ROW(AM36),COLUMN(AL36))/'Master Answer Key'!AN$396</f>
        <v>0.8571428571</v>
      </c>
      <c r="AN36" s="26">
        <f t="array" ref="AN36">INDEX(TRANSPOSE('ALL-Student-Tally'!$A$2:$CC$46),ROW(AN36),COLUMN(AM36))/'Master Answer Key'!AO$396</f>
        <v>0.8571428571</v>
      </c>
      <c r="AO36" s="26">
        <f t="array" ref="AO36">INDEX(TRANSPOSE('ALL-Student-Tally'!$A$2:$CC$46),ROW(AO36),COLUMN(AN36))/'Master Answer Key'!AP$396</f>
        <v>0.6666666667</v>
      </c>
      <c r="AP36" s="26">
        <f t="array" ref="AP36">INDEX(TRANSPOSE('ALL-Student-Tally'!$A$2:$CC$46),ROW(AP36),COLUMN(AO36))/'Master Answer Key'!AQ$396</f>
        <v>0.6666666667</v>
      </c>
      <c r="AQ36" s="26">
        <f t="array" ref="AQ36">INDEX(TRANSPOSE('ALL-Student-Tally'!$A$2:$CC$46),ROW(AQ36),COLUMN(AP36))/'Master Answer Key'!AR$396</f>
        <v>0.9230769231</v>
      </c>
      <c r="AR36" s="26">
        <f t="array" ref="AR36">INDEX(TRANSPOSE('ALL-Student-Tally'!$A$2:$CC$46),ROW(AR36),COLUMN(AQ36))/'Master Answer Key'!AS$396</f>
        <v>0.8333333333</v>
      </c>
      <c r="AS36" s="26">
        <f t="array" ref="AS36">INDEX(TRANSPOSE('ALL-Student-Tally'!$A$2:$CC$46),ROW(AS36),COLUMN(AR36))/'Master Answer Key'!AT$396</f>
        <v>0.7741935484</v>
      </c>
      <c r="AT36" s="26">
        <f t="array" ref="AT36">INDEX(TRANSPOSE('ALL-Student-Tally'!$A$2:$CC$46),ROW(AT36),COLUMN(AS36))/'Master Answer Key'!AU$396</f>
        <v>0.7358490566</v>
      </c>
      <c r="AU36" s="26"/>
    </row>
    <row r="37">
      <c r="A37" s="5" t="s">
        <v>537</v>
      </c>
      <c r="B37" s="26">
        <f t="array" ref="B37">INDEX(TRANSPOSE('ALL-Student-Tally'!$A$2:$CC$46),ROW(B37),COLUMN(A37))/'Master Answer Key'!C$396</f>
        <v>0.88</v>
      </c>
      <c r="C37" s="26">
        <f t="array" ref="C37">INDEX(TRANSPOSE('ALL-Student-Tally'!$A$2:$CC$46),ROW(C37),COLUMN(B37))/'Master Answer Key'!D$396</f>
        <v>0.8571428571</v>
      </c>
      <c r="D37" s="26">
        <f t="array" ref="D37">INDEX(TRANSPOSE('ALL-Student-Tally'!$A$2:$CC$46),ROW(D37),COLUMN(C37))/'Master Answer Key'!E$396</f>
        <v>0.75</v>
      </c>
      <c r="E37" s="26">
        <f t="array" ref="E37">INDEX(TRANSPOSE('ALL-Student-Tally'!$A$2:$CC$46),ROW(E37),COLUMN(D37))/'Master Answer Key'!F$396</f>
        <v>0.64</v>
      </c>
      <c r="F37" s="26">
        <f t="array" ref="F37">INDEX(TRANSPOSE('ALL-Student-Tally'!$A$2:$CC$46),ROW(F37),COLUMN(E37))/'Master Answer Key'!G$396</f>
        <v>0.8461538462</v>
      </c>
      <c r="G37" s="26">
        <f t="array" ref="G37">INDEX(TRANSPOSE('ALL-Student-Tally'!$A$2:$CC$46),ROW(G37),COLUMN(F37))/'Master Answer Key'!H$396</f>
        <v>1</v>
      </c>
      <c r="H37" s="26">
        <f t="array" ref="H37">INDEX(TRANSPOSE('ALL-Student-Tally'!$A$2:$CC$46),ROW(H37),COLUMN(G37))/'Master Answer Key'!I$396</f>
        <v>0.8518518519</v>
      </c>
      <c r="I37" s="26">
        <f t="array" ref="I37">INDEX(TRANSPOSE('ALL-Student-Tally'!$A$2:$CC$46),ROW(I37),COLUMN(H37))/'Master Answer Key'!J$396</f>
        <v>0.5416666667</v>
      </c>
      <c r="J37" s="26">
        <f t="array" ref="J37">INDEX(TRANSPOSE('ALL-Student-Tally'!$A$2:$CC$46),ROW(J37),COLUMN(I37))/'Master Answer Key'!K$396</f>
        <v>0.7714285714</v>
      </c>
      <c r="K37" s="26">
        <f t="array" ref="K37">INDEX(TRANSPOSE('ALL-Student-Tally'!$A$2:$CC$46),ROW(K37),COLUMN(J37))/'Master Answer Key'!L$396</f>
        <v>0.6451612903</v>
      </c>
      <c r="L37" s="26">
        <f t="array" ref="L37">INDEX(TRANSPOSE('ALL-Student-Tally'!$A$2:$CC$46),ROW(L37),COLUMN(K37))/'Master Answer Key'!M$396</f>
        <v>0.7857142857</v>
      </c>
      <c r="M37" s="26">
        <f t="array" ref="M37">INDEX(TRANSPOSE('ALL-Student-Tally'!$A$2:$CC$46),ROW(M37),COLUMN(L37))/'Master Answer Key'!N$396</f>
        <v>0.7469879518</v>
      </c>
      <c r="N37" s="26">
        <f t="array" ref="N37">INDEX(TRANSPOSE('ALL-Student-Tally'!$A$2:$CC$46),ROW(N37),COLUMN(M37))/'Master Answer Key'!O$396</f>
        <v>0.8333333333</v>
      </c>
      <c r="O37" s="26">
        <f t="array" ref="O37">INDEX(TRANSPOSE('ALL-Student-Tally'!$A$2:$CC$46),ROW(O37),COLUMN(N37))/'Master Answer Key'!P$396</f>
        <v>0.7</v>
      </c>
      <c r="P37" s="26">
        <f t="array" ref="P37">INDEX(TRANSPOSE('ALL-Student-Tally'!$A$2:$CC$46),ROW(P37),COLUMN(O37))/'Master Answer Key'!Q$396</f>
        <v>0.6</v>
      </c>
      <c r="Q37" s="26">
        <f t="array" ref="Q37">INDEX(TRANSPOSE('ALL-Student-Tally'!$A$2:$CC$46),ROW(Q37),COLUMN(P37))/'Master Answer Key'!R$396</f>
        <v>0.6428571429</v>
      </c>
      <c r="R37" s="26">
        <f t="array" ref="R37">INDEX(TRANSPOSE('ALL-Student-Tally'!$A$2:$CC$46),ROW(R37),COLUMN(Q37))/'Master Answer Key'!S$396</f>
        <v>0.8181818182</v>
      </c>
      <c r="S37" s="26">
        <f t="array" ref="S37">INDEX(TRANSPOSE('ALL-Student-Tally'!$A$2:$CC$46),ROW(S37),COLUMN(R37))/'Master Answer Key'!T$396</f>
        <v>0.8666666667</v>
      </c>
      <c r="T37" s="26">
        <f t="array" ref="T37">INDEX(TRANSPOSE('ALL-Student-Tally'!$A$2:$CC$46),ROW(T37),COLUMN(S37))/'Master Answer Key'!U$396</f>
        <v>0.72</v>
      </c>
      <c r="U37" s="26">
        <f t="array" ref="U37">INDEX(TRANSPOSE('ALL-Student-Tally'!$A$2:$CC$46),ROW(U37),COLUMN(T37))/'Master Answer Key'!V$396</f>
        <v>0.7142857143</v>
      </c>
      <c r="V37" s="26">
        <f t="array" ref="V37">INDEX(TRANSPOSE('ALL-Student-Tally'!$A$2:$CC$46),ROW(V37),COLUMN(U37))/'Master Answer Key'!W$396</f>
        <v>0.8</v>
      </c>
      <c r="W37" s="26">
        <f t="array" ref="W37">INDEX(TRANSPOSE('ALL-Student-Tally'!$A$2:$CC$46),ROW(W37),COLUMN(V37))/'Master Answer Key'!X$396</f>
        <v>0.8387096774</v>
      </c>
      <c r="X37" s="26">
        <f t="array" ref="X37">INDEX(TRANSPOSE('ALL-Student-Tally'!$A$2:$CC$46),ROW(X37),COLUMN(W37))/'Master Answer Key'!Y$396</f>
        <v>0.75</v>
      </c>
      <c r="Y37" s="26">
        <f t="array" ref="Y37">INDEX(TRANSPOSE('ALL-Student-Tally'!$A$2:$CC$46),ROW(Y37),COLUMN(X37))/'Master Answer Key'!Z$396</f>
        <v>0.7142857143</v>
      </c>
      <c r="Z37" s="26">
        <f t="array" ref="Z37">INDEX(TRANSPOSE('ALL-Student-Tally'!$A$2:$CC$46),ROW(Z37),COLUMN(Y37))/'Master Answer Key'!AA$396</f>
        <v>0.5416666667</v>
      </c>
      <c r="AA37" s="26">
        <f t="array" ref="AA37">INDEX(TRANSPOSE('ALL-Student-Tally'!$A$2:$CC$46),ROW(AA37),COLUMN(Z37))/'Master Answer Key'!AB$396</f>
        <v>0.6470588235</v>
      </c>
      <c r="AB37" s="26">
        <f t="array" ref="AB37">INDEX(TRANSPOSE('ALL-Student-Tally'!$A$2:$CC$46),ROW(AB37),COLUMN(AA37))/'Master Answer Key'!AC$396</f>
        <v>0.1666666667</v>
      </c>
      <c r="AC37" s="26">
        <f t="array" ref="AC37">INDEX(TRANSPOSE('ALL-Student-Tally'!$A$2:$CC$46),ROW(AC37),COLUMN(AB37))/'Master Answer Key'!AD$396</f>
        <v>0.6428571429</v>
      </c>
      <c r="AD37" s="26" t="str">
        <f t="array" ref="AD37">INDEX(TRANSPOSE('ALL-Student-Tally'!$A$2:$CC$46),ROW(AD37),COLUMN(AC37))/'Master Answer Key'!AE$396</f>
        <v>#DIV/0!</v>
      </c>
      <c r="AE37" s="26">
        <f t="array" ref="AE37">INDEX(TRANSPOSE('ALL-Student-Tally'!$A$2:$CC$46),ROW(AE37),COLUMN(AD37))/'Master Answer Key'!AF$396</f>
        <v>1</v>
      </c>
      <c r="AF37" s="26">
        <f t="array" ref="AF37">INDEX(TRANSPOSE('ALL-Student-Tally'!$A$2:$CC$46),ROW(AF37),COLUMN(AE37))/'Master Answer Key'!AG$396</f>
        <v>0.8333333333</v>
      </c>
      <c r="AG37" s="26">
        <f t="array" ref="AG37">INDEX(TRANSPOSE('ALL-Student-Tally'!$A$2:$CC$46),ROW(AG37),COLUMN(AF37))/'Master Answer Key'!AH$396</f>
        <v>0.8387096774</v>
      </c>
      <c r="AH37" s="26">
        <f t="array" ref="AH37">INDEX(TRANSPOSE('ALL-Student-Tally'!$A$2:$CC$46),ROW(AH37),COLUMN(AG37))/'Master Answer Key'!AI$396</f>
        <v>0.7391304348</v>
      </c>
      <c r="AI37" s="26">
        <f t="array" ref="AI37">INDEX(TRANSPOSE('ALL-Student-Tally'!$A$2:$CC$46),ROW(AI37),COLUMN(AH37))/'Master Answer Key'!AJ$396</f>
        <v>0.75</v>
      </c>
      <c r="AJ37" s="26">
        <f t="array" ref="AJ37">INDEX(TRANSPOSE('ALL-Student-Tally'!$A$2:$CC$46),ROW(AJ37),COLUMN(AI37))/'Master Answer Key'!AK$396</f>
        <v>0.8214285714</v>
      </c>
      <c r="AK37" s="26">
        <f t="array" ref="AK37">INDEX(TRANSPOSE('ALL-Student-Tally'!$A$2:$CC$46),ROW(AK37),COLUMN(AJ37))/'Master Answer Key'!AL$396</f>
        <v>0.7272727273</v>
      </c>
      <c r="AL37" s="26">
        <f t="array" ref="AL37">INDEX(TRANSPOSE('ALL-Student-Tally'!$A$2:$CC$46),ROW(AL37),COLUMN(AK37))/'Master Answer Key'!AM$396</f>
        <v>0.6875</v>
      </c>
      <c r="AM37" s="26">
        <f t="array" ref="AM37">INDEX(TRANSPOSE('ALL-Student-Tally'!$A$2:$CC$46),ROW(AM37),COLUMN(AL37))/'Master Answer Key'!AN$396</f>
        <v>0.7857142857</v>
      </c>
      <c r="AN37" s="26">
        <f t="array" ref="AN37">INDEX(TRANSPOSE('ALL-Student-Tally'!$A$2:$CC$46),ROW(AN37),COLUMN(AM37))/'Master Answer Key'!AO$396</f>
        <v>1</v>
      </c>
      <c r="AO37" s="26">
        <f t="array" ref="AO37">INDEX(TRANSPOSE('ALL-Student-Tally'!$A$2:$CC$46),ROW(AO37),COLUMN(AN37))/'Master Answer Key'!AP$396</f>
        <v>0.8333333333</v>
      </c>
      <c r="AP37" s="26">
        <f t="array" ref="AP37">INDEX(TRANSPOSE('ALL-Student-Tally'!$A$2:$CC$46),ROW(AP37),COLUMN(AO37))/'Master Answer Key'!AQ$396</f>
        <v>0.5555555556</v>
      </c>
      <c r="AQ37" s="26">
        <f t="array" ref="AQ37">INDEX(TRANSPOSE('ALL-Student-Tally'!$A$2:$CC$46),ROW(AQ37),COLUMN(AP37))/'Master Answer Key'!AR$396</f>
        <v>0.7692307692</v>
      </c>
      <c r="AR37" s="26">
        <f t="array" ref="AR37">INDEX(TRANSPOSE('ALL-Student-Tally'!$A$2:$CC$46),ROW(AR37),COLUMN(AQ37))/'Master Answer Key'!AS$396</f>
        <v>0.5</v>
      </c>
      <c r="AS37" s="26">
        <f t="array" ref="AS37">INDEX(TRANSPOSE('ALL-Student-Tally'!$A$2:$CC$46),ROW(AS37),COLUMN(AR37))/'Master Answer Key'!AT$396</f>
        <v>0.7741935484</v>
      </c>
      <c r="AT37" s="26">
        <f t="array" ref="AT37">INDEX(TRANSPOSE('ALL-Student-Tally'!$A$2:$CC$46),ROW(AT37),COLUMN(AS37))/'Master Answer Key'!AU$396</f>
        <v>0.7169811321</v>
      </c>
      <c r="AU37" s="26"/>
    </row>
    <row r="38">
      <c r="A38" s="5" t="s">
        <v>538</v>
      </c>
      <c r="B38" s="26">
        <f t="array" ref="B38">INDEX(TRANSPOSE('ALL-Student-Tally'!$A$2:$CC$46),ROW(B38),COLUMN(A38))/'Master Answer Key'!C$396</f>
        <v>0.92</v>
      </c>
      <c r="C38" s="26">
        <f t="array" ref="C38">INDEX(TRANSPOSE('ALL-Student-Tally'!$A$2:$CC$46),ROW(C38),COLUMN(B38))/'Master Answer Key'!D$396</f>
        <v>0.9285714286</v>
      </c>
      <c r="D38" s="26">
        <f t="array" ref="D38">INDEX(TRANSPOSE('ALL-Student-Tally'!$A$2:$CC$46),ROW(D38),COLUMN(C38))/'Master Answer Key'!E$396</f>
        <v>0.9583333333</v>
      </c>
      <c r="E38" s="26">
        <f t="array" ref="E38">INDEX(TRANSPOSE('ALL-Student-Tally'!$A$2:$CC$46),ROW(E38),COLUMN(D38))/'Master Answer Key'!F$396</f>
        <v>0.68</v>
      </c>
      <c r="F38" s="26">
        <f t="array" ref="F38">INDEX(TRANSPOSE('ALL-Student-Tally'!$A$2:$CC$46),ROW(F38),COLUMN(E38))/'Master Answer Key'!G$396</f>
        <v>0.8461538462</v>
      </c>
      <c r="G38" s="26">
        <f t="array" ref="G38">INDEX(TRANSPOSE('ALL-Student-Tally'!$A$2:$CC$46),ROW(G38),COLUMN(F38))/'Master Answer Key'!H$396</f>
        <v>0.75</v>
      </c>
      <c r="H38" s="26">
        <f t="array" ref="H38">INDEX(TRANSPOSE('ALL-Student-Tally'!$A$2:$CC$46),ROW(H38),COLUMN(G38))/'Master Answer Key'!I$396</f>
        <v>0.8888888889</v>
      </c>
      <c r="I38" s="26">
        <f t="array" ref="I38">INDEX(TRANSPOSE('ALL-Student-Tally'!$A$2:$CC$46),ROW(I38),COLUMN(H38))/'Master Answer Key'!J$396</f>
        <v>0.75</v>
      </c>
      <c r="J38" s="26">
        <f t="array" ref="J38">INDEX(TRANSPOSE('ALL-Student-Tally'!$A$2:$CC$46),ROW(J38),COLUMN(I38))/'Master Answer Key'!K$396</f>
        <v>0.7714285714</v>
      </c>
      <c r="K38" s="26">
        <f t="array" ref="K38">INDEX(TRANSPOSE('ALL-Student-Tally'!$A$2:$CC$46),ROW(K38),COLUMN(J38))/'Master Answer Key'!L$396</f>
        <v>0.3870967742</v>
      </c>
      <c r="L38" s="26">
        <f t="array" ref="L38">INDEX(TRANSPOSE('ALL-Student-Tally'!$A$2:$CC$46),ROW(L38),COLUMN(K38))/'Master Answer Key'!M$396</f>
        <v>0.8571428571</v>
      </c>
      <c r="M38" s="26">
        <f t="array" ref="M38">INDEX(TRANSPOSE('ALL-Student-Tally'!$A$2:$CC$46),ROW(M38),COLUMN(L38))/'Master Answer Key'!N$396</f>
        <v>0.6385542169</v>
      </c>
      <c r="N38" s="26">
        <f t="array" ref="N38">INDEX(TRANSPOSE('ALL-Student-Tally'!$A$2:$CC$46),ROW(N38),COLUMN(M38))/'Master Answer Key'!O$396</f>
        <v>0.9166666667</v>
      </c>
      <c r="O38" s="26">
        <f t="array" ref="O38">INDEX(TRANSPOSE('ALL-Student-Tally'!$A$2:$CC$46),ROW(O38),COLUMN(N38))/'Master Answer Key'!P$396</f>
        <v>0.6</v>
      </c>
      <c r="P38" s="26">
        <f t="array" ref="P38">INDEX(TRANSPOSE('ALL-Student-Tally'!$A$2:$CC$46),ROW(P38),COLUMN(O38))/'Master Answer Key'!Q$396</f>
        <v>0.8</v>
      </c>
      <c r="Q38" s="26">
        <f t="array" ref="Q38">INDEX(TRANSPOSE('ALL-Student-Tally'!$A$2:$CC$46),ROW(Q38),COLUMN(P38))/'Master Answer Key'!R$396</f>
        <v>0.2857142857</v>
      </c>
      <c r="R38" s="26">
        <f t="array" ref="R38">INDEX(TRANSPOSE('ALL-Student-Tally'!$A$2:$CC$46),ROW(R38),COLUMN(Q38))/'Master Answer Key'!S$396</f>
        <v>0.3636363636</v>
      </c>
      <c r="S38" s="26">
        <f t="array" ref="S38">INDEX(TRANSPOSE('ALL-Student-Tally'!$A$2:$CC$46),ROW(S38),COLUMN(R38))/'Master Answer Key'!T$396</f>
        <v>0.5666666667</v>
      </c>
      <c r="T38" s="26">
        <f t="array" ref="T38">INDEX(TRANSPOSE('ALL-Student-Tally'!$A$2:$CC$46),ROW(T38),COLUMN(S38))/'Master Answer Key'!U$396</f>
        <v>0.68</v>
      </c>
      <c r="U38" s="26">
        <f t="array" ref="U38">INDEX(TRANSPOSE('ALL-Student-Tally'!$A$2:$CC$46),ROW(U38),COLUMN(T38))/'Master Answer Key'!V$396</f>
        <v>0.3428571429</v>
      </c>
      <c r="V38" s="26">
        <f t="array" ref="V38">INDEX(TRANSPOSE('ALL-Student-Tally'!$A$2:$CC$46),ROW(V38),COLUMN(U38))/'Master Answer Key'!W$396</f>
        <v>0.35</v>
      </c>
      <c r="W38" s="26">
        <f t="array" ref="W38">INDEX(TRANSPOSE('ALL-Student-Tally'!$A$2:$CC$46),ROW(W38),COLUMN(V38))/'Master Answer Key'!X$396</f>
        <v>0.3548387097</v>
      </c>
      <c r="X38" s="26">
        <f t="array" ref="X38">INDEX(TRANSPOSE('ALL-Student-Tally'!$A$2:$CC$46),ROW(X38),COLUMN(W38))/'Master Answer Key'!Y$396</f>
        <v>0.5</v>
      </c>
      <c r="Y38" s="26">
        <f t="array" ref="Y38">INDEX(TRANSPOSE('ALL-Student-Tally'!$A$2:$CC$46),ROW(Y38),COLUMN(X38))/'Master Answer Key'!Z$396</f>
        <v>0.1428571429</v>
      </c>
      <c r="Z38" s="26">
        <f t="array" ref="Z38">INDEX(TRANSPOSE('ALL-Student-Tally'!$A$2:$CC$46),ROW(Z38),COLUMN(Y38))/'Master Answer Key'!AA$396</f>
        <v>0.5</v>
      </c>
      <c r="AA38" s="26">
        <f t="array" ref="AA38">INDEX(TRANSPOSE('ALL-Student-Tally'!$A$2:$CC$46),ROW(AA38),COLUMN(Z38))/'Master Answer Key'!AB$396</f>
        <v>0.5294117647</v>
      </c>
      <c r="AB38" s="26">
        <f t="array" ref="AB38">INDEX(TRANSPOSE('ALL-Student-Tally'!$A$2:$CC$46),ROW(AB38),COLUMN(AA38))/'Master Answer Key'!AC$396</f>
        <v>0.3333333333</v>
      </c>
      <c r="AC38" s="26">
        <f t="array" ref="AC38">INDEX(TRANSPOSE('ALL-Student-Tally'!$A$2:$CC$46),ROW(AC38),COLUMN(AB38))/'Master Answer Key'!AD$396</f>
        <v>0.7857142857</v>
      </c>
      <c r="AD38" s="26" t="str">
        <f t="array" ref="AD38">INDEX(TRANSPOSE('ALL-Student-Tally'!$A$2:$CC$46),ROW(AD38),COLUMN(AC38))/'Master Answer Key'!AE$396</f>
        <v>#DIV/0!</v>
      </c>
      <c r="AE38" s="26">
        <f t="array" ref="AE38">INDEX(TRANSPOSE('ALL-Student-Tally'!$A$2:$CC$46),ROW(AE38),COLUMN(AD38))/'Master Answer Key'!AF$396</f>
        <v>1</v>
      </c>
      <c r="AF38" s="26">
        <f t="array" ref="AF38">INDEX(TRANSPOSE('ALL-Student-Tally'!$A$2:$CC$46),ROW(AF38),COLUMN(AE38))/'Master Answer Key'!AG$396</f>
        <v>0.25</v>
      </c>
      <c r="AG38" s="26">
        <f t="array" ref="AG38">INDEX(TRANSPOSE('ALL-Student-Tally'!$A$2:$CC$46),ROW(AG38),COLUMN(AF38))/'Master Answer Key'!AH$396</f>
        <v>0.4516129032</v>
      </c>
      <c r="AH38" s="26">
        <f t="array" ref="AH38">INDEX(TRANSPOSE('ALL-Student-Tally'!$A$2:$CC$46),ROW(AH38),COLUMN(AG38))/'Master Answer Key'!AI$396</f>
        <v>0.5217391304</v>
      </c>
      <c r="AI38" s="26">
        <f t="array" ref="AI38">INDEX(TRANSPOSE('ALL-Student-Tally'!$A$2:$CC$46),ROW(AI38),COLUMN(AH38))/'Master Answer Key'!AJ$396</f>
        <v>0.75</v>
      </c>
      <c r="AJ38" s="26">
        <f t="array" ref="AJ38">INDEX(TRANSPOSE('ALL-Student-Tally'!$A$2:$CC$46),ROW(AJ38),COLUMN(AI38))/'Master Answer Key'!AK$396</f>
        <v>0.25</v>
      </c>
      <c r="AK38" s="26">
        <f t="array" ref="AK38">INDEX(TRANSPOSE('ALL-Student-Tally'!$A$2:$CC$46),ROW(AK38),COLUMN(AJ38))/'Master Answer Key'!AL$396</f>
        <v>0.8181818182</v>
      </c>
      <c r="AL38" s="26">
        <f t="array" ref="AL38">INDEX(TRANSPOSE('ALL-Student-Tally'!$A$2:$CC$46),ROW(AL38),COLUMN(AK38))/'Master Answer Key'!AM$396</f>
        <v>0.75</v>
      </c>
      <c r="AM38" s="26">
        <f t="array" ref="AM38">INDEX(TRANSPOSE('ALL-Student-Tally'!$A$2:$CC$46),ROW(AM38),COLUMN(AL38))/'Master Answer Key'!AN$396</f>
        <v>0.1428571429</v>
      </c>
      <c r="AN38" s="26">
        <f t="array" ref="AN38">INDEX(TRANSPOSE('ALL-Student-Tally'!$A$2:$CC$46),ROW(AN38),COLUMN(AM38))/'Master Answer Key'!AO$396</f>
        <v>0.4285714286</v>
      </c>
      <c r="AO38" s="26">
        <f t="array" ref="AO38">INDEX(TRANSPOSE('ALL-Student-Tally'!$A$2:$CC$46),ROW(AO38),COLUMN(AN38))/'Master Answer Key'!AP$396</f>
        <v>0.3333333333</v>
      </c>
      <c r="AP38" s="26">
        <f t="array" ref="AP38">INDEX(TRANSPOSE('ALL-Student-Tally'!$A$2:$CC$46),ROW(AP38),COLUMN(AO38))/'Master Answer Key'!AQ$396</f>
        <v>0.4444444444</v>
      </c>
      <c r="AQ38" s="26">
        <f t="array" ref="AQ38">INDEX(TRANSPOSE('ALL-Student-Tally'!$A$2:$CC$46),ROW(AQ38),COLUMN(AP38))/'Master Answer Key'!AR$396</f>
        <v>0.2307692308</v>
      </c>
      <c r="AR38" s="26">
        <f t="array" ref="AR38">INDEX(TRANSPOSE('ALL-Student-Tally'!$A$2:$CC$46),ROW(AR38),COLUMN(AQ38))/'Master Answer Key'!AS$396</f>
        <v>0.5</v>
      </c>
      <c r="AS38" s="26">
        <f t="array" ref="AS38">INDEX(TRANSPOSE('ALL-Student-Tally'!$A$2:$CC$46),ROW(AS38),COLUMN(AR38))/'Master Answer Key'!AT$396</f>
        <v>0.6129032258</v>
      </c>
      <c r="AT38" s="26">
        <f t="array" ref="AT38">INDEX(TRANSPOSE('ALL-Student-Tally'!$A$2:$CC$46),ROW(AT38),COLUMN(AS38))/'Master Answer Key'!AU$396</f>
        <v>0.3773584906</v>
      </c>
      <c r="AU38" s="26"/>
    </row>
    <row r="39">
      <c r="A39" s="5" t="s">
        <v>539</v>
      </c>
      <c r="B39" s="26">
        <f t="array" ref="B39">INDEX(TRANSPOSE('ALL-Student-Tally'!$A$2:$CC$46),ROW(B39),COLUMN(A39))/'Master Answer Key'!C$396</f>
        <v>0.56</v>
      </c>
      <c r="C39" s="26">
        <f t="array" ref="C39">INDEX(TRANSPOSE('ALL-Student-Tally'!$A$2:$CC$46),ROW(C39),COLUMN(B39))/'Master Answer Key'!D$396</f>
        <v>0.7857142857</v>
      </c>
      <c r="D39" s="26">
        <f t="array" ref="D39">INDEX(TRANSPOSE('ALL-Student-Tally'!$A$2:$CC$46),ROW(D39),COLUMN(C39))/'Master Answer Key'!E$396</f>
        <v>0.7916666667</v>
      </c>
      <c r="E39" s="26">
        <f t="array" ref="E39">INDEX(TRANSPOSE('ALL-Student-Tally'!$A$2:$CC$46),ROW(E39),COLUMN(D39))/'Master Answer Key'!F$396</f>
        <v>0.66</v>
      </c>
      <c r="F39" s="26">
        <f t="array" ref="F39">INDEX(TRANSPOSE('ALL-Student-Tally'!$A$2:$CC$46),ROW(F39),COLUMN(E39))/'Master Answer Key'!G$396</f>
        <v>0.641025641</v>
      </c>
      <c r="G39" s="26">
        <f t="array" ref="G39">INDEX(TRANSPOSE('ALL-Student-Tally'!$A$2:$CC$46),ROW(G39),COLUMN(F39))/'Master Answer Key'!H$396</f>
        <v>1</v>
      </c>
      <c r="H39" s="26">
        <f t="array" ref="H39">INDEX(TRANSPOSE('ALL-Student-Tally'!$A$2:$CC$46),ROW(H39),COLUMN(G39))/'Master Answer Key'!I$396</f>
        <v>0.7037037037</v>
      </c>
      <c r="I39" s="26">
        <f t="array" ref="I39">INDEX(TRANSPOSE('ALL-Student-Tally'!$A$2:$CC$46),ROW(I39),COLUMN(H39))/'Master Answer Key'!J$396</f>
        <v>0.5833333333</v>
      </c>
      <c r="J39" s="26">
        <f t="array" ref="J39">INDEX(TRANSPOSE('ALL-Student-Tally'!$A$2:$CC$46),ROW(J39),COLUMN(I39))/'Master Answer Key'!K$396</f>
        <v>0.7714285714</v>
      </c>
      <c r="K39" s="26">
        <f t="array" ref="K39">INDEX(TRANSPOSE('ALL-Student-Tally'!$A$2:$CC$46),ROW(K39),COLUMN(J39))/'Master Answer Key'!L$396</f>
        <v>0.3548387097</v>
      </c>
      <c r="L39" s="26">
        <f t="array" ref="L39">INDEX(TRANSPOSE('ALL-Student-Tally'!$A$2:$CC$46),ROW(L39),COLUMN(K39))/'Master Answer Key'!M$396</f>
        <v>0.8571428571</v>
      </c>
      <c r="M39" s="26">
        <f t="array" ref="M39">INDEX(TRANSPOSE('ALL-Student-Tally'!$A$2:$CC$46),ROW(M39),COLUMN(L39))/'Master Answer Key'!N$396</f>
        <v>0.6506024096</v>
      </c>
      <c r="N39" s="26">
        <f t="array" ref="N39">INDEX(TRANSPOSE('ALL-Student-Tally'!$A$2:$CC$46),ROW(N39),COLUMN(M39))/'Master Answer Key'!O$396</f>
        <v>0.75</v>
      </c>
      <c r="O39" s="26">
        <f t="array" ref="O39">INDEX(TRANSPOSE('ALL-Student-Tally'!$A$2:$CC$46),ROW(O39),COLUMN(N39))/'Master Answer Key'!P$396</f>
        <v>0.7</v>
      </c>
      <c r="P39" s="26">
        <f t="array" ref="P39">INDEX(TRANSPOSE('ALL-Student-Tally'!$A$2:$CC$46),ROW(P39),COLUMN(O39))/'Master Answer Key'!Q$396</f>
        <v>0.6</v>
      </c>
      <c r="Q39" s="26">
        <f t="array" ref="Q39">INDEX(TRANSPOSE('ALL-Student-Tally'!$A$2:$CC$46),ROW(Q39),COLUMN(P39))/'Master Answer Key'!R$396</f>
        <v>0.5</v>
      </c>
      <c r="R39" s="26">
        <f t="array" ref="R39">INDEX(TRANSPOSE('ALL-Student-Tally'!$A$2:$CC$46),ROW(R39),COLUMN(Q39))/'Master Answer Key'!S$396</f>
        <v>0.5454545455</v>
      </c>
      <c r="S39" s="26">
        <f t="array" ref="S39">INDEX(TRANSPOSE('ALL-Student-Tally'!$A$2:$CC$46),ROW(S39),COLUMN(R39))/'Master Answer Key'!T$396</f>
        <v>0.6</v>
      </c>
      <c r="T39" s="26">
        <f t="array" ref="T39">INDEX(TRANSPOSE('ALL-Student-Tally'!$A$2:$CC$46),ROW(T39),COLUMN(S39))/'Master Answer Key'!U$396</f>
        <v>0.72</v>
      </c>
      <c r="U39" s="26">
        <f t="array" ref="U39">INDEX(TRANSPOSE('ALL-Student-Tally'!$A$2:$CC$46),ROW(U39),COLUMN(T39))/'Master Answer Key'!V$396</f>
        <v>0.5428571429</v>
      </c>
      <c r="V39" s="26">
        <f t="array" ref="V39">INDEX(TRANSPOSE('ALL-Student-Tally'!$A$2:$CC$46),ROW(V39),COLUMN(U39))/'Master Answer Key'!W$396</f>
        <v>0.6</v>
      </c>
      <c r="W39" s="26">
        <f t="array" ref="W39">INDEX(TRANSPOSE('ALL-Student-Tally'!$A$2:$CC$46),ROW(W39),COLUMN(V39))/'Master Answer Key'!X$396</f>
        <v>0.5483870968</v>
      </c>
      <c r="X39" s="26">
        <f t="array" ref="X39">INDEX(TRANSPOSE('ALL-Student-Tally'!$A$2:$CC$46),ROW(X39),COLUMN(W39))/'Master Answer Key'!Y$396</f>
        <v>0.6875</v>
      </c>
      <c r="Y39" s="26">
        <f t="array" ref="Y39">INDEX(TRANSPOSE('ALL-Student-Tally'!$A$2:$CC$46),ROW(Y39),COLUMN(X39))/'Master Answer Key'!Z$396</f>
        <v>0.4285714286</v>
      </c>
      <c r="Z39" s="26">
        <f t="array" ref="Z39">INDEX(TRANSPOSE('ALL-Student-Tally'!$A$2:$CC$46),ROW(Z39),COLUMN(Y39))/'Master Answer Key'!AA$396</f>
        <v>0.625</v>
      </c>
      <c r="AA39" s="26">
        <f t="array" ref="AA39">INDEX(TRANSPOSE('ALL-Student-Tally'!$A$2:$CC$46),ROW(AA39),COLUMN(Z39))/'Master Answer Key'!AB$396</f>
        <v>0.3823529412</v>
      </c>
      <c r="AB39" s="26">
        <f t="array" ref="AB39">INDEX(TRANSPOSE('ALL-Student-Tally'!$A$2:$CC$46),ROW(AB39),COLUMN(AA39))/'Master Answer Key'!AC$396</f>
        <v>0.3333333333</v>
      </c>
      <c r="AC39" s="26">
        <f t="array" ref="AC39">INDEX(TRANSPOSE('ALL-Student-Tally'!$A$2:$CC$46),ROW(AC39),COLUMN(AB39))/'Master Answer Key'!AD$396</f>
        <v>0.6785714286</v>
      </c>
      <c r="AD39" s="26" t="str">
        <f t="array" ref="AD39">INDEX(TRANSPOSE('ALL-Student-Tally'!$A$2:$CC$46),ROW(AD39),COLUMN(AC39))/'Master Answer Key'!AE$396</f>
        <v>#DIV/0!</v>
      </c>
      <c r="AE39" s="26">
        <f t="array" ref="AE39">INDEX(TRANSPOSE('ALL-Student-Tally'!$A$2:$CC$46),ROW(AE39),COLUMN(AD39))/'Master Answer Key'!AF$396</f>
        <v>1</v>
      </c>
      <c r="AF39" s="26">
        <f t="array" ref="AF39">INDEX(TRANSPOSE('ALL-Student-Tally'!$A$2:$CC$46),ROW(AF39),COLUMN(AE39))/'Master Answer Key'!AG$396</f>
        <v>0.5</v>
      </c>
      <c r="AG39" s="26">
        <f t="array" ref="AG39">INDEX(TRANSPOSE('ALL-Student-Tally'!$A$2:$CC$46),ROW(AG39),COLUMN(AF39))/'Master Answer Key'!AH$396</f>
        <v>0.5806451613</v>
      </c>
      <c r="AH39" s="26">
        <f t="array" ref="AH39">INDEX(TRANSPOSE('ALL-Student-Tally'!$A$2:$CC$46),ROW(AH39),COLUMN(AG39))/'Master Answer Key'!AI$396</f>
        <v>0.5217391304</v>
      </c>
      <c r="AI39" s="26">
        <f t="array" ref="AI39">INDEX(TRANSPOSE('ALL-Student-Tally'!$A$2:$CC$46),ROW(AI39),COLUMN(AH39))/'Master Answer Key'!AJ$396</f>
        <v>0.375</v>
      </c>
      <c r="AJ39" s="26">
        <f t="array" ref="AJ39">INDEX(TRANSPOSE('ALL-Student-Tally'!$A$2:$CC$46),ROW(AJ39),COLUMN(AI39))/'Master Answer Key'!AK$396</f>
        <v>0.6428571429</v>
      </c>
      <c r="AK39" s="26">
        <f t="array" ref="AK39">INDEX(TRANSPOSE('ALL-Student-Tally'!$A$2:$CC$46),ROW(AK39),COLUMN(AJ39))/'Master Answer Key'!AL$396</f>
        <v>1</v>
      </c>
      <c r="AL39" s="26">
        <f t="array" ref="AL39">INDEX(TRANSPOSE('ALL-Student-Tally'!$A$2:$CC$46),ROW(AL39),COLUMN(AK39))/'Master Answer Key'!AM$396</f>
        <v>0.625</v>
      </c>
      <c r="AM39" s="26">
        <f t="array" ref="AM39">INDEX(TRANSPOSE('ALL-Student-Tally'!$A$2:$CC$46),ROW(AM39),COLUMN(AL39))/'Master Answer Key'!AN$396</f>
        <v>0.6428571429</v>
      </c>
      <c r="AN39" s="26">
        <f t="array" ref="AN39">INDEX(TRANSPOSE('ALL-Student-Tally'!$A$2:$CC$46),ROW(AN39),COLUMN(AM39))/'Master Answer Key'!AO$396</f>
        <v>0.7142857143</v>
      </c>
      <c r="AO39" s="26">
        <f t="array" ref="AO39">INDEX(TRANSPOSE('ALL-Student-Tally'!$A$2:$CC$46),ROW(AO39),COLUMN(AN39))/'Master Answer Key'!AP$396</f>
        <v>0.5833333333</v>
      </c>
      <c r="AP39" s="26">
        <f t="array" ref="AP39">INDEX(TRANSPOSE('ALL-Student-Tally'!$A$2:$CC$46),ROW(AP39),COLUMN(AO39))/'Master Answer Key'!AQ$396</f>
        <v>0.2222222222</v>
      </c>
      <c r="AQ39" s="26">
        <f t="array" ref="AQ39">INDEX(TRANSPOSE('ALL-Student-Tally'!$A$2:$CC$46),ROW(AQ39),COLUMN(AP39))/'Master Answer Key'!AR$396</f>
        <v>0.6153846154</v>
      </c>
      <c r="AR39" s="26">
        <f t="array" ref="AR39">INDEX(TRANSPOSE('ALL-Student-Tally'!$A$2:$CC$46),ROW(AR39),COLUMN(AQ39))/'Master Answer Key'!AS$396</f>
        <v>1</v>
      </c>
      <c r="AS39" s="26">
        <f t="array" ref="AS39">INDEX(TRANSPOSE('ALL-Student-Tally'!$A$2:$CC$46),ROW(AS39),COLUMN(AR39))/'Master Answer Key'!AT$396</f>
        <v>0.7741935484</v>
      </c>
      <c r="AT39" s="26">
        <f t="array" ref="AT39">INDEX(TRANSPOSE('ALL-Student-Tally'!$A$2:$CC$46),ROW(AT39),COLUMN(AS39))/'Master Answer Key'!AU$396</f>
        <v>0.4528301887</v>
      </c>
      <c r="AU39" s="26"/>
    </row>
    <row r="40">
      <c r="A40" s="5" t="s">
        <v>540</v>
      </c>
      <c r="B40" s="26">
        <f t="array" ref="B40">INDEX(TRANSPOSE('ALL-Student-Tally'!$A$2:$CC$46),ROW(B40),COLUMN(A40))/'Master Answer Key'!C$396</f>
        <v>0.52</v>
      </c>
      <c r="C40" s="26">
        <f t="array" ref="C40">INDEX(TRANSPOSE('ALL-Student-Tally'!$A$2:$CC$46),ROW(C40),COLUMN(B40))/'Master Answer Key'!D$396</f>
        <v>0.5</v>
      </c>
      <c r="D40" s="26">
        <f t="array" ref="D40">INDEX(TRANSPOSE('ALL-Student-Tally'!$A$2:$CC$46),ROW(D40),COLUMN(C40))/'Master Answer Key'!E$396</f>
        <v>0.7916666667</v>
      </c>
      <c r="E40" s="26">
        <f t="array" ref="E40">INDEX(TRANSPOSE('ALL-Student-Tally'!$A$2:$CC$46),ROW(E40),COLUMN(D40))/'Master Answer Key'!F$396</f>
        <v>0.08</v>
      </c>
      <c r="F40" s="26">
        <f t="array" ref="F40">INDEX(TRANSPOSE('ALL-Student-Tally'!$A$2:$CC$46),ROW(F40),COLUMN(E40))/'Master Answer Key'!G$396</f>
        <v>0.4871794872</v>
      </c>
      <c r="G40" s="26">
        <f t="array" ref="G40">INDEX(TRANSPOSE('ALL-Student-Tally'!$A$2:$CC$46),ROW(G40),COLUMN(F40))/'Master Answer Key'!H$396</f>
        <v>0</v>
      </c>
      <c r="H40" s="26">
        <f t="array" ref="H40">INDEX(TRANSPOSE('ALL-Student-Tally'!$A$2:$CC$46),ROW(H40),COLUMN(G40))/'Master Answer Key'!I$396</f>
        <v>0.1481481481</v>
      </c>
      <c r="I40" s="26">
        <f t="array" ref="I40">INDEX(TRANSPOSE('ALL-Student-Tally'!$A$2:$CC$46),ROW(I40),COLUMN(H40))/'Master Answer Key'!J$396</f>
        <v>0.1666666667</v>
      </c>
      <c r="J40" s="26">
        <f t="array" ref="J40">INDEX(TRANSPOSE('ALL-Student-Tally'!$A$2:$CC$46),ROW(J40),COLUMN(I40))/'Master Answer Key'!K$396</f>
        <v>0.05714285714</v>
      </c>
      <c r="K40" s="26">
        <f t="array" ref="K40">INDEX(TRANSPOSE('ALL-Student-Tally'!$A$2:$CC$46),ROW(K40),COLUMN(J40))/'Master Answer Key'!L$396</f>
        <v>0.03225806452</v>
      </c>
      <c r="L40" s="26">
        <f t="array" ref="L40">INDEX(TRANSPOSE('ALL-Student-Tally'!$A$2:$CC$46),ROW(L40),COLUMN(K40))/'Master Answer Key'!M$396</f>
        <v>0.3571428571</v>
      </c>
      <c r="M40" s="26">
        <f t="array" ref="M40">INDEX(TRANSPOSE('ALL-Student-Tally'!$A$2:$CC$46),ROW(M40),COLUMN(L40))/'Master Answer Key'!N$396</f>
        <v>0.06024096386</v>
      </c>
      <c r="N40" s="26">
        <f t="array" ref="N40">INDEX(TRANSPOSE('ALL-Student-Tally'!$A$2:$CC$46),ROW(N40),COLUMN(M40))/'Master Answer Key'!O$396</f>
        <v>0.1666666667</v>
      </c>
      <c r="O40" s="26">
        <f t="array" ref="O40">INDEX(TRANSPOSE('ALL-Student-Tally'!$A$2:$CC$46),ROW(O40),COLUMN(N40))/'Master Answer Key'!P$396</f>
        <v>0.1</v>
      </c>
      <c r="P40" s="26">
        <f t="array" ref="P40">INDEX(TRANSPOSE('ALL-Student-Tally'!$A$2:$CC$46),ROW(P40),COLUMN(O40))/'Master Answer Key'!Q$396</f>
        <v>0.2</v>
      </c>
      <c r="Q40" s="26">
        <f t="array" ref="Q40">INDEX(TRANSPOSE('ALL-Student-Tally'!$A$2:$CC$46),ROW(Q40),COLUMN(P40))/'Master Answer Key'!R$396</f>
        <v>0</v>
      </c>
      <c r="R40" s="26">
        <f t="array" ref="R40">INDEX(TRANSPOSE('ALL-Student-Tally'!$A$2:$CC$46),ROW(R40),COLUMN(Q40))/'Master Answer Key'!S$396</f>
        <v>0.09090909091</v>
      </c>
      <c r="S40" s="26">
        <f t="array" ref="S40">INDEX(TRANSPOSE('ALL-Student-Tally'!$A$2:$CC$46),ROW(S40),COLUMN(R40))/'Master Answer Key'!T$396</f>
        <v>0.06666666667</v>
      </c>
      <c r="T40" s="26">
        <f t="array" ref="T40">INDEX(TRANSPOSE('ALL-Student-Tally'!$A$2:$CC$46),ROW(T40),COLUMN(S40))/'Master Answer Key'!U$396</f>
        <v>0</v>
      </c>
      <c r="U40" s="26">
        <f t="array" ref="U40">INDEX(TRANSPOSE('ALL-Student-Tally'!$A$2:$CC$46),ROW(U40),COLUMN(T40))/'Master Answer Key'!V$396</f>
        <v>0.02857142857</v>
      </c>
      <c r="V40" s="26">
        <f t="array" ref="V40">INDEX(TRANSPOSE('ALL-Student-Tally'!$A$2:$CC$46),ROW(V40),COLUMN(U40))/'Master Answer Key'!W$396</f>
        <v>0.05</v>
      </c>
      <c r="W40" s="26">
        <f t="array" ref="W40">INDEX(TRANSPOSE('ALL-Student-Tally'!$A$2:$CC$46),ROW(W40),COLUMN(V40))/'Master Answer Key'!X$396</f>
        <v>0</v>
      </c>
      <c r="X40" s="26">
        <f t="array" ref="X40">INDEX(TRANSPOSE('ALL-Student-Tally'!$A$2:$CC$46),ROW(X40),COLUMN(W40))/'Master Answer Key'!Y$396</f>
        <v>0</v>
      </c>
      <c r="Y40" s="26">
        <f t="array" ref="Y40">INDEX(TRANSPOSE('ALL-Student-Tally'!$A$2:$CC$46),ROW(Y40),COLUMN(X40))/'Master Answer Key'!Z$396</f>
        <v>0</v>
      </c>
      <c r="Z40" s="26">
        <f t="array" ref="Z40">INDEX(TRANSPOSE('ALL-Student-Tally'!$A$2:$CC$46),ROW(Z40),COLUMN(Y40))/'Master Answer Key'!AA$396</f>
        <v>0</v>
      </c>
      <c r="AA40" s="26">
        <f t="array" ref="AA40">INDEX(TRANSPOSE('ALL-Student-Tally'!$A$2:$CC$46),ROW(AA40),COLUMN(Z40))/'Master Answer Key'!AB$396</f>
        <v>0.05882352941</v>
      </c>
      <c r="AB40" s="26">
        <f t="array" ref="AB40">INDEX(TRANSPOSE('ALL-Student-Tally'!$A$2:$CC$46),ROW(AB40),COLUMN(AA40))/'Master Answer Key'!AC$396</f>
        <v>0.1666666667</v>
      </c>
      <c r="AC40" s="26">
        <f t="array" ref="AC40">INDEX(TRANSPOSE('ALL-Student-Tally'!$A$2:$CC$46),ROW(AC40),COLUMN(AB40))/'Master Answer Key'!AD$396</f>
        <v>0.5</v>
      </c>
      <c r="AD40" s="26" t="str">
        <f t="array" ref="AD40">INDEX(TRANSPOSE('ALL-Student-Tally'!$A$2:$CC$46),ROW(AD40),COLUMN(AC40))/'Master Answer Key'!AE$396</f>
        <v>#DIV/0!</v>
      </c>
      <c r="AE40" s="26">
        <f t="array" ref="AE40">INDEX(TRANSPOSE('ALL-Student-Tally'!$A$2:$CC$46),ROW(AE40),COLUMN(AD40))/'Master Answer Key'!AF$396</f>
        <v>0</v>
      </c>
      <c r="AF40" s="26">
        <f t="array" ref="AF40">INDEX(TRANSPOSE('ALL-Student-Tally'!$A$2:$CC$46),ROW(AF40),COLUMN(AE40))/'Master Answer Key'!AG$396</f>
        <v>0</v>
      </c>
      <c r="AG40" s="26">
        <f t="array" ref="AG40">INDEX(TRANSPOSE('ALL-Student-Tally'!$A$2:$CC$46),ROW(AG40),COLUMN(AF40))/'Master Answer Key'!AH$396</f>
        <v>0</v>
      </c>
      <c r="AH40" s="26">
        <f t="array" ref="AH40">INDEX(TRANSPOSE('ALL-Student-Tally'!$A$2:$CC$46),ROW(AH40),COLUMN(AG40))/'Master Answer Key'!AI$396</f>
        <v>0</v>
      </c>
      <c r="AI40" s="26">
        <f t="array" ref="AI40">INDEX(TRANSPOSE('ALL-Student-Tally'!$A$2:$CC$46),ROW(AI40),COLUMN(AH40))/'Master Answer Key'!AJ$396</f>
        <v>0</v>
      </c>
      <c r="AJ40" s="26">
        <f t="array" ref="AJ40">INDEX(TRANSPOSE('ALL-Student-Tally'!$A$2:$CC$46),ROW(AJ40),COLUMN(AI40))/'Master Answer Key'!AK$396</f>
        <v>0</v>
      </c>
      <c r="AK40" s="26">
        <f t="array" ref="AK40">INDEX(TRANSPOSE('ALL-Student-Tally'!$A$2:$CC$46),ROW(AK40),COLUMN(AJ40))/'Master Answer Key'!AL$396</f>
        <v>0.2727272727</v>
      </c>
      <c r="AL40" s="26">
        <f t="array" ref="AL40">INDEX(TRANSPOSE('ALL-Student-Tally'!$A$2:$CC$46),ROW(AL40),COLUMN(AK40))/'Master Answer Key'!AM$396</f>
        <v>0.125</v>
      </c>
      <c r="AM40" s="26">
        <f t="array" ref="AM40">INDEX(TRANSPOSE('ALL-Student-Tally'!$A$2:$CC$46),ROW(AM40),COLUMN(AL40))/'Master Answer Key'!AN$396</f>
        <v>0</v>
      </c>
      <c r="AN40" s="26">
        <f t="array" ref="AN40">INDEX(TRANSPOSE('ALL-Student-Tally'!$A$2:$CC$46),ROW(AN40),COLUMN(AM40))/'Master Answer Key'!AO$396</f>
        <v>0</v>
      </c>
      <c r="AO40" s="26">
        <f t="array" ref="AO40">INDEX(TRANSPOSE('ALL-Student-Tally'!$A$2:$CC$46),ROW(AO40),COLUMN(AN40))/'Master Answer Key'!AP$396</f>
        <v>0</v>
      </c>
      <c r="AP40" s="26">
        <f t="array" ref="AP40">INDEX(TRANSPOSE('ALL-Student-Tally'!$A$2:$CC$46),ROW(AP40),COLUMN(AO40))/'Master Answer Key'!AQ$396</f>
        <v>0</v>
      </c>
      <c r="AQ40" s="26">
        <f t="array" ref="AQ40">INDEX(TRANSPOSE('ALL-Student-Tally'!$A$2:$CC$46),ROW(AQ40),COLUMN(AP40))/'Master Answer Key'!AR$396</f>
        <v>0</v>
      </c>
      <c r="AR40" s="26">
        <f t="array" ref="AR40">INDEX(TRANSPOSE('ALL-Student-Tally'!$A$2:$CC$46),ROW(AR40),COLUMN(AQ40))/'Master Answer Key'!AS$396</f>
        <v>0</v>
      </c>
      <c r="AS40" s="26">
        <f t="array" ref="AS40">INDEX(TRANSPOSE('ALL-Student-Tally'!$A$2:$CC$46),ROW(AS40),COLUMN(AR40))/'Master Answer Key'!AT$396</f>
        <v>0.1935483871</v>
      </c>
      <c r="AT40" s="26">
        <f t="array" ref="AT40">INDEX(TRANSPOSE('ALL-Student-Tally'!$A$2:$CC$46),ROW(AT40),COLUMN(AS40))/'Master Answer Key'!AU$396</f>
        <v>0.03773584906</v>
      </c>
      <c r="AU40" s="26"/>
    </row>
    <row r="41">
      <c r="A41" s="5" t="s">
        <v>547</v>
      </c>
      <c r="B41" s="26">
        <f t="array" ref="B41">INDEX(TRANSPOSE('ALL-Student-Tally'!$A$2:$CC$46),ROW(B41),COLUMN(A41))/'Master Answer Key'!C$396</f>
        <v>0.76</v>
      </c>
      <c r="C41" s="26">
        <f t="array" ref="C41">INDEX(TRANSPOSE('ALL-Student-Tally'!$A$2:$CC$46),ROW(C41),COLUMN(B41))/'Master Answer Key'!D$396</f>
        <v>1</v>
      </c>
      <c r="D41" s="26">
        <f t="array" ref="D41">INDEX(TRANSPOSE('ALL-Student-Tally'!$A$2:$CC$46),ROW(D41),COLUMN(C41))/'Master Answer Key'!E$396</f>
        <v>0.7916666667</v>
      </c>
      <c r="E41" s="26">
        <f t="array" ref="E41">INDEX(TRANSPOSE('ALL-Student-Tally'!$A$2:$CC$46),ROW(E41),COLUMN(D41))/'Master Answer Key'!F$396</f>
        <v>0.92</v>
      </c>
      <c r="F41" s="26">
        <f t="array" ref="F41">INDEX(TRANSPOSE('ALL-Student-Tally'!$A$2:$CC$46),ROW(F41),COLUMN(E41))/'Master Answer Key'!G$396</f>
        <v>0.8205128205</v>
      </c>
      <c r="G41" s="26">
        <f t="array" ref="G41">INDEX(TRANSPOSE('ALL-Student-Tally'!$A$2:$CC$46),ROW(G41),COLUMN(F41))/'Master Answer Key'!H$396</f>
        <v>1</v>
      </c>
      <c r="H41" s="26">
        <f t="array" ref="H41">INDEX(TRANSPOSE('ALL-Student-Tally'!$A$2:$CC$46),ROW(H41),COLUMN(G41))/'Master Answer Key'!I$396</f>
        <v>0.8888888889</v>
      </c>
      <c r="I41" s="26">
        <f t="array" ref="I41">INDEX(TRANSPOSE('ALL-Student-Tally'!$A$2:$CC$46),ROW(I41),COLUMN(H41))/'Master Answer Key'!J$396</f>
        <v>0.9166666667</v>
      </c>
      <c r="J41" s="26">
        <f t="array" ref="J41">INDEX(TRANSPOSE('ALL-Student-Tally'!$A$2:$CC$46),ROW(J41),COLUMN(I41))/'Master Answer Key'!K$396</f>
        <v>0.8571428571</v>
      </c>
      <c r="K41" s="26">
        <f t="array" ref="K41">INDEX(TRANSPOSE('ALL-Student-Tally'!$A$2:$CC$46),ROW(K41),COLUMN(J41))/'Master Answer Key'!L$396</f>
        <v>0.9032258065</v>
      </c>
      <c r="L41" s="26">
        <f t="array" ref="L41">INDEX(TRANSPOSE('ALL-Student-Tally'!$A$2:$CC$46),ROW(L41),COLUMN(K41))/'Master Answer Key'!M$396</f>
        <v>0.9285714286</v>
      </c>
      <c r="M41" s="26">
        <f t="array" ref="M41">INDEX(TRANSPOSE('ALL-Student-Tally'!$A$2:$CC$46),ROW(M41),COLUMN(L41))/'Master Answer Key'!N$396</f>
        <v>0.8674698795</v>
      </c>
      <c r="N41" s="26">
        <f t="array" ref="N41">INDEX(TRANSPOSE('ALL-Student-Tally'!$A$2:$CC$46),ROW(N41),COLUMN(M41))/'Master Answer Key'!O$396</f>
        <v>0.9166666667</v>
      </c>
      <c r="O41" s="26">
        <f t="array" ref="O41">INDEX(TRANSPOSE('ALL-Student-Tally'!$A$2:$CC$46),ROW(O41),COLUMN(N41))/'Master Answer Key'!P$396</f>
        <v>0.6</v>
      </c>
      <c r="P41" s="26">
        <f t="array" ref="P41">INDEX(TRANSPOSE('ALL-Student-Tally'!$A$2:$CC$46),ROW(P41),COLUMN(O41))/'Master Answer Key'!Q$396</f>
        <v>0.8</v>
      </c>
      <c r="Q41" s="26">
        <f t="array" ref="Q41">INDEX(TRANSPOSE('ALL-Student-Tally'!$A$2:$CC$46),ROW(Q41),COLUMN(P41))/'Master Answer Key'!R$396</f>
        <v>0.7142857143</v>
      </c>
      <c r="R41" s="26">
        <f t="array" ref="R41">INDEX(TRANSPOSE('ALL-Student-Tally'!$A$2:$CC$46),ROW(R41),COLUMN(Q41))/'Master Answer Key'!S$396</f>
        <v>0.6363636364</v>
      </c>
      <c r="S41" s="26">
        <f t="array" ref="S41">INDEX(TRANSPOSE('ALL-Student-Tally'!$A$2:$CC$46),ROW(S41),COLUMN(R41))/'Master Answer Key'!T$396</f>
        <v>0.8</v>
      </c>
      <c r="T41" s="26">
        <f t="array" ref="T41">INDEX(TRANSPOSE('ALL-Student-Tally'!$A$2:$CC$46),ROW(T41),COLUMN(S41))/'Master Answer Key'!U$396</f>
        <v>0.92</v>
      </c>
      <c r="U41" s="26">
        <f t="array" ref="U41">INDEX(TRANSPOSE('ALL-Student-Tally'!$A$2:$CC$46),ROW(U41),COLUMN(T41))/'Master Answer Key'!V$396</f>
        <v>0.8571428571</v>
      </c>
      <c r="V41" s="26">
        <f t="array" ref="V41">INDEX(TRANSPOSE('ALL-Student-Tally'!$A$2:$CC$46),ROW(V41),COLUMN(U41))/'Master Answer Key'!W$396</f>
        <v>0.7</v>
      </c>
      <c r="W41" s="26">
        <f t="array" ref="W41">INDEX(TRANSPOSE('ALL-Student-Tally'!$A$2:$CC$46),ROW(W41),COLUMN(V41))/'Master Answer Key'!X$396</f>
        <v>0.8387096774</v>
      </c>
      <c r="X41" s="26">
        <f t="array" ref="X41">INDEX(TRANSPOSE('ALL-Student-Tally'!$A$2:$CC$46),ROW(X41),COLUMN(W41))/'Master Answer Key'!Y$396</f>
        <v>1</v>
      </c>
      <c r="Y41" s="26">
        <f t="array" ref="Y41">INDEX(TRANSPOSE('ALL-Student-Tally'!$A$2:$CC$46),ROW(Y41),COLUMN(X41))/'Master Answer Key'!Z$396</f>
        <v>0.7142857143</v>
      </c>
      <c r="Z41" s="26">
        <f t="array" ref="Z41">INDEX(TRANSPOSE('ALL-Student-Tally'!$A$2:$CC$46),ROW(Z41),COLUMN(Y41))/'Master Answer Key'!AA$396</f>
        <v>0.9166666667</v>
      </c>
      <c r="AA41" s="26">
        <f t="array" ref="AA41">INDEX(TRANSPOSE('ALL-Student-Tally'!$A$2:$CC$46),ROW(AA41),COLUMN(Z41))/'Master Answer Key'!AB$396</f>
        <v>0.9117647059</v>
      </c>
      <c r="AB41" s="26">
        <f t="array" ref="AB41">INDEX(TRANSPOSE('ALL-Student-Tally'!$A$2:$CC$46),ROW(AB41),COLUMN(AA41))/'Master Answer Key'!AC$396</f>
        <v>0.8333333333</v>
      </c>
      <c r="AC41" s="26">
        <f t="array" ref="AC41">INDEX(TRANSPOSE('ALL-Student-Tally'!$A$2:$CC$46),ROW(AC41),COLUMN(AB41))/'Master Answer Key'!AD$396</f>
        <v>0.6428571429</v>
      </c>
      <c r="AD41" s="26" t="str">
        <f t="array" ref="AD41">INDEX(TRANSPOSE('ALL-Student-Tally'!$A$2:$CC$46),ROW(AD41),COLUMN(AC41))/'Master Answer Key'!AE$396</f>
        <v>#DIV/0!</v>
      </c>
      <c r="AE41" s="26">
        <f t="array" ref="AE41">INDEX(TRANSPOSE('ALL-Student-Tally'!$A$2:$CC$46),ROW(AE41),COLUMN(AD41))/'Master Answer Key'!AF$396</f>
        <v>1</v>
      </c>
      <c r="AF41" s="26">
        <f t="array" ref="AF41">INDEX(TRANSPOSE('ALL-Student-Tally'!$A$2:$CC$46),ROW(AF41),COLUMN(AE41))/'Master Answer Key'!AG$396</f>
        <v>0.9166666667</v>
      </c>
      <c r="AG41" s="26">
        <f t="array" ref="AG41">INDEX(TRANSPOSE('ALL-Student-Tally'!$A$2:$CC$46),ROW(AG41),COLUMN(AF41))/'Master Answer Key'!AH$396</f>
        <v>0.8064516129</v>
      </c>
      <c r="AH41" s="26">
        <f t="array" ref="AH41">INDEX(TRANSPOSE('ALL-Student-Tally'!$A$2:$CC$46),ROW(AH41),COLUMN(AG41))/'Master Answer Key'!AI$396</f>
        <v>0.8695652174</v>
      </c>
      <c r="AI41" s="26">
        <f t="array" ref="AI41">INDEX(TRANSPOSE('ALL-Student-Tally'!$A$2:$CC$46),ROW(AI41),COLUMN(AH41))/'Master Answer Key'!AJ$396</f>
        <v>0.875</v>
      </c>
      <c r="AJ41" s="26">
        <f t="array" ref="AJ41">INDEX(TRANSPOSE('ALL-Student-Tally'!$A$2:$CC$46),ROW(AJ41),COLUMN(AI41))/'Master Answer Key'!AK$396</f>
        <v>0.9642857143</v>
      </c>
      <c r="AK41" s="26">
        <f t="array" ref="AK41">INDEX(TRANSPOSE('ALL-Student-Tally'!$A$2:$CC$46),ROW(AK41),COLUMN(AJ41))/'Master Answer Key'!AL$396</f>
        <v>0.8181818182</v>
      </c>
      <c r="AL41" s="26">
        <f t="array" ref="AL41">INDEX(TRANSPOSE('ALL-Student-Tally'!$A$2:$CC$46),ROW(AL41),COLUMN(AK41))/'Master Answer Key'!AM$396</f>
        <v>0.875</v>
      </c>
      <c r="AM41" s="26">
        <f t="array" ref="AM41">INDEX(TRANSPOSE('ALL-Student-Tally'!$A$2:$CC$46),ROW(AM41),COLUMN(AL41))/'Master Answer Key'!AN$396</f>
        <v>1</v>
      </c>
      <c r="AN41" s="26">
        <f t="array" ref="AN41">INDEX(TRANSPOSE('ALL-Student-Tally'!$A$2:$CC$46),ROW(AN41),COLUMN(AM41))/'Master Answer Key'!AO$396</f>
        <v>0.8571428571</v>
      </c>
      <c r="AO41" s="26">
        <f t="array" ref="AO41">INDEX(TRANSPOSE('ALL-Student-Tally'!$A$2:$CC$46),ROW(AO41),COLUMN(AN41))/'Master Answer Key'!AP$396</f>
        <v>0.8333333333</v>
      </c>
      <c r="AP41" s="26">
        <f t="array" ref="AP41">INDEX(TRANSPOSE('ALL-Student-Tally'!$A$2:$CC$46),ROW(AP41),COLUMN(AO41))/'Master Answer Key'!AQ$396</f>
        <v>0.7777777778</v>
      </c>
      <c r="AQ41" s="26">
        <f t="array" ref="AQ41">INDEX(TRANSPOSE('ALL-Student-Tally'!$A$2:$CC$46),ROW(AQ41),COLUMN(AP41))/'Master Answer Key'!AR$396</f>
        <v>0.9230769231</v>
      </c>
      <c r="AR41" s="26">
        <f t="array" ref="AR41">INDEX(TRANSPOSE('ALL-Student-Tally'!$A$2:$CC$46),ROW(AR41),COLUMN(AQ41))/'Master Answer Key'!AS$396</f>
        <v>0.6666666667</v>
      </c>
      <c r="AS41" s="26">
        <f t="array" ref="AS41">INDEX(TRANSPOSE('ALL-Student-Tally'!$A$2:$CC$46),ROW(AS41),COLUMN(AR41))/'Master Answer Key'!AT$396</f>
        <v>0.9032258065</v>
      </c>
      <c r="AT41" s="26">
        <f t="array" ref="AT41">INDEX(TRANSPOSE('ALL-Student-Tally'!$A$2:$CC$46),ROW(AT41),COLUMN(AS41))/'Master Answer Key'!AU$396</f>
        <v>0.9245283019</v>
      </c>
      <c r="AU41" s="26"/>
    </row>
    <row r="42">
      <c r="A42" s="5" t="s">
        <v>548</v>
      </c>
      <c r="B42" s="26">
        <f t="array" ref="B42">INDEX(TRANSPOSE('ALL-Student-Tally'!$A$2:$CC$46),ROW(B42),COLUMN(A42))/'Master Answer Key'!C$396</f>
        <v>0.92</v>
      </c>
      <c r="C42" s="26">
        <f t="array" ref="C42">INDEX(TRANSPOSE('ALL-Student-Tally'!$A$2:$CC$46),ROW(C42),COLUMN(B42))/'Master Answer Key'!D$396</f>
        <v>0.9285714286</v>
      </c>
      <c r="D42" s="26">
        <f t="array" ref="D42">INDEX(TRANSPOSE('ALL-Student-Tally'!$A$2:$CC$46),ROW(D42),COLUMN(C42))/'Master Answer Key'!E$396</f>
        <v>0.9583333333</v>
      </c>
      <c r="E42" s="26">
        <f t="array" ref="E42">INDEX(TRANSPOSE('ALL-Student-Tally'!$A$2:$CC$46),ROW(E42),COLUMN(D42))/'Master Answer Key'!F$396</f>
        <v>0.92</v>
      </c>
      <c r="F42" s="26">
        <f t="array" ref="F42">INDEX(TRANSPOSE('ALL-Student-Tally'!$A$2:$CC$46),ROW(F42),COLUMN(E42))/'Master Answer Key'!G$396</f>
        <v>0.9487179487</v>
      </c>
      <c r="G42" s="26">
        <f t="array" ref="G42">INDEX(TRANSPOSE('ALL-Student-Tally'!$A$2:$CC$46),ROW(G42),COLUMN(F42))/'Master Answer Key'!H$396</f>
        <v>0.75</v>
      </c>
      <c r="H42" s="26">
        <f t="array" ref="H42">INDEX(TRANSPOSE('ALL-Student-Tally'!$A$2:$CC$46),ROW(H42),COLUMN(G42))/'Master Answer Key'!I$396</f>
        <v>0.9259259259</v>
      </c>
      <c r="I42" s="26">
        <f t="array" ref="I42">INDEX(TRANSPOSE('ALL-Student-Tally'!$A$2:$CC$46),ROW(I42),COLUMN(H42))/'Master Answer Key'!J$396</f>
        <v>0.9583333333</v>
      </c>
      <c r="J42" s="26">
        <f t="array" ref="J42">INDEX(TRANSPOSE('ALL-Student-Tally'!$A$2:$CC$46),ROW(J42),COLUMN(I42))/'Master Answer Key'!K$396</f>
        <v>0.8</v>
      </c>
      <c r="K42" s="26">
        <f t="array" ref="K42">INDEX(TRANSPOSE('ALL-Student-Tally'!$A$2:$CC$46),ROW(K42),COLUMN(J42))/'Master Answer Key'!L$396</f>
        <v>0.9032258065</v>
      </c>
      <c r="L42" s="26">
        <f t="array" ref="L42">INDEX(TRANSPOSE('ALL-Student-Tally'!$A$2:$CC$46),ROW(L42),COLUMN(K42))/'Master Answer Key'!M$396</f>
        <v>0.8571428571</v>
      </c>
      <c r="M42" s="26">
        <f t="array" ref="M42">INDEX(TRANSPOSE('ALL-Student-Tally'!$A$2:$CC$46),ROW(M42),COLUMN(L42))/'Master Answer Key'!N$396</f>
        <v>0.9156626506</v>
      </c>
      <c r="N42" s="26">
        <f t="array" ref="N42">INDEX(TRANSPOSE('ALL-Student-Tally'!$A$2:$CC$46),ROW(N42),COLUMN(M42))/'Master Answer Key'!O$396</f>
        <v>1</v>
      </c>
      <c r="O42" s="26">
        <f t="array" ref="O42">INDEX(TRANSPOSE('ALL-Student-Tally'!$A$2:$CC$46),ROW(O42),COLUMN(N42))/'Master Answer Key'!P$396</f>
        <v>1</v>
      </c>
      <c r="P42" s="26">
        <f t="array" ref="P42">INDEX(TRANSPOSE('ALL-Student-Tally'!$A$2:$CC$46),ROW(P42),COLUMN(O42))/'Master Answer Key'!Q$396</f>
        <v>0.8</v>
      </c>
      <c r="Q42" s="26">
        <f t="array" ref="Q42">INDEX(TRANSPOSE('ALL-Student-Tally'!$A$2:$CC$46),ROW(Q42),COLUMN(P42))/'Master Answer Key'!R$396</f>
        <v>0.8571428571</v>
      </c>
      <c r="R42" s="26">
        <f t="array" ref="R42">INDEX(TRANSPOSE('ALL-Student-Tally'!$A$2:$CC$46),ROW(R42),COLUMN(Q42))/'Master Answer Key'!S$396</f>
        <v>1</v>
      </c>
      <c r="S42" s="26">
        <f t="array" ref="S42">INDEX(TRANSPOSE('ALL-Student-Tally'!$A$2:$CC$46),ROW(S42),COLUMN(R42))/'Master Answer Key'!T$396</f>
        <v>0.9</v>
      </c>
      <c r="T42" s="26">
        <f t="array" ref="T42">INDEX(TRANSPOSE('ALL-Student-Tally'!$A$2:$CC$46),ROW(T42),COLUMN(S42))/'Master Answer Key'!U$396</f>
        <v>0.88</v>
      </c>
      <c r="U42" s="26">
        <f t="array" ref="U42">INDEX(TRANSPOSE('ALL-Student-Tally'!$A$2:$CC$46),ROW(U42),COLUMN(T42))/'Master Answer Key'!V$396</f>
        <v>0.8285714286</v>
      </c>
      <c r="V42" s="26">
        <f t="array" ref="V42">INDEX(TRANSPOSE('ALL-Student-Tally'!$A$2:$CC$46),ROW(V42),COLUMN(U42))/'Master Answer Key'!W$396</f>
        <v>0.95</v>
      </c>
      <c r="W42" s="26">
        <f t="array" ref="W42">INDEX(TRANSPOSE('ALL-Student-Tally'!$A$2:$CC$46),ROW(W42),COLUMN(V42))/'Master Answer Key'!X$396</f>
        <v>0.935483871</v>
      </c>
      <c r="X42" s="26">
        <f t="array" ref="X42">INDEX(TRANSPOSE('ALL-Student-Tally'!$A$2:$CC$46),ROW(X42),COLUMN(W42))/'Master Answer Key'!Y$396</f>
        <v>1</v>
      </c>
      <c r="Y42" s="26">
        <f t="array" ref="Y42">INDEX(TRANSPOSE('ALL-Student-Tally'!$A$2:$CC$46),ROW(Y42),COLUMN(X42))/'Master Answer Key'!Z$396</f>
        <v>1</v>
      </c>
      <c r="Z42" s="26">
        <f t="array" ref="Z42">INDEX(TRANSPOSE('ALL-Student-Tally'!$A$2:$CC$46),ROW(Z42),COLUMN(Y42))/'Master Answer Key'!AA$396</f>
        <v>0.875</v>
      </c>
      <c r="AA42" s="26">
        <f t="array" ref="AA42">INDEX(TRANSPOSE('ALL-Student-Tally'!$A$2:$CC$46),ROW(AA42),COLUMN(Z42))/'Master Answer Key'!AB$396</f>
        <v>0.8529411765</v>
      </c>
      <c r="AB42" s="26">
        <f t="array" ref="AB42">INDEX(TRANSPOSE('ALL-Student-Tally'!$A$2:$CC$46),ROW(AB42),COLUMN(AA42))/'Master Answer Key'!AC$396</f>
        <v>0.8333333333</v>
      </c>
      <c r="AC42" s="26">
        <f t="array" ref="AC42">INDEX(TRANSPOSE('ALL-Student-Tally'!$A$2:$CC$46),ROW(AC42),COLUMN(AB42))/'Master Answer Key'!AD$396</f>
        <v>0.8571428571</v>
      </c>
      <c r="AD42" s="26" t="str">
        <f t="array" ref="AD42">INDEX(TRANSPOSE('ALL-Student-Tally'!$A$2:$CC$46),ROW(AD42),COLUMN(AC42))/'Master Answer Key'!AE$396</f>
        <v>#DIV/0!</v>
      </c>
      <c r="AE42" s="26">
        <f t="array" ref="AE42">INDEX(TRANSPOSE('ALL-Student-Tally'!$A$2:$CC$46),ROW(AE42),COLUMN(AD42))/'Master Answer Key'!AF$396</f>
        <v>1</v>
      </c>
      <c r="AF42" s="26">
        <f t="array" ref="AF42">INDEX(TRANSPOSE('ALL-Student-Tally'!$A$2:$CC$46),ROW(AF42),COLUMN(AE42))/'Master Answer Key'!AG$396</f>
        <v>0.9166666667</v>
      </c>
      <c r="AG42" s="26">
        <f t="array" ref="AG42">INDEX(TRANSPOSE('ALL-Student-Tally'!$A$2:$CC$46),ROW(AG42),COLUMN(AF42))/'Master Answer Key'!AH$396</f>
        <v>0.935483871</v>
      </c>
      <c r="AH42" s="26">
        <f t="array" ref="AH42">INDEX(TRANSPOSE('ALL-Student-Tally'!$A$2:$CC$46),ROW(AH42),COLUMN(AG42))/'Master Answer Key'!AI$396</f>
        <v>0.8260869565</v>
      </c>
      <c r="AI42" s="26">
        <f t="array" ref="AI42">INDEX(TRANSPOSE('ALL-Student-Tally'!$A$2:$CC$46),ROW(AI42),COLUMN(AH42))/'Master Answer Key'!AJ$396</f>
        <v>0.875</v>
      </c>
      <c r="AJ42" s="26">
        <f t="array" ref="AJ42">INDEX(TRANSPOSE('ALL-Student-Tally'!$A$2:$CC$46),ROW(AJ42),COLUMN(AI42))/'Master Answer Key'!AK$396</f>
        <v>0.8928571429</v>
      </c>
      <c r="AK42" s="26">
        <f t="array" ref="AK42">INDEX(TRANSPOSE('ALL-Student-Tally'!$A$2:$CC$46),ROW(AK42),COLUMN(AJ42))/'Master Answer Key'!AL$396</f>
        <v>0.9090909091</v>
      </c>
      <c r="AL42" s="26">
        <f t="array" ref="AL42">INDEX(TRANSPOSE('ALL-Student-Tally'!$A$2:$CC$46),ROW(AL42),COLUMN(AK42))/'Master Answer Key'!AM$396</f>
        <v>0.8125</v>
      </c>
      <c r="AM42" s="26">
        <f t="array" ref="AM42">INDEX(TRANSPOSE('ALL-Student-Tally'!$A$2:$CC$46),ROW(AM42),COLUMN(AL42))/'Master Answer Key'!AN$396</f>
        <v>0.7857142857</v>
      </c>
      <c r="AN42" s="26">
        <f t="array" ref="AN42">INDEX(TRANSPOSE('ALL-Student-Tally'!$A$2:$CC$46),ROW(AN42),COLUMN(AM42))/'Master Answer Key'!AO$396</f>
        <v>1</v>
      </c>
      <c r="AO42" s="26">
        <f t="array" ref="AO42">INDEX(TRANSPOSE('ALL-Student-Tally'!$A$2:$CC$46),ROW(AO42),COLUMN(AN42))/'Master Answer Key'!AP$396</f>
        <v>0.8333333333</v>
      </c>
      <c r="AP42" s="26">
        <f t="array" ref="AP42">INDEX(TRANSPOSE('ALL-Student-Tally'!$A$2:$CC$46),ROW(AP42),COLUMN(AO42))/'Master Answer Key'!AQ$396</f>
        <v>0.6666666667</v>
      </c>
      <c r="AQ42" s="26">
        <f t="array" ref="AQ42">INDEX(TRANSPOSE('ALL-Student-Tally'!$A$2:$CC$46),ROW(AQ42),COLUMN(AP42))/'Master Answer Key'!AR$396</f>
        <v>0.7692307692</v>
      </c>
      <c r="AR42" s="26">
        <f t="array" ref="AR42">INDEX(TRANSPOSE('ALL-Student-Tally'!$A$2:$CC$46),ROW(AR42),COLUMN(AQ42))/'Master Answer Key'!AS$396</f>
        <v>0.5</v>
      </c>
      <c r="AS42" s="26">
        <f t="array" ref="AS42">INDEX(TRANSPOSE('ALL-Student-Tally'!$A$2:$CC$46),ROW(AS42),COLUMN(AR42))/'Master Answer Key'!AT$396</f>
        <v>0.9032258065</v>
      </c>
      <c r="AT42" s="26">
        <f t="array" ref="AT42">INDEX(TRANSPOSE('ALL-Student-Tally'!$A$2:$CC$46),ROW(AT42),COLUMN(AS42))/'Master Answer Key'!AU$396</f>
        <v>0.8679245283</v>
      </c>
      <c r="AU42" s="26"/>
    </row>
    <row r="43">
      <c r="A43" s="5" t="s">
        <v>549</v>
      </c>
      <c r="B43" s="26">
        <f t="array" ref="B43">INDEX(TRANSPOSE('ALL-Student-Tally'!$A$2:$CC$46),ROW(B43),COLUMN(A43))/'Master Answer Key'!C$396</f>
        <v>0.88</v>
      </c>
      <c r="C43" s="26">
        <f t="array" ref="C43">INDEX(TRANSPOSE('ALL-Student-Tally'!$A$2:$CC$46),ROW(C43),COLUMN(B43))/'Master Answer Key'!D$396</f>
        <v>1</v>
      </c>
      <c r="D43" s="26">
        <f t="array" ref="D43">INDEX(TRANSPOSE('ALL-Student-Tally'!$A$2:$CC$46),ROW(D43),COLUMN(C43))/'Master Answer Key'!E$396</f>
        <v>0.875</v>
      </c>
      <c r="E43" s="26">
        <f t="array" ref="E43">INDEX(TRANSPOSE('ALL-Student-Tally'!$A$2:$CC$46),ROW(E43),COLUMN(D43))/'Master Answer Key'!F$396</f>
        <v>0.94</v>
      </c>
      <c r="F43" s="26">
        <f t="array" ref="F43">INDEX(TRANSPOSE('ALL-Student-Tally'!$A$2:$CC$46),ROW(F43),COLUMN(E43))/'Master Answer Key'!G$396</f>
        <v>0.8974358974</v>
      </c>
      <c r="G43" s="26">
        <f t="array" ref="G43">INDEX(TRANSPOSE('ALL-Student-Tally'!$A$2:$CC$46),ROW(G43),COLUMN(F43))/'Master Answer Key'!H$396</f>
        <v>1</v>
      </c>
      <c r="H43" s="26">
        <f t="array" ref="H43">INDEX(TRANSPOSE('ALL-Student-Tally'!$A$2:$CC$46),ROW(H43),COLUMN(G43))/'Master Answer Key'!I$396</f>
        <v>0.9259259259</v>
      </c>
      <c r="I43" s="26">
        <f t="array" ref="I43">INDEX(TRANSPOSE('ALL-Student-Tally'!$A$2:$CC$46),ROW(I43),COLUMN(H43))/'Master Answer Key'!J$396</f>
        <v>0.9166666667</v>
      </c>
      <c r="J43" s="26">
        <f t="array" ref="J43">INDEX(TRANSPOSE('ALL-Student-Tally'!$A$2:$CC$46),ROW(J43),COLUMN(I43))/'Master Answer Key'!K$396</f>
        <v>0.8</v>
      </c>
      <c r="K43" s="26">
        <f t="array" ref="K43">INDEX(TRANSPOSE('ALL-Student-Tally'!$A$2:$CC$46),ROW(K43),COLUMN(J43))/'Master Answer Key'!L$396</f>
        <v>0.8709677419</v>
      </c>
      <c r="L43" s="26">
        <f t="array" ref="L43">INDEX(TRANSPOSE('ALL-Student-Tally'!$A$2:$CC$46),ROW(L43),COLUMN(K43))/'Master Answer Key'!M$396</f>
        <v>1</v>
      </c>
      <c r="M43" s="26">
        <f t="array" ref="M43">INDEX(TRANSPOSE('ALL-Student-Tally'!$A$2:$CC$46),ROW(M43),COLUMN(L43))/'Master Answer Key'!N$396</f>
        <v>0.9156626506</v>
      </c>
      <c r="N43" s="26">
        <f t="array" ref="N43">INDEX(TRANSPOSE('ALL-Student-Tally'!$A$2:$CC$46),ROW(N43),COLUMN(M43))/'Master Answer Key'!O$396</f>
        <v>1</v>
      </c>
      <c r="O43" s="26">
        <f t="array" ref="O43">INDEX(TRANSPOSE('ALL-Student-Tally'!$A$2:$CC$46),ROW(O43),COLUMN(N43))/'Master Answer Key'!P$396</f>
        <v>0.6</v>
      </c>
      <c r="P43" s="26">
        <f t="array" ref="P43">INDEX(TRANSPOSE('ALL-Student-Tally'!$A$2:$CC$46),ROW(P43),COLUMN(O43))/'Master Answer Key'!Q$396</f>
        <v>0.8</v>
      </c>
      <c r="Q43" s="26">
        <f t="array" ref="Q43">INDEX(TRANSPOSE('ALL-Student-Tally'!$A$2:$CC$46),ROW(Q43),COLUMN(P43))/'Master Answer Key'!R$396</f>
        <v>0.6428571429</v>
      </c>
      <c r="R43" s="26">
        <f t="array" ref="R43">INDEX(TRANSPOSE('ALL-Student-Tally'!$A$2:$CC$46),ROW(R43),COLUMN(Q43))/'Master Answer Key'!S$396</f>
        <v>0.5454545455</v>
      </c>
      <c r="S43" s="26">
        <f t="array" ref="S43">INDEX(TRANSPOSE('ALL-Student-Tally'!$A$2:$CC$46),ROW(S43),COLUMN(R43))/'Master Answer Key'!T$396</f>
        <v>0.9</v>
      </c>
      <c r="T43" s="26">
        <f t="array" ref="T43">INDEX(TRANSPOSE('ALL-Student-Tally'!$A$2:$CC$46),ROW(T43),COLUMN(S43))/'Master Answer Key'!U$396</f>
        <v>0.92</v>
      </c>
      <c r="U43" s="26">
        <f t="array" ref="U43">INDEX(TRANSPOSE('ALL-Student-Tally'!$A$2:$CC$46),ROW(U43),COLUMN(T43))/'Master Answer Key'!V$396</f>
        <v>0.8285714286</v>
      </c>
      <c r="V43" s="26">
        <f t="array" ref="V43">INDEX(TRANSPOSE('ALL-Student-Tally'!$A$2:$CC$46),ROW(V43),COLUMN(U43))/'Master Answer Key'!W$396</f>
        <v>0.65</v>
      </c>
      <c r="W43" s="26">
        <f t="array" ref="W43">INDEX(TRANSPOSE('ALL-Student-Tally'!$A$2:$CC$46),ROW(W43),COLUMN(V43))/'Master Answer Key'!X$396</f>
        <v>0.9032258065</v>
      </c>
      <c r="X43" s="26">
        <f t="array" ref="X43">INDEX(TRANSPOSE('ALL-Student-Tally'!$A$2:$CC$46),ROW(X43),COLUMN(W43))/'Master Answer Key'!Y$396</f>
        <v>0.6875</v>
      </c>
      <c r="Y43" s="26">
        <f t="array" ref="Y43">INDEX(TRANSPOSE('ALL-Student-Tally'!$A$2:$CC$46),ROW(Y43),COLUMN(X43))/'Master Answer Key'!Z$396</f>
        <v>0.4285714286</v>
      </c>
      <c r="Z43" s="26">
        <f t="array" ref="Z43">INDEX(TRANSPOSE('ALL-Student-Tally'!$A$2:$CC$46),ROW(Z43),COLUMN(Y43))/'Master Answer Key'!AA$396</f>
        <v>0.9166666667</v>
      </c>
      <c r="AA43" s="26">
        <f t="array" ref="AA43">INDEX(TRANSPOSE('ALL-Student-Tally'!$A$2:$CC$46),ROW(AA43),COLUMN(Z43))/'Master Answer Key'!AB$396</f>
        <v>0.8529411765</v>
      </c>
      <c r="AB43" s="26">
        <f t="array" ref="AB43">INDEX(TRANSPOSE('ALL-Student-Tally'!$A$2:$CC$46),ROW(AB43),COLUMN(AA43))/'Master Answer Key'!AC$396</f>
        <v>1</v>
      </c>
      <c r="AC43" s="26">
        <f t="array" ref="AC43">INDEX(TRANSPOSE('ALL-Student-Tally'!$A$2:$CC$46),ROW(AC43),COLUMN(AB43))/'Master Answer Key'!AD$396</f>
        <v>0.75</v>
      </c>
      <c r="AD43" s="26" t="str">
        <f t="array" ref="AD43">INDEX(TRANSPOSE('ALL-Student-Tally'!$A$2:$CC$46),ROW(AD43),COLUMN(AC43))/'Master Answer Key'!AE$396</f>
        <v>#DIV/0!</v>
      </c>
      <c r="AE43" s="26">
        <f t="array" ref="AE43">INDEX(TRANSPOSE('ALL-Student-Tally'!$A$2:$CC$46),ROW(AE43),COLUMN(AD43))/'Master Answer Key'!AF$396</f>
        <v>1</v>
      </c>
      <c r="AF43" s="26">
        <f t="array" ref="AF43">INDEX(TRANSPOSE('ALL-Student-Tally'!$A$2:$CC$46),ROW(AF43),COLUMN(AE43))/'Master Answer Key'!AG$396</f>
        <v>0.8333333333</v>
      </c>
      <c r="AG43" s="26">
        <f t="array" ref="AG43">INDEX(TRANSPOSE('ALL-Student-Tally'!$A$2:$CC$46),ROW(AG43),COLUMN(AF43))/'Master Answer Key'!AH$396</f>
        <v>0.7741935484</v>
      </c>
      <c r="AH43" s="26">
        <f t="array" ref="AH43">INDEX(TRANSPOSE('ALL-Student-Tally'!$A$2:$CC$46),ROW(AH43),COLUMN(AG43))/'Master Answer Key'!AI$396</f>
        <v>1</v>
      </c>
      <c r="AI43" s="26">
        <f t="array" ref="AI43">INDEX(TRANSPOSE('ALL-Student-Tally'!$A$2:$CC$46),ROW(AI43),COLUMN(AH43))/'Master Answer Key'!AJ$396</f>
        <v>1</v>
      </c>
      <c r="AJ43" s="26">
        <f t="array" ref="AJ43">INDEX(TRANSPOSE('ALL-Student-Tally'!$A$2:$CC$46),ROW(AJ43),COLUMN(AI43))/'Master Answer Key'!AK$396</f>
        <v>0.8571428571</v>
      </c>
      <c r="AK43" s="26">
        <f t="array" ref="AK43">INDEX(TRANSPOSE('ALL-Student-Tally'!$A$2:$CC$46),ROW(AK43),COLUMN(AJ43))/'Master Answer Key'!AL$396</f>
        <v>0.9090909091</v>
      </c>
      <c r="AL43" s="26">
        <f t="array" ref="AL43">INDEX(TRANSPOSE('ALL-Student-Tally'!$A$2:$CC$46),ROW(AL43),COLUMN(AK43))/'Master Answer Key'!AM$396</f>
        <v>0.75</v>
      </c>
      <c r="AM43" s="26">
        <f t="array" ref="AM43">INDEX(TRANSPOSE('ALL-Student-Tally'!$A$2:$CC$46),ROW(AM43),COLUMN(AL43))/'Master Answer Key'!AN$396</f>
        <v>1</v>
      </c>
      <c r="AN43" s="26">
        <f t="array" ref="AN43">INDEX(TRANSPOSE('ALL-Student-Tally'!$A$2:$CC$46),ROW(AN43),COLUMN(AM43))/'Master Answer Key'!AO$396</f>
        <v>0.7142857143</v>
      </c>
      <c r="AO43" s="26">
        <f t="array" ref="AO43">INDEX(TRANSPOSE('ALL-Student-Tally'!$A$2:$CC$46),ROW(AO43),COLUMN(AN43))/'Master Answer Key'!AP$396</f>
        <v>1</v>
      </c>
      <c r="AP43" s="26">
        <f t="array" ref="AP43">INDEX(TRANSPOSE('ALL-Student-Tally'!$A$2:$CC$46),ROW(AP43),COLUMN(AO43))/'Master Answer Key'!AQ$396</f>
        <v>0.8888888889</v>
      </c>
      <c r="AQ43" s="26">
        <f t="array" ref="AQ43">INDEX(TRANSPOSE('ALL-Student-Tally'!$A$2:$CC$46),ROW(AQ43),COLUMN(AP43))/'Master Answer Key'!AR$396</f>
        <v>1</v>
      </c>
      <c r="AR43" s="26">
        <f t="array" ref="AR43">INDEX(TRANSPOSE('ALL-Student-Tally'!$A$2:$CC$46),ROW(AR43),COLUMN(AQ43))/'Master Answer Key'!AS$396</f>
        <v>0.8333333333</v>
      </c>
      <c r="AS43" s="26">
        <f t="array" ref="AS43">INDEX(TRANSPOSE('ALL-Student-Tally'!$A$2:$CC$46),ROW(AS43),COLUMN(AR43))/'Master Answer Key'!AT$396</f>
        <v>0.935483871</v>
      </c>
      <c r="AT43" s="26">
        <f t="array" ref="AT43">INDEX(TRANSPOSE('ALL-Student-Tally'!$A$2:$CC$46),ROW(AT43),COLUMN(AS43))/'Master Answer Key'!AU$396</f>
        <v>0.8867924528</v>
      </c>
      <c r="AU43" s="26"/>
    </row>
    <row r="44">
      <c r="A44" s="5" t="s">
        <v>550</v>
      </c>
      <c r="B44" s="26">
        <f t="array" ref="B44">INDEX(TRANSPOSE('ALL-Student-Tally'!$A$2:$CC$46),ROW(B44),COLUMN(A44))/'Master Answer Key'!C$396</f>
        <v>0.96</v>
      </c>
      <c r="C44" s="26">
        <f t="array" ref="C44">INDEX(TRANSPOSE('ALL-Student-Tally'!$A$2:$CC$46),ROW(C44),COLUMN(B44))/'Master Answer Key'!D$396</f>
        <v>1</v>
      </c>
      <c r="D44" s="26">
        <f t="array" ref="D44">INDEX(TRANSPOSE('ALL-Student-Tally'!$A$2:$CC$46),ROW(D44),COLUMN(C44))/'Master Answer Key'!E$396</f>
        <v>0.875</v>
      </c>
      <c r="E44" s="26">
        <f t="array" ref="E44">INDEX(TRANSPOSE('ALL-Student-Tally'!$A$2:$CC$46),ROW(E44),COLUMN(D44))/'Master Answer Key'!F$396</f>
        <v>0.86</v>
      </c>
      <c r="F44" s="26">
        <f t="array" ref="F44">INDEX(TRANSPOSE('ALL-Student-Tally'!$A$2:$CC$46),ROW(F44),COLUMN(E44))/'Master Answer Key'!G$396</f>
        <v>0.9230769231</v>
      </c>
      <c r="G44" s="26">
        <f t="array" ref="G44">INDEX(TRANSPOSE('ALL-Student-Tally'!$A$2:$CC$46),ROW(G44),COLUMN(F44))/'Master Answer Key'!H$396</f>
        <v>1</v>
      </c>
      <c r="H44" s="26">
        <f t="array" ref="H44">INDEX(TRANSPOSE('ALL-Student-Tally'!$A$2:$CC$46),ROW(H44),COLUMN(G44))/'Master Answer Key'!I$396</f>
        <v>0.962962963</v>
      </c>
      <c r="I44" s="26">
        <f t="array" ref="I44">INDEX(TRANSPOSE('ALL-Student-Tally'!$A$2:$CC$46),ROW(I44),COLUMN(H44))/'Master Answer Key'!J$396</f>
        <v>0.9583333333</v>
      </c>
      <c r="J44" s="26">
        <f t="array" ref="J44">INDEX(TRANSPOSE('ALL-Student-Tally'!$A$2:$CC$46),ROW(J44),COLUMN(I44))/'Master Answer Key'!K$396</f>
        <v>0.8857142857</v>
      </c>
      <c r="K44" s="26">
        <f t="array" ref="K44">INDEX(TRANSPOSE('ALL-Student-Tally'!$A$2:$CC$46),ROW(K44),COLUMN(J44))/'Master Answer Key'!L$396</f>
        <v>0.7741935484</v>
      </c>
      <c r="L44" s="26">
        <f t="array" ref="L44">INDEX(TRANSPOSE('ALL-Student-Tally'!$A$2:$CC$46),ROW(L44),COLUMN(K44))/'Master Answer Key'!M$396</f>
        <v>0.9285714286</v>
      </c>
      <c r="M44" s="26">
        <f t="array" ref="M44">INDEX(TRANSPOSE('ALL-Student-Tally'!$A$2:$CC$46),ROW(M44),COLUMN(L44))/'Master Answer Key'!N$396</f>
        <v>0.8795180723</v>
      </c>
      <c r="N44" s="26">
        <f t="array" ref="N44">INDEX(TRANSPOSE('ALL-Student-Tally'!$A$2:$CC$46),ROW(N44),COLUMN(M44))/'Master Answer Key'!O$396</f>
        <v>0.9166666667</v>
      </c>
      <c r="O44" s="26">
        <f t="array" ref="O44">INDEX(TRANSPOSE('ALL-Student-Tally'!$A$2:$CC$46),ROW(O44),COLUMN(N44))/'Master Answer Key'!P$396</f>
        <v>0.7</v>
      </c>
      <c r="P44" s="26">
        <f t="array" ref="P44">INDEX(TRANSPOSE('ALL-Student-Tally'!$A$2:$CC$46),ROW(P44),COLUMN(O44))/'Master Answer Key'!Q$396</f>
        <v>0.8</v>
      </c>
      <c r="Q44" s="26">
        <f t="array" ref="Q44">INDEX(TRANSPOSE('ALL-Student-Tally'!$A$2:$CC$46),ROW(Q44),COLUMN(P44))/'Master Answer Key'!R$396</f>
        <v>0.8571428571</v>
      </c>
      <c r="R44" s="26">
        <f t="array" ref="R44">INDEX(TRANSPOSE('ALL-Student-Tally'!$A$2:$CC$46),ROW(R44),COLUMN(Q44))/'Master Answer Key'!S$396</f>
        <v>0.6363636364</v>
      </c>
      <c r="S44" s="26">
        <f t="array" ref="S44">INDEX(TRANSPOSE('ALL-Student-Tally'!$A$2:$CC$46),ROW(S44),COLUMN(R44))/'Master Answer Key'!T$396</f>
        <v>0.8666666667</v>
      </c>
      <c r="T44" s="26">
        <f t="array" ref="T44">INDEX(TRANSPOSE('ALL-Student-Tally'!$A$2:$CC$46),ROW(T44),COLUMN(S44))/'Master Answer Key'!U$396</f>
        <v>0.88</v>
      </c>
      <c r="U44" s="26">
        <f t="array" ref="U44">INDEX(TRANSPOSE('ALL-Student-Tally'!$A$2:$CC$46),ROW(U44),COLUMN(T44))/'Master Answer Key'!V$396</f>
        <v>0.9142857143</v>
      </c>
      <c r="V44" s="26">
        <f t="array" ref="V44">INDEX(TRANSPOSE('ALL-Student-Tally'!$A$2:$CC$46),ROW(V44),COLUMN(U44))/'Master Answer Key'!W$396</f>
        <v>0.75</v>
      </c>
      <c r="W44" s="26">
        <f t="array" ref="W44">INDEX(TRANSPOSE('ALL-Student-Tally'!$A$2:$CC$46),ROW(W44),COLUMN(V44))/'Master Answer Key'!X$396</f>
        <v>0.8387096774</v>
      </c>
      <c r="X44" s="26">
        <f t="array" ref="X44">INDEX(TRANSPOSE('ALL-Student-Tally'!$A$2:$CC$46),ROW(X44),COLUMN(W44))/'Master Answer Key'!Y$396</f>
        <v>0.9375</v>
      </c>
      <c r="Y44" s="26">
        <f t="array" ref="Y44">INDEX(TRANSPOSE('ALL-Student-Tally'!$A$2:$CC$46),ROW(Y44),COLUMN(X44))/'Master Answer Key'!Z$396</f>
        <v>0.7142857143</v>
      </c>
      <c r="Z44" s="26">
        <f t="array" ref="Z44">INDEX(TRANSPOSE('ALL-Student-Tally'!$A$2:$CC$46),ROW(Z44),COLUMN(Y44))/'Master Answer Key'!AA$396</f>
        <v>0.9583333333</v>
      </c>
      <c r="AA44" s="26">
        <f t="array" ref="AA44">INDEX(TRANSPOSE('ALL-Student-Tally'!$A$2:$CC$46),ROW(AA44),COLUMN(Z44))/'Master Answer Key'!AB$396</f>
        <v>0.8823529412</v>
      </c>
      <c r="AB44" s="26">
        <f t="array" ref="AB44">INDEX(TRANSPOSE('ALL-Student-Tally'!$A$2:$CC$46),ROW(AB44),COLUMN(AA44))/'Master Answer Key'!AC$396</f>
        <v>0.5</v>
      </c>
      <c r="AC44" s="26">
        <f t="array" ref="AC44">INDEX(TRANSPOSE('ALL-Student-Tally'!$A$2:$CC$46),ROW(AC44),COLUMN(AB44))/'Master Answer Key'!AD$396</f>
        <v>0.6785714286</v>
      </c>
      <c r="AD44" s="26" t="str">
        <f t="array" ref="AD44">INDEX(TRANSPOSE('ALL-Student-Tally'!$A$2:$CC$46),ROW(AD44),COLUMN(AC44))/'Master Answer Key'!AE$396</f>
        <v>#DIV/0!</v>
      </c>
      <c r="AE44" s="26">
        <f t="array" ref="AE44">INDEX(TRANSPOSE('ALL-Student-Tally'!$A$2:$CC$46),ROW(AE44),COLUMN(AD44))/'Master Answer Key'!AF$396</f>
        <v>1</v>
      </c>
      <c r="AF44" s="26">
        <f t="array" ref="AF44">INDEX(TRANSPOSE('ALL-Student-Tally'!$A$2:$CC$46),ROW(AF44),COLUMN(AE44))/'Master Answer Key'!AG$396</f>
        <v>0.8333333333</v>
      </c>
      <c r="AG44" s="26">
        <f t="array" ref="AG44">INDEX(TRANSPOSE('ALL-Student-Tally'!$A$2:$CC$46),ROW(AG44),COLUMN(AF44))/'Master Answer Key'!AH$396</f>
        <v>0.8387096774</v>
      </c>
      <c r="AH44" s="26">
        <f t="array" ref="AH44">INDEX(TRANSPOSE('ALL-Student-Tally'!$A$2:$CC$46),ROW(AH44),COLUMN(AG44))/'Master Answer Key'!AI$396</f>
        <v>0.8260869565</v>
      </c>
      <c r="AI44" s="26">
        <f t="array" ref="AI44">INDEX(TRANSPOSE('ALL-Student-Tally'!$A$2:$CC$46),ROW(AI44),COLUMN(AH44))/'Master Answer Key'!AJ$396</f>
        <v>0.75</v>
      </c>
      <c r="AJ44" s="26">
        <f t="array" ref="AJ44">INDEX(TRANSPOSE('ALL-Student-Tally'!$A$2:$CC$46),ROW(AJ44),COLUMN(AI44))/'Master Answer Key'!AK$396</f>
        <v>0.9642857143</v>
      </c>
      <c r="AK44" s="26">
        <f t="array" ref="AK44">INDEX(TRANSPOSE('ALL-Student-Tally'!$A$2:$CC$46),ROW(AK44),COLUMN(AJ44))/'Master Answer Key'!AL$396</f>
        <v>0.8181818182</v>
      </c>
      <c r="AL44" s="26">
        <f t="array" ref="AL44">INDEX(TRANSPOSE('ALL-Student-Tally'!$A$2:$CC$46),ROW(AL44),COLUMN(AK44))/'Master Answer Key'!AM$396</f>
        <v>0.875</v>
      </c>
      <c r="AM44" s="26">
        <f t="array" ref="AM44">INDEX(TRANSPOSE('ALL-Student-Tally'!$A$2:$CC$46),ROW(AM44),COLUMN(AL44))/'Master Answer Key'!AN$396</f>
        <v>0.9285714286</v>
      </c>
      <c r="AN44" s="26">
        <f t="array" ref="AN44">INDEX(TRANSPOSE('ALL-Student-Tally'!$A$2:$CC$46),ROW(AN44),COLUMN(AM44))/'Master Answer Key'!AO$396</f>
        <v>1</v>
      </c>
      <c r="AO44" s="26">
        <f t="array" ref="AO44">INDEX(TRANSPOSE('ALL-Student-Tally'!$A$2:$CC$46),ROW(AO44),COLUMN(AN44))/'Master Answer Key'!AP$396</f>
        <v>0.75</v>
      </c>
      <c r="AP44" s="26">
        <f t="array" ref="AP44">INDEX(TRANSPOSE('ALL-Student-Tally'!$A$2:$CC$46),ROW(AP44),COLUMN(AO44))/'Master Answer Key'!AQ$396</f>
        <v>0.8888888889</v>
      </c>
      <c r="AQ44" s="26">
        <f t="array" ref="AQ44">INDEX(TRANSPOSE('ALL-Student-Tally'!$A$2:$CC$46),ROW(AQ44),COLUMN(AP44))/'Master Answer Key'!AR$396</f>
        <v>1</v>
      </c>
      <c r="AR44" s="26">
        <f t="array" ref="AR44">INDEX(TRANSPOSE('ALL-Student-Tally'!$A$2:$CC$46),ROW(AR44),COLUMN(AQ44))/'Master Answer Key'!AS$396</f>
        <v>0.8333333333</v>
      </c>
      <c r="AS44" s="26">
        <f t="array" ref="AS44">INDEX(TRANSPOSE('ALL-Student-Tally'!$A$2:$CC$46),ROW(AS44),COLUMN(AR44))/'Master Answer Key'!AT$396</f>
        <v>0.935483871</v>
      </c>
      <c r="AT44" s="26">
        <f t="array" ref="AT44">INDEX(TRANSPOSE('ALL-Student-Tally'!$A$2:$CC$46),ROW(AT44),COLUMN(AS44))/'Master Answer Key'!AU$396</f>
        <v>0.8490566038</v>
      </c>
      <c r="AU44" s="26"/>
    </row>
    <row r="45">
      <c r="A45" s="5" t="s">
        <v>551</v>
      </c>
      <c r="B45" s="26">
        <f t="array" ref="B45">INDEX(TRANSPOSE('ALL-Student-Tally'!$A$2:$CC$46),ROW(B45),COLUMN(A45))/'Master Answer Key'!C$396</f>
        <v>0.44</v>
      </c>
      <c r="C45" s="26">
        <f t="array" ref="C45">INDEX(TRANSPOSE('ALL-Student-Tally'!$A$2:$CC$46),ROW(C45),COLUMN(B45))/'Master Answer Key'!D$396</f>
        <v>0.5</v>
      </c>
      <c r="D45" s="26">
        <f t="array" ref="D45">INDEX(TRANSPOSE('ALL-Student-Tally'!$A$2:$CC$46),ROW(D45),COLUMN(C45))/'Master Answer Key'!E$396</f>
        <v>0.625</v>
      </c>
      <c r="E45" s="26">
        <f t="array" ref="E45">INDEX(TRANSPOSE('ALL-Student-Tally'!$A$2:$CC$46),ROW(E45),COLUMN(D45))/'Master Answer Key'!F$396</f>
        <v>0</v>
      </c>
      <c r="F45" s="26">
        <f t="array" ref="F45">INDEX(TRANSPOSE('ALL-Student-Tally'!$A$2:$CC$46),ROW(F45),COLUMN(E45))/'Master Answer Key'!G$396</f>
        <v>0.5384615385</v>
      </c>
      <c r="G45" s="26">
        <f t="array" ref="G45">INDEX(TRANSPOSE('ALL-Student-Tally'!$A$2:$CC$46),ROW(G45),COLUMN(F45))/'Master Answer Key'!H$396</f>
        <v>0</v>
      </c>
      <c r="H45" s="26">
        <f t="array" ref="H45">INDEX(TRANSPOSE('ALL-Student-Tally'!$A$2:$CC$46),ROW(H45),COLUMN(G45))/'Master Answer Key'!I$396</f>
        <v>0.1111111111</v>
      </c>
      <c r="I45" s="26">
        <f t="array" ref="I45">INDEX(TRANSPOSE('ALL-Student-Tally'!$A$2:$CC$46),ROW(I45),COLUMN(H45))/'Master Answer Key'!J$396</f>
        <v>0</v>
      </c>
      <c r="J45" s="26">
        <f t="array" ref="J45">INDEX(TRANSPOSE('ALL-Student-Tally'!$A$2:$CC$46),ROW(J45),COLUMN(I45))/'Master Answer Key'!K$396</f>
        <v>0</v>
      </c>
      <c r="K45" s="26">
        <f t="array" ref="K45">INDEX(TRANSPOSE('ALL-Student-Tally'!$A$2:$CC$46),ROW(K45),COLUMN(J45))/'Master Answer Key'!L$396</f>
        <v>0.06451612903</v>
      </c>
      <c r="L45" s="26">
        <f t="array" ref="L45">INDEX(TRANSPOSE('ALL-Student-Tally'!$A$2:$CC$46),ROW(L45),COLUMN(K45))/'Master Answer Key'!M$396</f>
        <v>0.4285714286</v>
      </c>
      <c r="M45" s="26">
        <f t="array" ref="M45">INDEX(TRANSPOSE('ALL-Student-Tally'!$A$2:$CC$46),ROW(M45),COLUMN(L45))/'Master Answer Key'!N$396</f>
        <v>0.06024096386</v>
      </c>
      <c r="N45" s="26">
        <f t="array" ref="N45">INDEX(TRANSPOSE('ALL-Student-Tally'!$A$2:$CC$46),ROW(N45),COLUMN(M45))/'Master Answer Key'!O$396</f>
        <v>0.08333333333</v>
      </c>
      <c r="O45" s="26">
        <f t="array" ref="O45">INDEX(TRANSPOSE('ALL-Student-Tally'!$A$2:$CC$46),ROW(O45),COLUMN(N45))/'Master Answer Key'!P$396</f>
        <v>0.1</v>
      </c>
      <c r="P45" s="26">
        <f t="array" ref="P45">INDEX(TRANSPOSE('ALL-Student-Tally'!$A$2:$CC$46),ROW(P45),COLUMN(O45))/'Master Answer Key'!Q$396</f>
        <v>0.4</v>
      </c>
      <c r="Q45" s="26">
        <f t="array" ref="Q45">INDEX(TRANSPOSE('ALL-Student-Tally'!$A$2:$CC$46),ROW(Q45),COLUMN(P45))/'Master Answer Key'!R$396</f>
        <v>0</v>
      </c>
      <c r="R45" s="26">
        <f t="array" ref="R45">INDEX(TRANSPOSE('ALL-Student-Tally'!$A$2:$CC$46),ROW(R45),COLUMN(Q45))/'Master Answer Key'!S$396</f>
        <v>0</v>
      </c>
      <c r="S45" s="26">
        <f t="array" ref="S45">INDEX(TRANSPOSE('ALL-Student-Tally'!$A$2:$CC$46),ROW(S45),COLUMN(R45))/'Master Answer Key'!T$396</f>
        <v>0</v>
      </c>
      <c r="T45" s="26">
        <f t="array" ref="T45">INDEX(TRANSPOSE('ALL-Student-Tally'!$A$2:$CC$46),ROW(T45),COLUMN(S45))/'Master Answer Key'!U$396</f>
        <v>0</v>
      </c>
      <c r="U45" s="26">
        <f t="array" ref="U45">INDEX(TRANSPOSE('ALL-Student-Tally'!$A$2:$CC$46),ROW(U45),COLUMN(T45))/'Master Answer Key'!V$396</f>
        <v>0.02857142857</v>
      </c>
      <c r="V45" s="26">
        <f t="array" ref="V45">INDEX(TRANSPOSE('ALL-Student-Tally'!$A$2:$CC$46),ROW(V45),COLUMN(U45))/'Master Answer Key'!W$396</f>
        <v>0</v>
      </c>
      <c r="W45" s="26">
        <f t="array" ref="W45">INDEX(TRANSPOSE('ALL-Student-Tally'!$A$2:$CC$46),ROW(W45),COLUMN(V45))/'Master Answer Key'!X$396</f>
        <v>0</v>
      </c>
      <c r="X45" s="26">
        <f t="array" ref="X45">INDEX(TRANSPOSE('ALL-Student-Tally'!$A$2:$CC$46),ROW(X45),COLUMN(W45))/'Master Answer Key'!Y$396</f>
        <v>0</v>
      </c>
      <c r="Y45" s="26">
        <f t="array" ref="Y45">INDEX(TRANSPOSE('ALL-Student-Tally'!$A$2:$CC$46),ROW(Y45),COLUMN(X45))/'Master Answer Key'!Z$396</f>
        <v>0</v>
      </c>
      <c r="Z45" s="26">
        <f t="array" ref="Z45">INDEX(TRANSPOSE('ALL-Student-Tally'!$A$2:$CC$46),ROW(Z45),COLUMN(Y45))/'Master Answer Key'!AA$396</f>
        <v>0</v>
      </c>
      <c r="AA45" s="26">
        <f t="array" ref="AA45">INDEX(TRANSPOSE('ALL-Student-Tally'!$A$2:$CC$46),ROW(AA45),COLUMN(Z45))/'Master Answer Key'!AB$396</f>
        <v>0.05882352941</v>
      </c>
      <c r="AB45" s="26">
        <f t="array" ref="AB45">INDEX(TRANSPOSE('ALL-Student-Tally'!$A$2:$CC$46),ROW(AB45),COLUMN(AA45))/'Master Answer Key'!AC$396</f>
        <v>0.1666666667</v>
      </c>
      <c r="AC45" s="26">
        <f t="array" ref="AC45">INDEX(TRANSPOSE('ALL-Student-Tally'!$A$2:$CC$46),ROW(AC45),COLUMN(AB45))/'Master Answer Key'!AD$396</f>
        <v>0.5357142857</v>
      </c>
      <c r="AD45" s="26" t="str">
        <f t="array" ref="AD45">INDEX(TRANSPOSE('ALL-Student-Tally'!$A$2:$CC$46),ROW(AD45),COLUMN(AC45))/'Master Answer Key'!AE$396</f>
        <v>#DIV/0!</v>
      </c>
      <c r="AE45" s="26">
        <f t="array" ref="AE45">INDEX(TRANSPOSE('ALL-Student-Tally'!$A$2:$CC$46),ROW(AE45),COLUMN(AD45))/'Master Answer Key'!AF$396</f>
        <v>0</v>
      </c>
      <c r="AF45" s="26">
        <f t="array" ref="AF45">INDEX(TRANSPOSE('ALL-Student-Tally'!$A$2:$CC$46),ROW(AF45),COLUMN(AE45))/'Master Answer Key'!AG$396</f>
        <v>0</v>
      </c>
      <c r="AG45" s="26">
        <f t="array" ref="AG45">INDEX(TRANSPOSE('ALL-Student-Tally'!$A$2:$CC$46),ROW(AG45),COLUMN(AF45))/'Master Answer Key'!AH$396</f>
        <v>0</v>
      </c>
      <c r="AH45" s="26">
        <f t="array" ref="AH45">INDEX(TRANSPOSE('ALL-Student-Tally'!$A$2:$CC$46),ROW(AH45),COLUMN(AG45))/'Master Answer Key'!AI$396</f>
        <v>0</v>
      </c>
      <c r="AI45" s="26">
        <f t="array" ref="AI45">INDEX(TRANSPOSE('ALL-Student-Tally'!$A$2:$CC$46),ROW(AI45),COLUMN(AH45))/'Master Answer Key'!AJ$396</f>
        <v>0</v>
      </c>
      <c r="AJ45" s="26">
        <f t="array" ref="AJ45">INDEX(TRANSPOSE('ALL-Student-Tally'!$A$2:$CC$46),ROW(AJ45),COLUMN(AI45))/'Master Answer Key'!AK$396</f>
        <v>0</v>
      </c>
      <c r="AK45" s="26">
        <f t="array" ref="AK45">INDEX(TRANSPOSE('ALL-Student-Tally'!$A$2:$CC$46),ROW(AK45),COLUMN(AJ45))/'Master Answer Key'!AL$396</f>
        <v>0.1818181818</v>
      </c>
      <c r="AL45" s="26">
        <f t="array" ref="AL45">INDEX(TRANSPOSE('ALL-Student-Tally'!$A$2:$CC$46),ROW(AL45),COLUMN(AK45))/'Master Answer Key'!AM$396</f>
        <v>0.125</v>
      </c>
      <c r="AM45" s="26">
        <f t="array" ref="AM45">INDEX(TRANSPOSE('ALL-Student-Tally'!$A$2:$CC$46),ROW(AM45),COLUMN(AL45))/'Master Answer Key'!AN$396</f>
        <v>0</v>
      </c>
      <c r="AN45" s="26">
        <f t="array" ref="AN45">INDEX(TRANSPOSE('ALL-Student-Tally'!$A$2:$CC$46),ROW(AN45),COLUMN(AM45))/'Master Answer Key'!AO$396</f>
        <v>0</v>
      </c>
      <c r="AO45" s="26">
        <f t="array" ref="AO45">INDEX(TRANSPOSE('ALL-Student-Tally'!$A$2:$CC$46),ROW(AO45),COLUMN(AN45))/'Master Answer Key'!AP$396</f>
        <v>0</v>
      </c>
      <c r="AP45" s="26">
        <f t="array" ref="AP45">INDEX(TRANSPOSE('ALL-Student-Tally'!$A$2:$CC$46),ROW(AP45),COLUMN(AO45))/'Master Answer Key'!AQ$396</f>
        <v>0</v>
      </c>
      <c r="AQ45" s="26">
        <f t="array" ref="AQ45">INDEX(TRANSPOSE('ALL-Student-Tally'!$A$2:$CC$46),ROW(AQ45),COLUMN(AP45))/'Master Answer Key'!AR$396</f>
        <v>0</v>
      </c>
      <c r="AR45" s="26">
        <f t="array" ref="AR45">INDEX(TRANSPOSE('ALL-Student-Tally'!$A$2:$CC$46),ROW(AR45),COLUMN(AQ45))/'Master Answer Key'!AS$396</f>
        <v>0</v>
      </c>
      <c r="AS45" s="26">
        <f t="array" ref="AS45">INDEX(TRANSPOSE('ALL-Student-Tally'!$A$2:$CC$46),ROW(AS45),COLUMN(AR45))/'Master Answer Key'!AT$396</f>
        <v>0.1612903226</v>
      </c>
      <c r="AT45" s="26">
        <f t="array" ref="AT45">INDEX(TRANSPOSE('ALL-Student-Tally'!$A$2:$CC$46),ROW(AT45),COLUMN(AS45))/'Master Answer Key'!AU$396</f>
        <v>0.01886792453</v>
      </c>
      <c r="AU45" s="26"/>
    </row>
    <row r="46">
      <c r="A46" s="5" t="s">
        <v>552</v>
      </c>
      <c r="B46" s="26">
        <f t="array" ref="B46">INDEX(TRANSPOSE('ALL-Student-Tally'!$A$2:$CC$46),ROW(B46),COLUMN(A46))/'Master Answer Key'!C$396</f>
        <v>0.88</v>
      </c>
      <c r="C46" s="26">
        <f t="array" ref="C46">INDEX(TRANSPOSE('ALL-Student-Tally'!$A$2:$CC$46),ROW(C46),COLUMN(B46))/'Master Answer Key'!D$396</f>
        <v>0.9285714286</v>
      </c>
      <c r="D46" s="26">
        <f t="array" ref="D46">INDEX(TRANSPOSE('ALL-Student-Tally'!$A$2:$CC$46),ROW(D46),COLUMN(C46))/'Master Answer Key'!E$396</f>
        <v>0.75</v>
      </c>
      <c r="E46" s="26">
        <f t="array" ref="E46">INDEX(TRANSPOSE('ALL-Student-Tally'!$A$2:$CC$46),ROW(E46),COLUMN(D46))/'Master Answer Key'!F$396</f>
        <v>0.78</v>
      </c>
      <c r="F46" s="26">
        <f t="array" ref="F46">INDEX(TRANSPOSE('ALL-Student-Tally'!$A$2:$CC$46),ROW(F46),COLUMN(E46))/'Master Answer Key'!G$396</f>
        <v>0.8974358974</v>
      </c>
      <c r="G46" s="26">
        <f t="array" ref="G46">INDEX(TRANSPOSE('ALL-Student-Tally'!$A$2:$CC$46),ROW(G46),COLUMN(F46))/'Master Answer Key'!H$396</f>
        <v>1</v>
      </c>
      <c r="H46" s="26">
        <f t="array" ref="H46">INDEX(TRANSPOSE('ALL-Student-Tally'!$A$2:$CC$46),ROW(H46),COLUMN(G46))/'Master Answer Key'!I$396</f>
        <v>0.8888888889</v>
      </c>
      <c r="I46" s="26">
        <f t="array" ref="I46">INDEX(TRANSPOSE('ALL-Student-Tally'!$A$2:$CC$46),ROW(I46),COLUMN(H46))/'Master Answer Key'!J$396</f>
        <v>0.8333333333</v>
      </c>
      <c r="J46" s="26">
        <f t="array" ref="J46">INDEX(TRANSPOSE('ALL-Student-Tally'!$A$2:$CC$46),ROW(J46),COLUMN(I46))/'Master Answer Key'!K$396</f>
        <v>0.8285714286</v>
      </c>
      <c r="K46" s="26">
        <f t="array" ref="K46">INDEX(TRANSPOSE('ALL-Student-Tally'!$A$2:$CC$46),ROW(K46),COLUMN(J46))/'Master Answer Key'!L$396</f>
        <v>0.7096774194</v>
      </c>
      <c r="L46" s="26">
        <f t="array" ref="L46">INDEX(TRANSPOSE('ALL-Student-Tally'!$A$2:$CC$46),ROW(L46),COLUMN(K46))/'Master Answer Key'!M$396</f>
        <v>0.9285714286</v>
      </c>
      <c r="M46" s="26">
        <f t="array" ref="M46">INDEX(TRANSPOSE('ALL-Student-Tally'!$A$2:$CC$46),ROW(M46),COLUMN(L46))/'Master Answer Key'!N$396</f>
        <v>0.8674698795</v>
      </c>
      <c r="N46" s="26">
        <f t="array" ref="N46">INDEX(TRANSPOSE('ALL-Student-Tally'!$A$2:$CC$46),ROW(N46),COLUMN(M46))/'Master Answer Key'!O$396</f>
        <v>0.8333333333</v>
      </c>
      <c r="O46" s="26">
        <f t="array" ref="O46">INDEX(TRANSPOSE('ALL-Student-Tally'!$A$2:$CC$46),ROW(O46),COLUMN(N46))/'Master Answer Key'!P$396</f>
        <v>0.7</v>
      </c>
      <c r="P46" s="26">
        <f t="array" ref="P46">INDEX(TRANSPOSE('ALL-Student-Tally'!$A$2:$CC$46),ROW(P46),COLUMN(O46))/'Master Answer Key'!Q$396</f>
        <v>0.6</v>
      </c>
      <c r="Q46" s="26">
        <f t="array" ref="Q46">INDEX(TRANSPOSE('ALL-Student-Tally'!$A$2:$CC$46),ROW(Q46),COLUMN(P46))/'Master Answer Key'!R$396</f>
        <v>0.8571428571</v>
      </c>
      <c r="R46" s="26">
        <f t="array" ref="R46">INDEX(TRANSPOSE('ALL-Student-Tally'!$A$2:$CC$46),ROW(R46),COLUMN(Q46))/'Master Answer Key'!S$396</f>
        <v>0.8181818182</v>
      </c>
      <c r="S46" s="26">
        <f t="array" ref="S46">INDEX(TRANSPOSE('ALL-Student-Tally'!$A$2:$CC$46),ROW(S46),COLUMN(R46))/'Master Answer Key'!T$396</f>
        <v>0.8333333333</v>
      </c>
      <c r="T46" s="26">
        <f t="array" ref="T46">INDEX(TRANSPOSE('ALL-Student-Tally'!$A$2:$CC$46),ROW(T46),COLUMN(S46))/'Master Answer Key'!U$396</f>
        <v>0.84</v>
      </c>
      <c r="U46" s="26">
        <f t="array" ref="U46">INDEX(TRANSPOSE('ALL-Student-Tally'!$A$2:$CC$46),ROW(U46),COLUMN(T46))/'Master Answer Key'!V$396</f>
        <v>0.7714285714</v>
      </c>
      <c r="V46" s="26">
        <f t="array" ref="V46">INDEX(TRANSPOSE('ALL-Student-Tally'!$A$2:$CC$46),ROW(V46),COLUMN(U46))/'Master Answer Key'!W$396</f>
        <v>0.85</v>
      </c>
      <c r="W46" s="26">
        <f t="array" ref="W46">INDEX(TRANSPOSE('ALL-Student-Tally'!$A$2:$CC$46),ROW(W46),COLUMN(V46))/'Master Answer Key'!X$396</f>
        <v>0.8387096774</v>
      </c>
      <c r="X46" s="26">
        <f t="array" ref="X46">INDEX(TRANSPOSE('ALL-Student-Tally'!$A$2:$CC$46),ROW(X46),COLUMN(W46))/'Master Answer Key'!Y$396</f>
        <v>0.8125</v>
      </c>
      <c r="Y46" s="26">
        <f t="array" ref="Y46">INDEX(TRANSPOSE('ALL-Student-Tally'!$A$2:$CC$46),ROW(Y46),COLUMN(X46))/'Master Answer Key'!Z$396</f>
        <v>0.7142857143</v>
      </c>
      <c r="Z46" s="26">
        <f t="array" ref="Z46">INDEX(TRANSPOSE('ALL-Student-Tally'!$A$2:$CC$46),ROW(Z46),COLUMN(Y46))/'Master Answer Key'!AA$396</f>
        <v>0.7916666667</v>
      </c>
      <c r="AA46" s="26">
        <f t="array" ref="AA46">INDEX(TRANSPOSE('ALL-Student-Tally'!$A$2:$CC$46),ROW(AA46),COLUMN(Z46))/'Master Answer Key'!AB$396</f>
        <v>0.6764705882</v>
      </c>
      <c r="AB46" s="26">
        <f t="array" ref="AB46">INDEX(TRANSPOSE('ALL-Student-Tally'!$A$2:$CC$46),ROW(AB46),COLUMN(AA46))/'Master Answer Key'!AC$396</f>
        <v>0.1666666667</v>
      </c>
      <c r="AC46" s="26">
        <f t="array" ref="AC46">INDEX(TRANSPOSE('ALL-Student-Tally'!$A$2:$CC$46),ROW(AC46),COLUMN(AB46))/'Master Answer Key'!AD$396</f>
        <v>0.5714285714</v>
      </c>
      <c r="AD46" s="26" t="str">
        <f t="array" ref="AD46">INDEX(TRANSPOSE('ALL-Student-Tally'!$A$2:$CC$46),ROW(AD46),COLUMN(AC46))/'Master Answer Key'!AE$396</f>
        <v>#DIV/0!</v>
      </c>
      <c r="AE46" s="26">
        <f t="array" ref="AE46">INDEX(TRANSPOSE('ALL-Student-Tally'!$A$2:$CC$46),ROW(AE46),COLUMN(AD46))/'Master Answer Key'!AF$396</f>
        <v>1</v>
      </c>
      <c r="AF46" s="26">
        <f t="array" ref="AF46">INDEX(TRANSPOSE('ALL-Student-Tally'!$A$2:$CC$46),ROW(AF46),COLUMN(AE46))/'Master Answer Key'!AG$396</f>
        <v>0.75</v>
      </c>
      <c r="AG46" s="26">
        <f t="array" ref="AG46">INDEX(TRANSPOSE('ALL-Student-Tally'!$A$2:$CC$46),ROW(AG46),COLUMN(AF46))/'Master Answer Key'!AH$396</f>
        <v>0.8387096774</v>
      </c>
      <c r="AH46" s="26">
        <f t="array" ref="AH46">INDEX(TRANSPOSE('ALL-Student-Tally'!$A$2:$CC$46),ROW(AH46),COLUMN(AG46))/'Master Answer Key'!AI$396</f>
        <v>0.7826086957</v>
      </c>
      <c r="AI46" s="26">
        <f t="array" ref="AI46">INDEX(TRANSPOSE('ALL-Student-Tally'!$A$2:$CC$46),ROW(AI46),COLUMN(AH46))/'Master Answer Key'!AJ$396</f>
        <v>0.625</v>
      </c>
      <c r="AJ46" s="26">
        <f t="array" ref="AJ46">INDEX(TRANSPOSE('ALL-Student-Tally'!$A$2:$CC$46),ROW(AJ46),COLUMN(AI46))/'Master Answer Key'!AK$396</f>
        <v>0.8214285714</v>
      </c>
      <c r="AK46" s="26">
        <f t="array" ref="AK46">INDEX(TRANSPOSE('ALL-Student-Tally'!$A$2:$CC$46),ROW(AK46),COLUMN(AJ46))/'Master Answer Key'!AL$396</f>
        <v>0.9090909091</v>
      </c>
      <c r="AL46" s="26">
        <f t="array" ref="AL46">INDEX(TRANSPOSE('ALL-Student-Tally'!$A$2:$CC$46),ROW(AL46),COLUMN(AK46))/'Master Answer Key'!AM$396</f>
        <v>0.8125</v>
      </c>
      <c r="AM46" s="26">
        <f t="array" ref="AM46">INDEX(TRANSPOSE('ALL-Student-Tally'!$A$2:$CC$46),ROW(AM46),COLUMN(AL46))/'Master Answer Key'!AN$396</f>
        <v>0.8571428571</v>
      </c>
      <c r="AN46" s="26">
        <f t="array" ref="AN46">INDEX(TRANSPOSE('ALL-Student-Tally'!$A$2:$CC$46),ROW(AN46),COLUMN(AM46))/'Master Answer Key'!AO$396</f>
        <v>0.7142857143</v>
      </c>
      <c r="AO46" s="26">
        <f t="array" ref="AO46">INDEX(TRANSPOSE('ALL-Student-Tally'!$A$2:$CC$46),ROW(AO46),COLUMN(AN46))/'Master Answer Key'!AP$396</f>
        <v>0.75</v>
      </c>
      <c r="AP46" s="26">
        <f t="array" ref="AP46">INDEX(TRANSPOSE('ALL-Student-Tally'!$A$2:$CC$46),ROW(AP46),COLUMN(AO46))/'Master Answer Key'!AQ$396</f>
        <v>0.5555555556</v>
      </c>
      <c r="AQ46" s="26">
        <f t="array" ref="AQ46">INDEX(TRANSPOSE('ALL-Student-Tally'!$A$2:$CC$46),ROW(AQ46),COLUMN(AP46))/'Master Answer Key'!AR$396</f>
        <v>0.9230769231</v>
      </c>
      <c r="AR46" s="26">
        <f t="array" ref="AR46">INDEX(TRANSPOSE('ALL-Student-Tally'!$A$2:$CC$46),ROW(AR46),COLUMN(AQ46))/'Master Answer Key'!AS$396</f>
        <v>0.8333333333</v>
      </c>
      <c r="AS46" s="26">
        <f t="array" ref="AS46">INDEX(TRANSPOSE('ALL-Student-Tally'!$A$2:$CC$46),ROW(AS46),COLUMN(AR46))/'Master Answer Key'!AT$396</f>
        <v>0.8709677419</v>
      </c>
      <c r="AT46" s="26">
        <f t="array" ref="AT46">INDEX(TRANSPOSE('ALL-Student-Tally'!$A$2:$CC$46),ROW(AT46),COLUMN(AS46))/'Master Answer Key'!AU$396</f>
        <v>0.7547169811</v>
      </c>
      <c r="AU46" s="26"/>
    </row>
    <row r="47">
      <c r="A47" s="5" t="s">
        <v>553</v>
      </c>
      <c r="B47" s="26">
        <f t="array" ref="B47">INDEX(TRANSPOSE('ALL-Student-Tally'!$A$2:$CC$46),ROW(B47),COLUMN(A47))/'Master Answer Key'!C$396</f>
        <v>0.84</v>
      </c>
      <c r="C47" s="26">
        <f t="array" ref="C47">INDEX(TRANSPOSE('ALL-Student-Tally'!$A$2:$CC$46),ROW(C47),COLUMN(B47))/'Master Answer Key'!D$396</f>
        <v>0.9285714286</v>
      </c>
      <c r="D47" s="26">
        <f t="array" ref="D47">INDEX(TRANSPOSE('ALL-Student-Tally'!$A$2:$CC$46),ROW(D47),COLUMN(C47))/'Master Answer Key'!E$396</f>
        <v>0.9583333333</v>
      </c>
      <c r="E47" s="26">
        <f t="array" ref="E47">INDEX(TRANSPOSE('ALL-Student-Tally'!$A$2:$CC$46),ROW(E47),COLUMN(D47))/'Master Answer Key'!F$396</f>
        <v>0.88</v>
      </c>
      <c r="F47" s="26">
        <f t="array" ref="F47">INDEX(TRANSPOSE('ALL-Student-Tally'!$A$2:$CC$46),ROW(F47),COLUMN(E47))/'Master Answer Key'!G$396</f>
        <v>0.8974358974</v>
      </c>
      <c r="G47" s="26">
        <f t="array" ref="G47">INDEX(TRANSPOSE('ALL-Student-Tally'!$A$2:$CC$46),ROW(G47),COLUMN(F47))/'Master Answer Key'!H$396</f>
        <v>1</v>
      </c>
      <c r="H47" s="26">
        <f t="array" ref="H47">INDEX(TRANSPOSE('ALL-Student-Tally'!$A$2:$CC$46),ROW(H47),COLUMN(G47))/'Master Answer Key'!I$396</f>
        <v>0.962962963</v>
      </c>
      <c r="I47" s="26">
        <f t="array" ref="I47">INDEX(TRANSPOSE('ALL-Student-Tally'!$A$2:$CC$46),ROW(I47),COLUMN(H47))/'Master Answer Key'!J$396</f>
        <v>0.875</v>
      </c>
      <c r="J47" s="26">
        <f t="array" ref="J47">INDEX(TRANSPOSE('ALL-Student-Tally'!$A$2:$CC$46),ROW(J47),COLUMN(I47))/'Master Answer Key'!K$396</f>
        <v>0.8857142857</v>
      </c>
      <c r="K47" s="26">
        <f t="array" ref="K47">INDEX(TRANSPOSE('ALL-Student-Tally'!$A$2:$CC$46),ROW(K47),COLUMN(J47))/'Master Answer Key'!L$396</f>
        <v>0.9032258065</v>
      </c>
      <c r="L47" s="26">
        <f t="array" ref="L47">INDEX(TRANSPOSE('ALL-Student-Tally'!$A$2:$CC$46),ROW(L47),COLUMN(K47))/'Master Answer Key'!M$396</f>
        <v>0.9285714286</v>
      </c>
      <c r="M47" s="26">
        <f t="array" ref="M47">INDEX(TRANSPOSE('ALL-Student-Tally'!$A$2:$CC$46),ROW(M47),COLUMN(L47))/'Master Answer Key'!N$396</f>
        <v>0.8795180723</v>
      </c>
      <c r="N47" s="26">
        <f t="array" ref="N47">INDEX(TRANSPOSE('ALL-Student-Tally'!$A$2:$CC$46),ROW(N47),COLUMN(M47))/'Master Answer Key'!O$396</f>
        <v>0.9166666667</v>
      </c>
      <c r="O47" s="26">
        <f t="array" ref="O47">INDEX(TRANSPOSE('ALL-Student-Tally'!$A$2:$CC$46),ROW(O47),COLUMN(N47))/'Master Answer Key'!P$396</f>
        <v>0.8</v>
      </c>
      <c r="P47" s="26">
        <f t="array" ref="P47">INDEX(TRANSPOSE('ALL-Student-Tally'!$A$2:$CC$46),ROW(P47),COLUMN(O47))/'Master Answer Key'!Q$396</f>
        <v>0.8</v>
      </c>
      <c r="Q47" s="26">
        <f t="array" ref="Q47">INDEX(TRANSPOSE('ALL-Student-Tally'!$A$2:$CC$46),ROW(Q47),COLUMN(P47))/'Master Answer Key'!R$396</f>
        <v>0.9285714286</v>
      </c>
      <c r="R47" s="26">
        <f t="array" ref="R47">INDEX(TRANSPOSE('ALL-Student-Tally'!$A$2:$CC$46),ROW(R47),COLUMN(Q47))/'Master Answer Key'!S$396</f>
        <v>0.9090909091</v>
      </c>
      <c r="S47" s="26">
        <f t="array" ref="S47">INDEX(TRANSPOSE('ALL-Student-Tally'!$A$2:$CC$46),ROW(S47),COLUMN(R47))/'Master Answer Key'!T$396</f>
        <v>0.8666666667</v>
      </c>
      <c r="T47" s="26">
        <f t="array" ref="T47">INDEX(TRANSPOSE('ALL-Student-Tally'!$A$2:$CC$46),ROW(T47),COLUMN(S47))/'Master Answer Key'!U$396</f>
        <v>0.84</v>
      </c>
      <c r="U47" s="26">
        <f t="array" ref="U47">INDEX(TRANSPOSE('ALL-Student-Tally'!$A$2:$CC$46),ROW(U47),COLUMN(T47))/'Master Answer Key'!V$396</f>
        <v>0.9428571429</v>
      </c>
      <c r="V47" s="26">
        <f t="array" ref="V47">INDEX(TRANSPOSE('ALL-Student-Tally'!$A$2:$CC$46),ROW(V47),COLUMN(U47))/'Master Answer Key'!W$396</f>
        <v>0.9</v>
      </c>
      <c r="W47" s="26">
        <f t="array" ref="W47">INDEX(TRANSPOSE('ALL-Student-Tally'!$A$2:$CC$46),ROW(W47),COLUMN(V47))/'Master Answer Key'!X$396</f>
        <v>0.9032258065</v>
      </c>
      <c r="X47" s="26">
        <f t="array" ref="X47">INDEX(TRANSPOSE('ALL-Student-Tally'!$A$2:$CC$46),ROW(X47),COLUMN(W47))/'Master Answer Key'!Y$396</f>
        <v>0.875</v>
      </c>
      <c r="Y47" s="26">
        <f t="array" ref="Y47">INDEX(TRANSPOSE('ALL-Student-Tally'!$A$2:$CC$46),ROW(Y47),COLUMN(X47))/'Master Answer Key'!Z$396</f>
        <v>0.8571428571</v>
      </c>
      <c r="Z47" s="26">
        <f t="array" ref="Z47">INDEX(TRANSPOSE('ALL-Student-Tally'!$A$2:$CC$46),ROW(Z47),COLUMN(Y47))/'Master Answer Key'!AA$396</f>
        <v>0.9583333333</v>
      </c>
      <c r="AA47" s="26">
        <f t="array" ref="AA47">INDEX(TRANSPOSE('ALL-Student-Tally'!$A$2:$CC$46),ROW(AA47),COLUMN(Z47))/'Master Answer Key'!AB$396</f>
        <v>0.9411764706</v>
      </c>
      <c r="AB47" s="26">
        <f t="array" ref="AB47">INDEX(TRANSPOSE('ALL-Student-Tally'!$A$2:$CC$46),ROW(AB47),COLUMN(AA47))/'Master Answer Key'!AC$396</f>
        <v>1</v>
      </c>
      <c r="AC47" s="26">
        <f t="array" ref="AC47">INDEX(TRANSPOSE('ALL-Student-Tally'!$A$2:$CC$46),ROW(AC47),COLUMN(AB47))/'Master Answer Key'!AD$396</f>
        <v>0.8214285714</v>
      </c>
      <c r="AD47" s="26" t="str">
        <f t="array" ref="AD47">INDEX(TRANSPOSE('ALL-Student-Tally'!$A$2:$CC$46),ROW(AD47),COLUMN(AC47))/'Master Answer Key'!AE$396</f>
        <v>#DIV/0!</v>
      </c>
      <c r="AE47" s="26">
        <f t="array" ref="AE47">INDEX(TRANSPOSE('ALL-Student-Tally'!$A$2:$CC$46),ROW(AE47),COLUMN(AD47))/'Master Answer Key'!AF$396</f>
        <v>1</v>
      </c>
      <c r="AF47" s="26">
        <f t="array" ref="AF47">INDEX(TRANSPOSE('ALL-Student-Tally'!$A$2:$CC$46),ROW(AF47),COLUMN(AE47))/'Master Answer Key'!AG$396</f>
        <v>0.9166666667</v>
      </c>
      <c r="AG47" s="26">
        <f t="array" ref="AG47">INDEX(TRANSPOSE('ALL-Student-Tally'!$A$2:$CC$46),ROW(AG47),COLUMN(AF47))/'Master Answer Key'!AH$396</f>
        <v>0.9032258065</v>
      </c>
      <c r="AH47" s="26">
        <f t="array" ref="AH47">INDEX(TRANSPOSE('ALL-Student-Tally'!$A$2:$CC$46),ROW(AH47),COLUMN(AG47))/'Master Answer Key'!AI$396</f>
        <v>0.9130434783</v>
      </c>
      <c r="AI47" s="26">
        <f t="array" ref="AI47">INDEX(TRANSPOSE('ALL-Student-Tally'!$A$2:$CC$46),ROW(AI47),COLUMN(AH47))/'Master Answer Key'!AJ$396</f>
        <v>0.875</v>
      </c>
      <c r="AJ47" s="26">
        <f t="array" ref="AJ47">INDEX(TRANSPOSE('ALL-Student-Tally'!$A$2:$CC$46),ROW(AJ47),COLUMN(AI47))/'Master Answer Key'!AK$396</f>
        <v>0.9642857143</v>
      </c>
      <c r="AK47" s="26">
        <f t="array" ref="AK47">INDEX(TRANSPOSE('ALL-Student-Tally'!$A$2:$CC$46),ROW(AK47),COLUMN(AJ47))/'Master Answer Key'!AL$396</f>
        <v>0.9090909091</v>
      </c>
      <c r="AL47" s="26">
        <f t="array" ref="AL47">INDEX(TRANSPOSE('ALL-Student-Tally'!$A$2:$CC$46),ROW(AL47),COLUMN(AK47))/'Master Answer Key'!AM$396</f>
        <v>0.875</v>
      </c>
      <c r="AM47" s="26">
        <f t="array" ref="AM47">INDEX(TRANSPOSE('ALL-Student-Tally'!$A$2:$CC$46),ROW(AM47),COLUMN(AL47))/'Master Answer Key'!AN$396</f>
        <v>0.9285714286</v>
      </c>
      <c r="AN47" s="26">
        <f t="array" ref="AN47">INDEX(TRANSPOSE('ALL-Student-Tally'!$A$2:$CC$46),ROW(AN47),COLUMN(AM47))/'Master Answer Key'!AO$396</f>
        <v>0.8571428571</v>
      </c>
      <c r="AO47" s="26">
        <f t="array" ref="AO47">INDEX(TRANSPOSE('ALL-Student-Tally'!$A$2:$CC$46),ROW(AO47),COLUMN(AN47))/'Master Answer Key'!AP$396</f>
        <v>0.8333333333</v>
      </c>
      <c r="AP47" s="26">
        <f t="array" ref="AP47">INDEX(TRANSPOSE('ALL-Student-Tally'!$A$2:$CC$46),ROW(AP47),COLUMN(AO47))/'Master Answer Key'!AQ$396</f>
        <v>1</v>
      </c>
      <c r="AQ47" s="26">
        <f t="array" ref="AQ47">INDEX(TRANSPOSE('ALL-Student-Tally'!$A$2:$CC$46),ROW(AQ47),COLUMN(AP47))/'Master Answer Key'!AR$396</f>
        <v>1</v>
      </c>
      <c r="AR47" s="26">
        <f t="array" ref="AR47">INDEX(TRANSPOSE('ALL-Student-Tally'!$A$2:$CC$46),ROW(AR47),COLUMN(AQ47))/'Master Answer Key'!AS$396</f>
        <v>0.8333333333</v>
      </c>
      <c r="AS47" s="26">
        <f t="array" ref="AS47">INDEX(TRANSPOSE('ALL-Student-Tally'!$A$2:$CC$46),ROW(AS47),COLUMN(AR47))/'Master Answer Key'!AT$396</f>
        <v>0.9677419355</v>
      </c>
      <c r="AT47" s="26">
        <f t="array" ref="AT47">INDEX(TRANSPOSE('ALL-Student-Tally'!$A$2:$CC$46),ROW(AT47),COLUMN(AS47))/'Master Answer Key'!AU$396</f>
        <v>0.9056603774</v>
      </c>
      <c r="AU47" s="26"/>
    </row>
    <row r="48">
      <c r="A48" s="5" t="s">
        <v>554</v>
      </c>
      <c r="B48" s="26">
        <f t="array" ref="B48">INDEX(TRANSPOSE('ALL-Student-Tally'!$A$2:$CC$46),ROW(B48),COLUMN(A48))/'Master Answer Key'!C$396</f>
        <v>0.8</v>
      </c>
      <c r="C48" s="26">
        <f t="array" ref="C48">INDEX(TRANSPOSE('ALL-Student-Tally'!$A$2:$CC$46),ROW(C48),COLUMN(B48))/'Master Answer Key'!D$396</f>
        <v>0.7857142857</v>
      </c>
      <c r="D48" s="26">
        <f t="array" ref="D48">INDEX(TRANSPOSE('ALL-Student-Tally'!$A$2:$CC$46),ROW(D48),COLUMN(C48))/'Master Answer Key'!E$396</f>
        <v>0.9166666667</v>
      </c>
      <c r="E48" s="26">
        <f t="array" ref="E48">INDEX(TRANSPOSE('ALL-Student-Tally'!$A$2:$CC$46),ROW(E48),COLUMN(D48))/'Master Answer Key'!F$396</f>
        <v>0.74</v>
      </c>
      <c r="F48" s="26">
        <f t="array" ref="F48">INDEX(TRANSPOSE('ALL-Student-Tally'!$A$2:$CC$46),ROW(F48),COLUMN(E48))/'Master Answer Key'!G$396</f>
        <v>0.8205128205</v>
      </c>
      <c r="G48" s="26">
        <f t="array" ref="G48">INDEX(TRANSPOSE('ALL-Student-Tally'!$A$2:$CC$46),ROW(G48),COLUMN(F48))/'Master Answer Key'!H$396</f>
        <v>0.25</v>
      </c>
      <c r="H48" s="26">
        <f t="array" ref="H48">INDEX(TRANSPOSE('ALL-Student-Tally'!$A$2:$CC$46),ROW(H48),COLUMN(G48))/'Master Answer Key'!I$396</f>
        <v>0.7407407407</v>
      </c>
      <c r="I48" s="26">
        <f t="array" ref="I48">INDEX(TRANSPOSE('ALL-Student-Tally'!$A$2:$CC$46),ROW(I48),COLUMN(H48))/'Master Answer Key'!J$396</f>
        <v>0.7916666667</v>
      </c>
      <c r="J48" s="26">
        <f t="array" ref="J48">INDEX(TRANSPOSE('ALL-Student-Tally'!$A$2:$CC$46),ROW(J48),COLUMN(I48))/'Master Answer Key'!K$396</f>
        <v>0.7142857143</v>
      </c>
      <c r="K48" s="26">
        <f t="array" ref="K48">INDEX(TRANSPOSE('ALL-Student-Tally'!$A$2:$CC$46),ROW(K48),COLUMN(J48))/'Master Answer Key'!L$396</f>
        <v>0.06451612903</v>
      </c>
      <c r="L48" s="26">
        <f t="array" ref="L48">INDEX(TRANSPOSE('ALL-Student-Tally'!$A$2:$CC$46),ROW(L48),COLUMN(K48))/'Master Answer Key'!M$396</f>
        <v>0.7142857143</v>
      </c>
      <c r="M48" s="26">
        <f t="array" ref="M48">INDEX(TRANSPOSE('ALL-Student-Tally'!$A$2:$CC$46),ROW(M48),COLUMN(L48))/'Master Answer Key'!N$396</f>
        <v>0.3373493976</v>
      </c>
      <c r="N48" s="26">
        <f t="array" ref="N48">INDEX(TRANSPOSE('ALL-Student-Tally'!$A$2:$CC$46),ROW(N48),COLUMN(M48))/'Master Answer Key'!O$396</f>
        <v>0.8333333333</v>
      </c>
      <c r="O48" s="26">
        <f t="array" ref="O48">INDEX(TRANSPOSE('ALL-Student-Tally'!$A$2:$CC$46),ROW(O48),COLUMN(N48))/'Master Answer Key'!P$396</f>
        <v>0.2</v>
      </c>
      <c r="P48" s="26">
        <f t="array" ref="P48">INDEX(TRANSPOSE('ALL-Student-Tally'!$A$2:$CC$46),ROW(P48),COLUMN(O48))/'Master Answer Key'!Q$396</f>
        <v>0.4</v>
      </c>
      <c r="Q48" s="26">
        <f t="array" ref="Q48">INDEX(TRANSPOSE('ALL-Student-Tally'!$A$2:$CC$46),ROW(Q48),COLUMN(P48))/'Master Answer Key'!R$396</f>
        <v>0</v>
      </c>
      <c r="R48" s="26">
        <f t="array" ref="R48">INDEX(TRANSPOSE('ALL-Student-Tally'!$A$2:$CC$46),ROW(R48),COLUMN(Q48))/'Master Answer Key'!S$396</f>
        <v>0.1818181818</v>
      </c>
      <c r="S48" s="26">
        <f t="array" ref="S48">INDEX(TRANSPOSE('ALL-Student-Tally'!$A$2:$CC$46),ROW(S48),COLUMN(R48))/'Master Answer Key'!T$396</f>
        <v>0.06666666667</v>
      </c>
      <c r="T48" s="26">
        <f t="array" ref="T48">INDEX(TRANSPOSE('ALL-Student-Tally'!$A$2:$CC$46),ROW(T48),COLUMN(S48))/'Master Answer Key'!U$396</f>
        <v>0</v>
      </c>
      <c r="U48" s="26">
        <f t="array" ref="U48">INDEX(TRANSPOSE('ALL-Student-Tally'!$A$2:$CC$46),ROW(U48),COLUMN(T48))/'Master Answer Key'!V$396</f>
        <v>0.02857142857</v>
      </c>
      <c r="V48" s="26">
        <f t="array" ref="V48">INDEX(TRANSPOSE('ALL-Student-Tally'!$A$2:$CC$46),ROW(V48),COLUMN(U48))/'Master Answer Key'!W$396</f>
        <v>0.05</v>
      </c>
      <c r="W48" s="26">
        <f t="array" ref="W48">INDEX(TRANSPOSE('ALL-Student-Tally'!$A$2:$CC$46),ROW(W48),COLUMN(V48))/'Master Answer Key'!X$396</f>
        <v>0</v>
      </c>
      <c r="X48" s="26">
        <f t="array" ref="X48">INDEX(TRANSPOSE('ALL-Student-Tally'!$A$2:$CC$46),ROW(X48),COLUMN(W48))/'Master Answer Key'!Y$396</f>
        <v>0</v>
      </c>
      <c r="Y48" s="26">
        <f t="array" ref="Y48">INDEX(TRANSPOSE('ALL-Student-Tally'!$A$2:$CC$46),ROW(Y48),COLUMN(X48))/'Master Answer Key'!Z$396</f>
        <v>0</v>
      </c>
      <c r="Z48" s="26">
        <f t="array" ref="Z48">INDEX(TRANSPOSE('ALL-Student-Tally'!$A$2:$CC$46),ROW(Z48),COLUMN(Y48))/'Master Answer Key'!AA$396</f>
        <v>0.04166666667</v>
      </c>
      <c r="AA48" s="26">
        <f t="array" ref="AA48">INDEX(TRANSPOSE('ALL-Student-Tally'!$A$2:$CC$46),ROW(AA48),COLUMN(Z48))/'Master Answer Key'!AB$396</f>
        <v>0.05882352941</v>
      </c>
      <c r="AB48" s="26">
        <f t="array" ref="AB48">INDEX(TRANSPOSE('ALL-Student-Tally'!$A$2:$CC$46),ROW(AB48),COLUMN(AA48))/'Master Answer Key'!AC$396</f>
        <v>0.1666666667</v>
      </c>
      <c r="AC48" s="26">
        <f t="array" ref="AC48">INDEX(TRANSPOSE('ALL-Student-Tally'!$A$2:$CC$46),ROW(AC48),COLUMN(AB48))/'Master Answer Key'!AD$396</f>
        <v>0.7142857143</v>
      </c>
      <c r="AD48" s="26" t="str">
        <f t="array" ref="AD48">INDEX(TRANSPOSE('ALL-Student-Tally'!$A$2:$CC$46),ROW(AD48),COLUMN(AC48))/'Master Answer Key'!AE$396</f>
        <v>#DIV/0!</v>
      </c>
      <c r="AE48" s="26">
        <f t="array" ref="AE48">INDEX(TRANSPOSE('ALL-Student-Tally'!$A$2:$CC$46),ROW(AE48),COLUMN(AD48))/'Master Answer Key'!AF$396</f>
        <v>0</v>
      </c>
      <c r="AF48" s="26">
        <f t="array" ref="AF48">INDEX(TRANSPOSE('ALL-Student-Tally'!$A$2:$CC$46),ROW(AF48),COLUMN(AE48))/'Master Answer Key'!AG$396</f>
        <v>0</v>
      </c>
      <c r="AG48" s="26">
        <f t="array" ref="AG48">INDEX(TRANSPOSE('ALL-Student-Tally'!$A$2:$CC$46),ROW(AG48),COLUMN(AF48))/'Master Answer Key'!AH$396</f>
        <v>0</v>
      </c>
      <c r="AH48" s="26">
        <f t="array" ref="AH48">INDEX(TRANSPOSE('ALL-Student-Tally'!$A$2:$CC$46),ROW(AH48),COLUMN(AG48))/'Master Answer Key'!AI$396</f>
        <v>0</v>
      </c>
      <c r="AI48" s="26">
        <f t="array" ref="AI48">INDEX(TRANSPOSE('ALL-Student-Tally'!$A$2:$CC$46),ROW(AI48),COLUMN(AH48))/'Master Answer Key'!AJ$396</f>
        <v>0</v>
      </c>
      <c r="AJ48" s="26">
        <f t="array" ref="AJ48">INDEX(TRANSPOSE('ALL-Student-Tally'!$A$2:$CC$46),ROW(AJ48),COLUMN(AI48))/'Master Answer Key'!AK$396</f>
        <v>0</v>
      </c>
      <c r="AK48" s="26">
        <f t="array" ref="AK48">INDEX(TRANSPOSE('ALL-Student-Tally'!$A$2:$CC$46),ROW(AK48),COLUMN(AJ48))/'Master Answer Key'!AL$396</f>
        <v>0.3636363636</v>
      </c>
      <c r="AL48" s="26">
        <f t="array" ref="AL48">INDEX(TRANSPOSE('ALL-Student-Tally'!$A$2:$CC$46),ROW(AL48),COLUMN(AK48))/'Master Answer Key'!AM$396</f>
        <v>0.25</v>
      </c>
      <c r="AM48" s="26">
        <f t="array" ref="AM48">INDEX(TRANSPOSE('ALL-Student-Tally'!$A$2:$CC$46),ROW(AM48),COLUMN(AL48))/'Master Answer Key'!AN$396</f>
        <v>0</v>
      </c>
      <c r="AN48" s="26">
        <f t="array" ref="AN48">INDEX(TRANSPOSE('ALL-Student-Tally'!$A$2:$CC$46),ROW(AN48),COLUMN(AM48))/'Master Answer Key'!AO$396</f>
        <v>0</v>
      </c>
      <c r="AO48" s="26">
        <f t="array" ref="AO48">INDEX(TRANSPOSE('ALL-Student-Tally'!$A$2:$CC$46),ROW(AO48),COLUMN(AN48))/'Master Answer Key'!AP$396</f>
        <v>0</v>
      </c>
      <c r="AP48" s="26">
        <f t="array" ref="AP48">INDEX(TRANSPOSE('ALL-Student-Tally'!$A$2:$CC$46),ROW(AP48),COLUMN(AO48))/'Master Answer Key'!AQ$396</f>
        <v>0</v>
      </c>
      <c r="AQ48" s="26">
        <f t="array" ref="AQ48">INDEX(TRANSPOSE('ALL-Student-Tally'!$A$2:$CC$46),ROW(AQ48),COLUMN(AP48))/'Master Answer Key'!AR$396</f>
        <v>0</v>
      </c>
      <c r="AR48" s="26">
        <f t="array" ref="AR48">INDEX(TRANSPOSE('ALL-Student-Tally'!$A$2:$CC$46),ROW(AR48),COLUMN(AQ48))/'Master Answer Key'!AS$396</f>
        <v>0</v>
      </c>
      <c r="AS48" s="26">
        <f t="array" ref="AS48">INDEX(TRANSPOSE('ALL-Student-Tally'!$A$2:$CC$46),ROW(AS48),COLUMN(AR48))/'Master Answer Key'!AT$396</f>
        <v>0.2258064516</v>
      </c>
      <c r="AT48" s="26">
        <f t="array" ref="AT48">INDEX(TRANSPOSE('ALL-Student-Tally'!$A$2:$CC$46),ROW(AT48),COLUMN(AS48))/'Master Answer Key'!AU$396</f>
        <v>0.05660377358</v>
      </c>
      <c r="AU48" s="26"/>
    </row>
    <row r="49">
      <c r="A49" s="5" t="s">
        <v>555</v>
      </c>
      <c r="B49" s="26">
        <f t="array" ref="B49">INDEX(TRANSPOSE('ALL-Student-Tally'!$A$2:$CC$46),ROW(B49),COLUMN(A49))/'Master Answer Key'!C$396</f>
        <v>0.92</v>
      </c>
      <c r="C49" s="26">
        <f t="array" ref="C49">INDEX(TRANSPOSE('ALL-Student-Tally'!$A$2:$CC$46),ROW(C49),COLUMN(B49))/'Master Answer Key'!D$396</f>
        <v>1</v>
      </c>
      <c r="D49" s="26">
        <f t="array" ref="D49">INDEX(TRANSPOSE('ALL-Student-Tally'!$A$2:$CC$46),ROW(D49),COLUMN(C49))/'Master Answer Key'!E$396</f>
        <v>1</v>
      </c>
      <c r="E49" s="26">
        <f t="array" ref="E49">INDEX(TRANSPOSE('ALL-Student-Tally'!$A$2:$CC$46),ROW(E49),COLUMN(D49))/'Master Answer Key'!F$396</f>
        <v>0.88</v>
      </c>
      <c r="F49" s="26">
        <f t="array" ref="F49">INDEX(TRANSPOSE('ALL-Student-Tally'!$A$2:$CC$46),ROW(F49),COLUMN(E49))/'Master Answer Key'!G$396</f>
        <v>0.9743589744</v>
      </c>
      <c r="G49" s="26">
        <f t="array" ref="G49">INDEX(TRANSPOSE('ALL-Student-Tally'!$A$2:$CC$46),ROW(G49),COLUMN(F49))/'Master Answer Key'!H$396</f>
        <v>1</v>
      </c>
      <c r="H49" s="26">
        <f t="array" ref="H49">INDEX(TRANSPOSE('ALL-Student-Tally'!$A$2:$CC$46),ROW(H49),COLUMN(G49))/'Master Answer Key'!I$396</f>
        <v>0.8888888889</v>
      </c>
      <c r="I49" s="26">
        <f t="array" ref="I49">INDEX(TRANSPOSE('ALL-Student-Tally'!$A$2:$CC$46),ROW(I49),COLUMN(H49))/'Master Answer Key'!J$396</f>
        <v>0.875</v>
      </c>
      <c r="J49" s="26">
        <f t="array" ref="J49">INDEX(TRANSPOSE('ALL-Student-Tally'!$A$2:$CC$46),ROW(J49),COLUMN(I49))/'Master Answer Key'!K$396</f>
        <v>0.9714285714</v>
      </c>
      <c r="K49" s="26">
        <f t="array" ref="K49">INDEX(TRANSPOSE('ALL-Student-Tally'!$A$2:$CC$46),ROW(K49),COLUMN(J49))/'Master Answer Key'!L$396</f>
        <v>0.8064516129</v>
      </c>
      <c r="L49" s="26">
        <f t="array" ref="L49">INDEX(TRANSPOSE('ALL-Student-Tally'!$A$2:$CC$46),ROW(L49),COLUMN(K49))/'Master Answer Key'!M$396</f>
        <v>1</v>
      </c>
      <c r="M49" s="26">
        <f t="array" ref="M49">INDEX(TRANSPOSE('ALL-Student-Tally'!$A$2:$CC$46),ROW(M49),COLUMN(L49))/'Master Answer Key'!N$396</f>
        <v>0.8915662651</v>
      </c>
      <c r="N49" s="26">
        <f t="array" ref="N49">INDEX(TRANSPOSE('ALL-Student-Tally'!$A$2:$CC$46),ROW(N49),COLUMN(M49))/'Master Answer Key'!O$396</f>
        <v>0.8333333333</v>
      </c>
      <c r="O49" s="26">
        <f t="array" ref="O49">INDEX(TRANSPOSE('ALL-Student-Tally'!$A$2:$CC$46),ROW(O49),COLUMN(N49))/'Master Answer Key'!P$396</f>
        <v>0.9</v>
      </c>
      <c r="P49" s="26">
        <f t="array" ref="P49">INDEX(TRANSPOSE('ALL-Student-Tally'!$A$2:$CC$46),ROW(P49),COLUMN(O49))/'Master Answer Key'!Q$396</f>
        <v>0.8</v>
      </c>
      <c r="Q49" s="26">
        <f t="array" ref="Q49">INDEX(TRANSPOSE('ALL-Student-Tally'!$A$2:$CC$46),ROW(Q49),COLUMN(P49))/'Master Answer Key'!R$396</f>
        <v>0.8571428571</v>
      </c>
      <c r="R49" s="26">
        <f t="array" ref="R49">INDEX(TRANSPOSE('ALL-Student-Tally'!$A$2:$CC$46),ROW(R49),COLUMN(Q49))/'Master Answer Key'!S$396</f>
        <v>0.7272727273</v>
      </c>
      <c r="S49" s="26">
        <f t="array" ref="S49">INDEX(TRANSPOSE('ALL-Student-Tally'!$A$2:$CC$46),ROW(S49),COLUMN(R49))/'Master Answer Key'!T$396</f>
        <v>0.8666666667</v>
      </c>
      <c r="T49" s="26">
        <f t="array" ref="T49">INDEX(TRANSPOSE('ALL-Student-Tally'!$A$2:$CC$46),ROW(T49),COLUMN(S49))/'Master Answer Key'!U$396</f>
        <v>0.8</v>
      </c>
      <c r="U49" s="26">
        <f t="array" ref="U49">INDEX(TRANSPOSE('ALL-Student-Tally'!$A$2:$CC$46),ROW(U49),COLUMN(T49))/'Master Answer Key'!V$396</f>
        <v>0.8857142857</v>
      </c>
      <c r="V49" s="26">
        <f t="array" ref="V49">INDEX(TRANSPOSE('ALL-Student-Tally'!$A$2:$CC$46),ROW(V49),COLUMN(U49))/'Master Answer Key'!W$396</f>
        <v>0.8</v>
      </c>
      <c r="W49" s="26">
        <f t="array" ref="W49">INDEX(TRANSPOSE('ALL-Student-Tally'!$A$2:$CC$46),ROW(W49),COLUMN(V49))/'Master Answer Key'!X$396</f>
        <v>0.8064516129</v>
      </c>
      <c r="X49" s="26">
        <f t="array" ref="X49">INDEX(TRANSPOSE('ALL-Student-Tally'!$A$2:$CC$46),ROW(X49),COLUMN(W49))/'Master Answer Key'!Y$396</f>
        <v>0.75</v>
      </c>
      <c r="Y49" s="26">
        <f t="array" ref="Y49">INDEX(TRANSPOSE('ALL-Student-Tally'!$A$2:$CC$46),ROW(Y49),COLUMN(X49))/'Master Answer Key'!Z$396</f>
        <v>0.7142857143</v>
      </c>
      <c r="Z49" s="26">
        <f t="array" ref="Z49">INDEX(TRANSPOSE('ALL-Student-Tally'!$A$2:$CC$46),ROW(Z49),COLUMN(Y49))/'Master Answer Key'!AA$396</f>
        <v>0.875</v>
      </c>
      <c r="AA49" s="26">
        <f t="array" ref="AA49">INDEX(TRANSPOSE('ALL-Student-Tally'!$A$2:$CC$46),ROW(AA49),COLUMN(Z49))/'Master Answer Key'!AB$396</f>
        <v>0.8823529412</v>
      </c>
      <c r="AB49" s="26">
        <f t="array" ref="AB49">INDEX(TRANSPOSE('ALL-Student-Tally'!$A$2:$CC$46),ROW(AB49),COLUMN(AA49))/'Master Answer Key'!AC$396</f>
        <v>0.6666666667</v>
      </c>
      <c r="AC49" s="26">
        <f t="array" ref="AC49">INDEX(TRANSPOSE('ALL-Student-Tally'!$A$2:$CC$46),ROW(AC49),COLUMN(AB49))/'Master Answer Key'!AD$396</f>
        <v>0.7857142857</v>
      </c>
      <c r="AD49" s="26" t="str">
        <f t="array" ref="AD49">INDEX(TRANSPOSE('ALL-Student-Tally'!$A$2:$CC$46),ROW(AD49),COLUMN(AC49))/'Master Answer Key'!AE$396</f>
        <v>#DIV/0!</v>
      </c>
      <c r="AE49" s="26">
        <f t="array" ref="AE49">INDEX(TRANSPOSE('ALL-Student-Tally'!$A$2:$CC$46),ROW(AE49),COLUMN(AD49))/'Master Answer Key'!AF$396</f>
        <v>1</v>
      </c>
      <c r="AF49" s="26">
        <f t="array" ref="AF49">INDEX(TRANSPOSE('ALL-Student-Tally'!$A$2:$CC$46),ROW(AF49),COLUMN(AE49))/'Master Answer Key'!AG$396</f>
        <v>0.75</v>
      </c>
      <c r="AG49" s="26">
        <f t="array" ref="AG49">INDEX(TRANSPOSE('ALL-Student-Tally'!$A$2:$CC$46),ROW(AG49),COLUMN(AF49))/'Master Answer Key'!AH$396</f>
        <v>0.7741935484</v>
      </c>
      <c r="AH49" s="26">
        <f t="array" ref="AH49">INDEX(TRANSPOSE('ALL-Student-Tally'!$A$2:$CC$46),ROW(AH49),COLUMN(AG49))/'Master Answer Key'!AI$396</f>
        <v>0.8695652174</v>
      </c>
      <c r="AI49" s="26">
        <f t="array" ref="AI49">INDEX(TRANSPOSE('ALL-Student-Tally'!$A$2:$CC$46),ROW(AI49),COLUMN(AH49))/'Master Answer Key'!AJ$396</f>
        <v>0.625</v>
      </c>
      <c r="AJ49" s="26">
        <f t="array" ref="AJ49">INDEX(TRANSPOSE('ALL-Student-Tally'!$A$2:$CC$46),ROW(AJ49),COLUMN(AI49))/'Master Answer Key'!AK$396</f>
        <v>0.8214285714</v>
      </c>
      <c r="AK49" s="26">
        <f t="array" ref="AK49">INDEX(TRANSPOSE('ALL-Student-Tally'!$A$2:$CC$46),ROW(AK49),COLUMN(AJ49))/'Master Answer Key'!AL$396</f>
        <v>1</v>
      </c>
      <c r="AL49" s="26">
        <f t="array" ref="AL49">INDEX(TRANSPOSE('ALL-Student-Tally'!$A$2:$CC$46),ROW(AL49),COLUMN(AK49))/'Master Answer Key'!AM$396</f>
        <v>0.875</v>
      </c>
      <c r="AM49" s="26">
        <f t="array" ref="AM49">INDEX(TRANSPOSE('ALL-Student-Tally'!$A$2:$CC$46),ROW(AM49),COLUMN(AL49))/'Master Answer Key'!AN$396</f>
        <v>0.9285714286</v>
      </c>
      <c r="AN49" s="26">
        <f t="array" ref="AN49">INDEX(TRANSPOSE('ALL-Student-Tally'!$A$2:$CC$46),ROW(AN49),COLUMN(AM49))/'Master Answer Key'!AO$396</f>
        <v>1</v>
      </c>
      <c r="AO49" s="26">
        <f t="array" ref="AO49">INDEX(TRANSPOSE('ALL-Student-Tally'!$A$2:$CC$46),ROW(AO49),COLUMN(AN49))/'Master Answer Key'!AP$396</f>
        <v>0.9166666667</v>
      </c>
      <c r="AP49" s="26">
        <f t="array" ref="AP49">INDEX(TRANSPOSE('ALL-Student-Tally'!$A$2:$CC$46),ROW(AP49),COLUMN(AO49))/'Master Answer Key'!AQ$396</f>
        <v>0.7777777778</v>
      </c>
      <c r="AQ49" s="26">
        <f t="array" ref="AQ49">INDEX(TRANSPOSE('ALL-Student-Tally'!$A$2:$CC$46),ROW(AQ49),COLUMN(AP49))/'Master Answer Key'!AR$396</f>
        <v>0.8461538462</v>
      </c>
      <c r="AR49" s="26">
        <f t="array" ref="AR49">INDEX(TRANSPOSE('ALL-Student-Tally'!$A$2:$CC$46),ROW(AR49),COLUMN(AQ49))/'Master Answer Key'!AS$396</f>
        <v>0.6666666667</v>
      </c>
      <c r="AS49" s="26">
        <f t="array" ref="AS49">INDEX(TRANSPOSE('ALL-Student-Tally'!$A$2:$CC$46),ROW(AS49),COLUMN(AR49))/'Master Answer Key'!AT$396</f>
        <v>0.9032258065</v>
      </c>
      <c r="AT49" s="26">
        <f t="array" ref="AT49">INDEX(TRANSPOSE('ALL-Student-Tally'!$A$2:$CC$46),ROW(AT49),COLUMN(AS49))/'Master Answer Key'!AU$396</f>
        <v>0.8301886792</v>
      </c>
      <c r="AU49" s="26"/>
    </row>
    <row r="50">
      <c r="A50" s="5" t="s">
        <v>556</v>
      </c>
      <c r="B50" s="26">
        <f t="array" ref="B50">INDEX(TRANSPOSE('ALL-Student-Tally'!$A$2:$CC$46),ROW(B50),COLUMN(A50))/'Master Answer Key'!C$396</f>
        <v>0.72</v>
      </c>
      <c r="C50" s="26">
        <f t="array" ref="C50">INDEX(TRANSPOSE('ALL-Student-Tally'!$A$2:$CC$46),ROW(C50),COLUMN(B50))/'Master Answer Key'!D$396</f>
        <v>0.8571428571</v>
      </c>
      <c r="D50" s="26">
        <f t="array" ref="D50">INDEX(TRANSPOSE('ALL-Student-Tally'!$A$2:$CC$46),ROW(D50),COLUMN(C50))/'Master Answer Key'!E$396</f>
        <v>0.9583333333</v>
      </c>
      <c r="E50" s="26">
        <f t="array" ref="E50">INDEX(TRANSPOSE('ALL-Student-Tally'!$A$2:$CC$46),ROW(E50),COLUMN(D50))/'Master Answer Key'!F$396</f>
        <v>0.88</v>
      </c>
      <c r="F50" s="26">
        <f t="array" ref="F50">INDEX(TRANSPOSE('ALL-Student-Tally'!$A$2:$CC$46),ROW(F50),COLUMN(E50))/'Master Answer Key'!G$396</f>
        <v>0.9487179487</v>
      </c>
      <c r="G50" s="26">
        <f t="array" ref="G50">INDEX(TRANSPOSE('ALL-Student-Tally'!$A$2:$CC$46),ROW(G50),COLUMN(F50))/'Master Answer Key'!H$396</f>
        <v>1</v>
      </c>
      <c r="H50" s="26">
        <f t="array" ref="H50">INDEX(TRANSPOSE('ALL-Student-Tally'!$A$2:$CC$46),ROW(H50),COLUMN(G50))/'Master Answer Key'!I$396</f>
        <v>0.8888888889</v>
      </c>
      <c r="I50" s="26">
        <f t="array" ref="I50">INDEX(TRANSPOSE('ALL-Student-Tally'!$A$2:$CC$46),ROW(I50),COLUMN(H50))/'Master Answer Key'!J$396</f>
        <v>0.875</v>
      </c>
      <c r="J50" s="26">
        <f t="array" ref="J50">INDEX(TRANSPOSE('ALL-Student-Tally'!$A$2:$CC$46),ROW(J50),COLUMN(I50))/'Master Answer Key'!K$396</f>
        <v>0.8857142857</v>
      </c>
      <c r="K50" s="26">
        <f t="array" ref="K50">INDEX(TRANSPOSE('ALL-Student-Tally'!$A$2:$CC$46),ROW(K50),COLUMN(J50))/'Master Answer Key'!L$396</f>
        <v>0.8064516129</v>
      </c>
      <c r="L50" s="26">
        <f t="array" ref="L50">INDEX(TRANSPOSE('ALL-Student-Tally'!$A$2:$CC$46),ROW(L50),COLUMN(K50))/'Master Answer Key'!M$396</f>
        <v>0.7142857143</v>
      </c>
      <c r="M50" s="26">
        <f t="array" ref="M50">INDEX(TRANSPOSE('ALL-Student-Tally'!$A$2:$CC$46),ROW(M50),COLUMN(L50))/'Master Answer Key'!N$396</f>
        <v>0.9036144578</v>
      </c>
      <c r="N50" s="26">
        <f t="array" ref="N50">INDEX(TRANSPOSE('ALL-Student-Tally'!$A$2:$CC$46),ROW(N50),COLUMN(M50))/'Master Answer Key'!O$396</f>
        <v>1</v>
      </c>
      <c r="O50" s="26">
        <f t="array" ref="O50">INDEX(TRANSPOSE('ALL-Student-Tally'!$A$2:$CC$46),ROW(O50),COLUMN(N50))/'Master Answer Key'!P$396</f>
        <v>1</v>
      </c>
      <c r="P50" s="26">
        <f t="array" ref="P50">INDEX(TRANSPOSE('ALL-Student-Tally'!$A$2:$CC$46),ROW(P50),COLUMN(O50))/'Master Answer Key'!Q$396</f>
        <v>0.6</v>
      </c>
      <c r="Q50" s="26">
        <f t="array" ref="Q50">INDEX(TRANSPOSE('ALL-Student-Tally'!$A$2:$CC$46),ROW(Q50),COLUMN(P50))/'Master Answer Key'!R$396</f>
        <v>0.7857142857</v>
      </c>
      <c r="R50" s="26">
        <f t="array" ref="R50">INDEX(TRANSPOSE('ALL-Student-Tally'!$A$2:$CC$46),ROW(R50),COLUMN(Q50))/'Master Answer Key'!S$396</f>
        <v>0.9090909091</v>
      </c>
      <c r="S50" s="26">
        <f t="array" ref="S50">INDEX(TRANSPOSE('ALL-Student-Tally'!$A$2:$CC$46),ROW(S50),COLUMN(R50))/'Master Answer Key'!T$396</f>
        <v>0.8333333333</v>
      </c>
      <c r="T50" s="26">
        <f t="array" ref="T50">INDEX(TRANSPOSE('ALL-Student-Tally'!$A$2:$CC$46),ROW(T50),COLUMN(S50))/'Master Answer Key'!U$396</f>
        <v>0.84</v>
      </c>
      <c r="U50" s="26">
        <f t="array" ref="U50">INDEX(TRANSPOSE('ALL-Student-Tally'!$A$2:$CC$46),ROW(U50),COLUMN(T50))/'Master Answer Key'!V$396</f>
        <v>0.8285714286</v>
      </c>
      <c r="V50" s="26">
        <f t="array" ref="V50">INDEX(TRANSPOSE('ALL-Student-Tally'!$A$2:$CC$46),ROW(V50),COLUMN(U50))/'Master Answer Key'!W$396</f>
        <v>0.9</v>
      </c>
      <c r="W50" s="26">
        <f t="array" ref="W50">INDEX(TRANSPOSE('ALL-Student-Tally'!$A$2:$CC$46),ROW(W50),COLUMN(V50))/'Master Answer Key'!X$396</f>
        <v>0.8387096774</v>
      </c>
      <c r="X50" s="26">
        <f t="array" ref="X50">INDEX(TRANSPOSE('ALL-Student-Tally'!$A$2:$CC$46),ROW(X50),COLUMN(W50))/'Master Answer Key'!Y$396</f>
        <v>0.875</v>
      </c>
      <c r="Y50" s="26">
        <f t="array" ref="Y50">INDEX(TRANSPOSE('ALL-Student-Tally'!$A$2:$CC$46),ROW(Y50),COLUMN(X50))/'Master Answer Key'!Z$396</f>
        <v>0.4285714286</v>
      </c>
      <c r="Z50" s="26">
        <f t="array" ref="Z50">INDEX(TRANSPOSE('ALL-Student-Tally'!$A$2:$CC$46),ROW(Z50),COLUMN(Y50))/'Master Answer Key'!AA$396</f>
        <v>0.9583333333</v>
      </c>
      <c r="AA50" s="26">
        <f t="array" ref="AA50">INDEX(TRANSPOSE('ALL-Student-Tally'!$A$2:$CC$46),ROW(AA50),COLUMN(Z50))/'Master Answer Key'!AB$396</f>
        <v>0.8529411765</v>
      </c>
      <c r="AB50" s="26">
        <f t="array" ref="AB50">INDEX(TRANSPOSE('ALL-Student-Tally'!$A$2:$CC$46),ROW(AB50),COLUMN(AA50))/'Master Answer Key'!AC$396</f>
        <v>0.8333333333</v>
      </c>
      <c r="AC50" s="26">
        <f t="array" ref="AC50">INDEX(TRANSPOSE('ALL-Student-Tally'!$A$2:$CC$46),ROW(AC50),COLUMN(AB50))/'Master Answer Key'!AD$396</f>
        <v>0.8214285714</v>
      </c>
      <c r="AD50" s="26" t="str">
        <f t="array" ref="AD50">INDEX(TRANSPOSE('ALL-Student-Tally'!$A$2:$CC$46),ROW(AD50),COLUMN(AC50))/'Master Answer Key'!AE$396</f>
        <v>#DIV/0!</v>
      </c>
      <c r="AE50" s="26">
        <f t="array" ref="AE50">INDEX(TRANSPOSE('ALL-Student-Tally'!$A$2:$CC$46),ROW(AE50),COLUMN(AD50))/'Master Answer Key'!AF$396</f>
        <v>1</v>
      </c>
      <c r="AF50" s="26">
        <f t="array" ref="AF50">INDEX(TRANSPOSE('ALL-Student-Tally'!$A$2:$CC$46),ROW(AF50),COLUMN(AE50))/'Master Answer Key'!AG$396</f>
        <v>0.6666666667</v>
      </c>
      <c r="AG50" s="26">
        <f t="array" ref="AG50">INDEX(TRANSPOSE('ALL-Student-Tally'!$A$2:$CC$46),ROW(AG50),COLUMN(AF50))/'Master Answer Key'!AH$396</f>
        <v>0.8709677419</v>
      </c>
      <c r="AH50" s="26">
        <f t="array" ref="AH50">INDEX(TRANSPOSE('ALL-Student-Tally'!$A$2:$CC$46),ROW(AH50),COLUMN(AG50))/'Master Answer Key'!AI$396</f>
        <v>0.9130434783</v>
      </c>
      <c r="AI50" s="26">
        <f t="array" ref="AI50">INDEX(TRANSPOSE('ALL-Student-Tally'!$A$2:$CC$46),ROW(AI50),COLUMN(AH50))/'Master Answer Key'!AJ$396</f>
        <v>0.75</v>
      </c>
      <c r="AJ50" s="26">
        <f t="array" ref="AJ50">INDEX(TRANSPOSE('ALL-Student-Tally'!$A$2:$CC$46),ROW(AJ50),COLUMN(AI50))/'Master Answer Key'!AK$396</f>
        <v>0.9642857143</v>
      </c>
      <c r="AK50" s="26">
        <f t="array" ref="AK50">INDEX(TRANSPOSE('ALL-Student-Tally'!$A$2:$CC$46),ROW(AK50),COLUMN(AJ50))/'Master Answer Key'!AL$396</f>
        <v>1</v>
      </c>
      <c r="AL50" s="26">
        <f t="array" ref="AL50">INDEX(TRANSPOSE('ALL-Student-Tally'!$A$2:$CC$46),ROW(AL50),COLUMN(AK50))/'Master Answer Key'!AM$396</f>
        <v>0.9375</v>
      </c>
      <c r="AM50" s="26">
        <f t="array" ref="AM50">INDEX(TRANSPOSE('ALL-Student-Tally'!$A$2:$CC$46),ROW(AM50),COLUMN(AL50))/'Master Answer Key'!AN$396</f>
        <v>1</v>
      </c>
      <c r="AN50" s="26">
        <f t="array" ref="AN50">INDEX(TRANSPOSE('ALL-Student-Tally'!$A$2:$CC$46),ROW(AN50),COLUMN(AM50))/'Master Answer Key'!AO$396</f>
        <v>0.8571428571</v>
      </c>
      <c r="AO50" s="26">
        <f t="array" ref="AO50">INDEX(TRANSPOSE('ALL-Student-Tally'!$A$2:$CC$46),ROW(AO50),COLUMN(AN50))/'Master Answer Key'!AP$396</f>
        <v>0.9166666667</v>
      </c>
      <c r="AP50" s="26">
        <f t="array" ref="AP50">INDEX(TRANSPOSE('ALL-Student-Tally'!$A$2:$CC$46),ROW(AP50),COLUMN(AO50))/'Master Answer Key'!AQ$396</f>
        <v>0.8888888889</v>
      </c>
      <c r="AQ50" s="26">
        <f t="array" ref="AQ50">INDEX(TRANSPOSE('ALL-Student-Tally'!$A$2:$CC$46),ROW(AQ50),COLUMN(AP50))/'Master Answer Key'!AR$396</f>
        <v>1</v>
      </c>
      <c r="AR50" s="26">
        <f t="array" ref="AR50">INDEX(TRANSPOSE('ALL-Student-Tally'!$A$2:$CC$46),ROW(AR50),COLUMN(AQ50))/'Master Answer Key'!AS$396</f>
        <v>0.8333333333</v>
      </c>
      <c r="AS50" s="26">
        <f t="array" ref="AS50">INDEX(TRANSPOSE('ALL-Student-Tally'!$A$2:$CC$46),ROW(AS50),COLUMN(AR50))/'Master Answer Key'!AT$396</f>
        <v>0.935483871</v>
      </c>
      <c r="AT50" s="26">
        <f t="array" ref="AT50">INDEX(TRANSPOSE('ALL-Student-Tally'!$A$2:$CC$46),ROW(AT50),COLUMN(AS50))/'Master Answer Key'!AU$396</f>
        <v>0.8679245283</v>
      </c>
      <c r="AU50" s="26"/>
    </row>
    <row r="51">
      <c r="A51" s="5" t="s">
        <v>557</v>
      </c>
      <c r="B51" s="26">
        <f t="array" ref="B51">INDEX(TRANSPOSE('ALL-Student-Tally'!$A$2:$CC$46),ROW(B51),COLUMN(A51))/'Master Answer Key'!C$396</f>
        <v>0.72</v>
      </c>
      <c r="C51" s="26">
        <f t="array" ref="C51">INDEX(TRANSPOSE('ALL-Student-Tally'!$A$2:$CC$46),ROW(C51),COLUMN(B51))/'Master Answer Key'!D$396</f>
        <v>0.9285714286</v>
      </c>
      <c r="D51" s="26">
        <f t="array" ref="D51">INDEX(TRANSPOSE('ALL-Student-Tally'!$A$2:$CC$46),ROW(D51),COLUMN(C51))/'Master Answer Key'!E$396</f>
        <v>0.9166666667</v>
      </c>
      <c r="E51" s="26">
        <f t="array" ref="E51">INDEX(TRANSPOSE('ALL-Student-Tally'!$A$2:$CC$46),ROW(E51),COLUMN(D51))/'Master Answer Key'!F$396</f>
        <v>0.72</v>
      </c>
      <c r="F51" s="26">
        <f t="array" ref="F51">INDEX(TRANSPOSE('ALL-Student-Tally'!$A$2:$CC$46),ROW(F51),COLUMN(E51))/'Master Answer Key'!G$396</f>
        <v>0.7948717949</v>
      </c>
      <c r="G51" s="26">
        <f t="array" ref="G51">INDEX(TRANSPOSE('ALL-Student-Tally'!$A$2:$CC$46),ROW(G51),COLUMN(F51))/'Master Answer Key'!H$396</f>
        <v>1</v>
      </c>
      <c r="H51" s="26">
        <f t="array" ref="H51">INDEX(TRANSPOSE('ALL-Student-Tally'!$A$2:$CC$46),ROW(H51),COLUMN(G51))/'Master Answer Key'!I$396</f>
        <v>0.7777777778</v>
      </c>
      <c r="I51" s="26">
        <f t="array" ref="I51">INDEX(TRANSPOSE('ALL-Student-Tally'!$A$2:$CC$46),ROW(I51),COLUMN(H51))/'Master Answer Key'!J$396</f>
        <v>0.6666666667</v>
      </c>
      <c r="J51" s="26">
        <f t="array" ref="J51">INDEX(TRANSPOSE('ALL-Student-Tally'!$A$2:$CC$46),ROW(J51),COLUMN(I51))/'Master Answer Key'!K$396</f>
        <v>0.6571428571</v>
      </c>
      <c r="K51" s="26">
        <f t="array" ref="K51">INDEX(TRANSPOSE('ALL-Student-Tally'!$A$2:$CC$46),ROW(K51),COLUMN(J51))/'Master Answer Key'!L$396</f>
        <v>0.6774193548</v>
      </c>
      <c r="L51" s="26">
        <f t="array" ref="L51">INDEX(TRANSPOSE('ALL-Student-Tally'!$A$2:$CC$46),ROW(L51),COLUMN(K51))/'Master Answer Key'!M$396</f>
        <v>0.8571428571</v>
      </c>
      <c r="M51" s="26">
        <f t="array" ref="M51">INDEX(TRANSPOSE('ALL-Student-Tally'!$A$2:$CC$46),ROW(M51),COLUMN(L51))/'Master Answer Key'!N$396</f>
        <v>0.7228915663</v>
      </c>
      <c r="N51" s="26">
        <f t="array" ref="N51">INDEX(TRANSPOSE('ALL-Student-Tally'!$A$2:$CC$46),ROW(N51),COLUMN(M51))/'Master Answer Key'!O$396</f>
        <v>0.8333333333</v>
      </c>
      <c r="O51" s="26">
        <f t="array" ref="O51">INDEX(TRANSPOSE('ALL-Student-Tally'!$A$2:$CC$46),ROW(O51),COLUMN(N51))/'Master Answer Key'!P$396</f>
        <v>0.7</v>
      </c>
      <c r="P51" s="26">
        <f t="array" ref="P51">INDEX(TRANSPOSE('ALL-Student-Tally'!$A$2:$CC$46),ROW(P51),COLUMN(O51))/'Master Answer Key'!Q$396</f>
        <v>0.8</v>
      </c>
      <c r="Q51" s="26">
        <f t="array" ref="Q51">INDEX(TRANSPOSE('ALL-Student-Tally'!$A$2:$CC$46),ROW(Q51),COLUMN(P51))/'Master Answer Key'!R$396</f>
        <v>0.7142857143</v>
      </c>
      <c r="R51" s="26">
        <f t="array" ref="R51">INDEX(TRANSPOSE('ALL-Student-Tally'!$A$2:$CC$46),ROW(R51),COLUMN(Q51))/'Master Answer Key'!S$396</f>
        <v>0.7272727273</v>
      </c>
      <c r="S51" s="26">
        <f t="array" ref="S51">INDEX(TRANSPOSE('ALL-Student-Tally'!$A$2:$CC$46),ROW(S51),COLUMN(R51))/'Master Answer Key'!T$396</f>
        <v>0.7333333333</v>
      </c>
      <c r="T51" s="26">
        <f t="array" ref="T51">INDEX(TRANSPOSE('ALL-Student-Tally'!$A$2:$CC$46),ROW(T51),COLUMN(S51))/'Master Answer Key'!U$396</f>
        <v>0.84</v>
      </c>
      <c r="U51" s="26">
        <f t="array" ref="U51">INDEX(TRANSPOSE('ALL-Student-Tally'!$A$2:$CC$46),ROW(U51),COLUMN(T51))/'Master Answer Key'!V$396</f>
        <v>0.7714285714</v>
      </c>
      <c r="V51" s="26">
        <f t="array" ref="V51">INDEX(TRANSPOSE('ALL-Student-Tally'!$A$2:$CC$46),ROW(V51),COLUMN(U51))/'Master Answer Key'!W$396</f>
        <v>0.7</v>
      </c>
      <c r="W51" s="26">
        <f t="array" ref="W51">INDEX(TRANSPOSE('ALL-Student-Tally'!$A$2:$CC$46),ROW(W51),COLUMN(V51))/'Master Answer Key'!X$396</f>
        <v>0.6774193548</v>
      </c>
      <c r="X51" s="26">
        <f t="array" ref="X51">INDEX(TRANSPOSE('ALL-Student-Tally'!$A$2:$CC$46),ROW(X51),COLUMN(W51))/'Master Answer Key'!Y$396</f>
        <v>0.75</v>
      </c>
      <c r="Y51" s="26">
        <f t="array" ref="Y51">INDEX(TRANSPOSE('ALL-Student-Tally'!$A$2:$CC$46),ROW(Y51),COLUMN(X51))/'Master Answer Key'!Z$396</f>
        <v>0.5714285714</v>
      </c>
      <c r="Z51" s="26">
        <f t="array" ref="Z51">INDEX(TRANSPOSE('ALL-Student-Tally'!$A$2:$CC$46),ROW(Z51),COLUMN(Y51))/'Master Answer Key'!AA$396</f>
        <v>0.9166666667</v>
      </c>
      <c r="AA51" s="26">
        <f t="array" ref="AA51">INDEX(TRANSPOSE('ALL-Student-Tally'!$A$2:$CC$46),ROW(AA51),COLUMN(Z51))/'Master Answer Key'!AB$396</f>
        <v>0.7352941176</v>
      </c>
      <c r="AB51" s="26">
        <f t="array" ref="AB51">INDEX(TRANSPOSE('ALL-Student-Tally'!$A$2:$CC$46),ROW(AB51),COLUMN(AA51))/'Master Answer Key'!AC$396</f>
        <v>0.5</v>
      </c>
      <c r="AC51" s="26">
        <f t="array" ref="AC51">INDEX(TRANSPOSE('ALL-Student-Tally'!$A$2:$CC$46),ROW(AC51),COLUMN(AB51))/'Master Answer Key'!AD$396</f>
        <v>0.75</v>
      </c>
      <c r="AD51" s="26" t="str">
        <f t="array" ref="AD51">INDEX(TRANSPOSE('ALL-Student-Tally'!$A$2:$CC$46),ROW(AD51),COLUMN(AC51))/'Master Answer Key'!AE$396</f>
        <v>#DIV/0!</v>
      </c>
      <c r="AE51" s="26">
        <f t="array" ref="AE51">INDEX(TRANSPOSE('ALL-Student-Tally'!$A$2:$CC$46),ROW(AE51),COLUMN(AD51))/'Master Answer Key'!AF$396</f>
        <v>1</v>
      </c>
      <c r="AF51" s="26">
        <f t="array" ref="AF51">INDEX(TRANSPOSE('ALL-Student-Tally'!$A$2:$CC$46),ROW(AF51),COLUMN(AE51))/'Master Answer Key'!AG$396</f>
        <v>0.6666666667</v>
      </c>
      <c r="AG51" s="26">
        <f t="array" ref="AG51">INDEX(TRANSPOSE('ALL-Student-Tally'!$A$2:$CC$46),ROW(AG51),COLUMN(AF51))/'Master Answer Key'!AH$396</f>
        <v>0.7096774194</v>
      </c>
      <c r="AH51" s="26">
        <f t="array" ref="AH51">INDEX(TRANSPOSE('ALL-Student-Tally'!$A$2:$CC$46),ROW(AH51),COLUMN(AG51))/'Master Answer Key'!AI$396</f>
        <v>0.7826086957</v>
      </c>
      <c r="AI51" s="26">
        <f t="array" ref="AI51">INDEX(TRANSPOSE('ALL-Student-Tally'!$A$2:$CC$46),ROW(AI51),COLUMN(AH51))/'Master Answer Key'!AJ$396</f>
        <v>0.75</v>
      </c>
      <c r="AJ51" s="26">
        <f t="array" ref="AJ51">INDEX(TRANSPOSE('ALL-Student-Tally'!$A$2:$CC$46),ROW(AJ51),COLUMN(AI51))/'Master Answer Key'!AK$396</f>
        <v>0.75</v>
      </c>
      <c r="AK51" s="26">
        <f t="array" ref="AK51">INDEX(TRANSPOSE('ALL-Student-Tally'!$A$2:$CC$46),ROW(AK51),COLUMN(AJ51))/'Master Answer Key'!AL$396</f>
        <v>0.9090909091</v>
      </c>
      <c r="AL51" s="26">
        <f t="array" ref="AL51">INDEX(TRANSPOSE('ALL-Student-Tally'!$A$2:$CC$46),ROW(AL51),COLUMN(AK51))/'Master Answer Key'!AM$396</f>
        <v>0.8125</v>
      </c>
      <c r="AM51" s="26">
        <f t="array" ref="AM51">INDEX(TRANSPOSE('ALL-Student-Tally'!$A$2:$CC$46),ROW(AM51),COLUMN(AL51))/'Master Answer Key'!AN$396</f>
        <v>0.7142857143</v>
      </c>
      <c r="AN51" s="26">
        <f t="array" ref="AN51">INDEX(TRANSPOSE('ALL-Student-Tally'!$A$2:$CC$46),ROW(AN51),COLUMN(AM51))/'Master Answer Key'!AO$396</f>
        <v>0.7142857143</v>
      </c>
      <c r="AO51" s="26">
        <f t="array" ref="AO51">INDEX(TRANSPOSE('ALL-Student-Tally'!$A$2:$CC$46),ROW(AO51),COLUMN(AN51))/'Master Answer Key'!AP$396</f>
        <v>0.6666666667</v>
      </c>
      <c r="AP51" s="26">
        <f t="array" ref="AP51">INDEX(TRANSPOSE('ALL-Student-Tally'!$A$2:$CC$46),ROW(AP51),COLUMN(AO51))/'Master Answer Key'!AQ$396</f>
        <v>0.3333333333</v>
      </c>
      <c r="AQ51" s="26">
        <f t="array" ref="AQ51">INDEX(TRANSPOSE('ALL-Student-Tally'!$A$2:$CC$46),ROW(AQ51),COLUMN(AP51))/'Master Answer Key'!AR$396</f>
        <v>0.7692307692</v>
      </c>
      <c r="AR51" s="26">
        <f t="array" ref="AR51">INDEX(TRANSPOSE('ALL-Student-Tally'!$A$2:$CC$46),ROW(AR51),COLUMN(AQ51))/'Master Answer Key'!AS$396</f>
        <v>0.8333333333</v>
      </c>
      <c r="AS51" s="26">
        <f t="array" ref="AS51">INDEX(TRANSPOSE('ALL-Student-Tally'!$A$2:$CC$46),ROW(AS51),COLUMN(AR51))/'Master Answer Key'!AT$396</f>
        <v>0.935483871</v>
      </c>
      <c r="AT51" s="26">
        <f t="array" ref="AT51">INDEX(TRANSPOSE('ALL-Student-Tally'!$A$2:$CC$46),ROW(AT51),COLUMN(AS51))/'Master Answer Key'!AU$396</f>
        <v>0.7358490566</v>
      </c>
      <c r="AU51" s="26"/>
    </row>
    <row r="52">
      <c r="A52" s="5" t="s">
        <v>558</v>
      </c>
      <c r="B52" s="26">
        <f t="array" ref="B52">INDEX(TRANSPOSE('ALL-Student-Tally'!$A$2:$CC$46),ROW(B52),COLUMN(A52))/'Master Answer Key'!C$396</f>
        <v>0.68</v>
      </c>
      <c r="C52" s="26">
        <f t="array" ref="C52">INDEX(TRANSPOSE('ALL-Student-Tally'!$A$2:$CC$46),ROW(C52),COLUMN(B52))/'Master Answer Key'!D$396</f>
        <v>0.8571428571</v>
      </c>
      <c r="D52" s="26">
        <f t="array" ref="D52">INDEX(TRANSPOSE('ALL-Student-Tally'!$A$2:$CC$46),ROW(D52),COLUMN(C52))/'Master Answer Key'!E$396</f>
        <v>0.9166666667</v>
      </c>
      <c r="E52" s="26">
        <f t="array" ref="E52">INDEX(TRANSPOSE('ALL-Student-Tally'!$A$2:$CC$46),ROW(E52),COLUMN(D52))/'Master Answer Key'!F$396</f>
        <v>0.8</v>
      </c>
      <c r="F52" s="26">
        <f t="array" ref="F52">INDEX(TRANSPOSE('ALL-Student-Tally'!$A$2:$CC$46),ROW(F52),COLUMN(E52))/'Master Answer Key'!G$396</f>
        <v>0.9230769231</v>
      </c>
      <c r="G52" s="26">
        <f t="array" ref="G52">INDEX(TRANSPOSE('ALL-Student-Tally'!$A$2:$CC$46),ROW(G52),COLUMN(F52))/'Master Answer Key'!H$396</f>
        <v>1</v>
      </c>
      <c r="H52" s="26">
        <f t="array" ref="H52">INDEX(TRANSPOSE('ALL-Student-Tally'!$A$2:$CC$46),ROW(H52),COLUMN(G52))/'Master Answer Key'!I$396</f>
        <v>0.7777777778</v>
      </c>
      <c r="I52" s="26">
        <f t="array" ref="I52">INDEX(TRANSPOSE('ALL-Student-Tally'!$A$2:$CC$46),ROW(I52),COLUMN(H52))/'Master Answer Key'!J$396</f>
        <v>0.75</v>
      </c>
      <c r="J52" s="26">
        <f t="array" ref="J52">INDEX(TRANSPOSE('ALL-Student-Tally'!$A$2:$CC$46),ROW(J52),COLUMN(I52))/'Master Answer Key'!K$396</f>
        <v>0.6285714286</v>
      </c>
      <c r="K52" s="26">
        <f t="array" ref="K52">INDEX(TRANSPOSE('ALL-Student-Tally'!$A$2:$CC$46),ROW(K52),COLUMN(J52))/'Master Answer Key'!L$396</f>
        <v>0.8064516129</v>
      </c>
      <c r="L52" s="26">
        <f t="array" ref="L52">INDEX(TRANSPOSE('ALL-Student-Tally'!$A$2:$CC$46),ROW(L52),COLUMN(K52))/'Master Answer Key'!M$396</f>
        <v>0.8571428571</v>
      </c>
      <c r="M52" s="26">
        <f t="array" ref="M52">INDEX(TRANSPOSE('ALL-Student-Tally'!$A$2:$CC$46),ROW(M52),COLUMN(L52))/'Master Answer Key'!N$396</f>
        <v>0.7951807229</v>
      </c>
      <c r="N52" s="26">
        <f t="array" ref="N52">INDEX(TRANSPOSE('ALL-Student-Tally'!$A$2:$CC$46),ROW(N52),COLUMN(M52))/'Master Answer Key'!O$396</f>
        <v>0.9166666667</v>
      </c>
      <c r="O52" s="26">
        <f t="array" ref="O52">INDEX(TRANSPOSE('ALL-Student-Tally'!$A$2:$CC$46),ROW(O52),COLUMN(N52))/'Master Answer Key'!P$396</f>
        <v>0.9</v>
      </c>
      <c r="P52" s="26">
        <f t="array" ref="P52">INDEX(TRANSPOSE('ALL-Student-Tally'!$A$2:$CC$46),ROW(P52),COLUMN(O52))/'Master Answer Key'!Q$396</f>
        <v>0.8</v>
      </c>
      <c r="Q52" s="26">
        <f t="array" ref="Q52">INDEX(TRANSPOSE('ALL-Student-Tally'!$A$2:$CC$46),ROW(Q52),COLUMN(P52))/'Master Answer Key'!R$396</f>
        <v>0.7142857143</v>
      </c>
      <c r="R52" s="26">
        <f t="array" ref="R52">INDEX(TRANSPOSE('ALL-Student-Tally'!$A$2:$CC$46),ROW(R52),COLUMN(Q52))/'Master Answer Key'!S$396</f>
        <v>1</v>
      </c>
      <c r="S52" s="26">
        <f t="array" ref="S52">INDEX(TRANSPOSE('ALL-Student-Tally'!$A$2:$CC$46),ROW(S52),COLUMN(R52))/'Master Answer Key'!T$396</f>
        <v>0.9</v>
      </c>
      <c r="T52" s="26">
        <f t="array" ref="T52">INDEX(TRANSPOSE('ALL-Student-Tally'!$A$2:$CC$46),ROW(T52),COLUMN(S52))/'Master Answer Key'!U$396</f>
        <v>0.8</v>
      </c>
      <c r="U52" s="26">
        <f t="array" ref="U52">INDEX(TRANSPOSE('ALL-Student-Tally'!$A$2:$CC$46),ROW(U52),COLUMN(T52))/'Master Answer Key'!V$396</f>
        <v>0.8857142857</v>
      </c>
      <c r="V52" s="26">
        <f t="array" ref="V52">INDEX(TRANSPOSE('ALL-Student-Tally'!$A$2:$CC$46),ROW(V52),COLUMN(U52))/'Master Answer Key'!W$396</f>
        <v>0.9</v>
      </c>
      <c r="W52" s="26">
        <f t="array" ref="W52">INDEX(TRANSPOSE('ALL-Student-Tally'!$A$2:$CC$46),ROW(W52),COLUMN(V52))/'Master Answer Key'!X$396</f>
        <v>0.8709677419</v>
      </c>
      <c r="X52" s="26">
        <f t="array" ref="X52">INDEX(TRANSPOSE('ALL-Student-Tally'!$A$2:$CC$46),ROW(X52),COLUMN(W52))/'Master Answer Key'!Y$396</f>
        <v>0.8125</v>
      </c>
      <c r="Y52" s="26">
        <f t="array" ref="Y52">INDEX(TRANSPOSE('ALL-Student-Tally'!$A$2:$CC$46),ROW(Y52),COLUMN(X52))/'Master Answer Key'!Z$396</f>
        <v>0.8571428571</v>
      </c>
      <c r="Z52" s="26">
        <f t="array" ref="Z52">INDEX(TRANSPOSE('ALL-Student-Tally'!$A$2:$CC$46),ROW(Z52),COLUMN(Y52))/'Master Answer Key'!AA$396</f>
        <v>0.8333333333</v>
      </c>
      <c r="AA52" s="26">
        <f t="array" ref="AA52">INDEX(TRANSPOSE('ALL-Student-Tally'!$A$2:$CC$46),ROW(AA52),COLUMN(Z52))/'Master Answer Key'!AB$396</f>
        <v>0.8823529412</v>
      </c>
      <c r="AB52" s="26">
        <f t="array" ref="AB52">INDEX(TRANSPOSE('ALL-Student-Tally'!$A$2:$CC$46),ROW(AB52),COLUMN(AA52))/'Master Answer Key'!AC$396</f>
        <v>1</v>
      </c>
      <c r="AC52" s="26">
        <f t="array" ref="AC52">INDEX(TRANSPOSE('ALL-Student-Tally'!$A$2:$CC$46),ROW(AC52),COLUMN(AB52))/'Master Answer Key'!AD$396</f>
        <v>0.8214285714</v>
      </c>
      <c r="AD52" s="26" t="str">
        <f t="array" ref="AD52">INDEX(TRANSPOSE('ALL-Student-Tally'!$A$2:$CC$46),ROW(AD52),COLUMN(AC52))/'Master Answer Key'!AE$396</f>
        <v>#DIV/0!</v>
      </c>
      <c r="AE52" s="26">
        <f t="array" ref="AE52">INDEX(TRANSPOSE('ALL-Student-Tally'!$A$2:$CC$46),ROW(AE52),COLUMN(AD52))/'Master Answer Key'!AF$396</f>
        <v>1</v>
      </c>
      <c r="AF52" s="26">
        <f t="array" ref="AF52">INDEX(TRANSPOSE('ALL-Student-Tally'!$A$2:$CC$46),ROW(AF52),COLUMN(AE52))/'Master Answer Key'!AG$396</f>
        <v>0.8333333333</v>
      </c>
      <c r="AG52" s="26">
        <f t="array" ref="AG52">INDEX(TRANSPOSE('ALL-Student-Tally'!$A$2:$CC$46),ROW(AG52),COLUMN(AF52))/'Master Answer Key'!AH$396</f>
        <v>0.8709677419</v>
      </c>
      <c r="AH52" s="26">
        <f t="array" ref="AH52">INDEX(TRANSPOSE('ALL-Student-Tally'!$A$2:$CC$46),ROW(AH52),COLUMN(AG52))/'Master Answer Key'!AI$396</f>
        <v>0.8695652174</v>
      </c>
      <c r="AI52" s="26">
        <f t="array" ref="AI52">INDEX(TRANSPOSE('ALL-Student-Tally'!$A$2:$CC$46),ROW(AI52),COLUMN(AH52))/'Master Answer Key'!AJ$396</f>
        <v>0.875</v>
      </c>
      <c r="AJ52" s="26">
        <f t="array" ref="AJ52">INDEX(TRANSPOSE('ALL-Student-Tally'!$A$2:$CC$46),ROW(AJ52),COLUMN(AI52))/'Master Answer Key'!AK$396</f>
        <v>0.9285714286</v>
      </c>
      <c r="AK52" s="26">
        <f t="array" ref="AK52">INDEX(TRANSPOSE('ALL-Student-Tally'!$A$2:$CC$46),ROW(AK52),COLUMN(AJ52))/'Master Answer Key'!AL$396</f>
        <v>0.9090909091</v>
      </c>
      <c r="AL52" s="26">
        <f t="array" ref="AL52">INDEX(TRANSPOSE('ALL-Student-Tally'!$A$2:$CC$46),ROW(AL52),COLUMN(AK52))/'Master Answer Key'!AM$396</f>
        <v>0.8125</v>
      </c>
      <c r="AM52" s="26">
        <f t="array" ref="AM52">INDEX(TRANSPOSE('ALL-Student-Tally'!$A$2:$CC$46),ROW(AM52),COLUMN(AL52))/'Master Answer Key'!AN$396</f>
        <v>0.9285714286</v>
      </c>
      <c r="AN52" s="26">
        <f t="array" ref="AN52">INDEX(TRANSPOSE('ALL-Student-Tally'!$A$2:$CC$46),ROW(AN52),COLUMN(AM52))/'Master Answer Key'!AO$396</f>
        <v>1</v>
      </c>
      <c r="AO52" s="26">
        <f t="array" ref="AO52">INDEX(TRANSPOSE('ALL-Student-Tally'!$A$2:$CC$46),ROW(AO52),COLUMN(AN52))/'Master Answer Key'!AP$396</f>
        <v>0.8333333333</v>
      </c>
      <c r="AP52" s="26">
        <f t="array" ref="AP52">INDEX(TRANSPOSE('ALL-Student-Tally'!$A$2:$CC$46),ROW(AP52),COLUMN(AO52))/'Master Answer Key'!AQ$396</f>
        <v>0.7777777778</v>
      </c>
      <c r="AQ52" s="26">
        <f t="array" ref="AQ52">INDEX(TRANSPOSE('ALL-Student-Tally'!$A$2:$CC$46),ROW(AQ52),COLUMN(AP52))/'Master Answer Key'!AR$396</f>
        <v>0.8461538462</v>
      </c>
      <c r="AR52" s="26">
        <f t="array" ref="AR52">INDEX(TRANSPOSE('ALL-Student-Tally'!$A$2:$CC$46),ROW(AR52),COLUMN(AQ52))/'Master Answer Key'!AS$396</f>
        <v>0.8333333333</v>
      </c>
      <c r="AS52" s="26">
        <f t="array" ref="AS52">INDEX(TRANSPOSE('ALL-Student-Tally'!$A$2:$CC$46),ROW(AS52),COLUMN(AR52))/'Master Answer Key'!AT$396</f>
        <v>0.935483871</v>
      </c>
      <c r="AT52" s="26">
        <f t="array" ref="AT52">INDEX(TRANSPOSE('ALL-Student-Tally'!$A$2:$CC$46),ROW(AT52),COLUMN(AS52))/'Master Answer Key'!AU$396</f>
        <v>0.8301886792</v>
      </c>
      <c r="AU52" s="26"/>
    </row>
    <row r="53">
      <c r="A53" s="5" t="s">
        <v>69</v>
      </c>
      <c r="B53" s="26">
        <f t="array" ref="B53">INDEX(TRANSPOSE('ALL-Student-Tally'!$A$2:$CC$46),ROW(B53),COLUMN(A53))/'Master Answer Key'!C$396</f>
        <v>0.84</v>
      </c>
      <c r="C53" s="26">
        <f t="array" ref="C53">INDEX(TRANSPOSE('ALL-Student-Tally'!$A$2:$CC$46),ROW(C53),COLUMN(B53))/'Master Answer Key'!D$396</f>
        <v>0.7142857143</v>
      </c>
      <c r="D53" s="26">
        <f t="array" ref="D53">INDEX(TRANSPOSE('ALL-Student-Tally'!$A$2:$CC$46),ROW(D53),COLUMN(C53))/'Master Answer Key'!E$396</f>
        <v>0.875</v>
      </c>
      <c r="E53" s="26">
        <f t="array" ref="E53">INDEX(TRANSPOSE('ALL-Student-Tally'!$A$2:$CC$46),ROW(E53),COLUMN(D53))/'Master Answer Key'!F$396</f>
        <v>0.88</v>
      </c>
      <c r="F53" s="26">
        <f t="array" ref="F53">INDEX(TRANSPOSE('ALL-Student-Tally'!$A$2:$CC$46),ROW(F53),COLUMN(E53))/'Master Answer Key'!G$396</f>
        <v>0.9230769231</v>
      </c>
      <c r="G53" s="26">
        <f t="array" ref="G53">INDEX(TRANSPOSE('ALL-Student-Tally'!$A$2:$CC$46),ROW(G53),COLUMN(F53))/'Master Answer Key'!H$396</f>
        <v>0.75</v>
      </c>
      <c r="H53" s="26">
        <f t="array" ref="H53">INDEX(TRANSPOSE('ALL-Student-Tally'!$A$2:$CC$46),ROW(H53),COLUMN(G53))/'Master Answer Key'!I$396</f>
        <v>0.962962963</v>
      </c>
      <c r="I53" s="26">
        <f t="array" ref="I53">INDEX(TRANSPOSE('ALL-Student-Tally'!$A$2:$CC$46),ROW(I53),COLUMN(H53))/'Master Answer Key'!J$396</f>
        <v>0.875</v>
      </c>
      <c r="J53" s="26">
        <f t="array" ref="J53">INDEX(TRANSPOSE('ALL-Student-Tally'!$A$2:$CC$46),ROW(J53),COLUMN(I53))/'Master Answer Key'!K$396</f>
        <v>0.8571428571</v>
      </c>
      <c r="K53" s="26">
        <f t="array" ref="K53">INDEX(TRANSPOSE('ALL-Student-Tally'!$A$2:$CC$46),ROW(K53),COLUMN(J53))/'Master Answer Key'!L$396</f>
        <v>0.8064516129</v>
      </c>
      <c r="L53" s="26">
        <f t="array" ref="L53">INDEX(TRANSPOSE('ALL-Student-Tally'!$A$2:$CC$46),ROW(L53),COLUMN(K53))/'Master Answer Key'!M$396</f>
        <v>0.9285714286</v>
      </c>
      <c r="M53" s="26">
        <f t="array" ref="M53">INDEX(TRANSPOSE('ALL-Student-Tally'!$A$2:$CC$46),ROW(M53),COLUMN(L53))/'Master Answer Key'!N$396</f>
        <v>0.8192771084</v>
      </c>
      <c r="N53" s="26">
        <f t="array" ref="N53">INDEX(TRANSPOSE('ALL-Student-Tally'!$A$2:$CC$46),ROW(N53),COLUMN(M53))/'Master Answer Key'!O$396</f>
        <v>1</v>
      </c>
      <c r="O53" s="26">
        <f t="array" ref="O53">INDEX(TRANSPOSE('ALL-Student-Tally'!$A$2:$CC$46),ROW(O53),COLUMN(N53))/'Master Answer Key'!P$396</f>
        <v>0.6</v>
      </c>
      <c r="P53" s="26">
        <f t="array" ref="P53">INDEX(TRANSPOSE('ALL-Student-Tally'!$A$2:$CC$46),ROW(P53),COLUMN(O53))/'Master Answer Key'!Q$396</f>
        <v>0.6</v>
      </c>
      <c r="Q53" s="26">
        <f t="array" ref="Q53">INDEX(TRANSPOSE('ALL-Student-Tally'!$A$2:$CC$46),ROW(Q53),COLUMN(P53))/'Master Answer Key'!R$396</f>
        <v>0.8571428571</v>
      </c>
      <c r="R53" s="26">
        <f t="array" ref="R53">INDEX(TRANSPOSE('ALL-Student-Tally'!$A$2:$CC$46),ROW(R53),COLUMN(Q53))/'Master Answer Key'!S$396</f>
        <v>0.7272727273</v>
      </c>
      <c r="S53" s="26">
        <f t="array" ref="S53">INDEX(TRANSPOSE('ALL-Student-Tally'!$A$2:$CC$46),ROW(S53),COLUMN(R53))/'Master Answer Key'!T$396</f>
        <v>0.7666666667</v>
      </c>
      <c r="T53" s="26">
        <f t="array" ref="T53">INDEX(TRANSPOSE('ALL-Student-Tally'!$A$2:$CC$46),ROW(T53),COLUMN(S53))/'Master Answer Key'!U$396</f>
        <v>0.84</v>
      </c>
      <c r="U53" s="26">
        <f t="array" ref="U53">INDEX(TRANSPOSE('ALL-Student-Tally'!$A$2:$CC$46),ROW(U53),COLUMN(T53))/'Master Answer Key'!V$396</f>
        <v>0.8857142857</v>
      </c>
      <c r="V53" s="26">
        <f t="array" ref="V53">INDEX(TRANSPOSE('ALL-Student-Tally'!$A$2:$CC$46),ROW(V53),COLUMN(U53))/'Master Answer Key'!W$396</f>
        <v>0.7</v>
      </c>
      <c r="W53" s="26">
        <f t="array" ref="W53">INDEX(TRANSPOSE('ALL-Student-Tally'!$A$2:$CC$46),ROW(W53),COLUMN(V53))/'Master Answer Key'!X$396</f>
        <v>0.8064516129</v>
      </c>
      <c r="X53" s="26">
        <f t="array" ref="X53">INDEX(TRANSPOSE('ALL-Student-Tally'!$A$2:$CC$46),ROW(X53),COLUMN(W53))/'Master Answer Key'!Y$396</f>
        <v>0.75</v>
      </c>
      <c r="Y53" s="26">
        <f t="array" ref="Y53">INDEX(TRANSPOSE('ALL-Student-Tally'!$A$2:$CC$46),ROW(Y53),COLUMN(X53))/'Master Answer Key'!Z$396</f>
        <v>0.7142857143</v>
      </c>
      <c r="Z53" s="26">
        <f t="array" ref="Z53">INDEX(TRANSPOSE('ALL-Student-Tally'!$A$2:$CC$46),ROW(Z53),COLUMN(Y53))/'Master Answer Key'!AA$396</f>
        <v>0.7916666667</v>
      </c>
      <c r="AA53" s="26">
        <f t="array" ref="AA53">INDEX(TRANSPOSE('ALL-Student-Tally'!$A$2:$CC$46),ROW(AA53),COLUMN(Z53))/'Master Answer Key'!AB$396</f>
        <v>0.8823529412</v>
      </c>
      <c r="AB53" s="26">
        <f t="array" ref="AB53">INDEX(TRANSPOSE('ALL-Student-Tally'!$A$2:$CC$46),ROW(AB53),COLUMN(AA53))/'Master Answer Key'!AC$396</f>
        <v>0.8333333333</v>
      </c>
      <c r="AC53" s="26">
        <f t="array" ref="AC53">INDEX(TRANSPOSE('ALL-Student-Tally'!$A$2:$CC$46),ROW(AC53),COLUMN(AB53))/'Master Answer Key'!AD$396</f>
        <v>0.8571428571</v>
      </c>
      <c r="AD53" s="26" t="str">
        <f t="array" ref="AD53">INDEX(TRANSPOSE('ALL-Student-Tally'!$A$2:$CC$46),ROW(AD53),COLUMN(AC53))/'Master Answer Key'!AE$396</f>
        <v>#DIV/0!</v>
      </c>
      <c r="AE53" s="26">
        <f t="array" ref="AE53">INDEX(TRANSPOSE('ALL-Student-Tally'!$A$2:$CC$46),ROW(AE53),COLUMN(AD53))/'Master Answer Key'!AF$396</f>
        <v>1</v>
      </c>
      <c r="AF53" s="26">
        <f t="array" ref="AF53">INDEX(TRANSPOSE('ALL-Student-Tally'!$A$2:$CC$46),ROW(AF53),COLUMN(AE53))/'Master Answer Key'!AG$396</f>
        <v>0.8333333333</v>
      </c>
      <c r="AG53" s="26">
        <f t="array" ref="AG53">INDEX(TRANSPOSE('ALL-Student-Tally'!$A$2:$CC$46),ROW(AG53),COLUMN(AF53))/'Master Answer Key'!AH$396</f>
        <v>0.7741935484</v>
      </c>
      <c r="AH53" s="26">
        <f t="array" ref="AH53">INDEX(TRANSPOSE('ALL-Student-Tally'!$A$2:$CC$46),ROW(AH53),COLUMN(AG53))/'Master Answer Key'!AI$396</f>
        <v>0.8260869565</v>
      </c>
      <c r="AI53" s="26">
        <f t="array" ref="AI53">INDEX(TRANSPOSE('ALL-Student-Tally'!$A$2:$CC$46),ROW(AI53),COLUMN(AH53))/'Master Answer Key'!AJ$396</f>
        <v>0.75</v>
      </c>
      <c r="AJ53" s="26">
        <f t="array" ref="AJ53">INDEX(TRANSPOSE('ALL-Student-Tally'!$A$2:$CC$46),ROW(AJ53),COLUMN(AI53))/'Master Answer Key'!AK$396</f>
        <v>0.75</v>
      </c>
      <c r="AK53" s="26">
        <f t="array" ref="AK53">INDEX(TRANSPOSE('ALL-Student-Tally'!$A$2:$CC$46),ROW(AK53),COLUMN(AJ53))/'Master Answer Key'!AL$396</f>
        <v>1</v>
      </c>
      <c r="AL53" s="26">
        <f t="array" ref="AL53">INDEX(TRANSPOSE('ALL-Student-Tally'!$A$2:$CC$46),ROW(AL53),COLUMN(AK53))/'Master Answer Key'!AM$396</f>
        <v>0.8125</v>
      </c>
      <c r="AM53" s="26">
        <f t="array" ref="AM53">INDEX(TRANSPOSE('ALL-Student-Tally'!$A$2:$CC$46),ROW(AM53),COLUMN(AL53))/'Master Answer Key'!AN$396</f>
        <v>0.7857142857</v>
      </c>
      <c r="AN53" s="26">
        <f t="array" ref="AN53">INDEX(TRANSPOSE('ALL-Student-Tally'!$A$2:$CC$46),ROW(AN53),COLUMN(AM53))/'Master Answer Key'!AO$396</f>
        <v>0.8571428571</v>
      </c>
      <c r="AO53" s="26">
        <f t="array" ref="AO53">INDEX(TRANSPOSE('ALL-Student-Tally'!$A$2:$CC$46),ROW(AO53),COLUMN(AN53))/'Master Answer Key'!AP$396</f>
        <v>0.8333333333</v>
      </c>
      <c r="AP53" s="26">
        <f t="array" ref="AP53">INDEX(TRANSPOSE('ALL-Student-Tally'!$A$2:$CC$46),ROW(AP53),COLUMN(AO53))/'Master Answer Key'!AQ$396</f>
        <v>0.6666666667</v>
      </c>
      <c r="AQ53" s="26">
        <f t="array" ref="AQ53">INDEX(TRANSPOSE('ALL-Student-Tally'!$A$2:$CC$46),ROW(AQ53),COLUMN(AP53))/'Master Answer Key'!AR$396</f>
        <v>0.6923076923</v>
      </c>
      <c r="AR53" s="26">
        <f t="array" ref="AR53">INDEX(TRANSPOSE('ALL-Student-Tally'!$A$2:$CC$46),ROW(AR53),COLUMN(AQ53))/'Master Answer Key'!AS$396</f>
        <v>0.6666666667</v>
      </c>
      <c r="AS53" s="26">
        <f t="array" ref="AS53">INDEX(TRANSPOSE('ALL-Student-Tally'!$A$2:$CC$46),ROW(AS53),COLUMN(AR53))/'Master Answer Key'!AT$396</f>
        <v>0.8387096774</v>
      </c>
      <c r="AT53" s="26">
        <f t="array" ref="AT53">INDEX(TRANSPOSE('ALL-Student-Tally'!$A$2:$CC$46),ROW(AT53),COLUMN(AS53))/'Master Answer Key'!AU$396</f>
        <v>0.8301886792</v>
      </c>
      <c r="AU53" s="26"/>
    </row>
    <row r="54">
      <c r="A54" s="5" t="s">
        <v>71</v>
      </c>
      <c r="B54" s="26">
        <f t="array" ref="B54">INDEX(TRANSPOSE('ALL-Student-Tally'!$A$2:$CC$46),ROW(B54),COLUMN(A54))/'Master Answer Key'!C$396</f>
        <v>0.68</v>
      </c>
      <c r="C54" s="26">
        <f t="array" ref="C54">INDEX(TRANSPOSE('ALL-Student-Tally'!$A$2:$CC$46),ROW(C54),COLUMN(B54))/'Master Answer Key'!D$396</f>
        <v>0.7857142857</v>
      </c>
      <c r="D54" s="26">
        <f t="array" ref="D54">INDEX(TRANSPOSE('ALL-Student-Tally'!$A$2:$CC$46),ROW(D54),COLUMN(C54))/'Master Answer Key'!E$396</f>
        <v>0.7916666667</v>
      </c>
      <c r="E54" s="26">
        <f t="array" ref="E54">INDEX(TRANSPOSE('ALL-Student-Tally'!$A$2:$CC$46),ROW(E54),COLUMN(D54))/'Master Answer Key'!F$396</f>
        <v>0.6</v>
      </c>
      <c r="F54" s="26">
        <f t="array" ref="F54">INDEX(TRANSPOSE('ALL-Student-Tally'!$A$2:$CC$46),ROW(F54),COLUMN(E54))/'Master Answer Key'!G$396</f>
        <v>0.8205128205</v>
      </c>
      <c r="G54" s="26">
        <f t="array" ref="G54">INDEX(TRANSPOSE('ALL-Student-Tally'!$A$2:$CC$46),ROW(G54),COLUMN(F54))/'Master Answer Key'!H$396</f>
        <v>0.75</v>
      </c>
      <c r="H54" s="26">
        <f t="array" ref="H54">INDEX(TRANSPOSE('ALL-Student-Tally'!$A$2:$CC$46),ROW(H54),COLUMN(G54))/'Master Answer Key'!I$396</f>
        <v>0.7777777778</v>
      </c>
      <c r="I54" s="26">
        <f t="array" ref="I54">INDEX(TRANSPOSE('ALL-Student-Tally'!$A$2:$CC$46),ROW(I54),COLUMN(H54))/'Master Answer Key'!J$396</f>
        <v>0.6666666667</v>
      </c>
      <c r="J54" s="26">
        <f t="array" ref="J54">INDEX(TRANSPOSE('ALL-Student-Tally'!$A$2:$CC$46),ROW(J54),COLUMN(I54))/'Master Answer Key'!K$396</f>
        <v>0.6857142857</v>
      </c>
      <c r="K54" s="26">
        <f t="array" ref="K54">INDEX(TRANSPOSE('ALL-Student-Tally'!$A$2:$CC$46),ROW(K54),COLUMN(J54))/'Master Answer Key'!L$396</f>
        <v>0.5161290323</v>
      </c>
      <c r="L54" s="26">
        <f t="array" ref="L54">INDEX(TRANSPOSE('ALL-Student-Tally'!$A$2:$CC$46),ROW(L54),COLUMN(K54))/'Master Answer Key'!M$396</f>
        <v>0.8571428571</v>
      </c>
      <c r="M54" s="26">
        <f t="array" ref="M54">INDEX(TRANSPOSE('ALL-Student-Tally'!$A$2:$CC$46),ROW(M54),COLUMN(L54))/'Master Answer Key'!N$396</f>
        <v>0.7469879518</v>
      </c>
      <c r="N54" s="26">
        <f t="array" ref="N54">INDEX(TRANSPOSE('ALL-Student-Tally'!$A$2:$CC$46),ROW(N54),COLUMN(M54))/'Master Answer Key'!O$396</f>
        <v>0.8333333333</v>
      </c>
      <c r="O54" s="26">
        <f t="array" ref="O54">INDEX(TRANSPOSE('ALL-Student-Tally'!$A$2:$CC$46),ROW(O54),COLUMN(N54))/'Master Answer Key'!P$396</f>
        <v>0.8</v>
      </c>
      <c r="P54" s="26">
        <f t="array" ref="P54">INDEX(TRANSPOSE('ALL-Student-Tally'!$A$2:$CC$46),ROW(P54),COLUMN(O54))/'Master Answer Key'!Q$396</f>
        <v>0.8</v>
      </c>
      <c r="Q54" s="26">
        <f t="array" ref="Q54">INDEX(TRANSPOSE('ALL-Student-Tally'!$A$2:$CC$46),ROW(Q54),COLUMN(P54))/'Master Answer Key'!R$396</f>
        <v>0.7142857143</v>
      </c>
      <c r="R54" s="26">
        <f t="array" ref="R54">INDEX(TRANSPOSE('ALL-Student-Tally'!$A$2:$CC$46),ROW(R54),COLUMN(Q54))/'Master Answer Key'!S$396</f>
        <v>0.7272727273</v>
      </c>
      <c r="S54" s="26">
        <f t="array" ref="S54">INDEX(TRANSPOSE('ALL-Student-Tally'!$A$2:$CC$46),ROW(S54),COLUMN(R54))/'Master Answer Key'!T$396</f>
        <v>0.7333333333</v>
      </c>
      <c r="T54" s="26">
        <f t="array" ref="T54">INDEX(TRANSPOSE('ALL-Student-Tally'!$A$2:$CC$46),ROW(T54),COLUMN(S54))/'Master Answer Key'!U$396</f>
        <v>0.64</v>
      </c>
      <c r="U54" s="26">
        <f t="array" ref="U54">INDEX(TRANSPOSE('ALL-Student-Tally'!$A$2:$CC$46),ROW(U54),COLUMN(T54))/'Master Answer Key'!V$396</f>
        <v>0.6285714286</v>
      </c>
      <c r="V54" s="26">
        <f t="array" ref="V54">INDEX(TRANSPOSE('ALL-Student-Tally'!$A$2:$CC$46),ROW(V54),COLUMN(U54))/'Master Answer Key'!W$396</f>
        <v>0.7</v>
      </c>
      <c r="W54" s="26">
        <f t="array" ref="W54">INDEX(TRANSPOSE('ALL-Student-Tally'!$A$2:$CC$46),ROW(W54),COLUMN(V54))/'Master Answer Key'!X$396</f>
        <v>0.7419354839</v>
      </c>
      <c r="X54" s="26">
        <f t="array" ref="X54">INDEX(TRANSPOSE('ALL-Student-Tally'!$A$2:$CC$46),ROW(X54),COLUMN(W54))/'Master Answer Key'!Y$396</f>
        <v>0.75</v>
      </c>
      <c r="Y54" s="26">
        <f t="array" ref="Y54">INDEX(TRANSPOSE('ALL-Student-Tally'!$A$2:$CC$46),ROW(Y54),COLUMN(X54))/'Master Answer Key'!Z$396</f>
        <v>0.7142857143</v>
      </c>
      <c r="Z54" s="26">
        <f t="array" ref="Z54">INDEX(TRANSPOSE('ALL-Student-Tally'!$A$2:$CC$46),ROW(Z54),COLUMN(Y54))/'Master Answer Key'!AA$396</f>
        <v>0.7916666667</v>
      </c>
      <c r="AA54" s="26">
        <f t="array" ref="AA54">INDEX(TRANSPOSE('ALL-Student-Tally'!$A$2:$CC$46),ROW(AA54),COLUMN(Z54))/'Master Answer Key'!AB$396</f>
        <v>0.6176470588</v>
      </c>
      <c r="AB54" s="26">
        <f t="array" ref="AB54">INDEX(TRANSPOSE('ALL-Student-Tally'!$A$2:$CC$46),ROW(AB54),COLUMN(AA54))/'Master Answer Key'!AC$396</f>
        <v>0.1666666667</v>
      </c>
      <c r="AC54" s="26">
        <f t="array" ref="AC54">INDEX(TRANSPOSE('ALL-Student-Tally'!$A$2:$CC$46),ROW(AC54),COLUMN(AB54))/'Master Answer Key'!AD$396</f>
        <v>0.6785714286</v>
      </c>
      <c r="AD54" s="26" t="str">
        <f t="array" ref="AD54">INDEX(TRANSPOSE('ALL-Student-Tally'!$A$2:$CC$46),ROW(AD54),COLUMN(AC54))/'Master Answer Key'!AE$396</f>
        <v>#DIV/0!</v>
      </c>
      <c r="AE54" s="26">
        <f t="array" ref="AE54">INDEX(TRANSPOSE('ALL-Student-Tally'!$A$2:$CC$46),ROW(AE54),COLUMN(AD54))/'Master Answer Key'!AF$396</f>
        <v>1</v>
      </c>
      <c r="AF54" s="26">
        <f t="array" ref="AF54">INDEX(TRANSPOSE('ALL-Student-Tally'!$A$2:$CC$46),ROW(AF54),COLUMN(AE54))/'Master Answer Key'!AG$396</f>
        <v>0.75</v>
      </c>
      <c r="AG54" s="26">
        <f t="array" ref="AG54">INDEX(TRANSPOSE('ALL-Student-Tally'!$A$2:$CC$46),ROW(AG54),COLUMN(AF54))/'Master Answer Key'!AH$396</f>
        <v>0.7741935484</v>
      </c>
      <c r="AH54" s="26">
        <f t="array" ref="AH54">INDEX(TRANSPOSE('ALL-Student-Tally'!$A$2:$CC$46),ROW(AH54),COLUMN(AG54))/'Master Answer Key'!AI$396</f>
        <v>0.7826086957</v>
      </c>
      <c r="AI54" s="26">
        <f t="array" ref="AI54">INDEX(TRANSPOSE('ALL-Student-Tally'!$A$2:$CC$46),ROW(AI54),COLUMN(AH54))/'Master Answer Key'!AJ$396</f>
        <v>0.625</v>
      </c>
      <c r="AJ54" s="26">
        <f t="array" ref="AJ54">INDEX(TRANSPOSE('ALL-Student-Tally'!$A$2:$CC$46),ROW(AJ54),COLUMN(AI54))/'Master Answer Key'!AK$396</f>
        <v>0.6428571429</v>
      </c>
      <c r="AK54" s="26">
        <f t="array" ref="AK54">INDEX(TRANSPOSE('ALL-Student-Tally'!$A$2:$CC$46),ROW(AK54),COLUMN(AJ54))/'Master Answer Key'!AL$396</f>
        <v>0.9090909091</v>
      </c>
      <c r="AL54" s="26">
        <f t="array" ref="AL54">INDEX(TRANSPOSE('ALL-Student-Tally'!$A$2:$CC$46),ROW(AL54),COLUMN(AK54))/'Master Answer Key'!AM$396</f>
        <v>0.8125</v>
      </c>
      <c r="AM54" s="26">
        <f t="array" ref="AM54">INDEX(TRANSPOSE('ALL-Student-Tally'!$A$2:$CC$46),ROW(AM54),COLUMN(AL54))/'Master Answer Key'!AN$396</f>
        <v>0.5714285714</v>
      </c>
      <c r="AN54" s="26">
        <f t="array" ref="AN54">INDEX(TRANSPOSE('ALL-Student-Tally'!$A$2:$CC$46),ROW(AN54),COLUMN(AM54))/'Master Answer Key'!AO$396</f>
        <v>1</v>
      </c>
      <c r="AO54" s="26">
        <f t="array" ref="AO54">INDEX(TRANSPOSE('ALL-Student-Tally'!$A$2:$CC$46),ROW(AO54),COLUMN(AN54))/'Master Answer Key'!AP$396</f>
        <v>0.6666666667</v>
      </c>
      <c r="AP54" s="26">
        <f t="array" ref="AP54">INDEX(TRANSPOSE('ALL-Student-Tally'!$A$2:$CC$46),ROW(AP54),COLUMN(AO54))/'Master Answer Key'!AQ$396</f>
        <v>0.5555555556</v>
      </c>
      <c r="AQ54" s="26">
        <f t="array" ref="AQ54">INDEX(TRANSPOSE('ALL-Student-Tally'!$A$2:$CC$46),ROW(AQ54),COLUMN(AP54))/'Master Answer Key'!AR$396</f>
        <v>0.5384615385</v>
      </c>
      <c r="AR54" s="26">
        <f t="array" ref="AR54">INDEX(TRANSPOSE('ALL-Student-Tally'!$A$2:$CC$46),ROW(AR54),COLUMN(AQ54))/'Master Answer Key'!AS$396</f>
        <v>0.5</v>
      </c>
      <c r="AS54" s="26">
        <f t="array" ref="AS54">INDEX(TRANSPOSE('ALL-Student-Tally'!$A$2:$CC$46),ROW(AS54),COLUMN(AR54))/'Master Answer Key'!AT$396</f>
        <v>0.8709677419</v>
      </c>
      <c r="AT54" s="26">
        <f t="array" ref="AT54">INDEX(TRANSPOSE('ALL-Student-Tally'!$A$2:$CC$46),ROW(AT54),COLUMN(AS54))/'Master Answer Key'!AU$396</f>
        <v>0.6226415094</v>
      </c>
      <c r="AU54" s="26"/>
    </row>
    <row r="55">
      <c r="A55" s="5" t="s">
        <v>73</v>
      </c>
      <c r="B55" s="26">
        <f t="array" ref="B55">INDEX(TRANSPOSE('ALL-Student-Tally'!$A$2:$CC$46),ROW(B55),COLUMN(A55))/'Master Answer Key'!C$396</f>
        <v>0.88</v>
      </c>
      <c r="C55" s="26">
        <f t="array" ref="C55">INDEX(TRANSPOSE('ALL-Student-Tally'!$A$2:$CC$46),ROW(C55),COLUMN(B55))/'Master Answer Key'!D$396</f>
        <v>0.8571428571</v>
      </c>
      <c r="D55" s="26">
        <f t="array" ref="D55">INDEX(TRANSPOSE('ALL-Student-Tally'!$A$2:$CC$46),ROW(D55),COLUMN(C55))/'Master Answer Key'!E$396</f>
        <v>0.8333333333</v>
      </c>
      <c r="E55" s="26">
        <f t="array" ref="E55">INDEX(TRANSPOSE('ALL-Student-Tally'!$A$2:$CC$46),ROW(E55),COLUMN(D55))/'Master Answer Key'!F$396</f>
        <v>0.88</v>
      </c>
      <c r="F55" s="26">
        <f t="array" ref="F55">INDEX(TRANSPOSE('ALL-Student-Tally'!$A$2:$CC$46),ROW(F55),COLUMN(E55))/'Master Answer Key'!G$396</f>
        <v>0.9230769231</v>
      </c>
      <c r="G55" s="26">
        <f t="array" ref="G55">INDEX(TRANSPOSE('ALL-Student-Tally'!$A$2:$CC$46),ROW(G55),COLUMN(F55))/'Master Answer Key'!H$396</f>
        <v>1</v>
      </c>
      <c r="H55" s="26">
        <f t="array" ref="H55">INDEX(TRANSPOSE('ALL-Student-Tally'!$A$2:$CC$46),ROW(H55),COLUMN(G55))/'Master Answer Key'!I$396</f>
        <v>0.8888888889</v>
      </c>
      <c r="I55" s="26">
        <f t="array" ref="I55">INDEX(TRANSPOSE('ALL-Student-Tally'!$A$2:$CC$46),ROW(I55),COLUMN(H55))/'Master Answer Key'!J$396</f>
        <v>0.7916666667</v>
      </c>
      <c r="J55" s="26">
        <f t="array" ref="J55">INDEX(TRANSPOSE('ALL-Student-Tally'!$A$2:$CC$46),ROW(J55),COLUMN(I55))/'Master Answer Key'!K$396</f>
        <v>0.7428571429</v>
      </c>
      <c r="K55" s="26">
        <f t="array" ref="K55">INDEX(TRANSPOSE('ALL-Student-Tally'!$A$2:$CC$46),ROW(K55),COLUMN(J55))/'Master Answer Key'!L$396</f>
        <v>0.7741935484</v>
      </c>
      <c r="L55" s="26">
        <f t="array" ref="L55">INDEX(TRANSPOSE('ALL-Student-Tally'!$A$2:$CC$46),ROW(L55),COLUMN(K55))/'Master Answer Key'!M$396</f>
        <v>0.9285714286</v>
      </c>
      <c r="M55" s="26">
        <f t="array" ref="M55">INDEX(TRANSPOSE('ALL-Student-Tally'!$A$2:$CC$46),ROW(M55),COLUMN(L55))/'Master Answer Key'!N$396</f>
        <v>0.8554216867</v>
      </c>
      <c r="N55" s="26">
        <f t="array" ref="N55">INDEX(TRANSPOSE('ALL-Student-Tally'!$A$2:$CC$46),ROW(N55),COLUMN(M55))/'Master Answer Key'!O$396</f>
        <v>0.9166666667</v>
      </c>
      <c r="O55" s="26">
        <f t="array" ref="O55">INDEX(TRANSPOSE('ALL-Student-Tally'!$A$2:$CC$46),ROW(O55),COLUMN(N55))/'Master Answer Key'!P$396</f>
        <v>0.9</v>
      </c>
      <c r="P55" s="26">
        <f t="array" ref="P55">INDEX(TRANSPOSE('ALL-Student-Tally'!$A$2:$CC$46),ROW(P55),COLUMN(O55))/'Master Answer Key'!Q$396</f>
        <v>0.2</v>
      </c>
      <c r="Q55" s="26">
        <f t="array" ref="Q55">INDEX(TRANSPOSE('ALL-Student-Tally'!$A$2:$CC$46),ROW(Q55),COLUMN(P55))/'Master Answer Key'!R$396</f>
        <v>0.9285714286</v>
      </c>
      <c r="R55" s="26">
        <f t="array" ref="R55">INDEX(TRANSPOSE('ALL-Student-Tally'!$A$2:$CC$46),ROW(R55),COLUMN(Q55))/'Master Answer Key'!S$396</f>
        <v>0.7272727273</v>
      </c>
      <c r="S55" s="26">
        <f t="array" ref="S55">INDEX(TRANSPOSE('ALL-Student-Tally'!$A$2:$CC$46),ROW(S55),COLUMN(R55))/'Master Answer Key'!T$396</f>
        <v>0.8</v>
      </c>
      <c r="T55" s="26">
        <f t="array" ref="T55">INDEX(TRANSPOSE('ALL-Student-Tally'!$A$2:$CC$46),ROW(T55),COLUMN(S55))/'Master Answer Key'!U$396</f>
        <v>0.96</v>
      </c>
      <c r="U55" s="26">
        <f t="array" ref="U55">INDEX(TRANSPOSE('ALL-Student-Tally'!$A$2:$CC$46),ROW(U55),COLUMN(T55))/'Master Answer Key'!V$396</f>
        <v>0.9428571429</v>
      </c>
      <c r="V55" s="26">
        <f t="array" ref="V55">INDEX(TRANSPOSE('ALL-Student-Tally'!$A$2:$CC$46),ROW(V55),COLUMN(U55))/'Master Answer Key'!W$396</f>
        <v>0.75</v>
      </c>
      <c r="W55" s="26">
        <f t="array" ref="W55">INDEX(TRANSPOSE('ALL-Student-Tally'!$A$2:$CC$46),ROW(W55),COLUMN(V55))/'Master Answer Key'!X$396</f>
        <v>0.8064516129</v>
      </c>
      <c r="X55" s="26">
        <f t="array" ref="X55">INDEX(TRANSPOSE('ALL-Student-Tally'!$A$2:$CC$46),ROW(X55),COLUMN(W55))/'Master Answer Key'!Y$396</f>
        <v>0.9375</v>
      </c>
      <c r="Y55" s="26">
        <f t="array" ref="Y55">INDEX(TRANSPOSE('ALL-Student-Tally'!$A$2:$CC$46),ROW(Y55),COLUMN(X55))/'Master Answer Key'!Z$396</f>
        <v>0.5714285714</v>
      </c>
      <c r="Z55" s="26">
        <f t="array" ref="Z55">INDEX(TRANSPOSE('ALL-Student-Tally'!$A$2:$CC$46),ROW(Z55),COLUMN(Y55))/'Master Answer Key'!AA$396</f>
        <v>0.7083333333</v>
      </c>
      <c r="AA55" s="26">
        <f t="array" ref="AA55">INDEX(TRANSPOSE('ALL-Student-Tally'!$A$2:$CC$46),ROW(AA55),COLUMN(Z55))/'Master Answer Key'!AB$396</f>
        <v>0.8529411765</v>
      </c>
      <c r="AB55" s="26">
        <f t="array" ref="AB55">INDEX(TRANSPOSE('ALL-Student-Tally'!$A$2:$CC$46),ROW(AB55),COLUMN(AA55))/'Master Answer Key'!AC$396</f>
        <v>0.8333333333</v>
      </c>
      <c r="AC55" s="26">
        <f t="array" ref="AC55">INDEX(TRANSPOSE('ALL-Student-Tally'!$A$2:$CC$46),ROW(AC55),COLUMN(AB55))/'Master Answer Key'!AD$396</f>
        <v>0.8571428571</v>
      </c>
      <c r="AD55" s="26" t="str">
        <f t="array" ref="AD55">INDEX(TRANSPOSE('ALL-Student-Tally'!$A$2:$CC$46),ROW(AD55),COLUMN(AC55))/'Master Answer Key'!AE$396</f>
        <v>#DIV/0!</v>
      </c>
      <c r="AE55" s="26">
        <f t="array" ref="AE55">INDEX(TRANSPOSE('ALL-Student-Tally'!$A$2:$CC$46),ROW(AE55),COLUMN(AD55))/'Master Answer Key'!AF$396</f>
        <v>1</v>
      </c>
      <c r="AF55" s="26">
        <f t="array" ref="AF55">INDEX(TRANSPOSE('ALL-Student-Tally'!$A$2:$CC$46),ROW(AF55),COLUMN(AE55))/'Master Answer Key'!AG$396</f>
        <v>0.8333333333</v>
      </c>
      <c r="AG55" s="26">
        <f t="array" ref="AG55">INDEX(TRANSPOSE('ALL-Student-Tally'!$A$2:$CC$46),ROW(AG55),COLUMN(AF55))/'Master Answer Key'!AH$396</f>
        <v>0.7741935484</v>
      </c>
      <c r="AH55" s="26">
        <f t="array" ref="AH55">INDEX(TRANSPOSE('ALL-Student-Tally'!$A$2:$CC$46),ROW(AH55),COLUMN(AG55))/'Master Answer Key'!AI$396</f>
        <v>0.8695652174</v>
      </c>
      <c r="AI55" s="26">
        <f t="array" ref="AI55">INDEX(TRANSPOSE('ALL-Student-Tally'!$A$2:$CC$46),ROW(AI55),COLUMN(AH55))/'Master Answer Key'!AJ$396</f>
        <v>1</v>
      </c>
      <c r="AJ55" s="26">
        <f t="array" ref="AJ55">INDEX(TRANSPOSE('ALL-Student-Tally'!$A$2:$CC$46),ROW(AJ55),COLUMN(AI55))/'Master Answer Key'!AK$396</f>
        <v>0.9285714286</v>
      </c>
      <c r="AK55" s="26">
        <f t="array" ref="AK55">INDEX(TRANSPOSE('ALL-Student-Tally'!$A$2:$CC$46),ROW(AK55),COLUMN(AJ55))/'Master Answer Key'!AL$396</f>
        <v>1</v>
      </c>
      <c r="AL55" s="26">
        <f t="array" ref="AL55">INDEX(TRANSPOSE('ALL-Student-Tally'!$A$2:$CC$46),ROW(AL55),COLUMN(AK55))/'Master Answer Key'!AM$396</f>
        <v>0.8125</v>
      </c>
      <c r="AM55" s="26">
        <f t="array" ref="AM55">INDEX(TRANSPOSE('ALL-Student-Tally'!$A$2:$CC$46),ROW(AM55),COLUMN(AL55))/'Master Answer Key'!AN$396</f>
        <v>0.9285714286</v>
      </c>
      <c r="AN55" s="26">
        <f t="array" ref="AN55">INDEX(TRANSPOSE('ALL-Student-Tally'!$A$2:$CC$46),ROW(AN55),COLUMN(AM55))/'Master Answer Key'!AO$396</f>
        <v>1</v>
      </c>
      <c r="AO55" s="26">
        <f t="array" ref="AO55">INDEX(TRANSPOSE('ALL-Student-Tally'!$A$2:$CC$46),ROW(AO55),COLUMN(AN55))/'Master Answer Key'!AP$396</f>
        <v>0.9166666667</v>
      </c>
      <c r="AP55" s="26">
        <f t="array" ref="AP55">INDEX(TRANSPOSE('ALL-Student-Tally'!$A$2:$CC$46),ROW(AP55),COLUMN(AO55))/'Master Answer Key'!AQ$396</f>
        <v>0.6666666667</v>
      </c>
      <c r="AQ55" s="26">
        <f t="array" ref="AQ55">INDEX(TRANSPOSE('ALL-Student-Tally'!$A$2:$CC$46),ROW(AQ55),COLUMN(AP55))/'Master Answer Key'!AR$396</f>
        <v>0.9230769231</v>
      </c>
      <c r="AR55" s="26">
        <f t="array" ref="AR55">INDEX(TRANSPOSE('ALL-Student-Tally'!$A$2:$CC$46),ROW(AR55),COLUMN(AQ55))/'Master Answer Key'!AS$396</f>
        <v>0.8333333333</v>
      </c>
      <c r="AS55" s="26">
        <f t="array" ref="AS55">INDEX(TRANSPOSE('ALL-Student-Tally'!$A$2:$CC$46),ROW(AS55),COLUMN(AR55))/'Master Answer Key'!AT$396</f>
        <v>0.7419354839</v>
      </c>
      <c r="AT55" s="26">
        <f t="array" ref="AT55">INDEX(TRANSPOSE('ALL-Student-Tally'!$A$2:$CC$46),ROW(AT55),COLUMN(AS55))/'Master Answer Key'!AU$396</f>
        <v>0.8301886792</v>
      </c>
      <c r="AU55" s="26"/>
    </row>
    <row r="56">
      <c r="A56" s="5" t="s">
        <v>75</v>
      </c>
      <c r="B56" s="26">
        <f t="array" ref="B56">INDEX(TRANSPOSE('ALL-Student-Tally'!$A$2:$CC$46),ROW(B56),COLUMN(A56))/'Master Answer Key'!C$396</f>
        <v>0.88</v>
      </c>
      <c r="C56" s="26">
        <f t="array" ref="C56">INDEX(TRANSPOSE('ALL-Student-Tally'!$A$2:$CC$46),ROW(C56),COLUMN(B56))/'Master Answer Key'!D$396</f>
        <v>0.9285714286</v>
      </c>
      <c r="D56" s="26">
        <f t="array" ref="D56">INDEX(TRANSPOSE('ALL-Student-Tally'!$A$2:$CC$46),ROW(D56),COLUMN(C56))/'Master Answer Key'!E$396</f>
        <v>1</v>
      </c>
      <c r="E56" s="26">
        <f t="array" ref="E56">INDEX(TRANSPOSE('ALL-Student-Tally'!$A$2:$CC$46),ROW(E56),COLUMN(D56))/'Master Answer Key'!F$396</f>
        <v>0.7</v>
      </c>
      <c r="F56" s="26">
        <f t="array" ref="F56">INDEX(TRANSPOSE('ALL-Student-Tally'!$A$2:$CC$46),ROW(F56),COLUMN(E56))/'Master Answer Key'!G$396</f>
        <v>0.9743589744</v>
      </c>
      <c r="G56" s="26">
        <f t="array" ref="G56">INDEX(TRANSPOSE('ALL-Student-Tally'!$A$2:$CC$46),ROW(G56),COLUMN(F56))/'Master Answer Key'!H$396</f>
        <v>1</v>
      </c>
      <c r="H56" s="26">
        <f t="array" ref="H56">INDEX(TRANSPOSE('ALL-Student-Tally'!$A$2:$CC$46),ROW(H56),COLUMN(G56))/'Master Answer Key'!I$396</f>
        <v>0.8518518519</v>
      </c>
      <c r="I56" s="26">
        <f t="array" ref="I56">INDEX(TRANSPOSE('ALL-Student-Tally'!$A$2:$CC$46),ROW(I56),COLUMN(H56))/'Master Answer Key'!J$396</f>
        <v>0.875</v>
      </c>
      <c r="J56" s="26">
        <f t="array" ref="J56">INDEX(TRANSPOSE('ALL-Student-Tally'!$A$2:$CC$46),ROW(J56),COLUMN(I56))/'Master Answer Key'!K$396</f>
        <v>0.8</v>
      </c>
      <c r="K56" s="26">
        <f t="array" ref="K56">INDEX(TRANSPOSE('ALL-Student-Tally'!$A$2:$CC$46),ROW(K56),COLUMN(J56))/'Master Answer Key'!L$396</f>
        <v>0.7741935484</v>
      </c>
      <c r="L56" s="26">
        <f t="array" ref="L56">INDEX(TRANSPOSE('ALL-Student-Tally'!$A$2:$CC$46),ROW(L56),COLUMN(K56))/'Master Answer Key'!M$396</f>
        <v>0.8571428571</v>
      </c>
      <c r="M56" s="26">
        <f t="array" ref="M56">INDEX(TRANSPOSE('ALL-Student-Tally'!$A$2:$CC$46),ROW(M56),COLUMN(L56))/'Master Answer Key'!N$396</f>
        <v>0.843373494</v>
      </c>
      <c r="N56" s="26">
        <f t="array" ref="N56">INDEX(TRANSPOSE('ALL-Student-Tally'!$A$2:$CC$46),ROW(N56),COLUMN(M56))/'Master Answer Key'!O$396</f>
        <v>0.8333333333</v>
      </c>
      <c r="O56" s="26">
        <f t="array" ref="O56">INDEX(TRANSPOSE('ALL-Student-Tally'!$A$2:$CC$46),ROW(O56),COLUMN(N56))/'Master Answer Key'!P$396</f>
        <v>0.8</v>
      </c>
      <c r="P56" s="26">
        <f t="array" ref="P56">INDEX(TRANSPOSE('ALL-Student-Tally'!$A$2:$CC$46),ROW(P56),COLUMN(O56))/'Master Answer Key'!Q$396</f>
        <v>0.6</v>
      </c>
      <c r="Q56" s="26">
        <f t="array" ref="Q56">INDEX(TRANSPOSE('ALL-Student-Tally'!$A$2:$CC$46),ROW(Q56),COLUMN(P56))/'Master Answer Key'!R$396</f>
        <v>0.3571428571</v>
      </c>
      <c r="R56" s="26">
        <f t="array" ref="R56">INDEX(TRANSPOSE('ALL-Student-Tally'!$A$2:$CC$46),ROW(R56),COLUMN(Q56))/'Master Answer Key'!S$396</f>
        <v>0.8181818182</v>
      </c>
      <c r="S56" s="26">
        <f t="array" ref="S56">INDEX(TRANSPOSE('ALL-Student-Tally'!$A$2:$CC$46),ROW(S56),COLUMN(R56))/'Master Answer Key'!T$396</f>
        <v>0.8666666667</v>
      </c>
      <c r="T56" s="26">
        <f t="array" ref="T56">INDEX(TRANSPOSE('ALL-Student-Tally'!$A$2:$CC$46),ROW(T56),COLUMN(S56))/'Master Answer Key'!U$396</f>
        <v>0.88</v>
      </c>
      <c r="U56" s="26">
        <f t="array" ref="U56">INDEX(TRANSPOSE('ALL-Student-Tally'!$A$2:$CC$46),ROW(U56),COLUMN(T56))/'Master Answer Key'!V$396</f>
        <v>0.6571428571</v>
      </c>
      <c r="V56" s="26">
        <f t="array" ref="V56">INDEX(TRANSPOSE('ALL-Student-Tally'!$A$2:$CC$46),ROW(V56),COLUMN(U56))/'Master Answer Key'!W$396</f>
        <v>0.75</v>
      </c>
      <c r="W56" s="26">
        <f t="array" ref="W56">INDEX(TRANSPOSE('ALL-Student-Tally'!$A$2:$CC$46),ROW(W56),COLUMN(V56))/'Master Answer Key'!X$396</f>
        <v>0.7419354839</v>
      </c>
      <c r="X56" s="26">
        <f t="array" ref="X56">INDEX(TRANSPOSE('ALL-Student-Tally'!$A$2:$CC$46),ROW(X56),COLUMN(W56))/'Master Answer Key'!Y$396</f>
        <v>0.6875</v>
      </c>
      <c r="Y56" s="26">
        <f t="array" ref="Y56">INDEX(TRANSPOSE('ALL-Student-Tally'!$A$2:$CC$46),ROW(Y56),COLUMN(X56))/'Master Answer Key'!Z$396</f>
        <v>0.8571428571</v>
      </c>
      <c r="Z56" s="26">
        <f t="array" ref="Z56">INDEX(TRANSPOSE('ALL-Student-Tally'!$A$2:$CC$46),ROW(Z56),COLUMN(Y56))/'Master Answer Key'!AA$396</f>
        <v>0.4583333333</v>
      </c>
      <c r="AA56" s="26">
        <f t="array" ref="AA56">INDEX(TRANSPOSE('ALL-Student-Tally'!$A$2:$CC$46),ROW(AA56),COLUMN(Z56))/'Master Answer Key'!AB$396</f>
        <v>0.6764705882</v>
      </c>
      <c r="AB56" s="26">
        <f t="array" ref="AB56">INDEX(TRANSPOSE('ALL-Student-Tally'!$A$2:$CC$46),ROW(AB56),COLUMN(AA56))/'Master Answer Key'!AC$396</f>
        <v>0.6666666667</v>
      </c>
      <c r="AC56" s="26">
        <f t="array" ref="AC56">INDEX(TRANSPOSE('ALL-Student-Tally'!$A$2:$CC$46),ROW(AC56),COLUMN(AB56))/'Master Answer Key'!AD$396</f>
        <v>0.7142857143</v>
      </c>
      <c r="AD56" s="26" t="str">
        <f t="array" ref="AD56">INDEX(TRANSPOSE('ALL-Student-Tally'!$A$2:$CC$46),ROW(AD56),COLUMN(AC56))/'Master Answer Key'!AE$396</f>
        <v>#DIV/0!</v>
      </c>
      <c r="AE56" s="26">
        <f t="array" ref="AE56">INDEX(TRANSPOSE('ALL-Student-Tally'!$A$2:$CC$46),ROW(AE56),COLUMN(AD56))/'Master Answer Key'!AF$396</f>
        <v>1</v>
      </c>
      <c r="AF56" s="26">
        <f t="array" ref="AF56">INDEX(TRANSPOSE('ALL-Student-Tally'!$A$2:$CC$46),ROW(AF56),COLUMN(AE56))/'Master Answer Key'!AG$396</f>
        <v>0.75</v>
      </c>
      <c r="AG56" s="26">
        <f t="array" ref="AG56">INDEX(TRANSPOSE('ALL-Student-Tally'!$A$2:$CC$46),ROW(AG56),COLUMN(AF56))/'Master Answer Key'!AH$396</f>
        <v>0.7096774194</v>
      </c>
      <c r="AH56" s="26">
        <f t="array" ref="AH56">INDEX(TRANSPOSE('ALL-Student-Tally'!$A$2:$CC$46),ROW(AH56),COLUMN(AG56))/'Master Answer Key'!AI$396</f>
        <v>0.7826086957</v>
      </c>
      <c r="AI56" s="26">
        <f t="array" ref="AI56">INDEX(TRANSPOSE('ALL-Student-Tally'!$A$2:$CC$46),ROW(AI56),COLUMN(AH56))/'Master Answer Key'!AJ$396</f>
        <v>0.75</v>
      </c>
      <c r="AJ56" s="26">
        <f t="array" ref="AJ56">INDEX(TRANSPOSE('ALL-Student-Tally'!$A$2:$CC$46),ROW(AJ56),COLUMN(AI56))/'Master Answer Key'!AK$396</f>
        <v>0.6785714286</v>
      </c>
      <c r="AK56" s="26">
        <f t="array" ref="AK56">INDEX(TRANSPOSE('ALL-Student-Tally'!$A$2:$CC$46),ROW(AK56),COLUMN(AJ56))/'Master Answer Key'!AL$396</f>
        <v>0.7272727273</v>
      </c>
      <c r="AL56" s="26">
        <f t="array" ref="AL56">INDEX(TRANSPOSE('ALL-Student-Tally'!$A$2:$CC$46),ROW(AL56),COLUMN(AK56))/'Master Answer Key'!AM$396</f>
        <v>0.8125</v>
      </c>
      <c r="AM56" s="26">
        <f t="array" ref="AM56">INDEX(TRANSPOSE('ALL-Student-Tally'!$A$2:$CC$46),ROW(AM56),COLUMN(AL56))/'Master Answer Key'!AN$396</f>
        <v>0.7857142857</v>
      </c>
      <c r="AN56" s="26">
        <f t="array" ref="AN56">INDEX(TRANSPOSE('ALL-Student-Tally'!$A$2:$CC$46),ROW(AN56),COLUMN(AM56))/'Master Answer Key'!AO$396</f>
        <v>0.7142857143</v>
      </c>
      <c r="AO56" s="26">
        <f t="array" ref="AO56">INDEX(TRANSPOSE('ALL-Student-Tally'!$A$2:$CC$46),ROW(AO56),COLUMN(AN56))/'Master Answer Key'!AP$396</f>
        <v>0.6666666667</v>
      </c>
      <c r="AP56" s="26">
        <f t="array" ref="AP56">INDEX(TRANSPOSE('ALL-Student-Tally'!$A$2:$CC$46),ROW(AP56),COLUMN(AO56))/'Master Answer Key'!AQ$396</f>
        <v>0.5555555556</v>
      </c>
      <c r="AQ56" s="26">
        <f t="array" ref="AQ56">INDEX(TRANSPOSE('ALL-Student-Tally'!$A$2:$CC$46),ROW(AQ56),COLUMN(AP56))/'Master Answer Key'!AR$396</f>
        <v>0.6923076923</v>
      </c>
      <c r="AR56" s="26">
        <f t="array" ref="AR56">INDEX(TRANSPOSE('ALL-Student-Tally'!$A$2:$CC$46),ROW(AR56),COLUMN(AQ56))/'Master Answer Key'!AS$396</f>
        <v>0.8333333333</v>
      </c>
      <c r="AS56" s="26">
        <f t="array" ref="AS56">INDEX(TRANSPOSE('ALL-Student-Tally'!$A$2:$CC$46),ROW(AS56),COLUMN(AR56))/'Master Answer Key'!AT$396</f>
        <v>0.4838709677</v>
      </c>
      <c r="AT56" s="26">
        <f t="array" ref="AT56">INDEX(TRANSPOSE('ALL-Student-Tally'!$A$2:$CC$46),ROW(AT56),COLUMN(AS56))/'Master Answer Key'!AU$396</f>
        <v>0.7169811321</v>
      </c>
      <c r="AU56" s="26"/>
    </row>
    <row r="57">
      <c r="A57" s="5" t="s">
        <v>77</v>
      </c>
      <c r="B57" s="26">
        <f t="array" ref="B57">INDEX(TRANSPOSE('ALL-Student-Tally'!$A$2:$CC$46),ROW(B57),COLUMN(A57))/'Master Answer Key'!C$396</f>
        <v>0.68</v>
      </c>
      <c r="C57" s="26">
        <f t="array" ref="C57">INDEX(TRANSPOSE('ALL-Student-Tally'!$A$2:$CC$46),ROW(C57),COLUMN(B57))/'Master Answer Key'!D$396</f>
        <v>0.8571428571</v>
      </c>
      <c r="D57" s="26">
        <f t="array" ref="D57">INDEX(TRANSPOSE('ALL-Student-Tally'!$A$2:$CC$46),ROW(D57),COLUMN(C57))/'Master Answer Key'!E$396</f>
        <v>0.625</v>
      </c>
      <c r="E57" s="26">
        <f t="array" ref="E57">INDEX(TRANSPOSE('ALL-Student-Tally'!$A$2:$CC$46),ROW(E57),COLUMN(D57))/'Master Answer Key'!F$396</f>
        <v>0.86</v>
      </c>
      <c r="F57" s="26">
        <f t="array" ref="F57">INDEX(TRANSPOSE('ALL-Student-Tally'!$A$2:$CC$46),ROW(F57),COLUMN(E57))/'Master Answer Key'!G$396</f>
        <v>0.7948717949</v>
      </c>
      <c r="G57" s="26">
        <f t="array" ref="G57">INDEX(TRANSPOSE('ALL-Student-Tally'!$A$2:$CC$46),ROW(G57),COLUMN(F57))/'Master Answer Key'!H$396</f>
        <v>1</v>
      </c>
      <c r="H57" s="26">
        <f t="array" ref="H57">INDEX(TRANSPOSE('ALL-Student-Tally'!$A$2:$CC$46),ROW(H57),COLUMN(G57))/'Master Answer Key'!I$396</f>
        <v>0.8148148148</v>
      </c>
      <c r="I57" s="26">
        <f t="array" ref="I57">INDEX(TRANSPOSE('ALL-Student-Tally'!$A$2:$CC$46),ROW(I57),COLUMN(H57))/'Master Answer Key'!J$396</f>
        <v>0.9583333333</v>
      </c>
      <c r="J57" s="26">
        <f t="array" ref="J57">INDEX(TRANSPOSE('ALL-Student-Tally'!$A$2:$CC$46),ROW(J57),COLUMN(I57))/'Master Answer Key'!K$396</f>
        <v>0.8857142857</v>
      </c>
      <c r="K57" s="26">
        <f t="array" ref="K57">INDEX(TRANSPOSE('ALL-Student-Tally'!$A$2:$CC$46),ROW(K57),COLUMN(J57))/'Master Answer Key'!L$396</f>
        <v>0.6774193548</v>
      </c>
      <c r="L57" s="26">
        <f t="array" ref="L57">INDEX(TRANSPOSE('ALL-Student-Tally'!$A$2:$CC$46),ROW(L57),COLUMN(K57))/'Master Answer Key'!M$396</f>
        <v>0.9285714286</v>
      </c>
      <c r="M57" s="26">
        <f t="array" ref="M57">INDEX(TRANSPOSE('ALL-Student-Tally'!$A$2:$CC$46),ROW(M57),COLUMN(L57))/'Master Answer Key'!N$396</f>
        <v>0.9156626506</v>
      </c>
      <c r="N57" s="26">
        <f t="array" ref="N57">INDEX(TRANSPOSE('ALL-Student-Tally'!$A$2:$CC$46),ROW(N57),COLUMN(M57))/'Master Answer Key'!O$396</f>
        <v>0.6666666667</v>
      </c>
      <c r="O57" s="26">
        <f t="array" ref="O57">INDEX(TRANSPOSE('ALL-Student-Tally'!$A$2:$CC$46),ROW(O57),COLUMN(N57))/'Master Answer Key'!P$396</f>
        <v>0.9</v>
      </c>
      <c r="P57" s="26">
        <f t="array" ref="P57">INDEX(TRANSPOSE('ALL-Student-Tally'!$A$2:$CC$46),ROW(P57),COLUMN(O57))/'Master Answer Key'!Q$396</f>
        <v>0.8</v>
      </c>
      <c r="Q57" s="26">
        <f t="array" ref="Q57">INDEX(TRANSPOSE('ALL-Student-Tally'!$A$2:$CC$46),ROW(Q57),COLUMN(P57))/'Master Answer Key'!R$396</f>
        <v>0.6428571429</v>
      </c>
      <c r="R57" s="26">
        <f t="array" ref="R57">INDEX(TRANSPOSE('ALL-Student-Tally'!$A$2:$CC$46),ROW(R57),COLUMN(Q57))/'Master Answer Key'!S$396</f>
        <v>0.8181818182</v>
      </c>
      <c r="S57" s="26">
        <f t="array" ref="S57">INDEX(TRANSPOSE('ALL-Student-Tally'!$A$2:$CC$46),ROW(S57),COLUMN(R57))/'Master Answer Key'!T$396</f>
        <v>0.9333333333</v>
      </c>
      <c r="T57" s="26">
        <f t="array" ref="T57">INDEX(TRANSPOSE('ALL-Student-Tally'!$A$2:$CC$46),ROW(T57),COLUMN(S57))/'Master Answer Key'!U$396</f>
        <v>0.88</v>
      </c>
      <c r="U57" s="26">
        <f t="array" ref="U57">INDEX(TRANSPOSE('ALL-Student-Tally'!$A$2:$CC$46),ROW(U57),COLUMN(T57))/'Master Answer Key'!V$396</f>
        <v>0.7428571429</v>
      </c>
      <c r="V57" s="26">
        <f t="array" ref="V57">INDEX(TRANSPOSE('ALL-Student-Tally'!$A$2:$CC$46),ROW(V57),COLUMN(U57))/'Master Answer Key'!W$396</f>
        <v>0.85</v>
      </c>
      <c r="W57" s="26">
        <f t="array" ref="W57">INDEX(TRANSPOSE('ALL-Student-Tally'!$A$2:$CC$46),ROW(W57),COLUMN(V57))/'Master Answer Key'!X$396</f>
        <v>0.8709677419</v>
      </c>
      <c r="X57" s="26">
        <f t="array" ref="X57">INDEX(TRANSPOSE('ALL-Student-Tally'!$A$2:$CC$46),ROW(X57),COLUMN(W57))/'Master Answer Key'!Y$396</f>
        <v>1</v>
      </c>
      <c r="Y57" s="26">
        <f t="array" ref="Y57">INDEX(TRANSPOSE('ALL-Student-Tally'!$A$2:$CC$46),ROW(Y57),COLUMN(X57))/'Master Answer Key'!Z$396</f>
        <v>0.8571428571</v>
      </c>
      <c r="Z57" s="26">
        <f t="array" ref="Z57">INDEX(TRANSPOSE('ALL-Student-Tally'!$A$2:$CC$46),ROW(Z57),COLUMN(Y57))/'Master Answer Key'!AA$396</f>
        <v>0.6666666667</v>
      </c>
      <c r="AA57" s="26">
        <f t="array" ref="AA57">INDEX(TRANSPOSE('ALL-Student-Tally'!$A$2:$CC$46),ROW(AA57),COLUMN(Z57))/'Master Answer Key'!AB$396</f>
        <v>0.6764705882</v>
      </c>
      <c r="AB57" s="26">
        <f t="array" ref="AB57">INDEX(TRANSPOSE('ALL-Student-Tally'!$A$2:$CC$46),ROW(AB57),COLUMN(AA57))/'Master Answer Key'!AC$396</f>
        <v>0.5</v>
      </c>
      <c r="AC57" s="26">
        <f t="array" ref="AC57">INDEX(TRANSPOSE('ALL-Student-Tally'!$A$2:$CC$46),ROW(AC57),COLUMN(AB57))/'Master Answer Key'!AD$396</f>
        <v>0.8214285714</v>
      </c>
      <c r="AD57" s="26" t="str">
        <f t="array" ref="AD57">INDEX(TRANSPOSE('ALL-Student-Tally'!$A$2:$CC$46),ROW(AD57),COLUMN(AC57))/'Master Answer Key'!AE$396</f>
        <v>#DIV/0!</v>
      </c>
      <c r="AE57" s="26">
        <f t="array" ref="AE57">INDEX(TRANSPOSE('ALL-Student-Tally'!$A$2:$CC$46),ROW(AE57),COLUMN(AD57))/'Master Answer Key'!AF$396</f>
        <v>1</v>
      </c>
      <c r="AF57" s="26">
        <f t="array" ref="AF57">INDEX(TRANSPOSE('ALL-Student-Tally'!$A$2:$CC$46),ROW(AF57),COLUMN(AE57))/'Master Answer Key'!AG$396</f>
        <v>0.8333333333</v>
      </c>
      <c r="AG57" s="26">
        <f t="array" ref="AG57">INDEX(TRANSPOSE('ALL-Student-Tally'!$A$2:$CC$46),ROW(AG57),COLUMN(AF57))/'Master Answer Key'!AH$396</f>
        <v>0.8709677419</v>
      </c>
      <c r="AH57" s="26">
        <f t="array" ref="AH57">INDEX(TRANSPOSE('ALL-Student-Tally'!$A$2:$CC$46),ROW(AH57),COLUMN(AG57))/'Master Answer Key'!AI$396</f>
        <v>0.9130434783</v>
      </c>
      <c r="AI57" s="26">
        <f t="array" ref="AI57">INDEX(TRANSPOSE('ALL-Student-Tally'!$A$2:$CC$46),ROW(AI57),COLUMN(AH57))/'Master Answer Key'!AJ$396</f>
        <v>0.875</v>
      </c>
      <c r="AJ57" s="26">
        <f t="array" ref="AJ57">INDEX(TRANSPOSE('ALL-Student-Tally'!$A$2:$CC$46),ROW(AJ57),COLUMN(AI57))/'Master Answer Key'!AK$396</f>
        <v>0.9642857143</v>
      </c>
      <c r="AK57" s="26">
        <f t="array" ref="AK57">INDEX(TRANSPOSE('ALL-Student-Tally'!$A$2:$CC$46),ROW(AK57),COLUMN(AJ57))/'Master Answer Key'!AL$396</f>
        <v>0.9090909091</v>
      </c>
      <c r="AL57" s="26">
        <f t="array" ref="AL57">INDEX(TRANSPOSE('ALL-Student-Tally'!$A$2:$CC$46),ROW(AL57),COLUMN(AK57))/'Master Answer Key'!AM$396</f>
        <v>0.6875</v>
      </c>
      <c r="AM57" s="26">
        <f t="array" ref="AM57">INDEX(TRANSPOSE('ALL-Student-Tally'!$A$2:$CC$46),ROW(AM57),COLUMN(AL57))/'Master Answer Key'!AN$396</f>
        <v>0.9285714286</v>
      </c>
      <c r="AN57" s="26">
        <f t="array" ref="AN57">INDEX(TRANSPOSE('ALL-Student-Tally'!$A$2:$CC$46),ROW(AN57),COLUMN(AM57))/'Master Answer Key'!AO$396</f>
        <v>0.7142857143</v>
      </c>
      <c r="AO57" s="26">
        <f t="array" ref="AO57">INDEX(TRANSPOSE('ALL-Student-Tally'!$A$2:$CC$46),ROW(AO57),COLUMN(AN57))/'Master Answer Key'!AP$396</f>
        <v>0.9166666667</v>
      </c>
      <c r="AP57" s="26">
        <f t="array" ref="AP57">INDEX(TRANSPOSE('ALL-Student-Tally'!$A$2:$CC$46),ROW(AP57),COLUMN(AO57))/'Master Answer Key'!AQ$396</f>
        <v>0.7777777778</v>
      </c>
      <c r="AQ57" s="26">
        <f t="array" ref="AQ57">INDEX(TRANSPOSE('ALL-Student-Tally'!$A$2:$CC$46),ROW(AQ57),COLUMN(AP57))/'Master Answer Key'!AR$396</f>
        <v>0.9230769231</v>
      </c>
      <c r="AR57" s="26">
        <f t="array" ref="AR57">INDEX(TRANSPOSE('ALL-Student-Tally'!$A$2:$CC$46),ROW(AR57),COLUMN(AQ57))/'Master Answer Key'!AS$396</f>
        <v>1</v>
      </c>
      <c r="AS57" s="26">
        <f t="array" ref="AS57">INDEX(TRANSPOSE('ALL-Student-Tally'!$A$2:$CC$46),ROW(AS57),COLUMN(AR57))/'Master Answer Key'!AT$396</f>
        <v>0.8387096774</v>
      </c>
      <c r="AT57" s="26">
        <f t="array" ref="AT57">INDEX(TRANSPOSE('ALL-Student-Tally'!$A$2:$CC$46),ROW(AT57),COLUMN(AS57))/'Master Answer Key'!AU$396</f>
        <v>0.7735849057</v>
      </c>
      <c r="AU57" s="26"/>
    </row>
    <row r="58">
      <c r="A58" s="5" t="s">
        <v>80</v>
      </c>
      <c r="B58" s="26">
        <f t="array" ref="B58">INDEX(TRANSPOSE('ALL-Student-Tally'!$A$2:$CC$46),ROW(B58),COLUMN(A58))/'Master Answer Key'!C$396</f>
        <v>0.8</v>
      </c>
      <c r="C58" s="26">
        <f t="array" ref="C58">INDEX(TRANSPOSE('ALL-Student-Tally'!$A$2:$CC$46),ROW(C58),COLUMN(B58))/'Master Answer Key'!D$396</f>
        <v>0.7857142857</v>
      </c>
      <c r="D58" s="26">
        <f t="array" ref="D58">INDEX(TRANSPOSE('ALL-Student-Tally'!$A$2:$CC$46),ROW(D58),COLUMN(C58))/'Master Answer Key'!E$396</f>
        <v>0.875</v>
      </c>
      <c r="E58" s="26">
        <f t="array" ref="E58">INDEX(TRANSPOSE('ALL-Student-Tally'!$A$2:$CC$46),ROW(E58),COLUMN(D58))/'Master Answer Key'!F$396</f>
        <v>0.76</v>
      </c>
      <c r="F58" s="26">
        <f t="array" ref="F58">INDEX(TRANSPOSE('ALL-Student-Tally'!$A$2:$CC$46),ROW(F58),COLUMN(E58))/'Master Answer Key'!G$396</f>
        <v>0.8974358974</v>
      </c>
      <c r="G58" s="26">
        <f t="array" ref="G58">INDEX(TRANSPOSE('ALL-Student-Tally'!$A$2:$CC$46),ROW(G58),COLUMN(F58))/'Master Answer Key'!H$396</f>
        <v>1</v>
      </c>
      <c r="H58" s="26">
        <f t="array" ref="H58">INDEX(TRANSPOSE('ALL-Student-Tally'!$A$2:$CC$46),ROW(H58),COLUMN(G58))/'Master Answer Key'!I$396</f>
        <v>0.8888888889</v>
      </c>
      <c r="I58" s="26">
        <f t="array" ref="I58">INDEX(TRANSPOSE('ALL-Student-Tally'!$A$2:$CC$46),ROW(I58),COLUMN(H58))/'Master Answer Key'!J$396</f>
        <v>0.75</v>
      </c>
      <c r="J58" s="26">
        <f t="array" ref="J58">INDEX(TRANSPOSE('ALL-Student-Tally'!$A$2:$CC$46),ROW(J58),COLUMN(I58))/'Master Answer Key'!K$396</f>
        <v>0.6857142857</v>
      </c>
      <c r="K58" s="26">
        <f t="array" ref="K58">INDEX(TRANSPOSE('ALL-Student-Tally'!$A$2:$CC$46),ROW(K58),COLUMN(J58))/'Master Answer Key'!L$396</f>
        <v>0.8064516129</v>
      </c>
      <c r="L58" s="26">
        <f t="array" ref="L58">INDEX(TRANSPOSE('ALL-Student-Tally'!$A$2:$CC$46),ROW(L58),COLUMN(K58))/'Master Answer Key'!M$396</f>
        <v>1</v>
      </c>
      <c r="M58" s="26">
        <f t="array" ref="M58">INDEX(TRANSPOSE('ALL-Student-Tally'!$A$2:$CC$46),ROW(M58),COLUMN(L58))/'Master Answer Key'!N$396</f>
        <v>0.8192771084</v>
      </c>
      <c r="N58" s="26">
        <f t="array" ref="N58">INDEX(TRANSPOSE('ALL-Student-Tally'!$A$2:$CC$46),ROW(N58),COLUMN(M58))/'Master Answer Key'!O$396</f>
        <v>0.9166666667</v>
      </c>
      <c r="O58" s="26">
        <f t="array" ref="O58">INDEX(TRANSPOSE('ALL-Student-Tally'!$A$2:$CC$46),ROW(O58),COLUMN(N58))/'Master Answer Key'!P$396</f>
        <v>0.6</v>
      </c>
      <c r="P58" s="26">
        <f t="array" ref="P58">INDEX(TRANSPOSE('ALL-Student-Tally'!$A$2:$CC$46),ROW(P58),COLUMN(O58))/'Master Answer Key'!Q$396</f>
        <v>0.8</v>
      </c>
      <c r="Q58" s="26">
        <f t="array" ref="Q58">INDEX(TRANSPOSE('ALL-Student-Tally'!$A$2:$CC$46),ROW(Q58),COLUMN(P58))/'Master Answer Key'!R$396</f>
        <v>0.7857142857</v>
      </c>
      <c r="R58" s="26">
        <f t="array" ref="R58">INDEX(TRANSPOSE('ALL-Student-Tally'!$A$2:$CC$46),ROW(R58),COLUMN(Q58))/'Master Answer Key'!S$396</f>
        <v>0.6363636364</v>
      </c>
      <c r="S58" s="26">
        <f t="array" ref="S58">INDEX(TRANSPOSE('ALL-Student-Tally'!$A$2:$CC$46),ROW(S58),COLUMN(R58))/'Master Answer Key'!T$396</f>
        <v>0.9</v>
      </c>
      <c r="T58" s="26">
        <f t="array" ref="T58">INDEX(TRANSPOSE('ALL-Student-Tally'!$A$2:$CC$46),ROW(T58),COLUMN(S58))/'Master Answer Key'!U$396</f>
        <v>0.84</v>
      </c>
      <c r="U58" s="26">
        <f t="array" ref="U58">INDEX(TRANSPOSE('ALL-Student-Tally'!$A$2:$CC$46),ROW(U58),COLUMN(T58))/'Master Answer Key'!V$396</f>
        <v>0.8285714286</v>
      </c>
      <c r="V58" s="26">
        <f t="array" ref="V58">INDEX(TRANSPOSE('ALL-Student-Tally'!$A$2:$CC$46),ROW(V58),COLUMN(U58))/'Master Answer Key'!W$396</f>
        <v>0.65</v>
      </c>
      <c r="W58" s="26">
        <f t="array" ref="W58">INDEX(TRANSPOSE('ALL-Student-Tally'!$A$2:$CC$46),ROW(W58),COLUMN(V58))/'Master Answer Key'!X$396</f>
        <v>0.6774193548</v>
      </c>
      <c r="X58" s="26">
        <f t="array" ref="X58">INDEX(TRANSPOSE('ALL-Student-Tally'!$A$2:$CC$46),ROW(X58),COLUMN(W58))/'Master Answer Key'!Y$396</f>
        <v>0.875</v>
      </c>
      <c r="Y58" s="26">
        <f t="array" ref="Y58">INDEX(TRANSPOSE('ALL-Student-Tally'!$A$2:$CC$46),ROW(Y58),COLUMN(X58))/'Master Answer Key'!Z$396</f>
        <v>0.5714285714</v>
      </c>
      <c r="Z58" s="26">
        <f t="array" ref="Z58">INDEX(TRANSPOSE('ALL-Student-Tally'!$A$2:$CC$46),ROW(Z58),COLUMN(Y58))/'Master Answer Key'!AA$396</f>
        <v>0.9166666667</v>
      </c>
      <c r="AA58" s="26">
        <f t="array" ref="AA58">INDEX(TRANSPOSE('ALL-Student-Tally'!$A$2:$CC$46),ROW(AA58),COLUMN(Z58))/'Master Answer Key'!AB$396</f>
        <v>0.7941176471</v>
      </c>
      <c r="AB58" s="26">
        <f t="array" ref="AB58">INDEX(TRANSPOSE('ALL-Student-Tally'!$A$2:$CC$46),ROW(AB58),COLUMN(AA58))/'Master Answer Key'!AC$396</f>
        <v>0.5</v>
      </c>
      <c r="AC58" s="26">
        <f t="array" ref="AC58">INDEX(TRANSPOSE('ALL-Student-Tally'!$A$2:$CC$46),ROW(AC58),COLUMN(AB58))/'Master Answer Key'!AD$396</f>
        <v>0.8214285714</v>
      </c>
      <c r="AD58" s="26" t="str">
        <f t="array" ref="AD58">INDEX(TRANSPOSE('ALL-Student-Tally'!$A$2:$CC$46),ROW(AD58),COLUMN(AC58))/'Master Answer Key'!AE$396</f>
        <v>#DIV/0!</v>
      </c>
      <c r="AE58" s="26">
        <f t="array" ref="AE58">INDEX(TRANSPOSE('ALL-Student-Tally'!$A$2:$CC$46),ROW(AE58),COLUMN(AD58))/'Master Answer Key'!AF$396</f>
        <v>1</v>
      </c>
      <c r="AF58" s="26">
        <f t="array" ref="AF58">INDEX(TRANSPOSE('ALL-Student-Tally'!$A$2:$CC$46),ROW(AF58),COLUMN(AE58))/'Master Answer Key'!AG$396</f>
        <v>0.6666666667</v>
      </c>
      <c r="AG58" s="26">
        <f t="array" ref="AG58">INDEX(TRANSPOSE('ALL-Student-Tally'!$A$2:$CC$46),ROW(AG58),COLUMN(AF58))/'Master Answer Key'!AH$396</f>
        <v>0.6774193548</v>
      </c>
      <c r="AH58" s="26">
        <f t="array" ref="AH58">INDEX(TRANSPOSE('ALL-Student-Tally'!$A$2:$CC$46),ROW(AH58),COLUMN(AG58))/'Master Answer Key'!AI$396</f>
        <v>0.8695652174</v>
      </c>
      <c r="AI58" s="26">
        <f t="array" ref="AI58">INDEX(TRANSPOSE('ALL-Student-Tally'!$A$2:$CC$46),ROW(AI58),COLUMN(AH58))/'Master Answer Key'!AJ$396</f>
        <v>0.875</v>
      </c>
      <c r="AJ58" s="26">
        <f t="array" ref="AJ58">INDEX(TRANSPOSE('ALL-Student-Tally'!$A$2:$CC$46),ROW(AJ58),COLUMN(AI58))/'Master Answer Key'!AK$396</f>
        <v>0.9285714286</v>
      </c>
      <c r="AK58" s="26">
        <f t="array" ref="AK58">INDEX(TRANSPOSE('ALL-Student-Tally'!$A$2:$CC$46),ROW(AK58),COLUMN(AJ58))/'Master Answer Key'!AL$396</f>
        <v>0.9090909091</v>
      </c>
      <c r="AL58" s="26">
        <f t="array" ref="AL58">INDEX(TRANSPOSE('ALL-Student-Tally'!$A$2:$CC$46),ROW(AL58),COLUMN(AK58))/'Master Answer Key'!AM$396</f>
        <v>0.8125</v>
      </c>
      <c r="AM58" s="26">
        <f t="array" ref="AM58">INDEX(TRANSPOSE('ALL-Student-Tally'!$A$2:$CC$46),ROW(AM58),COLUMN(AL58))/'Master Answer Key'!AN$396</f>
        <v>0.9285714286</v>
      </c>
      <c r="AN58" s="26">
        <f t="array" ref="AN58">INDEX(TRANSPOSE('ALL-Student-Tally'!$A$2:$CC$46),ROW(AN58),COLUMN(AM58))/'Master Answer Key'!AO$396</f>
        <v>0.8571428571</v>
      </c>
      <c r="AO58" s="26">
        <f t="array" ref="AO58">INDEX(TRANSPOSE('ALL-Student-Tally'!$A$2:$CC$46),ROW(AO58),COLUMN(AN58))/'Master Answer Key'!AP$396</f>
        <v>0.9166666667</v>
      </c>
      <c r="AP58" s="26">
        <f t="array" ref="AP58">INDEX(TRANSPOSE('ALL-Student-Tally'!$A$2:$CC$46),ROW(AP58),COLUMN(AO58))/'Master Answer Key'!AQ$396</f>
        <v>1</v>
      </c>
      <c r="AQ58" s="26">
        <f t="array" ref="AQ58">INDEX(TRANSPOSE('ALL-Student-Tally'!$A$2:$CC$46),ROW(AQ58),COLUMN(AP58))/'Master Answer Key'!AR$396</f>
        <v>0.9230769231</v>
      </c>
      <c r="AR58" s="26">
        <f t="array" ref="AR58">INDEX(TRANSPOSE('ALL-Student-Tally'!$A$2:$CC$46),ROW(AR58),COLUMN(AQ58))/'Master Answer Key'!AS$396</f>
        <v>1</v>
      </c>
      <c r="AS58" s="26">
        <f t="array" ref="AS58">INDEX(TRANSPOSE('ALL-Student-Tally'!$A$2:$CC$46),ROW(AS58),COLUMN(AR58))/'Master Answer Key'!AT$396</f>
        <v>0.9032258065</v>
      </c>
      <c r="AT58" s="26">
        <f t="array" ref="AT58">INDEX(TRANSPOSE('ALL-Student-Tally'!$A$2:$CC$46),ROW(AT58),COLUMN(AS58))/'Master Answer Key'!AU$396</f>
        <v>0.8490566038</v>
      </c>
      <c r="AU58" s="26"/>
    </row>
    <row r="59">
      <c r="A59" s="5" t="s">
        <v>81</v>
      </c>
      <c r="B59" s="26">
        <f t="array" ref="B59">INDEX(TRANSPOSE('ALL-Student-Tally'!$A$2:$CC$46),ROW(B59),COLUMN(A59))/'Master Answer Key'!C$396</f>
        <v>0.8</v>
      </c>
      <c r="C59" s="26">
        <f t="array" ref="C59">INDEX(TRANSPOSE('ALL-Student-Tally'!$A$2:$CC$46),ROW(C59),COLUMN(B59))/'Master Answer Key'!D$396</f>
        <v>0.9285714286</v>
      </c>
      <c r="D59" s="26">
        <f t="array" ref="D59">INDEX(TRANSPOSE('ALL-Student-Tally'!$A$2:$CC$46),ROW(D59),COLUMN(C59))/'Master Answer Key'!E$396</f>
        <v>0.7916666667</v>
      </c>
      <c r="E59" s="26">
        <f t="array" ref="E59">INDEX(TRANSPOSE('ALL-Student-Tally'!$A$2:$CC$46),ROW(E59),COLUMN(D59))/'Master Answer Key'!F$396</f>
        <v>0.88</v>
      </c>
      <c r="F59" s="26">
        <f t="array" ref="F59">INDEX(TRANSPOSE('ALL-Student-Tally'!$A$2:$CC$46),ROW(F59),COLUMN(E59))/'Master Answer Key'!G$396</f>
        <v>0.8205128205</v>
      </c>
      <c r="G59" s="26">
        <f t="array" ref="G59">INDEX(TRANSPOSE('ALL-Student-Tally'!$A$2:$CC$46),ROW(G59),COLUMN(F59))/'Master Answer Key'!H$396</f>
        <v>1</v>
      </c>
      <c r="H59" s="26">
        <f t="array" ref="H59">INDEX(TRANSPOSE('ALL-Student-Tally'!$A$2:$CC$46),ROW(H59),COLUMN(G59))/'Master Answer Key'!I$396</f>
        <v>0.8888888889</v>
      </c>
      <c r="I59" s="26">
        <f t="array" ref="I59">INDEX(TRANSPOSE('ALL-Student-Tally'!$A$2:$CC$46),ROW(I59),COLUMN(H59))/'Master Answer Key'!J$396</f>
        <v>0.8333333333</v>
      </c>
      <c r="J59" s="26">
        <f t="array" ref="J59">INDEX(TRANSPOSE('ALL-Student-Tally'!$A$2:$CC$46),ROW(J59),COLUMN(I59))/'Master Answer Key'!K$396</f>
        <v>0.7714285714</v>
      </c>
      <c r="K59" s="26">
        <f t="array" ref="K59">INDEX(TRANSPOSE('ALL-Student-Tally'!$A$2:$CC$46),ROW(K59),COLUMN(J59))/'Master Answer Key'!L$396</f>
        <v>0.8387096774</v>
      </c>
      <c r="L59" s="26">
        <f t="array" ref="L59">INDEX(TRANSPOSE('ALL-Student-Tally'!$A$2:$CC$46),ROW(L59),COLUMN(K59))/'Master Answer Key'!M$396</f>
        <v>0.9285714286</v>
      </c>
      <c r="M59" s="26">
        <f t="array" ref="M59">INDEX(TRANSPOSE('ALL-Student-Tally'!$A$2:$CC$46),ROW(M59),COLUMN(L59))/'Master Answer Key'!N$396</f>
        <v>0.8674698795</v>
      </c>
      <c r="N59" s="26">
        <f t="array" ref="N59">INDEX(TRANSPOSE('ALL-Student-Tally'!$A$2:$CC$46),ROW(N59),COLUMN(M59))/'Master Answer Key'!O$396</f>
        <v>1</v>
      </c>
      <c r="O59" s="26">
        <f t="array" ref="O59">INDEX(TRANSPOSE('ALL-Student-Tally'!$A$2:$CC$46),ROW(O59),COLUMN(N59))/'Master Answer Key'!P$396</f>
        <v>0.9</v>
      </c>
      <c r="P59" s="26">
        <f t="array" ref="P59">INDEX(TRANSPOSE('ALL-Student-Tally'!$A$2:$CC$46),ROW(P59),COLUMN(O59))/'Master Answer Key'!Q$396</f>
        <v>1</v>
      </c>
      <c r="Q59" s="26">
        <f t="array" ref="Q59">INDEX(TRANSPOSE('ALL-Student-Tally'!$A$2:$CC$46),ROW(Q59),COLUMN(P59))/'Master Answer Key'!R$396</f>
        <v>0.8571428571</v>
      </c>
      <c r="R59" s="26">
        <f t="array" ref="R59">INDEX(TRANSPOSE('ALL-Student-Tally'!$A$2:$CC$46),ROW(R59),COLUMN(Q59))/'Master Answer Key'!S$396</f>
        <v>0.9090909091</v>
      </c>
      <c r="S59" s="26">
        <f t="array" ref="S59">INDEX(TRANSPOSE('ALL-Student-Tally'!$A$2:$CC$46),ROW(S59),COLUMN(R59))/'Master Answer Key'!T$396</f>
        <v>0.7666666667</v>
      </c>
      <c r="T59" s="26">
        <f t="array" ref="T59">INDEX(TRANSPOSE('ALL-Student-Tally'!$A$2:$CC$46),ROW(T59),COLUMN(S59))/'Master Answer Key'!U$396</f>
        <v>0.84</v>
      </c>
      <c r="U59" s="26">
        <f t="array" ref="U59">INDEX(TRANSPOSE('ALL-Student-Tally'!$A$2:$CC$46),ROW(U59),COLUMN(T59))/'Master Answer Key'!V$396</f>
        <v>0.8571428571</v>
      </c>
      <c r="V59" s="26">
        <f t="array" ref="V59">INDEX(TRANSPOSE('ALL-Student-Tally'!$A$2:$CC$46),ROW(V59),COLUMN(U59))/'Master Answer Key'!W$396</f>
        <v>0.85</v>
      </c>
      <c r="W59" s="26">
        <f t="array" ref="W59">INDEX(TRANSPOSE('ALL-Student-Tally'!$A$2:$CC$46),ROW(W59),COLUMN(V59))/'Master Answer Key'!X$396</f>
        <v>0.8387096774</v>
      </c>
      <c r="X59" s="26">
        <f t="array" ref="X59">INDEX(TRANSPOSE('ALL-Student-Tally'!$A$2:$CC$46),ROW(X59),COLUMN(W59))/'Master Answer Key'!Y$396</f>
        <v>0.875</v>
      </c>
      <c r="Y59" s="26">
        <f t="array" ref="Y59">INDEX(TRANSPOSE('ALL-Student-Tally'!$A$2:$CC$46),ROW(Y59),COLUMN(X59))/'Master Answer Key'!Z$396</f>
        <v>0.7142857143</v>
      </c>
      <c r="Z59" s="26">
        <f t="array" ref="Z59">INDEX(TRANSPOSE('ALL-Student-Tally'!$A$2:$CC$46),ROW(Z59),COLUMN(Y59))/'Master Answer Key'!AA$396</f>
        <v>0.7916666667</v>
      </c>
      <c r="AA59" s="26">
        <f t="array" ref="AA59">INDEX(TRANSPOSE('ALL-Student-Tally'!$A$2:$CC$46),ROW(AA59),COLUMN(Z59))/'Master Answer Key'!AB$396</f>
        <v>0.8235294118</v>
      </c>
      <c r="AB59" s="26">
        <f t="array" ref="AB59">INDEX(TRANSPOSE('ALL-Student-Tally'!$A$2:$CC$46),ROW(AB59),COLUMN(AA59))/'Master Answer Key'!AC$396</f>
        <v>0.6666666667</v>
      </c>
      <c r="AC59" s="26">
        <f t="array" ref="AC59">INDEX(TRANSPOSE('ALL-Student-Tally'!$A$2:$CC$46),ROW(AC59),COLUMN(AB59))/'Master Answer Key'!AD$396</f>
        <v>0.75</v>
      </c>
      <c r="AD59" s="26" t="str">
        <f t="array" ref="AD59">INDEX(TRANSPOSE('ALL-Student-Tally'!$A$2:$CC$46),ROW(AD59),COLUMN(AC59))/'Master Answer Key'!AE$396</f>
        <v>#DIV/0!</v>
      </c>
      <c r="AE59" s="26">
        <f t="array" ref="AE59">INDEX(TRANSPOSE('ALL-Student-Tally'!$A$2:$CC$46),ROW(AE59),COLUMN(AD59))/'Master Answer Key'!AF$396</f>
        <v>1</v>
      </c>
      <c r="AF59" s="26">
        <f t="array" ref="AF59">INDEX(TRANSPOSE('ALL-Student-Tally'!$A$2:$CC$46),ROW(AF59),COLUMN(AE59))/'Master Answer Key'!AG$396</f>
        <v>0.75</v>
      </c>
      <c r="AG59" s="26">
        <f t="array" ref="AG59">INDEX(TRANSPOSE('ALL-Student-Tally'!$A$2:$CC$46),ROW(AG59),COLUMN(AF59))/'Master Answer Key'!AH$396</f>
        <v>0.8387096774</v>
      </c>
      <c r="AH59" s="26">
        <f t="array" ref="AH59">INDEX(TRANSPOSE('ALL-Student-Tally'!$A$2:$CC$46),ROW(AH59),COLUMN(AG59))/'Master Answer Key'!AI$396</f>
        <v>0.9565217391</v>
      </c>
      <c r="AI59" s="26">
        <f t="array" ref="AI59">INDEX(TRANSPOSE('ALL-Student-Tally'!$A$2:$CC$46),ROW(AI59),COLUMN(AH59))/'Master Answer Key'!AJ$396</f>
        <v>1</v>
      </c>
      <c r="AJ59" s="26">
        <f t="array" ref="AJ59">INDEX(TRANSPOSE('ALL-Student-Tally'!$A$2:$CC$46),ROW(AJ59),COLUMN(AI59))/'Master Answer Key'!AK$396</f>
        <v>0.8571428571</v>
      </c>
      <c r="AK59" s="26">
        <f t="array" ref="AK59">INDEX(TRANSPOSE('ALL-Student-Tally'!$A$2:$CC$46),ROW(AK59),COLUMN(AJ59))/'Master Answer Key'!AL$396</f>
        <v>1</v>
      </c>
      <c r="AL59" s="26">
        <f t="array" ref="AL59">INDEX(TRANSPOSE('ALL-Student-Tally'!$A$2:$CC$46),ROW(AL59),COLUMN(AK59))/'Master Answer Key'!AM$396</f>
        <v>0.8125</v>
      </c>
      <c r="AM59" s="26">
        <f t="array" ref="AM59">INDEX(TRANSPOSE('ALL-Student-Tally'!$A$2:$CC$46),ROW(AM59),COLUMN(AL59))/'Master Answer Key'!AN$396</f>
        <v>0.7857142857</v>
      </c>
      <c r="AN59" s="26">
        <f t="array" ref="AN59">INDEX(TRANSPOSE('ALL-Student-Tally'!$A$2:$CC$46),ROW(AN59),COLUMN(AM59))/'Master Answer Key'!AO$396</f>
        <v>1</v>
      </c>
      <c r="AO59" s="26">
        <f t="array" ref="AO59">INDEX(TRANSPOSE('ALL-Student-Tally'!$A$2:$CC$46),ROW(AO59),COLUMN(AN59))/'Master Answer Key'!AP$396</f>
        <v>0.9166666667</v>
      </c>
      <c r="AP59" s="26">
        <f t="array" ref="AP59">INDEX(TRANSPOSE('ALL-Student-Tally'!$A$2:$CC$46),ROW(AP59),COLUMN(AO59))/'Master Answer Key'!AQ$396</f>
        <v>0.6666666667</v>
      </c>
      <c r="AQ59" s="26">
        <f t="array" ref="AQ59">INDEX(TRANSPOSE('ALL-Student-Tally'!$A$2:$CC$46),ROW(AQ59),COLUMN(AP59))/'Master Answer Key'!AR$396</f>
        <v>0.6923076923</v>
      </c>
      <c r="AR59" s="26">
        <f t="array" ref="AR59">INDEX(TRANSPOSE('ALL-Student-Tally'!$A$2:$CC$46),ROW(AR59),COLUMN(AQ59))/'Master Answer Key'!AS$396</f>
        <v>0.6666666667</v>
      </c>
      <c r="AS59" s="26">
        <f t="array" ref="AS59">INDEX(TRANSPOSE('ALL-Student-Tally'!$A$2:$CC$46),ROW(AS59),COLUMN(AR59))/'Master Answer Key'!AT$396</f>
        <v>0.8387096774</v>
      </c>
      <c r="AT59" s="26">
        <f t="array" ref="AT59">INDEX(TRANSPOSE('ALL-Student-Tally'!$A$2:$CC$46),ROW(AT59),COLUMN(AS59))/'Master Answer Key'!AU$396</f>
        <v>0.8679245283</v>
      </c>
      <c r="AU59" s="26"/>
    </row>
    <row r="60">
      <c r="A60" s="5" t="s">
        <v>83</v>
      </c>
      <c r="B60" s="26">
        <f t="array" ref="B60">INDEX(TRANSPOSE('ALL-Student-Tally'!$A$2:$CC$46),ROW(B60),COLUMN(A60))/'Master Answer Key'!C$396</f>
        <v>0.6</v>
      </c>
      <c r="C60" s="26">
        <f t="array" ref="C60">INDEX(TRANSPOSE('ALL-Student-Tally'!$A$2:$CC$46),ROW(C60),COLUMN(B60))/'Master Answer Key'!D$396</f>
        <v>0.3571428571</v>
      </c>
      <c r="D60" s="26">
        <f t="array" ref="D60">INDEX(TRANSPOSE('ALL-Student-Tally'!$A$2:$CC$46),ROW(D60),COLUMN(C60))/'Master Answer Key'!E$396</f>
        <v>0.625</v>
      </c>
      <c r="E60" s="26">
        <f t="array" ref="E60">INDEX(TRANSPOSE('ALL-Student-Tally'!$A$2:$CC$46),ROW(E60),COLUMN(D60))/'Master Answer Key'!F$396</f>
        <v>0.86</v>
      </c>
      <c r="F60" s="26">
        <f t="array" ref="F60">INDEX(TRANSPOSE('ALL-Student-Tally'!$A$2:$CC$46),ROW(F60),COLUMN(E60))/'Master Answer Key'!G$396</f>
        <v>0.7179487179</v>
      </c>
      <c r="G60" s="26">
        <f t="array" ref="G60">INDEX(TRANSPOSE('ALL-Student-Tally'!$A$2:$CC$46),ROW(G60),COLUMN(F60))/'Master Answer Key'!H$396</f>
        <v>1</v>
      </c>
      <c r="H60" s="26">
        <f t="array" ref="H60">INDEX(TRANSPOSE('ALL-Student-Tally'!$A$2:$CC$46),ROW(H60),COLUMN(G60))/'Master Answer Key'!I$396</f>
        <v>0.8888888889</v>
      </c>
      <c r="I60" s="26">
        <f t="array" ref="I60">INDEX(TRANSPOSE('ALL-Student-Tally'!$A$2:$CC$46),ROW(I60),COLUMN(H60))/'Master Answer Key'!J$396</f>
        <v>0.7916666667</v>
      </c>
      <c r="J60" s="26">
        <f t="array" ref="J60">INDEX(TRANSPOSE('ALL-Student-Tally'!$A$2:$CC$46),ROW(J60),COLUMN(I60))/'Master Answer Key'!K$396</f>
        <v>0.8285714286</v>
      </c>
      <c r="K60" s="26">
        <f t="array" ref="K60">INDEX(TRANSPOSE('ALL-Student-Tally'!$A$2:$CC$46),ROW(K60),COLUMN(J60))/'Master Answer Key'!L$396</f>
        <v>0.9032258065</v>
      </c>
      <c r="L60" s="26">
        <f t="array" ref="L60">INDEX(TRANSPOSE('ALL-Student-Tally'!$A$2:$CC$46),ROW(L60),COLUMN(K60))/'Master Answer Key'!M$396</f>
        <v>0.5714285714</v>
      </c>
      <c r="M60" s="26">
        <f t="array" ref="M60">INDEX(TRANSPOSE('ALL-Student-Tally'!$A$2:$CC$46),ROW(M60),COLUMN(L60))/'Master Answer Key'!N$396</f>
        <v>0.8795180723</v>
      </c>
      <c r="N60" s="26">
        <f t="array" ref="N60">INDEX(TRANSPOSE('ALL-Student-Tally'!$A$2:$CC$46),ROW(N60),COLUMN(M60))/'Master Answer Key'!O$396</f>
        <v>0.9166666667</v>
      </c>
      <c r="O60" s="26">
        <f t="array" ref="O60">INDEX(TRANSPOSE('ALL-Student-Tally'!$A$2:$CC$46),ROW(O60),COLUMN(N60))/'Master Answer Key'!P$396</f>
        <v>0.9</v>
      </c>
      <c r="P60" s="26">
        <f t="array" ref="P60">INDEX(TRANSPOSE('ALL-Student-Tally'!$A$2:$CC$46),ROW(P60),COLUMN(O60))/'Master Answer Key'!Q$396</f>
        <v>0.6</v>
      </c>
      <c r="Q60" s="26">
        <f t="array" ref="Q60">INDEX(TRANSPOSE('ALL-Student-Tally'!$A$2:$CC$46),ROW(Q60),COLUMN(P60))/'Master Answer Key'!R$396</f>
        <v>0.9285714286</v>
      </c>
      <c r="R60" s="26">
        <f t="array" ref="R60">INDEX(TRANSPOSE('ALL-Student-Tally'!$A$2:$CC$46),ROW(R60),COLUMN(Q60))/'Master Answer Key'!S$396</f>
        <v>0.8181818182</v>
      </c>
      <c r="S60" s="26">
        <f t="array" ref="S60">INDEX(TRANSPOSE('ALL-Student-Tally'!$A$2:$CC$46),ROW(S60),COLUMN(R60))/'Master Answer Key'!T$396</f>
        <v>0.9333333333</v>
      </c>
      <c r="T60" s="26">
        <f t="array" ref="T60">INDEX(TRANSPOSE('ALL-Student-Tally'!$A$2:$CC$46),ROW(T60),COLUMN(S60))/'Master Answer Key'!U$396</f>
        <v>0.8</v>
      </c>
      <c r="U60" s="26">
        <f t="array" ref="U60">INDEX(TRANSPOSE('ALL-Student-Tally'!$A$2:$CC$46),ROW(U60),COLUMN(T60))/'Master Answer Key'!V$396</f>
        <v>0.9142857143</v>
      </c>
      <c r="V60" s="26">
        <f t="array" ref="V60">INDEX(TRANSPOSE('ALL-Student-Tally'!$A$2:$CC$46),ROW(V60),COLUMN(U60))/'Master Answer Key'!W$396</f>
        <v>0.8</v>
      </c>
      <c r="W60" s="26">
        <f t="array" ref="W60">INDEX(TRANSPOSE('ALL-Student-Tally'!$A$2:$CC$46),ROW(W60),COLUMN(V60))/'Master Answer Key'!X$396</f>
        <v>0.8387096774</v>
      </c>
      <c r="X60" s="26">
        <f t="array" ref="X60">INDEX(TRANSPOSE('ALL-Student-Tally'!$A$2:$CC$46),ROW(X60),COLUMN(W60))/'Master Answer Key'!Y$396</f>
        <v>0.6875</v>
      </c>
      <c r="Y60" s="26">
        <f t="array" ref="Y60">INDEX(TRANSPOSE('ALL-Student-Tally'!$A$2:$CC$46),ROW(Y60),COLUMN(X60))/'Master Answer Key'!Z$396</f>
        <v>0.7142857143</v>
      </c>
      <c r="Z60" s="26">
        <f t="array" ref="Z60">INDEX(TRANSPOSE('ALL-Student-Tally'!$A$2:$CC$46),ROW(Z60),COLUMN(Y60))/'Master Answer Key'!AA$396</f>
        <v>0.875</v>
      </c>
      <c r="AA60" s="26">
        <f t="array" ref="AA60">INDEX(TRANSPOSE('ALL-Student-Tally'!$A$2:$CC$46),ROW(AA60),COLUMN(Z60))/'Master Answer Key'!AB$396</f>
        <v>0.9117647059</v>
      </c>
      <c r="AB60" s="26">
        <f t="array" ref="AB60">INDEX(TRANSPOSE('ALL-Student-Tally'!$A$2:$CC$46),ROW(AB60),COLUMN(AA60))/'Master Answer Key'!AC$396</f>
        <v>0.8333333333</v>
      </c>
      <c r="AC60" s="26">
        <f t="array" ref="AC60">INDEX(TRANSPOSE('ALL-Student-Tally'!$A$2:$CC$46),ROW(AC60),COLUMN(AB60))/'Master Answer Key'!AD$396</f>
        <v>0.7857142857</v>
      </c>
      <c r="AD60" s="26" t="str">
        <f t="array" ref="AD60">INDEX(TRANSPOSE('ALL-Student-Tally'!$A$2:$CC$46),ROW(AD60),COLUMN(AC60))/'Master Answer Key'!AE$396</f>
        <v>#DIV/0!</v>
      </c>
      <c r="AE60" s="26">
        <f t="array" ref="AE60">INDEX(TRANSPOSE('ALL-Student-Tally'!$A$2:$CC$46),ROW(AE60),COLUMN(AD60))/'Master Answer Key'!AF$396</f>
        <v>1</v>
      </c>
      <c r="AF60" s="26">
        <f t="array" ref="AF60">INDEX(TRANSPOSE('ALL-Student-Tally'!$A$2:$CC$46),ROW(AF60),COLUMN(AE60))/'Master Answer Key'!AG$396</f>
        <v>0.75</v>
      </c>
      <c r="AG60" s="26">
        <f t="array" ref="AG60">INDEX(TRANSPOSE('ALL-Student-Tally'!$A$2:$CC$46),ROW(AG60),COLUMN(AF60))/'Master Answer Key'!AH$396</f>
        <v>0.8709677419</v>
      </c>
      <c r="AH60" s="26">
        <f t="array" ref="AH60">INDEX(TRANSPOSE('ALL-Student-Tally'!$A$2:$CC$46),ROW(AH60),COLUMN(AG60))/'Master Answer Key'!AI$396</f>
        <v>0.8260869565</v>
      </c>
      <c r="AI60" s="26">
        <f t="array" ref="AI60">INDEX(TRANSPOSE('ALL-Student-Tally'!$A$2:$CC$46),ROW(AI60),COLUMN(AH60))/'Master Answer Key'!AJ$396</f>
        <v>0.875</v>
      </c>
      <c r="AJ60" s="26">
        <f t="array" ref="AJ60">INDEX(TRANSPOSE('ALL-Student-Tally'!$A$2:$CC$46),ROW(AJ60),COLUMN(AI60))/'Master Answer Key'!AK$396</f>
        <v>0.8571428571</v>
      </c>
      <c r="AK60" s="26">
        <f t="array" ref="AK60">INDEX(TRANSPOSE('ALL-Student-Tally'!$A$2:$CC$46),ROW(AK60),COLUMN(AJ60))/'Master Answer Key'!AL$396</f>
        <v>0.9090909091</v>
      </c>
      <c r="AL60" s="26">
        <f t="array" ref="AL60">INDEX(TRANSPOSE('ALL-Student-Tally'!$A$2:$CC$46),ROW(AL60),COLUMN(AK60))/'Master Answer Key'!AM$396</f>
        <v>0.9375</v>
      </c>
      <c r="AM60" s="26">
        <f t="array" ref="AM60">INDEX(TRANSPOSE('ALL-Student-Tally'!$A$2:$CC$46),ROW(AM60),COLUMN(AL60))/'Master Answer Key'!AN$396</f>
        <v>0.9285714286</v>
      </c>
      <c r="AN60" s="26">
        <f t="array" ref="AN60">INDEX(TRANSPOSE('ALL-Student-Tally'!$A$2:$CC$46),ROW(AN60),COLUMN(AM60))/'Master Answer Key'!AO$396</f>
        <v>1</v>
      </c>
      <c r="AO60" s="26">
        <f t="array" ref="AO60">INDEX(TRANSPOSE('ALL-Student-Tally'!$A$2:$CC$46),ROW(AO60),COLUMN(AN60))/'Master Answer Key'!AP$396</f>
        <v>0.9166666667</v>
      </c>
      <c r="AP60" s="26">
        <f t="array" ref="AP60">INDEX(TRANSPOSE('ALL-Student-Tally'!$A$2:$CC$46),ROW(AP60),COLUMN(AO60))/'Master Answer Key'!AQ$396</f>
        <v>0.8888888889</v>
      </c>
      <c r="AQ60" s="26">
        <f t="array" ref="AQ60">INDEX(TRANSPOSE('ALL-Student-Tally'!$A$2:$CC$46),ROW(AQ60),COLUMN(AP60))/'Master Answer Key'!AR$396</f>
        <v>0.9230769231</v>
      </c>
      <c r="AR60" s="26">
        <f t="array" ref="AR60">INDEX(TRANSPOSE('ALL-Student-Tally'!$A$2:$CC$46),ROW(AR60),COLUMN(AQ60))/'Master Answer Key'!AS$396</f>
        <v>0.5</v>
      </c>
      <c r="AS60" s="26">
        <f t="array" ref="AS60">INDEX(TRANSPOSE('ALL-Student-Tally'!$A$2:$CC$46),ROW(AS60),COLUMN(AR60))/'Master Answer Key'!AT$396</f>
        <v>0.8709677419</v>
      </c>
      <c r="AT60" s="26">
        <f t="array" ref="AT60">INDEX(TRANSPOSE('ALL-Student-Tally'!$A$2:$CC$46),ROW(AT60),COLUMN(AS60))/'Master Answer Key'!AU$396</f>
        <v>0.8679245283</v>
      </c>
      <c r="AU60" s="26"/>
    </row>
    <row r="61">
      <c r="A61" s="5" t="s">
        <v>86</v>
      </c>
      <c r="B61" s="26">
        <f t="array" ref="B61">INDEX(TRANSPOSE('ALL-Student-Tally'!$A$2:$CC$46),ROW(B61),COLUMN(A61))/'Master Answer Key'!C$396</f>
        <v>0.64</v>
      </c>
      <c r="C61" s="26">
        <f t="array" ref="C61">INDEX(TRANSPOSE('ALL-Student-Tally'!$A$2:$CC$46),ROW(C61),COLUMN(B61))/'Master Answer Key'!D$396</f>
        <v>0.9285714286</v>
      </c>
      <c r="D61" s="26">
        <f t="array" ref="D61">INDEX(TRANSPOSE('ALL-Student-Tally'!$A$2:$CC$46),ROW(D61),COLUMN(C61))/'Master Answer Key'!E$396</f>
        <v>1</v>
      </c>
      <c r="E61" s="26">
        <f t="array" ref="E61">INDEX(TRANSPOSE('ALL-Student-Tally'!$A$2:$CC$46),ROW(E61),COLUMN(D61))/'Master Answer Key'!F$396</f>
        <v>0.84</v>
      </c>
      <c r="F61" s="26">
        <f t="array" ref="F61">INDEX(TRANSPOSE('ALL-Student-Tally'!$A$2:$CC$46),ROW(F61),COLUMN(E61))/'Master Answer Key'!G$396</f>
        <v>0.9743589744</v>
      </c>
      <c r="G61" s="26">
        <f t="array" ref="G61">INDEX(TRANSPOSE('ALL-Student-Tally'!$A$2:$CC$46),ROW(G61),COLUMN(F61))/'Master Answer Key'!H$396</f>
        <v>1</v>
      </c>
      <c r="H61" s="26">
        <f t="array" ref="H61">INDEX(TRANSPOSE('ALL-Student-Tally'!$A$2:$CC$46),ROW(H61),COLUMN(G61))/'Master Answer Key'!I$396</f>
        <v>0.9259259259</v>
      </c>
      <c r="I61" s="26">
        <f t="array" ref="I61">INDEX(TRANSPOSE('ALL-Student-Tally'!$A$2:$CC$46),ROW(I61),COLUMN(H61))/'Master Answer Key'!J$396</f>
        <v>0.8333333333</v>
      </c>
      <c r="J61" s="26">
        <f t="array" ref="J61">INDEX(TRANSPOSE('ALL-Student-Tally'!$A$2:$CC$46),ROW(J61),COLUMN(I61))/'Master Answer Key'!K$396</f>
        <v>0.8571428571</v>
      </c>
      <c r="K61" s="26">
        <f t="array" ref="K61">INDEX(TRANSPOSE('ALL-Student-Tally'!$A$2:$CC$46),ROW(K61),COLUMN(J61))/'Master Answer Key'!L$396</f>
        <v>0.9032258065</v>
      </c>
      <c r="L61" s="26">
        <f t="array" ref="L61">INDEX(TRANSPOSE('ALL-Student-Tally'!$A$2:$CC$46),ROW(L61),COLUMN(K61))/'Master Answer Key'!M$396</f>
        <v>1</v>
      </c>
      <c r="M61" s="26">
        <f t="array" ref="M61">INDEX(TRANSPOSE('ALL-Student-Tally'!$A$2:$CC$46),ROW(M61),COLUMN(L61))/'Master Answer Key'!N$396</f>
        <v>0.9397590361</v>
      </c>
      <c r="N61" s="26">
        <f t="array" ref="N61">INDEX(TRANSPOSE('ALL-Student-Tally'!$A$2:$CC$46),ROW(N61),COLUMN(M61))/'Master Answer Key'!O$396</f>
        <v>1</v>
      </c>
      <c r="O61" s="26">
        <f t="array" ref="O61">INDEX(TRANSPOSE('ALL-Student-Tally'!$A$2:$CC$46),ROW(O61),COLUMN(N61))/'Master Answer Key'!P$396</f>
        <v>0.8</v>
      </c>
      <c r="P61" s="26">
        <f t="array" ref="P61">INDEX(TRANSPOSE('ALL-Student-Tally'!$A$2:$CC$46),ROW(P61),COLUMN(O61))/'Master Answer Key'!Q$396</f>
        <v>0.8</v>
      </c>
      <c r="Q61" s="26">
        <f t="array" ref="Q61">INDEX(TRANSPOSE('ALL-Student-Tally'!$A$2:$CC$46),ROW(Q61),COLUMN(P61))/'Master Answer Key'!R$396</f>
        <v>0.9285714286</v>
      </c>
      <c r="R61" s="26">
        <f t="array" ref="R61">INDEX(TRANSPOSE('ALL-Student-Tally'!$A$2:$CC$46),ROW(R61),COLUMN(Q61))/'Master Answer Key'!S$396</f>
        <v>0.9090909091</v>
      </c>
      <c r="S61" s="26">
        <f t="array" ref="S61">INDEX(TRANSPOSE('ALL-Student-Tally'!$A$2:$CC$46),ROW(S61),COLUMN(R61))/'Master Answer Key'!T$396</f>
        <v>0.9333333333</v>
      </c>
      <c r="T61" s="26">
        <f t="array" ref="T61">INDEX(TRANSPOSE('ALL-Student-Tally'!$A$2:$CC$46),ROW(T61),COLUMN(S61))/'Master Answer Key'!U$396</f>
        <v>0.88</v>
      </c>
      <c r="U61" s="26">
        <f t="array" ref="U61">INDEX(TRANSPOSE('ALL-Student-Tally'!$A$2:$CC$46),ROW(U61),COLUMN(T61))/'Master Answer Key'!V$396</f>
        <v>0.8857142857</v>
      </c>
      <c r="V61" s="26">
        <f t="array" ref="V61">INDEX(TRANSPOSE('ALL-Student-Tally'!$A$2:$CC$46),ROW(V61),COLUMN(U61))/'Master Answer Key'!W$396</f>
        <v>0.85</v>
      </c>
      <c r="W61" s="26">
        <f t="array" ref="W61">INDEX(TRANSPOSE('ALL-Student-Tally'!$A$2:$CC$46),ROW(W61),COLUMN(V61))/'Master Answer Key'!X$396</f>
        <v>0.8709677419</v>
      </c>
      <c r="X61" s="26">
        <f t="array" ref="X61">INDEX(TRANSPOSE('ALL-Student-Tally'!$A$2:$CC$46),ROW(X61),COLUMN(W61))/'Master Answer Key'!Y$396</f>
        <v>0.875</v>
      </c>
      <c r="Y61" s="26">
        <f t="array" ref="Y61">INDEX(TRANSPOSE('ALL-Student-Tally'!$A$2:$CC$46),ROW(Y61),COLUMN(X61))/'Master Answer Key'!Z$396</f>
        <v>0.7142857143</v>
      </c>
      <c r="Z61" s="26">
        <f t="array" ref="Z61">INDEX(TRANSPOSE('ALL-Student-Tally'!$A$2:$CC$46),ROW(Z61),COLUMN(Y61))/'Master Answer Key'!AA$396</f>
        <v>0.9583333333</v>
      </c>
      <c r="AA61" s="26">
        <f t="array" ref="AA61">INDEX(TRANSPOSE('ALL-Student-Tally'!$A$2:$CC$46),ROW(AA61),COLUMN(Z61))/'Master Answer Key'!AB$396</f>
        <v>0.8823529412</v>
      </c>
      <c r="AB61" s="26">
        <f t="array" ref="AB61">INDEX(TRANSPOSE('ALL-Student-Tally'!$A$2:$CC$46),ROW(AB61),COLUMN(AA61))/'Master Answer Key'!AC$396</f>
        <v>0.8333333333</v>
      </c>
      <c r="AC61" s="26">
        <f t="array" ref="AC61">INDEX(TRANSPOSE('ALL-Student-Tally'!$A$2:$CC$46),ROW(AC61),COLUMN(AB61))/'Master Answer Key'!AD$396</f>
        <v>0.8928571429</v>
      </c>
      <c r="AD61" s="26" t="str">
        <f t="array" ref="AD61">INDEX(TRANSPOSE('ALL-Student-Tally'!$A$2:$CC$46),ROW(AD61),COLUMN(AC61))/'Master Answer Key'!AE$396</f>
        <v>#DIV/0!</v>
      </c>
      <c r="AE61" s="26">
        <f t="array" ref="AE61">INDEX(TRANSPOSE('ALL-Student-Tally'!$A$2:$CC$46),ROW(AE61),COLUMN(AD61))/'Master Answer Key'!AF$396</f>
        <v>1</v>
      </c>
      <c r="AF61" s="26">
        <f t="array" ref="AF61">INDEX(TRANSPOSE('ALL-Student-Tally'!$A$2:$CC$46),ROW(AF61),COLUMN(AE61))/'Master Answer Key'!AG$396</f>
        <v>0.8333333333</v>
      </c>
      <c r="AG61" s="26">
        <f t="array" ref="AG61">INDEX(TRANSPOSE('ALL-Student-Tally'!$A$2:$CC$46),ROW(AG61),COLUMN(AF61))/'Master Answer Key'!AH$396</f>
        <v>0.8709677419</v>
      </c>
      <c r="AH61" s="26">
        <f t="array" ref="AH61">INDEX(TRANSPOSE('ALL-Student-Tally'!$A$2:$CC$46),ROW(AH61),COLUMN(AG61))/'Master Answer Key'!AI$396</f>
        <v>0.9130434783</v>
      </c>
      <c r="AI61" s="26">
        <f t="array" ref="AI61">INDEX(TRANSPOSE('ALL-Student-Tally'!$A$2:$CC$46),ROW(AI61),COLUMN(AH61))/'Master Answer Key'!AJ$396</f>
        <v>1</v>
      </c>
      <c r="AJ61" s="26">
        <f t="array" ref="AJ61">INDEX(TRANSPOSE('ALL-Student-Tally'!$A$2:$CC$46),ROW(AJ61),COLUMN(AI61))/'Master Answer Key'!AK$396</f>
        <v>0.9642857143</v>
      </c>
      <c r="AK61" s="26">
        <f t="array" ref="AK61">INDEX(TRANSPOSE('ALL-Student-Tally'!$A$2:$CC$46),ROW(AK61),COLUMN(AJ61))/'Master Answer Key'!AL$396</f>
        <v>1</v>
      </c>
      <c r="AL61" s="26">
        <f t="array" ref="AL61">INDEX(TRANSPOSE('ALL-Student-Tally'!$A$2:$CC$46),ROW(AL61),COLUMN(AK61))/'Master Answer Key'!AM$396</f>
        <v>0.875</v>
      </c>
      <c r="AM61" s="26">
        <f t="array" ref="AM61">INDEX(TRANSPOSE('ALL-Student-Tally'!$A$2:$CC$46),ROW(AM61),COLUMN(AL61))/'Master Answer Key'!AN$396</f>
        <v>1</v>
      </c>
      <c r="AN61" s="26">
        <f t="array" ref="AN61">INDEX(TRANSPOSE('ALL-Student-Tally'!$A$2:$CC$46),ROW(AN61),COLUMN(AM61))/'Master Answer Key'!AO$396</f>
        <v>0.8571428571</v>
      </c>
      <c r="AO61" s="26">
        <f t="array" ref="AO61">INDEX(TRANSPOSE('ALL-Student-Tally'!$A$2:$CC$46),ROW(AO61),COLUMN(AN61))/'Master Answer Key'!AP$396</f>
        <v>0.8333333333</v>
      </c>
      <c r="AP61" s="26">
        <f t="array" ref="AP61">INDEX(TRANSPOSE('ALL-Student-Tally'!$A$2:$CC$46),ROW(AP61),COLUMN(AO61))/'Master Answer Key'!AQ$396</f>
        <v>1</v>
      </c>
      <c r="AQ61" s="26">
        <f t="array" ref="AQ61">INDEX(TRANSPOSE('ALL-Student-Tally'!$A$2:$CC$46),ROW(AQ61),COLUMN(AP61))/'Master Answer Key'!AR$396</f>
        <v>1</v>
      </c>
      <c r="AR61" s="26">
        <f t="array" ref="AR61">INDEX(TRANSPOSE('ALL-Student-Tally'!$A$2:$CC$46),ROW(AR61),COLUMN(AQ61))/'Master Answer Key'!AS$396</f>
        <v>0.8333333333</v>
      </c>
      <c r="AS61" s="26">
        <f t="array" ref="AS61">INDEX(TRANSPOSE('ALL-Student-Tally'!$A$2:$CC$46),ROW(AS61),COLUMN(AR61))/'Master Answer Key'!AT$396</f>
        <v>0.9032258065</v>
      </c>
      <c r="AT61" s="26">
        <f t="array" ref="AT61">INDEX(TRANSPOSE('ALL-Student-Tally'!$A$2:$CC$46),ROW(AT61),COLUMN(AS61))/'Master Answer Key'!AU$396</f>
        <v>0.9056603774</v>
      </c>
      <c r="AU61" s="26"/>
    </row>
    <row r="62">
      <c r="A62" s="5" t="s">
        <v>87</v>
      </c>
      <c r="B62" s="26">
        <f t="array" ref="B62">INDEX(TRANSPOSE('ALL-Student-Tally'!$A$2:$CC$46),ROW(B62),COLUMN(A62))/'Master Answer Key'!C$396</f>
        <v>0.76</v>
      </c>
      <c r="C62" s="26">
        <f t="array" ref="C62">INDEX(TRANSPOSE('ALL-Student-Tally'!$A$2:$CC$46),ROW(C62),COLUMN(B62))/'Master Answer Key'!D$396</f>
        <v>0.9285714286</v>
      </c>
      <c r="D62" s="26">
        <f t="array" ref="D62">INDEX(TRANSPOSE('ALL-Student-Tally'!$A$2:$CC$46),ROW(D62),COLUMN(C62))/'Master Answer Key'!E$396</f>
        <v>0.9583333333</v>
      </c>
      <c r="E62" s="26">
        <f t="array" ref="E62">INDEX(TRANSPOSE('ALL-Student-Tally'!$A$2:$CC$46),ROW(E62),COLUMN(D62))/'Master Answer Key'!F$396</f>
        <v>0.82</v>
      </c>
      <c r="F62" s="26">
        <f t="array" ref="F62">INDEX(TRANSPOSE('ALL-Student-Tally'!$A$2:$CC$46),ROW(F62),COLUMN(E62))/'Master Answer Key'!G$396</f>
        <v>0.8717948718</v>
      </c>
      <c r="G62" s="26">
        <f t="array" ref="G62">INDEX(TRANSPOSE('ALL-Student-Tally'!$A$2:$CC$46),ROW(G62),COLUMN(F62))/'Master Answer Key'!H$396</f>
        <v>1</v>
      </c>
      <c r="H62" s="26">
        <f t="array" ref="H62">INDEX(TRANSPOSE('ALL-Student-Tally'!$A$2:$CC$46),ROW(H62),COLUMN(G62))/'Master Answer Key'!I$396</f>
        <v>0.9259259259</v>
      </c>
      <c r="I62" s="26">
        <f t="array" ref="I62">INDEX(TRANSPOSE('ALL-Student-Tally'!$A$2:$CC$46),ROW(I62),COLUMN(H62))/'Master Answer Key'!J$396</f>
        <v>0.8333333333</v>
      </c>
      <c r="J62" s="26">
        <f t="array" ref="J62">INDEX(TRANSPOSE('ALL-Student-Tally'!$A$2:$CC$46),ROW(J62),COLUMN(I62))/'Master Answer Key'!K$396</f>
        <v>0.8571428571</v>
      </c>
      <c r="K62" s="26">
        <f t="array" ref="K62">INDEX(TRANSPOSE('ALL-Student-Tally'!$A$2:$CC$46),ROW(K62),COLUMN(J62))/'Master Answer Key'!L$396</f>
        <v>0.8709677419</v>
      </c>
      <c r="L62" s="26">
        <f t="array" ref="L62">INDEX(TRANSPOSE('ALL-Student-Tally'!$A$2:$CC$46),ROW(L62),COLUMN(K62))/'Master Answer Key'!M$396</f>
        <v>0.8571428571</v>
      </c>
      <c r="M62" s="26">
        <f t="array" ref="M62">INDEX(TRANSPOSE('ALL-Student-Tally'!$A$2:$CC$46),ROW(M62),COLUMN(L62))/'Master Answer Key'!N$396</f>
        <v>0.9397590361</v>
      </c>
      <c r="N62" s="26">
        <f t="array" ref="N62">INDEX(TRANSPOSE('ALL-Student-Tally'!$A$2:$CC$46),ROW(N62),COLUMN(M62))/'Master Answer Key'!O$396</f>
        <v>1</v>
      </c>
      <c r="O62" s="26">
        <f t="array" ref="O62">INDEX(TRANSPOSE('ALL-Student-Tally'!$A$2:$CC$46),ROW(O62),COLUMN(N62))/'Master Answer Key'!P$396</f>
        <v>1</v>
      </c>
      <c r="P62" s="26">
        <f t="array" ref="P62">INDEX(TRANSPOSE('ALL-Student-Tally'!$A$2:$CC$46),ROW(P62),COLUMN(O62))/'Master Answer Key'!Q$396</f>
        <v>0.6</v>
      </c>
      <c r="Q62" s="26">
        <f t="array" ref="Q62">INDEX(TRANSPOSE('ALL-Student-Tally'!$A$2:$CC$46),ROW(Q62),COLUMN(P62))/'Master Answer Key'!R$396</f>
        <v>0.7142857143</v>
      </c>
      <c r="R62" s="26">
        <f t="array" ref="R62">INDEX(TRANSPOSE('ALL-Student-Tally'!$A$2:$CC$46),ROW(R62),COLUMN(Q62))/'Master Answer Key'!S$396</f>
        <v>1</v>
      </c>
      <c r="S62" s="26">
        <f t="array" ref="S62">INDEX(TRANSPOSE('ALL-Student-Tally'!$A$2:$CC$46),ROW(S62),COLUMN(R62))/'Master Answer Key'!T$396</f>
        <v>0.8666666667</v>
      </c>
      <c r="T62" s="26">
        <f t="array" ref="T62">INDEX(TRANSPOSE('ALL-Student-Tally'!$A$2:$CC$46),ROW(T62),COLUMN(S62))/'Master Answer Key'!U$396</f>
        <v>0.96</v>
      </c>
      <c r="U62" s="26">
        <f t="array" ref="U62">INDEX(TRANSPOSE('ALL-Student-Tally'!$A$2:$CC$46),ROW(U62),COLUMN(T62))/'Master Answer Key'!V$396</f>
        <v>0.7714285714</v>
      </c>
      <c r="V62" s="26">
        <f t="array" ref="V62">INDEX(TRANSPOSE('ALL-Student-Tally'!$A$2:$CC$46),ROW(V62),COLUMN(U62))/'Master Answer Key'!W$396</f>
        <v>0.9</v>
      </c>
      <c r="W62" s="26">
        <f t="array" ref="W62">INDEX(TRANSPOSE('ALL-Student-Tally'!$A$2:$CC$46),ROW(W62),COLUMN(V62))/'Master Answer Key'!X$396</f>
        <v>0.8709677419</v>
      </c>
      <c r="X62" s="26">
        <f t="array" ref="X62">INDEX(TRANSPOSE('ALL-Student-Tally'!$A$2:$CC$46),ROW(X62),COLUMN(W62))/'Master Answer Key'!Y$396</f>
        <v>0.9375</v>
      </c>
      <c r="Y62" s="26">
        <f t="array" ref="Y62">INDEX(TRANSPOSE('ALL-Student-Tally'!$A$2:$CC$46),ROW(Y62),COLUMN(X62))/'Master Answer Key'!Z$396</f>
        <v>0.8571428571</v>
      </c>
      <c r="Z62" s="26">
        <f t="array" ref="Z62">INDEX(TRANSPOSE('ALL-Student-Tally'!$A$2:$CC$46),ROW(Z62),COLUMN(Y62))/'Master Answer Key'!AA$396</f>
        <v>0.8333333333</v>
      </c>
      <c r="AA62" s="26">
        <f t="array" ref="AA62">INDEX(TRANSPOSE('ALL-Student-Tally'!$A$2:$CC$46),ROW(AA62),COLUMN(Z62))/'Master Answer Key'!AB$396</f>
        <v>0.8529411765</v>
      </c>
      <c r="AB62" s="26">
        <f t="array" ref="AB62">INDEX(TRANSPOSE('ALL-Student-Tally'!$A$2:$CC$46),ROW(AB62),COLUMN(AA62))/'Master Answer Key'!AC$396</f>
        <v>0.6666666667</v>
      </c>
      <c r="AC62" s="26">
        <f t="array" ref="AC62">INDEX(TRANSPOSE('ALL-Student-Tally'!$A$2:$CC$46),ROW(AC62),COLUMN(AB62))/'Master Answer Key'!AD$396</f>
        <v>0.75</v>
      </c>
      <c r="AD62" s="26" t="str">
        <f t="array" ref="AD62">INDEX(TRANSPOSE('ALL-Student-Tally'!$A$2:$CC$46),ROW(AD62),COLUMN(AC62))/'Master Answer Key'!AE$396</f>
        <v>#DIV/0!</v>
      </c>
      <c r="AE62" s="26">
        <f t="array" ref="AE62">INDEX(TRANSPOSE('ALL-Student-Tally'!$A$2:$CC$46),ROW(AE62),COLUMN(AD62))/'Master Answer Key'!AF$396</f>
        <v>1</v>
      </c>
      <c r="AF62" s="26">
        <f t="array" ref="AF62">INDEX(TRANSPOSE('ALL-Student-Tally'!$A$2:$CC$46),ROW(AF62),COLUMN(AE62))/'Master Answer Key'!AG$396</f>
        <v>0.75</v>
      </c>
      <c r="AG62" s="26">
        <f t="array" ref="AG62">INDEX(TRANSPOSE('ALL-Student-Tally'!$A$2:$CC$46),ROW(AG62),COLUMN(AF62))/'Master Answer Key'!AH$396</f>
        <v>0.9032258065</v>
      </c>
      <c r="AH62" s="26">
        <f t="array" ref="AH62">INDEX(TRANSPOSE('ALL-Student-Tally'!$A$2:$CC$46),ROW(AH62),COLUMN(AG62))/'Master Answer Key'!AI$396</f>
        <v>0.9565217391</v>
      </c>
      <c r="AI62" s="26">
        <f t="array" ref="AI62">INDEX(TRANSPOSE('ALL-Student-Tally'!$A$2:$CC$46),ROW(AI62),COLUMN(AH62))/'Master Answer Key'!AJ$396</f>
        <v>0.875</v>
      </c>
      <c r="AJ62" s="26">
        <f t="array" ref="AJ62">INDEX(TRANSPOSE('ALL-Student-Tally'!$A$2:$CC$46),ROW(AJ62),COLUMN(AI62))/'Master Answer Key'!AK$396</f>
        <v>0.9285714286</v>
      </c>
      <c r="AK62" s="26">
        <f t="array" ref="AK62">INDEX(TRANSPOSE('ALL-Student-Tally'!$A$2:$CC$46),ROW(AK62),COLUMN(AJ62))/'Master Answer Key'!AL$396</f>
        <v>0.9090909091</v>
      </c>
      <c r="AL62" s="26">
        <f t="array" ref="AL62">INDEX(TRANSPOSE('ALL-Student-Tally'!$A$2:$CC$46),ROW(AL62),COLUMN(AK62))/'Master Answer Key'!AM$396</f>
        <v>0.6875</v>
      </c>
      <c r="AM62" s="26">
        <f t="array" ref="AM62">INDEX(TRANSPOSE('ALL-Student-Tally'!$A$2:$CC$46),ROW(AM62),COLUMN(AL62))/'Master Answer Key'!AN$396</f>
        <v>0.9285714286</v>
      </c>
      <c r="AN62" s="26">
        <f t="array" ref="AN62">INDEX(TRANSPOSE('ALL-Student-Tally'!$A$2:$CC$46),ROW(AN62),COLUMN(AM62))/'Master Answer Key'!AO$396</f>
        <v>1</v>
      </c>
      <c r="AO62" s="26">
        <f t="array" ref="AO62">INDEX(TRANSPOSE('ALL-Student-Tally'!$A$2:$CC$46),ROW(AO62),COLUMN(AN62))/'Master Answer Key'!AP$396</f>
        <v>1</v>
      </c>
      <c r="AP62" s="26">
        <f t="array" ref="AP62">INDEX(TRANSPOSE('ALL-Student-Tally'!$A$2:$CC$46),ROW(AP62),COLUMN(AO62))/'Master Answer Key'!AQ$396</f>
        <v>0.4444444444</v>
      </c>
      <c r="AQ62" s="26">
        <f t="array" ref="AQ62">INDEX(TRANSPOSE('ALL-Student-Tally'!$A$2:$CC$46),ROW(AQ62),COLUMN(AP62))/'Master Answer Key'!AR$396</f>
        <v>0.9230769231</v>
      </c>
      <c r="AR62" s="26">
        <f t="array" ref="AR62">INDEX(TRANSPOSE('ALL-Student-Tally'!$A$2:$CC$46),ROW(AR62),COLUMN(AQ62))/'Master Answer Key'!AS$396</f>
        <v>0.8333333333</v>
      </c>
      <c r="AS62" s="26">
        <f t="array" ref="AS62">INDEX(TRANSPOSE('ALL-Student-Tally'!$A$2:$CC$46),ROW(AS62),COLUMN(AR62))/'Master Answer Key'!AT$396</f>
        <v>0.8064516129</v>
      </c>
      <c r="AT62" s="26">
        <f t="array" ref="AT62">INDEX(TRANSPOSE('ALL-Student-Tally'!$A$2:$CC$46),ROW(AT62),COLUMN(AS62))/'Master Answer Key'!AU$396</f>
        <v>0.9056603774</v>
      </c>
      <c r="AU62" s="26"/>
    </row>
    <row r="63">
      <c r="A63" s="5" t="s">
        <v>89</v>
      </c>
      <c r="B63" s="26">
        <f t="array" ref="B63">INDEX(TRANSPOSE('ALL-Student-Tally'!$A$2:$CC$46),ROW(B63),COLUMN(A63))/'Master Answer Key'!C$396</f>
        <v>0.76</v>
      </c>
      <c r="C63" s="26">
        <f t="array" ref="C63">INDEX(TRANSPOSE('ALL-Student-Tally'!$A$2:$CC$46),ROW(C63),COLUMN(B63))/'Master Answer Key'!D$396</f>
        <v>0.7857142857</v>
      </c>
      <c r="D63" s="26">
        <f t="array" ref="D63">INDEX(TRANSPOSE('ALL-Student-Tally'!$A$2:$CC$46),ROW(D63),COLUMN(C63))/'Master Answer Key'!E$396</f>
        <v>0.875</v>
      </c>
      <c r="E63" s="26">
        <f t="array" ref="E63">INDEX(TRANSPOSE('ALL-Student-Tally'!$A$2:$CC$46),ROW(E63),COLUMN(D63))/'Master Answer Key'!F$396</f>
        <v>0.78</v>
      </c>
      <c r="F63" s="26">
        <f t="array" ref="F63">INDEX(TRANSPOSE('ALL-Student-Tally'!$A$2:$CC$46),ROW(F63),COLUMN(E63))/'Master Answer Key'!G$396</f>
        <v>0.8974358974</v>
      </c>
      <c r="G63" s="26">
        <f t="array" ref="G63">INDEX(TRANSPOSE('ALL-Student-Tally'!$A$2:$CC$46),ROW(G63),COLUMN(F63))/'Master Answer Key'!H$396</f>
        <v>0.75</v>
      </c>
      <c r="H63" s="26">
        <f t="array" ref="H63">INDEX(TRANSPOSE('ALL-Student-Tally'!$A$2:$CC$46),ROW(H63),COLUMN(G63))/'Master Answer Key'!I$396</f>
        <v>0.8888888889</v>
      </c>
      <c r="I63" s="26">
        <f t="array" ref="I63">INDEX(TRANSPOSE('ALL-Student-Tally'!$A$2:$CC$46),ROW(I63),COLUMN(H63))/'Master Answer Key'!J$396</f>
        <v>0.8333333333</v>
      </c>
      <c r="J63" s="26">
        <f t="array" ref="J63">INDEX(TRANSPOSE('ALL-Student-Tally'!$A$2:$CC$46),ROW(J63),COLUMN(I63))/'Master Answer Key'!K$396</f>
        <v>0.7714285714</v>
      </c>
      <c r="K63" s="26">
        <f t="array" ref="K63">INDEX(TRANSPOSE('ALL-Student-Tally'!$A$2:$CC$46),ROW(K63),COLUMN(J63))/'Master Answer Key'!L$396</f>
        <v>0.7419354839</v>
      </c>
      <c r="L63" s="26">
        <f t="array" ref="L63">INDEX(TRANSPOSE('ALL-Student-Tally'!$A$2:$CC$46),ROW(L63),COLUMN(K63))/'Master Answer Key'!M$396</f>
        <v>0.8571428571</v>
      </c>
      <c r="M63" s="26">
        <f t="array" ref="M63">INDEX(TRANSPOSE('ALL-Student-Tally'!$A$2:$CC$46),ROW(M63),COLUMN(L63))/'Master Answer Key'!N$396</f>
        <v>0.8192771084</v>
      </c>
      <c r="N63" s="26">
        <f t="array" ref="N63">INDEX(TRANSPOSE('ALL-Student-Tally'!$A$2:$CC$46),ROW(N63),COLUMN(M63))/'Master Answer Key'!O$396</f>
        <v>1</v>
      </c>
      <c r="O63" s="26">
        <f t="array" ref="O63">INDEX(TRANSPOSE('ALL-Student-Tally'!$A$2:$CC$46),ROW(O63),COLUMN(N63))/'Master Answer Key'!P$396</f>
        <v>0.6</v>
      </c>
      <c r="P63" s="26">
        <f t="array" ref="P63">INDEX(TRANSPOSE('ALL-Student-Tally'!$A$2:$CC$46),ROW(P63),COLUMN(O63))/'Master Answer Key'!Q$396</f>
        <v>0.8</v>
      </c>
      <c r="Q63" s="26">
        <f t="array" ref="Q63">INDEX(TRANSPOSE('ALL-Student-Tally'!$A$2:$CC$46),ROW(Q63),COLUMN(P63))/'Master Answer Key'!R$396</f>
        <v>1</v>
      </c>
      <c r="R63" s="26">
        <f t="array" ref="R63">INDEX(TRANSPOSE('ALL-Student-Tally'!$A$2:$CC$46),ROW(R63),COLUMN(Q63))/'Master Answer Key'!S$396</f>
        <v>0.7272727273</v>
      </c>
      <c r="S63" s="26">
        <f t="array" ref="S63">INDEX(TRANSPOSE('ALL-Student-Tally'!$A$2:$CC$46),ROW(S63),COLUMN(R63))/'Master Answer Key'!T$396</f>
        <v>0.9</v>
      </c>
      <c r="T63" s="26">
        <f t="array" ref="T63">INDEX(TRANSPOSE('ALL-Student-Tally'!$A$2:$CC$46),ROW(T63),COLUMN(S63))/'Master Answer Key'!U$396</f>
        <v>0.84</v>
      </c>
      <c r="U63" s="26">
        <f t="array" ref="U63">INDEX(TRANSPOSE('ALL-Student-Tally'!$A$2:$CC$46),ROW(U63),COLUMN(T63))/'Master Answer Key'!V$396</f>
        <v>0.9142857143</v>
      </c>
      <c r="V63" s="26">
        <f t="array" ref="V63">INDEX(TRANSPOSE('ALL-Student-Tally'!$A$2:$CC$46),ROW(V63),COLUMN(U63))/'Master Answer Key'!W$396</f>
        <v>0.7</v>
      </c>
      <c r="W63" s="26">
        <f t="array" ref="W63">INDEX(TRANSPOSE('ALL-Student-Tally'!$A$2:$CC$46),ROW(W63),COLUMN(V63))/'Master Answer Key'!X$396</f>
        <v>0.8064516129</v>
      </c>
      <c r="X63" s="26">
        <f t="array" ref="X63">INDEX(TRANSPOSE('ALL-Student-Tally'!$A$2:$CC$46),ROW(X63),COLUMN(W63))/'Master Answer Key'!Y$396</f>
        <v>0.875</v>
      </c>
      <c r="Y63" s="26">
        <f t="array" ref="Y63">INDEX(TRANSPOSE('ALL-Student-Tally'!$A$2:$CC$46),ROW(Y63),COLUMN(X63))/'Master Answer Key'!Z$396</f>
        <v>0.5714285714</v>
      </c>
      <c r="Z63" s="26">
        <f t="array" ref="Z63">INDEX(TRANSPOSE('ALL-Student-Tally'!$A$2:$CC$46),ROW(Z63),COLUMN(Y63))/'Master Answer Key'!AA$396</f>
        <v>0.9583333333</v>
      </c>
      <c r="AA63" s="26">
        <f t="array" ref="AA63">INDEX(TRANSPOSE('ALL-Student-Tally'!$A$2:$CC$46),ROW(AA63),COLUMN(Z63))/'Master Answer Key'!AB$396</f>
        <v>0.8823529412</v>
      </c>
      <c r="AB63" s="26">
        <f t="array" ref="AB63">INDEX(TRANSPOSE('ALL-Student-Tally'!$A$2:$CC$46),ROW(AB63),COLUMN(AA63))/'Master Answer Key'!AC$396</f>
        <v>0.5</v>
      </c>
      <c r="AC63" s="26">
        <f t="array" ref="AC63">INDEX(TRANSPOSE('ALL-Student-Tally'!$A$2:$CC$46),ROW(AC63),COLUMN(AB63))/'Master Answer Key'!AD$396</f>
        <v>0.6071428571</v>
      </c>
      <c r="AD63" s="26" t="str">
        <f t="array" ref="AD63">INDEX(TRANSPOSE('ALL-Student-Tally'!$A$2:$CC$46),ROW(AD63),COLUMN(AC63))/'Master Answer Key'!AE$396</f>
        <v>#DIV/0!</v>
      </c>
      <c r="AE63" s="26">
        <f t="array" ref="AE63">INDEX(TRANSPOSE('ALL-Student-Tally'!$A$2:$CC$46),ROW(AE63),COLUMN(AD63))/'Master Answer Key'!AF$396</f>
        <v>1</v>
      </c>
      <c r="AF63" s="26">
        <f t="array" ref="AF63">INDEX(TRANSPOSE('ALL-Student-Tally'!$A$2:$CC$46),ROW(AF63),COLUMN(AE63))/'Master Answer Key'!AG$396</f>
        <v>0.75</v>
      </c>
      <c r="AG63" s="26">
        <f t="array" ref="AG63">INDEX(TRANSPOSE('ALL-Student-Tally'!$A$2:$CC$46),ROW(AG63),COLUMN(AF63))/'Master Answer Key'!AH$396</f>
        <v>0.7741935484</v>
      </c>
      <c r="AH63" s="26">
        <f t="array" ref="AH63">INDEX(TRANSPOSE('ALL-Student-Tally'!$A$2:$CC$46),ROW(AH63),COLUMN(AG63))/'Master Answer Key'!AI$396</f>
        <v>0.8260869565</v>
      </c>
      <c r="AI63" s="26">
        <f t="array" ref="AI63">INDEX(TRANSPOSE('ALL-Student-Tally'!$A$2:$CC$46),ROW(AI63),COLUMN(AH63))/'Master Answer Key'!AJ$396</f>
        <v>0.875</v>
      </c>
      <c r="AJ63" s="26">
        <f t="array" ref="AJ63">INDEX(TRANSPOSE('ALL-Student-Tally'!$A$2:$CC$46),ROW(AJ63),COLUMN(AI63))/'Master Answer Key'!AK$396</f>
        <v>0.8571428571</v>
      </c>
      <c r="AK63" s="26">
        <f t="array" ref="AK63">INDEX(TRANSPOSE('ALL-Student-Tally'!$A$2:$CC$46),ROW(AK63),COLUMN(AJ63))/'Master Answer Key'!AL$396</f>
        <v>0.7272727273</v>
      </c>
      <c r="AL63" s="26">
        <f t="array" ref="AL63">INDEX(TRANSPOSE('ALL-Student-Tally'!$A$2:$CC$46),ROW(AL63),COLUMN(AK63))/'Master Answer Key'!AM$396</f>
        <v>0.5625</v>
      </c>
      <c r="AM63" s="26">
        <f t="array" ref="AM63">INDEX(TRANSPOSE('ALL-Student-Tally'!$A$2:$CC$46),ROW(AM63),COLUMN(AL63))/'Master Answer Key'!AN$396</f>
        <v>0.7857142857</v>
      </c>
      <c r="AN63" s="26">
        <f t="array" ref="AN63">INDEX(TRANSPOSE('ALL-Student-Tally'!$A$2:$CC$46),ROW(AN63),COLUMN(AM63))/'Master Answer Key'!AO$396</f>
        <v>0.8571428571</v>
      </c>
      <c r="AO63" s="26">
        <f t="array" ref="AO63">INDEX(TRANSPOSE('ALL-Student-Tally'!$A$2:$CC$46),ROW(AO63),COLUMN(AN63))/'Master Answer Key'!AP$396</f>
        <v>0.9166666667</v>
      </c>
      <c r="AP63" s="26">
        <f t="array" ref="AP63">INDEX(TRANSPOSE('ALL-Student-Tally'!$A$2:$CC$46),ROW(AP63),COLUMN(AO63))/'Master Answer Key'!AQ$396</f>
        <v>0.8888888889</v>
      </c>
      <c r="AQ63" s="26">
        <f t="array" ref="AQ63">INDEX(TRANSPOSE('ALL-Student-Tally'!$A$2:$CC$46),ROW(AQ63),COLUMN(AP63))/'Master Answer Key'!AR$396</f>
        <v>0.7692307692</v>
      </c>
      <c r="AR63" s="26">
        <f t="array" ref="AR63">INDEX(TRANSPOSE('ALL-Student-Tally'!$A$2:$CC$46),ROW(AR63),COLUMN(AQ63))/'Master Answer Key'!AS$396</f>
        <v>0.8333333333</v>
      </c>
      <c r="AS63" s="26">
        <f t="array" ref="AS63">INDEX(TRANSPOSE('ALL-Student-Tally'!$A$2:$CC$46),ROW(AS63),COLUMN(AR63))/'Master Answer Key'!AT$396</f>
        <v>0.935483871</v>
      </c>
      <c r="AT63" s="26">
        <f t="array" ref="AT63">INDEX(TRANSPOSE('ALL-Student-Tally'!$A$2:$CC$46),ROW(AT63),COLUMN(AS63))/'Master Answer Key'!AU$396</f>
        <v>0.7735849057</v>
      </c>
      <c r="AU63" s="26"/>
    </row>
    <row r="64">
      <c r="A64" s="5" t="s">
        <v>91</v>
      </c>
      <c r="B64" s="26">
        <f t="array" ref="B64">INDEX(TRANSPOSE('ALL-Student-Tally'!$A$2:$CC$46),ROW(B64),COLUMN(A64))/'Master Answer Key'!C$396</f>
        <v>0.72</v>
      </c>
      <c r="C64" s="26">
        <f t="array" ref="C64">INDEX(TRANSPOSE('ALL-Student-Tally'!$A$2:$CC$46),ROW(C64),COLUMN(B64))/'Master Answer Key'!D$396</f>
        <v>0.9285714286</v>
      </c>
      <c r="D64" s="26">
        <f t="array" ref="D64">INDEX(TRANSPOSE('ALL-Student-Tally'!$A$2:$CC$46),ROW(D64),COLUMN(C64))/'Master Answer Key'!E$396</f>
        <v>0.9583333333</v>
      </c>
      <c r="E64" s="26">
        <f t="array" ref="E64">INDEX(TRANSPOSE('ALL-Student-Tally'!$A$2:$CC$46),ROW(E64),COLUMN(D64))/'Master Answer Key'!F$396</f>
        <v>0.92</v>
      </c>
      <c r="F64" s="26">
        <f t="array" ref="F64">INDEX(TRANSPOSE('ALL-Student-Tally'!$A$2:$CC$46),ROW(F64),COLUMN(E64))/'Master Answer Key'!G$396</f>
        <v>1</v>
      </c>
      <c r="G64" s="26">
        <f t="array" ref="G64">INDEX(TRANSPOSE('ALL-Student-Tally'!$A$2:$CC$46),ROW(G64),COLUMN(F64))/'Master Answer Key'!H$396</f>
        <v>1</v>
      </c>
      <c r="H64" s="26">
        <f t="array" ref="H64">INDEX(TRANSPOSE('ALL-Student-Tally'!$A$2:$CC$46),ROW(H64),COLUMN(G64))/'Master Answer Key'!I$396</f>
        <v>0.8888888889</v>
      </c>
      <c r="I64" s="26">
        <f t="array" ref="I64">INDEX(TRANSPOSE('ALL-Student-Tally'!$A$2:$CC$46),ROW(I64),COLUMN(H64))/'Master Answer Key'!J$396</f>
        <v>0.9583333333</v>
      </c>
      <c r="J64" s="26">
        <f t="array" ref="J64">INDEX(TRANSPOSE('ALL-Student-Tally'!$A$2:$CC$46),ROW(J64),COLUMN(I64))/'Master Answer Key'!K$396</f>
        <v>0.9142857143</v>
      </c>
      <c r="K64" s="26">
        <f t="array" ref="K64">INDEX(TRANSPOSE('ALL-Student-Tally'!$A$2:$CC$46),ROW(K64),COLUMN(J64))/'Master Answer Key'!L$396</f>
        <v>0.8387096774</v>
      </c>
      <c r="L64" s="26">
        <f t="array" ref="L64">INDEX(TRANSPOSE('ALL-Student-Tally'!$A$2:$CC$46),ROW(L64),COLUMN(K64))/'Master Answer Key'!M$396</f>
        <v>1</v>
      </c>
      <c r="M64" s="26">
        <f t="array" ref="M64">INDEX(TRANSPOSE('ALL-Student-Tally'!$A$2:$CC$46),ROW(M64),COLUMN(L64))/'Master Answer Key'!N$396</f>
        <v>0.9036144578</v>
      </c>
      <c r="N64" s="26">
        <f t="array" ref="N64">INDEX(TRANSPOSE('ALL-Student-Tally'!$A$2:$CC$46),ROW(N64),COLUMN(M64))/'Master Answer Key'!O$396</f>
        <v>0.8333333333</v>
      </c>
      <c r="O64" s="26">
        <f t="array" ref="O64">INDEX(TRANSPOSE('ALL-Student-Tally'!$A$2:$CC$46),ROW(O64),COLUMN(N64))/'Master Answer Key'!P$396</f>
        <v>0.7</v>
      </c>
      <c r="P64" s="26">
        <f t="array" ref="P64">INDEX(TRANSPOSE('ALL-Student-Tally'!$A$2:$CC$46),ROW(P64),COLUMN(O64))/'Master Answer Key'!Q$396</f>
        <v>0.8</v>
      </c>
      <c r="Q64" s="26">
        <f t="array" ref="Q64">INDEX(TRANSPOSE('ALL-Student-Tally'!$A$2:$CC$46),ROW(Q64),COLUMN(P64))/'Master Answer Key'!R$396</f>
        <v>1</v>
      </c>
      <c r="R64" s="26">
        <f t="array" ref="R64">INDEX(TRANSPOSE('ALL-Student-Tally'!$A$2:$CC$46),ROW(R64),COLUMN(Q64))/'Master Answer Key'!S$396</f>
        <v>0.9090909091</v>
      </c>
      <c r="S64" s="26">
        <f t="array" ref="S64">INDEX(TRANSPOSE('ALL-Student-Tally'!$A$2:$CC$46),ROW(S64),COLUMN(R64))/'Master Answer Key'!T$396</f>
        <v>0.9333333333</v>
      </c>
      <c r="T64" s="26">
        <f t="array" ref="T64">INDEX(TRANSPOSE('ALL-Student-Tally'!$A$2:$CC$46),ROW(T64),COLUMN(S64))/'Master Answer Key'!U$396</f>
        <v>1</v>
      </c>
      <c r="U64" s="26">
        <f t="array" ref="U64">INDEX(TRANSPOSE('ALL-Student-Tally'!$A$2:$CC$46),ROW(U64),COLUMN(T64))/'Master Answer Key'!V$396</f>
        <v>0.9428571429</v>
      </c>
      <c r="V64" s="26">
        <f t="array" ref="V64">INDEX(TRANSPOSE('ALL-Student-Tally'!$A$2:$CC$46),ROW(V64),COLUMN(U64))/'Master Answer Key'!W$396</f>
        <v>0.85</v>
      </c>
      <c r="W64" s="26">
        <f t="array" ref="W64">INDEX(TRANSPOSE('ALL-Student-Tally'!$A$2:$CC$46),ROW(W64),COLUMN(V64))/'Master Answer Key'!X$396</f>
        <v>0.8709677419</v>
      </c>
      <c r="X64" s="26">
        <f t="array" ref="X64">INDEX(TRANSPOSE('ALL-Student-Tally'!$A$2:$CC$46),ROW(X64),COLUMN(W64))/'Master Answer Key'!Y$396</f>
        <v>1</v>
      </c>
      <c r="Y64" s="26">
        <f t="array" ref="Y64">INDEX(TRANSPOSE('ALL-Student-Tally'!$A$2:$CC$46),ROW(Y64),COLUMN(X64))/'Master Answer Key'!Z$396</f>
        <v>0.7142857143</v>
      </c>
      <c r="Z64" s="26">
        <f t="array" ref="Z64">INDEX(TRANSPOSE('ALL-Student-Tally'!$A$2:$CC$46),ROW(Z64),COLUMN(Y64))/'Master Answer Key'!AA$396</f>
        <v>0.9583333333</v>
      </c>
      <c r="AA64" s="26">
        <f t="array" ref="AA64">INDEX(TRANSPOSE('ALL-Student-Tally'!$A$2:$CC$46),ROW(AA64),COLUMN(Z64))/'Master Answer Key'!AB$396</f>
        <v>0.8529411765</v>
      </c>
      <c r="AB64" s="26">
        <f t="array" ref="AB64">INDEX(TRANSPOSE('ALL-Student-Tally'!$A$2:$CC$46),ROW(AB64),COLUMN(AA64))/'Master Answer Key'!AC$396</f>
        <v>0.6666666667</v>
      </c>
      <c r="AC64" s="26">
        <f t="array" ref="AC64">INDEX(TRANSPOSE('ALL-Student-Tally'!$A$2:$CC$46),ROW(AC64),COLUMN(AB64))/'Master Answer Key'!AD$396</f>
        <v>0.8571428571</v>
      </c>
      <c r="AD64" s="26" t="str">
        <f t="array" ref="AD64">INDEX(TRANSPOSE('ALL-Student-Tally'!$A$2:$CC$46),ROW(AD64),COLUMN(AC64))/'Master Answer Key'!AE$396</f>
        <v>#DIV/0!</v>
      </c>
      <c r="AE64" s="26">
        <f t="array" ref="AE64">INDEX(TRANSPOSE('ALL-Student-Tally'!$A$2:$CC$46),ROW(AE64),COLUMN(AD64))/'Master Answer Key'!AF$396</f>
        <v>1</v>
      </c>
      <c r="AF64" s="26">
        <f t="array" ref="AF64">INDEX(TRANSPOSE('ALL-Student-Tally'!$A$2:$CC$46),ROW(AF64),COLUMN(AE64))/'Master Answer Key'!AG$396</f>
        <v>0.8333333333</v>
      </c>
      <c r="AG64" s="26">
        <f t="array" ref="AG64">INDEX(TRANSPOSE('ALL-Student-Tally'!$A$2:$CC$46),ROW(AG64),COLUMN(AF64))/'Master Answer Key'!AH$396</f>
        <v>0.8387096774</v>
      </c>
      <c r="AH64" s="26">
        <f t="array" ref="AH64">INDEX(TRANSPOSE('ALL-Student-Tally'!$A$2:$CC$46),ROW(AH64),COLUMN(AG64))/'Master Answer Key'!AI$396</f>
        <v>0.9565217391</v>
      </c>
      <c r="AI64" s="26">
        <f t="array" ref="AI64">INDEX(TRANSPOSE('ALL-Student-Tally'!$A$2:$CC$46),ROW(AI64),COLUMN(AH64))/'Master Answer Key'!AJ$396</f>
        <v>1</v>
      </c>
      <c r="AJ64" s="26">
        <f t="array" ref="AJ64">INDEX(TRANSPOSE('ALL-Student-Tally'!$A$2:$CC$46),ROW(AJ64),COLUMN(AI64))/'Master Answer Key'!AK$396</f>
        <v>0.9642857143</v>
      </c>
      <c r="AK64" s="26">
        <f t="array" ref="AK64">INDEX(TRANSPOSE('ALL-Student-Tally'!$A$2:$CC$46),ROW(AK64),COLUMN(AJ64))/'Master Answer Key'!AL$396</f>
        <v>1</v>
      </c>
      <c r="AL64" s="26">
        <f t="array" ref="AL64">INDEX(TRANSPOSE('ALL-Student-Tally'!$A$2:$CC$46),ROW(AL64),COLUMN(AK64))/'Master Answer Key'!AM$396</f>
        <v>0.875</v>
      </c>
      <c r="AM64" s="26">
        <f t="array" ref="AM64">INDEX(TRANSPOSE('ALL-Student-Tally'!$A$2:$CC$46),ROW(AM64),COLUMN(AL64))/'Master Answer Key'!AN$396</f>
        <v>0.9285714286</v>
      </c>
      <c r="AN64" s="26">
        <f t="array" ref="AN64">INDEX(TRANSPOSE('ALL-Student-Tally'!$A$2:$CC$46),ROW(AN64),COLUMN(AM64))/'Master Answer Key'!AO$396</f>
        <v>0.8571428571</v>
      </c>
      <c r="AO64" s="26">
        <f t="array" ref="AO64">INDEX(TRANSPOSE('ALL-Student-Tally'!$A$2:$CC$46),ROW(AO64),COLUMN(AN64))/'Master Answer Key'!AP$396</f>
        <v>1</v>
      </c>
      <c r="AP64" s="26">
        <f t="array" ref="AP64">INDEX(TRANSPOSE('ALL-Student-Tally'!$A$2:$CC$46),ROW(AP64),COLUMN(AO64))/'Master Answer Key'!AQ$396</f>
        <v>0.7777777778</v>
      </c>
      <c r="AQ64" s="26">
        <f t="array" ref="AQ64">INDEX(TRANSPOSE('ALL-Student-Tally'!$A$2:$CC$46),ROW(AQ64),COLUMN(AP64))/'Master Answer Key'!AR$396</f>
        <v>1</v>
      </c>
      <c r="AR64" s="26">
        <f t="array" ref="AR64">INDEX(TRANSPOSE('ALL-Student-Tally'!$A$2:$CC$46),ROW(AR64),COLUMN(AQ64))/'Master Answer Key'!AS$396</f>
        <v>1</v>
      </c>
      <c r="AS64" s="26">
        <f t="array" ref="AS64">INDEX(TRANSPOSE('ALL-Student-Tally'!$A$2:$CC$46),ROW(AS64),COLUMN(AR64))/'Master Answer Key'!AT$396</f>
        <v>0.9032258065</v>
      </c>
      <c r="AT64" s="26">
        <f t="array" ref="AT64">INDEX(TRANSPOSE('ALL-Student-Tally'!$A$2:$CC$46),ROW(AT64),COLUMN(AS64))/'Master Answer Key'!AU$396</f>
        <v>0.8490566038</v>
      </c>
      <c r="AU64" s="26"/>
    </row>
    <row r="65">
      <c r="A65" s="5" t="s">
        <v>95</v>
      </c>
      <c r="B65" s="26">
        <f t="array" ref="B65">INDEX(TRANSPOSE('ALL-Student-Tally'!$A$2:$CC$46),ROW(B65),COLUMN(A65))/'Master Answer Key'!C$396</f>
        <v>0.92</v>
      </c>
      <c r="C65" s="26">
        <f t="array" ref="C65">INDEX(TRANSPOSE('ALL-Student-Tally'!$A$2:$CC$46),ROW(C65),COLUMN(B65))/'Master Answer Key'!D$396</f>
        <v>0.9285714286</v>
      </c>
      <c r="D65" s="26">
        <f t="array" ref="D65">INDEX(TRANSPOSE('ALL-Student-Tally'!$A$2:$CC$46),ROW(D65),COLUMN(C65))/'Master Answer Key'!E$396</f>
        <v>0.9583333333</v>
      </c>
      <c r="E65" s="26">
        <f t="array" ref="E65">INDEX(TRANSPOSE('ALL-Student-Tally'!$A$2:$CC$46),ROW(E65),COLUMN(D65))/'Master Answer Key'!F$396</f>
        <v>0.92</v>
      </c>
      <c r="F65" s="26">
        <f t="array" ref="F65">INDEX(TRANSPOSE('ALL-Student-Tally'!$A$2:$CC$46),ROW(F65),COLUMN(E65))/'Master Answer Key'!G$396</f>
        <v>0.9230769231</v>
      </c>
      <c r="G65" s="26">
        <f t="array" ref="G65">INDEX(TRANSPOSE('ALL-Student-Tally'!$A$2:$CC$46),ROW(G65),COLUMN(F65))/'Master Answer Key'!H$396</f>
        <v>1</v>
      </c>
      <c r="H65" s="26">
        <f t="array" ref="H65">INDEX(TRANSPOSE('ALL-Student-Tally'!$A$2:$CC$46),ROW(H65),COLUMN(G65))/'Master Answer Key'!I$396</f>
        <v>0.962962963</v>
      </c>
      <c r="I65" s="26">
        <f t="array" ref="I65">INDEX(TRANSPOSE('ALL-Student-Tally'!$A$2:$CC$46),ROW(I65),COLUMN(H65))/'Master Answer Key'!J$396</f>
        <v>0.9583333333</v>
      </c>
      <c r="J65" s="26">
        <f t="array" ref="J65">INDEX(TRANSPOSE('ALL-Student-Tally'!$A$2:$CC$46),ROW(J65),COLUMN(I65))/'Master Answer Key'!K$396</f>
        <v>0.9714285714</v>
      </c>
      <c r="K65" s="26">
        <f t="array" ref="K65">INDEX(TRANSPOSE('ALL-Student-Tally'!$A$2:$CC$46),ROW(K65),COLUMN(J65))/'Master Answer Key'!L$396</f>
        <v>0.9032258065</v>
      </c>
      <c r="L65" s="26">
        <f t="array" ref="L65">INDEX(TRANSPOSE('ALL-Student-Tally'!$A$2:$CC$46),ROW(L65),COLUMN(K65))/'Master Answer Key'!M$396</f>
        <v>0.9285714286</v>
      </c>
      <c r="M65" s="26">
        <f t="array" ref="M65">INDEX(TRANSPOSE('ALL-Student-Tally'!$A$2:$CC$46),ROW(M65),COLUMN(L65))/'Master Answer Key'!N$396</f>
        <v>0.9277108434</v>
      </c>
      <c r="N65" s="26">
        <f t="array" ref="N65">INDEX(TRANSPOSE('ALL-Student-Tally'!$A$2:$CC$46),ROW(N65),COLUMN(M65))/'Master Answer Key'!O$396</f>
        <v>1</v>
      </c>
      <c r="O65" s="26">
        <f t="array" ref="O65">INDEX(TRANSPOSE('ALL-Student-Tally'!$A$2:$CC$46),ROW(O65),COLUMN(N65))/'Master Answer Key'!P$396</f>
        <v>0.7</v>
      </c>
      <c r="P65" s="26">
        <f t="array" ref="P65">INDEX(TRANSPOSE('ALL-Student-Tally'!$A$2:$CC$46),ROW(P65),COLUMN(O65))/'Master Answer Key'!Q$396</f>
        <v>1</v>
      </c>
      <c r="Q65" s="26">
        <f t="array" ref="Q65">INDEX(TRANSPOSE('ALL-Student-Tally'!$A$2:$CC$46),ROW(Q65),COLUMN(P65))/'Master Answer Key'!R$396</f>
        <v>0.9285714286</v>
      </c>
      <c r="R65" s="26">
        <f t="array" ref="R65">INDEX(TRANSPOSE('ALL-Student-Tally'!$A$2:$CC$46),ROW(R65),COLUMN(Q65))/'Master Answer Key'!S$396</f>
        <v>0.8181818182</v>
      </c>
      <c r="S65" s="26">
        <f t="array" ref="S65">INDEX(TRANSPOSE('ALL-Student-Tally'!$A$2:$CC$46),ROW(S65),COLUMN(R65))/'Master Answer Key'!T$396</f>
        <v>0.9333333333</v>
      </c>
      <c r="T65" s="26">
        <f t="array" ref="T65">INDEX(TRANSPOSE('ALL-Student-Tally'!$A$2:$CC$46),ROW(T65),COLUMN(S65))/'Master Answer Key'!U$396</f>
        <v>0.96</v>
      </c>
      <c r="U65" s="26">
        <f t="array" ref="U65">INDEX(TRANSPOSE('ALL-Student-Tally'!$A$2:$CC$46),ROW(U65),COLUMN(T65))/'Master Answer Key'!V$396</f>
        <v>0.9428571429</v>
      </c>
      <c r="V65" s="26">
        <f t="array" ref="V65">INDEX(TRANSPOSE('ALL-Student-Tally'!$A$2:$CC$46),ROW(V65),COLUMN(U65))/'Master Answer Key'!W$396</f>
        <v>0.85</v>
      </c>
      <c r="W65" s="26">
        <f t="array" ref="W65">INDEX(TRANSPOSE('ALL-Student-Tally'!$A$2:$CC$46),ROW(W65),COLUMN(V65))/'Master Answer Key'!X$396</f>
        <v>0.8709677419</v>
      </c>
      <c r="X65" s="26">
        <f t="array" ref="X65">INDEX(TRANSPOSE('ALL-Student-Tally'!$A$2:$CC$46),ROW(X65),COLUMN(W65))/'Master Answer Key'!Y$396</f>
        <v>0.9375</v>
      </c>
      <c r="Y65" s="26">
        <f t="array" ref="Y65">INDEX(TRANSPOSE('ALL-Student-Tally'!$A$2:$CC$46),ROW(Y65),COLUMN(X65))/'Master Answer Key'!Z$396</f>
        <v>0.7142857143</v>
      </c>
      <c r="Z65" s="26">
        <f t="array" ref="Z65">INDEX(TRANSPOSE('ALL-Student-Tally'!$A$2:$CC$46),ROW(Z65),COLUMN(Y65))/'Master Answer Key'!AA$396</f>
        <v>1</v>
      </c>
      <c r="AA65" s="26">
        <f t="array" ref="AA65">INDEX(TRANSPOSE('ALL-Student-Tally'!$A$2:$CC$46),ROW(AA65),COLUMN(Z65))/'Master Answer Key'!AB$396</f>
        <v>0.9411764706</v>
      </c>
      <c r="AB65" s="26">
        <f t="array" ref="AB65">INDEX(TRANSPOSE('ALL-Student-Tally'!$A$2:$CC$46),ROW(AB65),COLUMN(AA65))/'Master Answer Key'!AC$396</f>
        <v>1</v>
      </c>
      <c r="AC65" s="26">
        <f t="array" ref="AC65">INDEX(TRANSPOSE('ALL-Student-Tally'!$A$2:$CC$46),ROW(AC65),COLUMN(AB65))/'Master Answer Key'!AD$396</f>
        <v>0.8214285714</v>
      </c>
      <c r="AD65" s="26" t="str">
        <f t="array" ref="AD65">INDEX(TRANSPOSE('ALL-Student-Tally'!$A$2:$CC$46),ROW(AD65),COLUMN(AC65))/'Master Answer Key'!AE$396</f>
        <v>#DIV/0!</v>
      </c>
      <c r="AE65" s="26">
        <f t="array" ref="AE65">INDEX(TRANSPOSE('ALL-Student-Tally'!$A$2:$CC$46),ROW(AE65),COLUMN(AD65))/'Master Answer Key'!AF$396</f>
        <v>1</v>
      </c>
      <c r="AF65" s="26">
        <f t="array" ref="AF65">INDEX(TRANSPOSE('ALL-Student-Tally'!$A$2:$CC$46),ROW(AF65),COLUMN(AE65))/'Master Answer Key'!AG$396</f>
        <v>0.8333333333</v>
      </c>
      <c r="AG65" s="26">
        <f t="array" ref="AG65">INDEX(TRANSPOSE('ALL-Student-Tally'!$A$2:$CC$46),ROW(AG65),COLUMN(AF65))/'Master Answer Key'!AH$396</f>
        <v>0.8709677419</v>
      </c>
      <c r="AH65" s="26">
        <f t="array" ref="AH65">INDEX(TRANSPOSE('ALL-Student-Tally'!$A$2:$CC$46),ROW(AH65),COLUMN(AG65))/'Master Answer Key'!AI$396</f>
        <v>0.9565217391</v>
      </c>
      <c r="AI65" s="26">
        <f t="array" ref="AI65">INDEX(TRANSPOSE('ALL-Student-Tally'!$A$2:$CC$46),ROW(AI65),COLUMN(AH65))/'Master Answer Key'!AJ$396</f>
        <v>1</v>
      </c>
      <c r="AJ65" s="26">
        <f t="array" ref="AJ65">INDEX(TRANSPOSE('ALL-Student-Tally'!$A$2:$CC$46),ROW(AJ65),COLUMN(AI65))/'Master Answer Key'!AK$396</f>
        <v>0.9642857143</v>
      </c>
      <c r="AK65" s="26">
        <f t="array" ref="AK65">INDEX(TRANSPOSE('ALL-Student-Tally'!$A$2:$CC$46),ROW(AK65),COLUMN(AJ65))/'Master Answer Key'!AL$396</f>
        <v>0.9090909091</v>
      </c>
      <c r="AL65" s="26">
        <f t="array" ref="AL65">INDEX(TRANSPOSE('ALL-Student-Tally'!$A$2:$CC$46),ROW(AL65),COLUMN(AK65))/'Master Answer Key'!AM$396</f>
        <v>0.875</v>
      </c>
      <c r="AM65" s="26">
        <f t="array" ref="AM65">INDEX(TRANSPOSE('ALL-Student-Tally'!$A$2:$CC$46),ROW(AM65),COLUMN(AL65))/'Master Answer Key'!AN$396</f>
        <v>0.9285714286</v>
      </c>
      <c r="AN65" s="26">
        <f t="array" ref="AN65">INDEX(TRANSPOSE('ALL-Student-Tally'!$A$2:$CC$46),ROW(AN65),COLUMN(AM65))/'Master Answer Key'!AO$396</f>
        <v>1</v>
      </c>
      <c r="AO65" s="26">
        <f t="array" ref="AO65">INDEX(TRANSPOSE('ALL-Student-Tally'!$A$2:$CC$46),ROW(AO65),COLUMN(AN65))/'Master Answer Key'!AP$396</f>
        <v>0.9166666667</v>
      </c>
      <c r="AP65" s="26">
        <f t="array" ref="AP65">INDEX(TRANSPOSE('ALL-Student-Tally'!$A$2:$CC$46),ROW(AP65),COLUMN(AO65))/'Master Answer Key'!AQ$396</f>
        <v>1</v>
      </c>
      <c r="AQ65" s="26">
        <f t="array" ref="AQ65">INDEX(TRANSPOSE('ALL-Student-Tally'!$A$2:$CC$46),ROW(AQ65),COLUMN(AP65))/'Master Answer Key'!AR$396</f>
        <v>1</v>
      </c>
      <c r="AR65" s="26">
        <f t="array" ref="AR65">INDEX(TRANSPOSE('ALL-Student-Tally'!$A$2:$CC$46),ROW(AR65),COLUMN(AQ65))/'Master Answer Key'!AS$396</f>
        <v>1</v>
      </c>
      <c r="AS65" s="26">
        <f t="array" ref="AS65">INDEX(TRANSPOSE('ALL-Student-Tally'!$A$2:$CC$46),ROW(AS65),COLUMN(AR65))/'Master Answer Key'!AT$396</f>
        <v>0.935483871</v>
      </c>
      <c r="AT65" s="26">
        <f t="array" ref="AT65">INDEX(TRANSPOSE('ALL-Student-Tally'!$A$2:$CC$46),ROW(AT65),COLUMN(AS65))/'Master Answer Key'!AU$396</f>
        <v>0.8867924528</v>
      </c>
      <c r="AU65" s="26"/>
    </row>
    <row r="66">
      <c r="A66" s="5" t="s">
        <v>96</v>
      </c>
      <c r="B66" s="26">
        <f t="array" ref="B66">INDEX(TRANSPOSE('ALL-Student-Tally'!$A$2:$CC$46),ROW(B66),COLUMN(A66))/'Master Answer Key'!C$396</f>
        <v>0.84</v>
      </c>
      <c r="C66" s="26">
        <f t="array" ref="C66">INDEX(TRANSPOSE('ALL-Student-Tally'!$A$2:$CC$46),ROW(C66),COLUMN(B66))/'Master Answer Key'!D$396</f>
        <v>1</v>
      </c>
      <c r="D66" s="26">
        <f t="array" ref="D66">INDEX(TRANSPOSE('ALL-Student-Tally'!$A$2:$CC$46),ROW(D66),COLUMN(C66))/'Master Answer Key'!E$396</f>
        <v>1</v>
      </c>
      <c r="E66" s="26">
        <f t="array" ref="E66">INDEX(TRANSPOSE('ALL-Student-Tally'!$A$2:$CC$46),ROW(E66),COLUMN(D66))/'Master Answer Key'!F$396</f>
        <v>0.92</v>
      </c>
      <c r="F66" s="26">
        <f t="array" ref="F66">INDEX(TRANSPOSE('ALL-Student-Tally'!$A$2:$CC$46),ROW(F66),COLUMN(E66))/'Master Answer Key'!G$396</f>
        <v>0.9743589744</v>
      </c>
      <c r="G66" s="26">
        <f t="array" ref="G66">INDEX(TRANSPOSE('ALL-Student-Tally'!$A$2:$CC$46),ROW(G66),COLUMN(F66))/'Master Answer Key'!H$396</f>
        <v>1</v>
      </c>
      <c r="H66" s="26">
        <f t="array" ref="H66">INDEX(TRANSPOSE('ALL-Student-Tally'!$A$2:$CC$46),ROW(H66),COLUMN(G66))/'Master Answer Key'!I$396</f>
        <v>0.962962963</v>
      </c>
      <c r="I66" s="26">
        <f t="array" ref="I66">INDEX(TRANSPOSE('ALL-Student-Tally'!$A$2:$CC$46),ROW(I66),COLUMN(H66))/'Master Answer Key'!J$396</f>
        <v>0.9583333333</v>
      </c>
      <c r="J66" s="26">
        <f t="array" ref="J66">INDEX(TRANSPOSE('ALL-Student-Tally'!$A$2:$CC$46),ROW(J66),COLUMN(I66))/'Master Answer Key'!K$396</f>
        <v>0.9142857143</v>
      </c>
      <c r="K66" s="26">
        <f t="array" ref="K66">INDEX(TRANSPOSE('ALL-Student-Tally'!$A$2:$CC$46),ROW(K66),COLUMN(J66))/'Master Answer Key'!L$396</f>
        <v>0.9032258065</v>
      </c>
      <c r="L66" s="26">
        <f t="array" ref="L66">INDEX(TRANSPOSE('ALL-Student-Tally'!$A$2:$CC$46),ROW(L66),COLUMN(K66))/'Master Answer Key'!M$396</f>
        <v>1</v>
      </c>
      <c r="M66" s="26">
        <f t="array" ref="M66">INDEX(TRANSPOSE('ALL-Student-Tally'!$A$2:$CC$46),ROW(M66),COLUMN(L66))/'Master Answer Key'!N$396</f>
        <v>0.9518072289</v>
      </c>
      <c r="N66" s="26">
        <f t="array" ref="N66">INDEX(TRANSPOSE('ALL-Student-Tally'!$A$2:$CC$46),ROW(N66),COLUMN(M66))/'Master Answer Key'!O$396</f>
        <v>1</v>
      </c>
      <c r="O66" s="26">
        <f t="array" ref="O66">INDEX(TRANSPOSE('ALL-Student-Tally'!$A$2:$CC$46),ROW(O66),COLUMN(N66))/'Master Answer Key'!P$396</f>
        <v>0.8</v>
      </c>
      <c r="P66" s="26">
        <f t="array" ref="P66">INDEX(TRANSPOSE('ALL-Student-Tally'!$A$2:$CC$46),ROW(P66),COLUMN(O66))/'Master Answer Key'!Q$396</f>
        <v>1</v>
      </c>
      <c r="Q66" s="26">
        <f t="array" ref="Q66">INDEX(TRANSPOSE('ALL-Student-Tally'!$A$2:$CC$46),ROW(Q66),COLUMN(P66))/'Master Answer Key'!R$396</f>
        <v>0.9285714286</v>
      </c>
      <c r="R66" s="26">
        <f t="array" ref="R66">INDEX(TRANSPOSE('ALL-Student-Tally'!$A$2:$CC$46),ROW(R66),COLUMN(Q66))/'Master Answer Key'!S$396</f>
        <v>0.9090909091</v>
      </c>
      <c r="S66" s="26">
        <f t="array" ref="S66">INDEX(TRANSPOSE('ALL-Student-Tally'!$A$2:$CC$46),ROW(S66),COLUMN(R66))/'Master Answer Key'!T$396</f>
        <v>0.9</v>
      </c>
      <c r="T66" s="26">
        <f t="array" ref="T66">INDEX(TRANSPOSE('ALL-Student-Tally'!$A$2:$CC$46),ROW(T66),COLUMN(S66))/'Master Answer Key'!U$396</f>
        <v>0.88</v>
      </c>
      <c r="U66" s="26">
        <f t="array" ref="U66">INDEX(TRANSPOSE('ALL-Student-Tally'!$A$2:$CC$46),ROW(U66),COLUMN(T66))/'Master Answer Key'!V$396</f>
        <v>0.9428571429</v>
      </c>
      <c r="V66" s="26">
        <f t="array" ref="V66">INDEX(TRANSPOSE('ALL-Student-Tally'!$A$2:$CC$46),ROW(V66),COLUMN(U66))/'Master Answer Key'!W$396</f>
        <v>0.9</v>
      </c>
      <c r="W66" s="26">
        <f t="array" ref="W66">INDEX(TRANSPOSE('ALL-Student-Tally'!$A$2:$CC$46),ROW(W66),COLUMN(V66))/'Master Answer Key'!X$396</f>
        <v>0.8709677419</v>
      </c>
      <c r="X66" s="26">
        <f t="array" ref="X66">INDEX(TRANSPOSE('ALL-Student-Tally'!$A$2:$CC$46),ROW(X66),COLUMN(W66))/'Master Answer Key'!Y$396</f>
        <v>0.9375</v>
      </c>
      <c r="Y66" s="26">
        <f t="array" ref="Y66">INDEX(TRANSPOSE('ALL-Student-Tally'!$A$2:$CC$46),ROW(Y66),COLUMN(X66))/'Master Answer Key'!Z$396</f>
        <v>0.7142857143</v>
      </c>
      <c r="Z66" s="26">
        <f t="array" ref="Z66">INDEX(TRANSPOSE('ALL-Student-Tally'!$A$2:$CC$46),ROW(Z66),COLUMN(Y66))/'Master Answer Key'!AA$396</f>
        <v>1</v>
      </c>
      <c r="AA66" s="26">
        <f t="array" ref="AA66">INDEX(TRANSPOSE('ALL-Student-Tally'!$A$2:$CC$46),ROW(AA66),COLUMN(Z66))/'Master Answer Key'!AB$396</f>
        <v>0.9411764706</v>
      </c>
      <c r="AB66" s="26">
        <f t="array" ref="AB66">INDEX(TRANSPOSE('ALL-Student-Tally'!$A$2:$CC$46),ROW(AB66),COLUMN(AA66))/'Master Answer Key'!AC$396</f>
        <v>1</v>
      </c>
      <c r="AC66" s="26">
        <f t="array" ref="AC66">INDEX(TRANSPOSE('ALL-Student-Tally'!$A$2:$CC$46),ROW(AC66),COLUMN(AB66))/'Master Answer Key'!AD$396</f>
        <v>0.7142857143</v>
      </c>
      <c r="AD66" s="26" t="str">
        <f t="array" ref="AD66">INDEX(TRANSPOSE('ALL-Student-Tally'!$A$2:$CC$46),ROW(AD66),COLUMN(AC66))/'Master Answer Key'!AE$396</f>
        <v>#DIV/0!</v>
      </c>
      <c r="AE66" s="26">
        <f t="array" ref="AE66">INDEX(TRANSPOSE('ALL-Student-Tally'!$A$2:$CC$46),ROW(AE66),COLUMN(AD66))/'Master Answer Key'!AF$396</f>
        <v>1</v>
      </c>
      <c r="AF66" s="26">
        <f t="array" ref="AF66">INDEX(TRANSPOSE('ALL-Student-Tally'!$A$2:$CC$46),ROW(AF66),COLUMN(AE66))/'Master Answer Key'!AG$396</f>
        <v>0.9166666667</v>
      </c>
      <c r="AG66" s="26">
        <f t="array" ref="AG66">INDEX(TRANSPOSE('ALL-Student-Tally'!$A$2:$CC$46),ROW(AG66),COLUMN(AF66))/'Master Answer Key'!AH$396</f>
        <v>0.8387096774</v>
      </c>
      <c r="AH66" s="26">
        <f t="array" ref="AH66">INDEX(TRANSPOSE('ALL-Student-Tally'!$A$2:$CC$46),ROW(AH66),COLUMN(AG66))/'Master Answer Key'!AI$396</f>
        <v>1</v>
      </c>
      <c r="AI66" s="26">
        <f t="array" ref="AI66">INDEX(TRANSPOSE('ALL-Student-Tally'!$A$2:$CC$46),ROW(AI66),COLUMN(AH66))/'Master Answer Key'!AJ$396</f>
        <v>0.875</v>
      </c>
      <c r="AJ66" s="26">
        <f t="array" ref="AJ66">INDEX(TRANSPOSE('ALL-Student-Tally'!$A$2:$CC$46),ROW(AJ66),COLUMN(AI66))/'Master Answer Key'!AK$396</f>
        <v>0.9642857143</v>
      </c>
      <c r="AK66" s="26">
        <f t="array" ref="AK66">INDEX(TRANSPOSE('ALL-Student-Tally'!$A$2:$CC$46),ROW(AK66),COLUMN(AJ66))/'Master Answer Key'!AL$396</f>
        <v>0.9090909091</v>
      </c>
      <c r="AL66" s="26">
        <f t="array" ref="AL66">INDEX(TRANSPOSE('ALL-Student-Tally'!$A$2:$CC$46),ROW(AL66),COLUMN(AK66))/'Master Answer Key'!AM$396</f>
        <v>0.875</v>
      </c>
      <c r="AM66" s="26">
        <f t="array" ref="AM66">INDEX(TRANSPOSE('ALL-Student-Tally'!$A$2:$CC$46),ROW(AM66),COLUMN(AL66))/'Master Answer Key'!AN$396</f>
        <v>0.9285714286</v>
      </c>
      <c r="AN66" s="26">
        <f t="array" ref="AN66">INDEX(TRANSPOSE('ALL-Student-Tally'!$A$2:$CC$46),ROW(AN66),COLUMN(AM66))/'Master Answer Key'!AO$396</f>
        <v>0.8571428571</v>
      </c>
      <c r="AO66" s="26">
        <f t="array" ref="AO66">INDEX(TRANSPOSE('ALL-Student-Tally'!$A$2:$CC$46),ROW(AO66),COLUMN(AN66))/'Master Answer Key'!AP$396</f>
        <v>1</v>
      </c>
      <c r="AP66" s="26">
        <f t="array" ref="AP66">INDEX(TRANSPOSE('ALL-Student-Tally'!$A$2:$CC$46),ROW(AP66),COLUMN(AO66))/'Master Answer Key'!AQ$396</f>
        <v>1</v>
      </c>
      <c r="AQ66" s="26">
        <f t="array" ref="AQ66">INDEX(TRANSPOSE('ALL-Student-Tally'!$A$2:$CC$46),ROW(AQ66),COLUMN(AP66))/'Master Answer Key'!AR$396</f>
        <v>1</v>
      </c>
      <c r="AR66" s="26">
        <f t="array" ref="AR66">INDEX(TRANSPOSE('ALL-Student-Tally'!$A$2:$CC$46),ROW(AR66),COLUMN(AQ66))/'Master Answer Key'!AS$396</f>
        <v>0.8333333333</v>
      </c>
      <c r="AS66" s="26">
        <f t="array" ref="AS66">INDEX(TRANSPOSE('ALL-Student-Tally'!$A$2:$CC$46),ROW(AS66),COLUMN(AR66))/'Master Answer Key'!AT$396</f>
        <v>0.935483871</v>
      </c>
      <c r="AT66" s="26">
        <f t="array" ref="AT66">INDEX(TRANSPOSE('ALL-Student-Tally'!$A$2:$CC$46),ROW(AT66),COLUMN(AS66))/'Master Answer Key'!AU$396</f>
        <v>0.8679245283</v>
      </c>
      <c r="AU66" s="26"/>
    </row>
    <row r="67">
      <c r="A67" s="5" t="s">
        <v>97</v>
      </c>
      <c r="B67" s="26">
        <f t="array" ref="B67">INDEX(TRANSPOSE('ALL-Student-Tally'!$A$2:$CC$46),ROW(B67),COLUMN(A67))/'Master Answer Key'!C$396</f>
        <v>0.88</v>
      </c>
      <c r="C67" s="26">
        <f t="array" ref="C67">INDEX(TRANSPOSE('ALL-Student-Tally'!$A$2:$CC$46),ROW(C67),COLUMN(B67))/'Master Answer Key'!D$396</f>
        <v>1</v>
      </c>
      <c r="D67" s="26">
        <f t="array" ref="D67">INDEX(TRANSPOSE('ALL-Student-Tally'!$A$2:$CC$46),ROW(D67),COLUMN(C67))/'Master Answer Key'!E$396</f>
        <v>0.875</v>
      </c>
      <c r="E67" s="26">
        <f t="array" ref="E67">INDEX(TRANSPOSE('ALL-Student-Tally'!$A$2:$CC$46),ROW(E67),COLUMN(D67))/'Master Answer Key'!F$396</f>
        <v>0.78</v>
      </c>
      <c r="F67" s="26">
        <f t="array" ref="F67">INDEX(TRANSPOSE('ALL-Student-Tally'!$A$2:$CC$46),ROW(F67),COLUMN(E67))/'Master Answer Key'!G$396</f>
        <v>0.8974358974</v>
      </c>
      <c r="G67" s="26">
        <f t="array" ref="G67">INDEX(TRANSPOSE('ALL-Student-Tally'!$A$2:$CC$46),ROW(G67),COLUMN(F67))/'Master Answer Key'!H$396</f>
        <v>1</v>
      </c>
      <c r="H67" s="26">
        <f t="array" ref="H67">INDEX(TRANSPOSE('ALL-Student-Tally'!$A$2:$CC$46),ROW(H67),COLUMN(G67))/'Master Answer Key'!I$396</f>
        <v>0.8148148148</v>
      </c>
      <c r="I67" s="26">
        <f t="array" ref="I67">INDEX(TRANSPOSE('ALL-Student-Tally'!$A$2:$CC$46),ROW(I67),COLUMN(H67))/'Master Answer Key'!J$396</f>
        <v>0.7083333333</v>
      </c>
      <c r="J67" s="26">
        <f t="array" ref="J67">INDEX(TRANSPOSE('ALL-Student-Tally'!$A$2:$CC$46),ROW(J67),COLUMN(I67))/'Master Answer Key'!K$396</f>
        <v>0.8</v>
      </c>
      <c r="K67" s="26">
        <f t="array" ref="K67">INDEX(TRANSPOSE('ALL-Student-Tally'!$A$2:$CC$46),ROW(K67),COLUMN(J67))/'Master Answer Key'!L$396</f>
        <v>0.8064516129</v>
      </c>
      <c r="L67" s="26">
        <f t="array" ref="L67">INDEX(TRANSPOSE('ALL-Student-Tally'!$A$2:$CC$46),ROW(L67),COLUMN(K67))/'Master Answer Key'!M$396</f>
        <v>1</v>
      </c>
      <c r="M67" s="26">
        <f t="array" ref="M67">INDEX(TRANSPOSE('ALL-Student-Tally'!$A$2:$CC$46),ROW(M67),COLUMN(L67))/'Master Answer Key'!N$396</f>
        <v>0.8554216867</v>
      </c>
      <c r="N67" s="26">
        <f t="array" ref="N67">INDEX(TRANSPOSE('ALL-Student-Tally'!$A$2:$CC$46),ROW(N67),COLUMN(M67))/'Master Answer Key'!O$396</f>
        <v>0.8333333333</v>
      </c>
      <c r="O67" s="26">
        <f t="array" ref="O67">INDEX(TRANSPOSE('ALL-Student-Tally'!$A$2:$CC$46),ROW(O67),COLUMN(N67))/'Master Answer Key'!P$396</f>
        <v>0.9</v>
      </c>
      <c r="P67" s="26">
        <f t="array" ref="P67">INDEX(TRANSPOSE('ALL-Student-Tally'!$A$2:$CC$46),ROW(P67),COLUMN(O67))/'Master Answer Key'!Q$396</f>
        <v>1</v>
      </c>
      <c r="Q67" s="26">
        <f t="array" ref="Q67">INDEX(TRANSPOSE('ALL-Student-Tally'!$A$2:$CC$46),ROW(Q67),COLUMN(P67))/'Master Answer Key'!R$396</f>
        <v>0.9285714286</v>
      </c>
      <c r="R67" s="26">
        <f t="array" ref="R67">INDEX(TRANSPOSE('ALL-Student-Tally'!$A$2:$CC$46),ROW(R67),COLUMN(Q67))/'Master Answer Key'!S$396</f>
        <v>0.8181818182</v>
      </c>
      <c r="S67" s="26">
        <f t="array" ref="S67">INDEX(TRANSPOSE('ALL-Student-Tally'!$A$2:$CC$46),ROW(S67),COLUMN(R67))/'Master Answer Key'!T$396</f>
        <v>0.9666666667</v>
      </c>
      <c r="T67" s="26">
        <f t="array" ref="T67">INDEX(TRANSPOSE('ALL-Student-Tally'!$A$2:$CC$46),ROW(T67),COLUMN(S67))/'Master Answer Key'!U$396</f>
        <v>0.92</v>
      </c>
      <c r="U67" s="26">
        <f t="array" ref="U67">INDEX(TRANSPOSE('ALL-Student-Tally'!$A$2:$CC$46),ROW(U67),COLUMN(T67))/'Master Answer Key'!V$396</f>
        <v>0.9142857143</v>
      </c>
      <c r="V67" s="26">
        <f t="array" ref="V67">INDEX(TRANSPOSE('ALL-Student-Tally'!$A$2:$CC$46),ROW(V67),COLUMN(U67))/'Master Answer Key'!W$396</f>
        <v>0.75</v>
      </c>
      <c r="W67" s="26">
        <f t="array" ref="W67">INDEX(TRANSPOSE('ALL-Student-Tally'!$A$2:$CC$46),ROW(W67),COLUMN(V67))/'Master Answer Key'!X$396</f>
        <v>0.7741935484</v>
      </c>
      <c r="X67" s="26">
        <f t="array" ref="X67">INDEX(TRANSPOSE('ALL-Student-Tally'!$A$2:$CC$46),ROW(X67),COLUMN(W67))/'Master Answer Key'!Y$396</f>
        <v>0.9375</v>
      </c>
      <c r="Y67" s="26">
        <f t="array" ref="Y67">INDEX(TRANSPOSE('ALL-Student-Tally'!$A$2:$CC$46),ROW(Y67),COLUMN(X67))/'Master Answer Key'!Z$396</f>
        <v>0.7142857143</v>
      </c>
      <c r="Z67" s="26">
        <f t="array" ref="Z67">INDEX(TRANSPOSE('ALL-Student-Tally'!$A$2:$CC$46),ROW(Z67),COLUMN(Y67))/'Master Answer Key'!AA$396</f>
        <v>0.9583333333</v>
      </c>
      <c r="AA67" s="26">
        <f t="array" ref="AA67">INDEX(TRANSPOSE('ALL-Student-Tally'!$A$2:$CC$46),ROW(AA67),COLUMN(Z67))/'Master Answer Key'!AB$396</f>
        <v>0.8529411765</v>
      </c>
      <c r="AB67" s="26">
        <f t="array" ref="AB67">INDEX(TRANSPOSE('ALL-Student-Tally'!$A$2:$CC$46),ROW(AB67),COLUMN(AA67))/'Master Answer Key'!AC$396</f>
        <v>0.5</v>
      </c>
      <c r="AC67" s="26">
        <f t="array" ref="AC67">INDEX(TRANSPOSE('ALL-Student-Tally'!$A$2:$CC$46),ROW(AC67),COLUMN(AB67))/'Master Answer Key'!AD$396</f>
        <v>0.7142857143</v>
      </c>
      <c r="AD67" s="26" t="str">
        <f t="array" ref="AD67">INDEX(TRANSPOSE('ALL-Student-Tally'!$A$2:$CC$46),ROW(AD67),COLUMN(AC67))/'Master Answer Key'!AE$396</f>
        <v>#DIV/0!</v>
      </c>
      <c r="AE67" s="26">
        <f t="array" ref="AE67">INDEX(TRANSPOSE('ALL-Student-Tally'!$A$2:$CC$46),ROW(AE67),COLUMN(AD67))/'Master Answer Key'!AF$396</f>
        <v>1</v>
      </c>
      <c r="AF67" s="26">
        <f t="array" ref="AF67">INDEX(TRANSPOSE('ALL-Student-Tally'!$A$2:$CC$46),ROW(AF67),COLUMN(AE67))/'Master Answer Key'!AG$396</f>
        <v>0.75</v>
      </c>
      <c r="AG67" s="26">
        <f t="array" ref="AG67">INDEX(TRANSPOSE('ALL-Student-Tally'!$A$2:$CC$46),ROW(AG67),COLUMN(AF67))/'Master Answer Key'!AH$396</f>
        <v>0.7741935484</v>
      </c>
      <c r="AH67" s="26">
        <f t="array" ref="AH67">INDEX(TRANSPOSE('ALL-Student-Tally'!$A$2:$CC$46),ROW(AH67),COLUMN(AG67))/'Master Answer Key'!AI$396</f>
        <v>0.8260869565</v>
      </c>
      <c r="AI67" s="26">
        <f t="array" ref="AI67">INDEX(TRANSPOSE('ALL-Student-Tally'!$A$2:$CC$46),ROW(AI67),COLUMN(AH67))/'Master Answer Key'!AJ$396</f>
        <v>1</v>
      </c>
      <c r="AJ67" s="26">
        <f t="array" ref="AJ67">INDEX(TRANSPOSE('ALL-Student-Tally'!$A$2:$CC$46),ROW(AJ67),COLUMN(AI67))/'Master Answer Key'!AK$396</f>
        <v>0.8571428571</v>
      </c>
      <c r="AK67" s="26">
        <f t="array" ref="AK67">INDEX(TRANSPOSE('ALL-Student-Tally'!$A$2:$CC$46),ROW(AK67),COLUMN(AJ67))/'Master Answer Key'!AL$396</f>
        <v>0.8181818182</v>
      </c>
      <c r="AL67" s="26">
        <f t="array" ref="AL67">INDEX(TRANSPOSE('ALL-Student-Tally'!$A$2:$CC$46),ROW(AL67),COLUMN(AK67))/'Master Answer Key'!AM$396</f>
        <v>0.625</v>
      </c>
      <c r="AM67" s="26">
        <f t="array" ref="AM67">INDEX(TRANSPOSE('ALL-Student-Tally'!$A$2:$CC$46),ROW(AM67),COLUMN(AL67))/'Master Answer Key'!AN$396</f>
        <v>0.7142857143</v>
      </c>
      <c r="AN67" s="26">
        <f t="array" ref="AN67">INDEX(TRANSPOSE('ALL-Student-Tally'!$A$2:$CC$46),ROW(AN67),COLUMN(AM67))/'Master Answer Key'!AO$396</f>
        <v>1</v>
      </c>
      <c r="AO67" s="26">
        <f t="array" ref="AO67">INDEX(TRANSPOSE('ALL-Student-Tally'!$A$2:$CC$46),ROW(AO67),COLUMN(AN67))/'Master Answer Key'!AP$396</f>
        <v>0.8333333333</v>
      </c>
      <c r="AP67" s="26">
        <f t="array" ref="AP67">INDEX(TRANSPOSE('ALL-Student-Tally'!$A$2:$CC$46),ROW(AP67),COLUMN(AO67))/'Master Answer Key'!AQ$396</f>
        <v>0.6666666667</v>
      </c>
      <c r="AQ67" s="26">
        <f t="array" ref="AQ67">INDEX(TRANSPOSE('ALL-Student-Tally'!$A$2:$CC$46),ROW(AQ67),COLUMN(AP67))/'Master Answer Key'!AR$396</f>
        <v>0.8461538462</v>
      </c>
      <c r="AR67" s="26">
        <f t="array" ref="AR67">INDEX(TRANSPOSE('ALL-Student-Tally'!$A$2:$CC$46),ROW(AR67),COLUMN(AQ67))/'Master Answer Key'!AS$396</f>
        <v>1</v>
      </c>
      <c r="AS67" s="26">
        <f t="array" ref="AS67">INDEX(TRANSPOSE('ALL-Student-Tally'!$A$2:$CC$46),ROW(AS67),COLUMN(AR67))/'Master Answer Key'!AT$396</f>
        <v>0.9032258065</v>
      </c>
      <c r="AT67" s="26">
        <f t="array" ref="AT67">INDEX(TRANSPOSE('ALL-Student-Tally'!$A$2:$CC$46),ROW(AT67),COLUMN(AS67))/'Master Answer Key'!AU$396</f>
        <v>0.7924528302</v>
      </c>
      <c r="AU67" s="26"/>
    </row>
    <row r="68">
      <c r="A68" s="5" t="s">
        <v>98</v>
      </c>
      <c r="B68" s="26">
        <f t="array" ref="B68">INDEX(TRANSPOSE('ALL-Student-Tally'!$A$2:$CC$46),ROW(B68),COLUMN(A68))/'Master Answer Key'!C$396</f>
        <v>0.8</v>
      </c>
      <c r="C68" s="26">
        <f t="array" ref="C68">INDEX(TRANSPOSE('ALL-Student-Tally'!$A$2:$CC$46),ROW(C68),COLUMN(B68))/'Master Answer Key'!D$396</f>
        <v>1</v>
      </c>
      <c r="D68" s="26">
        <f t="array" ref="D68">INDEX(TRANSPOSE('ALL-Student-Tally'!$A$2:$CC$46),ROW(D68),COLUMN(C68))/'Master Answer Key'!E$396</f>
        <v>0.875</v>
      </c>
      <c r="E68" s="26">
        <f t="array" ref="E68">INDEX(TRANSPOSE('ALL-Student-Tally'!$A$2:$CC$46),ROW(E68),COLUMN(D68))/'Master Answer Key'!F$396</f>
        <v>0.8</v>
      </c>
      <c r="F68" s="26">
        <f t="array" ref="F68">INDEX(TRANSPOSE('ALL-Student-Tally'!$A$2:$CC$46),ROW(F68),COLUMN(E68))/'Master Answer Key'!G$396</f>
        <v>0.9230769231</v>
      </c>
      <c r="G68" s="26">
        <f t="array" ref="G68">INDEX(TRANSPOSE('ALL-Student-Tally'!$A$2:$CC$46),ROW(G68),COLUMN(F68))/'Master Answer Key'!H$396</f>
        <v>1</v>
      </c>
      <c r="H68" s="26">
        <f t="array" ref="H68">INDEX(TRANSPOSE('ALL-Student-Tally'!$A$2:$CC$46),ROW(H68),COLUMN(G68))/'Master Answer Key'!I$396</f>
        <v>0.8518518519</v>
      </c>
      <c r="I68" s="26">
        <f t="array" ref="I68">INDEX(TRANSPOSE('ALL-Student-Tally'!$A$2:$CC$46),ROW(I68),COLUMN(H68))/'Master Answer Key'!J$396</f>
        <v>0.8333333333</v>
      </c>
      <c r="J68" s="26">
        <f t="array" ref="J68">INDEX(TRANSPOSE('ALL-Student-Tally'!$A$2:$CC$46),ROW(J68),COLUMN(I68))/'Master Answer Key'!K$396</f>
        <v>0.8857142857</v>
      </c>
      <c r="K68" s="26">
        <f t="array" ref="K68">INDEX(TRANSPOSE('ALL-Student-Tally'!$A$2:$CC$46),ROW(K68),COLUMN(J68))/'Master Answer Key'!L$396</f>
        <v>0.7741935484</v>
      </c>
      <c r="L68" s="26">
        <f t="array" ref="L68">INDEX(TRANSPOSE('ALL-Student-Tally'!$A$2:$CC$46),ROW(L68),COLUMN(K68))/'Master Answer Key'!M$396</f>
        <v>0.9285714286</v>
      </c>
      <c r="M68" s="26">
        <f t="array" ref="M68">INDEX(TRANSPOSE('ALL-Student-Tally'!$A$2:$CC$46),ROW(M68),COLUMN(L68))/'Master Answer Key'!N$396</f>
        <v>0.8915662651</v>
      </c>
      <c r="N68" s="26">
        <f t="array" ref="N68">INDEX(TRANSPOSE('ALL-Student-Tally'!$A$2:$CC$46),ROW(N68),COLUMN(M68))/'Master Answer Key'!O$396</f>
        <v>0.9166666667</v>
      </c>
      <c r="O68" s="26">
        <f t="array" ref="O68">INDEX(TRANSPOSE('ALL-Student-Tally'!$A$2:$CC$46),ROW(O68),COLUMN(N68))/'Master Answer Key'!P$396</f>
        <v>0.8</v>
      </c>
      <c r="P68" s="26">
        <f t="array" ref="P68">INDEX(TRANSPOSE('ALL-Student-Tally'!$A$2:$CC$46),ROW(P68),COLUMN(O68))/'Master Answer Key'!Q$396</f>
        <v>1</v>
      </c>
      <c r="Q68" s="26">
        <f t="array" ref="Q68">INDEX(TRANSPOSE('ALL-Student-Tally'!$A$2:$CC$46),ROW(Q68),COLUMN(P68))/'Master Answer Key'!R$396</f>
        <v>0.7142857143</v>
      </c>
      <c r="R68" s="26">
        <f t="array" ref="R68">INDEX(TRANSPOSE('ALL-Student-Tally'!$A$2:$CC$46),ROW(R68),COLUMN(Q68))/'Master Answer Key'!S$396</f>
        <v>0.7272727273</v>
      </c>
      <c r="S68" s="26">
        <f t="array" ref="S68">INDEX(TRANSPOSE('ALL-Student-Tally'!$A$2:$CC$46),ROW(S68),COLUMN(R68))/'Master Answer Key'!T$396</f>
        <v>0.8333333333</v>
      </c>
      <c r="T68" s="26">
        <f t="array" ref="T68">INDEX(TRANSPOSE('ALL-Student-Tally'!$A$2:$CC$46),ROW(T68),COLUMN(S68))/'Master Answer Key'!U$396</f>
        <v>0.88</v>
      </c>
      <c r="U68" s="26">
        <f t="array" ref="U68">INDEX(TRANSPOSE('ALL-Student-Tally'!$A$2:$CC$46),ROW(U68),COLUMN(T68))/'Master Answer Key'!V$396</f>
        <v>0.8</v>
      </c>
      <c r="V68" s="26">
        <f t="array" ref="V68">INDEX(TRANSPOSE('ALL-Student-Tally'!$A$2:$CC$46),ROW(V68),COLUMN(U68))/'Master Answer Key'!W$396</f>
        <v>0.85</v>
      </c>
      <c r="W68" s="26">
        <f t="array" ref="W68">INDEX(TRANSPOSE('ALL-Student-Tally'!$A$2:$CC$46),ROW(W68),COLUMN(V68))/'Master Answer Key'!X$396</f>
        <v>0.8709677419</v>
      </c>
      <c r="X68" s="26">
        <f t="array" ref="X68">INDEX(TRANSPOSE('ALL-Student-Tally'!$A$2:$CC$46),ROW(X68),COLUMN(W68))/'Master Answer Key'!Y$396</f>
        <v>0.875</v>
      </c>
      <c r="Y68" s="26">
        <f t="array" ref="Y68">INDEX(TRANSPOSE('ALL-Student-Tally'!$A$2:$CC$46),ROW(Y68),COLUMN(X68))/'Master Answer Key'!Z$396</f>
        <v>0.7142857143</v>
      </c>
      <c r="Z68" s="26">
        <f t="array" ref="Z68">INDEX(TRANSPOSE('ALL-Student-Tally'!$A$2:$CC$46),ROW(Z68),COLUMN(Y68))/'Master Answer Key'!AA$396</f>
        <v>0.875</v>
      </c>
      <c r="AA68" s="26">
        <f t="array" ref="AA68">INDEX(TRANSPOSE('ALL-Student-Tally'!$A$2:$CC$46),ROW(AA68),COLUMN(Z68))/'Master Answer Key'!AB$396</f>
        <v>0.7352941176</v>
      </c>
      <c r="AB68" s="26">
        <f t="array" ref="AB68">INDEX(TRANSPOSE('ALL-Student-Tally'!$A$2:$CC$46),ROW(AB68),COLUMN(AA68))/'Master Answer Key'!AC$396</f>
        <v>0.6666666667</v>
      </c>
      <c r="AC68" s="26">
        <f t="array" ref="AC68">INDEX(TRANSPOSE('ALL-Student-Tally'!$A$2:$CC$46),ROW(AC68),COLUMN(AB68))/'Master Answer Key'!AD$396</f>
        <v>0.9285714286</v>
      </c>
      <c r="AD68" s="26" t="str">
        <f t="array" ref="AD68">INDEX(TRANSPOSE('ALL-Student-Tally'!$A$2:$CC$46),ROW(AD68),COLUMN(AC68))/'Master Answer Key'!AE$396</f>
        <v>#DIV/0!</v>
      </c>
      <c r="AE68" s="26">
        <f t="array" ref="AE68">INDEX(TRANSPOSE('ALL-Student-Tally'!$A$2:$CC$46),ROW(AE68),COLUMN(AD68))/'Master Answer Key'!AF$396</f>
        <v>1</v>
      </c>
      <c r="AF68" s="26">
        <f t="array" ref="AF68">INDEX(TRANSPOSE('ALL-Student-Tally'!$A$2:$CC$46),ROW(AF68),COLUMN(AE68))/'Master Answer Key'!AG$396</f>
        <v>0.8333333333</v>
      </c>
      <c r="AG68" s="26">
        <f t="array" ref="AG68">INDEX(TRANSPOSE('ALL-Student-Tally'!$A$2:$CC$46),ROW(AG68),COLUMN(AF68))/'Master Answer Key'!AH$396</f>
        <v>0.8387096774</v>
      </c>
      <c r="AH68" s="26">
        <f t="array" ref="AH68">INDEX(TRANSPOSE('ALL-Student-Tally'!$A$2:$CC$46),ROW(AH68),COLUMN(AG68))/'Master Answer Key'!AI$396</f>
        <v>0.9565217391</v>
      </c>
      <c r="AI68" s="26">
        <f t="array" ref="AI68">INDEX(TRANSPOSE('ALL-Student-Tally'!$A$2:$CC$46),ROW(AI68),COLUMN(AH68))/'Master Answer Key'!AJ$396</f>
        <v>1</v>
      </c>
      <c r="AJ68" s="26">
        <f t="array" ref="AJ68">INDEX(TRANSPOSE('ALL-Student-Tally'!$A$2:$CC$46),ROW(AJ68),COLUMN(AI68))/'Master Answer Key'!AK$396</f>
        <v>0.8571428571</v>
      </c>
      <c r="AK68" s="26">
        <f t="array" ref="AK68">INDEX(TRANSPOSE('ALL-Student-Tally'!$A$2:$CC$46),ROW(AK68),COLUMN(AJ68))/'Master Answer Key'!AL$396</f>
        <v>1</v>
      </c>
      <c r="AL68" s="26">
        <f t="array" ref="AL68">INDEX(TRANSPOSE('ALL-Student-Tally'!$A$2:$CC$46),ROW(AL68),COLUMN(AK68))/'Master Answer Key'!AM$396</f>
        <v>0.8125</v>
      </c>
      <c r="AM68" s="26">
        <f t="array" ref="AM68">INDEX(TRANSPOSE('ALL-Student-Tally'!$A$2:$CC$46),ROW(AM68),COLUMN(AL68))/'Master Answer Key'!AN$396</f>
        <v>0.8571428571</v>
      </c>
      <c r="AN68" s="26">
        <f t="array" ref="AN68">INDEX(TRANSPOSE('ALL-Student-Tally'!$A$2:$CC$46),ROW(AN68),COLUMN(AM68))/'Master Answer Key'!AO$396</f>
        <v>1</v>
      </c>
      <c r="AO68" s="26">
        <f t="array" ref="AO68">INDEX(TRANSPOSE('ALL-Student-Tally'!$A$2:$CC$46),ROW(AO68),COLUMN(AN68))/'Master Answer Key'!AP$396</f>
        <v>0.9166666667</v>
      </c>
      <c r="AP68" s="26">
        <f t="array" ref="AP68">INDEX(TRANSPOSE('ALL-Student-Tally'!$A$2:$CC$46),ROW(AP68),COLUMN(AO68))/'Master Answer Key'!AQ$396</f>
        <v>0.5555555556</v>
      </c>
      <c r="AQ68" s="26">
        <f t="array" ref="AQ68">INDEX(TRANSPOSE('ALL-Student-Tally'!$A$2:$CC$46),ROW(AQ68),COLUMN(AP68))/'Master Answer Key'!AR$396</f>
        <v>0.7692307692</v>
      </c>
      <c r="AR68" s="26">
        <f t="array" ref="AR68">INDEX(TRANSPOSE('ALL-Student-Tally'!$A$2:$CC$46),ROW(AR68),COLUMN(AQ68))/'Master Answer Key'!AS$396</f>
        <v>0.8333333333</v>
      </c>
      <c r="AS68" s="26">
        <f t="array" ref="AS68">INDEX(TRANSPOSE('ALL-Student-Tally'!$A$2:$CC$46),ROW(AS68),COLUMN(AR68))/'Master Answer Key'!AT$396</f>
        <v>0.9032258065</v>
      </c>
      <c r="AT68" s="26">
        <f t="array" ref="AT68">INDEX(TRANSPOSE('ALL-Student-Tally'!$A$2:$CC$46),ROW(AT68),COLUMN(AS68))/'Master Answer Key'!AU$396</f>
        <v>0.8113207547</v>
      </c>
      <c r="AU68" s="26"/>
    </row>
    <row r="69">
      <c r="A69" s="5" t="s">
        <v>99</v>
      </c>
      <c r="B69" s="26">
        <f t="array" ref="B69">INDEX(TRANSPOSE('ALL-Student-Tally'!$A$2:$CC$46),ROW(B69),COLUMN(A69))/'Master Answer Key'!C$396</f>
        <v>0.76</v>
      </c>
      <c r="C69" s="26">
        <f t="array" ref="C69">INDEX(TRANSPOSE('ALL-Student-Tally'!$A$2:$CC$46),ROW(C69),COLUMN(B69))/'Master Answer Key'!D$396</f>
        <v>0.7857142857</v>
      </c>
      <c r="D69" s="26">
        <f t="array" ref="D69">INDEX(TRANSPOSE('ALL-Student-Tally'!$A$2:$CC$46),ROW(D69),COLUMN(C69))/'Master Answer Key'!E$396</f>
        <v>1</v>
      </c>
      <c r="E69" s="26">
        <f t="array" ref="E69">INDEX(TRANSPOSE('ALL-Student-Tally'!$A$2:$CC$46),ROW(E69),COLUMN(D69))/'Master Answer Key'!F$396</f>
        <v>0.88</v>
      </c>
      <c r="F69" s="26">
        <f t="array" ref="F69">INDEX(TRANSPOSE('ALL-Student-Tally'!$A$2:$CC$46),ROW(F69),COLUMN(E69))/'Master Answer Key'!G$396</f>
        <v>0.9230769231</v>
      </c>
      <c r="G69" s="26">
        <f t="array" ref="G69">INDEX(TRANSPOSE('ALL-Student-Tally'!$A$2:$CC$46),ROW(G69),COLUMN(F69))/'Master Answer Key'!H$396</f>
        <v>1</v>
      </c>
      <c r="H69" s="26">
        <f t="array" ref="H69">INDEX(TRANSPOSE('ALL-Student-Tally'!$A$2:$CC$46),ROW(H69),COLUMN(G69))/'Master Answer Key'!I$396</f>
        <v>0.9259259259</v>
      </c>
      <c r="I69" s="26">
        <f t="array" ref="I69">INDEX(TRANSPOSE('ALL-Student-Tally'!$A$2:$CC$46),ROW(I69),COLUMN(H69))/'Master Answer Key'!J$396</f>
        <v>0.8333333333</v>
      </c>
      <c r="J69" s="26">
        <f t="array" ref="J69">INDEX(TRANSPOSE('ALL-Student-Tally'!$A$2:$CC$46),ROW(J69),COLUMN(I69))/'Master Answer Key'!K$396</f>
        <v>0.8857142857</v>
      </c>
      <c r="K69" s="26">
        <f t="array" ref="K69">INDEX(TRANSPOSE('ALL-Student-Tally'!$A$2:$CC$46),ROW(K69),COLUMN(J69))/'Master Answer Key'!L$396</f>
        <v>0.8387096774</v>
      </c>
      <c r="L69" s="26">
        <f t="array" ref="L69">INDEX(TRANSPOSE('ALL-Student-Tally'!$A$2:$CC$46),ROW(L69),COLUMN(K69))/'Master Answer Key'!M$396</f>
        <v>0.7857142857</v>
      </c>
      <c r="M69" s="26">
        <f t="array" ref="M69">INDEX(TRANSPOSE('ALL-Student-Tally'!$A$2:$CC$46),ROW(M69),COLUMN(L69))/'Master Answer Key'!N$396</f>
        <v>0.8915662651</v>
      </c>
      <c r="N69" s="26">
        <f t="array" ref="N69">INDEX(TRANSPOSE('ALL-Student-Tally'!$A$2:$CC$46),ROW(N69),COLUMN(M69))/'Master Answer Key'!O$396</f>
        <v>1</v>
      </c>
      <c r="O69" s="26">
        <f t="array" ref="O69">INDEX(TRANSPOSE('ALL-Student-Tally'!$A$2:$CC$46),ROW(O69),COLUMN(N69))/'Master Answer Key'!P$396</f>
        <v>0.8</v>
      </c>
      <c r="P69" s="26">
        <f t="array" ref="P69">INDEX(TRANSPOSE('ALL-Student-Tally'!$A$2:$CC$46),ROW(P69),COLUMN(O69))/'Master Answer Key'!Q$396</f>
        <v>0.6</v>
      </c>
      <c r="Q69" s="26">
        <f t="array" ref="Q69">INDEX(TRANSPOSE('ALL-Student-Tally'!$A$2:$CC$46),ROW(Q69),COLUMN(P69))/'Master Answer Key'!R$396</f>
        <v>1</v>
      </c>
      <c r="R69" s="26">
        <f t="array" ref="R69">INDEX(TRANSPOSE('ALL-Student-Tally'!$A$2:$CC$46),ROW(R69),COLUMN(Q69))/'Master Answer Key'!S$396</f>
        <v>0.9090909091</v>
      </c>
      <c r="S69" s="26">
        <f t="array" ref="S69">INDEX(TRANSPOSE('ALL-Student-Tally'!$A$2:$CC$46),ROW(S69),COLUMN(R69))/'Master Answer Key'!T$396</f>
        <v>0.8333333333</v>
      </c>
      <c r="T69" s="26">
        <f t="array" ref="T69">INDEX(TRANSPOSE('ALL-Student-Tally'!$A$2:$CC$46),ROW(T69),COLUMN(S69))/'Master Answer Key'!U$396</f>
        <v>0.88</v>
      </c>
      <c r="U69" s="26">
        <f t="array" ref="U69">INDEX(TRANSPOSE('ALL-Student-Tally'!$A$2:$CC$46),ROW(U69),COLUMN(T69))/'Master Answer Key'!V$396</f>
        <v>0.8857142857</v>
      </c>
      <c r="V69" s="26">
        <f t="array" ref="V69">INDEX(TRANSPOSE('ALL-Student-Tally'!$A$2:$CC$46),ROW(V69),COLUMN(U69))/'Master Answer Key'!W$396</f>
        <v>0.85</v>
      </c>
      <c r="W69" s="26">
        <f t="array" ref="W69">INDEX(TRANSPOSE('ALL-Student-Tally'!$A$2:$CC$46),ROW(W69),COLUMN(V69))/'Master Answer Key'!X$396</f>
        <v>0.8387096774</v>
      </c>
      <c r="X69" s="26">
        <f t="array" ref="X69">INDEX(TRANSPOSE('ALL-Student-Tally'!$A$2:$CC$46),ROW(X69),COLUMN(W69))/'Master Answer Key'!Y$396</f>
        <v>0.75</v>
      </c>
      <c r="Y69" s="26">
        <f t="array" ref="Y69">INDEX(TRANSPOSE('ALL-Student-Tally'!$A$2:$CC$46),ROW(Y69),COLUMN(X69))/'Master Answer Key'!Z$396</f>
        <v>0.7142857143</v>
      </c>
      <c r="Z69" s="26">
        <f t="array" ref="Z69">INDEX(TRANSPOSE('ALL-Student-Tally'!$A$2:$CC$46),ROW(Z69),COLUMN(Y69))/'Master Answer Key'!AA$396</f>
        <v>0.8333333333</v>
      </c>
      <c r="AA69" s="26">
        <f t="array" ref="AA69">INDEX(TRANSPOSE('ALL-Student-Tally'!$A$2:$CC$46),ROW(AA69),COLUMN(Z69))/'Master Answer Key'!AB$396</f>
        <v>0.8235294118</v>
      </c>
      <c r="AB69" s="26">
        <f t="array" ref="AB69">INDEX(TRANSPOSE('ALL-Student-Tally'!$A$2:$CC$46),ROW(AB69),COLUMN(AA69))/'Master Answer Key'!AC$396</f>
        <v>0.5</v>
      </c>
      <c r="AC69" s="26">
        <f t="array" ref="AC69">INDEX(TRANSPOSE('ALL-Student-Tally'!$A$2:$CC$46),ROW(AC69),COLUMN(AB69))/'Master Answer Key'!AD$396</f>
        <v>0.7857142857</v>
      </c>
      <c r="AD69" s="26" t="str">
        <f t="array" ref="AD69">INDEX(TRANSPOSE('ALL-Student-Tally'!$A$2:$CC$46),ROW(AD69),COLUMN(AC69))/'Master Answer Key'!AE$396</f>
        <v>#DIV/0!</v>
      </c>
      <c r="AE69" s="26">
        <f t="array" ref="AE69">INDEX(TRANSPOSE('ALL-Student-Tally'!$A$2:$CC$46),ROW(AE69),COLUMN(AD69))/'Master Answer Key'!AF$396</f>
        <v>1</v>
      </c>
      <c r="AF69" s="26">
        <f t="array" ref="AF69">INDEX(TRANSPOSE('ALL-Student-Tally'!$A$2:$CC$46),ROW(AF69),COLUMN(AE69))/'Master Answer Key'!AG$396</f>
        <v>0.75</v>
      </c>
      <c r="AG69" s="26">
        <f t="array" ref="AG69">INDEX(TRANSPOSE('ALL-Student-Tally'!$A$2:$CC$46),ROW(AG69),COLUMN(AF69))/'Master Answer Key'!AH$396</f>
        <v>0.8709677419</v>
      </c>
      <c r="AH69" s="26">
        <f t="array" ref="AH69">INDEX(TRANSPOSE('ALL-Student-Tally'!$A$2:$CC$46),ROW(AH69),COLUMN(AG69))/'Master Answer Key'!AI$396</f>
        <v>0.8695652174</v>
      </c>
      <c r="AI69" s="26">
        <f t="array" ref="AI69">INDEX(TRANSPOSE('ALL-Student-Tally'!$A$2:$CC$46),ROW(AI69),COLUMN(AH69))/'Master Answer Key'!AJ$396</f>
        <v>0.75</v>
      </c>
      <c r="AJ69" s="26">
        <f t="array" ref="AJ69">INDEX(TRANSPOSE('ALL-Student-Tally'!$A$2:$CC$46),ROW(AJ69),COLUMN(AI69))/'Master Answer Key'!AK$396</f>
        <v>0.8214285714</v>
      </c>
      <c r="AK69" s="26">
        <f t="array" ref="AK69">INDEX(TRANSPOSE('ALL-Student-Tally'!$A$2:$CC$46),ROW(AK69),COLUMN(AJ69))/'Master Answer Key'!AL$396</f>
        <v>1</v>
      </c>
      <c r="AL69" s="26">
        <f t="array" ref="AL69">INDEX(TRANSPOSE('ALL-Student-Tally'!$A$2:$CC$46),ROW(AL69),COLUMN(AK69))/'Master Answer Key'!AM$396</f>
        <v>0.9375</v>
      </c>
      <c r="AM69" s="26">
        <f t="array" ref="AM69">INDEX(TRANSPOSE('ALL-Student-Tally'!$A$2:$CC$46),ROW(AM69),COLUMN(AL69))/'Master Answer Key'!AN$396</f>
        <v>0.8571428571</v>
      </c>
      <c r="AN69" s="26">
        <f t="array" ref="AN69">INDEX(TRANSPOSE('ALL-Student-Tally'!$A$2:$CC$46),ROW(AN69),COLUMN(AM69))/'Master Answer Key'!AO$396</f>
        <v>1</v>
      </c>
      <c r="AO69" s="26">
        <f t="array" ref="AO69">INDEX(TRANSPOSE('ALL-Student-Tally'!$A$2:$CC$46),ROW(AO69),COLUMN(AN69))/'Master Answer Key'!AP$396</f>
        <v>0.8333333333</v>
      </c>
      <c r="AP69" s="26">
        <f t="array" ref="AP69">INDEX(TRANSPOSE('ALL-Student-Tally'!$A$2:$CC$46),ROW(AP69),COLUMN(AO69))/'Master Answer Key'!AQ$396</f>
        <v>0.8888888889</v>
      </c>
      <c r="AQ69" s="26">
        <f t="array" ref="AQ69">INDEX(TRANSPOSE('ALL-Student-Tally'!$A$2:$CC$46),ROW(AQ69),COLUMN(AP69))/'Master Answer Key'!AR$396</f>
        <v>0.8461538462</v>
      </c>
      <c r="AR69" s="26">
        <f t="array" ref="AR69">INDEX(TRANSPOSE('ALL-Student-Tally'!$A$2:$CC$46),ROW(AR69),COLUMN(AQ69))/'Master Answer Key'!AS$396</f>
        <v>0.8333333333</v>
      </c>
      <c r="AS69" s="26">
        <f t="array" ref="AS69">INDEX(TRANSPOSE('ALL-Student-Tally'!$A$2:$CC$46),ROW(AS69),COLUMN(AR69))/'Master Answer Key'!AT$396</f>
        <v>0.8064516129</v>
      </c>
      <c r="AT69" s="26">
        <f t="array" ref="AT69">INDEX(TRANSPOSE('ALL-Student-Tally'!$A$2:$CC$46),ROW(AT69),COLUMN(AS69))/'Master Answer Key'!AU$396</f>
        <v>0.8679245283</v>
      </c>
      <c r="AU69" s="26"/>
    </row>
    <row r="70">
      <c r="A70" s="5" t="s">
        <v>100</v>
      </c>
      <c r="B70" s="26">
        <f t="array" ref="B70">INDEX(TRANSPOSE('ALL-Student-Tally'!$A$2:$CC$46),ROW(B70),COLUMN(A70))/'Master Answer Key'!C$396</f>
        <v>0.88</v>
      </c>
      <c r="C70" s="26">
        <f t="array" ref="C70">INDEX(TRANSPOSE('ALL-Student-Tally'!$A$2:$CC$46),ROW(C70),COLUMN(B70))/'Master Answer Key'!D$396</f>
        <v>1</v>
      </c>
      <c r="D70" s="26">
        <f t="array" ref="D70">INDEX(TRANSPOSE('ALL-Student-Tally'!$A$2:$CC$46),ROW(D70),COLUMN(C70))/'Master Answer Key'!E$396</f>
        <v>0.9583333333</v>
      </c>
      <c r="E70" s="26">
        <f t="array" ref="E70">INDEX(TRANSPOSE('ALL-Student-Tally'!$A$2:$CC$46),ROW(E70),COLUMN(D70))/'Master Answer Key'!F$396</f>
        <v>0.88</v>
      </c>
      <c r="F70" s="26">
        <f t="array" ref="F70">INDEX(TRANSPOSE('ALL-Student-Tally'!$A$2:$CC$46),ROW(F70),COLUMN(E70))/'Master Answer Key'!G$396</f>
        <v>0.9230769231</v>
      </c>
      <c r="G70" s="26">
        <f t="array" ref="G70">INDEX(TRANSPOSE('ALL-Student-Tally'!$A$2:$CC$46),ROW(G70),COLUMN(F70))/'Master Answer Key'!H$396</f>
        <v>1</v>
      </c>
      <c r="H70" s="26">
        <f t="array" ref="H70">INDEX(TRANSPOSE('ALL-Student-Tally'!$A$2:$CC$46),ROW(H70),COLUMN(G70))/'Master Answer Key'!I$396</f>
        <v>0.8518518519</v>
      </c>
      <c r="I70" s="26">
        <f t="array" ref="I70">INDEX(TRANSPOSE('ALL-Student-Tally'!$A$2:$CC$46),ROW(I70),COLUMN(H70))/'Master Answer Key'!J$396</f>
        <v>0.8333333333</v>
      </c>
      <c r="J70" s="26">
        <f t="array" ref="J70">INDEX(TRANSPOSE('ALL-Student-Tally'!$A$2:$CC$46),ROW(J70),COLUMN(I70))/'Master Answer Key'!K$396</f>
        <v>0.8857142857</v>
      </c>
      <c r="K70" s="26">
        <f t="array" ref="K70">INDEX(TRANSPOSE('ALL-Student-Tally'!$A$2:$CC$46),ROW(K70),COLUMN(J70))/'Master Answer Key'!L$396</f>
        <v>0.7741935484</v>
      </c>
      <c r="L70" s="26">
        <f t="array" ref="L70">INDEX(TRANSPOSE('ALL-Student-Tally'!$A$2:$CC$46),ROW(L70),COLUMN(K70))/'Master Answer Key'!M$396</f>
        <v>0.9285714286</v>
      </c>
      <c r="M70" s="26">
        <f t="array" ref="M70">INDEX(TRANSPOSE('ALL-Student-Tally'!$A$2:$CC$46),ROW(M70),COLUMN(L70))/'Master Answer Key'!N$396</f>
        <v>0.9036144578</v>
      </c>
      <c r="N70" s="26">
        <f t="array" ref="N70">INDEX(TRANSPOSE('ALL-Student-Tally'!$A$2:$CC$46),ROW(N70),COLUMN(M70))/'Master Answer Key'!O$396</f>
        <v>0.8333333333</v>
      </c>
      <c r="O70" s="26">
        <f t="array" ref="O70">INDEX(TRANSPOSE('ALL-Student-Tally'!$A$2:$CC$46),ROW(O70),COLUMN(N70))/'Master Answer Key'!P$396</f>
        <v>0.7</v>
      </c>
      <c r="P70" s="26">
        <f t="array" ref="P70">INDEX(TRANSPOSE('ALL-Student-Tally'!$A$2:$CC$46),ROW(P70),COLUMN(O70))/'Master Answer Key'!Q$396</f>
        <v>1</v>
      </c>
      <c r="Q70" s="26">
        <f t="array" ref="Q70">INDEX(TRANSPOSE('ALL-Student-Tally'!$A$2:$CC$46),ROW(Q70),COLUMN(P70))/'Master Answer Key'!R$396</f>
        <v>1</v>
      </c>
      <c r="R70" s="26">
        <f t="array" ref="R70">INDEX(TRANSPOSE('ALL-Student-Tally'!$A$2:$CC$46),ROW(R70),COLUMN(Q70))/'Master Answer Key'!S$396</f>
        <v>0.8181818182</v>
      </c>
      <c r="S70" s="26">
        <f t="array" ref="S70">INDEX(TRANSPOSE('ALL-Student-Tally'!$A$2:$CC$46),ROW(S70),COLUMN(R70))/'Master Answer Key'!T$396</f>
        <v>0.9333333333</v>
      </c>
      <c r="T70" s="26">
        <f t="array" ref="T70">INDEX(TRANSPOSE('ALL-Student-Tally'!$A$2:$CC$46),ROW(T70),COLUMN(S70))/'Master Answer Key'!U$396</f>
        <v>0.88</v>
      </c>
      <c r="U70" s="26">
        <f t="array" ref="U70">INDEX(TRANSPOSE('ALL-Student-Tally'!$A$2:$CC$46),ROW(U70),COLUMN(T70))/'Master Answer Key'!V$396</f>
        <v>0.9142857143</v>
      </c>
      <c r="V70" s="26">
        <f t="array" ref="V70">INDEX(TRANSPOSE('ALL-Student-Tally'!$A$2:$CC$46),ROW(V70),COLUMN(U70))/'Master Answer Key'!W$396</f>
        <v>0.85</v>
      </c>
      <c r="W70" s="26">
        <f t="array" ref="W70">INDEX(TRANSPOSE('ALL-Student-Tally'!$A$2:$CC$46),ROW(W70),COLUMN(V70))/'Master Answer Key'!X$396</f>
        <v>0.9032258065</v>
      </c>
      <c r="X70" s="26">
        <f t="array" ref="X70">INDEX(TRANSPOSE('ALL-Student-Tally'!$A$2:$CC$46),ROW(X70),COLUMN(W70))/'Master Answer Key'!Y$396</f>
        <v>0.9375</v>
      </c>
      <c r="Y70" s="26">
        <f t="array" ref="Y70">INDEX(TRANSPOSE('ALL-Student-Tally'!$A$2:$CC$46),ROW(Y70),COLUMN(X70))/'Master Answer Key'!Z$396</f>
        <v>0.5714285714</v>
      </c>
      <c r="Z70" s="26">
        <f t="array" ref="Z70">INDEX(TRANSPOSE('ALL-Student-Tally'!$A$2:$CC$46),ROW(Z70),COLUMN(Y70))/'Master Answer Key'!AA$396</f>
        <v>0.9583333333</v>
      </c>
      <c r="AA70" s="26">
        <f t="array" ref="AA70">INDEX(TRANSPOSE('ALL-Student-Tally'!$A$2:$CC$46),ROW(AA70),COLUMN(Z70))/'Master Answer Key'!AB$396</f>
        <v>0.7941176471</v>
      </c>
      <c r="AB70" s="26">
        <f t="array" ref="AB70">INDEX(TRANSPOSE('ALL-Student-Tally'!$A$2:$CC$46),ROW(AB70),COLUMN(AA70))/'Master Answer Key'!AC$396</f>
        <v>0.5</v>
      </c>
      <c r="AC70" s="26">
        <f t="array" ref="AC70">INDEX(TRANSPOSE('ALL-Student-Tally'!$A$2:$CC$46),ROW(AC70),COLUMN(AB70))/'Master Answer Key'!AD$396</f>
        <v>0.9285714286</v>
      </c>
      <c r="AD70" s="26" t="str">
        <f t="array" ref="AD70">INDEX(TRANSPOSE('ALL-Student-Tally'!$A$2:$CC$46),ROW(AD70),COLUMN(AC70))/'Master Answer Key'!AE$396</f>
        <v>#DIV/0!</v>
      </c>
      <c r="AE70" s="26">
        <f t="array" ref="AE70">INDEX(TRANSPOSE('ALL-Student-Tally'!$A$2:$CC$46),ROW(AE70),COLUMN(AD70))/'Master Answer Key'!AF$396</f>
        <v>1</v>
      </c>
      <c r="AF70" s="26">
        <f t="array" ref="AF70">INDEX(TRANSPOSE('ALL-Student-Tally'!$A$2:$CC$46),ROW(AF70),COLUMN(AE70))/'Master Answer Key'!AG$396</f>
        <v>0.8333333333</v>
      </c>
      <c r="AG70" s="26">
        <f t="array" ref="AG70">INDEX(TRANSPOSE('ALL-Student-Tally'!$A$2:$CC$46),ROW(AG70),COLUMN(AF70))/'Master Answer Key'!AH$396</f>
        <v>0.8709677419</v>
      </c>
      <c r="AH70" s="26">
        <f t="array" ref="AH70">INDEX(TRANSPOSE('ALL-Student-Tally'!$A$2:$CC$46),ROW(AH70),COLUMN(AG70))/'Master Answer Key'!AI$396</f>
        <v>0.8695652174</v>
      </c>
      <c r="AI70" s="26">
        <f t="array" ref="AI70">INDEX(TRANSPOSE('ALL-Student-Tally'!$A$2:$CC$46),ROW(AI70),COLUMN(AH70))/'Master Answer Key'!AJ$396</f>
        <v>0.75</v>
      </c>
      <c r="AJ70" s="26">
        <f t="array" ref="AJ70">INDEX(TRANSPOSE('ALL-Student-Tally'!$A$2:$CC$46),ROW(AJ70),COLUMN(AI70))/'Master Answer Key'!AK$396</f>
        <v>0.9642857143</v>
      </c>
      <c r="AK70" s="26">
        <f t="array" ref="AK70">INDEX(TRANSPOSE('ALL-Student-Tally'!$A$2:$CC$46),ROW(AK70),COLUMN(AJ70))/'Master Answer Key'!AL$396</f>
        <v>1</v>
      </c>
      <c r="AL70" s="26">
        <f t="array" ref="AL70">INDEX(TRANSPOSE('ALL-Student-Tally'!$A$2:$CC$46),ROW(AL70),COLUMN(AK70))/'Master Answer Key'!AM$396</f>
        <v>0.75</v>
      </c>
      <c r="AM70" s="26">
        <f t="array" ref="AM70">INDEX(TRANSPOSE('ALL-Student-Tally'!$A$2:$CC$46),ROW(AM70),COLUMN(AL70))/'Master Answer Key'!AN$396</f>
        <v>0.9285714286</v>
      </c>
      <c r="AN70" s="26">
        <f t="array" ref="AN70">INDEX(TRANSPOSE('ALL-Student-Tally'!$A$2:$CC$46),ROW(AN70),COLUMN(AM70))/'Master Answer Key'!AO$396</f>
        <v>1</v>
      </c>
      <c r="AO70" s="26">
        <f t="array" ref="AO70">INDEX(TRANSPOSE('ALL-Student-Tally'!$A$2:$CC$46),ROW(AO70),COLUMN(AN70))/'Master Answer Key'!AP$396</f>
        <v>0.8333333333</v>
      </c>
      <c r="AP70" s="26">
        <f t="array" ref="AP70">INDEX(TRANSPOSE('ALL-Student-Tally'!$A$2:$CC$46),ROW(AP70),COLUMN(AO70))/'Master Answer Key'!AQ$396</f>
        <v>0.6666666667</v>
      </c>
      <c r="AQ70" s="26">
        <f t="array" ref="AQ70">INDEX(TRANSPOSE('ALL-Student-Tally'!$A$2:$CC$46),ROW(AQ70),COLUMN(AP70))/'Master Answer Key'!AR$396</f>
        <v>1</v>
      </c>
      <c r="AR70" s="26">
        <f t="array" ref="AR70">INDEX(TRANSPOSE('ALL-Student-Tally'!$A$2:$CC$46),ROW(AR70),COLUMN(AQ70))/'Master Answer Key'!AS$396</f>
        <v>1</v>
      </c>
      <c r="AS70" s="26">
        <f t="array" ref="AS70">INDEX(TRANSPOSE('ALL-Student-Tally'!$A$2:$CC$46),ROW(AS70),COLUMN(AR70))/'Master Answer Key'!AT$396</f>
        <v>0.9677419355</v>
      </c>
      <c r="AT70" s="26">
        <f t="array" ref="AT70">INDEX(TRANSPOSE('ALL-Student-Tally'!$A$2:$CC$46),ROW(AT70),COLUMN(AS70))/'Master Answer Key'!AU$396</f>
        <v>0.8301886792</v>
      </c>
      <c r="AU70" s="26"/>
    </row>
    <row r="71">
      <c r="A71" s="5" t="s">
        <v>560</v>
      </c>
      <c r="B71" s="26">
        <f t="array" ref="B71">INDEX(TRANSPOSE('ALL-Student-Tally'!$A$2:$CC$46),ROW(B71),COLUMN(A71))/'Master Answer Key'!C$396</f>
        <v>0.88</v>
      </c>
      <c r="C71" s="26">
        <f t="array" ref="C71">INDEX(TRANSPOSE('ALL-Student-Tally'!$A$2:$CC$46),ROW(C71),COLUMN(B71))/'Master Answer Key'!D$396</f>
        <v>0.8571428571</v>
      </c>
      <c r="D71" s="26">
        <f t="array" ref="D71">INDEX(TRANSPOSE('ALL-Student-Tally'!$A$2:$CC$46),ROW(D71),COLUMN(C71))/'Master Answer Key'!E$396</f>
        <v>0.875</v>
      </c>
      <c r="E71" s="26">
        <f t="array" ref="E71">INDEX(TRANSPOSE('ALL-Student-Tally'!$A$2:$CC$46),ROW(E71),COLUMN(D71))/'Master Answer Key'!F$396</f>
        <v>0.88</v>
      </c>
      <c r="F71" s="26">
        <f t="array" ref="F71">INDEX(TRANSPOSE('ALL-Student-Tally'!$A$2:$CC$46),ROW(F71),COLUMN(E71))/'Master Answer Key'!G$396</f>
        <v>0.8974358974</v>
      </c>
      <c r="G71" s="26">
        <f t="array" ref="G71">INDEX(TRANSPOSE('ALL-Student-Tally'!$A$2:$CC$46),ROW(G71),COLUMN(F71))/'Master Answer Key'!H$396</f>
        <v>0.75</v>
      </c>
      <c r="H71" s="26">
        <f t="array" ref="H71">INDEX(TRANSPOSE('ALL-Student-Tally'!$A$2:$CC$46),ROW(H71),COLUMN(G71))/'Master Answer Key'!I$396</f>
        <v>0.9259259259</v>
      </c>
      <c r="I71" s="26">
        <f t="array" ref="I71">INDEX(TRANSPOSE('ALL-Student-Tally'!$A$2:$CC$46),ROW(I71),COLUMN(H71))/'Master Answer Key'!J$396</f>
        <v>0.875</v>
      </c>
      <c r="J71" s="26">
        <f t="array" ref="J71">INDEX(TRANSPOSE('ALL-Student-Tally'!$A$2:$CC$46),ROW(J71),COLUMN(I71))/'Master Answer Key'!K$396</f>
        <v>0.9142857143</v>
      </c>
      <c r="K71" s="26">
        <f t="array" ref="K71">INDEX(TRANSPOSE('ALL-Student-Tally'!$A$2:$CC$46),ROW(K71),COLUMN(J71))/'Master Answer Key'!L$396</f>
        <v>0.9032258065</v>
      </c>
      <c r="L71" s="26">
        <f t="array" ref="L71">INDEX(TRANSPOSE('ALL-Student-Tally'!$A$2:$CC$46),ROW(L71),COLUMN(K71))/'Master Answer Key'!M$396</f>
        <v>1</v>
      </c>
      <c r="M71" s="26">
        <f t="array" ref="M71">INDEX(TRANSPOSE('ALL-Student-Tally'!$A$2:$CC$46),ROW(M71),COLUMN(L71))/'Master Answer Key'!N$396</f>
        <v>0.9277108434</v>
      </c>
      <c r="N71" s="26">
        <f t="array" ref="N71">INDEX(TRANSPOSE('ALL-Student-Tally'!$A$2:$CC$46),ROW(N71),COLUMN(M71))/'Master Answer Key'!O$396</f>
        <v>0.9166666667</v>
      </c>
      <c r="O71" s="26">
        <f t="array" ref="O71">INDEX(TRANSPOSE('ALL-Student-Tally'!$A$2:$CC$46),ROW(O71),COLUMN(N71))/'Master Answer Key'!P$396</f>
        <v>0.9</v>
      </c>
      <c r="P71" s="26">
        <f t="array" ref="P71">INDEX(TRANSPOSE('ALL-Student-Tally'!$A$2:$CC$46),ROW(P71),COLUMN(O71))/'Master Answer Key'!Q$396</f>
        <v>1</v>
      </c>
      <c r="Q71" s="26">
        <f t="array" ref="Q71">INDEX(TRANSPOSE('ALL-Student-Tally'!$A$2:$CC$46),ROW(Q71),COLUMN(P71))/'Master Answer Key'!R$396</f>
        <v>1</v>
      </c>
      <c r="R71" s="26">
        <f t="array" ref="R71">INDEX(TRANSPOSE('ALL-Student-Tally'!$A$2:$CC$46),ROW(R71),COLUMN(Q71))/'Master Answer Key'!S$396</f>
        <v>0.9090909091</v>
      </c>
      <c r="S71" s="26">
        <f t="array" ref="S71">INDEX(TRANSPOSE('ALL-Student-Tally'!$A$2:$CC$46),ROW(S71),COLUMN(R71))/'Master Answer Key'!T$396</f>
        <v>0.9333333333</v>
      </c>
      <c r="T71" s="26">
        <f t="array" ref="T71">INDEX(TRANSPOSE('ALL-Student-Tally'!$A$2:$CC$46),ROW(T71),COLUMN(S71))/'Master Answer Key'!U$396</f>
        <v>1</v>
      </c>
      <c r="U71" s="26">
        <f t="array" ref="U71">INDEX(TRANSPOSE('ALL-Student-Tally'!$A$2:$CC$46),ROW(U71),COLUMN(T71))/'Master Answer Key'!V$396</f>
        <v>1</v>
      </c>
      <c r="V71" s="26">
        <f t="array" ref="V71">INDEX(TRANSPOSE('ALL-Student-Tally'!$A$2:$CC$46),ROW(V71),COLUMN(U71))/'Master Answer Key'!W$396</f>
        <v>0.9</v>
      </c>
      <c r="W71" s="26">
        <f t="array" ref="W71">INDEX(TRANSPOSE('ALL-Student-Tally'!$A$2:$CC$46),ROW(W71),COLUMN(V71))/'Master Answer Key'!X$396</f>
        <v>0.9032258065</v>
      </c>
      <c r="X71" s="26">
        <f t="array" ref="X71">INDEX(TRANSPOSE('ALL-Student-Tally'!$A$2:$CC$46),ROW(X71),COLUMN(W71))/'Master Answer Key'!Y$396</f>
        <v>1</v>
      </c>
      <c r="Y71" s="26">
        <f t="array" ref="Y71">INDEX(TRANSPOSE('ALL-Student-Tally'!$A$2:$CC$46),ROW(Y71),COLUMN(X71))/'Master Answer Key'!Z$396</f>
        <v>0.7142857143</v>
      </c>
      <c r="Z71" s="26">
        <f t="array" ref="Z71">INDEX(TRANSPOSE('ALL-Student-Tally'!$A$2:$CC$46),ROW(Z71),COLUMN(Y71))/'Master Answer Key'!AA$396</f>
        <v>0.9583333333</v>
      </c>
      <c r="AA71" s="26">
        <f t="array" ref="AA71">INDEX(TRANSPOSE('ALL-Student-Tally'!$A$2:$CC$46),ROW(AA71),COLUMN(Z71))/'Master Answer Key'!AB$396</f>
        <v>1</v>
      </c>
      <c r="AB71" s="26">
        <f t="array" ref="AB71">INDEX(TRANSPOSE('ALL-Student-Tally'!$A$2:$CC$46),ROW(AB71),COLUMN(AA71))/'Master Answer Key'!AC$396</f>
        <v>1</v>
      </c>
      <c r="AC71" s="26">
        <f t="array" ref="AC71">INDEX(TRANSPOSE('ALL-Student-Tally'!$A$2:$CC$46),ROW(AC71),COLUMN(AB71))/'Master Answer Key'!AD$396</f>
        <v>0.8928571429</v>
      </c>
      <c r="AD71" s="26" t="str">
        <f t="array" ref="AD71">INDEX(TRANSPOSE('ALL-Student-Tally'!$A$2:$CC$46),ROW(AD71),COLUMN(AC71))/'Master Answer Key'!AE$396</f>
        <v>#DIV/0!</v>
      </c>
      <c r="AE71" s="26">
        <f t="array" ref="AE71">INDEX(TRANSPOSE('ALL-Student-Tally'!$A$2:$CC$46),ROW(AE71),COLUMN(AD71))/'Master Answer Key'!AF$396</f>
        <v>1</v>
      </c>
      <c r="AF71" s="26">
        <f t="array" ref="AF71">INDEX(TRANSPOSE('ALL-Student-Tally'!$A$2:$CC$46),ROW(AF71),COLUMN(AE71))/'Master Answer Key'!AG$396</f>
        <v>0.8333333333</v>
      </c>
      <c r="AG71" s="26">
        <f t="array" ref="AG71">INDEX(TRANSPOSE('ALL-Student-Tally'!$A$2:$CC$46),ROW(AG71),COLUMN(AF71))/'Master Answer Key'!AH$396</f>
        <v>0.8709677419</v>
      </c>
      <c r="AH71" s="26">
        <f t="array" ref="AH71">INDEX(TRANSPOSE('ALL-Student-Tally'!$A$2:$CC$46),ROW(AH71),COLUMN(AG71))/'Master Answer Key'!AI$396</f>
        <v>0.9130434783</v>
      </c>
      <c r="AI71" s="26">
        <f t="array" ref="AI71">INDEX(TRANSPOSE('ALL-Student-Tally'!$A$2:$CC$46),ROW(AI71),COLUMN(AH71))/'Master Answer Key'!AJ$396</f>
        <v>1</v>
      </c>
      <c r="AJ71" s="26">
        <f t="array" ref="AJ71">INDEX(TRANSPOSE('ALL-Student-Tally'!$A$2:$CC$46),ROW(AJ71),COLUMN(AI71))/'Master Answer Key'!AK$396</f>
        <v>0.9285714286</v>
      </c>
      <c r="AK71" s="26">
        <f t="array" ref="AK71">INDEX(TRANSPOSE('ALL-Student-Tally'!$A$2:$CC$46),ROW(AK71),COLUMN(AJ71))/'Master Answer Key'!AL$396</f>
        <v>0.9090909091</v>
      </c>
      <c r="AL71" s="26">
        <f t="array" ref="AL71">INDEX(TRANSPOSE('ALL-Student-Tally'!$A$2:$CC$46),ROW(AL71),COLUMN(AK71))/'Master Answer Key'!AM$396</f>
        <v>0.875</v>
      </c>
      <c r="AM71" s="26">
        <f t="array" ref="AM71">INDEX(TRANSPOSE('ALL-Student-Tally'!$A$2:$CC$46),ROW(AM71),COLUMN(AL71))/'Master Answer Key'!AN$396</f>
        <v>0.8571428571</v>
      </c>
      <c r="AN71" s="26">
        <f t="array" ref="AN71">INDEX(TRANSPOSE('ALL-Student-Tally'!$A$2:$CC$46),ROW(AN71),COLUMN(AM71))/'Master Answer Key'!AO$396</f>
        <v>1</v>
      </c>
      <c r="AO71" s="26">
        <f t="array" ref="AO71">INDEX(TRANSPOSE('ALL-Student-Tally'!$A$2:$CC$46),ROW(AO71),COLUMN(AN71))/'Master Answer Key'!AP$396</f>
        <v>0.8333333333</v>
      </c>
      <c r="AP71" s="26">
        <f t="array" ref="AP71">INDEX(TRANSPOSE('ALL-Student-Tally'!$A$2:$CC$46),ROW(AP71),COLUMN(AO71))/'Master Answer Key'!AQ$396</f>
        <v>0.8888888889</v>
      </c>
      <c r="AQ71" s="26">
        <f t="array" ref="AQ71">INDEX(TRANSPOSE('ALL-Student-Tally'!$A$2:$CC$46),ROW(AQ71),COLUMN(AP71))/'Master Answer Key'!AR$396</f>
        <v>0.9230769231</v>
      </c>
      <c r="AR71" s="26">
        <f t="array" ref="AR71">INDEX(TRANSPOSE('ALL-Student-Tally'!$A$2:$CC$46),ROW(AR71),COLUMN(AQ71))/'Master Answer Key'!AS$396</f>
        <v>1</v>
      </c>
      <c r="AS71" s="26">
        <f t="array" ref="AS71">INDEX(TRANSPOSE('ALL-Student-Tally'!$A$2:$CC$46),ROW(AS71),COLUMN(AR71))/'Master Answer Key'!AT$396</f>
        <v>0.935483871</v>
      </c>
      <c r="AT71" s="26">
        <f t="array" ref="AT71">INDEX(TRANSPOSE('ALL-Student-Tally'!$A$2:$CC$46),ROW(AT71),COLUMN(AS71))/'Master Answer Key'!AU$396</f>
        <v>0.8867924528</v>
      </c>
      <c r="AU71" s="26"/>
    </row>
    <row r="72">
      <c r="A72" s="5" t="s">
        <v>561</v>
      </c>
      <c r="B72" s="26">
        <f t="array" ref="B72">INDEX(TRANSPOSE('ALL-Student-Tally'!$A$2:$CC$46),ROW(B72),COLUMN(A72))/'Master Answer Key'!C$396</f>
        <v>0.88</v>
      </c>
      <c r="C72" s="26">
        <f t="array" ref="C72">INDEX(TRANSPOSE('ALL-Student-Tally'!$A$2:$CC$46),ROW(C72),COLUMN(B72))/'Master Answer Key'!D$396</f>
        <v>0.9285714286</v>
      </c>
      <c r="D72" s="26">
        <f t="array" ref="D72">INDEX(TRANSPOSE('ALL-Student-Tally'!$A$2:$CC$46),ROW(D72),COLUMN(C72))/'Master Answer Key'!E$396</f>
        <v>0.875</v>
      </c>
      <c r="E72" s="26">
        <f t="array" ref="E72">INDEX(TRANSPOSE('ALL-Student-Tally'!$A$2:$CC$46),ROW(E72),COLUMN(D72))/'Master Answer Key'!F$396</f>
        <v>0.76</v>
      </c>
      <c r="F72" s="26">
        <f t="array" ref="F72">INDEX(TRANSPOSE('ALL-Student-Tally'!$A$2:$CC$46),ROW(F72),COLUMN(E72))/'Master Answer Key'!G$396</f>
        <v>0.7948717949</v>
      </c>
      <c r="G72" s="26">
        <f t="array" ref="G72">INDEX(TRANSPOSE('ALL-Student-Tally'!$A$2:$CC$46),ROW(G72),COLUMN(F72))/'Master Answer Key'!H$396</f>
        <v>1</v>
      </c>
      <c r="H72" s="26">
        <f t="array" ref="H72">INDEX(TRANSPOSE('ALL-Student-Tally'!$A$2:$CC$46),ROW(H72),COLUMN(G72))/'Master Answer Key'!I$396</f>
        <v>0.8888888889</v>
      </c>
      <c r="I72" s="26">
        <f t="array" ref="I72">INDEX(TRANSPOSE('ALL-Student-Tally'!$A$2:$CC$46),ROW(I72),COLUMN(H72))/'Master Answer Key'!J$396</f>
        <v>0.75</v>
      </c>
      <c r="J72" s="26">
        <f t="array" ref="J72">INDEX(TRANSPOSE('ALL-Student-Tally'!$A$2:$CC$46),ROW(J72),COLUMN(I72))/'Master Answer Key'!K$396</f>
        <v>0.7428571429</v>
      </c>
      <c r="K72" s="26">
        <f t="array" ref="K72">INDEX(TRANSPOSE('ALL-Student-Tally'!$A$2:$CC$46),ROW(K72),COLUMN(J72))/'Master Answer Key'!L$396</f>
        <v>0.6451612903</v>
      </c>
      <c r="L72" s="26">
        <f t="array" ref="L72">INDEX(TRANSPOSE('ALL-Student-Tally'!$A$2:$CC$46),ROW(L72),COLUMN(K72))/'Master Answer Key'!M$396</f>
        <v>0.8571428571</v>
      </c>
      <c r="M72" s="26">
        <f t="array" ref="M72">INDEX(TRANSPOSE('ALL-Student-Tally'!$A$2:$CC$46),ROW(M72),COLUMN(L72))/'Master Answer Key'!N$396</f>
        <v>0.8313253012</v>
      </c>
      <c r="N72" s="26">
        <f t="array" ref="N72">INDEX(TRANSPOSE('ALL-Student-Tally'!$A$2:$CC$46),ROW(N72),COLUMN(M72))/'Master Answer Key'!O$396</f>
        <v>0.8333333333</v>
      </c>
      <c r="O72" s="26">
        <f t="array" ref="O72">INDEX(TRANSPOSE('ALL-Student-Tally'!$A$2:$CC$46),ROW(O72),COLUMN(N72))/'Master Answer Key'!P$396</f>
        <v>0.9</v>
      </c>
      <c r="P72" s="26">
        <f t="array" ref="P72">INDEX(TRANSPOSE('ALL-Student-Tally'!$A$2:$CC$46),ROW(P72),COLUMN(O72))/'Master Answer Key'!Q$396</f>
        <v>1</v>
      </c>
      <c r="Q72" s="26">
        <f t="array" ref="Q72">INDEX(TRANSPOSE('ALL-Student-Tally'!$A$2:$CC$46),ROW(Q72),COLUMN(P72))/'Master Answer Key'!R$396</f>
        <v>0.6428571429</v>
      </c>
      <c r="R72" s="26">
        <f t="array" ref="R72">INDEX(TRANSPOSE('ALL-Student-Tally'!$A$2:$CC$46),ROW(R72),COLUMN(Q72))/'Master Answer Key'!S$396</f>
        <v>0.8181818182</v>
      </c>
      <c r="S72" s="26">
        <f t="array" ref="S72">INDEX(TRANSPOSE('ALL-Student-Tally'!$A$2:$CC$46),ROW(S72),COLUMN(R72))/'Master Answer Key'!T$396</f>
        <v>0.8333333333</v>
      </c>
      <c r="T72" s="26">
        <f t="array" ref="T72">INDEX(TRANSPOSE('ALL-Student-Tally'!$A$2:$CC$46),ROW(T72),COLUMN(S72))/'Master Answer Key'!U$396</f>
        <v>0.84</v>
      </c>
      <c r="U72" s="26">
        <f t="array" ref="U72">INDEX(TRANSPOSE('ALL-Student-Tally'!$A$2:$CC$46),ROW(U72),COLUMN(T72))/'Master Answer Key'!V$396</f>
        <v>0.7428571429</v>
      </c>
      <c r="V72" s="26">
        <f t="array" ref="V72">INDEX(TRANSPOSE('ALL-Student-Tally'!$A$2:$CC$46),ROW(V72),COLUMN(U72))/'Master Answer Key'!W$396</f>
        <v>0.8</v>
      </c>
      <c r="W72" s="26">
        <f t="array" ref="W72">INDEX(TRANSPOSE('ALL-Student-Tally'!$A$2:$CC$46),ROW(W72),COLUMN(V72))/'Master Answer Key'!X$396</f>
        <v>0.8387096774</v>
      </c>
      <c r="X72" s="26">
        <f t="array" ref="X72">INDEX(TRANSPOSE('ALL-Student-Tally'!$A$2:$CC$46),ROW(X72),COLUMN(W72))/'Master Answer Key'!Y$396</f>
        <v>0.5625</v>
      </c>
      <c r="Y72" s="26">
        <f t="array" ref="Y72">INDEX(TRANSPOSE('ALL-Student-Tally'!$A$2:$CC$46),ROW(Y72),COLUMN(X72))/'Master Answer Key'!Z$396</f>
        <v>0.7142857143</v>
      </c>
      <c r="Z72" s="26">
        <f t="array" ref="Z72">INDEX(TRANSPOSE('ALL-Student-Tally'!$A$2:$CC$46),ROW(Z72),COLUMN(Y72))/'Master Answer Key'!AA$396</f>
        <v>0.7916666667</v>
      </c>
      <c r="AA72" s="26">
        <f t="array" ref="AA72">INDEX(TRANSPOSE('ALL-Student-Tally'!$A$2:$CC$46),ROW(AA72),COLUMN(Z72))/'Master Answer Key'!AB$396</f>
        <v>0.7647058824</v>
      </c>
      <c r="AB72" s="26">
        <f t="array" ref="AB72">INDEX(TRANSPOSE('ALL-Student-Tally'!$A$2:$CC$46),ROW(AB72),COLUMN(AA72))/'Master Answer Key'!AC$396</f>
        <v>0.3333333333</v>
      </c>
      <c r="AC72" s="26">
        <f t="array" ref="AC72">INDEX(TRANSPOSE('ALL-Student-Tally'!$A$2:$CC$46),ROW(AC72),COLUMN(AB72))/'Master Answer Key'!AD$396</f>
        <v>0.8928571429</v>
      </c>
      <c r="AD72" s="26" t="str">
        <f t="array" ref="AD72">INDEX(TRANSPOSE('ALL-Student-Tally'!$A$2:$CC$46),ROW(AD72),COLUMN(AC72))/'Master Answer Key'!AE$396</f>
        <v>#DIV/0!</v>
      </c>
      <c r="AE72" s="26">
        <f t="array" ref="AE72">INDEX(TRANSPOSE('ALL-Student-Tally'!$A$2:$CC$46),ROW(AE72),COLUMN(AD72))/'Master Answer Key'!AF$396</f>
        <v>1</v>
      </c>
      <c r="AF72" s="26">
        <f t="array" ref="AF72">INDEX(TRANSPOSE('ALL-Student-Tally'!$A$2:$CC$46),ROW(AF72),COLUMN(AE72))/'Master Answer Key'!AG$396</f>
        <v>0.9166666667</v>
      </c>
      <c r="AG72" s="26">
        <f t="array" ref="AG72">INDEX(TRANSPOSE('ALL-Student-Tally'!$A$2:$CC$46),ROW(AG72),COLUMN(AF72))/'Master Answer Key'!AH$396</f>
        <v>0.7741935484</v>
      </c>
      <c r="AH72" s="26">
        <f t="array" ref="AH72">INDEX(TRANSPOSE('ALL-Student-Tally'!$A$2:$CC$46),ROW(AH72),COLUMN(AG72))/'Master Answer Key'!AI$396</f>
        <v>0.7391304348</v>
      </c>
      <c r="AI72" s="26">
        <f t="array" ref="AI72">INDEX(TRANSPOSE('ALL-Student-Tally'!$A$2:$CC$46),ROW(AI72),COLUMN(AH72))/'Master Answer Key'!AJ$396</f>
        <v>0.875</v>
      </c>
      <c r="AJ72" s="26">
        <f t="array" ref="AJ72">INDEX(TRANSPOSE('ALL-Student-Tally'!$A$2:$CC$46),ROW(AJ72),COLUMN(AI72))/'Master Answer Key'!AK$396</f>
        <v>0.6428571429</v>
      </c>
      <c r="AK72" s="26">
        <f t="array" ref="AK72">INDEX(TRANSPOSE('ALL-Student-Tally'!$A$2:$CC$46),ROW(AK72),COLUMN(AJ72))/'Master Answer Key'!AL$396</f>
        <v>1</v>
      </c>
      <c r="AL72" s="26">
        <f t="array" ref="AL72">INDEX(TRANSPOSE('ALL-Student-Tally'!$A$2:$CC$46),ROW(AL72),COLUMN(AK72))/'Master Answer Key'!AM$396</f>
        <v>0.6875</v>
      </c>
      <c r="AM72" s="26">
        <f t="array" ref="AM72">INDEX(TRANSPOSE('ALL-Student-Tally'!$A$2:$CC$46),ROW(AM72),COLUMN(AL72))/'Master Answer Key'!AN$396</f>
        <v>0.7142857143</v>
      </c>
      <c r="AN72" s="26">
        <f t="array" ref="AN72">INDEX(TRANSPOSE('ALL-Student-Tally'!$A$2:$CC$46),ROW(AN72),COLUMN(AM72))/'Master Answer Key'!AO$396</f>
        <v>0.8571428571</v>
      </c>
      <c r="AO72" s="26">
        <f t="array" ref="AO72">INDEX(TRANSPOSE('ALL-Student-Tally'!$A$2:$CC$46),ROW(AO72),COLUMN(AN72))/'Master Answer Key'!AP$396</f>
        <v>0.8333333333</v>
      </c>
      <c r="AP72" s="26">
        <f t="array" ref="AP72">INDEX(TRANSPOSE('ALL-Student-Tally'!$A$2:$CC$46),ROW(AP72),COLUMN(AO72))/'Master Answer Key'!AQ$396</f>
        <v>0.6666666667</v>
      </c>
      <c r="AQ72" s="26">
        <f t="array" ref="AQ72">INDEX(TRANSPOSE('ALL-Student-Tally'!$A$2:$CC$46),ROW(AQ72),COLUMN(AP72))/'Master Answer Key'!AR$396</f>
        <v>0.6923076923</v>
      </c>
      <c r="AR72" s="26">
        <f t="array" ref="AR72">INDEX(TRANSPOSE('ALL-Student-Tally'!$A$2:$CC$46),ROW(AR72),COLUMN(AQ72))/'Master Answer Key'!AS$396</f>
        <v>0.8333333333</v>
      </c>
      <c r="AS72" s="26">
        <f t="array" ref="AS72">INDEX(TRANSPOSE('ALL-Student-Tally'!$A$2:$CC$46),ROW(AS72),COLUMN(AR72))/'Master Answer Key'!AT$396</f>
        <v>0.935483871</v>
      </c>
      <c r="AT72" s="26">
        <f t="array" ref="AT72">INDEX(TRANSPOSE('ALL-Student-Tally'!$A$2:$CC$46),ROW(AT72),COLUMN(AS72))/'Master Answer Key'!AU$396</f>
        <v>0.7358490566</v>
      </c>
      <c r="AU72" s="26"/>
    </row>
    <row r="73">
      <c r="A73" s="5" t="s">
        <v>563</v>
      </c>
      <c r="B73" s="26">
        <f t="array" ref="B73">INDEX(TRANSPOSE('ALL-Student-Tally'!$A$2:$CC$46),ROW(B73),COLUMN(A73))/'Master Answer Key'!C$396</f>
        <v>0.92</v>
      </c>
      <c r="C73" s="26">
        <f t="array" ref="C73">INDEX(TRANSPOSE('ALL-Student-Tally'!$A$2:$CC$46),ROW(C73),COLUMN(B73))/'Master Answer Key'!D$396</f>
        <v>1</v>
      </c>
      <c r="D73" s="26">
        <f t="array" ref="D73">INDEX(TRANSPOSE('ALL-Student-Tally'!$A$2:$CC$46),ROW(D73),COLUMN(C73))/'Master Answer Key'!E$396</f>
        <v>1</v>
      </c>
      <c r="E73" s="26">
        <f t="array" ref="E73">INDEX(TRANSPOSE('ALL-Student-Tally'!$A$2:$CC$46),ROW(E73),COLUMN(D73))/'Master Answer Key'!F$396</f>
        <v>0.74</v>
      </c>
      <c r="F73" s="26">
        <f t="array" ref="F73">INDEX(TRANSPOSE('ALL-Student-Tally'!$A$2:$CC$46),ROW(F73),COLUMN(E73))/'Master Answer Key'!G$396</f>
        <v>0.8205128205</v>
      </c>
      <c r="G73" s="26">
        <f t="array" ref="G73">INDEX(TRANSPOSE('ALL-Student-Tally'!$A$2:$CC$46),ROW(G73),COLUMN(F73))/'Master Answer Key'!H$396</f>
        <v>1</v>
      </c>
      <c r="H73" s="26">
        <f t="array" ref="H73">INDEX(TRANSPOSE('ALL-Student-Tally'!$A$2:$CC$46),ROW(H73),COLUMN(G73))/'Master Answer Key'!I$396</f>
        <v>0.9259259259</v>
      </c>
      <c r="I73" s="26">
        <f t="array" ref="I73">INDEX(TRANSPOSE('ALL-Student-Tally'!$A$2:$CC$46),ROW(I73),COLUMN(H73))/'Master Answer Key'!J$396</f>
        <v>0.7083333333</v>
      </c>
      <c r="J73" s="26">
        <f t="array" ref="J73">INDEX(TRANSPOSE('ALL-Student-Tally'!$A$2:$CC$46),ROW(J73),COLUMN(I73))/'Master Answer Key'!K$396</f>
        <v>0.7142857143</v>
      </c>
      <c r="K73" s="26">
        <f t="array" ref="K73">INDEX(TRANSPOSE('ALL-Student-Tally'!$A$2:$CC$46),ROW(K73),COLUMN(J73))/'Master Answer Key'!L$396</f>
        <v>0.7741935484</v>
      </c>
      <c r="L73" s="26">
        <f t="array" ref="L73">INDEX(TRANSPOSE('ALL-Student-Tally'!$A$2:$CC$46),ROW(L73),COLUMN(K73))/'Master Answer Key'!M$396</f>
        <v>1</v>
      </c>
      <c r="M73" s="26">
        <f t="array" ref="M73">INDEX(TRANSPOSE('ALL-Student-Tally'!$A$2:$CC$46),ROW(M73),COLUMN(L73))/'Master Answer Key'!N$396</f>
        <v>0.8554216867</v>
      </c>
      <c r="N73" s="26">
        <f t="array" ref="N73">INDEX(TRANSPOSE('ALL-Student-Tally'!$A$2:$CC$46),ROW(N73),COLUMN(M73))/'Master Answer Key'!O$396</f>
        <v>1</v>
      </c>
      <c r="O73" s="26">
        <f t="array" ref="O73">INDEX(TRANSPOSE('ALL-Student-Tally'!$A$2:$CC$46),ROW(O73),COLUMN(N73))/'Master Answer Key'!P$396</f>
        <v>0.7</v>
      </c>
      <c r="P73" s="26">
        <f t="array" ref="P73">INDEX(TRANSPOSE('ALL-Student-Tally'!$A$2:$CC$46),ROW(P73),COLUMN(O73))/'Master Answer Key'!Q$396</f>
        <v>1</v>
      </c>
      <c r="Q73" s="26">
        <f t="array" ref="Q73">INDEX(TRANSPOSE('ALL-Student-Tally'!$A$2:$CC$46),ROW(Q73),COLUMN(P73))/'Master Answer Key'!R$396</f>
        <v>0.9285714286</v>
      </c>
      <c r="R73" s="26">
        <f t="array" ref="R73">INDEX(TRANSPOSE('ALL-Student-Tally'!$A$2:$CC$46),ROW(R73),COLUMN(Q73))/'Master Answer Key'!S$396</f>
        <v>0.7272727273</v>
      </c>
      <c r="S73" s="26">
        <f t="array" ref="S73">INDEX(TRANSPOSE('ALL-Student-Tally'!$A$2:$CC$46),ROW(S73),COLUMN(R73))/'Master Answer Key'!T$396</f>
        <v>0.8333333333</v>
      </c>
      <c r="T73" s="26">
        <f t="array" ref="T73">INDEX(TRANSPOSE('ALL-Student-Tally'!$A$2:$CC$46),ROW(T73),COLUMN(S73))/'Master Answer Key'!U$396</f>
        <v>1</v>
      </c>
      <c r="U73" s="26">
        <f t="array" ref="U73">INDEX(TRANSPOSE('ALL-Student-Tally'!$A$2:$CC$46),ROW(U73),COLUMN(T73))/'Master Answer Key'!V$396</f>
        <v>0.9714285714</v>
      </c>
      <c r="V73" s="26">
        <f t="array" ref="V73">INDEX(TRANSPOSE('ALL-Student-Tally'!$A$2:$CC$46),ROW(V73),COLUMN(U73))/'Master Answer Key'!W$396</f>
        <v>0.75</v>
      </c>
      <c r="W73" s="26">
        <f t="array" ref="W73">INDEX(TRANSPOSE('ALL-Student-Tally'!$A$2:$CC$46),ROW(W73),COLUMN(V73))/'Master Answer Key'!X$396</f>
        <v>0.6774193548</v>
      </c>
      <c r="X73" s="26">
        <f t="array" ref="X73">INDEX(TRANSPOSE('ALL-Student-Tally'!$A$2:$CC$46),ROW(X73),COLUMN(W73))/'Master Answer Key'!Y$396</f>
        <v>0.875</v>
      </c>
      <c r="Y73" s="26">
        <f t="array" ref="Y73">INDEX(TRANSPOSE('ALL-Student-Tally'!$A$2:$CC$46),ROW(Y73),COLUMN(X73))/'Master Answer Key'!Z$396</f>
        <v>0.8571428571</v>
      </c>
      <c r="Z73" s="26">
        <f t="array" ref="Z73">INDEX(TRANSPOSE('ALL-Student-Tally'!$A$2:$CC$46),ROW(Z73),COLUMN(Y73))/'Master Answer Key'!AA$396</f>
        <v>0.9166666667</v>
      </c>
      <c r="AA73" s="26">
        <f t="array" ref="AA73">INDEX(TRANSPOSE('ALL-Student-Tally'!$A$2:$CC$46),ROW(AA73),COLUMN(Z73))/'Master Answer Key'!AB$396</f>
        <v>0.8823529412</v>
      </c>
      <c r="AB73" s="26">
        <f t="array" ref="AB73">INDEX(TRANSPOSE('ALL-Student-Tally'!$A$2:$CC$46),ROW(AB73),COLUMN(AA73))/'Master Answer Key'!AC$396</f>
        <v>0.8333333333</v>
      </c>
      <c r="AC73" s="26">
        <f t="array" ref="AC73">INDEX(TRANSPOSE('ALL-Student-Tally'!$A$2:$CC$46),ROW(AC73),COLUMN(AB73))/'Master Answer Key'!AD$396</f>
        <v>0.8928571429</v>
      </c>
      <c r="AD73" s="26" t="str">
        <f t="array" ref="AD73">INDEX(TRANSPOSE('ALL-Student-Tally'!$A$2:$CC$46),ROW(AD73),COLUMN(AC73))/'Master Answer Key'!AE$396</f>
        <v>#DIV/0!</v>
      </c>
      <c r="AE73" s="26">
        <f t="array" ref="AE73">INDEX(TRANSPOSE('ALL-Student-Tally'!$A$2:$CC$46),ROW(AE73),COLUMN(AD73))/'Master Answer Key'!AF$396</f>
        <v>1</v>
      </c>
      <c r="AF73" s="26">
        <f t="array" ref="AF73">INDEX(TRANSPOSE('ALL-Student-Tally'!$A$2:$CC$46),ROW(AF73),COLUMN(AE73))/'Master Answer Key'!AG$396</f>
        <v>0.75</v>
      </c>
      <c r="AG73" s="26">
        <f t="array" ref="AG73">INDEX(TRANSPOSE('ALL-Student-Tally'!$A$2:$CC$46),ROW(AG73),COLUMN(AF73))/'Master Answer Key'!AH$396</f>
        <v>0.6451612903</v>
      </c>
      <c r="AH73" s="26">
        <f t="array" ref="AH73">INDEX(TRANSPOSE('ALL-Student-Tally'!$A$2:$CC$46),ROW(AH73),COLUMN(AG73))/'Master Answer Key'!AI$396</f>
        <v>0.8695652174</v>
      </c>
      <c r="AI73" s="26">
        <f t="array" ref="AI73">INDEX(TRANSPOSE('ALL-Student-Tally'!$A$2:$CC$46),ROW(AI73),COLUMN(AH73))/'Master Answer Key'!AJ$396</f>
        <v>0.875</v>
      </c>
      <c r="AJ73" s="26">
        <f t="array" ref="AJ73">INDEX(TRANSPOSE('ALL-Student-Tally'!$A$2:$CC$46),ROW(AJ73),COLUMN(AI73))/'Master Answer Key'!AK$396</f>
        <v>0.8214285714</v>
      </c>
      <c r="AK73" s="26">
        <f t="array" ref="AK73">INDEX(TRANSPOSE('ALL-Student-Tally'!$A$2:$CC$46),ROW(AK73),COLUMN(AJ73))/'Master Answer Key'!AL$396</f>
        <v>1</v>
      </c>
      <c r="AL73" s="26">
        <f t="array" ref="AL73">INDEX(TRANSPOSE('ALL-Student-Tally'!$A$2:$CC$46),ROW(AL73),COLUMN(AK73))/'Master Answer Key'!AM$396</f>
        <v>0.8125</v>
      </c>
      <c r="AM73" s="26">
        <f t="array" ref="AM73">INDEX(TRANSPOSE('ALL-Student-Tally'!$A$2:$CC$46),ROW(AM73),COLUMN(AL73))/'Master Answer Key'!AN$396</f>
        <v>0.7857142857</v>
      </c>
      <c r="AN73" s="26">
        <f t="array" ref="AN73">INDEX(TRANSPOSE('ALL-Student-Tally'!$A$2:$CC$46),ROW(AN73),COLUMN(AM73))/'Master Answer Key'!AO$396</f>
        <v>0.5714285714</v>
      </c>
      <c r="AO73" s="26">
        <f t="array" ref="AO73">INDEX(TRANSPOSE('ALL-Student-Tally'!$A$2:$CC$46),ROW(AO73),COLUMN(AN73))/'Master Answer Key'!AP$396</f>
        <v>0.9166666667</v>
      </c>
      <c r="AP73" s="26">
        <f t="array" ref="AP73">INDEX(TRANSPOSE('ALL-Student-Tally'!$A$2:$CC$46),ROW(AP73),COLUMN(AO73))/'Master Answer Key'!AQ$396</f>
        <v>0.7777777778</v>
      </c>
      <c r="AQ73" s="26">
        <f t="array" ref="AQ73">INDEX(TRANSPOSE('ALL-Student-Tally'!$A$2:$CC$46),ROW(AQ73),COLUMN(AP73))/'Master Answer Key'!AR$396</f>
        <v>0.9230769231</v>
      </c>
      <c r="AR73" s="26">
        <f t="array" ref="AR73">INDEX(TRANSPOSE('ALL-Student-Tally'!$A$2:$CC$46),ROW(AR73),COLUMN(AQ73))/'Master Answer Key'!AS$396</f>
        <v>1</v>
      </c>
      <c r="AS73" s="26">
        <f t="array" ref="AS73">INDEX(TRANSPOSE('ALL-Student-Tally'!$A$2:$CC$46),ROW(AS73),COLUMN(AR73))/'Master Answer Key'!AT$396</f>
        <v>0.9032258065</v>
      </c>
      <c r="AT73" s="26">
        <f t="array" ref="AT73">INDEX(TRANSPOSE('ALL-Student-Tally'!$A$2:$CC$46),ROW(AT73),COLUMN(AS73))/'Master Answer Key'!AU$396</f>
        <v>0.8113207547</v>
      </c>
      <c r="AU73" s="26"/>
    </row>
    <row r="74">
      <c r="A74" s="5" t="s">
        <v>564</v>
      </c>
      <c r="B74" s="26">
        <f t="array" ref="B74">INDEX(TRANSPOSE('ALL-Student-Tally'!$A$2:$CC$46),ROW(B74),COLUMN(A74))/'Master Answer Key'!C$396</f>
        <v>0.8</v>
      </c>
      <c r="C74" s="26">
        <f t="array" ref="C74">INDEX(TRANSPOSE('ALL-Student-Tally'!$A$2:$CC$46),ROW(C74),COLUMN(B74))/'Master Answer Key'!D$396</f>
        <v>0.9285714286</v>
      </c>
      <c r="D74" s="26">
        <f t="array" ref="D74">INDEX(TRANSPOSE('ALL-Student-Tally'!$A$2:$CC$46),ROW(D74),COLUMN(C74))/'Master Answer Key'!E$396</f>
        <v>0.9166666667</v>
      </c>
      <c r="E74" s="26">
        <f t="array" ref="E74">INDEX(TRANSPOSE('ALL-Student-Tally'!$A$2:$CC$46),ROW(E74),COLUMN(D74))/'Master Answer Key'!F$396</f>
        <v>0.76</v>
      </c>
      <c r="F74" s="26">
        <f t="array" ref="F74">INDEX(TRANSPOSE('ALL-Student-Tally'!$A$2:$CC$46),ROW(F74),COLUMN(E74))/'Master Answer Key'!G$396</f>
        <v>0.8974358974</v>
      </c>
      <c r="G74" s="26">
        <f t="array" ref="G74">INDEX(TRANSPOSE('ALL-Student-Tally'!$A$2:$CC$46),ROW(G74),COLUMN(F74))/'Master Answer Key'!H$396</f>
        <v>1</v>
      </c>
      <c r="H74" s="26">
        <f t="array" ref="H74">INDEX(TRANSPOSE('ALL-Student-Tally'!$A$2:$CC$46),ROW(H74),COLUMN(G74))/'Master Answer Key'!I$396</f>
        <v>0.8888888889</v>
      </c>
      <c r="I74" s="26">
        <f t="array" ref="I74">INDEX(TRANSPOSE('ALL-Student-Tally'!$A$2:$CC$46),ROW(I74),COLUMN(H74))/'Master Answer Key'!J$396</f>
        <v>0.6666666667</v>
      </c>
      <c r="J74" s="26">
        <f t="array" ref="J74">INDEX(TRANSPOSE('ALL-Student-Tally'!$A$2:$CC$46),ROW(J74),COLUMN(I74))/'Master Answer Key'!K$396</f>
        <v>0.8</v>
      </c>
      <c r="K74" s="26">
        <f t="array" ref="K74">INDEX(TRANSPOSE('ALL-Student-Tally'!$A$2:$CC$46),ROW(K74),COLUMN(J74))/'Master Answer Key'!L$396</f>
        <v>0.6774193548</v>
      </c>
      <c r="L74" s="26">
        <f t="array" ref="L74">INDEX(TRANSPOSE('ALL-Student-Tally'!$A$2:$CC$46),ROW(L74),COLUMN(K74))/'Master Answer Key'!M$396</f>
        <v>1</v>
      </c>
      <c r="M74" s="26">
        <f t="array" ref="M74">INDEX(TRANSPOSE('ALL-Student-Tally'!$A$2:$CC$46),ROW(M74),COLUMN(L74))/'Master Answer Key'!N$396</f>
        <v>0.8192771084</v>
      </c>
      <c r="N74" s="26">
        <f t="array" ref="N74">INDEX(TRANSPOSE('ALL-Student-Tally'!$A$2:$CC$46),ROW(N74),COLUMN(M74))/'Master Answer Key'!O$396</f>
        <v>1</v>
      </c>
      <c r="O74" s="26">
        <f t="array" ref="O74">INDEX(TRANSPOSE('ALL-Student-Tally'!$A$2:$CC$46),ROW(O74),COLUMN(N74))/'Master Answer Key'!P$396</f>
        <v>0.6</v>
      </c>
      <c r="P74" s="26">
        <f t="array" ref="P74">INDEX(TRANSPOSE('ALL-Student-Tally'!$A$2:$CC$46),ROW(P74),COLUMN(O74))/'Master Answer Key'!Q$396</f>
        <v>0.8</v>
      </c>
      <c r="Q74" s="26">
        <f t="array" ref="Q74">INDEX(TRANSPOSE('ALL-Student-Tally'!$A$2:$CC$46),ROW(Q74),COLUMN(P74))/'Master Answer Key'!R$396</f>
        <v>0.8571428571</v>
      </c>
      <c r="R74" s="26">
        <f t="array" ref="R74">INDEX(TRANSPOSE('ALL-Student-Tally'!$A$2:$CC$46),ROW(R74),COLUMN(Q74))/'Master Answer Key'!S$396</f>
        <v>0.7272727273</v>
      </c>
      <c r="S74" s="26">
        <f t="array" ref="S74">INDEX(TRANSPOSE('ALL-Student-Tally'!$A$2:$CC$46),ROW(S74),COLUMN(R74))/'Master Answer Key'!T$396</f>
        <v>0.7</v>
      </c>
      <c r="T74" s="26">
        <f t="array" ref="T74">INDEX(TRANSPOSE('ALL-Student-Tally'!$A$2:$CC$46),ROW(T74),COLUMN(S74))/'Master Answer Key'!U$396</f>
        <v>0.88</v>
      </c>
      <c r="U74" s="26">
        <f t="array" ref="U74">INDEX(TRANSPOSE('ALL-Student-Tally'!$A$2:$CC$46),ROW(U74),COLUMN(T74))/'Master Answer Key'!V$396</f>
        <v>0.9428571429</v>
      </c>
      <c r="V74" s="26">
        <f t="array" ref="V74">INDEX(TRANSPOSE('ALL-Student-Tally'!$A$2:$CC$46),ROW(V74),COLUMN(U74))/'Master Answer Key'!W$396</f>
        <v>0.75</v>
      </c>
      <c r="W74" s="26">
        <f t="array" ref="W74">INDEX(TRANSPOSE('ALL-Student-Tally'!$A$2:$CC$46),ROW(W74),COLUMN(V74))/'Master Answer Key'!X$396</f>
        <v>0.6774193548</v>
      </c>
      <c r="X74" s="26">
        <f t="array" ref="X74">INDEX(TRANSPOSE('ALL-Student-Tally'!$A$2:$CC$46),ROW(X74),COLUMN(W74))/'Master Answer Key'!Y$396</f>
        <v>0.9375</v>
      </c>
      <c r="Y74" s="26">
        <f t="array" ref="Y74">INDEX(TRANSPOSE('ALL-Student-Tally'!$A$2:$CC$46),ROW(Y74),COLUMN(X74))/'Master Answer Key'!Z$396</f>
        <v>0.7142857143</v>
      </c>
      <c r="Z74" s="26">
        <f t="array" ref="Z74">INDEX(TRANSPOSE('ALL-Student-Tally'!$A$2:$CC$46),ROW(Z74),COLUMN(Y74))/'Master Answer Key'!AA$396</f>
        <v>0.875</v>
      </c>
      <c r="AA74" s="26">
        <f t="array" ref="AA74">INDEX(TRANSPOSE('ALL-Student-Tally'!$A$2:$CC$46),ROW(AA74),COLUMN(Z74))/'Master Answer Key'!AB$396</f>
        <v>0.8823529412</v>
      </c>
      <c r="AB74" s="26">
        <f t="array" ref="AB74">INDEX(TRANSPOSE('ALL-Student-Tally'!$A$2:$CC$46),ROW(AB74),COLUMN(AA74))/'Master Answer Key'!AC$396</f>
        <v>0.6666666667</v>
      </c>
      <c r="AC74" s="26">
        <f t="array" ref="AC74">INDEX(TRANSPOSE('ALL-Student-Tally'!$A$2:$CC$46),ROW(AC74),COLUMN(AB74))/'Master Answer Key'!AD$396</f>
        <v>0.6785714286</v>
      </c>
      <c r="AD74" s="26" t="str">
        <f t="array" ref="AD74">INDEX(TRANSPOSE('ALL-Student-Tally'!$A$2:$CC$46),ROW(AD74),COLUMN(AC74))/'Master Answer Key'!AE$396</f>
        <v>#DIV/0!</v>
      </c>
      <c r="AE74" s="26">
        <f t="array" ref="AE74">INDEX(TRANSPOSE('ALL-Student-Tally'!$A$2:$CC$46),ROW(AE74),COLUMN(AD74))/'Master Answer Key'!AF$396</f>
        <v>1</v>
      </c>
      <c r="AF74" s="26">
        <f t="array" ref="AF74">INDEX(TRANSPOSE('ALL-Student-Tally'!$A$2:$CC$46),ROW(AF74),COLUMN(AE74))/'Master Answer Key'!AG$396</f>
        <v>0.5833333333</v>
      </c>
      <c r="AG74" s="26">
        <f t="array" ref="AG74">INDEX(TRANSPOSE('ALL-Student-Tally'!$A$2:$CC$46),ROW(AG74),COLUMN(AF74))/'Master Answer Key'!AH$396</f>
        <v>0.6451612903</v>
      </c>
      <c r="AH74" s="26">
        <f t="array" ref="AH74">INDEX(TRANSPOSE('ALL-Student-Tally'!$A$2:$CC$46),ROW(AH74),COLUMN(AG74))/'Master Answer Key'!AI$396</f>
        <v>0.9130434783</v>
      </c>
      <c r="AI74" s="26">
        <f t="array" ref="AI74">INDEX(TRANSPOSE('ALL-Student-Tally'!$A$2:$CC$46),ROW(AI74),COLUMN(AH74))/'Master Answer Key'!AJ$396</f>
        <v>0.875</v>
      </c>
      <c r="AJ74" s="26">
        <f t="array" ref="AJ74">INDEX(TRANSPOSE('ALL-Student-Tally'!$A$2:$CC$46),ROW(AJ74),COLUMN(AI74))/'Master Answer Key'!AK$396</f>
        <v>0.8214285714</v>
      </c>
      <c r="AK74" s="26">
        <f t="array" ref="AK74">INDEX(TRANSPOSE('ALL-Student-Tally'!$A$2:$CC$46),ROW(AK74),COLUMN(AJ74))/'Master Answer Key'!AL$396</f>
        <v>0.8181818182</v>
      </c>
      <c r="AL74" s="26">
        <f t="array" ref="AL74">INDEX(TRANSPOSE('ALL-Student-Tally'!$A$2:$CC$46),ROW(AL74),COLUMN(AK74))/'Master Answer Key'!AM$396</f>
        <v>0.8125</v>
      </c>
      <c r="AM74" s="26">
        <f t="array" ref="AM74">INDEX(TRANSPOSE('ALL-Student-Tally'!$A$2:$CC$46),ROW(AM74),COLUMN(AL74))/'Master Answer Key'!AN$396</f>
        <v>0.6428571429</v>
      </c>
      <c r="AN74" s="26">
        <f t="array" ref="AN74">INDEX(TRANSPOSE('ALL-Student-Tally'!$A$2:$CC$46),ROW(AN74),COLUMN(AM74))/'Master Answer Key'!AO$396</f>
        <v>0.2857142857</v>
      </c>
      <c r="AO74" s="26">
        <f t="array" ref="AO74">INDEX(TRANSPOSE('ALL-Student-Tally'!$A$2:$CC$46),ROW(AO74),COLUMN(AN74))/'Master Answer Key'!AP$396</f>
        <v>0.8333333333</v>
      </c>
      <c r="AP74" s="26">
        <f t="array" ref="AP74">INDEX(TRANSPOSE('ALL-Student-Tally'!$A$2:$CC$46),ROW(AP74),COLUMN(AO74))/'Master Answer Key'!AQ$396</f>
        <v>0.7777777778</v>
      </c>
      <c r="AQ74" s="26">
        <f t="array" ref="AQ74">INDEX(TRANSPOSE('ALL-Student-Tally'!$A$2:$CC$46),ROW(AQ74),COLUMN(AP74))/'Master Answer Key'!AR$396</f>
        <v>0.6923076923</v>
      </c>
      <c r="AR74" s="26">
        <f t="array" ref="AR74">INDEX(TRANSPOSE('ALL-Student-Tally'!$A$2:$CC$46),ROW(AR74),COLUMN(AQ74))/'Master Answer Key'!AS$396</f>
        <v>0.6666666667</v>
      </c>
      <c r="AS74" s="26">
        <f t="array" ref="AS74">INDEX(TRANSPOSE('ALL-Student-Tally'!$A$2:$CC$46),ROW(AS74),COLUMN(AR74))/'Master Answer Key'!AT$396</f>
        <v>0.9032258065</v>
      </c>
      <c r="AT74" s="26">
        <f t="array" ref="AT74">INDEX(TRANSPOSE('ALL-Student-Tally'!$A$2:$CC$46),ROW(AT74),COLUMN(AS74))/'Master Answer Key'!AU$396</f>
        <v>0.679245283</v>
      </c>
      <c r="AU74" s="26"/>
    </row>
    <row r="75">
      <c r="A75" s="5" t="s">
        <v>565</v>
      </c>
      <c r="B75" s="26">
        <f t="array" ref="B75">INDEX(TRANSPOSE('ALL-Student-Tally'!$A$2:$CC$46),ROW(B75),COLUMN(A75))/'Master Answer Key'!C$396</f>
        <v>0.88</v>
      </c>
      <c r="C75" s="26">
        <f t="array" ref="C75">INDEX(TRANSPOSE('ALL-Student-Tally'!$A$2:$CC$46),ROW(C75),COLUMN(B75))/'Master Answer Key'!D$396</f>
        <v>0.9285714286</v>
      </c>
      <c r="D75" s="26">
        <f t="array" ref="D75">INDEX(TRANSPOSE('ALL-Student-Tally'!$A$2:$CC$46),ROW(D75),COLUMN(C75))/'Master Answer Key'!E$396</f>
        <v>0.875</v>
      </c>
      <c r="E75" s="26">
        <f t="array" ref="E75">INDEX(TRANSPOSE('ALL-Student-Tally'!$A$2:$CC$46),ROW(E75),COLUMN(D75))/'Master Answer Key'!F$396</f>
        <v>0.82</v>
      </c>
      <c r="F75" s="26">
        <f t="array" ref="F75">INDEX(TRANSPOSE('ALL-Student-Tally'!$A$2:$CC$46),ROW(F75),COLUMN(E75))/'Master Answer Key'!G$396</f>
        <v>0.9487179487</v>
      </c>
      <c r="G75" s="26">
        <f t="array" ref="G75">INDEX(TRANSPOSE('ALL-Student-Tally'!$A$2:$CC$46),ROW(G75),COLUMN(F75))/'Master Answer Key'!H$396</f>
        <v>1</v>
      </c>
      <c r="H75" s="26">
        <f t="array" ref="H75">INDEX(TRANSPOSE('ALL-Student-Tally'!$A$2:$CC$46),ROW(H75),COLUMN(G75))/'Master Answer Key'!I$396</f>
        <v>0.8518518519</v>
      </c>
      <c r="I75" s="26">
        <f t="array" ref="I75">INDEX(TRANSPOSE('ALL-Student-Tally'!$A$2:$CC$46),ROW(I75),COLUMN(H75))/'Master Answer Key'!J$396</f>
        <v>0.7916666667</v>
      </c>
      <c r="J75" s="26">
        <f t="array" ref="J75">INDEX(TRANSPOSE('ALL-Student-Tally'!$A$2:$CC$46),ROW(J75),COLUMN(I75))/'Master Answer Key'!K$396</f>
        <v>0.8857142857</v>
      </c>
      <c r="K75" s="26">
        <f t="array" ref="K75">INDEX(TRANSPOSE('ALL-Student-Tally'!$A$2:$CC$46),ROW(K75),COLUMN(J75))/'Master Answer Key'!L$396</f>
        <v>0.7096774194</v>
      </c>
      <c r="L75" s="26">
        <f t="array" ref="L75">INDEX(TRANSPOSE('ALL-Student-Tally'!$A$2:$CC$46),ROW(L75),COLUMN(K75))/'Master Answer Key'!M$396</f>
        <v>1</v>
      </c>
      <c r="M75" s="26">
        <f t="array" ref="M75">INDEX(TRANSPOSE('ALL-Student-Tally'!$A$2:$CC$46),ROW(M75),COLUMN(L75))/'Master Answer Key'!N$396</f>
        <v>0.9036144578</v>
      </c>
      <c r="N75" s="26">
        <f t="array" ref="N75">INDEX(TRANSPOSE('ALL-Student-Tally'!$A$2:$CC$46),ROW(N75),COLUMN(M75))/'Master Answer Key'!O$396</f>
        <v>0.9166666667</v>
      </c>
      <c r="O75" s="26">
        <f t="array" ref="O75">INDEX(TRANSPOSE('ALL-Student-Tally'!$A$2:$CC$46),ROW(O75),COLUMN(N75))/'Master Answer Key'!P$396</f>
        <v>0.8</v>
      </c>
      <c r="P75" s="26">
        <f t="array" ref="P75">INDEX(TRANSPOSE('ALL-Student-Tally'!$A$2:$CC$46),ROW(P75),COLUMN(O75))/'Master Answer Key'!Q$396</f>
        <v>0.8</v>
      </c>
      <c r="Q75" s="26">
        <f t="array" ref="Q75">INDEX(TRANSPOSE('ALL-Student-Tally'!$A$2:$CC$46),ROW(Q75),COLUMN(P75))/'Master Answer Key'!R$396</f>
        <v>0.8571428571</v>
      </c>
      <c r="R75" s="26">
        <f t="array" ref="R75">INDEX(TRANSPOSE('ALL-Student-Tally'!$A$2:$CC$46),ROW(R75),COLUMN(Q75))/'Master Answer Key'!S$396</f>
        <v>0.9090909091</v>
      </c>
      <c r="S75" s="26">
        <f t="array" ref="S75">INDEX(TRANSPOSE('ALL-Student-Tally'!$A$2:$CC$46),ROW(S75),COLUMN(R75))/'Master Answer Key'!T$396</f>
        <v>0.7</v>
      </c>
      <c r="T75" s="26">
        <f t="array" ref="T75">INDEX(TRANSPOSE('ALL-Student-Tally'!$A$2:$CC$46),ROW(T75),COLUMN(S75))/'Master Answer Key'!U$396</f>
        <v>0.72</v>
      </c>
      <c r="U75" s="26">
        <f t="array" ref="U75">INDEX(TRANSPOSE('ALL-Student-Tally'!$A$2:$CC$46),ROW(U75),COLUMN(T75))/'Master Answer Key'!V$396</f>
        <v>0.8571428571</v>
      </c>
      <c r="V75" s="26">
        <f t="array" ref="V75">INDEX(TRANSPOSE('ALL-Student-Tally'!$A$2:$CC$46),ROW(V75),COLUMN(U75))/'Master Answer Key'!W$396</f>
        <v>0.9</v>
      </c>
      <c r="W75" s="26">
        <f t="array" ref="W75">INDEX(TRANSPOSE('ALL-Student-Tally'!$A$2:$CC$46),ROW(W75),COLUMN(V75))/'Master Answer Key'!X$396</f>
        <v>0.7419354839</v>
      </c>
      <c r="X75" s="26">
        <f t="array" ref="X75">INDEX(TRANSPOSE('ALL-Student-Tally'!$A$2:$CC$46),ROW(X75),COLUMN(W75))/'Master Answer Key'!Y$396</f>
        <v>0.75</v>
      </c>
      <c r="Y75" s="26">
        <f t="array" ref="Y75">INDEX(TRANSPOSE('ALL-Student-Tally'!$A$2:$CC$46),ROW(Y75),COLUMN(X75))/'Master Answer Key'!Z$396</f>
        <v>0.7142857143</v>
      </c>
      <c r="Z75" s="26">
        <f t="array" ref="Z75">INDEX(TRANSPOSE('ALL-Student-Tally'!$A$2:$CC$46),ROW(Z75),COLUMN(Y75))/'Master Answer Key'!AA$396</f>
        <v>0.875</v>
      </c>
      <c r="AA75" s="26">
        <f t="array" ref="AA75">INDEX(TRANSPOSE('ALL-Student-Tally'!$A$2:$CC$46),ROW(AA75),COLUMN(Z75))/'Master Answer Key'!AB$396</f>
        <v>0.8235294118</v>
      </c>
      <c r="AB75" s="26">
        <f t="array" ref="AB75">INDEX(TRANSPOSE('ALL-Student-Tally'!$A$2:$CC$46),ROW(AB75),COLUMN(AA75))/'Master Answer Key'!AC$396</f>
        <v>1</v>
      </c>
      <c r="AC75" s="26">
        <f t="array" ref="AC75">INDEX(TRANSPOSE('ALL-Student-Tally'!$A$2:$CC$46),ROW(AC75),COLUMN(AB75))/'Master Answer Key'!AD$396</f>
        <v>0.8928571429</v>
      </c>
      <c r="AD75" s="26" t="str">
        <f t="array" ref="AD75">INDEX(TRANSPOSE('ALL-Student-Tally'!$A$2:$CC$46),ROW(AD75),COLUMN(AC75))/'Master Answer Key'!AE$396</f>
        <v>#DIV/0!</v>
      </c>
      <c r="AE75" s="26">
        <f t="array" ref="AE75">INDEX(TRANSPOSE('ALL-Student-Tally'!$A$2:$CC$46),ROW(AE75),COLUMN(AD75))/'Master Answer Key'!AF$396</f>
        <v>1</v>
      </c>
      <c r="AF75" s="26">
        <f t="array" ref="AF75">INDEX(TRANSPOSE('ALL-Student-Tally'!$A$2:$CC$46),ROW(AF75),COLUMN(AE75))/'Master Answer Key'!AG$396</f>
        <v>0.75</v>
      </c>
      <c r="AG75" s="26">
        <f t="array" ref="AG75">INDEX(TRANSPOSE('ALL-Student-Tally'!$A$2:$CC$46),ROW(AG75),COLUMN(AF75))/'Master Answer Key'!AH$396</f>
        <v>0.7419354839</v>
      </c>
      <c r="AH75" s="26">
        <f t="array" ref="AH75">INDEX(TRANSPOSE('ALL-Student-Tally'!$A$2:$CC$46),ROW(AH75),COLUMN(AG75))/'Master Answer Key'!AI$396</f>
        <v>0.7826086957</v>
      </c>
      <c r="AI75" s="26">
        <f t="array" ref="AI75">INDEX(TRANSPOSE('ALL-Student-Tally'!$A$2:$CC$46),ROW(AI75),COLUMN(AH75))/'Master Answer Key'!AJ$396</f>
        <v>0.625</v>
      </c>
      <c r="AJ75" s="26">
        <f t="array" ref="AJ75">INDEX(TRANSPOSE('ALL-Student-Tally'!$A$2:$CC$46),ROW(AJ75),COLUMN(AI75))/'Master Answer Key'!AK$396</f>
        <v>0.8214285714</v>
      </c>
      <c r="AK75" s="26">
        <f t="array" ref="AK75">INDEX(TRANSPOSE('ALL-Student-Tally'!$A$2:$CC$46),ROW(AK75),COLUMN(AJ75))/'Master Answer Key'!AL$396</f>
        <v>1</v>
      </c>
      <c r="AL75" s="26">
        <f t="array" ref="AL75">INDEX(TRANSPOSE('ALL-Student-Tally'!$A$2:$CC$46),ROW(AL75),COLUMN(AK75))/'Master Answer Key'!AM$396</f>
        <v>0.875</v>
      </c>
      <c r="AM75" s="26">
        <f t="array" ref="AM75">INDEX(TRANSPOSE('ALL-Student-Tally'!$A$2:$CC$46),ROW(AM75),COLUMN(AL75))/'Master Answer Key'!AN$396</f>
        <v>0.8571428571</v>
      </c>
      <c r="AN75" s="26">
        <f t="array" ref="AN75">INDEX(TRANSPOSE('ALL-Student-Tally'!$A$2:$CC$46),ROW(AN75),COLUMN(AM75))/'Master Answer Key'!AO$396</f>
        <v>0.7142857143</v>
      </c>
      <c r="AO75" s="26">
        <f t="array" ref="AO75">INDEX(TRANSPOSE('ALL-Student-Tally'!$A$2:$CC$46),ROW(AO75),COLUMN(AN75))/'Master Answer Key'!AP$396</f>
        <v>0.6666666667</v>
      </c>
      <c r="AP75" s="26">
        <f t="array" ref="AP75">INDEX(TRANSPOSE('ALL-Student-Tally'!$A$2:$CC$46),ROW(AP75),COLUMN(AO75))/'Master Answer Key'!AQ$396</f>
        <v>0.8888888889</v>
      </c>
      <c r="AQ75" s="26">
        <f t="array" ref="AQ75">INDEX(TRANSPOSE('ALL-Student-Tally'!$A$2:$CC$46),ROW(AQ75),COLUMN(AP75))/'Master Answer Key'!AR$396</f>
        <v>0.9230769231</v>
      </c>
      <c r="AR75" s="26">
        <f t="array" ref="AR75">INDEX(TRANSPOSE('ALL-Student-Tally'!$A$2:$CC$46),ROW(AR75),COLUMN(AQ75))/'Master Answer Key'!AS$396</f>
        <v>0.6666666667</v>
      </c>
      <c r="AS75" s="26">
        <f t="array" ref="AS75">INDEX(TRANSPOSE('ALL-Student-Tally'!$A$2:$CC$46),ROW(AS75),COLUMN(AR75))/'Master Answer Key'!AT$396</f>
        <v>0.8709677419</v>
      </c>
      <c r="AT75" s="26">
        <f t="array" ref="AT75">INDEX(TRANSPOSE('ALL-Student-Tally'!$A$2:$CC$46),ROW(AT75),COLUMN(AS75))/'Master Answer Key'!AU$396</f>
        <v>0.7924528302</v>
      </c>
      <c r="AU75" s="26"/>
    </row>
    <row r="76">
      <c r="A76" s="5" t="s">
        <v>566</v>
      </c>
      <c r="B76" s="26">
        <f t="array" ref="B76">INDEX(TRANSPOSE('ALL-Student-Tally'!$A$2:$CC$46),ROW(B76),COLUMN(A76))/'Master Answer Key'!C$396</f>
        <v>0.96</v>
      </c>
      <c r="C76" s="26">
        <f t="array" ref="C76">INDEX(TRANSPOSE('ALL-Student-Tally'!$A$2:$CC$46),ROW(C76),COLUMN(B76))/'Master Answer Key'!D$396</f>
        <v>1</v>
      </c>
      <c r="D76" s="26">
        <f t="array" ref="D76">INDEX(TRANSPOSE('ALL-Student-Tally'!$A$2:$CC$46),ROW(D76),COLUMN(C76))/'Master Answer Key'!E$396</f>
        <v>0.9583333333</v>
      </c>
      <c r="E76" s="26">
        <f t="array" ref="E76">INDEX(TRANSPOSE('ALL-Student-Tally'!$A$2:$CC$46),ROW(E76),COLUMN(D76))/'Master Answer Key'!F$396</f>
        <v>0.92</v>
      </c>
      <c r="F76" s="26">
        <f t="array" ref="F76">INDEX(TRANSPOSE('ALL-Student-Tally'!$A$2:$CC$46),ROW(F76),COLUMN(E76))/'Master Answer Key'!G$396</f>
        <v>0.9230769231</v>
      </c>
      <c r="G76" s="26">
        <f t="array" ref="G76">INDEX(TRANSPOSE('ALL-Student-Tally'!$A$2:$CC$46),ROW(G76),COLUMN(F76))/'Master Answer Key'!H$396</f>
        <v>1</v>
      </c>
      <c r="H76" s="26">
        <f t="array" ref="H76">INDEX(TRANSPOSE('ALL-Student-Tally'!$A$2:$CC$46),ROW(H76),COLUMN(G76))/'Master Answer Key'!I$396</f>
        <v>0.962962963</v>
      </c>
      <c r="I76" s="26">
        <f t="array" ref="I76">INDEX(TRANSPOSE('ALL-Student-Tally'!$A$2:$CC$46),ROW(I76),COLUMN(H76))/'Master Answer Key'!J$396</f>
        <v>0.9166666667</v>
      </c>
      <c r="J76" s="26">
        <f t="array" ref="J76">INDEX(TRANSPOSE('ALL-Student-Tally'!$A$2:$CC$46),ROW(J76),COLUMN(I76))/'Master Answer Key'!K$396</f>
        <v>0.7714285714</v>
      </c>
      <c r="K76" s="26">
        <f t="array" ref="K76">INDEX(TRANSPOSE('ALL-Student-Tally'!$A$2:$CC$46),ROW(K76),COLUMN(J76))/'Master Answer Key'!L$396</f>
        <v>0.8387096774</v>
      </c>
      <c r="L76" s="26">
        <f t="array" ref="L76">INDEX(TRANSPOSE('ALL-Student-Tally'!$A$2:$CC$46),ROW(L76),COLUMN(K76))/'Master Answer Key'!M$396</f>
        <v>0.9285714286</v>
      </c>
      <c r="M76" s="26">
        <f t="array" ref="M76">INDEX(TRANSPOSE('ALL-Student-Tally'!$A$2:$CC$46),ROW(M76),COLUMN(L76))/'Master Answer Key'!N$396</f>
        <v>0.8795180723</v>
      </c>
      <c r="N76" s="26">
        <f t="array" ref="N76">INDEX(TRANSPOSE('ALL-Student-Tally'!$A$2:$CC$46),ROW(N76),COLUMN(M76))/'Master Answer Key'!O$396</f>
        <v>1</v>
      </c>
      <c r="O76" s="26">
        <f t="array" ref="O76">INDEX(TRANSPOSE('ALL-Student-Tally'!$A$2:$CC$46),ROW(O76),COLUMN(N76))/'Master Answer Key'!P$396</f>
        <v>0.9</v>
      </c>
      <c r="P76" s="26">
        <f t="array" ref="P76">INDEX(TRANSPOSE('ALL-Student-Tally'!$A$2:$CC$46),ROW(P76),COLUMN(O76))/'Master Answer Key'!Q$396</f>
        <v>1</v>
      </c>
      <c r="Q76" s="26">
        <f t="array" ref="Q76">INDEX(TRANSPOSE('ALL-Student-Tally'!$A$2:$CC$46),ROW(Q76),COLUMN(P76))/'Master Answer Key'!R$396</f>
        <v>0.7857142857</v>
      </c>
      <c r="R76" s="26">
        <f t="array" ref="R76">INDEX(TRANSPOSE('ALL-Student-Tally'!$A$2:$CC$46),ROW(R76),COLUMN(Q76))/'Master Answer Key'!S$396</f>
        <v>0.9090909091</v>
      </c>
      <c r="S76" s="26">
        <f t="array" ref="S76">INDEX(TRANSPOSE('ALL-Student-Tally'!$A$2:$CC$46),ROW(S76),COLUMN(R76))/'Master Answer Key'!T$396</f>
        <v>0.8333333333</v>
      </c>
      <c r="T76" s="26">
        <f t="array" ref="T76">INDEX(TRANSPOSE('ALL-Student-Tally'!$A$2:$CC$46),ROW(T76),COLUMN(S76))/'Master Answer Key'!U$396</f>
        <v>0.84</v>
      </c>
      <c r="U76" s="26">
        <f t="array" ref="U76">INDEX(TRANSPOSE('ALL-Student-Tally'!$A$2:$CC$46),ROW(U76),COLUMN(T76))/'Master Answer Key'!V$396</f>
        <v>0.8571428571</v>
      </c>
      <c r="V76" s="26">
        <f t="array" ref="V76">INDEX(TRANSPOSE('ALL-Student-Tally'!$A$2:$CC$46),ROW(V76),COLUMN(U76))/'Master Answer Key'!W$396</f>
        <v>0.85</v>
      </c>
      <c r="W76" s="26">
        <f t="array" ref="W76">INDEX(TRANSPOSE('ALL-Student-Tally'!$A$2:$CC$46),ROW(W76),COLUMN(V76))/'Master Answer Key'!X$396</f>
        <v>0.8387096774</v>
      </c>
      <c r="X76" s="26">
        <f t="array" ref="X76">INDEX(TRANSPOSE('ALL-Student-Tally'!$A$2:$CC$46),ROW(X76),COLUMN(W76))/'Master Answer Key'!Y$396</f>
        <v>0.8125</v>
      </c>
      <c r="Y76" s="26">
        <f t="array" ref="Y76">INDEX(TRANSPOSE('ALL-Student-Tally'!$A$2:$CC$46),ROW(Y76),COLUMN(X76))/'Master Answer Key'!Z$396</f>
        <v>0.8571428571</v>
      </c>
      <c r="Z76" s="26">
        <f t="array" ref="Z76">INDEX(TRANSPOSE('ALL-Student-Tally'!$A$2:$CC$46),ROW(Z76),COLUMN(Y76))/'Master Answer Key'!AA$396</f>
        <v>0.8333333333</v>
      </c>
      <c r="AA76" s="26">
        <f t="array" ref="AA76">INDEX(TRANSPOSE('ALL-Student-Tally'!$A$2:$CC$46),ROW(AA76),COLUMN(Z76))/'Master Answer Key'!AB$396</f>
        <v>0.7647058824</v>
      </c>
      <c r="AB76" s="26">
        <f t="array" ref="AB76">INDEX(TRANSPOSE('ALL-Student-Tally'!$A$2:$CC$46),ROW(AB76),COLUMN(AA76))/'Master Answer Key'!AC$396</f>
        <v>0.6666666667</v>
      </c>
      <c r="AC76" s="26">
        <f t="array" ref="AC76">INDEX(TRANSPOSE('ALL-Student-Tally'!$A$2:$CC$46),ROW(AC76),COLUMN(AB76))/'Master Answer Key'!AD$396</f>
        <v>0.8928571429</v>
      </c>
      <c r="AD76" s="26" t="str">
        <f t="array" ref="AD76">INDEX(TRANSPOSE('ALL-Student-Tally'!$A$2:$CC$46),ROW(AD76),COLUMN(AC76))/'Master Answer Key'!AE$396</f>
        <v>#DIV/0!</v>
      </c>
      <c r="AE76" s="26">
        <f t="array" ref="AE76">INDEX(TRANSPOSE('ALL-Student-Tally'!$A$2:$CC$46),ROW(AE76),COLUMN(AD76))/'Master Answer Key'!AF$396</f>
        <v>1</v>
      </c>
      <c r="AF76" s="26">
        <f t="array" ref="AF76">INDEX(TRANSPOSE('ALL-Student-Tally'!$A$2:$CC$46),ROW(AF76),COLUMN(AE76))/'Master Answer Key'!AG$396</f>
        <v>0.75</v>
      </c>
      <c r="AG76" s="26">
        <f t="array" ref="AG76">INDEX(TRANSPOSE('ALL-Student-Tally'!$A$2:$CC$46),ROW(AG76),COLUMN(AF76))/'Master Answer Key'!AH$396</f>
        <v>0.8387096774</v>
      </c>
      <c r="AH76" s="26">
        <f t="array" ref="AH76">INDEX(TRANSPOSE('ALL-Student-Tally'!$A$2:$CC$46),ROW(AH76),COLUMN(AG76))/'Master Answer Key'!AI$396</f>
        <v>0.7391304348</v>
      </c>
      <c r="AI76" s="26">
        <f t="array" ref="AI76">INDEX(TRANSPOSE('ALL-Student-Tally'!$A$2:$CC$46),ROW(AI76),COLUMN(AH76))/'Master Answer Key'!AJ$396</f>
        <v>0.5</v>
      </c>
      <c r="AJ76" s="26">
        <f t="array" ref="AJ76">INDEX(TRANSPOSE('ALL-Student-Tally'!$A$2:$CC$46),ROW(AJ76),COLUMN(AI76))/'Master Answer Key'!AK$396</f>
        <v>0.8571428571</v>
      </c>
      <c r="AK76" s="26">
        <f t="array" ref="AK76">INDEX(TRANSPOSE('ALL-Student-Tally'!$A$2:$CC$46),ROW(AK76),COLUMN(AJ76))/'Master Answer Key'!AL$396</f>
        <v>1</v>
      </c>
      <c r="AL76" s="26">
        <f t="array" ref="AL76">INDEX(TRANSPOSE('ALL-Student-Tally'!$A$2:$CC$46),ROW(AL76),COLUMN(AK76))/'Master Answer Key'!AM$396</f>
        <v>0.8125</v>
      </c>
      <c r="AM76" s="26">
        <f t="array" ref="AM76">INDEX(TRANSPOSE('ALL-Student-Tally'!$A$2:$CC$46),ROW(AM76),COLUMN(AL76))/'Master Answer Key'!AN$396</f>
        <v>0.9285714286</v>
      </c>
      <c r="AN76" s="26">
        <f t="array" ref="AN76">INDEX(TRANSPOSE('ALL-Student-Tally'!$A$2:$CC$46),ROW(AN76),COLUMN(AM76))/'Master Answer Key'!AO$396</f>
        <v>0.8571428571</v>
      </c>
      <c r="AO76" s="26">
        <f t="array" ref="AO76">INDEX(TRANSPOSE('ALL-Student-Tally'!$A$2:$CC$46),ROW(AO76),COLUMN(AN76))/'Master Answer Key'!AP$396</f>
        <v>0.75</v>
      </c>
      <c r="AP76" s="26">
        <f t="array" ref="AP76">INDEX(TRANSPOSE('ALL-Student-Tally'!$A$2:$CC$46),ROW(AP76),COLUMN(AO76))/'Master Answer Key'!AQ$396</f>
        <v>0.3333333333</v>
      </c>
      <c r="AQ76" s="26">
        <f t="array" ref="AQ76">INDEX(TRANSPOSE('ALL-Student-Tally'!$A$2:$CC$46),ROW(AQ76),COLUMN(AP76))/'Master Answer Key'!AR$396</f>
        <v>0.8461538462</v>
      </c>
      <c r="AR76" s="26">
        <f t="array" ref="AR76">INDEX(TRANSPOSE('ALL-Student-Tally'!$A$2:$CC$46),ROW(AR76),COLUMN(AQ76))/'Master Answer Key'!AS$396</f>
        <v>0.8333333333</v>
      </c>
      <c r="AS76" s="26">
        <f t="array" ref="AS76">INDEX(TRANSPOSE('ALL-Student-Tally'!$A$2:$CC$46),ROW(AS76),COLUMN(AR76))/'Master Answer Key'!AT$396</f>
        <v>0.7741935484</v>
      </c>
      <c r="AT76" s="26">
        <f t="array" ref="AT76">INDEX(TRANSPOSE('ALL-Student-Tally'!$A$2:$CC$46),ROW(AT76),COLUMN(AS76))/'Master Answer Key'!AU$396</f>
        <v>0.7924528302</v>
      </c>
      <c r="AU76" s="26"/>
    </row>
    <row r="77">
      <c r="A77" s="5" t="s">
        <v>567</v>
      </c>
      <c r="B77" s="26">
        <f t="array" ref="B77">INDEX(TRANSPOSE('ALL-Student-Tally'!$A$2:$CC$46),ROW(B77),COLUMN(A77))/'Master Answer Key'!C$396</f>
        <v>0.92</v>
      </c>
      <c r="C77" s="26">
        <f t="array" ref="C77">INDEX(TRANSPOSE('ALL-Student-Tally'!$A$2:$CC$46),ROW(C77),COLUMN(B77))/'Master Answer Key'!D$396</f>
        <v>1</v>
      </c>
      <c r="D77" s="26">
        <f t="array" ref="D77">INDEX(TRANSPOSE('ALL-Student-Tally'!$A$2:$CC$46),ROW(D77),COLUMN(C77))/'Master Answer Key'!E$396</f>
        <v>0.9583333333</v>
      </c>
      <c r="E77" s="26">
        <f t="array" ref="E77">INDEX(TRANSPOSE('ALL-Student-Tally'!$A$2:$CC$46),ROW(E77),COLUMN(D77))/'Master Answer Key'!F$396</f>
        <v>0.92</v>
      </c>
      <c r="F77" s="26">
        <f t="array" ref="F77">INDEX(TRANSPOSE('ALL-Student-Tally'!$A$2:$CC$46),ROW(F77),COLUMN(E77))/'Master Answer Key'!G$396</f>
        <v>0.8717948718</v>
      </c>
      <c r="G77" s="26">
        <f t="array" ref="G77">INDEX(TRANSPOSE('ALL-Student-Tally'!$A$2:$CC$46),ROW(G77),COLUMN(F77))/'Master Answer Key'!H$396</f>
        <v>1</v>
      </c>
      <c r="H77" s="26">
        <f t="array" ref="H77">INDEX(TRANSPOSE('ALL-Student-Tally'!$A$2:$CC$46),ROW(H77),COLUMN(G77))/'Master Answer Key'!I$396</f>
        <v>0.8888888889</v>
      </c>
      <c r="I77" s="26">
        <f t="array" ref="I77">INDEX(TRANSPOSE('ALL-Student-Tally'!$A$2:$CC$46),ROW(I77),COLUMN(H77))/'Master Answer Key'!J$396</f>
        <v>0.8333333333</v>
      </c>
      <c r="J77" s="26">
        <f t="array" ref="J77">INDEX(TRANSPOSE('ALL-Student-Tally'!$A$2:$CC$46),ROW(J77),COLUMN(I77))/'Master Answer Key'!K$396</f>
        <v>0.8571428571</v>
      </c>
      <c r="K77" s="26">
        <f t="array" ref="K77">INDEX(TRANSPOSE('ALL-Student-Tally'!$A$2:$CC$46),ROW(K77),COLUMN(J77))/'Master Answer Key'!L$396</f>
        <v>0.9677419355</v>
      </c>
      <c r="L77" s="26">
        <f t="array" ref="L77">INDEX(TRANSPOSE('ALL-Student-Tally'!$A$2:$CC$46),ROW(L77),COLUMN(K77))/'Master Answer Key'!M$396</f>
        <v>0.8571428571</v>
      </c>
      <c r="M77" s="26">
        <f t="array" ref="M77">INDEX(TRANSPOSE('ALL-Student-Tally'!$A$2:$CC$46),ROW(M77),COLUMN(L77))/'Master Answer Key'!N$396</f>
        <v>0.9277108434</v>
      </c>
      <c r="N77" s="26">
        <f t="array" ref="N77">INDEX(TRANSPOSE('ALL-Student-Tally'!$A$2:$CC$46),ROW(N77),COLUMN(M77))/'Master Answer Key'!O$396</f>
        <v>0.9166666667</v>
      </c>
      <c r="O77" s="26">
        <f t="array" ref="O77">INDEX(TRANSPOSE('ALL-Student-Tally'!$A$2:$CC$46),ROW(O77),COLUMN(N77))/'Master Answer Key'!P$396</f>
        <v>1</v>
      </c>
      <c r="P77" s="26">
        <f t="array" ref="P77">INDEX(TRANSPOSE('ALL-Student-Tally'!$A$2:$CC$46),ROW(P77),COLUMN(O77))/'Master Answer Key'!Q$396</f>
        <v>0.8</v>
      </c>
      <c r="Q77" s="26">
        <f t="array" ref="Q77">INDEX(TRANSPOSE('ALL-Student-Tally'!$A$2:$CC$46),ROW(Q77),COLUMN(P77))/'Master Answer Key'!R$396</f>
        <v>1</v>
      </c>
      <c r="R77" s="26">
        <f t="array" ref="R77">INDEX(TRANSPOSE('ALL-Student-Tally'!$A$2:$CC$46),ROW(R77),COLUMN(Q77))/'Master Answer Key'!S$396</f>
        <v>0.9090909091</v>
      </c>
      <c r="S77" s="26">
        <f t="array" ref="S77">INDEX(TRANSPOSE('ALL-Student-Tally'!$A$2:$CC$46),ROW(S77),COLUMN(R77))/'Master Answer Key'!T$396</f>
        <v>0.8333333333</v>
      </c>
      <c r="T77" s="26">
        <f t="array" ref="T77">INDEX(TRANSPOSE('ALL-Student-Tally'!$A$2:$CC$46),ROW(T77),COLUMN(S77))/'Master Answer Key'!U$396</f>
        <v>0.88</v>
      </c>
      <c r="U77" s="26">
        <f t="array" ref="U77">INDEX(TRANSPOSE('ALL-Student-Tally'!$A$2:$CC$46),ROW(U77),COLUMN(T77))/'Master Answer Key'!V$396</f>
        <v>1</v>
      </c>
      <c r="V77" s="26">
        <f t="array" ref="V77">INDEX(TRANSPOSE('ALL-Student-Tally'!$A$2:$CC$46),ROW(V77),COLUMN(U77))/'Master Answer Key'!W$396</f>
        <v>0.85</v>
      </c>
      <c r="W77" s="26">
        <f t="array" ref="W77">INDEX(TRANSPOSE('ALL-Student-Tally'!$A$2:$CC$46),ROW(W77),COLUMN(V77))/'Master Answer Key'!X$396</f>
        <v>0.8387096774</v>
      </c>
      <c r="X77" s="26">
        <f t="array" ref="X77">INDEX(TRANSPOSE('ALL-Student-Tally'!$A$2:$CC$46),ROW(X77),COLUMN(W77))/'Master Answer Key'!Y$396</f>
        <v>0.9375</v>
      </c>
      <c r="Y77" s="26">
        <f t="array" ref="Y77">INDEX(TRANSPOSE('ALL-Student-Tally'!$A$2:$CC$46),ROW(Y77),COLUMN(X77))/'Master Answer Key'!Z$396</f>
        <v>0.8571428571</v>
      </c>
      <c r="Z77" s="26">
        <f t="array" ref="Z77">INDEX(TRANSPOSE('ALL-Student-Tally'!$A$2:$CC$46),ROW(Z77),COLUMN(Y77))/'Master Answer Key'!AA$396</f>
        <v>0.9583333333</v>
      </c>
      <c r="AA77" s="26">
        <f t="array" ref="AA77">INDEX(TRANSPOSE('ALL-Student-Tally'!$A$2:$CC$46),ROW(AA77),COLUMN(Z77))/'Master Answer Key'!AB$396</f>
        <v>1</v>
      </c>
      <c r="AB77" s="26">
        <f t="array" ref="AB77">INDEX(TRANSPOSE('ALL-Student-Tally'!$A$2:$CC$46),ROW(AB77),COLUMN(AA77))/'Master Answer Key'!AC$396</f>
        <v>1</v>
      </c>
      <c r="AC77" s="26">
        <f t="array" ref="AC77">INDEX(TRANSPOSE('ALL-Student-Tally'!$A$2:$CC$46),ROW(AC77),COLUMN(AB77))/'Master Answer Key'!AD$396</f>
        <v>0.8928571429</v>
      </c>
      <c r="AD77" s="26" t="str">
        <f t="array" ref="AD77">INDEX(TRANSPOSE('ALL-Student-Tally'!$A$2:$CC$46),ROW(AD77),COLUMN(AC77))/'Master Answer Key'!AE$396</f>
        <v>#DIV/0!</v>
      </c>
      <c r="AE77" s="26">
        <f t="array" ref="AE77">INDEX(TRANSPOSE('ALL-Student-Tally'!$A$2:$CC$46),ROW(AE77),COLUMN(AD77))/'Master Answer Key'!AF$396</f>
        <v>1</v>
      </c>
      <c r="AF77" s="26">
        <f t="array" ref="AF77">INDEX(TRANSPOSE('ALL-Student-Tally'!$A$2:$CC$46),ROW(AF77),COLUMN(AE77))/'Master Answer Key'!AG$396</f>
        <v>0.8333333333</v>
      </c>
      <c r="AG77" s="26">
        <f t="array" ref="AG77">INDEX(TRANSPOSE('ALL-Student-Tally'!$A$2:$CC$46),ROW(AG77),COLUMN(AF77))/'Master Answer Key'!AH$396</f>
        <v>0.8387096774</v>
      </c>
      <c r="AH77" s="26">
        <f t="array" ref="AH77">INDEX(TRANSPOSE('ALL-Student-Tally'!$A$2:$CC$46),ROW(AH77),COLUMN(AG77))/'Master Answer Key'!AI$396</f>
        <v>0.9565217391</v>
      </c>
      <c r="AI77" s="26">
        <f t="array" ref="AI77">INDEX(TRANSPOSE('ALL-Student-Tally'!$A$2:$CC$46),ROW(AI77),COLUMN(AH77))/'Master Answer Key'!AJ$396</f>
        <v>0.75</v>
      </c>
      <c r="AJ77" s="26">
        <f t="array" ref="AJ77">INDEX(TRANSPOSE('ALL-Student-Tally'!$A$2:$CC$46),ROW(AJ77),COLUMN(AI77))/'Master Answer Key'!AK$396</f>
        <v>1</v>
      </c>
      <c r="AK77" s="26">
        <f t="array" ref="AK77">INDEX(TRANSPOSE('ALL-Student-Tally'!$A$2:$CC$46),ROW(AK77),COLUMN(AJ77))/'Master Answer Key'!AL$396</f>
        <v>1</v>
      </c>
      <c r="AL77" s="26">
        <f t="array" ref="AL77">INDEX(TRANSPOSE('ALL-Student-Tally'!$A$2:$CC$46),ROW(AL77),COLUMN(AK77))/'Master Answer Key'!AM$396</f>
        <v>0.8125</v>
      </c>
      <c r="AM77" s="26">
        <f t="array" ref="AM77">INDEX(TRANSPOSE('ALL-Student-Tally'!$A$2:$CC$46),ROW(AM77),COLUMN(AL77))/'Master Answer Key'!AN$396</f>
        <v>1</v>
      </c>
      <c r="AN77" s="26">
        <f t="array" ref="AN77">INDEX(TRANSPOSE('ALL-Student-Tally'!$A$2:$CC$46),ROW(AN77),COLUMN(AM77))/'Master Answer Key'!AO$396</f>
        <v>1</v>
      </c>
      <c r="AO77" s="26">
        <f t="array" ref="AO77">INDEX(TRANSPOSE('ALL-Student-Tally'!$A$2:$CC$46),ROW(AO77),COLUMN(AN77))/'Master Answer Key'!AP$396</f>
        <v>1</v>
      </c>
      <c r="AP77" s="26">
        <f t="array" ref="AP77">INDEX(TRANSPOSE('ALL-Student-Tally'!$A$2:$CC$46),ROW(AP77),COLUMN(AO77))/'Master Answer Key'!AQ$396</f>
        <v>0.8888888889</v>
      </c>
      <c r="AQ77" s="26">
        <f t="array" ref="AQ77">INDEX(TRANSPOSE('ALL-Student-Tally'!$A$2:$CC$46),ROW(AQ77),COLUMN(AP77))/'Master Answer Key'!AR$396</f>
        <v>1</v>
      </c>
      <c r="AR77" s="26">
        <f t="array" ref="AR77">INDEX(TRANSPOSE('ALL-Student-Tally'!$A$2:$CC$46),ROW(AR77),COLUMN(AQ77))/'Master Answer Key'!AS$396</f>
        <v>0.8333333333</v>
      </c>
      <c r="AS77" s="26">
        <f t="array" ref="AS77">INDEX(TRANSPOSE('ALL-Student-Tally'!$A$2:$CC$46),ROW(AS77),COLUMN(AR77))/'Master Answer Key'!AT$396</f>
        <v>0.935483871</v>
      </c>
      <c r="AT77" s="26">
        <f t="array" ref="AT77">INDEX(TRANSPOSE('ALL-Student-Tally'!$A$2:$CC$46),ROW(AT77),COLUMN(AS77))/'Master Answer Key'!AU$396</f>
        <v>0.9056603774</v>
      </c>
      <c r="AU77" s="26"/>
    </row>
    <row r="78">
      <c r="A78" s="5" t="s">
        <v>568</v>
      </c>
      <c r="B78" s="26">
        <f t="array" ref="B78">INDEX(TRANSPOSE('ALL-Student-Tally'!$A$2:$CC$46),ROW(B78),COLUMN(A78))/'Master Answer Key'!C$396</f>
        <v>0.88</v>
      </c>
      <c r="C78" s="26">
        <f t="array" ref="C78">INDEX(TRANSPOSE('ALL-Student-Tally'!$A$2:$CC$46),ROW(C78),COLUMN(B78))/'Master Answer Key'!D$396</f>
        <v>0.9285714286</v>
      </c>
      <c r="D78" s="26">
        <f t="array" ref="D78">INDEX(TRANSPOSE('ALL-Student-Tally'!$A$2:$CC$46),ROW(D78),COLUMN(C78))/'Master Answer Key'!E$396</f>
        <v>0.875</v>
      </c>
      <c r="E78" s="26">
        <f t="array" ref="E78">INDEX(TRANSPOSE('ALL-Student-Tally'!$A$2:$CC$46),ROW(E78),COLUMN(D78))/'Master Answer Key'!F$396</f>
        <v>0.8</v>
      </c>
      <c r="F78" s="26">
        <f t="array" ref="F78">INDEX(TRANSPOSE('ALL-Student-Tally'!$A$2:$CC$46),ROW(F78),COLUMN(E78))/'Master Answer Key'!G$396</f>
        <v>0.8461538462</v>
      </c>
      <c r="G78" s="26">
        <f t="array" ref="G78">INDEX(TRANSPOSE('ALL-Student-Tally'!$A$2:$CC$46),ROW(G78),COLUMN(F78))/'Master Answer Key'!H$396</f>
        <v>1</v>
      </c>
      <c r="H78" s="26">
        <f t="array" ref="H78">INDEX(TRANSPOSE('ALL-Student-Tally'!$A$2:$CC$46),ROW(H78),COLUMN(G78))/'Master Answer Key'!I$396</f>
        <v>0.962962963</v>
      </c>
      <c r="I78" s="26">
        <f t="array" ref="I78">INDEX(TRANSPOSE('ALL-Student-Tally'!$A$2:$CC$46),ROW(I78),COLUMN(H78))/'Master Answer Key'!J$396</f>
        <v>0.7916666667</v>
      </c>
      <c r="J78" s="26">
        <f t="array" ref="J78">INDEX(TRANSPOSE('ALL-Student-Tally'!$A$2:$CC$46),ROW(J78),COLUMN(I78))/'Master Answer Key'!K$396</f>
        <v>0.9142857143</v>
      </c>
      <c r="K78" s="26">
        <f t="array" ref="K78">INDEX(TRANSPOSE('ALL-Student-Tally'!$A$2:$CC$46),ROW(K78),COLUMN(J78))/'Master Answer Key'!L$396</f>
        <v>0.8387096774</v>
      </c>
      <c r="L78" s="26">
        <f t="array" ref="L78">INDEX(TRANSPOSE('ALL-Student-Tally'!$A$2:$CC$46),ROW(L78),COLUMN(K78))/'Master Answer Key'!M$396</f>
        <v>1</v>
      </c>
      <c r="M78" s="26">
        <f t="array" ref="M78">INDEX(TRANSPOSE('ALL-Student-Tally'!$A$2:$CC$46),ROW(M78),COLUMN(L78))/'Master Answer Key'!N$396</f>
        <v>0.9156626506</v>
      </c>
      <c r="N78" s="26">
        <f t="array" ref="N78">INDEX(TRANSPOSE('ALL-Student-Tally'!$A$2:$CC$46),ROW(N78),COLUMN(M78))/'Master Answer Key'!O$396</f>
        <v>0.9166666667</v>
      </c>
      <c r="O78" s="26">
        <f t="array" ref="O78">INDEX(TRANSPOSE('ALL-Student-Tally'!$A$2:$CC$46),ROW(O78),COLUMN(N78))/'Master Answer Key'!P$396</f>
        <v>0.9</v>
      </c>
      <c r="P78" s="26">
        <f t="array" ref="P78">INDEX(TRANSPOSE('ALL-Student-Tally'!$A$2:$CC$46),ROW(P78),COLUMN(O78))/'Master Answer Key'!Q$396</f>
        <v>0.8</v>
      </c>
      <c r="Q78" s="26">
        <f t="array" ref="Q78">INDEX(TRANSPOSE('ALL-Student-Tally'!$A$2:$CC$46),ROW(Q78),COLUMN(P78))/'Master Answer Key'!R$396</f>
        <v>0.9285714286</v>
      </c>
      <c r="R78" s="26">
        <f t="array" ref="R78">INDEX(TRANSPOSE('ALL-Student-Tally'!$A$2:$CC$46),ROW(R78),COLUMN(Q78))/'Master Answer Key'!S$396</f>
        <v>0.8181818182</v>
      </c>
      <c r="S78" s="26">
        <f t="array" ref="S78">INDEX(TRANSPOSE('ALL-Student-Tally'!$A$2:$CC$46),ROW(S78),COLUMN(R78))/'Master Answer Key'!T$396</f>
        <v>0.9333333333</v>
      </c>
      <c r="T78" s="26">
        <f t="array" ref="T78">INDEX(TRANSPOSE('ALL-Student-Tally'!$A$2:$CC$46),ROW(T78),COLUMN(S78))/'Master Answer Key'!U$396</f>
        <v>0.92</v>
      </c>
      <c r="U78" s="26">
        <f t="array" ref="U78">INDEX(TRANSPOSE('ALL-Student-Tally'!$A$2:$CC$46),ROW(U78),COLUMN(T78))/'Master Answer Key'!V$396</f>
        <v>0.9428571429</v>
      </c>
      <c r="V78" s="26">
        <f t="array" ref="V78">INDEX(TRANSPOSE('ALL-Student-Tally'!$A$2:$CC$46),ROW(V78),COLUMN(U78))/'Master Answer Key'!W$396</f>
        <v>0.85</v>
      </c>
      <c r="W78" s="26">
        <f t="array" ref="W78">INDEX(TRANSPOSE('ALL-Student-Tally'!$A$2:$CC$46),ROW(W78),COLUMN(V78))/'Master Answer Key'!X$396</f>
        <v>0.935483871</v>
      </c>
      <c r="X78" s="26">
        <f t="array" ref="X78">INDEX(TRANSPOSE('ALL-Student-Tally'!$A$2:$CC$46),ROW(X78),COLUMN(W78))/'Master Answer Key'!Y$396</f>
        <v>1</v>
      </c>
      <c r="Y78" s="26">
        <f t="array" ref="Y78">INDEX(TRANSPOSE('ALL-Student-Tally'!$A$2:$CC$46),ROW(Y78),COLUMN(X78))/'Master Answer Key'!Z$396</f>
        <v>1</v>
      </c>
      <c r="Z78" s="26">
        <f t="array" ref="Z78">INDEX(TRANSPOSE('ALL-Student-Tally'!$A$2:$CC$46),ROW(Z78),COLUMN(Y78))/'Master Answer Key'!AA$396</f>
        <v>0.9166666667</v>
      </c>
      <c r="AA78" s="26">
        <f t="array" ref="AA78">INDEX(TRANSPOSE('ALL-Student-Tally'!$A$2:$CC$46),ROW(AA78),COLUMN(Z78))/'Master Answer Key'!AB$396</f>
        <v>0.9411764706</v>
      </c>
      <c r="AB78" s="26">
        <f t="array" ref="AB78">INDEX(TRANSPOSE('ALL-Student-Tally'!$A$2:$CC$46),ROW(AB78),COLUMN(AA78))/'Master Answer Key'!AC$396</f>
        <v>0.6666666667</v>
      </c>
      <c r="AC78" s="26">
        <f t="array" ref="AC78">INDEX(TRANSPOSE('ALL-Student-Tally'!$A$2:$CC$46),ROW(AC78),COLUMN(AB78))/'Master Answer Key'!AD$396</f>
        <v>0.9642857143</v>
      </c>
      <c r="AD78" s="26" t="str">
        <f t="array" ref="AD78">INDEX(TRANSPOSE('ALL-Student-Tally'!$A$2:$CC$46),ROW(AD78),COLUMN(AC78))/'Master Answer Key'!AE$396</f>
        <v>#DIV/0!</v>
      </c>
      <c r="AE78" s="26">
        <f t="array" ref="AE78">INDEX(TRANSPOSE('ALL-Student-Tally'!$A$2:$CC$46),ROW(AE78),COLUMN(AD78))/'Master Answer Key'!AF$396</f>
        <v>1</v>
      </c>
      <c r="AF78" s="26">
        <f t="array" ref="AF78">INDEX(TRANSPOSE('ALL-Student-Tally'!$A$2:$CC$46),ROW(AF78),COLUMN(AE78))/'Master Answer Key'!AG$396</f>
        <v>1</v>
      </c>
      <c r="AG78" s="26">
        <f t="array" ref="AG78">INDEX(TRANSPOSE('ALL-Student-Tally'!$A$2:$CC$46),ROW(AG78),COLUMN(AF78))/'Master Answer Key'!AH$396</f>
        <v>0.8709677419</v>
      </c>
      <c r="AH78" s="26">
        <f t="array" ref="AH78">INDEX(TRANSPOSE('ALL-Student-Tally'!$A$2:$CC$46),ROW(AH78),COLUMN(AG78))/'Master Answer Key'!AI$396</f>
        <v>0.8695652174</v>
      </c>
      <c r="AI78" s="26">
        <f t="array" ref="AI78">INDEX(TRANSPOSE('ALL-Student-Tally'!$A$2:$CC$46),ROW(AI78),COLUMN(AH78))/'Master Answer Key'!AJ$396</f>
        <v>0.875</v>
      </c>
      <c r="AJ78" s="26">
        <f t="array" ref="AJ78">INDEX(TRANSPOSE('ALL-Student-Tally'!$A$2:$CC$46),ROW(AJ78),COLUMN(AI78))/'Master Answer Key'!AK$396</f>
        <v>0.9642857143</v>
      </c>
      <c r="AK78" s="26">
        <f t="array" ref="AK78">INDEX(TRANSPOSE('ALL-Student-Tally'!$A$2:$CC$46),ROW(AK78),COLUMN(AJ78))/'Master Answer Key'!AL$396</f>
        <v>1</v>
      </c>
      <c r="AL78" s="26">
        <f t="array" ref="AL78">INDEX(TRANSPOSE('ALL-Student-Tally'!$A$2:$CC$46),ROW(AL78),COLUMN(AK78))/'Master Answer Key'!AM$396</f>
        <v>0.875</v>
      </c>
      <c r="AM78" s="26">
        <f t="array" ref="AM78">INDEX(TRANSPOSE('ALL-Student-Tally'!$A$2:$CC$46),ROW(AM78),COLUMN(AL78))/'Master Answer Key'!AN$396</f>
        <v>0.9285714286</v>
      </c>
      <c r="AN78" s="26">
        <f t="array" ref="AN78">INDEX(TRANSPOSE('ALL-Student-Tally'!$A$2:$CC$46),ROW(AN78),COLUMN(AM78))/'Master Answer Key'!AO$396</f>
        <v>0.8571428571</v>
      </c>
      <c r="AO78" s="26">
        <f t="array" ref="AO78">INDEX(TRANSPOSE('ALL-Student-Tally'!$A$2:$CC$46),ROW(AO78),COLUMN(AN78))/'Master Answer Key'!AP$396</f>
        <v>0.9166666667</v>
      </c>
      <c r="AP78" s="26">
        <f t="array" ref="AP78">INDEX(TRANSPOSE('ALL-Student-Tally'!$A$2:$CC$46),ROW(AP78),COLUMN(AO78))/'Master Answer Key'!AQ$396</f>
        <v>0.7777777778</v>
      </c>
      <c r="AQ78" s="26">
        <f t="array" ref="AQ78">INDEX(TRANSPOSE('ALL-Student-Tally'!$A$2:$CC$46),ROW(AQ78),COLUMN(AP78))/'Master Answer Key'!AR$396</f>
        <v>0.9230769231</v>
      </c>
      <c r="AR78" s="26">
        <f t="array" ref="AR78">INDEX(TRANSPOSE('ALL-Student-Tally'!$A$2:$CC$46),ROW(AR78),COLUMN(AQ78))/'Master Answer Key'!AS$396</f>
        <v>0.8333333333</v>
      </c>
      <c r="AS78" s="26">
        <f t="array" ref="AS78">INDEX(TRANSPOSE('ALL-Student-Tally'!$A$2:$CC$46),ROW(AS78),COLUMN(AR78))/'Master Answer Key'!AT$396</f>
        <v>0.9032258065</v>
      </c>
      <c r="AT78" s="26">
        <f t="array" ref="AT78">INDEX(TRANSPOSE('ALL-Student-Tally'!$A$2:$CC$46),ROW(AT78),COLUMN(AS78))/'Master Answer Key'!AU$396</f>
        <v>0.8867924528</v>
      </c>
      <c r="AU78" s="26"/>
    </row>
    <row r="79">
      <c r="A79" s="5" t="s">
        <v>569</v>
      </c>
      <c r="B79" s="26">
        <f t="array" ref="B79">INDEX(TRANSPOSE('ALL-Student-Tally'!$A$2:$CC$46),ROW(B79),COLUMN(A79))/'Master Answer Key'!C$396</f>
        <v>0.88</v>
      </c>
      <c r="C79" s="26">
        <f t="array" ref="C79">INDEX(TRANSPOSE('ALL-Student-Tally'!$A$2:$CC$46),ROW(C79),COLUMN(B79))/'Master Answer Key'!D$396</f>
        <v>0.8571428571</v>
      </c>
      <c r="D79" s="26">
        <f t="array" ref="D79">INDEX(TRANSPOSE('ALL-Student-Tally'!$A$2:$CC$46),ROW(D79),COLUMN(C79))/'Master Answer Key'!E$396</f>
        <v>0.8333333333</v>
      </c>
      <c r="E79" s="26">
        <f t="array" ref="E79">INDEX(TRANSPOSE('ALL-Student-Tally'!$A$2:$CC$46),ROW(E79),COLUMN(D79))/'Master Answer Key'!F$396</f>
        <v>0.78</v>
      </c>
      <c r="F79" s="26">
        <f t="array" ref="F79">INDEX(TRANSPOSE('ALL-Student-Tally'!$A$2:$CC$46),ROW(F79),COLUMN(E79))/'Master Answer Key'!G$396</f>
        <v>0.7948717949</v>
      </c>
      <c r="G79" s="26">
        <f t="array" ref="G79">INDEX(TRANSPOSE('ALL-Student-Tally'!$A$2:$CC$46),ROW(G79),COLUMN(F79))/'Master Answer Key'!H$396</f>
        <v>1</v>
      </c>
      <c r="H79" s="26">
        <f t="array" ref="H79">INDEX(TRANSPOSE('ALL-Student-Tally'!$A$2:$CC$46),ROW(H79),COLUMN(G79))/'Master Answer Key'!I$396</f>
        <v>0.8148148148</v>
      </c>
      <c r="I79" s="26">
        <f t="array" ref="I79">INDEX(TRANSPOSE('ALL-Student-Tally'!$A$2:$CC$46),ROW(I79),COLUMN(H79))/'Master Answer Key'!J$396</f>
        <v>0.8333333333</v>
      </c>
      <c r="J79" s="26">
        <f t="array" ref="J79">INDEX(TRANSPOSE('ALL-Student-Tally'!$A$2:$CC$46),ROW(J79),COLUMN(I79))/'Master Answer Key'!K$396</f>
        <v>0.8571428571</v>
      </c>
      <c r="K79" s="26">
        <f t="array" ref="K79">INDEX(TRANSPOSE('ALL-Student-Tally'!$A$2:$CC$46),ROW(K79),COLUMN(J79))/'Master Answer Key'!L$396</f>
        <v>0.9032258065</v>
      </c>
      <c r="L79" s="26">
        <f t="array" ref="L79">INDEX(TRANSPOSE('ALL-Student-Tally'!$A$2:$CC$46),ROW(L79),COLUMN(K79))/'Master Answer Key'!M$396</f>
        <v>0.8571428571</v>
      </c>
      <c r="M79" s="26">
        <f t="array" ref="M79">INDEX(TRANSPOSE('ALL-Student-Tally'!$A$2:$CC$46),ROW(M79),COLUMN(L79))/'Master Answer Key'!N$396</f>
        <v>0.8795180723</v>
      </c>
      <c r="N79" s="26">
        <f t="array" ref="N79">INDEX(TRANSPOSE('ALL-Student-Tally'!$A$2:$CC$46),ROW(N79),COLUMN(M79))/'Master Answer Key'!O$396</f>
        <v>0.8333333333</v>
      </c>
      <c r="O79" s="26">
        <f t="array" ref="O79">INDEX(TRANSPOSE('ALL-Student-Tally'!$A$2:$CC$46),ROW(O79),COLUMN(N79))/'Master Answer Key'!P$396</f>
        <v>0.8</v>
      </c>
      <c r="P79" s="26">
        <f t="array" ref="P79">INDEX(TRANSPOSE('ALL-Student-Tally'!$A$2:$CC$46),ROW(P79),COLUMN(O79))/'Master Answer Key'!Q$396</f>
        <v>1</v>
      </c>
      <c r="Q79" s="26">
        <f t="array" ref="Q79">INDEX(TRANSPOSE('ALL-Student-Tally'!$A$2:$CC$46),ROW(Q79),COLUMN(P79))/'Master Answer Key'!R$396</f>
        <v>0.7857142857</v>
      </c>
      <c r="R79" s="26">
        <f t="array" ref="R79">INDEX(TRANSPOSE('ALL-Student-Tally'!$A$2:$CC$46),ROW(R79),COLUMN(Q79))/'Master Answer Key'!S$396</f>
        <v>0.9090909091</v>
      </c>
      <c r="S79" s="26">
        <f t="array" ref="S79">INDEX(TRANSPOSE('ALL-Student-Tally'!$A$2:$CC$46),ROW(S79),COLUMN(R79))/'Master Answer Key'!T$396</f>
        <v>0.8333333333</v>
      </c>
      <c r="T79" s="26">
        <f t="array" ref="T79">INDEX(TRANSPOSE('ALL-Student-Tally'!$A$2:$CC$46),ROW(T79),COLUMN(S79))/'Master Answer Key'!U$396</f>
        <v>0.92</v>
      </c>
      <c r="U79" s="26">
        <f t="array" ref="U79">INDEX(TRANSPOSE('ALL-Student-Tally'!$A$2:$CC$46),ROW(U79),COLUMN(T79))/'Master Answer Key'!V$396</f>
        <v>0.9142857143</v>
      </c>
      <c r="V79" s="26">
        <f t="array" ref="V79">INDEX(TRANSPOSE('ALL-Student-Tally'!$A$2:$CC$46),ROW(V79),COLUMN(U79))/'Master Answer Key'!W$396</f>
        <v>0.85</v>
      </c>
      <c r="W79" s="26">
        <f t="array" ref="W79">INDEX(TRANSPOSE('ALL-Student-Tally'!$A$2:$CC$46),ROW(W79),COLUMN(V79))/'Master Answer Key'!X$396</f>
        <v>0.8064516129</v>
      </c>
      <c r="X79" s="26">
        <f t="array" ref="X79">INDEX(TRANSPOSE('ALL-Student-Tally'!$A$2:$CC$46),ROW(X79),COLUMN(W79))/'Master Answer Key'!Y$396</f>
        <v>0.9375</v>
      </c>
      <c r="Y79" s="26">
        <f t="array" ref="Y79">INDEX(TRANSPOSE('ALL-Student-Tally'!$A$2:$CC$46),ROW(Y79),COLUMN(X79))/'Master Answer Key'!Z$396</f>
        <v>0.7142857143</v>
      </c>
      <c r="Z79" s="26">
        <f t="array" ref="Z79">INDEX(TRANSPOSE('ALL-Student-Tally'!$A$2:$CC$46),ROW(Z79),COLUMN(Y79))/'Master Answer Key'!AA$396</f>
        <v>0.875</v>
      </c>
      <c r="AA79" s="26">
        <f t="array" ref="AA79">INDEX(TRANSPOSE('ALL-Student-Tally'!$A$2:$CC$46),ROW(AA79),COLUMN(Z79))/'Master Answer Key'!AB$396</f>
        <v>0.8823529412</v>
      </c>
      <c r="AB79" s="26">
        <f t="array" ref="AB79">INDEX(TRANSPOSE('ALL-Student-Tally'!$A$2:$CC$46),ROW(AB79),COLUMN(AA79))/'Master Answer Key'!AC$396</f>
        <v>0.6666666667</v>
      </c>
      <c r="AC79" s="26">
        <f t="array" ref="AC79">INDEX(TRANSPOSE('ALL-Student-Tally'!$A$2:$CC$46),ROW(AC79),COLUMN(AB79))/'Master Answer Key'!AD$396</f>
        <v>0.75</v>
      </c>
      <c r="AD79" s="26" t="str">
        <f t="array" ref="AD79">INDEX(TRANSPOSE('ALL-Student-Tally'!$A$2:$CC$46),ROW(AD79),COLUMN(AC79))/'Master Answer Key'!AE$396</f>
        <v>#DIV/0!</v>
      </c>
      <c r="AE79" s="26">
        <f t="array" ref="AE79">INDEX(TRANSPOSE('ALL-Student-Tally'!$A$2:$CC$46),ROW(AE79),COLUMN(AD79))/'Master Answer Key'!AF$396</f>
        <v>0</v>
      </c>
      <c r="AF79" s="26">
        <f t="array" ref="AF79">INDEX(TRANSPOSE('ALL-Student-Tally'!$A$2:$CC$46),ROW(AF79),COLUMN(AE79))/'Master Answer Key'!AG$396</f>
        <v>0.6666666667</v>
      </c>
      <c r="AG79" s="26">
        <f t="array" ref="AG79">INDEX(TRANSPOSE('ALL-Student-Tally'!$A$2:$CC$46),ROW(AG79),COLUMN(AF79))/'Master Answer Key'!AH$396</f>
        <v>0.8064516129</v>
      </c>
      <c r="AH79" s="26">
        <f t="array" ref="AH79">INDEX(TRANSPOSE('ALL-Student-Tally'!$A$2:$CC$46),ROW(AH79),COLUMN(AG79))/'Master Answer Key'!AI$396</f>
        <v>0.9130434783</v>
      </c>
      <c r="AI79" s="26">
        <f t="array" ref="AI79">INDEX(TRANSPOSE('ALL-Student-Tally'!$A$2:$CC$46),ROW(AI79),COLUMN(AH79))/'Master Answer Key'!AJ$396</f>
        <v>1</v>
      </c>
      <c r="AJ79" s="26">
        <f t="array" ref="AJ79">INDEX(TRANSPOSE('ALL-Student-Tally'!$A$2:$CC$46),ROW(AJ79),COLUMN(AI79))/'Master Answer Key'!AK$396</f>
        <v>0.8928571429</v>
      </c>
      <c r="AK79" s="26">
        <f t="array" ref="AK79">INDEX(TRANSPOSE('ALL-Student-Tally'!$A$2:$CC$46),ROW(AK79),COLUMN(AJ79))/'Master Answer Key'!AL$396</f>
        <v>0.9090909091</v>
      </c>
      <c r="AL79" s="26">
        <f t="array" ref="AL79">INDEX(TRANSPOSE('ALL-Student-Tally'!$A$2:$CC$46),ROW(AL79),COLUMN(AK79))/'Master Answer Key'!AM$396</f>
        <v>0.8125</v>
      </c>
      <c r="AM79" s="26">
        <f t="array" ref="AM79">INDEX(TRANSPOSE('ALL-Student-Tally'!$A$2:$CC$46),ROW(AM79),COLUMN(AL79))/'Master Answer Key'!AN$396</f>
        <v>0.8571428571</v>
      </c>
      <c r="AN79" s="26">
        <f t="array" ref="AN79">INDEX(TRANSPOSE('ALL-Student-Tally'!$A$2:$CC$46),ROW(AN79),COLUMN(AM79))/'Master Answer Key'!AO$396</f>
        <v>1</v>
      </c>
      <c r="AO79" s="26">
        <f t="array" ref="AO79">INDEX(TRANSPOSE('ALL-Student-Tally'!$A$2:$CC$46),ROW(AO79),COLUMN(AN79))/'Master Answer Key'!AP$396</f>
        <v>1</v>
      </c>
      <c r="AP79" s="26">
        <f t="array" ref="AP79">INDEX(TRANSPOSE('ALL-Student-Tally'!$A$2:$CC$46),ROW(AP79),COLUMN(AO79))/'Master Answer Key'!AQ$396</f>
        <v>0.8888888889</v>
      </c>
      <c r="AQ79" s="26">
        <f t="array" ref="AQ79">INDEX(TRANSPOSE('ALL-Student-Tally'!$A$2:$CC$46),ROW(AQ79),COLUMN(AP79))/'Master Answer Key'!AR$396</f>
        <v>0.9230769231</v>
      </c>
      <c r="AR79" s="26">
        <f t="array" ref="AR79">INDEX(TRANSPOSE('ALL-Student-Tally'!$A$2:$CC$46),ROW(AR79),COLUMN(AQ79))/'Master Answer Key'!AS$396</f>
        <v>0.8333333333</v>
      </c>
      <c r="AS79" s="26">
        <f t="array" ref="AS79">INDEX(TRANSPOSE('ALL-Student-Tally'!$A$2:$CC$46),ROW(AS79),COLUMN(AR79))/'Master Answer Key'!AT$396</f>
        <v>0.8709677419</v>
      </c>
      <c r="AT79" s="26">
        <f t="array" ref="AT79">INDEX(TRANSPOSE('ALL-Student-Tally'!$A$2:$CC$46),ROW(AT79),COLUMN(AS79))/'Master Answer Key'!AU$396</f>
        <v>0.8490566038</v>
      </c>
      <c r="AU79" s="26"/>
    </row>
    <row r="80">
      <c r="A80" s="5" t="s">
        <v>570</v>
      </c>
      <c r="B80" s="26">
        <f t="array" ref="B80">INDEX(TRANSPOSE('ALL-Student-Tally'!$A$2:$CC$46),ROW(B80),COLUMN(A80))/'Master Answer Key'!C$396</f>
        <v>0.88</v>
      </c>
      <c r="C80" s="26">
        <f t="array" ref="C80">INDEX(TRANSPOSE('ALL-Student-Tally'!$A$2:$CC$46),ROW(C80),COLUMN(B80))/'Master Answer Key'!D$396</f>
        <v>0.9285714286</v>
      </c>
      <c r="D80" s="26">
        <f t="array" ref="D80">INDEX(TRANSPOSE('ALL-Student-Tally'!$A$2:$CC$46),ROW(D80),COLUMN(C80))/'Master Answer Key'!E$396</f>
        <v>0.875</v>
      </c>
      <c r="E80" s="26">
        <f t="array" ref="E80">INDEX(TRANSPOSE('ALL-Student-Tally'!$A$2:$CC$46),ROW(E80),COLUMN(D80))/'Master Answer Key'!F$396</f>
        <v>0.84</v>
      </c>
      <c r="F80" s="26">
        <f t="array" ref="F80">INDEX(TRANSPOSE('ALL-Student-Tally'!$A$2:$CC$46),ROW(F80),COLUMN(E80))/'Master Answer Key'!G$396</f>
        <v>0.8717948718</v>
      </c>
      <c r="G80" s="26">
        <f t="array" ref="G80">INDEX(TRANSPOSE('ALL-Student-Tally'!$A$2:$CC$46),ROW(G80),COLUMN(F80))/'Master Answer Key'!H$396</f>
        <v>1</v>
      </c>
      <c r="H80" s="26">
        <f t="array" ref="H80">INDEX(TRANSPOSE('ALL-Student-Tally'!$A$2:$CC$46),ROW(H80),COLUMN(G80))/'Master Answer Key'!I$396</f>
        <v>0.962962963</v>
      </c>
      <c r="I80" s="26">
        <f t="array" ref="I80">INDEX(TRANSPOSE('ALL-Student-Tally'!$A$2:$CC$46),ROW(I80),COLUMN(H80))/'Master Answer Key'!J$396</f>
        <v>0.7916666667</v>
      </c>
      <c r="J80" s="26">
        <f t="array" ref="J80">INDEX(TRANSPOSE('ALL-Student-Tally'!$A$2:$CC$46),ROW(J80),COLUMN(I80))/'Master Answer Key'!K$396</f>
        <v>0.8571428571</v>
      </c>
      <c r="K80" s="26">
        <f t="array" ref="K80">INDEX(TRANSPOSE('ALL-Student-Tally'!$A$2:$CC$46),ROW(K80),COLUMN(J80))/'Master Answer Key'!L$396</f>
        <v>0.8064516129</v>
      </c>
      <c r="L80" s="26">
        <f t="array" ref="L80">INDEX(TRANSPOSE('ALL-Student-Tally'!$A$2:$CC$46),ROW(L80),COLUMN(K80))/'Master Answer Key'!M$396</f>
        <v>0.7857142857</v>
      </c>
      <c r="M80" s="26">
        <f t="array" ref="M80">INDEX(TRANSPOSE('ALL-Student-Tally'!$A$2:$CC$46),ROW(M80),COLUMN(L80))/'Master Answer Key'!N$396</f>
        <v>0.8674698795</v>
      </c>
      <c r="N80" s="26">
        <f t="array" ref="N80">INDEX(TRANSPOSE('ALL-Student-Tally'!$A$2:$CC$46),ROW(N80),COLUMN(M80))/'Master Answer Key'!O$396</f>
        <v>1</v>
      </c>
      <c r="O80" s="26">
        <f t="array" ref="O80">INDEX(TRANSPOSE('ALL-Student-Tally'!$A$2:$CC$46),ROW(O80),COLUMN(N80))/'Master Answer Key'!P$396</f>
        <v>0.9</v>
      </c>
      <c r="P80" s="26">
        <f t="array" ref="P80">INDEX(TRANSPOSE('ALL-Student-Tally'!$A$2:$CC$46),ROW(P80),COLUMN(O80))/'Master Answer Key'!Q$396</f>
        <v>0.8</v>
      </c>
      <c r="Q80" s="26">
        <f t="array" ref="Q80">INDEX(TRANSPOSE('ALL-Student-Tally'!$A$2:$CC$46),ROW(Q80),COLUMN(P80))/'Master Answer Key'!R$396</f>
        <v>0.9285714286</v>
      </c>
      <c r="R80" s="26">
        <f t="array" ref="R80">INDEX(TRANSPOSE('ALL-Student-Tally'!$A$2:$CC$46),ROW(R80),COLUMN(Q80))/'Master Answer Key'!S$396</f>
        <v>0.7272727273</v>
      </c>
      <c r="S80" s="26">
        <f t="array" ref="S80">INDEX(TRANSPOSE('ALL-Student-Tally'!$A$2:$CC$46),ROW(S80),COLUMN(R80))/'Master Answer Key'!T$396</f>
        <v>0.8333333333</v>
      </c>
      <c r="T80" s="26">
        <f t="array" ref="T80">INDEX(TRANSPOSE('ALL-Student-Tally'!$A$2:$CC$46),ROW(T80),COLUMN(S80))/'Master Answer Key'!U$396</f>
        <v>0.8</v>
      </c>
      <c r="U80" s="26">
        <f t="array" ref="U80">INDEX(TRANSPOSE('ALL-Student-Tally'!$A$2:$CC$46),ROW(U80),COLUMN(T80))/'Master Answer Key'!V$396</f>
        <v>0.9142857143</v>
      </c>
      <c r="V80" s="26">
        <f t="array" ref="V80">INDEX(TRANSPOSE('ALL-Student-Tally'!$A$2:$CC$46),ROW(V80),COLUMN(U80))/'Master Answer Key'!W$396</f>
        <v>0.75</v>
      </c>
      <c r="W80" s="26">
        <f t="array" ref="W80">INDEX(TRANSPOSE('ALL-Student-Tally'!$A$2:$CC$46),ROW(W80),COLUMN(V80))/'Master Answer Key'!X$396</f>
        <v>0.8387096774</v>
      </c>
      <c r="X80" s="26">
        <f t="array" ref="X80">INDEX(TRANSPOSE('ALL-Student-Tally'!$A$2:$CC$46),ROW(X80),COLUMN(W80))/'Master Answer Key'!Y$396</f>
        <v>0.75</v>
      </c>
      <c r="Y80" s="26">
        <f t="array" ref="Y80">INDEX(TRANSPOSE('ALL-Student-Tally'!$A$2:$CC$46),ROW(Y80),COLUMN(X80))/'Master Answer Key'!Z$396</f>
        <v>0.7142857143</v>
      </c>
      <c r="Z80" s="26">
        <f t="array" ref="Z80">INDEX(TRANSPOSE('ALL-Student-Tally'!$A$2:$CC$46),ROW(Z80),COLUMN(Y80))/'Master Answer Key'!AA$396</f>
        <v>0.875</v>
      </c>
      <c r="AA80" s="26">
        <f t="array" ref="AA80">INDEX(TRANSPOSE('ALL-Student-Tally'!$A$2:$CC$46),ROW(AA80),COLUMN(Z80))/'Master Answer Key'!AB$396</f>
        <v>0.8529411765</v>
      </c>
      <c r="AB80" s="26">
        <f t="array" ref="AB80">INDEX(TRANSPOSE('ALL-Student-Tally'!$A$2:$CC$46),ROW(AB80),COLUMN(AA80))/'Master Answer Key'!AC$396</f>
        <v>0.5</v>
      </c>
      <c r="AC80" s="26">
        <f t="array" ref="AC80">INDEX(TRANSPOSE('ALL-Student-Tally'!$A$2:$CC$46),ROW(AC80),COLUMN(AB80))/'Master Answer Key'!AD$396</f>
        <v>0.8214285714</v>
      </c>
      <c r="AD80" s="26" t="str">
        <f t="array" ref="AD80">INDEX(TRANSPOSE('ALL-Student-Tally'!$A$2:$CC$46),ROW(AD80),COLUMN(AC80))/'Master Answer Key'!AE$396</f>
        <v>#DIV/0!</v>
      </c>
      <c r="AE80" s="26">
        <f t="array" ref="AE80">INDEX(TRANSPOSE('ALL-Student-Tally'!$A$2:$CC$46),ROW(AE80),COLUMN(AD80))/'Master Answer Key'!AF$396</f>
        <v>1</v>
      </c>
      <c r="AF80" s="26">
        <f t="array" ref="AF80">INDEX(TRANSPOSE('ALL-Student-Tally'!$A$2:$CC$46),ROW(AF80),COLUMN(AE80))/'Master Answer Key'!AG$396</f>
        <v>0.8333333333</v>
      </c>
      <c r="AG80" s="26">
        <f t="array" ref="AG80">INDEX(TRANSPOSE('ALL-Student-Tally'!$A$2:$CC$46),ROW(AG80),COLUMN(AF80))/'Master Answer Key'!AH$396</f>
        <v>0.8064516129</v>
      </c>
      <c r="AH80" s="26">
        <f t="array" ref="AH80">INDEX(TRANSPOSE('ALL-Student-Tally'!$A$2:$CC$46),ROW(AH80),COLUMN(AG80))/'Master Answer Key'!AI$396</f>
        <v>0.8260869565</v>
      </c>
      <c r="AI80" s="26">
        <f t="array" ref="AI80">INDEX(TRANSPOSE('ALL-Student-Tally'!$A$2:$CC$46),ROW(AI80),COLUMN(AH80))/'Master Answer Key'!AJ$396</f>
        <v>0.75</v>
      </c>
      <c r="AJ80" s="26">
        <f t="array" ref="AJ80">INDEX(TRANSPOSE('ALL-Student-Tally'!$A$2:$CC$46),ROW(AJ80),COLUMN(AI80))/'Master Answer Key'!AK$396</f>
        <v>0.8571428571</v>
      </c>
      <c r="AK80" s="26">
        <f t="array" ref="AK80">INDEX(TRANSPOSE('ALL-Student-Tally'!$A$2:$CC$46),ROW(AK80),COLUMN(AJ80))/'Master Answer Key'!AL$396</f>
        <v>0.9090909091</v>
      </c>
      <c r="AL80" s="26">
        <f t="array" ref="AL80">INDEX(TRANSPOSE('ALL-Student-Tally'!$A$2:$CC$46),ROW(AL80),COLUMN(AK80))/'Master Answer Key'!AM$396</f>
        <v>0.8125</v>
      </c>
      <c r="AM80" s="26">
        <f t="array" ref="AM80">INDEX(TRANSPOSE('ALL-Student-Tally'!$A$2:$CC$46),ROW(AM80),COLUMN(AL80))/'Master Answer Key'!AN$396</f>
        <v>0.9285714286</v>
      </c>
      <c r="AN80" s="26">
        <f t="array" ref="AN80">INDEX(TRANSPOSE('ALL-Student-Tally'!$A$2:$CC$46),ROW(AN80),COLUMN(AM80))/'Master Answer Key'!AO$396</f>
        <v>1</v>
      </c>
      <c r="AO80" s="26">
        <f t="array" ref="AO80">INDEX(TRANSPOSE('ALL-Student-Tally'!$A$2:$CC$46),ROW(AO80),COLUMN(AN80))/'Master Answer Key'!AP$396</f>
        <v>0.75</v>
      </c>
      <c r="AP80" s="26">
        <f t="array" ref="AP80">INDEX(TRANSPOSE('ALL-Student-Tally'!$A$2:$CC$46),ROW(AP80),COLUMN(AO80))/'Master Answer Key'!AQ$396</f>
        <v>0.7777777778</v>
      </c>
      <c r="AQ80" s="26">
        <f t="array" ref="AQ80">INDEX(TRANSPOSE('ALL-Student-Tally'!$A$2:$CC$46),ROW(AQ80),COLUMN(AP80))/'Master Answer Key'!AR$396</f>
        <v>0.9230769231</v>
      </c>
      <c r="AR80" s="26">
        <f t="array" ref="AR80">INDEX(TRANSPOSE('ALL-Student-Tally'!$A$2:$CC$46),ROW(AR80),COLUMN(AQ80))/'Master Answer Key'!AS$396</f>
        <v>0.5</v>
      </c>
      <c r="AS80" s="26">
        <f t="array" ref="AS80">INDEX(TRANSPOSE('ALL-Student-Tally'!$A$2:$CC$46),ROW(AS80),COLUMN(AR80))/'Master Answer Key'!AT$396</f>
        <v>0.8709677419</v>
      </c>
      <c r="AT80" s="26">
        <f t="array" ref="AT80">INDEX(TRANSPOSE('ALL-Student-Tally'!$A$2:$CC$46),ROW(AT80),COLUMN(AS80))/'Master Answer Key'!AU$396</f>
        <v>0.8113207547</v>
      </c>
      <c r="AU80" s="26"/>
    </row>
    <row r="81">
      <c r="A81" s="5" t="s">
        <v>571</v>
      </c>
      <c r="B81" s="26">
        <f t="array" ref="B81">INDEX(TRANSPOSE('ALL-Student-Tally'!$A$2:$CC$46),ROW(B81),COLUMN(A81))/'Master Answer Key'!C$396</f>
        <v>0.8</v>
      </c>
      <c r="C81" s="26">
        <f t="array" ref="C81">INDEX(TRANSPOSE('ALL-Student-Tally'!$A$2:$CC$46),ROW(C81),COLUMN(B81))/'Master Answer Key'!D$396</f>
        <v>0.8571428571</v>
      </c>
      <c r="D81" s="26">
        <f t="array" ref="D81">INDEX(TRANSPOSE('ALL-Student-Tally'!$A$2:$CC$46),ROW(D81),COLUMN(C81))/'Master Answer Key'!E$396</f>
        <v>0.9166666667</v>
      </c>
      <c r="E81" s="26">
        <f t="array" ref="E81">INDEX(TRANSPOSE('ALL-Student-Tally'!$A$2:$CC$46),ROW(E81),COLUMN(D81))/'Master Answer Key'!F$396</f>
        <v>0.7</v>
      </c>
      <c r="F81" s="26">
        <f t="array" ref="F81">INDEX(TRANSPOSE('ALL-Student-Tally'!$A$2:$CC$46),ROW(F81),COLUMN(E81))/'Master Answer Key'!G$396</f>
        <v>0.9230769231</v>
      </c>
      <c r="G81" s="26">
        <f t="array" ref="G81">INDEX(TRANSPOSE('ALL-Student-Tally'!$A$2:$CC$46),ROW(G81),COLUMN(F81))/'Master Answer Key'!H$396</f>
        <v>0.75</v>
      </c>
      <c r="H81" s="26">
        <f t="array" ref="H81">INDEX(TRANSPOSE('ALL-Student-Tally'!$A$2:$CC$46),ROW(H81),COLUMN(G81))/'Master Answer Key'!I$396</f>
        <v>0.8148148148</v>
      </c>
      <c r="I81" s="26">
        <f t="array" ref="I81">INDEX(TRANSPOSE('ALL-Student-Tally'!$A$2:$CC$46),ROW(I81),COLUMN(H81))/'Master Answer Key'!J$396</f>
        <v>0.625</v>
      </c>
      <c r="J81" s="26">
        <f t="array" ref="J81">INDEX(TRANSPOSE('ALL-Student-Tally'!$A$2:$CC$46),ROW(J81),COLUMN(I81))/'Master Answer Key'!K$396</f>
        <v>0.7714285714</v>
      </c>
      <c r="K81" s="26">
        <f t="array" ref="K81">INDEX(TRANSPOSE('ALL-Student-Tally'!$A$2:$CC$46),ROW(K81),COLUMN(J81))/'Master Answer Key'!L$396</f>
        <v>0.7741935484</v>
      </c>
      <c r="L81" s="26">
        <f t="array" ref="L81">INDEX(TRANSPOSE('ALL-Student-Tally'!$A$2:$CC$46),ROW(L81),COLUMN(K81))/'Master Answer Key'!M$396</f>
        <v>0.9285714286</v>
      </c>
      <c r="M81" s="26">
        <f t="array" ref="M81">INDEX(TRANSPOSE('ALL-Student-Tally'!$A$2:$CC$46),ROW(M81),COLUMN(L81))/'Master Answer Key'!N$396</f>
        <v>0.7951807229</v>
      </c>
      <c r="N81" s="26">
        <f t="array" ref="N81">INDEX(TRANSPOSE('ALL-Student-Tally'!$A$2:$CC$46),ROW(N81),COLUMN(M81))/'Master Answer Key'!O$396</f>
        <v>0.8333333333</v>
      </c>
      <c r="O81" s="26">
        <f t="array" ref="O81">INDEX(TRANSPOSE('ALL-Student-Tally'!$A$2:$CC$46),ROW(O81),COLUMN(N81))/'Master Answer Key'!P$396</f>
        <v>0.6</v>
      </c>
      <c r="P81" s="26">
        <f t="array" ref="P81">INDEX(TRANSPOSE('ALL-Student-Tally'!$A$2:$CC$46),ROW(P81),COLUMN(O81))/'Master Answer Key'!Q$396</f>
        <v>1</v>
      </c>
      <c r="Q81" s="26">
        <f t="array" ref="Q81">INDEX(TRANSPOSE('ALL-Student-Tally'!$A$2:$CC$46),ROW(Q81),COLUMN(P81))/'Master Answer Key'!R$396</f>
        <v>0.9285714286</v>
      </c>
      <c r="R81" s="26">
        <f t="array" ref="R81">INDEX(TRANSPOSE('ALL-Student-Tally'!$A$2:$CC$46),ROW(R81),COLUMN(Q81))/'Master Answer Key'!S$396</f>
        <v>0.8181818182</v>
      </c>
      <c r="S81" s="26">
        <f t="array" ref="S81">INDEX(TRANSPOSE('ALL-Student-Tally'!$A$2:$CC$46),ROW(S81),COLUMN(R81))/'Master Answer Key'!T$396</f>
        <v>0.8666666667</v>
      </c>
      <c r="T81" s="26">
        <f t="array" ref="T81">INDEX(TRANSPOSE('ALL-Student-Tally'!$A$2:$CC$46),ROW(T81),COLUMN(S81))/'Master Answer Key'!U$396</f>
        <v>0.84</v>
      </c>
      <c r="U81" s="26">
        <f t="array" ref="U81">INDEX(TRANSPOSE('ALL-Student-Tally'!$A$2:$CC$46),ROW(U81),COLUMN(T81))/'Master Answer Key'!V$396</f>
        <v>0.8285714286</v>
      </c>
      <c r="V81" s="26">
        <f t="array" ref="V81">INDEX(TRANSPOSE('ALL-Student-Tally'!$A$2:$CC$46),ROW(V81),COLUMN(U81))/'Master Answer Key'!W$396</f>
        <v>0.8</v>
      </c>
      <c r="W81" s="26">
        <f t="array" ref="W81">INDEX(TRANSPOSE('ALL-Student-Tally'!$A$2:$CC$46),ROW(W81),COLUMN(V81))/'Master Answer Key'!X$396</f>
        <v>0.8064516129</v>
      </c>
      <c r="X81" s="26">
        <f t="array" ref="X81">INDEX(TRANSPOSE('ALL-Student-Tally'!$A$2:$CC$46),ROW(X81),COLUMN(W81))/'Master Answer Key'!Y$396</f>
        <v>0.9375</v>
      </c>
      <c r="Y81" s="26">
        <f t="array" ref="Y81">INDEX(TRANSPOSE('ALL-Student-Tally'!$A$2:$CC$46),ROW(Y81),COLUMN(X81))/'Master Answer Key'!Z$396</f>
        <v>0.5714285714</v>
      </c>
      <c r="Z81" s="26">
        <f t="array" ref="Z81">INDEX(TRANSPOSE('ALL-Student-Tally'!$A$2:$CC$46),ROW(Z81),COLUMN(Y81))/'Master Answer Key'!AA$396</f>
        <v>0.8333333333</v>
      </c>
      <c r="AA81" s="26">
        <f t="array" ref="AA81">INDEX(TRANSPOSE('ALL-Student-Tally'!$A$2:$CC$46),ROW(AA81),COLUMN(Z81))/'Master Answer Key'!AB$396</f>
        <v>0.8235294118</v>
      </c>
      <c r="AB81" s="26">
        <f t="array" ref="AB81">INDEX(TRANSPOSE('ALL-Student-Tally'!$A$2:$CC$46),ROW(AB81),COLUMN(AA81))/'Master Answer Key'!AC$396</f>
        <v>0.5</v>
      </c>
      <c r="AC81" s="26">
        <f t="array" ref="AC81">INDEX(TRANSPOSE('ALL-Student-Tally'!$A$2:$CC$46),ROW(AC81),COLUMN(AB81))/'Master Answer Key'!AD$396</f>
        <v>0.8214285714</v>
      </c>
      <c r="AD81" s="26" t="str">
        <f t="array" ref="AD81">INDEX(TRANSPOSE('ALL-Student-Tally'!$A$2:$CC$46),ROW(AD81),COLUMN(AC81))/'Master Answer Key'!AE$396</f>
        <v>#DIV/0!</v>
      </c>
      <c r="AE81" s="26">
        <f t="array" ref="AE81">INDEX(TRANSPOSE('ALL-Student-Tally'!$A$2:$CC$46),ROW(AE81),COLUMN(AD81))/'Master Answer Key'!AF$396</f>
        <v>1</v>
      </c>
      <c r="AF81" s="26">
        <f t="array" ref="AF81">INDEX(TRANSPOSE('ALL-Student-Tally'!$A$2:$CC$46),ROW(AF81),COLUMN(AE81))/'Master Answer Key'!AG$396</f>
        <v>0.6666666667</v>
      </c>
      <c r="AG81" s="26">
        <f t="array" ref="AG81">INDEX(TRANSPOSE('ALL-Student-Tally'!$A$2:$CC$46),ROW(AG81),COLUMN(AF81))/'Master Answer Key'!AH$396</f>
        <v>0.8064516129</v>
      </c>
      <c r="AH81" s="26">
        <f t="array" ref="AH81">INDEX(TRANSPOSE('ALL-Student-Tally'!$A$2:$CC$46),ROW(AH81),COLUMN(AG81))/'Master Answer Key'!AI$396</f>
        <v>0.7826086957</v>
      </c>
      <c r="AI81" s="26">
        <f t="array" ref="AI81">INDEX(TRANSPOSE('ALL-Student-Tally'!$A$2:$CC$46),ROW(AI81),COLUMN(AH81))/'Master Answer Key'!AJ$396</f>
        <v>0.875</v>
      </c>
      <c r="AJ81" s="26">
        <f t="array" ref="AJ81">INDEX(TRANSPOSE('ALL-Student-Tally'!$A$2:$CC$46),ROW(AJ81),COLUMN(AI81))/'Master Answer Key'!AK$396</f>
        <v>0.8928571429</v>
      </c>
      <c r="AK81" s="26">
        <f t="array" ref="AK81">INDEX(TRANSPOSE('ALL-Student-Tally'!$A$2:$CC$46),ROW(AK81),COLUMN(AJ81))/'Master Answer Key'!AL$396</f>
        <v>0.9090909091</v>
      </c>
      <c r="AL81" s="26">
        <f t="array" ref="AL81">INDEX(TRANSPOSE('ALL-Student-Tally'!$A$2:$CC$46),ROW(AL81),COLUMN(AK81))/'Master Answer Key'!AM$396</f>
        <v>0.8125</v>
      </c>
      <c r="AM81" s="26">
        <f t="array" ref="AM81">INDEX(TRANSPOSE('ALL-Student-Tally'!$A$2:$CC$46),ROW(AM81),COLUMN(AL81))/'Master Answer Key'!AN$396</f>
        <v>0.7857142857</v>
      </c>
      <c r="AN81" s="26">
        <f t="array" ref="AN81">INDEX(TRANSPOSE('ALL-Student-Tally'!$A$2:$CC$46),ROW(AN81),COLUMN(AM81))/'Master Answer Key'!AO$396</f>
        <v>0.7142857143</v>
      </c>
      <c r="AO81" s="26">
        <f t="array" ref="AO81">INDEX(TRANSPOSE('ALL-Student-Tally'!$A$2:$CC$46),ROW(AO81),COLUMN(AN81))/'Master Answer Key'!AP$396</f>
        <v>0.8333333333</v>
      </c>
      <c r="AP81" s="26">
        <f t="array" ref="AP81">INDEX(TRANSPOSE('ALL-Student-Tally'!$A$2:$CC$46),ROW(AP81),COLUMN(AO81))/'Master Answer Key'!AQ$396</f>
        <v>0.7777777778</v>
      </c>
      <c r="AQ81" s="26">
        <f t="array" ref="AQ81">INDEX(TRANSPOSE('ALL-Student-Tally'!$A$2:$CC$46),ROW(AQ81),COLUMN(AP81))/'Master Answer Key'!AR$396</f>
        <v>0.8461538462</v>
      </c>
      <c r="AR81" s="26">
        <f t="array" ref="AR81">INDEX(TRANSPOSE('ALL-Student-Tally'!$A$2:$CC$46),ROW(AR81),COLUMN(AQ81))/'Master Answer Key'!AS$396</f>
        <v>0.6666666667</v>
      </c>
      <c r="AS81" s="26">
        <f t="array" ref="AS81">INDEX(TRANSPOSE('ALL-Student-Tally'!$A$2:$CC$46),ROW(AS81),COLUMN(AR81))/'Master Answer Key'!AT$396</f>
        <v>0.8709677419</v>
      </c>
      <c r="AT81" s="26">
        <f t="array" ref="AT81">INDEX(TRANSPOSE('ALL-Student-Tally'!$A$2:$CC$46),ROW(AT81),COLUMN(AS81))/'Master Answer Key'!AU$396</f>
        <v>0.7547169811</v>
      </c>
      <c r="AU81" s="26"/>
    </row>
    <row r="82">
      <c r="A82" s="5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</row>
    <row r="83">
      <c r="A83" s="5"/>
    </row>
    <row r="84">
      <c r="A84" s="5"/>
    </row>
    <row r="85">
      <c r="A85" s="5"/>
    </row>
    <row r="86">
      <c r="A86" s="5"/>
    </row>
    <row r="87">
      <c r="A87" s="5"/>
    </row>
    <row r="88">
      <c r="A88" s="5"/>
    </row>
    <row r="89">
      <c r="A89" s="5"/>
    </row>
    <row r="90">
      <c r="A90" s="5"/>
    </row>
    <row r="91">
      <c r="A91" s="5"/>
    </row>
    <row r="92">
      <c r="A92" s="5"/>
    </row>
    <row r="93">
      <c r="A93" s="5"/>
    </row>
    <row r="94">
      <c r="A94" s="5"/>
    </row>
    <row r="95">
      <c r="A95" s="5"/>
    </row>
    <row r="96">
      <c r="A96" s="5"/>
    </row>
    <row r="97">
      <c r="A97" s="5"/>
    </row>
    <row r="98">
      <c r="A98" s="5"/>
    </row>
    <row r="99">
      <c r="A99" s="5"/>
    </row>
    <row r="100">
      <c r="A100" s="5"/>
    </row>
    <row r="101">
      <c r="A101" s="5"/>
    </row>
    <row r="102">
      <c r="A102" s="5"/>
    </row>
    <row r="103">
      <c r="A103" s="5"/>
    </row>
    <row r="104">
      <c r="A104" s="5"/>
    </row>
    <row r="105">
      <c r="A105" s="5"/>
    </row>
    <row r="106">
      <c r="A106" s="5"/>
    </row>
    <row r="107">
      <c r="A107" s="5"/>
    </row>
    <row r="108">
      <c r="A108" s="5"/>
    </row>
    <row r="109">
      <c r="A109" s="5"/>
    </row>
    <row r="110">
      <c r="A110" s="5"/>
    </row>
    <row r="111">
      <c r="A111" s="5"/>
    </row>
    <row r="112">
      <c r="A112" s="5"/>
    </row>
    <row r="113">
      <c r="A113" s="5"/>
    </row>
    <row r="114">
      <c r="A114" s="5"/>
    </row>
    <row r="115">
      <c r="A115" s="5"/>
    </row>
    <row r="116">
      <c r="A116" s="5"/>
    </row>
    <row r="117">
      <c r="A117" s="5"/>
    </row>
    <row r="118">
      <c r="A118" s="5"/>
    </row>
    <row r="119">
      <c r="A119" s="5"/>
    </row>
    <row r="120">
      <c r="A120" s="5"/>
    </row>
    <row r="121">
      <c r="A121" s="5"/>
    </row>
    <row r="122">
      <c r="A122" s="5"/>
    </row>
    <row r="123">
      <c r="A123" s="5"/>
    </row>
    <row r="124">
      <c r="A124" s="5"/>
    </row>
    <row r="125">
      <c r="A125" s="5"/>
    </row>
    <row r="126">
      <c r="A126" s="5"/>
    </row>
    <row r="127">
      <c r="A127" s="5"/>
    </row>
    <row r="128">
      <c r="A128" s="5"/>
    </row>
    <row r="129">
      <c r="A129" s="5"/>
    </row>
    <row r="130">
      <c r="A130" s="5"/>
    </row>
    <row r="131">
      <c r="A131" s="5"/>
    </row>
    <row r="132">
      <c r="A132" s="5"/>
    </row>
    <row r="133">
      <c r="A133" s="5"/>
    </row>
    <row r="134">
      <c r="A134" s="5"/>
    </row>
    <row r="135">
      <c r="A135" s="5"/>
    </row>
    <row r="136">
      <c r="A136" s="5"/>
    </row>
    <row r="137">
      <c r="A137" s="5"/>
    </row>
    <row r="138">
      <c r="A138" s="5"/>
    </row>
    <row r="139">
      <c r="A139" s="5"/>
    </row>
    <row r="140">
      <c r="A140" s="5"/>
    </row>
    <row r="141">
      <c r="A141" s="5"/>
    </row>
    <row r="142">
      <c r="A142" s="5"/>
    </row>
    <row r="143">
      <c r="A143" s="5"/>
    </row>
    <row r="144">
      <c r="A144" s="5"/>
    </row>
    <row r="145">
      <c r="A145" s="5"/>
    </row>
    <row r="146">
      <c r="A146" s="5"/>
    </row>
    <row r="147">
      <c r="A147" s="5"/>
    </row>
    <row r="148">
      <c r="A148" s="5"/>
    </row>
    <row r="149">
      <c r="A149" s="5"/>
    </row>
    <row r="150">
      <c r="A150" s="5"/>
    </row>
    <row r="151">
      <c r="A151" s="5"/>
    </row>
    <row r="152">
      <c r="A152" s="5"/>
    </row>
    <row r="153">
      <c r="A153" s="5"/>
    </row>
    <row r="154">
      <c r="A154" s="5"/>
    </row>
    <row r="155">
      <c r="A155" s="5"/>
    </row>
    <row r="156">
      <c r="A156" s="5"/>
    </row>
    <row r="157">
      <c r="A157" s="5"/>
    </row>
    <row r="158">
      <c r="A158" s="5"/>
    </row>
    <row r="159">
      <c r="A159" s="5"/>
    </row>
    <row r="160">
      <c r="A160" s="5"/>
    </row>
    <row r="161">
      <c r="A161" s="5"/>
    </row>
    <row r="162">
      <c r="A162" s="5"/>
    </row>
    <row r="163">
      <c r="A163" s="5"/>
    </row>
    <row r="164">
      <c r="A164" s="5"/>
    </row>
    <row r="165">
      <c r="A165" s="5"/>
    </row>
    <row r="166">
      <c r="A166" s="5"/>
    </row>
    <row r="167">
      <c r="A167" s="5"/>
    </row>
    <row r="168">
      <c r="A168" s="5"/>
    </row>
    <row r="169">
      <c r="A169" s="5"/>
    </row>
    <row r="170">
      <c r="A170" s="5"/>
    </row>
    <row r="171">
      <c r="A171" s="5"/>
    </row>
    <row r="172">
      <c r="A172" s="5"/>
    </row>
    <row r="173">
      <c r="A173" s="5"/>
    </row>
    <row r="174">
      <c r="A174" s="5"/>
    </row>
    <row r="175">
      <c r="A175" s="5"/>
    </row>
    <row r="176">
      <c r="A176" s="5"/>
    </row>
    <row r="177">
      <c r="A177" s="5"/>
    </row>
    <row r="178">
      <c r="A178" s="5"/>
    </row>
    <row r="179">
      <c r="A179" s="5"/>
    </row>
    <row r="180">
      <c r="A180" s="5"/>
    </row>
    <row r="181">
      <c r="A181" s="5"/>
    </row>
    <row r="182">
      <c r="A182" s="5"/>
    </row>
    <row r="183">
      <c r="A183" s="5"/>
    </row>
    <row r="184">
      <c r="A184" s="5"/>
    </row>
    <row r="185">
      <c r="A185" s="5"/>
    </row>
    <row r="186">
      <c r="A186" s="5"/>
    </row>
    <row r="187">
      <c r="A187" s="5"/>
    </row>
    <row r="188">
      <c r="A188" s="5"/>
    </row>
    <row r="189">
      <c r="A189" s="5"/>
    </row>
    <row r="190">
      <c r="A190" s="5"/>
    </row>
    <row r="191">
      <c r="A191" s="5"/>
    </row>
    <row r="192">
      <c r="A192" s="5"/>
    </row>
    <row r="193">
      <c r="A193" s="5"/>
    </row>
    <row r="194">
      <c r="A194" s="5"/>
    </row>
    <row r="195">
      <c r="A195" s="5"/>
    </row>
    <row r="196">
      <c r="A196" s="5"/>
    </row>
    <row r="197">
      <c r="A197" s="5"/>
    </row>
    <row r="198">
      <c r="A198" s="5"/>
    </row>
    <row r="199">
      <c r="A199" s="5"/>
    </row>
    <row r="200">
      <c r="A200" s="5"/>
    </row>
    <row r="201">
      <c r="A201" s="5"/>
    </row>
    <row r="202">
      <c r="A202" s="5"/>
    </row>
    <row r="203">
      <c r="A203" s="5"/>
    </row>
    <row r="204">
      <c r="A204" s="5"/>
    </row>
    <row r="205">
      <c r="A205" s="5"/>
    </row>
    <row r="206">
      <c r="A206" s="5"/>
    </row>
    <row r="207">
      <c r="A207" s="5"/>
    </row>
    <row r="208">
      <c r="A208" s="5"/>
    </row>
    <row r="209">
      <c r="A209" s="5"/>
    </row>
    <row r="210">
      <c r="A210" s="5"/>
    </row>
    <row r="211">
      <c r="A211" s="5"/>
    </row>
    <row r="212">
      <c r="A212" s="5"/>
    </row>
    <row r="213">
      <c r="A213" s="5"/>
    </row>
    <row r="214">
      <c r="A214" s="5"/>
    </row>
    <row r="215">
      <c r="A215" s="5"/>
    </row>
    <row r="216">
      <c r="A216" s="5"/>
    </row>
    <row r="217">
      <c r="A217" s="5"/>
    </row>
    <row r="218">
      <c r="A218" s="5"/>
    </row>
    <row r="219">
      <c r="A219" s="5"/>
    </row>
    <row r="220">
      <c r="A220" s="5"/>
    </row>
    <row r="221">
      <c r="A221" s="5"/>
    </row>
    <row r="222">
      <c r="A222" s="5"/>
    </row>
    <row r="223">
      <c r="A223" s="5"/>
    </row>
    <row r="224">
      <c r="A224" s="5"/>
    </row>
    <row r="225">
      <c r="A225" s="5"/>
    </row>
    <row r="226">
      <c r="A226" s="5"/>
    </row>
    <row r="227">
      <c r="A227" s="5"/>
    </row>
    <row r="228">
      <c r="A228" s="5"/>
    </row>
    <row r="229">
      <c r="A229" s="5"/>
    </row>
    <row r="230">
      <c r="A230" s="5"/>
    </row>
    <row r="231">
      <c r="A231" s="5"/>
    </row>
    <row r="232">
      <c r="A232" s="5"/>
    </row>
    <row r="233">
      <c r="A233" s="5"/>
    </row>
    <row r="234">
      <c r="A234" s="5"/>
    </row>
    <row r="235">
      <c r="A235" s="5"/>
    </row>
    <row r="236">
      <c r="A236" s="5"/>
    </row>
    <row r="237">
      <c r="A237" s="5"/>
    </row>
    <row r="238">
      <c r="A238" s="5"/>
    </row>
    <row r="239">
      <c r="A239" s="5"/>
    </row>
    <row r="240">
      <c r="A240" s="5"/>
    </row>
    <row r="241">
      <c r="A241" s="5"/>
    </row>
    <row r="242">
      <c r="A242" s="5"/>
    </row>
    <row r="243">
      <c r="A243" s="5"/>
    </row>
    <row r="244">
      <c r="A244" s="5"/>
    </row>
    <row r="245">
      <c r="A245" s="5"/>
    </row>
    <row r="246">
      <c r="A246" s="5"/>
    </row>
    <row r="247">
      <c r="A247" s="5"/>
    </row>
    <row r="248">
      <c r="A248" s="5"/>
    </row>
    <row r="249">
      <c r="A249" s="5"/>
    </row>
    <row r="250">
      <c r="A250" s="5"/>
    </row>
    <row r="251">
      <c r="A251" s="5"/>
    </row>
    <row r="252">
      <c r="A252" s="5"/>
    </row>
    <row r="253">
      <c r="A253" s="5"/>
    </row>
    <row r="254">
      <c r="A254" s="5"/>
    </row>
    <row r="255">
      <c r="A255" s="5"/>
    </row>
    <row r="256">
      <c r="A256" s="5"/>
    </row>
    <row r="257">
      <c r="A257" s="5"/>
    </row>
    <row r="258">
      <c r="A258" s="5"/>
    </row>
    <row r="259">
      <c r="A259" s="5"/>
    </row>
    <row r="260">
      <c r="A260" s="5"/>
    </row>
    <row r="261">
      <c r="A261" s="5"/>
    </row>
    <row r="262">
      <c r="A262" s="5"/>
    </row>
    <row r="263">
      <c r="A263" s="5"/>
    </row>
    <row r="264">
      <c r="A264" s="5"/>
    </row>
    <row r="265">
      <c r="A265" s="5"/>
    </row>
    <row r="266">
      <c r="A266" s="5"/>
    </row>
    <row r="267">
      <c r="A267" s="5"/>
    </row>
    <row r="268">
      <c r="A268" s="5"/>
    </row>
    <row r="269">
      <c r="A269" s="5"/>
    </row>
    <row r="270">
      <c r="A270" s="5"/>
    </row>
    <row r="271">
      <c r="A271" s="5"/>
    </row>
    <row r="272">
      <c r="A272" s="5"/>
    </row>
    <row r="273">
      <c r="A273" s="5"/>
    </row>
    <row r="274">
      <c r="A274" s="5"/>
    </row>
    <row r="275">
      <c r="A275" s="5"/>
    </row>
    <row r="276">
      <c r="A276" s="5"/>
    </row>
    <row r="277">
      <c r="A277" s="5"/>
    </row>
    <row r="278">
      <c r="A278" s="5"/>
    </row>
    <row r="279">
      <c r="A279" s="5"/>
    </row>
    <row r="280">
      <c r="A280" s="5"/>
    </row>
    <row r="281">
      <c r="A281" s="5"/>
    </row>
    <row r="282">
      <c r="A282" s="5"/>
    </row>
    <row r="283">
      <c r="A283" s="5"/>
    </row>
    <row r="284">
      <c r="A284" s="5"/>
    </row>
    <row r="285">
      <c r="A285" s="5"/>
    </row>
    <row r="286">
      <c r="A286" s="5"/>
    </row>
    <row r="287">
      <c r="A287" s="5"/>
    </row>
    <row r="288">
      <c r="A288" s="5"/>
    </row>
    <row r="289">
      <c r="A289" s="5"/>
    </row>
    <row r="290">
      <c r="A290" s="5"/>
    </row>
    <row r="291">
      <c r="A291" s="5"/>
    </row>
    <row r="292">
      <c r="A292" s="5"/>
    </row>
    <row r="293">
      <c r="A293" s="5"/>
    </row>
    <row r="294">
      <c r="A294" s="5"/>
    </row>
    <row r="295">
      <c r="A295" s="5"/>
    </row>
    <row r="296">
      <c r="A296" s="5"/>
    </row>
    <row r="297">
      <c r="A297" s="5"/>
    </row>
    <row r="298">
      <c r="A298" s="5"/>
    </row>
    <row r="299">
      <c r="A299" s="5"/>
    </row>
    <row r="300">
      <c r="A300" s="5"/>
    </row>
    <row r="301">
      <c r="A301" s="5"/>
    </row>
    <row r="302">
      <c r="A302" s="5"/>
    </row>
    <row r="303">
      <c r="A303" s="5"/>
    </row>
    <row r="304">
      <c r="A304" s="5"/>
    </row>
    <row r="305">
      <c r="A305" s="5"/>
    </row>
    <row r="306">
      <c r="A306" s="5"/>
    </row>
    <row r="307">
      <c r="A307" s="5"/>
    </row>
    <row r="308">
      <c r="A308" s="5"/>
    </row>
    <row r="309">
      <c r="A309" s="5"/>
    </row>
    <row r="310">
      <c r="A310" s="5"/>
    </row>
    <row r="311">
      <c r="A311" s="5"/>
    </row>
    <row r="312">
      <c r="A312" s="5"/>
    </row>
    <row r="313">
      <c r="A313" s="5"/>
    </row>
    <row r="314">
      <c r="A314" s="5"/>
    </row>
    <row r="315">
      <c r="A315" s="5"/>
    </row>
    <row r="316">
      <c r="A316" s="5"/>
    </row>
    <row r="317">
      <c r="A317" s="5"/>
    </row>
    <row r="318">
      <c r="A318" s="5"/>
    </row>
    <row r="319">
      <c r="A319" s="5"/>
    </row>
    <row r="320">
      <c r="A320" s="5"/>
    </row>
    <row r="321">
      <c r="A321" s="5"/>
    </row>
    <row r="322">
      <c r="A322" s="5"/>
    </row>
    <row r="323">
      <c r="A323" s="5"/>
    </row>
    <row r="324">
      <c r="A324" s="5"/>
    </row>
    <row r="325">
      <c r="A325" s="5"/>
    </row>
    <row r="326">
      <c r="A326" s="5"/>
    </row>
    <row r="327">
      <c r="A327" s="5"/>
    </row>
    <row r="328">
      <c r="A328" s="5"/>
    </row>
    <row r="329">
      <c r="A329" s="5"/>
    </row>
    <row r="330">
      <c r="A330" s="5"/>
    </row>
    <row r="331">
      <c r="A331" s="5"/>
    </row>
    <row r="332">
      <c r="A332" s="5"/>
    </row>
    <row r="333">
      <c r="A333" s="5"/>
    </row>
    <row r="334">
      <c r="A334" s="5"/>
    </row>
    <row r="335">
      <c r="A335" s="5"/>
    </row>
    <row r="336">
      <c r="A336" s="5"/>
    </row>
    <row r="337">
      <c r="A337" s="5"/>
    </row>
    <row r="338">
      <c r="A338" s="5"/>
    </row>
    <row r="339">
      <c r="A339" s="5"/>
    </row>
    <row r="340">
      <c r="A340" s="5"/>
    </row>
    <row r="341">
      <c r="A341" s="5"/>
    </row>
    <row r="342">
      <c r="A342" s="5"/>
    </row>
    <row r="343">
      <c r="A343" s="5"/>
    </row>
    <row r="344">
      <c r="A344" s="5"/>
    </row>
    <row r="345">
      <c r="A345" s="5"/>
    </row>
    <row r="346">
      <c r="A346" s="5"/>
    </row>
    <row r="347">
      <c r="A347" s="5"/>
    </row>
    <row r="348">
      <c r="A348" s="5"/>
    </row>
    <row r="349">
      <c r="A349" s="5"/>
    </row>
    <row r="350">
      <c r="A350" s="5"/>
    </row>
    <row r="351">
      <c r="A351" s="5"/>
    </row>
    <row r="352">
      <c r="A352" s="5"/>
    </row>
    <row r="353">
      <c r="A353" s="5"/>
    </row>
    <row r="354">
      <c r="A354" s="5"/>
    </row>
    <row r="355">
      <c r="A355" s="5"/>
    </row>
    <row r="356">
      <c r="A356" s="5"/>
    </row>
    <row r="357">
      <c r="A357" s="5"/>
    </row>
    <row r="358">
      <c r="A358" s="5"/>
    </row>
    <row r="359">
      <c r="A359" s="5"/>
    </row>
    <row r="360">
      <c r="A360" s="5"/>
    </row>
    <row r="361">
      <c r="A361" s="5"/>
    </row>
    <row r="362">
      <c r="A362" s="5"/>
    </row>
    <row r="363">
      <c r="A363" s="5"/>
    </row>
    <row r="364">
      <c r="A364" s="5"/>
    </row>
    <row r="365">
      <c r="A365" s="5"/>
    </row>
    <row r="366">
      <c r="A366" s="5"/>
    </row>
    <row r="367">
      <c r="A367" s="5"/>
    </row>
    <row r="368">
      <c r="A368" s="5"/>
    </row>
    <row r="369">
      <c r="A369" s="5"/>
    </row>
    <row r="370">
      <c r="A370" s="5"/>
    </row>
    <row r="371">
      <c r="A371" s="5"/>
    </row>
    <row r="372">
      <c r="A372" s="5"/>
    </row>
    <row r="373">
      <c r="A373" s="5"/>
    </row>
    <row r="374">
      <c r="A374" s="5"/>
    </row>
    <row r="375">
      <c r="A375" s="5"/>
    </row>
    <row r="376">
      <c r="A376" s="5"/>
    </row>
    <row r="377">
      <c r="A377" s="5"/>
    </row>
    <row r="378">
      <c r="A378" s="5"/>
    </row>
    <row r="379">
      <c r="A379" s="5"/>
    </row>
    <row r="380">
      <c r="A380" s="5"/>
    </row>
    <row r="381">
      <c r="A381" s="5"/>
    </row>
    <row r="382">
      <c r="A382" s="5"/>
    </row>
    <row r="383">
      <c r="A383" s="5"/>
    </row>
    <row r="384">
      <c r="A384" s="5"/>
    </row>
    <row r="385">
      <c r="A385" s="5"/>
    </row>
    <row r="386">
      <c r="A386" s="5"/>
    </row>
    <row r="387">
      <c r="A387" s="5"/>
    </row>
    <row r="388">
      <c r="A388" s="5"/>
    </row>
    <row r="389">
      <c r="A389" s="5"/>
    </row>
    <row r="390">
      <c r="A390" s="5"/>
    </row>
    <row r="391">
      <c r="A391" s="5"/>
    </row>
    <row r="392">
      <c r="A392" s="5"/>
    </row>
    <row r="393">
      <c r="A393" s="5"/>
    </row>
    <row r="394">
      <c r="A394" s="5"/>
    </row>
    <row r="395">
      <c r="A395" s="5"/>
    </row>
    <row r="396">
      <c r="A396" s="5"/>
    </row>
    <row r="397">
      <c r="A397" s="5"/>
    </row>
    <row r="398">
      <c r="A398" s="5"/>
    </row>
    <row r="399">
      <c r="A399" s="5"/>
    </row>
    <row r="400">
      <c r="A400" s="5"/>
    </row>
    <row r="401">
      <c r="A401" s="5"/>
    </row>
    <row r="402">
      <c r="A402" s="5"/>
    </row>
    <row r="403">
      <c r="A403" s="5"/>
    </row>
    <row r="404">
      <c r="A404" s="5"/>
    </row>
    <row r="405">
      <c r="A405" s="5"/>
    </row>
    <row r="406">
      <c r="A406" s="5"/>
    </row>
    <row r="407">
      <c r="A407" s="5"/>
    </row>
    <row r="408">
      <c r="A408" s="5"/>
    </row>
    <row r="409">
      <c r="A409" s="5"/>
    </row>
    <row r="410">
      <c r="A410" s="5"/>
    </row>
    <row r="411">
      <c r="A411" s="5"/>
    </row>
    <row r="412">
      <c r="A412" s="5"/>
    </row>
    <row r="413">
      <c r="A413" s="5"/>
    </row>
    <row r="414">
      <c r="A414" s="5"/>
    </row>
    <row r="415">
      <c r="A415" s="5"/>
    </row>
    <row r="416">
      <c r="A416" s="5"/>
    </row>
    <row r="417">
      <c r="A417" s="5"/>
    </row>
    <row r="418">
      <c r="A418" s="5"/>
    </row>
    <row r="419">
      <c r="A419" s="5"/>
    </row>
    <row r="420">
      <c r="A420" s="5"/>
    </row>
    <row r="421">
      <c r="A421" s="5"/>
    </row>
    <row r="422">
      <c r="A422" s="5"/>
    </row>
    <row r="423">
      <c r="A423" s="5"/>
    </row>
    <row r="424">
      <c r="A424" s="5"/>
    </row>
    <row r="425">
      <c r="A425" s="5"/>
    </row>
    <row r="426">
      <c r="A426" s="5"/>
    </row>
    <row r="427">
      <c r="A427" s="5"/>
    </row>
    <row r="428">
      <c r="A428" s="5"/>
    </row>
    <row r="429">
      <c r="A429" s="5"/>
    </row>
    <row r="430">
      <c r="A430" s="5"/>
    </row>
    <row r="431">
      <c r="A431" s="5"/>
    </row>
    <row r="432">
      <c r="A432" s="5"/>
    </row>
    <row r="433">
      <c r="A433" s="5"/>
    </row>
    <row r="434">
      <c r="A434" s="5"/>
    </row>
    <row r="435">
      <c r="A435" s="5"/>
    </row>
    <row r="436">
      <c r="A436" s="5"/>
    </row>
    <row r="437">
      <c r="A437" s="5"/>
    </row>
    <row r="438">
      <c r="A438" s="5"/>
    </row>
    <row r="439">
      <c r="A439" s="5"/>
    </row>
    <row r="440">
      <c r="A440" s="5"/>
    </row>
    <row r="441">
      <c r="A441" s="5"/>
    </row>
    <row r="442">
      <c r="A442" s="5"/>
    </row>
    <row r="443">
      <c r="A443" s="5"/>
    </row>
    <row r="444">
      <c r="A444" s="5"/>
    </row>
    <row r="445">
      <c r="A445" s="5"/>
    </row>
    <row r="446">
      <c r="A446" s="5"/>
    </row>
    <row r="447">
      <c r="A447" s="5"/>
    </row>
    <row r="448">
      <c r="A448" s="5"/>
    </row>
    <row r="449">
      <c r="A449" s="5"/>
    </row>
    <row r="450">
      <c r="A450" s="5"/>
    </row>
    <row r="451">
      <c r="A451" s="5"/>
    </row>
    <row r="452">
      <c r="A452" s="5"/>
    </row>
    <row r="453">
      <c r="A453" s="5"/>
    </row>
    <row r="454">
      <c r="A454" s="5"/>
    </row>
    <row r="455">
      <c r="A455" s="5"/>
    </row>
    <row r="456">
      <c r="A456" s="5"/>
    </row>
    <row r="457">
      <c r="A457" s="5"/>
    </row>
    <row r="458">
      <c r="A458" s="5"/>
    </row>
    <row r="459">
      <c r="A459" s="5"/>
    </row>
    <row r="460">
      <c r="A460" s="5"/>
    </row>
    <row r="461">
      <c r="A461" s="5"/>
    </row>
    <row r="462">
      <c r="A462" s="5"/>
    </row>
    <row r="463">
      <c r="A463" s="5"/>
    </row>
    <row r="464">
      <c r="A464" s="5"/>
    </row>
    <row r="465">
      <c r="A465" s="5"/>
    </row>
    <row r="466">
      <c r="A466" s="5"/>
    </row>
    <row r="467">
      <c r="A467" s="5"/>
    </row>
    <row r="468">
      <c r="A468" s="5"/>
    </row>
    <row r="469">
      <c r="A469" s="5"/>
    </row>
    <row r="470">
      <c r="A470" s="5"/>
    </row>
    <row r="471">
      <c r="A471" s="5"/>
    </row>
    <row r="472">
      <c r="A472" s="5"/>
    </row>
    <row r="473">
      <c r="A473" s="5"/>
    </row>
    <row r="474">
      <c r="A474" s="5"/>
    </row>
    <row r="475">
      <c r="A475" s="5"/>
    </row>
    <row r="476">
      <c r="A476" s="5"/>
    </row>
    <row r="477">
      <c r="A477" s="5"/>
    </row>
    <row r="478">
      <c r="A478" s="5"/>
    </row>
    <row r="479">
      <c r="A479" s="5"/>
    </row>
    <row r="480">
      <c r="A480" s="5"/>
    </row>
    <row r="481">
      <c r="A481" s="5"/>
    </row>
    <row r="482">
      <c r="A482" s="5"/>
    </row>
    <row r="483">
      <c r="A483" s="5"/>
    </row>
    <row r="484">
      <c r="A484" s="5"/>
    </row>
    <row r="485">
      <c r="A485" s="5"/>
    </row>
    <row r="486">
      <c r="A486" s="5"/>
    </row>
    <row r="487">
      <c r="A487" s="5"/>
    </row>
    <row r="488">
      <c r="A488" s="5"/>
    </row>
    <row r="489">
      <c r="A489" s="5"/>
    </row>
    <row r="490">
      <c r="A490" s="5"/>
    </row>
    <row r="491">
      <c r="A491" s="5"/>
    </row>
    <row r="492">
      <c r="A492" s="5"/>
    </row>
    <row r="493">
      <c r="A493" s="5"/>
    </row>
    <row r="494">
      <c r="A494" s="5"/>
    </row>
    <row r="495">
      <c r="A495" s="5"/>
    </row>
    <row r="496">
      <c r="A496" s="5"/>
    </row>
    <row r="497">
      <c r="A497" s="5"/>
    </row>
    <row r="498">
      <c r="A498" s="5"/>
    </row>
    <row r="499">
      <c r="A499" s="5"/>
    </row>
    <row r="500">
      <c r="A500" s="5"/>
    </row>
    <row r="501">
      <c r="A501" s="5"/>
    </row>
    <row r="502">
      <c r="A502" s="5"/>
    </row>
    <row r="503">
      <c r="A503" s="5"/>
    </row>
    <row r="504">
      <c r="A504" s="5"/>
    </row>
    <row r="505">
      <c r="A505" s="5"/>
    </row>
    <row r="506">
      <c r="A506" s="5"/>
    </row>
    <row r="507">
      <c r="A507" s="5"/>
    </row>
    <row r="508">
      <c r="A508" s="5"/>
    </row>
    <row r="509">
      <c r="A509" s="5"/>
    </row>
    <row r="510">
      <c r="A510" s="5"/>
    </row>
    <row r="511">
      <c r="A511" s="5"/>
    </row>
    <row r="512">
      <c r="A512" s="5"/>
    </row>
    <row r="513">
      <c r="A513" s="5"/>
    </row>
    <row r="514">
      <c r="A514" s="5"/>
    </row>
    <row r="515">
      <c r="A515" s="5"/>
    </row>
    <row r="516">
      <c r="A516" s="5"/>
    </row>
    <row r="517">
      <c r="A517" s="5"/>
    </row>
    <row r="518">
      <c r="A518" s="5"/>
    </row>
    <row r="519">
      <c r="A519" s="5"/>
    </row>
    <row r="520">
      <c r="A520" s="5"/>
    </row>
    <row r="521">
      <c r="A521" s="5"/>
    </row>
    <row r="522">
      <c r="A522" s="5"/>
    </row>
    <row r="523">
      <c r="A523" s="5"/>
    </row>
    <row r="524">
      <c r="A524" s="5"/>
    </row>
    <row r="525">
      <c r="A525" s="5"/>
    </row>
    <row r="526">
      <c r="A526" s="5"/>
    </row>
    <row r="527">
      <c r="A527" s="5"/>
    </row>
    <row r="528">
      <c r="A528" s="5"/>
    </row>
    <row r="529">
      <c r="A529" s="5"/>
    </row>
    <row r="530">
      <c r="A530" s="5"/>
    </row>
    <row r="531">
      <c r="A531" s="5"/>
    </row>
    <row r="532">
      <c r="A532" s="5"/>
    </row>
    <row r="533">
      <c r="A533" s="5"/>
    </row>
    <row r="534">
      <c r="A534" s="5"/>
    </row>
    <row r="535">
      <c r="A535" s="5"/>
    </row>
    <row r="536">
      <c r="A536" s="5"/>
    </row>
    <row r="537">
      <c r="A537" s="5"/>
    </row>
    <row r="538">
      <c r="A538" s="5"/>
    </row>
    <row r="539">
      <c r="A539" s="5"/>
    </row>
    <row r="540">
      <c r="A540" s="5"/>
    </row>
    <row r="541">
      <c r="A541" s="5"/>
    </row>
    <row r="542">
      <c r="A542" s="5"/>
    </row>
    <row r="543">
      <c r="A543" s="5"/>
    </row>
    <row r="544">
      <c r="A544" s="5"/>
    </row>
    <row r="545">
      <c r="A545" s="5"/>
    </row>
    <row r="546">
      <c r="A546" s="5"/>
    </row>
    <row r="547">
      <c r="A547" s="5"/>
    </row>
    <row r="548">
      <c r="A548" s="5"/>
    </row>
    <row r="549">
      <c r="A549" s="5"/>
    </row>
    <row r="550">
      <c r="A550" s="5"/>
    </row>
    <row r="551">
      <c r="A551" s="5"/>
    </row>
    <row r="552">
      <c r="A552" s="5"/>
    </row>
    <row r="553">
      <c r="A553" s="5"/>
    </row>
    <row r="554">
      <c r="A554" s="5"/>
    </row>
    <row r="555">
      <c r="A555" s="5"/>
    </row>
    <row r="556">
      <c r="A556" s="5"/>
    </row>
    <row r="557">
      <c r="A557" s="5"/>
    </row>
    <row r="558">
      <c r="A558" s="5"/>
    </row>
    <row r="559">
      <c r="A559" s="5"/>
    </row>
    <row r="560">
      <c r="A560" s="5"/>
    </row>
    <row r="561">
      <c r="A561" s="5"/>
    </row>
    <row r="562">
      <c r="A562" s="5"/>
    </row>
    <row r="563">
      <c r="A563" s="5"/>
    </row>
    <row r="564">
      <c r="A564" s="5"/>
    </row>
    <row r="565">
      <c r="A565" s="5"/>
    </row>
    <row r="566">
      <c r="A566" s="5"/>
    </row>
    <row r="567">
      <c r="A567" s="5"/>
    </row>
    <row r="568">
      <c r="A568" s="5"/>
    </row>
    <row r="569">
      <c r="A569" s="5"/>
    </row>
    <row r="570">
      <c r="A570" s="5"/>
    </row>
    <row r="571">
      <c r="A571" s="5"/>
    </row>
    <row r="572">
      <c r="A572" s="5"/>
    </row>
    <row r="573">
      <c r="A573" s="5"/>
    </row>
    <row r="574">
      <c r="A574" s="5"/>
    </row>
    <row r="575">
      <c r="A575" s="5"/>
    </row>
    <row r="576">
      <c r="A576" s="5"/>
    </row>
    <row r="577">
      <c r="A577" s="5"/>
    </row>
    <row r="578">
      <c r="A578" s="5"/>
    </row>
    <row r="579">
      <c r="A579" s="5"/>
    </row>
    <row r="580">
      <c r="A580" s="5"/>
    </row>
    <row r="581">
      <c r="A581" s="5"/>
    </row>
    <row r="582">
      <c r="A582" s="5"/>
    </row>
    <row r="583">
      <c r="A583" s="5"/>
    </row>
    <row r="584">
      <c r="A584" s="5"/>
    </row>
    <row r="585">
      <c r="A585" s="5"/>
    </row>
    <row r="586">
      <c r="A586" s="5"/>
    </row>
    <row r="587">
      <c r="A587" s="5"/>
    </row>
    <row r="588">
      <c r="A588" s="5"/>
    </row>
    <row r="589">
      <c r="A589" s="5"/>
    </row>
    <row r="590">
      <c r="A590" s="5"/>
    </row>
    <row r="591">
      <c r="A591" s="5"/>
    </row>
    <row r="592">
      <c r="A592" s="5"/>
    </row>
    <row r="593">
      <c r="A593" s="5"/>
    </row>
    <row r="594">
      <c r="A594" s="5"/>
    </row>
    <row r="595">
      <c r="A595" s="5"/>
    </row>
    <row r="596">
      <c r="A596" s="5"/>
    </row>
    <row r="597">
      <c r="A597" s="5"/>
    </row>
    <row r="598">
      <c r="A598" s="5"/>
    </row>
    <row r="599">
      <c r="A599" s="5"/>
    </row>
    <row r="600">
      <c r="A600" s="5"/>
    </row>
    <row r="601">
      <c r="A601" s="5"/>
    </row>
    <row r="602">
      <c r="A602" s="5"/>
    </row>
    <row r="603">
      <c r="A603" s="5"/>
    </row>
    <row r="604">
      <c r="A604" s="5"/>
    </row>
    <row r="605">
      <c r="A605" s="5"/>
    </row>
    <row r="606">
      <c r="A606" s="5"/>
    </row>
    <row r="607">
      <c r="A607" s="5"/>
    </row>
    <row r="608">
      <c r="A608" s="5"/>
    </row>
    <row r="609">
      <c r="A609" s="5"/>
    </row>
    <row r="610">
      <c r="A610" s="5"/>
    </row>
    <row r="611">
      <c r="A611" s="5"/>
    </row>
    <row r="612">
      <c r="A612" s="5"/>
    </row>
    <row r="613">
      <c r="A613" s="5"/>
    </row>
    <row r="614">
      <c r="A614" s="5"/>
    </row>
    <row r="615">
      <c r="A615" s="5"/>
    </row>
    <row r="616">
      <c r="A616" s="5"/>
    </row>
    <row r="617">
      <c r="A617" s="5"/>
    </row>
    <row r="618">
      <c r="A618" s="5"/>
    </row>
    <row r="619">
      <c r="A619" s="5"/>
    </row>
    <row r="620">
      <c r="A620" s="5"/>
    </row>
    <row r="621">
      <c r="A621" s="5"/>
    </row>
    <row r="622">
      <c r="A622" s="5"/>
    </row>
    <row r="623">
      <c r="A623" s="5"/>
    </row>
    <row r="624">
      <c r="A624" s="5"/>
    </row>
    <row r="625">
      <c r="A625" s="5"/>
    </row>
    <row r="626">
      <c r="A626" s="5"/>
    </row>
    <row r="627">
      <c r="A627" s="5"/>
    </row>
    <row r="628">
      <c r="A628" s="5"/>
    </row>
    <row r="629">
      <c r="A629" s="5"/>
    </row>
    <row r="630">
      <c r="A630" s="5"/>
    </row>
    <row r="631">
      <c r="A631" s="5"/>
    </row>
    <row r="632">
      <c r="A632" s="5"/>
    </row>
    <row r="633">
      <c r="A633" s="5"/>
    </row>
    <row r="634">
      <c r="A634" s="5"/>
    </row>
    <row r="635">
      <c r="A635" s="5"/>
    </row>
    <row r="636">
      <c r="A636" s="5"/>
    </row>
    <row r="637">
      <c r="A637" s="5"/>
    </row>
    <row r="638">
      <c r="A638" s="5"/>
    </row>
    <row r="639">
      <c r="A639" s="5"/>
    </row>
    <row r="640">
      <c r="A640" s="5"/>
    </row>
    <row r="641">
      <c r="A641" s="5"/>
    </row>
    <row r="642">
      <c r="A642" s="5"/>
    </row>
    <row r="643">
      <c r="A643" s="5"/>
    </row>
    <row r="644">
      <c r="A644" s="5"/>
    </row>
    <row r="645">
      <c r="A645" s="5"/>
    </row>
    <row r="646">
      <c r="A646" s="5"/>
    </row>
    <row r="647">
      <c r="A647" s="5"/>
    </row>
    <row r="648">
      <c r="A648" s="5"/>
    </row>
    <row r="649">
      <c r="A649" s="5"/>
    </row>
    <row r="650">
      <c r="A650" s="5"/>
    </row>
    <row r="651">
      <c r="A651" s="5"/>
    </row>
    <row r="652">
      <c r="A652" s="5"/>
    </row>
    <row r="653">
      <c r="A653" s="5"/>
    </row>
    <row r="654">
      <c r="A654" s="5"/>
    </row>
    <row r="655">
      <c r="A655" s="5"/>
    </row>
    <row r="656">
      <c r="A656" s="5"/>
    </row>
    <row r="657">
      <c r="A657" s="5"/>
    </row>
    <row r="658">
      <c r="A658" s="5"/>
    </row>
    <row r="659">
      <c r="A659" s="5"/>
    </row>
    <row r="660">
      <c r="A660" s="5"/>
    </row>
    <row r="661">
      <c r="A661" s="5"/>
    </row>
    <row r="662">
      <c r="A662" s="5"/>
    </row>
    <row r="663">
      <c r="A663" s="5"/>
    </row>
    <row r="664">
      <c r="A664" s="5"/>
    </row>
    <row r="665">
      <c r="A665" s="5"/>
    </row>
    <row r="666">
      <c r="A666" s="5"/>
    </row>
    <row r="667">
      <c r="A667" s="5"/>
    </row>
    <row r="668">
      <c r="A668" s="5"/>
    </row>
    <row r="669">
      <c r="A669" s="5"/>
    </row>
    <row r="670">
      <c r="A670" s="5"/>
    </row>
    <row r="671">
      <c r="A671" s="5"/>
    </row>
    <row r="672">
      <c r="A672" s="5"/>
    </row>
    <row r="673">
      <c r="A673" s="5"/>
    </row>
    <row r="674">
      <c r="A674" s="5"/>
    </row>
    <row r="675">
      <c r="A675" s="5"/>
    </row>
    <row r="676">
      <c r="A676" s="5"/>
    </row>
    <row r="677">
      <c r="A677" s="5"/>
    </row>
    <row r="678">
      <c r="A678" s="5"/>
    </row>
    <row r="679">
      <c r="A679" s="5"/>
    </row>
    <row r="680">
      <c r="A680" s="5"/>
    </row>
    <row r="681">
      <c r="A681" s="5"/>
    </row>
    <row r="682">
      <c r="A682" s="5"/>
    </row>
    <row r="683">
      <c r="A683" s="5"/>
    </row>
    <row r="684">
      <c r="A684" s="5"/>
    </row>
    <row r="685">
      <c r="A685" s="5"/>
    </row>
    <row r="686">
      <c r="A686" s="5"/>
    </row>
    <row r="687">
      <c r="A687" s="5"/>
    </row>
    <row r="688">
      <c r="A688" s="5"/>
    </row>
    <row r="689">
      <c r="A689" s="5"/>
    </row>
    <row r="690">
      <c r="A690" s="5"/>
    </row>
    <row r="691">
      <c r="A691" s="5"/>
    </row>
    <row r="692">
      <c r="A692" s="5"/>
    </row>
    <row r="693">
      <c r="A693" s="5"/>
    </row>
    <row r="694">
      <c r="A694" s="5"/>
    </row>
    <row r="695">
      <c r="A695" s="5"/>
    </row>
    <row r="696">
      <c r="A696" s="5"/>
    </row>
    <row r="697">
      <c r="A697" s="5"/>
    </row>
    <row r="698">
      <c r="A698" s="5"/>
    </row>
    <row r="699">
      <c r="A699" s="5"/>
    </row>
    <row r="700">
      <c r="A700" s="5"/>
    </row>
    <row r="701">
      <c r="A701" s="5"/>
    </row>
    <row r="702">
      <c r="A702" s="5"/>
    </row>
    <row r="703">
      <c r="A703" s="5"/>
    </row>
    <row r="704">
      <c r="A704" s="5"/>
    </row>
    <row r="705">
      <c r="A705" s="5"/>
    </row>
    <row r="706">
      <c r="A706" s="5"/>
    </row>
    <row r="707">
      <c r="A707" s="5"/>
    </row>
    <row r="708">
      <c r="A708" s="5"/>
    </row>
    <row r="709">
      <c r="A709" s="5"/>
    </row>
    <row r="710">
      <c r="A710" s="5"/>
    </row>
    <row r="711">
      <c r="A711" s="5"/>
    </row>
    <row r="712">
      <c r="A712" s="5"/>
    </row>
    <row r="713">
      <c r="A713" s="5"/>
    </row>
    <row r="714">
      <c r="A714" s="5"/>
    </row>
    <row r="715">
      <c r="A715" s="5"/>
    </row>
    <row r="716">
      <c r="A716" s="5"/>
    </row>
    <row r="717">
      <c r="A717" s="5"/>
    </row>
    <row r="718">
      <c r="A718" s="5"/>
    </row>
    <row r="719">
      <c r="A719" s="5"/>
    </row>
    <row r="720">
      <c r="A720" s="5"/>
    </row>
    <row r="721">
      <c r="A721" s="5"/>
    </row>
    <row r="722">
      <c r="A722" s="5"/>
    </row>
    <row r="723">
      <c r="A723" s="5"/>
    </row>
    <row r="724">
      <c r="A724" s="5"/>
    </row>
    <row r="725">
      <c r="A725" s="5"/>
    </row>
    <row r="726">
      <c r="A726" s="5"/>
    </row>
    <row r="727">
      <c r="A727" s="5"/>
    </row>
    <row r="728">
      <c r="A728" s="5"/>
    </row>
    <row r="729">
      <c r="A729" s="5"/>
    </row>
    <row r="730">
      <c r="A730" s="5"/>
    </row>
    <row r="731">
      <c r="A731" s="5"/>
    </row>
    <row r="732">
      <c r="A732" s="5"/>
    </row>
    <row r="733">
      <c r="A733" s="5"/>
    </row>
    <row r="734">
      <c r="A734" s="5"/>
    </row>
    <row r="735">
      <c r="A735" s="5"/>
    </row>
    <row r="736">
      <c r="A736" s="5"/>
    </row>
    <row r="737">
      <c r="A737" s="5"/>
    </row>
    <row r="738">
      <c r="A738" s="5"/>
    </row>
    <row r="739">
      <c r="A739" s="5"/>
    </row>
    <row r="740">
      <c r="A740" s="5"/>
    </row>
    <row r="741">
      <c r="A741" s="5"/>
    </row>
    <row r="742">
      <c r="A742" s="5"/>
    </row>
    <row r="743">
      <c r="A743" s="5"/>
    </row>
    <row r="744">
      <c r="A744" s="5"/>
    </row>
    <row r="745">
      <c r="A745" s="5"/>
    </row>
    <row r="746">
      <c r="A746" s="5"/>
    </row>
    <row r="747">
      <c r="A747" s="5"/>
    </row>
    <row r="748">
      <c r="A748" s="5"/>
    </row>
    <row r="749">
      <c r="A749" s="5"/>
    </row>
    <row r="750">
      <c r="A750" s="5"/>
    </row>
    <row r="751">
      <c r="A751" s="5"/>
    </row>
    <row r="752">
      <c r="A752" s="5"/>
    </row>
    <row r="753">
      <c r="A753" s="5"/>
    </row>
    <row r="754">
      <c r="A754" s="5"/>
    </row>
    <row r="755">
      <c r="A755" s="5"/>
    </row>
    <row r="756">
      <c r="A756" s="5"/>
    </row>
    <row r="757">
      <c r="A757" s="5"/>
    </row>
    <row r="758">
      <c r="A758" s="5"/>
    </row>
    <row r="759">
      <c r="A759" s="5"/>
    </row>
    <row r="760">
      <c r="A760" s="5"/>
    </row>
    <row r="761">
      <c r="A761" s="5"/>
    </row>
    <row r="762">
      <c r="A762" s="5"/>
    </row>
    <row r="763">
      <c r="A763" s="5"/>
    </row>
    <row r="764">
      <c r="A764" s="5"/>
    </row>
    <row r="765">
      <c r="A765" s="5"/>
    </row>
    <row r="766">
      <c r="A766" s="5"/>
    </row>
    <row r="767">
      <c r="A767" s="5"/>
    </row>
    <row r="768">
      <c r="A768" s="5"/>
    </row>
    <row r="769">
      <c r="A769" s="5"/>
    </row>
    <row r="770">
      <c r="A770" s="5"/>
    </row>
    <row r="771">
      <c r="A771" s="5"/>
    </row>
    <row r="772">
      <c r="A772" s="5"/>
    </row>
    <row r="773">
      <c r="A773" s="5"/>
    </row>
    <row r="774">
      <c r="A774" s="5"/>
    </row>
    <row r="775">
      <c r="A775" s="5"/>
    </row>
    <row r="776">
      <c r="A776" s="5"/>
    </row>
    <row r="777">
      <c r="A777" s="5"/>
    </row>
    <row r="778">
      <c r="A778" s="5"/>
    </row>
    <row r="779">
      <c r="A779" s="5"/>
    </row>
    <row r="780">
      <c r="A780" s="5"/>
    </row>
    <row r="781">
      <c r="A781" s="5"/>
    </row>
    <row r="782">
      <c r="A782" s="5"/>
    </row>
    <row r="783">
      <c r="A783" s="5"/>
    </row>
    <row r="784">
      <c r="A784" s="5"/>
    </row>
    <row r="785">
      <c r="A785" s="5"/>
    </row>
    <row r="786">
      <c r="A786" s="5"/>
    </row>
    <row r="787">
      <c r="A787" s="5"/>
    </row>
    <row r="788">
      <c r="A788" s="5"/>
    </row>
    <row r="789">
      <c r="A789" s="5"/>
    </row>
    <row r="790">
      <c r="A790" s="5"/>
    </row>
    <row r="791">
      <c r="A791" s="5"/>
    </row>
    <row r="792">
      <c r="A792" s="5"/>
    </row>
    <row r="793">
      <c r="A793" s="5"/>
    </row>
    <row r="794">
      <c r="A794" s="5"/>
    </row>
    <row r="795">
      <c r="A795" s="5"/>
    </row>
    <row r="796">
      <c r="A796" s="5"/>
    </row>
    <row r="797">
      <c r="A797" s="5"/>
    </row>
    <row r="798">
      <c r="A798" s="5"/>
    </row>
    <row r="799">
      <c r="A799" s="5"/>
    </row>
    <row r="800">
      <c r="A800" s="5"/>
    </row>
    <row r="801">
      <c r="A801" s="5"/>
    </row>
    <row r="802">
      <c r="A802" s="5"/>
    </row>
    <row r="803">
      <c r="A803" s="5"/>
    </row>
    <row r="804">
      <c r="A804" s="5"/>
    </row>
    <row r="805">
      <c r="A805" s="5"/>
    </row>
    <row r="806">
      <c r="A806" s="5"/>
    </row>
    <row r="807">
      <c r="A807" s="5"/>
    </row>
    <row r="808">
      <c r="A808" s="5"/>
    </row>
    <row r="809">
      <c r="A809" s="5"/>
    </row>
    <row r="810">
      <c r="A810" s="5"/>
    </row>
    <row r="811">
      <c r="A811" s="5"/>
    </row>
    <row r="812">
      <c r="A812" s="5"/>
    </row>
    <row r="813">
      <c r="A813" s="5"/>
    </row>
    <row r="814">
      <c r="A814" s="5"/>
    </row>
    <row r="815">
      <c r="A815" s="5"/>
    </row>
    <row r="816">
      <c r="A816" s="5"/>
    </row>
    <row r="817">
      <c r="A817" s="5"/>
    </row>
    <row r="818">
      <c r="A818" s="5"/>
    </row>
    <row r="819">
      <c r="A819" s="5"/>
    </row>
    <row r="820">
      <c r="A820" s="5"/>
    </row>
    <row r="821">
      <c r="A821" s="5"/>
    </row>
    <row r="822">
      <c r="A822" s="5"/>
    </row>
    <row r="823">
      <c r="A823" s="5"/>
    </row>
    <row r="824">
      <c r="A824" s="5"/>
    </row>
    <row r="825">
      <c r="A825" s="5"/>
    </row>
    <row r="826">
      <c r="A826" s="5"/>
    </row>
    <row r="827">
      <c r="A827" s="5"/>
    </row>
    <row r="828">
      <c r="A828" s="5"/>
    </row>
    <row r="829">
      <c r="A829" s="5"/>
    </row>
    <row r="830">
      <c r="A830" s="5"/>
    </row>
    <row r="831">
      <c r="A831" s="5"/>
    </row>
    <row r="832">
      <c r="A832" s="5"/>
    </row>
    <row r="833">
      <c r="A833" s="5"/>
    </row>
    <row r="834">
      <c r="A834" s="5"/>
    </row>
    <row r="835">
      <c r="A835" s="5"/>
    </row>
    <row r="836">
      <c r="A836" s="5"/>
    </row>
    <row r="837">
      <c r="A837" s="5"/>
    </row>
    <row r="838">
      <c r="A838" s="5"/>
    </row>
    <row r="839">
      <c r="A839" s="5"/>
    </row>
    <row r="840">
      <c r="A840" s="5"/>
    </row>
    <row r="841">
      <c r="A841" s="5"/>
    </row>
    <row r="842">
      <c r="A842" s="5"/>
    </row>
    <row r="843">
      <c r="A843" s="5"/>
    </row>
    <row r="844">
      <c r="A844" s="5"/>
    </row>
    <row r="845">
      <c r="A845" s="5"/>
    </row>
    <row r="846">
      <c r="A846" s="5"/>
    </row>
    <row r="847">
      <c r="A847" s="5"/>
    </row>
    <row r="848">
      <c r="A848" s="5"/>
    </row>
    <row r="849">
      <c r="A849" s="5"/>
    </row>
    <row r="850">
      <c r="A850" s="5"/>
    </row>
    <row r="851">
      <c r="A851" s="5"/>
    </row>
    <row r="852">
      <c r="A852" s="5"/>
    </row>
    <row r="853">
      <c r="A853" s="5"/>
    </row>
    <row r="854">
      <c r="A854" s="5"/>
    </row>
    <row r="855">
      <c r="A855" s="5"/>
    </row>
    <row r="856">
      <c r="A856" s="5"/>
    </row>
    <row r="857">
      <c r="A857" s="5"/>
    </row>
    <row r="858">
      <c r="A858" s="5"/>
    </row>
    <row r="859">
      <c r="A859" s="5"/>
    </row>
    <row r="860">
      <c r="A860" s="5"/>
    </row>
    <row r="861">
      <c r="A861" s="5"/>
    </row>
    <row r="862">
      <c r="A862" s="5"/>
    </row>
    <row r="863">
      <c r="A863" s="5"/>
    </row>
    <row r="864">
      <c r="A864" s="5"/>
    </row>
    <row r="865">
      <c r="A865" s="5"/>
    </row>
    <row r="866">
      <c r="A866" s="5"/>
    </row>
    <row r="867">
      <c r="A867" s="5"/>
    </row>
    <row r="868">
      <c r="A868" s="5"/>
    </row>
    <row r="869">
      <c r="A869" s="5"/>
    </row>
    <row r="870">
      <c r="A870" s="5"/>
    </row>
    <row r="871">
      <c r="A871" s="5"/>
    </row>
    <row r="872">
      <c r="A872" s="5"/>
    </row>
    <row r="873">
      <c r="A873" s="5"/>
    </row>
    <row r="874">
      <c r="A874" s="5"/>
    </row>
    <row r="875">
      <c r="A875" s="5"/>
    </row>
    <row r="876">
      <c r="A876" s="5"/>
    </row>
    <row r="877">
      <c r="A877" s="5"/>
    </row>
    <row r="878">
      <c r="A878" s="5"/>
    </row>
    <row r="879">
      <c r="A879" s="5"/>
    </row>
    <row r="880">
      <c r="A880" s="5"/>
    </row>
    <row r="881">
      <c r="A881" s="5"/>
    </row>
    <row r="882">
      <c r="A882" s="5"/>
    </row>
    <row r="883">
      <c r="A883" s="5"/>
    </row>
    <row r="884">
      <c r="A884" s="5"/>
    </row>
    <row r="885">
      <c r="A885" s="5"/>
    </row>
    <row r="886">
      <c r="A886" s="5"/>
    </row>
    <row r="887">
      <c r="A887" s="5"/>
    </row>
    <row r="888">
      <c r="A888" s="5"/>
    </row>
    <row r="889">
      <c r="A889" s="5"/>
    </row>
    <row r="890">
      <c r="A890" s="5"/>
    </row>
    <row r="891">
      <c r="A891" s="5"/>
    </row>
    <row r="892">
      <c r="A892" s="5"/>
    </row>
    <row r="893">
      <c r="A893" s="5"/>
    </row>
    <row r="894">
      <c r="A894" s="5"/>
    </row>
    <row r="895">
      <c r="A895" s="5"/>
    </row>
    <row r="896">
      <c r="A896" s="5"/>
    </row>
    <row r="897">
      <c r="A897" s="5"/>
    </row>
    <row r="898">
      <c r="A898" s="5"/>
    </row>
    <row r="899">
      <c r="A899" s="5"/>
    </row>
    <row r="900">
      <c r="A900" s="5"/>
    </row>
    <row r="901">
      <c r="A901" s="5"/>
    </row>
    <row r="902">
      <c r="A902" s="5"/>
    </row>
    <row r="903">
      <c r="A903" s="5"/>
    </row>
    <row r="904">
      <c r="A904" s="5"/>
    </row>
    <row r="905">
      <c r="A905" s="5"/>
    </row>
    <row r="906">
      <c r="A906" s="5"/>
    </row>
    <row r="907">
      <c r="A907" s="5"/>
    </row>
    <row r="908">
      <c r="A908" s="5"/>
    </row>
    <row r="909">
      <c r="A909" s="5"/>
    </row>
    <row r="910">
      <c r="A910" s="5"/>
    </row>
    <row r="911">
      <c r="A911" s="5"/>
    </row>
    <row r="912">
      <c r="A912" s="5"/>
    </row>
    <row r="913">
      <c r="A913" s="5"/>
    </row>
    <row r="914">
      <c r="A914" s="5"/>
    </row>
    <row r="915">
      <c r="A915" s="5"/>
    </row>
    <row r="916">
      <c r="A916" s="5"/>
    </row>
    <row r="917">
      <c r="A917" s="5"/>
    </row>
    <row r="918">
      <c r="A918" s="5"/>
    </row>
    <row r="919">
      <c r="A919" s="5"/>
    </row>
    <row r="920">
      <c r="A920" s="5"/>
    </row>
    <row r="921">
      <c r="A921" s="5"/>
    </row>
    <row r="922">
      <c r="A922" s="5"/>
    </row>
    <row r="923">
      <c r="A923" s="5"/>
    </row>
    <row r="924">
      <c r="A924" s="5"/>
    </row>
    <row r="925">
      <c r="A925" s="5"/>
    </row>
    <row r="926">
      <c r="A926" s="5"/>
    </row>
    <row r="927">
      <c r="A927" s="5"/>
    </row>
    <row r="928">
      <c r="A928" s="5"/>
    </row>
    <row r="929">
      <c r="A929" s="5"/>
    </row>
    <row r="930">
      <c r="A930" s="5"/>
    </row>
    <row r="931">
      <c r="A931" s="5"/>
    </row>
    <row r="932">
      <c r="A932" s="5"/>
    </row>
    <row r="933">
      <c r="A933" s="5"/>
    </row>
    <row r="934">
      <c r="A934" s="5"/>
    </row>
    <row r="935">
      <c r="A935" s="5"/>
    </row>
    <row r="936">
      <c r="A936" s="5"/>
    </row>
    <row r="937">
      <c r="A937" s="5"/>
    </row>
    <row r="938">
      <c r="A938" s="5"/>
    </row>
    <row r="939">
      <c r="A939" s="5"/>
    </row>
    <row r="940">
      <c r="A940" s="5"/>
    </row>
    <row r="941">
      <c r="A941" s="5"/>
    </row>
    <row r="942">
      <c r="A942" s="5"/>
    </row>
    <row r="943">
      <c r="A943" s="5"/>
    </row>
    <row r="944">
      <c r="A944" s="5"/>
    </row>
    <row r="945">
      <c r="A945" s="5"/>
    </row>
    <row r="946">
      <c r="A946" s="5"/>
    </row>
    <row r="947">
      <c r="A947" s="5"/>
    </row>
    <row r="948">
      <c r="A948" s="5"/>
    </row>
    <row r="949">
      <c r="A949" s="5"/>
    </row>
    <row r="950">
      <c r="A950" s="5"/>
    </row>
    <row r="951">
      <c r="A951" s="5"/>
    </row>
    <row r="952">
      <c r="A952" s="5"/>
    </row>
    <row r="953">
      <c r="A953" s="5"/>
    </row>
    <row r="954">
      <c r="A954" s="5"/>
    </row>
    <row r="955">
      <c r="A955" s="5"/>
    </row>
    <row r="956">
      <c r="A956" s="5"/>
    </row>
    <row r="957">
      <c r="A957" s="5"/>
    </row>
    <row r="958">
      <c r="A958" s="5"/>
    </row>
    <row r="959">
      <c r="A959" s="5"/>
    </row>
    <row r="960">
      <c r="A960" s="5"/>
    </row>
    <row r="961">
      <c r="A961" s="5"/>
    </row>
    <row r="962">
      <c r="A962" s="5"/>
    </row>
    <row r="963">
      <c r="A963" s="5"/>
    </row>
    <row r="964">
      <c r="A964" s="5"/>
    </row>
    <row r="965">
      <c r="A965" s="5"/>
    </row>
    <row r="966">
      <c r="A966" s="5"/>
    </row>
    <row r="967">
      <c r="A967" s="5"/>
    </row>
    <row r="968">
      <c r="A968" s="5"/>
    </row>
    <row r="969">
      <c r="A969" s="5"/>
    </row>
    <row r="970">
      <c r="A970" s="5"/>
    </row>
    <row r="971">
      <c r="A971" s="5"/>
    </row>
    <row r="972">
      <c r="A972" s="5"/>
    </row>
    <row r="973">
      <c r="A973" s="5"/>
    </row>
    <row r="974">
      <c r="A974" s="5"/>
    </row>
    <row r="975">
      <c r="A975" s="5"/>
    </row>
    <row r="976">
      <c r="A976" s="5"/>
    </row>
    <row r="977">
      <c r="A977" s="5"/>
    </row>
    <row r="978">
      <c r="A978" s="5"/>
    </row>
    <row r="979">
      <c r="A979" s="5"/>
    </row>
    <row r="980">
      <c r="A980" s="5"/>
    </row>
    <row r="981">
      <c r="A981" s="5"/>
    </row>
    <row r="982">
      <c r="A982" s="5"/>
    </row>
    <row r="983">
      <c r="A983" s="5"/>
    </row>
    <row r="984">
      <c r="A984" s="5"/>
    </row>
    <row r="985">
      <c r="A985" s="5"/>
    </row>
    <row r="986">
      <c r="A986" s="5"/>
    </row>
    <row r="987">
      <c r="A987" s="5"/>
    </row>
    <row r="988">
      <c r="A988" s="5"/>
    </row>
    <row r="989">
      <c r="A989" s="5"/>
    </row>
    <row r="990">
      <c r="A990" s="5"/>
    </row>
    <row r="991">
      <c r="A991" s="5"/>
    </row>
    <row r="992">
      <c r="A992" s="5"/>
    </row>
    <row r="993">
      <c r="A993" s="5"/>
    </row>
    <row r="994">
      <c r="A994" s="5"/>
    </row>
    <row r="995">
      <c r="A995" s="5"/>
    </row>
    <row r="996">
      <c r="A996" s="5"/>
    </row>
    <row r="997">
      <c r="A997" s="5"/>
    </row>
    <row r="998">
      <c r="A998" s="5"/>
    </row>
    <row r="999">
      <c r="A999" s="5"/>
    </row>
    <row r="1000">
      <c r="A1000" s="5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43"/>
    <col customWidth="1" min="2" max="46" width="9.57"/>
    <col customWidth="1" min="47" max="55" width="7.71"/>
  </cols>
  <sheetData>
    <row r="1">
      <c r="A1" s="23" t="str">
        <f>IF(
    ISERROR('ALL-Students-Percentages'!A1),
    CHOOSE(RANDBETWEEN(1, 2), "NotKnown", "Known"),
    IF(
        ISNUMBER('ALL-Students-Percentages'!A1),
        IF(
            'ALL-Students-Percentages'!A1 &lt; 0.6,
            "NotKnown",
            "Known"
        ),
        'ALL-Students-Percentages'!A1
    )
)</f>
        <v>ID</v>
      </c>
      <c r="B1" s="23" t="str">
        <f>IF(
    ISERROR('ALL-Students-Percentages'!B1),
    CHOOSE(RANDBETWEEN(1, 2), "NotKnown", "Known"),
    IF(
        ISNUMBER('ALL-Students-Percentages'!B1),
        IF(
            'ALL-Students-Percentages'!B1 &lt; 0.6,
            "NotKnown",
            "Known"
        ),
        'ALL-Students-Percentages'!B1
    )
)</f>
        <v>keyid</v>
      </c>
      <c r="C1" s="23" t="str">
        <f>IF(
    ISERROR('ALL-Students-Percentages'!C1),
    CHOOSE(RANDBETWEEN(1, 2), "NotKnown", "Known"),
    IF(
        ISNUMBER('ALL-Students-Percentages'!C1),
        IF(
            'ALL-Students-Percentages'!C1 &lt; 0.6,
            "NotKnown",
            "Known"
        ),
        'ALL-Students-Percentages'!C1
    )
)</f>
        <v>vars</v>
      </c>
      <c r="D1" s="23" t="str">
        <f>IF(
    ISERROR('ALL-Students-Percentages'!D1),
    CHOOSE(RANDBETWEEN(1, 2), "NotKnown", "Known"),
    IF(
        ISNUMBER('ALL-Students-Percentages'!D1),
        IF(
            'ALL-Students-Percentages'!D1 &lt; 0.6,
            "NotKnown",
            "Known"
        ),
        'ALL-Students-Percentages'!D1
    )
)</f>
        <v>constl</v>
      </c>
      <c r="E1" s="23" t="str">
        <f>IF(
    ISERROR('ALL-Students-Percentages'!E1),
    CHOOSE(RANDBETWEEN(1, 2), "NotKnown", "Known"),
    IF(
        ISNUMBER('ALL-Students-Percentages'!E1),
        IF(
            'ALL-Students-Percentages'!E1 &lt; 0.6,
            "NotKnown",
            "Known"
        ),
        'ALL-Students-Percentages'!E1
    )
)</f>
        <v>opaspr</v>
      </c>
      <c r="F1" s="23" t="str">
        <f>IF(
    ISERROR('ALL-Students-Percentages'!F1),
    CHOOSE(RANDBETWEEN(1, 2), "NotKnown", "Known"),
    IF(
        ISNUMBER('ALL-Students-Percentages'!F1),
        IF(
            'ALL-Students-Percentages'!F1 &lt; 0.6,
            "NotKnown",
            "Known"
        ),
        'ALL-Students-Percentages'!F1
    )
)</f>
        <v>dtype</v>
      </c>
      <c r="G1" s="23" t="str">
        <f>IF(
    ISERROR('ALL-Students-Percentages'!G1),
    CHOOSE(RANDBETWEEN(1, 2), "NotKnown", "Known"),
    IF(
        ISNUMBER('ALL-Students-Percentages'!G1),
        IF(
            'ALL-Students-Percentages'!G1 &lt; 0.6,
            "NotKnown",
            "Known"
        ),
        'ALL-Students-Percentages'!G1
    )
)</f>
        <v>ampas</v>
      </c>
      <c r="H1" s="23" t="str">
        <f>IF(
    ISERROR('ALL-Students-Percentages'!H1),
    CHOOSE(RANDBETWEEN(1, 2), "NotKnown", "Known"),
    IF(
        ISNUMBER('ALL-Students-Percentages'!H1),
        IF(
            'ALL-Students-Percentages'!H1 &lt; 0.6,
            "NotKnown",
            "Known"
        ),
        'ALL-Students-Percentages'!H1
    )
)</f>
        <v>assgn</v>
      </c>
      <c r="I1" s="23" t="str">
        <f>IF(
    ISERROR('ALL-Students-Percentages'!I1),
    CHOOSE(RANDBETWEEN(1, 2), "NotKnown", "Known"),
    IF(
        ISNUMBER('ALL-Students-Percentages'!I1),
        IF(
            'ALL-Students-Percentages'!I1 &lt; 0.6,
            "NotKnown",
            "Known"
        ),
        'ALL-Students-Percentages'!I1
    )
)</f>
        <v>arith</v>
      </c>
      <c r="J1" s="23" t="str">
        <f>IF(
    ISERROR('ALL-Students-Percentages'!J1),
    CHOOSE(RANDBETWEEN(1, 2), "NotKnown", "Known"),
    IF(
        ISNUMBER('ALL-Students-Percentages'!J1),
        IF(
            'ALL-Students-Percentages'!J1 &lt; 0.6,
            "NotKnown",
            "Known"
        ),
        'ALL-Students-Percentages'!J1
    )
)</f>
        <v>logrel</v>
      </c>
      <c r="K1" s="23" t="str">
        <f>IF(
    ISERROR('ALL-Students-Percentages'!K1),
    CHOOSE(RANDBETWEEN(1, 2), "NotKnown", "Known"),
    IF(
        ISNUMBER('ALL-Students-Percentages'!K1),
        IF(
            'ALL-Students-Percentages'!K1 &lt; 0.6,
            "NotKnown",
            "Known"
        ),
        'ALL-Students-Percentages'!K1
    )
)</f>
        <v>block</v>
      </c>
      <c r="L1" s="23" t="str">
        <f>IF(
    ISERROR('ALL-Students-Percentages'!L1),
    CHOOSE(RANDBETWEEN(1, 2), "NotKnown", "Known"),
    IF(
        ISNUMBER('ALL-Students-Percentages'!L1),
        IF(
            'ALL-Students-Percentages'!L1 &lt; 0.6,
            "NotKnown",
            "Known"
        ),
        'ALL-Students-Percentages'!L1
    )
)</f>
        <v>decl</v>
      </c>
      <c r="M1" s="23" t="str">
        <f>IF(
    ISERROR('ALL-Students-Percentages'!M1),
    CHOOSE(RANDBETWEEN(1, 2), "NotKnown", "Known"),
    IF(
        ISNUMBER('ALL-Students-Percentages'!M1),
        IF(
            'ALL-Students-Percentages'!M1 &lt; 0.6,
            "NotKnown",
            "Known"
        ),
        'ALL-Students-Percentages'!M1
    )
)</f>
        <v>exprn</v>
      </c>
      <c r="N1" s="23" t="str">
        <f>IF(
    ISERROR('ALL-Students-Percentages'!N1),
    CHOOSE(RANDBETWEEN(1, 2), "NotKnown", "Known"),
    IF(
        ISNUMBER('ALL-Students-Percentages'!N1),
        IF(
            'ALL-Students-Percentages'!N1 &lt; 0.6,
            "NotKnown",
            "Known"
        ),
        'ALL-Students-Percentages'!N1
    )
)</f>
        <v>lrvalue</v>
      </c>
      <c r="O1" s="23" t="str">
        <f>IF(
    ISERROR('ALL-Students-Percentages'!O1),
    CHOOSE(RANDBETWEEN(1, 2), "NotKnown", "Known"),
    IF(
        ISNUMBER('ALL-Students-Percentages'!O1),
        IF(
            'ALL-Students-Percentages'!O1 &lt; 0.6,
            "NotKnown",
            "Known"
        ),
        'ALL-Students-Percentages'!O1
    )
)</f>
        <v>incdcr</v>
      </c>
      <c r="P1" s="23" t="str">
        <f>IF(
    ISERROR('ALL-Students-Percentages'!P1),
    CHOOSE(RANDBETWEEN(1, 2), "NotKnown", "Known"),
    IF(
        ISNUMBER('ALL-Students-Percentages'!P1),
        IF(
            'ALL-Students-Percentages'!P1 &lt; 0.6,
            "NotKnown",
            "Known"
        ),
        'ALL-Students-Percentages'!P1
    )
)</f>
        <v>varscop</v>
      </c>
      <c r="Q1" s="23" t="str">
        <f>IF(
    ISERROR('ALL-Students-Percentages'!Q1),
    CHOOSE(RANDBETWEEN(1, 2), "NotKnown", "Known"),
    IF(
        ISNUMBER('ALL-Students-Percentages'!Q1),
        IF(
            'ALL-Students-Percentages'!Q1 &lt; 0.6,
            "NotKnown",
            "Known"
        ),
        'ALL-Students-Percentages'!Q1
    )
)</f>
        <v>fncpro</v>
      </c>
      <c r="R1" s="23" t="str">
        <f>IF(
    ISERROR('ALL-Students-Percentages'!R1),
    CHOOSE(RANDBETWEEN(1, 2), "NotKnown", "Known"),
    IF(
        ISNUMBER('ALL-Students-Percentages'!R1),
        IF(
            'ALL-Students-Percentages'!R1 &lt; 0.6,
            "NotKnown",
            "Known"
        ),
        'ALL-Students-Percentages'!R1
    )
)</f>
        <v>init</v>
      </c>
      <c r="S1" s="23" t="str">
        <f>IF(
    ISERROR('ALL-Students-Percentages'!S1),
    CHOOSE(RANDBETWEEN(1, 2), "NotKnown", "Known"),
    IF(
        ISNUMBER('ALL-Students-Percentages'!S1),
        IF(
            'ALL-Students-Percentages'!S1 &lt; 0.6,
            "NotKnown",
            "Known"
        ),
        'ALL-Students-Percentages'!S1
    )
)</f>
        <v>itcpt</v>
      </c>
      <c r="T1" s="23" t="str">
        <f>IF(
    ISERROR('ALL-Students-Percentages'!T1),
    CHOOSE(RANDBETWEEN(1, 2), "NotKnown", "Known"),
    IF(
        ISNUMBER('ALL-Students-Percentages'!T1),
        IF(
            'ALL-Students-Percentages'!T1 &lt; 0.6,
            "NotKnown",
            "Known"
        ),
        'ALL-Students-Percentages'!T1
    )
)</f>
        <v>selcpt</v>
      </c>
      <c r="U1" s="23" t="str">
        <f>IF(
    ISERROR('ALL-Students-Percentages'!U1),
    CHOOSE(RANDBETWEEN(1, 2), "NotKnown", "Known"),
    IF(
        ISNUMBER('ALL-Students-Percentages'!U1),
        IF(
            'ALL-Students-Percentages'!U1 &lt; 0.6,
            "NotKnown",
            "Known"
        ),
        'ALL-Students-Percentages'!U1
    )
)</f>
        <v>fncpar</v>
      </c>
      <c r="V1" s="23" t="str">
        <f>IF(
    ISERROR('ALL-Students-Percentages'!V1),
    CHOOSE(RANDBETWEEN(1, 2), "NotKnown", "Known"),
    IF(
        ISNUMBER('ALL-Students-Percentages'!V1),
        IF(
            'ALL-Students-Percentages'!V1 &lt; 0.6,
            "NotKnown",
            "Known"
        ),
        'ALL-Students-Percentages'!V1
    )
)</f>
        <v>countit</v>
      </c>
      <c r="W1" s="23" t="str">
        <f>IF(
    ISERROR('ALL-Students-Percentages'!W1),
    CHOOSE(RANDBETWEEN(1, 2), "NotKnown", "Known"),
    IF(
        ISNUMBER('ALL-Students-Percentages'!W1),
        IF(
            'ALL-Students-Percentages'!W1 &lt; 0.6,
            "NotKnown",
            "Known"
        ),
        'ALL-Students-Percentages'!W1
    )
)</f>
        <v>eventit</v>
      </c>
      <c r="X1" s="23" t="str">
        <f>IF(
    ISERROR('ALL-Students-Percentages'!X1),
    CHOOSE(RANDBETWEEN(1, 2), "NotKnown", "Known"),
    IF(
        ISNUMBER('ALL-Students-Percentages'!X1),
        IF(
            'ALL-Students-Percentages'!X1 &lt; 0.6,
            "NotKnown",
            "Known"
        ),
        'ALL-Students-Percentages'!X1
    )
)</f>
        <v>multi</v>
      </c>
      <c r="Y1" s="23" t="str">
        <f>IF(
    ISERROR('ALL-Students-Percentages'!Y1),
    CHOOSE(RANDBETWEEN(1, 2), "NotKnown", "Known"),
    IF(
        ISNUMBER('ALL-Students-Percentages'!Y1),
        IF(
            'ALL-Students-Percentages'!Y1 &lt; 0.6,
            "NotKnown",
            "Known"
        ),
        'ALL-Students-Percentages'!Y1
    )
)</f>
        <v>nestit</v>
      </c>
      <c r="Z1" s="23" t="str">
        <f>IF(
    ISERROR('ALL-Students-Percentages'!Z1),
    CHOOSE(RANDBETWEEN(1, 2), "NotKnown", "Known"),
    IF(
        ISNUMBER('ALL-Students-Percentages'!Z1),
        IF(
            'ALL-Students-Percentages'!Z1 &lt; 0.6,
            "NotKnown",
            "Known"
        ),
        'ALL-Students-Percentages'!Z1
    )
)</f>
        <v>fncdef</v>
      </c>
      <c r="AA1" s="23" t="str">
        <f>IF(
    ISERROR('ALL-Students-Percentages'!AA1),
    CHOOSE(RANDBETWEEN(1, 2), "NotKnown", "Known"),
    IF(
        ISNUMBER('ALL-Students-Percentages'!AA1),
        IF(
            'ALL-Students-Percentages'!AA1 &lt; 0.6,
            "NotKnown",
            "Known"
        ),
        'ALL-Students-Percentages'!AA1
    )
)</f>
        <v>callfnc</v>
      </c>
      <c r="AB1" s="23" t="str">
        <f>IF(
    ISERROR('ALL-Students-Percentages'!AB1),
    CHOOSE(RANDBETWEEN(1, 2), "NotKnown", "Known"),
    IF(
        ISNUMBER('ALL-Students-Percentages'!AB1),
        IF(
            'ALL-Students-Percentages'!AB1 &lt; 0.6,
            "NotKnown",
            "Known"
        ),
        'ALL-Students-Percentages'!AB1
    )
)</f>
        <v>pasaddr</v>
      </c>
      <c r="AC1" s="23" t="str">
        <f>IF(
    ISERROR('ALL-Students-Percentages'!AC1),
    CHOOSE(RANDBETWEEN(1, 2), "NotKnown", "Known"),
    IF(
        ISNUMBER('ALL-Students-Percentages'!AC1),
        IF(
            'ALL-Students-Percentages'!AC1 &lt; 0.6,
            "NotKnown",
            "Known"
        ),
        'ALL-Students-Percentages'!AC1
    )
)</f>
        <v>stdio</v>
      </c>
      <c r="AD1" s="23" t="str">
        <f>IF(
    ISERROR('ALL-Students-Percentages'!AD1),
    CHOOSE(RANDBETWEEN(1, 2), "NotKnown", "Known"),
    IF(
        ISNUMBER('ALL-Students-Percentages'!AD1),
        IF(
            'ALL-Students-Percentages'!AD1 &lt; 0.6,
            "NotKnown",
            "Known"
        ),
        'ALL-Students-Percentages'!AD1
    )
)</f>
        <v>conti</v>
      </c>
      <c r="AE1" s="23" t="str">
        <f>IF(
    ISERROR('ALL-Students-Percentages'!AE1),
    CHOOSE(RANDBETWEEN(1, 2), "NotKnown", "Known"),
    IF(
        ISNUMBER('ALL-Students-Percentages'!AE1),
        IF(
            'ALL-Students-Percentages'!AE1 &lt; 0.6,
            "NotKnown",
            "Known"
        ),
        'ALL-Students-Percentages'!AE1
    )
)</f>
        <v>exitlp</v>
      </c>
      <c r="AF1" s="23" t="str">
        <f>IF(
    ISERROR('ALL-Students-Percentages'!AF1),
    CHOOSE(RANDBETWEEN(1, 2), "NotKnown", "Known"),
    IF(
        ISNUMBER('ALL-Students-Percentages'!AF1),
        IF(
            'ALL-Students-Percentages'!AF1 &lt; 0.6,
            "NotKnown",
            "Known"
        ),
        'ALL-Students-Percentages'!AF1
    )
)</f>
        <v>endlp</v>
      </c>
      <c r="AG1" s="23" t="str">
        <f>IF(
    ISERROR('ALL-Students-Percentages'!AG1),
    CHOOSE(RANDBETWEEN(1, 2), "NotKnown", "Known"),
    IF(
        ISNUMBER('ALL-Students-Percentages'!AG1),
        IF(
            'ALL-Students-Percentages'!AG1 &lt; 0.6,
            "NotKnown",
            "Known"
        ),
        'ALL-Students-Percentages'!AG1
    )
)</f>
        <v>beflp</v>
      </c>
      <c r="AH1" s="23" t="str">
        <f>IF(
    ISERROR('ALL-Students-Percentages'!AH1),
    CHOOSE(RANDBETWEEN(1, 2), "NotKnown", "Known"),
    IF(
        ISNUMBER('ALL-Students-Percentages'!AH1),
        IF(
            'ALL-Students-Percentages'!AH1 &lt; 0.6,
            "NotKnown",
            "Known"
        ),
        'ALL-Students-Percentages'!AH1
    )
)</f>
        <v>ifelse</v>
      </c>
      <c r="AI1" s="23" t="str">
        <f>IF(
    ISERROR('ALL-Students-Percentages'!AI1),
    CHOOSE(RANDBETWEEN(1, 2), "NotKnown", "Known"),
    IF(
        ISNUMBER('ALL-Students-Percentages'!AI1),
        IF(
            'ALL-Students-Percentages'!AI1 &lt; 0.6,
            "NotKnown",
            "Known"
        ),
        'ALL-Students-Percentages'!AI1
    )
)</f>
        <v>ifseri</v>
      </c>
      <c r="AJ1" s="23" t="str">
        <f>IF(
    ISERROR('ALL-Students-Percentages'!AJ1),
    CHOOSE(RANDBETWEEN(1, 2), "NotKnown", "Known"),
    IF(
        ISNUMBER('ALL-Students-Percentages'!AJ1),
        IF(
            'ALL-Students-Percentages'!AJ1 &lt; 0.6,
            "NotKnown",
            "Known"
        ),
        'ALL-Students-Percentages'!AJ1
    )
)</f>
        <v>switch</v>
      </c>
      <c r="AK1" s="23" t="str">
        <f>IF(
    ISERROR('ALL-Students-Percentages'!AK1),
    CHOOSE(RANDBETWEEN(1, 2), "NotKnown", "Known"),
    IF(
        ISNUMBER('ALL-Students-Percentages'!AK1),
        IF(
            'ALL-Students-Percentages'!AK1 &lt; 0.6,
            "NotKnown",
            "Known"
        ),
        'ALL-Students-Percentages'!AK1
    )
)</f>
        <v>scanf</v>
      </c>
      <c r="AL1" s="23" t="str">
        <f>IF(
    ISERROR('ALL-Students-Percentages'!AL1),
    CHOOSE(RANDBETWEEN(1, 2), "NotKnown", "Known"),
    IF(
        ISNUMBER('ALL-Students-Percentages'!AL1),
        IF(
            'ALL-Students-Percentages'!AL1 &lt; 0.6,
            "NotKnown",
            "Known"
        ),
        'ALL-Students-Percentages'!AL1
    )
)</f>
        <v>printf</v>
      </c>
      <c r="AM1" s="23" t="str">
        <f>IF(
    ISERROR('ALL-Students-Percentages'!AM1),
    CHOOSE(RANDBETWEEN(1, 2), "NotKnown", "Known"),
    IF(
        ISNUMBER('ALL-Students-Percentages'!AM1),
        IF(
            'ALL-Students-Percentages'!AM1 &lt; 0.6,
            "NotKnown",
            "Known"
        ),
        'ALL-Students-Percentages'!AM1
    )
)</f>
        <v>break</v>
      </c>
      <c r="AN1" s="23" t="str">
        <f>IF(
    ISERROR('ALL-Students-Percentages'!AN1),
    CHOOSE(RANDBETWEEN(1, 2), "NotKnown", "Known"),
    IF(
        ISNUMBER('ALL-Students-Percentages'!AN1),
        IF(
            'ALL-Students-Percentages'!AN1 &lt; 0.6,
            "NotKnown",
            "Known"
        ),
        'ALL-Students-Percentages'!AN1
    )
)</f>
        <v>prepost</v>
      </c>
      <c r="AO1" s="23" t="str">
        <f>IF(
    ISERROR('ALL-Students-Percentages'!AO1),
    CHOOSE(RANDBETWEEN(1, 2), "NotKnown", "Known"),
    IF(
        ISNUMBER('ALL-Students-Percentages'!AO1),
        IF(
            'ALL-Students-Percentages'!AO1 &lt; 0.6,
            "NotKnown",
            "Known"
        ),
        'ALL-Students-Percentages'!AO1
    )
)</f>
        <v>elseif</v>
      </c>
      <c r="AP1" s="23" t="str">
        <f>IF(
    ISERROR('ALL-Students-Percentages'!AP1),
    CHOOSE(RANDBETWEEN(1, 2), "NotKnown", "Known"),
    IF(
        ISNUMBER('ALL-Students-Percentages'!AP1),
        IF(
            'ALL-Students-Percentages'!AP1 &lt; 0.6,
            "NotKnown",
            "Known"
        ),
        'ALL-Students-Percentages'!AP1
    )
)</f>
        <v>return</v>
      </c>
      <c r="AQ1" s="23" t="str">
        <f>IF(
    ISERROR('ALL-Students-Percentages'!AQ1),
    CHOOSE(RANDBETWEEN(1, 2), "NotKnown", "Known"),
    IF(
        ISNUMBER('ALL-Students-Percentages'!AQ1),
        IF(
            'ALL-Students-Percentages'!AQ1 &lt; 0.6,
            "NotKnown",
            "Known"
        ),
        'ALL-Students-Percentages'!AQ1
    )
)</f>
        <v>default</v>
      </c>
      <c r="AR1" s="23" t="str">
        <f>IF(
    ISERROR('ALL-Students-Percentages'!AR1),
    CHOOSE(RANDBETWEEN(1, 2), "NotKnown", "Known"),
    IF(
        ISNUMBER('ALL-Students-Percentages'!AR1),
        IF(
            'ALL-Students-Percentages'!AR1 &lt; 0.6,
            "NotKnown",
            "Known"
        ),
        'ALL-Students-Percentages'!AR1
    )
)</f>
        <v>constr</v>
      </c>
      <c r="AS1" s="23" t="str">
        <f>IF(
    ISERROR('ALL-Students-Percentages'!AS1),
    CHOOSE(RANDBETWEEN(1, 2), "NotKnown", "Known"),
    IF(
        ISNUMBER('ALL-Students-Percentages'!AS1),
        IF(
            'ALL-Students-Percentages'!AS1 &lt; 0.6,
            "NotKnown",
            "Known"
        ),
        'ALL-Students-Percentages'!AS1
    )
)</f>
        <v>fncs</v>
      </c>
      <c r="AT1" s="23" t="str">
        <f>IF(
    ISERROR('ALL-Students-Percentages'!AT1),
    CHOOSE(RANDBETWEEN(1, 2), "NotKnown", "Known"),
    IF(
        ISNUMBER('ALL-Students-Percentages'!AT1),
        IF(
            'ALL-Students-Percentages'!AT1 &lt; 0.6,
            "NotKnown",
            "Known"
        ),
        'ALL-Students-Percentages'!AT1
    )
)</f>
        <v>sequen</v>
      </c>
      <c r="AU1" s="23"/>
      <c r="AV1" s="23"/>
      <c r="AW1" s="5"/>
      <c r="AX1" s="5"/>
      <c r="AY1" s="5"/>
      <c r="AZ1" s="5"/>
      <c r="BA1" s="5"/>
      <c r="BB1" s="5"/>
      <c r="BC1" s="5"/>
    </row>
    <row r="2">
      <c r="A2" s="23" t="str">
        <f>IF(
    ISERROR('ALL-Students-Percentages'!A2),
    CHOOSE(RANDBETWEEN(1, 2), "NotKnown", "Known"),
    IF(
        ISNUMBER('ALL-Students-Percentages'!A2),
        IF(
            'ALL-Students-Percentages'!A2 &lt; 0.6,
            "NotKnown",
            "Known"
        ),
        'ALL-Students-Percentages'!A2
    )
)</f>
        <v>1CM-F</v>
      </c>
      <c r="B2" s="31" t="str">
        <f>IF(
    ISERROR('ALL-Students-Percentages'!B2),
    CHOOSE(RANDBETWEEN(1, 2), "NotKnown", "Known"),
    IF(
        ISNUMBER('ALL-Students-Percentages'!B2),
        IF(
            'ALL-Students-Percentages'!B2 &lt; 0.6,
            "NotKnown",
            "Known"
        ),
        'ALL-Students-Percentages'!B2
    )
)</f>
        <v>Known</v>
      </c>
      <c r="C2" s="31" t="str">
        <f>IF(
    ISERROR('ALL-Students-Percentages'!C2),
    CHOOSE(RANDBETWEEN(1, 2), "NotKnown", "Known"),
    IF(
        ISNUMBER('ALL-Students-Percentages'!C2),
        IF(
            'ALL-Students-Percentages'!C2 &lt; 0.6,
            "NotKnown",
            "Known"
        ),
        'ALL-Students-Percentages'!C2
    )
)</f>
        <v>Known</v>
      </c>
      <c r="D2" s="31" t="str">
        <f>IF(
    ISERROR('ALL-Students-Percentages'!D2),
    CHOOSE(RANDBETWEEN(1, 2), "NotKnown", "Known"),
    IF(
        ISNUMBER('ALL-Students-Percentages'!D2),
        IF(
            'ALL-Students-Percentages'!D2 &lt; 0.6,
            "NotKnown",
            "Known"
        ),
        'ALL-Students-Percentages'!D2
    )
)</f>
        <v>Known</v>
      </c>
      <c r="E2" s="31" t="str">
        <f>IF(
    ISERROR('ALL-Students-Percentages'!E2),
    CHOOSE(RANDBETWEEN(1, 2), "NotKnown", "Known"),
    IF(
        ISNUMBER('ALL-Students-Percentages'!E2),
        IF(
            'ALL-Students-Percentages'!E2 &lt; 0.6,
            "NotKnown",
            "Known"
        ),
        'ALL-Students-Percentages'!E2
    )
)</f>
        <v>Known</v>
      </c>
      <c r="F2" s="31" t="str">
        <f>IF(
    ISERROR('ALL-Students-Percentages'!F2),
    CHOOSE(RANDBETWEEN(1, 2), "NotKnown", "Known"),
    IF(
        ISNUMBER('ALL-Students-Percentages'!F2),
        IF(
            'ALL-Students-Percentages'!F2 &lt; 0.6,
            "NotKnown",
            "Known"
        ),
        'ALL-Students-Percentages'!F2
    )
)</f>
        <v>Known</v>
      </c>
      <c r="G2" s="31" t="str">
        <f>IF(
    ISERROR('ALL-Students-Percentages'!G2),
    CHOOSE(RANDBETWEEN(1, 2), "NotKnown", "Known"),
    IF(
        ISNUMBER('ALL-Students-Percentages'!G2),
        IF(
            'ALL-Students-Percentages'!G2 &lt; 0.6,
            "NotKnown",
            "Known"
        ),
        'ALL-Students-Percentages'!G2
    )
)</f>
        <v>NotKnown</v>
      </c>
      <c r="H2" s="31" t="str">
        <f>IF(
    ISERROR('ALL-Students-Percentages'!H2),
    CHOOSE(RANDBETWEEN(1, 2), "NotKnown", "Known"),
    IF(
        ISNUMBER('ALL-Students-Percentages'!H2),
        IF(
            'ALL-Students-Percentages'!H2 &lt; 0.6,
            "NotKnown",
            "Known"
        ),
        'ALL-Students-Percentages'!H2
    )
)</f>
        <v>Known</v>
      </c>
      <c r="I2" s="31" t="str">
        <f>IF(
    ISERROR('ALL-Students-Percentages'!I2),
    CHOOSE(RANDBETWEEN(1, 2), "NotKnown", "Known"),
    IF(
        ISNUMBER('ALL-Students-Percentages'!I2),
        IF(
            'ALL-Students-Percentages'!I2 &lt; 0.6,
            "NotKnown",
            "Known"
        ),
        'ALL-Students-Percentages'!I2
    )
)</f>
        <v>Known</v>
      </c>
      <c r="J2" s="31" t="str">
        <f>IF(
    ISERROR('ALL-Students-Percentages'!J2),
    CHOOSE(RANDBETWEEN(1, 2), "NotKnown", "Known"),
    IF(
        ISNUMBER('ALL-Students-Percentages'!J2),
        IF(
            'ALL-Students-Percentages'!J2 &lt; 0.6,
            "NotKnown",
            "Known"
        ),
        'ALL-Students-Percentages'!J2
    )
)</f>
        <v>Known</v>
      </c>
      <c r="K2" s="31" t="str">
        <f>IF(
    ISERROR('ALL-Students-Percentages'!K2),
    CHOOSE(RANDBETWEEN(1, 2), "NotKnown", "Known"),
    IF(
        ISNUMBER('ALL-Students-Percentages'!K2),
        IF(
            'ALL-Students-Percentages'!K2 &lt; 0.6,
            "NotKnown",
            "Known"
        ),
        'ALL-Students-Percentages'!K2
    )
)</f>
        <v>Known</v>
      </c>
      <c r="L2" s="31" t="str">
        <f>IF(
    ISERROR('ALL-Students-Percentages'!L2),
    CHOOSE(RANDBETWEEN(1, 2), "NotKnown", "Known"),
    IF(
        ISNUMBER('ALL-Students-Percentages'!L2),
        IF(
            'ALL-Students-Percentages'!L2 &lt; 0.6,
            "NotKnown",
            "Known"
        ),
        'ALL-Students-Percentages'!L2
    )
)</f>
        <v>Known</v>
      </c>
      <c r="M2" s="31" t="str">
        <f>IF(
    ISERROR('ALL-Students-Percentages'!M2),
    CHOOSE(RANDBETWEEN(1, 2), "NotKnown", "Known"),
    IF(
        ISNUMBER('ALL-Students-Percentages'!M2),
        IF(
            'ALL-Students-Percentages'!M2 &lt; 0.6,
            "NotKnown",
            "Known"
        ),
        'ALL-Students-Percentages'!M2
    )
)</f>
        <v>Known</v>
      </c>
      <c r="N2" s="31" t="str">
        <f>IF(
    ISERROR('ALL-Students-Percentages'!N2),
    CHOOSE(RANDBETWEEN(1, 2), "NotKnown", "Known"),
    IF(
        ISNUMBER('ALL-Students-Percentages'!N2),
        IF(
            'ALL-Students-Percentages'!N2 &lt; 0.6,
            "NotKnown",
            "Known"
        ),
        'ALL-Students-Percentages'!N2
    )
)</f>
        <v>Known</v>
      </c>
      <c r="O2" s="31" t="str">
        <f>IF(
    ISERROR('ALL-Students-Percentages'!O2),
    CHOOSE(RANDBETWEEN(1, 2), "NotKnown", "Known"),
    IF(
        ISNUMBER('ALL-Students-Percentages'!O2),
        IF(
            'ALL-Students-Percentages'!O2 &lt; 0.6,
            "NotKnown",
            "Known"
        ),
        'ALL-Students-Percentages'!O2
    )
)</f>
        <v>Known</v>
      </c>
      <c r="P2" s="31" t="str">
        <f>IF(
    ISERROR('ALL-Students-Percentages'!P2),
    CHOOSE(RANDBETWEEN(1, 2), "NotKnown", "Known"),
    IF(
        ISNUMBER('ALL-Students-Percentages'!P2),
        IF(
            'ALL-Students-Percentages'!P2 &lt; 0.6,
            "NotKnown",
            "Known"
        ),
        'ALL-Students-Percentages'!P2
    )
)</f>
        <v>Known</v>
      </c>
      <c r="Q2" s="31" t="str">
        <f>IF(
    ISERROR('ALL-Students-Percentages'!Q2),
    CHOOSE(RANDBETWEEN(1, 2), "NotKnown", "Known"),
    IF(
        ISNUMBER('ALL-Students-Percentages'!Q2),
        IF(
            'ALL-Students-Percentages'!Q2 &lt; 0.6,
            "NotKnown",
            "Known"
        ),
        'ALL-Students-Percentages'!Q2
    )
)</f>
        <v>Known</v>
      </c>
      <c r="R2" s="31" t="str">
        <f>IF(
    ISERROR('ALL-Students-Percentages'!R2),
    CHOOSE(RANDBETWEEN(1, 2), "NotKnown", "Known"),
    IF(
        ISNUMBER('ALL-Students-Percentages'!R2),
        IF(
            'ALL-Students-Percentages'!R2 &lt; 0.6,
            "NotKnown",
            "Known"
        ),
        'ALL-Students-Percentages'!R2
    )
)</f>
        <v>Known</v>
      </c>
      <c r="S2" s="31" t="str">
        <f>IF(
    ISERROR('ALL-Students-Percentages'!S2),
    CHOOSE(RANDBETWEEN(1, 2), "NotKnown", "Known"),
    IF(
        ISNUMBER('ALL-Students-Percentages'!S2),
        IF(
            'ALL-Students-Percentages'!S2 &lt; 0.6,
            "NotKnown",
            "Known"
        ),
        'ALL-Students-Percentages'!S2
    )
)</f>
        <v>Known</v>
      </c>
      <c r="T2" s="31" t="str">
        <f>IF(
    ISERROR('ALL-Students-Percentages'!T2),
    CHOOSE(RANDBETWEEN(1, 2), "NotKnown", "Known"),
    IF(
        ISNUMBER('ALL-Students-Percentages'!T2),
        IF(
            'ALL-Students-Percentages'!T2 &lt; 0.6,
            "NotKnown",
            "Known"
        ),
        'ALL-Students-Percentages'!T2
    )
)</f>
        <v>Known</v>
      </c>
      <c r="U2" s="31" t="str">
        <f>IF(
    ISERROR('ALL-Students-Percentages'!U2),
    CHOOSE(RANDBETWEEN(1, 2), "NotKnown", "Known"),
    IF(
        ISNUMBER('ALL-Students-Percentages'!U2),
        IF(
            'ALL-Students-Percentages'!U2 &lt; 0.6,
            "NotKnown",
            "Known"
        ),
        'ALL-Students-Percentages'!U2
    )
)</f>
        <v>Known</v>
      </c>
      <c r="V2" s="31" t="str">
        <f>IF(
    ISERROR('ALL-Students-Percentages'!V2),
    CHOOSE(RANDBETWEEN(1, 2), "NotKnown", "Known"),
    IF(
        ISNUMBER('ALL-Students-Percentages'!V2),
        IF(
            'ALL-Students-Percentages'!V2 &lt; 0.6,
            "NotKnown",
            "Known"
        ),
        'ALL-Students-Percentages'!V2
    )
)</f>
        <v>Known</v>
      </c>
      <c r="W2" s="31" t="str">
        <f>IF(
    ISERROR('ALL-Students-Percentages'!W2),
    CHOOSE(RANDBETWEEN(1, 2), "NotKnown", "Known"),
    IF(
        ISNUMBER('ALL-Students-Percentages'!W2),
        IF(
            'ALL-Students-Percentages'!W2 &lt; 0.6,
            "NotKnown",
            "Known"
        ),
        'ALL-Students-Percentages'!W2
    )
)</f>
        <v>Known</v>
      </c>
      <c r="X2" s="31" t="str">
        <f>IF(
    ISERROR('ALL-Students-Percentages'!X2),
    CHOOSE(RANDBETWEEN(1, 2), "NotKnown", "Known"),
    IF(
        ISNUMBER('ALL-Students-Percentages'!X2),
        IF(
            'ALL-Students-Percentages'!X2 &lt; 0.6,
            "NotKnown",
            "Known"
        ),
        'ALL-Students-Percentages'!X2
    )
)</f>
        <v>Known</v>
      </c>
      <c r="Y2" s="31" t="str">
        <f>IF(
    ISERROR('ALL-Students-Percentages'!Y2),
    CHOOSE(RANDBETWEEN(1, 2), "NotKnown", "Known"),
    IF(
        ISNUMBER('ALL-Students-Percentages'!Y2),
        IF(
            'ALL-Students-Percentages'!Y2 &lt; 0.6,
            "NotKnown",
            "Known"
        ),
        'ALL-Students-Percentages'!Y2
    )
)</f>
        <v>Known</v>
      </c>
      <c r="Z2" s="31" t="str">
        <f>IF(
    ISERROR('ALL-Students-Percentages'!Z2),
    CHOOSE(RANDBETWEEN(1, 2), "NotKnown", "Known"),
    IF(
        ISNUMBER('ALL-Students-Percentages'!Z2),
        IF(
            'ALL-Students-Percentages'!Z2 &lt; 0.6,
            "NotKnown",
            "Known"
        ),
        'ALL-Students-Percentages'!Z2
    )
)</f>
        <v>Known</v>
      </c>
      <c r="AA2" s="31" t="str">
        <f>IF(
    ISERROR('ALL-Students-Percentages'!AA2),
    CHOOSE(RANDBETWEEN(1, 2), "NotKnown", "Known"),
    IF(
        ISNUMBER('ALL-Students-Percentages'!AA2),
        IF(
            'ALL-Students-Percentages'!AA2 &lt; 0.6,
            "NotKnown",
            "Known"
        ),
        'ALL-Students-Percentages'!AA2
    )
)</f>
        <v>Known</v>
      </c>
      <c r="AB2" s="31" t="str">
        <f>IF(
    ISERROR('ALL-Students-Percentages'!AB2),
    CHOOSE(RANDBETWEEN(1, 2), "NotKnown", "Known"),
    IF(
        ISNUMBER('ALL-Students-Percentages'!AB2),
        IF(
            'ALL-Students-Percentages'!AB2 &lt; 0.6,
            "NotKnown",
            "Known"
        ),
        'ALL-Students-Percentages'!AB2
    )
)</f>
        <v>Known</v>
      </c>
      <c r="AC2" s="31" t="str">
        <f>IF(
    ISERROR('ALL-Students-Percentages'!AC2),
    CHOOSE(RANDBETWEEN(1, 2), "NotKnown", "Known"),
    IF(
        ISNUMBER('ALL-Students-Percentages'!AC2),
        IF(
            'ALL-Students-Percentages'!AC2 &lt; 0.6,
            "NotKnown",
            "Known"
        ),
        'ALL-Students-Percentages'!AC2
    )
)</f>
        <v>Known</v>
      </c>
      <c r="AD2" s="31" t="str">
        <f>IF(
    ISERROR('ALL-Students-Percentages'!AD2),
    CHOOSE(RANDBETWEEN(1, 2), "NotKnown", "Known"),
    IF(
        ISNUMBER('ALL-Students-Percentages'!AD2),
        IF(
            'ALL-Students-Percentages'!AD2 &lt; 0.6,
            "NotKnown",
            "Known"
        ),
        'ALL-Students-Percentages'!AD2
    )
)</f>
        <v>Known</v>
      </c>
      <c r="AE2" s="31" t="str">
        <f>IF(
    ISERROR('ALL-Students-Percentages'!AE2),
    CHOOSE(RANDBETWEEN(1, 2), "NotKnown", "Known"),
    IF(
        ISNUMBER('ALL-Students-Percentages'!AE2),
        IF(
            'ALL-Students-Percentages'!AE2 &lt; 0.6,
            "NotKnown",
            "Known"
        ),
        'ALL-Students-Percentages'!AE2
    )
)</f>
        <v>Known</v>
      </c>
      <c r="AF2" s="31" t="str">
        <f>IF(
    ISERROR('ALL-Students-Percentages'!AF2),
    CHOOSE(RANDBETWEEN(1, 2), "NotKnown", "Known"),
    IF(
        ISNUMBER('ALL-Students-Percentages'!AF2),
        IF(
            'ALL-Students-Percentages'!AF2 &lt; 0.6,
            "NotKnown",
            "Known"
        ),
        'ALL-Students-Percentages'!AF2
    )
)</f>
        <v>Known</v>
      </c>
      <c r="AG2" s="31" t="str">
        <f>IF(
    ISERROR('ALL-Students-Percentages'!AG2),
    CHOOSE(RANDBETWEEN(1, 2), "NotKnown", "Known"),
    IF(
        ISNUMBER('ALL-Students-Percentages'!AG2),
        IF(
            'ALL-Students-Percentages'!AG2 &lt; 0.6,
            "NotKnown",
            "Known"
        ),
        'ALL-Students-Percentages'!AG2
    )
)</f>
        <v>Known</v>
      </c>
      <c r="AH2" s="31" t="str">
        <f>IF(
    ISERROR('ALL-Students-Percentages'!AH2),
    CHOOSE(RANDBETWEEN(1, 2), "NotKnown", "Known"),
    IF(
        ISNUMBER('ALL-Students-Percentages'!AH2),
        IF(
            'ALL-Students-Percentages'!AH2 &lt; 0.6,
            "NotKnown",
            "Known"
        ),
        'ALL-Students-Percentages'!AH2
    )
)</f>
        <v>Known</v>
      </c>
      <c r="AI2" s="31" t="str">
        <f>IF(
    ISERROR('ALL-Students-Percentages'!AI2),
    CHOOSE(RANDBETWEEN(1, 2), "NotKnown", "Known"),
    IF(
        ISNUMBER('ALL-Students-Percentages'!AI2),
        IF(
            'ALL-Students-Percentages'!AI2 &lt; 0.6,
            "NotKnown",
            "Known"
        ),
        'ALL-Students-Percentages'!AI2
    )
)</f>
        <v>Known</v>
      </c>
      <c r="AJ2" s="31" t="str">
        <f>IF(
    ISERROR('ALL-Students-Percentages'!AJ2),
    CHOOSE(RANDBETWEEN(1, 2), "NotKnown", "Known"),
    IF(
        ISNUMBER('ALL-Students-Percentages'!AJ2),
        IF(
            'ALL-Students-Percentages'!AJ2 &lt; 0.6,
            "NotKnown",
            "Known"
        ),
        'ALL-Students-Percentages'!AJ2
    )
)</f>
        <v>Known</v>
      </c>
      <c r="AK2" s="31" t="str">
        <f>IF(
    ISERROR('ALL-Students-Percentages'!AK2),
    CHOOSE(RANDBETWEEN(1, 2), "NotKnown", "Known"),
    IF(
        ISNUMBER('ALL-Students-Percentages'!AK2),
        IF(
            'ALL-Students-Percentages'!AK2 &lt; 0.6,
            "NotKnown",
            "Known"
        ),
        'ALL-Students-Percentages'!AK2
    )
)</f>
        <v>Known</v>
      </c>
      <c r="AL2" s="31" t="str">
        <f>IF(
    ISERROR('ALL-Students-Percentages'!AL2),
    CHOOSE(RANDBETWEEN(1, 2), "NotKnown", "Known"),
    IF(
        ISNUMBER('ALL-Students-Percentages'!AL2),
        IF(
            'ALL-Students-Percentages'!AL2 &lt; 0.6,
            "NotKnown",
            "Known"
        ),
        'ALL-Students-Percentages'!AL2
    )
)</f>
        <v>Known</v>
      </c>
      <c r="AM2" s="31" t="str">
        <f>IF(
    ISERROR('ALL-Students-Percentages'!AM2),
    CHOOSE(RANDBETWEEN(1, 2), "NotKnown", "Known"),
    IF(
        ISNUMBER('ALL-Students-Percentages'!AM2),
        IF(
            'ALL-Students-Percentages'!AM2 &lt; 0.6,
            "NotKnown",
            "Known"
        ),
        'ALL-Students-Percentages'!AM2
    )
)</f>
        <v>Known</v>
      </c>
      <c r="AN2" s="31" t="str">
        <f>IF(
    ISERROR('ALL-Students-Percentages'!AN2),
    CHOOSE(RANDBETWEEN(1, 2), "NotKnown", "Known"),
    IF(
        ISNUMBER('ALL-Students-Percentages'!AN2),
        IF(
            'ALL-Students-Percentages'!AN2 &lt; 0.6,
            "NotKnown",
            "Known"
        ),
        'ALL-Students-Percentages'!AN2
    )
)</f>
        <v>Known</v>
      </c>
      <c r="AO2" s="31" t="str">
        <f>IF(
    ISERROR('ALL-Students-Percentages'!AO2),
    CHOOSE(RANDBETWEEN(1, 2), "NotKnown", "Known"),
    IF(
        ISNUMBER('ALL-Students-Percentages'!AO2),
        IF(
            'ALL-Students-Percentages'!AO2 &lt; 0.6,
            "NotKnown",
            "Known"
        ),
        'ALL-Students-Percentages'!AO2
    )
)</f>
        <v>Known</v>
      </c>
      <c r="AP2" s="31" t="str">
        <f>IF(
    ISERROR('ALL-Students-Percentages'!AP2),
    CHOOSE(RANDBETWEEN(1, 2), "NotKnown", "Known"),
    IF(
        ISNUMBER('ALL-Students-Percentages'!AP2),
        IF(
            'ALL-Students-Percentages'!AP2 &lt; 0.6,
            "NotKnown",
            "Known"
        ),
        'ALL-Students-Percentages'!AP2
    )
)</f>
        <v>Known</v>
      </c>
      <c r="AQ2" s="31" t="str">
        <f>IF(
    ISERROR('ALL-Students-Percentages'!AQ2),
    CHOOSE(RANDBETWEEN(1, 2), "NotKnown", "Known"),
    IF(
        ISNUMBER('ALL-Students-Percentages'!AQ2),
        IF(
            'ALL-Students-Percentages'!AQ2 &lt; 0.6,
            "NotKnown",
            "Known"
        ),
        'ALL-Students-Percentages'!AQ2
    )
)</f>
        <v>Known</v>
      </c>
      <c r="AR2" s="31" t="str">
        <f>IF(
    ISERROR('ALL-Students-Percentages'!AR2),
    CHOOSE(RANDBETWEEN(1, 2), "NotKnown", "Known"),
    IF(
        ISNUMBER('ALL-Students-Percentages'!AR2),
        IF(
            'ALL-Students-Percentages'!AR2 &lt; 0.6,
            "NotKnown",
            "Known"
        ),
        'ALL-Students-Percentages'!AR2
    )
)</f>
        <v>Known</v>
      </c>
      <c r="AS2" s="31" t="str">
        <f>IF(
    ISERROR('ALL-Students-Percentages'!AS2),
    CHOOSE(RANDBETWEEN(1, 2), "NotKnown", "Known"),
    IF(
        ISNUMBER('ALL-Students-Percentages'!AS2),
        IF(
            'ALL-Students-Percentages'!AS2 &lt; 0.6,
            "NotKnown",
            "Known"
        ),
        'ALL-Students-Percentages'!AS2
    )
)</f>
        <v>Known</v>
      </c>
      <c r="AT2" s="31" t="str">
        <f>IF(
    ISERROR('ALL-Students-Percentages'!AT2),
    CHOOSE(RANDBETWEEN(1, 2), "NotKnown", "Known"),
    IF(
        ISNUMBER('ALL-Students-Percentages'!AT2),
        IF(
            'ALL-Students-Percentages'!AT2 &lt; 0.6,
            "NotKnown",
            "Known"
        ),
        'ALL-Students-Percentages'!AT2
    )
)</f>
        <v>Known</v>
      </c>
      <c r="AU2" s="23"/>
      <c r="AV2" s="23"/>
    </row>
    <row r="3">
      <c r="A3" s="23" t="str">
        <f>IF(
    ISERROR('ALL-Students-Percentages'!A3),
    CHOOSE(RANDBETWEEN(1, 2), "NotKnown", "Known"),
    IF(
        ISNUMBER('ALL-Students-Percentages'!A3),
        IF(
            'ALL-Students-Percentages'!A3 &lt; 0.6,
            "NotKnown",
            "Known"
        ),
        'ALL-Students-Percentages'!A3
    )
)</f>
        <v>2CM-F</v>
      </c>
      <c r="B3" s="31" t="str">
        <f>IF(
    ISERROR('ALL-Students-Percentages'!B3),
    CHOOSE(RANDBETWEEN(1, 2), "NotKnown", "Known"),
    IF(
        ISNUMBER('ALL-Students-Percentages'!B3),
        IF(
            'ALL-Students-Percentages'!B3 &lt; 0.6,
            "NotKnown",
            "Known"
        ),
        'ALL-Students-Percentages'!B3
    )
)</f>
        <v>Known</v>
      </c>
      <c r="C3" s="31" t="str">
        <f>IF(
    ISERROR('ALL-Students-Percentages'!C3),
    CHOOSE(RANDBETWEEN(1, 2), "NotKnown", "Known"),
    IF(
        ISNUMBER('ALL-Students-Percentages'!C3),
        IF(
            'ALL-Students-Percentages'!C3 &lt; 0.6,
            "NotKnown",
            "Known"
        ),
        'ALL-Students-Percentages'!C3
    )
)</f>
        <v>Known</v>
      </c>
      <c r="D3" s="31" t="str">
        <f>IF(
    ISERROR('ALL-Students-Percentages'!D3),
    CHOOSE(RANDBETWEEN(1, 2), "NotKnown", "Known"),
    IF(
        ISNUMBER('ALL-Students-Percentages'!D3),
        IF(
            'ALL-Students-Percentages'!D3 &lt; 0.6,
            "NotKnown",
            "Known"
        ),
        'ALL-Students-Percentages'!D3
    )
)</f>
        <v>Known</v>
      </c>
      <c r="E3" s="31" t="str">
        <f>IF(
    ISERROR('ALL-Students-Percentages'!E3),
    CHOOSE(RANDBETWEEN(1, 2), "NotKnown", "Known"),
    IF(
        ISNUMBER('ALL-Students-Percentages'!E3),
        IF(
            'ALL-Students-Percentages'!E3 &lt; 0.6,
            "NotKnown",
            "Known"
        ),
        'ALL-Students-Percentages'!E3
    )
)</f>
        <v>Known</v>
      </c>
      <c r="F3" s="31" t="str">
        <f>IF(
    ISERROR('ALL-Students-Percentages'!F3),
    CHOOSE(RANDBETWEEN(1, 2), "NotKnown", "Known"),
    IF(
        ISNUMBER('ALL-Students-Percentages'!F3),
        IF(
            'ALL-Students-Percentages'!F3 &lt; 0.6,
            "NotKnown",
            "Known"
        ),
        'ALL-Students-Percentages'!F3
    )
)</f>
        <v>Known</v>
      </c>
      <c r="G3" s="31" t="str">
        <f>IF(
    ISERROR('ALL-Students-Percentages'!G3),
    CHOOSE(RANDBETWEEN(1, 2), "NotKnown", "Known"),
    IF(
        ISNUMBER('ALL-Students-Percentages'!G3),
        IF(
            'ALL-Students-Percentages'!G3 &lt; 0.6,
            "NotKnown",
            "Known"
        ),
        'ALL-Students-Percentages'!G3
    )
)</f>
        <v>NotKnown</v>
      </c>
      <c r="H3" s="31" t="str">
        <f>IF(
    ISERROR('ALL-Students-Percentages'!H3),
    CHOOSE(RANDBETWEEN(1, 2), "NotKnown", "Known"),
    IF(
        ISNUMBER('ALL-Students-Percentages'!H3),
        IF(
            'ALL-Students-Percentages'!H3 &lt; 0.6,
            "NotKnown",
            "Known"
        ),
        'ALL-Students-Percentages'!H3
    )
)</f>
        <v>Known</v>
      </c>
      <c r="I3" s="31" t="str">
        <f>IF(
    ISERROR('ALL-Students-Percentages'!I3),
    CHOOSE(RANDBETWEEN(1, 2), "NotKnown", "Known"),
    IF(
        ISNUMBER('ALL-Students-Percentages'!I3),
        IF(
            'ALL-Students-Percentages'!I3 &lt; 0.6,
            "NotKnown",
            "Known"
        ),
        'ALL-Students-Percentages'!I3
    )
)</f>
        <v>NotKnown</v>
      </c>
      <c r="J3" s="31" t="str">
        <f>IF(
    ISERROR('ALL-Students-Percentages'!J3),
    CHOOSE(RANDBETWEEN(1, 2), "NotKnown", "Known"),
    IF(
        ISNUMBER('ALL-Students-Percentages'!J3),
        IF(
            'ALL-Students-Percentages'!J3 &lt; 0.6,
            "NotKnown",
            "Known"
        ),
        'ALL-Students-Percentages'!J3
    )
)</f>
        <v>Known</v>
      </c>
      <c r="K3" s="31" t="str">
        <f>IF(
    ISERROR('ALL-Students-Percentages'!K3),
    CHOOSE(RANDBETWEEN(1, 2), "NotKnown", "Known"),
    IF(
        ISNUMBER('ALL-Students-Percentages'!K3),
        IF(
            'ALL-Students-Percentages'!K3 &lt; 0.6,
            "NotKnown",
            "Known"
        ),
        'ALL-Students-Percentages'!K3
    )
)</f>
        <v>Known</v>
      </c>
      <c r="L3" s="31" t="str">
        <f>IF(
    ISERROR('ALL-Students-Percentages'!L3),
    CHOOSE(RANDBETWEEN(1, 2), "NotKnown", "Known"),
    IF(
        ISNUMBER('ALL-Students-Percentages'!L3),
        IF(
            'ALL-Students-Percentages'!L3 &lt; 0.6,
            "NotKnown",
            "Known"
        ),
        'ALL-Students-Percentages'!L3
    )
)</f>
        <v>Known</v>
      </c>
      <c r="M3" s="31" t="str">
        <f>IF(
    ISERROR('ALL-Students-Percentages'!M3),
    CHOOSE(RANDBETWEEN(1, 2), "NotKnown", "Known"),
    IF(
        ISNUMBER('ALL-Students-Percentages'!M3),
        IF(
            'ALL-Students-Percentages'!M3 &lt; 0.6,
            "NotKnown",
            "Known"
        ),
        'ALL-Students-Percentages'!M3
    )
)</f>
        <v>Known</v>
      </c>
      <c r="N3" s="31" t="str">
        <f>IF(
    ISERROR('ALL-Students-Percentages'!N3),
    CHOOSE(RANDBETWEEN(1, 2), "NotKnown", "Known"),
    IF(
        ISNUMBER('ALL-Students-Percentages'!N3),
        IF(
            'ALL-Students-Percentages'!N3 &lt; 0.6,
            "NotKnown",
            "Known"
        ),
        'ALL-Students-Percentages'!N3
    )
)</f>
        <v>Known</v>
      </c>
      <c r="O3" s="31" t="str">
        <f>IF(
    ISERROR('ALL-Students-Percentages'!O3),
    CHOOSE(RANDBETWEEN(1, 2), "NotKnown", "Known"),
    IF(
        ISNUMBER('ALL-Students-Percentages'!O3),
        IF(
            'ALL-Students-Percentages'!O3 &lt; 0.6,
            "NotKnown",
            "Known"
        ),
        'ALL-Students-Percentages'!O3
    )
)</f>
        <v>Known</v>
      </c>
      <c r="P3" s="31" t="str">
        <f>IF(
    ISERROR('ALL-Students-Percentages'!P3),
    CHOOSE(RANDBETWEEN(1, 2), "NotKnown", "Known"),
    IF(
        ISNUMBER('ALL-Students-Percentages'!P3),
        IF(
            'ALL-Students-Percentages'!P3 &lt; 0.6,
            "NotKnown",
            "Known"
        ),
        'ALL-Students-Percentages'!P3
    )
)</f>
        <v>Known</v>
      </c>
      <c r="Q3" s="31" t="str">
        <f>IF(
    ISERROR('ALL-Students-Percentages'!Q3),
    CHOOSE(RANDBETWEEN(1, 2), "NotKnown", "Known"),
    IF(
        ISNUMBER('ALL-Students-Percentages'!Q3),
        IF(
            'ALL-Students-Percentages'!Q3 &lt; 0.6,
            "NotKnown",
            "Known"
        ),
        'ALL-Students-Percentages'!Q3
    )
)</f>
        <v>NotKnown</v>
      </c>
      <c r="R3" s="31" t="str">
        <f>IF(
    ISERROR('ALL-Students-Percentages'!R3),
    CHOOSE(RANDBETWEEN(1, 2), "NotKnown", "Known"),
    IF(
        ISNUMBER('ALL-Students-Percentages'!R3),
        IF(
            'ALL-Students-Percentages'!R3 &lt; 0.6,
            "NotKnown",
            "Known"
        ),
        'ALL-Students-Percentages'!R3
    )
)</f>
        <v>Known</v>
      </c>
      <c r="S3" s="31" t="str">
        <f>IF(
    ISERROR('ALL-Students-Percentages'!S3),
    CHOOSE(RANDBETWEEN(1, 2), "NotKnown", "Known"),
    IF(
        ISNUMBER('ALL-Students-Percentages'!S3),
        IF(
            'ALL-Students-Percentages'!S3 &lt; 0.6,
            "NotKnown",
            "Known"
        ),
        'ALL-Students-Percentages'!S3
    )
)</f>
        <v>Known</v>
      </c>
      <c r="T3" s="31" t="str">
        <f>IF(
    ISERROR('ALL-Students-Percentages'!T3),
    CHOOSE(RANDBETWEEN(1, 2), "NotKnown", "Known"),
    IF(
        ISNUMBER('ALL-Students-Percentages'!T3),
        IF(
            'ALL-Students-Percentages'!T3 &lt; 0.6,
            "NotKnown",
            "Known"
        ),
        'ALL-Students-Percentages'!T3
    )
)</f>
        <v>Known</v>
      </c>
      <c r="U3" s="31" t="str">
        <f>IF(
    ISERROR('ALL-Students-Percentages'!U3),
    CHOOSE(RANDBETWEEN(1, 2), "NotKnown", "Known"),
    IF(
        ISNUMBER('ALL-Students-Percentages'!U3),
        IF(
            'ALL-Students-Percentages'!U3 &lt; 0.6,
            "NotKnown",
            "Known"
        ),
        'ALL-Students-Percentages'!U3
    )
)</f>
        <v>Known</v>
      </c>
      <c r="V3" s="31" t="str">
        <f>IF(
    ISERROR('ALL-Students-Percentages'!V3),
    CHOOSE(RANDBETWEEN(1, 2), "NotKnown", "Known"),
    IF(
        ISNUMBER('ALL-Students-Percentages'!V3),
        IF(
            'ALL-Students-Percentages'!V3 &lt; 0.6,
            "NotKnown",
            "Known"
        ),
        'ALL-Students-Percentages'!V3
    )
)</f>
        <v>Known</v>
      </c>
      <c r="W3" s="31" t="str">
        <f>IF(
    ISERROR('ALL-Students-Percentages'!W3),
    CHOOSE(RANDBETWEEN(1, 2), "NotKnown", "Known"),
    IF(
        ISNUMBER('ALL-Students-Percentages'!W3),
        IF(
            'ALL-Students-Percentages'!W3 &lt; 0.6,
            "NotKnown",
            "Known"
        ),
        'ALL-Students-Percentages'!W3
    )
)</f>
        <v>Known</v>
      </c>
      <c r="X3" s="31" t="str">
        <f>IF(
    ISERROR('ALL-Students-Percentages'!X3),
    CHOOSE(RANDBETWEEN(1, 2), "NotKnown", "Known"),
    IF(
        ISNUMBER('ALL-Students-Percentages'!X3),
        IF(
            'ALL-Students-Percentages'!X3 &lt; 0.6,
            "NotKnown",
            "Known"
        ),
        'ALL-Students-Percentages'!X3
    )
)</f>
        <v>Known</v>
      </c>
      <c r="Y3" s="31" t="str">
        <f>IF(
    ISERROR('ALL-Students-Percentages'!Y3),
    CHOOSE(RANDBETWEEN(1, 2), "NotKnown", "Known"),
    IF(
        ISNUMBER('ALL-Students-Percentages'!Y3),
        IF(
            'ALL-Students-Percentages'!Y3 &lt; 0.6,
            "NotKnown",
            "Known"
        ),
        'ALL-Students-Percentages'!Y3
    )
)</f>
        <v>Known</v>
      </c>
      <c r="Z3" s="31" t="str">
        <f>IF(
    ISERROR('ALL-Students-Percentages'!Z3),
    CHOOSE(RANDBETWEEN(1, 2), "NotKnown", "Known"),
    IF(
        ISNUMBER('ALL-Students-Percentages'!Z3),
        IF(
            'ALL-Students-Percentages'!Z3 &lt; 0.6,
            "NotKnown",
            "Known"
        ),
        'ALL-Students-Percentages'!Z3
    )
)</f>
        <v>Known</v>
      </c>
      <c r="AA3" s="31" t="str">
        <f>IF(
    ISERROR('ALL-Students-Percentages'!AA3),
    CHOOSE(RANDBETWEEN(1, 2), "NotKnown", "Known"),
    IF(
        ISNUMBER('ALL-Students-Percentages'!AA3),
        IF(
            'ALL-Students-Percentages'!AA3 &lt; 0.6,
            "NotKnown",
            "Known"
        ),
        'ALL-Students-Percentages'!AA3
    )
)</f>
        <v>Known</v>
      </c>
      <c r="AB3" s="31" t="str">
        <f>IF(
    ISERROR('ALL-Students-Percentages'!AB3),
    CHOOSE(RANDBETWEEN(1, 2), "NotKnown", "Known"),
    IF(
        ISNUMBER('ALL-Students-Percentages'!AB3),
        IF(
            'ALL-Students-Percentages'!AB3 &lt; 0.6,
            "NotKnown",
            "Known"
        ),
        'ALL-Students-Percentages'!AB3
    )
)</f>
        <v>Known</v>
      </c>
      <c r="AC3" s="31" t="str">
        <f>IF(
    ISERROR('ALL-Students-Percentages'!AC3),
    CHOOSE(RANDBETWEEN(1, 2), "NotKnown", "Known"),
    IF(
        ISNUMBER('ALL-Students-Percentages'!AC3),
        IF(
            'ALL-Students-Percentages'!AC3 &lt; 0.6,
            "NotKnown",
            "Known"
        ),
        'ALL-Students-Percentages'!AC3
    )
)</f>
        <v>NotKnown</v>
      </c>
      <c r="AD3" s="31" t="str">
        <f>IF(
    ISERROR('ALL-Students-Percentages'!AD3),
    CHOOSE(RANDBETWEEN(1, 2), "NotKnown", "Known"),
    IF(
        ISNUMBER('ALL-Students-Percentages'!AD3),
        IF(
            'ALL-Students-Percentages'!AD3 &lt; 0.6,
            "NotKnown",
            "Known"
        ),
        'ALL-Students-Percentages'!AD3
    )
)</f>
        <v>Known</v>
      </c>
      <c r="AE3" s="31" t="str">
        <f>IF(
    ISERROR('ALL-Students-Percentages'!AE3),
    CHOOSE(RANDBETWEEN(1, 2), "NotKnown", "Known"),
    IF(
        ISNUMBER('ALL-Students-Percentages'!AE3),
        IF(
            'ALL-Students-Percentages'!AE3 &lt; 0.6,
            "NotKnown",
            "Known"
        ),
        'ALL-Students-Percentages'!AE3
    )
)</f>
        <v>Known</v>
      </c>
      <c r="AF3" s="31" t="str">
        <f>IF(
    ISERROR('ALL-Students-Percentages'!AF3),
    CHOOSE(RANDBETWEEN(1, 2), "NotKnown", "Known"),
    IF(
        ISNUMBER('ALL-Students-Percentages'!AF3),
        IF(
            'ALL-Students-Percentages'!AF3 &lt; 0.6,
            "NotKnown",
            "Known"
        ),
        'ALL-Students-Percentages'!AF3
    )
)</f>
        <v>NotKnown</v>
      </c>
      <c r="AG3" s="31" t="str">
        <f>IF(
    ISERROR('ALL-Students-Percentages'!AG3),
    CHOOSE(RANDBETWEEN(1, 2), "NotKnown", "Known"),
    IF(
        ISNUMBER('ALL-Students-Percentages'!AG3),
        IF(
            'ALL-Students-Percentages'!AG3 &lt; 0.6,
            "NotKnown",
            "Known"
        ),
        'ALL-Students-Percentages'!AG3
    )
)</f>
        <v>Known</v>
      </c>
      <c r="AH3" s="31" t="str">
        <f>IF(
    ISERROR('ALL-Students-Percentages'!AH3),
    CHOOSE(RANDBETWEEN(1, 2), "NotKnown", "Known"),
    IF(
        ISNUMBER('ALL-Students-Percentages'!AH3),
        IF(
            'ALL-Students-Percentages'!AH3 &lt; 0.6,
            "NotKnown",
            "Known"
        ),
        'ALL-Students-Percentages'!AH3
    )
)</f>
        <v>Known</v>
      </c>
      <c r="AI3" s="31" t="str">
        <f>IF(
    ISERROR('ALL-Students-Percentages'!AI3),
    CHOOSE(RANDBETWEEN(1, 2), "NotKnown", "Known"),
    IF(
        ISNUMBER('ALL-Students-Percentages'!AI3),
        IF(
            'ALL-Students-Percentages'!AI3 &lt; 0.6,
            "NotKnown",
            "Known"
        ),
        'ALL-Students-Percentages'!AI3
    )
)</f>
        <v>Known</v>
      </c>
      <c r="AJ3" s="31" t="str">
        <f>IF(
    ISERROR('ALL-Students-Percentages'!AJ3),
    CHOOSE(RANDBETWEEN(1, 2), "NotKnown", "Known"),
    IF(
        ISNUMBER('ALL-Students-Percentages'!AJ3),
        IF(
            'ALL-Students-Percentages'!AJ3 &lt; 0.6,
            "NotKnown",
            "Known"
        ),
        'ALL-Students-Percentages'!AJ3
    )
)</f>
        <v>Known</v>
      </c>
      <c r="AK3" s="31" t="str">
        <f>IF(
    ISERROR('ALL-Students-Percentages'!AK3),
    CHOOSE(RANDBETWEEN(1, 2), "NotKnown", "Known"),
    IF(
        ISNUMBER('ALL-Students-Percentages'!AK3),
        IF(
            'ALL-Students-Percentages'!AK3 &lt; 0.6,
            "NotKnown",
            "Known"
        ),
        'ALL-Students-Percentages'!AK3
    )
)</f>
        <v>Known</v>
      </c>
      <c r="AL3" s="31" t="str">
        <f>IF(
    ISERROR('ALL-Students-Percentages'!AL3),
    CHOOSE(RANDBETWEEN(1, 2), "NotKnown", "Known"),
    IF(
        ISNUMBER('ALL-Students-Percentages'!AL3),
        IF(
            'ALL-Students-Percentages'!AL3 &lt; 0.6,
            "NotKnown",
            "Known"
        ),
        'ALL-Students-Percentages'!AL3
    )
)</f>
        <v>Known</v>
      </c>
      <c r="AM3" s="31" t="str">
        <f>IF(
    ISERROR('ALL-Students-Percentages'!AM3),
    CHOOSE(RANDBETWEEN(1, 2), "NotKnown", "Known"),
    IF(
        ISNUMBER('ALL-Students-Percentages'!AM3),
        IF(
            'ALL-Students-Percentages'!AM3 &lt; 0.6,
            "NotKnown",
            "Known"
        ),
        'ALL-Students-Percentages'!AM3
    )
)</f>
        <v>Known</v>
      </c>
      <c r="AN3" s="31" t="str">
        <f>IF(
    ISERROR('ALL-Students-Percentages'!AN3),
    CHOOSE(RANDBETWEEN(1, 2), "NotKnown", "Known"),
    IF(
        ISNUMBER('ALL-Students-Percentages'!AN3),
        IF(
            'ALL-Students-Percentages'!AN3 &lt; 0.6,
            "NotKnown",
            "Known"
        ),
        'ALL-Students-Percentages'!AN3
    )
)</f>
        <v>Known</v>
      </c>
      <c r="AO3" s="31" t="str">
        <f>IF(
    ISERROR('ALL-Students-Percentages'!AO3),
    CHOOSE(RANDBETWEEN(1, 2), "NotKnown", "Known"),
    IF(
        ISNUMBER('ALL-Students-Percentages'!AO3),
        IF(
            'ALL-Students-Percentages'!AO3 &lt; 0.6,
            "NotKnown",
            "Known"
        ),
        'ALL-Students-Percentages'!AO3
    )
)</f>
        <v>Known</v>
      </c>
      <c r="AP3" s="31" t="str">
        <f>IF(
    ISERROR('ALL-Students-Percentages'!AP3),
    CHOOSE(RANDBETWEEN(1, 2), "NotKnown", "Known"),
    IF(
        ISNUMBER('ALL-Students-Percentages'!AP3),
        IF(
            'ALL-Students-Percentages'!AP3 &lt; 0.6,
            "NotKnown",
            "Known"
        ),
        'ALL-Students-Percentages'!AP3
    )
)</f>
        <v>Known</v>
      </c>
      <c r="AQ3" s="31" t="str">
        <f>IF(
    ISERROR('ALL-Students-Percentages'!AQ3),
    CHOOSE(RANDBETWEEN(1, 2), "NotKnown", "Known"),
    IF(
        ISNUMBER('ALL-Students-Percentages'!AQ3),
        IF(
            'ALL-Students-Percentages'!AQ3 &lt; 0.6,
            "NotKnown",
            "Known"
        ),
        'ALL-Students-Percentages'!AQ3
    )
)</f>
        <v>Known</v>
      </c>
      <c r="AR3" s="31" t="str">
        <f>IF(
    ISERROR('ALL-Students-Percentages'!AR3),
    CHOOSE(RANDBETWEEN(1, 2), "NotKnown", "Known"),
    IF(
        ISNUMBER('ALL-Students-Percentages'!AR3),
        IF(
            'ALL-Students-Percentages'!AR3 &lt; 0.6,
            "NotKnown",
            "Known"
        ),
        'ALL-Students-Percentages'!AR3
    )
)</f>
        <v>Known</v>
      </c>
      <c r="AS3" s="31" t="str">
        <f>IF(
    ISERROR('ALL-Students-Percentages'!AS3),
    CHOOSE(RANDBETWEEN(1, 2), "NotKnown", "Known"),
    IF(
        ISNUMBER('ALL-Students-Percentages'!AS3),
        IF(
            'ALL-Students-Percentages'!AS3 &lt; 0.6,
            "NotKnown",
            "Known"
        ),
        'ALL-Students-Percentages'!AS3
    )
)</f>
        <v>Known</v>
      </c>
      <c r="AT3" s="31" t="str">
        <f>IF(
    ISERROR('ALL-Students-Percentages'!AT3),
    CHOOSE(RANDBETWEEN(1, 2), "NotKnown", "Known"),
    IF(
        ISNUMBER('ALL-Students-Percentages'!AT3),
        IF(
            'ALL-Students-Percentages'!AT3 &lt; 0.6,
            "NotKnown",
            "Known"
        ),
        'ALL-Students-Percentages'!AT3
    )
)</f>
        <v>Known</v>
      </c>
      <c r="AU3" s="23"/>
      <c r="AV3" s="23"/>
    </row>
    <row r="4">
      <c r="A4" s="23" t="str">
        <f>IF(
    ISERROR('ALL-Students-Percentages'!A4),
    CHOOSE(RANDBETWEEN(1, 2), "NotKnown", "Known"),
    IF(
        ISNUMBER('ALL-Students-Percentages'!A4),
        IF(
            'ALL-Students-Percentages'!A4 &lt; 0.6,
            "NotKnown",
            "Known"
        ),
        'ALL-Students-Percentages'!A4
    )
)</f>
        <v>3CM-F</v>
      </c>
      <c r="B4" s="31" t="str">
        <f>IF(
    ISERROR('ALL-Students-Percentages'!B4),
    CHOOSE(RANDBETWEEN(1, 2), "NotKnown", "Known"),
    IF(
        ISNUMBER('ALL-Students-Percentages'!B4),
        IF(
            'ALL-Students-Percentages'!B4 &lt; 0.6,
            "NotKnown",
            "Known"
        ),
        'ALL-Students-Percentages'!B4
    )
)</f>
        <v>Known</v>
      </c>
      <c r="C4" s="31" t="str">
        <f>IF(
    ISERROR('ALL-Students-Percentages'!C4),
    CHOOSE(RANDBETWEEN(1, 2), "NotKnown", "Known"),
    IF(
        ISNUMBER('ALL-Students-Percentages'!C4),
        IF(
            'ALL-Students-Percentages'!C4 &lt; 0.6,
            "NotKnown",
            "Known"
        ),
        'ALL-Students-Percentages'!C4
    )
)</f>
        <v>Known</v>
      </c>
      <c r="D4" s="31" t="str">
        <f>IF(
    ISERROR('ALL-Students-Percentages'!D4),
    CHOOSE(RANDBETWEEN(1, 2), "NotKnown", "Known"),
    IF(
        ISNUMBER('ALL-Students-Percentages'!D4),
        IF(
            'ALL-Students-Percentages'!D4 &lt; 0.6,
            "NotKnown",
            "Known"
        ),
        'ALL-Students-Percentages'!D4
    )
)</f>
        <v>Known</v>
      </c>
      <c r="E4" s="31" t="str">
        <f>IF(
    ISERROR('ALL-Students-Percentages'!E4),
    CHOOSE(RANDBETWEEN(1, 2), "NotKnown", "Known"),
    IF(
        ISNUMBER('ALL-Students-Percentages'!E4),
        IF(
            'ALL-Students-Percentages'!E4 &lt; 0.6,
            "NotKnown",
            "Known"
        ),
        'ALL-Students-Percentages'!E4
    )
)</f>
        <v>Known</v>
      </c>
      <c r="F4" s="31" t="str">
        <f>IF(
    ISERROR('ALL-Students-Percentages'!F4),
    CHOOSE(RANDBETWEEN(1, 2), "NotKnown", "Known"),
    IF(
        ISNUMBER('ALL-Students-Percentages'!F4),
        IF(
            'ALL-Students-Percentages'!F4 &lt; 0.6,
            "NotKnown",
            "Known"
        ),
        'ALL-Students-Percentages'!F4
    )
)</f>
        <v>Known</v>
      </c>
      <c r="G4" s="31" t="str">
        <f>IF(
    ISERROR('ALL-Students-Percentages'!G4),
    CHOOSE(RANDBETWEEN(1, 2), "NotKnown", "Known"),
    IF(
        ISNUMBER('ALL-Students-Percentages'!G4),
        IF(
            'ALL-Students-Percentages'!G4 &lt; 0.6,
            "NotKnown",
            "Known"
        ),
        'ALL-Students-Percentages'!G4
    )
)</f>
        <v>Known</v>
      </c>
      <c r="H4" s="31" t="str">
        <f>IF(
    ISERROR('ALL-Students-Percentages'!H4),
    CHOOSE(RANDBETWEEN(1, 2), "NotKnown", "Known"),
    IF(
        ISNUMBER('ALL-Students-Percentages'!H4),
        IF(
            'ALL-Students-Percentages'!H4 &lt; 0.6,
            "NotKnown",
            "Known"
        ),
        'ALL-Students-Percentages'!H4
    )
)</f>
        <v>Known</v>
      </c>
      <c r="I4" s="31" t="str">
        <f>IF(
    ISERROR('ALL-Students-Percentages'!I4),
    CHOOSE(RANDBETWEEN(1, 2), "NotKnown", "Known"),
    IF(
        ISNUMBER('ALL-Students-Percentages'!I4),
        IF(
            'ALL-Students-Percentages'!I4 &lt; 0.6,
            "NotKnown",
            "Known"
        ),
        'ALL-Students-Percentages'!I4
    )
)</f>
        <v>NotKnown</v>
      </c>
      <c r="J4" s="31" t="str">
        <f>IF(
    ISERROR('ALL-Students-Percentages'!J4),
    CHOOSE(RANDBETWEEN(1, 2), "NotKnown", "Known"),
    IF(
        ISNUMBER('ALL-Students-Percentages'!J4),
        IF(
            'ALL-Students-Percentages'!J4 &lt; 0.6,
            "NotKnown",
            "Known"
        ),
        'ALL-Students-Percentages'!J4
    )
)</f>
        <v>Known</v>
      </c>
      <c r="K4" s="31" t="str">
        <f>IF(
    ISERROR('ALL-Students-Percentages'!K4),
    CHOOSE(RANDBETWEEN(1, 2), "NotKnown", "Known"),
    IF(
        ISNUMBER('ALL-Students-Percentages'!K4),
        IF(
            'ALL-Students-Percentages'!K4 &lt; 0.6,
            "NotKnown",
            "Known"
        ),
        'ALL-Students-Percentages'!K4
    )
)</f>
        <v>NotKnown</v>
      </c>
      <c r="L4" s="31" t="str">
        <f>IF(
    ISERROR('ALL-Students-Percentages'!L4),
    CHOOSE(RANDBETWEEN(1, 2), "NotKnown", "Known"),
    IF(
        ISNUMBER('ALL-Students-Percentages'!L4),
        IF(
            'ALL-Students-Percentages'!L4 &lt; 0.6,
            "NotKnown",
            "Known"
        ),
        'ALL-Students-Percentages'!L4
    )
)</f>
        <v>Known</v>
      </c>
      <c r="M4" s="31" t="str">
        <f>IF(
    ISERROR('ALL-Students-Percentages'!M4),
    CHOOSE(RANDBETWEEN(1, 2), "NotKnown", "Known"),
    IF(
        ISNUMBER('ALL-Students-Percentages'!M4),
        IF(
            'ALL-Students-Percentages'!M4 &lt; 0.6,
            "NotKnown",
            "Known"
        ),
        'ALL-Students-Percentages'!M4
    )
)</f>
        <v>Known</v>
      </c>
      <c r="N4" s="31" t="str">
        <f>IF(
    ISERROR('ALL-Students-Percentages'!N4),
    CHOOSE(RANDBETWEEN(1, 2), "NotKnown", "Known"),
    IF(
        ISNUMBER('ALL-Students-Percentages'!N4),
        IF(
            'ALL-Students-Percentages'!N4 &lt; 0.6,
            "NotKnown",
            "Known"
        ),
        'ALL-Students-Percentages'!N4
    )
)</f>
        <v>Known</v>
      </c>
      <c r="O4" s="31" t="str">
        <f>IF(
    ISERROR('ALL-Students-Percentages'!O4),
    CHOOSE(RANDBETWEEN(1, 2), "NotKnown", "Known"),
    IF(
        ISNUMBER('ALL-Students-Percentages'!O4),
        IF(
            'ALL-Students-Percentages'!O4 &lt; 0.6,
            "NotKnown",
            "Known"
        ),
        'ALL-Students-Percentages'!O4
    )
)</f>
        <v>Known</v>
      </c>
      <c r="P4" s="31" t="str">
        <f>IF(
    ISERROR('ALL-Students-Percentages'!P4),
    CHOOSE(RANDBETWEEN(1, 2), "NotKnown", "Known"),
    IF(
        ISNUMBER('ALL-Students-Percentages'!P4),
        IF(
            'ALL-Students-Percentages'!P4 &lt; 0.6,
            "NotKnown",
            "Known"
        ),
        'ALL-Students-Percentages'!P4
    )
)</f>
        <v>Known</v>
      </c>
      <c r="Q4" s="31" t="str">
        <f>IF(
    ISERROR('ALL-Students-Percentages'!Q4),
    CHOOSE(RANDBETWEEN(1, 2), "NotKnown", "Known"),
    IF(
        ISNUMBER('ALL-Students-Percentages'!Q4),
        IF(
            'ALL-Students-Percentages'!Q4 &lt; 0.6,
            "NotKnown",
            "Known"
        ),
        'ALL-Students-Percentages'!Q4
    )
)</f>
        <v>NotKnown</v>
      </c>
      <c r="R4" s="31" t="str">
        <f>IF(
    ISERROR('ALL-Students-Percentages'!R4),
    CHOOSE(RANDBETWEEN(1, 2), "NotKnown", "Known"),
    IF(
        ISNUMBER('ALL-Students-Percentages'!R4),
        IF(
            'ALL-Students-Percentages'!R4 &lt; 0.6,
            "NotKnown",
            "Known"
        ),
        'ALL-Students-Percentages'!R4
    )
)</f>
        <v>NotKnown</v>
      </c>
      <c r="S4" s="31" t="str">
        <f>IF(
    ISERROR('ALL-Students-Percentages'!S4),
    CHOOSE(RANDBETWEEN(1, 2), "NotKnown", "Known"),
    IF(
        ISNUMBER('ALL-Students-Percentages'!S4),
        IF(
            'ALL-Students-Percentages'!S4 &lt; 0.6,
            "NotKnown",
            "Known"
        ),
        'ALL-Students-Percentages'!S4
    )
)</f>
        <v>Known</v>
      </c>
      <c r="T4" s="31" t="str">
        <f>IF(
    ISERROR('ALL-Students-Percentages'!T4),
    CHOOSE(RANDBETWEEN(1, 2), "NotKnown", "Known"),
    IF(
        ISNUMBER('ALL-Students-Percentages'!T4),
        IF(
            'ALL-Students-Percentages'!T4 &lt; 0.6,
            "NotKnown",
            "Known"
        ),
        'ALL-Students-Percentages'!T4
    )
)</f>
        <v>Known</v>
      </c>
      <c r="U4" s="31" t="str">
        <f>IF(
    ISERROR('ALL-Students-Percentages'!U4),
    CHOOSE(RANDBETWEEN(1, 2), "NotKnown", "Known"),
    IF(
        ISNUMBER('ALL-Students-Percentages'!U4),
        IF(
            'ALL-Students-Percentages'!U4 &lt; 0.6,
            "NotKnown",
            "Known"
        ),
        'ALL-Students-Percentages'!U4
    )
)</f>
        <v>Known</v>
      </c>
      <c r="V4" s="31" t="str">
        <f>IF(
    ISERROR('ALL-Students-Percentages'!V4),
    CHOOSE(RANDBETWEEN(1, 2), "NotKnown", "Known"),
    IF(
        ISNUMBER('ALL-Students-Percentages'!V4),
        IF(
            'ALL-Students-Percentages'!V4 &lt; 0.6,
            "NotKnown",
            "Known"
        ),
        'ALL-Students-Percentages'!V4
    )
)</f>
        <v>Known</v>
      </c>
      <c r="W4" s="31" t="str">
        <f>IF(
    ISERROR('ALL-Students-Percentages'!W4),
    CHOOSE(RANDBETWEEN(1, 2), "NotKnown", "Known"),
    IF(
        ISNUMBER('ALL-Students-Percentages'!W4),
        IF(
            'ALL-Students-Percentages'!W4 &lt; 0.6,
            "NotKnown",
            "Known"
        ),
        'ALL-Students-Percentages'!W4
    )
)</f>
        <v>Known</v>
      </c>
      <c r="X4" s="31" t="str">
        <f>IF(
    ISERROR('ALL-Students-Percentages'!X4),
    CHOOSE(RANDBETWEEN(1, 2), "NotKnown", "Known"),
    IF(
        ISNUMBER('ALL-Students-Percentages'!X4),
        IF(
            'ALL-Students-Percentages'!X4 &lt; 0.6,
            "NotKnown",
            "Known"
        ),
        'ALL-Students-Percentages'!X4
    )
)</f>
        <v>Known</v>
      </c>
      <c r="Y4" s="31" t="str">
        <f>IF(
    ISERROR('ALL-Students-Percentages'!Y4),
    CHOOSE(RANDBETWEEN(1, 2), "NotKnown", "Known"),
    IF(
        ISNUMBER('ALL-Students-Percentages'!Y4),
        IF(
            'ALL-Students-Percentages'!Y4 &lt; 0.6,
            "NotKnown",
            "Known"
        ),
        'ALL-Students-Percentages'!Y4
    )
)</f>
        <v>NotKnown</v>
      </c>
      <c r="Z4" s="31" t="str">
        <f>IF(
    ISERROR('ALL-Students-Percentages'!Z4),
    CHOOSE(RANDBETWEEN(1, 2), "NotKnown", "Known"),
    IF(
        ISNUMBER('ALL-Students-Percentages'!Z4),
        IF(
            'ALL-Students-Percentages'!Z4 &lt; 0.6,
            "NotKnown",
            "Known"
        ),
        'ALL-Students-Percentages'!Z4
    )
)</f>
        <v>NotKnown</v>
      </c>
      <c r="AA4" s="31" t="str">
        <f>IF(
    ISERROR('ALL-Students-Percentages'!AA4),
    CHOOSE(RANDBETWEEN(1, 2), "NotKnown", "Known"),
    IF(
        ISNUMBER('ALL-Students-Percentages'!AA4),
        IF(
            'ALL-Students-Percentages'!AA4 &lt; 0.6,
            "NotKnown",
            "Known"
        ),
        'ALL-Students-Percentages'!AA4
    )
)</f>
        <v>Known</v>
      </c>
      <c r="AB4" s="31" t="str">
        <f>IF(
    ISERROR('ALL-Students-Percentages'!AB4),
    CHOOSE(RANDBETWEEN(1, 2), "NotKnown", "Known"),
    IF(
        ISNUMBER('ALL-Students-Percentages'!AB4),
        IF(
            'ALL-Students-Percentages'!AB4 &lt; 0.6,
            "NotKnown",
            "Known"
        ),
        'ALL-Students-Percentages'!AB4
    )
)</f>
        <v>NotKnown</v>
      </c>
      <c r="AC4" s="31" t="str">
        <f>IF(
    ISERROR('ALL-Students-Percentages'!AC4),
    CHOOSE(RANDBETWEEN(1, 2), "NotKnown", "Known"),
    IF(
        ISNUMBER('ALL-Students-Percentages'!AC4),
        IF(
            'ALL-Students-Percentages'!AC4 &lt; 0.6,
            "NotKnown",
            "Known"
        ),
        'ALL-Students-Percentages'!AC4
    )
)</f>
        <v>Known</v>
      </c>
      <c r="AD4" s="31" t="str">
        <f>IF(
    ISERROR('ALL-Students-Percentages'!AD4),
    CHOOSE(RANDBETWEEN(1, 2), "NotKnown", "Known"),
    IF(
        ISNUMBER('ALL-Students-Percentages'!AD4),
        IF(
            'ALL-Students-Percentages'!AD4 &lt; 0.6,
            "NotKnown",
            "Known"
        ),
        'ALL-Students-Percentages'!AD4
    )
)</f>
        <v>NotKnown</v>
      </c>
      <c r="AE4" s="31" t="str">
        <f>IF(
    ISERROR('ALL-Students-Percentages'!AE4),
    CHOOSE(RANDBETWEEN(1, 2), "NotKnown", "Known"),
    IF(
        ISNUMBER('ALL-Students-Percentages'!AE4),
        IF(
            'ALL-Students-Percentages'!AE4 &lt; 0.6,
            "NotKnown",
            "Known"
        ),
        'ALL-Students-Percentages'!AE4
    )
)</f>
        <v>Known</v>
      </c>
      <c r="AF4" s="31" t="str">
        <f>IF(
    ISERROR('ALL-Students-Percentages'!AF4),
    CHOOSE(RANDBETWEEN(1, 2), "NotKnown", "Known"),
    IF(
        ISNUMBER('ALL-Students-Percentages'!AF4),
        IF(
            'ALL-Students-Percentages'!AF4 &lt; 0.6,
            "NotKnown",
            "Known"
        ),
        'ALL-Students-Percentages'!AF4
    )
)</f>
        <v>NotKnown</v>
      </c>
      <c r="AG4" s="31" t="str">
        <f>IF(
    ISERROR('ALL-Students-Percentages'!AG4),
    CHOOSE(RANDBETWEEN(1, 2), "NotKnown", "Known"),
    IF(
        ISNUMBER('ALL-Students-Percentages'!AG4),
        IF(
            'ALL-Students-Percentages'!AG4 &lt; 0.6,
            "NotKnown",
            "Known"
        ),
        'ALL-Students-Percentages'!AG4
    )
)</f>
        <v>Known</v>
      </c>
      <c r="AH4" s="31" t="str">
        <f>IF(
    ISERROR('ALL-Students-Percentages'!AH4),
    CHOOSE(RANDBETWEEN(1, 2), "NotKnown", "Known"),
    IF(
        ISNUMBER('ALL-Students-Percentages'!AH4),
        IF(
            'ALL-Students-Percentages'!AH4 &lt; 0.6,
            "NotKnown",
            "Known"
        ),
        'ALL-Students-Percentages'!AH4
    )
)</f>
        <v>Known</v>
      </c>
      <c r="AI4" s="31" t="str">
        <f>IF(
    ISERROR('ALL-Students-Percentages'!AI4),
    CHOOSE(RANDBETWEEN(1, 2), "NotKnown", "Known"),
    IF(
        ISNUMBER('ALL-Students-Percentages'!AI4),
        IF(
            'ALL-Students-Percentages'!AI4 &lt; 0.6,
            "NotKnown",
            "Known"
        ),
        'ALL-Students-Percentages'!AI4
    )
)</f>
        <v>Known</v>
      </c>
      <c r="AJ4" s="31" t="str">
        <f>IF(
    ISERROR('ALL-Students-Percentages'!AJ4),
    CHOOSE(RANDBETWEEN(1, 2), "NotKnown", "Known"),
    IF(
        ISNUMBER('ALL-Students-Percentages'!AJ4),
        IF(
            'ALL-Students-Percentages'!AJ4 &lt; 0.6,
            "NotKnown",
            "Known"
        ),
        'ALL-Students-Percentages'!AJ4
    )
)</f>
        <v>Known</v>
      </c>
      <c r="AK4" s="31" t="str">
        <f>IF(
    ISERROR('ALL-Students-Percentages'!AK4),
    CHOOSE(RANDBETWEEN(1, 2), "NotKnown", "Known"),
    IF(
        ISNUMBER('ALL-Students-Percentages'!AK4),
        IF(
            'ALL-Students-Percentages'!AK4 &lt; 0.6,
            "NotKnown",
            "Known"
        ),
        'ALL-Students-Percentages'!AK4
    )
)</f>
        <v>Known</v>
      </c>
      <c r="AL4" s="31" t="str">
        <f>IF(
    ISERROR('ALL-Students-Percentages'!AL4),
    CHOOSE(RANDBETWEEN(1, 2), "NotKnown", "Known"),
    IF(
        ISNUMBER('ALL-Students-Percentages'!AL4),
        IF(
            'ALL-Students-Percentages'!AL4 &lt; 0.6,
            "NotKnown",
            "Known"
        ),
        'ALL-Students-Percentages'!AL4
    )
)</f>
        <v>Known</v>
      </c>
      <c r="AM4" s="31" t="str">
        <f>IF(
    ISERROR('ALL-Students-Percentages'!AM4),
    CHOOSE(RANDBETWEEN(1, 2), "NotKnown", "Known"),
    IF(
        ISNUMBER('ALL-Students-Percentages'!AM4),
        IF(
            'ALL-Students-Percentages'!AM4 &lt; 0.6,
            "NotKnown",
            "Known"
        ),
        'ALL-Students-Percentages'!AM4
    )
)</f>
        <v>Known</v>
      </c>
      <c r="AN4" s="31" t="str">
        <f>IF(
    ISERROR('ALL-Students-Percentages'!AN4),
    CHOOSE(RANDBETWEEN(1, 2), "NotKnown", "Known"),
    IF(
        ISNUMBER('ALL-Students-Percentages'!AN4),
        IF(
            'ALL-Students-Percentages'!AN4 &lt; 0.6,
            "NotKnown",
            "Known"
        ),
        'ALL-Students-Percentages'!AN4
    )
)</f>
        <v>NotKnown</v>
      </c>
      <c r="AO4" s="31" t="str">
        <f>IF(
    ISERROR('ALL-Students-Percentages'!AO4),
    CHOOSE(RANDBETWEEN(1, 2), "NotKnown", "Known"),
    IF(
        ISNUMBER('ALL-Students-Percentages'!AO4),
        IF(
            'ALL-Students-Percentages'!AO4 &lt; 0.6,
            "NotKnown",
            "Known"
        ),
        'ALL-Students-Percentages'!AO4
    )
)</f>
        <v>Known</v>
      </c>
      <c r="AP4" s="31" t="str">
        <f>IF(
    ISERROR('ALL-Students-Percentages'!AP4),
    CHOOSE(RANDBETWEEN(1, 2), "NotKnown", "Known"),
    IF(
        ISNUMBER('ALL-Students-Percentages'!AP4),
        IF(
            'ALL-Students-Percentages'!AP4 &lt; 0.6,
            "NotKnown",
            "Known"
        ),
        'ALL-Students-Percentages'!AP4
    )
)</f>
        <v>NotKnown</v>
      </c>
      <c r="AQ4" s="31" t="str">
        <f>IF(
    ISERROR('ALL-Students-Percentages'!AQ4),
    CHOOSE(RANDBETWEEN(1, 2), "NotKnown", "Known"),
    IF(
        ISNUMBER('ALL-Students-Percentages'!AQ4),
        IF(
            'ALL-Students-Percentages'!AQ4 &lt; 0.6,
            "NotKnown",
            "Known"
        ),
        'ALL-Students-Percentages'!AQ4
    )
)</f>
        <v>Known</v>
      </c>
      <c r="AR4" s="31" t="str">
        <f>IF(
    ISERROR('ALL-Students-Percentages'!AR4),
    CHOOSE(RANDBETWEEN(1, 2), "NotKnown", "Known"),
    IF(
        ISNUMBER('ALL-Students-Percentages'!AR4),
        IF(
            'ALL-Students-Percentages'!AR4 &lt; 0.6,
            "NotKnown",
            "Known"
        ),
        'ALL-Students-Percentages'!AR4
    )
)</f>
        <v>Known</v>
      </c>
      <c r="AS4" s="31" t="str">
        <f>IF(
    ISERROR('ALL-Students-Percentages'!AS4),
    CHOOSE(RANDBETWEEN(1, 2), "NotKnown", "Known"),
    IF(
        ISNUMBER('ALL-Students-Percentages'!AS4),
        IF(
            'ALL-Students-Percentages'!AS4 &lt; 0.6,
            "NotKnown",
            "Known"
        ),
        'ALL-Students-Percentages'!AS4
    )
)</f>
        <v>Known</v>
      </c>
      <c r="AT4" s="31" t="str">
        <f>IF(
    ISERROR('ALL-Students-Percentages'!AT4),
    CHOOSE(RANDBETWEEN(1, 2), "NotKnown", "Known"),
    IF(
        ISNUMBER('ALL-Students-Percentages'!AT4),
        IF(
            'ALL-Students-Percentages'!AT4 &lt; 0.6,
            "NotKnown",
            "Known"
        ),
        'ALL-Students-Percentages'!AT4
    )
)</f>
        <v>Known</v>
      </c>
      <c r="AU4" s="23"/>
      <c r="AV4" s="23"/>
    </row>
    <row r="5">
      <c r="A5" s="23" t="str">
        <f>IF(
    ISERROR('ALL-Students-Percentages'!A5),
    CHOOSE(RANDBETWEEN(1, 2), "NotKnown", "Known"),
    IF(
        ISNUMBER('ALL-Students-Percentages'!A5),
        IF(
            'ALL-Students-Percentages'!A5 &lt; 0.6,
            "NotKnown",
            "Known"
        ),
        'ALL-Students-Percentages'!A5
    )
)</f>
        <v>4CM-F</v>
      </c>
      <c r="B5" s="31" t="str">
        <f>IF(
    ISERROR('ALL-Students-Percentages'!B5),
    CHOOSE(RANDBETWEEN(1, 2), "NotKnown", "Known"),
    IF(
        ISNUMBER('ALL-Students-Percentages'!B5),
        IF(
            'ALL-Students-Percentages'!B5 &lt; 0.6,
            "NotKnown",
            "Known"
        ),
        'ALL-Students-Percentages'!B5
    )
)</f>
        <v>Known</v>
      </c>
      <c r="C5" s="31" t="str">
        <f>IF(
    ISERROR('ALL-Students-Percentages'!C5),
    CHOOSE(RANDBETWEEN(1, 2), "NotKnown", "Known"),
    IF(
        ISNUMBER('ALL-Students-Percentages'!C5),
        IF(
            'ALL-Students-Percentages'!C5 &lt; 0.6,
            "NotKnown",
            "Known"
        ),
        'ALL-Students-Percentages'!C5
    )
)</f>
        <v>Known</v>
      </c>
      <c r="D5" s="31" t="str">
        <f>IF(
    ISERROR('ALL-Students-Percentages'!D5),
    CHOOSE(RANDBETWEEN(1, 2), "NotKnown", "Known"),
    IF(
        ISNUMBER('ALL-Students-Percentages'!D5),
        IF(
            'ALL-Students-Percentages'!D5 &lt; 0.6,
            "NotKnown",
            "Known"
        ),
        'ALL-Students-Percentages'!D5
    )
)</f>
        <v>Known</v>
      </c>
      <c r="E5" s="31" t="str">
        <f>IF(
    ISERROR('ALL-Students-Percentages'!E5),
    CHOOSE(RANDBETWEEN(1, 2), "NotKnown", "Known"),
    IF(
        ISNUMBER('ALL-Students-Percentages'!E5),
        IF(
            'ALL-Students-Percentages'!E5 &lt; 0.6,
            "NotKnown",
            "Known"
        ),
        'ALL-Students-Percentages'!E5
    )
)</f>
        <v>Known</v>
      </c>
      <c r="F5" s="31" t="str">
        <f>IF(
    ISERROR('ALL-Students-Percentages'!F5),
    CHOOSE(RANDBETWEEN(1, 2), "NotKnown", "Known"),
    IF(
        ISNUMBER('ALL-Students-Percentages'!F5),
        IF(
            'ALL-Students-Percentages'!F5 &lt; 0.6,
            "NotKnown",
            "Known"
        ),
        'ALL-Students-Percentages'!F5
    )
)</f>
        <v>Known</v>
      </c>
      <c r="G5" s="31" t="str">
        <f>IF(
    ISERROR('ALL-Students-Percentages'!G5),
    CHOOSE(RANDBETWEEN(1, 2), "NotKnown", "Known"),
    IF(
        ISNUMBER('ALL-Students-Percentages'!G5),
        IF(
            'ALL-Students-Percentages'!G5 &lt; 0.6,
            "NotKnown",
            "Known"
        ),
        'ALL-Students-Percentages'!G5
    )
)</f>
        <v>NotKnown</v>
      </c>
      <c r="H5" s="31" t="str">
        <f>IF(
    ISERROR('ALL-Students-Percentages'!H5),
    CHOOSE(RANDBETWEEN(1, 2), "NotKnown", "Known"),
    IF(
        ISNUMBER('ALL-Students-Percentages'!H5),
        IF(
            'ALL-Students-Percentages'!H5 &lt; 0.6,
            "NotKnown",
            "Known"
        ),
        'ALL-Students-Percentages'!H5
    )
)</f>
        <v>Known</v>
      </c>
      <c r="I5" s="31" t="str">
        <f>IF(
    ISERROR('ALL-Students-Percentages'!I5),
    CHOOSE(RANDBETWEEN(1, 2), "NotKnown", "Known"),
    IF(
        ISNUMBER('ALL-Students-Percentages'!I5),
        IF(
            'ALL-Students-Percentages'!I5 &lt; 0.6,
            "NotKnown",
            "Known"
        ),
        'ALL-Students-Percentages'!I5
    )
)</f>
        <v>Known</v>
      </c>
      <c r="J5" s="31" t="str">
        <f>IF(
    ISERROR('ALL-Students-Percentages'!J5),
    CHOOSE(RANDBETWEEN(1, 2), "NotKnown", "Known"),
    IF(
        ISNUMBER('ALL-Students-Percentages'!J5),
        IF(
            'ALL-Students-Percentages'!J5 &lt; 0.6,
            "NotKnown",
            "Known"
        ),
        'ALL-Students-Percentages'!J5
    )
)</f>
        <v>Known</v>
      </c>
      <c r="K5" s="31" t="str">
        <f>IF(
    ISERROR('ALL-Students-Percentages'!K5),
    CHOOSE(RANDBETWEEN(1, 2), "NotKnown", "Known"),
    IF(
        ISNUMBER('ALL-Students-Percentages'!K5),
        IF(
            'ALL-Students-Percentages'!K5 &lt; 0.6,
            "NotKnown",
            "Known"
        ),
        'ALL-Students-Percentages'!K5
    )
)</f>
        <v>Known</v>
      </c>
      <c r="L5" s="31" t="str">
        <f>IF(
    ISERROR('ALL-Students-Percentages'!L5),
    CHOOSE(RANDBETWEEN(1, 2), "NotKnown", "Known"),
    IF(
        ISNUMBER('ALL-Students-Percentages'!L5),
        IF(
            'ALL-Students-Percentages'!L5 &lt; 0.6,
            "NotKnown",
            "Known"
        ),
        'ALL-Students-Percentages'!L5
    )
)</f>
        <v>Known</v>
      </c>
      <c r="M5" s="31" t="str">
        <f>IF(
    ISERROR('ALL-Students-Percentages'!M5),
    CHOOSE(RANDBETWEEN(1, 2), "NotKnown", "Known"),
    IF(
        ISNUMBER('ALL-Students-Percentages'!M5),
        IF(
            'ALL-Students-Percentages'!M5 &lt; 0.6,
            "NotKnown",
            "Known"
        ),
        'ALL-Students-Percentages'!M5
    )
)</f>
        <v>Known</v>
      </c>
      <c r="N5" s="31" t="str">
        <f>IF(
    ISERROR('ALL-Students-Percentages'!N5),
    CHOOSE(RANDBETWEEN(1, 2), "NotKnown", "Known"),
    IF(
        ISNUMBER('ALL-Students-Percentages'!N5),
        IF(
            'ALL-Students-Percentages'!N5 &lt; 0.6,
            "NotKnown",
            "Known"
        ),
        'ALL-Students-Percentages'!N5
    )
)</f>
        <v>Known</v>
      </c>
      <c r="O5" s="31" t="str">
        <f>IF(
    ISERROR('ALL-Students-Percentages'!O5),
    CHOOSE(RANDBETWEEN(1, 2), "NotKnown", "Known"),
    IF(
        ISNUMBER('ALL-Students-Percentages'!O5),
        IF(
            'ALL-Students-Percentages'!O5 &lt; 0.6,
            "NotKnown",
            "Known"
        ),
        'ALL-Students-Percentages'!O5
    )
)</f>
        <v>Known</v>
      </c>
      <c r="P5" s="31" t="str">
        <f>IF(
    ISERROR('ALL-Students-Percentages'!P5),
    CHOOSE(RANDBETWEEN(1, 2), "NotKnown", "Known"),
    IF(
        ISNUMBER('ALL-Students-Percentages'!P5),
        IF(
            'ALL-Students-Percentages'!P5 &lt; 0.6,
            "NotKnown",
            "Known"
        ),
        'ALL-Students-Percentages'!P5
    )
)</f>
        <v>Known</v>
      </c>
      <c r="Q5" s="31" t="str">
        <f>IF(
    ISERROR('ALL-Students-Percentages'!Q5),
    CHOOSE(RANDBETWEEN(1, 2), "NotKnown", "Known"),
    IF(
        ISNUMBER('ALL-Students-Percentages'!Q5),
        IF(
            'ALL-Students-Percentages'!Q5 &lt; 0.6,
            "NotKnown",
            "Known"
        ),
        'ALL-Students-Percentages'!Q5
    )
)</f>
        <v>Known</v>
      </c>
      <c r="R5" s="31" t="str">
        <f>IF(
    ISERROR('ALL-Students-Percentages'!R5),
    CHOOSE(RANDBETWEEN(1, 2), "NotKnown", "Known"),
    IF(
        ISNUMBER('ALL-Students-Percentages'!R5),
        IF(
            'ALL-Students-Percentages'!R5 &lt; 0.6,
            "NotKnown",
            "Known"
        ),
        'ALL-Students-Percentages'!R5
    )
)</f>
        <v>Known</v>
      </c>
      <c r="S5" s="31" t="str">
        <f>IF(
    ISERROR('ALL-Students-Percentages'!S5),
    CHOOSE(RANDBETWEEN(1, 2), "NotKnown", "Known"),
    IF(
        ISNUMBER('ALL-Students-Percentages'!S5),
        IF(
            'ALL-Students-Percentages'!S5 &lt; 0.6,
            "NotKnown",
            "Known"
        ),
        'ALL-Students-Percentages'!S5
    )
)</f>
        <v>Known</v>
      </c>
      <c r="T5" s="31" t="str">
        <f>IF(
    ISERROR('ALL-Students-Percentages'!T5),
    CHOOSE(RANDBETWEEN(1, 2), "NotKnown", "Known"),
    IF(
        ISNUMBER('ALL-Students-Percentages'!T5),
        IF(
            'ALL-Students-Percentages'!T5 &lt; 0.6,
            "NotKnown",
            "Known"
        ),
        'ALL-Students-Percentages'!T5
    )
)</f>
        <v>Known</v>
      </c>
      <c r="U5" s="31" t="str">
        <f>IF(
    ISERROR('ALL-Students-Percentages'!U5),
    CHOOSE(RANDBETWEEN(1, 2), "NotKnown", "Known"),
    IF(
        ISNUMBER('ALL-Students-Percentages'!U5),
        IF(
            'ALL-Students-Percentages'!U5 &lt; 0.6,
            "NotKnown",
            "Known"
        ),
        'ALL-Students-Percentages'!U5
    )
)</f>
        <v>Known</v>
      </c>
      <c r="V5" s="31" t="str">
        <f>IF(
    ISERROR('ALL-Students-Percentages'!V5),
    CHOOSE(RANDBETWEEN(1, 2), "NotKnown", "Known"),
    IF(
        ISNUMBER('ALL-Students-Percentages'!V5),
        IF(
            'ALL-Students-Percentages'!V5 &lt; 0.6,
            "NotKnown",
            "Known"
        ),
        'ALL-Students-Percentages'!V5
    )
)</f>
        <v>Known</v>
      </c>
      <c r="W5" s="31" t="str">
        <f>IF(
    ISERROR('ALL-Students-Percentages'!W5),
    CHOOSE(RANDBETWEEN(1, 2), "NotKnown", "Known"),
    IF(
        ISNUMBER('ALL-Students-Percentages'!W5),
        IF(
            'ALL-Students-Percentages'!W5 &lt; 0.6,
            "NotKnown",
            "Known"
        ),
        'ALL-Students-Percentages'!W5
    )
)</f>
        <v>Known</v>
      </c>
      <c r="X5" s="31" t="str">
        <f>IF(
    ISERROR('ALL-Students-Percentages'!X5),
    CHOOSE(RANDBETWEEN(1, 2), "NotKnown", "Known"),
    IF(
        ISNUMBER('ALL-Students-Percentages'!X5),
        IF(
            'ALL-Students-Percentages'!X5 &lt; 0.6,
            "NotKnown",
            "Known"
        ),
        'ALL-Students-Percentages'!X5
    )
)</f>
        <v>Known</v>
      </c>
      <c r="Y5" s="31" t="str">
        <f>IF(
    ISERROR('ALL-Students-Percentages'!Y5),
    CHOOSE(RANDBETWEEN(1, 2), "NotKnown", "Known"),
    IF(
        ISNUMBER('ALL-Students-Percentages'!Y5),
        IF(
            'ALL-Students-Percentages'!Y5 &lt; 0.6,
            "NotKnown",
            "Known"
        ),
        'ALL-Students-Percentages'!Y5
    )
)</f>
        <v>Known</v>
      </c>
      <c r="Z5" s="31" t="str">
        <f>IF(
    ISERROR('ALL-Students-Percentages'!Z5),
    CHOOSE(RANDBETWEEN(1, 2), "NotKnown", "Known"),
    IF(
        ISNUMBER('ALL-Students-Percentages'!Z5),
        IF(
            'ALL-Students-Percentages'!Z5 &lt; 0.6,
            "NotKnown",
            "Known"
        ),
        'ALL-Students-Percentages'!Z5
    )
)</f>
        <v>Known</v>
      </c>
      <c r="AA5" s="31" t="str">
        <f>IF(
    ISERROR('ALL-Students-Percentages'!AA5),
    CHOOSE(RANDBETWEEN(1, 2), "NotKnown", "Known"),
    IF(
        ISNUMBER('ALL-Students-Percentages'!AA5),
        IF(
            'ALL-Students-Percentages'!AA5 &lt; 0.6,
            "NotKnown",
            "Known"
        ),
        'ALL-Students-Percentages'!AA5
    )
)</f>
        <v>Known</v>
      </c>
      <c r="AB5" s="31" t="str">
        <f>IF(
    ISERROR('ALL-Students-Percentages'!AB5),
    CHOOSE(RANDBETWEEN(1, 2), "NotKnown", "Known"),
    IF(
        ISNUMBER('ALL-Students-Percentages'!AB5),
        IF(
            'ALL-Students-Percentages'!AB5 &lt; 0.6,
            "NotKnown",
            "Known"
        ),
        'ALL-Students-Percentages'!AB5
    )
)</f>
        <v>Known</v>
      </c>
      <c r="AC5" s="31" t="str">
        <f>IF(
    ISERROR('ALL-Students-Percentages'!AC5),
    CHOOSE(RANDBETWEEN(1, 2), "NotKnown", "Known"),
    IF(
        ISNUMBER('ALL-Students-Percentages'!AC5),
        IF(
            'ALL-Students-Percentages'!AC5 &lt; 0.6,
            "NotKnown",
            "Known"
        ),
        'ALL-Students-Percentages'!AC5
    )
)</f>
        <v>Known</v>
      </c>
      <c r="AD5" s="31" t="str">
        <f>IF(
    ISERROR('ALL-Students-Percentages'!AD5),
    CHOOSE(RANDBETWEEN(1, 2), "NotKnown", "Known"),
    IF(
        ISNUMBER('ALL-Students-Percentages'!AD5),
        IF(
            'ALL-Students-Percentages'!AD5 &lt; 0.6,
            "NotKnown",
            "Known"
        ),
        'ALL-Students-Percentages'!AD5
    )
)</f>
        <v>Known</v>
      </c>
      <c r="AE5" s="31" t="str">
        <f>IF(
    ISERROR('ALL-Students-Percentages'!AE5),
    CHOOSE(RANDBETWEEN(1, 2), "NotKnown", "Known"),
    IF(
        ISNUMBER('ALL-Students-Percentages'!AE5),
        IF(
            'ALL-Students-Percentages'!AE5 &lt; 0.6,
            "NotKnown",
            "Known"
        ),
        'ALL-Students-Percentages'!AE5
    )
)</f>
        <v>Known</v>
      </c>
      <c r="AF5" s="31" t="str">
        <f>IF(
    ISERROR('ALL-Students-Percentages'!AF5),
    CHOOSE(RANDBETWEEN(1, 2), "NotKnown", "Known"),
    IF(
        ISNUMBER('ALL-Students-Percentages'!AF5),
        IF(
            'ALL-Students-Percentages'!AF5 &lt; 0.6,
            "NotKnown",
            "Known"
        ),
        'ALL-Students-Percentages'!AF5
    )
)</f>
        <v>Known</v>
      </c>
      <c r="AG5" s="31" t="str">
        <f>IF(
    ISERROR('ALL-Students-Percentages'!AG5),
    CHOOSE(RANDBETWEEN(1, 2), "NotKnown", "Known"),
    IF(
        ISNUMBER('ALL-Students-Percentages'!AG5),
        IF(
            'ALL-Students-Percentages'!AG5 &lt; 0.6,
            "NotKnown",
            "Known"
        ),
        'ALL-Students-Percentages'!AG5
    )
)</f>
        <v>Known</v>
      </c>
      <c r="AH5" s="31" t="str">
        <f>IF(
    ISERROR('ALL-Students-Percentages'!AH5),
    CHOOSE(RANDBETWEEN(1, 2), "NotKnown", "Known"),
    IF(
        ISNUMBER('ALL-Students-Percentages'!AH5),
        IF(
            'ALL-Students-Percentages'!AH5 &lt; 0.6,
            "NotKnown",
            "Known"
        ),
        'ALL-Students-Percentages'!AH5
    )
)</f>
        <v>Known</v>
      </c>
      <c r="AI5" s="31" t="str">
        <f>IF(
    ISERROR('ALL-Students-Percentages'!AI5),
    CHOOSE(RANDBETWEEN(1, 2), "NotKnown", "Known"),
    IF(
        ISNUMBER('ALL-Students-Percentages'!AI5),
        IF(
            'ALL-Students-Percentages'!AI5 &lt; 0.6,
            "NotKnown",
            "Known"
        ),
        'ALL-Students-Percentages'!AI5
    )
)</f>
        <v>Known</v>
      </c>
      <c r="AJ5" s="31" t="str">
        <f>IF(
    ISERROR('ALL-Students-Percentages'!AJ5),
    CHOOSE(RANDBETWEEN(1, 2), "NotKnown", "Known"),
    IF(
        ISNUMBER('ALL-Students-Percentages'!AJ5),
        IF(
            'ALL-Students-Percentages'!AJ5 &lt; 0.6,
            "NotKnown",
            "Known"
        ),
        'ALL-Students-Percentages'!AJ5
    )
)</f>
        <v>Known</v>
      </c>
      <c r="AK5" s="31" t="str">
        <f>IF(
    ISERROR('ALL-Students-Percentages'!AK5),
    CHOOSE(RANDBETWEEN(1, 2), "NotKnown", "Known"),
    IF(
        ISNUMBER('ALL-Students-Percentages'!AK5),
        IF(
            'ALL-Students-Percentages'!AK5 &lt; 0.6,
            "NotKnown",
            "Known"
        ),
        'ALL-Students-Percentages'!AK5
    )
)</f>
        <v>Known</v>
      </c>
      <c r="AL5" s="31" t="str">
        <f>IF(
    ISERROR('ALL-Students-Percentages'!AL5),
    CHOOSE(RANDBETWEEN(1, 2), "NotKnown", "Known"),
    IF(
        ISNUMBER('ALL-Students-Percentages'!AL5),
        IF(
            'ALL-Students-Percentages'!AL5 &lt; 0.6,
            "NotKnown",
            "Known"
        ),
        'ALL-Students-Percentages'!AL5
    )
)</f>
        <v>Known</v>
      </c>
      <c r="AM5" s="31" t="str">
        <f>IF(
    ISERROR('ALL-Students-Percentages'!AM5),
    CHOOSE(RANDBETWEEN(1, 2), "NotKnown", "Known"),
    IF(
        ISNUMBER('ALL-Students-Percentages'!AM5),
        IF(
            'ALL-Students-Percentages'!AM5 &lt; 0.6,
            "NotKnown",
            "Known"
        ),
        'ALL-Students-Percentages'!AM5
    )
)</f>
        <v>Known</v>
      </c>
      <c r="AN5" s="31" t="str">
        <f>IF(
    ISERROR('ALL-Students-Percentages'!AN5),
    CHOOSE(RANDBETWEEN(1, 2), "NotKnown", "Known"),
    IF(
        ISNUMBER('ALL-Students-Percentages'!AN5),
        IF(
            'ALL-Students-Percentages'!AN5 &lt; 0.6,
            "NotKnown",
            "Known"
        ),
        'ALL-Students-Percentages'!AN5
    )
)</f>
        <v>Known</v>
      </c>
      <c r="AO5" s="31" t="str">
        <f>IF(
    ISERROR('ALL-Students-Percentages'!AO5),
    CHOOSE(RANDBETWEEN(1, 2), "NotKnown", "Known"),
    IF(
        ISNUMBER('ALL-Students-Percentages'!AO5),
        IF(
            'ALL-Students-Percentages'!AO5 &lt; 0.6,
            "NotKnown",
            "Known"
        ),
        'ALL-Students-Percentages'!AO5
    )
)</f>
        <v>Known</v>
      </c>
      <c r="AP5" s="31" t="str">
        <f>IF(
    ISERROR('ALL-Students-Percentages'!AP5),
    CHOOSE(RANDBETWEEN(1, 2), "NotKnown", "Known"),
    IF(
        ISNUMBER('ALL-Students-Percentages'!AP5),
        IF(
            'ALL-Students-Percentages'!AP5 &lt; 0.6,
            "NotKnown",
            "Known"
        ),
        'ALL-Students-Percentages'!AP5
    )
)</f>
        <v>Known</v>
      </c>
      <c r="AQ5" s="31" t="str">
        <f>IF(
    ISERROR('ALL-Students-Percentages'!AQ5),
    CHOOSE(RANDBETWEEN(1, 2), "NotKnown", "Known"),
    IF(
        ISNUMBER('ALL-Students-Percentages'!AQ5),
        IF(
            'ALL-Students-Percentages'!AQ5 &lt; 0.6,
            "NotKnown",
            "Known"
        ),
        'ALL-Students-Percentages'!AQ5
    )
)</f>
        <v>Known</v>
      </c>
      <c r="AR5" s="31" t="str">
        <f>IF(
    ISERROR('ALL-Students-Percentages'!AR5),
    CHOOSE(RANDBETWEEN(1, 2), "NotKnown", "Known"),
    IF(
        ISNUMBER('ALL-Students-Percentages'!AR5),
        IF(
            'ALL-Students-Percentages'!AR5 &lt; 0.6,
            "NotKnown",
            "Known"
        ),
        'ALL-Students-Percentages'!AR5
    )
)</f>
        <v>NotKnown</v>
      </c>
      <c r="AS5" s="31" t="str">
        <f>IF(
    ISERROR('ALL-Students-Percentages'!AS5),
    CHOOSE(RANDBETWEEN(1, 2), "NotKnown", "Known"),
    IF(
        ISNUMBER('ALL-Students-Percentages'!AS5),
        IF(
            'ALL-Students-Percentages'!AS5 &lt; 0.6,
            "NotKnown",
            "Known"
        ),
        'ALL-Students-Percentages'!AS5
    )
)</f>
        <v>Known</v>
      </c>
      <c r="AT5" s="31" t="str">
        <f>IF(
    ISERROR('ALL-Students-Percentages'!AT5),
    CHOOSE(RANDBETWEEN(1, 2), "NotKnown", "Known"),
    IF(
        ISNUMBER('ALL-Students-Percentages'!AT5),
        IF(
            'ALL-Students-Percentages'!AT5 &lt; 0.6,
            "NotKnown",
            "Known"
        ),
        'ALL-Students-Percentages'!AT5
    )
)</f>
        <v>Known</v>
      </c>
      <c r="AU5" s="23"/>
      <c r="AV5" s="23"/>
    </row>
    <row r="6">
      <c r="A6" s="23" t="str">
        <f>IF(
    ISERROR('ALL-Students-Percentages'!A6),
    CHOOSE(RANDBETWEEN(1, 2), "NotKnown", "Known"),
    IF(
        ISNUMBER('ALL-Students-Percentages'!A6),
        IF(
            'ALL-Students-Percentages'!A6 &lt; 0.6,
            "NotKnown",
            "Known"
        ),
        'ALL-Students-Percentages'!A6
    )
)</f>
        <v>5CM-F</v>
      </c>
      <c r="B6" s="31" t="str">
        <f>IF(
    ISERROR('ALL-Students-Percentages'!B6),
    CHOOSE(RANDBETWEEN(1, 2), "NotKnown", "Known"),
    IF(
        ISNUMBER('ALL-Students-Percentages'!B6),
        IF(
            'ALL-Students-Percentages'!B6 &lt; 0.6,
            "NotKnown",
            "Known"
        ),
        'ALL-Students-Percentages'!B6
    )
)</f>
        <v>Known</v>
      </c>
      <c r="C6" s="31" t="str">
        <f>IF(
    ISERROR('ALL-Students-Percentages'!C6),
    CHOOSE(RANDBETWEEN(1, 2), "NotKnown", "Known"),
    IF(
        ISNUMBER('ALL-Students-Percentages'!C6),
        IF(
            'ALL-Students-Percentages'!C6 &lt; 0.6,
            "NotKnown",
            "Known"
        ),
        'ALL-Students-Percentages'!C6
    )
)</f>
        <v>Known</v>
      </c>
      <c r="D6" s="31" t="str">
        <f>IF(
    ISERROR('ALL-Students-Percentages'!D6),
    CHOOSE(RANDBETWEEN(1, 2), "NotKnown", "Known"),
    IF(
        ISNUMBER('ALL-Students-Percentages'!D6),
        IF(
            'ALL-Students-Percentages'!D6 &lt; 0.6,
            "NotKnown",
            "Known"
        ),
        'ALL-Students-Percentages'!D6
    )
)</f>
        <v>Known</v>
      </c>
      <c r="E6" s="31" t="str">
        <f>IF(
    ISERROR('ALL-Students-Percentages'!E6),
    CHOOSE(RANDBETWEEN(1, 2), "NotKnown", "Known"),
    IF(
        ISNUMBER('ALL-Students-Percentages'!E6),
        IF(
            'ALL-Students-Percentages'!E6 &lt; 0.6,
            "NotKnown",
            "Known"
        ),
        'ALL-Students-Percentages'!E6
    )
)</f>
        <v>Known</v>
      </c>
      <c r="F6" s="31" t="str">
        <f>IF(
    ISERROR('ALL-Students-Percentages'!F6),
    CHOOSE(RANDBETWEEN(1, 2), "NotKnown", "Known"),
    IF(
        ISNUMBER('ALL-Students-Percentages'!F6),
        IF(
            'ALL-Students-Percentages'!F6 &lt; 0.6,
            "NotKnown",
            "Known"
        ),
        'ALL-Students-Percentages'!F6
    )
)</f>
        <v>Known</v>
      </c>
      <c r="G6" s="31" t="str">
        <f>IF(
    ISERROR('ALL-Students-Percentages'!G6),
    CHOOSE(RANDBETWEEN(1, 2), "NotKnown", "Known"),
    IF(
        ISNUMBER('ALL-Students-Percentages'!G6),
        IF(
            'ALL-Students-Percentages'!G6 &lt; 0.6,
            "NotKnown",
            "Known"
        ),
        'ALL-Students-Percentages'!G6
    )
)</f>
        <v>Known</v>
      </c>
      <c r="H6" s="31" t="str">
        <f>IF(
    ISERROR('ALL-Students-Percentages'!H6),
    CHOOSE(RANDBETWEEN(1, 2), "NotKnown", "Known"),
    IF(
        ISNUMBER('ALL-Students-Percentages'!H6),
        IF(
            'ALL-Students-Percentages'!H6 &lt; 0.6,
            "NotKnown",
            "Known"
        ),
        'ALL-Students-Percentages'!H6
    )
)</f>
        <v>Known</v>
      </c>
      <c r="I6" s="31" t="str">
        <f>IF(
    ISERROR('ALL-Students-Percentages'!I6),
    CHOOSE(RANDBETWEEN(1, 2), "NotKnown", "Known"),
    IF(
        ISNUMBER('ALL-Students-Percentages'!I6),
        IF(
            'ALL-Students-Percentages'!I6 &lt; 0.6,
            "NotKnown",
            "Known"
        ),
        'ALL-Students-Percentages'!I6
    )
)</f>
        <v>Known</v>
      </c>
      <c r="J6" s="31" t="str">
        <f>IF(
    ISERROR('ALL-Students-Percentages'!J6),
    CHOOSE(RANDBETWEEN(1, 2), "NotKnown", "Known"),
    IF(
        ISNUMBER('ALL-Students-Percentages'!J6),
        IF(
            'ALL-Students-Percentages'!J6 &lt; 0.6,
            "NotKnown",
            "Known"
        ),
        'ALL-Students-Percentages'!J6
    )
)</f>
        <v>Known</v>
      </c>
      <c r="K6" s="31" t="str">
        <f>IF(
    ISERROR('ALL-Students-Percentages'!K6),
    CHOOSE(RANDBETWEEN(1, 2), "NotKnown", "Known"),
    IF(
        ISNUMBER('ALL-Students-Percentages'!K6),
        IF(
            'ALL-Students-Percentages'!K6 &lt; 0.6,
            "NotKnown",
            "Known"
        ),
        'ALL-Students-Percentages'!K6
    )
)</f>
        <v>Known</v>
      </c>
      <c r="L6" s="31" t="str">
        <f>IF(
    ISERROR('ALL-Students-Percentages'!L6),
    CHOOSE(RANDBETWEEN(1, 2), "NotKnown", "Known"),
    IF(
        ISNUMBER('ALL-Students-Percentages'!L6),
        IF(
            'ALL-Students-Percentages'!L6 &lt; 0.6,
            "NotKnown",
            "Known"
        ),
        'ALL-Students-Percentages'!L6
    )
)</f>
        <v>Known</v>
      </c>
      <c r="M6" s="31" t="str">
        <f>IF(
    ISERROR('ALL-Students-Percentages'!M6),
    CHOOSE(RANDBETWEEN(1, 2), "NotKnown", "Known"),
    IF(
        ISNUMBER('ALL-Students-Percentages'!M6),
        IF(
            'ALL-Students-Percentages'!M6 &lt; 0.6,
            "NotKnown",
            "Known"
        ),
        'ALL-Students-Percentages'!M6
    )
)</f>
        <v>Known</v>
      </c>
      <c r="N6" s="31" t="str">
        <f>IF(
    ISERROR('ALL-Students-Percentages'!N6),
    CHOOSE(RANDBETWEEN(1, 2), "NotKnown", "Known"),
    IF(
        ISNUMBER('ALL-Students-Percentages'!N6),
        IF(
            'ALL-Students-Percentages'!N6 &lt; 0.6,
            "NotKnown",
            "Known"
        ),
        'ALL-Students-Percentages'!N6
    )
)</f>
        <v>Known</v>
      </c>
      <c r="O6" s="31" t="str">
        <f>IF(
    ISERROR('ALL-Students-Percentages'!O6),
    CHOOSE(RANDBETWEEN(1, 2), "NotKnown", "Known"),
    IF(
        ISNUMBER('ALL-Students-Percentages'!O6),
        IF(
            'ALL-Students-Percentages'!O6 &lt; 0.6,
            "NotKnown",
            "Known"
        ),
        'ALL-Students-Percentages'!O6
    )
)</f>
        <v>Known</v>
      </c>
      <c r="P6" s="31" t="str">
        <f>IF(
    ISERROR('ALL-Students-Percentages'!P6),
    CHOOSE(RANDBETWEEN(1, 2), "NotKnown", "Known"),
    IF(
        ISNUMBER('ALL-Students-Percentages'!P6),
        IF(
            'ALL-Students-Percentages'!P6 &lt; 0.6,
            "NotKnown",
            "Known"
        ),
        'ALL-Students-Percentages'!P6
    )
)</f>
        <v>Known</v>
      </c>
      <c r="Q6" s="31" t="str">
        <f>IF(
    ISERROR('ALL-Students-Percentages'!Q6),
    CHOOSE(RANDBETWEEN(1, 2), "NotKnown", "Known"),
    IF(
        ISNUMBER('ALL-Students-Percentages'!Q6),
        IF(
            'ALL-Students-Percentages'!Q6 &lt; 0.6,
            "NotKnown",
            "Known"
        ),
        'ALL-Students-Percentages'!Q6
    )
)</f>
        <v>Known</v>
      </c>
      <c r="R6" s="31" t="str">
        <f>IF(
    ISERROR('ALL-Students-Percentages'!R6),
    CHOOSE(RANDBETWEEN(1, 2), "NotKnown", "Known"),
    IF(
        ISNUMBER('ALL-Students-Percentages'!R6),
        IF(
            'ALL-Students-Percentages'!R6 &lt; 0.6,
            "NotKnown",
            "Known"
        ),
        'ALL-Students-Percentages'!R6
    )
)</f>
        <v>Known</v>
      </c>
      <c r="S6" s="31" t="str">
        <f>IF(
    ISERROR('ALL-Students-Percentages'!S6),
    CHOOSE(RANDBETWEEN(1, 2), "NotKnown", "Known"),
    IF(
        ISNUMBER('ALL-Students-Percentages'!S6),
        IF(
            'ALL-Students-Percentages'!S6 &lt; 0.6,
            "NotKnown",
            "Known"
        ),
        'ALL-Students-Percentages'!S6
    )
)</f>
        <v>Known</v>
      </c>
      <c r="T6" s="31" t="str">
        <f>IF(
    ISERROR('ALL-Students-Percentages'!T6),
    CHOOSE(RANDBETWEEN(1, 2), "NotKnown", "Known"),
    IF(
        ISNUMBER('ALL-Students-Percentages'!T6),
        IF(
            'ALL-Students-Percentages'!T6 &lt; 0.6,
            "NotKnown",
            "Known"
        ),
        'ALL-Students-Percentages'!T6
    )
)</f>
        <v>Known</v>
      </c>
      <c r="U6" s="31" t="str">
        <f>IF(
    ISERROR('ALL-Students-Percentages'!U6),
    CHOOSE(RANDBETWEEN(1, 2), "NotKnown", "Known"),
    IF(
        ISNUMBER('ALL-Students-Percentages'!U6),
        IF(
            'ALL-Students-Percentages'!U6 &lt; 0.6,
            "NotKnown",
            "Known"
        ),
        'ALL-Students-Percentages'!U6
    )
)</f>
        <v>Known</v>
      </c>
      <c r="V6" s="31" t="str">
        <f>IF(
    ISERROR('ALL-Students-Percentages'!V6),
    CHOOSE(RANDBETWEEN(1, 2), "NotKnown", "Known"),
    IF(
        ISNUMBER('ALL-Students-Percentages'!V6),
        IF(
            'ALL-Students-Percentages'!V6 &lt; 0.6,
            "NotKnown",
            "Known"
        ),
        'ALL-Students-Percentages'!V6
    )
)</f>
        <v>Known</v>
      </c>
      <c r="W6" s="31" t="str">
        <f>IF(
    ISERROR('ALL-Students-Percentages'!W6),
    CHOOSE(RANDBETWEEN(1, 2), "NotKnown", "Known"),
    IF(
        ISNUMBER('ALL-Students-Percentages'!W6),
        IF(
            'ALL-Students-Percentages'!W6 &lt; 0.6,
            "NotKnown",
            "Known"
        ),
        'ALL-Students-Percentages'!W6
    )
)</f>
        <v>Known</v>
      </c>
      <c r="X6" s="31" t="str">
        <f>IF(
    ISERROR('ALL-Students-Percentages'!X6),
    CHOOSE(RANDBETWEEN(1, 2), "NotKnown", "Known"),
    IF(
        ISNUMBER('ALL-Students-Percentages'!X6),
        IF(
            'ALL-Students-Percentages'!X6 &lt; 0.6,
            "NotKnown",
            "Known"
        ),
        'ALL-Students-Percentages'!X6
    )
)</f>
        <v>Known</v>
      </c>
      <c r="Y6" s="31" t="str">
        <f>IF(
    ISERROR('ALL-Students-Percentages'!Y6),
    CHOOSE(RANDBETWEEN(1, 2), "NotKnown", "Known"),
    IF(
        ISNUMBER('ALL-Students-Percentages'!Y6),
        IF(
            'ALL-Students-Percentages'!Y6 &lt; 0.6,
            "NotKnown",
            "Known"
        ),
        'ALL-Students-Percentages'!Y6
    )
)</f>
        <v>Known</v>
      </c>
      <c r="Z6" s="31" t="str">
        <f>IF(
    ISERROR('ALL-Students-Percentages'!Z6),
    CHOOSE(RANDBETWEEN(1, 2), "NotKnown", "Known"),
    IF(
        ISNUMBER('ALL-Students-Percentages'!Z6),
        IF(
            'ALL-Students-Percentages'!Z6 &lt; 0.6,
            "NotKnown",
            "Known"
        ),
        'ALL-Students-Percentages'!Z6
    )
)</f>
        <v>Known</v>
      </c>
      <c r="AA6" s="31" t="str">
        <f>IF(
    ISERROR('ALL-Students-Percentages'!AA6),
    CHOOSE(RANDBETWEEN(1, 2), "NotKnown", "Known"),
    IF(
        ISNUMBER('ALL-Students-Percentages'!AA6),
        IF(
            'ALL-Students-Percentages'!AA6 &lt; 0.6,
            "NotKnown",
            "Known"
        ),
        'ALL-Students-Percentages'!AA6
    )
)</f>
        <v>Known</v>
      </c>
      <c r="AB6" s="31" t="str">
        <f>IF(
    ISERROR('ALL-Students-Percentages'!AB6),
    CHOOSE(RANDBETWEEN(1, 2), "NotKnown", "Known"),
    IF(
        ISNUMBER('ALL-Students-Percentages'!AB6),
        IF(
            'ALL-Students-Percentages'!AB6 &lt; 0.6,
            "NotKnown",
            "Known"
        ),
        'ALL-Students-Percentages'!AB6
    )
)</f>
        <v>Known</v>
      </c>
      <c r="AC6" s="31" t="str">
        <f>IF(
    ISERROR('ALL-Students-Percentages'!AC6),
    CHOOSE(RANDBETWEEN(1, 2), "NotKnown", "Known"),
    IF(
        ISNUMBER('ALL-Students-Percentages'!AC6),
        IF(
            'ALL-Students-Percentages'!AC6 &lt; 0.6,
            "NotKnown",
            "Known"
        ),
        'ALL-Students-Percentages'!AC6
    )
)</f>
        <v>Known</v>
      </c>
      <c r="AD6" s="31" t="str">
        <f>IF(
    ISERROR('ALL-Students-Percentages'!AD6),
    CHOOSE(RANDBETWEEN(1, 2), "NotKnown", "Known"),
    IF(
        ISNUMBER('ALL-Students-Percentages'!AD6),
        IF(
            'ALL-Students-Percentages'!AD6 &lt; 0.6,
            "NotKnown",
            "Known"
        ),
        'ALL-Students-Percentages'!AD6
    )
)</f>
        <v>Known</v>
      </c>
      <c r="AE6" s="31" t="str">
        <f>IF(
    ISERROR('ALL-Students-Percentages'!AE6),
    CHOOSE(RANDBETWEEN(1, 2), "NotKnown", "Known"),
    IF(
        ISNUMBER('ALL-Students-Percentages'!AE6),
        IF(
            'ALL-Students-Percentages'!AE6 &lt; 0.6,
            "NotKnown",
            "Known"
        ),
        'ALL-Students-Percentages'!AE6
    )
)</f>
        <v>NotKnown</v>
      </c>
      <c r="AF6" s="31" t="str">
        <f>IF(
    ISERROR('ALL-Students-Percentages'!AF6),
    CHOOSE(RANDBETWEEN(1, 2), "NotKnown", "Known"),
    IF(
        ISNUMBER('ALL-Students-Percentages'!AF6),
        IF(
            'ALL-Students-Percentages'!AF6 &lt; 0.6,
            "NotKnown",
            "Known"
        ),
        'ALL-Students-Percentages'!AF6
    )
)</f>
        <v>Known</v>
      </c>
      <c r="AG6" s="31" t="str">
        <f>IF(
    ISERROR('ALL-Students-Percentages'!AG6),
    CHOOSE(RANDBETWEEN(1, 2), "NotKnown", "Known"),
    IF(
        ISNUMBER('ALL-Students-Percentages'!AG6),
        IF(
            'ALL-Students-Percentages'!AG6 &lt; 0.6,
            "NotKnown",
            "Known"
        ),
        'ALL-Students-Percentages'!AG6
    )
)</f>
        <v>Known</v>
      </c>
      <c r="AH6" s="31" t="str">
        <f>IF(
    ISERROR('ALL-Students-Percentages'!AH6),
    CHOOSE(RANDBETWEEN(1, 2), "NotKnown", "Known"),
    IF(
        ISNUMBER('ALL-Students-Percentages'!AH6),
        IF(
            'ALL-Students-Percentages'!AH6 &lt; 0.6,
            "NotKnown",
            "Known"
        ),
        'ALL-Students-Percentages'!AH6
    )
)</f>
        <v>Known</v>
      </c>
      <c r="AI6" s="31" t="str">
        <f>IF(
    ISERROR('ALL-Students-Percentages'!AI6),
    CHOOSE(RANDBETWEEN(1, 2), "NotKnown", "Known"),
    IF(
        ISNUMBER('ALL-Students-Percentages'!AI6),
        IF(
            'ALL-Students-Percentages'!AI6 &lt; 0.6,
            "NotKnown",
            "Known"
        ),
        'ALL-Students-Percentages'!AI6
    )
)</f>
        <v>Known</v>
      </c>
      <c r="AJ6" s="31" t="str">
        <f>IF(
    ISERROR('ALL-Students-Percentages'!AJ6),
    CHOOSE(RANDBETWEEN(1, 2), "NotKnown", "Known"),
    IF(
        ISNUMBER('ALL-Students-Percentages'!AJ6),
        IF(
            'ALL-Students-Percentages'!AJ6 &lt; 0.6,
            "NotKnown",
            "Known"
        ),
        'ALL-Students-Percentages'!AJ6
    )
)</f>
        <v>Known</v>
      </c>
      <c r="AK6" s="31" t="str">
        <f>IF(
    ISERROR('ALL-Students-Percentages'!AK6),
    CHOOSE(RANDBETWEEN(1, 2), "NotKnown", "Known"),
    IF(
        ISNUMBER('ALL-Students-Percentages'!AK6),
        IF(
            'ALL-Students-Percentages'!AK6 &lt; 0.6,
            "NotKnown",
            "Known"
        ),
        'ALL-Students-Percentages'!AK6
    )
)</f>
        <v>Known</v>
      </c>
      <c r="AL6" s="31" t="str">
        <f>IF(
    ISERROR('ALL-Students-Percentages'!AL6),
    CHOOSE(RANDBETWEEN(1, 2), "NotKnown", "Known"),
    IF(
        ISNUMBER('ALL-Students-Percentages'!AL6),
        IF(
            'ALL-Students-Percentages'!AL6 &lt; 0.6,
            "NotKnown",
            "Known"
        ),
        'ALL-Students-Percentages'!AL6
    )
)</f>
        <v>Known</v>
      </c>
      <c r="AM6" s="31" t="str">
        <f>IF(
    ISERROR('ALL-Students-Percentages'!AM6),
    CHOOSE(RANDBETWEEN(1, 2), "NotKnown", "Known"),
    IF(
        ISNUMBER('ALL-Students-Percentages'!AM6),
        IF(
            'ALL-Students-Percentages'!AM6 &lt; 0.6,
            "NotKnown",
            "Known"
        ),
        'ALL-Students-Percentages'!AM6
    )
)</f>
        <v>Known</v>
      </c>
      <c r="AN6" s="31" t="str">
        <f>IF(
    ISERROR('ALL-Students-Percentages'!AN6),
    CHOOSE(RANDBETWEEN(1, 2), "NotKnown", "Known"),
    IF(
        ISNUMBER('ALL-Students-Percentages'!AN6),
        IF(
            'ALL-Students-Percentages'!AN6 &lt; 0.6,
            "NotKnown",
            "Known"
        ),
        'ALL-Students-Percentages'!AN6
    )
)</f>
        <v>Known</v>
      </c>
      <c r="AO6" s="31" t="str">
        <f>IF(
    ISERROR('ALL-Students-Percentages'!AO6),
    CHOOSE(RANDBETWEEN(1, 2), "NotKnown", "Known"),
    IF(
        ISNUMBER('ALL-Students-Percentages'!AO6),
        IF(
            'ALL-Students-Percentages'!AO6 &lt; 0.6,
            "NotKnown",
            "Known"
        ),
        'ALL-Students-Percentages'!AO6
    )
)</f>
        <v>Known</v>
      </c>
      <c r="AP6" s="31" t="str">
        <f>IF(
    ISERROR('ALL-Students-Percentages'!AP6),
    CHOOSE(RANDBETWEEN(1, 2), "NotKnown", "Known"),
    IF(
        ISNUMBER('ALL-Students-Percentages'!AP6),
        IF(
            'ALL-Students-Percentages'!AP6 &lt; 0.6,
            "NotKnown",
            "Known"
        ),
        'ALL-Students-Percentages'!AP6
    )
)</f>
        <v>Known</v>
      </c>
      <c r="AQ6" s="31" t="str">
        <f>IF(
    ISERROR('ALL-Students-Percentages'!AQ6),
    CHOOSE(RANDBETWEEN(1, 2), "NotKnown", "Known"),
    IF(
        ISNUMBER('ALL-Students-Percentages'!AQ6),
        IF(
            'ALL-Students-Percentages'!AQ6 &lt; 0.6,
            "NotKnown",
            "Known"
        ),
        'ALL-Students-Percentages'!AQ6
    )
)</f>
        <v>Known</v>
      </c>
      <c r="AR6" s="31" t="str">
        <f>IF(
    ISERROR('ALL-Students-Percentages'!AR6),
    CHOOSE(RANDBETWEEN(1, 2), "NotKnown", "Known"),
    IF(
        ISNUMBER('ALL-Students-Percentages'!AR6),
        IF(
            'ALL-Students-Percentages'!AR6 &lt; 0.6,
            "NotKnown",
            "Known"
        ),
        'ALL-Students-Percentages'!AR6
    )
)</f>
        <v>Known</v>
      </c>
      <c r="AS6" s="31" t="str">
        <f>IF(
    ISERROR('ALL-Students-Percentages'!AS6),
    CHOOSE(RANDBETWEEN(1, 2), "NotKnown", "Known"),
    IF(
        ISNUMBER('ALL-Students-Percentages'!AS6),
        IF(
            'ALL-Students-Percentages'!AS6 &lt; 0.6,
            "NotKnown",
            "Known"
        ),
        'ALL-Students-Percentages'!AS6
    )
)</f>
        <v>Known</v>
      </c>
      <c r="AT6" s="31" t="str">
        <f>IF(
    ISERROR('ALL-Students-Percentages'!AT6),
    CHOOSE(RANDBETWEEN(1, 2), "NotKnown", "Known"),
    IF(
        ISNUMBER('ALL-Students-Percentages'!AT6),
        IF(
            'ALL-Students-Percentages'!AT6 &lt; 0.6,
            "NotKnown",
            "Known"
        ),
        'ALL-Students-Percentages'!AT6
    )
)</f>
        <v>Known</v>
      </c>
      <c r="AU6" s="23"/>
      <c r="AV6" s="23"/>
    </row>
    <row r="7">
      <c r="A7" s="23" t="str">
        <f>IF(
    ISERROR('ALL-Students-Percentages'!A7),
    CHOOSE(RANDBETWEEN(1, 2), "NotKnown", "Known"),
    IF(
        ISNUMBER('ALL-Students-Percentages'!A7),
        IF(
            'ALL-Students-Percentages'!A7 &lt; 0.6,
            "NotKnown",
            "Known"
        ),
        'ALL-Students-Percentages'!A7
    )
)</f>
        <v>6CM-M</v>
      </c>
      <c r="B7" s="31" t="str">
        <f>IF(
    ISERROR('ALL-Students-Percentages'!B7),
    CHOOSE(RANDBETWEEN(1, 2), "NotKnown", "Known"),
    IF(
        ISNUMBER('ALL-Students-Percentages'!B7),
        IF(
            'ALL-Students-Percentages'!B7 &lt; 0.6,
            "NotKnown",
            "Known"
        ),
        'ALL-Students-Percentages'!B7
    )
)</f>
        <v>NotKnown</v>
      </c>
      <c r="C7" s="31" t="str">
        <f>IF(
    ISERROR('ALL-Students-Percentages'!C7),
    CHOOSE(RANDBETWEEN(1, 2), "NotKnown", "Known"),
    IF(
        ISNUMBER('ALL-Students-Percentages'!C7),
        IF(
            'ALL-Students-Percentages'!C7 &lt; 0.6,
            "NotKnown",
            "Known"
        ),
        'ALL-Students-Percentages'!C7
    )
)</f>
        <v>NotKnown</v>
      </c>
      <c r="D7" s="31" t="str">
        <f>IF(
    ISERROR('ALL-Students-Percentages'!D7),
    CHOOSE(RANDBETWEEN(1, 2), "NotKnown", "Known"),
    IF(
        ISNUMBER('ALL-Students-Percentages'!D7),
        IF(
            'ALL-Students-Percentages'!D7 &lt; 0.6,
            "NotKnown",
            "Known"
        ),
        'ALL-Students-Percentages'!D7
    )
)</f>
        <v>NotKnown</v>
      </c>
      <c r="E7" s="31" t="str">
        <f>IF(
    ISERROR('ALL-Students-Percentages'!E7),
    CHOOSE(RANDBETWEEN(1, 2), "NotKnown", "Known"),
    IF(
        ISNUMBER('ALL-Students-Percentages'!E7),
        IF(
            'ALL-Students-Percentages'!E7 &lt; 0.6,
            "NotKnown",
            "Known"
        ),
        'ALL-Students-Percentages'!E7
    )
)</f>
        <v>NotKnown</v>
      </c>
      <c r="F7" s="31" t="str">
        <f>IF(
    ISERROR('ALL-Students-Percentages'!F7),
    CHOOSE(RANDBETWEEN(1, 2), "NotKnown", "Known"),
    IF(
        ISNUMBER('ALL-Students-Percentages'!F7),
        IF(
            'ALL-Students-Percentages'!F7 &lt; 0.6,
            "NotKnown",
            "Known"
        ),
        'ALL-Students-Percentages'!F7
    )
)</f>
        <v>NotKnown</v>
      </c>
      <c r="G7" s="31" t="str">
        <f>IF(
    ISERROR('ALL-Students-Percentages'!G7),
    CHOOSE(RANDBETWEEN(1, 2), "NotKnown", "Known"),
    IF(
        ISNUMBER('ALL-Students-Percentages'!G7),
        IF(
            'ALL-Students-Percentages'!G7 &lt; 0.6,
            "NotKnown",
            "Known"
        ),
        'ALL-Students-Percentages'!G7
    )
)</f>
        <v>NotKnown</v>
      </c>
      <c r="H7" s="31" t="str">
        <f>IF(
    ISERROR('ALL-Students-Percentages'!H7),
    CHOOSE(RANDBETWEEN(1, 2), "NotKnown", "Known"),
    IF(
        ISNUMBER('ALL-Students-Percentages'!H7),
        IF(
            'ALL-Students-Percentages'!H7 &lt; 0.6,
            "NotKnown",
            "Known"
        ),
        'ALL-Students-Percentages'!H7
    )
)</f>
        <v>NotKnown</v>
      </c>
      <c r="I7" s="31" t="str">
        <f>IF(
    ISERROR('ALL-Students-Percentages'!I7),
    CHOOSE(RANDBETWEEN(1, 2), "NotKnown", "Known"),
    IF(
        ISNUMBER('ALL-Students-Percentages'!I7),
        IF(
            'ALL-Students-Percentages'!I7 &lt; 0.6,
            "NotKnown",
            "Known"
        ),
        'ALL-Students-Percentages'!I7
    )
)</f>
        <v>NotKnown</v>
      </c>
      <c r="J7" s="31" t="str">
        <f>IF(
    ISERROR('ALL-Students-Percentages'!J7),
    CHOOSE(RANDBETWEEN(1, 2), "NotKnown", "Known"),
    IF(
        ISNUMBER('ALL-Students-Percentages'!J7),
        IF(
            'ALL-Students-Percentages'!J7 &lt; 0.6,
            "NotKnown",
            "Known"
        ),
        'ALL-Students-Percentages'!J7
    )
)</f>
        <v>NotKnown</v>
      </c>
      <c r="K7" s="31" t="str">
        <f>IF(
    ISERROR('ALL-Students-Percentages'!K7),
    CHOOSE(RANDBETWEEN(1, 2), "NotKnown", "Known"),
    IF(
        ISNUMBER('ALL-Students-Percentages'!K7),
        IF(
            'ALL-Students-Percentages'!K7 &lt; 0.6,
            "NotKnown",
            "Known"
        ),
        'ALL-Students-Percentages'!K7
    )
)</f>
        <v>NotKnown</v>
      </c>
      <c r="L7" s="31" t="str">
        <f>IF(
    ISERROR('ALL-Students-Percentages'!L7),
    CHOOSE(RANDBETWEEN(1, 2), "NotKnown", "Known"),
    IF(
        ISNUMBER('ALL-Students-Percentages'!L7),
        IF(
            'ALL-Students-Percentages'!L7 &lt; 0.6,
            "NotKnown",
            "Known"
        ),
        'ALL-Students-Percentages'!L7
    )
)</f>
        <v>NotKnown</v>
      </c>
      <c r="M7" s="31" t="str">
        <f>IF(
    ISERROR('ALL-Students-Percentages'!M7),
    CHOOSE(RANDBETWEEN(1, 2), "NotKnown", "Known"),
    IF(
        ISNUMBER('ALL-Students-Percentages'!M7),
        IF(
            'ALL-Students-Percentages'!M7 &lt; 0.6,
            "NotKnown",
            "Known"
        ),
        'ALL-Students-Percentages'!M7
    )
)</f>
        <v>NotKnown</v>
      </c>
      <c r="N7" s="31" t="str">
        <f>IF(
    ISERROR('ALL-Students-Percentages'!N7),
    CHOOSE(RANDBETWEEN(1, 2), "NotKnown", "Known"),
    IF(
        ISNUMBER('ALL-Students-Percentages'!N7),
        IF(
            'ALL-Students-Percentages'!N7 &lt; 0.6,
            "NotKnown",
            "Known"
        ),
        'ALL-Students-Percentages'!N7
    )
)</f>
        <v>NotKnown</v>
      </c>
      <c r="O7" s="31" t="str">
        <f>IF(
    ISERROR('ALL-Students-Percentages'!O7),
    CHOOSE(RANDBETWEEN(1, 2), "NotKnown", "Known"),
    IF(
        ISNUMBER('ALL-Students-Percentages'!O7),
        IF(
            'ALL-Students-Percentages'!O7 &lt; 0.6,
            "NotKnown",
            "Known"
        ),
        'ALL-Students-Percentages'!O7
    )
)</f>
        <v>NotKnown</v>
      </c>
      <c r="P7" s="31" t="str">
        <f>IF(
    ISERROR('ALL-Students-Percentages'!P7),
    CHOOSE(RANDBETWEEN(1, 2), "NotKnown", "Known"),
    IF(
        ISNUMBER('ALL-Students-Percentages'!P7),
        IF(
            'ALL-Students-Percentages'!P7 &lt; 0.6,
            "NotKnown",
            "Known"
        ),
        'ALL-Students-Percentages'!P7
    )
)</f>
        <v>NotKnown</v>
      </c>
      <c r="Q7" s="31" t="str">
        <f>IF(
    ISERROR('ALL-Students-Percentages'!Q7),
    CHOOSE(RANDBETWEEN(1, 2), "NotKnown", "Known"),
    IF(
        ISNUMBER('ALL-Students-Percentages'!Q7),
        IF(
            'ALL-Students-Percentages'!Q7 &lt; 0.6,
            "NotKnown",
            "Known"
        ),
        'ALL-Students-Percentages'!Q7
    )
)</f>
        <v>NotKnown</v>
      </c>
      <c r="R7" s="31" t="str">
        <f>IF(
    ISERROR('ALL-Students-Percentages'!R7),
    CHOOSE(RANDBETWEEN(1, 2), "NotKnown", "Known"),
    IF(
        ISNUMBER('ALL-Students-Percentages'!R7),
        IF(
            'ALL-Students-Percentages'!R7 &lt; 0.6,
            "NotKnown",
            "Known"
        ),
        'ALL-Students-Percentages'!R7
    )
)</f>
        <v>NotKnown</v>
      </c>
      <c r="S7" s="31" t="str">
        <f>IF(
    ISERROR('ALL-Students-Percentages'!S7),
    CHOOSE(RANDBETWEEN(1, 2), "NotKnown", "Known"),
    IF(
        ISNUMBER('ALL-Students-Percentages'!S7),
        IF(
            'ALL-Students-Percentages'!S7 &lt; 0.6,
            "NotKnown",
            "Known"
        ),
        'ALL-Students-Percentages'!S7
    )
)</f>
        <v>NotKnown</v>
      </c>
      <c r="T7" s="31" t="str">
        <f>IF(
    ISERROR('ALL-Students-Percentages'!T7),
    CHOOSE(RANDBETWEEN(1, 2), "NotKnown", "Known"),
    IF(
        ISNUMBER('ALL-Students-Percentages'!T7),
        IF(
            'ALL-Students-Percentages'!T7 &lt; 0.6,
            "NotKnown",
            "Known"
        ),
        'ALL-Students-Percentages'!T7
    )
)</f>
        <v>NotKnown</v>
      </c>
      <c r="U7" s="31" t="str">
        <f>IF(
    ISERROR('ALL-Students-Percentages'!U7),
    CHOOSE(RANDBETWEEN(1, 2), "NotKnown", "Known"),
    IF(
        ISNUMBER('ALL-Students-Percentages'!U7),
        IF(
            'ALL-Students-Percentages'!U7 &lt; 0.6,
            "NotKnown",
            "Known"
        ),
        'ALL-Students-Percentages'!U7
    )
)</f>
        <v>NotKnown</v>
      </c>
      <c r="V7" s="31" t="str">
        <f>IF(
    ISERROR('ALL-Students-Percentages'!V7),
    CHOOSE(RANDBETWEEN(1, 2), "NotKnown", "Known"),
    IF(
        ISNUMBER('ALL-Students-Percentages'!V7),
        IF(
            'ALL-Students-Percentages'!V7 &lt; 0.6,
            "NotKnown",
            "Known"
        ),
        'ALL-Students-Percentages'!V7
    )
)</f>
        <v>NotKnown</v>
      </c>
      <c r="W7" s="31" t="str">
        <f>IF(
    ISERROR('ALL-Students-Percentages'!W7),
    CHOOSE(RANDBETWEEN(1, 2), "NotKnown", "Known"),
    IF(
        ISNUMBER('ALL-Students-Percentages'!W7),
        IF(
            'ALL-Students-Percentages'!W7 &lt; 0.6,
            "NotKnown",
            "Known"
        ),
        'ALL-Students-Percentages'!W7
    )
)</f>
        <v>NotKnown</v>
      </c>
      <c r="X7" s="31" t="str">
        <f>IF(
    ISERROR('ALL-Students-Percentages'!X7),
    CHOOSE(RANDBETWEEN(1, 2), "NotKnown", "Known"),
    IF(
        ISNUMBER('ALL-Students-Percentages'!X7),
        IF(
            'ALL-Students-Percentages'!X7 &lt; 0.6,
            "NotKnown",
            "Known"
        ),
        'ALL-Students-Percentages'!X7
    )
)</f>
        <v>NotKnown</v>
      </c>
      <c r="Y7" s="31" t="str">
        <f>IF(
    ISERROR('ALL-Students-Percentages'!Y7),
    CHOOSE(RANDBETWEEN(1, 2), "NotKnown", "Known"),
    IF(
        ISNUMBER('ALL-Students-Percentages'!Y7),
        IF(
            'ALL-Students-Percentages'!Y7 &lt; 0.6,
            "NotKnown",
            "Known"
        ),
        'ALL-Students-Percentages'!Y7
    )
)</f>
        <v>NotKnown</v>
      </c>
      <c r="Z7" s="31" t="str">
        <f>IF(
    ISERROR('ALL-Students-Percentages'!Z7),
    CHOOSE(RANDBETWEEN(1, 2), "NotKnown", "Known"),
    IF(
        ISNUMBER('ALL-Students-Percentages'!Z7),
        IF(
            'ALL-Students-Percentages'!Z7 &lt; 0.6,
            "NotKnown",
            "Known"
        ),
        'ALL-Students-Percentages'!Z7
    )
)</f>
        <v>NotKnown</v>
      </c>
      <c r="AA7" s="31" t="str">
        <f>IF(
    ISERROR('ALL-Students-Percentages'!AA7),
    CHOOSE(RANDBETWEEN(1, 2), "NotKnown", "Known"),
    IF(
        ISNUMBER('ALL-Students-Percentages'!AA7),
        IF(
            'ALL-Students-Percentages'!AA7 &lt; 0.6,
            "NotKnown",
            "Known"
        ),
        'ALL-Students-Percentages'!AA7
    )
)</f>
        <v>NotKnown</v>
      </c>
      <c r="AB7" s="31" t="str">
        <f>IF(
    ISERROR('ALL-Students-Percentages'!AB7),
    CHOOSE(RANDBETWEEN(1, 2), "NotKnown", "Known"),
    IF(
        ISNUMBER('ALL-Students-Percentages'!AB7),
        IF(
            'ALL-Students-Percentages'!AB7 &lt; 0.6,
            "NotKnown",
            "Known"
        ),
        'ALL-Students-Percentages'!AB7
    )
)</f>
        <v>NotKnown</v>
      </c>
      <c r="AC7" s="31" t="str">
        <f>IF(
    ISERROR('ALL-Students-Percentages'!AC7),
    CHOOSE(RANDBETWEEN(1, 2), "NotKnown", "Known"),
    IF(
        ISNUMBER('ALL-Students-Percentages'!AC7),
        IF(
            'ALL-Students-Percentages'!AC7 &lt; 0.6,
            "NotKnown",
            "Known"
        ),
        'ALL-Students-Percentages'!AC7
    )
)</f>
        <v>Known</v>
      </c>
      <c r="AD7" s="31" t="str">
        <f>IF(
    ISERROR('ALL-Students-Percentages'!AD7),
    CHOOSE(RANDBETWEEN(1, 2), "NotKnown", "Known"),
    IF(
        ISNUMBER('ALL-Students-Percentages'!AD7),
        IF(
            'ALL-Students-Percentages'!AD7 &lt; 0.6,
            "NotKnown",
            "Known"
        ),
        'ALL-Students-Percentages'!AD7
    )
)</f>
        <v>Known</v>
      </c>
      <c r="AE7" s="31" t="str">
        <f>IF(
    ISERROR('ALL-Students-Percentages'!AE7),
    CHOOSE(RANDBETWEEN(1, 2), "NotKnown", "Known"),
    IF(
        ISNUMBER('ALL-Students-Percentages'!AE7),
        IF(
            'ALL-Students-Percentages'!AE7 &lt; 0.6,
            "NotKnown",
            "Known"
        ),
        'ALL-Students-Percentages'!AE7
    )
)</f>
        <v>NotKnown</v>
      </c>
      <c r="AF7" s="31" t="str">
        <f>IF(
    ISERROR('ALL-Students-Percentages'!AF7),
    CHOOSE(RANDBETWEEN(1, 2), "NotKnown", "Known"),
    IF(
        ISNUMBER('ALL-Students-Percentages'!AF7),
        IF(
            'ALL-Students-Percentages'!AF7 &lt; 0.6,
            "NotKnown",
            "Known"
        ),
        'ALL-Students-Percentages'!AF7
    )
)</f>
        <v>NotKnown</v>
      </c>
      <c r="AG7" s="31" t="str">
        <f>IF(
    ISERROR('ALL-Students-Percentages'!AG7),
    CHOOSE(RANDBETWEEN(1, 2), "NotKnown", "Known"),
    IF(
        ISNUMBER('ALL-Students-Percentages'!AG7),
        IF(
            'ALL-Students-Percentages'!AG7 &lt; 0.6,
            "NotKnown",
            "Known"
        ),
        'ALL-Students-Percentages'!AG7
    )
)</f>
        <v>NotKnown</v>
      </c>
      <c r="AH7" s="31" t="str">
        <f>IF(
    ISERROR('ALL-Students-Percentages'!AH7),
    CHOOSE(RANDBETWEEN(1, 2), "NotKnown", "Known"),
    IF(
        ISNUMBER('ALL-Students-Percentages'!AH7),
        IF(
            'ALL-Students-Percentages'!AH7 &lt; 0.6,
            "NotKnown",
            "Known"
        ),
        'ALL-Students-Percentages'!AH7
    )
)</f>
        <v>NotKnown</v>
      </c>
      <c r="AI7" s="31" t="str">
        <f>IF(
    ISERROR('ALL-Students-Percentages'!AI7),
    CHOOSE(RANDBETWEEN(1, 2), "NotKnown", "Known"),
    IF(
        ISNUMBER('ALL-Students-Percentages'!AI7),
        IF(
            'ALL-Students-Percentages'!AI7 &lt; 0.6,
            "NotKnown",
            "Known"
        ),
        'ALL-Students-Percentages'!AI7
    )
)</f>
        <v>NotKnown</v>
      </c>
      <c r="AJ7" s="31" t="str">
        <f>IF(
    ISERROR('ALL-Students-Percentages'!AJ7),
    CHOOSE(RANDBETWEEN(1, 2), "NotKnown", "Known"),
    IF(
        ISNUMBER('ALL-Students-Percentages'!AJ7),
        IF(
            'ALL-Students-Percentages'!AJ7 &lt; 0.6,
            "NotKnown",
            "Known"
        ),
        'ALL-Students-Percentages'!AJ7
    )
)</f>
        <v>NotKnown</v>
      </c>
      <c r="AK7" s="31" t="str">
        <f>IF(
    ISERROR('ALL-Students-Percentages'!AK7),
    CHOOSE(RANDBETWEEN(1, 2), "NotKnown", "Known"),
    IF(
        ISNUMBER('ALL-Students-Percentages'!AK7),
        IF(
            'ALL-Students-Percentages'!AK7 &lt; 0.6,
            "NotKnown",
            "Known"
        ),
        'ALL-Students-Percentages'!AK7
    )
)</f>
        <v>NotKnown</v>
      </c>
      <c r="AL7" s="31" t="str">
        <f>IF(
    ISERROR('ALL-Students-Percentages'!AL7),
    CHOOSE(RANDBETWEEN(1, 2), "NotKnown", "Known"),
    IF(
        ISNUMBER('ALL-Students-Percentages'!AL7),
        IF(
            'ALL-Students-Percentages'!AL7 &lt; 0.6,
            "NotKnown",
            "Known"
        ),
        'ALL-Students-Percentages'!AL7
    )
)</f>
        <v>NotKnown</v>
      </c>
      <c r="AM7" s="31" t="str">
        <f>IF(
    ISERROR('ALL-Students-Percentages'!AM7),
    CHOOSE(RANDBETWEEN(1, 2), "NotKnown", "Known"),
    IF(
        ISNUMBER('ALL-Students-Percentages'!AM7),
        IF(
            'ALL-Students-Percentages'!AM7 &lt; 0.6,
            "NotKnown",
            "Known"
        ),
        'ALL-Students-Percentages'!AM7
    )
)</f>
        <v>NotKnown</v>
      </c>
      <c r="AN7" s="31" t="str">
        <f>IF(
    ISERROR('ALL-Students-Percentages'!AN7),
    CHOOSE(RANDBETWEEN(1, 2), "NotKnown", "Known"),
    IF(
        ISNUMBER('ALL-Students-Percentages'!AN7),
        IF(
            'ALL-Students-Percentages'!AN7 &lt; 0.6,
            "NotKnown",
            "Known"
        ),
        'ALL-Students-Percentages'!AN7
    )
)</f>
        <v>NotKnown</v>
      </c>
      <c r="AO7" s="31" t="str">
        <f>IF(
    ISERROR('ALL-Students-Percentages'!AO7),
    CHOOSE(RANDBETWEEN(1, 2), "NotKnown", "Known"),
    IF(
        ISNUMBER('ALL-Students-Percentages'!AO7),
        IF(
            'ALL-Students-Percentages'!AO7 &lt; 0.6,
            "NotKnown",
            "Known"
        ),
        'ALL-Students-Percentages'!AO7
    )
)</f>
        <v>NotKnown</v>
      </c>
      <c r="AP7" s="31" t="str">
        <f>IF(
    ISERROR('ALL-Students-Percentages'!AP7),
    CHOOSE(RANDBETWEEN(1, 2), "NotKnown", "Known"),
    IF(
        ISNUMBER('ALL-Students-Percentages'!AP7),
        IF(
            'ALL-Students-Percentages'!AP7 &lt; 0.6,
            "NotKnown",
            "Known"
        ),
        'ALL-Students-Percentages'!AP7
    )
)</f>
        <v>NotKnown</v>
      </c>
      <c r="AQ7" s="31" t="str">
        <f>IF(
    ISERROR('ALL-Students-Percentages'!AQ7),
    CHOOSE(RANDBETWEEN(1, 2), "NotKnown", "Known"),
    IF(
        ISNUMBER('ALL-Students-Percentages'!AQ7),
        IF(
            'ALL-Students-Percentages'!AQ7 &lt; 0.6,
            "NotKnown",
            "Known"
        ),
        'ALL-Students-Percentages'!AQ7
    )
)</f>
        <v>NotKnown</v>
      </c>
      <c r="AR7" s="31" t="str">
        <f>IF(
    ISERROR('ALL-Students-Percentages'!AR7),
    CHOOSE(RANDBETWEEN(1, 2), "NotKnown", "Known"),
    IF(
        ISNUMBER('ALL-Students-Percentages'!AR7),
        IF(
            'ALL-Students-Percentages'!AR7 &lt; 0.6,
            "NotKnown",
            "Known"
        ),
        'ALL-Students-Percentages'!AR7
    )
)</f>
        <v>NotKnown</v>
      </c>
      <c r="AS7" s="31" t="str">
        <f>IF(
    ISERROR('ALL-Students-Percentages'!AS7),
    CHOOSE(RANDBETWEEN(1, 2), "NotKnown", "Known"),
    IF(
        ISNUMBER('ALL-Students-Percentages'!AS7),
        IF(
            'ALL-Students-Percentages'!AS7 &lt; 0.6,
            "NotKnown",
            "Known"
        ),
        'ALL-Students-Percentages'!AS7
    )
)</f>
        <v>NotKnown</v>
      </c>
      <c r="AT7" s="31" t="str">
        <f>IF(
    ISERROR('ALL-Students-Percentages'!AT7),
    CHOOSE(RANDBETWEEN(1, 2), "NotKnown", "Known"),
    IF(
        ISNUMBER('ALL-Students-Percentages'!AT7),
        IF(
            'ALL-Students-Percentages'!AT7 &lt; 0.6,
            "NotKnown",
            "Known"
        ),
        'ALL-Students-Percentages'!AT7
    )
)</f>
        <v>NotKnown</v>
      </c>
      <c r="AU7" s="23"/>
      <c r="AV7" s="23"/>
    </row>
    <row r="8">
      <c r="A8" s="23" t="str">
        <f>IF(
    ISERROR('ALL-Students-Percentages'!A8),
    CHOOSE(RANDBETWEEN(1, 2), "NotKnown", "Known"),
    IF(
        ISNUMBER('ALL-Students-Percentages'!A8),
        IF(
            'ALL-Students-Percentages'!A8 &lt; 0.6,
            "NotKnown",
            "Known"
        ),
        'ALL-Students-Percentages'!A8
    )
)</f>
        <v>7CM-F</v>
      </c>
      <c r="B8" s="31" t="str">
        <f>IF(
    ISERROR('ALL-Students-Percentages'!B8),
    CHOOSE(RANDBETWEEN(1, 2), "NotKnown", "Known"),
    IF(
        ISNUMBER('ALL-Students-Percentages'!B8),
        IF(
            'ALL-Students-Percentages'!B8 &lt; 0.6,
            "NotKnown",
            "Known"
        ),
        'ALL-Students-Percentages'!B8
    )
)</f>
        <v>Known</v>
      </c>
      <c r="C8" s="31" t="str">
        <f>IF(
    ISERROR('ALL-Students-Percentages'!C8),
    CHOOSE(RANDBETWEEN(1, 2), "NotKnown", "Known"),
    IF(
        ISNUMBER('ALL-Students-Percentages'!C8),
        IF(
            'ALL-Students-Percentages'!C8 &lt; 0.6,
            "NotKnown",
            "Known"
        ),
        'ALL-Students-Percentages'!C8
    )
)</f>
        <v>Known</v>
      </c>
      <c r="D8" s="31" t="str">
        <f>IF(
    ISERROR('ALL-Students-Percentages'!D8),
    CHOOSE(RANDBETWEEN(1, 2), "NotKnown", "Known"),
    IF(
        ISNUMBER('ALL-Students-Percentages'!D8),
        IF(
            'ALL-Students-Percentages'!D8 &lt; 0.6,
            "NotKnown",
            "Known"
        ),
        'ALL-Students-Percentages'!D8
    )
)</f>
        <v>Known</v>
      </c>
      <c r="E8" s="31" t="str">
        <f>IF(
    ISERROR('ALL-Students-Percentages'!E8),
    CHOOSE(RANDBETWEEN(1, 2), "NotKnown", "Known"),
    IF(
        ISNUMBER('ALL-Students-Percentages'!E8),
        IF(
            'ALL-Students-Percentages'!E8 &lt; 0.6,
            "NotKnown",
            "Known"
        ),
        'ALL-Students-Percentages'!E8
    )
)</f>
        <v>Known</v>
      </c>
      <c r="F8" s="31" t="str">
        <f>IF(
    ISERROR('ALL-Students-Percentages'!F8),
    CHOOSE(RANDBETWEEN(1, 2), "NotKnown", "Known"),
    IF(
        ISNUMBER('ALL-Students-Percentages'!F8),
        IF(
            'ALL-Students-Percentages'!F8 &lt; 0.6,
            "NotKnown",
            "Known"
        ),
        'ALL-Students-Percentages'!F8
    )
)</f>
        <v>Known</v>
      </c>
      <c r="G8" s="31" t="str">
        <f>IF(
    ISERROR('ALL-Students-Percentages'!G8),
    CHOOSE(RANDBETWEEN(1, 2), "NotKnown", "Known"),
    IF(
        ISNUMBER('ALL-Students-Percentages'!G8),
        IF(
            'ALL-Students-Percentages'!G8 &lt; 0.6,
            "NotKnown",
            "Known"
        ),
        'ALL-Students-Percentages'!G8
    )
)</f>
        <v>Known</v>
      </c>
      <c r="H8" s="31" t="str">
        <f>IF(
    ISERROR('ALL-Students-Percentages'!H8),
    CHOOSE(RANDBETWEEN(1, 2), "NotKnown", "Known"),
    IF(
        ISNUMBER('ALL-Students-Percentages'!H8),
        IF(
            'ALL-Students-Percentages'!H8 &lt; 0.6,
            "NotKnown",
            "Known"
        ),
        'ALL-Students-Percentages'!H8
    )
)</f>
        <v>Known</v>
      </c>
      <c r="I8" s="31" t="str">
        <f>IF(
    ISERROR('ALL-Students-Percentages'!I8),
    CHOOSE(RANDBETWEEN(1, 2), "NotKnown", "Known"),
    IF(
        ISNUMBER('ALL-Students-Percentages'!I8),
        IF(
            'ALL-Students-Percentages'!I8 &lt; 0.6,
            "NotKnown",
            "Known"
        ),
        'ALL-Students-Percentages'!I8
    )
)</f>
        <v>Known</v>
      </c>
      <c r="J8" s="31" t="str">
        <f>IF(
    ISERROR('ALL-Students-Percentages'!J8),
    CHOOSE(RANDBETWEEN(1, 2), "NotKnown", "Known"),
    IF(
        ISNUMBER('ALL-Students-Percentages'!J8),
        IF(
            'ALL-Students-Percentages'!J8 &lt; 0.6,
            "NotKnown",
            "Known"
        ),
        'ALL-Students-Percentages'!J8
    )
)</f>
        <v>Known</v>
      </c>
      <c r="K8" s="31" t="str">
        <f>IF(
    ISERROR('ALL-Students-Percentages'!K8),
    CHOOSE(RANDBETWEEN(1, 2), "NotKnown", "Known"),
    IF(
        ISNUMBER('ALL-Students-Percentages'!K8),
        IF(
            'ALL-Students-Percentages'!K8 &lt; 0.6,
            "NotKnown",
            "Known"
        ),
        'ALL-Students-Percentages'!K8
    )
)</f>
        <v>Known</v>
      </c>
      <c r="L8" s="31" t="str">
        <f>IF(
    ISERROR('ALL-Students-Percentages'!L8),
    CHOOSE(RANDBETWEEN(1, 2), "NotKnown", "Known"),
    IF(
        ISNUMBER('ALL-Students-Percentages'!L8),
        IF(
            'ALL-Students-Percentages'!L8 &lt; 0.6,
            "NotKnown",
            "Known"
        ),
        'ALL-Students-Percentages'!L8
    )
)</f>
        <v>Known</v>
      </c>
      <c r="M8" s="31" t="str">
        <f>IF(
    ISERROR('ALL-Students-Percentages'!M8),
    CHOOSE(RANDBETWEEN(1, 2), "NotKnown", "Known"),
    IF(
        ISNUMBER('ALL-Students-Percentages'!M8),
        IF(
            'ALL-Students-Percentages'!M8 &lt; 0.6,
            "NotKnown",
            "Known"
        ),
        'ALL-Students-Percentages'!M8
    )
)</f>
        <v>Known</v>
      </c>
      <c r="N8" s="31" t="str">
        <f>IF(
    ISERROR('ALL-Students-Percentages'!N8),
    CHOOSE(RANDBETWEEN(1, 2), "NotKnown", "Known"),
    IF(
        ISNUMBER('ALL-Students-Percentages'!N8),
        IF(
            'ALL-Students-Percentages'!N8 &lt; 0.6,
            "NotKnown",
            "Known"
        ),
        'ALL-Students-Percentages'!N8
    )
)</f>
        <v>Known</v>
      </c>
      <c r="O8" s="31" t="str">
        <f>IF(
    ISERROR('ALL-Students-Percentages'!O8),
    CHOOSE(RANDBETWEEN(1, 2), "NotKnown", "Known"),
    IF(
        ISNUMBER('ALL-Students-Percentages'!O8),
        IF(
            'ALL-Students-Percentages'!O8 &lt; 0.6,
            "NotKnown",
            "Known"
        ),
        'ALL-Students-Percentages'!O8
    )
)</f>
        <v>Known</v>
      </c>
      <c r="P8" s="31" t="str">
        <f>IF(
    ISERROR('ALL-Students-Percentages'!P8),
    CHOOSE(RANDBETWEEN(1, 2), "NotKnown", "Known"),
    IF(
        ISNUMBER('ALL-Students-Percentages'!P8),
        IF(
            'ALL-Students-Percentages'!P8 &lt; 0.6,
            "NotKnown",
            "Known"
        ),
        'ALL-Students-Percentages'!P8
    )
)</f>
        <v>Known</v>
      </c>
      <c r="Q8" s="31" t="str">
        <f>IF(
    ISERROR('ALL-Students-Percentages'!Q8),
    CHOOSE(RANDBETWEEN(1, 2), "NotKnown", "Known"),
    IF(
        ISNUMBER('ALL-Students-Percentages'!Q8),
        IF(
            'ALL-Students-Percentages'!Q8 &lt; 0.6,
            "NotKnown",
            "Known"
        ),
        'ALL-Students-Percentages'!Q8
    )
)</f>
        <v>NotKnown</v>
      </c>
      <c r="R8" s="31" t="str">
        <f>IF(
    ISERROR('ALL-Students-Percentages'!R8),
    CHOOSE(RANDBETWEEN(1, 2), "NotKnown", "Known"),
    IF(
        ISNUMBER('ALL-Students-Percentages'!R8),
        IF(
            'ALL-Students-Percentages'!R8 &lt; 0.6,
            "NotKnown",
            "Known"
        ),
        'ALL-Students-Percentages'!R8
    )
)</f>
        <v>Known</v>
      </c>
      <c r="S8" s="31" t="str">
        <f>IF(
    ISERROR('ALL-Students-Percentages'!S8),
    CHOOSE(RANDBETWEEN(1, 2), "NotKnown", "Known"),
    IF(
        ISNUMBER('ALL-Students-Percentages'!S8),
        IF(
            'ALL-Students-Percentages'!S8 &lt; 0.6,
            "NotKnown",
            "Known"
        ),
        'ALL-Students-Percentages'!S8
    )
)</f>
        <v>Known</v>
      </c>
      <c r="T8" s="31" t="str">
        <f>IF(
    ISERROR('ALL-Students-Percentages'!T8),
    CHOOSE(RANDBETWEEN(1, 2), "NotKnown", "Known"),
    IF(
        ISNUMBER('ALL-Students-Percentages'!T8),
        IF(
            'ALL-Students-Percentages'!T8 &lt; 0.6,
            "NotKnown",
            "Known"
        ),
        'ALL-Students-Percentages'!T8
    )
)</f>
        <v>Known</v>
      </c>
      <c r="U8" s="31" t="str">
        <f>IF(
    ISERROR('ALL-Students-Percentages'!U8),
    CHOOSE(RANDBETWEEN(1, 2), "NotKnown", "Known"),
    IF(
        ISNUMBER('ALL-Students-Percentages'!U8),
        IF(
            'ALL-Students-Percentages'!U8 &lt; 0.6,
            "NotKnown",
            "Known"
        ),
        'ALL-Students-Percentages'!U8
    )
)</f>
        <v>Known</v>
      </c>
      <c r="V8" s="31" t="str">
        <f>IF(
    ISERROR('ALL-Students-Percentages'!V8),
    CHOOSE(RANDBETWEEN(1, 2), "NotKnown", "Known"),
    IF(
        ISNUMBER('ALL-Students-Percentages'!V8),
        IF(
            'ALL-Students-Percentages'!V8 &lt; 0.6,
            "NotKnown",
            "Known"
        ),
        'ALL-Students-Percentages'!V8
    )
)</f>
        <v>Known</v>
      </c>
      <c r="W8" s="31" t="str">
        <f>IF(
    ISERROR('ALL-Students-Percentages'!W8),
    CHOOSE(RANDBETWEEN(1, 2), "NotKnown", "Known"),
    IF(
        ISNUMBER('ALL-Students-Percentages'!W8),
        IF(
            'ALL-Students-Percentages'!W8 &lt; 0.6,
            "NotKnown",
            "Known"
        ),
        'ALL-Students-Percentages'!W8
    )
)</f>
        <v>Known</v>
      </c>
      <c r="X8" s="31" t="str">
        <f>IF(
    ISERROR('ALL-Students-Percentages'!X8),
    CHOOSE(RANDBETWEEN(1, 2), "NotKnown", "Known"),
    IF(
        ISNUMBER('ALL-Students-Percentages'!X8),
        IF(
            'ALL-Students-Percentages'!X8 &lt; 0.6,
            "NotKnown",
            "Known"
        ),
        'ALL-Students-Percentages'!X8
    )
)</f>
        <v>Known</v>
      </c>
      <c r="Y8" s="31" t="str">
        <f>IF(
    ISERROR('ALL-Students-Percentages'!Y8),
    CHOOSE(RANDBETWEEN(1, 2), "NotKnown", "Known"),
    IF(
        ISNUMBER('ALL-Students-Percentages'!Y8),
        IF(
            'ALL-Students-Percentages'!Y8 &lt; 0.6,
            "NotKnown",
            "Known"
        ),
        'ALL-Students-Percentages'!Y8
    )
)</f>
        <v>NotKnown</v>
      </c>
      <c r="Z8" s="31" t="str">
        <f>IF(
    ISERROR('ALL-Students-Percentages'!Z8),
    CHOOSE(RANDBETWEEN(1, 2), "NotKnown", "Known"),
    IF(
        ISNUMBER('ALL-Students-Percentages'!Z8),
        IF(
            'ALL-Students-Percentages'!Z8 &lt; 0.6,
            "NotKnown",
            "Known"
        ),
        'ALL-Students-Percentages'!Z8
    )
)</f>
        <v>NotKnown</v>
      </c>
      <c r="AA8" s="31" t="str">
        <f>IF(
    ISERROR('ALL-Students-Percentages'!AA8),
    CHOOSE(RANDBETWEEN(1, 2), "NotKnown", "Known"),
    IF(
        ISNUMBER('ALL-Students-Percentages'!AA8),
        IF(
            'ALL-Students-Percentages'!AA8 &lt; 0.6,
            "NotKnown",
            "Known"
        ),
        'ALL-Students-Percentages'!AA8
    )
)</f>
        <v>Known</v>
      </c>
      <c r="AB8" s="31" t="str">
        <f>IF(
    ISERROR('ALL-Students-Percentages'!AB8),
    CHOOSE(RANDBETWEEN(1, 2), "NotKnown", "Known"),
    IF(
        ISNUMBER('ALL-Students-Percentages'!AB8),
        IF(
            'ALL-Students-Percentages'!AB8 &lt; 0.6,
            "NotKnown",
            "Known"
        ),
        'ALL-Students-Percentages'!AB8
    )
)</f>
        <v>NotKnown</v>
      </c>
      <c r="AC8" s="31" t="str">
        <f>IF(
    ISERROR('ALL-Students-Percentages'!AC8),
    CHOOSE(RANDBETWEEN(1, 2), "NotKnown", "Known"),
    IF(
        ISNUMBER('ALL-Students-Percentages'!AC8),
        IF(
            'ALL-Students-Percentages'!AC8 &lt; 0.6,
            "NotKnown",
            "Known"
        ),
        'ALL-Students-Percentages'!AC8
    )
)</f>
        <v>Known</v>
      </c>
      <c r="AD8" s="31" t="str">
        <f>IF(
    ISERROR('ALL-Students-Percentages'!AD8),
    CHOOSE(RANDBETWEEN(1, 2), "NotKnown", "Known"),
    IF(
        ISNUMBER('ALL-Students-Percentages'!AD8),
        IF(
            'ALL-Students-Percentages'!AD8 &lt; 0.6,
            "NotKnown",
            "Known"
        ),
        'ALL-Students-Percentages'!AD8
    )
)</f>
        <v>NotKnown</v>
      </c>
      <c r="AE8" s="31" t="str">
        <f>IF(
    ISERROR('ALL-Students-Percentages'!AE8),
    CHOOSE(RANDBETWEEN(1, 2), "NotKnown", "Known"),
    IF(
        ISNUMBER('ALL-Students-Percentages'!AE8),
        IF(
            'ALL-Students-Percentages'!AE8 &lt; 0.6,
            "NotKnown",
            "Known"
        ),
        'ALL-Students-Percentages'!AE8
    )
)</f>
        <v>Known</v>
      </c>
      <c r="AF8" s="31" t="str">
        <f>IF(
    ISERROR('ALL-Students-Percentages'!AF8),
    CHOOSE(RANDBETWEEN(1, 2), "NotKnown", "Known"),
    IF(
        ISNUMBER('ALL-Students-Percentages'!AF8),
        IF(
            'ALL-Students-Percentages'!AF8 &lt; 0.6,
            "NotKnown",
            "Known"
        ),
        'ALL-Students-Percentages'!AF8
    )
)</f>
        <v>Known</v>
      </c>
      <c r="AG8" s="31" t="str">
        <f>IF(
    ISERROR('ALL-Students-Percentages'!AG8),
    CHOOSE(RANDBETWEEN(1, 2), "NotKnown", "Known"),
    IF(
        ISNUMBER('ALL-Students-Percentages'!AG8),
        IF(
            'ALL-Students-Percentages'!AG8 &lt; 0.6,
            "NotKnown",
            "Known"
        ),
        'ALL-Students-Percentages'!AG8
    )
)</f>
        <v>Known</v>
      </c>
      <c r="AH8" s="31" t="str">
        <f>IF(
    ISERROR('ALL-Students-Percentages'!AH8),
    CHOOSE(RANDBETWEEN(1, 2), "NotKnown", "Known"),
    IF(
        ISNUMBER('ALL-Students-Percentages'!AH8),
        IF(
            'ALL-Students-Percentages'!AH8 &lt; 0.6,
            "NotKnown",
            "Known"
        ),
        'ALL-Students-Percentages'!AH8
    )
)</f>
        <v>Known</v>
      </c>
      <c r="AI8" s="31" t="str">
        <f>IF(
    ISERROR('ALL-Students-Percentages'!AI8),
    CHOOSE(RANDBETWEEN(1, 2), "NotKnown", "Known"),
    IF(
        ISNUMBER('ALL-Students-Percentages'!AI8),
        IF(
            'ALL-Students-Percentages'!AI8 &lt; 0.6,
            "NotKnown",
            "Known"
        ),
        'ALL-Students-Percentages'!AI8
    )
)</f>
        <v>Known</v>
      </c>
      <c r="AJ8" s="31" t="str">
        <f>IF(
    ISERROR('ALL-Students-Percentages'!AJ8),
    CHOOSE(RANDBETWEEN(1, 2), "NotKnown", "Known"),
    IF(
        ISNUMBER('ALL-Students-Percentages'!AJ8),
        IF(
            'ALL-Students-Percentages'!AJ8 &lt; 0.6,
            "NotKnown",
            "Known"
        ),
        'ALL-Students-Percentages'!AJ8
    )
)</f>
        <v>Known</v>
      </c>
      <c r="AK8" s="31" t="str">
        <f>IF(
    ISERROR('ALL-Students-Percentages'!AK8),
    CHOOSE(RANDBETWEEN(1, 2), "NotKnown", "Known"),
    IF(
        ISNUMBER('ALL-Students-Percentages'!AK8),
        IF(
            'ALL-Students-Percentages'!AK8 &lt; 0.6,
            "NotKnown",
            "Known"
        ),
        'ALL-Students-Percentages'!AK8
    )
)</f>
        <v>Known</v>
      </c>
      <c r="AL8" s="31" t="str">
        <f>IF(
    ISERROR('ALL-Students-Percentages'!AL8),
    CHOOSE(RANDBETWEEN(1, 2), "NotKnown", "Known"),
    IF(
        ISNUMBER('ALL-Students-Percentages'!AL8),
        IF(
            'ALL-Students-Percentages'!AL8 &lt; 0.6,
            "NotKnown",
            "Known"
        ),
        'ALL-Students-Percentages'!AL8
    )
)</f>
        <v>Known</v>
      </c>
      <c r="AM8" s="31" t="str">
        <f>IF(
    ISERROR('ALL-Students-Percentages'!AM8),
    CHOOSE(RANDBETWEEN(1, 2), "NotKnown", "Known"),
    IF(
        ISNUMBER('ALL-Students-Percentages'!AM8),
        IF(
            'ALL-Students-Percentages'!AM8 &lt; 0.6,
            "NotKnown",
            "Known"
        ),
        'ALL-Students-Percentages'!AM8
    )
)</f>
        <v>Known</v>
      </c>
      <c r="AN8" s="31" t="str">
        <f>IF(
    ISERROR('ALL-Students-Percentages'!AN8),
    CHOOSE(RANDBETWEEN(1, 2), "NotKnown", "Known"),
    IF(
        ISNUMBER('ALL-Students-Percentages'!AN8),
        IF(
            'ALL-Students-Percentages'!AN8 &lt; 0.6,
            "NotKnown",
            "Known"
        ),
        'ALL-Students-Percentages'!AN8
    )
)</f>
        <v>NotKnown</v>
      </c>
      <c r="AO8" s="31" t="str">
        <f>IF(
    ISERROR('ALL-Students-Percentages'!AO8),
    CHOOSE(RANDBETWEEN(1, 2), "NotKnown", "Known"),
    IF(
        ISNUMBER('ALL-Students-Percentages'!AO8),
        IF(
            'ALL-Students-Percentages'!AO8 &lt; 0.6,
            "NotKnown",
            "Known"
        ),
        'ALL-Students-Percentages'!AO8
    )
)</f>
        <v>Known</v>
      </c>
      <c r="AP8" s="31" t="str">
        <f>IF(
    ISERROR('ALL-Students-Percentages'!AP8),
    CHOOSE(RANDBETWEEN(1, 2), "NotKnown", "Known"),
    IF(
        ISNUMBER('ALL-Students-Percentages'!AP8),
        IF(
            'ALL-Students-Percentages'!AP8 &lt; 0.6,
            "NotKnown",
            "Known"
        ),
        'ALL-Students-Percentages'!AP8
    )
)</f>
        <v>NotKnown</v>
      </c>
      <c r="AQ8" s="31" t="str">
        <f>IF(
    ISERROR('ALL-Students-Percentages'!AQ8),
    CHOOSE(RANDBETWEEN(1, 2), "NotKnown", "Known"),
    IF(
        ISNUMBER('ALL-Students-Percentages'!AQ8),
        IF(
            'ALL-Students-Percentages'!AQ8 &lt; 0.6,
            "NotKnown",
            "Known"
        ),
        'ALL-Students-Percentages'!AQ8
    )
)</f>
        <v>Known</v>
      </c>
      <c r="AR8" s="31" t="str">
        <f>IF(
    ISERROR('ALL-Students-Percentages'!AR8),
    CHOOSE(RANDBETWEEN(1, 2), "NotKnown", "Known"),
    IF(
        ISNUMBER('ALL-Students-Percentages'!AR8),
        IF(
            'ALL-Students-Percentages'!AR8 &lt; 0.6,
            "NotKnown",
            "Known"
        ),
        'ALL-Students-Percentages'!AR8
    )
)</f>
        <v>Known</v>
      </c>
      <c r="AS8" s="31" t="str">
        <f>IF(
    ISERROR('ALL-Students-Percentages'!AS8),
    CHOOSE(RANDBETWEEN(1, 2), "NotKnown", "Known"),
    IF(
        ISNUMBER('ALL-Students-Percentages'!AS8),
        IF(
            'ALL-Students-Percentages'!AS8 &lt; 0.6,
            "NotKnown",
            "Known"
        ),
        'ALL-Students-Percentages'!AS8
    )
)</f>
        <v>Known</v>
      </c>
      <c r="AT8" s="31" t="str">
        <f>IF(
    ISERROR('ALL-Students-Percentages'!AT8),
    CHOOSE(RANDBETWEEN(1, 2), "NotKnown", "Known"),
    IF(
        ISNUMBER('ALL-Students-Percentages'!AT8),
        IF(
            'ALL-Students-Percentages'!AT8 &lt; 0.6,
            "NotKnown",
            "Known"
        ),
        'ALL-Students-Percentages'!AT8
    )
)</f>
        <v>Known</v>
      </c>
      <c r="AU8" s="23"/>
      <c r="AV8" s="23"/>
    </row>
    <row r="9">
      <c r="A9" s="23" t="str">
        <f>IF(
    ISERROR('ALL-Students-Percentages'!A9),
    CHOOSE(RANDBETWEEN(1, 2), "NotKnown", "Known"),
    IF(
        ISNUMBER('ALL-Students-Percentages'!A9),
        IF(
            'ALL-Students-Percentages'!A9 &lt; 0.6,
            "NotKnown",
            "Known"
        ),
        'ALL-Students-Percentages'!A9
    )
)</f>
        <v>8CM-F</v>
      </c>
      <c r="B9" s="31" t="str">
        <f>IF(
    ISERROR('ALL-Students-Percentages'!B9),
    CHOOSE(RANDBETWEEN(1, 2), "NotKnown", "Known"),
    IF(
        ISNUMBER('ALL-Students-Percentages'!B9),
        IF(
            'ALL-Students-Percentages'!B9 &lt; 0.6,
            "NotKnown",
            "Known"
        ),
        'ALL-Students-Percentages'!B9
    )
)</f>
        <v>Known</v>
      </c>
      <c r="C9" s="31" t="str">
        <f>IF(
    ISERROR('ALL-Students-Percentages'!C9),
    CHOOSE(RANDBETWEEN(1, 2), "NotKnown", "Known"),
    IF(
        ISNUMBER('ALL-Students-Percentages'!C9),
        IF(
            'ALL-Students-Percentages'!C9 &lt; 0.6,
            "NotKnown",
            "Known"
        ),
        'ALL-Students-Percentages'!C9
    )
)</f>
        <v>Known</v>
      </c>
      <c r="D9" s="31" t="str">
        <f>IF(
    ISERROR('ALL-Students-Percentages'!D9),
    CHOOSE(RANDBETWEEN(1, 2), "NotKnown", "Known"),
    IF(
        ISNUMBER('ALL-Students-Percentages'!D9),
        IF(
            'ALL-Students-Percentages'!D9 &lt; 0.6,
            "NotKnown",
            "Known"
        ),
        'ALL-Students-Percentages'!D9
    )
)</f>
        <v>Known</v>
      </c>
      <c r="E9" s="31" t="str">
        <f>IF(
    ISERROR('ALL-Students-Percentages'!E9),
    CHOOSE(RANDBETWEEN(1, 2), "NotKnown", "Known"),
    IF(
        ISNUMBER('ALL-Students-Percentages'!E9),
        IF(
            'ALL-Students-Percentages'!E9 &lt; 0.6,
            "NotKnown",
            "Known"
        ),
        'ALL-Students-Percentages'!E9
    )
)</f>
        <v>NotKnown</v>
      </c>
      <c r="F9" s="31" t="str">
        <f>IF(
    ISERROR('ALL-Students-Percentages'!F9),
    CHOOSE(RANDBETWEEN(1, 2), "NotKnown", "Known"),
    IF(
        ISNUMBER('ALL-Students-Percentages'!F9),
        IF(
            'ALL-Students-Percentages'!F9 &lt; 0.6,
            "NotKnown",
            "Known"
        ),
        'ALL-Students-Percentages'!F9
    )
)</f>
        <v>Known</v>
      </c>
      <c r="G9" s="31" t="str">
        <f>IF(
    ISERROR('ALL-Students-Percentages'!G9),
    CHOOSE(RANDBETWEEN(1, 2), "NotKnown", "Known"),
    IF(
        ISNUMBER('ALL-Students-Percentages'!G9),
        IF(
            'ALL-Students-Percentages'!G9 &lt; 0.6,
            "NotKnown",
            "Known"
        ),
        'ALL-Students-Percentages'!G9
    )
)</f>
        <v>NotKnown</v>
      </c>
      <c r="H9" s="31" t="str">
        <f>IF(
    ISERROR('ALL-Students-Percentages'!H9),
    CHOOSE(RANDBETWEEN(1, 2), "NotKnown", "Known"),
    IF(
        ISNUMBER('ALL-Students-Percentages'!H9),
        IF(
            'ALL-Students-Percentages'!H9 &lt; 0.6,
            "NotKnown",
            "Known"
        ),
        'ALL-Students-Percentages'!H9
    )
)</f>
        <v>Known</v>
      </c>
      <c r="I9" s="31" t="str">
        <f>IF(
    ISERROR('ALL-Students-Percentages'!I9),
    CHOOSE(RANDBETWEEN(1, 2), "NotKnown", "Known"),
    IF(
        ISNUMBER('ALL-Students-Percentages'!I9),
        IF(
            'ALL-Students-Percentages'!I9 &lt; 0.6,
            "NotKnown",
            "Known"
        ),
        'ALL-Students-Percentages'!I9
    )
)</f>
        <v>NotKnown</v>
      </c>
      <c r="J9" s="31" t="str">
        <f>IF(
    ISERROR('ALL-Students-Percentages'!J9),
    CHOOSE(RANDBETWEEN(1, 2), "NotKnown", "Known"),
    IF(
        ISNUMBER('ALL-Students-Percentages'!J9),
        IF(
            'ALL-Students-Percentages'!J9 &lt; 0.6,
            "NotKnown",
            "Known"
        ),
        'ALL-Students-Percentages'!J9
    )
)</f>
        <v>NotKnown</v>
      </c>
      <c r="K9" s="31" t="str">
        <f>IF(
    ISERROR('ALL-Students-Percentages'!K9),
    CHOOSE(RANDBETWEEN(1, 2), "NotKnown", "Known"),
    IF(
        ISNUMBER('ALL-Students-Percentages'!K9),
        IF(
            'ALL-Students-Percentages'!K9 &lt; 0.6,
            "NotKnown",
            "Known"
        ),
        'ALL-Students-Percentages'!K9
    )
)</f>
        <v>NotKnown</v>
      </c>
      <c r="L9" s="31" t="str">
        <f>IF(
    ISERROR('ALL-Students-Percentages'!L9),
    CHOOSE(RANDBETWEEN(1, 2), "NotKnown", "Known"),
    IF(
        ISNUMBER('ALL-Students-Percentages'!L9),
        IF(
            'ALL-Students-Percentages'!L9 &lt; 0.6,
            "NotKnown",
            "Known"
        ),
        'ALL-Students-Percentages'!L9
    )
)</f>
        <v>Known</v>
      </c>
      <c r="M9" s="31" t="str">
        <f>IF(
    ISERROR('ALL-Students-Percentages'!M9),
    CHOOSE(RANDBETWEEN(1, 2), "NotKnown", "Known"),
    IF(
        ISNUMBER('ALL-Students-Percentages'!M9),
        IF(
            'ALL-Students-Percentages'!M9 &lt; 0.6,
            "NotKnown",
            "Known"
        ),
        'ALL-Students-Percentages'!M9
    )
)</f>
        <v>NotKnown</v>
      </c>
      <c r="N9" s="31" t="str">
        <f>IF(
    ISERROR('ALL-Students-Percentages'!N9),
    CHOOSE(RANDBETWEEN(1, 2), "NotKnown", "Known"),
    IF(
        ISNUMBER('ALL-Students-Percentages'!N9),
        IF(
            'ALL-Students-Percentages'!N9 &lt; 0.6,
            "NotKnown",
            "Known"
        ),
        'ALL-Students-Percentages'!N9
    )
)</f>
        <v>Known</v>
      </c>
      <c r="O9" s="31" t="str">
        <f>IF(
    ISERROR('ALL-Students-Percentages'!O9),
    CHOOSE(RANDBETWEEN(1, 2), "NotKnown", "Known"),
    IF(
        ISNUMBER('ALL-Students-Percentages'!O9),
        IF(
            'ALL-Students-Percentages'!O9 &lt; 0.6,
            "NotKnown",
            "Known"
        ),
        'ALL-Students-Percentages'!O9
    )
)</f>
        <v>NotKnown</v>
      </c>
      <c r="P9" s="31" t="str">
        <f>IF(
    ISERROR('ALL-Students-Percentages'!P9),
    CHOOSE(RANDBETWEEN(1, 2), "NotKnown", "Known"),
    IF(
        ISNUMBER('ALL-Students-Percentages'!P9),
        IF(
            'ALL-Students-Percentages'!P9 &lt; 0.6,
            "NotKnown",
            "Known"
        ),
        'ALL-Students-Percentages'!P9
    )
)</f>
        <v>Known</v>
      </c>
      <c r="Q9" s="31" t="str">
        <f>IF(
    ISERROR('ALL-Students-Percentages'!Q9),
    CHOOSE(RANDBETWEEN(1, 2), "NotKnown", "Known"),
    IF(
        ISNUMBER('ALL-Students-Percentages'!Q9),
        IF(
            'ALL-Students-Percentages'!Q9 &lt; 0.6,
            "NotKnown",
            "Known"
        ),
        'ALL-Students-Percentages'!Q9
    )
)</f>
        <v>NotKnown</v>
      </c>
      <c r="R9" s="31" t="str">
        <f>IF(
    ISERROR('ALL-Students-Percentages'!R9),
    CHOOSE(RANDBETWEEN(1, 2), "NotKnown", "Known"),
    IF(
        ISNUMBER('ALL-Students-Percentages'!R9),
        IF(
            'ALL-Students-Percentages'!R9 &lt; 0.6,
            "NotKnown",
            "Known"
        ),
        'ALL-Students-Percentages'!R9
    )
)</f>
        <v>NotKnown</v>
      </c>
      <c r="S9" s="31" t="str">
        <f>IF(
    ISERROR('ALL-Students-Percentages'!S9),
    CHOOSE(RANDBETWEEN(1, 2), "NotKnown", "Known"),
    IF(
        ISNUMBER('ALL-Students-Percentages'!S9),
        IF(
            'ALL-Students-Percentages'!S9 &lt; 0.6,
            "NotKnown",
            "Known"
        ),
        'ALL-Students-Percentages'!S9
    )
)</f>
        <v>NotKnown</v>
      </c>
      <c r="T9" s="31" t="str">
        <f>IF(
    ISERROR('ALL-Students-Percentages'!T9),
    CHOOSE(RANDBETWEEN(1, 2), "NotKnown", "Known"),
    IF(
        ISNUMBER('ALL-Students-Percentages'!T9),
        IF(
            'ALL-Students-Percentages'!T9 &lt; 0.6,
            "NotKnown",
            "Known"
        ),
        'ALL-Students-Percentages'!T9
    )
)</f>
        <v>NotKnown</v>
      </c>
      <c r="U9" s="31" t="str">
        <f>IF(
    ISERROR('ALL-Students-Percentages'!U9),
    CHOOSE(RANDBETWEEN(1, 2), "NotKnown", "Known"),
    IF(
        ISNUMBER('ALL-Students-Percentages'!U9),
        IF(
            'ALL-Students-Percentages'!U9 &lt; 0.6,
            "NotKnown",
            "Known"
        ),
        'ALL-Students-Percentages'!U9
    )
)</f>
        <v>NotKnown</v>
      </c>
      <c r="V9" s="31" t="str">
        <f>IF(
    ISERROR('ALL-Students-Percentages'!V9),
    CHOOSE(RANDBETWEEN(1, 2), "NotKnown", "Known"),
    IF(
        ISNUMBER('ALL-Students-Percentages'!V9),
        IF(
            'ALL-Students-Percentages'!V9 &lt; 0.6,
            "NotKnown",
            "Known"
        ),
        'ALL-Students-Percentages'!V9
    )
)</f>
        <v>NotKnown</v>
      </c>
      <c r="W9" s="31" t="str">
        <f>IF(
    ISERROR('ALL-Students-Percentages'!W9),
    CHOOSE(RANDBETWEEN(1, 2), "NotKnown", "Known"),
    IF(
        ISNUMBER('ALL-Students-Percentages'!W9),
        IF(
            'ALL-Students-Percentages'!W9 &lt; 0.6,
            "NotKnown",
            "Known"
        ),
        'ALL-Students-Percentages'!W9
    )
)</f>
        <v>NotKnown</v>
      </c>
      <c r="X9" s="31" t="str">
        <f>IF(
    ISERROR('ALL-Students-Percentages'!X9),
    CHOOSE(RANDBETWEEN(1, 2), "NotKnown", "Known"),
    IF(
        ISNUMBER('ALL-Students-Percentages'!X9),
        IF(
            'ALL-Students-Percentages'!X9 &lt; 0.6,
            "NotKnown",
            "Known"
        ),
        'ALL-Students-Percentages'!X9
    )
)</f>
        <v>NotKnown</v>
      </c>
      <c r="Y9" s="31" t="str">
        <f>IF(
    ISERROR('ALL-Students-Percentages'!Y9),
    CHOOSE(RANDBETWEEN(1, 2), "NotKnown", "Known"),
    IF(
        ISNUMBER('ALL-Students-Percentages'!Y9),
        IF(
            'ALL-Students-Percentages'!Y9 &lt; 0.6,
            "NotKnown",
            "Known"
        ),
        'ALL-Students-Percentages'!Y9
    )
)</f>
        <v>NotKnown</v>
      </c>
      <c r="Z9" s="31" t="str">
        <f>IF(
    ISERROR('ALL-Students-Percentages'!Z9),
    CHOOSE(RANDBETWEEN(1, 2), "NotKnown", "Known"),
    IF(
        ISNUMBER('ALL-Students-Percentages'!Z9),
        IF(
            'ALL-Students-Percentages'!Z9 &lt; 0.6,
            "NotKnown",
            "Known"
        ),
        'ALL-Students-Percentages'!Z9
    )
)</f>
        <v>NotKnown</v>
      </c>
      <c r="AA9" s="31" t="str">
        <f>IF(
    ISERROR('ALL-Students-Percentages'!AA9),
    CHOOSE(RANDBETWEEN(1, 2), "NotKnown", "Known"),
    IF(
        ISNUMBER('ALL-Students-Percentages'!AA9),
        IF(
            'ALL-Students-Percentages'!AA9 &lt; 0.6,
            "NotKnown",
            "Known"
        ),
        'ALL-Students-Percentages'!AA9
    )
)</f>
        <v>NotKnown</v>
      </c>
      <c r="AB9" s="31" t="str">
        <f>IF(
    ISERROR('ALL-Students-Percentages'!AB9),
    CHOOSE(RANDBETWEEN(1, 2), "NotKnown", "Known"),
    IF(
        ISNUMBER('ALL-Students-Percentages'!AB9),
        IF(
            'ALL-Students-Percentages'!AB9 &lt; 0.6,
            "NotKnown",
            "Known"
        ),
        'ALL-Students-Percentages'!AB9
    )
)</f>
        <v>NotKnown</v>
      </c>
      <c r="AC9" s="31" t="str">
        <f>IF(
    ISERROR('ALL-Students-Percentages'!AC9),
    CHOOSE(RANDBETWEEN(1, 2), "NotKnown", "Known"),
    IF(
        ISNUMBER('ALL-Students-Percentages'!AC9),
        IF(
            'ALL-Students-Percentages'!AC9 &lt; 0.6,
            "NotKnown",
            "Known"
        ),
        'ALL-Students-Percentages'!AC9
    )
)</f>
        <v>Known</v>
      </c>
      <c r="AD9" s="31" t="str">
        <f>IF(
    ISERROR('ALL-Students-Percentages'!AD9),
    CHOOSE(RANDBETWEEN(1, 2), "NotKnown", "Known"),
    IF(
        ISNUMBER('ALL-Students-Percentages'!AD9),
        IF(
            'ALL-Students-Percentages'!AD9 &lt; 0.6,
            "NotKnown",
            "Known"
        ),
        'ALL-Students-Percentages'!AD9
    )
)</f>
        <v>NotKnown</v>
      </c>
      <c r="AE9" s="31" t="str">
        <f>IF(
    ISERROR('ALL-Students-Percentages'!AE9),
    CHOOSE(RANDBETWEEN(1, 2), "NotKnown", "Known"),
    IF(
        ISNUMBER('ALL-Students-Percentages'!AE9),
        IF(
            'ALL-Students-Percentages'!AE9 &lt; 0.6,
            "NotKnown",
            "Known"
        ),
        'ALL-Students-Percentages'!AE9
    )
)</f>
        <v>Known</v>
      </c>
      <c r="AF9" s="31" t="str">
        <f>IF(
    ISERROR('ALL-Students-Percentages'!AF9),
    CHOOSE(RANDBETWEEN(1, 2), "NotKnown", "Known"),
    IF(
        ISNUMBER('ALL-Students-Percentages'!AF9),
        IF(
            'ALL-Students-Percentages'!AF9 &lt; 0.6,
            "NotKnown",
            "Known"
        ),
        'ALL-Students-Percentages'!AF9
    )
)</f>
        <v>NotKnown</v>
      </c>
      <c r="AG9" s="31" t="str">
        <f>IF(
    ISERROR('ALL-Students-Percentages'!AG9),
    CHOOSE(RANDBETWEEN(1, 2), "NotKnown", "Known"),
    IF(
        ISNUMBER('ALL-Students-Percentages'!AG9),
        IF(
            'ALL-Students-Percentages'!AG9 &lt; 0.6,
            "NotKnown",
            "Known"
        ),
        'ALL-Students-Percentages'!AG9
    )
)</f>
        <v>NotKnown</v>
      </c>
      <c r="AH9" s="31" t="str">
        <f>IF(
    ISERROR('ALL-Students-Percentages'!AH9),
    CHOOSE(RANDBETWEEN(1, 2), "NotKnown", "Known"),
    IF(
        ISNUMBER('ALL-Students-Percentages'!AH9),
        IF(
            'ALL-Students-Percentages'!AH9 &lt; 0.6,
            "NotKnown",
            "Known"
        ),
        'ALL-Students-Percentages'!AH9
    )
)</f>
        <v>Known</v>
      </c>
      <c r="AI9" s="31" t="str">
        <f>IF(
    ISERROR('ALL-Students-Percentages'!AI9),
    CHOOSE(RANDBETWEEN(1, 2), "NotKnown", "Known"),
    IF(
        ISNUMBER('ALL-Students-Percentages'!AI9),
        IF(
            'ALL-Students-Percentages'!AI9 &lt; 0.6,
            "NotKnown",
            "Known"
        ),
        'ALL-Students-Percentages'!AI9
    )
)</f>
        <v>NotKnown</v>
      </c>
      <c r="AJ9" s="31" t="str">
        <f>IF(
    ISERROR('ALL-Students-Percentages'!AJ9),
    CHOOSE(RANDBETWEEN(1, 2), "NotKnown", "Known"),
    IF(
        ISNUMBER('ALL-Students-Percentages'!AJ9),
        IF(
            'ALL-Students-Percentages'!AJ9 &lt; 0.6,
            "NotKnown",
            "Known"
        ),
        'ALL-Students-Percentages'!AJ9
    )
)</f>
        <v>NotKnown</v>
      </c>
      <c r="AK9" s="31" t="str">
        <f>IF(
    ISERROR('ALL-Students-Percentages'!AK9),
    CHOOSE(RANDBETWEEN(1, 2), "NotKnown", "Known"),
    IF(
        ISNUMBER('ALL-Students-Percentages'!AK9),
        IF(
            'ALL-Students-Percentages'!AK9 &lt; 0.6,
            "NotKnown",
            "Known"
        ),
        'ALL-Students-Percentages'!AK9
    )
)</f>
        <v>Known</v>
      </c>
      <c r="AL9" s="31" t="str">
        <f>IF(
    ISERROR('ALL-Students-Percentages'!AL9),
    CHOOSE(RANDBETWEEN(1, 2), "NotKnown", "Known"),
    IF(
        ISNUMBER('ALL-Students-Percentages'!AL9),
        IF(
            'ALL-Students-Percentages'!AL9 &lt; 0.6,
            "NotKnown",
            "Known"
        ),
        'ALL-Students-Percentages'!AL9
    )
)</f>
        <v>NotKnown</v>
      </c>
      <c r="AM9" s="31" t="str">
        <f>IF(
    ISERROR('ALL-Students-Percentages'!AM9),
    CHOOSE(RANDBETWEEN(1, 2), "NotKnown", "Known"),
    IF(
        ISNUMBER('ALL-Students-Percentages'!AM9),
        IF(
            'ALL-Students-Percentages'!AM9 &lt; 0.6,
            "NotKnown",
            "Known"
        ),
        'ALL-Students-Percentages'!AM9
    )
)</f>
        <v>NotKnown</v>
      </c>
      <c r="AN9" s="31" t="str">
        <f>IF(
    ISERROR('ALL-Students-Percentages'!AN9),
    CHOOSE(RANDBETWEEN(1, 2), "NotKnown", "Known"),
    IF(
        ISNUMBER('ALL-Students-Percentages'!AN9),
        IF(
            'ALL-Students-Percentages'!AN9 &lt; 0.6,
            "NotKnown",
            "Known"
        ),
        'ALL-Students-Percentages'!AN9
    )
)</f>
        <v>NotKnown</v>
      </c>
      <c r="AO9" s="31" t="str">
        <f>IF(
    ISERROR('ALL-Students-Percentages'!AO9),
    CHOOSE(RANDBETWEEN(1, 2), "NotKnown", "Known"),
    IF(
        ISNUMBER('ALL-Students-Percentages'!AO9),
        IF(
            'ALL-Students-Percentages'!AO9 &lt; 0.6,
            "NotKnown",
            "Known"
        ),
        'ALL-Students-Percentages'!AO9
    )
)</f>
        <v>NotKnown</v>
      </c>
      <c r="AP9" s="31" t="str">
        <f>IF(
    ISERROR('ALL-Students-Percentages'!AP9),
    CHOOSE(RANDBETWEEN(1, 2), "NotKnown", "Known"),
    IF(
        ISNUMBER('ALL-Students-Percentages'!AP9),
        IF(
            'ALL-Students-Percentages'!AP9 &lt; 0.6,
            "NotKnown",
            "Known"
        ),
        'ALL-Students-Percentages'!AP9
    )
)</f>
        <v>NotKnown</v>
      </c>
      <c r="AQ9" s="31" t="str">
        <f>IF(
    ISERROR('ALL-Students-Percentages'!AQ9),
    CHOOSE(RANDBETWEEN(1, 2), "NotKnown", "Known"),
    IF(
        ISNUMBER('ALL-Students-Percentages'!AQ9),
        IF(
            'ALL-Students-Percentages'!AQ9 &lt; 0.6,
            "NotKnown",
            "Known"
        ),
        'ALL-Students-Percentages'!AQ9
    )
)</f>
        <v>NotKnown</v>
      </c>
      <c r="AR9" s="31" t="str">
        <f>IF(
    ISERROR('ALL-Students-Percentages'!AR9),
    CHOOSE(RANDBETWEEN(1, 2), "NotKnown", "Known"),
    IF(
        ISNUMBER('ALL-Students-Percentages'!AR9),
        IF(
            'ALL-Students-Percentages'!AR9 &lt; 0.6,
            "NotKnown",
            "Known"
        ),
        'ALL-Students-Percentages'!AR9
    )
)</f>
        <v>Known</v>
      </c>
      <c r="AS9" s="31" t="str">
        <f>IF(
    ISERROR('ALL-Students-Percentages'!AS9),
    CHOOSE(RANDBETWEEN(1, 2), "NotKnown", "Known"),
    IF(
        ISNUMBER('ALL-Students-Percentages'!AS9),
        IF(
            'ALL-Students-Percentages'!AS9 &lt; 0.6,
            "NotKnown",
            "Known"
        ),
        'ALL-Students-Percentages'!AS9
    )
)</f>
        <v>Known</v>
      </c>
      <c r="AT9" s="31" t="str">
        <f>IF(
    ISERROR('ALL-Students-Percentages'!AT9),
    CHOOSE(RANDBETWEEN(1, 2), "NotKnown", "Known"),
    IF(
        ISNUMBER('ALL-Students-Percentages'!AT9),
        IF(
            'ALL-Students-Percentages'!AT9 &lt; 0.6,
            "NotKnown",
            "Known"
        ),
        'ALL-Students-Percentages'!AT9
    )
)</f>
        <v>NotKnown</v>
      </c>
      <c r="AU9" s="23"/>
      <c r="AV9" s="23"/>
    </row>
    <row r="10">
      <c r="A10" s="23" t="str">
        <f>IF(
    ISERROR('ALL-Students-Percentages'!A10),
    CHOOSE(RANDBETWEEN(1, 2), "NotKnown", "Known"),
    IF(
        ISNUMBER('ALL-Students-Percentages'!A10),
        IF(
            'ALL-Students-Percentages'!A10 &lt; 0.6,
            "NotKnown",
            "Known"
        ),
        'ALL-Students-Percentages'!A10
    )
)</f>
        <v>9CM-M</v>
      </c>
      <c r="B10" s="31" t="str">
        <f>IF(
    ISERROR('ALL-Students-Percentages'!B10),
    CHOOSE(RANDBETWEEN(1, 2), "NotKnown", "Known"),
    IF(
        ISNUMBER('ALL-Students-Percentages'!B10),
        IF(
            'ALL-Students-Percentages'!B10 &lt; 0.6,
            "NotKnown",
            "Known"
        ),
        'ALL-Students-Percentages'!B10
    )
)</f>
        <v>Known</v>
      </c>
      <c r="C10" s="31" t="str">
        <f>IF(
    ISERROR('ALL-Students-Percentages'!C10),
    CHOOSE(RANDBETWEEN(1, 2), "NotKnown", "Known"),
    IF(
        ISNUMBER('ALL-Students-Percentages'!C10),
        IF(
            'ALL-Students-Percentages'!C10 &lt; 0.6,
            "NotKnown",
            "Known"
        ),
        'ALL-Students-Percentages'!C10
    )
)</f>
        <v>Known</v>
      </c>
      <c r="D10" s="31" t="str">
        <f>IF(
    ISERROR('ALL-Students-Percentages'!D10),
    CHOOSE(RANDBETWEEN(1, 2), "NotKnown", "Known"),
    IF(
        ISNUMBER('ALL-Students-Percentages'!D10),
        IF(
            'ALL-Students-Percentages'!D10 &lt; 0.6,
            "NotKnown",
            "Known"
        ),
        'ALL-Students-Percentages'!D10
    )
)</f>
        <v>Known</v>
      </c>
      <c r="E10" s="31" t="str">
        <f>IF(
    ISERROR('ALL-Students-Percentages'!E10),
    CHOOSE(RANDBETWEEN(1, 2), "NotKnown", "Known"),
    IF(
        ISNUMBER('ALL-Students-Percentages'!E10),
        IF(
            'ALL-Students-Percentages'!E10 &lt; 0.6,
            "NotKnown",
            "Known"
        ),
        'ALL-Students-Percentages'!E10
    )
)</f>
        <v>Known</v>
      </c>
      <c r="F10" s="31" t="str">
        <f>IF(
    ISERROR('ALL-Students-Percentages'!F10),
    CHOOSE(RANDBETWEEN(1, 2), "NotKnown", "Known"),
    IF(
        ISNUMBER('ALL-Students-Percentages'!F10),
        IF(
            'ALL-Students-Percentages'!F10 &lt; 0.6,
            "NotKnown",
            "Known"
        ),
        'ALL-Students-Percentages'!F10
    )
)</f>
        <v>Known</v>
      </c>
      <c r="G10" s="31" t="str">
        <f>IF(
    ISERROR('ALL-Students-Percentages'!G10),
    CHOOSE(RANDBETWEEN(1, 2), "NotKnown", "Known"),
    IF(
        ISNUMBER('ALL-Students-Percentages'!G10),
        IF(
            'ALL-Students-Percentages'!G10 &lt; 0.6,
            "NotKnown",
            "Known"
        ),
        'ALL-Students-Percentages'!G10
    )
)</f>
        <v>Known</v>
      </c>
      <c r="H10" s="31" t="str">
        <f>IF(
    ISERROR('ALL-Students-Percentages'!H10),
    CHOOSE(RANDBETWEEN(1, 2), "NotKnown", "Known"),
    IF(
        ISNUMBER('ALL-Students-Percentages'!H10),
        IF(
            'ALL-Students-Percentages'!H10 &lt; 0.6,
            "NotKnown",
            "Known"
        ),
        'ALL-Students-Percentages'!H10
    )
)</f>
        <v>Known</v>
      </c>
      <c r="I10" s="31" t="str">
        <f>IF(
    ISERROR('ALL-Students-Percentages'!I10),
    CHOOSE(RANDBETWEEN(1, 2), "NotKnown", "Known"),
    IF(
        ISNUMBER('ALL-Students-Percentages'!I10),
        IF(
            'ALL-Students-Percentages'!I10 &lt; 0.6,
            "NotKnown",
            "Known"
        ),
        'ALL-Students-Percentages'!I10
    )
)</f>
        <v>Known</v>
      </c>
      <c r="J10" s="31" t="str">
        <f>IF(
    ISERROR('ALL-Students-Percentages'!J10),
    CHOOSE(RANDBETWEEN(1, 2), "NotKnown", "Known"),
    IF(
        ISNUMBER('ALL-Students-Percentages'!J10),
        IF(
            'ALL-Students-Percentages'!J10 &lt; 0.6,
            "NotKnown",
            "Known"
        ),
        'ALL-Students-Percentages'!J10
    )
)</f>
        <v>Known</v>
      </c>
      <c r="K10" s="31" t="str">
        <f>IF(
    ISERROR('ALL-Students-Percentages'!K10),
    CHOOSE(RANDBETWEEN(1, 2), "NotKnown", "Known"),
    IF(
        ISNUMBER('ALL-Students-Percentages'!K10),
        IF(
            'ALL-Students-Percentages'!K10 &lt; 0.6,
            "NotKnown",
            "Known"
        ),
        'ALL-Students-Percentages'!K10
    )
)</f>
        <v>Known</v>
      </c>
      <c r="L10" s="31" t="str">
        <f>IF(
    ISERROR('ALL-Students-Percentages'!L10),
    CHOOSE(RANDBETWEEN(1, 2), "NotKnown", "Known"),
    IF(
        ISNUMBER('ALL-Students-Percentages'!L10),
        IF(
            'ALL-Students-Percentages'!L10 &lt; 0.6,
            "NotKnown",
            "Known"
        ),
        'ALL-Students-Percentages'!L10
    )
)</f>
        <v>Known</v>
      </c>
      <c r="M10" s="31" t="str">
        <f>IF(
    ISERROR('ALL-Students-Percentages'!M10),
    CHOOSE(RANDBETWEEN(1, 2), "NotKnown", "Known"),
    IF(
        ISNUMBER('ALL-Students-Percentages'!M10),
        IF(
            'ALL-Students-Percentages'!M10 &lt; 0.6,
            "NotKnown",
            "Known"
        ),
        'ALL-Students-Percentages'!M10
    )
)</f>
        <v>Known</v>
      </c>
      <c r="N10" s="31" t="str">
        <f>IF(
    ISERROR('ALL-Students-Percentages'!N10),
    CHOOSE(RANDBETWEEN(1, 2), "NotKnown", "Known"),
    IF(
        ISNUMBER('ALL-Students-Percentages'!N10),
        IF(
            'ALL-Students-Percentages'!N10 &lt; 0.6,
            "NotKnown",
            "Known"
        ),
        'ALL-Students-Percentages'!N10
    )
)</f>
        <v>Known</v>
      </c>
      <c r="O10" s="31" t="str">
        <f>IF(
    ISERROR('ALL-Students-Percentages'!O10),
    CHOOSE(RANDBETWEEN(1, 2), "NotKnown", "Known"),
    IF(
        ISNUMBER('ALL-Students-Percentages'!O10),
        IF(
            'ALL-Students-Percentages'!O10 &lt; 0.6,
            "NotKnown",
            "Known"
        ),
        'ALL-Students-Percentages'!O10
    )
)</f>
        <v>Known</v>
      </c>
      <c r="P10" s="31" t="str">
        <f>IF(
    ISERROR('ALL-Students-Percentages'!P10),
    CHOOSE(RANDBETWEEN(1, 2), "NotKnown", "Known"),
    IF(
        ISNUMBER('ALL-Students-Percentages'!P10),
        IF(
            'ALL-Students-Percentages'!P10 &lt; 0.6,
            "NotKnown",
            "Known"
        ),
        'ALL-Students-Percentages'!P10
    )
)</f>
        <v>Known</v>
      </c>
      <c r="Q10" s="31" t="str">
        <f>IF(
    ISERROR('ALL-Students-Percentages'!Q10),
    CHOOSE(RANDBETWEEN(1, 2), "NotKnown", "Known"),
    IF(
        ISNUMBER('ALL-Students-Percentages'!Q10),
        IF(
            'ALL-Students-Percentages'!Q10 &lt; 0.6,
            "NotKnown",
            "Known"
        ),
        'ALL-Students-Percentages'!Q10
    )
)</f>
        <v>Known</v>
      </c>
      <c r="R10" s="31" t="str">
        <f>IF(
    ISERROR('ALL-Students-Percentages'!R10),
    CHOOSE(RANDBETWEEN(1, 2), "NotKnown", "Known"),
    IF(
        ISNUMBER('ALL-Students-Percentages'!R10),
        IF(
            'ALL-Students-Percentages'!R10 &lt; 0.6,
            "NotKnown",
            "Known"
        ),
        'ALL-Students-Percentages'!R10
    )
)</f>
        <v>Known</v>
      </c>
      <c r="S10" s="31" t="str">
        <f>IF(
    ISERROR('ALL-Students-Percentages'!S10),
    CHOOSE(RANDBETWEEN(1, 2), "NotKnown", "Known"),
    IF(
        ISNUMBER('ALL-Students-Percentages'!S10),
        IF(
            'ALL-Students-Percentages'!S10 &lt; 0.6,
            "NotKnown",
            "Known"
        ),
        'ALL-Students-Percentages'!S10
    )
)</f>
        <v>Known</v>
      </c>
      <c r="T10" s="31" t="str">
        <f>IF(
    ISERROR('ALL-Students-Percentages'!T10),
    CHOOSE(RANDBETWEEN(1, 2), "NotKnown", "Known"),
    IF(
        ISNUMBER('ALL-Students-Percentages'!T10),
        IF(
            'ALL-Students-Percentages'!T10 &lt; 0.6,
            "NotKnown",
            "Known"
        ),
        'ALL-Students-Percentages'!T10
    )
)</f>
        <v>Known</v>
      </c>
      <c r="U10" s="31" t="str">
        <f>IF(
    ISERROR('ALL-Students-Percentages'!U10),
    CHOOSE(RANDBETWEEN(1, 2), "NotKnown", "Known"),
    IF(
        ISNUMBER('ALL-Students-Percentages'!U10),
        IF(
            'ALL-Students-Percentages'!U10 &lt; 0.6,
            "NotKnown",
            "Known"
        ),
        'ALL-Students-Percentages'!U10
    )
)</f>
        <v>Known</v>
      </c>
      <c r="V10" s="31" t="str">
        <f>IF(
    ISERROR('ALL-Students-Percentages'!V10),
    CHOOSE(RANDBETWEEN(1, 2), "NotKnown", "Known"),
    IF(
        ISNUMBER('ALL-Students-Percentages'!V10),
        IF(
            'ALL-Students-Percentages'!V10 &lt; 0.6,
            "NotKnown",
            "Known"
        ),
        'ALL-Students-Percentages'!V10
    )
)</f>
        <v>Known</v>
      </c>
      <c r="W10" s="31" t="str">
        <f>IF(
    ISERROR('ALL-Students-Percentages'!W10),
    CHOOSE(RANDBETWEEN(1, 2), "NotKnown", "Known"),
    IF(
        ISNUMBER('ALL-Students-Percentages'!W10),
        IF(
            'ALL-Students-Percentages'!W10 &lt; 0.6,
            "NotKnown",
            "Known"
        ),
        'ALL-Students-Percentages'!W10
    )
)</f>
        <v>Known</v>
      </c>
      <c r="X10" s="31" t="str">
        <f>IF(
    ISERROR('ALL-Students-Percentages'!X10),
    CHOOSE(RANDBETWEEN(1, 2), "NotKnown", "Known"),
    IF(
        ISNUMBER('ALL-Students-Percentages'!X10),
        IF(
            'ALL-Students-Percentages'!X10 &lt; 0.6,
            "NotKnown",
            "Known"
        ),
        'ALL-Students-Percentages'!X10
    )
)</f>
        <v>Known</v>
      </c>
      <c r="Y10" s="31" t="str">
        <f>IF(
    ISERROR('ALL-Students-Percentages'!Y10),
    CHOOSE(RANDBETWEEN(1, 2), "NotKnown", "Known"),
    IF(
        ISNUMBER('ALL-Students-Percentages'!Y10),
        IF(
            'ALL-Students-Percentages'!Y10 &lt; 0.6,
            "NotKnown",
            "Known"
        ),
        'ALL-Students-Percentages'!Y10
    )
)</f>
        <v>Known</v>
      </c>
      <c r="Z10" s="31" t="str">
        <f>IF(
    ISERROR('ALL-Students-Percentages'!Z10),
    CHOOSE(RANDBETWEEN(1, 2), "NotKnown", "Known"),
    IF(
        ISNUMBER('ALL-Students-Percentages'!Z10),
        IF(
            'ALL-Students-Percentages'!Z10 &lt; 0.6,
            "NotKnown",
            "Known"
        ),
        'ALL-Students-Percentages'!Z10
    )
)</f>
        <v>Known</v>
      </c>
      <c r="AA10" s="31" t="str">
        <f>IF(
    ISERROR('ALL-Students-Percentages'!AA10),
    CHOOSE(RANDBETWEEN(1, 2), "NotKnown", "Known"),
    IF(
        ISNUMBER('ALL-Students-Percentages'!AA10),
        IF(
            'ALL-Students-Percentages'!AA10 &lt; 0.6,
            "NotKnown",
            "Known"
        ),
        'ALL-Students-Percentages'!AA10
    )
)</f>
        <v>Known</v>
      </c>
      <c r="AB10" s="31" t="str">
        <f>IF(
    ISERROR('ALL-Students-Percentages'!AB10),
    CHOOSE(RANDBETWEEN(1, 2), "NotKnown", "Known"),
    IF(
        ISNUMBER('ALL-Students-Percentages'!AB10),
        IF(
            'ALL-Students-Percentages'!AB10 &lt; 0.6,
            "NotKnown",
            "Known"
        ),
        'ALL-Students-Percentages'!AB10
    )
)</f>
        <v>Known</v>
      </c>
      <c r="AC10" s="31" t="str">
        <f>IF(
    ISERROR('ALL-Students-Percentages'!AC10),
    CHOOSE(RANDBETWEEN(1, 2), "NotKnown", "Known"),
    IF(
        ISNUMBER('ALL-Students-Percentages'!AC10),
        IF(
            'ALL-Students-Percentages'!AC10 &lt; 0.6,
            "NotKnown",
            "Known"
        ),
        'ALL-Students-Percentages'!AC10
    )
)</f>
        <v>Known</v>
      </c>
      <c r="AD10" s="31" t="str">
        <f>IF(
    ISERROR('ALL-Students-Percentages'!AD10),
    CHOOSE(RANDBETWEEN(1, 2), "NotKnown", "Known"),
    IF(
        ISNUMBER('ALL-Students-Percentages'!AD10),
        IF(
            'ALL-Students-Percentages'!AD10 &lt; 0.6,
            "NotKnown",
            "Known"
        ),
        'ALL-Students-Percentages'!AD10
    )
)</f>
        <v>Known</v>
      </c>
      <c r="AE10" s="31" t="str">
        <f>IF(
    ISERROR('ALL-Students-Percentages'!AE10),
    CHOOSE(RANDBETWEEN(1, 2), "NotKnown", "Known"),
    IF(
        ISNUMBER('ALL-Students-Percentages'!AE10),
        IF(
            'ALL-Students-Percentages'!AE10 &lt; 0.6,
            "NotKnown",
            "Known"
        ),
        'ALL-Students-Percentages'!AE10
    )
)</f>
        <v>Known</v>
      </c>
      <c r="AF10" s="31" t="str">
        <f>IF(
    ISERROR('ALL-Students-Percentages'!AF10),
    CHOOSE(RANDBETWEEN(1, 2), "NotKnown", "Known"),
    IF(
        ISNUMBER('ALL-Students-Percentages'!AF10),
        IF(
            'ALL-Students-Percentages'!AF10 &lt; 0.6,
            "NotKnown",
            "Known"
        ),
        'ALL-Students-Percentages'!AF10
    )
)</f>
        <v>Known</v>
      </c>
      <c r="AG10" s="31" t="str">
        <f>IF(
    ISERROR('ALL-Students-Percentages'!AG10),
    CHOOSE(RANDBETWEEN(1, 2), "NotKnown", "Known"),
    IF(
        ISNUMBER('ALL-Students-Percentages'!AG10),
        IF(
            'ALL-Students-Percentages'!AG10 &lt; 0.6,
            "NotKnown",
            "Known"
        ),
        'ALL-Students-Percentages'!AG10
    )
)</f>
        <v>Known</v>
      </c>
      <c r="AH10" s="31" t="str">
        <f>IF(
    ISERROR('ALL-Students-Percentages'!AH10),
    CHOOSE(RANDBETWEEN(1, 2), "NotKnown", "Known"),
    IF(
        ISNUMBER('ALL-Students-Percentages'!AH10),
        IF(
            'ALL-Students-Percentages'!AH10 &lt; 0.6,
            "NotKnown",
            "Known"
        ),
        'ALL-Students-Percentages'!AH10
    )
)</f>
        <v>Known</v>
      </c>
      <c r="AI10" s="31" t="str">
        <f>IF(
    ISERROR('ALL-Students-Percentages'!AI10),
    CHOOSE(RANDBETWEEN(1, 2), "NotKnown", "Known"),
    IF(
        ISNUMBER('ALL-Students-Percentages'!AI10),
        IF(
            'ALL-Students-Percentages'!AI10 &lt; 0.6,
            "NotKnown",
            "Known"
        ),
        'ALL-Students-Percentages'!AI10
    )
)</f>
        <v>Known</v>
      </c>
      <c r="AJ10" s="31" t="str">
        <f>IF(
    ISERROR('ALL-Students-Percentages'!AJ10),
    CHOOSE(RANDBETWEEN(1, 2), "NotKnown", "Known"),
    IF(
        ISNUMBER('ALL-Students-Percentages'!AJ10),
        IF(
            'ALL-Students-Percentages'!AJ10 &lt; 0.6,
            "NotKnown",
            "Known"
        ),
        'ALL-Students-Percentages'!AJ10
    )
)</f>
        <v>Known</v>
      </c>
      <c r="AK10" s="31" t="str">
        <f>IF(
    ISERROR('ALL-Students-Percentages'!AK10),
    CHOOSE(RANDBETWEEN(1, 2), "NotKnown", "Known"),
    IF(
        ISNUMBER('ALL-Students-Percentages'!AK10),
        IF(
            'ALL-Students-Percentages'!AK10 &lt; 0.6,
            "NotKnown",
            "Known"
        ),
        'ALL-Students-Percentages'!AK10
    )
)</f>
        <v>Known</v>
      </c>
      <c r="AL10" s="31" t="str">
        <f>IF(
    ISERROR('ALL-Students-Percentages'!AL10),
    CHOOSE(RANDBETWEEN(1, 2), "NotKnown", "Known"),
    IF(
        ISNUMBER('ALL-Students-Percentages'!AL10),
        IF(
            'ALL-Students-Percentages'!AL10 &lt; 0.6,
            "NotKnown",
            "Known"
        ),
        'ALL-Students-Percentages'!AL10
    )
)</f>
        <v>Known</v>
      </c>
      <c r="AM10" s="31" t="str">
        <f>IF(
    ISERROR('ALL-Students-Percentages'!AM10),
    CHOOSE(RANDBETWEEN(1, 2), "NotKnown", "Known"),
    IF(
        ISNUMBER('ALL-Students-Percentages'!AM10),
        IF(
            'ALL-Students-Percentages'!AM10 &lt; 0.6,
            "NotKnown",
            "Known"
        ),
        'ALL-Students-Percentages'!AM10
    )
)</f>
        <v>Known</v>
      </c>
      <c r="AN10" s="31" t="str">
        <f>IF(
    ISERROR('ALL-Students-Percentages'!AN10),
    CHOOSE(RANDBETWEEN(1, 2), "NotKnown", "Known"),
    IF(
        ISNUMBER('ALL-Students-Percentages'!AN10),
        IF(
            'ALL-Students-Percentages'!AN10 &lt; 0.6,
            "NotKnown",
            "Known"
        ),
        'ALL-Students-Percentages'!AN10
    )
)</f>
        <v>Known</v>
      </c>
      <c r="AO10" s="31" t="str">
        <f>IF(
    ISERROR('ALL-Students-Percentages'!AO10),
    CHOOSE(RANDBETWEEN(1, 2), "NotKnown", "Known"),
    IF(
        ISNUMBER('ALL-Students-Percentages'!AO10),
        IF(
            'ALL-Students-Percentages'!AO10 &lt; 0.6,
            "NotKnown",
            "Known"
        ),
        'ALL-Students-Percentages'!AO10
    )
)</f>
        <v>Known</v>
      </c>
      <c r="AP10" s="31" t="str">
        <f>IF(
    ISERROR('ALL-Students-Percentages'!AP10),
    CHOOSE(RANDBETWEEN(1, 2), "NotKnown", "Known"),
    IF(
        ISNUMBER('ALL-Students-Percentages'!AP10),
        IF(
            'ALL-Students-Percentages'!AP10 &lt; 0.6,
            "NotKnown",
            "Known"
        ),
        'ALL-Students-Percentages'!AP10
    )
)</f>
        <v>Known</v>
      </c>
      <c r="AQ10" s="31" t="str">
        <f>IF(
    ISERROR('ALL-Students-Percentages'!AQ10),
    CHOOSE(RANDBETWEEN(1, 2), "NotKnown", "Known"),
    IF(
        ISNUMBER('ALL-Students-Percentages'!AQ10),
        IF(
            'ALL-Students-Percentages'!AQ10 &lt; 0.6,
            "NotKnown",
            "Known"
        ),
        'ALL-Students-Percentages'!AQ10
    )
)</f>
        <v>Known</v>
      </c>
      <c r="AR10" s="31" t="str">
        <f>IF(
    ISERROR('ALL-Students-Percentages'!AR10),
    CHOOSE(RANDBETWEEN(1, 2), "NotKnown", "Known"),
    IF(
        ISNUMBER('ALL-Students-Percentages'!AR10),
        IF(
            'ALL-Students-Percentages'!AR10 &lt; 0.6,
            "NotKnown",
            "Known"
        ),
        'ALL-Students-Percentages'!AR10
    )
)</f>
        <v>Known</v>
      </c>
      <c r="AS10" s="31" t="str">
        <f>IF(
    ISERROR('ALL-Students-Percentages'!AS10),
    CHOOSE(RANDBETWEEN(1, 2), "NotKnown", "Known"),
    IF(
        ISNUMBER('ALL-Students-Percentages'!AS10),
        IF(
            'ALL-Students-Percentages'!AS10 &lt; 0.6,
            "NotKnown",
            "Known"
        ),
        'ALL-Students-Percentages'!AS10
    )
)</f>
        <v>Known</v>
      </c>
      <c r="AT10" s="31" t="str">
        <f>IF(
    ISERROR('ALL-Students-Percentages'!AT10),
    CHOOSE(RANDBETWEEN(1, 2), "NotKnown", "Known"),
    IF(
        ISNUMBER('ALL-Students-Percentages'!AT10),
        IF(
            'ALL-Students-Percentages'!AT10 &lt; 0.6,
            "NotKnown",
            "Known"
        ),
        'ALL-Students-Percentages'!AT10
    )
)</f>
        <v>Known</v>
      </c>
      <c r="AU10" s="23"/>
      <c r="AV10" s="23"/>
    </row>
    <row r="11">
      <c r="A11" s="23" t="str">
        <f>IF(
    ISERROR('ALL-Students-Percentages'!A11),
    CHOOSE(RANDBETWEEN(1, 2), "NotKnown", "Known"),
    IF(
        ISNUMBER('ALL-Students-Percentages'!A11),
        IF(
            'ALL-Students-Percentages'!A11 &lt; 0.6,
            "NotKnown",
            "Known"
        ),
        'ALL-Students-Percentages'!A11
    )
)</f>
        <v>10CM-F</v>
      </c>
      <c r="B11" s="31" t="str">
        <f>IF(
    ISERROR('ALL-Students-Percentages'!B11),
    CHOOSE(RANDBETWEEN(1, 2), "NotKnown", "Known"),
    IF(
        ISNUMBER('ALL-Students-Percentages'!B11),
        IF(
            'ALL-Students-Percentages'!B11 &lt; 0.6,
            "NotKnown",
            "Known"
        ),
        'ALL-Students-Percentages'!B11
    )
)</f>
        <v>NotKnown</v>
      </c>
      <c r="C11" s="31" t="str">
        <f>IF(
    ISERROR('ALL-Students-Percentages'!C11),
    CHOOSE(RANDBETWEEN(1, 2), "NotKnown", "Known"),
    IF(
        ISNUMBER('ALL-Students-Percentages'!C11),
        IF(
            'ALL-Students-Percentages'!C11 &lt; 0.6,
            "NotKnown",
            "Known"
        ),
        'ALL-Students-Percentages'!C11
    )
)</f>
        <v>NotKnown</v>
      </c>
      <c r="D11" s="31" t="str">
        <f>IF(
    ISERROR('ALL-Students-Percentages'!D11),
    CHOOSE(RANDBETWEEN(1, 2), "NotKnown", "Known"),
    IF(
        ISNUMBER('ALL-Students-Percentages'!D11),
        IF(
            'ALL-Students-Percentages'!D11 &lt; 0.6,
            "NotKnown",
            "Known"
        ),
        'ALL-Students-Percentages'!D11
    )
)</f>
        <v>NotKnown</v>
      </c>
      <c r="E11" s="31" t="str">
        <f>IF(
    ISERROR('ALL-Students-Percentages'!E11),
    CHOOSE(RANDBETWEEN(1, 2), "NotKnown", "Known"),
    IF(
        ISNUMBER('ALL-Students-Percentages'!E11),
        IF(
            'ALL-Students-Percentages'!E11 &lt; 0.6,
            "NotKnown",
            "Known"
        ),
        'ALL-Students-Percentages'!E11
    )
)</f>
        <v>Known</v>
      </c>
      <c r="F11" s="31" t="str">
        <f>IF(
    ISERROR('ALL-Students-Percentages'!F11),
    CHOOSE(RANDBETWEEN(1, 2), "NotKnown", "Known"),
    IF(
        ISNUMBER('ALL-Students-Percentages'!F11),
        IF(
            'ALL-Students-Percentages'!F11 &lt; 0.6,
            "NotKnown",
            "Known"
        ),
        'ALL-Students-Percentages'!F11
    )
)</f>
        <v>Known</v>
      </c>
      <c r="G11" s="31" t="str">
        <f>IF(
    ISERROR('ALL-Students-Percentages'!G11),
    CHOOSE(RANDBETWEEN(1, 2), "NotKnown", "Known"),
    IF(
        ISNUMBER('ALL-Students-Percentages'!G11),
        IF(
            'ALL-Students-Percentages'!G11 &lt; 0.6,
            "NotKnown",
            "Known"
        ),
        'ALL-Students-Percentages'!G11
    )
)</f>
        <v>Known</v>
      </c>
      <c r="H11" s="31" t="str">
        <f>IF(
    ISERROR('ALL-Students-Percentages'!H11),
    CHOOSE(RANDBETWEEN(1, 2), "NotKnown", "Known"),
    IF(
        ISNUMBER('ALL-Students-Percentages'!H11),
        IF(
            'ALL-Students-Percentages'!H11 &lt; 0.6,
            "NotKnown",
            "Known"
        ),
        'ALL-Students-Percentages'!H11
    )
)</f>
        <v>Known</v>
      </c>
      <c r="I11" s="31" t="str">
        <f>IF(
    ISERROR('ALL-Students-Percentages'!I11),
    CHOOSE(RANDBETWEEN(1, 2), "NotKnown", "Known"),
    IF(
        ISNUMBER('ALL-Students-Percentages'!I11),
        IF(
            'ALL-Students-Percentages'!I11 &lt; 0.6,
            "NotKnown",
            "Known"
        ),
        'ALL-Students-Percentages'!I11
    )
)</f>
        <v>Known</v>
      </c>
      <c r="J11" s="31" t="str">
        <f>IF(
    ISERROR('ALL-Students-Percentages'!J11),
    CHOOSE(RANDBETWEEN(1, 2), "NotKnown", "Known"),
    IF(
        ISNUMBER('ALL-Students-Percentages'!J11),
        IF(
            'ALL-Students-Percentages'!J11 &lt; 0.6,
            "NotKnown",
            "Known"
        ),
        'ALL-Students-Percentages'!J11
    )
)</f>
        <v>Known</v>
      </c>
      <c r="K11" s="31" t="str">
        <f>IF(
    ISERROR('ALL-Students-Percentages'!K11),
    CHOOSE(RANDBETWEEN(1, 2), "NotKnown", "Known"),
    IF(
        ISNUMBER('ALL-Students-Percentages'!K11),
        IF(
            'ALL-Students-Percentages'!K11 &lt; 0.6,
            "NotKnown",
            "Known"
        ),
        'ALL-Students-Percentages'!K11
    )
)</f>
        <v>NotKnown</v>
      </c>
      <c r="L11" s="31" t="str">
        <f>IF(
    ISERROR('ALL-Students-Percentages'!L11),
    CHOOSE(RANDBETWEEN(1, 2), "NotKnown", "Known"),
    IF(
        ISNUMBER('ALL-Students-Percentages'!L11),
        IF(
            'ALL-Students-Percentages'!L11 &lt; 0.6,
            "NotKnown",
            "Known"
        ),
        'ALL-Students-Percentages'!L11
    )
)</f>
        <v>NotKnown</v>
      </c>
      <c r="M11" s="31" t="str">
        <f>IF(
    ISERROR('ALL-Students-Percentages'!M11),
    CHOOSE(RANDBETWEEN(1, 2), "NotKnown", "Known"),
    IF(
        ISNUMBER('ALL-Students-Percentages'!M11),
        IF(
            'ALL-Students-Percentages'!M11 &lt; 0.6,
            "NotKnown",
            "Known"
        ),
        'ALL-Students-Percentages'!M11
    )
)</f>
        <v>Known</v>
      </c>
      <c r="N11" s="31" t="str">
        <f>IF(
    ISERROR('ALL-Students-Percentages'!N11),
    CHOOSE(RANDBETWEEN(1, 2), "NotKnown", "Known"),
    IF(
        ISNUMBER('ALL-Students-Percentages'!N11),
        IF(
            'ALL-Students-Percentages'!N11 &lt; 0.6,
            "NotKnown",
            "Known"
        ),
        'ALL-Students-Percentages'!N11
    )
)</f>
        <v>Known</v>
      </c>
      <c r="O11" s="31" t="str">
        <f>IF(
    ISERROR('ALL-Students-Percentages'!O11),
    CHOOSE(RANDBETWEEN(1, 2), "NotKnown", "Known"),
    IF(
        ISNUMBER('ALL-Students-Percentages'!O11),
        IF(
            'ALL-Students-Percentages'!O11 &lt; 0.6,
            "NotKnown",
            "Known"
        ),
        'ALL-Students-Percentages'!O11
    )
)</f>
        <v>NotKnown</v>
      </c>
      <c r="P11" s="31" t="str">
        <f>IF(
    ISERROR('ALL-Students-Percentages'!P11),
    CHOOSE(RANDBETWEEN(1, 2), "NotKnown", "Known"),
    IF(
        ISNUMBER('ALL-Students-Percentages'!P11),
        IF(
            'ALL-Students-Percentages'!P11 &lt; 0.6,
            "NotKnown",
            "Known"
        ),
        'ALL-Students-Percentages'!P11
    )
)</f>
        <v>Known</v>
      </c>
      <c r="Q11" s="31" t="str">
        <f>IF(
    ISERROR('ALL-Students-Percentages'!Q11),
    CHOOSE(RANDBETWEEN(1, 2), "NotKnown", "Known"),
    IF(
        ISNUMBER('ALL-Students-Percentages'!Q11),
        IF(
            'ALL-Students-Percentages'!Q11 &lt; 0.6,
            "NotKnown",
            "Known"
        ),
        'ALL-Students-Percentages'!Q11
    )
)</f>
        <v>NotKnown</v>
      </c>
      <c r="R11" s="31" t="str">
        <f>IF(
    ISERROR('ALL-Students-Percentages'!R11),
    CHOOSE(RANDBETWEEN(1, 2), "NotKnown", "Known"),
    IF(
        ISNUMBER('ALL-Students-Percentages'!R11),
        IF(
            'ALL-Students-Percentages'!R11 &lt; 0.6,
            "NotKnown",
            "Known"
        ),
        'ALL-Students-Percentages'!R11
    )
)</f>
        <v>NotKnown</v>
      </c>
      <c r="S11" s="31" t="str">
        <f>IF(
    ISERROR('ALL-Students-Percentages'!S11),
    CHOOSE(RANDBETWEEN(1, 2), "NotKnown", "Known"),
    IF(
        ISNUMBER('ALL-Students-Percentages'!S11),
        IF(
            'ALL-Students-Percentages'!S11 &lt; 0.6,
            "NotKnown",
            "Known"
        ),
        'ALL-Students-Percentages'!S11
    )
)</f>
        <v>NotKnown</v>
      </c>
      <c r="T11" s="31" t="str">
        <f>IF(
    ISERROR('ALL-Students-Percentages'!T11),
    CHOOSE(RANDBETWEEN(1, 2), "NotKnown", "Known"),
    IF(
        ISNUMBER('ALL-Students-Percentages'!T11),
        IF(
            'ALL-Students-Percentages'!T11 &lt; 0.6,
            "NotKnown",
            "Known"
        ),
        'ALL-Students-Percentages'!T11
    )
)</f>
        <v>NotKnown</v>
      </c>
      <c r="U11" s="31" t="str">
        <f>IF(
    ISERROR('ALL-Students-Percentages'!U11),
    CHOOSE(RANDBETWEEN(1, 2), "NotKnown", "Known"),
    IF(
        ISNUMBER('ALL-Students-Percentages'!U11),
        IF(
            'ALL-Students-Percentages'!U11 &lt; 0.6,
            "NotKnown",
            "Known"
        ),
        'ALL-Students-Percentages'!U11
    )
)</f>
        <v>Known</v>
      </c>
      <c r="V11" s="31" t="str">
        <f>IF(
    ISERROR('ALL-Students-Percentages'!V11),
    CHOOSE(RANDBETWEEN(1, 2), "NotKnown", "Known"),
    IF(
        ISNUMBER('ALL-Students-Percentages'!V11),
        IF(
            'ALL-Students-Percentages'!V11 &lt; 0.6,
            "NotKnown",
            "Known"
        ),
        'ALL-Students-Percentages'!V11
    )
)</f>
        <v>NotKnown</v>
      </c>
      <c r="W11" s="31" t="str">
        <f>IF(
    ISERROR('ALL-Students-Percentages'!W11),
    CHOOSE(RANDBETWEEN(1, 2), "NotKnown", "Known"),
    IF(
        ISNUMBER('ALL-Students-Percentages'!W11),
        IF(
            'ALL-Students-Percentages'!W11 &lt; 0.6,
            "NotKnown",
            "Known"
        ),
        'ALL-Students-Percentages'!W11
    )
)</f>
        <v>Known</v>
      </c>
      <c r="X11" s="31" t="str">
        <f>IF(
    ISERROR('ALL-Students-Percentages'!X11),
    CHOOSE(RANDBETWEEN(1, 2), "NotKnown", "Known"),
    IF(
        ISNUMBER('ALL-Students-Percentages'!X11),
        IF(
            'ALL-Students-Percentages'!X11 &lt; 0.6,
            "NotKnown",
            "Known"
        ),
        'ALL-Students-Percentages'!X11
    )
)</f>
        <v>NotKnown</v>
      </c>
      <c r="Y11" s="31" t="str">
        <f>IF(
    ISERROR('ALL-Students-Percentages'!Y11),
    CHOOSE(RANDBETWEEN(1, 2), "NotKnown", "Known"),
    IF(
        ISNUMBER('ALL-Students-Percentages'!Y11),
        IF(
            'ALL-Students-Percentages'!Y11 &lt; 0.6,
            "NotKnown",
            "Known"
        ),
        'ALL-Students-Percentages'!Y11
    )
)</f>
        <v>NotKnown</v>
      </c>
      <c r="Z11" s="31" t="str">
        <f>IF(
    ISERROR('ALL-Students-Percentages'!Z11),
    CHOOSE(RANDBETWEEN(1, 2), "NotKnown", "Known"),
    IF(
        ISNUMBER('ALL-Students-Percentages'!Z11),
        IF(
            'ALL-Students-Percentages'!Z11 &lt; 0.6,
            "NotKnown",
            "Known"
        ),
        'ALL-Students-Percentages'!Z11
    )
)</f>
        <v>Known</v>
      </c>
      <c r="AA11" s="31" t="str">
        <f>IF(
    ISERROR('ALL-Students-Percentages'!AA11),
    CHOOSE(RANDBETWEEN(1, 2), "NotKnown", "Known"),
    IF(
        ISNUMBER('ALL-Students-Percentages'!AA11),
        IF(
            'ALL-Students-Percentages'!AA11 &lt; 0.6,
            "NotKnown",
            "Known"
        ),
        'ALL-Students-Percentages'!AA11
    )
)</f>
        <v>Known</v>
      </c>
      <c r="AB11" s="31" t="str">
        <f>IF(
    ISERROR('ALL-Students-Percentages'!AB11),
    CHOOSE(RANDBETWEEN(1, 2), "NotKnown", "Known"),
    IF(
        ISNUMBER('ALL-Students-Percentages'!AB11),
        IF(
            'ALL-Students-Percentages'!AB11 &lt; 0.6,
            "NotKnown",
            "Known"
        ),
        'ALL-Students-Percentages'!AB11
    )
)</f>
        <v>NotKnown</v>
      </c>
      <c r="AC11" s="31" t="str">
        <f>IF(
    ISERROR('ALL-Students-Percentages'!AC11),
    CHOOSE(RANDBETWEEN(1, 2), "NotKnown", "Known"),
    IF(
        ISNUMBER('ALL-Students-Percentages'!AC11),
        IF(
            'ALL-Students-Percentages'!AC11 &lt; 0.6,
            "NotKnown",
            "Known"
        ),
        'ALL-Students-Percentages'!AC11
    )
)</f>
        <v>Known</v>
      </c>
      <c r="AD11" s="31" t="str">
        <f>IF(
    ISERROR('ALL-Students-Percentages'!AD11),
    CHOOSE(RANDBETWEEN(1, 2), "NotKnown", "Known"),
    IF(
        ISNUMBER('ALL-Students-Percentages'!AD11),
        IF(
            'ALL-Students-Percentages'!AD11 &lt; 0.6,
            "NotKnown",
            "Known"
        ),
        'ALL-Students-Percentages'!AD11
    )
)</f>
        <v>Known</v>
      </c>
      <c r="AE11" s="31" t="str">
        <f>IF(
    ISERROR('ALL-Students-Percentages'!AE11),
    CHOOSE(RANDBETWEEN(1, 2), "NotKnown", "Known"),
    IF(
        ISNUMBER('ALL-Students-Percentages'!AE11),
        IF(
            'ALL-Students-Percentages'!AE11 &lt; 0.6,
            "NotKnown",
            "Known"
        ),
        'ALL-Students-Percentages'!AE11
    )
)</f>
        <v>Known</v>
      </c>
      <c r="AF11" s="31" t="str">
        <f>IF(
    ISERROR('ALL-Students-Percentages'!AF11),
    CHOOSE(RANDBETWEEN(1, 2), "NotKnown", "Known"),
    IF(
        ISNUMBER('ALL-Students-Percentages'!AF11),
        IF(
            'ALL-Students-Percentages'!AF11 &lt; 0.6,
            "NotKnown",
            "Known"
        ),
        'ALL-Students-Percentages'!AF11
    )
)</f>
        <v>Known</v>
      </c>
      <c r="AG11" s="31" t="str">
        <f>IF(
    ISERROR('ALL-Students-Percentages'!AG11),
    CHOOSE(RANDBETWEEN(1, 2), "NotKnown", "Known"),
    IF(
        ISNUMBER('ALL-Students-Percentages'!AG11),
        IF(
            'ALL-Students-Percentages'!AG11 &lt; 0.6,
            "NotKnown",
            "Known"
        ),
        'ALL-Students-Percentages'!AG11
    )
)</f>
        <v>NotKnown</v>
      </c>
      <c r="AH11" s="31" t="str">
        <f>IF(
    ISERROR('ALL-Students-Percentages'!AH11),
    CHOOSE(RANDBETWEEN(1, 2), "NotKnown", "Known"),
    IF(
        ISNUMBER('ALL-Students-Percentages'!AH11),
        IF(
            'ALL-Students-Percentages'!AH11 &lt; 0.6,
            "NotKnown",
            "Known"
        ),
        'ALL-Students-Percentages'!AH11
    )
)</f>
        <v>Known</v>
      </c>
      <c r="AI11" s="31" t="str">
        <f>IF(
    ISERROR('ALL-Students-Percentages'!AI11),
    CHOOSE(RANDBETWEEN(1, 2), "NotKnown", "Known"),
    IF(
        ISNUMBER('ALL-Students-Percentages'!AI11),
        IF(
            'ALL-Students-Percentages'!AI11 &lt; 0.6,
            "NotKnown",
            "Known"
        ),
        'ALL-Students-Percentages'!AI11
    )
)</f>
        <v>Known</v>
      </c>
      <c r="AJ11" s="31" t="str">
        <f>IF(
    ISERROR('ALL-Students-Percentages'!AJ11),
    CHOOSE(RANDBETWEEN(1, 2), "NotKnown", "Known"),
    IF(
        ISNUMBER('ALL-Students-Percentages'!AJ11),
        IF(
            'ALL-Students-Percentages'!AJ11 &lt; 0.6,
            "NotKnown",
            "Known"
        ),
        'ALL-Students-Percentages'!AJ11
    )
)</f>
        <v>Known</v>
      </c>
      <c r="AK11" s="31" t="str">
        <f>IF(
    ISERROR('ALL-Students-Percentages'!AK11),
    CHOOSE(RANDBETWEEN(1, 2), "NotKnown", "Known"),
    IF(
        ISNUMBER('ALL-Students-Percentages'!AK11),
        IF(
            'ALL-Students-Percentages'!AK11 &lt; 0.6,
            "NotKnown",
            "Known"
        ),
        'ALL-Students-Percentages'!AK11
    )
)</f>
        <v>Known</v>
      </c>
      <c r="AL11" s="31" t="str">
        <f>IF(
    ISERROR('ALL-Students-Percentages'!AL11),
    CHOOSE(RANDBETWEEN(1, 2), "NotKnown", "Known"),
    IF(
        ISNUMBER('ALL-Students-Percentages'!AL11),
        IF(
            'ALL-Students-Percentages'!AL11 &lt; 0.6,
            "NotKnown",
            "Known"
        ),
        'ALL-Students-Percentages'!AL11
    )
)</f>
        <v>Known</v>
      </c>
      <c r="AM11" s="31" t="str">
        <f>IF(
    ISERROR('ALL-Students-Percentages'!AM11),
    CHOOSE(RANDBETWEEN(1, 2), "NotKnown", "Known"),
    IF(
        ISNUMBER('ALL-Students-Percentages'!AM11),
        IF(
            'ALL-Students-Percentages'!AM11 &lt; 0.6,
            "NotKnown",
            "Known"
        ),
        'ALL-Students-Percentages'!AM11
    )
)</f>
        <v>Known</v>
      </c>
      <c r="AN11" s="31" t="str">
        <f>IF(
    ISERROR('ALL-Students-Percentages'!AN11),
    CHOOSE(RANDBETWEEN(1, 2), "NotKnown", "Known"),
    IF(
        ISNUMBER('ALL-Students-Percentages'!AN11),
        IF(
            'ALL-Students-Percentages'!AN11 &lt; 0.6,
            "NotKnown",
            "Known"
        ),
        'ALL-Students-Percentages'!AN11
    )
)</f>
        <v>NotKnown</v>
      </c>
      <c r="AO11" s="31" t="str">
        <f>IF(
    ISERROR('ALL-Students-Percentages'!AO11),
    CHOOSE(RANDBETWEEN(1, 2), "NotKnown", "Known"),
    IF(
        ISNUMBER('ALL-Students-Percentages'!AO11),
        IF(
            'ALL-Students-Percentages'!AO11 &lt; 0.6,
            "NotKnown",
            "Known"
        ),
        'ALL-Students-Percentages'!AO11
    )
)</f>
        <v>Known</v>
      </c>
      <c r="AP11" s="31" t="str">
        <f>IF(
    ISERROR('ALL-Students-Percentages'!AP11),
    CHOOSE(RANDBETWEEN(1, 2), "NotKnown", "Known"),
    IF(
        ISNUMBER('ALL-Students-Percentages'!AP11),
        IF(
            'ALL-Students-Percentages'!AP11 &lt; 0.6,
            "NotKnown",
            "Known"
        ),
        'ALL-Students-Percentages'!AP11
    )
)</f>
        <v>NotKnown</v>
      </c>
      <c r="AQ11" s="31" t="str">
        <f>IF(
    ISERROR('ALL-Students-Percentages'!AQ11),
    CHOOSE(RANDBETWEEN(1, 2), "NotKnown", "Known"),
    IF(
        ISNUMBER('ALL-Students-Percentages'!AQ11),
        IF(
            'ALL-Students-Percentages'!AQ11 &lt; 0.6,
            "NotKnown",
            "Known"
        ),
        'ALL-Students-Percentages'!AQ11
    )
)</f>
        <v>Known</v>
      </c>
      <c r="AR11" s="31" t="str">
        <f>IF(
    ISERROR('ALL-Students-Percentages'!AR11),
    CHOOSE(RANDBETWEEN(1, 2), "NotKnown", "Known"),
    IF(
        ISNUMBER('ALL-Students-Percentages'!AR11),
        IF(
            'ALL-Students-Percentages'!AR11 &lt; 0.6,
            "NotKnown",
            "Known"
        ),
        'ALL-Students-Percentages'!AR11
    )
)</f>
        <v>NotKnown</v>
      </c>
      <c r="AS11" s="31" t="str">
        <f>IF(
    ISERROR('ALL-Students-Percentages'!AS11),
    CHOOSE(RANDBETWEEN(1, 2), "NotKnown", "Known"),
    IF(
        ISNUMBER('ALL-Students-Percentages'!AS11),
        IF(
            'ALL-Students-Percentages'!AS11 &lt; 0.6,
            "NotKnown",
            "Known"
        ),
        'ALL-Students-Percentages'!AS11
    )
)</f>
        <v>Known</v>
      </c>
      <c r="AT11" s="31" t="str">
        <f>IF(
    ISERROR('ALL-Students-Percentages'!AT11),
    CHOOSE(RANDBETWEEN(1, 2), "NotKnown", "Known"),
    IF(
        ISNUMBER('ALL-Students-Percentages'!AT11),
        IF(
            'ALL-Students-Percentages'!AT11 &lt; 0.6,
            "NotKnown",
            "Known"
        ),
        'ALL-Students-Percentages'!AT11
    )
)</f>
        <v>Known</v>
      </c>
      <c r="AU11" s="23"/>
      <c r="AV11" s="23"/>
    </row>
    <row r="12">
      <c r="A12" s="23" t="str">
        <f>IF(
    ISERROR('ALL-Students-Percentages'!A12),
    CHOOSE(RANDBETWEEN(1, 2), "NotKnown", "Known"),
    IF(
        ISNUMBER('ALL-Students-Percentages'!A12),
        IF(
            'ALL-Students-Percentages'!A12 &lt; 0.6,
            "NotKnown",
            "Known"
        ),
        'ALL-Students-Percentages'!A12
    )
)</f>
        <v>11CM-M</v>
      </c>
      <c r="B12" s="31" t="str">
        <f>IF(
    ISERROR('ALL-Students-Percentages'!B12),
    CHOOSE(RANDBETWEEN(1, 2), "NotKnown", "Known"),
    IF(
        ISNUMBER('ALL-Students-Percentages'!B12),
        IF(
            'ALL-Students-Percentages'!B12 &lt; 0.6,
            "NotKnown",
            "Known"
        ),
        'ALL-Students-Percentages'!B12
    )
)</f>
        <v>Known</v>
      </c>
      <c r="C12" s="31" t="str">
        <f>IF(
    ISERROR('ALL-Students-Percentages'!C12),
    CHOOSE(RANDBETWEEN(1, 2), "NotKnown", "Known"),
    IF(
        ISNUMBER('ALL-Students-Percentages'!C12),
        IF(
            'ALL-Students-Percentages'!C12 &lt; 0.6,
            "NotKnown",
            "Known"
        ),
        'ALL-Students-Percentages'!C12
    )
)</f>
        <v>Known</v>
      </c>
      <c r="D12" s="31" t="str">
        <f>IF(
    ISERROR('ALL-Students-Percentages'!D12),
    CHOOSE(RANDBETWEEN(1, 2), "NotKnown", "Known"),
    IF(
        ISNUMBER('ALL-Students-Percentages'!D12),
        IF(
            'ALL-Students-Percentages'!D12 &lt; 0.6,
            "NotKnown",
            "Known"
        ),
        'ALL-Students-Percentages'!D12
    )
)</f>
        <v>Known</v>
      </c>
      <c r="E12" s="31" t="str">
        <f>IF(
    ISERROR('ALL-Students-Percentages'!E12),
    CHOOSE(RANDBETWEEN(1, 2), "NotKnown", "Known"),
    IF(
        ISNUMBER('ALL-Students-Percentages'!E12),
        IF(
            'ALL-Students-Percentages'!E12 &lt; 0.6,
            "NotKnown",
            "Known"
        ),
        'ALL-Students-Percentages'!E12
    )
)</f>
        <v>Known</v>
      </c>
      <c r="F12" s="31" t="str">
        <f>IF(
    ISERROR('ALL-Students-Percentages'!F12),
    CHOOSE(RANDBETWEEN(1, 2), "NotKnown", "Known"),
    IF(
        ISNUMBER('ALL-Students-Percentages'!F12),
        IF(
            'ALL-Students-Percentages'!F12 &lt; 0.6,
            "NotKnown",
            "Known"
        ),
        'ALL-Students-Percentages'!F12
    )
)</f>
        <v>Known</v>
      </c>
      <c r="G12" s="31" t="str">
        <f>IF(
    ISERROR('ALL-Students-Percentages'!G12),
    CHOOSE(RANDBETWEEN(1, 2), "NotKnown", "Known"),
    IF(
        ISNUMBER('ALL-Students-Percentages'!G12),
        IF(
            'ALL-Students-Percentages'!G12 &lt; 0.6,
            "NotKnown",
            "Known"
        ),
        'ALL-Students-Percentages'!G12
    )
)</f>
        <v>Known</v>
      </c>
      <c r="H12" s="31" t="str">
        <f>IF(
    ISERROR('ALL-Students-Percentages'!H12),
    CHOOSE(RANDBETWEEN(1, 2), "NotKnown", "Known"),
    IF(
        ISNUMBER('ALL-Students-Percentages'!H12),
        IF(
            'ALL-Students-Percentages'!H12 &lt; 0.6,
            "NotKnown",
            "Known"
        ),
        'ALL-Students-Percentages'!H12
    )
)</f>
        <v>Known</v>
      </c>
      <c r="I12" s="31" t="str">
        <f>IF(
    ISERROR('ALL-Students-Percentages'!I12),
    CHOOSE(RANDBETWEEN(1, 2), "NotKnown", "Known"),
    IF(
        ISNUMBER('ALL-Students-Percentages'!I12),
        IF(
            'ALL-Students-Percentages'!I12 &lt; 0.6,
            "NotKnown",
            "Known"
        ),
        'ALL-Students-Percentages'!I12
    )
)</f>
        <v>Known</v>
      </c>
      <c r="J12" s="31" t="str">
        <f>IF(
    ISERROR('ALL-Students-Percentages'!J12),
    CHOOSE(RANDBETWEEN(1, 2), "NotKnown", "Known"),
    IF(
        ISNUMBER('ALL-Students-Percentages'!J12),
        IF(
            'ALL-Students-Percentages'!J12 &lt; 0.6,
            "NotKnown",
            "Known"
        ),
        'ALL-Students-Percentages'!J12
    )
)</f>
        <v>Known</v>
      </c>
      <c r="K12" s="31" t="str">
        <f>IF(
    ISERROR('ALL-Students-Percentages'!K12),
    CHOOSE(RANDBETWEEN(1, 2), "NotKnown", "Known"),
    IF(
        ISNUMBER('ALL-Students-Percentages'!K12),
        IF(
            'ALL-Students-Percentages'!K12 &lt; 0.6,
            "NotKnown",
            "Known"
        ),
        'ALL-Students-Percentages'!K12
    )
)</f>
        <v>Known</v>
      </c>
      <c r="L12" s="31" t="str">
        <f>IF(
    ISERROR('ALL-Students-Percentages'!L12),
    CHOOSE(RANDBETWEEN(1, 2), "NotKnown", "Known"),
    IF(
        ISNUMBER('ALL-Students-Percentages'!L12),
        IF(
            'ALL-Students-Percentages'!L12 &lt; 0.6,
            "NotKnown",
            "Known"
        ),
        'ALL-Students-Percentages'!L12
    )
)</f>
        <v>Known</v>
      </c>
      <c r="M12" s="31" t="str">
        <f>IF(
    ISERROR('ALL-Students-Percentages'!M12),
    CHOOSE(RANDBETWEEN(1, 2), "NotKnown", "Known"),
    IF(
        ISNUMBER('ALL-Students-Percentages'!M12),
        IF(
            'ALL-Students-Percentages'!M12 &lt; 0.6,
            "NotKnown",
            "Known"
        ),
        'ALL-Students-Percentages'!M12
    )
)</f>
        <v>Known</v>
      </c>
      <c r="N12" s="31" t="str">
        <f>IF(
    ISERROR('ALL-Students-Percentages'!N12),
    CHOOSE(RANDBETWEEN(1, 2), "NotKnown", "Known"),
    IF(
        ISNUMBER('ALL-Students-Percentages'!N12),
        IF(
            'ALL-Students-Percentages'!N12 &lt; 0.6,
            "NotKnown",
            "Known"
        ),
        'ALL-Students-Percentages'!N12
    )
)</f>
        <v>Known</v>
      </c>
      <c r="O12" s="31" t="str">
        <f>IF(
    ISERROR('ALL-Students-Percentages'!O12),
    CHOOSE(RANDBETWEEN(1, 2), "NotKnown", "Known"),
    IF(
        ISNUMBER('ALL-Students-Percentages'!O12),
        IF(
            'ALL-Students-Percentages'!O12 &lt; 0.6,
            "NotKnown",
            "Known"
        ),
        'ALL-Students-Percentages'!O12
    )
)</f>
        <v>Known</v>
      </c>
      <c r="P12" s="31" t="str">
        <f>IF(
    ISERROR('ALL-Students-Percentages'!P12),
    CHOOSE(RANDBETWEEN(1, 2), "NotKnown", "Known"),
    IF(
        ISNUMBER('ALL-Students-Percentages'!P12),
        IF(
            'ALL-Students-Percentages'!P12 &lt; 0.6,
            "NotKnown",
            "Known"
        ),
        'ALL-Students-Percentages'!P12
    )
)</f>
        <v>Known</v>
      </c>
      <c r="Q12" s="31" t="str">
        <f>IF(
    ISERROR('ALL-Students-Percentages'!Q12),
    CHOOSE(RANDBETWEEN(1, 2), "NotKnown", "Known"),
    IF(
        ISNUMBER('ALL-Students-Percentages'!Q12),
        IF(
            'ALL-Students-Percentages'!Q12 &lt; 0.6,
            "NotKnown",
            "Known"
        ),
        'ALL-Students-Percentages'!Q12
    )
)</f>
        <v>Known</v>
      </c>
      <c r="R12" s="31" t="str">
        <f>IF(
    ISERROR('ALL-Students-Percentages'!R12),
    CHOOSE(RANDBETWEEN(1, 2), "NotKnown", "Known"),
    IF(
        ISNUMBER('ALL-Students-Percentages'!R12),
        IF(
            'ALL-Students-Percentages'!R12 &lt; 0.6,
            "NotKnown",
            "Known"
        ),
        'ALL-Students-Percentages'!R12
    )
)</f>
        <v>NotKnown</v>
      </c>
      <c r="S12" s="31" t="str">
        <f>IF(
    ISERROR('ALL-Students-Percentages'!S12),
    CHOOSE(RANDBETWEEN(1, 2), "NotKnown", "Known"),
    IF(
        ISNUMBER('ALL-Students-Percentages'!S12),
        IF(
            'ALL-Students-Percentages'!S12 &lt; 0.6,
            "NotKnown",
            "Known"
        ),
        'ALL-Students-Percentages'!S12
    )
)</f>
        <v>Known</v>
      </c>
      <c r="T12" s="31" t="str">
        <f>IF(
    ISERROR('ALL-Students-Percentages'!T12),
    CHOOSE(RANDBETWEEN(1, 2), "NotKnown", "Known"),
    IF(
        ISNUMBER('ALL-Students-Percentages'!T12),
        IF(
            'ALL-Students-Percentages'!T12 &lt; 0.6,
            "NotKnown",
            "Known"
        ),
        'ALL-Students-Percentages'!T12
    )
)</f>
        <v>Known</v>
      </c>
      <c r="U12" s="31" t="str">
        <f>IF(
    ISERROR('ALL-Students-Percentages'!U12),
    CHOOSE(RANDBETWEEN(1, 2), "NotKnown", "Known"),
    IF(
        ISNUMBER('ALL-Students-Percentages'!U12),
        IF(
            'ALL-Students-Percentages'!U12 &lt; 0.6,
            "NotKnown",
            "Known"
        ),
        'ALL-Students-Percentages'!U12
    )
)</f>
        <v>Known</v>
      </c>
      <c r="V12" s="31" t="str">
        <f>IF(
    ISERROR('ALL-Students-Percentages'!V12),
    CHOOSE(RANDBETWEEN(1, 2), "NotKnown", "Known"),
    IF(
        ISNUMBER('ALL-Students-Percentages'!V12),
        IF(
            'ALL-Students-Percentages'!V12 &lt; 0.6,
            "NotKnown",
            "Known"
        ),
        'ALL-Students-Percentages'!V12
    )
)</f>
        <v>Known</v>
      </c>
      <c r="W12" s="31" t="str">
        <f>IF(
    ISERROR('ALL-Students-Percentages'!W12),
    CHOOSE(RANDBETWEEN(1, 2), "NotKnown", "Known"),
    IF(
        ISNUMBER('ALL-Students-Percentages'!W12),
        IF(
            'ALL-Students-Percentages'!W12 &lt; 0.6,
            "NotKnown",
            "Known"
        ),
        'ALL-Students-Percentages'!W12
    )
)</f>
        <v>Known</v>
      </c>
      <c r="X12" s="31" t="str">
        <f>IF(
    ISERROR('ALL-Students-Percentages'!X12),
    CHOOSE(RANDBETWEEN(1, 2), "NotKnown", "Known"),
    IF(
        ISNUMBER('ALL-Students-Percentages'!X12),
        IF(
            'ALL-Students-Percentages'!X12 &lt; 0.6,
            "NotKnown",
            "Known"
        ),
        'ALL-Students-Percentages'!X12
    )
)</f>
        <v>Known</v>
      </c>
      <c r="Y12" s="31" t="str">
        <f>IF(
    ISERROR('ALL-Students-Percentages'!Y12),
    CHOOSE(RANDBETWEEN(1, 2), "NotKnown", "Known"),
    IF(
        ISNUMBER('ALL-Students-Percentages'!Y12),
        IF(
            'ALL-Students-Percentages'!Y12 &lt; 0.6,
            "NotKnown",
            "Known"
        ),
        'ALL-Students-Percentages'!Y12
    )
)</f>
        <v>Known</v>
      </c>
      <c r="Z12" s="31" t="str">
        <f>IF(
    ISERROR('ALL-Students-Percentages'!Z12),
    CHOOSE(RANDBETWEEN(1, 2), "NotKnown", "Known"),
    IF(
        ISNUMBER('ALL-Students-Percentages'!Z12),
        IF(
            'ALL-Students-Percentages'!Z12 &lt; 0.6,
            "NotKnown",
            "Known"
        ),
        'ALL-Students-Percentages'!Z12
    )
)</f>
        <v>Known</v>
      </c>
      <c r="AA12" s="31" t="str">
        <f>IF(
    ISERROR('ALL-Students-Percentages'!AA12),
    CHOOSE(RANDBETWEEN(1, 2), "NotKnown", "Known"),
    IF(
        ISNUMBER('ALL-Students-Percentages'!AA12),
        IF(
            'ALL-Students-Percentages'!AA12 &lt; 0.6,
            "NotKnown",
            "Known"
        ),
        'ALL-Students-Percentages'!AA12
    )
)</f>
        <v>Known</v>
      </c>
      <c r="AB12" s="31" t="str">
        <f>IF(
    ISERROR('ALL-Students-Percentages'!AB12),
    CHOOSE(RANDBETWEEN(1, 2), "NotKnown", "Known"),
    IF(
        ISNUMBER('ALL-Students-Percentages'!AB12),
        IF(
            'ALL-Students-Percentages'!AB12 &lt; 0.6,
            "NotKnown",
            "Known"
        ),
        'ALL-Students-Percentages'!AB12
    )
)</f>
        <v>Known</v>
      </c>
      <c r="AC12" s="31" t="str">
        <f>IF(
    ISERROR('ALL-Students-Percentages'!AC12),
    CHOOSE(RANDBETWEEN(1, 2), "NotKnown", "Known"),
    IF(
        ISNUMBER('ALL-Students-Percentages'!AC12),
        IF(
            'ALL-Students-Percentages'!AC12 &lt; 0.6,
            "NotKnown",
            "Known"
        ),
        'ALL-Students-Percentages'!AC12
    )
)</f>
        <v>Known</v>
      </c>
      <c r="AD12" s="31" t="str">
        <f>IF(
    ISERROR('ALL-Students-Percentages'!AD12),
    CHOOSE(RANDBETWEEN(1, 2), "NotKnown", "Known"),
    IF(
        ISNUMBER('ALL-Students-Percentages'!AD12),
        IF(
            'ALL-Students-Percentages'!AD12 &lt; 0.6,
            "NotKnown",
            "Known"
        ),
        'ALL-Students-Percentages'!AD12
    )
)</f>
        <v>NotKnown</v>
      </c>
      <c r="AE12" s="31" t="str">
        <f>IF(
    ISERROR('ALL-Students-Percentages'!AE12),
    CHOOSE(RANDBETWEEN(1, 2), "NotKnown", "Known"),
    IF(
        ISNUMBER('ALL-Students-Percentages'!AE12),
        IF(
            'ALL-Students-Percentages'!AE12 &lt; 0.6,
            "NotKnown",
            "Known"
        ),
        'ALL-Students-Percentages'!AE12
    )
)</f>
        <v>Known</v>
      </c>
      <c r="AF12" s="31" t="str">
        <f>IF(
    ISERROR('ALL-Students-Percentages'!AF12),
    CHOOSE(RANDBETWEEN(1, 2), "NotKnown", "Known"),
    IF(
        ISNUMBER('ALL-Students-Percentages'!AF12),
        IF(
            'ALL-Students-Percentages'!AF12 &lt; 0.6,
            "NotKnown",
            "Known"
        ),
        'ALL-Students-Percentages'!AF12
    )
)</f>
        <v>Known</v>
      </c>
      <c r="AG12" s="31" t="str">
        <f>IF(
    ISERROR('ALL-Students-Percentages'!AG12),
    CHOOSE(RANDBETWEEN(1, 2), "NotKnown", "Known"),
    IF(
        ISNUMBER('ALL-Students-Percentages'!AG12),
        IF(
            'ALL-Students-Percentages'!AG12 &lt; 0.6,
            "NotKnown",
            "Known"
        ),
        'ALL-Students-Percentages'!AG12
    )
)</f>
        <v>Known</v>
      </c>
      <c r="AH12" s="31" t="str">
        <f>IF(
    ISERROR('ALL-Students-Percentages'!AH12),
    CHOOSE(RANDBETWEEN(1, 2), "NotKnown", "Known"),
    IF(
        ISNUMBER('ALL-Students-Percentages'!AH12),
        IF(
            'ALL-Students-Percentages'!AH12 &lt; 0.6,
            "NotKnown",
            "Known"
        ),
        'ALL-Students-Percentages'!AH12
    )
)</f>
        <v>Known</v>
      </c>
      <c r="AI12" s="31" t="str">
        <f>IF(
    ISERROR('ALL-Students-Percentages'!AI12),
    CHOOSE(RANDBETWEEN(1, 2), "NotKnown", "Known"),
    IF(
        ISNUMBER('ALL-Students-Percentages'!AI12),
        IF(
            'ALL-Students-Percentages'!AI12 &lt; 0.6,
            "NotKnown",
            "Known"
        ),
        'ALL-Students-Percentages'!AI12
    )
)</f>
        <v>Known</v>
      </c>
      <c r="AJ12" s="31" t="str">
        <f>IF(
    ISERROR('ALL-Students-Percentages'!AJ12),
    CHOOSE(RANDBETWEEN(1, 2), "NotKnown", "Known"),
    IF(
        ISNUMBER('ALL-Students-Percentages'!AJ12),
        IF(
            'ALL-Students-Percentages'!AJ12 &lt; 0.6,
            "NotKnown",
            "Known"
        ),
        'ALL-Students-Percentages'!AJ12
    )
)</f>
        <v>Known</v>
      </c>
      <c r="AK12" s="31" t="str">
        <f>IF(
    ISERROR('ALL-Students-Percentages'!AK12),
    CHOOSE(RANDBETWEEN(1, 2), "NotKnown", "Known"),
    IF(
        ISNUMBER('ALL-Students-Percentages'!AK12),
        IF(
            'ALL-Students-Percentages'!AK12 &lt; 0.6,
            "NotKnown",
            "Known"
        ),
        'ALL-Students-Percentages'!AK12
    )
)</f>
        <v>Known</v>
      </c>
      <c r="AL12" s="31" t="str">
        <f>IF(
    ISERROR('ALL-Students-Percentages'!AL12),
    CHOOSE(RANDBETWEEN(1, 2), "NotKnown", "Known"),
    IF(
        ISNUMBER('ALL-Students-Percentages'!AL12),
        IF(
            'ALL-Students-Percentages'!AL12 &lt; 0.6,
            "NotKnown",
            "Known"
        ),
        'ALL-Students-Percentages'!AL12
    )
)</f>
        <v>Known</v>
      </c>
      <c r="AM12" s="31" t="str">
        <f>IF(
    ISERROR('ALL-Students-Percentages'!AM12),
    CHOOSE(RANDBETWEEN(1, 2), "NotKnown", "Known"),
    IF(
        ISNUMBER('ALL-Students-Percentages'!AM12),
        IF(
            'ALL-Students-Percentages'!AM12 &lt; 0.6,
            "NotKnown",
            "Known"
        ),
        'ALL-Students-Percentages'!AM12
    )
)</f>
        <v>Known</v>
      </c>
      <c r="AN12" s="31" t="str">
        <f>IF(
    ISERROR('ALL-Students-Percentages'!AN12),
    CHOOSE(RANDBETWEEN(1, 2), "NotKnown", "Known"),
    IF(
        ISNUMBER('ALL-Students-Percentages'!AN12),
        IF(
            'ALL-Students-Percentages'!AN12 &lt; 0.6,
            "NotKnown",
            "Known"
        ),
        'ALL-Students-Percentages'!AN12
    )
)</f>
        <v>Known</v>
      </c>
      <c r="AO12" s="31" t="str">
        <f>IF(
    ISERROR('ALL-Students-Percentages'!AO12),
    CHOOSE(RANDBETWEEN(1, 2), "NotKnown", "Known"),
    IF(
        ISNUMBER('ALL-Students-Percentages'!AO12),
        IF(
            'ALL-Students-Percentages'!AO12 &lt; 0.6,
            "NotKnown",
            "Known"
        ),
        'ALL-Students-Percentages'!AO12
    )
)</f>
        <v>Known</v>
      </c>
      <c r="AP12" s="31" t="str">
        <f>IF(
    ISERROR('ALL-Students-Percentages'!AP12),
    CHOOSE(RANDBETWEEN(1, 2), "NotKnown", "Known"),
    IF(
        ISNUMBER('ALL-Students-Percentages'!AP12),
        IF(
            'ALL-Students-Percentages'!AP12 &lt; 0.6,
            "NotKnown",
            "Known"
        ),
        'ALL-Students-Percentages'!AP12
    )
)</f>
        <v>Known</v>
      </c>
      <c r="AQ12" s="31" t="str">
        <f>IF(
    ISERROR('ALL-Students-Percentages'!AQ12),
    CHOOSE(RANDBETWEEN(1, 2), "NotKnown", "Known"),
    IF(
        ISNUMBER('ALL-Students-Percentages'!AQ12),
        IF(
            'ALL-Students-Percentages'!AQ12 &lt; 0.6,
            "NotKnown",
            "Known"
        ),
        'ALL-Students-Percentages'!AQ12
    )
)</f>
        <v>NotKnown</v>
      </c>
      <c r="AR12" s="31" t="str">
        <f>IF(
    ISERROR('ALL-Students-Percentages'!AR12),
    CHOOSE(RANDBETWEEN(1, 2), "NotKnown", "Known"),
    IF(
        ISNUMBER('ALL-Students-Percentages'!AR12),
        IF(
            'ALL-Students-Percentages'!AR12 &lt; 0.6,
            "NotKnown",
            "Known"
        ),
        'ALL-Students-Percentages'!AR12
    )
)</f>
        <v>NotKnown</v>
      </c>
      <c r="AS12" s="31" t="str">
        <f>IF(
    ISERROR('ALL-Students-Percentages'!AS12),
    CHOOSE(RANDBETWEEN(1, 2), "NotKnown", "Known"),
    IF(
        ISNUMBER('ALL-Students-Percentages'!AS12),
        IF(
            'ALL-Students-Percentages'!AS12 &lt; 0.6,
            "NotKnown",
            "Known"
        ),
        'ALL-Students-Percentages'!AS12
    )
)</f>
        <v>Known</v>
      </c>
      <c r="AT12" s="31" t="str">
        <f>IF(
    ISERROR('ALL-Students-Percentages'!AT12),
    CHOOSE(RANDBETWEEN(1, 2), "NotKnown", "Known"),
    IF(
        ISNUMBER('ALL-Students-Percentages'!AT12),
        IF(
            'ALL-Students-Percentages'!AT12 &lt; 0.6,
            "NotKnown",
            "Known"
        ),
        'ALL-Students-Percentages'!AT12
    )
)</f>
        <v>Known</v>
      </c>
      <c r="AU12" s="23"/>
      <c r="AV12" s="23"/>
    </row>
    <row r="13">
      <c r="A13" s="23" t="str">
        <f>IF(
    ISERROR('ALL-Students-Percentages'!A13),
    CHOOSE(RANDBETWEEN(1, 2), "NotKnown", "Known"),
    IF(
        ISNUMBER('ALL-Students-Percentages'!A13),
        IF(
            'ALL-Students-Percentages'!A13 &lt; 0.6,
            "NotKnown",
            "Known"
        ),
        'ALL-Students-Percentages'!A13
    )
)</f>
        <v>12CM-F</v>
      </c>
      <c r="B13" s="31" t="str">
        <f>IF(
    ISERROR('ALL-Students-Percentages'!B13),
    CHOOSE(RANDBETWEEN(1, 2), "NotKnown", "Known"),
    IF(
        ISNUMBER('ALL-Students-Percentages'!B13),
        IF(
            'ALL-Students-Percentages'!B13 &lt; 0.6,
            "NotKnown",
            "Known"
        ),
        'ALL-Students-Percentages'!B13
    )
)</f>
        <v>Known</v>
      </c>
      <c r="C13" s="31" t="str">
        <f>IF(
    ISERROR('ALL-Students-Percentages'!C13),
    CHOOSE(RANDBETWEEN(1, 2), "NotKnown", "Known"),
    IF(
        ISNUMBER('ALL-Students-Percentages'!C13),
        IF(
            'ALL-Students-Percentages'!C13 &lt; 0.6,
            "NotKnown",
            "Known"
        ),
        'ALL-Students-Percentages'!C13
    )
)</f>
        <v>Known</v>
      </c>
      <c r="D13" s="31" t="str">
        <f>IF(
    ISERROR('ALL-Students-Percentages'!D13),
    CHOOSE(RANDBETWEEN(1, 2), "NotKnown", "Known"),
    IF(
        ISNUMBER('ALL-Students-Percentages'!D13),
        IF(
            'ALL-Students-Percentages'!D13 &lt; 0.6,
            "NotKnown",
            "Known"
        ),
        'ALL-Students-Percentages'!D13
    )
)</f>
        <v>Known</v>
      </c>
      <c r="E13" s="31" t="str">
        <f>IF(
    ISERROR('ALL-Students-Percentages'!E13),
    CHOOSE(RANDBETWEEN(1, 2), "NotKnown", "Known"),
    IF(
        ISNUMBER('ALL-Students-Percentages'!E13),
        IF(
            'ALL-Students-Percentages'!E13 &lt; 0.6,
            "NotKnown",
            "Known"
        ),
        'ALL-Students-Percentages'!E13
    )
)</f>
        <v>Known</v>
      </c>
      <c r="F13" s="31" t="str">
        <f>IF(
    ISERROR('ALL-Students-Percentages'!F13),
    CHOOSE(RANDBETWEEN(1, 2), "NotKnown", "Known"),
    IF(
        ISNUMBER('ALL-Students-Percentages'!F13),
        IF(
            'ALL-Students-Percentages'!F13 &lt; 0.6,
            "NotKnown",
            "Known"
        ),
        'ALL-Students-Percentages'!F13
    )
)</f>
        <v>Known</v>
      </c>
      <c r="G13" s="31" t="str">
        <f>IF(
    ISERROR('ALL-Students-Percentages'!G13),
    CHOOSE(RANDBETWEEN(1, 2), "NotKnown", "Known"),
    IF(
        ISNUMBER('ALL-Students-Percentages'!G13),
        IF(
            'ALL-Students-Percentages'!G13 &lt; 0.6,
            "NotKnown",
            "Known"
        ),
        'ALL-Students-Percentages'!G13
    )
)</f>
        <v>Known</v>
      </c>
      <c r="H13" s="31" t="str">
        <f>IF(
    ISERROR('ALL-Students-Percentages'!H13),
    CHOOSE(RANDBETWEEN(1, 2), "NotKnown", "Known"),
    IF(
        ISNUMBER('ALL-Students-Percentages'!H13),
        IF(
            'ALL-Students-Percentages'!H13 &lt; 0.6,
            "NotKnown",
            "Known"
        ),
        'ALL-Students-Percentages'!H13
    )
)</f>
        <v>Known</v>
      </c>
      <c r="I13" s="31" t="str">
        <f>IF(
    ISERROR('ALL-Students-Percentages'!I13),
    CHOOSE(RANDBETWEEN(1, 2), "NotKnown", "Known"),
    IF(
        ISNUMBER('ALL-Students-Percentages'!I13),
        IF(
            'ALL-Students-Percentages'!I13 &lt; 0.6,
            "NotKnown",
            "Known"
        ),
        'ALL-Students-Percentages'!I13
    )
)</f>
        <v>Known</v>
      </c>
      <c r="J13" s="31" t="str">
        <f>IF(
    ISERROR('ALL-Students-Percentages'!J13),
    CHOOSE(RANDBETWEEN(1, 2), "NotKnown", "Known"),
    IF(
        ISNUMBER('ALL-Students-Percentages'!J13),
        IF(
            'ALL-Students-Percentages'!J13 &lt; 0.6,
            "NotKnown",
            "Known"
        ),
        'ALL-Students-Percentages'!J13
    )
)</f>
        <v>Known</v>
      </c>
      <c r="K13" s="31" t="str">
        <f>IF(
    ISERROR('ALL-Students-Percentages'!K13),
    CHOOSE(RANDBETWEEN(1, 2), "NotKnown", "Known"),
    IF(
        ISNUMBER('ALL-Students-Percentages'!K13),
        IF(
            'ALL-Students-Percentages'!K13 &lt; 0.6,
            "NotKnown",
            "Known"
        ),
        'ALL-Students-Percentages'!K13
    )
)</f>
        <v>Known</v>
      </c>
      <c r="L13" s="31" t="str">
        <f>IF(
    ISERROR('ALL-Students-Percentages'!L13),
    CHOOSE(RANDBETWEEN(1, 2), "NotKnown", "Known"),
    IF(
        ISNUMBER('ALL-Students-Percentages'!L13),
        IF(
            'ALL-Students-Percentages'!L13 &lt; 0.6,
            "NotKnown",
            "Known"
        ),
        'ALL-Students-Percentages'!L13
    )
)</f>
        <v>Known</v>
      </c>
      <c r="M13" s="31" t="str">
        <f>IF(
    ISERROR('ALL-Students-Percentages'!M13),
    CHOOSE(RANDBETWEEN(1, 2), "NotKnown", "Known"),
    IF(
        ISNUMBER('ALL-Students-Percentages'!M13),
        IF(
            'ALL-Students-Percentages'!M13 &lt; 0.6,
            "NotKnown",
            "Known"
        ),
        'ALL-Students-Percentages'!M13
    )
)</f>
        <v>Known</v>
      </c>
      <c r="N13" s="31" t="str">
        <f>IF(
    ISERROR('ALL-Students-Percentages'!N13),
    CHOOSE(RANDBETWEEN(1, 2), "NotKnown", "Known"),
    IF(
        ISNUMBER('ALL-Students-Percentages'!N13),
        IF(
            'ALL-Students-Percentages'!N13 &lt; 0.6,
            "NotKnown",
            "Known"
        ),
        'ALL-Students-Percentages'!N13
    )
)</f>
        <v>Known</v>
      </c>
      <c r="O13" s="31" t="str">
        <f>IF(
    ISERROR('ALL-Students-Percentages'!O13),
    CHOOSE(RANDBETWEEN(1, 2), "NotKnown", "Known"),
    IF(
        ISNUMBER('ALL-Students-Percentages'!O13),
        IF(
            'ALL-Students-Percentages'!O13 &lt; 0.6,
            "NotKnown",
            "Known"
        ),
        'ALL-Students-Percentages'!O13
    )
)</f>
        <v>Known</v>
      </c>
      <c r="P13" s="31" t="str">
        <f>IF(
    ISERROR('ALL-Students-Percentages'!P13),
    CHOOSE(RANDBETWEEN(1, 2), "NotKnown", "Known"),
    IF(
        ISNUMBER('ALL-Students-Percentages'!P13),
        IF(
            'ALL-Students-Percentages'!P13 &lt; 0.6,
            "NotKnown",
            "Known"
        ),
        'ALL-Students-Percentages'!P13
    )
)</f>
        <v>NotKnown</v>
      </c>
      <c r="Q13" s="31" t="str">
        <f>IF(
    ISERROR('ALL-Students-Percentages'!Q13),
    CHOOSE(RANDBETWEEN(1, 2), "NotKnown", "Known"),
    IF(
        ISNUMBER('ALL-Students-Percentages'!Q13),
        IF(
            'ALL-Students-Percentages'!Q13 &lt; 0.6,
            "NotKnown",
            "Known"
        ),
        'ALL-Students-Percentages'!Q13
    )
)</f>
        <v>Known</v>
      </c>
      <c r="R13" s="31" t="str">
        <f>IF(
    ISERROR('ALL-Students-Percentages'!R13),
    CHOOSE(RANDBETWEEN(1, 2), "NotKnown", "Known"),
    IF(
        ISNUMBER('ALL-Students-Percentages'!R13),
        IF(
            'ALL-Students-Percentages'!R13 &lt; 0.6,
            "NotKnown",
            "Known"
        ),
        'ALL-Students-Percentages'!R13
    )
)</f>
        <v>Known</v>
      </c>
      <c r="S13" s="31" t="str">
        <f>IF(
    ISERROR('ALL-Students-Percentages'!S13),
    CHOOSE(RANDBETWEEN(1, 2), "NotKnown", "Known"),
    IF(
        ISNUMBER('ALL-Students-Percentages'!S13),
        IF(
            'ALL-Students-Percentages'!S13 &lt; 0.6,
            "NotKnown",
            "Known"
        ),
        'ALL-Students-Percentages'!S13
    )
)</f>
        <v>Known</v>
      </c>
      <c r="T13" s="31" t="str">
        <f>IF(
    ISERROR('ALL-Students-Percentages'!T13),
    CHOOSE(RANDBETWEEN(1, 2), "NotKnown", "Known"),
    IF(
        ISNUMBER('ALL-Students-Percentages'!T13),
        IF(
            'ALL-Students-Percentages'!T13 &lt; 0.6,
            "NotKnown",
            "Known"
        ),
        'ALL-Students-Percentages'!T13
    )
)</f>
        <v>Known</v>
      </c>
      <c r="U13" s="31" t="str">
        <f>IF(
    ISERROR('ALL-Students-Percentages'!U13),
    CHOOSE(RANDBETWEEN(1, 2), "NotKnown", "Known"),
    IF(
        ISNUMBER('ALL-Students-Percentages'!U13),
        IF(
            'ALL-Students-Percentages'!U13 &lt; 0.6,
            "NotKnown",
            "Known"
        ),
        'ALL-Students-Percentages'!U13
    )
)</f>
        <v>Known</v>
      </c>
      <c r="V13" s="31" t="str">
        <f>IF(
    ISERROR('ALL-Students-Percentages'!V13),
    CHOOSE(RANDBETWEEN(1, 2), "NotKnown", "Known"),
    IF(
        ISNUMBER('ALL-Students-Percentages'!V13),
        IF(
            'ALL-Students-Percentages'!V13 &lt; 0.6,
            "NotKnown",
            "Known"
        ),
        'ALL-Students-Percentages'!V13
    )
)</f>
        <v>Known</v>
      </c>
      <c r="W13" s="31" t="str">
        <f>IF(
    ISERROR('ALL-Students-Percentages'!W13),
    CHOOSE(RANDBETWEEN(1, 2), "NotKnown", "Known"),
    IF(
        ISNUMBER('ALL-Students-Percentages'!W13),
        IF(
            'ALL-Students-Percentages'!W13 &lt; 0.6,
            "NotKnown",
            "Known"
        ),
        'ALL-Students-Percentages'!W13
    )
)</f>
        <v>Known</v>
      </c>
      <c r="X13" s="31" t="str">
        <f>IF(
    ISERROR('ALL-Students-Percentages'!X13),
    CHOOSE(RANDBETWEEN(1, 2), "NotKnown", "Known"),
    IF(
        ISNUMBER('ALL-Students-Percentages'!X13),
        IF(
            'ALL-Students-Percentages'!X13 &lt; 0.6,
            "NotKnown",
            "Known"
        ),
        'ALL-Students-Percentages'!X13
    )
)</f>
        <v>Known</v>
      </c>
      <c r="Y13" s="31" t="str">
        <f>IF(
    ISERROR('ALL-Students-Percentages'!Y13),
    CHOOSE(RANDBETWEEN(1, 2), "NotKnown", "Known"),
    IF(
        ISNUMBER('ALL-Students-Percentages'!Y13),
        IF(
            'ALL-Students-Percentages'!Y13 &lt; 0.6,
            "NotKnown",
            "Known"
        ),
        'ALL-Students-Percentages'!Y13
    )
)</f>
        <v>Known</v>
      </c>
      <c r="Z13" s="31" t="str">
        <f>IF(
    ISERROR('ALL-Students-Percentages'!Z13),
    CHOOSE(RANDBETWEEN(1, 2), "NotKnown", "Known"),
    IF(
        ISNUMBER('ALL-Students-Percentages'!Z13),
        IF(
            'ALL-Students-Percentages'!Z13 &lt; 0.6,
            "NotKnown",
            "Known"
        ),
        'ALL-Students-Percentages'!Z13
    )
)</f>
        <v>Known</v>
      </c>
      <c r="AA13" s="31" t="str">
        <f>IF(
    ISERROR('ALL-Students-Percentages'!AA13),
    CHOOSE(RANDBETWEEN(1, 2), "NotKnown", "Known"),
    IF(
        ISNUMBER('ALL-Students-Percentages'!AA13),
        IF(
            'ALL-Students-Percentages'!AA13 &lt; 0.6,
            "NotKnown",
            "Known"
        ),
        'ALL-Students-Percentages'!AA13
    )
)</f>
        <v>Known</v>
      </c>
      <c r="AB13" s="31" t="str">
        <f>IF(
    ISERROR('ALL-Students-Percentages'!AB13),
    CHOOSE(RANDBETWEEN(1, 2), "NotKnown", "Known"),
    IF(
        ISNUMBER('ALL-Students-Percentages'!AB13),
        IF(
            'ALL-Students-Percentages'!AB13 &lt; 0.6,
            "NotKnown",
            "Known"
        ),
        'ALL-Students-Percentages'!AB13
    )
)</f>
        <v>Known</v>
      </c>
      <c r="AC13" s="31" t="str">
        <f>IF(
    ISERROR('ALL-Students-Percentages'!AC13),
    CHOOSE(RANDBETWEEN(1, 2), "NotKnown", "Known"),
    IF(
        ISNUMBER('ALL-Students-Percentages'!AC13),
        IF(
            'ALL-Students-Percentages'!AC13 &lt; 0.6,
            "NotKnown",
            "Known"
        ),
        'ALL-Students-Percentages'!AC13
    )
)</f>
        <v>NotKnown</v>
      </c>
      <c r="AD13" s="31" t="str">
        <f>IF(
    ISERROR('ALL-Students-Percentages'!AD13),
    CHOOSE(RANDBETWEEN(1, 2), "NotKnown", "Known"),
    IF(
        ISNUMBER('ALL-Students-Percentages'!AD13),
        IF(
            'ALL-Students-Percentages'!AD13 &lt; 0.6,
            "NotKnown",
            "Known"
        ),
        'ALL-Students-Percentages'!AD13
    )
)</f>
        <v>Known</v>
      </c>
      <c r="AE13" s="31" t="str">
        <f>IF(
    ISERROR('ALL-Students-Percentages'!AE13),
    CHOOSE(RANDBETWEEN(1, 2), "NotKnown", "Known"),
    IF(
        ISNUMBER('ALL-Students-Percentages'!AE13),
        IF(
            'ALL-Students-Percentages'!AE13 &lt; 0.6,
            "NotKnown",
            "Known"
        ),
        'ALL-Students-Percentages'!AE13
    )
)</f>
        <v>NotKnown</v>
      </c>
      <c r="AF13" s="31" t="str">
        <f>IF(
    ISERROR('ALL-Students-Percentages'!AF13),
    CHOOSE(RANDBETWEEN(1, 2), "NotKnown", "Known"),
    IF(
        ISNUMBER('ALL-Students-Percentages'!AF13),
        IF(
            'ALL-Students-Percentages'!AF13 &lt; 0.6,
            "NotKnown",
            "Known"
        ),
        'ALL-Students-Percentages'!AF13
    )
)</f>
        <v>Known</v>
      </c>
      <c r="AG13" s="31" t="str">
        <f>IF(
    ISERROR('ALL-Students-Percentages'!AG13),
    CHOOSE(RANDBETWEEN(1, 2), "NotKnown", "Known"),
    IF(
        ISNUMBER('ALL-Students-Percentages'!AG13),
        IF(
            'ALL-Students-Percentages'!AG13 &lt; 0.6,
            "NotKnown",
            "Known"
        ),
        'ALL-Students-Percentages'!AG13
    )
)</f>
        <v>Known</v>
      </c>
      <c r="AH13" s="31" t="str">
        <f>IF(
    ISERROR('ALL-Students-Percentages'!AH13),
    CHOOSE(RANDBETWEEN(1, 2), "NotKnown", "Known"),
    IF(
        ISNUMBER('ALL-Students-Percentages'!AH13),
        IF(
            'ALL-Students-Percentages'!AH13 &lt; 0.6,
            "NotKnown",
            "Known"
        ),
        'ALL-Students-Percentages'!AH13
    )
)</f>
        <v>Known</v>
      </c>
      <c r="AI13" s="31" t="str">
        <f>IF(
    ISERROR('ALL-Students-Percentages'!AI13),
    CHOOSE(RANDBETWEEN(1, 2), "NotKnown", "Known"),
    IF(
        ISNUMBER('ALL-Students-Percentages'!AI13),
        IF(
            'ALL-Students-Percentages'!AI13 &lt; 0.6,
            "NotKnown",
            "Known"
        ),
        'ALL-Students-Percentages'!AI13
    )
)</f>
        <v>Known</v>
      </c>
      <c r="AJ13" s="31" t="str">
        <f>IF(
    ISERROR('ALL-Students-Percentages'!AJ13),
    CHOOSE(RANDBETWEEN(1, 2), "NotKnown", "Known"),
    IF(
        ISNUMBER('ALL-Students-Percentages'!AJ13),
        IF(
            'ALL-Students-Percentages'!AJ13 &lt; 0.6,
            "NotKnown",
            "Known"
        ),
        'ALL-Students-Percentages'!AJ13
    )
)</f>
        <v>Known</v>
      </c>
      <c r="AK13" s="31" t="str">
        <f>IF(
    ISERROR('ALL-Students-Percentages'!AK13),
    CHOOSE(RANDBETWEEN(1, 2), "NotKnown", "Known"),
    IF(
        ISNUMBER('ALL-Students-Percentages'!AK13),
        IF(
            'ALL-Students-Percentages'!AK13 &lt; 0.6,
            "NotKnown",
            "Known"
        ),
        'ALL-Students-Percentages'!AK13
    )
)</f>
        <v>Known</v>
      </c>
      <c r="AL13" s="31" t="str">
        <f>IF(
    ISERROR('ALL-Students-Percentages'!AL13),
    CHOOSE(RANDBETWEEN(1, 2), "NotKnown", "Known"),
    IF(
        ISNUMBER('ALL-Students-Percentages'!AL13),
        IF(
            'ALL-Students-Percentages'!AL13 &lt; 0.6,
            "NotKnown",
            "Known"
        ),
        'ALL-Students-Percentages'!AL13
    )
)</f>
        <v>Known</v>
      </c>
      <c r="AM13" s="31" t="str">
        <f>IF(
    ISERROR('ALL-Students-Percentages'!AM13),
    CHOOSE(RANDBETWEEN(1, 2), "NotKnown", "Known"),
    IF(
        ISNUMBER('ALL-Students-Percentages'!AM13),
        IF(
            'ALL-Students-Percentages'!AM13 &lt; 0.6,
            "NotKnown",
            "Known"
        ),
        'ALL-Students-Percentages'!AM13
    )
)</f>
        <v>Known</v>
      </c>
      <c r="AN13" s="31" t="str">
        <f>IF(
    ISERROR('ALL-Students-Percentages'!AN13),
    CHOOSE(RANDBETWEEN(1, 2), "NotKnown", "Known"),
    IF(
        ISNUMBER('ALL-Students-Percentages'!AN13),
        IF(
            'ALL-Students-Percentages'!AN13 &lt; 0.6,
            "NotKnown",
            "Known"
        ),
        'ALL-Students-Percentages'!AN13
    )
)</f>
        <v>Known</v>
      </c>
      <c r="AO13" s="31" t="str">
        <f>IF(
    ISERROR('ALL-Students-Percentages'!AO13),
    CHOOSE(RANDBETWEEN(1, 2), "NotKnown", "Known"),
    IF(
        ISNUMBER('ALL-Students-Percentages'!AO13),
        IF(
            'ALL-Students-Percentages'!AO13 &lt; 0.6,
            "NotKnown",
            "Known"
        ),
        'ALL-Students-Percentages'!AO13
    )
)</f>
        <v>Known</v>
      </c>
      <c r="AP13" s="31" t="str">
        <f>IF(
    ISERROR('ALL-Students-Percentages'!AP13),
    CHOOSE(RANDBETWEEN(1, 2), "NotKnown", "Known"),
    IF(
        ISNUMBER('ALL-Students-Percentages'!AP13),
        IF(
            'ALL-Students-Percentages'!AP13 &lt; 0.6,
            "NotKnown",
            "Known"
        ),
        'ALL-Students-Percentages'!AP13
    )
)</f>
        <v>Known</v>
      </c>
      <c r="AQ13" s="31" t="str">
        <f>IF(
    ISERROR('ALL-Students-Percentages'!AQ13),
    CHOOSE(RANDBETWEEN(1, 2), "NotKnown", "Known"),
    IF(
        ISNUMBER('ALL-Students-Percentages'!AQ13),
        IF(
            'ALL-Students-Percentages'!AQ13 &lt; 0.6,
            "NotKnown",
            "Known"
        ),
        'ALL-Students-Percentages'!AQ13
    )
)</f>
        <v>Known</v>
      </c>
      <c r="AR13" s="31" t="str">
        <f>IF(
    ISERROR('ALL-Students-Percentages'!AR13),
    CHOOSE(RANDBETWEEN(1, 2), "NotKnown", "Known"),
    IF(
        ISNUMBER('ALL-Students-Percentages'!AR13),
        IF(
            'ALL-Students-Percentages'!AR13 &lt; 0.6,
            "NotKnown",
            "Known"
        ),
        'ALL-Students-Percentages'!AR13
    )
)</f>
        <v>Known</v>
      </c>
      <c r="AS13" s="31" t="str">
        <f>IF(
    ISERROR('ALL-Students-Percentages'!AS13),
    CHOOSE(RANDBETWEEN(1, 2), "NotKnown", "Known"),
    IF(
        ISNUMBER('ALL-Students-Percentages'!AS13),
        IF(
            'ALL-Students-Percentages'!AS13 &lt; 0.6,
            "NotKnown",
            "Known"
        ),
        'ALL-Students-Percentages'!AS13
    )
)</f>
        <v>Known</v>
      </c>
      <c r="AT13" s="31" t="str">
        <f>IF(
    ISERROR('ALL-Students-Percentages'!AT13),
    CHOOSE(RANDBETWEEN(1, 2), "NotKnown", "Known"),
    IF(
        ISNUMBER('ALL-Students-Percentages'!AT13),
        IF(
            'ALL-Students-Percentages'!AT13 &lt; 0.6,
            "NotKnown",
            "Known"
        ),
        'ALL-Students-Percentages'!AT13
    )
)</f>
        <v>Known</v>
      </c>
      <c r="AU13" s="23"/>
      <c r="AV13" s="23"/>
    </row>
    <row r="14">
      <c r="A14" s="23" t="str">
        <f>IF(
    ISERROR('ALL-Students-Percentages'!A14),
    CHOOSE(RANDBETWEEN(1, 2), "NotKnown", "Known"),
    IF(
        ISNUMBER('ALL-Students-Percentages'!A14),
        IF(
            'ALL-Students-Percentages'!A14 &lt; 0.6,
            "NotKnown",
            "Known"
        ),
        'ALL-Students-Percentages'!A14
    )
)</f>
        <v>13CM-F</v>
      </c>
      <c r="B14" s="31" t="str">
        <f>IF(
    ISERROR('ALL-Students-Percentages'!B14),
    CHOOSE(RANDBETWEEN(1, 2), "NotKnown", "Known"),
    IF(
        ISNUMBER('ALL-Students-Percentages'!B14),
        IF(
            'ALL-Students-Percentages'!B14 &lt; 0.6,
            "NotKnown",
            "Known"
        ),
        'ALL-Students-Percentages'!B14
    )
)</f>
        <v>Known</v>
      </c>
      <c r="C14" s="31" t="str">
        <f>IF(
    ISERROR('ALL-Students-Percentages'!C14),
    CHOOSE(RANDBETWEEN(1, 2), "NotKnown", "Known"),
    IF(
        ISNUMBER('ALL-Students-Percentages'!C14),
        IF(
            'ALL-Students-Percentages'!C14 &lt; 0.6,
            "NotKnown",
            "Known"
        ),
        'ALL-Students-Percentages'!C14
    )
)</f>
        <v>Known</v>
      </c>
      <c r="D14" s="31" t="str">
        <f>IF(
    ISERROR('ALL-Students-Percentages'!D14),
    CHOOSE(RANDBETWEEN(1, 2), "NotKnown", "Known"),
    IF(
        ISNUMBER('ALL-Students-Percentages'!D14),
        IF(
            'ALL-Students-Percentages'!D14 &lt; 0.6,
            "NotKnown",
            "Known"
        ),
        'ALL-Students-Percentages'!D14
    )
)</f>
        <v>NotKnown</v>
      </c>
      <c r="E14" s="31" t="str">
        <f>IF(
    ISERROR('ALL-Students-Percentages'!E14),
    CHOOSE(RANDBETWEEN(1, 2), "NotKnown", "Known"),
    IF(
        ISNUMBER('ALL-Students-Percentages'!E14),
        IF(
            'ALL-Students-Percentages'!E14 &lt; 0.6,
            "NotKnown",
            "Known"
        ),
        'ALL-Students-Percentages'!E14
    )
)</f>
        <v>NotKnown</v>
      </c>
      <c r="F14" s="31" t="str">
        <f>IF(
    ISERROR('ALL-Students-Percentages'!F14),
    CHOOSE(RANDBETWEEN(1, 2), "NotKnown", "Known"),
    IF(
        ISNUMBER('ALL-Students-Percentages'!F14),
        IF(
            'ALL-Students-Percentages'!F14 &lt; 0.6,
            "NotKnown",
            "Known"
        ),
        'ALL-Students-Percentages'!F14
    )
)</f>
        <v>Known</v>
      </c>
      <c r="G14" s="31" t="str">
        <f>IF(
    ISERROR('ALL-Students-Percentages'!G14),
    CHOOSE(RANDBETWEEN(1, 2), "NotKnown", "Known"),
    IF(
        ISNUMBER('ALL-Students-Percentages'!G14),
        IF(
            'ALL-Students-Percentages'!G14 &lt; 0.6,
            "NotKnown",
            "Known"
        ),
        'ALL-Students-Percentages'!G14
    )
)</f>
        <v>NotKnown</v>
      </c>
      <c r="H14" s="31" t="str">
        <f>IF(
    ISERROR('ALL-Students-Percentages'!H14),
    CHOOSE(RANDBETWEEN(1, 2), "NotKnown", "Known"),
    IF(
        ISNUMBER('ALL-Students-Percentages'!H14),
        IF(
            'ALL-Students-Percentages'!H14 &lt; 0.6,
            "NotKnown",
            "Known"
        ),
        'ALL-Students-Percentages'!H14
    )
)</f>
        <v>Known</v>
      </c>
      <c r="I14" s="31" t="str">
        <f>IF(
    ISERROR('ALL-Students-Percentages'!I14),
    CHOOSE(RANDBETWEEN(1, 2), "NotKnown", "Known"),
    IF(
        ISNUMBER('ALL-Students-Percentages'!I14),
        IF(
            'ALL-Students-Percentages'!I14 &lt; 0.6,
            "NotKnown",
            "Known"
        ),
        'ALL-Students-Percentages'!I14
    )
)</f>
        <v>NotKnown</v>
      </c>
      <c r="J14" s="31" t="str">
        <f>IF(
    ISERROR('ALL-Students-Percentages'!J14),
    CHOOSE(RANDBETWEEN(1, 2), "NotKnown", "Known"),
    IF(
        ISNUMBER('ALL-Students-Percentages'!J14),
        IF(
            'ALL-Students-Percentages'!J14 &lt; 0.6,
            "NotKnown",
            "Known"
        ),
        'ALL-Students-Percentages'!J14
    )
)</f>
        <v>NotKnown</v>
      </c>
      <c r="K14" s="31" t="str">
        <f>IF(
    ISERROR('ALL-Students-Percentages'!K14),
    CHOOSE(RANDBETWEEN(1, 2), "NotKnown", "Known"),
    IF(
        ISNUMBER('ALL-Students-Percentages'!K14),
        IF(
            'ALL-Students-Percentages'!K14 &lt; 0.6,
            "NotKnown",
            "Known"
        ),
        'ALL-Students-Percentages'!K14
    )
)</f>
        <v>NotKnown</v>
      </c>
      <c r="L14" s="31" t="str">
        <f>IF(
    ISERROR('ALL-Students-Percentages'!L14),
    CHOOSE(RANDBETWEEN(1, 2), "NotKnown", "Known"),
    IF(
        ISNUMBER('ALL-Students-Percentages'!L14),
        IF(
            'ALL-Students-Percentages'!L14 &lt; 0.6,
            "NotKnown",
            "Known"
        ),
        'ALL-Students-Percentages'!L14
    )
)</f>
        <v>Known</v>
      </c>
      <c r="M14" s="31" t="str">
        <f>IF(
    ISERROR('ALL-Students-Percentages'!M14),
    CHOOSE(RANDBETWEEN(1, 2), "NotKnown", "Known"),
    IF(
        ISNUMBER('ALL-Students-Percentages'!M14),
        IF(
            'ALL-Students-Percentages'!M14 &lt; 0.6,
            "NotKnown",
            "Known"
        ),
        'ALL-Students-Percentages'!M14
    )
)</f>
        <v>NotKnown</v>
      </c>
      <c r="N14" s="31" t="str">
        <f>IF(
    ISERROR('ALL-Students-Percentages'!N14),
    CHOOSE(RANDBETWEEN(1, 2), "NotKnown", "Known"),
    IF(
        ISNUMBER('ALL-Students-Percentages'!N14),
        IF(
            'ALL-Students-Percentages'!N14 &lt; 0.6,
            "NotKnown",
            "Known"
        ),
        'ALL-Students-Percentages'!N14
    )
)</f>
        <v>Known</v>
      </c>
      <c r="O14" s="31" t="str">
        <f>IF(
    ISERROR('ALL-Students-Percentages'!O14),
    CHOOSE(RANDBETWEEN(1, 2), "NotKnown", "Known"),
    IF(
        ISNUMBER('ALL-Students-Percentages'!O14),
        IF(
            'ALL-Students-Percentages'!O14 &lt; 0.6,
            "NotKnown",
            "Known"
        ),
        'ALL-Students-Percentages'!O14
    )
)</f>
        <v>NotKnown</v>
      </c>
      <c r="P14" s="31" t="str">
        <f>IF(
    ISERROR('ALL-Students-Percentages'!P14),
    CHOOSE(RANDBETWEEN(1, 2), "NotKnown", "Known"),
    IF(
        ISNUMBER('ALL-Students-Percentages'!P14),
        IF(
            'ALL-Students-Percentages'!P14 &lt; 0.6,
            "NotKnown",
            "Known"
        ),
        'ALL-Students-Percentages'!P14
    )
)</f>
        <v>Known</v>
      </c>
      <c r="Q14" s="31" t="str">
        <f>IF(
    ISERROR('ALL-Students-Percentages'!Q14),
    CHOOSE(RANDBETWEEN(1, 2), "NotKnown", "Known"),
    IF(
        ISNUMBER('ALL-Students-Percentages'!Q14),
        IF(
            'ALL-Students-Percentages'!Q14 &lt; 0.6,
            "NotKnown",
            "Known"
        ),
        'ALL-Students-Percentages'!Q14
    )
)</f>
        <v>NotKnown</v>
      </c>
      <c r="R14" s="31" t="str">
        <f>IF(
    ISERROR('ALL-Students-Percentages'!R14),
    CHOOSE(RANDBETWEEN(1, 2), "NotKnown", "Known"),
    IF(
        ISNUMBER('ALL-Students-Percentages'!R14),
        IF(
            'ALL-Students-Percentages'!R14 &lt; 0.6,
            "NotKnown",
            "Known"
        ),
        'ALL-Students-Percentages'!R14
    )
)</f>
        <v>Known</v>
      </c>
      <c r="S14" s="31" t="str">
        <f>IF(
    ISERROR('ALL-Students-Percentages'!S14),
    CHOOSE(RANDBETWEEN(1, 2), "NotKnown", "Known"),
    IF(
        ISNUMBER('ALL-Students-Percentages'!S14),
        IF(
            'ALL-Students-Percentages'!S14 &lt; 0.6,
            "NotKnown",
            "Known"
        ),
        'ALL-Students-Percentages'!S14
    )
)</f>
        <v>NotKnown</v>
      </c>
      <c r="T14" s="31" t="str">
        <f>IF(
    ISERROR('ALL-Students-Percentages'!T14),
    CHOOSE(RANDBETWEEN(1, 2), "NotKnown", "Known"),
    IF(
        ISNUMBER('ALL-Students-Percentages'!T14),
        IF(
            'ALL-Students-Percentages'!T14 &lt; 0.6,
            "NotKnown",
            "Known"
        ),
        'ALL-Students-Percentages'!T14
    )
)</f>
        <v>Known</v>
      </c>
      <c r="U14" s="31" t="str">
        <f>IF(
    ISERROR('ALL-Students-Percentages'!U14),
    CHOOSE(RANDBETWEEN(1, 2), "NotKnown", "Known"),
    IF(
        ISNUMBER('ALL-Students-Percentages'!U14),
        IF(
            'ALL-Students-Percentages'!U14 &lt; 0.6,
            "NotKnown",
            "Known"
        ),
        'ALL-Students-Percentages'!U14
    )
)</f>
        <v>Known</v>
      </c>
      <c r="V14" s="31" t="str">
        <f>IF(
    ISERROR('ALL-Students-Percentages'!V14),
    CHOOSE(RANDBETWEEN(1, 2), "NotKnown", "Known"),
    IF(
        ISNUMBER('ALL-Students-Percentages'!V14),
        IF(
            'ALL-Students-Percentages'!V14 &lt; 0.6,
            "NotKnown",
            "Known"
        ),
        'ALL-Students-Percentages'!V14
    )
)</f>
        <v>Known</v>
      </c>
      <c r="W14" s="31" t="str">
        <f>IF(
    ISERROR('ALL-Students-Percentages'!W14),
    CHOOSE(RANDBETWEEN(1, 2), "NotKnown", "Known"),
    IF(
        ISNUMBER('ALL-Students-Percentages'!W14),
        IF(
            'ALL-Students-Percentages'!W14 &lt; 0.6,
            "NotKnown",
            "Known"
        ),
        'ALL-Students-Percentages'!W14
    )
)</f>
        <v>NotKnown</v>
      </c>
      <c r="X14" s="31" t="str">
        <f>IF(
    ISERROR('ALL-Students-Percentages'!X14),
    CHOOSE(RANDBETWEEN(1, 2), "NotKnown", "Known"),
    IF(
        ISNUMBER('ALL-Students-Percentages'!X14),
        IF(
            'ALL-Students-Percentages'!X14 &lt; 0.6,
            "NotKnown",
            "Known"
        ),
        'ALL-Students-Percentages'!X14
    )
)</f>
        <v>NotKnown</v>
      </c>
      <c r="Y14" s="31" t="str">
        <f>IF(
    ISERROR('ALL-Students-Percentages'!Y14),
    CHOOSE(RANDBETWEEN(1, 2), "NotKnown", "Known"),
    IF(
        ISNUMBER('ALL-Students-Percentages'!Y14),
        IF(
            'ALL-Students-Percentages'!Y14 &lt; 0.6,
            "NotKnown",
            "Known"
        ),
        'ALL-Students-Percentages'!Y14
    )
)</f>
        <v>NotKnown</v>
      </c>
      <c r="Z14" s="31" t="str">
        <f>IF(
    ISERROR('ALL-Students-Percentages'!Z14),
    CHOOSE(RANDBETWEEN(1, 2), "NotKnown", "Known"),
    IF(
        ISNUMBER('ALL-Students-Percentages'!Z14),
        IF(
            'ALL-Students-Percentages'!Z14 &lt; 0.6,
            "NotKnown",
            "Known"
        ),
        'ALL-Students-Percentages'!Z14
    )
)</f>
        <v>NotKnown</v>
      </c>
      <c r="AA14" s="31" t="str">
        <f>IF(
    ISERROR('ALL-Students-Percentages'!AA14),
    CHOOSE(RANDBETWEEN(1, 2), "NotKnown", "Known"),
    IF(
        ISNUMBER('ALL-Students-Percentages'!AA14),
        IF(
            'ALL-Students-Percentages'!AA14 &lt; 0.6,
            "NotKnown",
            "Known"
        ),
        'ALL-Students-Percentages'!AA14
    )
)</f>
        <v>Known</v>
      </c>
      <c r="AB14" s="31" t="str">
        <f>IF(
    ISERROR('ALL-Students-Percentages'!AB14),
    CHOOSE(RANDBETWEEN(1, 2), "NotKnown", "Known"),
    IF(
        ISNUMBER('ALL-Students-Percentages'!AB14),
        IF(
            'ALL-Students-Percentages'!AB14 &lt; 0.6,
            "NotKnown",
            "Known"
        ),
        'ALL-Students-Percentages'!AB14
    )
)</f>
        <v>Known</v>
      </c>
      <c r="AC14" s="31" t="str">
        <f>IF(
    ISERROR('ALL-Students-Percentages'!AC14),
    CHOOSE(RANDBETWEEN(1, 2), "NotKnown", "Known"),
    IF(
        ISNUMBER('ALL-Students-Percentages'!AC14),
        IF(
            'ALL-Students-Percentages'!AC14 &lt; 0.6,
            "NotKnown",
            "Known"
        ),
        'ALL-Students-Percentages'!AC14
    )
)</f>
        <v>Known</v>
      </c>
      <c r="AD14" s="31" t="str">
        <f>IF(
    ISERROR('ALL-Students-Percentages'!AD14),
    CHOOSE(RANDBETWEEN(1, 2), "NotKnown", "Known"),
    IF(
        ISNUMBER('ALL-Students-Percentages'!AD14),
        IF(
            'ALL-Students-Percentages'!AD14 &lt; 0.6,
            "NotKnown",
            "Known"
        ),
        'ALL-Students-Percentages'!AD14
    )
)</f>
        <v>NotKnown</v>
      </c>
      <c r="AE14" s="31" t="str">
        <f>IF(
    ISERROR('ALL-Students-Percentages'!AE14),
    CHOOSE(RANDBETWEEN(1, 2), "NotKnown", "Known"),
    IF(
        ISNUMBER('ALL-Students-Percentages'!AE14),
        IF(
            'ALL-Students-Percentages'!AE14 &lt; 0.6,
            "NotKnown",
            "Known"
        ),
        'ALL-Students-Percentages'!AE14
    )
)</f>
        <v>Known</v>
      </c>
      <c r="AF14" s="31" t="str">
        <f>IF(
    ISERROR('ALL-Students-Percentages'!AF14),
    CHOOSE(RANDBETWEEN(1, 2), "NotKnown", "Known"),
    IF(
        ISNUMBER('ALL-Students-Percentages'!AF14),
        IF(
            'ALL-Students-Percentages'!AF14 &lt; 0.6,
            "NotKnown",
            "Known"
        ),
        'ALL-Students-Percentages'!AF14
    )
)</f>
        <v>NotKnown</v>
      </c>
      <c r="AG14" s="31" t="str">
        <f>IF(
    ISERROR('ALL-Students-Percentages'!AG14),
    CHOOSE(RANDBETWEEN(1, 2), "NotKnown", "Known"),
    IF(
        ISNUMBER('ALL-Students-Percentages'!AG14),
        IF(
            'ALL-Students-Percentages'!AG14 &lt; 0.6,
            "NotKnown",
            "Known"
        ),
        'ALL-Students-Percentages'!AG14
    )
)</f>
        <v>NotKnown</v>
      </c>
      <c r="AH14" s="31" t="str">
        <f>IF(
    ISERROR('ALL-Students-Percentages'!AH14),
    CHOOSE(RANDBETWEEN(1, 2), "NotKnown", "Known"),
    IF(
        ISNUMBER('ALL-Students-Percentages'!AH14),
        IF(
            'ALL-Students-Percentages'!AH14 &lt; 0.6,
            "NotKnown",
            "Known"
        ),
        'ALL-Students-Percentages'!AH14
    )
)</f>
        <v>NotKnown</v>
      </c>
      <c r="AI14" s="31" t="str">
        <f>IF(
    ISERROR('ALL-Students-Percentages'!AI14),
    CHOOSE(RANDBETWEEN(1, 2), "NotKnown", "Known"),
    IF(
        ISNUMBER('ALL-Students-Percentages'!AI14),
        IF(
            'ALL-Students-Percentages'!AI14 &lt; 0.6,
            "NotKnown",
            "Known"
        ),
        'ALL-Students-Percentages'!AI14
    )
)</f>
        <v>NotKnown</v>
      </c>
      <c r="AJ14" s="31" t="str">
        <f>IF(
    ISERROR('ALL-Students-Percentages'!AJ14),
    CHOOSE(RANDBETWEEN(1, 2), "NotKnown", "Known"),
    IF(
        ISNUMBER('ALL-Students-Percentages'!AJ14),
        IF(
            'ALL-Students-Percentages'!AJ14 &lt; 0.6,
            "NotKnown",
            "Known"
        ),
        'ALL-Students-Percentages'!AJ14
    )
)</f>
        <v>NotKnown</v>
      </c>
      <c r="AK14" s="31" t="str">
        <f>IF(
    ISERROR('ALL-Students-Percentages'!AK14),
    CHOOSE(RANDBETWEEN(1, 2), "NotKnown", "Known"),
    IF(
        ISNUMBER('ALL-Students-Percentages'!AK14),
        IF(
            'ALL-Students-Percentages'!AK14 &lt; 0.6,
            "NotKnown",
            "Known"
        ),
        'ALL-Students-Percentages'!AK14
    )
)</f>
        <v>NotKnown</v>
      </c>
      <c r="AL14" s="31" t="str">
        <f>IF(
    ISERROR('ALL-Students-Percentages'!AL14),
    CHOOSE(RANDBETWEEN(1, 2), "NotKnown", "Known"),
    IF(
        ISNUMBER('ALL-Students-Percentages'!AL14),
        IF(
            'ALL-Students-Percentages'!AL14 &lt; 0.6,
            "NotKnown",
            "Known"
        ),
        'ALL-Students-Percentages'!AL14
    )
)</f>
        <v>Known</v>
      </c>
      <c r="AM14" s="31" t="str">
        <f>IF(
    ISERROR('ALL-Students-Percentages'!AM14),
    CHOOSE(RANDBETWEEN(1, 2), "NotKnown", "Known"),
    IF(
        ISNUMBER('ALL-Students-Percentages'!AM14),
        IF(
            'ALL-Students-Percentages'!AM14 &lt; 0.6,
            "NotKnown",
            "Known"
        ),
        'ALL-Students-Percentages'!AM14
    )
)</f>
        <v>NotKnown</v>
      </c>
      <c r="AN14" s="31" t="str">
        <f>IF(
    ISERROR('ALL-Students-Percentages'!AN14),
    CHOOSE(RANDBETWEEN(1, 2), "NotKnown", "Known"),
    IF(
        ISNUMBER('ALL-Students-Percentages'!AN14),
        IF(
            'ALL-Students-Percentages'!AN14 &lt; 0.6,
            "NotKnown",
            "Known"
        ),
        'ALL-Students-Percentages'!AN14
    )
)</f>
        <v>Known</v>
      </c>
      <c r="AO14" s="31" t="str">
        <f>IF(
    ISERROR('ALL-Students-Percentages'!AO14),
    CHOOSE(RANDBETWEEN(1, 2), "NotKnown", "Known"),
    IF(
        ISNUMBER('ALL-Students-Percentages'!AO14),
        IF(
            'ALL-Students-Percentages'!AO14 &lt; 0.6,
            "NotKnown",
            "Known"
        ),
        'ALL-Students-Percentages'!AO14
    )
)</f>
        <v>Known</v>
      </c>
      <c r="AP14" s="31" t="str">
        <f>IF(
    ISERROR('ALL-Students-Percentages'!AP14),
    CHOOSE(RANDBETWEEN(1, 2), "NotKnown", "Known"),
    IF(
        ISNUMBER('ALL-Students-Percentages'!AP14),
        IF(
            'ALL-Students-Percentages'!AP14 &lt; 0.6,
            "NotKnown",
            "Known"
        ),
        'ALL-Students-Percentages'!AP14
    )
)</f>
        <v>NotKnown</v>
      </c>
      <c r="AQ14" s="31" t="str">
        <f>IF(
    ISERROR('ALL-Students-Percentages'!AQ14),
    CHOOSE(RANDBETWEEN(1, 2), "NotKnown", "Known"),
    IF(
        ISNUMBER('ALL-Students-Percentages'!AQ14),
        IF(
            'ALL-Students-Percentages'!AQ14 &lt; 0.6,
            "NotKnown",
            "Known"
        ),
        'ALL-Students-Percentages'!AQ14
    )
)</f>
        <v>NotKnown</v>
      </c>
      <c r="AR14" s="31" t="str">
        <f>IF(
    ISERROR('ALL-Students-Percentages'!AR14),
    CHOOSE(RANDBETWEEN(1, 2), "NotKnown", "Known"),
    IF(
        ISNUMBER('ALL-Students-Percentages'!AR14),
        IF(
            'ALL-Students-Percentages'!AR14 &lt; 0.6,
            "NotKnown",
            "Known"
        ),
        'ALL-Students-Percentages'!AR14
    )
)</f>
        <v>Known</v>
      </c>
      <c r="AS14" s="31" t="str">
        <f>IF(
    ISERROR('ALL-Students-Percentages'!AS14),
    CHOOSE(RANDBETWEEN(1, 2), "NotKnown", "Known"),
    IF(
        ISNUMBER('ALL-Students-Percentages'!AS14),
        IF(
            'ALL-Students-Percentages'!AS14 &lt; 0.6,
            "NotKnown",
            "Known"
        ),
        'ALL-Students-Percentages'!AS14
    )
)</f>
        <v>Known</v>
      </c>
      <c r="AT14" s="31" t="str">
        <f>IF(
    ISERROR('ALL-Students-Percentages'!AT14),
    CHOOSE(RANDBETWEEN(1, 2), "NotKnown", "Known"),
    IF(
        ISNUMBER('ALL-Students-Percentages'!AT14),
        IF(
            'ALL-Students-Percentages'!AT14 &lt; 0.6,
            "NotKnown",
            "Known"
        ),
        'ALL-Students-Percentages'!AT14
    )
)</f>
        <v>Known</v>
      </c>
      <c r="AU14" s="23"/>
      <c r="AV14" s="23"/>
    </row>
    <row r="15">
      <c r="A15" s="23" t="str">
        <f>IF(
    ISERROR('ALL-Students-Percentages'!A15),
    CHOOSE(RANDBETWEEN(1, 2), "NotKnown", "Known"),
    IF(
        ISNUMBER('ALL-Students-Percentages'!A15),
        IF(
            'ALL-Students-Percentages'!A15 &lt; 0.6,
            "NotKnown",
            "Known"
        ),
        'ALL-Students-Percentages'!A15
    )
)</f>
        <v>14CM-F</v>
      </c>
      <c r="B15" s="31" t="str">
        <f>IF(
    ISERROR('ALL-Students-Percentages'!B15),
    CHOOSE(RANDBETWEEN(1, 2), "NotKnown", "Known"),
    IF(
        ISNUMBER('ALL-Students-Percentages'!B15),
        IF(
            'ALL-Students-Percentages'!B15 &lt; 0.6,
            "NotKnown",
            "Known"
        ),
        'ALL-Students-Percentages'!B15
    )
)</f>
        <v>Known</v>
      </c>
      <c r="C15" s="31" t="str">
        <f>IF(
    ISERROR('ALL-Students-Percentages'!C15),
    CHOOSE(RANDBETWEEN(1, 2), "NotKnown", "Known"),
    IF(
        ISNUMBER('ALL-Students-Percentages'!C15),
        IF(
            'ALL-Students-Percentages'!C15 &lt; 0.6,
            "NotKnown",
            "Known"
        ),
        'ALL-Students-Percentages'!C15
    )
)</f>
        <v>Known</v>
      </c>
      <c r="D15" s="31" t="str">
        <f>IF(
    ISERROR('ALL-Students-Percentages'!D15),
    CHOOSE(RANDBETWEEN(1, 2), "NotKnown", "Known"),
    IF(
        ISNUMBER('ALL-Students-Percentages'!D15),
        IF(
            'ALL-Students-Percentages'!D15 &lt; 0.6,
            "NotKnown",
            "Known"
        ),
        'ALL-Students-Percentages'!D15
    )
)</f>
        <v>Known</v>
      </c>
      <c r="E15" s="31" t="str">
        <f>IF(
    ISERROR('ALL-Students-Percentages'!E15),
    CHOOSE(RANDBETWEEN(1, 2), "NotKnown", "Known"),
    IF(
        ISNUMBER('ALL-Students-Percentages'!E15),
        IF(
            'ALL-Students-Percentages'!E15 &lt; 0.6,
            "NotKnown",
            "Known"
        ),
        'ALL-Students-Percentages'!E15
    )
)</f>
        <v>Known</v>
      </c>
      <c r="F15" s="31" t="str">
        <f>IF(
    ISERROR('ALL-Students-Percentages'!F15),
    CHOOSE(RANDBETWEEN(1, 2), "NotKnown", "Known"),
    IF(
        ISNUMBER('ALL-Students-Percentages'!F15),
        IF(
            'ALL-Students-Percentages'!F15 &lt; 0.6,
            "NotKnown",
            "Known"
        ),
        'ALL-Students-Percentages'!F15
    )
)</f>
        <v>Known</v>
      </c>
      <c r="G15" s="31" t="str">
        <f>IF(
    ISERROR('ALL-Students-Percentages'!G15),
    CHOOSE(RANDBETWEEN(1, 2), "NotKnown", "Known"),
    IF(
        ISNUMBER('ALL-Students-Percentages'!G15),
        IF(
            'ALL-Students-Percentages'!G15 &lt; 0.6,
            "NotKnown",
            "Known"
        ),
        'ALL-Students-Percentages'!G15
    )
)</f>
        <v>Known</v>
      </c>
      <c r="H15" s="31" t="str">
        <f>IF(
    ISERROR('ALL-Students-Percentages'!H15),
    CHOOSE(RANDBETWEEN(1, 2), "NotKnown", "Known"),
    IF(
        ISNUMBER('ALL-Students-Percentages'!H15),
        IF(
            'ALL-Students-Percentages'!H15 &lt; 0.6,
            "NotKnown",
            "Known"
        ),
        'ALL-Students-Percentages'!H15
    )
)</f>
        <v>Known</v>
      </c>
      <c r="I15" s="31" t="str">
        <f>IF(
    ISERROR('ALL-Students-Percentages'!I15),
    CHOOSE(RANDBETWEEN(1, 2), "NotKnown", "Known"),
    IF(
        ISNUMBER('ALL-Students-Percentages'!I15),
        IF(
            'ALL-Students-Percentages'!I15 &lt; 0.6,
            "NotKnown",
            "Known"
        ),
        'ALL-Students-Percentages'!I15
    )
)</f>
        <v>Known</v>
      </c>
      <c r="J15" s="31" t="str">
        <f>IF(
    ISERROR('ALL-Students-Percentages'!J15),
    CHOOSE(RANDBETWEEN(1, 2), "NotKnown", "Known"),
    IF(
        ISNUMBER('ALL-Students-Percentages'!J15),
        IF(
            'ALL-Students-Percentages'!J15 &lt; 0.6,
            "NotKnown",
            "Known"
        ),
        'ALL-Students-Percentages'!J15
    )
)</f>
        <v>Known</v>
      </c>
      <c r="K15" s="31" t="str">
        <f>IF(
    ISERROR('ALL-Students-Percentages'!K15),
    CHOOSE(RANDBETWEEN(1, 2), "NotKnown", "Known"),
    IF(
        ISNUMBER('ALL-Students-Percentages'!K15),
        IF(
            'ALL-Students-Percentages'!K15 &lt; 0.6,
            "NotKnown",
            "Known"
        ),
        'ALL-Students-Percentages'!K15
    )
)</f>
        <v>Known</v>
      </c>
      <c r="L15" s="31" t="str">
        <f>IF(
    ISERROR('ALL-Students-Percentages'!L15),
    CHOOSE(RANDBETWEEN(1, 2), "NotKnown", "Known"),
    IF(
        ISNUMBER('ALL-Students-Percentages'!L15),
        IF(
            'ALL-Students-Percentages'!L15 &lt; 0.6,
            "NotKnown",
            "Known"
        ),
        'ALL-Students-Percentages'!L15
    )
)</f>
        <v>Known</v>
      </c>
      <c r="M15" s="31" t="str">
        <f>IF(
    ISERROR('ALL-Students-Percentages'!M15),
    CHOOSE(RANDBETWEEN(1, 2), "NotKnown", "Known"),
    IF(
        ISNUMBER('ALL-Students-Percentages'!M15),
        IF(
            'ALL-Students-Percentages'!M15 &lt; 0.6,
            "NotKnown",
            "Known"
        ),
        'ALL-Students-Percentages'!M15
    )
)</f>
        <v>Known</v>
      </c>
      <c r="N15" s="31" t="str">
        <f>IF(
    ISERROR('ALL-Students-Percentages'!N15),
    CHOOSE(RANDBETWEEN(1, 2), "NotKnown", "Known"),
    IF(
        ISNUMBER('ALL-Students-Percentages'!N15),
        IF(
            'ALL-Students-Percentages'!N15 &lt; 0.6,
            "NotKnown",
            "Known"
        ),
        'ALL-Students-Percentages'!N15
    )
)</f>
        <v>Known</v>
      </c>
      <c r="O15" s="31" t="str">
        <f>IF(
    ISERROR('ALL-Students-Percentages'!O15),
    CHOOSE(RANDBETWEEN(1, 2), "NotKnown", "Known"),
    IF(
        ISNUMBER('ALL-Students-Percentages'!O15),
        IF(
            'ALL-Students-Percentages'!O15 &lt; 0.6,
            "NotKnown",
            "Known"
        ),
        'ALL-Students-Percentages'!O15
    )
)</f>
        <v>Known</v>
      </c>
      <c r="P15" s="31" t="str">
        <f>IF(
    ISERROR('ALL-Students-Percentages'!P15),
    CHOOSE(RANDBETWEEN(1, 2), "NotKnown", "Known"),
    IF(
        ISNUMBER('ALL-Students-Percentages'!P15),
        IF(
            'ALL-Students-Percentages'!P15 &lt; 0.6,
            "NotKnown",
            "Known"
        ),
        'ALL-Students-Percentages'!P15
    )
)</f>
        <v>Known</v>
      </c>
      <c r="Q15" s="31" t="str">
        <f>IF(
    ISERROR('ALL-Students-Percentages'!Q15),
    CHOOSE(RANDBETWEEN(1, 2), "NotKnown", "Known"),
    IF(
        ISNUMBER('ALL-Students-Percentages'!Q15),
        IF(
            'ALL-Students-Percentages'!Q15 &lt; 0.6,
            "NotKnown",
            "Known"
        ),
        'ALL-Students-Percentages'!Q15
    )
)</f>
        <v>Known</v>
      </c>
      <c r="R15" s="31" t="str">
        <f>IF(
    ISERROR('ALL-Students-Percentages'!R15),
    CHOOSE(RANDBETWEEN(1, 2), "NotKnown", "Known"),
    IF(
        ISNUMBER('ALL-Students-Percentages'!R15),
        IF(
            'ALL-Students-Percentages'!R15 &lt; 0.6,
            "NotKnown",
            "Known"
        ),
        'ALL-Students-Percentages'!R15
    )
)</f>
        <v>Known</v>
      </c>
      <c r="S15" s="31" t="str">
        <f>IF(
    ISERROR('ALL-Students-Percentages'!S15),
    CHOOSE(RANDBETWEEN(1, 2), "NotKnown", "Known"),
    IF(
        ISNUMBER('ALL-Students-Percentages'!S15),
        IF(
            'ALL-Students-Percentages'!S15 &lt; 0.6,
            "NotKnown",
            "Known"
        ),
        'ALL-Students-Percentages'!S15
    )
)</f>
        <v>Known</v>
      </c>
      <c r="T15" s="31" t="str">
        <f>IF(
    ISERROR('ALL-Students-Percentages'!T15),
    CHOOSE(RANDBETWEEN(1, 2), "NotKnown", "Known"),
    IF(
        ISNUMBER('ALL-Students-Percentages'!T15),
        IF(
            'ALL-Students-Percentages'!T15 &lt; 0.6,
            "NotKnown",
            "Known"
        ),
        'ALL-Students-Percentages'!T15
    )
)</f>
        <v>Known</v>
      </c>
      <c r="U15" s="31" t="str">
        <f>IF(
    ISERROR('ALL-Students-Percentages'!U15),
    CHOOSE(RANDBETWEEN(1, 2), "NotKnown", "Known"),
    IF(
        ISNUMBER('ALL-Students-Percentages'!U15),
        IF(
            'ALL-Students-Percentages'!U15 &lt; 0.6,
            "NotKnown",
            "Known"
        ),
        'ALL-Students-Percentages'!U15
    )
)</f>
        <v>Known</v>
      </c>
      <c r="V15" s="31" t="str">
        <f>IF(
    ISERROR('ALL-Students-Percentages'!V15),
    CHOOSE(RANDBETWEEN(1, 2), "NotKnown", "Known"),
    IF(
        ISNUMBER('ALL-Students-Percentages'!V15),
        IF(
            'ALL-Students-Percentages'!V15 &lt; 0.6,
            "NotKnown",
            "Known"
        ),
        'ALL-Students-Percentages'!V15
    )
)</f>
        <v>Known</v>
      </c>
      <c r="W15" s="31" t="str">
        <f>IF(
    ISERROR('ALL-Students-Percentages'!W15),
    CHOOSE(RANDBETWEEN(1, 2), "NotKnown", "Known"),
    IF(
        ISNUMBER('ALL-Students-Percentages'!W15),
        IF(
            'ALL-Students-Percentages'!W15 &lt; 0.6,
            "NotKnown",
            "Known"
        ),
        'ALL-Students-Percentages'!W15
    )
)</f>
        <v>Known</v>
      </c>
      <c r="X15" s="31" t="str">
        <f>IF(
    ISERROR('ALL-Students-Percentages'!X15),
    CHOOSE(RANDBETWEEN(1, 2), "NotKnown", "Known"),
    IF(
        ISNUMBER('ALL-Students-Percentages'!X15),
        IF(
            'ALL-Students-Percentages'!X15 &lt; 0.6,
            "NotKnown",
            "Known"
        ),
        'ALL-Students-Percentages'!X15
    )
)</f>
        <v>Known</v>
      </c>
      <c r="Y15" s="31" t="str">
        <f>IF(
    ISERROR('ALL-Students-Percentages'!Y15),
    CHOOSE(RANDBETWEEN(1, 2), "NotKnown", "Known"),
    IF(
        ISNUMBER('ALL-Students-Percentages'!Y15),
        IF(
            'ALL-Students-Percentages'!Y15 &lt; 0.6,
            "NotKnown",
            "Known"
        ),
        'ALL-Students-Percentages'!Y15
    )
)</f>
        <v>NotKnown</v>
      </c>
      <c r="Z15" s="31" t="str">
        <f>IF(
    ISERROR('ALL-Students-Percentages'!Z15),
    CHOOSE(RANDBETWEEN(1, 2), "NotKnown", "Known"),
    IF(
        ISNUMBER('ALL-Students-Percentages'!Z15),
        IF(
            'ALL-Students-Percentages'!Z15 &lt; 0.6,
            "NotKnown",
            "Known"
        ),
        'ALL-Students-Percentages'!Z15
    )
)</f>
        <v>Known</v>
      </c>
      <c r="AA15" s="31" t="str">
        <f>IF(
    ISERROR('ALL-Students-Percentages'!AA15),
    CHOOSE(RANDBETWEEN(1, 2), "NotKnown", "Known"),
    IF(
        ISNUMBER('ALL-Students-Percentages'!AA15),
        IF(
            'ALL-Students-Percentages'!AA15 &lt; 0.6,
            "NotKnown",
            "Known"
        ),
        'ALL-Students-Percentages'!AA15
    )
)</f>
        <v>Known</v>
      </c>
      <c r="AB15" s="31" t="str">
        <f>IF(
    ISERROR('ALL-Students-Percentages'!AB15),
    CHOOSE(RANDBETWEEN(1, 2), "NotKnown", "Known"),
    IF(
        ISNUMBER('ALL-Students-Percentages'!AB15),
        IF(
            'ALL-Students-Percentages'!AB15 &lt; 0.6,
            "NotKnown",
            "Known"
        ),
        'ALL-Students-Percentages'!AB15
    )
)</f>
        <v>Known</v>
      </c>
      <c r="AC15" s="31" t="str">
        <f>IF(
    ISERROR('ALL-Students-Percentages'!AC15),
    CHOOSE(RANDBETWEEN(1, 2), "NotKnown", "Known"),
    IF(
        ISNUMBER('ALL-Students-Percentages'!AC15),
        IF(
            'ALL-Students-Percentages'!AC15 &lt; 0.6,
            "NotKnown",
            "Known"
        ),
        'ALL-Students-Percentages'!AC15
    )
)</f>
        <v>Known</v>
      </c>
      <c r="AD15" s="31" t="str">
        <f>IF(
    ISERROR('ALL-Students-Percentages'!AD15),
    CHOOSE(RANDBETWEEN(1, 2), "NotKnown", "Known"),
    IF(
        ISNUMBER('ALL-Students-Percentages'!AD15),
        IF(
            'ALL-Students-Percentages'!AD15 &lt; 0.6,
            "NotKnown",
            "Known"
        ),
        'ALL-Students-Percentages'!AD15
    )
)</f>
        <v>NotKnown</v>
      </c>
      <c r="AE15" s="31" t="str">
        <f>IF(
    ISERROR('ALL-Students-Percentages'!AE15),
    CHOOSE(RANDBETWEEN(1, 2), "NotKnown", "Known"),
    IF(
        ISNUMBER('ALL-Students-Percentages'!AE15),
        IF(
            'ALL-Students-Percentages'!AE15 &lt; 0.6,
            "NotKnown",
            "Known"
        ),
        'ALL-Students-Percentages'!AE15
    )
)</f>
        <v>Known</v>
      </c>
      <c r="AF15" s="31" t="str">
        <f>IF(
    ISERROR('ALL-Students-Percentages'!AF15),
    CHOOSE(RANDBETWEEN(1, 2), "NotKnown", "Known"),
    IF(
        ISNUMBER('ALL-Students-Percentages'!AF15),
        IF(
            'ALL-Students-Percentages'!AF15 &lt; 0.6,
            "NotKnown",
            "Known"
        ),
        'ALL-Students-Percentages'!AF15
    )
)</f>
        <v>Known</v>
      </c>
      <c r="AG15" s="31" t="str">
        <f>IF(
    ISERROR('ALL-Students-Percentages'!AG15),
    CHOOSE(RANDBETWEEN(1, 2), "NotKnown", "Known"),
    IF(
        ISNUMBER('ALL-Students-Percentages'!AG15),
        IF(
            'ALL-Students-Percentages'!AG15 &lt; 0.6,
            "NotKnown",
            "Known"
        ),
        'ALL-Students-Percentages'!AG15
    )
)</f>
        <v>Known</v>
      </c>
      <c r="AH15" s="31" t="str">
        <f>IF(
    ISERROR('ALL-Students-Percentages'!AH15),
    CHOOSE(RANDBETWEEN(1, 2), "NotKnown", "Known"),
    IF(
        ISNUMBER('ALL-Students-Percentages'!AH15),
        IF(
            'ALL-Students-Percentages'!AH15 &lt; 0.6,
            "NotKnown",
            "Known"
        ),
        'ALL-Students-Percentages'!AH15
    )
)</f>
        <v>Known</v>
      </c>
      <c r="AI15" s="31" t="str">
        <f>IF(
    ISERROR('ALL-Students-Percentages'!AI15),
    CHOOSE(RANDBETWEEN(1, 2), "NotKnown", "Known"),
    IF(
        ISNUMBER('ALL-Students-Percentages'!AI15),
        IF(
            'ALL-Students-Percentages'!AI15 &lt; 0.6,
            "NotKnown",
            "Known"
        ),
        'ALL-Students-Percentages'!AI15
    )
)</f>
        <v>Known</v>
      </c>
      <c r="AJ15" s="31" t="str">
        <f>IF(
    ISERROR('ALL-Students-Percentages'!AJ15),
    CHOOSE(RANDBETWEEN(1, 2), "NotKnown", "Known"),
    IF(
        ISNUMBER('ALL-Students-Percentages'!AJ15),
        IF(
            'ALL-Students-Percentages'!AJ15 &lt; 0.6,
            "NotKnown",
            "Known"
        ),
        'ALL-Students-Percentages'!AJ15
    )
)</f>
        <v>Known</v>
      </c>
      <c r="AK15" s="31" t="str">
        <f>IF(
    ISERROR('ALL-Students-Percentages'!AK15),
    CHOOSE(RANDBETWEEN(1, 2), "NotKnown", "Known"),
    IF(
        ISNUMBER('ALL-Students-Percentages'!AK15),
        IF(
            'ALL-Students-Percentages'!AK15 &lt; 0.6,
            "NotKnown",
            "Known"
        ),
        'ALL-Students-Percentages'!AK15
    )
)</f>
        <v>Known</v>
      </c>
      <c r="AL15" s="31" t="str">
        <f>IF(
    ISERROR('ALL-Students-Percentages'!AL15),
    CHOOSE(RANDBETWEEN(1, 2), "NotKnown", "Known"),
    IF(
        ISNUMBER('ALL-Students-Percentages'!AL15),
        IF(
            'ALL-Students-Percentages'!AL15 &lt; 0.6,
            "NotKnown",
            "Known"
        ),
        'ALL-Students-Percentages'!AL15
    )
)</f>
        <v>Known</v>
      </c>
      <c r="AM15" s="31" t="str">
        <f>IF(
    ISERROR('ALL-Students-Percentages'!AM15),
    CHOOSE(RANDBETWEEN(1, 2), "NotKnown", "Known"),
    IF(
        ISNUMBER('ALL-Students-Percentages'!AM15),
        IF(
            'ALL-Students-Percentages'!AM15 &lt; 0.6,
            "NotKnown",
            "Known"
        ),
        'ALL-Students-Percentages'!AM15
    )
)</f>
        <v>Known</v>
      </c>
      <c r="AN15" s="31" t="str">
        <f>IF(
    ISERROR('ALL-Students-Percentages'!AN15),
    CHOOSE(RANDBETWEEN(1, 2), "NotKnown", "Known"),
    IF(
        ISNUMBER('ALL-Students-Percentages'!AN15),
        IF(
            'ALL-Students-Percentages'!AN15 &lt; 0.6,
            "NotKnown",
            "Known"
        ),
        'ALL-Students-Percentages'!AN15
    )
)</f>
        <v>NotKnown</v>
      </c>
      <c r="AO15" s="31" t="str">
        <f>IF(
    ISERROR('ALL-Students-Percentages'!AO15),
    CHOOSE(RANDBETWEEN(1, 2), "NotKnown", "Known"),
    IF(
        ISNUMBER('ALL-Students-Percentages'!AO15),
        IF(
            'ALL-Students-Percentages'!AO15 &lt; 0.6,
            "NotKnown",
            "Known"
        ),
        'ALL-Students-Percentages'!AO15
    )
)</f>
        <v>Known</v>
      </c>
      <c r="AP15" s="31" t="str">
        <f>IF(
    ISERROR('ALL-Students-Percentages'!AP15),
    CHOOSE(RANDBETWEEN(1, 2), "NotKnown", "Known"),
    IF(
        ISNUMBER('ALL-Students-Percentages'!AP15),
        IF(
            'ALL-Students-Percentages'!AP15 &lt; 0.6,
            "NotKnown",
            "Known"
        ),
        'ALL-Students-Percentages'!AP15
    )
)</f>
        <v>Known</v>
      </c>
      <c r="AQ15" s="31" t="str">
        <f>IF(
    ISERROR('ALL-Students-Percentages'!AQ15),
    CHOOSE(RANDBETWEEN(1, 2), "NotKnown", "Known"),
    IF(
        ISNUMBER('ALL-Students-Percentages'!AQ15),
        IF(
            'ALL-Students-Percentages'!AQ15 &lt; 0.6,
            "NotKnown",
            "Known"
        ),
        'ALL-Students-Percentages'!AQ15
    )
)</f>
        <v>NotKnown</v>
      </c>
      <c r="AR15" s="31" t="str">
        <f>IF(
    ISERROR('ALL-Students-Percentages'!AR15),
    CHOOSE(RANDBETWEEN(1, 2), "NotKnown", "Known"),
    IF(
        ISNUMBER('ALL-Students-Percentages'!AR15),
        IF(
            'ALL-Students-Percentages'!AR15 &lt; 0.6,
            "NotKnown",
            "Known"
        ),
        'ALL-Students-Percentages'!AR15
    )
)</f>
        <v>Known</v>
      </c>
      <c r="AS15" s="31" t="str">
        <f>IF(
    ISERROR('ALL-Students-Percentages'!AS15),
    CHOOSE(RANDBETWEEN(1, 2), "NotKnown", "Known"),
    IF(
        ISNUMBER('ALL-Students-Percentages'!AS15),
        IF(
            'ALL-Students-Percentages'!AS15 &lt; 0.6,
            "NotKnown",
            "Known"
        ),
        'ALL-Students-Percentages'!AS15
    )
)</f>
        <v>Known</v>
      </c>
      <c r="AT15" s="31" t="str">
        <f>IF(
    ISERROR('ALL-Students-Percentages'!AT15),
    CHOOSE(RANDBETWEEN(1, 2), "NotKnown", "Known"),
    IF(
        ISNUMBER('ALL-Students-Percentages'!AT15),
        IF(
            'ALL-Students-Percentages'!AT15 &lt; 0.6,
            "NotKnown",
            "Known"
        ),
        'ALL-Students-Percentages'!AT15
    )
)</f>
        <v>Known</v>
      </c>
      <c r="AU15" s="23"/>
      <c r="AV15" s="23"/>
    </row>
    <row r="16">
      <c r="A16" s="23" t="str">
        <f>IF(
    ISERROR('ALL-Students-Percentages'!A16),
    CHOOSE(RANDBETWEEN(1, 2), "NotKnown", "Known"),
    IF(
        ISNUMBER('ALL-Students-Percentages'!A16),
        IF(
            'ALL-Students-Percentages'!A16 &lt; 0.6,
            "NotKnown",
            "Known"
        ),
        'ALL-Students-Percentages'!A16
    )
)</f>
        <v>15CM-M</v>
      </c>
      <c r="B16" s="31" t="str">
        <f>IF(
    ISERROR('ALL-Students-Percentages'!B16),
    CHOOSE(RANDBETWEEN(1, 2), "NotKnown", "Known"),
    IF(
        ISNUMBER('ALL-Students-Percentages'!B16),
        IF(
            'ALL-Students-Percentages'!B16 &lt; 0.6,
            "NotKnown",
            "Known"
        ),
        'ALL-Students-Percentages'!B16
    )
)</f>
        <v>Known</v>
      </c>
      <c r="C16" s="31" t="str">
        <f>IF(
    ISERROR('ALL-Students-Percentages'!C16),
    CHOOSE(RANDBETWEEN(1, 2), "NotKnown", "Known"),
    IF(
        ISNUMBER('ALL-Students-Percentages'!C16),
        IF(
            'ALL-Students-Percentages'!C16 &lt; 0.6,
            "NotKnown",
            "Known"
        ),
        'ALL-Students-Percentages'!C16
    )
)</f>
        <v>Known</v>
      </c>
      <c r="D16" s="31" t="str">
        <f>IF(
    ISERROR('ALL-Students-Percentages'!D16),
    CHOOSE(RANDBETWEEN(1, 2), "NotKnown", "Known"),
    IF(
        ISNUMBER('ALL-Students-Percentages'!D16),
        IF(
            'ALL-Students-Percentages'!D16 &lt; 0.6,
            "NotKnown",
            "Known"
        ),
        'ALL-Students-Percentages'!D16
    )
)</f>
        <v>Known</v>
      </c>
      <c r="E16" s="31" t="str">
        <f>IF(
    ISERROR('ALL-Students-Percentages'!E16),
    CHOOSE(RANDBETWEEN(1, 2), "NotKnown", "Known"),
    IF(
        ISNUMBER('ALL-Students-Percentages'!E16),
        IF(
            'ALL-Students-Percentages'!E16 &lt; 0.6,
            "NotKnown",
            "Known"
        ),
        'ALL-Students-Percentages'!E16
    )
)</f>
        <v>Known</v>
      </c>
      <c r="F16" s="31" t="str">
        <f>IF(
    ISERROR('ALL-Students-Percentages'!F16),
    CHOOSE(RANDBETWEEN(1, 2), "NotKnown", "Known"),
    IF(
        ISNUMBER('ALL-Students-Percentages'!F16),
        IF(
            'ALL-Students-Percentages'!F16 &lt; 0.6,
            "NotKnown",
            "Known"
        ),
        'ALL-Students-Percentages'!F16
    )
)</f>
        <v>Known</v>
      </c>
      <c r="G16" s="31" t="str">
        <f>IF(
    ISERROR('ALL-Students-Percentages'!G16),
    CHOOSE(RANDBETWEEN(1, 2), "NotKnown", "Known"),
    IF(
        ISNUMBER('ALL-Students-Percentages'!G16),
        IF(
            'ALL-Students-Percentages'!G16 &lt; 0.6,
            "NotKnown",
            "Known"
        ),
        'ALL-Students-Percentages'!G16
    )
)</f>
        <v>Known</v>
      </c>
      <c r="H16" s="31" t="str">
        <f>IF(
    ISERROR('ALL-Students-Percentages'!H16),
    CHOOSE(RANDBETWEEN(1, 2), "NotKnown", "Known"),
    IF(
        ISNUMBER('ALL-Students-Percentages'!H16),
        IF(
            'ALL-Students-Percentages'!H16 &lt; 0.6,
            "NotKnown",
            "Known"
        ),
        'ALL-Students-Percentages'!H16
    )
)</f>
        <v>Known</v>
      </c>
      <c r="I16" s="31" t="str">
        <f>IF(
    ISERROR('ALL-Students-Percentages'!I16),
    CHOOSE(RANDBETWEEN(1, 2), "NotKnown", "Known"),
    IF(
        ISNUMBER('ALL-Students-Percentages'!I16),
        IF(
            'ALL-Students-Percentages'!I16 &lt; 0.6,
            "NotKnown",
            "Known"
        ),
        'ALL-Students-Percentages'!I16
    )
)</f>
        <v>Known</v>
      </c>
      <c r="J16" s="31" t="str">
        <f>IF(
    ISERROR('ALL-Students-Percentages'!J16),
    CHOOSE(RANDBETWEEN(1, 2), "NotKnown", "Known"),
    IF(
        ISNUMBER('ALL-Students-Percentages'!J16),
        IF(
            'ALL-Students-Percentages'!J16 &lt; 0.6,
            "NotKnown",
            "Known"
        ),
        'ALL-Students-Percentages'!J16
    )
)</f>
        <v>Known</v>
      </c>
      <c r="K16" s="31" t="str">
        <f>IF(
    ISERROR('ALL-Students-Percentages'!K16),
    CHOOSE(RANDBETWEEN(1, 2), "NotKnown", "Known"),
    IF(
        ISNUMBER('ALL-Students-Percentages'!K16),
        IF(
            'ALL-Students-Percentages'!K16 &lt; 0.6,
            "NotKnown",
            "Known"
        ),
        'ALL-Students-Percentages'!K16
    )
)</f>
        <v>Known</v>
      </c>
      <c r="L16" s="31" t="str">
        <f>IF(
    ISERROR('ALL-Students-Percentages'!L16),
    CHOOSE(RANDBETWEEN(1, 2), "NotKnown", "Known"),
    IF(
        ISNUMBER('ALL-Students-Percentages'!L16),
        IF(
            'ALL-Students-Percentages'!L16 &lt; 0.6,
            "NotKnown",
            "Known"
        ),
        'ALL-Students-Percentages'!L16
    )
)</f>
        <v>Known</v>
      </c>
      <c r="M16" s="31" t="str">
        <f>IF(
    ISERROR('ALL-Students-Percentages'!M16),
    CHOOSE(RANDBETWEEN(1, 2), "NotKnown", "Known"),
    IF(
        ISNUMBER('ALL-Students-Percentages'!M16),
        IF(
            'ALL-Students-Percentages'!M16 &lt; 0.6,
            "NotKnown",
            "Known"
        ),
        'ALL-Students-Percentages'!M16
    )
)</f>
        <v>Known</v>
      </c>
      <c r="N16" s="31" t="str">
        <f>IF(
    ISERROR('ALL-Students-Percentages'!N16),
    CHOOSE(RANDBETWEEN(1, 2), "NotKnown", "Known"),
    IF(
        ISNUMBER('ALL-Students-Percentages'!N16),
        IF(
            'ALL-Students-Percentages'!N16 &lt; 0.6,
            "NotKnown",
            "Known"
        ),
        'ALL-Students-Percentages'!N16
    )
)</f>
        <v>Known</v>
      </c>
      <c r="O16" s="31" t="str">
        <f>IF(
    ISERROR('ALL-Students-Percentages'!O16),
    CHOOSE(RANDBETWEEN(1, 2), "NotKnown", "Known"),
    IF(
        ISNUMBER('ALL-Students-Percentages'!O16),
        IF(
            'ALL-Students-Percentages'!O16 &lt; 0.6,
            "NotKnown",
            "Known"
        ),
        'ALL-Students-Percentages'!O16
    )
)</f>
        <v>Known</v>
      </c>
      <c r="P16" s="31" t="str">
        <f>IF(
    ISERROR('ALL-Students-Percentages'!P16),
    CHOOSE(RANDBETWEEN(1, 2), "NotKnown", "Known"),
    IF(
        ISNUMBER('ALL-Students-Percentages'!P16),
        IF(
            'ALL-Students-Percentages'!P16 &lt; 0.6,
            "NotKnown",
            "Known"
        ),
        'ALL-Students-Percentages'!P16
    )
)</f>
        <v>Known</v>
      </c>
      <c r="Q16" s="31" t="str">
        <f>IF(
    ISERROR('ALL-Students-Percentages'!Q16),
    CHOOSE(RANDBETWEEN(1, 2), "NotKnown", "Known"),
    IF(
        ISNUMBER('ALL-Students-Percentages'!Q16),
        IF(
            'ALL-Students-Percentages'!Q16 &lt; 0.6,
            "NotKnown",
            "Known"
        ),
        'ALL-Students-Percentages'!Q16
    )
)</f>
        <v>NotKnown</v>
      </c>
      <c r="R16" s="31" t="str">
        <f>IF(
    ISERROR('ALL-Students-Percentages'!R16),
    CHOOSE(RANDBETWEEN(1, 2), "NotKnown", "Known"),
    IF(
        ISNUMBER('ALL-Students-Percentages'!R16),
        IF(
            'ALL-Students-Percentages'!R16 &lt; 0.6,
            "NotKnown",
            "Known"
        ),
        'ALL-Students-Percentages'!R16
    )
)</f>
        <v>NotKnown</v>
      </c>
      <c r="S16" s="31" t="str">
        <f>IF(
    ISERROR('ALL-Students-Percentages'!S16),
    CHOOSE(RANDBETWEEN(1, 2), "NotKnown", "Known"),
    IF(
        ISNUMBER('ALL-Students-Percentages'!S16),
        IF(
            'ALL-Students-Percentages'!S16 &lt; 0.6,
            "NotKnown",
            "Known"
        ),
        'ALL-Students-Percentages'!S16
    )
)</f>
        <v>Known</v>
      </c>
      <c r="T16" s="31" t="str">
        <f>IF(
    ISERROR('ALL-Students-Percentages'!T16),
    CHOOSE(RANDBETWEEN(1, 2), "NotKnown", "Known"),
    IF(
        ISNUMBER('ALL-Students-Percentages'!T16),
        IF(
            'ALL-Students-Percentages'!T16 &lt; 0.6,
            "NotKnown",
            "Known"
        ),
        'ALL-Students-Percentages'!T16
    )
)</f>
        <v>Known</v>
      </c>
      <c r="U16" s="31" t="str">
        <f>IF(
    ISERROR('ALL-Students-Percentages'!U16),
    CHOOSE(RANDBETWEEN(1, 2), "NotKnown", "Known"),
    IF(
        ISNUMBER('ALL-Students-Percentages'!U16),
        IF(
            'ALL-Students-Percentages'!U16 &lt; 0.6,
            "NotKnown",
            "Known"
        ),
        'ALL-Students-Percentages'!U16
    )
)</f>
        <v>Known</v>
      </c>
      <c r="V16" s="31" t="str">
        <f>IF(
    ISERROR('ALL-Students-Percentages'!V16),
    CHOOSE(RANDBETWEEN(1, 2), "NotKnown", "Known"),
    IF(
        ISNUMBER('ALL-Students-Percentages'!V16),
        IF(
            'ALL-Students-Percentages'!V16 &lt; 0.6,
            "NotKnown",
            "Known"
        ),
        'ALL-Students-Percentages'!V16
    )
)</f>
        <v>NotKnown</v>
      </c>
      <c r="W16" s="31" t="str">
        <f>IF(
    ISERROR('ALL-Students-Percentages'!W16),
    CHOOSE(RANDBETWEEN(1, 2), "NotKnown", "Known"),
    IF(
        ISNUMBER('ALL-Students-Percentages'!W16),
        IF(
            'ALL-Students-Percentages'!W16 &lt; 0.6,
            "NotKnown",
            "Known"
        ),
        'ALL-Students-Percentages'!W16
    )
)</f>
        <v>NotKnown</v>
      </c>
      <c r="X16" s="31" t="str">
        <f>IF(
    ISERROR('ALL-Students-Percentages'!X16),
    CHOOSE(RANDBETWEEN(1, 2), "NotKnown", "Known"),
    IF(
        ISNUMBER('ALL-Students-Percentages'!X16),
        IF(
            'ALL-Students-Percentages'!X16 &lt; 0.6,
            "NotKnown",
            "Known"
        ),
        'ALL-Students-Percentages'!X16
    )
)</f>
        <v>Known</v>
      </c>
      <c r="Y16" s="31" t="str">
        <f>IF(
    ISERROR('ALL-Students-Percentages'!Y16),
    CHOOSE(RANDBETWEEN(1, 2), "NotKnown", "Known"),
    IF(
        ISNUMBER('ALL-Students-Percentages'!Y16),
        IF(
            'ALL-Students-Percentages'!Y16 &lt; 0.6,
            "NotKnown",
            "Known"
        ),
        'ALL-Students-Percentages'!Y16
    )
)</f>
        <v>NotKnown</v>
      </c>
      <c r="Z16" s="31" t="str">
        <f>IF(
    ISERROR('ALL-Students-Percentages'!Z16),
    CHOOSE(RANDBETWEEN(1, 2), "NotKnown", "Known"),
    IF(
        ISNUMBER('ALL-Students-Percentages'!Z16),
        IF(
            'ALL-Students-Percentages'!Z16 &lt; 0.6,
            "NotKnown",
            "Known"
        ),
        'ALL-Students-Percentages'!Z16
    )
)</f>
        <v>Known</v>
      </c>
      <c r="AA16" s="31" t="str">
        <f>IF(
    ISERROR('ALL-Students-Percentages'!AA16),
    CHOOSE(RANDBETWEEN(1, 2), "NotKnown", "Known"),
    IF(
        ISNUMBER('ALL-Students-Percentages'!AA16),
        IF(
            'ALL-Students-Percentages'!AA16 &lt; 0.6,
            "NotKnown",
            "Known"
        ),
        'ALL-Students-Percentages'!AA16
    )
)</f>
        <v>Known</v>
      </c>
      <c r="AB16" s="31" t="str">
        <f>IF(
    ISERROR('ALL-Students-Percentages'!AB16),
    CHOOSE(RANDBETWEEN(1, 2), "NotKnown", "Known"),
    IF(
        ISNUMBER('ALL-Students-Percentages'!AB16),
        IF(
            'ALL-Students-Percentages'!AB16 &lt; 0.6,
            "NotKnown",
            "Known"
        ),
        'ALL-Students-Percentages'!AB16
    )
)</f>
        <v>Known</v>
      </c>
      <c r="AC16" s="31" t="str">
        <f>IF(
    ISERROR('ALL-Students-Percentages'!AC16),
    CHOOSE(RANDBETWEEN(1, 2), "NotKnown", "Known"),
    IF(
        ISNUMBER('ALL-Students-Percentages'!AC16),
        IF(
            'ALL-Students-Percentages'!AC16 &lt; 0.6,
            "NotKnown",
            "Known"
        ),
        'ALL-Students-Percentages'!AC16
    )
)</f>
        <v>Known</v>
      </c>
      <c r="AD16" s="31" t="str">
        <f>IF(
    ISERROR('ALL-Students-Percentages'!AD16),
    CHOOSE(RANDBETWEEN(1, 2), "NotKnown", "Known"),
    IF(
        ISNUMBER('ALL-Students-Percentages'!AD16),
        IF(
            'ALL-Students-Percentages'!AD16 &lt; 0.6,
            "NotKnown",
            "Known"
        ),
        'ALL-Students-Percentages'!AD16
    )
)</f>
        <v>Known</v>
      </c>
      <c r="AE16" s="31" t="str">
        <f>IF(
    ISERROR('ALL-Students-Percentages'!AE16),
    CHOOSE(RANDBETWEEN(1, 2), "NotKnown", "Known"),
    IF(
        ISNUMBER('ALL-Students-Percentages'!AE16),
        IF(
            'ALL-Students-Percentages'!AE16 &lt; 0.6,
            "NotKnown",
            "Known"
        ),
        'ALL-Students-Percentages'!AE16
    )
)</f>
        <v>Known</v>
      </c>
      <c r="AF16" s="31" t="str">
        <f>IF(
    ISERROR('ALL-Students-Percentages'!AF16),
    CHOOSE(RANDBETWEEN(1, 2), "NotKnown", "Known"),
    IF(
        ISNUMBER('ALL-Students-Percentages'!AF16),
        IF(
            'ALL-Students-Percentages'!AF16 &lt; 0.6,
            "NotKnown",
            "Known"
        ),
        'ALL-Students-Percentages'!AF16
    )
)</f>
        <v>NotKnown</v>
      </c>
      <c r="AG16" s="31" t="str">
        <f>IF(
    ISERROR('ALL-Students-Percentages'!AG16),
    CHOOSE(RANDBETWEEN(1, 2), "NotKnown", "Known"),
    IF(
        ISNUMBER('ALL-Students-Percentages'!AG16),
        IF(
            'ALL-Students-Percentages'!AG16 &lt; 0.6,
            "NotKnown",
            "Known"
        ),
        'ALL-Students-Percentages'!AG16
    )
)</f>
        <v>NotKnown</v>
      </c>
      <c r="AH16" s="31" t="str">
        <f>IF(
    ISERROR('ALL-Students-Percentages'!AH16),
    CHOOSE(RANDBETWEEN(1, 2), "NotKnown", "Known"),
    IF(
        ISNUMBER('ALL-Students-Percentages'!AH16),
        IF(
            'ALL-Students-Percentages'!AH16 &lt; 0.6,
            "NotKnown",
            "Known"
        ),
        'ALL-Students-Percentages'!AH16
    )
)</f>
        <v>Known</v>
      </c>
      <c r="AI16" s="31" t="str">
        <f>IF(
    ISERROR('ALL-Students-Percentages'!AI16),
    CHOOSE(RANDBETWEEN(1, 2), "NotKnown", "Known"),
    IF(
        ISNUMBER('ALL-Students-Percentages'!AI16),
        IF(
            'ALL-Students-Percentages'!AI16 &lt; 0.6,
            "NotKnown",
            "Known"
        ),
        'ALL-Students-Percentages'!AI16
    )
)</f>
        <v>Known</v>
      </c>
      <c r="AJ16" s="31" t="str">
        <f>IF(
    ISERROR('ALL-Students-Percentages'!AJ16),
    CHOOSE(RANDBETWEEN(1, 2), "NotKnown", "Known"),
    IF(
        ISNUMBER('ALL-Students-Percentages'!AJ16),
        IF(
            'ALL-Students-Percentages'!AJ16 &lt; 0.6,
            "NotKnown",
            "Known"
        ),
        'ALL-Students-Percentages'!AJ16
    )
)</f>
        <v>Known</v>
      </c>
      <c r="AK16" s="31" t="str">
        <f>IF(
    ISERROR('ALL-Students-Percentages'!AK16),
    CHOOSE(RANDBETWEEN(1, 2), "NotKnown", "Known"),
    IF(
        ISNUMBER('ALL-Students-Percentages'!AK16),
        IF(
            'ALL-Students-Percentages'!AK16 &lt; 0.6,
            "NotKnown",
            "Known"
        ),
        'ALL-Students-Percentages'!AK16
    )
)</f>
        <v>Known</v>
      </c>
      <c r="AL16" s="31" t="str">
        <f>IF(
    ISERROR('ALL-Students-Percentages'!AL16),
    CHOOSE(RANDBETWEEN(1, 2), "NotKnown", "Known"),
    IF(
        ISNUMBER('ALL-Students-Percentages'!AL16),
        IF(
            'ALL-Students-Percentages'!AL16 &lt; 0.6,
            "NotKnown",
            "Known"
        ),
        'ALL-Students-Percentages'!AL16
    )
)</f>
        <v>Known</v>
      </c>
      <c r="AM16" s="31" t="str">
        <f>IF(
    ISERROR('ALL-Students-Percentages'!AM16),
    CHOOSE(RANDBETWEEN(1, 2), "NotKnown", "Known"),
    IF(
        ISNUMBER('ALL-Students-Percentages'!AM16),
        IF(
            'ALL-Students-Percentages'!AM16 &lt; 0.6,
            "NotKnown",
            "Known"
        ),
        'ALL-Students-Percentages'!AM16
    )
)</f>
        <v>Known</v>
      </c>
      <c r="AN16" s="31" t="str">
        <f>IF(
    ISERROR('ALL-Students-Percentages'!AN16),
    CHOOSE(RANDBETWEEN(1, 2), "NotKnown", "Known"),
    IF(
        ISNUMBER('ALL-Students-Percentages'!AN16),
        IF(
            'ALL-Students-Percentages'!AN16 &lt; 0.6,
            "NotKnown",
            "Known"
        ),
        'ALL-Students-Percentages'!AN16
    )
)</f>
        <v>Known</v>
      </c>
      <c r="AO16" s="31" t="str">
        <f>IF(
    ISERROR('ALL-Students-Percentages'!AO16),
    CHOOSE(RANDBETWEEN(1, 2), "NotKnown", "Known"),
    IF(
        ISNUMBER('ALL-Students-Percentages'!AO16),
        IF(
            'ALL-Students-Percentages'!AO16 &lt; 0.6,
            "NotKnown",
            "Known"
        ),
        'ALL-Students-Percentages'!AO16
    )
)</f>
        <v>Known</v>
      </c>
      <c r="AP16" s="31" t="str">
        <f>IF(
    ISERROR('ALL-Students-Percentages'!AP16),
    CHOOSE(RANDBETWEEN(1, 2), "NotKnown", "Known"),
    IF(
        ISNUMBER('ALL-Students-Percentages'!AP16),
        IF(
            'ALL-Students-Percentages'!AP16 &lt; 0.6,
            "NotKnown",
            "Known"
        ),
        'ALL-Students-Percentages'!AP16
    )
)</f>
        <v>Known</v>
      </c>
      <c r="AQ16" s="31" t="str">
        <f>IF(
    ISERROR('ALL-Students-Percentages'!AQ16),
    CHOOSE(RANDBETWEEN(1, 2), "NotKnown", "Known"),
    IF(
        ISNUMBER('ALL-Students-Percentages'!AQ16),
        IF(
            'ALL-Students-Percentages'!AQ16 &lt; 0.6,
            "NotKnown",
            "Known"
        ),
        'ALL-Students-Percentages'!AQ16
    )
)</f>
        <v>Known</v>
      </c>
      <c r="AR16" s="31" t="str">
        <f>IF(
    ISERROR('ALL-Students-Percentages'!AR16),
    CHOOSE(RANDBETWEEN(1, 2), "NotKnown", "Known"),
    IF(
        ISNUMBER('ALL-Students-Percentages'!AR16),
        IF(
            'ALL-Students-Percentages'!AR16 &lt; 0.6,
            "NotKnown",
            "Known"
        ),
        'ALL-Students-Percentages'!AR16
    )
)</f>
        <v>Known</v>
      </c>
      <c r="AS16" s="31" t="str">
        <f>IF(
    ISERROR('ALL-Students-Percentages'!AS16),
    CHOOSE(RANDBETWEEN(1, 2), "NotKnown", "Known"),
    IF(
        ISNUMBER('ALL-Students-Percentages'!AS16),
        IF(
            'ALL-Students-Percentages'!AS16 &lt; 0.6,
            "NotKnown",
            "Known"
        ),
        'ALL-Students-Percentages'!AS16
    )
)</f>
        <v>Known</v>
      </c>
      <c r="AT16" s="31" t="str">
        <f>IF(
    ISERROR('ALL-Students-Percentages'!AT16),
    CHOOSE(RANDBETWEEN(1, 2), "NotKnown", "Known"),
    IF(
        ISNUMBER('ALL-Students-Percentages'!AT16),
        IF(
            'ALL-Students-Percentages'!AT16 &lt; 0.6,
            "NotKnown",
            "Known"
        ),
        'ALL-Students-Percentages'!AT16
    )
)</f>
        <v>Known</v>
      </c>
      <c r="AU16" s="23"/>
      <c r="AV16" s="23"/>
    </row>
    <row r="17">
      <c r="A17" s="23" t="str">
        <f>IF(
    ISERROR('ALL-Students-Percentages'!A17),
    CHOOSE(RANDBETWEEN(1, 2), "NotKnown", "Known"),
    IF(
        ISNUMBER('ALL-Students-Percentages'!A17),
        IF(
            'ALL-Students-Percentages'!A17 &lt; 0.6,
            "NotKnown",
            "Known"
        ),
        'ALL-Students-Percentages'!A17
    )
)</f>
        <v>16CM-M</v>
      </c>
      <c r="B17" s="31" t="str">
        <f>IF(
    ISERROR('ALL-Students-Percentages'!B17),
    CHOOSE(RANDBETWEEN(1, 2), "NotKnown", "Known"),
    IF(
        ISNUMBER('ALL-Students-Percentages'!B17),
        IF(
            'ALL-Students-Percentages'!B17 &lt; 0.6,
            "NotKnown",
            "Known"
        ),
        'ALL-Students-Percentages'!B17
    )
)</f>
        <v>Known</v>
      </c>
      <c r="C17" s="31" t="str">
        <f>IF(
    ISERROR('ALL-Students-Percentages'!C17),
    CHOOSE(RANDBETWEEN(1, 2), "NotKnown", "Known"),
    IF(
        ISNUMBER('ALL-Students-Percentages'!C17),
        IF(
            'ALL-Students-Percentages'!C17 &lt; 0.6,
            "NotKnown",
            "Known"
        ),
        'ALL-Students-Percentages'!C17
    )
)</f>
        <v>Known</v>
      </c>
      <c r="D17" s="31" t="str">
        <f>IF(
    ISERROR('ALL-Students-Percentages'!D17),
    CHOOSE(RANDBETWEEN(1, 2), "NotKnown", "Known"),
    IF(
        ISNUMBER('ALL-Students-Percentages'!D17),
        IF(
            'ALL-Students-Percentages'!D17 &lt; 0.6,
            "NotKnown",
            "Known"
        ),
        'ALL-Students-Percentages'!D17
    )
)</f>
        <v>Known</v>
      </c>
      <c r="E17" s="31" t="str">
        <f>IF(
    ISERROR('ALL-Students-Percentages'!E17),
    CHOOSE(RANDBETWEEN(1, 2), "NotKnown", "Known"),
    IF(
        ISNUMBER('ALL-Students-Percentages'!E17),
        IF(
            'ALL-Students-Percentages'!E17 &lt; 0.6,
            "NotKnown",
            "Known"
        ),
        'ALL-Students-Percentages'!E17
    )
)</f>
        <v>Known</v>
      </c>
      <c r="F17" s="31" t="str">
        <f>IF(
    ISERROR('ALL-Students-Percentages'!F17),
    CHOOSE(RANDBETWEEN(1, 2), "NotKnown", "Known"),
    IF(
        ISNUMBER('ALL-Students-Percentages'!F17),
        IF(
            'ALL-Students-Percentages'!F17 &lt; 0.6,
            "NotKnown",
            "Known"
        ),
        'ALL-Students-Percentages'!F17
    )
)</f>
        <v>Known</v>
      </c>
      <c r="G17" s="31" t="str">
        <f>IF(
    ISERROR('ALL-Students-Percentages'!G17),
    CHOOSE(RANDBETWEEN(1, 2), "NotKnown", "Known"),
    IF(
        ISNUMBER('ALL-Students-Percentages'!G17),
        IF(
            'ALL-Students-Percentages'!G17 &lt; 0.6,
            "NotKnown",
            "Known"
        ),
        'ALL-Students-Percentages'!G17
    )
)</f>
        <v>NotKnown</v>
      </c>
      <c r="H17" s="31" t="str">
        <f>IF(
    ISERROR('ALL-Students-Percentages'!H17),
    CHOOSE(RANDBETWEEN(1, 2), "NotKnown", "Known"),
    IF(
        ISNUMBER('ALL-Students-Percentages'!H17),
        IF(
            'ALL-Students-Percentages'!H17 &lt; 0.6,
            "NotKnown",
            "Known"
        ),
        'ALL-Students-Percentages'!H17
    )
)</f>
        <v>Known</v>
      </c>
      <c r="I17" s="31" t="str">
        <f>IF(
    ISERROR('ALL-Students-Percentages'!I17),
    CHOOSE(RANDBETWEEN(1, 2), "NotKnown", "Known"),
    IF(
        ISNUMBER('ALL-Students-Percentages'!I17),
        IF(
            'ALL-Students-Percentages'!I17 &lt; 0.6,
            "NotKnown",
            "Known"
        ),
        'ALL-Students-Percentages'!I17
    )
)</f>
        <v>NotKnown</v>
      </c>
      <c r="J17" s="31" t="str">
        <f>IF(
    ISERROR('ALL-Students-Percentages'!J17),
    CHOOSE(RANDBETWEEN(1, 2), "NotKnown", "Known"),
    IF(
        ISNUMBER('ALL-Students-Percentages'!J17),
        IF(
            'ALL-Students-Percentages'!J17 &lt; 0.6,
            "NotKnown",
            "Known"
        ),
        'ALL-Students-Percentages'!J17
    )
)</f>
        <v>Known</v>
      </c>
      <c r="K17" s="31" t="str">
        <f>IF(
    ISERROR('ALL-Students-Percentages'!K17),
    CHOOSE(RANDBETWEEN(1, 2), "NotKnown", "Known"),
    IF(
        ISNUMBER('ALL-Students-Percentages'!K17),
        IF(
            'ALL-Students-Percentages'!K17 &lt; 0.6,
            "NotKnown",
            "Known"
        ),
        'ALL-Students-Percentages'!K17
    )
)</f>
        <v>NotKnown</v>
      </c>
      <c r="L17" s="31" t="str">
        <f>IF(
    ISERROR('ALL-Students-Percentages'!L17),
    CHOOSE(RANDBETWEEN(1, 2), "NotKnown", "Known"),
    IF(
        ISNUMBER('ALL-Students-Percentages'!L17),
        IF(
            'ALL-Students-Percentages'!L17 &lt; 0.6,
            "NotKnown",
            "Known"
        ),
        'ALL-Students-Percentages'!L17
    )
)</f>
        <v>Known</v>
      </c>
      <c r="M17" s="31" t="str">
        <f>IF(
    ISERROR('ALL-Students-Percentages'!M17),
    CHOOSE(RANDBETWEEN(1, 2), "NotKnown", "Known"),
    IF(
        ISNUMBER('ALL-Students-Percentages'!M17),
        IF(
            'ALL-Students-Percentages'!M17 &lt; 0.6,
            "NotKnown",
            "Known"
        ),
        'ALL-Students-Percentages'!M17
    )
)</f>
        <v>Known</v>
      </c>
      <c r="N17" s="31" t="str">
        <f>IF(
    ISERROR('ALL-Students-Percentages'!N17),
    CHOOSE(RANDBETWEEN(1, 2), "NotKnown", "Known"),
    IF(
        ISNUMBER('ALL-Students-Percentages'!N17),
        IF(
            'ALL-Students-Percentages'!N17 &lt; 0.6,
            "NotKnown",
            "Known"
        ),
        'ALL-Students-Percentages'!N17
    )
)</f>
        <v>Known</v>
      </c>
      <c r="O17" s="31" t="str">
        <f>IF(
    ISERROR('ALL-Students-Percentages'!O17),
    CHOOSE(RANDBETWEEN(1, 2), "NotKnown", "Known"),
    IF(
        ISNUMBER('ALL-Students-Percentages'!O17),
        IF(
            'ALL-Students-Percentages'!O17 &lt; 0.6,
            "NotKnown",
            "Known"
        ),
        'ALL-Students-Percentages'!O17
    )
)</f>
        <v>Known</v>
      </c>
      <c r="P17" s="31" t="str">
        <f>IF(
    ISERROR('ALL-Students-Percentages'!P17),
    CHOOSE(RANDBETWEEN(1, 2), "NotKnown", "Known"),
    IF(
        ISNUMBER('ALL-Students-Percentages'!P17),
        IF(
            'ALL-Students-Percentages'!P17 &lt; 0.6,
            "NotKnown",
            "Known"
        ),
        'ALL-Students-Percentages'!P17
    )
)</f>
        <v>Known</v>
      </c>
      <c r="Q17" s="31" t="str">
        <f>IF(
    ISERROR('ALL-Students-Percentages'!Q17),
    CHOOSE(RANDBETWEEN(1, 2), "NotKnown", "Known"),
    IF(
        ISNUMBER('ALL-Students-Percentages'!Q17),
        IF(
            'ALL-Students-Percentages'!Q17 &lt; 0.6,
            "NotKnown",
            "Known"
        ),
        'ALL-Students-Percentages'!Q17
    )
)</f>
        <v>NotKnown</v>
      </c>
      <c r="R17" s="31" t="str">
        <f>IF(
    ISERROR('ALL-Students-Percentages'!R17),
    CHOOSE(RANDBETWEEN(1, 2), "NotKnown", "Known"),
    IF(
        ISNUMBER('ALL-Students-Percentages'!R17),
        IF(
            'ALL-Students-Percentages'!R17 &lt; 0.6,
            "NotKnown",
            "Known"
        ),
        'ALL-Students-Percentages'!R17
    )
)</f>
        <v>NotKnown</v>
      </c>
      <c r="S17" s="31" t="str">
        <f>IF(
    ISERROR('ALL-Students-Percentages'!S17),
    CHOOSE(RANDBETWEEN(1, 2), "NotKnown", "Known"),
    IF(
        ISNUMBER('ALL-Students-Percentages'!S17),
        IF(
            'ALL-Students-Percentages'!S17 &lt; 0.6,
            "NotKnown",
            "Known"
        ),
        'ALL-Students-Percentages'!S17
    )
)</f>
        <v>Known</v>
      </c>
      <c r="T17" s="31" t="str">
        <f>IF(
    ISERROR('ALL-Students-Percentages'!T17),
    CHOOSE(RANDBETWEEN(1, 2), "NotKnown", "Known"),
    IF(
        ISNUMBER('ALL-Students-Percentages'!T17),
        IF(
            'ALL-Students-Percentages'!T17 &lt; 0.6,
            "NotKnown",
            "Known"
        ),
        'ALL-Students-Percentages'!T17
    )
)</f>
        <v>Known</v>
      </c>
      <c r="U17" s="31" t="str">
        <f>IF(
    ISERROR('ALL-Students-Percentages'!U17),
    CHOOSE(RANDBETWEEN(1, 2), "NotKnown", "Known"),
    IF(
        ISNUMBER('ALL-Students-Percentages'!U17),
        IF(
            'ALL-Students-Percentages'!U17 &lt; 0.6,
            "NotKnown",
            "Known"
        ),
        'ALL-Students-Percentages'!U17
    )
)</f>
        <v>Known</v>
      </c>
      <c r="V17" s="31" t="str">
        <f>IF(
    ISERROR('ALL-Students-Percentages'!V17),
    CHOOSE(RANDBETWEEN(1, 2), "NotKnown", "Known"),
    IF(
        ISNUMBER('ALL-Students-Percentages'!V17),
        IF(
            'ALL-Students-Percentages'!V17 &lt; 0.6,
            "NotKnown",
            "Known"
        ),
        'ALL-Students-Percentages'!V17
    )
)</f>
        <v>NotKnown</v>
      </c>
      <c r="W17" s="31" t="str">
        <f>IF(
    ISERROR('ALL-Students-Percentages'!W17),
    CHOOSE(RANDBETWEEN(1, 2), "NotKnown", "Known"),
    IF(
        ISNUMBER('ALL-Students-Percentages'!W17),
        IF(
            'ALL-Students-Percentages'!W17 &lt; 0.6,
            "NotKnown",
            "Known"
        ),
        'ALL-Students-Percentages'!W17
    )
)</f>
        <v>NotKnown</v>
      </c>
      <c r="X17" s="31" t="str">
        <f>IF(
    ISERROR('ALL-Students-Percentages'!X17),
    CHOOSE(RANDBETWEEN(1, 2), "NotKnown", "Known"),
    IF(
        ISNUMBER('ALL-Students-Percentages'!X17),
        IF(
            'ALL-Students-Percentages'!X17 &lt; 0.6,
            "NotKnown",
            "Known"
        ),
        'ALL-Students-Percentages'!X17
    )
)</f>
        <v>Known</v>
      </c>
      <c r="Y17" s="31" t="str">
        <f>IF(
    ISERROR('ALL-Students-Percentages'!Y17),
    CHOOSE(RANDBETWEEN(1, 2), "NotKnown", "Known"),
    IF(
        ISNUMBER('ALL-Students-Percentages'!Y17),
        IF(
            'ALL-Students-Percentages'!Y17 &lt; 0.6,
            "NotKnown",
            "Known"
        ),
        'ALL-Students-Percentages'!Y17
    )
)</f>
        <v>NotKnown</v>
      </c>
      <c r="Z17" s="31" t="str">
        <f>IF(
    ISERROR('ALL-Students-Percentages'!Z17),
    CHOOSE(RANDBETWEEN(1, 2), "NotKnown", "Known"),
    IF(
        ISNUMBER('ALL-Students-Percentages'!Z17),
        IF(
            'ALL-Students-Percentages'!Z17 &lt; 0.6,
            "NotKnown",
            "Known"
        ),
        'ALL-Students-Percentages'!Z17
    )
)</f>
        <v>NotKnown</v>
      </c>
      <c r="AA17" s="31" t="str">
        <f>IF(
    ISERROR('ALL-Students-Percentages'!AA17),
    CHOOSE(RANDBETWEEN(1, 2), "NotKnown", "Known"),
    IF(
        ISNUMBER('ALL-Students-Percentages'!AA17),
        IF(
            'ALL-Students-Percentages'!AA17 &lt; 0.6,
            "NotKnown",
            "Known"
        ),
        'ALL-Students-Percentages'!AA17
    )
)</f>
        <v>Known</v>
      </c>
      <c r="AB17" s="31" t="str">
        <f>IF(
    ISERROR('ALL-Students-Percentages'!AB17),
    CHOOSE(RANDBETWEEN(1, 2), "NotKnown", "Known"),
    IF(
        ISNUMBER('ALL-Students-Percentages'!AB17),
        IF(
            'ALL-Students-Percentages'!AB17 &lt; 0.6,
            "NotKnown",
            "Known"
        ),
        'ALL-Students-Percentages'!AB17
    )
)</f>
        <v>NotKnown</v>
      </c>
      <c r="AC17" s="31" t="str">
        <f>IF(
    ISERROR('ALL-Students-Percentages'!AC17),
    CHOOSE(RANDBETWEEN(1, 2), "NotKnown", "Known"),
    IF(
        ISNUMBER('ALL-Students-Percentages'!AC17),
        IF(
            'ALL-Students-Percentages'!AC17 &lt; 0.6,
            "NotKnown",
            "Known"
        ),
        'ALL-Students-Percentages'!AC17
    )
)</f>
        <v>NotKnown</v>
      </c>
      <c r="AD17" s="31" t="str">
        <f>IF(
    ISERROR('ALL-Students-Percentages'!AD17),
    CHOOSE(RANDBETWEEN(1, 2), "NotKnown", "Known"),
    IF(
        ISNUMBER('ALL-Students-Percentages'!AD17),
        IF(
            'ALL-Students-Percentages'!AD17 &lt; 0.6,
            "NotKnown",
            "Known"
        ),
        'ALL-Students-Percentages'!AD17
    )
)</f>
        <v>Known</v>
      </c>
      <c r="AE17" s="31" t="str">
        <f>IF(
    ISERROR('ALL-Students-Percentages'!AE17),
    CHOOSE(RANDBETWEEN(1, 2), "NotKnown", "Known"),
    IF(
        ISNUMBER('ALL-Students-Percentages'!AE17),
        IF(
            'ALL-Students-Percentages'!AE17 &lt; 0.6,
            "NotKnown",
            "Known"
        ),
        'ALL-Students-Percentages'!AE17
    )
)</f>
        <v>Known</v>
      </c>
      <c r="AF17" s="31" t="str">
        <f>IF(
    ISERROR('ALL-Students-Percentages'!AF17),
    CHOOSE(RANDBETWEEN(1, 2), "NotKnown", "Known"),
    IF(
        ISNUMBER('ALL-Students-Percentages'!AF17),
        IF(
            'ALL-Students-Percentages'!AF17 &lt; 0.6,
            "NotKnown",
            "Known"
        ),
        'ALL-Students-Percentages'!AF17
    )
)</f>
        <v>NotKnown</v>
      </c>
      <c r="AG17" s="31" t="str">
        <f>IF(
    ISERROR('ALL-Students-Percentages'!AG17),
    CHOOSE(RANDBETWEEN(1, 2), "NotKnown", "Known"),
    IF(
        ISNUMBER('ALL-Students-Percentages'!AG17),
        IF(
            'ALL-Students-Percentages'!AG17 &lt; 0.6,
            "NotKnown",
            "Known"
        ),
        'ALL-Students-Percentages'!AG17
    )
)</f>
        <v>NotKnown</v>
      </c>
      <c r="AH17" s="31" t="str">
        <f>IF(
    ISERROR('ALL-Students-Percentages'!AH17),
    CHOOSE(RANDBETWEEN(1, 2), "NotKnown", "Known"),
    IF(
        ISNUMBER('ALL-Students-Percentages'!AH17),
        IF(
            'ALL-Students-Percentages'!AH17 &lt; 0.6,
            "NotKnown",
            "Known"
        ),
        'ALL-Students-Percentages'!AH17
    )
)</f>
        <v>Known</v>
      </c>
      <c r="AI17" s="31" t="str">
        <f>IF(
    ISERROR('ALL-Students-Percentages'!AI17),
    CHOOSE(RANDBETWEEN(1, 2), "NotKnown", "Known"),
    IF(
        ISNUMBER('ALL-Students-Percentages'!AI17),
        IF(
            'ALL-Students-Percentages'!AI17 &lt; 0.6,
            "NotKnown",
            "Known"
        ),
        'ALL-Students-Percentages'!AI17
    )
)</f>
        <v>NotKnown</v>
      </c>
      <c r="AJ17" s="31" t="str">
        <f>IF(
    ISERROR('ALL-Students-Percentages'!AJ17),
    CHOOSE(RANDBETWEEN(1, 2), "NotKnown", "Known"),
    IF(
        ISNUMBER('ALL-Students-Percentages'!AJ17),
        IF(
            'ALL-Students-Percentages'!AJ17 &lt; 0.6,
            "NotKnown",
            "Known"
        ),
        'ALL-Students-Percentages'!AJ17
    )
)</f>
        <v>Known</v>
      </c>
      <c r="AK17" s="31" t="str">
        <f>IF(
    ISERROR('ALL-Students-Percentages'!AK17),
    CHOOSE(RANDBETWEEN(1, 2), "NotKnown", "Known"),
    IF(
        ISNUMBER('ALL-Students-Percentages'!AK17),
        IF(
            'ALL-Students-Percentages'!AK17 &lt; 0.6,
            "NotKnown",
            "Known"
        ),
        'ALL-Students-Percentages'!AK17
    )
)</f>
        <v>Known</v>
      </c>
      <c r="AL17" s="31" t="str">
        <f>IF(
    ISERROR('ALL-Students-Percentages'!AL17),
    CHOOSE(RANDBETWEEN(1, 2), "NotKnown", "Known"),
    IF(
        ISNUMBER('ALL-Students-Percentages'!AL17),
        IF(
            'ALL-Students-Percentages'!AL17 &lt; 0.6,
            "NotKnown",
            "Known"
        ),
        'ALL-Students-Percentages'!AL17
    )
)</f>
        <v>Known</v>
      </c>
      <c r="AM17" s="31" t="str">
        <f>IF(
    ISERROR('ALL-Students-Percentages'!AM17),
    CHOOSE(RANDBETWEEN(1, 2), "NotKnown", "Known"),
    IF(
        ISNUMBER('ALL-Students-Percentages'!AM17),
        IF(
            'ALL-Students-Percentages'!AM17 &lt; 0.6,
            "NotKnown",
            "Known"
        ),
        'ALL-Students-Percentages'!AM17
    )
)</f>
        <v>Known</v>
      </c>
      <c r="AN17" s="31" t="str">
        <f>IF(
    ISERROR('ALL-Students-Percentages'!AN17),
    CHOOSE(RANDBETWEEN(1, 2), "NotKnown", "Known"),
    IF(
        ISNUMBER('ALL-Students-Percentages'!AN17),
        IF(
            'ALL-Students-Percentages'!AN17 &lt; 0.6,
            "NotKnown",
            "Known"
        ),
        'ALL-Students-Percentages'!AN17
    )
)</f>
        <v>NotKnown</v>
      </c>
      <c r="AO17" s="31" t="str">
        <f>IF(
    ISERROR('ALL-Students-Percentages'!AO17),
    CHOOSE(RANDBETWEEN(1, 2), "NotKnown", "Known"),
    IF(
        ISNUMBER('ALL-Students-Percentages'!AO17),
        IF(
            'ALL-Students-Percentages'!AO17 &lt; 0.6,
            "NotKnown",
            "Known"
        ),
        'ALL-Students-Percentages'!AO17
    )
)</f>
        <v>Known</v>
      </c>
      <c r="AP17" s="31" t="str">
        <f>IF(
    ISERROR('ALL-Students-Percentages'!AP17),
    CHOOSE(RANDBETWEEN(1, 2), "NotKnown", "Known"),
    IF(
        ISNUMBER('ALL-Students-Percentages'!AP17),
        IF(
            'ALL-Students-Percentages'!AP17 &lt; 0.6,
            "NotKnown",
            "Known"
        ),
        'ALL-Students-Percentages'!AP17
    )
)</f>
        <v>NotKnown</v>
      </c>
      <c r="AQ17" s="31" t="str">
        <f>IF(
    ISERROR('ALL-Students-Percentages'!AQ17),
    CHOOSE(RANDBETWEEN(1, 2), "NotKnown", "Known"),
    IF(
        ISNUMBER('ALL-Students-Percentages'!AQ17),
        IF(
            'ALL-Students-Percentages'!AQ17 &lt; 0.6,
            "NotKnown",
            "Known"
        ),
        'ALL-Students-Percentages'!AQ17
    )
)</f>
        <v>Known</v>
      </c>
      <c r="AR17" s="31" t="str">
        <f>IF(
    ISERROR('ALL-Students-Percentages'!AR17),
    CHOOSE(RANDBETWEEN(1, 2), "NotKnown", "Known"),
    IF(
        ISNUMBER('ALL-Students-Percentages'!AR17),
        IF(
            'ALL-Students-Percentages'!AR17 &lt; 0.6,
            "NotKnown",
            "Known"
        ),
        'ALL-Students-Percentages'!AR17
    )
)</f>
        <v>NotKnown</v>
      </c>
      <c r="AS17" s="31" t="str">
        <f>IF(
    ISERROR('ALL-Students-Percentages'!AS17),
    CHOOSE(RANDBETWEEN(1, 2), "NotKnown", "Known"),
    IF(
        ISNUMBER('ALL-Students-Percentages'!AS17),
        IF(
            'ALL-Students-Percentages'!AS17 &lt; 0.6,
            "NotKnown",
            "Known"
        ),
        'ALL-Students-Percentages'!AS17
    )
)</f>
        <v>Known</v>
      </c>
      <c r="AT17" s="31" t="str">
        <f>IF(
    ISERROR('ALL-Students-Percentages'!AT17),
    CHOOSE(RANDBETWEEN(1, 2), "NotKnown", "Known"),
    IF(
        ISNUMBER('ALL-Students-Percentages'!AT17),
        IF(
            'ALL-Students-Percentages'!AT17 &lt; 0.6,
            "NotKnown",
            "Known"
        ),
        'ALL-Students-Percentages'!AT17
    )
)</f>
        <v>NotKnown</v>
      </c>
      <c r="AU17" s="23"/>
      <c r="AV17" s="23"/>
    </row>
    <row r="18">
      <c r="A18" s="23" t="str">
        <f>IF(
    ISERROR('ALL-Students-Percentages'!A18),
    CHOOSE(RANDBETWEEN(1, 2), "NotKnown", "Known"),
    IF(
        ISNUMBER('ALL-Students-Percentages'!A18),
        IF(
            'ALL-Students-Percentages'!A18 &lt; 0.6,
            "NotKnown",
            "Known"
        ),
        'ALL-Students-Percentages'!A18
    )
)</f>
        <v>17CM-F</v>
      </c>
      <c r="B18" s="31" t="str">
        <f>IF(
    ISERROR('ALL-Students-Percentages'!B18),
    CHOOSE(RANDBETWEEN(1, 2), "NotKnown", "Known"),
    IF(
        ISNUMBER('ALL-Students-Percentages'!B18),
        IF(
            'ALL-Students-Percentages'!B18 &lt; 0.6,
            "NotKnown",
            "Known"
        ),
        'ALL-Students-Percentages'!B18
    )
)</f>
        <v>Known</v>
      </c>
      <c r="C18" s="31" t="str">
        <f>IF(
    ISERROR('ALL-Students-Percentages'!C18),
    CHOOSE(RANDBETWEEN(1, 2), "NotKnown", "Known"),
    IF(
        ISNUMBER('ALL-Students-Percentages'!C18),
        IF(
            'ALL-Students-Percentages'!C18 &lt; 0.6,
            "NotKnown",
            "Known"
        ),
        'ALL-Students-Percentages'!C18
    )
)</f>
        <v>Known</v>
      </c>
      <c r="D18" s="31" t="str">
        <f>IF(
    ISERROR('ALL-Students-Percentages'!D18),
    CHOOSE(RANDBETWEEN(1, 2), "NotKnown", "Known"),
    IF(
        ISNUMBER('ALL-Students-Percentages'!D18),
        IF(
            'ALL-Students-Percentages'!D18 &lt; 0.6,
            "NotKnown",
            "Known"
        ),
        'ALL-Students-Percentages'!D18
    )
)</f>
        <v>Known</v>
      </c>
      <c r="E18" s="31" t="str">
        <f>IF(
    ISERROR('ALL-Students-Percentages'!E18),
    CHOOSE(RANDBETWEEN(1, 2), "NotKnown", "Known"),
    IF(
        ISNUMBER('ALL-Students-Percentages'!E18),
        IF(
            'ALL-Students-Percentages'!E18 &lt; 0.6,
            "NotKnown",
            "Known"
        ),
        'ALL-Students-Percentages'!E18
    )
)</f>
        <v>Known</v>
      </c>
      <c r="F18" s="31" t="str">
        <f>IF(
    ISERROR('ALL-Students-Percentages'!F18),
    CHOOSE(RANDBETWEEN(1, 2), "NotKnown", "Known"),
    IF(
        ISNUMBER('ALL-Students-Percentages'!F18),
        IF(
            'ALL-Students-Percentages'!F18 &lt; 0.6,
            "NotKnown",
            "Known"
        ),
        'ALL-Students-Percentages'!F18
    )
)</f>
        <v>Known</v>
      </c>
      <c r="G18" s="31" t="str">
        <f>IF(
    ISERROR('ALL-Students-Percentages'!G18),
    CHOOSE(RANDBETWEEN(1, 2), "NotKnown", "Known"),
    IF(
        ISNUMBER('ALL-Students-Percentages'!G18),
        IF(
            'ALL-Students-Percentages'!G18 &lt; 0.6,
            "NotKnown",
            "Known"
        ),
        'ALL-Students-Percentages'!G18
    )
)</f>
        <v>Known</v>
      </c>
      <c r="H18" s="31" t="str">
        <f>IF(
    ISERROR('ALL-Students-Percentages'!H18),
    CHOOSE(RANDBETWEEN(1, 2), "NotKnown", "Known"),
    IF(
        ISNUMBER('ALL-Students-Percentages'!H18),
        IF(
            'ALL-Students-Percentages'!H18 &lt; 0.6,
            "NotKnown",
            "Known"
        ),
        'ALL-Students-Percentages'!H18
    )
)</f>
        <v>Known</v>
      </c>
      <c r="I18" s="31" t="str">
        <f>IF(
    ISERROR('ALL-Students-Percentages'!I18),
    CHOOSE(RANDBETWEEN(1, 2), "NotKnown", "Known"),
    IF(
        ISNUMBER('ALL-Students-Percentages'!I18),
        IF(
            'ALL-Students-Percentages'!I18 &lt; 0.6,
            "NotKnown",
            "Known"
        ),
        'ALL-Students-Percentages'!I18
    )
)</f>
        <v>NotKnown</v>
      </c>
      <c r="J18" s="31" t="str">
        <f>IF(
    ISERROR('ALL-Students-Percentages'!J18),
    CHOOSE(RANDBETWEEN(1, 2), "NotKnown", "Known"),
    IF(
        ISNUMBER('ALL-Students-Percentages'!J18),
        IF(
            'ALL-Students-Percentages'!J18 &lt; 0.6,
            "NotKnown",
            "Known"
        ),
        'ALL-Students-Percentages'!J18
    )
)</f>
        <v>Known</v>
      </c>
      <c r="K18" s="31" t="str">
        <f>IF(
    ISERROR('ALL-Students-Percentages'!K18),
    CHOOSE(RANDBETWEEN(1, 2), "NotKnown", "Known"),
    IF(
        ISNUMBER('ALL-Students-Percentages'!K18),
        IF(
            'ALL-Students-Percentages'!K18 &lt; 0.6,
            "NotKnown",
            "Known"
        ),
        'ALL-Students-Percentages'!K18
    )
)</f>
        <v>NotKnown</v>
      </c>
      <c r="L18" s="31" t="str">
        <f>IF(
    ISERROR('ALL-Students-Percentages'!L18),
    CHOOSE(RANDBETWEEN(1, 2), "NotKnown", "Known"),
    IF(
        ISNUMBER('ALL-Students-Percentages'!L18),
        IF(
            'ALL-Students-Percentages'!L18 &lt; 0.6,
            "NotKnown",
            "Known"
        ),
        'ALL-Students-Percentages'!L18
    )
)</f>
        <v>NotKnown</v>
      </c>
      <c r="M18" s="31" t="str">
        <f>IF(
    ISERROR('ALL-Students-Percentages'!M18),
    CHOOSE(RANDBETWEEN(1, 2), "NotKnown", "Known"),
    IF(
        ISNUMBER('ALL-Students-Percentages'!M18),
        IF(
            'ALL-Students-Percentages'!M18 &lt; 0.6,
            "NotKnown",
            "Known"
        ),
        'ALL-Students-Percentages'!M18
    )
)</f>
        <v>NotKnown</v>
      </c>
      <c r="N18" s="31" t="str">
        <f>IF(
    ISERROR('ALL-Students-Percentages'!N18),
    CHOOSE(RANDBETWEEN(1, 2), "NotKnown", "Known"),
    IF(
        ISNUMBER('ALL-Students-Percentages'!N18),
        IF(
            'ALL-Students-Percentages'!N18 &lt; 0.6,
            "NotKnown",
            "Known"
        ),
        'ALL-Students-Percentages'!N18
    )
)</f>
        <v>Known</v>
      </c>
      <c r="O18" s="31" t="str">
        <f>IF(
    ISERROR('ALL-Students-Percentages'!O18),
    CHOOSE(RANDBETWEEN(1, 2), "NotKnown", "Known"),
    IF(
        ISNUMBER('ALL-Students-Percentages'!O18),
        IF(
            'ALL-Students-Percentages'!O18 &lt; 0.6,
            "NotKnown",
            "Known"
        ),
        'ALL-Students-Percentages'!O18
    )
)</f>
        <v>NotKnown</v>
      </c>
      <c r="P18" s="31" t="str">
        <f>IF(
    ISERROR('ALL-Students-Percentages'!P18),
    CHOOSE(RANDBETWEEN(1, 2), "NotKnown", "Known"),
    IF(
        ISNUMBER('ALL-Students-Percentages'!P18),
        IF(
            'ALL-Students-Percentages'!P18 &lt; 0.6,
            "NotKnown",
            "Known"
        ),
        'ALL-Students-Percentages'!P18
    )
)</f>
        <v>Known</v>
      </c>
      <c r="Q18" s="31" t="str">
        <f>IF(
    ISERROR('ALL-Students-Percentages'!Q18),
    CHOOSE(RANDBETWEEN(1, 2), "NotKnown", "Known"),
    IF(
        ISNUMBER('ALL-Students-Percentages'!Q18),
        IF(
            'ALL-Students-Percentages'!Q18 &lt; 0.6,
            "NotKnown",
            "Known"
        ),
        'ALL-Students-Percentages'!Q18
    )
)</f>
        <v>NotKnown</v>
      </c>
      <c r="R18" s="31" t="str">
        <f>IF(
    ISERROR('ALL-Students-Percentages'!R18),
    CHOOSE(RANDBETWEEN(1, 2), "NotKnown", "Known"),
    IF(
        ISNUMBER('ALL-Students-Percentages'!R18),
        IF(
            'ALL-Students-Percentages'!R18 &lt; 0.6,
            "NotKnown",
            "Known"
        ),
        'ALL-Students-Percentages'!R18
    )
)</f>
        <v>NotKnown</v>
      </c>
      <c r="S18" s="31" t="str">
        <f>IF(
    ISERROR('ALL-Students-Percentages'!S18),
    CHOOSE(RANDBETWEEN(1, 2), "NotKnown", "Known"),
    IF(
        ISNUMBER('ALL-Students-Percentages'!S18),
        IF(
            'ALL-Students-Percentages'!S18 &lt; 0.6,
            "NotKnown",
            "Known"
        ),
        'ALL-Students-Percentages'!S18
    )
)</f>
        <v>NotKnown</v>
      </c>
      <c r="T18" s="31" t="str">
        <f>IF(
    ISERROR('ALL-Students-Percentages'!T18),
    CHOOSE(RANDBETWEEN(1, 2), "NotKnown", "Known"),
    IF(
        ISNUMBER('ALL-Students-Percentages'!T18),
        IF(
            'ALL-Students-Percentages'!T18 &lt; 0.6,
            "NotKnown",
            "Known"
        ),
        'ALL-Students-Percentages'!T18
    )
)</f>
        <v>Known</v>
      </c>
      <c r="U18" s="31" t="str">
        <f>IF(
    ISERROR('ALL-Students-Percentages'!U18),
    CHOOSE(RANDBETWEEN(1, 2), "NotKnown", "Known"),
    IF(
        ISNUMBER('ALL-Students-Percentages'!U18),
        IF(
            'ALL-Students-Percentages'!U18 &lt; 0.6,
            "NotKnown",
            "Known"
        ),
        'ALL-Students-Percentages'!U18
    )
)</f>
        <v>NotKnown</v>
      </c>
      <c r="V18" s="31" t="str">
        <f>IF(
    ISERROR('ALL-Students-Percentages'!V18),
    CHOOSE(RANDBETWEEN(1, 2), "NotKnown", "Known"),
    IF(
        ISNUMBER('ALL-Students-Percentages'!V18),
        IF(
            'ALL-Students-Percentages'!V18 &lt; 0.6,
            "NotKnown",
            "Known"
        ),
        'ALL-Students-Percentages'!V18
    )
)</f>
        <v>NotKnown</v>
      </c>
      <c r="W18" s="31" t="str">
        <f>IF(
    ISERROR('ALL-Students-Percentages'!W18),
    CHOOSE(RANDBETWEEN(1, 2), "NotKnown", "Known"),
    IF(
        ISNUMBER('ALL-Students-Percentages'!W18),
        IF(
            'ALL-Students-Percentages'!W18 &lt; 0.6,
            "NotKnown",
            "Known"
        ),
        'ALL-Students-Percentages'!W18
    )
)</f>
        <v>NotKnown</v>
      </c>
      <c r="X18" s="31" t="str">
        <f>IF(
    ISERROR('ALL-Students-Percentages'!X18),
    CHOOSE(RANDBETWEEN(1, 2), "NotKnown", "Known"),
    IF(
        ISNUMBER('ALL-Students-Percentages'!X18),
        IF(
            'ALL-Students-Percentages'!X18 &lt; 0.6,
            "NotKnown",
            "Known"
        ),
        'ALL-Students-Percentages'!X18
    )
)</f>
        <v>NotKnown</v>
      </c>
      <c r="Y18" s="31" t="str">
        <f>IF(
    ISERROR('ALL-Students-Percentages'!Y18),
    CHOOSE(RANDBETWEEN(1, 2), "NotKnown", "Known"),
    IF(
        ISNUMBER('ALL-Students-Percentages'!Y18),
        IF(
            'ALL-Students-Percentages'!Y18 &lt; 0.6,
            "NotKnown",
            "Known"
        ),
        'ALL-Students-Percentages'!Y18
    )
)</f>
        <v>Known</v>
      </c>
      <c r="Z18" s="31" t="str">
        <f>IF(
    ISERROR('ALL-Students-Percentages'!Z18),
    CHOOSE(RANDBETWEEN(1, 2), "NotKnown", "Known"),
    IF(
        ISNUMBER('ALL-Students-Percentages'!Z18),
        IF(
            'ALL-Students-Percentages'!Z18 &lt; 0.6,
            "NotKnown",
            "Known"
        ),
        'ALL-Students-Percentages'!Z18
    )
)</f>
        <v>NotKnown</v>
      </c>
      <c r="AA18" s="31" t="str">
        <f>IF(
    ISERROR('ALL-Students-Percentages'!AA18),
    CHOOSE(RANDBETWEEN(1, 2), "NotKnown", "Known"),
    IF(
        ISNUMBER('ALL-Students-Percentages'!AA18),
        IF(
            'ALL-Students-Percentages'!AA18 &lt; 0.6,
            "NotKnown",
            "Known"
        ),
        'ALL-Students-Percentages'!AA18
    )
)</f>
        <v>Known</v>
      </c>
      <c r="AB18" s="31" t="str">
        <f>IF(
    ISERROR('ALL-Students-Percentages'!AB18),
    CHOOSE(RANDBETWEEN(1, 2), "NotKnown", "Known"),
    IF(
        ISNUMBER('ALL-Students-Percentages'!AB18),
        IF(
            'ALL-Students-Percentages'!AB18 &lt; 0.6,
            "NotKnown",
            "Known"
        ),
        'ALL-Students-Percentages'!AB18
    )
)</f>
        <v>NotKnown</v>
      </c>
      <c r="AC18" s="31" t="str">
        <f>IF(
    ISERROR('ALL-Students-Percentages'!AC18),
    CHOOSE(RANDBETWEEN(1, 2), "NotKnown", "Known"),
    IF(
        ISNUMBER('ALL-Students-Percentages'!AC18),
        IF(
            'ALL-Students-Percentages'!AC18 &lt; 0.6,
            "NotKnown",
            "Known"
        ),
        'ALL-Students-Percentages'!AC18
    )
)</f>
        <v>Known</v>
      </c>
      <c r="AD18" s="31" t="str">
        <f>IF(
    ISERROR('ALL-Students-Percentages'!AD18),
    CHOOSE(RANDBETWEEN(1, 2), "NotKnown", "Known"),
    IF(
        ISNUMBER('ALL-Students-Percentages'!AD18),
        IF(
            'ALL-Students-Percentages'!AD18 &lt; 0.6,
            "NotKnown",
            "Known"
        ),
        'ALL-Students-Percentages'!AD18
    )
)</f>
        <v>Known</v>
      </c>
      <c r="AE18" s="31" t="str">
        <f>IF(
    ISERROR('ALL-Students-Percentages'!AE18),
    CHOOSE(RANDBETWEEN(1, 2), "NotKnown", "Known"),
    IF(
        ISNUMBER('ALL-Students-Percentages'!AE18),
        IF(
            'ALL-Students-Percentages'!AE18 &lt; 0.6,
            "NotKnown",
            "Known"
        ),
        'ALL-Students-Percentages'!AE18
    )
)</f>
        <v>Known</v>
      </c>
      <c r="AF18" s="31" t="str">
        <f>IF(
    ISERROR('ALL-Students-Percentages'!AF18),
    CHOOSE(RANDBETWEEN(1, 2), "NotKnown", "Known"),
    IF(
        ISNUMBER('ALL-Students-Percentages'!AF18),
        IF(
            'ALL-Students-Percentages'!AF18 &lt; 0.6,
            "NotKnown",
            "Known"
        ),
        'ALL-Students-Percentages'!AF18
    )
)</f>
        <v>NotKnown</v>
      </c>
      <c r="AG18" s="31" t="str">
        <f>IF(
    ISERROR('ALL-Students-Percentages'!AG18),
    CHOOSE(RANDBETWEEN(1, 2), "NotKnown", "Known"),
    IF(
        ISNUMBER('ALL-Students-Percentages'!AG18),
        IF(
            'ALL-Students-Percentages'!AG18 &lt; 0.6,
            "NotKnown",
            "Known"
        ),
        'ALL-Students-Percentages'!AG18
    )
)</f>
        <v>NotKnown</v>
      </c>
      <c r="AH18" s="31" t="str">
        <f>IF(
    ISERROR('ALL-Students-Percentages'!AH18),
    CHOOSE(RANDBETWEEN(1, 2), "NotKnown", "Known"),
    IF(
        ISNUMBER('ALL-Students-Percentages'!AH18),
        IF(
            'ALL-Students-Percentages'!AH18 &lt; 0.6,
            "NotKnown",
            "Known"
        ),
        'ALL-Students-Percentages'!AH18
    )
)</f>
        <v>NotKnown</v>
      </c>
      <c r="AI18" s="31" t="str">
        <f>IF(
    ISERROR('ALL-Students-Percentages'!AI18),
    CHOOSE(RANDBETWEEN(1, 2), "NotKnown", "Known"),
    IF(
        ISNUMBER('ALL-Students-Percentages'!AI18),
        IF(
            'ALL-Students-Percentages'!AI18 &lt; 0.6,
            "NotKnown",
            "Known"
        ),
        'ALL-Students-Percentages'!AI18
    )
)</f>
        <v>NotKnown</v>
      </c>
      <c r="AJ18" s="31" t="str">
        <f>IF(
    ISERROR('ALL-Students-Percentages'!AJ18),
    CHOOSE(RANDBETWEEN(1, 2), "NotKnown", "Known"),
    IF(
        ISNUMBER('ALL-Students-Percentages'!AJ18),
        IF(
            'ALL-Students-Percentages'!AJ18 &lt; 0.6,
            "NotKnown",
            "Known"
        ),
        'ALL-Students-Percentages'!AJ18
    )
)</f>
        <v>NotKnown</v>
      </c>
      <c r="AK18" s="31" t="str">
        <f>IF(
    ISERROR('ALL-Students-Percentages'!AK18),
    CHOOSE(RANDBETWEEN(1, 2), "NotKnown", "Known"),
    IF(
        ISNUMBER('ALL-Students-Percentages'!AK18),
        IF(
            'ALL-Students-Percentages'!AK18 &lt; 0.6,
            "NotKnown",
            "Known"
        ),
        'ALL-Students-Percentages'!AK18
    )
)</f>
        <v>Known</v>
      </c>
      <c r="AL18" s="31" t="str">
        <f>IF(
    ISERROR('ALL-Students-Percentages'!AL18),
    CHOOSE(RANDBETWEEN(1, 2), "NotKnown", "Known"),
    IF(
        ISNUMBER('ALL-Students-Percentages'!AL18),
        IF(
            'ALL-Students-Percentages'!AL18 &lt; 0.6,
            "NotKnown",
            "Known"
        ),
        'ALL-Students-Percentages'!AL18
    )
)</f>
        <v>Known</v>
      </c>
      <c r="AM18" s="31" t="str">
        <f>IF(
    ISERROR('ALL-Students-Percentages'!AM18),
    CHOOSE(RANDBETWEEN(1, 2), "NotKnown", "Known"),
    IF(
        ISNUMBER('ALL-Students-Percentages'!AM18),
        IF(
            'ALL-Students-Percentages'!AM18 &lt; 0.6,
            "NotKnown",
            "Known"
        ),
        'ALL-Students-Percentages'!AM18
    )
)</f>
        <v>NotKnown</v>
      </c>
      <c r="AN18" s="31" t="str">
        <f>IF(
    ISERROR('ALL-Students-Percentages'!AN18),
    CHOOSE(RANDBETWEEN(1, 2), "NotKnown", "Known"),
    IF(
        ISNUMBER('ALL-Students-Percentages'!AN18),
        IF(
            'ALL-Students-Percentages'!AN18 &lt; 0.6,
            "NotKnown",
            "Known"
        ),
        'ALL-Students-Percentages'!AN18
    )
)</f>
        <v>NotKnown</v>
      </c>
      <c r="AO18" s="31" t="str">
        <f>IF(
    ISERROR('ALL-Students-Percentages'!AO18),
    CHOOSE(RANDBETWEEN(1, 2), "NotKnown", "Known"),
    IF(
        ISNUMBER('ALL-Students-Percentages'!AO18),
        IF(
            'ALL-Students-Percentages'!AO18 &lt; 0.6,
            "NotKnown",
            "Known"
        ),
        'ALL-Students-Percentages'!AO18
    )
)</f>
        <v>Known</v>
      </c>
      <c r="AP18" s="31" t="str">
        <f>IF(
    ISERROR('ALL-Students-Percentages'!AP18),
    CHOOSE(RANDBETWEEN(1, 2), "NotKnown", "Known"),
    IF(
        ISNUMBER('ALL-Students-Percentages'!AP18),
        IF(
            'ALL-Students-Percentages'!AP18 &lt; 0.6,
            "NotKnown",
            "Known"
        ),
        'ALL-Students-Percentages'!AP18
    )
)</f>
        <v>NotKnown</v>
      </c>
      <c r="AQ18" s="31" t="str">
        <f>IF(
    ISERROR('ALL-Students-Percentages'!AQ18),
    CHOOSE(RANDBETWEEN(1, 2), "NotKnown", "Known"),
    IF(
        ISNUMBER('ALL-Students-Percentages'!AQ18),
        IF(
            'ALL-Students-Percentages'!AQ18 &lt; 0.6,
            "NotKnown",
            "Known"
        ),
        'ALL-Students-Percentages'!AQ18
    )
)</f>
        <v>NotKnown</v>
      </c>
      <c r="AR18" s="31" t="str">
        <f>IF(
    ISERROR('ALL-Students-Percentages'!AR18),
    CHOOSE(RANDBETWEEN(1, 2), "NotKnown", "Known"),
    IF(
        ISNUMBER('ALL-Students-Percentages'!AR18),
        IF(
            'ALL-Students-Percentages'!AR18 &lt; 0.6,
            "NotKnown",
            "Known"
        ),
        'ALL-Students-Percentages'!AR18
    )
)</f>
        <v>NotKnown</v>
      </c>
      <c r="AS18" s="31" t="str">
        <f>IF(
    ISERROR('ALL-Students-Percentages'!AS18),
    CHOOSE(RANDBETWEEN(1, 2), "NotKnown", "Known"),
    IF(
        ISNUMBER('ALL-Students-Percentages'!AS18),
        IF(
            'ALL-Students-Percentages'!AS18 &lt; 0.6,
            "NotKnown",
            "Known"
        ),
        'ALL-Students-Percentages'!AS18
    )
)</f>
        <v>NotKnown</v>
      </c>
      <c r="AT18" s="31" t="str">
        <f>IF(
    ISERROR('ALL-Students-Percentages'!AT18),
    CHOOSE(RANDBETWEEN(1, 2), "NotKnown", "Known"),
    IF(
        ISNUMBER('ALL-Students-Percentages'!AT18),
        IF(
            'ALL-Students-Percentages'!AT18 &lt; 0.6,
            "NotKnown",
            "Known"
        ),
        'ALL-Students-Percentages'!AT18
    )
)</f>
        <v>NotKnown</v>
      </c>
      <c r="AU18" s="23"/>
      <c r="AV18" s="23"/>
    </row>
    <row r="19">
      <c r="A19" s="23" t="str">
        <f>IF(
    ISERROR('ALL-Students-Percentages'!A19),
    CHOOSE(RANDBETWEEN(1, 2), "NotKnown", "Known"),
    IF(
        ISNUMBER('ALL-Students-Percentages'!A19),
        IF(
            'ALL-Students-Percentages'!A19 &lt; 0.6,
            "NotKnown",
            "Known"
        ),
        'ALL-Students-Percentages'!A19
    )
)</f>
        <v>18CM-F</v>
      </c>
      <c r="B19" s="31" t="str">
        <f>IF(
    ISERROR('ALL-Students-Percentages'!B19),
    CHOOSE(RANDBETWEEN(1, 2), "NotKnown", "Known"),
    IF(
        ISNUMBER('ALL-Students-Percentages'!B19),
        IF(
            'ALL-Students-Percentages'!B19 &lt; 0.6,
            "NotKnown",
            "Known"
        ),
        'ALL-Students-Percentages'!B19
    )
)</f>
        <v>NotKnown</v>
      </c>
      <c r="C19" s="31" t="str">
        <f>IF(
    ISERROR('ALL-Students-Percentages'!C19),
    CHOOSE(RANDBETWEEN(1, 2), "NotKnown", "Known"),
    IF(
        ISNUMBER('ALL-Students-Percentages'!C19),
        IF(
            'ALL-Students-Percentages'!C19 &lt; 0.6,
            "NotKnown",
            "Known"
        ),
        'ALL-Students-Percentages'!C19
    )
)</f>
        <v>NotKnown</v>
      </c>
      <c r="D19" s="31" t="str">
        <f>IF(
    ISERROR('ALL-Students-Percentages'!D19),
    CHOOSE(RANDBETWEEN(1, 2), "NotKnown", "Known"),
    IF(
        ISNUMBER('ALL-Students-Percentages'!D19),
        IF(
            'ALL-Students-Percentages'!D19 &lt; 0.6,
            "NotKnown",
            "Known"
        ),
        'ALL-Students-Percentages'!D19
    )
)</f>
        <v>NotKnown</v>
      </c>
      <c r="E19" s="31" t="str">
        <f>IF(
    ISERROR('ALL-Students-Percentages'!E19),
    CHOOSE(RANDBETWEEN(1, 2), "NotKnown", "Known"),
    IF(
        ISNUMBER('ALL-Students-Percentages'!E19),
        IF(
            'ALL-Students-Percentages'!E19 &lt; 0.6,
            "NotKnown",
            "Known"
        ),
        'ALL-Students-Percentages'!E19
    )
)</f>
        <v>NotKnown</v>
      </c>
      <c r="F19" s="31" t="str">
        <f>IF(
    ISERROR('ALL-Students-Percentages'!F19),
    CHOOSE(RANDBETWEEN(1, 2), "NotKnown", "Known"),
    IF(
        ISNUMBER('ALL-Students-Percentages'!F19),
        IF(
            'ALL-Students-Percentages'!F19 &lt; 0.6,
            "NotKnown",
            "Known"
        ),
        'ALL-Students-Percentages'!F19
    )
)</f>
        <v>Known</v>
      </c>
      <c r="G19" s="31" t="str">
        <f>IF(
    ISERROR('ALL-Students-Percentages'!G19),
    CHOOSE(RANDBETWEEN(1, 2), "NotKnown", "Known"),
    IF(
        ISNUMBER('ALL-Students-Percentages'!G19),
        IF(
            'ALL-Students-Percentages'!G19 &lt; 0.6,
            "NotKnown",
            "Known"
        ),
        'ALL-Students-Percentages'!G19
    )
)</f>
        <v>Known</v>
      </c>
      <c r="H19" s="31" t="str">
        <f>IF(
    ISERROR('ALL-Students-Percentages'!H19),
    CHOOSE(RANDBETWEEN(1, 2), "NotKnown", "Known"),
    IF(
        ISNUMBER('ALL-Students-Percentages'!H19),
        IF(
            'ALL-Students-Percentages'!H19 &lt; 0.6,
            "NotKnown",
            "Known"
        ),
        'ALL-Students-Percentages'!H19
    )
)</f>
        <v>NotKnown</v>
      </c>
      <c r="I19" s="31" t="str">
        <f>IF(
    ISERROR('ALL-Students-Percentages'!I19),
    CHOOSE(RANDBETWEEN(1, 2), "NotKnown", "Known"),
    IF(
        ISNUMBER('ALL-Students-Percentages'!I19),
        IF(
            'ALL-Students-Percentages'!I19 &lt; 0.6,
            "NotKnown",
            "Known"
        ),
        'ALL-Students-Percentages'!I19
    )
)</f>
        <v>NotKnown</v>
      </c>
      <c r="J19" s="31" t="str">
        <f>IF(
    ISERROR('ALL-Students-Percentages'!J19),
    CHOOSE(RANDBETWEEN(1, 2), "NotKnown", "Known"),
    IF(
        ISNUMBER('ALL-Students-Percentages'!J19),
        IF(
            'ALL-Students-Percentages'!J19 &lt; 0.6,
            "NotKnown",
            "Known"
        ),
        'ALL-Students-Percentages'!J19
    )
)</f>
        <v>NotKnown</v>
      </c>
      <c r="K19" s="31" t="str">
        <f>IF(
    ISERROR('ALL-Students-Percentages'!K19),
    CHOOSE(RANDBETWEEN(1, 2), "NotKnown", "Known"),
    IF(
        ISNUMBER('ALL-Students-Percentages'!K19),
        IF(
            'ALL-Students-Percentages'!K19 &lt; 0.6,
            "NotKnown",
            "Known"
        ),
        'ALL-Students-Percentages'!K19
    )
)</f>
        <v>NotKnown</v>
      </c>
      <c r="L19" s="31" t="str">
        <f>IF(
    ISERROR('ALL-Students-Percentages'!L19),
    CHOOSE(RANDBETWEEN(1, 2), "NotKnown", "Known"),
    IF(
        ISNUMBER('ALL-Students-Percentages'!L19),
        IF(
            'ALL-Students-Percentages'!L19 &lt; 0.6,
            "NotKnown",
            "Known"
        ),
        'ALL-Students-Percentages'!L19
    )
)</f>
        <v>NotKnown</v>
      </c>
      <c r="M19" s="31" t="str">
        <f>IF(
    ISERROR('ALL-Students-Percentages'!M19),
    CHOOSE(RANDBETWEEN(1, 2), "NotKnown", "Known"),
    IF(
        ISNUMBER('ALL-Students-Percentages'!M19),
        IF(
            'ALL-Students-Percentages'!M19 &lt; 0.6,
            "NotKnown",
            "Known"
        ),
        'ALL-Students-Percentages'!M19
    )
)</f>
        <v>NotKnown</v>
      </c>
      <c r="N19" s="31" t="str">
        <f>IF(
    ISERROR('ALL-Students-Percentages'!N19),
    CHOOSE(RANDBETWEEN(1, 2), "NotKnown", "Known"),
    IF(
        ISNUMBER('ALL-Students-Percentages'!N19),
        IF(
            'ALL-Students-Percentages'!N19 &lt; 0.6,
            "NotKnown",
            "Known"
        ),
        'ALL-Students-Percentages'!N19
    )
)</f>
        <v>NotKnown</v>
      </c>
      <c r="O19" s="31" t="str">
        <f>IF(
    ISERROR('ALL-Students-Percentages'!O19),
    CHOOSE(RANDBETWEEN(1, 2), "NotKnown", "Known"),
    IF(
        ISNUMBER('ALL-Students-Percentages'!O19),
        IF(
            'ALL-Students-Percentages'!O19 &lt; 0.6,
            "NotKnown",
            "Known"
        ),
        'ALL-Students-Percentages'!O19
    )
)</f>
        <v>NotKnown</v>
      </c>
      <c r="P19" s="31" t="str">
        <f>IF(
    ISERROR('ALL-Students-Percentages'!P19),
    CHOOSE(RANDBETWEEN(1, 2), "NotKnown", "Known"),
    IF(
        ISNUMBER('ALL-Students-Percentages'!P19),
        IF(
            'ALL-Students-Percentages'!P19 &lt; 0.6,
            "NotKnown",
            "Known"
        ),
        'ALL-Students-Percentages'!P19
    )
)</f>
        <v>Known</v>
      </c>
      <c r="Q19" s="31" t="str">
        <f>IF(
    ISERROR('ALL-Students-Percentages'!Q19),
    CHOOSE(RANDBETWEEN(1, 2), "NotKnown", "Known"),
    IF(
        ISNUMBER('ALL-Students-Percentages'!Q19),
        IF(
            'ALL-Students-Percentages'!Q19 &lt; 0.6,
            "NotKnown",
            "Known"
        ),
        'ALL-Students-Percentages'!Q19
    )
)</f>
        <v>NotKnown</v>
      </c>
      <c r="R19" s="31" t="str">
        <f>IF(
    ISERROR('ALL-Students-Percentages'!R19),
    CHOOSE(RANDBETWEEN(1, 2), "NotKnown", "Known"),
    IF(
        ISNUMBER('ALL-Students-Percentages'!R19),
        IF(
            'ALL-Students-Percentages'!R19 &lt; 0.6,
            "NotKnown",
            "Known"
        ),
        'ALL-Students-Percentages'!R19
    )
)</f>
        <v>NotKnown</v>
      </c>
      <c r="S19" s="31" t="str">
        <f>IF(
    ISERROR('ALL-Students-Percentages'!S19),
    CHOOSE(RANDBETWEEN(1, 2), "NotKnown", "Known"),
    IF(
        ISNUMBER('ALL-Students-Percentages'!S19),
        IF(
            'ALL-Students-Percentages'!S19 &lt; 0.6,
            "NotKnown",
            "Known"
        ),
        'ALL-Students-Percentages'!S19
    )
)</f>
        <v>NotKnown</v>
      </c>
      <c r="T19" s="31" t="str">
        <f>IF(
    ISERROR('ALL-Students-Percentages'!T19),
    CHOOSE(RANDBETWEEN(1, 2), "NotKnown", "Known"),
    IF(
        ISNUMBER('ALL-Students-Percentages'!T19),
        IF(
            'ALL-Students-Percentages'!T19 &lt; 0.6,
            "NotKnown",
            "Known"
        ),
        'ALL-Students-Percentages'!T19
    )
)</f>
        <v>NotKnown</v>
      </c>
      <c r="U19" s="31" t="str">
        <f>IF(
    ISERROR('ALL-Students-Percentages'!U19),
    CHOOSE(RANDBETWEEN(1, 2), "NotKnown", "Known"),
    IF(
        ISNUMBER('ALL-Students-Percentages'!U19),
        IF(
            'ALL-Students-Percentages'!U19 &lt; 0.6,
            "NotKnown",
            "Known"
        ),
        'ALL-Students-Percentages'!U19
    )
)</f>
        <v>NotKnown</v>
      </c>
      <c r="V19" s="31" t="str">
        <f>IF(
    ISERROR('ALL-Students-Percentages'!V19),
    CHOOSE(RANDBETWEEN(1, 2), "NotKnown", "Known"),
    IF(
        ISNUMBER('ALL-Students-Percentages'!V19),
        IF(
            'ALL-Students-Percentages'!V19 &lt; 0.6,
            "NotKnown",
            "Known"
        ),
        'ALL-Students-Percentages'!V19
    )
)</f>
        <v>NotKnown</v>
      </c>
      <c r="W19" s="31" t="str">
        <f>IF(
    ISERROR('ALL-Students-Percentages'!W19),
    CHOOSE(RANDBETWEEN(1, 2), "NotKnown", "Known"),
    IF(
        ISNUMBER('ALL-Students-Percentages'!W19),
        IF(
            'ALL-Students-Percentages'!W19 &lt; 0.6,
            "NotKnown",
            "Known"
        ),
        'ALL-Students-Percentages'!W19
    )
)</f>
        <v>NotKnown</v>
      </c>
      <c r="X19" s="31" t="str">
        <f>IF(
    ISERROR('ALL-Students-Percentages'!X19),
    CHOOSE(RANDBETWEEN(1, 2), "NotKnown", "Known"),
    IF(
        ISNUMBER('ALL-Students-Percentages'!X19),
        IF(
            'ALL-Students-Percentages'!X19 &lt; 0.6,
            "NotKnown",
            "Known"
        ),
        'ALL-Students-Percentages'!X19
    )
)</f>
        <v>NotKnown</v>
      </c>
      <c r="Y19" s="31" t="str">
        <f>IF(
    ISERROR('ALL-Students-Percentages'!Y19),
    CHOOSE(RANDBETWEEN(1, 2), "NotKnown", "Known"),
    IF(
        ISNUMBER('ALL-Students-Percentages'!Y19),
        IF(
            'ALL-Students-Percentages'!Y19 &lt; 0.6,
            "NotKnown",
            "Known"
        ),
        'ALL-Students-Percentages'!Y19
    )
)</f>
        <v>NotKnown</v>
      </c>
      <c r="Z19" s="31" t="str">
        <f>IF(
    ISERROR('ALL-Students-Percentages'!Z19),
    CHOOSE(RANDBETWEEN(1, 2), "NotKnown", "Known"),
    IF(
        ISNUMBER('ALL-Students-Percentages'!Z19),
        IF(
            'ALL-Students-Percentages'!Z19 &lt; 0.6,
            "NotKnown",
            "Known"
        ),
        'ALL-Students-Percentages'!Z19
    )
)</f>
        <v>NotKnown</v>
      </c>
      <c r="AA19" s="31" t="str">
        <f>IF(
    ISERROR('ALL-Students-Percentages'!AA19),
    CHOOSE(RANDBETWEEN(1, 2), "NotKnown", "Known"),
    IF(
        ISNUMBER('ALL-Students-Percentages'!AA19),
        IF(
            'ALL-Students-Percentages'!AA19 &lt; 0.6,
            "NotKnown",
            "Known"
        ),
        'ALL-Students-Percentages'!AA19
    )
)</f>
        <v>NotKnown</v>
      </c>
      <c r="AB19" s="31" t="str">
        <f>IF(
    ISERROR('ALL-Students-Percentages'!AB19),
    CHOOSE(RANDBETWEEN(1, 2), "NotKnown", "Known"),
    IF(
        ISNUMBER('ALL-Students-Percentages'!AB19),
        IF(
            'ALL-Students-Percentages'!AB19 &lt; 0.6,
            "NotKnown",
            "Known"
        ),
        'ALL-Students-Percentages'!AB19
    )
)</f>
        <v>NotKnown</v>
      </c>
      <c r="AC19" s="31" t="str">
        <f>IF(
    ISERROR('ALL-Students-Percentages'!AC19),
    CHOOSE(RANDBETWEEN(1, 2), "NotKnown", "Known"),
    IF(
        ISNUMBER('ALL-Students-Percentages'!AC19),
        IF(
            'ALL-Students-Percentages'!AC19 &lt; 0.6,
            "NotKnown",
            "Known"
        ),
        'ALL-Students-Percentages'!AC19
    )
)</f>
        <v>Known</v>
      </c>
      <c r="AD19" s="31" t="str">
        <f>IF(
    ISERROR('ALL-Students-Percentages'!AD19),
    CHOOSE(RANDBETWEEN(1, 2), "NotKnown", "Known"),
    IF(
        ISNUMBER('ALL-Students-Percentages'!AD19),
        IF(
            'ALL-Students-Percentages'!AD19 &lt; 0.6,
            "NotKnown",
            "Known"
        ),
        'ALL-Students-Percentages'!AD19
    )
)</f>
        <v>NotKnown</v>
      </c>
      <c r="AE19" s="31" t="str">
        <f>IF(
    ISERROR('ALL-Students-Percentages'!AE19),
    CHOOSE(RANDBETWEEN(1, 2), "NotKnown", "Known"),
    IF(
        ISNUMBER('ALL-Students-Percentages'!AE19),
        IF(
            'ALL-Students-Percentages'!AE19 &lt; 0.6,
            "NotKnown",
            "Known"
        ),
        'ALL-Students-Percentages'!AE19
    )
)</f>
        <v>NotKnown</v>
      </c>
      <c r="AF19" s="31" t="str">
        <f>IF(
    ISERROR('ALL-Students-Percentages'!AF19),
    CHOOSE(RANDBETWEEN(1, 2), "NotKnown", "Known"),
    IF(
        ISNUMBER('ALL-Students-Percentages'!AF19),
        IF(
            'ALL-Students-Percentages'!AF19 &lt; 0.6,
            "NotKnown",
            "Known"
        ),
        'ALL-Students-Percentages'!AF19
    )
)</f>
        <v>NotKnown</v>
      </c>
      <c r="AG19" s="31" t="str">
        <f>IF(
    ISERROR('ALL-Students-Percentages'!AG19),
    CHOOSE(RANDBETWEEN(1, 2), "NotKnown", "Known"),
    IF(
        ISNUMBER('ALL-Students-Percentages'!AG19),
        IF(
            'ALL-Students-Percentages'!AG19 &lt; 0.6,
            "NotKnown",
            "Known"
        ),
        'ALL-Students-Percentages'!AG19
    )
)</f>
        <v>NotKnown</v>
      </c>
      <c r="AH19" s="31" t="str">
        <f>IF(
    ISERROR('ALL-Students-Percentages'!AH19),
    CHOOSE(RANDBETWEEN(1, 2), "NotKnown", "Known"),
    IF(
        ISNUMBER('ALL-Students-Percentages'!AH19),
        IF(
            'ALL-Students-Percentages'!AH19 &lt; 0.6,
            "NotKnown",
            "Known"
        ),
        'ALL-Students-Percentages'!AH19
    )
)</f>
        <v>NotKnown</v>
      </c>
      <c r="AI19" s="31" t="str">
        <f>IF(
    ISERROR('ALL-Students-Percentages'!AI19),
    CHOOSE(RANDBETWEEN(1, 2), "NotKnown", "Known"),
    IF(
        ISNUMBER('ALL-Students-Percentages'!AI19),
        IF(
            'ALL-Students-Percentages'!AI19 &lt; 0.6,
            "NotKnown",
            "Known"
        ),
        'ALL-Students-Percentages'!AI19
    )
)</f>
        <v>NotKnown</v>
      </c>
      <c r="AJ19" s="31" t="str">
        <f>IF(
    ISERROR('ALL-Students-Percentages'!AJ19),
    CHOOSE(RANDBETWEEN(1, 2), "NotKnown", "Known"),
    IF(
        ISNUMBER('ALL-Students-Percentages'!AJ19),
        IF(
            'ALL-Students-Percentages'!AJ19 &lt; 0.6,
            "NotKnown",
            "Known"
        ),
        'ALL-Students-Percentages'!AJ19
    )
)</f>
        <v>NotKnown</v>
      </c>
      <c r="AK19" s="31" t="str">
        <f>IF(
    ISERROR('ALL-Students-Percentages'!AK19),
    CHOOSE(RANDBETWEEN(1, 2), "NotKnown", "Known"),
    IF(
        ISNUMBER('ALL-Students-Percentages'!AK19),
        IF(
            'ALL-Students-Percentages'!AK19 &lt; 0.6,
            "NotKnown",
            "Known"
        ),
        'ALL-Students-Percentages'!AK19
    )
)</f>
        <v>Known</v>
      </c>
      <c r="AL19" s="31" t="str">
        <f>IF(
    ISERROR('ALL-Students-Percentages'!AL19),
    CHOOSE(RANDBETWEEN(1, 2), "NotKnown", "Known"),
    IF(
        ISNUMBER('ALL-Students-Percentages'!AL19),
        IF(
            'ALL-Students-Percentages'!AL19 &lt; 0.6,
            "NotKnown",
            "Known"
        ),
        'ALL-Students-Percentages'!AL19
    )
)</f>
        <v>NotKnown</v>
      </c>
      <c r="AM19" s="31" t="str">
        <f>IF(
    ISERROR('ALL-Students-Percentages'!AM19),
    CHOOSE(RANDBETWEEN(1, 2), "NotKnown", "Known"),
    IF(
        ISNUMBER('ALL-Students-Percentages'!AM19),
        IF(
            'ALL-Students-Percentages'!AM19 &lt; 0.6,
            "NotKnown",
            "Known"
        ),
        'ALL-Students-Percentages'!AM19
    )
)</f>
        <v>NotKnown</v>
      </c>
      <c r="AN19" s="31" t="str">
        <f>IF(
    ISERROR('ALL-Students-Percentages'!AN19),
    CHOOSE(RANDBETWEEN(1, 2), "NotKnown", "Known"),
    IF(
        ISNUMBER('ALL-Students-Percentages'!AN19),
        IF(
            'ALL-Students-Percentages'!AN19 &lt; 0.6,
            "NotKnown",
            "Known"
        ),
        'ALL-Students-Percentages'!AN19
    )
)</f>
        <v>NotKnown</v>
      </c>
      <c r="AO19" s="31" t="str">
        <f>IF(
    ISERROR('ALL-Students-Percentages'!AO19),
    CHOOSE(RANDBETWEEN(1, 2), "NotKnown", "Known"),
    IF(
        ISNUMBER('ALL-Students-Percentages'!AO19),
        IF(
            'ALL-Students-Percentages'!AO19 &lt; 0.6,
            "NotKnown",
            "Known"
        ),
        'ALL-Students-Percentages'!AO19
    )
)</f>
        <v>NotKnown</v>
      </c>
      <c r="AP19" s="31" t="str">
        <f>IF(
    ISERROR('ALL-Students-Percentages'!AP19),
    CHOOSE(RANDBETWEEN(1, 2), "NotKnown", "Known"),
    IF(
        ISNUMBER('ALL-Students-Percentages'!AP19),
        IF(
            'ALL-Students-Percentages'!AP19 &lt; 0.6,
            "NotKnown",
            "Known"
        ),
        'ALL-Students-Percentages'!AP19
    )
)</f>
        <v>NotKnown</v>
      </c>
      <c r="AQ19" s="31" t="str">
        <f>IF(
    ISERROR('ALL-Students-Percentages'!AQ19),
    CHOOSE(RANDBETWEEN(1, 2), "NotKnown", "Known"),
    IF(
        ISNUMBER('ALL-Students-Percentages'!AQ19),
        IF(
            'ALL-Students-Percentages'!AQ19 &lt; 0.6,
            "NotKnown",
            "Known"
        ),
        'ALL-Students-Percentages'!AQ19
    )
)</f>
        <v>NotKnown</v>
      </c>
      <c r="AR19" s="31" t="str">
        <f>IF(
    ISERROR('ALL-Students-Percentages'!AR19),
    CHOOSE(RANDBETWEEN(1, 2), "NotKnown", "Known"),
    IF(
        ISNUMBER('ALL-Students-Percentages'!AR19),
        IF(
            'ALL-Students-Percentages'!AR19 &lt; 0.6,
            "NotKnown",
            "Known"
        ),
        'ALL-Students-Percentages'!AR19
    )
)</f>
        <v>NotKnown</v>
      </c>
      <c r="AS19" s="31" t="str">
        <f>IF(
    ISERROR('ALL-Students-Percentages'!AS19),
    CHOOSE(RANDBETWEEN(1, 2), "NotKnown", "Known"),
    IF(
        ISNUMBER('ALL-Students-Percentages'!AS19),
        IF(
            'ALL-Students-Percentages'!AS19 &lt; 0.6,
            "NotKnown",
            "Known"
        ),
        'ALL-Students-Percentages'!AS19
    )
)</f>
        <v>NotKnown</v>
      </c>
      <c r="AT19" s="31" t="str">
        <f>IF(
    ISERROR('ALL-Students-Percentages'!AT19),
    CHOOSE(RANDBETWEEN(1, 2), "NotKnown", "Known"),
    IF(
        ISNUMBER('ALL-Students-Percentages'!AT19),
        IF(
            'ALL-Students-Percentages'!AT19 &lt; 0.6,
            "NotKnown",
            "Known"
        ),
        'ALL-Students-Percentages'!AT19
    )
)</f>
        <v>NotKnown</v>
      </c>
      <c r="AU19" s="23"/>
      <c r="AV19" s="23"/>
    </row>
    <row r="20">
      <c r="A20" s="23" t="str">
        <f>IF(
    ISERROR('ALL-Students-Percentages'!A20),
    CHOOSE(RANDBETWEEN(1, 2), "NotKnown", "Known"),
    IF(
        ISNUMBER('ALL-Students-Percentages'!A20),
        IF(
            'ALL-Students-Percentages'!A20 &lt; 0.6,
            "NotKnown",
            "Known"
        ),
        'ALL-Students-Percentages'!A20
    )
)</f>
        <v>19CM-F</v>
      </c>
      <c r="B20" s="31" t="str">
        <f>IF(
    ISERROR('ALL-Students-Percentages'!B20),
    CHOOSE(RANDBETWEEN(1, 2), "NotKnown", "Known"),
    IF(
        ISNUMBER('ALL-Students-Percentages'!B20),
        IF(
            'ALL-Students-Percentages'!B20 &lt; 0.6,
            "NotKnown",
            "Known"
        ),
        'ALL-Students-Percentages'!B20
    )
)</f>
        <v>Known</v>
      </c>
      <c r="C20" s="31" t="str">
        <f>IF(
    ISERROR('ALL-Students-Percentages'!C20),
    CHOOSE(RANDBETWEEN(1, 2), "NotKnown", "Known"),
    IF(
        ISNUMBER('ALL-Students-Percentages'!C20),
        IF(
            'ALL-Students-Percentages'!C20 &lt; 0.6,
            "NotKnown",
            "Known"
        ),
        'ALL-Students-Percentages'!C20
    )
)</f>
        <v>Known</v>
      </c>
      <c r="D20" s="31" t="str">
        <f>IF(
    ISERROR('ALL-Students-Percentages'!D20),
    CHOOSE(RANDBETWEEN(1, 2), "NotKnown", "Known"),
    IF(
        ISNUMBER('ALL-Students-Percentages'!D20),
        IF(
            'ALL-Students-Percentages'!D20 &lt; 0.6,
            "NotKnown",
            "Known"
        ),
        'ALL-Students-Percentages'!D20
    )
)</f>
        <v>Known</v>
      </c>
      <c r="E20" s="31" t="str">
        <f>IF(
    ISERROR('ALL-Students-Percentages'!E20),
    CHOOSE(RANDBETWEEN(1, 2), "NotKnown", "Known"),
    IF(
        ISNUMBER('ALL-Students-Percentages'!E20),
        IF(
            'ALL-Students-Percentages'!E20 &lt; 0.6,
            "NotKnown",
            "Known"
        ),
        'ALL-Students-Percentages'!E20
    )
)</f>
        <v>Known</v>
      </c>
      <c r="F20" s="31" t="str">
        <f>IF(
    ISERROR('ALL-Students-Percentages'!F20),
    CHOOSE(RANDBETWEEN(1, 2), "NotKnown", "Known"),
    IF(
        ISNUMBER('ALL-Students-Percentages'!F20),
        IF(
            'ALL-Students-Percentages'!F20 &lt; 0.6,
            "NotKnown",
            "Known"
        ),
        'ALL-Students-Percentages'!F20
    )
)</f>
        <v>Known</v>
      </c>
      <c r="G20" s="31" t="str">
        <f>IF(
    ISERROR('ALL-Students-Percentages'!G20),
    CHOOSE(RANDBETWEEN(1, 2), "NotKnown", "Known"),
    IF(
        ISNUMBER('ALL-Students-Percentages'!G20),
        IF(
            'ALL-Students-Percentages'!G20 &lt; 0.6,
            "NotKnown",
            "Known"
        ),
        'ALL-Students-Percentages'!G20
    )
)</f>
        <v>Known</v>
      </c>
      <c r="H20" s="31" t="str">
        <f>IF(
    ISERROR('ALL-Students-Percentages'!H20),
    CHOOSE(RANDBETWEEN(1, 2), "NotKnown", "Known"),
    IF(
        ISNUMBER('ALL-Students-Percentages'!H20),
        IF(
            'ALL-Students-Percentages'!H20 &lt; 0.6,
            "NotKnown",
            "Known"
        ),
        'ALL-Students-Percentages'!H20
    )
)</f>
        <v>Known</v>
      </c>
      <c r="I20" s="31" t="str">
        <f>IF(
    ISERROR('ALL-Students-Percentages'!I20),
    CHOOSE(RANDBETWEEN(1, 2), "NotKnown", "Known"),
    IF(
        ISNUMBER('ALL-Students-Percentages'!I20),
        IF(
            'ALL-Students-Percentages'!I20 &lt; 0.6,
            "NotKnown",
            "Known"
        ),
        'ALL-Students-Percentages'!I20
    )
)</f>
        <v>Known</v>
      </c>
      <c r="J20" s="31" t="str">
        <f>IF(
    ISERROR('ALL-Students-Percentages'!J20),
    CHOOSE(RANDBETWEEN(1, 2), "NotKnown", "Known"),
    IF(
        ISNUMBER('ALL-Students-Percentages'!J20),
        IF(
            'ALL-Students-Percentages'!J20 &lt; 0.6,
            "NotKnown",
            "Known"
        ),
        'ALL-Students-Percentages'!J20
    )
)</f>
        <v>Known</v>
      </c>
      <c r="K20" s="31" t="str">
        <f>IF(
    ISERROR('ALL-Students-Percentages'!K20),
    CHOOSE(RANDBETWEEN(1, 2), "NotKnown", "Known"),
    IF(
        ISNUMBER('ALL-Students-Percentages'!K20),
        IF(
            'ALL-Students-Percentages'!K20 &lt; 0.6,
            "NotKnown",
            "Known"
        ),
        'ALL-Students-Percentages'!K20
    )
)</f>
        <v>NotKnown</v>
      </c>
      <c r="L20" s="31" t="str">
        <f>IF(
    ISERROR('ALL-Students-Percentages'!L20),
    CHOOSE(RANDBETWEEN(1, 2), "NotKnown", "Known"),
    IF(
        ISNUMBER('ALL-Students-Percentages'!L20),
        IF(
            'ALL-Students-Percentages'!L20 &lt; 0.6,
            "NotKnown",
            "Known"
        ),
        'ALL-Students-Percentages'!L20
    )
)</f>
        <v>Known</v>
      </c>
      <c r="M20" s="31" t="str">
        <f>IF(
    ISERROR('ALL-Students-Percentages'!M20),
    CHOOSE(RANDBETWEEN(1, 2), "NotKnown", "Known"),
    IF(
        ISNUMBER('ALL-Students-Percentages'!M20),
        IF(
            'ALL-Students-Percentages'!M20 &lt; 0.6,
            "NotKnown",
            "Known"
        ),
        'ALL-Students-Percentages'!M20
    )
)</f>
        <v>Known</v>
      </c>
      <c r="N20" s="31" t="str">
        <f>IF(
    ISERROR('ALL-Students-Percentages'!N20),
    CHOOSE(RANDBETWEEN(1, 2), "NotKnown", "Known"),
    IF(
        ISNUMBER('ALL-Students-Percentages'!N20),
        IF(
            'ALL-Students-Percentages'!N20 &lt; 0.6,
            "NotKnown",
            "Known"
        ),
        'ALL-Students-Percentages'!N20
    )
)</f>
        <v>Known</v>
      </c>
      <c r="O20" s="31" t="str">
        <f>IF(
    ISERROR('ALL-Students-Percentages'!O20),
    CHOOSE(RANDBETWEEN(1, 2), "NotKnown", "Known"),
    IF(
        ISNUMBER('ALL-Students-Percentages'!O20),
        IF(
            'ALL-Students-Percentages'!O20 &lt; 0.6,
            "NotKnown",
            "Known"
        ),
        'ALL-Students-Percentages'!O20
    )
)</f>
        <v>Known</v>
      </c>
      <c r="P20" s="31" t="str">
        <f>IF(
    ISERROR('ALL-Students-Percentages'!P20),
    CHOOSE(RANDBETWEEN(1, 2), "NotKnown", "Known"),
    IF(
        ISNUMBER('ALL-Students-Percentages'!P20),
        IF(
            'ALL-Students-Percentages'!P20 &lt; 0.6,
            "NotKnown",
            "Known"
        ),
        'ALL-Students-Percentages'!P20
    )
)</f>
        <v>Known</v>
      </c>
      <c r="Q20" s="31" t="str">
        <f>IF(
    ISERROR('ALL-Students-Percentages'!Q20),
    CHOOSE(RANDBETWEEN(1, 2), "NotKnown", "Known"),
    IF(
        ISNUMBER('ALL-Students-Percentages'!Q20),
        IF(
            'ALL-Students-Percentages'!Q20 &lt; 0.6,
            "NotKnown",
            "Known"
        ),
        'ALL-Students-Percentages'!Q20
    )
)</f>
        <v>NotKnown</v>
      </c>
      <c r="R20" s="31" t="str">
        <f>IF(
    ISERROR('ALL-Students-Percentages'!R20),
    CHOOSE(RANDBETWEEN(1, 2), "NotKnown", "Known"),
    IF(
        ISNUMBER('ALL-Students-Percentages'!R20),
        IF(
            'ALL-Students-Percentages'!R20 &lt; 0.6,
            "NotKnown",
            "Known"
        ),
        'ALL-Students-Percentages'!R20
    )
)</f>
        <v>Known</v>
      </c>
      <c r="S20" s="31" t="str">
        <f>IF(
    ISERROR('ALL-Students-Percentages'!S20),
    CHOOSE(RANDBETWEEN(1, 2), "NotKnown", "Known"),
    IF(
        ISNUMBER('ALL-Students-Percentages'!S20),
        IF(
            'ALL-Students-Percentages'!S20 &lt; 0.6,
            "NotKnown",
            "Known"
        ),
        'ALL-Students-Percentages'!S20
    )
)</f>
        <v>Known</v>
      </c>
      <c r="T20" s="31" t="str">
        <f>IF(
    ISERROR('ALL-Students-Percentages'!T20),
    CHOOSE(RANDBETWEEN(1, 2), "NotKnown", "Known"),
    IF(
        ISNUMBER('ALL-Students-Percentages'!T20),
        IF(
            'ALL-Students-Percentages'!T20 &lt; 0.6,
            "NotKnown",
            "Known"
        ),
        'ALL-Students-Percentages'!T20
    )
)</f>
        <v>Known</v>
      </c>
      <c r="U20" s="31" t="str">
        <f>IF(
    ISERROR('ALL-Students-Percentages'!U20),
    CHOOSE(RANDBETWEEN(1, 2), "NotKnown", "Known"),
    IF(
        ISNUMBER('ALL-Students-Percentages'!U20),
        IF(
            'ALL-Students-Percentages'!U20 &lt; 0.6,
            "NotKnown",
            "Known"
        ),
        'ALL-Students-Percentages'!U20
    )
)</f>
        <v>Known</v>
      </c>
      <c r="V20" s="31" t="str">
        <f>IF(
    ISERROR('ALL-Students-Percentages'!V20),
    CHOOSE(RANDBETWEEN(1, 2), "NotKnown", "Known"),
    IF(
        ISNUMBER('ALL-Students-Percentages'!V20),
        IF(
            'ALL-Students-Percentages'!V20 &lt; 0.6,
            "NotKnown",
            "Known"
        ),
        'ALL-Students-Percentages'!V20
    )
)</f>
        <v>Known</v>
      </c>
      <c r="W20" s="31" t="str">
        <f>IF(
    ISERROR('ALL-Students-Percentages'!W20),
    CHOOSE(RANDBETWEEN(1, 2), "NotKnown", "Known"),
    IF(
        ISNUMBER('ALL-Students-Percentages'!W20),
        IF(
            'ALL-Students-Percentages'!W20 &lt; 0.6,
            "NotKnown",
            "Known"
        ),
        'ALL-Students-Percentages'!W20
    )
)</f>
        <v>NotKnown</v>
      </c>
      <c r="X20" s="31" t="str">
        <f>IF(
    ISERROR('ALL-Students-Percentages'!X20),
    CHOOSE(RANDBETWEEN(1, 2), "NotKnown", "Known"),
    IF(
        ISNUMBER('ALL-Students-Percentages'!X20),
        IF(
            'ALL-Students-Percentages'!X20 &lt; 0.6,
            "NotKnown",
            "Known"
        ),
        'ALL-Students-Percentages'!X20
    )
)</f>
        <v>Known</v>
      </c>
      <c r="Y20" s="31" t="str">
        <f>IF(
    ISERROR('ALL-Students-Percentages'!Y20),
    CHOOSE(RANDBETWEEN(1, 2), "NotKnown", "Known"),
    IF(
        ISNUMBER('ALL-Students-Percentages'!Y20),
        IF(
            'ALL-Students-Percentages'!Y20 &lt; 0.6,
            "NotKnown",
            "Known"
        ),
        'ALL-Students-Percentages'!Y20
    )
)</f>
        <v>NotKnown</v>
      </c>
      <c r="Z20" s="31" t="str">
        <f>IF(
    ISERROR('ALL-Students-Percentages'!Z20),
    CHOOSE(RANDBETWEEN(1, 2), "NotKnown", "Known"),
    IF(
        ISNUMBER('ALL-Students-Percentages'!Z20),
        IF(
            'ALL-Students-Percentages'!Z20 &lt; 0.6,
            "NotKnown",
            "Known"
        ),
        'ALL-Students-Percentages'!Z20
    )
)</f>
        <v>NotKnown</v>
      </c>
      <c r="AA20" s="31" t="str">
        <f>IF(
    ISERROR('ALL-Students-Percentages'!AA20),
    CHOOSE(RANDBETWEEN(1, 2), "NotKnown", "Known"),
    IF(
        ISNUMBER('ALL-Students-Percentages'!AA20),
        IF(
            'ALL-Students-Percentages'!AA20 &lt; 0.6,
            "NotKnown",
            "Known"
        ),
        'ALL-Students-Percentages'!AA20
    )
)</f>
        <v>NotKnown</v>
      </c>
      <c r="AB20" s="31" t="str">
        <f>IF(
    ISERROR('ALL-Students-Percentages'!AB20),
    CHOOSE(RANDBETWEEN(1, 2), "NotKnown", "Known"),
    IF(
        ISNUMBER('ALL-Students-Percentages'!AB20),
        IF(
            'ALL-Students-Percentages'!AB20 &lt; 0.6,
            "NotKnown",
            "Known"
        ),
        'ALL-Students-Percentages'!AB20
    )
)</f>
        <v>NotKnown</v>
      </c>
      <c r="AC20" s="31" t="str">
        <f>IF(
    ISERROR('ALL-Students-Percentages'!AC20),
    CHOOSE(RANDBETWEEN(1, 2), "NotKnown", "Known"),
    IF(
        ISNUMBER('ALL-Students-Percentages'!AC20),
        IF(
            'ALL-Students-Percentages'!AC20 &lt; 0.6,
            "NotKnown",
            "Known"
        ),
        'ALL-Students-Percentages'!AC20
    )
)</f>
        <v>Known</v>
      </c>
      <c r="AD20" s="31" t="str">
        <f>IF(
    ISERROR('ALL-Students-Percentages'!AD20),
    CHOOSE(RANDBETWEEN(1, 2), "NotKnown", "Known"),
    IF(
        ISNUMBER('ALL-Students-Percentages'!AD20),
        IF(
            'ALL-Students-Percentages'!AD20 &lt; 0.6,
            "NotKnown",
            "Known"
        ),
        'ALL-Students-Percentages'!AD20
    )
)</f>
        <v>Known</v>
      </c>
      <c r="AE20" s="31" t="str">
        <f>IF(
    ISERROR('ALL-Students-Percentages'!AE20),
    CHOOSE(RANDBETWEEN(1, 2), "NotKnown", "Known"),
    IF(
        ISNUMBER('ALL-Students-Percentages'!AE20),
        IF(
            'ALL-Students-Percentages'!AE20 &lt; 0.6,
            "NotKnown",
            "Known"
        ),
        'ALL-Students-Percentages'!AE20
    )
)</f>
        <v>Known</v>
      </c>
      <c r="AF20" s="31" t="str">
        <f>IF(
    ISERROR('ALL-Students-Percentages'!AF20),
    CHOOSE(RANDBETWEEN(1, 2), "NotKnown", "Known"),
    IF(
        ISNUMBER('ALL-Students-Percentages'!AF20),
        IF(
            'ALL-Students-Percentages'!AF20 &lt; 0.6,
            "NotKnown",
            "Known"
        ),
        'ALL-Students-Percentages'!AF20
    )
)</f>
        <v>Known</v>
      </c>
      <c r="AG20" s="31" t="str">
        <f>IF(
    ISERROR('ALL-Students-Percentages'!AG20),
    CHOOSE(RANDBETWEEN(1, 2), "NotKnown", "Known"),
    IF(
        ISNUMBER('ALL-Students-Percentages'!AG20),
        IF(
            'ALL-Students-Percentages'!AG20 &lt; 0.6,
            "NotKnown",
            "Known"
        ),
        'ALL-Students-Percentages'!AG20
    )
)</f>
        <v>NotKnown</v>
      </c>
      <c r="AH20" s="31" t="str">
        <f>IF(
    ISERROR('ALL-Students-Percentages'!AH20),
    CHOOSE(RANDBETWEEN(1, 2), "NotKnown", "Known"),
    IF(
        ISNUMBER('ALL-Students-Percentages'!AH20),
        IF(
            'ALL-Students-Percentages'!AH20 &lt; 0.6,
            "NotKnown",
            "Known"
        ),
        'ALL-Students-Percentages'!AH20
    )
)</f>
        <v>Known</v>
      </c>
      <c r="AI20" s="31" t="str">
        <f>IF(
    ISERROR('ALL-Students-Percentages'!AI20),
    CHOOSE(RANDBETWEEN(1, 2), "NotKnown", "Known"),
    IF(
        ISNUMBER('ALL-Students-Percentages'!AI20),
        IF(
            'ALL-Students-Percentages'!AI20 &lt; 0.6,
            "NotKnown",
            "Known"
        ),
        'ALL-Students-Percentages'!AI20
    )
)</f>
        <v>Known</v>
      </c>
      <c r="AJ20" s="31" t="str">
        <f>IF(
    ISERROR('ALL-Students-Percentages'!AJ20),
    CHOOSE(RANDBETWEEN(1, 2), "NotKnown", "Known"),
    IF(
        ISNUMBER('ALL-Students-Percentages'!AJ20),
        IF(
            'ALL-Students-Percentages'!AJ20 &lt; 0.6,
            "NotKnown",
            "Known"
        ),
        'ALL-Students-Percentages'!AJ20
    )
)</f>
        <v>Known</v>
      </c>
      <c r="AK20" s="31" t="str">
        <f>IF(
    ISERROR('ALL-Students-Percentages'!AK20),
    CHOOSE(RANDBETWEEN(1, 2), "NotKnown", "Known"),
    IF(
        ISNUMBER('ALL-Students-Percentages'!AK20),
        IF(
            'ALL-Students-Percentages'!AK20 &lt; 0.6,
            "NotKnown",
            "Known"
        ),
        'ALL-Students-Percentages'!AK20
    )
)</f>
        <v>Known</v>
      </c>
      <c r="AL20" s="31" t="str">
        <f>IF(
    ISERROR('ALL-Students-Percentages'!AL20),
    CHOOSE(RANDBETWEEN(1, 2), "NotKnown", "Known"),
    IF(
        ISNUMBER('ALL-Students-Percentages'!AL20),
        IF(
            'ALL-Students-Percentages'!AL20 &lt; 0.6,
            "NotKnown",
            "Known"
        ),
        'ALL-Students-Percentages'!AL20
    )
)</f>
        <v>Known</v>
      </c>
      <c r="AM20" s="31" t="str">
        <f>IF(
    ISERROR('ALL-Students-Percentages'!AM20),
    CHOOSE(RANDBETWEEN(1, 2), "NotKnown", "Known"),
    IF(
        ISNUMBER('ALL-Students-Percentages'!AM20),
        IF(
            'ALL-Students-Percentages'!AM20 &lt; 0.6,
            "NotKnown",
            "Known"
        ),
        'ALL-Students-Percentages'!AM20
    )
)</f>
        <v>Known</v>
      </c>
      <c r="AN20" s="31" t="str">
        <f>IF(
    ISERROR('ALL-Students-Percentages'!AN20),
    CHOOSE(RANDBETWEEN(1, 2), "NotKnown", "Known"),
    IF(
        ISNUMBER('ALL-Students-Percentages'!AN20),
        IF(
            'ALL-Students-Percentages'!AN20 &lt; 0.6,
            "NotKnown",
            "Known"
        ),
        'ALL-Students-Percentages'!AN20
    )
)</f>
        <v>NotKnown</v>
      </c>
      <c r="AO20" s="31" t="str">
        <f>IF(
    ISERROR('ALL-Students-Percentages'!AO20),
    CHOOSE(RANDBETWEEN(1, 2), "NotKnown", "Known"),
    IF(
        ISNUMBER('ALL-Students-Percentages'!AO20),
        IF(
            'ALL-Students-Percentages'!AO20 &lt; 0.6,
            "NotKnown",
            "Known"
        ),
        'ALL-Students-Percentages'!AO20
    )
)</f>
        <v>Known</v>
      </c>
      <c r="AP20" s="31" t="str">
        <f>IF(
    ISERROR('ALL-Students-Percentages'!AP20),
    CHOOSE(RANDBETWEEN(1, 2), "NotKnown", "Known"),
    IF(
        ISNUMBER('ALL-Students-Percentages'!AP20),
        IF(
            'ALL-Students-Percentages'!AP20 &lt; 0.6,
            "NotKnown",
            "Known"
        ),
        'ALL-Students-Percentages'!AP20
    )
)</f>
        <v>NotKnown</v>
      </c>
      <c r="AQ20" s="31" t="str">
        <f>IF(
    ISERROR('ALL-Students-Percentages'!AQ20),
    CHOOSE(RANDBETWEEN(1, 2), "NotKnown", "Known"),
    IF(
        ISNUMBER('ALL-Students-Percentages'!AQ20),
        IF(
            'ALL-Students-Percentages'!AQ20 &lt; 0.6,
            "NotKnown",
            "Known"
        ),
        'ALL-Students-Percentages'!AQ20
    )
)</f>
        <v>Known</v>
      </c>
      <c r="AR20" s="31" t="str">
        <f>IF(
    ISERROR('ALL-Students-Percentages'!AR20),
    CHOOSE(RANDBETWEEN(1, 2), "NotKnown", "Known"),
    IF(
        ISNUMBER('ALL-Students-Percentages'!AR20),
        IF(
            'ALL-Students-Percentages'!AR20 &lt; 0.6,
            "NotKnown",
            "Known"
        ),
        'ALL-Students-Percentages'!AR20
    )
)</f>
        <v>Known</v>
      </c>
      <c r="AS20" s="31" t="str">
        <f>IF(
    ISERROR('ALL-Students-Percentages'!AS20),
    CHOOSE(RANDBETWEEN(1, 2), "NotKnown", "Known"),
    IF(
        ISNUMBER('ALL-Students-Percentages'!AS20),
        IF(
            'ALL-Students-Percentages'!AS20 &lt; 0.6,
            "NotKnown",
            "Known"
        ),
        'ALL-Students-Percentages'!AS20
    )
)</f>
        <v>Known</v>
      </c>
      <c r="AT20" s="31" t="str">
        <f>IF(
    ISERROR('ALL-Students-Percentages'!AT20),
    CHOOSE(RANDBETWEEN(1, 2), "NotKnown", "Known"),
    IF(
        ISNUMBER('ALL-Students-Percentages'!AT20),
        IF(
            'ALL-Students-Percentages'!AT20 &lt; 0.6,
            "NotKnown",
            "Known"
        ),
        'ALL-Students-Percentages'!AT20
    )
)</f>
        <v>Known</v>
      </c>
      <c r="AU20" s="23"/>
      <c r="AV20" s="23"/>
    </row>
    <row r="21">
      <c r="A21" s="23" t="str">
        <f>IF(
    ISERROR('ALL-Students-Percentages'!A21),
    CHOOSE(RANDBETWEEN(1, 2), "NotKnown", "Known"),
    IF(
        ISNUMBER('ALL-Students-Percentages'!A21),
        IF(
            'ALL-Students-Percentages'!A21 &lt; 0.6,
            "NotKnown",
            "Known"
        ),
        'ALL-Students-Percentages'!A21
    )
)</f>
        <v>20CM-F</v>
      </c>
      <c r="B21" s="31" t="str">
        <f>IF(
    ISERROR('ALL-Students-Percentages'!B21),
    CHOOSE(RANDBETWEEN(1, 2), "NotKnown", "Known"),
    IF(
        ISNUMBER('ALL-Students-Percentages'!B21),
        IF(
            'ALL-Students-Percentages'!B21 &lt; 0.6,
            "NotKnown",
            "Known"
        ),
        'ALL-Students-Percentages'!B21
    )
)</f>
        <v>Known</v>
      </c>
      <c r="C21" s="31" t="str">
        <f>IF(
    ISERROR('ALL-Students-Percentages'!C21),
    CHOOSE(RANDBETWEEN(1, 2), "NotKnown", "Known"),
    IF(
        ISNUMBER('ALL-Students-Percentages'!C21),
        IF(
            'ALL-Students-Percentages'!C21 &lt; 0.6,
            "NotKnown",
            "Known"
        ),
        'ALL-Students-Percentages'!C21
    )
)</f>
        <v>Known</v>
      </c>
      <c r="D21" s="31" t="str">
        <f>IF(
    ISERROR('ALL-Students-Percentages'!D21),
    CHOOSE(RANDBETWEEN(1, 2), "NotKnown", "Known"),
    IF(
        ISNUMBER('ALL-Students-Percentages'!D21),
        IF(
            'ALL-Students-Percentages'!D21 &lt; 0.6,
            "NotKnown",
            "Known"
        ),
        'ALL-Students-Percentages'!D21
    )
)</f>
        <v>Known</v>
      </c>
      <c r="E21" s="31" t="str">
        <f>IF(
    ISERROR('ALL-Students-Percentages'!E21),
    CHOOSE(RANDBETWEEN(1, 2), "NotKnown", "Known"),
    IF(
        ISNUMBER('ALL-Students-Percentages'!E21),
        IF(
            'ALL-Students-Percentages'!E21 &lt; 0.6,
            "NotKnown",
            "Known"
        ),
        'ALL-Students-Percentages'!E21
    )
)</f>
        <v>Known</v>
      </c>
      <c r="F21" s="31" t="str">
        <f>IF(
    ISERROR('ALL-Students-Percentages'!F21),
    CHOOSE(RANDBETWEEN(1, 2), "NotKnown", "Known"),
    IF(
        ISNUMBER('ALL-Students-Percentages'!F21),
        IF(
            'ALL-Students-Percentages'!F21 &lt; 0.6,
            "NotKnown",
            "Known"
        ),
        'ALL-Students-Percentages'!F21
    )
)</f>
        <v>Known</v>
      </c>
      <c r="G21" s="31" t="str">
        <f>IF(
    ISERROR('ALL-Students-Percentages'!G21),
    CHOOSE(RANDBETWEEN(1, 2), "NotKnown", "Known"),
    IF(
        ISNUMBER('ALL-Students-Percentages'!G21),
        IF(
            'ALL-Students-Percentages'!G21 &lt; 0.6,
            "NotKnown",
            "Known"
        ),
        'ALL-Students-Percentages'!G21
    )
)</f>
        <v>Known</v>
      </c>
      <c r="H21" s="31" t="str">
        <f>IF(
    ISERROR('ALL-Students-Percentages'!H21),
    CHOOSE(RANDBETWEEN(1, 2), "NotKnown", "Known"),
    IF(
        ISNUMBER('ALL-Students-Percentages'!H21),
        IF(
            'ALL-Students-Percentages'!H21 &lt; 0.6,
            "NotKnown",
            "Known"
        ),
        'ALL-Students-Percentages'!H21
    )
)</f>
        <v>Known</v>
      </c>
      <c r="I21" s="31" t="str">
        <f>IF(
    ISERROR('ALL-Students-Percentages'!I21),
    CHOOSE(RANDBETWEEN(1, 2), "NotKnown", "Known"),
    IF(
        ISNUMBER('ALL-Students-Percentages'!I21),
        IF(
            'ALL-Students-Percentages'!I21 &lt; 0.6,
            "NotKnown",
            "Known"
        ),
        'ALL-Students-Percentages'!I21
    )
)</f>
        <v>Known</v>
      </c>
      <c r="J21" s="31" t="str">
        <f>IF(
    ISERROR('ALL-Students-Percentages'!J21),
    CHOOSE(RANDBETWEEN(1, 2), "NotKnown", "Known"),
    IF(
        ISNUMBER('ALL-Students-Percentages'!J21),
        IF(
            'ALL-Students-Percentages'!J21 &lt; 0.6,
            "NotKnown",
            "Known"
        ),
        'ALL-Students-Percentages'!J21
    )
)</f>
        <v>Known</v>
      </c>
      <c r="K21" s="31" t="str">
        <f>IF(
    ISERROR('ALL-Students-Percentages'!K21),
    CHOOSE(RANDBETWEEN(1, 2), "NotKnown", "Known"),
    IF(
        ISNUMBER('ALL-Students-Percentages'!K21),
        IF(
            'ALL-Students-Percentages'!K21 &lt; 0.6,
            "NotKnown",
            "Known"
        ),
        'ALL-Students-Percentages'!K21
    )
)</f>
        <v>Known</v>
      </c>
      <c r="L21" s="31" t="str">
        <f>IF(
    ISERROR('ALL-Students-Percentages'!L21),
    CHOOSE(RANDBETWEEN(1, 2), "NotKnown", "Known"),
    IF(
        ISNUMBER('ALL-Students-Percentages'!L21),
        IF(
            'ALL-Students-Percentages'!L21 &lt; 0.6,
            "NotKnown",
            "Known"
        ),
        'ALL-Students-Percentages'!L21
    )
)</f>
        <v>Known</v>
      </c>
      <c r="M21" s="31" t="str">
        <f>IF(
    ISERROR('ALL-Students-Percentages'!M21),
    CHOOSE(RANDBETWEEN(1, 2), "NotKnown", "Known"),
    IF(
        ISNUMBER('ALL-Students-Percentages'!M21),
        IF(
            'ALL-Students-Percentages'!M21 &lt; 0.6,
            "NotKnown",
            "Known"
        ),
        'ALL-Students-Percentages'!M21
    )
)</f>
        <v>Known</v>
      </c>
      <c r="N21" s="31" t="str">
        <f>IF(
    ISERROR('ALL-Students-Percentages'!N21),
    CHOOSE(RANDBETWEEN(1, 2), "NotKnown", "Known"),
    IF(
        ISNUMBER('ALL-Students-Percentages'!N21),
        IF(
            'ALL-Students-Percentages'!N21 &lt; 0.6,
            "NotKnown",
            "Known"
        ),
        'ALL-Students-Percentages'!N21
    )
)</f>
        <v>Known</v>
      </c>
      <c r="O21" s="31" t="str">
        <f>IF(
    ISERROR('ALL-Students-Percentages'!O21),
    CHOOSE(RANDBETWEEN(1, 2), "NotKnown", "Known"),
    IF(
        ISNUMBER('ALL-Students-Percentages'!O21),
        IF(
            'ALL-Students-Percentages'!O21 &lt; 0.6,
            "NotKnown",
            "Known"
        ),
        'ALL-Students-Percentages'!O21
    )
)</f>
        <v>Known</v>
      </c>
      <c r="P21" s="31" t="str">
        <f>IF(
    ISERROR('ALL-Students-Percentages'!P21),
    CHOOSE(RANDBETWEEN(1, 2), "NotKnown", "Known"),
    IF(
        ISNUMBER('ALL-Students-Percentages'!P21),
        IF(
            'ALL-Students-Percentages'!P21 &lt; 0.6,
            "NotKnown",
            "Known"
        ),
        'ALL-Students-Percentages'!P21
    )
)</f>
        <v>Known</v>
      </c>
      <c r="Q21" s="31" t="str">
        <f>IF(
    ISERROR('ALL-Students-Percentages'!Q21),
    CHOOSE(RANDBETWEEN(1, 2), "NotKnown", "Known"),
    IF(
        ISNUMBER('ALL-Students-Percentages'!Q21),
        IF(
            'ALL-Students-Percentages'!Q21 &lt; 0.6,
            "NotKnown",
            "Known"
        ),
        'ALL-Students-Percentages'!Q21
    )
)</f>
        <v>Known</v>
      </c>
      <c r="R21" s="31" t="str">
        <f>IF(
    ISERROR('ALL-Students-Percentages'!R21),
    CHOOSE(RANDBETWEEN(1, 2), "NotKnown", "Known"),
    IF(
        ISNUMBER('ALL-Students-Percentages'!R21),
        IF(
            'ALL-Students-Percentages'!R21 &lt; 0.6,
            "NotKnown",
            "Known"
        ),
        'ALL-Students-Percentages'!R21
    )
)</f>
        <v>Known</v>
      </c>
      <c r="S21" s="31" t="str">
        <f>IF(
    ISERROR('ALL-Students-Percentages'!S21),
    CHOOSE(RANDBETWEEN(1, 2), "NotKnown", "Known"),
    IF(
        ISNUMBER('ALL-Students-Percentages'!S21),
        IF(
            'ALL-Students-Percentages'!S21 &lt; 0.6,
            "NotKnown",
            "Known"
        ),
        'ALL-Students-Percentages'!S21
    )
)</f>
        <v>Known</v>
      </c>
      <c r="T21" s="31" t="str">
        <f>IF(
    ISERROR('ALL-Students-Percentages'!T21),
    CHOOSE(RANDBETWEEN(1, 2), "NotKnown", "Known"),
    IF(
        ISNUMBER('ALL-Students-Percentages'!T21),
        IF(
            'ALL-Students-Percentages'!T21 &lt; 0.6,
            "NotKnown",
            "Known"
        ),
        'ALL-Students-Percentages'!T21
    )
)</f>
        <v>Known</v>
      </c>
      <c r="U21" s="31" t="str">
        <f>IF(
    ISERROR('ALL-Students-Percentages'!U21),
    CHOOSE(RANDBETWEEN(1, 2), "NotKnown", "Known"),
    IF(
        ISNUMBER('ALL-Students-Percentages'!U21),
        IF(
            'ALL-Students-Percentages'!U21 &lt; 0.6,
            "NotKnown",
            "Known"
        ),
        'ALL-Students-Percentages'!U21
    )
)</f>
        <v>Known</v>
      </c>
      <c r="V21" s="31" t="str">
        <f>IF(
    ISERROR('ALL-Students-Percentages'!V21),
    CHOOSE(RANDBETWEEN(1, 2), "NotKnown", "Known"),
    IF(
        ISNUMBER('ALL-Students-Percentages'!V21),
        IF(
            'ALL-Students-Percentages'!V21 &lt; 0.6,
            "NotKnown",
            "Known"
        ),
        'ALL-Students-Percentages'!V21
    )
)</f>
        <v>Known</v>
      </c>
      <c r="W21" s="31" t="str">
        <f>IF(
    ISERROR('ALL-Students-Percentages'!W21),
    CHOOSE(RANDBETWEEN(1, 2), "NotKnown", "Known"),
    IF(
        ISNUMBER('ALL-Students-Percentages'!W21),
        IF(
            'ALL-Students-Percentages'!W21 &lt; 0.6,
            "NotKnown",
            "Known"
        ),
        'ALL-Students-Percentages'!W21
    )
)</f>
        <v>Known</v>
      </c>
      <c r="X21" s="31" t="str">
        <f>IF(
    ISERROR('ALL-Students-Percentages'!X21),
    CHOOSE(RANDBETWEEN(1, 2), "NotKnown", "Known"),
    IF(
        ISNUMBER('ALL-Students-Percentages'!X21),
        IF(
            'ALL-Students-Percentages'!X21 &lt; 0.6,
            "NotKnown",
            "Known"
        ),
        'ALL-Students-Percentages'!X21
    )
)</f>
        <v>Known</v>
      </c>
      <c r="Y21" s="31" t="str">
        <f>IF(
    ISERROR('ALL-Students-Percentages'!Y21),
    CHOOSE(RANDBETWEEN(1, 2), "NotKnown", "Known"),
    IF(
        ISNUMBER('ALL-Students-Percentages'!Y21),
        IF(
            'ALL-Students-Percentages'!Y21 &lt; 0.6,
            "NotKnown",
            "Known"
        ),
        'ALL-Students-Percentages'!Y21
    )
)</f>
        <v>Known</v>
      </c>
      <c r="Z21" s="31" t="str">
        <f>IF(
    ISERROR('ALL-Students-Percentages'!Z21),
    CHOOSE(RANDBETWEEN(1, 2), "NotKnown", "Known"),
    IF(
        ISNUMBER('ALL-Students-Percentages'!Z21),
        IF(
            'ALL-Students-Percentages'!Z21 &lt; 0.6,
            "NotKnown",
            "Known"
        ),
        'ALL-Students-Percentages'!Z21
    )
)</f>
        <v>Known</v>
      </c>
      <c r="AA21" s="31" t="str">
        <f>IF(
    ISERROR('ALL-Students-Percentages'!AA21),
    CHOOSE(RANDBETWEEN(1, 2), "NotKnown", "Known"),
    IF(
        ISNUMBER('ALL-Students-Percentages'!AA21),
        IF(
            'ALL-Students-Percentages'!AA21 &lt; 0.6,
            "NotKnown",
            "Known"
        ),
        'ALL-Students-Percentages'!AA21
    )
)</f>
        <v>Known</v>
      </c>
      <c r="AB21" s="31" t="str">
        <f>IF(
    ISERROR('ALL-Students-Percentages'!AB21),
    CHOOSE(RANDBETWEEN(1, 2), "NotKnown", "Known"),
    IF(
        ISNUMBER('ALL-Students-Percentages'!AB21),
        IF(
            'ALL-Students-Percentages'!AB21 &lt; 0.6,
            "NotKnown",
            "Known"
        ),
        'ALL-Students-Percentages'!AB21
    )
)</f>
        <v>Known</v>
      </c>
      <c r="AC21" s="31" t="str">
        <f>IF(
    ISERROR('ALL-Students-Percentages'!AC21),
    CHOOSE(RANDBETWEEN(1, 2), "NotKnown", "Known"),
    IF(
        ISNUMBER('ALL-Students-Percentages'!AC21),
        IF(
            'ALL-Students-Percentages'!AC21 &lt; 0.6,
            "NotKnown",
            "Known"
        ),
        'ALL-Students-Percentages'!AC21
    )
)</f>
        <v>Known</v>
      </c>
      <c r="AD21" s="31" t="str">
        <f>IF(
    ISERROR('ALL-Students-Percentages'!AD21),
    CHOOSE(RANDBETWEEN(1, 2), "NotKnown", "Known"),
    IF(
        ISNUMBER('ALL-Students-Percentages'!AD21),
        IF(
            'ALL-Students-Percentages'!AD21 &lt; 0.6,
            "NotKnown",
            "Known"
        ),
        'ALL-Students-Percentages'!AD21
    )
)</f>
        <v>NotKnown</v>
      </c>
      <c r="AE21" s="31" t="str">
        <f>IF(
    ISERROR('ALL-Students-Percentages'!AE21),
    CHOOSE(RANDBETWEEN(1, 2), "NotKnown", "Known"),
    IF(
        ISNUMBER('ALL-Students-Percentages'!AE21),
        IF(
            'ALL-Students-Percentages'!AE21 &lt; 0.6,
            "NotKnown",
            "Known"
        ),
        'ALL-Students-Percentages'!AE21
    )
)</f>
        <v>Known</v>
      </c>
      <c r="AF21" s="31" t="str">
        <f>IF(
    ISERROR('ALL-Students-Percentages'!AF21),
    CHOOSE(RANDBETWEEN(1, 2), "NotKnown", "Known"),
    IF(
        ISNUMBER('ALL-Students-Percentages'!AF21),
        IF(
            'ALL-Students-Percentages'!AF21 &lt; 0.6,
            "NotKnown",
            "Known"
        ),
        'ALL-Students-Percentages'!AF21
    )
)</f>
        <v>Known</v>
      </c>
      <c r="AG21" s="31" t="str">
        <f>IF(
    ISERROR('ALL-Students-Percentages'!AG21),
    CHOOSE(RANDBETWEEN(1, 2), "NotKnown", "Known"),
    IF(
        ISNUMBER('ALL-Students-Percentages'!AG21),
        IF(
            'ALL-Students-Percentages'!AG21 &lt; 0.6,
            "NotKnown",
            "Known"
        ),
        'ALL-Students-Percentages'!AG21
    )
)</f>
        <v>Known</v>
      </c>
      <c r="AH21" s="31" t="str">
        <f>IF(
    ISERROR('ALL-Students-Percentages'!AH21),
    CHOOSE(RANDBETWEEN(1, 2), "NotKnown", "Known"),
    IF(
        ISNUMBER('ALL-Students-Percentages'!AH21),
        IF(
            'ALL-Students-Percentages'!AH21 &lt; 0.6,
            "NotKnown",
            "Known"
        ),
        'ALL-Students-Percentages'!AH21
    )
)</f>
        <v>Known</v>
      </c>
      <c r="AI21" s="31" t="str">
        <f>IF(
    ISERROR('ALL-Students-Percentages'!AI21),
    CHOOSE(RANDBETWEEN(1, 2), "NotKnown", "Known"),
    IF(
        ISNUMBER('ALL-Students-Percentages'!AI21),
        IF(
            'ALL-Students-Percentages'!AI21 &lt; 0.6,
            "NotKnown",
            "Known"
        ),
        'ALL-Students-Percentages'!AI21
    )
)</f>
        <v>Known</v>
      </c>
      <c r="AJ21" s="31" t="str">
        <f>IF(
    ISERROR('ALL-Students-Percentages'!AJ21),
    CHOOSE(RANDBETWEEN(1, 2), "NotKnown", "Known"),
    IF(
        ISNUMBER('ALL-Students-Percentages'!AJ21),
        IF(
            'ALL-Students-Percentages'!AJ21 &lt; 0.6,
            "NotKnown",
            "Known"
        ),
        'ALL-Students-Percentages'!AJ21
    )
)</f>
        <v>Known</v>
      </c>
      <c r="AK21" s="31" t="str">
        <f>IF(
    ISERROR('ALL-Students-Percentages'!AK21),
    CHOOSE(RANDBETWEEN(1, 2), "NotKnown", "Known"),
    IF(
        ISNUMBER('ALL-Students-Percentages'!AK21),
        IF(
            'ALL-Students-Percentages'!AK21 &lt; 0.6,
            "NotKnown",
            "Known"
        ),
        'ALL-Students-Percentages'!AK21
    )
)</f>
        <v>Known</v>
      </c>
      <c r="AL21" s="31" t="str">
        <f>IF(
    ISERROR('ALL-Students-Percentages'!AL21),
    CHOOSE(RANDBETWEEN(1, 2), "NotKnown", "Known"),
    IF(
        ISNUMBER('ALL-Students-Percentages'!AL21),
        IF(
            'ALL-Students-Percentages'!AL21 &lt; 0.6,
            "NotKnown",
            "Known"
        ),
        'ALL-Students-Percentages'!AL21
    )
)</f>
        <v>Known</v>
      </c>
      <c r="AM21" s="31" t="str">
        <f>IF(
    ISERROR('ALL-Students-Percentages'!AM21),
    CHOOSE(RANDBETWEEN(1, 2), "NotKnown", "Known"),
    IF(
        ISNUMBER('ALL-Students-Percentages'!AM21),
        IF(
            'ALL-Students-Percentages'!AM21 &lt; 0.6,
            "NotKnown",
            "Known"
        ),
        'ALL-Students-Percentages'!AM21
    )
)</f>
        <v>Known</v>
      </c>
      <c r="AN21" s="31" t="str">
        <f>IF(
    ISERROR('ALL-Students-Percentages'!AN21),
    CHOOSE(RANDBETWEEN(1, 2), "NotKnown", "Known"),
    IF(
        ISNUMBER('ALL-Students-Percentages'!AN21),
        IF(
            'ALL-Students-Percentages'!AN21 &lt; 0.6,
            "NotKnown",
            "Known"
        ),
        'ALL-Students-Percentages'!AN21
    )
)</f>
        <v>Known</v>
      </c>
      <c r="AO21" s="31" t="str">
        <f>IF(
    ISERROR('ALL-Students-Percentages'!AO21),
    CHOOSE(RANDBETWEEN(1, 2), "NotKnown", "Known"),
    IF(
        ISNUMBER('ALL-Students-Percentages'!AO21),
        IF(
            'ALL-Students-Percentages'!AO21 &lt; 0.6,
            "NotKnown",
            "Known"
        ),
        'ALL-Students-Percentages'!AO21
    )
)</f>
        <v>Known</v>
      </c>
      <c r="AP21" s="31" t="str">
        <f>IF(
    ISERROR('ALL-Students-Percentages'!AP21),
    CHOOSE(RANDBETWEEN(1, 2), "NotKnown", "Known"),
    IF(
        ISNUMBER('ALL-Students-Percentages'!AP21),
        IF(
            'ALL-Students-Percentages'!AP21 &lt; 0.6,
            "NotKnown",
            "Known"
        ),
        'ALL-Students-Percentages'!AP21
    )
)</f>
        <v>Known</v>
      </c>
      <c r="AQ21" s="31" t="str">
        <f>IF(
    ISERROR('ALL-Students-Percentages'!AQ21),
    CHOOSE(RANDBETWEEN(1, 2), "NotKnown", "Known"),
    IF(
        ISNUMBER('ALL-Students-Percentages'!AQ21),
        IF(
            'ALL-Students-Percentages'!AQ21 &lt; 0.6,
            "NotKnown",
            "Known"
        ),
        'ALL-Students-Percentages'!AQ21
    )
)</f>
        <v>Known</v>
      </c>
      <c r="AR21" s="31" t="str">
        <f>IF(
    ISERROR('ALL-Students-Percentages'!AR21),
    CHOOSE(RANDBETWEEN(1, 2), "NotKnown", "Known"),
    IF(
        ISNUMBER('ALL-Students-Percentages'!AR21),
        IF(
            'ALL-Students-Percentages'!AR21 &lt; 0.6,
            "NotKnown",
            "Known"
        ),
        'ALL-Students-Percentages'!AR21
    )
)</f>
        <v>NotKnown</v>
      </c>
      <c r="AS21" s="31" t="str">
        <f>IF(
    ISERROR('ALL-Students-Percentages'!AS21),
    CHOOSE(RANDBETWEEN(1, 2), "NotKnown", "Known"),
    IF(
        ISNUMBER('ALL-Students-Percentages'!AS21),
        IF(
            'ALL-Students-Percentages'!AS21 &lt; 0.6,
            "NotKnown",
            "Known"
        ),
        'ALL-Students-Percentages'!AS21
    )
)</f>
        <v>Known</v>
      </c>
      <c r="AT21" s="31" t="str">
        <f>IF(
    ISERROR('ALL-Students-Percentages'!AT21),
    CHOOSE(RANDBETWEEN(1, 2), "NotKnown", "Known"),
    IF(
        ISNUMBER('ALL-Students-Percentages'!AT21),
        IF(
            'ALL-Students-Percentages'!AT21 &lt; 0.6,
            "NotKnown",
            "Known"
        ),
        'ALL-Students-Percentages'!AT21
    )
)</f>
        <v>Known</v>
      </c>
      <c r="AU21" s="23"/>
      <c r="AV21" s="23"/>
    </row>
    <row r="22">
      <c r="A22" s="23" t="str">
        <f>IF(
    ISERROR('ALL-Students-Percentages'!A22),
    CHOOSE(RANDBETWEEN(1, 2), "NotKnown", "Known"),
    IF(
        ISNUMBER('ALL-Students-Percentages'!A22),
        IF(
            'ALL-Students-Percentages'!A22 &lt; 0.6,
            "NotKnown",
            "Known"
        ),
        'ALL-Students-Percentages'!A22
    )
)</f>
        <v>21CM-F</v>
      </c>
      <c r="B22" s="31" t="str">
        <f>IF(
    ISERROR('ALL-Students-Percentages'!B22),
    CHOOSE(RANDBETWEEN(1, 2), "NotKnown", "Known"),
    IF(
        ISNUMBER('ALL-Students-Percentages'!B22),
        IF(
            'ALL-Students-Percentages'!B22 &lt; 0.6,
            "NotKnown",
            "Known"
        ),
        'ALL-Students-Percentages'!B22
    )
)</f>
        <v>Known</v>
      </c>
      <c r="C22" s="31" t="str">
        <f>IF(
    ISERROR('ALL-Students-Percentages'!C22),
    CHOOSE(RANDBETWEEN(1, 2), "NotKnown", "Known"),
    IF(
        ISNUMBER('ALL-Students-Percentages'!C22),
        IF(
            'ALL-Students-Percentages'!C22 &lt; 0.6,
            "NotKnown",
            "Known"
        ),
        'ALL-Students-Percentages'!C22
    )
)</f>
        <v>Known</v>
      </c>
      <c r="D22" s="31" t="str">
        <f>IF(
    ISERROR('ALL-Students-Percentages'!D22),
    CHOOSE(RANDBETWEEN(1, 2), "NotKnown", "Known"),
    IF(
        ISNUMBER('ALL-Students-Percentages'!D22),
        IF(
            'ALL-Students-Percentages'!D22 &lt; 0.6,
            "NotKnown",
            "Known"
        ),
        'ALL-Students-Percentages'!D22
    )
)</f>
        <v>Known</v>
      </c>
      <c r="E22" s="31" t="str">
        <f>IF(
    ISERROR('ALL-Students-Percentages'!E22),
    CHOOSE(RANDBETWEEN(1, 2), "NotKnown", "Known"),
    IF(
        ISNUMBER('ALL-Students-Percentages'!E22),
        IF(
            'ALL-Students-Percentages'!E22 &lt; 0.6,
            "NotKnown",
            "Known"
        ),
        'ALL-Students-Percentages'!E22
    )
)</f>
        <v>Known</v>
      </c>
      <c r="F22" s="31" t="str">
        <f>IF(
    ISERROR('ALL-Students-Percentages'!F22),
    CHOOSE(RANDBETWEEN(1, 2), "NotKnown", "Known"),
    IF(
        ISNUMBER('ALL-Students-Percentages'!F22),
        IF(
            'ALL-Students-Percentages'!F22 &lt; 0.6,
            "NotKnown",
            "Known"
        ),
        'ALL-Students-Percentages'!F22
    )
)</f>
        <v>Known</v>
      </c>
      <c r="G22" s="31" t="str">
        <f>IF(
    ISERROR('ALL-Students-Percentages'!G22),
    CHOOSE(RANDBETWEEN(1, 2), "NotKnown", "Known"),
    IF(
        ISNUMBER('ALL-Students-Percentages'!G22),
        IF(
            'ALL-Students-Percentages'!G22 &lt; 0.6,
            "NotKnown",
            "Known"
        ),
        'ALL-Students-Percentages'!G22
    )
)</f>
        <v>Known</v>
      </c>
      <c r="H22" s="31" t="str">
        <f>IF(
    ISERROR('ALL-Students-Percentages'!H22),
    CHOOSE(RANDBETWEEN(1, 2), "NotKnown", "Known"),
    IF(
        ISNUMBER('ALL-Students-Percentages'!H22),
        IF(
            'ALL-Students-Percentages'!H22 &lt; 0.6,
            "NotKnown",
            "Known"
        ),
        'ALL-Students-Percentages'!H22
    )
)</f>
        <v>Known</v>
      </c>
      <c r="I22" s="31" t="str">
        <f>IF(
    ISERROR('ALL-Students-Percentages'!I22),
    CHOOSE(RANDBETWEEN(1, 2), "NotKnown", "Known"),
    IF(
        ISNUMBER('ALL-Students-Percentages'!I22),
        IF(
            'ALL-Students-Percentages'!I22 &lt; 0.6,
            "NotKnown",
            "Known"
        ),
        'ALL-Students-Percentages'!I22
    )
)</f>
        <v>Known</v>
      </c>
      <c r="J22" s="31" t="str">
        <f>IF(
    ISERROR('ALL-Students-Percentages'!J22),
    CHOOSE(RANDBETWEEN(1, 2), "NotKnown", "Known"),
    IF(
        ISNUMBER('ALL-Students-Percentages'!J22),
        IF(
            'ALL-Students-Percentages'!J22 &lt; 0.6,
            "NotKnown",
            "Known"
        ),
        'ALL-Students-Percentages'!J22
    )
)</f>
        <v>Known</v>
      </c>
      <c r="K22" s="31" t="str">
        <f>IF(
    ISERROR('ALL-Students-Percentages'!K22),
    CHOOSE(RANDBETWEEN(1, 2), "NotKnown", "Known"),
    IF(
        ISNUMBER('ALL-Students-Percentages'!K22),
        IF(
            'ALL-Students-Percentages'!K22 &lt; 0.6,
            "NotKnown",
            "Known"
        ),
        'ALL-Students-Percentages'!K22
    )
)</f>
        <v>Known</v>
      </c>
      <c r="L22" s="31" t="str">
        <f>IF(
    ISERROR('ALL-Students-Percentages'!L22),
    CHOOSE(RANDBETWEEN(1, 2), "NotKnown", "Known"),
    IF(
        ISNUMBER('ALL-Students-Percentages'!L22),
        IF(
            'ALL-Students-Percentages'!L22 &lt; 0.6,
            "NotKnown",
            "Known"
        ),
        'ALL-Students-Percentages'!L22
    )
)</f>
        <v>Known</v>
      </c>
      <c r="M22" s="31" t="str">
        <f>IF(
    ISERROR('ALL-Students-Percentages'!M22),
    CHOOSE(RANDBETWEEN(1, 2), "NotKnown", "Known"),
    IF(
        ISNUMBER('ALL-Students-Percentages'!M22),
        IF(
            'ALL-Students-Percentages'!M22 &lt; 0.6,
            "NotKnown",
            "Known"
        ),
        'ALL-Students-Percentages'!M22
    )
)</f>
        <v>Known</v>
      </c>
      <c r="N22" s="31" t="str">
        <f>IF(
    ISERROR('ALL-Students-Percentages'!N22),
    CHOOSE(RANDBETWEEN(1, 2), "NotKnown", "Known"),
    IF(
        ISNUMBER('ALL-Students-Percentages'!N22),
        IF(
            'ALL-Students-Percentages'!N22 &lt; 0.6,
            "NotKnown",
            "Known"
        ),
        'ALL-Students-Percentages'!N22
    )
)</f>
        <v>Known</v>
      </c>
      <c r="O22" s="31" t="str">
        <f>IF(
    ISERROR('ALL-Students-Percentages'!O22),
    CHOOSE(RANDBETWEEN(1, 2), "NotKnown", "Known"),
    IF(
        ISNUMBER('ALL-Students-Percentages'!O22),
        IF(
            'ALL-Students-Percentages'!O22 &lt; 0.6,
            "NotKnown",
            "Known"
        ),
        'ALL-Students-Percentages'!O22
    )
)</f>
        <v>Known</v>
      </c>
      <c r="P22" s="31" t="str">
        <f>IF(
    ISERROR('ALL-Students-Percentages'!P22),
    CHOOSE(RANDBETWEEN(1, 2), "NotKnown", "Known"),
    IF(
        ISNUMBER('ALL-Students-Percentages'!P22),
        IF(
            'ALL-Students-Percentages'!P22 &lt; 0.6,
            "NotKnown",
            "Known"
        ),
        'ALL-Students-Percentages'!P22
    )
)</f>
        <v>Known</v>
      </c>
      <c r="Q22" s="31" t="str">
        <f>IF(
    ISERROR('ALL-Students-Percentages'!Q22),
    CHOOSE(RANDBETWEEN(1, 2), "NotKnown", "Known"),
    IF(
        ISNUMBER('ALL-Students-Percentages'!Q22),
        IF(
            'ALL-Students-Percentages'!Q22 &lt; 0.6,
            "NotKnown",
            "Known"
        ),
        'ALL-Students-Percentages'!Q22
    )
)</f>
        <v>Known</v>
      </c>
      <c r="R22" s="31" t="str">
        <f>IF(
    ISERROR('ALL-Students-Percentages'!R22),
    CHOOSE(RANDBETWEEN(1, 2), "NotKnown", "Known"),
    IF(
        ISNUMBER('ALL-Students-Percentages'!R22),
        IF(
            'ALL-Students-Percentages'!R22 &lt; 0.6,
            "NotKnown",
            "Known"
        ),
        'ALL-Students-Percentages'!R22
    )
)</f>
        <v>Known</v>
      </c>
      <c r="S22" s="31" t="str">
        <f>IF(
    ISERROR('ALL-Students-Percentages'!S22),
    CHOOSE(RANDBETWEEN(1, 2), "NotKnown", "Known"),
    IF(
        ISNUMBER('ALL-Students-Percentages'!S22),
        IF(
            'ALL-Students-Percentages'!S22 &lt; 0.6,
            "NotKnown",
            "Known"
        ),
        'ALL-Students-Percentages'!S22
    )
)</f>
        <v>Known</v>
      </c>
      <c r="T22" s="31" t="str">
        <f>IF(
    ISERROR('ALL-Students-Percentages'!T22),
    CHOOSE(RANDBETWEEN(1, 2), "NotKnown", "Known"),
    IF(
        ISNUMBER('ALL-Students-Percentages'!T22),
        IF(
            'ALL-Students-Percentages'!T22 &lt; 0.6,
            "NotKnown",
            "Known"
        ),
        'ALL-Students-Percentages'!T22
    )
)</f>
        <v>Known</v>
      </c>
      <c r="U22" s="31" t="str">
        <f>IF(
    ISERROR('ALL-Students-Percentages'!U22),
    CHOOSE(RANDBETWEEN(1, 2), "NotKnown", "Known"),
    IF(
        ISNUMBER('ALL-Students-Percentages'!U22),
        IF(
            'ALL-Students-Percentages'!U22 &lt; 0.6,
            "NotKnown",
            "Known"
        ),
        'ALL-Students-Percentages'!U22
    )
)</f>
        <v>Known</v>
      </c>
      <c r="V22" s="31" t="str">
        <f>IF(
    ISERROR('ALL-Students-Percentages'!V22),
    CHOOSE(RANDBETWEEN(1, 2), "NotKnown", "Known"),
    IF(
        ISNUMBER('ALL-Students-Percentages'!V22),
        IF(
            'ALL-Students-Percentages'!V22 &lt; 0.6,
            "NotKnown",
            "Known"
        ),
        'ALL-Students-Percentages'!V22
    )
)</f>
        <v>Known</v>
      </c>
      <c r="W22" s="31" t="str">
        <f>IF(
    ISERROR('ALL-Students-Percentages'!W22),
    CHOOSE(RANDBETWEEN(1, 2), "NotKnown", "Known"),
    IF(
        ISNUMBER('ALL-Students-Percentages'!W22),
        IF(
            'ALL-Students-Percentages'!W22 &lt; 0.6,
            "NotKnown",
            "Known"
        ),
        'ALL-Students-Percentages'!W22
    )
)</f>
        <v>Known</v>
      </c>
      <c r="X22" s="31" t="str">
        <f>IF(
    ISERROR('ALL-Students-Percentages'!X22),
    CHOOSE(RANDBETWEEN(1, 2), "NotKnown", "Known"),
    IF(
        ISNUMBER('ALL-Students-Percentages'!X22),
        IF(
            'ALL-Students-Percentages'!X22 &lt; 0.6,
            "NotKnown",
            "Known"
        ),
        'ALL-Students-Percentages'!X22
    )
)</f>
        <v>Known</v>
      </c>
      <c r="Y22" s="31" t="str">
        <f>IF(
    ISERROR('ALL-Students-Percentages'!Y22),
    CHOOSE(RANDBETWEEN(1, 2), "NotKnown", "Known"),
    IF(
        ISNUMBER('ALL-Students-Percentages'!Y22),
        IF(
            'ALL-Students-Percentages'!Y22 &lt; 0.6,
            "NotKnown",
            "Known"
        ),
        'ALL-Students-Percentages'!Y22
    )
)</f>
        <v>Known</v>
      </c>
      <c r="Z22" s="31" t="str">
        <f>IF(
    ISERROR('ALL-Students-Percentages'!Z22),
    CHOOSE(RANDBETWEEN(1, 2), "NotKnown", "Known"),
    IF(
        ISNUMBER('ALL-Students-Percentages'!Z22),
        IF(
            'ALL-Students-Percentages'!Z22 &lt; 0.6,
            "NotKnown",
            "Known"
        ),
        'ALL-Students-Percentages'!Z22
    )
)</f>
        <v>Known</v>
      </c>
      <c r="AA22" s="31" t="str">
        <f>IF(
    ISERROR('ALL-Students-Percentages'!AA22),
    CHOOSE(RANDBETWEEN(1, 2), "NotKnown", "Known"),
    IF(
        ISNUMBER('ALL-Students-Percentages'!AA22),
        IF(
            'ALL-Students-Percentages'!AA22 &lt; 0.6,
            "NotKnown",
            "Known"
        ),
        'ALL-Students-Percentages'!AA22
    )
)</f>
        <v>Known</v>
      </c>
      <c r="AB22" s="31" t="str">
        <f>IF(
    ISERROR('ALL-Students-Percentages'!AB22),
    CHOOSE(RANDBETWEEN(1, 2), "NotKnown", "Known"),
    IF(
        ISNUMBER('ALL-Students-Percentages'!AB22),
        IF(
            'ALL-Students-Percentages'!AB22 &lt; 0.6,
            "NotKnown",
            "Known"
        ),
        'ALL-Students-Percentages'!AB22
    )
)</f>
        <v>Known</v>
      </c>
      <c r="AC22" s="31" t="str">
        <f>IF(
    ISERROR('ALL-Students-Percentages'!AC22),
    CHOOSE(RANDBETWEEN(1, 2), "NotKnown", "Known"),
    IF(
        ISNUMBER('ALL-Students-Percentages'!AC22),
        IF(
            'ALL-Students-Percentages'!AC22 &lt; 0.6,
            "NotKnown",
            "Known"
        ),
        'ALL-Students-Percentages'!AC22
    )
)</f>
        <v>Known</v>
      </c>
      <c r="AD22" s="31" t="str">
        <f>IF(
    ISERROR('ALL-Students-Percentages'!AD22),
    CHOOSE(RANDBETWEEN(1, 2), "NotKnown", "Known"),
    IF(
        ISNUMBER('ALL-Students-Percentages'!AD22),
        IF(
            'ALL-Students-Percentages'!AD22 &lt; 0.6,
            "NotKnown",
            "Known"
        ),
        'ALL-Students-Percentages'!AD22
    )
)</f>
        <v>Known</v>
      </c>
      <c r="AE22" s="31" t="str">
        <f>IF(
    ISERROR('ALL-Students-Percentages'!AE22),
    CHOOSE(RANDBETWEEN(1, 2), "NotKnown", "Known"),
    IF(
        ISNUMBER('ALL-Students-Percentages'!AE22),
        IF(
            'ALL-Students-Percentages'!AE22 &lt; 0.6,
            "NotKnown",
            "Known"
        ),
        'ALL-Students-Percentages'!AE22
    )
)</f>
        <v>Known</v>
      </c>
      <c r="AF22" s="31" t="str">
        <f>IF(
    ISERROR('ALL-Students-Percentages'!AF22),
    CHOOSE(RANDBETWEEN(1, 2), "NotKnown", "Known"),
    IF(
        ISNUMBER('ALL-Students-Percentages'!AF22),
        IF(
            'ALL-Students-Percentages'!AF22 &lt; 0.6,
            "NotKnown",
            "Known"
        ),
        'ALL-Students-Percentages'!AF22
    )
)</f>
        <v>Known</v>
      </c>
      <c r="AG22" s="31" t="str">
        <f>IF(
    ISERROR('ALL-Students-Percentages'!AG22),
    CHOOSE(RANDBETWEEN(1, 2), "NotKnown", "Known"),
    IF(
        ISNUMBER('ALL-Students-Percentages'!AG22),
        IF(
            'ALL-Students-Percentages'!AG22 &lt; 0.6,
            "NotKnown",
            "Known"
        ),
        'ALL-Students-Percentages'!AG22
    )
)</f>
        <v>Known</v>
      </c>
      <c r="AH22" s="31" t="str">
        <f>IF(
    ISERROR('ALL-Students-Percentages'!AH22),
    CHOOSE(RANDBETWEEN(1, 2), "NotKnown", "Known"),
    IF(
        ISNUMBER('ALL-Students-Percentages'!AH22),
        IF(
            'ALL-Students-Percentages'!AH22 &lt; 0.6,
            "NotKnown",
            "Known"
        ),
        'ALL-Students-Percentages'!AH22
    )
)</f>
        <v>Known</v>
      </c>
      <c r="AI22" s="31" t="str">
        <f>IF(
    ISERROR('ALL-Students-Percentages'!AI22),
    CHOOSE(RANDBETWEEN(1, 2), "NotKnown", "Known"),
    IF(
        ISNUMBER('ALL-Students-Percentages'!AI22),
        IF(
            'ALL-Students-Percentages'!AI22 &lt; 0.6,
            "NotKnown",
            "Known"
        ),
        'ALL-Students-Percentages'!AI22
    )
)</f>
        <v>Known</v>
      </c>
      <c r="AJ22" s="31" t="str">
        <f>IF(
    ISERROR('ALL-Students-Percentages'!AJ22),
    CHOOSE(RANDBETWEEN(1, 2), "NotKnown", "Known"),
    IF(
        ISNUMBER('ALL-Students-Percentages'!AJ22),
        IF(
            'ALL-Students-Percentages'!AJ22 &lt; 0.6,
            "NotKnown",
            "Known"
        ),
        'ALL-Students-Percentages'!AJ22
    )
)</f>
        <v>Known</v>
      </c>
      <c r="AK22" s="31" t="str">
        <f>IF(
    ISERROR('ALL-Students-Percentages'!AK22),
    CHOOSE(RANDBETWEEN(1, 2), "NotKnown", "Known"),
    IF(
        ISNUMBER('ALL-Students-Percentages'!AK22),
        IF(
            'ALL-Students-Percentages'!AK22 &lt; 0.6,
            "NotKnown",
            "Known"
        ),
        'ALL-Students-Percentages'!AK22
    )
)</f>
        <v>Known</v>
      </c>
      <c r="AL22" s="31" t="str">
        <f>IF(
    ISERROR('ALL-Students-Percentages'!AL22),
    CHOOSE(RANDBETWEEN(1, 2), "NotKnown", "Known"),
    IF(
        ISNUMBER('ALL-Students-Percentages'!AL22),
        IF(
            'ALL-Students-Percentages'!AL22 &lt; 0.6,
            "NotKnown",
            "Known"
        ),
        'ALL-Students-Percentages'!AL22
    )
)</f>
        <v>Known</v>
      </c>
      <c r="AM22" s="31" t="str">
        <f>IF(
    ISERROR('ALL-Students-Percentages'!AM22),
    CHOOSE(RANDBETWEEN(1, 2), "NotKnown", "Known"),
    IF(
        ISNUMBER('ALL-Students-Percentages'!AM22),
        IF(
            'ALL-Students-Percentages'!AM22 &lt; 0.6,
            "NotKnown",
            "Known"
        ),
        'ALL-Students-Percentages'!AM22
    )
)</f>
        <v>Known</v>
      </c>
      <c r="AN22" s="31" t="str">
        <f>IF(
    ISERROR('ALL-Students-Percentages'!AN22),
    CHOOSE(RANDBETWEEN(1, 2), "NotKnown", "Known"),
    IF(
        ISNUMBER('ALL-Students-Percentages'!AN22),
        IF(
            'ALL-Students-Percentages'!AN22 &lt; 0.6,
            "NotKnown",
            "Known"
        ),
        'ALL-Students-Percentages'!AN22
    )
)</f>
        <v>Known</v>
      </c>
      <c r="AO22" s="31" t="str">
        <f>IF(
    ISERROR('ALL-Students-Percentages'!AO22),
    CHOOSE(RANDBETWEEN(1, 2), "NotKnown", "Known"),
    IF(
        ISNUMBER('ALL-Students-Percentages'!AO22),
        IF(
            'ALL-Students-Percentages'!AO22 &lt; 0.6,
            "NotKnown",
            "Known"
        ),
        'ALL-Students-Percentages'!AO22
    )
)</f>
        <v>Known</v>
      </c>
      <c r="AP22" s="31" t="str">
        <f>IF(
    ISERROR('ALL-Students-Percentages'!AP22),
    CHOOSE(RANDBETWEEN(1, 2), "NotKnown", "Known"),
    IF(
        ISNUMBER('ALL-Students-Percentages'!AP22),
        IF(
            'ALL-Students-Percentages'!AP22 &lt; 0.6,
            "NotKnown",
            "Known"
        ),
        'ALL-Students-Percentages'!AP22
    )
)</f>
        <v>Known</v>
      </c>
      <c r="AQ22" s="31" t="str">
        <f>IF(
    ISERROR('ALL-Students-Percentages'!AQ22),
    CHOOSE(RANDBETWEEN(1, 2), "NotKnown", "Known"),
    IF(
        ISNUMBER('ALL-Students-Percentages'!AQ22),
        IF(
            'ALL-Students-Percentages'!AQ22 &lt; 0.6,
            "NotKnown",
            "Known"
        ),
        'ALL-Students-Percentages'!AQ22
    )
)</f>
        <v>Known</v>
      </c>
      <c r="AR22" s="31" t="str">
        <f>IF(
    ISERROR('ALL-Students-Percentages'!AR22),
    CHOOSE(RANDBETWEEN(1, 2), "NotKnown", "Known"),
    IF(
        ISNUMBER('ALL-Students-Percentages'!AR22),
        IF(
            'ALL-Students-Percentages'!AR22 &lt; 0.6,
            "NotKnown",
            "Known"
        ),
        'ALL-Students-Percentages'!AR22
    )
)</f>
        <v>Known</v>
      </c>
      <c r="AS22" s="31" t="str">
        <f>IF(
    ISERROR('ALL-Students-Percentages'!AS22),
    CHOOSE(RANDBETWEEN(1, 2), "NotKnown", "Known"),
    IF(
        ISNUMBER('ALL-Students-Percentages'!AS22),
        IF(
            'ALL-Students-Percentages'!AS22 &lt; 0.6,
            "NotKnown",
            "Known"
        ),
        'ALL-Students-Percentages'!AS22
    )
)</f>
        <v>Known</v>
      </c>
      <c r="AT22" s="31" t="str">
        <f>IF(
    ISERROR('ALL-Students-Percentages'!AT22),
    CHOOSE(RANDBETWEEN(1, 2), "NotKnown", "Known"),
    IF(
        ISNUMBER('ALL-Students-Percentages'!AT22),
        IF(
            'ALL-Students-Percentages'!AT22 &lt; 0.6,
            "NotKnown",
            "Known"
        ),
        'ALL-Students-Percentages'!AT22
    )
)</f>
        <v>Known</v>
      </c>
      <c r="AU22" s="23"/>
      <c r="AV22" s="23"/>
    </row>
    <row r="23">
      <c r="A23" s="23" t="str">
        <f>IF(
    ISERROR('ALL-Students-Percentages'!A23),
    CHOOSE(RANDBETWEEN(1, 2), "NotKnown", "Known"),
    IF(
        ISNUMBER('ALL-Students-Percentages'!A23),
        IF(
            'ALL-Students-Percentages'!A23 &lt; 0.6,
            "NotKnown",
            "Known"
        ),
        'ALL-Students-Percentages'!A23
    )
)</f>
        <v>22CM-M</v>
      </c>
      <c r="B23" s="31" t="str">
        <f>IF(
    ISERROR('ALL-Students-Percentages'!B23),
    CHOOSE(RANDBETWEEN(1, 2), "NotKnown", "Known"),
    IF(
        ISNUMBER('ALL-Students-Percentages'!B23),
        IF(
            'ALL-Students-Percentages'!B23 &lt; 0.6,
            "NotKnown",
            "Known"
        ),
        'ALL-Students-Percentages'!B23
    )
)</f>
        <v>NotKnown</v>
      </c>
      <c r="C23" s="31" t="str">
        <f>IF(
    ISERROR('ALL-Students-Percentages'!C23),
    CHOOSE(RANDBETWEEN(1, 2), "NotKnown", "Known"),
    IF(
        ISNUMBER('ALL-Students-Percentages'!C23),
        IF(
            'ALL-Students-Percentages'!C23 &lt; 0.6,
            "NotKnown",
            "Known"
        ),
        'ALL-Students-Percentages'!C23
    )
)</f>
        <v>NotKnown</v>
      </c>
      <c r="D23" s="31" t="str">
        <f>IF(
    ISERROR('ALL-Students-Percentages'!D23),
    CHOOSE(RANDBETWEEN(1, 2), "NotKnown", "Known"),
    IF(
        ISNUMBER('ALL-Students-Percentages'!D23),
        IF(
            'ALL-Students-Percentages'!D23 &lt; 0.6,
            "NotKnown",
            "Known"
        ),
        'ALL-Students-Percentages'!D23
    )
)</f>
        <v>NotKnown</v>
      </c>
      <c r="E23" s="31" t="str">
        <f>IF(
    ISERROR('ALL-Students-Percentages'!E23),
    CHOOSE(RANDBETWEEN(1, 2), "NotKnown", "Known"),
    IF(
        ISNUMBER('ALL-Students-Percentages'!E23),
        IF(
            'ALL-Students-Percentages'!E23 &lt; 0.6,
            "NotKnown",
            "Known"
        ),
        'ALL-Students-Percentages'!E23
    )
)</f>
        <v>NotKnown</v>
      </c>
      <c r="F23" s="31" t="str">
        <f>IF(
    ISERROR('ALL-Students-Percentages'!F23),
    CHOOSE(RANDBETWEEN(1, 2), "NotKnown", "Known"),
    IF(
        ISNUMBER('ALL-Students-Percentages'!F23),
        IF(
            'ALL-Students-Percentages'!F23 &lt; 0.6,
            "NotKnown",
            "Known"
        ),
        'ALL-Students-Percentages'!F23
    )
)</f>
        <v>NotKnown</v>
      </c>
      <c r="G23" s="31" t="str">
        <f>IF(
    ISERROR('ALL-Students-Percentages'!G23),
    CHOOSE(RANDBETWEEN(1, 2), "NotKnown", "Known"),
    IF(
        ISNUMBER('ALL-Students-Percentages'!G23),
        IF(
            'ALL-Students-Percentages'!G23 &lt; 0.6,
            "NotKnown",
            "Known"
        ),
        'ALL-Students-Percentages'!G23
    )
)</f>
        <v>NotKnown</v>
      </c>
      <c r="H23" s="31" t="str">
        <f>IF(
    ISERROR('ALL-Students-Percentages'!H23),
    CHOOSE(RANDBETWEEN(1, 2), "NotKnown", "Known"),
    IF(
        ISNUMBER('ALL-Students-Percentages'!H23),
        IF(
            'ALL-Students-Percentages'!H23 &lt; 0.6,
            "NotKnown",
            "Known"
        ),
        'ALL-Students-Percentages'!H23
    )
)</f>
        <v>NotKnown</v>
      </c>
      <c r="I23" s="31" t="str">
        <f>IF(
    ISERROR('ALL-Students-Percentages'!I23),
    CHOOSE(RANDBETWEEN(1, 2), "NotKnown", "Known"),
    IF(
        ISNUMBER('ALL-Students-Percentages'!I23),
        IF(
            'ALL-Students-Percentages'!I23 &lt; 0.6,
            "NotKnown",
            "Known"
        ),
        'ALL-Students-Percentages'!I23
    )
)</f>
        <v>NotKnown</v>
      </c>
      <c r="J23" s="31" t="str">
        <f>IF(
    ISERROR('ALL-Students-Percentages'!J23),
    CHOOSE(RANDBETWEEN(1, 2), "NotKnown", "Known"),
    IF(
        ISNUMBER('ALL-Students-Percentages'!J23),
        IF(
            'ALL-Students-Percentages'!J23 &lt; 0.6,
            "NotKnown",
            "Known"
        ),
        'ALL-Students-Percentages'!J23
    )
)</f>
        <v>NotKnown</v>
      </c>
      <c r="K23" s="31" t="str">
        <f>IF(
    ISERROR('ALL-Students-Percentages'!K23),
    CHOOSE(RANDBETWEEN(1, 2), "NotKnown", "Known"),
    IF(
        ISNUMBER('ALL-Students-Percentages'!K23),
        IF(
            'ALL-Students-Percentages'!K23 &lt; 0.6,
            "NotKnown",
            "Known"
        ),
        'ALL-Students-Percentages'!K23
    )
)</f>
        <v>NotKnown</v>
      </c>
      <c r="L23" s="31" t="str">
        <f>IF(
    ISERROR('ALL-Students-Percentages'!L23),
    CHOOSE(RANDBETWEEN(1, 2), "NotKnown", "Known"),
    IF(
        ISNUMBER('ALL-Students-Percentages'!L23),
        IF(
            'ALL-Students-Percentages'!L23 &lt; 0.6,
            "NotKnown",
            "Known"
        ),
        'ALL-Students-Percentages'!L23
    )
)</f>
        <v>NotKnown</v>
      </c>
      <c r="M23" s="31" t="str">
        <f>IF(
    ISERROR('ALL-Students-Percentages'!M23),
    CHOOSE(RANDBETWEEN(1, 2), "NotKnown", "Known"),
    IF(
        ISNUMBER('ALL-Students-Percentages'!M23),
        IF(
            'ALL-Students-Percentages'!M23 &lt; 0.6,
            "NotKnown",
            "Known"
        ),
        'ALL-Students-Percentages'!M23
    )
)</f>
        <v>NotKnown</v>
      </c>
      <c r="N23" s="31" t="str">
        <f>IF(
    ISERROR('ALL-Students-Percentages'!N23),
    CHOOSE(RANDBETWEEN(1, 2), "NotKnown", "Known"),
    IF(
        ISNUMBER('ALL-Students-Percentages'!N23),
        IF(
            'ALL-Students-Percentages'!N23 &lt; 0.6,
            "NotKnown",
            "Known"
        ),
        'ALL-Students-Percentages'!N23
    )
)</f>
        <v>NotKnown</v>
      </c>
      <c r="O23" s="31" t="str">
        <f>IF(
    ISERROR('ALL-Students-Percentages'!O23),
    CHOOSE(RANDBETWEEN(1, 2), "NotKnown", "Known"),
    IF(
        ISNUMBER('ALL-Students-Percentages'!O23),
        IF(
            'ALL-Students-Percentages'!O23 &lt; 0.6,
            "NotKnown",
            "Known"
        ),
        'ALL-Students-Percentages'!O23
    )
)</f>
        <v>NotKnown</v>
      </c>
      <c r="P23" s="31" t="str">
        <f>IF(
    ISERROR('ALL-Students-Percentages'!P23),
    CHOOSE(RANDBETWEEN(1, 2), "NotKnown", "Known"),
    IF(
        ISNUMBER('ALL-Students-Percentages'!P23),
        IF(
            'ALL-Students-Percentages'!P23 &lt; 0.6,
            "NotKnown",
            "Known"
        ),
        'ALL-Students-Percentages'!P23
    )
)</f>
        <v>NotKnown</v>
      </c>
      <c r="Q23" s="31" t="str">
        <f>IF(
    ISERROR('ALL-Students-Percentages'!Q23),
    CHOOSE(RANDBETWEEN(1, 2), "NotKnown", "Known"),
    IF(
        ISNUMBER('ALL-Students-Percentages'!Q23),
        IF(
            'ALL-Students-Percentages'!Q23 &lt; 0.6,
            "NotKnown",
            "Known"
        ),
        'ALL-Students-Percentages'!Q23
    )
)</f>
        <v>NotKnown</v>
      </c>
      <c r="R23" s="31" t="str">
        <f>IF(
    ISERROR('ALL-Students-Percentages'!R23),
    CHOOSE(RANDBETWEEN(1, 2), "NotKnown", "Known"),
    IF(
        ISNUMBER('ALL-Students-Percentages'!R23),
        IF(
            'ALL-Students-Percentages'!R23 &lt; 0.6,
            "NotKnown",
            "Known"
        ),
        'ALL-Students-Percentages'!R23
    )
)</f>
        <v>NotKnown</v>
      </c>
      <c r="S23" s="31" t="str">
        <f>IF(
    ISERROR('ALL-Students-Percentages'!S23),
    CHOOSE(RANDBETWEEN(1, 2), "NotKnown", "Known"),
    IF(
        ISNUMBER('ALL-Students-Percentages'!S23),
        IF(
            'ALL-Students-Percentages'!S23 &lt; 0.6,
            "NotKnown",
            "Known"
        ),
        'ALL-Students-Percentages'!S23
    )
)</f>
        <v>NotKnown</v>
      </c>
      <c r="T23" s="31" t="str">
        <f>IF(
    ISERROR('ALL-Students-Percentages'!T23),
    CHOOSE(RANDBETWEEN(1, 2), "NotKnown", "Known"),
    IF(
        ISNUMBER('ALL-Students-Percentages'!T23),
        IF(
            'ALL-Students-Percentages'!T23 &lt; 0.6,
            "NotKnown",
            "Known"
        ),
        'ALL-Students-Percentages'!T23
    )
)</f>
        <v>NotKnown</v>
      </c>
      <c r="U23" s="31" t="str">
        <f>IF(
    ISERROR('ALL-Students-Percentages'!U23),
    CHOOSE(RANDBETWEEN(1, 2), "NotKnown", "Known"),
    IF(
        ISNUMBER('ALL-Students-Percentages'!U23),
        IF(
            'ALL-Students-Percentages'!U23 &lt; 0.6,
            "NotKnown",
            "Known"
        ),
        'ALL-Students-Percentages'!U23
    )
)</f>
        <v>NotKnown</v>
      </c>
      <c r="V23" s="31" t="str">
        <f>IF(
    ISERROR('ALL-Students-Percentages'!V23),
    CHOOSE(RANDBETWEEN(1, 2), "NotKnown", "Known"),
    IF(
        ISNUMBER('ALL-Students-Percentages'!V23),
        IF(
            'ALL-Students-Percentages'!V23 &lt; 0.6,
            "NotKnown",
            "Known"
        ),
        'ALL-Students-Percentages'!V23
    )
)</f>
        <v>NotKnown</v>
      </c>
      <c r="W23" s="31" t="str">
        <f>IF(
    ISERROR('ALL-Students-Percentages'!W23),
    CHOOSE(RANDBETWEEN(1, 2), "NotKnown", "Known"),
    IF(
        ISNUMBER('ALL-Students-Percentages'!W23),
        IF(
            'ALL-Students-Percentages'!W23 &lt; 0.6,
            "NotKnown",
            "Known"
        ),
        'ALL-Students-Percentages'!W23
    )
)</f>
        <v>NotKnown</v>
      </c>
      <c r="X23" s="31" t="str">
        <f>IF(
    ISERROR('ALL-Students-Percentages'!X23),
    CHOOSE(RANDBETWEEN(1, 2), "NotKnown", "Known"),
    IF(
        ISNUMBER('ALL-Students-Percentages'!X23),
        IF(
            'ALL-Students-Percentages'!X23 &lt; 0.6,
            "NotKnown",
            "Known"
        ),
        'ALL-Students-Percentages'!X23
    )
)</f>
        <v>NotKnown</v>
      </c>
      <c r="Y23" s="31" t="str">
        <f>IF(
    ISERROR('ALL-Students-Percentages'!Y23),
    CHOOSE(RANDBETWEEN(1, 2), "NotKnown", "Known"),
    IF(
        ISNUMBER('ALL-Students-Percentages'!Y23),
        IF(
            'ALL-Students-Percentages'!Y23 &lt; 0.6,
            "NotKnown",
            "Known"
        ),
        'ALL-Students-Percentages'!Y23
    )
)</f>
        <v>NotKnown</v>
      </c>
      <c r="Z23" s="31" t="str">
        <f>IF(
    ISERROR('ALL-Students-Percentages'!Z23),
    CHOOSE(RANDBETWEEN(1, 2), "NotKnown", "Known"),
    IF(
        ISNUMBER('ALL-Students-Percentages'!Z23),
        IF(
            'ALL-Students-Percentages'!Z23 &lt; 0.6,
            "NotKnown",
            "Known"
        ),
        'ALL-Students-Percentages'!Z23
    )
)</f>
        <v>NotKnown</v>
      </c>
      <c r="AA23" s="31" t="str">
        <f>IF(
    ISERROR('ALL-Students-Percentages'!AA23),
    CHOOSE(RANDBETWEEN(1, 2), "NotKnown", "Known"),
    IF(
        ISNUMBER('ALL-Students-Percentages'!AA23),
        IF(
            'ALL-Students-Percentages'!AA23 &lt; 0.6,
            "NotKnown",
            "Known"
        ),
        'ALL-Students-Percentages'!AA23
    )
)</f>
        <v>NotKnown</v>
      </c>
      <c r="AB23" s="31" t="str">
        <f>IF(
    ISERROR('ALL-Students-Percentages'!AB23),
    CHOOSE(RANDBETWEEN(1, 2), "NotKnown", "Known"),
    IF(
        ISNUMBER('ALL-Students-Percentages'!AB23),
        IF(
            'ALL-Students-Percentages'!AB23 &lt; 0.6,
            "NotKnown",
            "Known"
        ),
        'ALL-Students-Percentages'!AB23
    )
)</f>
        <v>NotKnown</v>
      </c>
      <c r="AC23" s="31" t="str">
        <f>IF(
    ISERROR('ALL-Students-Percentages'!AC23),
    CHOOSE(RANDBETWEEN(1, 2), "NotKnown", "Known"),
    IF(
        ISNUMBER('ALL-Students-Percentages'!AC23),
        IF(
            'ALL-Students-Percentages'!AC23 &lt; 0.6,
            "NotKnown",
            "Known"
        ),
        'ALL-Students-Percentages'!AC23
    )
)</f>
        <v>NotKnown</v>
      </c>
      <c r="AD23" s="31" t="str">
        <f>IF(
    ISERROR('ALL-Students-Percentages'!AD23),
    CHOOSE(RANDBETWEEN(1, 2), "NotKnown", "Known"),
    IF(
        ISNUMBER('ALL-Students-Percentages'!AD23),
        IF(
            'ALL-Students-Percentages'!AD23 &lt; 0.6,
            "NotKnown",
            "Known"
        ),
        'ALL-Students-Percentages'!AD23
    )
)</f>
        <v>NotKnown</v>
      </c>
      <c r="AE23" s="31" t="str">
        <f>IF(
    ISERROR('ALL-Students-Percentages'!AE23),
    CHOOSE(RANDBETWEEN(1, 2), "NotKnown", "Known"),
    IF(
        ISNUMBER('ALL-Students-Percentages'!AE23),
        IF(
            'ALL-Students-Percentages'!AE23 &lt; 0.6,
            "NotKnown",
            "Known"
        ),
        'ALL-Students-Percentages'!AE23
    )
)</f>
        <v>NotKnown</v>
      </c>
      <c r="AF23" s="31" t="str">
        <f>IF(
    ISERROR('ALL-Students-Percentages'!AF23),
    CHOOSE(RANDBETWEEN(1, 2), "NotKnown", "Known"),
    IF(
        ISNUMBER('ALL-Students-Percentages'!AF23),
        IF(
            'ALL-Students-Percentages'!AF23 &lt; 0.6,
            "NotKnown",
            "Known"
        ),
        'ALL-Students-Percentages'!AF23
    )
)</f>
        <v>NotKnown</v>
      </c>
      <c r="AG23" s="31" t="str">
        <f>IF(
    ISERROR('ALL-Students-Percentages'!AG23),
    CHOOSE(RANDBETWEEN(1, 2), "NotKnown", "Known"),
    IF(
        ISNUMBER('ALL-Students-Percentages'!AG23),
        IF(
            'ALL-Students-Percentages'!AG23 &lt; 0.6,
            "NotKnown",
            "Known"
        ),
        'ALL-Students-Percentages'!AG23
    )
)</f>
        <v>NotKnown</v>
      </c>
      <c r="AH23" s="31" t="str">
        <f>IF(
    ISERROR('ALL-Students-Percentages'!AH23),
    CHOOSE(RANDBETWEEN(1, 2), "NotKnown", "Known"),
    IF(
        ISNUMBER('ALL-Students-Percentages'!AH23),
        IF(
            'ALL-Students-Percentages'!AH23 &lt; 0.6,
            "NotKnown",
            "Known"
        ),
        'ALL-Students-Percentages'!AH23
    )
)</f>
        <v>NotKnown</v>
      </c>
      <c r="AI23" s="31" t="str">
        <f>IF(
    ISERROR('ALL-Students-Percentages'!AI23),
    CHOOSE(RANDBETWEEN(1, 2), "NotKnown", "Known"),
    IF(
        ISNUMBER('ALL-Students-Percentages'!AI23),
        IF(
            'ALL-Students-Percentages'!AI23 &lt; 0.6,
            "NotKnown",
            "Known"
        ),
        'ALL-Students-Percentages'!AI23
    )
)</f>
        <v>NotKnown</v>
      </c>
      <c r="AJ23" s="31" t="str">
        <f>IF(
    ISERROR('ALL-Students-Percentages'!AJ23),
    CHOOSE(RANDBETWEEN(1, 2), "NotKnown", "Known"),
    IF(
        ISNUMBER('ALL-Students-Percentages'!AJ23),
        IF(
            'ALL-Students-Percentages'!AJ23 &lt; 0.6,
            "NotKnown",
            "Known"
        ),
        'ALL-Students-Percentages'!AJ23
    )
)</f>
        <v>NotKnown</v>
      </c>
      <c r="AK23" s="31" t="str">
        <f>IF(
    ISERROR('ALL-Students-Percentages'!AK23),
    CHOOSE(RANDBETWEEN(1, 2), "NotKnown", "Known"),
    IF(
        ISNUMBER('ALL-Students-Percentages'!AK23),
        IF(
            'ALL-Students-Percentages'!AK23 &lt; 0.6,
            "NotKnown",
            "Known"
        ),
        'ALL-Students-Percentages'!AK23
    )
)</f>
        <v>NotKnown</v>
      </c>
      <c r="AL23" s="31" t="str">
        <f>IF(
    ISERROR('ALL-Students-Percentages'!AL23),
    CHOOSE(RANDBETWEEN(1, 2), "NotKnown", "Known"),
    IF(
        ISNUMBER('ALL-Students-Percentages'!AL23),
        IF(
            'ALL-Students-Percentages'!AL23 &lt; 0.6,
            "NotKnown",
            "Known"
        ),
        'ALL-Students-Percentages'!AL23
    )
)</f>
        <v>NotKnown</v>
      </c>
      <c r="AM23" s="31" t="str">
        <f>IF(
    ISERROR('ALL-Students-Percentages'!AM23),
    CHOOSE(RANDBETWEEN(1, 2), "NotKnown", "Known"),
    IF(
        ISNUMBER('ALL-Students-Percentages'!AM23),
        IF(
            'ALL-Students-Percentages'!AM23 &lt; 0.6,
            "NotKnown",
            "Known"
        ),
        'ALL-Students-Percentages'!AM23
    )
)</f>
        <v>NotKnown</v>
      </c>
      <c r="AN23" s="31" t="str">
        <f>IF(
    ISERROR('ALL-Students-Percentages'!AN23),
    CHOOSE(RANDBETWEEN(1, 2), "NotKnown", "Known"),
    IF(
        ISNUMBER('ALL-Students-Percentages'!AN23),
        IF(
            'ALL-Students-Percentages'!AN23 &lt; 0.6,
            "NotKnown",
            "Known"
        ),
        'ALL-Students-Percentages'!AN23
    )
)</f>
        <v>NotKnown</v>
      </c>
      <c r="AO23" s="31" t="str">
        <f>IF(
    ISERROR('ALL-Students-Percentages'!AO23),
    CHOOSE(RANDBETWEEN(1, 2), "NotKnown", "Known"),
    IF(
        ISNUMBER('ALL-Students-Percentages'!AO23),
        IF(
            'ALL-Students-Percentages'!AO23 &lt; 0.6,
            "NotKnown",
            "Known"
        ),
        'ALL-Students-Percentages'!AO23
    )
)</f>
        <v>NotKnown</v>
      </c>
      <c r="AP23" s="31" t="str">
        <f>IF(
    ISERROR('ALL-Students-Percentages'!AP23),
    CHOOSE(RANDBETWEEN(1, 2), "NotKnown", "Known"),
    IF(
        ISNUMBER('ALL-Students-Percentages'!AP23),
        IF(
            'ALL-Students-Percentages'!AP23 &lt; 0.6,
            "NotKnown",
            "Known"
        ),
        'ALL-Students-Percentages'!AP23
    )
)</f>
        <v>NotKnown</v>
      </c>
      <c r="AQ23" s="31" t="str">
        <f>IF(
    ISERROR('ALL-Students-Percentages'!AQ23),
    CHOOSE(RANDBETWEEN(1, 2), "NotKnown", "Known"),
    IF(
        ISNUMBER('ALL-Students-Percentages'!AQ23),
        IF(
            'ALL-Students-Percentages'!AQ23 &lt; 0.6,
            "NotKnown",
            "Known"
        ),
        'ALL-Students-Percentages'!AQ23
    )
)</f>
        <v>NotKnown</v>
      </c>
      <c r="AR23" s="31" t="str">
        <f>IF(
    ISERROR('ALL-Students-Percentages'!AR23),
    CHOOSE(RANDBETWEEN(1, 2), "NotKnown", "Known"),
    IF(
        ISNUMBER('ALL-Students-Percentages'!AR23),
        IF(
            'ALL-Students-Percentages'!AR23 &lt; 0.6,
            "NotKnown",
            "Known"
        ),
        'ALL-Students-Percentages'!AR23
    )
)</f>
        <v>NotKnown</v>
      </c>
      <c r="AS23" s="31" t="str">
        <f>IF(
    ISERROR('ALL-Students-Percentages'!AS23),
    CHOOSE(RANDBETWEEN(1, 2), "NotKnown", "Known"),
    IF(
        ISNUMBER('ALL-Students-Percentages'!AS23),
        IF(
            'ALL-Students-Percentages'!AS23 &lt; 0.6,
            "NotKnown",
            "Known"
        ),
        'ALL-Students-Percentages'!AS23
    )
)</f>
        <v>NotKnown</v>
      </c>
      <c r="AT23" s="31" t="str">
        <f>IF(
    ISERROR('ALL-Students-Percentages'!AT23),
    CHOOSE(RANDBETWEEN(1, 2), "NotKnown", "Known"),
    IF(
        ISNUMBER('ALL-Students-Percentages'!AT23),
        IF(
            'ALL-Students-Percentages'!AT23 &lt; 0.6,
            "NotKnown",
            "Known"
        ),
        'ALL-Students-Percentages'!AT23
    )
)</f>
        <v>NotKnown</v>
      </c>
      <c r="AU23" s="23"/>
      <c r="AV23" s="23"/>
    </row>
    <row r="24">
      <c r="A24" s="23" t="str">
        <f>IF(
    ISERROR('ALL-Students-Percentages'!A24),
    CHOOSE(RANDBETWEEN(1, 2), "NotKnown", "Known"),
    IF(
        ISNUMBER('ALL-Students-Percentages'!A24),
        IF(
            'ALL-Students-Percentages'!A24 &lt; 0.6,
            "NotKnown",
            "Known"
        ),
        'ALL-Students-Percentages'!A24
    )
)</f>
        <v>23CM-F</v>
      </c>
      <c r="B24" s="31" t="str">
        <f>IF(
    ISERROR('ALL-Students-Percentages'!B24),
    CHOOSE(RANDBETWEEN(1, 2), "NotKnown", "Known"),
    IF(
        ISNUMBER('ALL-Students-Percentages'!B24),
        IF(
            'ALL-Students-Percentages'!B24 &lt; 0.6,
            "NotKnown",
            "Known"
        ),
        'ALL-Students-Percentages'!B24
    )
)</f>
        <v>Known</v>
      </c>
      <c r="C24" s="31" t="str">
        <f>IF(
    ISERROR('ALL-Students-Percentages'!C24),
    CHOOSE(RANDBETWEEN(1, 2), "NotKnown", "Known"),
    IF(
        ISNUMBER('ALL-Students-Percentages'!C24),
        IF(
            'ALL-Students-Percentages'!C24 &lt; 0.6,
            "NotKnown",
            "Known"
        ),
        'ALL-Students-Percentages'!C24
    )
)</f>
        <v>Known</v>
      </c>
      <c r="D24" s="31" t="str">
        <f>IF(
    ISERROR('ALL-Students-Percentages'!D24),
    CHOOSE(RANDBETWEEN(1, 2), "NotKnown", "Known"),
    IF(
        ISNUMBER('ALL-Students-Percentages'!D24),
        IF(
            'ALL-Students-Percentages'!D24 &lt; 0.6,
            "NotKnown",
            "Known"
        ),
        'ALL-Students-Percentages'!D24
    )
)</f>
        <v>NotKnown</v>
      </c>
      <c r="E24" s="31" t="str">
        <f>IF(
    ISERROR('ALL-Students-Percentages'!E24),
    CHOOSE(RANDBETWEEN(1, 2), "NotKnown", "Known"),
    IF(
        ISNUMBER('ALL-Students-Percentages'!E24),
        IF(
            'ALL-Students-Percentages'!E24 &lt; 0.6,
            "NotKnown",
            "Known"
        ),
        'ALL-Students-Percentages'!E24
    )
)</f>
        <v>Known</v>
      </c>
      <c r="F24" s="31" t="str">
        <f>IF(
    ISERROR('ALL-Students-Percentages'!F24),
    CHOOSE(RANDBETWEEN(1, 2), "NotKnown", "Known"),
    IF(
        ISNUMBER('ALL-Students-Percentages'!F24),
        IF(
            'ALL-Students-Percentages'!F24 &lt; 0.6,
            "NotKnown",
            "Known"
        ),
        'ALL-Students-Percentages'!F24
    )
)</f>
        <v>Known</v>
      </c>
      <c r="G24" s="31" t="str">
        <f>IF(
    ISERROR('ALL-Students-Percentages'!G24),
    CHOOSE(RANDBETWEEN(1, 2), "NotKnown", "Known"),
    IF(
        ISNUMBER('ALL-Students-Percentages'!G24),
        IF(
            'ALL-Students-Percentages'!G24 &lt; 0.6,
            "NotKnown",
            "Known"
        ),
        'ALL-Students-Percentages'!G24
    )
)</f>
        <v>NotKnown</v>
      </c>
      <c r="H24" s="31" t="str">
        <f>IF(
    ISERROR('ALL-Students-Percentages'!H24),
    CHOOSE(RANDBETWEEN(1, 2), "NotKnown", "Known"),
    IF(
        ISNUMBER('ALL-Students-Percentages'!H24),
        IF(
            'ALL-Students-Percentages'!H24 &lt; 0.6,
            "NotKnown",
            "Known"
        ),
        'ALL-Students-Percentages'!H24
    )
)</f>
        <v>Known</v>
      </c>
      <c r="I24" s="31" t="str">
        <f>IF(
    ISERROR('ALL-Students-Percentages'!I24),
    CHOOSE(RANDBETWEEN(1, 2), "NotKnown", "Known"),
    IF(
        ISNUMBER('ALL-Students-Percentages'!I24),
        IF(
            'ALL-Students-Percentages'!I24 &lt; 0.6,
            "NotKnown",
            "Known"
        ),
        'ALL-Students-Percentages'!I24
    )
)</f>
        <v>Known</v>
      </c>
      <c r="J24" s="31" t="str">
        <f>IF(
    ISERROR('ALL-Students-Percentages'!J24),
    CHOOSE(RANDBETWEEN(1, 2), "NotKnown", "Known"),
    IF(
        ISNUMBER('ALL-Students-Percentages'!J24),
        IF(
            'ALL-Students-Percentages'!J24 &lt; 0.6,
            "NotKnown",
            "Known"
        ),
        'ALL-Students-Percentages'!J24
    )
)</f>
        <v>Known</v>
      </c>
      <c r="K24" s="31" t="str">
        <f>IF(
    ISERROR('ALL-Students-Percentages'!K24),
    CHOOSE(RANDBETWEEN(1, 2), "NotKnown", "Known"),
    IF(
        ISNUMBER('ALL-Students-Percentages'!K24),
        IF(
            'ALL-Students-Percentages'!K24 &lt; 0.6,
            "NotKnown",
            "Known"
        ),
        'ALL-Students-Percentages'!K24
    )
)</f>
        <v>NotKnown</v>
      </c>
      <c r="L24" s="31" t="str">
        <f>IF(
    ISERROR('ALL-Students-Percentages'!L24),
    CHOOSE(RANDBETWEEN(1, 2), "NotKnown", "Known"),
    IF(
        ISNUMBER('ALL-Students-Percentages'!L24),
        IF(
            'ALL-Students-Percentages'!L24 &lt; 0.6,
            "NotKnown",
            "Known"
        ),
        'ALL-Students-Percentages'!L24
    )
)</f>
        <v>Known</v>
      </c>
      <c r="M24" s="31" t="str">
        <f>IF(
    ISERROR('ALL-Students-Percentages'!M24),
    CHOOSE(RANDBETWEEN(1, 2), "NotKnown", "Known"),
    IF(
        ISNUMBER('ALL-Students-Percentages'!M24),
        IF(
            'ALL-Students-Percentages'!M24 &lt; 0.6,
            "NotKnown",
            "Known"
        ),
        'ALL-Students-Percentages'!M24
    )
)</f>
        <v>Known</v>
      </c>
      <c r="N24" s="31" t="str">
        <f>IF(
    ISERROR('ALL-Students-Percentages'!N24),
    CHOOSE(RANDBETWEEN(1, 2), "NotKnown", "Known"),
    IF(
        ISNUMBER('ALL-Students-Percentages'!N24),
        IF(
            'ALL-Students-Percentages'!N24 &lt; 0.6,
            "NotKnown",
            "Known"
        ),
        'ALL-Students-Percentages'!N24
    )
)</f>
        <v>Known</v>
      </c>
      <c r="O24" s="31" t="str">
        <f>IF(
    ISERROR('ALL-Students-Percentages'!O24),
    CHOOSE(RANDBETWEEN(1, 2), "NotKnown", "Known"),
    IF(
        ISNUMBER('ALL-Students-Percentages'!O24),
        IF(
            'ALL-Students-Percentages'!O24 &lt; 0.6,
            "NotKnown",
            "Known"
        ),
        'ALL-Students-Percentages'!O24
    )
)</f>
        <v>Known</v>
      </c>
      <c r="P24" s="31" t="str">
        <f>IF(
    ISERROR('ALL-Students-Percentages'!P24),
    CHOOSE(RANDBETWEEN(1, 2), "NotKnown", "Known"),
    IF(
        ISNUMBER('ALL-Students-Percentages'!P24),
        IF(
            'ALL-Students-Percentages'!P24 &lt; 0.6,
            "NotKnown",
            "Known"
        ),
        'ALL-Students-Percentages'!P24
    )
)</f>
        <v>Known</v>
      </c>
      <c r="Q24" s="31" t="str">
        <f>IF(
    ISERROR('ALL-Students-Percentages'!Q24),
    CHOOSE(RANDBETWEEN(1, 2), "NotKnown", "Known"),
    IF(
        ISNUMBER('ALL-Students-Percentages'!Q24),
        IF(
            'ALL-Students-Percentages'!Q24 &lt; 0.6,
            "NotKnown",
            "Known"
        ),
        'ALL-Students-Percentages'!Q24
    )
)</f>
        <v>NotKnown</v>
      </c>
      <c r="R24" s="31" t="str">
        <f>IF(
    ISERROR('ALL-Students-Percentages'!R24),
    CHOOSE(RANDBETWEEN(1, 2), "NotKnown", "Known"),
    IF(
        ISNUMBER('ALL-Students-Percentages'!R24),
        IF(
            'ALL-Students-Percentages'!R24 &lt; 0.6,
            "NotKnown",
            "Known"
        ),
        'ALL-Students-Percentages'!R24
    )
)</f>
        <v>NotKnown</v>
      </c>
      <c r="S24" s="31" t="str">
        <f>IF(
    ISERROR('ALL-Students-Percentages'!S24),
    CHOOSE(RANDBETWEEN(1, 2), "NotKnown", "Known"),
    IF(
        ISNUMBER('ALL-Students-Percentages'!S24),
        IF(
            'ALL-Students-Percentages'!S24 &lt; 0.6,
            "NotKnown",
            "Known"
        ),
        'ALL-Students-Percentages'!S24
    )
)</f>
        <v>NotKnown</v>
      </c>
      <c r="T24" s="31" t="str">
        <f>IF(
    ISERROR('ALL-Students-Percentages'!T24),
    CHOOSE(RANDBETWEEN(1, 2), "NotKnown", "Known"),
    IF(
        ISNUMBER('ALL-Students-Percentages'!T24),
        IF(
            'ALL-Students-Percentages'!T24 &lt; 0.6,
            "NotKnown",
            "Known"
        ),
        'ALL-Students-Percentages'!T24
    )
)</f>
        <v>Known</v>
      </c>
      <c r="U24" s="31" t="str">
        <f>IF(
    ISERROR('ALL-Students-Percentages'!U24),
    CHOOSE(RANDBETWEEN(1, 2), "NotKnown", "Known"),
    IF(
        ISNUMBER('ALL-Students-Percentages'!U24),
        IF(
            'ALL-Students-Percentages'!U24 &lt; 0.6,
            "NotKnown",
            "Known"
        ),
        'ALL-Students-Percentages'!U24
    )
)</f>
        <v>NotKnown</v>
      </c>
      <c r="V24" s="31" t="str">
        <f>IF(
    ISERROR('ALL-Students-Percentages'!V24),
    CHOOSE(RANDBETWEEN(1, 2), "NotKnown", "Known"),
    IF(
        ISNUMBER('ALL-Students-Percentages'!V24),
        IF(
            'ALL-Students-Percentages'!V24 &lt; 0.6,
            "NotKnown",
            "Known"
        ),
        'ALL-Students-Percentages'!V24
    )
)</f>
        <v>NotKnown</v>
      </c>
      <c r="W24" s="31" t="str">
        <f>IF(
    ISERROR('ALL-Students-Percentages'!W24),
    CHOOSE(RANDBETWEEN(1, 2), "NotKnown", "Known"),
    IF(
        ISNUMBER('ALL-Students-Percentages'!W24),
        IF(
            'ALL-Students-Percentages'!W24 &lt; 0.6,
            "NotKnown",
            "Known"
        ),
        'ALL-Students-Percentages'!W24
    )
)</f>
        <v>NotKnown</v>
      </c>
      <c r="X24" s="31" t="str">
        <f>IF(
    ISERROR('ALL-Students-Percentages'!X24),
    CHOOSE(RANDBETWEEN(1, 2), "NotKnown", "Known"),
    IF(
        ISNUMBER('ALL-Students-Percentages'!X24),
        IF(
            'ALL-Students-Percentages'!X24 &lt; 0.6,
            "NotKnown",
            "Known"
        ),
        'ALL-Students-Percentages'!X24
    )
)</f>
        <v>Known</v>
      </c>
      <c r="Y24" s="31" t="str">
        <f>IF(
    ISERROR('ALL-Students-Percentages'!Y24),
    CHOOSE(RANDBETWEEN(1, 2), "NotKnown", "Known"),
    IF(
        ISNUMBER('ALL-Students-Percentages'!Y24),
        IF(
            'ALL-Students-Percentages'!Y24 &lt; 0.6,
            "NotKnown",
            "Known"
        ),
        'ALL-Students-Percentages'!Y24
    )
)</f>
        <v>NotKnown</v>
      </c>
      <c r="Z24" s="31" t="str">
        <f>IF(
    ISERROR('ALL-Students-Percentages'!Z24),
    CHOOSE(RANDBETWEEN(1, 2), "NotKnown", "Known"),
    IF(
        ISNUMBER('ALL-Students-Percentages'!Z24),
        IF(
            'ALL-Students-Percentages'!Z24 &lt; 0.6,
            "NotKnown",
            "Known"
        ),
        'ALL-Students-Percentages'!Z24
    )
)</f>
        <v>NotKnown</v>
      </c>
      <c r="AA24" s="31" t="str">
        <f>IF(
    ISERROR('ALL-Students-Percentages'!AA24),
    CHOOSE(RANDBETWEEN(1, 2), "NotKnown", "Known"),
    IF(
        ISNUMBER('ALL-Students-Percentages'!AA24),
        IF(
            'ALL-Students-Percentages'!AA24 &lt; 0.6,
            "NotKnown",
            "Known"
        ),
        'ALL-Students-Percentages'!AA24
    )
)</f>
        <v>Known</v>
      </c>
      <c r="AB24" s="31" t="str">
        <f>IF(
    ISERROR('ALL-Students-Percentages'!AB24),
    CHOOSE(RANDBETWEEN(1, 2), "NotKnown", "Known"),
    IF(
        ISNUMBER('ALL-Students-Percentages'!AB24),
        IF(
            'ALL-Students-Percentages'!AB24 &lt; 0.6,
            "NotKnown",
            "Known"
        ),
        'ALL-Students-Percentages'!AB24
    )
)</f>
        <v>Known</v>
      </c>
      <c r="AC24" s="31" t="str">
        <f>IF(
    ISERROR('ALL-Students-Percentages'!AC24),
    CHOOSE(RANDBETWEEN(1, 2), "NotKnown", "Known"),
    IF(
        ISNUMBER('ALL-Students-Percentages'!AC24),
        IF(
            'ALL-Students-Percentages'!AC24 &lt; 0.6,
            "NotKnown",
            "Known"
        ),
        'ALL-Students-Percentages'!AC24
    )
)</f>
        <v>Known</v>
      </c>
      <c r="AD24" s="31" t="str">
        <f>IF(
    ISERROR('ALL-Students-Percentages'!AD24),
    CHOOSE(RANDBETWEEN(1, 2), "NotKnown", "Known"),
    IF(
        ISNUMBER('ALL-Students-Percentages'!AD24),
        IF(
            'ALL-Students-Percentages'!AD24 &lt; 0.6,
            "NotKnown",
            "Known"
        ),
        'ALL-Students-Percentages'!AD24
    )
)</f>
        <v>Known</v>
      </c>
      <c r="AE24" s="31" t="str">
        <f>IF(
    ISERROR('ALL-Students-Percentages'!AE24),
    CHOOSE(RANDBETWEEN(1, 2), "NotKnown", "Known"),
    IF(
        ISNUMBER('ALL-Students-Percentages'!AE24),
        IF(
            'ALL-Students-Percentages'!AE24 &lt; 0.6,
            "NotKnown",
            "Known"
        ),
        'ALL-Students-Percentages'!AE24
    )
)</f>
        <v>NotKnown</v>
      </c>
      <c r="AF24" s="31" t="str">
        <f>IF(
    ISERROR('ALL-Students-Percentages'!AF24),
    CHOOSE(RANDBETWEEN(1, 2), "NotKnown", "Known"),
    IF(
        ISNUMBER('ALL-Students-Percentages'!AF24),
        IF(
            'ALL-Students-Percentages'!AF24 &lt; 0.6,
            "NotKnown",
            "Known"
        ),
        'ALL-Students-Percentages'!AF24
    )
)</f>
        <v>NotKnown</v>
      </c>
      <c r="AG24" s="31" t="str">
        <f>IF(
    ISERROR('ALL-Students-Percentages'!AG24),
    CHOOSE(RANDBETWEEN(1, 2), "NotKnown", "Known"),
    IF(
        ISNUMBER('ALL-Students-Percentages'!AG24),
        IF(
            'ALL-Students-Percentages'!AG24 &lt; 0.6,
            "NotKnown",
            "Known"
        ),
        'ALL-Students-Percentages'!AG24
    )
)</f>
        <v>NotKnown</v>
      </c>
      <c r="AH24" s="31" t="str">
        <f>IF(
    ISERROR('ALL-Students-Percentages'!AH24),
    CHOOSE(RANDBETWEEN(1, 2), "NotKnown", "Known"),
    IF(
        ISNUMBER('ALL-Students-Percentages'!AH24),
        IF(
            'ALL-Students-Percentages'!AH24 &lt; 0.6,
            "NotKnown",
            "Known"
        ),
        'ALL-Students-Percentages'!AH24
    )
)</f>
        <v>NotKnown</v>
      </c>
      <c r="AI24" s="31" t="str">
        <f>IF(
    ISERROR('ALL-Students-Percentages'!AI24),
    CHOOSE(RANDBETWEEN(1, 2), "NotKnown", "Known"),
    IF(
        ISNUMBER('ALL-Students-Percentages'!AI24),
        IF(
            'ALL-Students-Percentages'!AI24 &lt; 0.6,
            "NotKnown",
            "Known"
        ),
        'ALL-Students-Percentages'!AI24
    )
)</f>
        <v>Known</v>
      </c>
      <c r="AJ24" s="31" t="str">
        <f>IF(
    ISERROR('ALL-Students-Percentages'!AJ24),
    CHOOSE(RANDBETWEEN(1, 2), "NotKnown", "Known"),
    IF(
        ISNUMBER('ALL-Students-Percentages'!AJ24),
        IF(
            'ALL-Students-Percentages'!AJ24 &lt; 0.6,
            "NotKnown",
            "Known"
        ),
        'ALL-Students-Percentages'!AJ24
    )
)</f>
        <v>NotKnown</v>
      </c>
      <c r="AK24" s="31" t="str">
        <f>IF(
    ISERROR('ALL-Students-Percentages'!AK24),
    CHOOSE(RANDBETWEEN(1, 2), "NotKnown", "Known"),
    IF(
        ISNUMBER('ALL-Students-Percentages'!AK24),
        IF(
            'ALL-Students-Percentages'!AK24 &lt; 0.6,
            "NotKnown",
            "Known"
        ),
        'ALL-Students-Percentages'!AK24
    )
)</f>
        <v>Known</v>
      </c>
      <c r="AL24" s="31" t="str">
        <f>IF(
    ISERROR('ALL-Students-Percentages'!AL24),
    CHOOSE(RANDBETWEEN(1, 2), "NotKnown", "Known"),
    IF(
        ISNUMBER('ALL-Students-Percentages'!AL24),
        IF(
            'ALL-Students-Percentages'!AL24 &lt; 0.6,
            "NotKnown",
            "Known"
        ),
        'ALL-Students-Percentages'!AL24
    )
)</f>
        <v>Known</v>
      </c>
      <c r="AM24" s="31" t="str">
        <f>IF(
    ISERROR('ALL-Students-Percentages'!AM24),
    CHOOSE(RANDBETWEEN(1, 2), "NotKnown", "Known"),
    IF(
        ISNUMBER('ALL-Students-Percentages'!AM24),
        IF(
            'ALL-Students-Percentages'!AM24 &lt; 0.6,
            "NotKnown",
            "Known"
        ),
        'ALL-Students-Percentages'!AM24
    )
)</f>
        <v>NotKnown</v>
      </c>
      <c r="AN24" s="31" t="str">
        <f>IF(
    ISERROR('ALL-Students-Percentages'!AN24),
    CHOOSE(RANDBETWEEN(1, 2), "NotKnown", "Known"),
    IF(
        ISNUMBER('ALL-Students-Percentages'!AN24),
        IF(
            'ALL-Students-Percentages'!AN24 &lt; 0.6,
            "NotKnown",
            "Known"
        ),
        'ALL-Students-Percentages'!AN24
    )
)</f>
        <v>NotKnown</v>
      </c>
      <c r="AO24" s="31" t="str">
        <f>IF(
    ISERROR('ALL-Students-Percentages'!AO24),
    CHOOSE(RANDBETWEEN(1, 2), "NotKnown", "Known"),
    IF(
        ISNUMBER('ALL-Students-Percentages'!AO24),
        IF(
            'ALL-Students-Percentages'!AO24 &lt; 0.6,
            "NotKnown",
            "Known"
        ),
        'ALL-Students-Percentages'!AO24
    )
)</f>
        <v>NotKnown</v>
      </c>
      <c r="AP24" s="31" t="str">
        <f>IF(
    ISERROR('ALL-Students-Percentages'!AP24),
    CHOOSE(RANDBETWEEN(1, 2), "NotKnown", "Known"),
    IF(
        ISNUMBER('ALL-Students-Percentages'!AP24),
        IF(
            'ALL-Students-Percentages'!AP24 &lt; 0.6,
            "NotKnown",
            "Known"
        ),
        'ALL-Students-Percentages'!AP24
    )
)</f>
        <v>NotKnown</v>
      </c>
      <c r="AQ24" s="31" t="str">
        <f>IF(
    ISERROR('ALL-Students-Percentages'!AQ24),
    CHOOSE(RANDBETWEEN(1, 2), "NotKnown", "Known"),
    IF(
        ISNUMBER('ALL-Students-Percentages'!AQ24),
        IF(
            'ALL-Students-Percentages'!AQ24 &lt; 0.6,
            "NotKnown",
            "Known"
        ),
        'ALL-Students-Percentages'!AQ24
    )
)</f>
        <v>NotKnown</v>
      </c>
      <c r="AR24" s="31" t="str">
        <f>IF(
    ISERROR('ALL-Students-Percentages'!AR24),
    CHOOSE(RANDBETWEEN(1, 2), "NotKnown", "Known"),
    IF(
        ISNUMBER('ALL-Students-Percentages'!AR24),
        IF(
            'ALL-Students-Percentages'!AR24 &lt; 0.6,
            "NotKnown",
            "Known"
        ),
        'ALL-Students-Percentages'!AR24
    )
)</f>
        <v>NotKnown</v>
      </c>
      <c r="AS24" s="31" t="str">
        <f>IF(
    ISERROR('ALL-Students-Percentages'!AS24),
    CHOOSE(RANDBETWEEN(1, 2), "NotKnown", "Known"),
    IF(
        ISNUMBER('ALL-Students-Percentages'!AS24),
        IF(
            'ALL-Students-Percentages'!AS24 &lt; 0.6,
            "NotKnown",
            "Known"
        ),
        'ALL-Students-Percentages'!AS24
    )
)</f>
        <v>NotKnown</v>
      </c>
      <c r="AT24" s="31" t="str">
        <f>IF(
    ISERROR('ALL-Students-Percentages'!AT24),
    CHOOSE(RANDBETWEEN(1, 2), "NotKnown", "Known"),
    IF(
        ISNUMBER('ALL-Students-Percentages'!AT24),
        IF(
            'ALL-Students-Percentages'!AT24 &lt; 0.6,
            "NotKnown",
            "Known"
        ),
        'ALL-Students-Percentages'!AT24
    )
)</f>
        <v>NotKnown</v>
      </c>
      <c r="AU24" s="23"/>
      <c r="AV24" s="23"/>
    </row>
    <row r="25">
      <c r="A25" s="23" t="str">
        <f>IF(
    ISERROR('ALL-Students-Percentages'!A25),
    CHOOSE(RANDBETWEEN(1, 2), "NotKnown", "Known"),
    IF(
        ISNUMBER('ALL-Students-Percentages'!A25),
        IF(
            'ALL-Students-Percentages'!A25 &lt; 0.6,
            "NotKnown",
            "Known"
        ),
        'ALL-Students-Percentages'!A25
    )
)</f>
        <v>24CM-M</v>
      </c>
      <c r="B25" s="31" t="str">
        <f>IF(
    ISERROR('ALL-Students-Percentages'!B25),
    CHOOSE(RANDBETWEEN(1, 2), "NotKnown", "Known"),
    IF(
        ISNUMBER('ALL-Students-Percentages'!B25),
        IF(
            'ALL-Students-Percentages'!B25 &lt; 0.6,
            "NotKnown",
            "Known"
        ),
        'ALL-Students-Percentages'!B25
    )
)</f>
        <v>NotKnown</v>
      </c>
      <c r="C25" s="31" t="str">
        <f>IF(
    ISERROR('ALL-Students-Percentages'!C25),
    CHOOSE(RANDBETWEEN(1, 2), "NotKnown", "Known"),
    IF(
        ISNUMBER('ALL-Students-Percentages'!C25),
        IF(
            'ALL-Students-Percentages'!C25 &lt; 0.6,
            "NotKnown",
            "Known"
        ),
        'ALL-Students-Percentages'!C25
    )
)</f>
        <v>Known</v>
      </c>
      <c r="D25" s="31" t="str">
        <f>IF(
    ISERROR('ALL-Students-Percentages'!D25),
    CHOOSE(RANDBETWEEN(1, 2), "NotKnown", "Known"),
    IF(
        ISNUMBER('ALL-Students-Percentages'!D25),
        IF(
            'ALL-Students-Percentages'!D25 &lt; 0.6,
            "NotKnown",
            "Known"
        ),
        'ALL-Students-Percentages'!D25
    )
)</f>
        <v>Known</v>
      </c>
      <c r="E25" s="31" t="str">
        <f>IF(
    ISERROR('ALL-Students-Percentages'!E25),
    CHOOSE(RANDBETWEEN(1, 2), "NotKnown", "Known"),
    IF(
        ISNUMBER('ALL-Students-Percentages'!E25),
        IF(
            'ALL-Students-Percentages'!E25 &lt; 0.6,
            "NotKnown",
            "Known"
        ),
        'ALL-Students-Percentages'!E25
    )
)</f>
        <v>NotKnown</v>
      </c>
      <c r="F25" s="31" t="str">
        <f>IF(
    ISERROR('ALL-Students-Percentages'!F25),
    CHOOSE(RANDBETWEEN(1, 2), "NotKnown", "Known"),
    IF(
        ISNUMBER('ALL-Students-Percentages'!F25),
        IF(
            'ALL-Students-Percentages'!F25 &lt; 0.6,
            "NotKnown",
            "Known"
        ),
        'ALL-Students-Percentages'!F25
    )
)</f>
        <v>NotKnown</v>
      </c>
      <c r="G25" s="31" t="str">
        <f>IF(
    ISERROR('ALL-Students-Percentages'!G25),
    CHOOSE(RANDBETWEEN(1, 2), "NotKnown", "Known"),
    IF(
        ISNUMBER('ALL-Students-Percentages'!G25),
        IF(
            'ALL-Students-Percentages'!G25 &lt; 0.6,
            "NotKnown",
            "Known"
        ),
        'ALL-Students-Percentages'!G25
    )
)</f>
        <v>NotKnown</v>
      </c>
      <c r="H25" s="31" t="str">
        <f>IF(
    ISERROR('ALL-Students-Percentages'!H25),
    CHOOSE(RANDBETWEEN(1, 2), "NotKnown", "Known"),
    IF(
        ISNUMBER('ALL-Students-Percentages'!H25),
        IF(
            'ALL-Students-Percentages'!H25 &lt; 0.6,
            "NotKnown",
            "Known"
        ),
        'ALL-Students-Percentages'!H25
    )
)</f>
        <v>NotKnown</v>
      </c>
      <c r="I25" s="31" t="str">
        <f>IF(
    ISERROR('ALL-Students-Percentages'!I25),
    CHOOSE(RANDBETWEEN(1, 2), "NotKnown", "Known"),
    IF(
        ISNUMBER('ALL-Students-Percentages'!I25),
        IF(
            'ALL-Students-Percentages'!I25 &lt; 0.6,
            "NotKnown",
            "Known"
        ),
        'ALL-Students-Percentages'!I25
    )
)</f>
        <v>NotKnown</v>
      </c>
      <c r="J25" s="31" t="str">
        <f>IF(
    ISERROR('ALL-Students-Percentages'!J25),
    CHOOSE(RANDBETWEEN(1, 2), "NotKnown", "Known"),
    IF(
        ISNUMBER('ALL-Students-Percentages'!J25),
        IF(
            'ALL-Students-Percentages'!J25 &lt; 0.6,
            "NotKnown",
            "Known"
        ),
        'ALL-Students-Percentages'!J25
    )
)</f>
        <v>NotKnown</v>
      </c>
      <c r="K25" s="31" t="str">
        <f>IF(
    ISERROR('ALL-Students-Percentages'!K25),
    CHOOSE(RANDBETWEEN(1, 2), "NotKnown", "Known"),
    IF(
        ISNUMBER('ALL-Students-Percentages'!K25),
        IF(
            'ALL-Students-Percentages'!K25 &lt; 0.6,
            "NotKnown",
            "Known"
        ),
        'ALL-Students-Percentages'!K25
    )
)</f>
        <v>NotKnown</v>
      </c>
      <c r="L25" s="31" t="str">
        <f>IF(
    ISERROR('ALL-Students-Percentages'!L25),
    CHOOSE(RANDBETWEEN(1, 2), "NotKnown", "Known"),
    IF(
        ISNUMBER('ALL-Students-Percentages'!L25),
        IF(
            'ALL-Students-Percentages'!L25 &lt; 0.6,
            "NotKnown",
            "Known"
        ),
        'ALL-Students-Percentages'!L25
    )
)</f>
        <v>NotKnown</v>
      </c>
      <c r="M25" s="31" t="str">
        <f>IF(
    ISERROR('ALL-Students-Percentages'!M25),
    CHOOSE(RANDBETWEEN(1, 2), "NotKnown", "Known"),
    IF(
        ISNUMBER('ALL-Students-Percentages'!M25),
        IF(
            'ALL-Students-Percentages'!M25 &lt; 0.6,
            "NotKnown",
            "Known"
        ),
        'ALL-Students-Percentages'!M25
    )
)</f>
        <v>NotKnown</v>
      </c>
      <c r="N25" s="31" t="str">
        <f>IF(
    ISERROR('ALL-Students-Percentages'!N25),
    CHOOSE(RANDBETWEEN(1, 2), "NotKnown", "Known"),
    IF(
        ISNUMBER('ALL-Students-Percentages'!N25),
        IF(
            'ALL-Students-Percentages'!N25 &lt; 0.6,
            "NotKnown",
            "Known"
        ),
        'ALL-Students-Percentages'!N25
    )
)</f>
        <v>NotKnown</v>
      </c>
      <c r="O25" s="31" t="str">
        <f>IF(
    ISERROR('ALL-Students-Percentages'!O25),
    CHOOSE(RANDBETWEEN(1, 2), "NotKnown", "Known"),
    IF(
        ISNUMBER('ALL-Students-Percentages'!O25),
        IF(
            'ALL-Students-Percentages'!O25 &lt; 0.6,
            "NotKnown",
            "Known"
        ),
        'ALL-Students-Percentages'!O25
    )
)</f>
        <v>NotKnown</v>
      </c>
      <c r="P25" s="31" t="str">
        <f>IF(
    ISERROR('ALL-Students-Percentages'!P25),
    CHOOSE(RANDBETWEEN(1, 2), "NotKnown", "Known"),
    IF(
        ISNUMBER('ALL-Students-Percentages'!P25),
        IF(
            'ALL-Students-Percentages'!P25 &lt; 0.6,
            "NotKnown",
            "Known"
        ),
        'ALL-Students-Percentages'!P25
    )
)</f>
        <v>NotKnown</v>
      </c>
      <c r="Q25" s="31" t="str">
        <f>IF(
    ISERROR('ALL-Students-Percentages'!Q25),
    CHOOSE(RANDBETWEEN(1, 2), "NotKnown", "Known"),
    IF(
        ISNUMBER('ALL-Students-Percentages'!Q25),
        IF(
            'ALL-Students-Percentages'!Q25 &lt; 0.6,
            "NotKnown",
            "Known"
        ),
        'ALL-Students-Percentages'!Q25
    )
)</f>
        <v>NotKnown</v>
      </c>
      <c r="R25" s="31" t="str">
        <f>IF(
    ISERROR('ALL-Students-Percentages'!R25),
    CHOOSE(RANDBETWEEN(1, 2), "NotKnown", "Known"),
    IF(
        ISNUMBER('ALL-Students-Percentages'!R25),
        IF(
            'ALL-Students-Percentages'!R25 &lt; 0.6,
            "NotKnown",
            "Known"
        ),
        'ALL-Students-Percentages'!R25
    )
)</f>
        <v>NotKnown</v>
      </c>
      <c r="S25" s="31" t="str">
        <f>IF(
    ISERROR('ALL-Students-Percentages'!S25),
    CHOOSE(RANDBETWEEN(1, 2), "NotKnown", "Known"),
    IF(
        ISNUMBER('ALL-Students-Percentages'!S25),
        IF(
            'ALL-Students-Percentages'!S25 &lt; 0.6,
            "NotKnown",
            "Known"
        ),
        'ALL-Students-Percentages'!S25
    )
)</f>
        <v>NotKnown</v>
      </c>
      <c r="T25" s="31" t="str">
        <f>IF(
    ISERROR('ALL-Students-Percentages'!T25),
    CHOOSE(RANDBETWEEN(1, 2), "NotKnown", "Known"),
    IF(
        ISNUMBER('ALL-Students-Percentages'!T25),
        IF(
            'ALL-Students-Percentages'!T25 &lt; 0.6,
            "NotKnown",
            "Known"
        ),
        'ALL-Students-Percentages'!T25
    )
)</f>
        <v>NotKnown</v>
      </c>
      <c r="U25" s="31" t="str">
        <f>IF(
    ISERROR('ALL-Students-Percentages'!U25),
    CHOOSE(RANDBETWEEN(1, 2), "NotKnown", "Known"),
    IF(
        ISNUMBER('ALL-Students-Percentages'!U25),
        IF(
            'ALL-Students-Percentages'!U25 &lt; 0.6,
            "NotKnown",
            "Known"
        ),
        'ALL-Students-Percentages'!U25
    )
)</f>
        <v>NotKnown</v>
      </c>
      <c r="V25" s="31" t="str">
        <f>IF(
    ISERROR('ALL-Students-Percentages'!V25),
    CHOOSE(RANDBETWEEN(1, 2), "NotKnown", "Known"),
    IF(
        ISNUMBER('ALL-Students-Percentages'!V25),
        IF(
            'ALL-Students-Percentages'!V25 &lt; 0.6,
            "NotKnown",
            "Known"
        ),
        'ALL-Students-Percentages'!V25
    )
)</f>
        <v>NotKnown</v>
      </c>
      <c r="W25" s="31" t="str">
        <f>IF(
    ISERROR('ALL-Students-Percentages'!W25),
    CHOOSE(RANDBETWEEN(1, 2), "NotKnown", "Known"),
    IF(
        ISNUMBER('ALL-Students-Percentages'!W25),
        IF(
            'ALL-Students-Percentages'!W25 &lt; 0.6,
            "NotKnown",
            "Known"
        ),
        'ALL-Students-Percentages'!W25
    )
)</f>
        <v>NotKnown</v>
      </c>
      <c r="X25" s="31" t="str">
        <f>IF(
    ISERROR('ALL-Students-Percentages'!X25),
    CHOOSE(RANDBETWEEN(1, 2), "NotKnown", "Known"),
    IF(
        ISNUMBER('ALL-Students-Percentages'!X25),
        IF(
            'ALL-Students-Percentages'!X25 &lt; 0.6,
            "NotKnown",
            "Known"
        ),
        'ALL-Students-Percentages'!X25
    )
)</f>
        <v>NotKnown</v>
      </c>
      <c r="Y25" s="31" t="str">
        <f>IF(
    ISERROR('ALL-Students-Percentages'!Y25),
    CHOOSE(RANDBETWEEN(1, 2), "NotKnown", "Known"),
    IF(
        ISNUMBER('ALL-Students-Percentages'!Y25),
        IF(
            'ALL-Students-Percentages'!Y25 &lt; 0.6,
            "NotKnown",
            "Known"
        ),
        'ALL-Students-Percentages'!Y25
    )
)</f>
        <v>NotKnown</v>
      </c>
      <c r="Z25" s="31" t="str">
        <f>IF(
    ISERROR('ALL-Students-Percentages'!Z25),
    CHOOSE(RANDBETWEEN(1, 2), "NotKnown", "Known"),
    IF(
        ISNUMBER('ALL-Students-Percentages'!Z25),
        IF(
            'ALL-Students-Percentages'!Z25 &lt; 0.6,
            "NotKnown",
            "Known"
        ),
        'ALL-Students-Percentages'!Z25
    )
)</f>
        <v>NotKnown</v>
      </c>
      <c r="AA25" s="31" t="str">
        <f>IF(
    ISERROR('ALL-Students-Percentages'!AA25),
    CHOOSE(RANDBETWEEN(1, 2), "NotKnown", "Known"),
    IF(
        ISNUMBER('ALL-Students-Percentages'!AA25),
        IF(
            'ALL-Students-Percentages'!AA25 &lt; 0.6,
            "NotKnown",
            "Known"
        ),
        'ALL-Students-Percentages'!AA25
    )
)</f>
        <v>NotKnown</v>
      </c>
      <c r="AB25" s="31" t="str">
        <f>IF(
    ISERROR('ALL-Students-Percentages'!AB25),
    CHOOSE(RANDBETWEEN(1, 2), "NotKnown", "Known"),
    IF(
        ISNUMBER('ALL-Students-Percentages'!AB25),
        IF(
            'ALL-Students-Percentages'!AB25 &lt; 0.6,
            "NotKnown",
            "Known"
        ),
        'ALL-Students-Percentages'!AB25
    )
)</f>
        <v>NotKnown</v>
      </c>
      <c r="AC25" s="31" t="str">
        <f>IF(
    ISERROR('ALL-Students-Percentages'!AC25),
    CHOOSE(RANDBETWEEN(1, 2), "NotKnown", "Known"),
    IF(
        ISNUMBER('ALL-Students-Percentages'!AC25),
        IF(
            'ALL-Students-Percentages'!AC25 &lt; 0.6,
            "NotKnown",
            "Known"
        ),
        'ALL-Students-Percentages'!AC25
    )
)</f>
        <v>NotKnown</v>
      </c>
      <c r="AD25" s="31" t="str">
        <f>IF(
    ISERROR('ALL-Students-Percentages'!AD25),
    CHOOSE(RANDBETWEEN(1, 2), "NotKnown", "Known"),
    IF(
        ISNUMBER('ALL-Students-Percentages'!AD25),
        IF(
            'ALL-Students-Percentages'!AD25 &lt; 0.6,
            "NotKnown",
            "Known"
        ),
        'ALL-Students-Percentages'!AD25
    )
)</f>
        <v>Known</v>
      </c>
      <c r="AE25" s="31" t="str">
        <f>IF(
    ISERROR('ALL-Students-Percentages'!AE25),
    CHOOSE(RANDBETWEEN(1, 2), "NotKnown", "Known"),
    IF(
        ISNUMBER('ALL-Students-Percentages'!AE25),
        IF(
            'ALL-Students-Percentages'!AE25 &lt; 0.6,
            "NotKnown",
            "Known"
        ),
        'ALL-Students-Percentages'!AE25
    )
)</f>
        <v>NotKnown</v>
      </c>
      <c r="AF25" s="31" t="str">
        <f>IF(
    ISERROR('ALL-Students-Percentages'!AF25),
    CHOOSE(RANDBETWEEN(1, 2), "NotKnown", "Known"),
    IF(
        ISNUMBER('ALL-Students-Percentages'!AF25),
        IF(
            'ALL-Students-Percentages'!AF25 &lt; 0.6,
            "NotKnown",
            "Known"
        ),
        'ALL-Students-Percentages'!AF25
    )
)</f>
        <v>NotKnown</v>
      </c>
      <c r="AG25" s="31" t="str">
        <f>IF(
    ISERROR('ALL-Students-Percentages'!AG25),
    CHOOSE(RANDBETWEEN(1, 2), "NotKnown", "Known"),
    IF(
        ISNUMBER('ALL-Students-Percentages'!AG25),
        IF(
            'ALL-Students-Percentages'!AG25 &lt; 0.6,
            "NotKnown",
            "Known"
        ),
        'ALL-Students-Percentages'!AG25
    )
)</f>
        <v>NotKnown</v>
      </c>
      <c r="AH25" s="31" t="str">
        <f>IF(
    ISERROR('ALL-Students-Percentages'!AH25),
    CHOOSE(RANDBETWEEN(1, 2), "NotKnown", "Known"),
    IF(
        ISNUMBER('ALL-Students-Percentages'!AH25),
        IF(
            'ALL-Students-Percentages'!AH25 &lt; 0.6,
            "NotKnown",
            "Known"
        ),
        'ALL-Students-Percentages'!AH25
    )
)</f>
        <v>NotKnown</v>
      </c>
      <c r="AI25" s="31" t="str">
        <f>IF(
    ISERROR('ALL-Students-Percentages'!AI25),
    CHOOSE(RANDBETWEEN(1, 2), "NotKnown", "Known"),
    IF(
        ISNUMBER('ALL-Students-Percentages'!AI25),
        IF(
            'ALL-Students-Percentages'!AI25 &lt; 0.6,
            "NotKnown",
            "Known"
        ),
        'ALL-Students-Percentages'!AI25
    )
)</f>
        <v>NotKnown</v>
      </c>
      <c r="AJ25" s="31" t="str">
        <f>IF(
    ISERROR('ALL-Students-Percentages'!AJ25),
    CHOOSE(RANDBETWEEN(1, 2), "NotKnown", "Known"),
    IF(
        ISNUMBER('ALL-Students-Percentages'!AJ25),
        IF(
            'ALL-Students-Percentages'!AJ25 &lt; 0.6,
            "NotKnown",
            "Known"
        ),
        'ALL-Students-Percentages'!AJ25
    )
)</f>
        <v>NotKnown</v>
      </c>
      <c r="AK25" s="31" t="str">
        <f>IF(
    ISERROR('ALL-Students-Percentages'!AK25),
    CHOOSE(RANDBETWEEN(1, 2), "NotKnown", "Known"),
    IF(
        ISNUMBER('ALL-Students-Percentages'!AK25),
        IF(
            'ALL-Students-Percentages'!AK25 &lt; 0.6,
            "NotKnown",
            "Known"
        ),
        'ALL-Students-Percentages'!AK25
    )
)</f>
        <v>NotKnown</v>
      </c>
      <c r="AL25" s="31" t="str">
        <f>IF(
    ISERROR('ALL-Students-Percentages'!AL25),
    CHOOSE(RANDBETWEEN(1, 2), "NotKnown", "Known"),
    IF(
        ISNUMBER('ALL-Students-Percentages'!AL25),
        IF(
            'ALL-Students-Percentages'!AL25 &lt; 0.6,
            "NotKnown",
            "Known"
        ),
        'ALL-Students-Percentages'!AL25
    )
)</f>
        <v>NotKnown</v>
      </c>
      <c r="AM25" s="31" t="str">
        <f>IF(
    ISERROR('ALL-Students-Percentages'!AM25),
    CHOOSE(RANDBETWEEN(1, 2), "NotKnown", "Known"),
    IF(
        ISNUMBER('ALL-Students-Percentages'!AM25),
        IF(
            'ALL-Students-Percentages'!AM25 &lt; 0.6,
            "NotKnown",
            "Known"
        ),
        'ALL-Students-Percentages'!AM25
    )
)</f>
        <v>NotKnown</v>
      </c>
      <c r="AN25" s="31" t="str">
        <f>IF(
    ISERROR('ALL-Students-Percentages'!AN25),
    CHOOSE(RANDBETWEEN(1, 2), "NotKnown", "Known"),
    IF(
        ISNUMBER('ALL-Students-Percentages'!AN25),
        IF(
            'ALL-Students-Percentages'!AN25 &lt; 0.6,
            "NotKnown",
            "Known"
        ),
        'ALL-Students-Percentages'!AN25
    )
)</f>
        <v>NotKnown</v>
      </c>
      <c r="AO25" s="31" t="str">
        <f>IF(
    ISERROR('ALL-Students-Percentages'!AO25),
    CHOOSE(RANDBETWEEN(1, 2), "NotKnown", "Known"),
    IF(
        ISNUMBER('ALL-Students-Percentages'!AO25),
        IF(
            'ALL-Students-Percentages'!AO25 &lt; 0.6,
            "NotKnown",
            "Known"
        ),
        'ALL-Students-Percentages'!AO25
    )
)</f>
        <v>NotKnown</v>
      </c>
      <c r="AP25" s="31" t="str">
        <f>IF(
    ISERROR('ALL-Students-Percentages'!AP25),
    CHOOSE(RANDBETWEEN(1, 2), "NotKnown", "Known"),
    IF(
        ISNUMBER('ALL-Students-Percentages'!AP25),
        IF(
            'ALL-Students-Percentages'!AP25 &lt; 0.6,
            "NotKnown",
            "Known"
        ),
        'ALL-Students-Percentages'!AP25
    )
)</f>
        <v>NotKnown</v>
      </c>
      <c r="AQ25" s="31" t="str">
        <f>IF(
    ISERROR('ALL-Students-Percentages'!AQ25),
    CHOOSE(RANDBETWEEN(1, 2), "NotKnown", "Known"),
    IF(
        ISNUMBER('ALL-Students-Percentages'!AQ25),
        IF(
            'ALL-Students-Percentages'!AQ25 &lt; 0.6,
            "NotKnown",
            "Known"
        ),
        'ALL-Students-Percentages'!AQ25
    )
)</f>
        <v>NotKnown</v>
      </c>
      <c r="AR25" s="31" t="str">
        <f>IF(
    ISERROR('ALL-Students-Percentages'!AR25),
    CHOOSE(RANDBETWEEN(1, 2), "NotKnown", "Known"),
    IF(
        ISNUMBER('ALL-Students-Percentages'!AR25),
        IF(
            'ALL-Students-Percentages'!AR25 &lt; 0.6,
            "NotKnown",
            "Known"
        ),
        'ALL-Students-Percentages'!AR25
    )
)</f>
        <v>NotKnown</v>
      </c>
      <c r="AS25" s="31" t="str">
        <f>IF(
    ISERROR('ALL-Students-Percentages'!AS25),
    CHOOSE(RANDBETWEEN(1, 2), "NotKnown", "Known"),
    IF(
        ISNUMBER('ALL-Students-Percentages'!AS25),
        IF(
            'ALL-Students-Percentages'!AS25 &lt; 0.6,
            "NotKnown",
            "Known"
        ),
        'ALL-Students-Percentages'!AS25
    )
)</f>
        <v>NotKnown</v>
      </c>
      <c r="AT25" s="31" t="str">
        <f>IF(
    ISERROR('ALL-Students-Percentages'!AT25),
    CHOOSE(RANDBETWEEN(1, 2), "NotKnown", "Known"),
    IF(
        ISNUMBER('ALL-Students-Percentages'!AT25),
        IF(
            'ALL-Students-Percentages'!AT25 &lt; 0.6,
            "NotKnown",
            "Known"
        ),
        'ALL-Students-Percentages'!AT25
    )
)</f>
        <v>NotKnown</v>
      </c>
      <c r="AU25" s="23"/>
      <c r="AV25" s="23"/>
    </row>
    <row r="26">
      <c r="A26" s="23" t="str">
        <f>IF(
    ISERROR('ALL-Students-Percentages'!A26),
    CHOOSE(RANDBETWEEN(1, 2), "NotKnown", "Known"),
    IF(
        ISNUMBER('ALL-Students-Percentages'!A26),
        IF(
            'ALL-Students-Percentages'!A26 &lt; 0.6,
            "NotKnown",
            "Known"
        ),
        'ALL-Students-Percentages'!A26
    )
)</f>
        <v>25CM-F</v>
      </c>
      <c r="B26" s="31" t="str">
        <f>IF(
    ISERROR('ALL-Students-Percentages'!B26),
    CHOOSE(RANDBETWEEN(1, 2), "NotKnown", "Known"),
    IF(
        ISNUMBER('ALL-Students-Percentages'!B26),
        IF(
            'ALL-Students-Percentages'!B26 &lt; 0.6,
            "NotKnown",
            "Known"
        ),
        'ALL-Students-Percentages'!B26
    )
)</f>
        <v>Known</v>
      </c>
      <c r="C26" s="31" t="str">
        <f>IF(
    ISERROR('ALL-Students-Percentages'!C26),
    CHOOSE(RANDBETWEEN(1, 2), "NotKnown", "Known"),
    IF(
        ISNUMBER('ALL-Students-Percentages'!C26),
        IF(
            'ALL-Students-Percentages'!C26 &lt; 0.6,
            "NotKnown",
            "Known"
        ),
        'ALL-Students-Percentages'!C26
    )
)</f>
        <v>Known</v>
      </c>
      <c r="D26" s="31" t="str">
        <f>IF(
    ISERROR('ALL-Students-Percentages'!D26),
    CHOOSE(RANDBETWEEN(1, 2), "NotKnown", "Known"),
    IF(
        ISNUMBER('ALL-Students-Percentages'!D26),
        IF(
            'ALL-Students-Percentages'!D26 &lt; 0.6,
            "NotKnown",
            "Known"
        ),
        'ALL-Students-Percentages'!D26
    )
)</f>
        <v>Known</v>
      </c>
      <c r="E26" s="31" t="str">
        <f>IF(
    ISERROR('ALL-Students-Percentages'!E26),
    CHOOSE(RANDBETWEEN(1, 2), "NotKnown", "Known"),
    IF(
        ISNUMBER('ALL-Students-Percentages'!E26),
        IF(
            'ALL-Students-Percentages'!E26 &lt; 0.6,
            "NotKnown",
            "Known"
        ),
        'ALL-Students-Percentages'!E26
    )
)</f>
        <v>Known</v>
      </c>
      <c r="F26" s="31" t="str">
        <f>IF(
    ISERROR('ALL-Students-Percentages'!F26),
    CHOOSE(RANDBETWEEN(1, 2), "NotKnown", "Known"),
    IF(
        ISNUMBER('ALL-Students-Percentages'!F26),
        IF(
            'ALL-Students-Percentages'!F26 &lt; 0.6,
            "NotKnown",
            "Known"
        ),
        'ALL-Students-Percentages'!F26
    )
)</f>
        <v>Known</v>
      </c>
      <c r="G26" s="31" t="str">
        <f>IF(
    ISERROR('ALL-Students-Percentages'!G26),
    CHOOSE(RANDBETWEEN(1, 2), "NotKnown", "Known"),
    IF(
        ISNUMBER('ALL-Students-Percentages'!G26),
        IF(
            'ALL-Students-Percentages'!G26 &lt; 0.6,
            "NotKnown",
            "Known"
        ),
        'ALL-Students-Percentages'!G26
    )
)</f>
        <v>Known</v>
      </c>
      <c r="H26" s="31" t="str">
        <f>IF(
    ISERROR('ALL-Students-Percentages'!H26),
    CHOOSE(RANDBETWEEN(1, 2), "NotKnown", "Known"),
    IF(
        ISNUMBER('ALL-Students-Percentages'!H26),
        IF(
            'ALL-Students-Percentages'!H26 &lt; 0.6,
            "NotKnown",
            "Known"
        ),
        'ALL-Students-Percentages'!H26
    )
)</f>
        <v>Known</v>
      </c>
      <c r="I26" s="31" t="str">
        <f>IF(
    ISERROR('ALL-Students-Percentages'!I26),
    CHOOSE(RANDBETWEEN(1, 2), "NotKnown", "Known"),
    IF(
        ISNUMBER('ALL-Students-Percentages'!I26),
        IF(
            'ALL-Students-Percentages'!I26 &lt; 0.6,
            "NotKnown",
            "Known"
        ),
        'ALL-Students-Percentages'!I26
    )
)</f>
        <v>Known</v>
      </c>
      <c r="J26" s="31" t="str">
        <f>IF(
    ISERROR('ALL-Students-Percentages'!J26),
    CHOOSE(RANDBETWEEN(1, 2), "NotKnown", "Known"),
    IF(
        ISNUMBER('ALL-Students-Percentages'!J26),
        IF(
            'ALL-Students-Percentages'!J26 &lt; 0.6,
            "NotKnown",
            "Known"
        ),
        'ALL-Students-Percentages'!J26
    )
)</f>
        <v>Known</v>
      </c>
      <c r="K26" s="31" t="str">
        <f>IF(
    ISERROR('ALL-Students-Percentages'!K26),
    CHOOSE(RANDBETWEEN(1, 2), "NotKnown", "Known"),
    IF(
        ISNUMBER('ALL-Students-Percentages'!K26),
        IF(
            'ALL-Students-Percentages'!K26 &lt; 0.6,
            "NotKnown",
            "Known"
        ),
        'ALL-Students-Percentages'!K26
    )
)</f>
        <v>NotKnown</v>
      </c>
      <c r="L26" s="31" t="str">
        <f>IF(
    ISERROR('ALL-Students-Percentages'!L26),
    CHOOSE(RANDBETWEEN(1, 2), "NotKnown", "Known"),
    IF(
        ISNUMBER('ALL-Students-Percentages'!L26),
        IF(
            'ALL-Students-Percentages'!L26 &lt; 0.6,
            "NotKnown",
            "Known"
        ),
        'ALL-Students-Percentages'!L26
    )
)</f>
        <v>Known</v>
      </c>
      <c r="M26" s="31" t="str">
        <f>IF(
    ISERROR('ALL-Students-Percentages'!M26),
    CHOOSE(RANDBETWEEN(1, 2), "NotKnown", "Known"),
    IF(
        ISNUMBER('ALL-Students-Percentages'!M26),
        IF(
            'ALL-Students-Percentages'!M26 &lt; 0.6,
            "NotKnown",
            "Known"
        ),
        'ALL-Students-Percentages'!M26
    )
)</f>
        <v>NotKnown</v>
      </c>
      <c r="N26" s="31" t="str">
        <f>IF(
    ISERROR('ALL-Students-Percentages'!N26),
    CHOOSE(RANDBETWEEN(1, 2), "NotKnown", "Known"),
    IF(
        ISNUMBER('ALL-Students-Percentages'!N26),
        IF(
            'ALL-Students-Percentages'!N26 &lt; 0.6,
            "NotKnown",
            "Known"
        ),
        'ALL-Students-Percentages'!N26
    )
)</f>
        <v>Known</v>
      </c>
      <c r="O26" s="31" t="str">
        <f>IF(
    ISERROR('ALL-Students-Percentages'!O26),
    CHOOSE(RANDBETWEEN(1, 2), "NotKnown", "Known"),
    IF(
        ISNUMBER('ALL-Students-Percentages'!O26),
        IF(
            'ALL-Students-Percentages'!O26 &lt; 0.6,
            "NotKnown",
            "Known"
        ),
        'ALL-Students-Percentages'!O26
    )
)</f>
        <v>NotKnown</v>
      </c>
      <c r="P26" s="31" t="str">
        <f>IF(
    ISERROR('ALL-Students-Percentages'!P26),
    CHOOSE(RANDBETWEEN(1, 2), "NotKnown", "Known"),
    IF(
        ISNUMBER('ALL-Students-Percentages'!P26),
        IF(
            'ALL-Students-Percentages'!P26 &lt; 0.6,
            "NotKnown",
            "Known"
        ),
        'ALL-Students-Percentages'!P26
    )
)</f>
        <v>Known</v>
      </c>
      <c r="Q26" s="31" t="str">
        <f>IF(
    ISERROR('ALL-Students-Percentages'!Q26),
    CHOOSE(RANDBETWEEN(1, 2), "NotKnown", "Known"),
    IF(
        ISNUMBER('ALL-Students-Percentages'!Q26),
        IF(
            'ALL-Students-Percentages'!Q26 &lt; 0.6,
            "NotKnown",
            "Known"
        ),
        'ALL-Students-Percentages'!Q26
    )
)</f>
        <v>NotKnown</v>
      </c>
      <c r="R26" s="31" t="str">
        <f>IF(
    ISERROR('ALL-Students-Percentages'!R26),
    CHOOSE(RANDBETWEEN(1, 2), "NotKnown", "Known"),
    IF(
        ISNUMBER('ALL-Students-Percentages'!R26),
        IF(
            'ALL-Students-Percentages'!R26 &lt; 0.6,
            "NotKnown",
            "Known"
        ),
        'ALL-Students-Percentages'!R26
    )
)</f>
        <v>NotKnown</v>
      </c>
      <c r="S26" s="31" t="str">
        <f>IF(
    ISERROR('ALL-Students-Percentages'!S26),
    CHOOSE(RANDBETWEEN(1, 2), "NotKnown", "Known"),
    IF(
        ISNUMBER('ALL-Students-Percentages'!S26),
        IF(
            'ALL-Students-Percentages'!S26 &lt; 0.6,
            "NotKnown",
            "Known"
        ),
        'ALL-Students-Percentages'!S26
    )
)</f>
        <v>NotKnown</v>
      </c>
      <c r="T26" s="31" t="str">
        <f>IF(
    ISERROR('ALL-Students-Percentages'!T26),
    CHOOSE(RANDBETWEEN(1, 2), "NotKnown", "Known"),
    IF(
        ISNUMBER('ALL-Students-Percentages'!T26),
        IF(
            'ALL-Students-Percentages'!T26 &lt; 0.6,
            "NotKnown",
            "Known"
        ),
        'ALL-Students-Percentages'!T26
    )
)</f>
        <v>NotKnown</v>
      </c>
      <c r="U26" s="31" t="str">
        <f>IF(
    ISERROR('ALL-Students-Percentages'!U26),
    CHOOSE(RANDBETWEEN(1, 2), "NotKnown", "Known"),
    IF(
        ISNUMBER('ALL-Students-Percentages'!U26),
        IF(
            'ALL-Students-Percentages'!U26 &lt; 0.6,
            "NotKnown",
            "Known"
        ),
        'ALL-Students-Percentages'!U26
    )
)</f>
        <v>NotKnown</v>
      </c>
      <c r="V26" s="31" t="str">
        <f>IF(
    ISERROR('ALL-Students-Percentages'!V26),
    CHOOSE(RANDBETWEEN(1, 2), "NotKnown", "Known"),
    IF(
        ISNUMBER('ALL-Students-Percentages'!V26),
        IF(
            'ALL-Students-Percentages'!V26 &lt; 0.6,
            "NotKnown",
            "Known"
        ),
        'ALL-Students-Percentages'!V26
    )
)</f>
        <v>NotKnown</v>
      </c>
      <c r="W26" s="31" t="str">
        <f>IF(
    ISERROR('ALL-Students-Percentages'!W26),
    CHOOSE(RANDBETWEEN(1, 2), "NotKnown", "Known"),
    IF(
        ISNUMBER('ALL-Students-Percentages'!W26),
        IF(
            'ALL-Students-Percentages'!W26 &lt; 0.6,
            "NotKnown",
            "Known"
        ),
        'ALL-Students-Percentages'!W26
    )
)</f>
        <v>NotKnown</v>
      </c>
      <c r="X26" s="31" t="str">
        <f>IF(
    ISERROR('ALL-Students-Percentages'!X26),
    CHOOSE(RANDBETWEEN(1, 2), "NotKnown", "Known"),
    IF(
        ISNUMBER('ALL-Students-Percentages'!X26),
        IF(
            'ALL-Students-Percentages'!X26 &lt; 0.6,
            "NotKnown",
            "Known"
        ),
        'ALL-Students-Percentages'!X26
    )
)</f>
        <v>NotKnown</v>
      </c>
      <c r="Y26" s="31" t="str">
        <f>IF(
    ISERROR('ALL-Students-Percentages'!Y26),
    CHOOSE(RANDBETWEEN(1, 2), "NotKnown", "Known"),
    IF(
        ISNUMBER('ALL-Students-Percentages'!Y26),
        IF(
            'ALL-Students-Percentages'!Y26 &lt; 0.6,
            "NotKnown",
            "Known"
        ),
        'ALL-Students-Percentages'!Y26
    )
)</f>
        <v>NotKnown</v>
      </c>
      <c r="Z26" s="31" t="str">
        <f>IF(
    ISERROR('ALL-Students-Percentages'!Z26),
    CHOOSE(RANDBETWEEN(1, 2), "NotKnown", "Known"),
    IF(
        ISNUMBER('ALL-Students-Percentages'!Z26),
        IF(
            'ALL-Students-Percentages'!Z26 &lt; 0.6,
            "NotKnown",
            "Known"
        ),
        'ALL-Students-Percentages'!Z26
    )
)</f>
        <v>NotKnown</v>
      </c>
      <c r="AA26" s="31" t="str">
        <f>IF(
    ISERROR('ALL-Students-Percentages'!AA26),
    CHOOSE(RANDBETWEEN(1, 2), "NotKnown", "Known"),
    IF(
        ISNUMBER('ALL-Students-Percentages'!AA26),
        IF(
            'ALL-Students-Percentages'!AA26 &lt; 0.6,
            "NotKnown",
            "Known"
        ),
        'ALL-Students-Percentages'!AA26
    )
)</f>
        <v>NotKnown</v>
      </c>
      <c r="AB26" s="31" t="str">
        <f>IF(
    ISERROR('ALL-Students-Percentages'!AB26),
    CHOOSE(RANDBETWEEN(1, 2), "NotKnown", "Known"),
    IF(
        ISNUMBER('ALL-Students-Percentages'!AB26),
        IF(
            'ALL-Students-Percentages'!AB26 &lt; 0.6,
            "NotKnown",
            "Known"
        ),
        'ALL-Students-Percentages'!AB26
    )
)</f>
        <v>NotKnown</v>
      </c>
      <c r="AC26" s="31" t="str">
        <f>IF(
    ISERROR('ALL-Students-Percentages'!AC26),
    CHOOSE(RANDBETWEEN(1, 2), "NotKnown", "Known"),
    IF(
        ISNUMBER('ALL-Students-Percentages'!AC26),
        IF(
            'ALL-Students-Percentages'!AC26 &lt; 0.6,
            "NotKnown",
            "Known"
        ),
        'ALL-Students-Percentages'!AC26
    )
)</f>
        <v>Known</v>
      </c>
      <c r="AD26" s="31" t="str">
        <f>IF(
    ISERROR('ALL-Students-Percentages'!AD26),
    CHOOSE(RANDBETWEEN(1, 2), "NotKnown", "Known"),
    IF(
        ISNUMBER('ALL-Students-Percentages'!AD26),
        IF(
            'ALL-Students-Percentages'!AD26 &lt; 0.6,
            "NotKnown",
            "Known"
        ),
        'ALL-Students-Percentages'!AD26
    )
)</f>
        <v>Known</v>
      </c>
      <c r="AE26" s="31" t="str">
        <f>IF(
    ISERROR('ALL-Students-Percentages'!AE26),
    CHOOSE(RANDBETWEEN(1, 2), "NotKnown", "Known"),
    IF(
        ISNUMBER('ALL-Students-Percentages'!AE26),
        IF(
            'ALL-Students-Percentages'!AE26 &lt; 0.6,
            "NotKnown",
            "Known"
        ),
        'ALL-Students-Percentages'!AE26
    )
)</f>
        <v>NotKnown</v>
      </c>
      <c r="AF26" s="31" t="str">
        <f>IF(
    ISERROR('ALL-Students-Percentages'!AF26),
    CHOOSE(RANDBETWEEN(1, 2), "NotKnown", "Known"),
    IF(
        ISNUMBER('ALL-Students-Percentages'!AF26),
        IF(
            'ALL-Students-Percentages'!AF26 &lt; 0.6,
            "NotKnown",
            "Known"
        ),
        'ALL-Students-Percentages'!AF26
    )
)</f>
        <v>NotKnown</v>
      </c>
      <c r="AG26" s="31" t="str">
        <f>IF(
    ISERROR('ALL-Students-Percentages'!AG26),
    CHOOSE(RANDBETWEEN(1, 2), "NotKnown", "Known"),
    IF(
        ISNUMBER('ALL-Students-Percentages'!AG26),
        IF(
            'ALL-Students-Percentages'!AG26 &lt; 0.6,
            "NotKnown",
            "Known"
        ),
        'ALL-Students-Percentages'!AG26
    )
)</f>
        <v>NotKnown</v>
      </c>
      <c r="AH26" s="31" t="str">
        <f>IF(
    ISERROR('ALL-Students-Percentages'!AH26),
    CHOOSE(RANDBETWEEN(1, 2), "NotKnown", "Known"),
    IF(
        ISNUMBER('ALL-Students-Percentages'!AH26),
        IF(
            'ALL-Students-Percentages'!AH26 &lt; 0.6,
            "NotKnown",
            "Known"
        ),
        'ALL-Students-Percentages'!AH26
    )
)</f>
        <v>NotKnown</v>
      </c>
      <c r="AI26" s="31" t="str">
        <f>IF(
    ISERROR('ALL-Students-Percentages'!AI26),
    CHOOSE(RANDBETWEEN(1, 2), "NotKnown", "Known"),
    IF(
        ISNUMBER('ALL-Students-Percentages'!AI26),
        IF(
            'ALL-Students-Percentages'!AI26 &lt; 0.6,
            "NotKnown",
            "Known"
        ),
        'ALL-Students-Percentages'!AI26
    )
)</f>
        <v>NotKnown</v>
      </c>
      <c r="AJ26" s="31" t="str">
        <f>IF(
    ISERROR('ALL-Students-Percentages'!AJ26),
    CHOOSE(RANDBETWEEN(1, 2), "NotKnown", "Known"),
    IF(
        ISNUMBER('ALL-Students-Percentages'!AJ26),
        IF(
            'ALL-Students-Percentages'!AJ26 &lt; 0.6,
            "NotKnown",
            "Known"
        ),
        'ALL-Students-Percentages'!AJ26
    )
)</f>
        <v>NotKnown</v>
      </c>
      <c r="AK26" s="31" t="str">
        <f>IF(
    ISERROR('ALL-Students-Percentages'!AK26),
    CHOOSE(RANDBETWEEN(1, 2), "NotKnown", "Known"),
    IF(
        ISNUMBER('ALL-Students-Percentages'!AK26),
        IF(
            'ALL-Students-Percentages'!AK26 &lt; 0.6,
            "NotKnown",
            "Known"
        ),
        'ALL-Students-Percentages'!AK26
    )
)</f>
        <v>Known</v>
      </c>
      <c r="AL26" s="31" t="str">
        <f>IF(
    ISERROR('ALL-Students-Percentages'!AL26),
    CHOOSE(RANDBETWEEN(1, 2), "NotKnown", "Known"),
    IF(
        ISNUMBER('ALL-Students-Percentages'!AL26),
        IF(
            'ALL-Students-Percentages'!AL26 &lt; 0.6,
            "NotKnown",
            "Known"
        ),
        'ALL-Students-Percentages'!AL26
    )
)</f>
        <v>Known</v>
      </c>
      <c r="AM26" s="31" t="str">
        <f>IF(
    ISERROR('ALL-Students-Percentages'!AM26),
    CHOOSE(RANDBETWEEN(1, 2), "NotKnown", "Known"),
    IF(
        ISNUMBER('ALL-Students-Percentages'!AM26),
        IF(
            'ALL-Students-Percentages'!AM26 &lt; 0.6,
            "NotKnown",
            "Known"
        ),
        'ALL-Students-Percentages'!AM26
    )
)</f>
        <v>NotKnown</v>
      </c>
      <c r="AN26" s="31" t="str">
        <f>IF(
    ISERROR('ALL-Students-Percentages'!AN26),
    CHOOSE(RANDBETWEEN(1, 2), "NotKnown", "Known"),
    IF(
        ISNUMBER('ALL-Students-Percentages'!AN26),
        IF(
            'ALL-Students-Percentages'!AN26 &lt; 0.6,
            "NotKnown",
            "Known"
        ),
        'ALL-Students-Percentages'!AN26
    )
)</f>
        <v>NotKnown</v>
      </c>
      <c r="AO26" s="31" t="str">
        <f>IF(
    ISERROR('ALL-Students-Percentages'!AO26),
    CHOOSE(RANDBETWEEN(1, 2), "NotKnown", "Known"),
    IF(
        ISNUMBER('ALL-Students-Percentages'!AO26),
        IF(
            'ALL-Students-Percentages'!AO26 &lt; 0.6,
            "NotKnown",
            "Known"
        ),
        'ALL-Students-Percentages'!AO26
    )
)</f>
        <v>NotKnown</v>
      </c>
      <c r="AP26" s="31" t="str">
        <f>IF(
    ISERROR('ALL-Students-Percentages'!AP26),
    CHOOSE(RANDBETWEEN(1, 2), "NotKnown", "Known"),
    IF(
        ISNUMBER('ALL-Students-Percentages'!AP26),
        IF(
            'ALL-Students-Percentages'!AP26 &lt; 0.6,
            "NotKnown",
            "Known"
        ),
        'ALL-Students-Percentages'!AP26
    )
)</f>
        <v>NotKnown</v>
      </c>
      <c r="AQ26" s="31" t="str">
        <f>IF(
    ISERROR('ALL-Students-Percentages'!AQ26),
    CHOOSE(RANDBETWEEN(1, 2), "NotKnown", "Known"),
    IF(
        ISNUMBER('ALL-Students-Percentages'!AQ26),
        IF(
            'ALL-Students-Percentages'!AQ26 &lt; 0.6,
            "NotKnown",
            "Known"
        ),
        'ALL-Students-Percentages'!AQ26
    )
)</f>
        <v>NotKnown</v>
      </c>
      <c r="AR26" s="31" t="str">
        <f>IF(
    ISERROR('ALL-Students-Percentages'!AR26),
    CHOOSE(RANDBETWEEN(1, 2), "NotKnown", "Known"),
    IF(
        ISNUMBER('ALL-Students-Percentages'!AR26),
        IF(
            'ALL-Students-Percentages'!AR26 &lt; 0.6,
            "NotKnown",
            "Known"
        ),
        'ALL-Students-Percentages'!AR26
    )
)</f>
        <v>NotKnown</v>
      </c>
      <c r="AS26" s="31" t="str">
        <f>IF(
    ISERROR('ALL-Students-Percentages'!AS26),
    CHOOSE(RANDBETWEEN(1, 2), "NotKnown", "Known"),
    IF(
        ISNUMBER('ALL-Students-Percentages'!AS26),
        IF(
            'ALL-Students-Percentages'!AS26 &lt; 0.6,
            "NotKnown",
            "Known"
        ),
        'ALL-Students-Percentages'!AS26
    )
)</f>
        <v>NotKnown</v>
      </c>
      <c r="AT26" s="31" t="str">
        <f>IF(
    ISERROR('ALL-Students-Percentages'!AT26),
    CHOOSE(RANDBETWEEN(1, 2), "NotKnown", "Known"),
    IF(
        ISNUMBER('ALL-Students-Percentages'!AT26),
        IF(
            'ALL-Students-Percentages'!AT26 &lt; 0.6,
            "NotKnown",
            "Known"
        ),
        'ALL-Students-Percentages'!AT26
    )
)</f>
        <v>NotKnown</v>
      </c>
      <c r="AU26" s="23"/>
      <c r="AV26" s="23"/>
    </row>
    <row r="27">
      <c r="A27" s="23" t="str">
        <f>IF(
    ISERROR('ALL-Students-Percentages'!A27),
    CHOOSE(RANDBETWEEN(1, 2), "NotKnown", "Known"),
    IF(
        ISNUMBER('ALL-Students-Percentages'!A27),
        IF(
            'ALL-Students-Percentages'!A27 &lt; 0.6,
            "NotKnown",
            "Known"
        ),
        'ALL-Students-Percentages'!A27
    )
)</f>
        <v>26CM-F</v>
      </c>
      <c r="B27" s="31" t="str">
        <f>IF(
    ISERROR('ALL-Students-Percentages'!B27),
    CHOOSE(RANDBETWEEN(1, 2), "NotKnown", "Known"),
    IF(
        ISNUMBER('ALL-Students-Percentages'!B27),
        IF(
            'ALL-Students-Percentages'!B27 &lt; 0.6,
            "NotKnown",
            "Known"
        ),
        'ALL-Students-Percentages'!B27
    )
)</f>
        <v>Known</v>
      </c>
      <c r="C27" s="31" t="str">
        <f>IF(
    ISERROR('ALL-Students-Percentages'!C27),
    CHOOSE(RANDBETWEEN(1, 2), "NotKnown", "Known"),
    IF(
        ISNUMBER('ALL-Students-Percentages'!C27),
        IF(
            'ALL-Students-Percentages'!C27 &lt; 0.6,
            "NotKnown",
            "Known"
        ),
        'ALL-Students-Percentages'!C27
    )
)</f>
        <v>Known</v>
      </c>
      <c r="D27" s="31" t="str">
        <f>IF(
    ISERROR('ALL-Students-Percentages'!D27),
    CHOOSE(RANDBETWEEN(1, 2), "NotKnown", "Known"),
    IF(
        ISNUMBER('ALL-Students-Percentages'!D27),
        IF(
            'ALL-Students-Percentages'!D27 &lt; 0.6,
            "NotKnown",
            "Known"
        ),
        'ALL-Students-Percentages'!D27
    )
)</f>
        <v>Known</v>
      </c>
      <c r="E27" s="31" t="str">
        <f>IF(
    ISERROR('ALL-Students-Percentages'!E27),
    CHOOSE(RANDBETWEEN(1, 2), "NotKnown", "Known"),
    IF(
        ISNUMBER('ALL-Students-Percentages'!E27),
        IF(
            'ALL-Students-Percentages'!E27 &lt; 0.6,
            "NotKnown",
            "Known"
        ),
        'ALL-Students-Percentages'!E27
    )
)</f>
        <v>Known</v>
      </c>
      <c r="F27" s="31" t="str">
        <f>IF(
    ISERROR('ALL-Students-Percentages'!F27),
    CHOOSE(RANDBETWEEN(1, 2), "NotKnown", "Known"),
    IF(
        ISNUMBER('ALL-Students-Percentages'!F27),
        IF(
            'ALL-Students-Percentages'!F27 &lt; 0.6,
            "NotKnown",
            "Known"
        ),
        'ALL-Students-Percentages'!F27
    )
)</f>
        <v>Known</v>
      </c>
      <c r="G27" s="31" t="str">
        <f>IF(
    ISERROR('ALL-Students-Percentages'!G27),
    CHOOSE(RANDBETWEEN(1, 2), "NotKnown", "Known"),
    IF(
        ISNUMBER('ALL-Students-Percentages'!G27),
        IF(
            'ALL-Students-Percentages'!G27 &lt; 0.6,
            "NotKnown",
            "Known"
        ),
        'ALL-Students-Percentages'!G27
    )
)</f>
        <v>Known</v>
      </c>
      <c r="H27" s="31" t="str">
        <f>IF(
    ISERROR('ALL-Students-Percentages'!H27),
    CHOOSE(RANDBETWEEN(1, 2), "NotKnown", "Known"),
    IF(
        ISNUMBER('ALL-Students-Percentages'!H27),
        IF(
            'ALL-Students-Percentages'!H27 &lt; 0.6,
            "NotKnown",
            "Known"
        ),
        'ALL-Students-Percentages'!H27
    )
)</f>
        <v>Known</v>
      </c>
      <c r="I27" s="31" t="str">
        <f>IF(
    ISERROR('ALL-Students-Percentages'!I27),
    CHOOSE(RANDBETWEEN(1, 2), "NotKnown", "Known"),
    IF(
        ISNUMBER('ALL-Students-Percentages'!I27),
        IF(
            'ALL-Students-Percentages'!I27 &lt; 0.6,
            "NotKnown",
            "Known"
        ),
        'ALL-Students-Percentages'!I27
    )
)</f>
        <v>Known</v>
      </c>
      <c r="J27" s="31" t="str">
        <f>IF(
    ISERROR('ALL-Students-Percentages'!J27),
    CHOOSE(RANDBETWEEN(1, 2), "NotKnown", "Known"),
    IF(
        ISNUMBER('ALL-Students-Percentages'!J27),
        IF(
            'ALL-Students-Percentages'!J27 &lt; 0.6,
            "NotKnown",
            "Known"
        ),
        'ALL-Students-Percentages'!J27
    )
)</f>
        <v>Known</v>
      </c>
      <c r="K27" s="31" t="str">
        <f>IF(
    ISERROR('ALL-Students-Percentages'!K27),
    CHOOSE(RANDBETWEEN(1, 2), "NotKnown", "Known"),
    IF(
        ISNUMBER('ALL-Students-Percentages'!K27),
        IF(
            'ALL-Students-Percentages'!K27 &lt; 0.6,
            "NotKnown",
            "Known"
        ),
        'ALL-Students-Percentages'!K27
    )
)</f>
        <v>Known</v>
      </c>
      <c r="L27" s="31" t="str">
        <f>IF(
    ISERROR('ALL-Students-Percentages'!L27),
    CHOOSE(RANDBETWEEN(1, 2), "NotKnown", "Known"),
    IF(
        ISNUMBER('ALL-Students-Percentages'!L27),
        IF(
            'ALL-Students-Percentages'!L27 &lt; 0.6,
            "NotKnown",
            "Known"
        ),
        'ALL-Students-Percentages'!L27
    )
)</f>
        <v>Known</v>
      </c>
      <c r="M27" s="31" t="str">
        <f>IF(
    ISERROR('ALL-Students-Percentages'!M27),
    CHOOSE(RANDBETWEEN(1, 2), "NotKnown", "Known"),
    IF(
        ISNUMBER('ALL-Students-Percentages'!M27),
        IF(
            'ALL-Students-Percentages'!M27 &lt; 0.6,
            "NotKnown",
            "Known"
        ),
        'ALL-Students-Percentages'!M27
    )
)</f>
        <v>Known</v>
      </c>
      <c r="N27" s="31" t="str">
        <f>IF(
    ISERROR('ALL-Students-Percentages'!N27),
    CHOOSE(RANDBETWEEN(1, 2), "NotKnown", "Known"),
    IF(
        ISNUMBER('ALL-Students-Percentages'!N27),
        IF(
            'ALL-Students-Percentages'!N27 &lt; 0.6,
            "NotKnown",
            "Known"
        ),
        'ALL-Students-Percentages'!N27
    )
)</f>
        <v>Known</v>
      </c>
      <c r="O27" s="31" t="str">
        <f>IF(
    ISERROR('ALL-Students-Percentages'!O27),
    CHOOSE(RANDBETWEEN(1, 2), "NotKnown", "Known"),
    IF(
        ISNUMBER('ALL-Students-Percentages'!O27),
        IF(
            'ALL-Students-Percentages'!O27 &lt; 0.6,
            "NotKnown",
            "Known"
        ),
        'ALL-Students-Percentages'!O27
    )
)</f>
        <v>Known</v>
      </c>
      <c r="P27" s="31" t="str">
        <f>IF(
    ISERROR('ALL-Students-Percentages'!P27),
    CHOOSE(RANDBETWEEN(1, 2), "NotKnown", "Known"),
    IF(
        ISNUMBER('ALL-Students-Percentages'!P27),
        IF(
            'ALL-Students-Percentages'!P27 &lt; 0.6,
            "NotKnown",
            "Known"
        ),
        'ALL-Students-Percentages'!P27
    )
)</f>
        <v>Known</v>
      </c>
      <c r="Q27" s="31" t="str">
        <f>IF(
    ISERROR('ALL-Students-Percentages'!Q27),
    CHOOSE(RANDBETWEEN(1, 2), "NotKnown", "Known"),
    IF(
        ISNUMBER('ALL-Students-Percentages'!Q27),
        IF(
            'ALL-Students-Percentages'!Q27 &lt; 0.6,
            "NotKnown",
            "Known"
        ),
        'ALL-Students-Percentages'!Q27
    )
)</f>
        <v>Known</v>
      </c>
      <c r="R27" s="31" t="str">
        <f>IF(
    ISERROR('ALL-Students-Percentages'!R27),
    CHOOSE(RANDBETWEEN(1, 2), "NotKnown", "Known"),
    IF(
        ISNUMBER('ALL-Students-Percentages'!R27),
        IF(
            'ALL-Students-Percentages'!R27 &lt; 0.6,
            "NotKnown",
            "Known"
        ),
        'ALL-Students-Percentages'!R27
    )
)</f>
        <v>Known</v>
      </c>
      <c r="S27" s="31" t="str">
        <f>IF(
    ISERROR('ALL-Students-Percentages'!S27),
    CHOOSE(RANDBETWEEN(1, 2), "NotKnown", "Known"),
    IF(
        ISNUMBER('ALL-Students-Percentages'!S27),
        IF(
            'ALL-Students-Percentages'!S27 &lt; 0.6,
            "NotKnown",
            "Known"
        ),
        'ALL-Students-Percentages'!S27
    )
)</f>
        <v>Known</v>
      </c>
      <c r="T27" s="31" t="str">
        <f>IF(
    ISERROR('ALL-Students-Percentages'!T27),
    CHOOSE(RANDBETWEEN(1, 2), "NotKnown", "Known"),
    IF(
        ISNUMBER('ALL-Students-Percentages'!T27),
        IF(
            'ALL-Students-Percentages'!T27 &lt; 0.6,
            "NotKnown",
            "Known"
        ),
        'ALL-Students-Percentages'!T27
    )
)</f>
        <v>Known</v>
      </c>
      <c r="U27" s="31" t="str">
        <f>IF(
    ISERROR('ALL-Students-Percentages'!U27),
    CHOOSE(RANDBETWEEN(1, 2), "NotKnown", "Known"),
    IF(
        ISNUMBER('ALL-Students-Percentages'!U27),
        IF(
            'ALL-Students-Percentages'!U27 &lt; 0.6,
            "NotKnown",
            "Known"
        ),
        'ALL-Students-Percentages'!U27
    )
)</f>
        <v>Known</v>
      </c>
      <c r="V27" s="31" t="str">
        <f>IF(
    ISERROR('ALL-Students-Percentages'!V27),
    CHOOSE(RANDBETWEEN(1, 2), "NotKnown", "Known"),
    IF(
        ISNUMBER('ALL-Students-Percentages'!V27),
        IF(
            'ALL-Students-Percentages'!V27 &lt; 0.6,
            "NotKnown",
            "Known"
        ),
        'ALL-Students-Percentages'!V27
    )
)</f>
        <v>Known</v>
      </c>
      <c r="W27" s="31" t="str">
        <f>IF(
    ISERROR('ALL-Students-Percentages'!W27),
    CHOOSE(RANDBETWEEN(1, 2), "NotKnown", "Known"),
    IF(
        ISNUMBER('ALL-Students-Percentages'!W27),
        IF(
            'ALL-Students-Percentages'!W27 &lt; 0.6,
            "NotKnown",
            "Known"
        ),
        'ALL-Students-Percentages'!W27
    )
)</f>
        <v>Known</v>
      </c>
      <c r="X27" s="31" t="str">
        <f>IF(
    ISERROR('ALL-Students-Percentages'!X27),
    CHOOSE(RANDBETWEEN(1, 2), "NotKnown", "Known"),
    IF(
        ISNUMBER('ALL-Students-Percentages'!X27),
        IF(
            'ALL-Students-Percentages'!X27 &lt; 0.6,
            "NotKnown",
            "Known"
        ),
        'ALL-Students-Percentages'!X27
    )
)</f>
        <v>Known</v>
      </c>
      <c r="Y27" s="31" t="str">
        <f>IF(
    ISERROR('ALL-Students-Percentages'!Y27),
    CHOOSE(RANDBETWEEN(1, 2), "NotKnown", "Known"),
    IF(
        ISNUMBER('ALL-Students-Percentages'!Y27),
        IF(
            'ALL-Students-Percentages'!Y27 &lt; 0.6,
            "NotKnown",
            "Known"
        ),
        'ALL-Students-Percentages'!Y27
    )
)</f>
        <v>Known</v>
      </c>
      <c r="Z27" s="31" t="str">
        <f>IF(
    ISERROR('ALL-Students-Percentages'!Z27),
    CHOOSE(RANDBETWEEN(1, 2), "NotKnown", "Known"),
    IF(
        ISNUMBER('ALL-Students-Percentages'!Z27),
        IF(
            'ALL-Students-Percentages'!Z27 &lt; 0.6,
            "NotKnown",
            "Known"
        ),
        'ALL-Students-Percentages'!Z27
    )
)</f>
        <v>Known</v>
      </c>
      <c r="AA27" s="31" t="str">
        <f>IF(
    ISERROR('ALL-Students-Percentages'!AA27),
    CHOOSE(RANDBETWEEN(1, 2), "NotKnown", "Known"),
    IF(
        ISNUMBER('ALL-Students-Percentages'!AA27),
        IF(
            'ALL-Students-Percentages'!AA27 &lt; 0.6,
            "NotKnown",
            "Known"
        ),
        'ALL-Students-Percentages'!AA27
    )
)</f>
        <v>Known</v>
      </c>
      <c r="AB27" s="31" t="str">
        <f>IF(
    ISERROR('ALL-Students-Percentages'!AB27),
    CHOOSE(RANDBETWEEN(1, 2), "NotKnown", "Known"),
    IF(
        ISNUMBER('ALL-Students-Percentages'!AB27),
        IF(
            'ALL-Students-Percentages'!AB27 &lt; 0.6,
            "NotKnown",
            "Known"
        ),
        'ALL-Students-Percentages'!AB27
    )
)</f>
        <v>NotKnown</v>
      </c>
      <c r="AC27" s="31" t="str">
        <f>IF(
    ISERROR('ALL-Students-Percentages'!AC27),
    CHOOSE(RANDBETWEEN(1, 2), "NotKnown", "Known"),
    IF(
        ISNUMBER('ALL-Students-Percentages'!AC27),
        IF(
            'ALL-Students-Percentages'!AC27 &lt; 0.6,
            "NotKnown",
            "Known"
        ),
        'ALL-Students-Percentages'!AC27
    )
)</f>
        <v>Known</v>
      </c>
      <c r="AD27" s="31" t="str">
        <f>IF(
    ISERROR('ALL-Students-Percentages'!AD27),
    CHOOSE(RANDBETWEEN(1, 2), "NotKnown", "Known"),
    IF(
        ISNUMBER('ALL-Students-Percentages'!AD27),
        IF(
            'ALL-Students-Percentages'!AD27 &lt; 0.6,
            "NotKnown",
            "Known"
        ),
        'ALL-Students-Percentages'!AD27
    )
)</f>
        <v>NotKnown</v>
      </c>
      <c r="AE27" s="31" t="str">
        <f>IF(
    ISERROR('ALL-Students-Percentages'!AE27),
    CHOOSE(RANDBETWEEN(1, 2), "NotKnown", "Known"),
    IF(
        ISNUMBER('ALL-Students-Percentages'!AE27),
        IF(
            'ALL-Students-Percentages'!AE27 &lt; 0.6,
            "NotKnown",
            "Known"
        ),
        'ALL-Students-Percentages'!AE27
    )
)</f>
        <v>Known</v>
      </c>
      <c r="AF27" s="31" t="str">
        <f>IF(
    ISERROR('ALL-Students-Percentages'!AF27),
    CHOOSE(RANDBETWEEN(1, 2), "NotKnown", "Known"),
    IF(
        ISNUMBER('ALL-Students-Percentages'!AF27),
        IF(
            'ALL-Students-Percentages'!AF27 &lt; 0.6,
            "NotKnown",
            "Known"
        ),
        'ALL-Students-Percentages'!AF27
    )
)</f>
        <v>Known</v>
      </c>
      <c r="AG27" s="31" t="str">
        <f>IF(
    ISERROR('ALL-Students-Percentages'!AG27),
    CHOOSE(RANDBETWEEN(1, 2), "NotKnown", "Known"),
    IF(
        ISNUMBER('ALL-Students-Percentages'!AG27),
        IF(
            'ALL-Students-Percentages'!AG27 &lt; 0.6,
            "NotKnown",
            "Known"
        ),
        'ALL-Students-Percentages'!AG27
    )
)</f>
        <v>Known</v>
      </c>
      <c r="AH27" s="31" t="str">
        <f>IF(
    ISERROR('ALL-Students-Percentages'!AH27),
    CHOOSE(RANDBETWEEN(1, 2), "NotKnown", "Known"),
    IF(
        ISNUMBER('ALL-Students-Percentages'!AH27),
        IF(
            'ALL-Students-Percentages'!AH27 &lt; 0.6,
            "NotKnown",
            "Known"
        ),
        'ALL-Students-Percentages'!AH27
    )
)</f>
        <v>Known</v>
      </c>
      <c r="AI27" s="31" t="str">
        <f>IF(
    ISERROR('ALL-Students-Percentages'!AI27),
    CHOOSE(RANDBETWEEN(1, 2), "NotKnown", "Known"),
    IF(
        ISNUMBER('ALL-Students-Percentages'!AI27),
        IF(
            'ALL-Students-Percentages'!AI27 &lt; 0.6,
            "NotKnown",
            "Known"
        ),
        'ALL-Students-Percentages'!AI27
    )
)</f>
        <v>Known</v>
      </c>
      <c r="AJ27" s="31" t="str">
        <f>IF(
    ISERROR('ALL-Students-Percentages'!AJ27),
    CHOOSE(RANDBETWEEN(1, 2), "NotKnown", "Known"),
    IF(
        ISNUMBER('ALL-Students-Percentages'!AJ27),
        IF(
            'ALL-Students-Percentages'!AJ27 &lt; 0.6,
            "NotKnown",
            "Known"
        ),
        'ALL-Students-Percentages'!AJ27
    )
)</f>
        <v>Known</v>
      </c>
      <c r="AK27" s="31" t="str">
        <f>IF(
    ISERROR('ALL-Students-Percentages'!AK27),
    CHOOSE(RANDBETWEEN(1, 2), "NotKnown", "Known"),
    IF(
        ISNUMBER('ALL-Students-Percentages'!AK27),
        IF(
            'ALL-Students-Percentages'!AK27 &lt; 0.6,
            "NotKnown",
            "Known"
        ),
        'ALL-Students-Percentages'!AK27
    )
)</f>
        <v>Known</v>
      </c>
      <c r="AL27" s="31" t="str">
        <f>IF(
    ISERROR('ALL-Students-Percentages'!AL27),
    CHOOSE(RANDBETWEEN(1, 2), "NotKnown", "Known"),
    IF(
        ISNUMBER('ALL-Students-Percentages'!AL27),
        IF(
            'ALL-Students-Percentages'!AL27 &lt; 0.6,
            "NotKnown",
            "Known"
        ),
        'ALL-Students-Percentages'!AL27
    )
)</f>
        <v>Known</v>
      </c>
      <c r="AM27" s="31" t="str">
        <f>IF(
    ISERROR('ALL-Students-Percentages'!AM27),
    CHOOSE(RANDBETWEEN(1, 2), "NotKnown", "Known"),
    IF(
        ISNUMBER('ALL-Students-Percentages'!AM27),
        IF(
            'ALL-Students-Percentages'!AM27 &lt; 0.6,
            "NotKnown",
            "Known"
        ),
        'ALL-Students-Percentages'!AM27
    )
)</f>
        <v>Known</v>
      </c>
      <c r="AN27" s="31" t="str">
        <f>IF(
    ISERROR('ALL-Students-Percentages'!AN27),
    CHOOSE(RANDBETWEEN(1, 2), "NotKnown", "Known"),
    IF(
        ISNUMBER('ALL-Students-Percentages'!AN27),
        IF(
            'ALL-Students-Percentages'!AN27 &lt; 0.6,
            "NotKnown",
            "Known"
        ),
        'ALL-Students-Percentages'!AN27
    )
)</f>
        <v>Known</v>
      </c>
      <c r="AO27" s="31" t="str">
        <f>IF(
    ISERROR('ALL-Students-Percentages'!AO27),
    CHOOSE(RANDBETWEEN(1, 2), "NotKnown", "Known"),
    IF(
        ISNUMBER('ALL-Students-Percentages'!AO27),
        IF(
            'ALL-Students-Percentages'!AO27 &lt; 0.6,
            "NotKnown",
            "Known"
        ),
        'ALL-Students-Percentages'!AO27
    )
)</f>
        <v>Known</v>
      </c>
      <c r="AP27" s="31" t="str">
        <f>IF(
    ISERROR('ALL-Students-Percentages'!AP27),
    CHOOSE(RANDBETWEEN(1, 2), "NotKnown", "Known"),
    IF(
        ISNUMBER('ALL-Students-Percentages'!AP27),
        IF(
            'ALL-Students-Percentages'!AP27 &lt; 0.6,
            "NotKnown",
            "Known"
        ),
        'ALL-Students-Percentages'!AP27
    )
)</f>
        <v>Known</v>
      </c>
      <c r="AQ27" s="31" t="str">
        <f>IF(
    ISERROR('ALL-Students-Percentages'!AQ27),
    CHOOSE(RANDBETWEEN(1, 2), "NotKnown", "Known"),
    IF(
        ISNUMBER('ALL-Students-Percentages'!AQ27),
        IF(
            'ALL-Students-Percentages'!AQ27 &lt; 0.6,
            "NotKnown",
            "Known"
        ),
        'ALL-Students-Percentages'!AQ27
    )
)</f>
        <v>Known</v>
      </c>
      <c r="AR27" s="31" t="str">
        <f>IF(
    ISERROR('ALL-Students-Percentages'!AR27),
    CHOOSE(RANDBETWEEN(1, 2), "NotKnown", "Known"),
    IF(
        ISNUMBER('ALL-Students-Percentages'!AR27),
        IF(
            'ALL-Students-Percentages'!AR27 &lt; 0.6,
            "NotKnown",
            "Known"
        ),
        'ALL-Students-Percentages'!AR27
    )
)</f>
        <v>Known</v>
      </c>
      <c r="AS27" s="31" t="str">
        <f>IF(
    ISERROR('ALL-Students-Percentages'!AS27),
    CHOOSE(RANDBETWEEN(1, 2), "NotKnown", "Known"),
    IF(
        ISNUMBER('ALL-Students-Percentages'!AS27),
        IF(
            'ALL-Students-Percentages'!AS27 &lt; 0.6,
            "NotKnown",
            "Known"
        ),
        'ALL-Students-Percentages'!AS27
    )
)</f>
        <v>Known</v>
      </c>
      <c r="AT27" s="31" t="str">
        <f>IF(
    ISERROR('ALL-Students-Percentages'!AT27),
    CHOOSE(RANDBETWEEN(1, 2), "NotKnown", "Known"),
    IF(
        ISNUMBER('ALL-Students-Percentages'!AT27),
        IF(
            'ALL-Students-Percentages'!AT27 &lt; 0.6,
            "NotKnown",
            "Known"
        ),
        'ALL-Students-Percentages'!AT27
    )
)</f>
        <v>Known</v>
      </c>
      <c r="AU27" s="23"/>
      <c r="AV27" s="23"/>
    </row>
    <row r="28">
      <c r="A28" s="23" t="str">
        <f>IF(
    ISERROR('ALL-Students-Percentages'!A28),
    CHOOSE(RANDBETWEEN(1, 2), "NotKnown", "Known"),
    IF(
        ISNUMBER('ALL-Students-Percentages'!A28),
        IF(
            'ALL-Students-Percentages'!A28 &lt; 0.6,
            "NotKnown",
            "Known"
        ),
        'ALL-Students-Percentages'!A28
    )
)</f>
        <v>27CM-F</v>
      </c>
      <c r="B28" s="31" t="str">
        <f>IF(
    ISERROR('ALL-Students-Percentages'!B28),
    CHOOSE(RANDBETWEEN(1, 2), "NotKnown", "Known"),
    IF(
        ISNUMBER('ALL-Students-Percentages'!B28),
        IF(
            'ALL-Students-Percentages'!B28 &lt; 0.6,
            "NotKnown",
            "Known"
        ),
        'ALL-Students-Percentages'!B28
    )
)</f>
        <v>Known</v>
      </c>
      <c r="C28" s="31" t="str">
        <f>IF(
    ISERROR('ALL-Students-Percentages'!C28),
    CHOOSE(RANDBETWEEN(1, 2), "NotKnown", "Known"),
    IF(
        ISNUMBER('ALL-Students-Percentages'!C28),
        IF(
            'ALL-Students-Percentages'!C28 &lt; 0.6,
            "NotKnown",
            "Known"
        ),
        'ALL-Students-Percentages'!C28
    )
)</f>
        <v>Known</v>
      </c>
      <c r="D28" s="31" t="str">
        <f>IF(
    ISERROR('ALL-Students-Percentages'!D28),
    CHOOSE(RANDBETWEEN(1, 2), "NotKnown", "Known"),
    IF(
        ISNUMBER('ALL-Students-Percentages'!D28),
        IF(
            'ALL-Students-Percentages'!D28 &lt; 0.6,
            "NotKnown",
            "Known"
        ),
        'ALL-Students-Percentages'!D28
    )
)</f>
        <v>Known</v>
      </c>
      <c r="E28" s="31" t="str">
        <f>IF(
    ISERROR('ALL-Students-Percentages'!E28),
    CHOOSE(RANDBETWEEN(1, 2), "NotKnown", "Known"),
    IF(
        ISNUMBER('ALL-Students-Percentages'!E28),
        IF(
            'ALL-Students-Percentages'!E28 &lt; 0.6,
            "NotKnown",
            "Known"
        ),
        'ALL-Students-Percentages'!E28
    )
)</f>
        <v>Known</v>
      </c>
      <c r="F28" s="31" t="str">
        <f>IF(
    ISERROR('ALL-Students-Percentages'!F28),
    CHOOSE(RANDBETWEEN(1, 2), "NotKnown", "Known"),
    IF(
        ISNUMBER('ALL-Students-Percentages'!F28),
        IF(
            'ALL-Students-Percentages'!F28 &lt; 0.6,
            "NotKnown",
            "Known"
        ),
        'ALL-Students-Percentages'!F28
    )
)</f>
        <v>Known</v>
      </c>
      <c r="G28" s="31" t="str">
        <f>IF(
    ISERROR('ALL-Students-Percentages'!G28),
    CHOOSE(RANDBETWEEN(1, 2), "NotKnown", "Known"),
    IF(
        ISNUMBER('ALL-Students-Percentages'!G28),
        IF(
            'ALL-Students-Percentages'!G28 &lt; 0.6,
            "NotKnown",
            "Known"
        ),
        'ALL-Students-Percentages'!G28
    )
)</f>
        <v>Known</v>
      </c>
      <c r="H28" s="31" t="str">
        <f>IF(
    ISERROR('ALL-Students-Percentages'!H28),
    CHOOSE(RANDBETWEEN(1, 2), "NotKnown", "Known"),
    IF(
        ISNUMBER('ALL-Students-Percentages'!H28),
        IF(
            'ALL-Students-Percentages'!H28 &lt; 0.6,
            "NotKnown",
            "Known"
        ),
        'ALL-Students-Percentages'!H28
    )
)</f>
        <v>Known</v>
      </c>
      <c r="I28" s="31" t="str">
        <f>IF(
    ISERROR('ALL-Students-Percentages'!I28),
    CHOOSE(RANDBETWEEN(1, 2), "NotKnown", "Known"),
    IF(
        ISNUMBER('ALL-Students-Percentages'!I28),
        IF(
            'ALL-Students-Percentages'!I28 &lt; 0.6,
            "NotKnown",
            "Known"
        ),
        'ALL-Students-Percentages'!I28
    )
)</f>
        <v>Known</v>
      </c>
      <c r="J28" s="31" t="str">
        <f>IF(
    ISERROR('ALL-Students-Percentages'!J28),
    CHOOSE(RANDBETWEEN(1, 2), "NotKnown", "Known"),
    IF(
        ISNUMBER('ALL-Students-Percentages'!J28),
        IF(
            'ALL-Students-Percentages'!J28 &lt; 0.6,
            "NotKnown",
            "Known"
        ),
        'ALL-Students-Percentages'!J28
    )
)</f>
        <v>Known</v>
      </c>
      <c r="K28" s="31" t="str">
        <f>IF(
    ISERROR('ALL-Students-Percentages'!K28),
    CHOOSE(RANDBETWEEN(1, 2), "NotKnown", "Known"),
    IF(
        ISNUMBER('ALL-Students-Percentages'!K28),
        IF(
            'ALL-Students-Percentages'!K28 &lt; 0.6,
            "NotKnown",
            "Known"
        ),
        'ALL-Students-Percentages'!K28
    )
)</f>
        <v>Known</v>
      </c>
      <c r="L28" s="31" t="str">
        <f>IF(
    ISERROR('ALL-Students-Percentages'!L28),
    CHOOSE(RANDBETWEEN(1, 2), "NotKnown", "Known"),
    IF(
        ISNUMBER('ALL-Students-Percentages'!L28),
        IF(
            'ALL-Students-Percentages'!L28 &lt; 0.6,
            "NotKnown",
            "Known"
        ),
        'ALL-Students-Percentages'!L28
    )
)</f>
        <v>Known</v>
      </c>
      <c r="M28" s="31" t="str">
        <f>IF(
    ISERROR('ALL-Students-Percentages'!M28),
    CHOOSE(RANDBETWEEN(1, 2), "NotKnown", "Known"),
    IF(
        ISNUMBER('ALL-Students-Percentages'!M28),
        IF(
            'ALL-Students-Percentages'!M28 &lt; 0.6,
            "NotKnown",
            "Known"
        ),
        'ALL-Students-Percentages'!M28
    )
)</f>
        <v>Known</v>
      </c>
      <c r="N28" s="31" t="str">
        <f>IF(
    ISERROR('ALL-Students-Percentages'!N28),
    CHOOSE(RANDBETWEEN(1, 2), "NotKnown", "Known"),
    IF(
        ISNUMBER('ALL-Students-Percentages'!N28),
        IF(
            'ALL-Students-Percentages'!N28 &lt; 0.6,
            "NotKnown",
            "Known"
        ),
        'ALL-Students-Percentages'!N28
    )
)</f>
        <v>Known</v>
      </c>
      <c r="O28" s="31" t="str">
        <f>IF(
    ISERROR('ALL-Students-Percentages'!O28),
    CHOOSE(RANDBETWEEN(1, 2), "NotKnown", "Known"),
    IF(
        ISNUMBER('ALL-Students-Percentages'!O28),
        IF(
            'ALL-Students-Percentages'!O28 &lt; 0.6,
            "NotKnown",
            "Known"
        ),
        'ALL-Students-Percentages'!O28
    )
)</f>
        <v>Known</v>
      </c>
      <c r="P28" s="31" t="str">
        <f>IF(
    ISERROR('ALL-Students-Percentages'!P28),
    CHOOSE(RANDBETWEEN(1, 2), "NotKnown", "Known"),
    IF(
        ISNUMBER('ALL-Students-Percentages'!P28),
        IF(
            'ALL-Students-Percentages'!P28 &lt; 0.6,
            "NotKnown",
            "Known"
        ),
        'ALL-Students-Percentages'!P28
    )
)</f>
        <v>Known</v>
      </c>
      <c r="Q28" s="31" t="str">
        <f>IF(
    ISERROR('ALL-Students-Percentages'!Q28),
    CHOOSE(RANDBETWEEN(1, 2), "NotKnown", "Known"),
    IF(
        ISNUMBER('ALL-Students-Percentages'!Q28),
        IF(
            'ALL-Students-Percentages'!Q28 &lt; 0.6,
            "NotKnown",
            "Known"
        ),
        'ALL-Students-Percentages'!Q28
    )
)</f>
        <v>Known</v>
      </c>
      <c r="R28" s="31" t="str">
        <f>IF(
    ISERROR('ALL-Students-Percentages'!R28),
    CHOOSE(RANDBETWEEN(1, 2), "NotKnown", "Known"),
    IF(
        ISNUMBER('ALL-Students-Percentages'!R28),
        IF(
            'ALL-Students-Percentages'!R28 &lt; 0.6,
            "NotKnown",
            "Known"
        ),
        'ALL-Students-Percentages'!R28
    )
)</f>
        <v>Known</v>
      </c>
      <c r="S28" s="31" t="str">
        <f>IF(
    ISERROR('ALL-Students-Percentages'!S28),
    CHOOSE(RANDBETWEEN(1, 2), "NotKnown", "Known"),
    IF(
        ISNUMBER('ALL-Students-Percentages'!S28),
        IF(
            'ALL-Students-Percentages'!S28 &lt; 0.6,
            "NotKnown",
            "Known"
        ),
        'ALL-Students-Percentages'!S28
    )
)</f>
        <v>Known</v>
      </c>
      <c r="T28" s="31" t="str">
        <f>IF(
    ISERROR('ALL-Students-Percentages'!T28),
    CHOOSE(RANDBETWEEN(1, 2), "NotKnown", "Known"),
    IF(
        ISNUMBER('ALL-Students-Percentages'!T28),
        IF(
            'ALL-Students-Percentages'!T28 &lt; 0.6,
            "NotKnown",
            "Known"
        ),
        'ALL-Students-Percentages'!T28
    )
)</f>
        <v>Known</v>
      </c>
      <c r="U28" s="31" t="str">
        <f>IF(
    ISERROR('ALL-Students-Percentages'!U28),
    CHOOSE(RANDBETWEEN(1, 2), "NotKnown", "Known"),
    IF(
        ISNUMBER('ALL-Students-Percentages'!U28),
        IF(
            'ALL-Students-Percentages'!U28 &lt; 0.6,
            "NotKnown",
            "Known"
        ),
        'ALL-Students-Percentages'!U28
    )
)</f>
        <v>Known</v>
      </c>
      <c r="V28" s="31" t="str">
        <f>IF(
    ISERROR('ALL-Students-Percentages'!V28),
    CHOOSE(RANDBETWEEN(1, 2), "NotKnown", "Known"),
    IF(
        ISNUMBER('ALL-Students-Percentages'!V28),
        IF(
            'ALL-Students-Percentages'!V28 &lt; 0.6,
            "NotKnown",
            "Known"
        ),
        'ALL-Students-Percentages'!V28
    )
)</f>
        <v>Known</v>
      </c>
      <c r="W28" s="31" t="str">
        <f>IF(
    ISERROR('ALL-Students-Percentages'!W28),
    CHOOSE(RANDBETWEEN(1, 2), "NotKnown", "Known"),
    IF(
        ISNUMBER('ALL-Students-Percentages'!W28),
        IF(
            'ALL-Students-Percentages'!W28 &lt; 0.6,
            "NotKnown",
            "Known"
        ),
        'ALL-Students-Percentages'!W28
    )
)</f>
        <v>Known</v>
      </c>
      <c r="X28" s="31" t="str">
        <f>IF(
    ISERROR('ALL-Students-Percentages'!X28),
    CHOOSE(RANDBETWEEN(1, 2), "NotKnown", "Known"),
    IF(
        ISNUMBER('ALL-Students-Percentages'!X28),
        IF(
            'ALL-Students-Percentages'!X28 &lt; 0.6,
            "NotKnown",
            "Known"
        ),
        'ALL-Students-Percentages'!X28
    )
)</f>
        <v>Known</v>
      </c>
      <c r="Y28" s="31" t="str">
        <f>IF(
    ISERROR('ALL-Students-Percentages'!Y28),
    CHOOSE(RANDBETWEEN(1, 2), "NotKnown", "Known"),
    IF(
        ISNUMBER('ALL-Students-Percentages'!Y28),
        IF(
            'ALL-Students-Percentages'!Y28 &lt; 0.6,
            "NotKnown",
            "Known"
        ),
        'ALL-Students-Percentages'!Y28
    )
)</f>
        <v>Known</v>
      </c>
      <c r="Z28" s="31" t="str">
        <f>IF(
    ISERROR('ALL-Students-Percentages'!Z28),
    CHOOSE(RANDBETWEEN(1, 2), "NotKnown", "Known"),
    IF(
        ISNUMBER('ALL-Students-Percentages'!Z28),
        IF(
            'ALL-Students-Percentages'!Z28 &lt; 0.6,
            "NotKnown",
            "Known"
        ),
        'ALL-Students-Percentages'!Z28
    )
)</f>
        <v>Known</v>
      </c>
      <c r="AA28" s="31" t="str">
        <f>IF(
    ISERROR('ALL-Students-Percentages'!AA28),
    CHOOSE(RANDBETWEEN(1, 2), "NotKnown", "Known"),
    IF(
        ISNUMBER('ALL-Students-Percentages'!AA28),
        IF(
            'ALL-Students-Percentages'!AA28 &lt; 0.6,
            "NotKnown",
            "Known"
        ),
        'ALL-Students-Percentages'!AA28
    )
)</f>
        <v>Known</v>
      </c>
      <c r="AB28" s="31" t="str">
        <f>IF(
    ISERROR('ALL-Students-Percentages'!AB28),
    CHOOSE(RANDBETWEEN(1, 2), "NotKnown", "Known"),
    IF(
        ISNUMBER('ALL-Students-Percentages'!AB28),
        IF(
            'ALL-Students-Percentages'!AB28 &lt; 0.6,
            "NotKnown",
            "Known"
        ),
        'ALL-Students-Percentages'!AB28
    )
)</f>
        <v>Known</v>
      </c>
      <c r="AC28" s="31" t="str">
        <f>IF(
    ISERROR('ALL-Students-Percentages'!AC28),
    CHOOSE(RANDBETWEEN(1, 2), "NotKnown", "Known"),
    IF(
        ISNUMBER('ALL-Students-Percentages'!AC28),
        IF(
            'ALL-Students-Percentages'!AC28 &lt; 0.6,
            "NotKnown",
            "Known"
        ),
        'ALL-Students-Percentages'!AC28
    )
)</f>
        <v>Known</v>
      </c>
      <c r="AD28" s="31" t="str">
        <f>IF(
    ISERROR('ALL-Students-Percentages'!AD28),
    CHOOSE(RANDBETWEEN(1, 2), "NotKnown", "Known"),
    IF(
        ISNUMBER('ALL-Students-Percentages'!AD28),
        IF(
            'ALL-Students-Percentages'!AD28 &lt; 0.6,
            "NotKnown",
            "Known"
        ),
        'ALL-Students-Percentages'!AD28
    )
)</f>
        <v>Known</v>
      </c>
      <c r="AE28" s="31" t="str">
        <f>IF(
    ISERROR('ALL-Students-Percentages'!AE28),
    CHOOSE(RANDBETWEEN(1, 2), "NotKnown", "Known"),
    IF(
        ISNUMBER('ALL-Students-Percentages'!AE28),
        IF(
            'ALL-Students-Percentages'!AE28 &lt; 0.6,
            "NotKnown",
            "Known"
        ),
        'ALL-Students-Percentages'!AE28
    )
)</f>
        <v>Known</v>
      </c>
      <c r="AF28" s="31" t="str">
        <f>IF(
    ISERROR('ALL-Students-Percentages'!AF28),
    CHOOSE(RANDBETWEEN(1, 2), "NotKnown", "Known"),
    IF(
        ISNUMBER('ALL-Students-Percentages'!AF28),
        IF(
            'ALL-Students-Percentages'!AF28 &lt; 0.6,
            "NotKnown",
            "Known"
        ),
        'ALL-Students-Percentages'!AF28
    )
)</f>
        <v>Known</v>
      </c>
      <c r="AG28" s="31" t="str">
        <f>IF(
    ISERROR('ALL-Students-Percentages'!AG28),
    CHOOSE(RANDBETWEEN(1, 2), "NotKnown", "Known"),
    IF(
        ISNUMBER('ALL-Students-Percentages'!AG28),
        IF(
            'ALL-Students-Percentages'!AG28 &lt; 0.6,
            "NotKnown",
            "Known"
        ),
        'ALL-Students-Percentages'!AG28
    )
)</f>
        <v>Known</v>
      </c>
      <c r="AH28" s="31" t="str">
        <f>IF(
    ISERROR('ALL-Students-Percentages'!AH28),
    CHOOSE(RANDBETWEEN(1, 2), "NotKnown", "Known"),
    IF(
        ISNUMBER('ALL-Students-Percentages'!AH28),
        IF(
            'ALL-Students-Percentages'!AH28 &lt; 0.6,
            "NotKnown",
            "Known"
        ),
        'ALL-Students-Percentages'!AH28
    )
)</f>
        <v>Known</v>
      </c>
      <c r="AI28" s="31" t="str">
        <f>IF(
    ISERROR('ALL-Students-Percentages'!AI28),
    CHOOSE(RANDBETWEEN(1, 2), "NotKnown", "Known"),
    IF(
        ISNUMBER('ALL-Students-Percentages'!AI28),
        IF(
            'ALL-Students-Percentages'!AI28 &lt; 0.6,
            "NotKnown",
            "Known"
        ),
        'ALL-Students-Percentages'!AI28
    )
)</f>
        <v>Known</v>
      </c>
      <c r="AJ28" s="31" t="str">
        <f>IF(
    ISERROR('ALL-Students-Percentages'!AJ28),
    CHOOSE(RANDBETWEEN(1, 2), "NotKnown", "Known"),
    IF(
        ISNUMBER('ALL-Students-Percentages'!AJ28),
        IF(
            'ALL-Students-Percentages'!AJ28 &lt; 0.6,
            "NotKnown",
            "Known"
        ),
        'ALL-Students-Percentages'!AJ28
    )
)</f>
        <v>Known</v>
      </c>
      <c r="AK28" s="31" t="str">
        <f>IF(
    ISERROR('ALL-Students-Percentages'!AK28),
    CHOOSE(RANDBETWEEN(1, 2), "NotKnown", "Known"),
    IF(
        ISNUMBER('ALL-Students-Percentages'!AK28),
        IF(
            'ALL-Students-Percentages'!AK28 &lt; 0.6,
            "NotKnown",
            "Known"
        ),
        'ALL-Students-Percentages'!AK28
    )
)</f>
        <v>Known</v>
      </c>
      <c r="AL28" s="31" t="str">
        <f>IF(
    ISERROR('ALL-Students-Percentages'!AL28),
    CHOOSE(RANDBETWEEN(1, 2), "NotKnown", "Known"),
    IF(
        ISNUMBER('ALL-Students-Percentages'!AL28),
        IF(
            'ALL-Students-Percentages'!AL28 &lt; 0.6,
            "NotKnown",
            "Known"
        ),
        'ALL-Students-Percentages'!AL28
    )
)</f>
        <v>Known</v>
      </c>
      <c r="AM28" s="31" t="str">
        <f>IF(
    ISERROR('ALL-Students-Percentages'!AM28),
    CHOOSE(RANDBETWEEN(1, 2), "NotKnown", "Known"),
    IF(
        ISNUMBER('ALL-Students-Percentages'!AM28),
        IF(
            'ALL-Students-Percentages'!AM28 &lt; 0.6,
            "NotKnown",
            "Known"
        ),
        'ALL-Students-Percentages'!AM28
    )
)</f>
        <v>Known</v>
      </c>
      <c r="AN28" s="31" t="str">
        <f>IF(
    ISERROR('ALL-Students-Percentages'!AN28),
    CHOOSE(RANDBETWEEN(1, 2), "NotKnown", "Known"),
    IF(
        ISNUMBER('ALL-Students-Percentages'!AN28),
        IF(
            'ALL-Students-Percentages'!AN28 &lt; 0.6,
            "NotKnown",
            "Known"
        ),
        'ALL-Students-Percentages'!AN28
    )
)</f>
        <v>Known</v>
      </c>
      <c r="AO28" s="31" t="str">
        <f>IF(
    ISERROR('ALL-Students-Percentages'!AO28),
    CHOOSE(RANDBETWEEN(1, 2), "NotKnown", "Known"),
    IF(
        ISNUMBER('ALL-Students-Percentages'!AO28),
        IF(
            'ALL-Students-Percentages'!AO28 &lt; 0.6,
            "NotKnown",
            "Known"
        ),
        'ALL-Students-Percentages'!AO28
    )
)</f>
        <v>NotKnown</v>
      </c>
      <c r="AP28" s="31" t="str">
        <f>IF(
    ISERROR('ALL-Students-Percentages'!AP28),
    CHOOSE(RANDBETWEEN(1, 2), "NotKnown", "Known"),
    IF(
        ISNUMBER('ALL-Students-Percentages'!AP28),
        IF(
            'ALL-Students-Percentages'!AP28 &lt; 0.6,
            "NotKnown",
            "Known"
        ),
        'ALL-Students-Percentages'!AP28
    )
)</f>
        <v>Known</v>
      </c>
      <c r="AQ28" s="31" t="str">
        <f>IF(
    ISERROR('ALL-Students-Percentages'!AQ28),
    CHOOSE(RANDBETWEEN(1, 2), "NotKnown", "Known"),
    IF(
        ISNUMBER('ALL-Students-Percentages'!AQ28),
        IF(
            'ALL-Students-Percentages'!AQ28 &lt; 0.6,
            "NotKnown",
            "Known"
        ),
        'ALL-Students-Percentages'!AQ28
    )
)</f>
        <v>Known</v>
      </c>
      <c r="AR28" s="31" t="str">
        <f>IF(
    ISERROR('ALL-Students-Percentages'!AR28),
    CHOOSE(RANDBETWEEN(1, 2), "NotKnown", "Known"),
    IF(
        ISNUMBER('ALL-Students-Percentages'!AR28),
        IF(
            'ALL-Students-Percentages'!AR28 &lt; 0.6,
            "NotKnown",
            "Known"
        ),
        'ALL-Students-Percentages'!AR28
    )
)</f>
        <v>Known</v>
      </c>
      <c r="AS28" s="31" t="str">
        <f>IF(
    ISERROR('ALL-Students-Percentages'!AS28),
    CHOOSE(RANDBETWEEN(1, 2), "NotKnown", "Known"),
    IF(
        ISNUMBER('ALL-Students-Percentages'!AS28),
        IF(
            'ALL-Students-Percentages'!AS28 &lt; 0.6,
            "NotKnown",
            "Known"
        ),
        'ALL-Students-Percentages'!AS28
    )
)</f>
        <v>Known</v>
      </c>
      <c r="AT28" s="31" t="str">
        <f>IF(
    ISERROR('ALL-Students-Percentages'!AT28),
    CHOOSE(RANDBETWEEN(1, 2), "NotKnown", "Known"),
    IF(
        ISNUMBER('ALL-Students-Percentages'!AT28),
        IF(
            'ALL-Students-Percentages'!AT28 &lt; 0.6,
            "NotKnown",
            "Known"
        ),
        'ALL-Students-Percentages'!AT28
    )
)</f>
        <v>Known</v>
      </c>
      <c r="AU28" s="23"/>
      <c r="AV28" s="23"/>
    </row>
    <row r="29">
      <c r="A29" s="23" t="str">
        <f>IF(
    ISERROR('ALL-Students-Percentages'!A29),
    CHOOSE(RANDBETWEEN(1, 2), "NotKnown", "Known"),
    IF(
        ISNUMBER('ALL-Students-Percentages'!A29),
        IF(
            'ALL-Students-Percentages'!A29 &lt; 0.6,
            "NotKnown",
            "Known"
        ),
        'ALL-Students-Percentages'!A29
    )
)</f>
        <v>28CM-M</v>
      </c>
      <c r="B29" s="31" t="str">
        <f>IF(
    ISERROR('ALL-Students-Percentages'!B29),
    CHOOSE(RANDBETWEEN(1, 2), "NotKnown", "Known"),
    IF(
        ISNUMBER('ALL-Students-Percentages'!B29),
        IF(
            'ALL-Students-Percentages'!B29 &lt; 0.6,
            "NotKnown",
            "Known"
        ),
        'ALL-Students-Percentages'!B29
    )
)</f>
        <v>NotKnown</v>
      </c>
      <c r="C29" s="31" t="str">
        <f>IF(
    ISERROR('ALL-Students-Percentages'!C29),
    CHOOSE(RANDBETWEEN(1, 2), "NotKnown", "Known"),
    IF(
        ISNUMBER('ALL-Students-Percentages'!C29),
        IF(
            'ALL-Students-Percentages'!C29 &lt; 0.6,
            "NotKnown",
            "Known"
        ),
        'ALL-Students-Percentages'!C29
    )
)</f>
        <v>Known</v>
      </c>
      <c r="D29" s="31" t="str">
        <f>IF(
    ISERROR('ALL-Students-Percentages'!D29),
    CHOOSE(RANDBETWEEN(1, 2), "NotKnown", "Known"),
    IF(
        ISNUMBER('ALL-Students-Percentages'!D29),
        IF(
            'ALL-Students-Percentages'!D29 &lt; 0.6,
            "NotKnown",
            "Known"
        ),
        'ALL-Students-Percentages'!D29
    )
)</f>
        <v>Known</v>
      </c>
      <c r="E29" s="31" t="str">
        <f>IF(
    ISERROR('ALL-Students-Percentages'!E29),
    CHOOSE(RANDBETWEEN(1, 2), "NotKnown", "Known"),
    IF(
        ISNUMBER('ALL-Students-Percentages'!E29),
        IF(
            'ALL-Students-Percentages'!E29 &lt; 0.6,
            "NotKnown",
            "Known"
        ),
        'ALL-Students-Percentages'!E29
    )
)</f>
        <v>Known</v>
      </c>
      <c r="F29" s="31" t="str">
        <f>IF(
    ISERROR('ALL-Students-Percentages'!F29),
    CHOOSE(RANDBETWEEN(1, 2), "NotKnown", "Known"),
    IF(
        ISNUMBER('ALL-Students-Percentages'!F29),
        IF(
            'ALL-Students-Percentages'!F29 &lt; 0.6,
            "NotKnown",
            "Known"
        ),
        'ALL-Students-Percentages'!F29
    )
)</f>
        <v>Known</v>
      </c>
      <c r="G29" s="31" t="str">
        <f>IF(
    ISERROR('ALL-Students-Percentages'!G29),
    CHOOSE(RANDBETWEEN(1, 2), "NotKnown", "Known"),
    IF(
        ISNUMBER('ALL-Students-Percentages'!G29),
        IF(
            'ALL-Students-Percentages'!G29 &lt; 0.6,
            "NotKnown",
            "Known"
        ),
        'ALL-Students-Percentages'!G29
    )
)</f>
        <v>Known</v>
      </c>
      <c r="H29" s="31" t="str">
        <f>IF(
    ISERROR('ALL-Students-Percentages'!H29),
    CHOOSE(RANDBETWEEN(1, 2), "NotKnown", "Known"),
    IF(
        ISNUMBER('ALL-Students-Percentages'!H29),
        IF(
            'ALL-Students-Percentages'!H29 &lt; 0.6,
            "NotKnown",
            "Known"
        ),
        'ALL-Students-Percentages'!H29
    )
)</f>
        <v>Known</v>
      </c>
      <c r="I29" s="31" t="str">
        <f>IF(
    ISERROR('ALL-Students-Percentages'!I29),
    CHOOSE(RANDBETWEEN(1, 2), "NotKnown", "Known"),
    IF(
        ISNUMBER('ALL-Students-Percentages'!I29),
        IF(
            'ALL-Students-Percentages'!I29 &lt; 0.6,
            "NotKnown",
            "Known"
        ),
        'ALL-Students-Percentages'!I29
    )
)</f>
        <v>Known</v>
      </c>
      <c r="J29" s="31" t="str">
        <f>IF(
    ISERROR('ALL-Students-Percentages'!J29),
    CHOOSE(RANDBETWEEN(1, 2), "NotKnown", "Known"),
    IF(
        ISNUMBER('ALL-Students-Percentages'!J29),
        IF(
            'ALL-Students-Percentages'!J29 &lt; 0.6,
            "NotKnown",
            "Known"
        ),
        'ALL-Students-Percentages'!J29
    )
)</f>
        <v>Known</v>
      </c>
      <c r="K29" s="31" t="str">
        <f>IF(
    ISERROR('ALL-Students-Percentages'!K29),
    CHOOSE(RANDBETWEEN(1, 2), "NotKnown", "Known"),
    IF(
        ISNUMBER('ALL-Students-Percentages'!K29),
        IF(
            'ALL-Students-Percentages'!K29 &lt; 0.6,
            "NotKnown",
            "Known"
        ),
        'ALL-Students-Percentages'!K29
    )
)</f>
        <v>NotKnown</v>
      </c>
      <c r="L29" s="31" t="str">
        <f>IF(
    ISERROR('ALL-Students-Percentages'!L29),
    CHOOSE(RANDBETWEEN(1, 2), "NotKnown", "Known"),
    IF(
        ISNUMBER('ALL-Students-Percentages'!L29),
        IF(
            'ALL-Students-Percentages'!L29 &lt; 0.6,
            "NotKnown",
            "Known"
        ),
        'ALL-Students-Percentages'!L29
    )
)</f>
        <v>Known</v>
      </c>
      <c r="M29" s="31" t="str">
        <f>IF(
    ISERROR('ALL-Students-Percentages'!M29),
    CHOOSE(RANDBETWEEN(1, 2), "NotKnown", "Known"),
    IF(
        ISNUMBER('ALL-Students-Percentages'!M29),
        IF(
            'ALL-Students-Percentages'!M29 &lt; 0.6,
            "NotKnown",
            "Known"
        ),
        'ALL-Students-Percentages'!M29
    )
)</f>
        <v>NotKnown</v>
      </c>
      <c r="N29" s="31" t="str">
        <f>IF(
    ISERROR('ALL-Students-Percentages'!N29),
    CHOOSE(RANDBETWEEN(1, 2), "NotKnown", "Known"),
    IF(
        ISNUMBER('ALL-Students-Percentages'!N29),
        IF(
            'ALL-Students-Percentages'!N29 &lt; 0.6,
            "NotKnown",
            "Known"
        ),
        'ALL-Students-Percentages'!N29
    )
)</f>
        <v>Known</v>
      </c>
      <c r="O29" s="31" t="str">
        <f>IF(
    ISERROR('ALL-Students-Percentages'!O29),
    CHOOSE(RANDBETWEEN(1, 2), "NotKnown", "Known"),
    IF(
        ISNUMBER('ALL-Students-Percentages'!O29),
        IF(
            'ALL-Students-Percentages'!O29 &lt; 0.6,
            "NotKnown",
            "Known"
        ),
        'ALL-Students-Percentages'!O29
    )
)</f>
        <v>NotKnown</v>
      </c>
      <c r="P29" s="31" t="str">
        <f>IF(
    ISERROR('ALL-Students-Percentages'!P29),
    CHOOSE(RANDBETWEEN(1, 2), "NotKnown", "Known"),
    IF(
        ISNUMBER('ALL-Students-Percentages'!P29),
        IF(
            'ALL-Students-Percentages'!P29 &lt; 0.6,
            "NotKnown",
            "Known"
        ),
        'ALL-Students-Percentages'!P29
    )
)</f>
        <v>NotKnown</v>
      </c>
      <c r="Q29" s="31" t="str">
        <f>IF(
    ISERROR('ALL-Students-Percentages'!Q29),
    CHOOSE(RANDBETWEEN(1, 2), "NotKnown", "Known"),
    IF(
        ISNUMBER('ALL-Students-Percentages'!Q29),
        IF(
            'ALL-Students-Percentages'!Q29 &lt; 0.6,
            "NotKnown",
            "Known"
        ),
        'ALL-Students-Percentages'!Q29
    )
)</f>
        <v>NotKnown</v>
      </c>
      <c r="R29" s="31" t="str">
        <f>IF(
    ISERROR('ALL-Students-Percentages'!R29),
    CHOOSE(RANDBETWEEN(1, 2), "NotKnown", "Known"),
    IF(
        ISNUMBER('ALL-Students-Percentages'!R29),
        IF(
            'ALL-Students-Percentages'!R29 &lt; 0.6,
            "NotKnown",
            "Known"
        ),
        'ALL-Students-Percentages'!R29
    )
)</f>
        <v>NotKnown</v>
      </c>
      <c r="S29" s="31" t="str">
        <f>IF(
    ISERROR('ALL-Students-Percentages'!S29),
    CHOOSE(RANDBETWEEN(1, 2), "NotKnown", "Known"),
    IF(
        ISNUMBER('ALL-Students-Percentages'!S29),
        IF(
            'ALL-Students-Percentages'!S29 &lt; 0.6,
            "NotKnown",
            "Known"
        ),
        'ALL-Students-Percentages'!S29
    )
)</f>
        <v>NotKnown</v>
      </c>
      <c r="T29" s="31" t="str">
        <f>IF(
    ISERROR('ALL-Students-Percentages'!T29),
    CHOOSE(RANDBETWEEN(1, 2), "NotKnown", "Known"),
    IF(
        ISNUMBER('ALL-Students-Percentages'!T29),
        IF(
            'ALL-Students-Percentages'!T29 &lt; 0.6,
            "NotKnown",
            "Known"
        ),
        'ALL-Students-Percentages'!T29
    )
)</f>
        <v>NotKnown</v>
      </c>
      <c r="U29" s="31" t="str">
        <f>IF(
    ISERROR('ALL-Students-Percentages'!U29),
    CHOOSE(RANDBETWEEN(1, 2), "NotKnown", "Known"),
    IF(
        ISNUMBER('ALL-Students-Percentages'!U29),
        IF(
            'ALL-Students-Percentages'!U29 &lt; 0.6,
            "NotKnown",
            "Known"
        ),
        'ALL-Students-Percentages'!U29
    )
)</f>
        <v>NotKnown</v>
      </c>
      <c r="V29" s="31" t="str">
        <f>IF(
    ISERROR('ALL-Students-Percentages'!V29),
    CHOOSE(RANDBETWEEN(1, 2), "NotKnown", "Known"),
    IF(
        ISNUMBER('ALL-Students-Percentages'!V29),
        IF(
            'ALL-Students-Percentages'!V29 &lt; 0.6,
            "NotKnown",
            "Known"
        ),
        'ALL-Students-Percentages'!V29
    )
)</f>
        <v>NotKnown</v>
      </c>
      <c r="W29" s="31" t="str">
        <f>IF(
    ISERROR('ALL-Students-Percentages'!W29),
    CHOOSE(RANDBETWEEN(1, 2), "NotKnown", "Known"),
    IF(
        ISNUMBER('ALL-Students-Percentages'!W29),
        IF(
            'ALL-Students-Percentages'!W29 &lt; 0.6,
            "NotKnown",
            "Known"
        ),
        'ALL-Students-Percentages'!W29
    )
)</f>
        <v>NotKnown</v>
      </c>
      <c r="X29" s="31" t="str">
        <f>IF(
    ISERROR('ALL-Students-Percentages'!X29),
    CHOOSE(RANDBETWEEN(1, 2), "NotKnown", "Known"),
    IF(
        ISNUMBER('ALL-Students-Percentages'!X29),
        IF(
            'ALL-Students-Percentages'!X29 &lt; 0.6,
            "NotKnown",
            "Known"
        ),
        'ALL-Students-Percentages'!X29
    )
)</f>
        <v>NotKnown</v>
      </c>
      <c r="Y29" s="31" t="str">
        <f>IF(
    ISERROR('ALL-Students-Percentages'!Y29),
    CHOOSE(RANDBETWEEN(1, 2), "NotKnown", "Known"),
    IF(
        ISNUMBER('ALL-Students-Percentages'!Y29),
        IF(
            'ALL-Students-Percentages'!Y29 &lt; 0.6,
            "NotKnown",
            "Known"
        ),
        'ALL-Students-Percentages'!Y29
    )
)</f>
        <v>NotKnown</v>
      </c>
      <c r="Z29" s="31" t="str">
        <f>IF(
    ISERROR('ALL-Students-Percentages'!Z29),
    CHOOSE(RANDBETWEEN(1, 2), "NotKnown", "Known"),
    IF(
        ISNUMBER('ALL-Students-Percentages'!Z29),
        IF(
            'ALL-Students-Percentages'!Z29 &lt; 0.6,
            "NotKnown",
            "Known"
        ),
        'ALL-Students-Percentages'!Z29
    )
)</f>
        <v>NotKnown</v>
      </c>
      <c r="AA29" s="31" t="str">
        <f>IF(
    ISERROR('ALL-Students-Percentages'!AA29),
    CHOOSE(RANDBETWEEN(1, 2), "NotKnown", "Known"),
    IF(
        ISNUMBER('ALL-Students-Percentages'!AA29),
        IF(
            'ALL-Students-Percentages'!AA29 &lt; 0.6,
            "NotKnown",
            "Known"
        ),
        'ALL-Students-Percentages'!AA29
    )
)</f>
        <v>NotKnown</v>
      </c>
      <c r="AB29" s="31" t="str">
        <f>IF(
    ISERROR('ALL-Students-Percentages'!AB29),
    CHOOSE(RANDBETWEEN(1, 2), "NotKnown", "Known"),
    IF(
        ISNUMBER('ALL-Students-Percentages'!AB29),
        IF(
            'ALL-Students-Percentages'!AB29 &lt; 0.6,
            "NotKnown",
            "Known"
        ),
        'ALL-Students-Percentages'!AB29
    )
)</f>
        <v>NotKnown</v>
      </c>
      <c r="AC29" s="31" t="str">
        <f>IF(
    ISERROR('ALL-Students-Percentages'!AC29),
    CHOOSE(RANDBETWEEN(1, 2), "NotKnown", "Known"),
    IF(
        ISNUMBER('ALL-Students-Percentages'!AC29),
        IF(
            'ALL-Students-Percentages'!AC29 &lt; 0.6,
            "NotKnown",
            "Known"
        ),
        'ALL-Students-Percentages'!AC29
    )
)</f>
        <v>NotKnown</v>
      </c>
      <c r="AD29" s="31" t="str">
        <f>IF(
    ISERROR('ALL-Students-Percentages'!AD29),
    CHOOSE(RANDBETWEEN(1, 2), "NotKnown", "Known"),
    IF(
        ISNUMBER('ALL-Students-Percentages'!AD29),
        IF(
            'ALL-Students-Percentages'!AD29 &lt; 0.6,
            "NotKnown",
            "Known"
        ),
        'ALL-Students-Percentages'!AD29
    )
)</f>
        <v>Known</v>
      </c>
      <c r="AE29" s="31" t="str">
        <f>IF(
    ISERROR('ALL-Students-Percentages'!AE29),
    CHOOSE(RANDBETWEEN(1, 2), "NotKnown", "Known"),
    IF(
        ISNUMBER('ALL-Students-Percentages'!AE29),
        IF(
            'ALL-Students-Percentages'!AE29 &lt; 0.6,
            "NotKnown",
            "Known"
        ),
        'ALL-Students-Percentages'!AE29
    )
)</f>
        <v>Known</v>
      </c>
      <c r="AF29" s="31" t="str">
        <f>IF(
    ISERROR('ALL-Students-Percentages'!AF29),
    CHOOSE(RANDBETWEEN(1, 2), "NotKnown", "Known"),
    IF(
        ISNUMBER('ALL-Students-Percentages'!AF29),
        IF(
            'ALL-Students-Percentages'!AF29 &lt; 0.6,
            "NotKnown",
            "Known"
        ),
        'ALL-Students-Percentages'!AF29
    )
)</f>
        <v>NotKnown</v>
      </c>
      <c r="AG29" s="31" t="str">
        <f>IF(
    ISERROR('ALL-Students-Percentages'!AG29),
    CHOOSE(RANDBETWEEN(1, 2), "NotKnown", "Known"),
    IF(
        ISNUMBER('ALL-Students-Percentages'!AG29),
        IF(
            'ALL-Students-Percentages'!AG29 &lt; 0.6,
            "NotKnown",
            "Known"
        ),
        'ALL-Students-Percentages'!AG29
    )
)</f>
        <v>NotKnown</v>
      </c>
      <c r="AH29" s="31" t="str">
        <f>IF(
    ISERROR('ALL-Students-Percentages'!AH29),
    CHOOSE(RANDBETWEEN(1, 2), "NotKnown", "Known"),
    IF(
        ISNUMBER('ALL-Students-Percentages'!AH29),
        IF(
            'ALL-Students-Percentages'!AH29 &lt; 0.6,
            "NotKnown",
            "Known"
        ),
        'ALL-Students-Percentages'!AH29
    )
)</f>
        <v>NotKnown</v>
      </c>
      <c r="AI29" s="31" t="str">
        <f>IF(
    ISERROR('ALL-Students-Percentages'!AI29),
    CHOOSE(RANDBETWEEN(1, 2), "NotKnown", "Known"),
    IF(
        ISNUMBER('ALL-Students-Percentages'!AI29),
        IF(
            'ALL-Students-Percentages'!AI29 &lt; 0.6,
            "NotKnown",
            "Known"
        ),
        'ALL-Students-Percentages'!AI29
    )
)</f>
        <v>Known</v>
      </c>
      <c r="AJ29" s="31" t="str">
        <f>IF(
    ISERROR('ALL-Students-Percentages'!AJ29),
    CHOOSE(RANDBETWEEN(1, 2), "NotKnown", "Known"),
    IF(
        ISNUMBER('ALL-Students-Percentages'!AJ29),
        IF(
            'ALL-Students-Percentages'!AJ29 &lt; 0.6,
            "NotKnown",
            "Known"
        ),
        'ALL-Students-Percentages'!AJ29
    )
)</f>
        <v>NotKnown</v>
      </c>
      <c r="AK29" s="31" t="str">
        <f>IF(
    ISERROR('ALL-Students-Percentages'!AK29),
    CHOOSE(RANDBETWEEN(1, 2), "NotKnown", "Known"),
    IF(
        ISNUMBER('ALL-Students-Percentages'!AK29),
        IF(
            'ALL-Students-Percentages'!AK29 &lt; 0.6,
            "NotKnown",
            "Known"
        ),
        'ALL-Students-Percentages'!AK29
    )
)</f>
        <v>Known</v>
      </c>
      <c r="AL29" s="31" t="str">
        <f>IF(
    ISERROR('ALL-Students-Percentages'!AL29),
    CHOOSE(RANDBETWEEN(1, 2), "NotKnown", "Known"),
    IF(
        ISNUMBER('ALL-Students-Percentages'!AL29),
        IF(
            'ALL-Students-Percentages'!AL29 &lt; 0.6,
            "NotKnown",
            "Known"
        ),
        'ALL-Students-Percentages'!AL29
    )
)</f>
        <v>NotKnown</v>
      </c>
      <c r="AM29" s="31" t="str">
        <f>IF(
    ISERROR('ALL-Students-Percentages'!AM29),
    CHOOSE(RANDBETWEEN(1, 2), "NotKnown", "Known"),
    IF(
        ISNUMBER('ALL-Students-Percentages'!AM29),
        IF(
            'ALL-Students-Percentages'!AM29 &lt; 0.6,
            "NotKnown",
            "Known"
        ),
        'ALL-Students-Percentages'!AM29
    )
)</f>
        <v>NotKnown</v>
      </c>
      <c r="AN29" s="31" t="str">
        <f>IF(
    ISERROR('ALL-Students-Percentages'!AN29),
    CHOOSE(RANDBETWEEN(1, 2), "NotKnown", "Known"),
    IF(
        ISNUMBER('ALL-Students-Percentages'!AN29),
        IF(
            'ALL-Students-Percentages'!AN29 &lt; 0.6,
            "NotKnown",
            "Known"
        ),
        'ALL-Students-Percentages'!AN29
    )
)</f>
        <v>NotKnown</v>
      </c>
      <c r="AO29" s="31" t="str">
        <f>IF(
    ISERROR('ALL-Students-Percentages'!AO29),
    CHOOSE(RANDBETWEEN(1, 2), "NotKnown", "Known"),
    IF(
        ISNUMBER('ALL-Students-Percentages'!AO29),
        IF(
            'ALL-Students-Percentages'!AO29 &lt; 0.6,
            "NotKnown",
            "Known"
        ),
        'ALL-Students-Percentages'!AO29
    )
)</f>
        <v>NotKnown</v>
      </c>
      <c r="AP29" s="31" t="str">
        <f>IF(
    ISERROR('ALL-Students-Percentages'!AP29),
    CHOOSE(RANDBETWEEN(1, 2), "NotKnown", "Known"),
    IF(
        ISNUMBER('ALL-Students-Percentages'!AP29),
        IF(
            'ALL-Students-Percentages'!AP29 &lt; 0.6,
            "NotKnown",
            "Known"
        ),
        'ALL-Students-Percentages'!AP29
    )
)</f>
        <v>NotKnown</v>
      </c>
      <c r="AQ29" s="31" t="str">
        <f>IF(
    ISERROR('ALL-Students-Percentages'!AQ29),
    CHOOSE(RANDBETWEEN(1, 2), "NotKnown", "Known"),
    IF(
        ISNUMBER('ALL-Students-Percentages'!AQ29),
        IF(
            'ALL-Students-Percentages'!AQ29 &lt; 0.6,
            "NotKnown",
            "Known"
        ),
        'ALL-Students-Percentages'!AQ29
    )
)</f>
        <v>NotKnown</v>
      </c>
      <c r="AR29" s="31" t="str">
        <f>IF(
    ISERROR('ALL-Students-Percentages'!AR29),
    CHOOSE(RANDBETWEEN(1, 2), "NotKnown", "Known"),
    IF(
        ISNUMBER('ALL-Students-Percentages'!AR29),
        IF(
            'ALL-Students-Percentages'!AR29 &lt; 0.6,
            "NotKnown",
            "Known"
        ),
        'ALL-Students-Percentages'!AR29
    )
)</f>
        <v>NotKnown</v>
      </c>
      <c r="AS29" s="31" t="str">
        <f>IF(
    ISERROR('ALL-Students-Percentages'!AS29),
    CHOOSE(RANDBETWEEN(1, 2), "NotKnown", "Known"),
    IF(
        ISNUMBER('ALL-Students-Percentages'!AS29),
        IF(
            'ALL-Students-Percentages'!AS29 &lt; 0.6,
            "NotKnown",
            "Known"
        ),
        'ALL-Students-Percentages'!AS29
    )
)</f>
        <v>Known</v>
      </c>
      <c r="AT29" s="31" t="str">
        <f>IF(
    ISERROR('ALL-Students-Percentages'!AT29),
    CHOOSE(RANDBETWEEN(1, 2), "NotKnown", "Known"),
    IF(
        ISNUMBER('ALL-Students-Percentages'!AT29),
        IF(
            'ALL-Students-Percentages'!AT29 &lt; 0.6,
            "NotKnown",
            "Known"
        ),
        'ALL-Students-Percentages'!AT29
    )
)</f>
        <v>NotKnown</v>
      </c>
      <c r="AU29" s="23"/>
      <c r="AV29" s="23"/>
    </row>
    <row r="30">
      <c r="A30" s="23" t="str">
        <f>IF(
    ISERROR('ALL-Students-Percentages'!A30),
    CHOOSE(RANDBETWEEN(1, 2), "NotKnown", "Known"),
    IF(
        ISNUMBER('ALL-Students-Percentages'!A30),
        IF(
            'ALL-Students-Percentages'!A30 &lt; 0.6,
            "NotKnown",
            "Known"
        ),
        'ALL-Students-Percentages'!A30
    )
)</f>
        <v>29CM-M</v>
      </c>
      <c r="B30" s="31" t="str">
        <f>IF(
    ISERROR('ALL-Students-Percentages'!B30),
    CHOOSE(RANDBETWEEN(1, 2), "NotKnown", "Known"),
    IF(
        ISNUMBER('ALL-Students-Percentages'!B30),
        IF(
            'ALL-Students-Percentages'!B30 &lt; 0.6,
            "NotKnown",
            "Known"
        ),
        'ALL-Students-Percentages'!B30
    )
)</f>
        <v>Known</v>
      </c>
      <c r="C30" s="31" t="str">
        <f>IF(
    ISERROR('ALL-Students-Percentages'!C30),
    CHOOSE(RANDBETWEEN(1, 2), "NotKnown", "Known"),
    IF(
        ISNUMBER('ALL-Students-Percentages'!C30),
        IF(
            'ALL-Students-Percentages'!C30 &lt; 0.6,
            "NotKnown",
            "Known"
        ),
        'ALL-Students-Percentages'!C30
    )
)</f>
        <v>Known</v>
      </c>
      <c r="D30" s="31" t="str">
        <f>IF(
    ISERROR('ALL-Students-Percentages'!D30),
    CHOOSE(RANDBETWEEN(1, 2), "NotKnown", "Known"),
    IF(
        ISNUMBER('ALL-Students-Percentages'!D30),
        IF(
            'ALL-Students-Percentages'!D30 &lt; 0.6,
            "NotKnown",
            "Known"
        ),
        'ALL-Students-Percentages'!D30
    )
)</f>
        <v>Known</v>
      </c>
      <c r="E30" s="31" t="str">
        <f>IF(
    ISERROR('ALL-Students-Percentages'!E30),
    CHOOSE(RANDBETWEEN(1, 2), "NotKnown", "Known"),
    IF(
        ISNUMBER('ALL-Students-Percentages'!E30),
        IF(
            'ALL-Students-Percentages'!E30 &lt; 0.6,
            "NotKnown",
            "Known"
        ),
        'ALL-Students-Percentages'!E30
    )
)</f>
        <v>Known</v>
      </c>
      <c r="F30" s="31" t="str">
        <f>IF(
    ISERROR('ALL-Students-Percentages'!F30),
    CHOOSE(RANDBETWEEN(1, 2), "NotKnown", "Known"),
    IF(
        ISNUMBER('ALL-Students-Percentages'!F30),
        IF(
            'ALL-Students-Percentages'!F30 &lt; 0.6,
            "NotKnown",
            "Known"
        ),
        'ALL-Students-Percentages'!F30
    )
)</f>
        <v>Known</v>
      </c>
      <c r="G30" s="31" t="str">
        <f>IF(
    ISERROR('ALL-Students-Percentages'!G30),
    CHOOSE(RANDBETWEEN(1, 2), "NotKnown", "Known"),
    IF(
        ISNUMBER('ALL-Students-Percentages'!G30),
        IF(
            'ALL-Students-Percentages'!G30 &lt; 0.6,
            "NotKnown",
            "Known"
        ),
        'ALL-Students-Percentages'!G30
    )
)</f>
        <v>Known</v>
      </c>
      <c r="H30" s="31" t="str">
        <f>IF(
    ISERROR('ALL-Students-Percentages'!H30),
    CHOOSE(RANDBETWEEN(1, 2), "NotKnown", "Known"),
    IF(
        ISNUMBER('ALL-Students-Percentages'!H30),
        IF(
            'ALL-Students-Percentages'!H30 &lt; 0.6,
            "NotKnown",
            "Known"
        ),
        'ALL-Students-Percentages'!H30
    )
)</f>
        <v>Known</v>
      </c>
      <c r="I30" s="31" t="str">
        <f>IF(
    ISERROR('ALL-Students-Percentages'!I30),
    CHOOSE(RANDBETWEEN(1, 2), "NotKnown", "Known"),
    IF(
        ISNUMBER('ALL-Students-Percentages'!I30),
        IF(
            'ALL-Students-Percentages'!I30 &lt; 0.6,
            "NotKnown",
            "Known"
        ),
        'ALL-Students-Percentages'!I30
    )
)</f>
        <v>Known</v>
      </c>
      <c r="J30" s="31" t="str">
        <f>IF(
    ISERROR('ALL-Students-Percentages'!J30),
    CHOOSE(RANDBETWEEN(1, 2), "NotKnown", "Known"),
    IF(
        ISNUMBER('ALL-Students-Percentages'!J30),
        IF(
            'ALL-Students-Percentages'!J30 &lt; 0.6,
            "NotKnown",
            "Known"
        ),
        'ALL-Students-Percentages'!J30
    )
)</f>
        <v>Known</v>
      </c>
      <c r="K30" s="31" t="str">
        <f>IF(
    ISERROR('ALL-Students-Percentages'!K30),
    CHOOSE(RANDBETWEEN(1, 2), "NotKnown", "Known"),
    IF(
        ISNUMBER('ALL-Students-Percentages'!K30),
        IF(
            'ALL-Students-Percentages'!K30 &lt; 0.6,
            "NotKnown",
            "Known"
        ),
        'ALL-Students-Percentages'!K30
    )
)</f>
        <v>Known</v>
      </c>
      <c r="L30" s="31" t="str">
        <f>IF(
    ISERROR('ALL-Students-Percentages'!L30),
    CHOOSE(RANDBETWEEN(1, 2), "NotKnown", "Known"),
    IF(
        ISNUMBER('ALL-Students-Percentages'!L30),
        IF(
            'ALL-Students-Percentages'!L30 &lt; 0.6,
            "NotKnown",
            "Known"
        ),
        'ALL-Students-Percentages'!L30
    )
)</f>
        <v>Known</v>
      </c>
      <c r="M30" s="31" t="str">
        <f>IF(
    ISERROR('ALL-Students-Percentages'!M30),
    CHOOSE(RANDBETWEEN(1, 2), "NotKnown", "Known"),
    IF(
        ISNUMBER('ALL-Students-Percentages'!M30),
        IF(
            'ALL-Students-Percentages'!M30 &lt; 0.6,
            "NotKnown",
            "Known"
        ),
        'ALL-Students-Percentages'!M30
    )
)</f>
        <v>Known</v>
      </c>
      <c r="N30" s="31" t="str">
        <f>IF(
    ISERROR('ALL-Students-Percentages'!N30),
    CHOOSE(RANDBETWEEN(1, 2), "NotKnown", "Known"),
    IF(
        ISNUMBER('ALL-Students-Percentages'!N30),
        IF(
            'ALL-Students-Percentages'!N30 &lt; 0.6,
            "NotKnown",
            "Known"
        ),
        'ALL-Students-Percentages'!N30
    )
)</f>
        <v>Known</v>
      </c>
      <c r="O30" s="31" t="str">
        <f>IF(
    ISERROR('ALL-Students-Percentages'!O30),
    CHOOSE(RANDBETWEEN(1, 2), "NotKnown", "Known"),
    IF(
        ISNUMBER('ALL-Students-Percentages'!O30),
        IF(
            'ALL-Students-Percentages'!O30 &lt; 0.6,
            "NotKnown",
            "Known"
        ),
        'ALL-Students-Percentages'!O30
    )
)</f>
        <v>Known</v>
      </c>
      <c r="P30" s="31" t="str">
        <f>IF(
    ISERROR('ALL-Students-Percentages'!P30),
    CHOOSE(RANDBETWEEN(1, 2), "NotKnown", "Known"),
    IF(
        ISNUMBER('ALL-Students-Percentages'!P30),
        IF(
            'ALL-Students-Percentages'!P30 &lt; 0.6,
            "NotKnown",
            "Known"
        ),
        'ALL-Students-Percentages'!P30
    )
)</f>
        <v>Known</v>
      </c>
      <c r="Q30" s="31" t="str">
        <f>IF(
    ISERROR('ALL-Students-Percentages'!Q30),
    CHOOSE(RANDBETWEEN(1, 2), "NotKnown", "Known"),
    IF(
        ISNUMBER('ALL-Students-Percentages'!Q30),
        IF(
            'ALL-Students-Percentages'!Q30 &lt; 0.6,
            "NotKnown",
            "Known"
        ),
        'ALL-Students-Percentages'!Q30
    )
)</f>
        <v>Known</v>
      </c>
      <c r="R30" s="31" t="str">
        <f>IF(
    ISERROR('ALL-Students-Percentages'!R30),
    CHOOSE(RANDBETWEEN(1, 2), "NotKnown", "Known"),
    IF(
        ISNUMBER('ALL-Students-Percentages'!R30),
        IF(
            'ALL-Students-Percentages'!R30 &lt; 0.6,
            "NotKnown",
            "Known"
        ),
        'ALL-Students-Percentages'!R30
    )
)</f>
        <v>Known</v>
      </c>
      <c r="S30" s="31" t="str">
        <f>IF(
    ISERROR('ALL-Students-Percentages'!S30),
    CHOOSE(RANDBETWEEN(1, 2), "NotKnown", "Known"),
    IF(
        ISNUMBER('ALL-Students-Percentages'!S30),
        IF(
            'ALL-Students-Percentages'!S30 &lt; 0.6,
            "NotKnown",
            "Known"
        ),
        'ALL-Students-Percentages'!S30
    )
)</f>
        <v>Known</v>
      </c>
      <c r="T30" s="31" t="str">
        <f>IF(
    ISERROR('ALL-Students-Percentages'!T30),
    CHOOSE(RANDBETWEEN(1, 2), "NotKnown", "Known"),
    IF(
        ISNUMBER('ALL-Students-Percentages'!T30),
        IF(
            'ALL-Students-Percentages'!T30 &lt; 0.6,
            "NotKnown",
            "Known"
        ),
        'ALL-Students-Percentages'!T30
    )
)</f>
        <v>Known</v>
      </c>
      <c r="U30" s="31" t="str">
        <f>IF(
    ISERROR('ALL-Students-Percentages'!U30),
    CHOOSE(RANDBETWEEN(1, 2), "NotKnown", "Known"),
    IF(
        ISNUMBER('ALL-Students-Percentages'!U30),
        IF(
            'ALL-Students-Percentages'!U30 &lt; 0.6,
            "NotKnown",
            "Known"
        ),
        'ALL-Students-Percentages'!U30
    )
)</f>
        <v>Known</v>
      </c>
      <c r="V30" s="31" t="str">
        <f>IF(
    ISERROR('ALL-Students-Percentages'!V30),
    CHOOSE(RANDBETWEEN(1, 2), "NotKnown", "Known"),
    IF(
        ISNUMBER('ALL-Students-Percentages'!V30),
        IF(
            'ALL-Students-Percentages'!V30 &lt; 0.6,
            "NotKnown",
            "Known"
        ),
        'ALL-Students-Percentages'!V30
    )
)</f>
        <v>Known</v>
      </c>
      <c r="W30" s="31" t="str">
        <f>IF(
    ISERROR('ALL-Students-Percentages'!W30),
    CHOOSE(RANDBETWEEN(1, 2), "NotKnown", "Known"),
    IF(
        ISNUMBER('ALL-Students-Percentages'!W30),
        IF(
            'ALL-Students-Percentages'!W30 &lt; 0.6,
            "NotKnown",
            "Known"
        ),
        'ALL-Students-Percentages'!W30
    )
)</f>
        <v>Known</v>
      </c>
      <c r="X30" s="31" t="str">
        <f>IF(
    ISERROR('ALL-Students-Percentages'!X30),
    CHOOSE(RANDBETWEEN(1, 2), "NotKnown", "Known"),
    IF(
        ISNUMBER('ALL-Students-Percentages'!X30),
        IF(
            'ALL-Students-Percentages'!X30 &lt; 0.6,
            "NotKnown",
            "Known"
        ),
        'ALL-Students-Percentages'!X30
    )
)</f>
        <v>Known</v>
      </c>
      <c r="Y30" s="31" t="str">
        <f>IF(
    ISERROR('ALL-Students-Percentages'!Y30),
    CHOOSE(RANDBETWEEN(1, 2), "NotKnown", "Known"),
    IF(
        ISNUMBER('ALL-Students-Percentages'!Y30),
        IF(
            'ALL-Students-Percentages'!Y30 &lt; 0.6,
            "NotKnown",
            "Known"
        ),
        'ALL-Students-Percentages'!Y30
    )
)</f>
        <v>Known</v>
      </c>
      <c r="Z30" s="31" t="str">
        <f>IF(
    ISERROR('ALL-Students-Percentages'!Z30),
    CHOOSE(RANDBETWEEN(1, 2), "NotKnown", "Known"),
    IF(
        ISNUMBER('ALL-Students-Percentages'!Z30),
        IF(
            'ALL-Students-Percentages'!Z30 &lt; 0.6,
            "NotKnown",
            "Known"
        ),
        'ALL-Students-Percentages'!Z30
    )
)</f>
        <v>Known</v>
      </c>
      <c r="AA30" s="31" t="str">
        <f>IF(
    ISERROR('ALL-Students-Percentages'!AA30),
    CHOOSE(RANDBETWEEN(1, 2), "NotKnown", "Known"),
    IF(
        ISNUMBER('ALL-Students-Percentages'!AA30),
        IF(
            'ALL-Students-Percentages'!AA30 &lt; 0.6,
            "NotKnown",
            "Known"
        ),
        'ALL-Students-Percentages'!AA30
    )
)</f>
        <v>Known</v>
      </c>
      <c r="AB30" s="31" t="str">
        <f>IF(
    ISERROR('ALL-Students-Percentages'!AB30),
    CHOOSE(RANDBETWEEN(1, 2), "NotKnown", "Known"),
    IF(
        ISNUMBER('ALL-Students-Percentages'!AB30),
        IF(
            'ALL-Students-Percentages'!AB30 &lt; 0.6,
            "NotKnown",
            "Known"
        ),
        'ALL-Students-Percentages'!AB30
    )
)</f>
        <v>NotKnown</v>
      </c>
      <c r="AC30" s="31" t="str">
        <f>IF(
    ISERROR('ALL-Students-Percentages'!AC30),
    CHOOSE(RANDBETWEEN(1, 2), "NotKnown", "Known"),
    IF(
        ISNUMBER('ALL-Students-Percentages'!AC30),
        IF(
            'ALL-Students-Percentages'!AC30 &lt; 0.6,
            "NotKnown",
            "Known"
        ),
        'ALL-Students-Percentages'!AC30
    )
)</f>
        <v>NotKnown</v>
      </c>
      <c r="AD30" s="31" t="str">
        <f>IF(
    ISERROR('ALL-Students-Percentages'!AD30),
    CHOOSE(RANDBETWEEN(1, 2), "NotKnown", "Known"),
    IF(
        ISNUMBER('ALL-Students-Percentages'!AD30),
        IF(
            'ALL-Students-Percentages'!AD30 &lt; 0.6,
            "NotKnown",
            "Known"
        ),
        'ALL-Students-Percentages'!AD30
    )
)</f>
        <v>NotKnown</v>
      </c>
      <c r="AE30" s="31" t="str">
        <f>IF(
    ISERROR('ALL-Students-Percentages'!AE30),
    CHOOSE(RANDBETWEEN(1, 2), "NotKnown", "Known"),
    IF(
        ISNUMBER('ALL-Students-Percentages'!AE30),
        IF(
            'ALL-Students-Percentages'!AE30 &lt; 0.6,
            "NotKnown",
            "Known"
        ),
        'ALL-Students-Percentages'!AE30
    )
)</f>
        <v>Known</v>
      </c>
      <c r="AF30" s="31" t="str">
        <f>IF(
    ISERROR('ALL-Students-Percentages'!AF30),
    CHOOSE(RANDBETWEEN(1, 2), "NotKnown", "Known"),
    IF(
        ISNUMBER('ALL-Students-Percentages'!AF30),
        IF(
            'ALL-Students-Percentages'!AF30 &lt; 0.6,
            "NotKnown",
            "Known"
        ),
        'ALL-Students-Percentages'!AF30
    )
)</f>
        <v>Known</v>
      </c>
      <c r="AG30" s="31" t="str">
        <f>IF(
    ISERROR('ALL-Students-Percentages'!AG30),
    CHOOSE(RANDBETWEEN(1, 2), "NotKnown", "Known"),
    IF(
        ISNUMBER('ALL-Students-Percentages'!AG30),
        IF(
            'ALL-Students-Percentages'!AG30 &lt; 0.6,
            "NotKnown",
            "Known"
        ),
        'ALL-Students-Percentages'!AG30
    )
)</f>
        <v>Known</v>
      </c>
      <c r="AH30" s="31" t="str">
        <f>IF(
    ISERROR('ALL-Students-Percentages'!AH30),
    CHOOSE(RANDBETWEEN(1, 2), "NotKnown", "Known"),
    IF(
        ISNUMBER('ALL-Students-Percentages'!AH30),
        IF(
            'ALL-Students-Percentages'!AH30 &lt; 0.6,
            "NotKnown",
            "Known"
        ),
        'ALL-Students-Percentages'!AH30
    )
)</f>
        <v>Known</v>
      </c>
      <c r="AI30" s="31" t="str">
        <f>IF(
    ISERROR('ALL-Students-Percentages'!AI30),
    CHOOSE(RANDBETWEEN(1, 2), "NotKnown", "Known"),
    IF(
        ISNUMBER('ALL-Students-Percentages'!AI30),
        IF(
            'ALL-Students-Percentages'!AI30 &lt; 0.6,
            "NotKnown",
            "Known"
        ),
        'ALL-Students-Percentages'!AI30
    )
)</f>
        <v>Known</v>
      </c>
      <c r="AJ30" s="31" t="str">
        <f>IF(
    ISERROR('ALL-Students-Percentages'!AJ30),
    CHOOSE(RANDBETWEEN(1, 2), "NotKnown", "Known"),
    IF(
        ISNUMBER('ALL-Students-Percentages'!AJ30),
        IF(
            'ALL-Students-Percentages'!AJ30 &lt; 0.6,
            "NotKnown",
            "Known"
        ),
        'ALL-Students-Percentages'!AJ30
    )
)</f>
        <v>Known</v>
      </c>
      <c r="AK30" s="31" t="str">
        <f>IF(
    ISERROR('ALL-Students-Percentages'!AK30),
    CHOOSE(RANDBETWEEN(1, 2), "NotKnown", "Known"),
    IF(
        ISNUMBER('ALL-Students-Percentages'!AK30),
        IF(
            'ALL-Students-Percentages'!AK30 &lt; 0.6,
            "NotKnown",
            "Known"
        ),
        'ALL-Students-Percentages'!AK30
    )
)</f>
        <v>Known</v>
      </c>
      <c r="AL30" s="31" t="str">
        <f>IF(
    ISERROR('ALL-Students-Percentages'!AL30),
    CHOOSE(RANDBETWEEN(1, 2), "NotKnown", "Known"),
    IF(
        ISNUMBER('ALL-Students-Percentages'!AL30),
        IF(
            'ALL-Students-Percentages'!AL30 &lt; 0.6,
            "NotKnown",
            "Known"
        ),
        'ALL-Students-Percentages'!AL30
    )
)</f>
        <v>NotKnown</v>
      </c>
      <c r="AM30" s="31" t="str">
        <f>IF(
    ISERROR('ALL-Students-Percentages'!AM30),
    CHOOSE(RANDBETWEEN(1, 2), "NotKnown", "Known"),
    IF(
        ISNUMBER('ALL-Students-Percentages'!AM30),
        IF(
            'ALL-Students-Percentages'!AM30 &lt; 0.6,
            "NotKnown",
            "Known"
        ),
        'ALL-Students-Percentages'!AM30
    )
)</f>
        <v>Known</v>
      </c>
      <c r="AN30" s="31" t="str">
        <f>IF(
    ISERROR('ALL-Students-Percentages'!AN30),
    CHOOSE(RANDBETWEEN(1, 2), "NotKnown", "Known"),
    IF(
        ISNUMBER('ALL-Students-Percentages'!AN30),
        IF(
            'ALL-Students-Percentages'!AN30 &lt; 0.6,
            "NotKnown",
            "Known"
        ),
        'ALL-Students-Percentages'!AN30
    )
)</f>
        <v>Known</v>
      </c>
      <c r="AO30" s="31" t="str">
        <f>IF(
    ISERROR('ALL-Students-Percentages'!AO30),
    CHOOSE(RANDBETWEEN(1, 2), "NotKnown", "Known"),
    IF(
        ISNUMBER('ALL-Students-Percentages'!AO30),
        IF(
            'ALL-Students-Percentages'!AO30 &lt; 0.6,
            "NotKnown",
            "Known"
        ),
        'ALL-Students-Percentages'!AO30
    )
)</f>
        <v>Known</v>
      </c>
      <c r="AP30" s="31" t="str">
        <f>IF(
    ISERROR('ALL-Students-Percentages'!AP30),
    CHOOSE(RANDBETWEEN(1, 2), "NotKnown", "Known"),
    IF(
        ISNUMBER('ALL-Students-Percentages'!AP30),
        IF(
            'ALL-Students-Percentages'!AP30 &lt; 0.6,
            "NotKnown",
            "Known"
        ),
        'ALL-Students-Percentages'!AP30
    )
)</f>
        <v>Known</v>
      </c>
      <c r="AQ30" s="31" t="str">
        <f>IF(
    ISERROR('ALL-Students-Percentages'!AQ30),
    CHOOSE(RANDBETWEEN(1, 2), "NotKnown", "Known"),
    IF(
        ISNUMBER('ALL-Students-Percentages'!AQ30),
        IF(
            'ALL-Students-Percentages'!AQ30 &lt; 0.6,
            "NotKnown",
            "Known"
        ),
        'ALL-Students-Percentages'!AQ30
    )
)</f>
        <v>Known</v>
      </c>
      <c r="AR30" s="31" t="str">
        <f>IF(
    ISERROR('ALL-Students-Percentages'!AR30),
    CHOOSE(RANDBETWEEN(1, 2), "NotKnown", "Known"),
    IF(
        ISNUMBER('ALL-Students-Percentages'!AR30),
        IF(
            'ALL-Students-Percentages'!AR30 &lt; 0.6,
            "NotKnown",
            "Known"
        ),
        'ALL-Students-Percentages'!AR30
    )
)</f>
        <v>Known</v>
      </c>
      <c r="AS30" s="31" t="str">
        <f>IF(
    ISERROR('ALL-Students-Percentages'!AS30),
    CHOOSE(RANDBETWEEN(1, 2), "NotKnown", "Known"),
    IF(
        ISNUMBER('ALL-Students-Percentages'!AS30),
        IF(
            'ALL-Students-Percentages'!AS30 &lt; 0.6,
            "NotKnown",
            "Known"
        ),
        'ALL-Students-Percentages'!AS30
    )
)</f>
        <v>Known</v>
      </c>
      <c r="AT30" s="31" t="str">
        <f>IF(
    ISERROR('ALL-Students-Percentages'!AT30),
    CHOOSE(RANDBETWEEN(1, 2), "NotKnown", "Known"),
    IF(
        ISNUMBER('ALL-Students-Percentages'!AT30),
        IF(
            'ALL-Students-Percentages'!AT30 &lt; 0.6,
            "NotKnown",
            "Known"
        ),
        'ALL-Students-Percentages'!AT30
    )
)</f>
        <v>Known</v>
      </c>
      <c r="AU30" s="23"/>
      <c r="AV30" s="23"/>
    </row>
    <row r="31">
      <c r="A31" s="23" t="str">
        <f>IF(
    ISERROR('ALL-Students-Percentages'!A31),
    CHOOSE(RANDBETWEEN(1, 2), "NotKnown", "Known"),
    IF(
        ISNUMBER('ALL-Students-Percentages'!A31),
        IF(
            'ALL-Students-Percentages'!A31 &lt; 0.6,
            "NotKnown",
            "Known"
        ),
        'ALL-Students-Percentages'!A31
    )
)</f>
        <v>30CM-M</v>
      </c>
      <c r="B31" s="31" t="str">
        <f>IF(
    ISERROR('ALL-Students-Percentages'!B31),
    CHOOSE(RANDBETWEEN(1, 2), "NotKnown", "Known"),
    IF(
        ISNUMBER('ALL-Students-Percentages'!B31),
        IF(
            'ALL-Students-Percentages'!B31 &lt; 0.6,
            "NotKnown",
            "Known"
        ),
        'ALL-Students-Percentages'!B31
    )
)</f>
        <v>Known</v>
      </c>
      <c r="C31" s="31" t="str">
        <f>IF(
    ISERROR('ALL-Students-Percentages'!C31),
    CHOOSE(RANDBETWEEN(1, 2), "NotKnown", "Known"),
    IF(
        ISNUMBER('ALL-Students-Percentages'!C31),
        IF(
            'ALL-Students-Percentages'!C31 &lt; 0.6,
            "NotKnown",
            "Known"
        ),
        'ALL-Students-Percentages'!C31
    )
)</f>
        <v>Known</v>
      </c>
      <c r="D31" s="31" t="str">
        <f>IF(
    ISERROR('ALL-Students-Percentages'!D31),
    CHOOSE(RANDBETWEEN(1, 2), "NotKnown", "Known"),
    IF(
        ISNUMBER('ALL-Students-Percentages'!D31),
        IF(
            'ALL-Students-Percentages'!D31 &lt; 0.6,
            "NotKnown",
            "Known"
        ),
        'ALL-Students-Percentages'!D31
    )
)</f>
        <v>NotKnown</v>
      </c>
      <c r="E31" s="31" t="str">
        <f>IF(
    ISERROR('ALL-Students-Percentages'!E31),
    CHOOSE(RANDBETWEEN(1, 2), "NotKnown", "Known"),
    IF(
        ISNUMBER('ALL-Students-Percentages'!E31),
        IF(
            'ALL-Students-Percentages'!E31 &lt; 0.6,
            "NotKnown",
            "Known"
        ),
        'ALL-Students-Percentages'!E31
    )
)</f>
        <v>Known</v>
      </c>
      <c r="F31" s="31" t="str">
        <f>IF(
    ISERROR('ALL-Students-Percentages'!F31),
    CHOOSE(RANDBETWEEN(1, 2), "NotKnown", "Known"),
    IF(
        ISNUMBER('ALL-Students-Percentages'!F31),
        IF(
            'ALL-Students-Percentages'!F31 &lt; 0.6,
            "NotKnown",
            "Known"
        ),
        'ALL-Students-Percentages'!F31
    )
)</f>
        <v>Known</v>
      </c>
      <c r="G31" s="31" t="str">
        <f>IF(
    ISERROR('ALL-Students-Percentages'!G31),
    CHOOSE(RANDBETWEEN(1, 2), "NotKnown", "Known"),
    IF(
        ISNUMBER('ALL-Students-Percentages'!G31),
        IF(
            'ALL-Students-Percentages'!G31 &lt; 0.6,
            "NotKnown",
            "Known"
        ),
        'ALL-Students-Percentages'!G31
    )
)</f>
        <v>Known</v>
      </c>
      <c r="H31" s="31" t="str">
        <f>IF(
    ISERROR('ALL-Students-Percentages'!H31),
    CHOOSE(RANDBETWEEN(1, 2), "NotKnown", "Known"),
    IF(
        ISNUMBER('ALL-Students-Percentages'!H31),
        IF(
            'ALL-Students-Percentages'!H31 &lt; 0.6,
            "NotKnown",
            "Known"
        ),
        'ALL-Students-Percentages'!H31
    )
)</f>
        <v>Known</v>
      </c>
      <c r="I31" s="31" t="str">
        <f>IF(
    ISERROR('ALL-Students-Percentages'!I31),
    CHOOSE(RANDBETWEEN(1, 2), "NotKnown", "Known"),
    IF(
        ISNUMBER('ALL-Students-Percentages'!I31),
        IF(
            'ALL-Students-Percentages'!I31 &lt; 0.6,
            "NotKnown",
            "Known"
        ),
        'ALL-Students-Percentages'!I31
    )
)</f>
        <v>NotKnown</v>
      </c>
      <c r="J31" s="31" t="str">
        <f>IF(
    ISERROR('ALL-Students-Percentages'!J31),
    CHOOSE(RANDBETWEEN(1, 2), "NotKnown", "Known"),
    IF(
        ISNUMBER('ALL-Students-Percentages'!J31),
        IF(
            'ALL-Students-Percentages'!J31 &lt; 0.6,
            "NotKnown",
            "Known"
        ),
        'ALL-Students-Percentages'!J31
    )
)</f>
        <v>NotKnown</v>
      </c>
      <c r="K31" s="31" t="str">
        <f>IF(
    ISERROR('ALL-Students-Percentages'!K31),
    CHOOSE(RANDBETWEEN(1, 2), "NotKnown", "Known"),
    IF(
        ISNUMBER('ALL-Students-Percentages'!K31),
        IF(
            'ALL-Students-Percentages'!K31 &lt; 0.6,
            "NotKnown",
            "Known"
        ),
        'ALL-Students-Percentages'!K31
    )
)</f>
        <v>NotKnown</v>
      </c>
      <c r="L31" s="31" t="str">
        <f>IF(
    ISERROR('ALL-Students-Percentages'!L31),
    CHOOSE(RANDBETWEEN(1, 2), "NotKnown", "Known"),
    IF(
        ISNUMBER('ALL-Students-Percentages'!L31),
        IF(
            'ALL-Students-Percentages'!L31 &lt; 0.6,
            "NotKnown",
            "Known"
        ),
        'ALL-Students-Percentages'!L31
    )
)</f>
        <v>Known</v>
      </c>
      <c r="M31" s="31" t="str">
        <f>IF(
    ISERROR('ALL-Students-Percentages'!M31),
    CHOOSE(RANDBETWEEN(1, 2), "NotKnown", "Known"),
    IF(
        ISNUMBER('ALL-Students-Percentages'!M31),
        IF(
            'ALL-Students-Percentages'!M31 &lt; 0.6,
            "NotKnown",
            "Known"
        ),
        'ALL-Students-Percentages'!M31
    )
)</f>
        <v>Known</v>
      </c>
      <c r="N31" s="31" t="str">
        <f>IF(
    ISERROR('ALL-Students-Percentages'!N31),
    CHOOSE(RANDBETWEEN(1, 2), "NotKnown", "Known"),
    IF(
        ISNUMBER('ALL-Students-Percentages'!N31),
        IF(
            'ALL-Students-Percentages'!N31 &lt; 0.6,
            "NotKnown",
            "Known"
        ),
        'ALL-Students-Percentages'!N31
    )
)</f>
        <v>Known</v>
      </c>
      <c r="O31" s="31" t="str">
        <f>IF(
    ISERROR('ALL-Students-Percentages'!O31),
    CHOOSE(RANDBETWEEN(1, 2), "NotKnown", "Known"),
    IF(
        ISNUMBER('ALL-Students-Percentages'!O31),
        IF(
            'ALL-Students-Percentages'!O31 &lt; 0.6,
            "NotKnown",
            "Known"
        ),
        'ALL-Students-Percentages'!O31
    )
)</f>
        <v>Known</v>
      </c>
      <c r="P31" s="31" t="str">
        <f>IF(
    ISERROR('ALL-Students-Percentages'!P31),
    CHOOSE(RANDBETWEEN(1, 2), "NotKnown", "Known"),
    IF(
        ISNUMBER('ALL-Students-Percentages'!P31),
        IF(
            'ALL-Students-Percentages'!P31 &lt; 0.6,
            "NotKnown",
            "Known"
        ),
        'ALL-Students-Percentages'!P31
    )
)</f>
        <v>Known</v>
      </c>
      <c r="Q31" s="31" t="str">
        <f>IF(
    ISERROR('ALL-Students-Percentages'!Q31),
    CHOOSE(RANDBETWEEN(1, 2), "NotKnown", "Known"),
    IF(
        ISNUMBER('ALL-Students-Percentages'!Q31),
        IF(
            'ALL-Students-Percentages'!Q31 &lt; 0.6,
            "NotKnown",
            "Known"
        ),
        'ALL-Students-Percentages'!Q31
    )
)</f>
        <v>NotKnown</v>
      </c>
      <c r="R31" s="31" t="str">
        <f>IF(
    ISERROR('ALL-Students-Percentages'!R31),
    CHOOSE(RANDBETWEEN(1, 2), "NotKnown", "Known"),
    IF(
        ISNUMBER('ALL-Students-Percentages'!R31),
        IF(
            'ALL-Students-Percentages'!R31 &lt; 0.6,
            "NotKnown",
            "Known"
        ),
        'ALL-Students-Percentages'!R31
    )
)</f>
        <v>Known</v>
      </c>
      <c r="S31" s="31" t="str">
        <f>IF(
    ISERROR('ALL-Students-Percentages'!S31),
    CHOOSE(RANDBETWEEN(1, 2), "NotKnown", "Known"),
    IF(
        ISNUMBER('ALL-Students-Percentages'!S31),
        IF(
            'ALL-Students-Percentages'!S31 &lt; 0.6,
            "NotKnown",
            "Known"
        ),
        'ALL-Students-Percentages'!S31
    )
)</f>
        <v>Known</v>
      </c>
      <c r="T31" s="31" t="str">
        <f>IF(
    ISERROR('ALL-Students-Percentages'!T31),
    CHOOSE(RANDBETWEEN(1, 2), "NotKnown", "Known"),
    IF(
        ISNUMBER('ALL-Students-Percentages'!T31),
        IF(
            'ALL-Students-Percentages'!T31 &lt; 0.6,
            "NotKnown",
            "Known"
        ),
        'ALL-Students-Percentages'!T31
    )
)</f>
        <v>Known</v>
      </c>
      <c r="U31" s="31" t="str">
        <f>IF(
    ISERROR('ALL-Students-Percentages'!U31),
    CHOOSE(RANDBETWEEN(1, 2), "NotKnown", "Known"),
    IF(
        ISNUMBER('ALL-Students-Percentages'!U31),
        IF(
            'ALL-Students-Percentages'!U31 &lt; 0.6,
            "NotKnown",
            "Known"
        ),
        'ALL-Students-Percentages'!U31
    )
)</f>
        <v>NotKnown</v>
      </c>
      <c r="V31" s="31" t="str">
        <f>IF(
    ISERROR('ALL-Students-Percentages'!V31),
    CHOOSE(RANDBETWEEN(1, 2), "NotKnown", "Known"),
    IF(
        ISNUMBER('ALL-Students-Percentages'!V31),
        IF(
            'ALL-Students-Percentages'!V31 &lt; 0.6,
            "NotKnown",
            "Known"
        ),
        'ALL-Students-Percentages'!V31
    )
)</f>
        <v>NotKnown</v>
      </c>
      <c r="W31" s="31" t="str">
        <f>IF(
    ISERROR('ALL-Students-Percentages'!W31),
    CHOOSE(RANDBETWEEN(1, 2), "NotKnown", "Known"),
    IF(
        ISNUMBER('ALL-Students-Percentages'!W31),
        IF(
            'ALL-Students-Percentages'!W31 &lt; 0.6,
            "NotKnown",
            "Known"
        ),
        'ALL-Students-Percentages'!W31
    )
)</f>
        <v>NotKnown</v>
      </c>
      <c r="X31" s="31" t="str">
        <f>IF(
    ISERROR('ALL-Students-Percentages'!X31),
    CHOOSE(RANDBETWEEN(1, 2), "NotKnown", "Known"),
    IF(
        ISNUMBER('ALL-Students-Percentages'!X31),
        IF(
            'ALL-Students-Percentages'!X31 &lt; 0.6,
            "NotKnown",
            "Known"
        ),
        'ALL-Students-Percentages'!X31
    )
)</f>
        <v>Known</v>
      </c>
      <c r="Y31" s="31" t="str">
        <f>IF(
    ISERROR('ALL-Students-Percentages'!Y31),
    CHOOSE(RANDBETWEEN(1, 2), "NotKnown", "Known"),
    IF(
        ISNUMBER('ALL-Students-Percentages'!Y31),
        IF(
            'ALL-Students-Percentages'!Y31 &lt; 0.6,
            "NotKnown",
            "Known"
        ),
        'ALL-Students-Percentages'!Y31
    )
)</f>
        <v>NotKnown</v>
      </c>
      <c r="Z31" s="31" t="str">
        <f>IF(
    ISERROR('ALL-Students-Percentages'!Z31),
    CHOOSE(RANDBETWEEN(1, 2), "NotKnown", "Known"),
    IF(
        ISNUMBER('ALL-Students-Percentages'!Z31),
        IF(
            'ALL-Students-Percentages'!Z31 &lt; 0.6,
            "NotKnown",
            "Known"
        ),
        'ALL-Students-Percentages'!Z31
    )
)</f>
        <v>NotKnown</v>
      </c>
      <c r="AA31" s="31" t="str">
        <f>IF(
    ISERROR('ALL-Students-Percentages'!AA31),
    CHOOSE(RANDBETWEEN(1, 2), "NotKnown", "Known"),
    IF(
        ISNUMBER('ALL-Students-Percentages'!AA31),
        IF(
            'ALL-Students-Percentages'!AA31 &lt; 0.6,
            "NotKnown",
            "Known"
        ),
        'ALL-Students-Percentages'!AA31
    )
)</f>
        <v>NotKnown</v>
      </c>
      <c r="AB31" s="31" t="str">
        <f>IF(
    ISERROR('ALL-Students-Percentages'!AB31),
    CHOOSE(RANDBETWEEN(1, 2), "NotKnown", "Known"),
    IF(
        ISNUMBER('ALL-Students-Percentages'!AB31),
        IF(
            'ALL-Students-Percentages'!AB31 &lt; 0.6,
            "NotKnown",
            "Known"
        ),
        'ALL-Students-Percentages'!AB31
    )
)</f>
        <v>NotKnown</v>
      </c>
      <c r="AC31" s="31" t="str">
        <f>IF(
    ISERROR('ALL-Students-Percentages'!AC31),
    CHOOSE(RANDBETWEEN(1, 2), "NotKnown", "Known"),
    IF(
        ISNUMBER('ALL-Students-Percentages'!AC31),
        IF(
            'ALL-Students-Percentages'!AC31 &lt; 0.6,
            "NotKnown",
            "Known"
        ),
        'ALL-Students-Percentages'!AC31
    )
)</f>
        <v>Known</v>
      </c>
      <c r="AD31" s="31" t="str">
        <f>IF(
    ISERROR('ALL-Students-Percentages'!AD31),
    CHOOSE(RANDBETWEEN(1, 2), "NotKnown", "Known"),
    IF(
        ISNUMBER('ALL-Students-Percentages'!AD31),
        IF(
            'ALL-Students-Percentages'!AD31 &lt; 0.6,
            "NotKnown",
            "Known"
        ),
        'ALL-Students-Percentages'!AD31
    )
)</f>
        <v>Known</v>
      </c>
      <c r="AE31" s="31" t="str">
        <f>IF(
    ISERROR('ALL-Students-Percentages'!AE31),
    CHOOSE(RANDBETWEEN(1, 2), "NotKnown", "Known"),
    IF(
        ISNUMBER('ALL-Students-Percentages'!AE31),
        IF(
            'ALL-Students-Percentages'!AE31 &lt; 0.6,
            "NotKnown",
            "Known"
        ),
        'ALL-Students-Percentages'!AE31
    )
)</f>
        <v>Known</v>
      </c>
      <c r="AF31" s="31" t="str">
        <f>IF(
    ISERROR('ALL-Students-Percentages'!AF31),
    CHOOSE(RANDBETWEEN(1, 2), "NotKnown", "Known"),
    IF(
        ISNUMBER('ALL-Students-Percentages'!AF31),
        IF(
            'ALL-Students-Percentages'!AF31 &lt; 0.6,
            "NotKnown",
            "Known"
        ),
        'ALL-Students-Percentages'!AF31
    )
)</f>
        <v>NotKnown</v>
      </c>
      <c r="AG31" s="31" t="str">
        <f>IF(
    ISERROR('ALL-Students-Percentages'!AG31),
    CHOOSE(RANDBETWEEN(1, 2), "NotKnown", "Known"),
    IF(
        ISNUMBER('ALL-Students-Percentages'!AG31),
        IF(
            'ALL-Students-Percentages'!AG31 &lt; 0.6,
            "NotKnown",
            "Known"
        ),
        'ALL-Students-Percentages'!AG31
    )
)</f>
        <v>NotKnown</v>
      </c>
      <c r="AH31" s="31" t="str">
        <f>IF(
    ISERROR('ALL-Students-Percentages'!AH31),
    CHOOSE(RANDBETWEEN(1, 2), "NotKnown", "Known"),
    IF(
        ISNUMBER('ALL-Students-Percentages'!AH31),
        IF(
            'ALL-Students-Percentages'!AH31 &lt; 0.6,
            "NotKnown",
            "Known"
        ),
        'ALL-Students-Percentages'!AH31
    )
)</f>
        <v>Known</v>
      </c>
      <c r="AI31" s="31" t="str">
        <f>IF(
    ISERROR('ALL-Students-Percentages'!AI31),
    CHOOSE(RANDBETWEEN(1, 2), "NotKnown", "Known"),
    IF(
        ISNUMBER('ALL-Students-Percentages'!AI31),
        IF(
            'ALL-Students-Percentages'!AI31 &lt; 0.6,
            "NotKnown",
            "Known"
        ),
        'ALL-Students-Percentages'!AI31
    )
)</f>
        <v>Known</v>
      </c>
      <c r="AJ31" s="31" t="str">
        <f>IF(
    ISERROR('ALL-Students-Percentages'!AJ31),
    CHOOSE(RANDBETWEEN(1, 2), "NotKnown", "Known"),
    IF(
        ISNUMBER('ALL-Students-Percentages'!AJ31),
        IF(
            'ALL-Students-Percentages'!AJ31 &lt; 0.6,
            "NotKnown",
            "Known"
        ),
        'ALL-Students-Percentages'!AJ31
    )
)</f>
        <v>NotKnown</v>
      </c>
      <c r="AK31" s="31" t="str">
        <f>IF(
    ISERROR('ALL-Students-Percentages'!AK31),
    CHOOSE(RANDBETWEEN(1, 2), "NotKnown", "Known"),
    IF(
        ISNUMBER('ALL-Students-Percentages'!AK31),
        IF(
            'ALL-Students-Percentages'!AK31 &lt; 0.6,
            "NotKnown",
            "Known"
        ),
        'ALL-Students-Percentages'!AK31
    )
)</f>
        <v>Known</v>
      </c>
      <c r="AL31" s="31" t="str">
        <f>IF(
    ISERROR('ALL-Students-Percentages'!AL31),
    CHOOSE(RANDBETWEEN(1, 2), "NotKnown", "Known"),
    IF(
        ISNUMBER('ALL-Students-Percentages'!AL31),
        IF(
            'ALL-Students-Percentages'!AL31 &lt; 0.6,
            "NotKnown",
            "Known"
        ),
        'ALL-Students-Percentages'!AL31
    )
)</f>
        <v>Known</v>
      </c>
      <c r="AM31" s="31" t="str">
        <f>IF(
    ISERROR('ALL-Students-Percentages'!AM31),
    CHOOSE(RANDBETWEEN(1, 2), "NotKnown", "Known"),
    IF(
        ISNUMBER('ALL-Students-Percentages'!AM31),
        IF(
            'ALL-Students-Percentages'!AM31 &lt; 0.6,
            "NotKnown",
            "Known"
        ),
        'ALL-Students-Percentages'!AM31
    )
)</f>
        <v>NotKnown</v>
      </c>
      <c r="AN31" s="31" t="str">
        <f>IF(
    ISERROR('ALL-Students-Percentages'!AN31),
    CHOOSE(RANDBETWEEN(1, 2), "NotKnown", "Known"),
    IF(
        ISNUMBER('ALL-Students-Percentages'!AN31),
        IF(
            'ALL-Students-Percentages'!AN31 &lt; 0.6,
            "NotKnown",
            "Known"
        ),
        'ALL-Students-Percentages'!AN31
    )
)</f>
        <v>NotKnown</v>
      </c>
      <c r="AO31" s="31" t="str">
        <f>IF(
    ISERROR('ALL-Students-Percentages'!AO31),
    CHOOSE(RANDBETWEEN(1, 2), "NotKnown", "Known"),
    IF(
        ISNUMBER('ALL-Students-Percentages'!AO31),
        IF(
            'ALL-Students-Percentages'!AO31 &lt; 0.6,
            "NotKnown",
            "Known"
        ),
        'ALL-Students-Percentages'!AO31
    )
)</f>
        <v>Known</v>
      </c>
      <c r="AP31" s="31" t="str">
        <f>IF(
    ISERROR('ALL-Students-Percentages'!AP31),
    CHOOSE(RANDBETWEEN(1, 2), "NotKnown", "Known"),
    IF(
        ISNUMBER('ALL-Students-Percentages'!AP31),
        IF(
            'ALL-Students-Percentages'!AP31 &lt; 0.6,
            "NotKnown",
            "Known"
        ),
        'ALL-Students-Percentages'!AP31
    )
)</f>
        <v>NotKnown</v>
      </c>
      <c r="AQ31" s="31" t="str">
        <f>IF(
    ISERROR('ALL-Students-Percentages'!AQ31),
    CHOOSE(RANDBETWEEN(1, 2), "NotKnown", "Known"),
    IF(
        ISNUMBER('ALL-Students-Percentages'!AQ31),
        IF(
            'ALL-Students-Percentages'!AQ31 &lt; 0.6,
            "NotKnown",
            "Known"
        ),
        'ALL-Students-Percentages'!AQ31
    )
)</f>
        <v>NotKnown</v>
      </c>
      <c r="AR31" s="31" t="str">
        <f>IF(
    ISERROR('ALL-Students-Percentages'!AR31),
    CHOOSE(RANDBETWEEN(1, 2), "NotKnown", "Known"),
    IF(
        ISNUMBER('ALL-Students-Percentages'!AR31),
        IF(
            'ALL-Students-Percentages'!AR31 &lt; 0.6,
            "NotKnown",
            "Known"
        ),
        'ALL-Students-Percentages'!AR31
    )
)</f>
        <v>NotKnown</v>
      </c>
      <c r="AS31" s="31" t="str">
        <f>IF(
    ISERROR('ALL-Students-Percentages'!AS31),
    CHOOSE(RANDBETWEEN(1, 2), "NotKnown", "Known"),
    IF(
        ISNUMBER('ALL-Students-Percentages'!AS31),
        IF(
            'ALL-Students-Percentages'!AS31 &lt; 0.6,
            "NotKnown",
            "Known"
        ),
        'ALL-Students-Percentages'!AS31
    )
)</f>
        <v>NotKnown</v>
      </c>
      <c r="AT31" s="31" t="str">
        <f>IF(
    ISERROR('ALL-Students-Percentages'!AT31),
    CHOOSE(RANDBETWEEN(1, 2), "NotKnown", "Known"),
    IF(
        ISNUMBER('ALL-Students-Percentages'!AT31),
        IF(
            'ALL-Students-Percentages'!AT31 &lt; 0.6,
            "NotKnown",
            "Known"
        ),
        'ALL-Students-Percentages'!AT31
    )
)</f>
        <v>NotKnown</v>
      </c>
      <c r="AU31" s="23"/>
      <c r="AV31" s="23"/>
    </row>
    <row r="32">
      <c r="A32" s="23" t="str">
        <f>IF(
    ISERROR('ALL-Students-Percentages'!A32),
    CHOOSE(RANDBETWEEN(1, 2), "NotKnown", "Known"),
    IF(
        ISNUMBER('ALL-Students-Percentages'!A32),
        IF(
            'ALL-Students-Percentages'!A32 &lt; 0.6,
            "NotKnown",
            "Known"
        ),
        'ALL-Students-Percentages'!A32
    )
)</f>
        <v>31CM-M</v>
      </c>
      <c r="B32" s="31" t="str">
        <f>IF(
    ISERROR('ALL-Students-Percentages'!B32),
    CHOOSE(RANDBETWEEN(1, 2), "NotKnown", "Known"),
    IF(
        ISNUMBER('ALL-Students-Percentages'!B32),
        IF(
            'ALL-Students-Percentages'!B32 &lt; 0.6,
            "NotKnown",
            "Known"
        ),
        'ALL-Students-Percentages'!B32
    )
)</f>
        <v>NotKnown</v>
      </c>
      <c r="C32" s="31" t="str">
        <f>IF(
    ISERROR('ALL-Students-Percentages'!C32),
    CHOOSE(RANDBETWEEN(1, 2), "NotKnown", "Known"),
    IF(
        ISNUMBER('ALL-Students-Percentages'!C32),
        IF(
            'ALL-Students-Percentages'!C32 &lt; 0.6,
            "NotKnown",
            "Known"
        ),
        'ALL-Students-Percentages'!C32
    )
)</f>
        <v>NotKnown</v>
      </c>
      <c r="D32" s="31" t="str">
        <f>IF(
    ISERROR('ALL-Students-Percentages'!D32),
    CHOOSE(RANDBETWEEN(1, 2), "NotKnown", "Known"),
    IF(
        ISNUMBER('ALL-Students-Percentages'!D32),
        IF(
            'ALL-Students-Percentages'!D32 &lt; 0.6,
            "NotKnown",
            "Known"
        ),
        'ALL-Students-Percentages'!D32
    )
)</f>
        <v>Known</v>
      </c>
      <c r="E32" s="31" t="str">
        <f>IF(
    ISERROR('ALL-Students-Percentages'!E32),
    CHOOSE(RANDBETWEEN(1, 2), "NotKnown", "Known"),
    IF(
        ISNUMBER('ALL-Students-Percentages'!E32),
        IF(
            'ALL-Students-Percentages'!E32 &lt; 0.6,
            "NotKnown",
            "Known"
        ),
        'ALL-Students-Percentages'!E32
    )
)</f>
        <v>NotKnown</v>
      </c>
      <c r="F32" s="31" t="str">
        <f>IF(
    ISERROR('ALL-Students-Percentages'!F32),
    CHOOSE(RANDBETWEEN(1, 2), "NotKnown", "Known"),
    IF(
        ISNUMBER('ALL-Students-Percentages'!F32),
        IF(
            'ALL-Students-Percentages'!F32 &lt; 0.6,
            "NotKnown",
            "Known"
        ),
        'ALL-Students-Percentages'!F32
    )
)</f>
        <v>Known</v>
      </c>
      <c r="G32" s="31" t="str">
        <f>IF(
    ISERROR('ALL-Students-Percentages'!G32),
    CHOOSE(RANDBETWEEN(1, 2), "NotKnown", "Known"),
    IF(
        ISNUMBER('ALL-Students-Percentages'!G32),
        IF(
            'ALL-Students-Percentages'!G32 &lt; 0.6,
            "NotKnown",
            "Known"
        ),
        'ALL-Students-Percentages'!G32
    )
)</f>
        <v>NotKnown</v>
      </c>
      <c r="H32" s="31" t="str">
        <f>IF(
    ISERROR('ALL-Students-Percentages'!H32),
    CHOOSE(RANDBETWEEN(1, 2), "NotKnown", "Known"),
    IF(
        ISNUMBER('ALL-Students-Percentages'!H32),
        IF(
            'ALL-Students-Percentages'!H32 &lt; 0.6,
            "NotKnown",
            "Known"
        ),
        'ALL-Students-Percentages'!H32
    )
)</f>
        <v>NotKnown</v>
      </c>
      <c r="I32" s="31" t="str">
        <f>IF(
    ISERROR('ALL-Students-Percentages'!I32),
    CHOOSE(RANDBETWEEN(1, 2), "NotKnown", "Known"),
    IF(
        ISNUMBER('ALL-Students-Percentages'!I32),
        IF(
            'ALL-Students-Percentages'!I32 &lt; 0.6,
            "NotKnown",
            "Known"
        ),
        'ALL-Students-Percentages'!I32
    )
)</f>
        <v>NotKnown</v>
      </c>
      <c r="J32" s="31" t="str">
        <f>IF(
    ISERROR('ALL-Students-Percentages'!J32),
    CHOOSE(RANDBETWEEN(1, 2), "NotKnown", "Known"),
    IF(
        ISNUMBER('ALL-Students-Percentages'!J32),
        IF(
            'ALL-Students-Percentages'!J32 &lt; 0.6,
            "NotKnown",
            "Known"
        ),
        'ALL-Students-Percentages'!J32
    )
)</f>
        <v>NotKnown</v>
      </c>
      <c r="K32" s="31" t="str">
        <f>IF(
    ISERROR('ALL-Students-Percentages'!K32),
    CHOOSE(RANDBETWEEN(1, 2), "NotKnown", "Known"),
    IF(
        ISNUMBER('ALL-Students-Percentages'!K32),
        IF(
            'ALL-Students-Percentages'!K32 &lt; 0.6,
            "NotKnown",
            "Known"
        ),
        'ALL-Students-Percentages'!K32
    )
)</f>
        <v>NotKnown</v>
      </c>
      <c r="L32" s="31" t="str">
        <f>IF(
    ISERROR('ALL-Students-Percentages'!L32),
    CHOOSE(RANDBETWEEN(1, 2), "NotKnown", "Known"),
    IF(
        ISNUMBER('ALL-Students-Percentages'!L32),
        IF(
            'ALL-Students-Percentages'!L32 &lt; 0.6,
            "NotKnown",
            "Known"
        ),
        'ALL-Students-Percentages'!L32
    )
)</f>
        <v>NotKnown</v>
      </c>
      <c r="M32" s="31" t="str">
        <f>IF(
    ISERROR('ALL-Students-Percentages'!M32),
    CHOOSE(RANDBETWEEN(1, 2), "NotKnown", "Known"),
    IF(
        ISNUMBER('ALL-Students-Percentages'!M32),
        IF(
            'ALL-Students-Percentages'!M32 &lt; 0.6,
            "NotKnown",
            "Known"
        ),
        'ALL-Students-Percentages'!M32
    )
)</f>
        <v>NotKnown</v>
      </c>
      <c r="N32" s="31" t="str">
        <f>IF(
    ISERROR('ALL-Students-Percentages'!N32),
    CHOOSE(RANDBETWEEN(1, 2), "NotKnown", "Known"),
    IF(
        ISNUMBER('ALL-Students-Percentages'!N32),
        IF(
            'ALL-Students-Percentages'!N32 &lt; 0.6,
            "NotKnown",
            "Known"
        ),
        'ALL-Students-Percentages'!N32
    )
)</f>
        <v>NotKnown</v>
      </c>
      <c r="O32" s="31" t="str">
        <f>IF(
    ISERROR('ALL-Students-Percentages'!O32),
    CHOOSE(RANDBETWEEN(1, 2), "NotKnown", "Known"),
    IF(
        ISNUMBER('ALL-Students-Percentages'!O32),
        IF(
            'ALL-Students-Percentages'!O32 &lt; 0.6,
            "NotKnown",
            "Known"
        ),
        'ALL-Students-Percentages'!O32
    )
)</f>
        <v>NotKnown</v>
      </c>
      <c r="P32" s="31" t="str">
        <f>IF(
    ISERROR('ALL-Students-Percentages'!P32),
    CHOOSE(RANDBETWEEN(1, 2), "NotKnown", "Known"),
    IF(
        ISNUMBER('ALL-Students-Percentages'!P32),
        IF(
            'ALL-Students-Percentages'!P32 &lt; 0.6,
            "NotKnown",
            "Known"
        ),
        'ALL-Students-Percentages'!P32
    )
)</f>
        <v>NotKnown</v>
      </c>
      <c r="Q32" s="31" t="str">
        <f>IF(
    ISERROR('ALL-Students-Percentages'!Q32),
    CHOOSE(RANDBETWEEN(1, 2), "NotKnown", "Known"),
    IF(
        ISNUMBER('ALL-Students-Percentages'!Q32),
        IF(
            'ALL-Students-Percentages'!Q32 &lt; 0.6,
            "NotKnown",
            "Known"
        ),
        'ALL-Students-Percentages'!Q32
    )
)</f>
        <v>NotKnown</v>
      </c>
      <c r="R32" s="31" t="str">
        <f>IF(
    ISERROR('ALL-Students-Percentages'!R32),
    CHOOSE(RANDBETWEEN(1, 2), "NotKnown", "Known"),
    IF(
        ISNUMBER('ALL-Students-Percentages'!R32),
        IF(
            'ALL-Students-Percentages'!R32 &lt; 0.6,
            "NotKnown",
            "Known"
        ),
        'ALL-Students-Percentages'!R32
    )
)</f>
        <v>NotKnown</v>
      </c>
      <c r="S32" s="31" t="str">
        <f>IF(
    ISERROR('ALL-Students-Percentages'!S32),
    CHOOSE(RANDBETWEEN(1, 2), "NotKnown", "Known"),
    IF(
        ISNUMBER('ALL-Students-Percentages'!S32),
        IF(
            'ALL-Students-Percentages'!S32 &lt; 0.6,
            "NotKnown",
            "Known"
        ),
        'ALL-Students-Percentages'!S32
    )
)</f>
        <v>NotKnown</v>
      </c>
      <c r="T32" s="31" t="str">
        <f>IF(
    ISERROR('ALL-Students-Percentages'!T32),
    CHOOSE(RANDBETWEEN(1, 2), "NotKnown", "Known"),
    IF(
        ISNUMBER('ALL-Students-Percentages'!T32),
        IF(
            'ALL-Students-Percentages'!T32 &lt; 0.6,
            "NotKnown",
            "Known"
        ),
        'ALL-Students-Percentages'!T32
    )
)</f>
        <v>NotKnown</v>
      </c>
      <c r="U32" s="31" t="str">
        <f>IF(
    ISERROR('ALL-Students-Percentages'!U32),
    CHOOSE(RANDBETWEEN(1, 2), "NotKnown", "Known"),
    IF(
        ISNUMBER('ALL-Students-Percentages'!U32),
        IF(
            'ALL-Students-Percentages'!U32 &lt; 0.6,
            "NotKnown",
            "Known"
        ),
        'ALL-Students-Percentages'!U32
    )
)</f>
        <v>NotKnown</v>
      </c>
      <c r="V32" s="31" t="str">
        <f>IF(
    ISERROR('ALL-Students-Percentages'!V32),
    CHOOSE(RANDBETWEEN(1, 2), "NotKnown", "Known"),
    IF(
        ISNUMBER('ALL-Students-Percentages'!V32),
        IF(
            'ALL-Students-Percentages'!V32 &lt; 0.6,
            "NotKnown",
            "Known"
        ),
        'ALL-Students-Percentages'!V32
    )
)</f>
        <v>NotKnown</v>
      </c>
      <c r="W32" s="31" t="str">
        <f>IF(
    ISERROR('ALL-Students-Percentages'!W32),
    CHOOSE(RANDBETWEEN(1, 2), "NotKnown", "Known"),
    IF(
        ISNUMBER('ALL-Students-Percentages'!W32),
        IF(
            'ALL-Students-Percentages'!W32 &lt; 0.6,
            "NotKnown",
            "Known"
        ),
        'ALL-Students-Percentages'!W32
    )
)</f>
        <v>NotKnown</v>
      </c>
      <c r="X32" s="31" t="str">
        <f>IF(
    ISERROR('ALL-Students-Percentages'!X32),
    CHOOSE(RANDBETWEEN(1, 2), "NotKnown", "Known"),
    IF(
        ISNUMBER('ALL-Students-Percentages'!X32),
        IF(
            'ALL-Students-Percentages'!X32 &lt; 0.6,
            "NotKnown",
            "Known"
        ),
        'ALL-Students-Percentages'!X32
    )
)</f>
        <v>NotKnown</v>
      </c>
      <c r="Y32" s="31" t="str">
        <f>IF(
    ISERROR('ALL-Students-Percentages'!Y32),
    CHOOSE(RANDBETWEEN(1, 2), "NotKnown", "Known"),
    IF(
        ISNUMBER('ALL-Students-Percentages'!Y32),
        IF(
            'ALL-Students-Percentages'!Y32 &lt; 0.6,
            "NotKnown",
            "Known"
        ),
        'ALL-Students-Percentages'!Y32
    )
)</f>
        <v>NotKnown</v>
      </c>
      <c r="Z32" s="31" t="str">
        <f>IF(
    ISERROR('ALL-Students-Percentages'!Z32),
    CHOOSE(RANDBETWEEN(1, 2), "NotKnown", "Known"),
    IF(
        ISNUMBER('ALL-Students-Percentages'!Z32),
        IF(
            'ALL-Students-Percentages'!Z32 &lt; 0.6,
            "NotKnown",
            "Known"
        ),
        'ALL-Students-Percentages'!Z32
    )
)</f>
        <v>NotKnown</v>
      </c>
      <c r="AA32" s="31" t="str">
        <f>IF(
    ISERROR('ALL-Students-Percentages'!AA32),
    CHOOSE(RANDBETWEEN(1, 2), "NotKnown", "Known"),
    IF(
        ISNUMBER('ALL-Students-Percentages'!AA32),
        IF(
            'ALL-Students-Percentages'!AA32 &lt; 0.6,
            "NotKnown",
            "Known"
        ),
        'ALL-Students-Percentages'!AA32
    )
)</f>
        <v>NotKnown</v>
      </c>
      <c r="AB32" s="31" t="str">
        <f>IF(
    ISERROR('ALL-Students-Percentages'!AB32),
    CHOOSE(RANDBETWEEN(1, 2), "NotKnown", "Known"),
    IF(
        ISNUMBER('ALL-Students-Percentages'!AB32),
        IF(
            'ALL-Students-Percentages'!AB32 &lt; 0.6,
            "NotKnown",
            "Known"
        ),
        'ALL-Students-Percentages'!AB32
    )
)</f>
        <v>NotKnown</v>
      </c>
      <c r="AC32" s="31" t="str">
        <f>IF(
    ISERROR('ALL-Students-Percentages'!AC32),
    CHOOSE(RANDBETWEEN(1, 2), "NotKnown", "Known"),
    IF(
        ISNUMBER('ALL-Students-Percentages'!AC32),
        IF(
            'ALL-Students-Percentages'!AC32 &lt; 0.6,
            "NotKnown",
            "Known"
        ),
        'ALL-Students-Percentages'!AC32
    )
)</f>
        <v>NotKnown</v>
      </c>
      <c r="AD32" s="31" t="str">
        <f>IF(
    ISERROR('ALL-Students-Percentages'!AD32),
    CHOOSE(RANDBETWEEN(1, 2), "NotKnown", "Known"),
    IF(
        ISNUMBER('ALL-Students-Percentages'!AD32),
        IF(
            'ALL-Students-Percentages'!AD32 &lt; 0.6,
            "NotKnown",
            "Known"
        ),
        'ALL-Students-Percentages'!AD32
    )
)</f>
        <v>Known</v>
      </c>
      <c r="AE32" s="31" t="str">
        <f>IF(
    ISERROR('ALL-Students-Percentages'!AE32),
    CHOOSE(RANDBETWEEN(1, 2), "NotKnown", "Known"),
    IF(
        ISNUMBER('ALL-Students-Percentages'!AE32),
        IF(
            'ALL-Students-Percentages'!AE32 &lt; 0.6,
            "NotKnown",
            "Known"
        ),
        'ALL-Students-Percentages'!AE32
    )
)</f>
        <v>Known</v>
      </c>
      <c r="AF32" s="31" t="str">
        <f>IF(
    ISERROR('ALL-Students-Percentages'!AF32),
    CHOOSE(RANDBETWEEN(1, 2), "NotKnown", "Known"),
    IF(
        ISNUMBER('ALL-Students-Percentages'!AF32),
        IF(
            'ALL-Students-Percentages'!AF32 &lt; 0.6,
            "NotKnown",
            "Known"
        ),
        'ALL-Students-Percentages'!AF32
    )
)</f>
        <v>NotKnown</v>
      </c>
      <c r="AG32" s="31" t="str">
        <f>IF(
    ISERROR('ALL-Students-Percentages'!AG32),
    CHOOSE(RANDBETWEEN(1, 2), "NotKnown", "Known"),
    IF(
        ISNUMBER('ALL-Students-Percentages'!AG32),
        IF(
            'ALL-Students-Percentages'!AG32 &lt; 0.6,
            "NotKnown",
            "Known"
        ),
        'ALL-Students-Percentages'!AG32
    )
)</f>
        <v>NotKnown</v>
      </c>
      <c r="AH32" s="31" t="str">
        <f>IF(
    ISERROR('ALL-Students-Percentages'!AH32),
    CHOOSE(RANDBETWEEN(1, 2), "NotKnown", "Known"),
    IF(
        ISNUMBER('ALL-Students-Percentages'!AH32),
        IF(
            'ALL-Students-Percentages'!AH32 &lt; 0.6,
            "NotKnown",
            "Known"
        ),
        'ALL-Students-Percentages'!AH32
    )
)</f>
        <v>NotKnown</v>
      </c>
      <c r="AI32" s="31" t="str">
        <f>IF(
    ISERROR('ALL-Students-Percentages'!AI32),
    CHOOSE(RANDBETWEEN(1, 2), "NotKnown", "Known"),
    IF(
        ISNUMBER('ALL-Students-Percentages'!AI32),
        IF(
            'ALL-Students-Percentages'!AI32 &lt; 0.6,
            "NotKnown",
            "Known"
        ),
        'ALL-Students-Percentages'!AI32
    )
)</f>
        <v>NotKnown</v>
      </c>
      <c r="AJ32" s="31" t="str">
        <f>IF(
    ISERROR('ALL-Students-Percentages'!AJ32),
    CHOOSE(RANDBETWEEN(1, 2), "NotKnown", "Known"),
    IF(
        ISNUMBER('ALL-Students-Percentages'!AJ32),
        IF(
            'ALL-Students-Percentages'!AJ32 &lt; 0.6,
            "NotKnown",
            "Known"
        ),
        'ALL-Students-Percentages'!AJ32
    )
)</f>
        <v>NotKnown</v>
      </c>
      <c r="AK32" s="31" t="str">
        <f>IF(
    ISERROR('ALL-Students-Percentages'!AK32),
    CHOOSE(RANDBETWEEN(1, 2), "NotKnown", "Known"),
    IF(
        ISNUMBER('ALL-Students-Percentages'!AK32),
        IF(
            'ALL-Students-Percentages'!AK32 &lt; 0.6,
            "NotKnown",
            "Known"
        ),
        'ALL-Students-Percentages'!AK32
    )
)</f>
        <v>Known</v>
      </c>
      <c r="AL32" s="31" t="str">
        <f>IF(
    ISERROR('ALL-Students-Percentages'!AL32),
    CHOOSE(RANDBETWEEN(1, 2), "NotKnown", "Known"),
    IF(
        ISNUMBER('ALL-Students-Percentages'!AL32),
        IF(
            'ALL-Students-Percentages'!AL32 &lt; 0.6,
            "NotKnown",
            "Known"
        ),
        'ALL-Students-Percentages'!AL32
    )
)</f>
        <v>NotKnown</v>
      </c>
      <c r="AM32" s="31" t="str">
        <f>IF(
    ISERROR('ALL-Students-Percentages'!AM32),
    CHOOSE(RANDBETWEEN(1, 2), "NotKnown", "Known"),
    IF(
        ISNUMBER('ALL-Students-Percentages'!AM32),
        IF(
            'ALL-Students-Percentages'!AM32 &lt; 0.6,
            "NotKnown",
            "Known"
        ),
        'ALL-Students-Percentages'!AM32
    )
)</f>
        <v>NotKnown</v>
      </c>
      <c r="AN32" s="31" t="str">
        <f>IF(
    ISERROR('ALL-Students-Percentages'!AN32),
    CHOOSE(RANDBETWEEN(1, 2), "NotKnown", "Known"),
    IF(
        ISNUMBER('ALL-Students-Percentages'!AN32),
        IF(
            'ALL-Students-Percentages'!AN32 &lt; 0.6,
            "NotKnown",
            "Known"
        ),
        'ALL-Students-Percentages'!AN32
    )
)</f>
        <v>NotKnown</v>
      </c>
      <c r="AO32" s="31" t="str">
        <f>IF(
    ISERROR('ALL-Students-Percentages'!AO32),
    CHOOSE(RANDBETWEEN(1, 2), "NotKnown", "Known"),
    IF(
        ISNUMBER('ALL-Students-Percentages'!AO32),
        IF(
            'ALL-Students-Percentages'!AO32 &lt; 0.6,
            "NotKnown",
            "Known"
        ),
        'ALL-Students-Percentages'!AO32
    )
)</f>
        <v>NotKnown</v>
      </c>
      <c r="AP32" s="31" t="str">
        <f>IF(
    ISERROR('ALL-Students-Percentages'!AP32),
    CHOOSE(RANDBETWEEN(1, 2), "NotKnown", "Known"),
    IF(
        ISNUMBER('ALL-Students-Percentages'!AP32),
        IF(
            'ALL-Students-Percentages'!AP32 &lt; 0.6,
            "NotKnown",
            "Known"
        ),
        'ALL-Students-Percentages'!AP32
    )
)</f>
        <v>NotKnown</v>
      </c>
      <c r="AQ32" s="31" t="str">
        <f>IF(
    ISERROR('ALL-Students-Percentages'!AQ32),
    CHOOSE(RANDBETWEEN(1, 2), "NotKnown", "Known"),
    IF(
        ISNUMBER('ALL-Students-Percentages'!AQ32),
        IF(
            'ALL-Students-Percentages'!AQ32 &lt; 0.6,
            "NotKnown",
            "Known"
        ),
        'ALL-Students-Percentages'!AQ32
    )
)</f>
        <v>NotKnown</v>
      </c>
      <c r="AR32" s="31" t="str">
        <f>IF(
    ISERROR('ALL-Students-Percentages'!AR32),
    CHOOSE(RANDBETWEEN(1, 2), "NotKnown", "Known"),
    IF(
        ISNUMBER('ALL-Students-Percentages'!AR32),
        IF(
            'ALL-Students-Percentages'!AR32 &lt; 0.6,
            "NotKnown",
            "Known"
        ),
        'ALL-Students-Percentages'!AR32
    )
)</f>
        <v>NotKnown</v>
      </c>
      <c r="AS32" s="31" t="str">
        <f>IF(
    ISERROR('ALL-Students-Percentages'!AS32),
    CHOOSE(RANDBETWEEN(1, 2), "NotKnown", "Known"),
    IF(
        ISNUMBER('ALL-Students-Percentages'!AS32),
        IF(
            'ALL-Students-Percentages'!AS32 &lt; 0.6,
            "NotKnown",
            "Known"
        ),
        'ALL-Students-Percentages'!AS32
    )
)</f>
        <v>NotKnown</v>
      </c>
      <c r="AT32" s="31" t="str">
        <f>IF(
    ISERROR('ALL-Students-Percentages'!AT32),
    CHOOSE(RANDBETWEEN(1, 2), "NotKnown", "Known"),
    IF(
        ISNUMBER('ALL-Students-Percentages'!AT32),
        IF(
            'ALL-Students-Percentages'!AT32 &lt; 0.6,
            "NotKnown",
            "Known"
        ),
        'ALL-Students-Percentages'!AT32
    )
)</f>
        <v>NotKnown</v>
      </c>
      <c r="AU32" s="23"/>
      <c r="AV32" s="23"/>
    </row>
    <row r="33">
      <c r="A33" s="23" t="str">
        <f>IF(
    ISERROR('ALL-Students-Percentages'!A33),
    CHOOSE(RANDBETWEEN(1, 2), "NotKnown", "Known"),
    IF(
        ISNUMBER('ALL-Students-Percentages'!A33),
        IF(
            'ALL-Students-Percentages'!A33 &lt; 0.6,
            "NotKnown",
            "Known"
        ),
        'ALL-Students-Percentages'!A33
    )
)</f>
        <v>32CM-M</v>
      </c>
      <c r="B33" s="31" t="str">
        <f>IF(
    ISERROR('ALL-Students-Percentages'!B33),
    CHOOSE(RANDBETWEEN(1, 2), "NotKnown", "Known"),
    IF(
        ISNUMBER('ALL-Students-Percentages'!B33),
        IF(
            'ALL-Students-Percentages'!B33 &lt; 0.6,
            "NotKnown",
            "Known"
        ),
        'ALL-Students-Percentages'!B33
    )
)</f>
        <v>NotKnown</v>
      </c>
      <c r="C33" s="31" t="str">
        <f>IF(
    ISERROR('ALL-Students-Percentages'!C33),
    CHOOSE(RANDBETWEEN(1, 2), "NotKnown", "Known"),
    IF(
        ISNUMBER('ALL-Students-Percentages'!C33),
        IF(
            'ALL-Students-Percentages'!C33 &lt; 0.6,
            "NotKnown",
            "Known"
        ),
        'ALL-Students-Percentages'!C33
    )
)</f>
        <v>NotKnown</v>
      </c>
      <c r="D33" s="31" t="str">
        <f>IF(
    ISERROR('ALL-Students-Percentages'!D33),
    CHOOSE(RANDBETWEEN(1, 2), "NotKnown", "Known"),
    IF(
        ISNUMBER('ALL-Students-Percentages'!D33),
        IF(
            'ALL-Students-Percentages'!D33 &lt; 0.6,
            "NotKnown",
            "Known"
        ),
        'ALL-Students-Percentages'!D33
    )
)</f>
        <v>Known</v>
      </c>
      <c r="E33" s="31" t="str">
        <f>IF(
    ISERROR('ALL-Students-Percentages'!E33),
    CHOOSE(RANDBETWEEN(1, 2), "NotKnown", "Known"),
    IF(
        ISNUMBER('ALL-Students-Percentages'!E33),
        IF(
            'ALL-Students-Percentages'!E33 &lt; 0.6,
            "NotKnown",
            "Known"
        ),
        'ALL-Students-Percentages'!E33
    )
)</f>
        <v>Known</v>
      </c>
      <c r="F33" s="31" t="str">
        <f>IF(
    ISERROR('ALL-Students-Percentages'!F33),
    CHOOSE(RANDBETWEEN(1, 2), "NotKnown", "Known"),
    IF(
        ISNUMBER('ALL-Students-Percentages'!F33),
        IF(
            'ALL-Students-Percentages'!F33 &lt; 0.6,
            "NotKnown",
            "Known"
        ),
        'ALL-Students-Percentages'!F33
    )
)</f>
        <v>Known</v>
      </c>
      <c r="G33" s="31" t="str">
        <f>IF(
    ISERROR('ALL-Students-Percentages'!G33),
    CHOOSE(RANDBETWEEN(1, 2), "NotKnown", "Known"),
    IF(
        ISNUMBER('ALL-Students-Percentages'!G33),
        IF(
            'ALL-Students-Percentages'!G33 &lt; 0.6,
            "NotKnown",
            "Known"
        ),
        'ALL-Students-Percentages'!G33
    )
)</f>
        <v>Known</v>
      </c>
      <c r="H33" s="31" t="str">
        <f>IF(
    ISERROR('ALL-Students-Percentages'!H33),
    CHOOSE(RANDBETWEEN(1, 2), "NotKnown", "Known"),
    IF(
        ISNUMBER('ALL-Students-Percentages'!H33),
        IF(
            'ALL-Students-Percentages'!H33 &lt; 0.6,
            "NotKnown",
            "Known"
        ),
        'ALL-Students-Percentages'!H33
    )
)</f>
        <v>Known</v>
      </c>
      <c r="I33" s="31" t="str">
        <f>IF(
    ISERROR('ALL-Students-Percentages'!I33),
    CHOOSE(RANDBETWEEN(1, 2), "NotKnown", "Known"),
    IF(
        ISNUMBER('ALL-Students-Percentages'!I33),
        IF(
            'ALL-Students-Percentages'!I33 &lt; 0.6,
            "NotKnown",
            "Known"
        ),
        'ALL-Students-Percentages'!I33
    )
)</f>
        <v>Known</v>
      </c>
      <c r="J33" s="31" t="str">
        <f>IF(
    ISERROR('ALL-Students-Percentages'!J33),
    CHOOSE(RANDBETWEEN(1, 2), "NotKnown", "Known"),
    IF(
        ISNUMBER('ALL-Students-Percentages'!J33),
        IF(
            'ALL-Students-Percentages'!J33 &lt; 0.6,
            "NotKnown",
            "Known"
        ),
        'ALL-Students-Percentages'!J33
    )
)</f>
        <v>Known</v>
      </c>
      <c r="K33" s="31" t="str">
        <f>IF(
    ISERROR('ALL-Students-Percentages'!K33),
    CHOOSE(RANDBETWEEN(1, 2), "NotKnown", "Known"),
    IF(
        ISNUMBER('ALL-Students-Percentages'!K33),
        IF(
            'ALL-Students-Percentages'!K33 &lt; 0.6,
            "NotKnown",
            "Known"
        ),
        'ALL-Students-Percentages'!K33
    )
)</f>
        <v>Known</v>
      </c>
      <c r="L33" s="31" t="str">
        <f>IF(
    ISERROR('ALL-Students-Percentages'!L33),
    CHOOSE(RANDBETWEEN(1, 2), "NotKnown", "Known"),
    IF(
        ISNUMBER('ALL-Students-Percentages'!L33),
        IF(
            'ALL-Students-Percentages'!L33 &lt; 0.6,
            "NotKnown",
            "Known"
        ),
        'ALL-Students-Percentages'!L33
    )
)</f>
        <v>NotKnown</v>
      </c>
      <c r="M33" s="31" t="str">
        <f>IF(
    ISERROR('ALL-Students-Percentages'!M33),
    CHOOSE(RANDBETWEEN(1, 2), "NotKnown", "Known"),
    IF(
        ISNUMBER('ALL-Students-Percentages'!M33),
        IF(
            'ALL-Students-Percentages'!M33 &lt; 0.6,
            "NotKnown",
            "Known"
        ),
        'ALL-Students-Percentages'!M33
    )
)</f>
        <v>Known</v>
      </c>
      <c r="N33" s="31" t="str">
        <f>IF(
    ISERROR('ALL-Students-Percentages'!N33),
    CHOOSE(RANDBETWEEN(1, 2), "NotKnown", "Known"),
    IF(
        ISNUMBER('ALL-Students-Percentages'!N33),
        IF(
            'ALL-Students-Percentages'!N33 &lt; 0.6,
            "NotKnown",
            "Known"
        ),
        'ALL-Students-Percentages'!N33
    )
)</f>
        <v>Known</v>
      </c>
      <c r="O33" s="31" t="str">
        <f>IF(
    ISERROR('ALL-Students-Percentages'!O33),
    CHOOSE(RANDBETWEEN(1, 2), "NotKnown", "Known"),
    IF(
        ISNUMBER('ALL-Students-Percentages'!O33),
        IF(
            'ALL-Students-Percentages'!O33 &lt; 0.6,
            "NotKnown",
            "Known"
        ),
        'ALL-Students-Percentages'!O33
    )
)</f>
        <v>Known</v>
      </c>
      <c r="P33" s="31" t="str">
        <f>IF(
    ISERROR('ALL-Students-Percentages'!P33),
    CHOOSE(RANDBETWEEN(1, 2), "NotKnown", "Known"),
    IF(
        ISNUMBER('ALL-Students-Percentages'!P33),
        IF(
            'ALL-Students-Percentages'!P33 &lt; 0.6,
            "NotKnown",
            "Known"
        ),
        'ALL-Students-Percentages'!P33
    )
)</f>
        <v>Known</v>
      </c>
      <c r="Q33" s="31" t="str">
        <f>IF(
    ISERROR('ALL-Students-Percentages'!Q33),
    CHOOSE(RANDBETWEEN(1, 2), "NotKnown", "Known"),
    IF(
        ISNUMBER('ALL-Students-Percentages'!Q33),
        IF(
            'ALL-Students-Percentages'!Q33 &lt; 0.6,
            "NotKnown",
            "Known"
        ),
        'ALL-Students-Percentages'!Q33
    )
)</f>
        <v>Known</v>
      </c>
      <c r="R33" s="31" t="str">
        <f>IF(
    ISERROR('ALL-Students-Percentages'!R33),
    CHOOSE(RANDBETWEEN(1, 2), "NotKnown", "Known"),
    IF(
        ISNUMBER('ALL-Students-Percentages'!R33),
        IF(
            'ALL-Students-Percentages'!R33 &lt; 0.6,
            "NotKnown",
            "Known"
        ),
        'ALL-Students-Percentages'!R33
    )
)</f>
        <v>Known</v>
      </c>
      <c r="S33" s="31" t="str">
        <f>IF(
    ISERROR('ALL-Students-Percentages'!S33),
    CHOOSE(RANDBETWEEN(1, 2), "NotKnown", "Known"),
    IF(
        ISNUMBER('ALL-Students-Percentages'!S33),
        IF(
            'ALL-Students-Percentages'!S33 &lt; 0.6,
            "NotKnown",
            "Known"
        ),
        'ALL-Students-Percentages'!S33
    )
)</f>
        <v>Known</v>
      </c>
      <c r="T33" s="31" t="str">
        <f>IF(
    ISERROR('ALL-Students-Percentages'!T33),
    CHOOSE(RANDBETWEEN(1, 2), "NotKnown", "Known"),
    IF(
        ISNUMBER('ALL-Students-Percentages'!T33),
        IF(
            'ALL-Students-Percentages'!T33 &lt; 0.6,
            "NotKnown",
            "Known"
        ),
        'ALL-Students-Percentages'!T33
    )
)</f>
        <v>Known</v>
      </c>
      <c r="U33" s="31" t="str">
        <f>IF(
    ISERROR('ALL-Students-Percentages'!U33),
    CHOOSE(RANDBETWEEN(1, 2), "NotKnown", "Known"),
    IF(
        ISNUMBER('ALL-Students-Percentages'!U33),
        IF(
            'ALL-Students-Percentages'!U33 &lt; 0.6,
            "NotKnown",
            "Known"
        ),
        'ALL-Students-Percentages'!U33
    )
)</f>
        <v>Known</v>
      </c>
      <c r="V33" s="31" t="str">
        <f>IF(
    ISERROR('ALL-Students-Percentages'!V33),
    CHOOSE(RANDBETWEEN(1, 2), "NotKnown", "Known"),
    IF(
        ISNUMBER('ALL-Students-Percentages'!V33),
        IF(
            'ALL-Students-Percentages'!V33 &lt; 0.6,
            "NotKnown",
            "Known"
        ),
        'ALL-Students-Percentages'!V33
    )
)</f>
        <v>NotKnown</v>
      </c>
      <c r="W33" s="31" t="str">
        <f>IF(
    ISERROR('ALL-Students-Percentages'!W33),
    CHOOSE(RANDBETWEEN(1, 2), "NotKnown", "Known"),
    IF(
        ISNUMBER('ALL-Students-Percentages'!W33),
        IF(
            'ALL-Students-Percentages'!W33 &lt; 0.6,
            "NotKnown",
            "Known"
        ),
        'ALL-Students-Percentages'!W33
    )
)</f>
        <v>NotKnown</v>
      </c>
      <c r="X33" s="31" t="str">
        <f>IF(
    ISERROR('ALL-Students-Percentages'!X33),
    CHOOSE(RANDBETWEEN(1, 2), "NotKnown", "Known"),
    IF(
        ISNUMBER('ALL-Students-Percentages'!X33),
        IF(
            'ALL-Students-Percentages'!X33 &lt; 0.6,
            "NotKnown",
            "Known"
        ),
        'ALL-Students-Percentages'!X33
    )
)</f>
        <v>Known</v>
      </c>
      <c r="Y33" s="31" t="str">
        <f>IF(
    ISERROR('ALL-Students-Percentages'!Y33),
    CHOOSE(RANDBETWEEN(1, 2), "NotKnown", "Known"),
    IF(
        ISNUMBER('ALL-Students-Percentages'!Y33),
        IF(
            'ALL-Students-Percentages'!Y33 &lt; 0.6,
            "NotKnown",
            "Known"
        ),
        'ALL-Students-Percentages'!Y33
    )
)</f>
        <v>Known</v>
      </c>
      <c r="Z33" s="31" t="str">
        <f>IF(
    ISERROR('ALL-Students-Percentages'!Z33),
    CHOOSE(RANDBETWEEN(1, 2), "NotKnown", "Known"),
    IF(
        ISNUMBER('ALL-Students-Percentages'!Z33),
        IF(
            'ALL-Students-Percentages'!Z33 &lt; 0.6,
            "NotKnown",
            "Known"
        ),
        'ALL-Students-Percentages'!Z33
    )
)</f>
        <v>Known</v>
      </c>
      <c r="AA33" s="31" t="str">
        <f>IF(
    ISERROR('ALL-Students-Percentages'!AA33),
    CHOOSE(RANDBETWEEN(1, 2), "NotKnown", "Known"),
    IF(
        ISNUMBER('ALL-Students-Percentages'!AA33),
        IF(
            'ALL-Students-Percentages'!AA33 &lt; 0.6,
            "NotKnown",
            "Known"
        ),
        'ALL-Students-Percentages'!AA33
    )
)</f>
        <v>Known</v>
      </c>
      <c r="AB33" s="31" t="str">
        <f>IF(
    ISERROR('ALL-Students-Percentages'!AB33),
    CHOOSE(RANDBETWEEN(1, 2), "NotKnown", "Known"),
    IF(
        ISNUMBER('ALL-Students-Percentages'!AB33),
        IF(
            'ALL-Students-Percentages'!AB33 &lt; 0.6,
            "NotKnown",
            "Known"
        ),
        'ALL-Students-Percentages'!AB33
    )
)</f>
        <v>Known</v>
      </c>
      <c r="AC33" s="31" t="str">
        <f>IF(
    ISERROR('ALL-Students-Percentages'!AC33),
    CHOOSE(RANDBETWEEN(1, 2), "NotKnown", "Known"),
    IF(
        ISNUMBER('ALL-Students-Percentages'!AC33),
        IF(
            'ALL-Students-Percentages'!AC33 &lt; 0.6,
            "NotKnown",
            "Known"
        ),
        'ALL-Students-Percentages'!AC33
    )
)</f>
        <v>Known</v>
      </c>
      <c r="AD33" s="31" t="str">
        <f>IF(
    ISERROR('ALL-Students-Percentages'!AD33),
    CHOOSE(RANDBETWEEN(1, 2), "NotKnown", "Known"),
    IF(
        ISNUMBER('ALL-Students-Percentages'!AD33),
        IF(
            'ALL-Students-Percentages'!AD33 &lt; 0.6,
            "NotKnown",
            "Known"
        ),
        'ALL-Students-Percentages'!AD33
    )
)</f>
        <v>Known</v>
      </c>
      <c r="AE33" s="31" t="str">
        <f>IF(
    ISERROR('ALL-Students-Percentages'!AE33),
    CHOOSE(RANDBETWEEN(1, 2), "NotKnown", "Known"),
    IF(
        ISNUMBER('ALL-Students-Percentages'!AE33),
        IF(
            'ALL-Students-Percentages'!AE33 &lt; 0.6,
            "NotKnown",
            "Known"
        ),
        'ALL-Students-Percentages'!AE33
    )
)</f>
        <v>Known</v>
      </c>
      <c r="AF33" s="31" t="str">
        <f>IF(
    ISERROR('ALL-Students-Percentages'!AF33),
    CHOOSE(RANDBETWEEN(1, 2), "NotKnown", "Known"),
    IF(
        ISNUMBER('ALL-Students-Percentages'!AF33),
        IF(
            'ALL-Students-Percentages'!AF33 &lt; 0.6,
            "NotKnown",
            "Known"
        ),
        'ALL-Students-Percentages'!AF33
    )
)</f>
        <v>NotKnown</v>
      </c>
      <c r="AG33" s="31" t="str">
        <f>IF(
    ISERROR('ALL-Students-Percentages'!AG33),
    CHOOSE(RANDBETWEEN(1, 2), "NotKnown", "Known"),
    IF(
        ISNUMBER('ALL-Students-Percentages'!AG33),
        IF(
            'ALL-Students-Percentages'!AG33 &lt; 0.6,
            "NotKnown",
            "Known"
        ),
        'ALL-Students-Percentages'!AG33
    )
)</f>
        <v>NotKnown</v>
      </c>
      <c r="AH33" s="31" t="str">
        <f>IF(
    ISERROR('ALL-Students-Percentages'!AH33),
    CHOOSE(RANDBETWEEN(1, 2), "NotKnown", "Known"),
    IF(
        ISNUMBER('ALL-Students-Percentages'!AH33),
        IF(
            'ALL-Students-Percentages'!AH33 &lt; 0.6,
            "NotKnown",
            "Known"
        ),
        'ALL-Students-Percentages'!AH33
    )
)</f>
        <v>Known</v>
      </c>
      <c r="AI33" s="31" t="str">
        <f>IF(
    ISERROR('ALL-Students-Percentages'!AI33),
    CHOOSE(RANDBETWEEN(1, 2), "NotKnown", "Known"),
    IF(
        ISNUMBER('ALL-Students-Percentages'!AI33),
        IF(
            'ALL-Students-Percentages'!AI33 &lt; 0.6,
            "NotKnown",
            "Known"
        ),
        'ALL-Students-Percentages'!AI33
    )
)</f>
        <v>NotKnown</v>
      </c>
      <c r="AJ33" s="31" t="str">
        <f>IF(
    ISERROR('ALL-Students-Percentages'!AJ33),
    CHOOSE(RANDBETWEEN(1, 2), "NotKnown", "Known"),
    IF(
        ISNUMBER('ALL-Students-Percentages'!AJ33),
        IF(
            'ALL-Students-Percentages'!AJ33 &lt; 0.6,
            "NotKnown",
            "Known"
        ),
        'ALL-Students-Percentages'!AJ33
    )
)</f>
        <v>Known</v>
      </c>
      <c r="AK33" s="31" t="str">
        <f>IF(
    ISERROR('ALL-Students-Percentages'!AK33),
    CHOOSE(RANDBETWEEN(1, 2), "NotKnown", "Known"),
    IF(
        ISNUMBER('ALL-Students-Percentages'!AK33),
        IF(
            'ALL-Students-Percentages'!AK33 &lt; 0.6,
            "NotKnown",
            "Known"
        ),
        'ALL-Students-Percentages'!AK33
    )
)</f>
        <v>Known</v>
      </c>
      <c r="AL33" s="31" t="str">
        <f>IF(
    ISERROR('ALL-Students-Percentages'!AL33),
    CHOOSE(RANDBETWEEN(1, 2), "NotKnown", "Known"),
    IF(
        ISNUMBER('ALL-Students-Percentages'!AL33),
        IF(
            'ALL-Students-Percentages'!AL33 &lt; 0.6,
            "NotKnown",
            "Known"
        ),
        'ALL-Students-Percentages'!AL33
    )
)</f>
        <v>Known</v>
      </c>
      <c r="AM33" s="31" t="str">
        <f>IF(
    ISERROR('ALL-Students-Percentages'!AM33),
    CHOOSE(RANDBETWEEN(1, 2), "NotKnown", "Known"),
    IF(
        ISNUMBER('ALL-Students-Percentages'!AM33),
        IF(
            'ALL-Students-Percentages'!AM33 &lt; 0.6,
            "NotKnown",
            "Known"
        ),
        'ALL-Students-Percentages'!AM33
    )
)</f>
        <v>Known</v>
      </c>
      <c r="AN33" s="31" t="str">
        <f>IF(
    ISERROR('ALL-Students-Percentages'!AN33),
    CHOOSE(RANDBETWEEN(1, 2), "NotKnown", "Known"),
    IF(
        ISNUMBER('ALL-Students-Percentages'!AN33),
        IF(
            'ALL-Students-Percentages'!AN33 &lt; 0.6,
            "NotKnown",
            "Known"
        ),
        'ALL-Students-Percentages'!AN33
    )
)</f>
        <v>Known</v>
      </c>
      <c r="AO33" s="31" t="str">
        <f>IF(
    ISERROR('ALL-Students-Percentages'!AO33),
    CHOOSE(RANDBETWEEN(1, 2), "NotKnown", "Known"),
    IF(
        ISNUMBER('ALL-Students-Percentages'!AO33),
        IF(
            'ALL-Students-Percentages'!AO33 &lt; 0.6,
            "NotKnown",
            "Known"
        ),
        'ALL-Students-Percentages'!AO33
    )
)</f>
        <v>Known</v>
      </c>
      <c r="AP33" s="31" t="str">
        <f>IF(
    ISERROR('ALL-Students-Percentages'!AP33),
    CHOOSE(RANDBETWEEN(1, 2), "NotKnown", "Known"),
    IF(
        ISNUMBER('ALL-Students-Percentages'!AP33),
        IF(
            'ALL-Students-Percentages'!AP33 &lt; 0.6,
            "NotKnown",
            "Known"
        ),
        'ALL-Students-Percentages'!AP33
    )
)</f>
        <v>Known</v>
      </c>
      <c r="AQ33" s="31" t="str">
        <f>IF(
    ISERROR('ALL-Students-Percentages'!AQ33),
    CHOOSE(RANDBETWEEN(1, 2), "NotKnown", "Known"),
    IF(
        ISNUMBER('ALL-Students-Percentages'!AQ33),
        IF(
            'ALL-Students-Percentages'!AQ33 &lt; 0.6,
            "NotKnown",
            "Known"
        ),
        'ALL-Students-Percentages'!AQ33
    )
)</f>
        <v>Known</v>
      </c>
      <c r="AR33" s="31" t="str">
        <f>IF(
    ISERROR('ALL-Students-Percentages'!AR33),
    CHOOSE(RANDBETWEEN(1, 2), "NotKnown", "Known"),
    IF(
        ISNUMBER('ALL-Students-Percentages'!AR33),
        IF(
            'ALL-Students-Percentages'!AR33 &lt; 0.6,
            "NotKnown",
            "Known"
        ),
        'ALL-Students-Percentages'!AR33
    )
)</f>
        <v>Known</v>
      </c>
      <c r="AS33" s="31" t="str">
        <f>IF(
    ISERROR('ALL-Students-Percentages'!AS33),
    CHOOSE(RANDBETWEEN(1, 2), "NotKnown", "Known"),
    IF(
        ISNUMBER('ALL-Students-Percentages'!AS33),
        IF(
            'ALL-Students-Percentages'!AS33 &lt; 0.6,
            "NotKnown",
            "Known"
        ),
        'ALL-Students-Percentages'!AS33
    )
)</f>
        <v>Known</v>
      </c>
      <c r="AT33" s="31" t="str">
        <f>IF(
    ISERROR('ALL-Students-Percentages'!AT33),
    CHOOSE(RANDBETWEEN(1, 2), "NotKnown", "Known"),
    IF(
        ISNUMBER('ALL-Students-Percentages'!AT33),
        IF(
            'ALL-Students-Percentages'!AT33 &lt; 0.6,
            "NotKnown",
            "Known"
        ),
        'ALL-Students-Percentages'!AT33
    )
)</f>
        <v>Known</v>
      </c>
      <c r="AU33" s="23"/>
      <c r="AV33" s="23"/>
    </row>
    <row r="34">
      <c r="A34" s="23" t="str">
        <f>IF(
    ISERROR('ALL-Students-Percentages'!A34),
    CHOOSE(RANDBETWEEN(1, 2), "NotKnown", "Known"),
    IF(
        ISNUMBER('ALL-Students-Percentages'!A34),
        IF(
            'ALL-Students-Percentages'!A34 &lt; 0.6,
            "NotKnown",
            "Known"
        ),
        'ALL-Students-Percentages'!A34
    )
)</f>
        <v>33CM-F</v>
      </c>
      <c r="B34" s="31" t="str">
        <f>IF(
    ISERROR('ALL-Students-Percentages'!B34),
    CHOOSE(RANDBETWEEN(1, 2), "NotKnown", "Known"),
    IF(
        ISNUMBER('ALL-Students-Percentages'!B34),
        IF(
            'ALL-Students-Percentages'!B34 &lt; 0.6,
            "NotKnown",
            "Known"
        ),
        'ALL-Students-Percentages'!B34
    )
)</f>
        <v>Known</v>
      </c>
      <c r="C34" s="31" t="str">
        <f>IF(
    ISERROR('ALL-Students-Percentages'!C34),
    CHOOSE(RANDBETWEEN(1, 2), "NotKnown", "Known"),
    IF(
        ISNUMBER('ALL-Students-Percentages'!C34),
        IF(
            'ALL-Students-Percentages'!C34 &lt; 0.6,
            "NotKnown",
            "Known"
        ),
        'ALL-Students-Percentages'!C34
    )
)</f>
        <v>Known</v>
      </c>
      <c r="D34" s="31" t="str">
        <f>IF(
    ISERROR('ALL-Students-Percentages'!D34),
    CHOOSE(RANDBETWEEN(1, 2), "NotKnown", "Known"),
    IF(
        ISNUMBER('ALL-Students-Percentages'!D34),
        IF(
            'ALL-Students-Percentages'!D34 &lt; 0.6,
            "NotKnown",
            "Known"
        ),
        'ALL-Students-Percentages'!D34
    )
)</f>
        <v>Known</v>
      </c>
      <c r="E34" s="31" t="str">
        <f>IF(
    ISERROR('ALL-Students-Percentages'!E34),
    CHOOSE(RANDBETWEEN(1, 2), "NotKnown", "Known"),
    IF(
        ISNUMBER('ALL-Students-Percentages'!E34),
        IF(
            'ALL-Students-Percentages'!E34 &lt; 0.6,
            "NotKnown",
            "Known"
        ),
        'ALL-Students-Percentages'!E34
    )
)</f>
        <v>Known</v>
      </c>
      <c r="F34" s="31" t="str">
        <f>IF(
    ISERROR('ALL-Students-Percentages'!F34),
    CHOOSE(RANDBETWEEN(1, 2), "NotKnown", "Known"),
    IF(
        ISNUMBER('ALL-Students-Percentages'!F34),
        IF(
            'ALL-Students-Percentages'!F34 &lt; 0.6,
            "NotKnown",
            "Known"
        ),
        'ALL-Students-Percentages'!F34
    )
)</f>
        <v>Known</v>
      </c>
      <c r="G34" s="31" t="str">
        <f>IF(
    ISERROR('ALL-Students-Percentages'!G34),
    CHOOSE(RANDBETWEEN(1, 2), "NotKnown", "Known"),
    IF(
        ISNUMBER('ALL-Students-Percentages'!G34),
        IF(
            'ALL-Students-Percentages'!G34 &lt; 0.6,
            "NotKnown",
            "Known"
        ),
        'ALL-Students-Percentages'!G34
    )
)</f>
        <v>NotKnown</v>
      </c>
      <c r="H34" s="31" t="str">
        <f>IF(
    ISERROR('ALL-Students-Percentages'!H34),
    CHOOSE(RANDBETWEEN(1, 2), "NotKnown", "Known"),
    IF(
        ISNUMBER('ALL-Students-Percentages'!H34),
        IF(
            'ALL-Students-Percentages'!H34 &lt; 0.6,
            "NotKnown",
            "Known"
        ),
        'ALL-Students-Percentages'!H34
    )
)</f>
        <v>Known</v>
      </c>
      <c r="I34" s="31" t="str">
        <f>IF(
    ISERROR('ALL-Students-Percentages'!I34),
    CHOOSE(RANDBETWEEN(1, 2), "NotKnown", "Known"),
    IF(
        ISNUMBER('ALL-Students-Percentages'!I34),
        IF(
            'ALL-Students-Percentages'!I34 &lt; 0.6,
            "NotKnown",
            "Known"
        ),
        'ALL-Students-Percentages'!I34
    )
)</f>
        <v>Known</v>
      </c>
      <c r="J34" s="31" t="str">
        <f>IF(
    ISERROR('ALL-Students-Percentages'!J34),
    CHOOSE(RANDBETWEEN(1, 2), "NotKnown", "Known"),
    IF(
        ISNUMBER('ALL-Students-Percentages'!J34),
        IF(
            'ALL-Students-Percentages'!J34 &lt; 0.6,
            "NotKnown",
            "Known"
        ),
        'ALL-Students-Percentages'!J34
    )
)</f>
        <v>Known</v>
      </c>
      <c r="K34" s="31" t="str">
        <f>IF(
    ISERROR('ALL-Students-Percentages'!K34),
    CHOOSE(RANDBETWEEN(1, 2), "NotKnown", "Known"),
    IF(
        ISNUMBER('ALL-Students-Percentages'!K34),
        IF(
            'ALL-Students-Percentages'!K34 &lt; 0.6,
            "NotKnown",
            "Known"
        ),
        'ALL-Students-Percentages'!K34
    )
)</f>
        <v>Known</v>
      </c>
      <c r="L34" s="31" t="str">
        <f>IF(
    ISERROR('ALL-Students-Percentages'!L34),
    CHOOSE(RANDBETWEEN(1, 2), "NotKnown", "Known"),
    IF(
        ISNUMBER('ALL-Students-Percentages'!L34),
        IF(
            'ALL-Students-Percentages'!L34 &lt; 0.6,
            "NotKnown",
            "Known"
        ),
        'ALL-Students-Percentages'!L34
    )
)</f>
        <v>Known</v>
      </c>
      <c r="M34" s="31" t="str">
        <f>IF(
    ISERROR('ALL-Students-Percentages'!M34),
    CHOOSE(RANDBETWEEN(1, 2), "NotKnown", "Known"),
    IF(
        ISNUMBER('ALL-Students-Percentages'!M34),
        IF(
            'ALL-Students-Percentages'!M34 &lt; 0.6,
            "NotKnown",
            "Known"
        ),
        'ALL-Students-Percentages'!M34
    )
)</f>
        <v>Known</v>
      </c>
      <c r="N34" s="31" t="str">
        <f>IF(
    ISERROR('ALL-Students-Percentages'!N34),
    CHOOSE(RANDBETWEEN(1, 2), "NotKnown", "Known"),
    IF(
        ISNUMBER('ALL-Students-Percentages'!N34),
        IF(
            'ALL-Students-Percentages'!N34 &lt; 0.6,
            "NotKnown",
            "Known"
        ),
        'ALL-Students-Percentages'!N34
    )
)</f>
        <v>Known</v>
      </c>
      <c r="O34" s="31" t="str">
        <f>IF(
    ISERROR('ALL-Students-Percentages'!O34),
    CHOOSE(RANDBETWEEN(1, 2), "NotKnown", "Known"),
    IF(
        ISNUMBER('ALL-Students-Percentages'!O34),
        IF(
            'ALL-Students-Percentages'!O34 &lt; 0.6,
            "NotKnown",
            "Known"
        ),
        'ALL-Students-Percentages'!O34
    )
)</f>
        <v>Known</v>
      </c>
      <c r="P34" s="31" t="str">
        <f>IF(
    ISERROR('ALL-Students-Percentages'!P34),
    CHOOSE(RANDBETWEEN(1, 2), "NotKnown", "Known"),
    IF(
        ISNUMBER('ALL-Students-Percentages'!P34),
        IF(
            'ALL-Students-Percentages'!P34 &lt; 0.6,
            "NotKnown",
            "Known"
        ),
        'ALL-Students-Percentages'!P34
    )
)</f>
        <v>Known</v>
      </c>
      <c r="Q34" s="31" t="str">
        <f>IF(
    ISERROR('ALL-Students-Percentages'!Q34),
    CHOOSE(RANDBETWEEN(1, 2), "NotKnown", "Known"),
    IF(
        ISNUMBER('ALL-Students-Percentages'!Q34),
        IF(
            'ALL-Students-Percentages'!Q34 &lt; 0.6,
            "NotKnown",
            "Known"
        ),
        'ALL-Students-Percentages'!Q34
    )
)</f>
        <v>Known</v>
      </c>
      <c r="R34" s="31" t="str">
        <f>IF(
    ISERROR('ALL-Students-Percentages'!R34),
    CHOOSE(RANDBETWEEN(1, 2), "NotKnown", "Known"),
    IF(
        ISNUMBER('ALL-Students-Percentages'!R34),
        IF(
            'ALL-Students-Percentages'!R34 &lt; 0.6,
            "NotKnown",
            "Known"
        ),
        'ALL-Students-Percentages'!R34
    )
)</f>
        <v>Known</v>
      </c>
      <c r="S34" s="31" t="str">
        <f>IF(
    ISERROR('ALL-Students-Percentages'!S34),
    CHOOSE(RANDBETWEEN(1, 2), "NotKnown", "Known"),
    IF(
        ISNUMBER('ALL-Students-Percentages'!S34),
        IF(
            'ALL-Students-Percentages'!S34 &lt; 0.6,
            "NotKnown",
            "Known"
        ),
        'ALL-Students-Percentages'!S34
    )
)</f>
        <v>Known</v>
      </c>
      <c r="T34" s="31" t="str">
        <f>IF(
    ISERROR('ALL-Students-Percentages'!T34),
    CHOOSE(RANDBETWEEN(1, 2), "NotKnown", "Known"),
    IF(
        ISNUMBER('ALL-Students-Percentages'!T34),
        IF(
            'ALL-Students-Percentages'!T34 &lt; 0.6,
            "NotKnown",
            "Known"
        ),
        'ALL-Students-Percentages'!T34
    )
)</f>
        <v>Known</v>
      </c>
      <c r="U34" s="31" t="str">
        <f>IF(
    ISERROR('ALL-Students-Percentages'!U34),
    CHOOSE(RANDBETWEEN(1, 2), "NotKnown", "Known"),
    IF(
        ISNUMBER('ALL-Students-Percentages'!U34),
        IF(
            'ALL-Students-Percentages'!U34 &lt; 0.6,
            "NotKnown",
            "Known"
        ),
        'ALL-Students-Percentages'!U34
    )
)</f>
        <v>Known</v>
      </c>
      <c r="V34" s="31" t="str">
        <f>IF(
    ISERROR('ALL-Students-Percentages'!V34),
    CHOOSE(RANDBETWEEN(1, 2), "NotKnown", "Known"),
    IF(
        ISNUMBER('ALL-Students-Percentages'!V34),
        IF(
            'ALL-Students-Percentages'!V34 &lt; 0.6,
            "NotKnown",
            "Known"
        ),
        'ALL-Students-Percentages'!V34
    )
)</f>
        <v>Known</v>
      </c>
      <c r="W34" s="31" t="str">
        <f>IF(
    ISERROR('ALL-Students-Percentages'!W34),
    CHOOSE(RANDBETWEEN(1, 2), "NotKnown", "Known"),
    IF(
        ISNUMBER('ALL-Students-Percentages'!W34),
        IF(
            'ALL-Students-Percentages'!W34 &lt; 0.6,
            "NotKnown",
            "Known"
        ),
        'ALL-Students-Percentages'!W34
    )
)</f>
        <v>Known</v>
      </c>
      <c r="X34" s="31" t="str">
        <f>IF(
    ISERROR('ALL-Students-Percentages'!X34),
    CHOOSE(RANDBETWEEN(1, 2), "NotKnown", "Known"),
    IF(
        ISNUMBER('ALL-Students-Percentages'!X34),
        IF(
            'ALL-Students-Percentages'!X34 &lt; 0.6,
            "NotKnown",
            "Known"
        ),
        'ALL-Students-Percentages'!X34
    )
)</f>
        <v>Known</v>
      </c>
      <c r="Y34" s="31" t="str">
        <f>IF(
    ISERROR('ALL-Students-Percentages'!Y34),
    CHOOSE(RANDBETWEEN(1, 2), "NotKnown", "Known"),
    IF(
        ISNUMBER('ALL-Students-Percentages'!Y34),
        IF(
            'ALL-Students-Percentages'!Y34 &lt; 0.6,
            "NotKnown",
            "Known"
        ),
        'ALL-Students-Percentages'!Y34
    )
)</f>
        <v>Known</v>
      </c>
      <c r="Z34" s="31" t="str">
        <f>IF(
    ISERROR('ALL-Students-Percentages'!Z34),
    CHOOSE(RANDBETWEEN(1, 2), "NotKnown", "Known"),
    IF(
        ISNUMBER('ALL-Students-Percentages'!Z34),
        IF(
            'ALL-Students-Percentages'!Z34 &lt; 0.6,
            "NotKnown",
            "Known"
        ),
        'ALL-Students-Percentages'!Z34
    )
)</f>
        <v>Known</v>
      </c>
      <c r="AA34" s="31" t="str">
        <f>IF(
    ISERROR('ALL-Students-Percentages'!AA34),
    CHOOSE(RANDBETWEEN(1, 2), "NotKnown", "Known"),
    IF(
        ISNUMBER('ALL-Students-Percentages'!AA34),
        IF(
            'ALL-Students-Percentages'!AA34 &lt; 0.6,
            "NotKnown",
            "Known"
        ),
        'ALL-Students-Percentages'!AA34
    )
)</f>
        <v>Known</v>
      </c>
      <c r="AB34" s="31" t="str">
        <f>IF(
    ISERROR('ALL-Students-Percentages'!AB34),
    CHOOSE(RANDBETWEEN(1, 2), "NotKnown", "Known"),
    IF(
        ISNUMBER('ALL-Students-Percentages'!AB34),
        IF(
            'ALL-Students-Percentages'!AB34 &lt; 0.6,
            "NotKnown",
            "Known"
        ),
        'ALL-Students-Percentages'!AB34
    )
)</f>
        <v>NotKnown</v>
      </c>
      <c r="AC34" s="31" t="str">
        <f>IF(
    ISERROR('ALL-Students-Percentages'!AC34),
    CHOOSE(RANDBETWEEN(1, 2), "NotKnown", "Known"),
    IF(
        ISNUMBER('ALL-Students-Percentages'!AC34),
        IF(
            'ALL-Students-Percentages'!AC34 &lt; 0.6,
            "NotKnown",
            "Known"
        ),
        'ALL-Students-Percentages'!AC34
    )
)</f>
        <v>NotKnown</v>
      </c>
      <c r="AD34" s="31" t="str">
        <f>IF(
    ISERROR('ALL-Students-Percentages'!AD34),
    CHOOSE(RANDBETWEEN(1, 2), "NotKnown", "Known"),
    IF(
        ISNUMBER('ALL-Students-Percentages'!AD34),
        IF(
            'ALL-Students-Percentages'!AD34 &lt; 0.6,
            "NotKnown",
            "Known"
        ),
        'ALL-Students-Percentages'!AD34
    )
)</f>
        <v>Known</v>
      </c>
      <c r="AE34" s="31" t="str">
        <f>IF(
    ISERROR('ALL-Students-Percentages'!AE34),
    CHOOSE(RANDBETWEEN(1, 2), "NotKnown", "Known"),
    IF(
        ISNUMBER('ALL-Students-Percentages'!AE34),
        IF(
            'ALL-Students-Percentages'!AE34 &lt; 0.6,
            "NotKnown",
            "Known"
        ),
        'ALL-Students-Percentages'!AE34
    )
)</f>
        <v>Known</v>
      </c>
      <c r="AF34" s="31" t="str">
        <f>IF(
    ISERROR('ALL-Students-Percentages'!AF34),
    CHOOSE(RANDBETWEEN(1, 2), "NotKnown", "Known"),
    IF(
        ISNUMBER('ALL-Students-Percentages'!AF34),
        IF(
            'ALL-Students-Percentages'!AF34 &lt; 0.6,
            "NotKnown",
            "Known"
        ),
        'ALL-Students-Percentages'!AF34
    )
)</f>
        <v>Known</v>
      </c>
      <c r="AG34" s="31" t="str">
        <f>IF(
    ISERROR('ALL-Students-Percentages'!AG34),
    CHOOSE(RANDBETWEEN(1, 2), "NotKnown", "Known"),
    IF(
        ISNUMBER('ALL-Students-Percentages'!AG34),
        IF(
            'ALL-Students-Percentages'!AG34 &lt; 0.6,
            "NotKnown",
            "Known"
        ),
        'ALL-Students-Percentages'!AG34
    )
)</f>
        <v>Known</v>
      </c>
      <c r="AH34" s="31" t="str">
        <f>IF(
    ISERROR('ALL-Students-Percentages'!AH34),
    CHOOSE(RANDBETWEEN(1, 2), "NotKnown", "Known"),
    IF(
        ISNUMBER('ALL-Students-Percentages'!AH34),
        IF(
            'ALL-Students-Percentages'!AH34 &lt; 0.6,
            "NotKnown",
            "Known"
        ),
        'ALL-Students-Percentages'!AH34
    )
)</f>
        <v>Known</v>
      </c>
      <c r="AI34" s="31" t="str">
        <f>IF(
    ISERROR('ALL-Students-Percentages'!AI34),
    CHOOSE(RANDBETWEEN(1, 2), "NotKnown", "Known"),
    IF(
        ISNUMBER('ALL-Students-Percentages'!AI34),
        IF(
            'ALL-Students-Percentages'!AI34 &lt; 0.6,
            "NotKnown",
            "Known"
        ),
        'ALL-Students-Percentages'!AI34
    )
)</f>
        <v>Known</v>
      </c>
      <c r="AJ34" s="31" t="str">
        <f>IF(
    ISERROR('ALL-Students-Percentages'!AJ34),
    CHOOSE(RANDBETWEEN(1, 2), "NotKnown", "Known"),
    IF(
        ISNUMBER('ALL-Students-Percentages'!AJ34),
        IF(
            'ALL-Students-Percentages'!AJ34 &lt; 0.6,
            "NotKnown",
            "Known"
        ),
        'ALL-Students-Percentages'!AJ34
    )
)</f>
        <v>Known</v>
      </c>
      <c r="AK34" s="31" t="str">
        <f>IF(
    ISERROR('ALL-Students-Percentages'!AK34),
    CHOOSE(RANDBETWEEN(1, 2), "NotKnown", "Known"),
    IF(
        ISNUMBER('ALL-Students-Percentages'!AK34),
        IF(
            'ALL-Students-Percentages'!AK34 &lt; 0.6,
            "NotKnown",
            "Known"
        ),
        'ALL-Students-Percentages'!AK34
    )
)</f>
        <v>Known</v>
      </c>
      <c r="AL34" s="31" t="str">
        <f>IF(
    ISERROR('ALL-Students-Percentages'!AL34),
    CHOOSE(RANDBETWEEN(1, 2), "NotKnown", "Known"),
    IF(
        ISNUMBER('ALL-Students-Percentages'!AL34),
        IF(
            'ALL-Students-Percentages'!AL34 &lt; 0.6,
            "NotKnown",
            "Known"
        ),
        'ALL-Students-Percentages'!AL34
    )
)</f>
        <v>NotKnown</v>
      </c>
      <c r="AM34" s="31" t="str">
        <f>IF(
    ISERROR('ALL-Students-Percentages'!AM34),
    CHOOSE(RANDBETWEEN(1, 2), "NotKnown", "Known"),
    IF(
        ISNUMBER('ALL-Students-Percentages'!AM34),
        IF(
            'ALL-Students-Percentages'!AM34 &lt; 0.6,
            "NotKnown",
            "Known"
        ),
        'ALL-Students-Percentages'!AM34
    )
)</f>
        <v>Known</v>
      </c>
      <c r="AN34" s="31" t="str">
        <f>IF(
    ISERROR('ALL-Students-Percentages'!AN34),
    CHOOSE(RANDBETWEEN(1, 2), "NotKnown", "Known"),
    IF(
        ISNUMBER('ALL-Students-Percentages'!AN34),
        IF(
            'ALL-Students-Percentages'!AN34 &lt; 0.6,
            "NotKnown",
            "Known"
        ),
        'ALL-Students-Percentages'!AN34
    )
)</f>
        <v>Known</v>
      </c>
      <c r="AO34" s="31" t="str">
        <f>IF(
    ISERROR('ALL-Students-Percentages'!AO34),
    CHOOSE(RANDBETWEEN(1, 2), "NotKnown", "Known"),
    IF(
        ISNUMBER('ALL-Students-Percentages'!AO34),
        IF(
            'ALL-Students-Percentages'!AO34 &lt; 0.6,
            "NotKnown",
            "Known"
        ),
        'ALL-Students-Percentages'!AO34
    )
)</f>
        <v>Known</v>
      </c>
      <c r="AP34" s="31" t="str">
        <f>IF(
    ISERROR('ALL-Students-Percentages'!AP34),
    CHOOSE(RANDBETWEEN(1, 2), "NotKnown", "Known"),
    IF(
        ISNUMBER('ALL-Students-Percentages'!AP34),
        IF(
            'ALL-Students-Percentages'!AP34 &lt; 0.6,
            "NotKnown",
            "Known"
        ),
        'ALL-Students-Percentages'!AP34
    )
)</f>
        <v>Known</v>
      </c>
      <c r="AQ34" s="31" t="str">
        <f>IF(
    ISERROR('ALL-Students-Percentages'!AQ34),
    CHOOSE(RANDBETWEEN(1, 2), "NotKnown", "Known"),
    IF(
        ISNUMBER('ALL-Students-Percentages'!AQ34),
        IF(
            'ALL-Students-Percentages'!AQ34 &lt; 0.6,
            "NotKnown",
            "Known"
        ),
        'ALL-Students-Percentages'!AQ34
    )
)</f>
        <v>Known</v>
      </c>
      <c r="AR34" s="31" t="str">
        <f>IF(
    ISERROR('ALL-Students-Percentages'!AR34),
    CHOOSE(RANDBETWEEN(1, 2), "NotKnown", "Known"),
    IF(
        ISNUMBER('ALL-Students-Percentages'!AR34),
        IF(
            'ALL-Students-Percentages'!AR34 &lt; 0.6,
            "NotKnown",
            "Known"
        ),
        'ALL-Students-Percentages'!AR34
    )
)</f>
        <v>Known</v>
      </c>
      <c r="AS34" s="31" t="str">
        <f>IF(
    ISERROR('ALL-Students-Percentages'!AS34),
    CHOOSE(RANDBETWEEN(1, 2), "NotKnown", "Known"),
    IF(
        ISNUMBER('ALL-Students-Percentages'!AS34),
        IF(
            'ALL-Students-Percentages'!AS34 &lt; 0.6,
            "NotKnown",
            "Known"
        ),
        'ALL-Students-Percentages'!AS34
    )
)</f>
        <v>Known</v>
      </c>
      <c r="AT34" s="31" t="str">
        <f>IF(
    ISERROR('ALL-Students-Percentages'!AT34),
    CHOOSE(RANDBETWEEN(1, 2), "NotKnown", "Known"),
    IF(
        ISNUMBER('ALL-Students-Percentages'!AT34),
        IF(
            'ALL-Students-Percentages'!AT34 &lt; 0.6,
            "NotKnown",
            "Known"
        ),
        'ALL-Students-Percentages'!AT34
    )
)</f>
        <v>Known</v>
      </c>
      <c r="AU34" s="23"/>
      <c r="AV34" s="23"/>
    </row>
    <row r="35">
      <c r="A35" s="23" t="str">
        <f>IF(
    ISERROR('ALL-Students-Percentages'!A35),
    CHOOSE(RANDBETWEEN(1, 2), "NotKnown", "Known"),
    IF(
        ISNUMBER('ALL-Students-Percentages'!A35),
        IF(
            'ALL-Students-Percentages'!A35 &lt; 0.6,
            "NotKnown",
            "Known"
        ),
        'ALL-Students-Percentages'!A35
    )
)</f>
        <v>34CM-F</v>
      </c>
      <c r="B35" s="31" t="str">
        <f>IF(
    ISERROR('ALL-Students-Percentages'!B35),
    CHOOSE(RANDBETWEEN(1, 2), "NotKnown", "Known"),
    IF(
        ISNUMBER('ALL-Students-Percentages'!B35),
        IF(
            'ALL-Students-Percentages'!B35 &lt; 0.6,
            "NotKnown",
            "Known"
        ),
        'ALL-Students-Percentages'!B35
    )
)</f>
        <v>Known</v>
      </c>
      <c r="C35" s="31" t="str">
        <f>IF(
    ISERROR('ALL-Students-Percentages'!C35),
    CHOOSE(RANDBETWEEN(1, 2), "NotKnown", "Known"),
    IF(
        ISNUMBER('ALL-Students-Percentages'!C35),
        IF(
            'ALL-Students-Percentages'!C35 &lt; 0.6,
            "NotKnown",
            "Known"
        ),
        'ALL-Students-Percentages'!C35
    )
)</f>
        <v>Known</v>
      </c>
      <c r="D35" s="31" t="str">
        <f>IF(
    ISERROR('ALL-Students-Percentages'!D35),
    CHOOSE(RANDBETWEEN(1, 2), "NotKnown", "Known"),
    IF(
        ISNUMBER('ALL-Students-Percentages'!D35),
        IF(
            'ALL-Students-Percentages'!D35 &lt; 0.6,
            "NotKnown",
            "Known"
        ),
        'ALL-Students-Percentages'!D35
    )
)</f>
        <v>Known</v>
      </c>
      <c r="E35" s="31" t="str">
        <f>IF(
    ISERROR('ALL-Students-Percentages'!E35),
    CHOOSE(RANDBETWEEN(1, 2), "NotKnown", "Known"),
    IF(
        ISNUMBER('ALL-Students-Percentages'!E35),
        IF(
            'ALL-Students-Percentages'!E35 &lt; 0.6,
            "NotKnown",
            "Known"
        ),
        'ALL-Students-Percentages'!E35
    )
)</f>
        <v>Known</v>
      </c>
      <c r="F35" s="31" t="str">
        <f>IF(
    ISERROR('ALL-Students-Percentages'!F35),
    CHOOSE(RANDBETWEEN(1, 2), "NotKnown", "Known"),
    IF(
        ISNUMBER('ALL-Students-Percentages'!F35),
        IF(
            'ALL-Students-Percentages'!F35 &lt; 0.6,
            "NotKnown",
            "Known"
        ),
        'ALL-Students-Percentages'!F35
    )
)</f>
        <v>Known</v>
      </c>
      <c r="G35" s="31" t="str">
        <f>IF(
    ISERROR('ALL-Students-Percentages'!G35),
    CHOOSE(RANDBETWEEN(1, 2), "NotKnown", "Known"),
    IF(
        ISNUMBER('ALL-Students-Percentages'!G35),
        IF(
            'ALL-Students-Percentages'!G35 &lt; 0.6,
            "NotKnown",
            "Known"
        ),
        'ALL-Students-Percentages'!G35
    )
)</f>
        <v>Known</v>
      </c>
      <c r="H35" s="31" t="str">
        <f>IF(
    ISERROR('ALL-Students-Percentages'!H35),
    CHOOSE(RANDBETWEEN(1, 2), "NotKnown", "Known"),
    IF(
        ISNUMBER('ALL-Students-Percentages'!H35),
        IF(
            'ALL-Students-Percentages'!H35 &lt; 0.6,
            "NotKnown",
            "Known"
        ),
        'ALL-Students-Percentages'!H35
    )
)</f>
        <v>Known</v>
      </c>
      <c r="I35" s="31" t="str">
        <f>IF(
    ISERROR('ALL-Students-Percentages'!I35),
    CHOOSE(RANDBETWEEN(1, 2), "NotKnown", "Known"),
    IF(
        ISNUMBER('ALL-Students-Percentages'!I35),
        IF(
            'ALL-Students-Percentages'!I35 &lt; 0.6,
            "NotKnown",
            "Known"
        ),
        'ALL-Students-Percentages'!I35
    )
)</f>
        <v>Known</v>
      </c>
      <c r="J35" s="31" t="str">
        <f>IF(
    ISERROR('ALL-Students-Percentages'!J35),
    CHOOSE(RANDBETWEEN(1, 2), "NotKnown", "Known"),
    IF(
        ISNUMBER('ALL-Students-Percentages'!J35),
        IF(
            'ALL-Students-Percentages'!J35 &lt; 0.6,
            "NotKnown",
            "Known"
        ),
        'ALL-Students-Percentages'!J35
    )
)</f>
        <v>Known</v>
      </c>
      <c r="K35" s="31" t="str">
        <f>IF(
    ISERROR('ALL-Students-Percentages'!K35),
    CHOOSE(RANDBETWEEN(1, 2), "NotKnown", "Known"),
    IF(
        ISNUMBER('ALL-Students-Percentages'!K35),
        IF(
            'ALL-Students-Percentages'!K35 &lt; 0.6,
            "NotKnown",
            "Known"
        ),
        'ALL-Students-Percentages'!K35
    )
)</f>
        <v>Known</v>
      </c>
      <c r="L35" s="31" t="str">
        <f>IF(
    ISERROR('ALL-Students-Percentages'!L35),
    CHOOSE(RANDBETWEEN(1, 2), "NotKnown", "Known"),
    IF(
        ISNUMBER('ALL-Students-Percentages'!L35),
        IF(
            'ALL-Students-Percentages'!L35 &lt; 0.6,
            "NotKnown",
            "Known"
        ),
        'ALL-Students-Percentages'!L35
    )
)</f>
        <v>Known</v>
      </c>
      <c r="M35" s="31" t="str">
        <f>IF(
    ISERROR('ALL-Students-Percentages'!M35),
    CHOOSE(RANDBETWEEN(1, 2), "NotKnown", "Known"),
    IF(
        ISNUMBER('ALL-Students-Percentages'!M35),
        IF(
            'ALL-Students-Percentages'!M35 &lt; 0.6,
            "NotKnown",
            "Known"
        ),
        'ALL-Students-Percentages'!M35
    )
)</f>
        <v>Known</v>
      </c>
      <c r="N35" s="31" t="str">
        <f>IF(
    ISERROR('ALL-Students-Percentages'!N35),
    CHOOSE(RANDBETWEEN(1, 2), "NotKnown", "Known"),
    IF(
        ISNUMBER('ALL-Students-Percentages'!N35),
        IF(
            'ALL-Students-Percentages'!N35 &lt; 0.6,
            "NotKnown",
            "Known"
        ),
        'ALL-Students-Percentages'!N35
    )
)</f>
        <v>Known</v>
      </c>
      <c r="O35" s="31" t="str">
        <f>IF(
    ISERROR('ALL-Students-Percentages'!O35),
    CHOOSE(RANDBETWEEN(1, 2), "NotKnown", "Known"),
    IF(
        ISNUMBER('ALL-Students-Percentages'!O35),
        IF(
            'ALL-Students-Percentages'!O35 &lt; 0.6,
            "NotKnown",
            "Known"
        ),
        'ALL-Students-Percentages'!O35
    )
)</f>
        <v>Known</v>
      </c>
      <c r="P35" s="31" t="str">
        <f>IF(
    ISERROR('ALL-Students-Percentages'!P35),
    CHOOSE(RANDBETWEEN(1, 2), "NotKnown", "Known"),
    IF(
        ISNUMBER('ALL-Students-Percentages'!P35),
        IF(
            'ALL-Students-Percentages'!P35 &lt; 0.6,
            "NotKnown",
            "Known"
        ),
        'ALL-Students-Percentages'!P35
    )
)</f>
        <v>Known</v>
      </c>
      <c r="Q35" s="31" t="str">
        <f>IF(
    ISERROR('ALL-Students-Percentages'!Q35),
    CHOOSE(RANDBETWEEN(1, 2), "NotKnown", "Known"),
    IF(
        ISNUMBER('ALL-Students-Percentages'!Q35),
        IF(
            'ALL-Students-Percentages'!Q35 &lt; 0.6,
            "NotKnown",
            "Known"
        ),
        'ALL-Students-Percentages'!Q35
    )
)</f>
        <v>Known</v>
      </c>
      <c r="R35" s="31" t="str">
        <f>IF(
    ISERROR('ALL-Students-Percentages'!R35),
    CHOOSE(RANDBETWEEN(1, 2), "NotKnown", "Known"),
    IF(
        ISNUMBER('ALL-Students-Percentages'!R35),
        IF(
            'ALL-Students-Percentages'!R35 &lt; 0.6,
            "NotKnown",
            "Known"
        ),
        'ALL-Students-Percentages'!R35
    )
)</f>
        <v>Known</v>
      </c>
      <c r="S35" s="31" t="str">
        <f>IF(
    ISERROR('ALL-Students-Percentages'!S35),
    CHOOSE(RANDBETWEEN(1, 2), "NotKnown", "Known"),
    IF(
        ISNUMBER('ALL-Students-Percentages'!S35),
        IF(
            'ALL-Students-Percentages'!S35 &lt; 0.6,
            "NotKnown",
            "Known"
        ),
        'ALL-Students-Percentages'!S35
    )
)</f>
        <v>Known</v>
      </c>
      <c r="T35" s="31" t="str">
        <f>IF(
    ISERROR('ALL-Students-Percentages'!T35),
    CHOOSE(RANDBETWEEN(1, 2), "NotKnown", "Known"),
    IF(
        ISNUMBER('ALL-Students-Percentages'!T35),
        IF(
            'ALL-Students-Percentages'!T35 &lt; 0.6,
            "NotKnown",
            "Known"
        ),
        'ALL-Students-Percentages'!T35
    )
)</f>
        <v>Known</v>
      </c>
      <c r="U35" s="31" t="str">
        <f>IF(
    ISERROR('ALL-Students-Percentages'!U35),
    CHOOSE(RANDBETWEEN(1, 2), "NotKnown", "Known"),
    IF(
        ISNUMBER('ALL-Students-Percentages'!U35),
        IF(
            'ALL-Students-Percentages'!U35 &lt; 0.6,
            "NotKnown",
            "Known"
        ),
        'ALL-Students-Percentages'!U35
    )
)</f>
        <v>Known</v>
      </c>
      <c r="V35" s="31" t="str">
        <f>IF(
    ISERROR('ALL-Students-Percentages'!V35),
    CHOOSE(RANDBETWEEN(1, 2), "NotKnown", "Known"),
    IF(
        ISNUMBER('ALL-Students-Percentages'!V35),
        IF(
            'ALL-Students-Percentages'!V35 &lt; 0.6,
            "NotKnown",
            "Known"
        ),
        'ALL-Students-Percentages'!V35
    )
)</f>
        <v>Known</v>
      </c>
      <c r="W35" s="31" t="str">
        <f>IF(
    ISERROR('ALL-Students-Percentages'!W35),
    CHOOSE(RANDBETWEEN(1, 2), "NotKnown", "Known"),
    IF(
        ISNUMBER('ALL-Students-Percentages'!W35),
        IF(
            'ALL-Students-Percentages'!W35 &lt; 0.6,
            "NotKnown",
            "Known"
        ),
        'ALL-Students-Percentages'!W35
    )
)</f>
        <v>Known</v>
      </c>
      <c r="X35" s="31" t="str">
        <f>IF(
    ISERROR('ALL-Students-Percentages'!X35),
    CHOOSE(RANDBETWEEN(1, 2), "NotKnown", "Known"),
    IF(
        ISNUMBER('ALL-Students-Percentages'!X35),
        IF(
            'ALL-Students-Percentages'!X35 &lt; 0.6,
            "NotKnown",
            "Known"
        ),
        'ALL-Students-Percentages'!X35
    )
)</f>
        <v>Known</v>
      </c>
      <c r="Y35" s="31" t="str">
        <f>IF(
    ISERROR('ALL-Students-Percentages'!Y35),
    CHOOSE(RANDBETWEEN(1, 2), "NotKnown", "Known"),
    IF(
        ISNUMBER('ALL-Students-Percentages'!Y35),
        IF(
            'ALL-Students-Percentages'!Y35 &lt; 0.6,
            "NotKnown",
            "Known"
        ),
        'ALL-Students-Percentages'!Y35
    )
)</f>
        <v>Known</v>
      </c>
      <c r="Z35" s="31" t="str">
        <f>IF(
    ISERROR('ALL-Students-Percentages'!Z35),
    CHOOSE(RANDBETWEEN(1, 2), "NotKnown", "Known"),
    IF(
        ISNUMBER('ALL-Students-Percentages'!Z35),
        IF(
            'ALL-Students-Percentages'!Z35 &lt; 0.6,
            "NotKnown",
            "Known"
        ),
        'ALL-Students-Percentages'!Z35
    )
)</f>
        <v>Known</v>
      </c>
      <c r="AA35" s="31" t="str">
        <f>IF(
    ISERROR('ALL-Students-Percentages'!AA35),
    CHOOSE(RANDBETWEEN(1, 2), "NotKnown", "Known"),
    IF(
        ISNUMBER('ALL-Students-Percentages'!AA35),
        IF(
            'ALL-Students-Percentages'!AA35 &lt; 0.6,
            "NotKnown",
            "Known"
        ),
        'ALL-Students-Percentages'!AA35
    )
)</f>
        <v>Known</v>
      </c>
      <c r="AB35" s="31" t="str">
        <f>IF(
    ISERROR('ALL-Students-Percentages'!AB35),
    CHOOSE(RANDBETWEEN(1, 2), "NotKnown", "Known"),
    IF(
        ISNUMBER('ALL-Students-Percentages'!AB35),
        IF(
            'ALL-Students-Percentages'!AB35 &lt; 0.6,
            "NotKnown",
            "Known"
        ),
        'ALL-Students-Percentages'!AB35
    )
)</f>
        <v>NotKnown</v>
      </c>
      <c r="AC35" s="31" t="str">
        <f>IF(
    ISERROR('ALL-Students-Percentages'!AC35),
    CHOOSE(RANDBETWEEN(1, 2), "NotKnown", "Known"),
    IF(
        ISNUMBER('ALL-Students-Percentages'!AC35),
        IF(
            'ALL-Students-Percentages'!AC35 &lt; 0.6,
            "NotKnown",
            "Known"
        ),
        'ALL-Students-Percentages'!AC35
    )
)</f>
        <v>Known</v>
      </c>
      <c r="AD35" s="31" t="str">
        <f>IF(
    ISERROR('ALL-Students-Percentages'!AD35),
    CHOOSE(RANDBETWEEN(1, 2), "NotKnown", "Known"),
    IF(
        ISNUMBER('ALL-Students-Percentages'!AD35),
        IF(
            'ALL-Students-Percentages'!AD35 &lt; 0.6,
            "NotKnown",
            "Known"
        ),
        'ALL-Students-Percentages'!AD35
    )
)</f>
        <v>NotKnown</v>
      </c>
      <c r="AE35" s="31" t="str">
        <f>IF(
    ISERROR('ALL-Students-Percentages'!AE35),
    CHOOSE(RANDBETWEEN(1, 2), "NotKnown", "Known"),
    IF(
        ISNUMBER('ALL-Students-Percentages'!AE35),
        IF(
            'ALL-Students-Percentages'!AE35 &lt; 0.6,
            "NotKnown",
            "Known"
        ),
        'ALL-Students-Percentages'!AE35
    )
)</f>
        <v>Known</v>
      </c>
      <c r="AF35" s="31" t="str">
        <f>IF(
    ISERROR('ALL-Students-Percentages'!AF35),
    CHOOSE(RANDBETWEEN(1, 2), "NotKnown", "Known"),
    IF(
        ISNUMBER('ALL-Students-Percentages'!AF35),
        IF(
            'ALL-Students-Percentages'!AF35 &lt; 0.6,
            "NotKnown",
            "Known"
        ),
        'ALL-Students-Percentages'!AF35
    )
)</f>
        <v>Known</v>
      </c>
      <c r="AG35" s="31" t="str">
        <f>IF(
    ISERROR('ALL-Students-Percentages'!AG35),
    CHOOSE(RANDBETWEEN(1, 2), "NotKnown", "Known"),
    IF(
        ISNUMBER('ALL-Students-Percentages'!AG35),
        IF(
            'ALL-Students-Percentages'!AG35 &lt; 0.6,
            "NotKnown",
            "Known"
        ),
        'ALL-Students-Percentages'!AG35
    )
)</f>
        <v>Known</v>
      </c>
      <c r="AH35" s="31" t="str">
        <f>IF(
    ISERROR('ALL-Students-Percentages'!AH35),
    CHOOSE(RANDBETWEEN(1, 2), "NotKnown", "Known"),
    IF(
        ISNUMBER('ALL-Students-Percentages'!AH35),
        IF(
            'ALL-Students-Percentages'!AH35 &lt; 0.6,
            "NotKnown",
            "Known"
        ),
        'ALL-Students-Percentages'!AH35
    )
)</f>
        <v>Known</v>
      </c>
      <c r="AI35" s="31" t="str">
        <f>IF(
    ISERROR('ALL-Students-Percentages'!AI35),
    CHOOSE(RANDBETWEEN(1, 2), "NotKnown", "Known"),
    IF(
        ISNUMBER('ALL-Students-Percentages'!AI35),
        IF(
            'ALL-Students-Percentages'!AI35 &lt; 0.6,
            "NotKnown",
            "Known"
        ),
        'ALL-Students-Percentages'!AI35
    )
)</f>
        <v>Known</v>
      </c>
      <c r="AJ35" s="31" t="str">
        <f>IF(
    ISERROR('ALL-Students-Percentages'!AJ35),
    CHOOSE(RANDBETWEEN(1, 2), "NotKnown", "Known"),
    IF(
        ISNUMBER('ALL-Students-Percentages'!AJ35),
        IF(
            'ALL-Students-Percentages'!AJ35 &lt; 0.6,
            "NotKnown",
            "Known"
        ),
        'ALL-Students-Percentages'!AJ35
    )
)</f>
        <v>Known</v>
      </c>
      <c r="AK35" s="31" t="str">
        <f>IF(
    ISERROR('ALL-Students-Percentages'!AK35),
    CHOOSE(RANDBETWEEN(1, 2), "NotKnown", "Known"),
    IF(
        ISNUMBER('ALL-Students-Percentages'!AK35),
        IF(
            'ALL-Students-Percentages'!AK35 &lt; 0.6,
            "NotKnown",
            "Known"
        ),
        'ALL-Students-Percentages'!AK35
    )
)</f>
        <v>Known</v>
      </c>
      <c r="AL35" s="31" t="str">
        <f>IF(
    ISERROR('ALL-Students-Percentages'!AL35),
    CHOOSE(RANDBETWEEN(1, 2), "NotKnown", "Known"),
    IF(
        ISNUMBER('ALL-Students-Percentages'!AL35),
        IF(
            'ALL-Students-Percentages'!AL35 &lt; 0.6,
            "NotKnown",
            "Known"
        ),
        'ALL-Students-Percentages'!AL35
    )
)</f>
        <v>Known</v>
      </c>
      <c r="AM35" s="31" t="str">
        <f>IF(
    ISERROR('ALL-Students-Percentages'!AM35),
    CHOOSE(RANDBETWEEN(1, 2), "NotKnown", "Known"),
    IF(
        ISNUMBER('ALL-Students-Percentages'!AM35),
        IF(
            'ALL-Students-Percentages'!AM35 &lt; 0.6,
            "NotKnown",
            "Known"
        ),
        'ALL-Students-Percentages'!AM35
    )
)</f>
        <v>Known</v>
      </c>
      <c r="AN35" s="31" t="str">
        <f>IF(
    ISERROR('ALL-Students-Percentages'!AN35),
    CHOOSE(RANDBETWEEN(1, 2), "NotKnown", "Known"),
    IF(
        ISNUMBER('ALL-Students-Percentages'!AN35),
        IF(
            'ALL-Students-Percentages'!AN35 &lt; 0.6,
            "NotKnown",
            "Known"
        ),
        'ALL-Students-Percentages'!AN35
    )
)</f>
        <v>Known</v>
      </c>
      <c r="AO35" s="31" t="str">
        <f>IF(
    ISERROR('ALL-Students-Percentages'!AO35),
    CHOOSE(RANDBETWEEN(1, 2), "NotKnown", "Known"),
    IF(
        ISNUMBER('ALL-Students-Percentages'!AO35),
        IF(
            'ALL-Students-Percentages'!AO35 &lt; 0.6,
            "NotKnown",
            "Known"
        ),
        'ALL-Students-Percentages'!AO35
    )
)</f>
        <v>Known</v>
      </c>
      <c r="AP35" s="31" t="str">
        <f>IF(
    ISERROR('ALL-Students-Percentages'!AP35),
    CHOOSE(RANDBETWEEN(1, 2), "NotKnown", "Known"),
    IF(
        ISNUMBER('ALL-Students-Percentages'!AP35),
        IF(
            'ALL-Students-Percentages'!AP35 &lt; 0.6,
            "NotKnown",
            "Known"
        ),
        'ALL-Students-Percentages'!AP35
    )
)</f>
        <v>NotKnown</v>
      </c>
      <c r="AQ35" s="31" t="str">
        <f>IF(
    ISERROR('ALL-Students-Percentages'!AQ35),
    CHOOSE(RANDBETWEEN(1, 2), "NotKnown", "Known"),
    IF(
        ISNUMBER('ALL-Students-Percentages'!AQ35),
        IF(
            'ALL-Students-Percentages'!AQ35 &lt; 0.6,
            "NotKnown",
            "Known"
        ),
        'ALL-Students-Percentages'!AQ35
    )
)</f>
        <v>Known</v>
      </c>
      <c r="AR35" s="31" t="str">
        <f>IF(
    ISERROR('ALL-Students-Percentages'!AR35),
    CHOOSE(RANDBETWEEN(1, 2), "NotKnown", "Known"),
    IF(
        ISNUMBER('ALL-Students-Percentages'!AR35),
        IF(
            'ALL-Students-Percentages'!AR35 &lt; 0.6,
            "NotKnown",
            "Known"
        ),
        'ALL-Students-Percentages'!AR35
    )
)</f>
        <v>Known</v>
      </c>
      <c r="AS35" s="31" t="str">
        <f>IF(
    ISERROR('ALL-Students-Percentages'!AS35),
    CHOOSE(RANDBETWEEN(1, 2), "NotKnown", "Known"),
    IF(
        ISNUMBER('ALL-Students-Percentages'!AS35),
        IF(
            'ALL-Students-Percentages'!AS35 &lt; 0.6,
            "NotKnown",
            "Known"
        ),
        'ALL-Students-Percentages'!AS35
    )
)</f>
        <v>Known</v>
      </c>
      <c r="AT35" s="31" t="str">
        <f>IF(
    ISERROR('ALL-Students-Percentages'!AT35),
    CHOOSE(RANDBETWEEN(1, 2), "NotKnown", "Known"),
    IF(
        ISNUMBER('ALL-Students-Percentages'!AT35),
        IF(
            'ALL-Students-Percentages'!AT35 &lt; 0.6,
            "NotKnown",
            "Known"
        ),
        'ALL-Students-Percentages'!AT35
    )
)</f>
        <v>Known</v>
      </c>
      <c r="AU35" s="23"/>
      <c r="AV35" s="23"/>
    </row>
    <row r="36">
      <c r="A36" s="23" t="str">
        <f>IF(
    ISERROR('ALL-Students-Percentages'!A36),
    CHOOSE(RANDBETWEEN(1, 2), "NotKnown", "Known"),
    IF(
        ISNUMBER('ALL-Students-Percentages'!A36),
        IF(
            'ALL-Students-Percentages'!A36 &lt; 0.6,
            "NotKnown",
            "Known"
        ),
        'ALL-Students-Percentages'!A36
    )
)</f>
        <v>35CM-M</v>
      </c>
      <c r="B36" s="31" t="str">
        <f>IF(
    ISERROR('ALL-Students-Percentages'!B36),
    CHOOSE(RANDBETWEEN(1, 2), "NotKnown", "Known"),
    IF(
        ISNUMBER('ALL-Students-Percentages'!B36),
        IF(
            'ALL-Students-Percentages'!B36 &lt; 0.6,
            "NotKnown",
            "Known"
        ),
        'ALL-Students-Percentages'!B36
    )
)</f>
        <v>Known</v>
      </c>
      <c r="C36" s="31" t="str">
        <f>IF(
    ISERROR('ALL-Students-Percentages'!C36),
    CHOOSE(RANDBETWEEN(1, 2), "NotKnown", "Known"),
    IF(
        ISNUMBER('ALL-Students-Percentages'!C36),
        IF(
            'ALL-Students-Percentages'!C36 &lt; 0.6,
            "NotKnown",
            "Known"
        ),
        'ALL-Students-Percentages'!C36
    )
)</f>
        <v>Known</v>
      </c>
      <c r="D36" s="31" t="str">
        <f>IF(
    ISERROR('ALL-Students-Percentages'!D36),
    CHOOSE(RANDBETWEEN(1, 2), "NotKnown", "Known"),
    IF(
        ISNUMBER('ALL-Students-Percentages'!D36),
        IF(
            'ALL-Students-Percentages'!D36 &lt; 0.6,
            "NotKnown",
            "Known"
        ),
        'ALL-Students-Percentages'!D36
    )
)</f>
        <v>NotKnown</v>
      </c>
      <c r="E36" s="31" t="str">
        <f>IF(
    ISERROR('ALL-Students-Percentages'!E36),
    CHOOSE(RANDBETWEEN(1, 2), "NotKnown", "Known"),
    IF(
        ISNUMBER('ALL-Students-Percentages'!E36),
        IF(
            'ALL-Students-Percentages'!E36 &lt; 0.6,
            "NotKnown",
            "Known"
        ),
        'ALL-Students-Percentages'!E36
    )
)</f>
        <v>Known</v>
      </c>
      <c r="F36" s="31" t="str">
        <f>IF(
    ISERROR('ALL-Students-Percentages'!F36),
    CHOOSE(RANDBETWEEN(1, 2), "NotKnown", "Known"),
    IF(
        ISNUMBER('ALL-Students-Percentages'!F36),
        IF(
            'ALL-Students-Percentages'!F36 &lt; 0.6,
            "NotKnown",
            "Known"
        ),
        'ALL-Students-Percentages'!F36
    )
)</f>
        <v>Known</v>
      </c>
      <c r="G36" s="31" t="str">
        <f>IF(
    ISERROR('ALL-Students-Percentages'!G36),
    CHOOSE(RANDBETWEEN(1, 2), "NotKnown", "Known"),
    IF(
        ISNUMBER('ALL-Students-Percentages'!G36),
        IF(
            'ALL-Students-Percentages'!G36 &lt; 0.6,
            "NotKnown",
            "Known"
        ),
        'ALL-Students-Percentages'!G36
    )
)</f>
        <v>Known</v>
      </c>
      <c r="H36" s="31" t="str">
        <f>IF(
    ISERROR('ALL-Students-Percentages'!H36),
    CHOOSE(RANDBETWEEN(1, 2), "NotKnown", "Known"),
    IF(
        ISNUMBER('ALL-Students-Percentages'!H36),
        IF(
            'ALL-Students-Percentages'!H36 &lt; 0.6,
            "NotKnown",
            "Known"
        ),
        'ALL-Students-Percentages'!H36
    )
)</f>
        <v>Known</v>
      </c>
      <c r="I36" s="31" t="str">
        <f>IF(
    ISERROR('ALL-Students-Percentages'!I36),
    CHOOSE(RANDBETWEEN(1, 2), "NotKnown", "Known"),
    IF(
        ISNUMBER('ALL-Students-Percentages'!I36),
        IF(
            'ALL-Students-Percentages'!I36 &lt; 0.6,
            "NotKnown",
            "Known"
        ),
        'ALL-Students-Percentages'!I36
    )
)</f>
        <v>Known</v>
      </c>
      <c r="J36" s="31" t="str">
        <f>IF(
    ISERROR('ALL-Students-Percentages'!J36),
    CHOOSE(RANDBETWEEN(1, 2), "NotKnown", "Known"),
    IF(
        ISNUMBER('ALL-Students-Percentages'!J36),
        IF(
            'ALL-Students-Percentages'!J36 &lt; 0.6,
            "NotKnown",
            "Known"
        ),
        'ALL-Students-Percentages'!J36
    )
)</f>
        <v>Known</v>
      </c>
      <c r="K36" s="31" t="str">
        <f>IF(
    ISERROR('ALL-Students-Percentages'!K36),
    CHOOSE(RANDBETWEEN(1, 2), "NotKnown", "Known"),
    IF(
        ISNUMBER('ALL-Students-Percentages'!K36),
        IF(
            'ALL-Students-Percentages'!K36 &lt; 0.6,
            "NotKnown",
            "Known"
        ),
        'ALL-Students-Percentages'!K36
    )
)</f>
        <v>Known</v>
      </c>
      <c r="L36" s="31" t="str">
        <f>IF(
    ISERROR('ALL-Students-Percentages'!L36),
    CHOOSE(RANDBETWEEN(1, 2), "NotKnown", "Known"),
    IF(
        ISNUMBER('ALL-Students-Percentages'!L36),
        IF(
            'ALL-Students-Percentages'!L36 &lt; 0.6,
            "NotKnown",
            "Known"
        ),
        'ALL-Students-Percentages'!L36
    )
)</f>
        <v>Known</v>
      </c>
      <c r="M36" s="31" t="str">
        <f>IF(
    ISERROR('ALL-Students-Percentages'!M36),
    CHOOSE(RANDBETWEEN(1, 2), "NotKnown", "Known"),
    IF(
        ISNUMBER('ALL-Students-Percentages'!M36),
        IF(
            'ALL-Students-Percentages'!M36 &lt; 0.6,
            "NotKnown",
            "Known"
        ),
        'ALL-Students-Percentages'!M36
    )
)</f>
        <v>Known</v>
      </c>
      <c r="N36" s="31" t="str">
        <f>IF(
    ISERROR('ALL-Students-Percentages'!N36),
    CHOOSE(RANDBETWEEN(1, 2), "NotKnown", "Known"),
    IF(
        ISNUMBER('ALL-Students-Percentages'!N36),
        IF(
            'ALL-Students-Percentages'!N36 &lt; 0.6,
            "NotKnown",
            "Known"
        ),
        'ALL-Students-Percentages'!N36
    )
)</f>
        <v>Known</v>
      </c>
      <c r="O36" s="31" t="str">
        <f>IF(
    ISERROR('ALL-Students-Percentages'!O36),
    CHOOSE(RANDBETWEEN(1, 2), "NotKnown", "Known"),
    IF(
        ISNUMBER('ALL-Students-Percentages'!O36),
        IF(
            'ALL-Students-Percentages'!O36 &lt; 0.6,
            "NotKnown",
            "Known"
        ),
        'ALL-Students-Percentages'!O36
    )
)</f>
        <v>Known</v>
      </c>
      <c r="P36" s="31" t="str">
        <f>IF(
    ISERROR('ALL-Students-Percentages'!P36),
    CHOOSE(RANDBETWEEN(1, 2), "NotKnown", "Known"),
    IF(
        ISNUMBER('ALL-Students-Percentages'!P36),
        IF(
            'ALL-Students-Percentages'!P36 &lt; 0.6,
            "NotKnown",
            "Known"
        ),
        'ALL-Students-Percentages'!P36
    )
)</f>
        <v>Known</v>
      </c>
      <c r="Q36" s="31" t="str">
        <f>IF(
    ISERROR('ALL-Students-Percentages'!Q36),
    CHOOSE(RANDBETWEEN(1, 2), "NotKnown", "Known"),
    IF(
        ISNUMBER('ALL-Students-Percentages'!Q36),
        IF(
            'ALL-Students-Percentages'!Q36 &lt; 0.6,
            "NotKnown",
            "Known"
        ),
        'ALL-Students-Percentages'!Q36
    )
)</f>
        <v>NotKnown</v>
      </c>
      <c r="R36" s="31" t="str">
        <f>IF(
    ISERROR('ALL-Students-Percentages'!R36),
    CHOOSE(RANDBETWEEN(1, 2), "NotKnown", "Known"),
    IF(
        ISNUMBER('ALL-Students-Percentages'!R36),
        IF(
            'ALL-Students-Percentages'!R36 &lt; 0.6,
            "NotKnown",
            "Known"
        ),
        'ALL-Students-Percentages'!R36
    )
)</f>
        <v>Known</v>
      </c>
      <c r="S36" s="31" t="str">
        <f>IF(
    ISERROR('ALL-Students-Percentages'!S36),
    CHOOSE(RANDBETWEEN(1, 2), "NotKnown", "Known"),
    IF(
        ISNUMBER('ALL-Students-Percentages'!S36),
        IF(
            'ALL-Students-Percentages'!S36 &lt; 0.6,
            "NotKnown",
            "Known"
        ),
        'ALL-Students-Percentages'!S36
    )
)</f>
        <v>Known</v>
      </c>
      <c r="T36" s="31" t="str">
        <f>IF(
    ISERROR('ALL-Students-Percentages'!T36),
    CHOOSE(RANDBETWEEN(1, 2), "NotKnown", "Known"),
    IF(
        ISNUMBER('ALL-Students-Percentages'!T36),
        IF(
            'ALL-Students-Percentages'!T36 &lt; 0.6,
            "NotKnown",
            "Known"
        ),
        'ALL-Students-Percentages'!T36
    )
)</f>
        <v>Known</v>
      </c>
      <c r="U36" s="31" t="str">
        <f>IF(
    ISERROR('ALL-Students-Percentages'!U36),
    CHOOSE(RANDBETWEEN(1, 2), "NotKnown", "Known"),
    IF(
        ISNUMBER('ALL-Students-Percentages'!U36),
        IF(
            'ALL-Students-Percentages'!U36 &lt; 0.6,
            "NotKnown",
            "Known"
        ),
        'ALL-Students-Percentages'!U36
    )
)</f>
        <v>Known</v>
      </c>
      <c r="V36" s="31" t="str">
        <f>IF(
    ISERROR('ALL-Students-Percentages'!V36),
    CHOOSE(RANDBETWEEN(1, 2), "NotKnown", "Known"),
    IF(
        ISNUMBER('ALL-Students-Percentages'!V36),
        IF(
            'ALL-Students-Percentages'!V36 &lt; 0.6,
            "NotKnown",
            "Known"
        ),
        'ALL-Students-Percentages'!V36
    )
)</f>
        <v>Known</v>
      </c>
      <c r="W36" s="31" t="str">
        <f>IF(
    ISERROR('ALL-Students-Percentages'!W36),
    CHOOSE(RANDBETWEEN(1, 2), "NotKnown", "Known"),
    IF(
        ISNUMBER('ALL-Students-Percentages'!W36),
        IF(
            'ALL-Students-Percentages'!W36 &lt; 0.6,
            "NotKnown",
            "Known"
        ),
        'ALL-Students-Percentages'!W36
    )
)</f>
        <v>Known</v>
      </c>
      <c r="X36" s="31" t="str">
        <f>IF(
    ISERROR('ALL-Students-Percentages'!X36),
    CHOOSE(RANDBETWEEN(1, 2), "NotKnown", "Known"),
    IF(
        ISNUMBER('ALL-Students-Percentages'!X36),
        IF(
            'ALL-Students-Percentages'!X36 &lt; 0.6,
            "NotKnown",
            "Known"
        ),
        'ALL-Students-Percentages'!X36
    )
)</f>
        <v>Known</v>
      </c>
      <c r="Y36" s="31" t="str">
        <f>IF(
    ISERROR('ALL-Students-Percentages'!Y36),
    CHOOSE(RANDBETWEEN(1, 2), "NotKnown", "Known"),
    IF(
        ISNUMBER('ALL-Students-Percentages'!Y36),
        IF(
            'ALL-Students-Percentages'!Y36 &lt; 0.6,
            "NotKnown",
            "Known"
        ),
        'ALL-Students-Percentages'!Y36
    )
)</f>
        <v>Known</v>
      </c>
      <c r="Z36" s="31" t="str">
        <f>IF(
    ISERROR('ALL-Students-Percentages'!Z36),
    CHOOSE(RANDBETWEEN(1, 2), "NotKnown", "Known"),
    IF(
        ISNUMBER('ALL-Students-Percentages'!Z36),
        IF(
            'ALL-Students-Percentages'!Z36 &lt; 0.6,
            "NotKnown",
            "Known"
        ),
        'ALL-Students-Percentages'!Z36
    )
)</f>
        <v>NotKnown</v>
      </c>
      <c r="AA36" s="31" t="str">
        <f>IF(
    ISERROR('ALL-Students-Percentages'!AA36),
    CHOOSE(RANDBETWEEN(1, 2), "NotKnown", "Known"),
    IF(
        ISNUMBER('ALL-Students-Percentages'!AA36),
        IF(
            'ALL-Students-Percentages'!AA36 &lt; 0.6,
            "NotKnown",
            "Known"
        ),
        'ALL-Students-Percentages'!AA36
    )
)</f>
        <v>Known</v>
      </c>
      <c r="AB36" s="31" t="str">
        <f>IF(
    ISERROR('ALL-Students-Percentages'!AB36),
    CHOOSE(RANDBETWEEN(1, 2), "NotKnown", "Known"),
    IF(
        ISNUMBER('ALL-Students-Percentages'!AB36),
        IF(
            'ALL-Students-Percentages'!AB36 &lt; 0.6,
            "NotKnown",
            "Known"
        ),
        'ALL-Students-Percentages'!AB36
    )
)</f>
        <v>Known</v>
      </c>
      <c r="AC36" s="31" t="str">
        <f>IF(
    ISERROR('ALL-Students-Percentages'!AC36),
    CHOOSE(RANDBETWEEN(1, 2), "NotKnown", "Known"),
    IF(
        ISNUMBER('ALL-Students-Percentages'!AC36),
        IF(
            'ALL-Students-Percentages'!AC36 &lt; 0.6,
            "NotKnown",
            "Known"
        ),
        'ALL-Students-Percentages'!AC36
    )
)</f>
        <v>Known</v>
      </c>
      <c r="AD36" s="31" t="str">
        <f>IF(
    ISERROR('ALL-Students-Percentages'!AD36),
    CHOOSE(RANDBETWEEN(1, 2), "NotKnown", "Known"),
    IF(
        ISNUMBER('ALL-Students-Percentages'!AD36),
        IF(
            'ALL-Students-Percentages'!AD36 &lt; 0.6,
            "NotKnown",
            "Known"
        ),
        'ALL-Students-Percentages'!AD36
    )
)</f>
        <v>NotKnown</v>
      </c>
      <c r="AE36" s="31" t="str">
        <f>IF(
    ISERROR('ALL-Students-Percentages'!AE36),
    CHOOSE(RANDBETWEEN(1, 2), "NotKnown", "Known"),
    IF(
        ISNUMBER('ALL-Students-Percentages'!AE36),
        IF(
            'ALL-Students-Percentages'!AE36 &lt; 0.6,
            "NotKnown",
            "Known"
        ),
        'ALL-Students-Percentages'!AE36
    )
)</f>
        <v>Known</v>
      </c>
      <c r="AF36" s="31" t="str">
        <f>IF(
    ISERROR('ALL-Students-Percentages'!AF36),
    CHOOSE(RANDBETWEEN(1, 2), "NotKnown", "Known"),
    IF(
        ISNUMBER('ALL-Students-Percentages'!AF36),
        IF(
            'ALL-Students-Percentages'!AF36 &lt; 0.6,
            "NotKnown",
            "Known"
        ),
        'ALL-Students-Percentages'!AF36
    )
)</f>
        <v>Known</v>
      </c>
      <c r="AG36" s="31" t="str">
        <f>IF(
    ISERROR('ALL-Students-Percentages'!AG36),
    CHOOSE(RANDBETWEEN(1, 2), "NotKnown", "Known"),
    IF(
        ISNUMBER('ALL-Students-Percentages'!AG36),
        IF(
            'ALL-Students-Percentages'!AG36 &lt; 0.6,
            "NotKnown",
            "Known"
        ),
        'ALL-Students-Percentages'!AG36
    )
)</f>
        <v>Known</v>
      </c>
      <c r="AH36" s="31" t="str">
        <f>IF(
    ISERROR('ALL-Students-Percentages'!AH36),
    CHOOSE(RANDBETWEEN(1, 2), "NotKnown", "Known"),
    IF(
        ISNUMBER('ALL-Students-Percentages'!AH36),
        IF(
            'ALL-Students-Percentages'!AH36 &lt; 0.6,
            "NotKnown",
            "Known"
        ),
        'ALL-Students-Percentages'!AH36
    )
)</f>
        <v>Known</v>
      </c>
      <c r="AI36" s="31" t="str">
        <f>IF(
    ISERROR('ALL-Students-Percentages'!AI36),
    CHOOSE(RANDBETWEEN(1, 2), "NotKnown", "Known"),
    IF(
        ISNUMBER('ALL-Students-Percentages'!AI36),
        IF(
            'ALL-Students-Percentages'!AI36 &lt; 0.6,
            "NotKnown",
            "Known"
        ),
        'ALL-Students-Percentages'!AI36
    )
)</f>
        <v>Known</v>
      </c>
      <c r="AJ36" s="31" t="str">
        <f>IF(
    ISERROR('ALL-Students-Percentages'!AJ36),
    CHOOSE(RANDBETWEEN(1, 2), "NotKnown", "Known"),
    IF(
        ISNUMBER('ALL-Students-Percentages'!AJ36),
        IF(
            'ALL-Students-Percentages'!AJ36 &lt; 0.6,
            "NotKnown",
            "Known"
        ),
        'ALL-Students-Percentages'!AJ36
    )
)</f>
        <v>Known</v>
      </c>
      <c r="AK36" s="31" t="str">
        <f>IF(
    ISERROR('ALL-Students-Percentages'!AK36),
    CHOOSE(RANDBETWEEN(1, 2), "NotKnown", "Known"),
    IF(
        ISNUMBER('ALL-Students-Percentages'!AK36),
        IF(
            'ALL-Students-Percentages'!AK36 &lt; 0.6,
            "NotKnown",
            "Known"
        ),
        'ALL-Students-Percentages'!AK36
    )
)</f>
        <v>Known</v>
      </c>
      <c r="AL36" s="31" t="str">
        <f>IF(
    ISERROR('ALL-Students-Percentages'!AL36),
    CHOOSE(RANDBETWEEN(1, 2), "NotKnown", "Known"),
    IF(
        ISNUMBER('ALL-Students-Percentages'!AL36),
        IF(
            'ALL-Students-Percentages'!AL36 &lt; 0.6,
            "NotKnown",
            "Known"
        ),
        'ALL-Students-Percentages'!AL36
    )
)</f>
        <v>Known</v>
      </c>
      <c r="AM36" s="31" t="str">
        <f>IF(
    ISERROR('ALL-Students-Percentages'!AM36),
    CHOOSE(RANDBETWEEN(1, 2), "NotKnown", "Known"),
    IF(
        ISNUMBER('ALL-Students-Percentages'!AM36),
        IF(
            'ALL-Students-Percentages'!AM36 &lt; 0.6,
            "NotKnown",
            "Known"
        ),
        'ALL-Students-Percentages'!AM36
    )
)</f>
        <v>Known</v>
      </c>
      <c r="AN36" s="31" t="str">
        <f>IF(
    ISERROR('ALL-Students-Percentages'!AN36),
    CHOOSE(RANDBETWEEN(1, 2), "NotKnown", "Known"),
    IF(
        ISNUMBER('ALL-Students-Percentages'!AN36),
        IF(
            'ALL-Students-Percentages'!AN36 &lt; 0.6,
            "NotKnown",
            "Known"
        ),
        'ALL-Students-Percentages'!AN36
    )
)</f>
        <v>Known</v>
      </c>
      <c r="AO36" s="31" t="str">
        <f>IF(
    ISERROR('ALL-Students-Percentages'!AO36),
    CHOOSE(RANDBETWEEN(1, 2), "NotKnown", "Known"),
    IF(
        ISNUMBER('ALL-Students-Percentages'!AO36),
        IF(
            'ALL-Students-Percentages'!AO36 &lt; 0.6,
            "NotKnown",
            "Known"
        ),
        'ALL-Students-Percentages'!AO36
    )
)</f>
        <v>Known</v>
      </c>
      <c r="AP36" s="31" t="str">
        <f>IF(
    ISERROR('ALL-Students-Percentages'!AP36),
    CHOOSE(RANDBETWEEN(1, 2), "NotKnown", "Known"),
    IF(
        ISNUMBER('ALL-Students-Percentages'!AP36),
        IF(
            'ALL-Students-Percentages'!AP36 &lt; 0.6,
            "NotKnown",
            "Known"
        ),
        'ALL-Students-Percentages'!AP36
    )
)</f>
        <v>Known</v>
      </c>
      <c r="AQ36" s="31" t="str">
        <f>IF(
    ISERROR('ALL-Students-Percentages'!AQ36),
    CHOOSE(RANDBETWEEN(1, 2), "NotKnown", "Known"),
    IF(
        ISNUMBER('ALL-Students-Percentages'!AQ36),
        IF(
            'ALL-Students-Percentages'!AQ36 &lt; 0.6,
            "NotKnown",
            "Known"
        ),
        'ALL-Students-Percentages'!AQ36
    )
)</f>
        <v>Known</v>
      </c>
      <c r="AR36" s="31" t="str">
        <f>IF(
    ISERROR('ALL-Students-Percentages'!AR36),
    CHOOSE(RANDBETWEEN(1, 2), "NotKnown", "Known"),
    IF(
        ISNUMBER('ALL-Students-Percentages'!AR36),
        IF(
            'ALL-Students-Percentages'!AR36 &lt; 0.6,
            "NotKnown",
            "Known"
        ),
        'ALL-Students-Percentages'!AR36
    )
)</f>
        <v>Known</v>
      </c>
      <c r="AS36" s="31" t="str">
        <f>IF(
    ISERROR('ALL-Students-Percentages'!AS36),
    CHOOSE(RANDBETWEEN(1, 2), "NotKnown", "Known"),
    IF(
        ISNUMBER('ALL-Students-Percentages'!AS36),
        IF(
            'ALL-Students-Percentages'!AS36 &lt; 0.6,
            "NotKnown",
            "Known"
        ),
        'ALL-Students-Percentages'!AS36
    )
)</f>
        <v>Known</v>
      </c>
      <c r="AT36" s="31" t="str">
        <f>IF(
    ISERROR('ALL-Students-Percentages'!AT36),
    CHOOSE(RANDBETWEEN(1, 2), "NotKnown", "Known"),
    IF(
        ISNUMBER('ALL-Students-Percentages'!AT36),
        IF(
            'ALL-Students-Percentages'!AT36 &lt; 0.6,
            "NotKnown",
            "Known"
        ),
        'ALL-Students-Percentages'!AT36
    )
)</f>
        <v>Known</v>
      </c>
      <c r="AU36" s="23"/>
      <c r="AV36" s="23"/>
    </row>
    <row r="37">
      <c r="A37" s="23" t="str">
        <f>IF(
    ISERROR('ALL-Students-Percentages'!A37),
    CHOOSE(RANDBETWEEN(1, 2), "NotKnown", "Known"),
    IF(
        ISNUMBER('ALL-Students-Percentages'!A37),
        IF(
            'ALL-Students-Percentages'!A37 &lt; 0.6,
            "NotKnown",
            "Known"
        ),
        'ALL-Students-Percentages'!A37
    )
)</f>
        <v>36CM-M</v>
      </c>
      <c r="B37" s="31" t="str">
        <f>IF(
    ISERROR('ALL-Students-Percentages'!B37),
    CHOOSE(RANDBETWEEN(1, 2), "NotKnown", "Known"),
    IF(
        ISNUMBER('ALL-Students-Percentages'!B37),
        IF(
            'ALL-Students-Percentages'!B37 &lt; 0.6,
            "NotKnown",
            "Known"
        ),
        'ALL-Students-Percentages'!B37
    )
)</f>
        <v>Known</v>
      </c>
      <c r="C37" s="31" t="str">
        <f>IF(
    ISERROR('ALL-Students-Percentages'!C37),
    CHOOSE(RANDBETWEEN(1, 2), "NotKnown", "Known"),
    IF(
        ISNUMBER('ALL-Students-Percentages'!C37),
        IF(
            'ALL-Students-Percentages'!C37 &lt; 0.6,
            "NotKnown",
            "Known"
        ),
        'ALL-Students-Percentages'!C37
    )
)</f>
        <v>Known</v>
      </c>
      <c r="D37" s="31" t="str">
        <f>IF(
    ISERROR('ALL-Students-Percentages'!D37),
    CHOOSE(RANDBETWEEN(1, 2), "NotKnown", "Known"),
    IF(
        ISNUMBER('ALL-Students-Percentages'!D37),
        IF(
            'ALL-Students-Percentages'!D37 &lt; 0.6,
            "NotKnown",
            "Known"
        ),
        'ALL-Students-Percentages'!D37
    )
)</f>
        <v>Known</v>
      </c>
      <c r="E37" s="31" t="str">
        <f>IF(
    ISERROR('ALL-Students-Percentages'!E37),
    CHOOSE(RANDBETWEEN(1, 2), "NotKnown", "Known"),
    IF(
        ISNUMBER('ALL-Students-Percentages'!E37),
        IF(
            'ALL-Students-Percentages'!E37 &lt; 0.6,
            "NotKnown",
            "Known"
        ),
        'ALL-Students-Percentages'!E37
    )
)</f>
        <v>Known</v>
      </c>
      <c r="F37" s="31" t="str">
        <f>IF(
    ISERROR('ALL-Students-Percentages'!F37),
    CHOOSE(RANDBETWEEN(1, 2), "NotKnown", "Known"),
    IF(
        ISNUMBER('ALL-Students-Percentages'!F37),
        IF(
            'ALL-Students-Percentages'!F37 &lt; 0.6,
            "NotKnown",
            "Known"
        ),
        'ALL-Students-Percentages'!F37
    )
)</f>
        <v>Known</v>
      </c>
      <c r="G37" s="31" t="str">
        <f>IF(
    ISERROR('ALL-Students-Percentages'!G37),
    CHOOSE(RANDBETWEEN(1, 2), "NotKnown", "Known"),
    IF(
        ISNUMBER('ALL-Students-Percentages'!G37),
        IF(
            'ALL-Students-Percentages'!G37 &lt; 0.6,
            "NotKnown",
            "Known"
        ),
        'ALL-Students-Percentages'!G37
    )
)</f>
        <v>Known</v>
      </c>
      <c r="H37" s="31" t="str">
        <f>IF(
    ISERROR('ALL-Students-Percentages'!H37),
    CHOOSE(RANDBETWEEN(1, 2), "NotKnown", "Known"),
    IF(
        ISNUMBER('ALL-Students-Percentages'!H37),
        IF(
            'ALL-Students-Percentages'!H37 &lt; 0.6,
            "NotKnown",
            "Known"
        ),
        'ALL-Students-Percentages'!H37
    )
)</f>
        <v>Known</v>
      </c>
      <c r="I37" s="31" t="str">
        <f>IF(
    ISERROR('ALL-Students-Percentages'!I37),
    CHOOSE(RANDBETWEEN(1, 2), "NotKnown", "Known"),
    IF(
        ISNUMBER('ALL-Students-Percentages'!I37),
        IF(
            'ALL-Students-Percentages'!I37 &lt; 0.6,
            "NotKnown",
            "Known"
        ),
        'ALL-Students-Percentages'!I37
    )
)</f>
        <v>NotKnown</v>
      </c>
      <c r="J37" s="31" t="str">
        <f>IF(
    ISERROR('ALL-Students-Percentages'!J37),
    CHOOSE(RANDBETWEEN(1, 2), "NotKnown", "Known"),
    IF(
        ISNUMBER('ALL-Students-Percentages'!J37),
        IF(
            'ALL-Students-Percentages'!J37 &lt; 0.6,
            "NotKnown",
            "Known"
        ),
        'ALL-Students-Percentages'!J37
    )
)</f>
        <v>Known</v>
      </c>
      <c r="K37" s="31" t="str">
        <f>IF(
    ISERROR('ALL-Students-Percentages'!K37),
    CHOOSE(RANDBETWEEN(1, 2), "NotKnown", "Known"),
    IF(
        ISNUMBER('ALL-Students-Percentages'!K37),
        IF(
            'ALL-Students-Percentages'!K37 &lt; 0.6,
            "NotKnown",
            "Known"
        ),
        'ALL-Students-Percentages'!K37
    )
)</f>
        <v>Known</v>
      </c>
      <c r="L37" s="31" t="str">
        <f>IF(
    ISERROR('ALL-Students-Percentages'!L37),
    CHOOSE(RANDBETWEEN(1, 2), "NotKnown", "Known"),
    IF(
        ISNUMBER('ALL-Students-Percentages'!L37),
        IF(
            'ALL-Students-Percentages'!L37 &lt; 0.6,
            "NotKnown",
            "Known"
        ),
        'ALL-Students-Percentages'!L37
    )
)</f>
        <v>Known</v>
      </c>
      <c r="M37" s="31" t="str">
        <f>IF(
    ISERROR('ALL-Students-Percentages'!M37),
    CHOOSE(RANDBETWEEN(1, 2), "NotKnown", "Known"),
    IF(
        ISNUMBER('ALL-Students-Percentages'!M37),
        IF(
            'ALL-Students-Percentages'!M37 &lt; 0.6,
            "NotKnown",
            "Known"
        ),
        'ALL-Students-Percentages'!M37
    )
)</f>
        <v>Known</v>
      </c>
      <c r="N37" s="31" t="str">
        <f>IF(
    ISERROR('ALL-Students-Percentages'!N37),
    CHOOSE(RANDBETWEEN(1, 2), "NotKnown", "Known"),
    IF(
        ISNUMBER('ALL-Students-Percentages'!N37),
        IF(
            'ALL-Students-Percentages'!N37 &lt; 0.6,
            "NotKnown",
            "Known"
        ),
        'ALL-Students-Percentages'!N37
    )
)</f>
        <v>Known</v>
      </c>
      <c r="O37" s="31" t="str">
        <f>IF(
    ISERROR('ALL-Students-Percentages'!O37),
    CHOOSE(RANDBETWEEN(1, 2), "NotKnown", "Known"),
    IF(
        ISNUMBER('ALL-Students-Percentages'!O37),
        IF(
            'ALL-Students-Percentages'!O37 &lt; 0.6,
            "NotKnown",
            "Known"
        ),
        'ALL-Students-Percentages'!O37
    )
)</f>
        <v>Known</v>
      </c>
      <c r="P37" s="31" t="str">
        <f>IF(
    ISERROR('ALL-Students-Percentages'!P37),
    CHOOSE(RANDBETWEEN(1, 2), "NotKnown", "Known"),
    IF(
        ISNUMBER('ALL-Students-Percentages'!P37),
        IF(
            'ALL-Students-Percentages'!P37 &lt; 0.6,
            "NotKnown",
            "Known"
        ),
        'ALL-Students-Percentages'!P37
    )
)</f>
        <v>Known</v>
      </c>
      <c r="Q37" s="31" t="str">
        <f>IF(
    ISERROR('ALL-Students-Percentages'!Q37),
    CHOOSE(RANDBETWEEN(1, 2), "NotKnown", "Known"),
    IF(
        ISNUMBER('ALL-Students-Percentages'!Q37),
        IF(
            'ALL-Students-Percentages'!Q37 &lt; 0.6,
            "NotKnown",
            "Known"
        ),
        'ALL-Students-Percentages'!Q37
    )
)</f>
        <v>Known</v>
      </c>
      <c r="R37" s="31" t="str">
        <f>IF(
    ISERROR('ALL-Students-Percentages'!R37),
    CHOOSE(RANDBETWEEN(1, 2), "NotKnown", "Known"),
    IF(
        ISNUMBER('ALL-Students-Percentages'!R37),
        IF(
            'ALL-Students-Percentages'!R37 &lt; 0.6,
            "NotKnown",
            "Known"
        ),
        'ALL-Students-Percentages'!R37
    )
)</f>
        <v>Known</v>
      </c>
      <c r="S37" s="31" t="str">
        <f>IF(
    ISERROR('ALL-Students-Percentages'!S37),
    CHOOSE(RANDBETWEEN(1, 2), "NotKnown", "Known"),
    IF(
        ISNUMBER('ALL-Students-Percentages'!S37),
        IF(
            'ALL-Students-Percentages'!S37 &lt; 0.6,
            "NotKnown",
            "Known"
        ),
        'ALL-Students-Percentages'!S37
    )
)</f>
        <v>Known</v>
      </c>
      <c r="T37" s="31" t="str">
        <f>IF(
    ISERROR('ALL-Students-Percentages'!T37),
    CHOOSE(RANDBETWEEN(1, 2), "NotKnown", "Known"),
    IF(
        ISNUMBER('ALL-Students-Percentages'!T37),
        IF(
            'ALL-Students-Percentages'!T37 &lt; 0.6,
            "NotKnown",
            "Known"
        ),
        'ALL-Students-Percentages'!T37
    )
)</f>
        <v>Known</v>
      </c>
      <c r="U37" s="31" t="str">
        <f>IF(
    ISERROR('ALL-Students-Percentages'!U37),
    CHOOSE(RANDBETWEEN(1, 2), "NotKnown", "Known"),
    IF(
        ISNUMBER('ALL-Students-Percentages'!U37),
        IF(
            'ALL-Students-Percentages'!U37 &lt; 0.6,
            "NotKnown",
            "Known"
        ),
        'ALL-Students-Percentages'!U37
    )
)</f>
        <v>Known</v>
      </c>
      <c r="V37" s="31" t="str">
        <f>IF(
    ISERROR('ALL-Students-Percentages'!V37),
    CHOOSE(RANDBETWEEN(1, 2), "NotKnown", "Known"),
    IF(
        ISNUMBER('ALL-Students-Percentages'!V37),
        IF(
            'ALL-Students-Percentages'!V37 &lt; 0.6,
            "NotKnown",
            "Known"
        ),
        'ALL-Students-Percentages'!V37
    )
)</f>
        <v>Known</v>
      </c>
      <c r="W37" s="31" t="str">
        <f>IF(
    ISERROR('ALL-Students-Percentages'!W37),
    CHOOSE(RANDBETWEEN(1, 2), "NotKnown", "Known"),
    IF(
        ISNUMBER('ALL-Students-Percentages'!W37),
        IF(
            'ALL-Students-Percentages'!W37 &lt; 0.6,
            "NotKnown",
            "Known"
        ),
        'ALL-Students-Percentages'!W37
    )
)</f>
        <v>Known</v>
      </c>
      <c r="X37" s="31" t="str">
        <f>IF(
    ISERROR('ALL-Students-Percentages'!X37),
    CHOOSE(RANDBETWEEN(1, 2), "NotKnown", "Known"),
    IF(
        ISNUMBER('ALL-Students-Percentages'!X37),
        IF(
            'ALL-Students-Percentages'!X37 &lt; 0.6,
            "NotKnown",
            "Known"
        ),
        'ALL-Students-Percentages'!X37
    )
)</f>
        <v>Known</v>
      </c>
      <c r="Y37" s="31" t="str">
        <f>IF(
    ISERROR('ALL-Students-Percentages'!Y37),
    CHOOSE(RANDBETWEEN(1, 2), "NotKnown", "Known"),
    IF(
        ISNUMBER('ALL-Students-Percentages'!Y37),
        IF(
            'ALL-Students-Percentages'!Y37 &lt; 0.6,
            "NotKnown",
            "Known"
        ),
        'ALL-Students-Percentages'!Y37
    )
)</f>
        <v>Known</v>
      </c>
      <c r="Z37" s="31" t="str">
        <f>IF(
    ISERROR('ALL-Students-Percentages'!Z37),
    CHOOSE(RANDBETWEEN(1, 2), "NotKnown", "Known"),
    IF(
        ISNUMBER('ALL-Students-Percentages'!Z37),
        IF(
            'ALL-Students-Percentages'!Z37 &lt; 0.6,
            "NotKnown",
            "Known"
        ),
        'ALL-Students-Percentages'!Z37
    )
)</f>
        <v>NotKnown</v>
      </c>
      <c r="AA37" s="31" t="str">
        <f>IF(
    ISERROR('ALL-Students-Percentages'!AA37),
    CHOOSE(RANDBETWEEN(1, 2), "NotKnown", "Known"),
    IF(
        ISNUMBER('ALL-Students-Percentages'!AA37),
        IF(
            'ALL-Students-Percentages'!AA37 &lt; 0.6,
            "NotKnown",
            "Known"
        ),
        'ALL-Students-Percentages'!AA37
    )
)</f>
        <v>Known</v>
      </c>
      <c r="AB37" s="31" t="str">
        <f>IF(
    ISERROR('ALL-Students-Percentages'!AB37),
    CHOOSE(RANDBETWEEN(1, 2), "NotKnown", "Known"),
    IF(
        ISNUMBER('ALL-Students-Percentages'!AB37),
        IF(
            'ALL-Students-Percentages'!AB37 &lt; 0.6,
            "NotKnown",
            "Known"
        ),
        'ALL-Students-Percentages'!AB37
    )
)</f>
        <v>NotKnown</v>
      </c>
      <c r="AC37" s="31" t="str">
        <f>IF(
    ISERROR('ALL-Students-Percentages'!AC37),
    CHOOSE(RANDBETWEEN(1, 2), "NotKnown", "Known"),
    IF(
        ISNUMBER('ALL-Students-Percentages'!AC37),
        IF(
            'ALL-Students-Percentages'!AC37 &lt; 0.6,
            "NotKnown",
            "Known"
        ),
        'ALL-Students-Percentages'!AC37
    )
)</f>
        <v>Known</v>
      </c>
      <c r="AD37" s="31" t="str">
        <f>IF(
    ISERROR('ALL-Students-Percentages'!AD37),
    CHOOSE(RANDBETWEEN(1, 2), "NotKnown", "Known"),
    IF(
        ISNUMBER('ALL-Students-Percentages'!AD37),
        IF(
            'ALL-Students-Percentages'!AD37 &lt; 0.6,
            "NotKnown",
            "Known"
        ),
        'ALL-Students-Percentages'!AD37
    )
)</f>
        <v>Known</v>
      </c>
      <c r="AE37" s="31" t="str">
        <f>IF(
    ISERROR('ALL-Students-Percentages'!AE37),
    CHOOSE(RANDBETWEEN(1, 2), "NotKnown", "Known"),
    IF(
        ISNUMBER('ALL-Students-Percentages'!AE37),
        IF(
            'ALL-Students-Percentages'!AE37 &lt; 0.6,
            "NotKnown",
            "Known"
        ),
        'ALL-Students-Percentages'!AE37
    )
)</f>
        <v>Known</v>
      </c>
      <c r="AF37" s="31" t="str">
        <f>IF(
    ISERROR('ALL-Students-Percentages'!AF37),
    CHOOSE(RANDBETWEEN(1, 2), "NotKnown", "Known"),
    IF(
        ISNUMBER('ALL-Students-Percentages'!AF37),
        IF(
            'ALL-Students-Percentages'!AF37 &lt; 0.6,
            "NotKnown",
            "Known"
        ),
        'ALL-Students-Percentages'!AF37
    )
)</f>
        <v>Known</v>
      </c>
      <c r="AG37" s="31" t="str">
        <f>IF(
    ISERROR('ALL-Students-Percentages'!AG37),
    CHOOSE(RANDBETWEEN(1, 2), "NotKnown", "Known"),
    IF(
        ISNUMBER('ALL-Students-Percentages'!AG37),
        IF(
            'ALL-Students-Percentages'!AG37 &lt; 0.6,
            "NotKnown",
            "Known"
        ),
        'ALL-Students-Percentages'!AG37
    )
)</f>
        <v>Known</v>
      </c>
      <c r="AH37" s="31" t="str">
        <f>IF(
    ISERROR('ALL-Students-Percentages'!AH37),
    CHOOSE(RANDBETWEEN(1, 2), "NotKnown", "Known"),
    IF(
        ISNUMBER('ALL-Students-Percentages'!AH37),
        IF(
            'ALL-Students-Percentages'!AH37 &lt; 0.6,
            "NotKnown",
            "Known"
        ),
        'ALL-Students-Percentages'!AH37
    )
)</f>
        <v>Known</v>
      </c>
      <c r="AI37" s="31" t="str">
        <f>IF(
    ISERROR('ALL-Students-Percentages'!AI37),
    CHOOSE(RANDBETWEEN(1, 2), "NotKnown", "Known"),
    IF(
        ISNUMBER('ALL-Students-Percentages'!AI37),
        IF(
            'ALL-Students-Percentages'!AI37 &lt; 0.6,
            "NotKnown",
            "Known"
        ),
        'ALL-Students-Percentages'!AI37
    )
)</f>
        <v>Known</v>
      </c>
      <c r="AJ37" s="31" t="str">
        <f>IF(
    ISERROR('ALL-Students-Percentages'!AJ37),
    CHOOSE(RANDBETWEEN(1, 2), "NotKnown", "Known"),
    IF(
        ISNUMBER('ALL-Students-Percentages'!AJ37),
        IF(
            'ALL-Students-Percentages'!AJ37 &lt; 0.6,
            "NotKnown",
            "Known"
        ),
        'ALL-Students-Percentages'!AJ37
    )
)</f>
        <v>Known</v>
      </c>
      <c r="AK37" s="31" t="str">
        <f>IF(
    ISERROR('ALL-Students-Percentages'!AK37),
    CHOOSE(RANDBETWEEN(1, 2), "NotKnown", "Known"),
    IF(
        ISNUMBER('ALL-Students-Percentages'!AK37),
        IF(
            'ALL-Students-Percentages'!AK37 &lt; 0.6,
            "NotKnown",
            "Known"
        ),
        'ALL-Students-Percentages'!AK37
    )
)</f>
        <v>Known</v>
      </c>
      <c r="AL37" s="31" t="str">
        <f>IF(
    ISERROR('ALL-Students-Percentages'!AL37),
    CHOOSE(RANDBETWEEN(1, 2), "NotKnown", "Known"),
    IF(
        ISNUMBER('ALL-Students-Percentages'!AL37),
        IF(
            'ALL-Students-Percentages'!AL37 &lt; 0.6,
            "NotKnown",
            "Known"
        ),
        'ALL-Students-Percentages'!AL37
    )
)</f>
        <v>Known</v>
      </c>
      <c r="AM37" s="31" t="str">
        <f>IF(
    ISERROR('ALL-Students-Percentages'!AM37),
    CHOOSE(RANDBETWEEN(1, 2), "NotKnown", "Known"),
    IF(
        ISNUMBER('ALL-Students-Percentages'!AM37),
        IF(
            'ALL-Students-Percentages'!AM37 &lt; 0.6,
            "NotKnown",
            "Known"
        ),
        'ALL-Students-Percentages'!AM37
    )
)</f>
        <v>Known</v>
      </c>
      <c r="AN37" s="31" t="str">
        <f>IF(
    ISERROR('ALL-Students-Percentages'!AN37),
    CHOOSE(RANDBETWEEN(1, 2), "NotKnown", "Known"),
    IF(
        ISNUMBER('ALL-Students-Percentages'!AN37),
        IF(
            'ALL-Students-Percentages'!AN37 &lt; 0.6,
            "NotKnown",
            "Known"
        ),
        'ALL-Students-Percentages'!AN37
    )
)</f>
        <v>Known</v>
      </c>
      <c r="AO37" s="31" t="str">
        <f>IF(
    ISERROR('ALL-Students-Percentages'!AO37),
    CHOOSE(RANDBETWEEN(1, 2), "NotKnown", "Known"),
    IF(
        ISNUMBER('ALL-Students-Percentages'!AO37),
        IF(
            'ALL-Students-Percentages'!AO37 &lt; 0.6,
            "NotKnown",
            "Known"
        ),
        'ALL-Students-Percentages'!AO37
    )
)</f>
        <v>Known</v>
      </c>
      <c r="AP37" s="31" t="str">
        <f>IF(
    ISERROR('ALL-Students-Percentages'!AP37),
    CHOOSE(RANDBETWEEN(1, 2), "NotKnown", "Known"),
    IF(
        ISNUMBER('ALL-Students-Percentages'!AP37),
        IF(
            'ALL-Students-Percentages'!AP37 &lt; 0.6,
            "NotKnown",
            "Known"
        ),
        'ALL-Students-Percentages'!AP37
    )
)</f>
        <v>NotKnown</v>
      </c>
      <c r="AQ37" s="31" t="str">
        <f>IF(
    ISERROR('ALL-Students-Percentages'!AQ37),
    CHOOSE(RANDBETWEEN(1, 2), "NotKnown", "Known"),
    IF(
        ISNUMBER('ALL-Students-Percentages'!AQ37),
        IF(
            'ALL-Students-Percentages'!AQ37 &lt; 0.6,
            "NotKnown",
            "Known"
        ),
        'ALL-Students-Percentages'!AQ37
    )
)</f>
        <v>Known</v>
      </c>
      <c r="AR37" s="31" t="str">
        <f>IF(
    ISERROR('ALL-Students-Percentages'!AR37),
    CHOOSE(RANDBETWEEN(1, 2), "NotKnown", "Known"),
    IF(
        ISNUMBER('ALL-Students-Percentages'!AR37),
        IF(
            'ALL-Students-Percentages'!AR37 &lt; 0.6,
            "NotKnown",
            "Known"
        ),
        'ALL-Students-Percentages'!AR37
    )
)</f>
        <v>NotKnown</v>
      </c>
      <c r="AS37" s="31" t="str">
        <f>IF(
    ISERROR('ALL-Students-Percentages'!AS37),
    CHOOSE(RANDBETWEEN(1, 2), "NotKnown", "Known"),
    IF(
        ISNUMBER('ALL-Students-Percentages'!AS37),
        IF(
            'ALL-Students-Percentages'!AS37 &lt; 0.6,
            "NotKnown",
            "Known"
        ),
        'ALL-Students-Percentages'!AS37
    )
)</f>
        <v>Known</v>
      </c>
      <c r="AT37" s="31" t="str">
        <f>IF(
    ISERROR('ALL-Students-Percentages'!AT37),
    CHOOSE(RANDBETWEEN(1, 2), "NotKnown", "Known"),
    IF(
        ISNUMBER('ALL-Students-Percentages'!AT37),
        IF(
            'ALL-Students-Percentages'!AT37 &lt; 0.6,
            "NotKnown",
            "Known"
        ),
        'ALL-Students-Percentages'!AT37
    )
)</f>
        <v>Known</v>
      </c>
      <c r="AU37" s="23"/>
      <c r="AV37" s="23"/>
    </row>
    <row r="38">
      <c r="A38" s="23" t="str">
        <f>IF(
    ISERROR('ALL-Students-Percentages'!A38),
    CHOOSE(RANDBETWEEN(1, 2), "NotKnown", "Known"),
    IF(
        ISNUMBER('ALL-Students-Percentages'!A38),
        IF(
            'ALL-Students-Percentages'!A38 &lt; 0.6,
            "NotKnown",
            "Known"
        ),
        'ALL-Students-Percentages'!A38
    )
)</f>
        <v>37CM-M</v>
      </c>
      <c r="B38" s="31" t="str">
        <f>IF(
    ISERROR('ALL-Students-Percentages'!B38),
    CHOOSE(RANDBETWEEN(1, 2), "NotKnown", "Known"),
    IF(
        ISNUMBER('ALL-Students-Percentages'!B38),
        IF(
            'ALL-Students-Percentages'!B38 &lt; 0.6,
            "NotKnown",
            "Known"
        ),
        'ALL-Students-Percentages'!B38
    )
)</f>
        <v>Known</v>
      </c>
      <c r="C38" s="31" t="str">
        <f>IF(
    ISERROR('ALL-Students-Percentages'!C38),
    CHOOSE(RANDBETWEEN(1, 2), "NotKnown", "Known"),
    IF(
        ISNUMBER('ALL-Students-Percentages'!C38),
        IF(
            'ALL-Students-Percentages'!C38 &lt; 0.6,
            "NotKnown",
            "Known"
        ),
        'ALL-Students-Percentages'!C38
    )
)</f>
        <v>Known</v>
      </c>
      <c r="D38" s="31" t="str">
        <f>IF(
    ISERROR('ALL-Students-Percentages'!D38),
    CHOOSE(RANDBETWEEN(1, 2), "NotKnown", "Known"),
    IF(
        ISNUMBER('ALL-Students-Percentages'!D38),
        IF(
            'ALL-Students-Percentages'!D38 &lt; 0.6,
            "NotKnown",
            "Known"
        ),
        'ALL-Students-Percentages'!D38
    )
)</f>
        <v>Known</v>
      </c>
      <c r="E38" s="31" t="str">
        <f>IF(
    ISERROR('ALL-Students-Percentages'!E38),
    CHOOSE(RANDBETWEEN(1, 2), "NotKnown", "Known"),
    IF(
        ISNUMBER('ALL-Students-Percentages'!E38),
        IF(
            'ALL-Students-Percentages'!E38 &lt; 0.6,
            "NotKnown",
            "Known"
        ),
        'ALL-Students-Percentages'!E38
    )
)</f>
        <v>Known</v>
      </c>
      <c r="F38" s="31" t="str">
        <f>IF(
    ISERROR('ALL-Students-Percentages'!F38),
    CHOOSE(RANDBETWEEN(1, 2), "NotKnown", "Known"),
    IF(
        ISNUMBER('ALL-Students-Percentages'!F38),
        IF(
            'ALL-Students-Percentages'!F38 &lt; 0.6,
            "NotKnown",
            "Known"
        ),
        'ALL-Students-Percentages'!F38
    )
)</f>
        <v>Known</v>
      </c>
      <c r="G38" s="31" t="str">
        <f>IF(
    ISERROR('ALL-Students-Percentages'!G38),
    CHOOSE(RANDBETWEEN(1, 2), "NotKnown", "Known"),
    IF(
        ISNUMBER('ALL-Students-Percentages'!G38),
        IF(
            'ALL-Students-Percentages'!G38 &lt; 0.6,
            "NotKnown",
            "Known"
        ),
        'ALL-Students-Percentages'!G38
    )
)</f>
        <v>Known</v>
      </c>
      <c r="H38" s="31" t="str">
        <f>IF(
    ISERROR('ALL-Students-Percentages'!H38),
    CHOOSE(RANDBETWEEN(1, 2), "NotKnown", "Known"),
    IF(
        ISNUMBER('ALL-Students-Percentages'!H38),
        IF(
            'ALL-Students-Percentages'!H38 &lt; 0.6,
            "NotKnown",
            "Known"
        ),
        'ALL-Students-Percentages'!H38
    )
)</f>
        <v>Known</v>
      </c>
      <c r="I38" s="31" t="str">
        <f>IF(
    ISERROR('ALL-Students-Percentages'!I38),
    CHOOSE(RANDBETWEEN(1, 2), "NotKnown", "Known"),
    IF(
        ISNUMBER('ALL-Students-Percentages'!I38),
        IF(
            'ALL-Students-Percentages'!I38 &lt; 0.6,
            "NotKnown",
            "Known"
        ),
        'ALL-Students-Percentages'!I38
    )
)</f>
        <v>Known</v>
      </c>
      <c r="J38" s="31" t="str">
        <f>IF(
    ISERROR('ALL-Students-Percentages'!J38),
    CHOOSE(RANDBETWEEN(1, 2), "NotKnown", "Known"),
    IF(
        ISNUMBER('ALL-Students-Percentages'!J38),
        IF(
            'ALL-Students-Percentages'!J38 &lt; 0.6,
            "NotKnown",
            "Known"
        ),
        'ALL-Students-Percentages'!J38
    )
)</f>
        <v>Known</v>
      </c>
      <c r="K38" s="31" t="str">
        <f>IF(
    ISERROR('ALL-Students-Percentages'!K38),
    CHOOSE(RANDBETWEEN(1, 2), "NotKnown", "Known"),
    IF(
        ISNUMBER('ALL-Students-Percentages'!K38),
        IF(
            'ALL-Students-Percentages'!K38 &lt; 0.6,
            "NotKnown",
            "Known"
        ),
        'ALL-Students-Percentages'!K38
    )
)</f>
        <v>NotKnown</v>
      </c>
      <c r="L38" s="31" t="str">
        <f>IF(
    ISERROR('ALL-Students-Percentages'!L38),
    CHOOSE(RANDBETWEEN(1, 2), "NotKnown", "Known"),
    IF(
        ISNUMBER('ALL-Students-Percentages'!L38),
        IF(
            'ALL-Students-Percentages'!L38 &lt; 0.6,
            "NotKnown",
            "Known"
        ),
        'ALL-Students-Percentages'!L38
    )
)</f>
        <v>Known</v>
      </c>
      <c r="M38" s="31" t="str">
        <f>IF(
    ISERROR('ALL-Students-Percentages'!M38),
    CHOOSE(RANDBETWEEN(1, 2), "NotKnown", "Known"),
    IF(
        ISNUMBER('ALL-Students-Percentages'!M38),
        IF(
            'ALL-Students-Percentages'!M38 &lt; 0.6,
            "NotKnown",
            "Known"
        ),
        'ALL-Students-Percentages'!M38
    )
)</f>
        <v>Known</v>
      </c>
      <c r="N38" s="31" t="str">
        <f>IF(
    ISERROR('ALL-Students-Percentages'!N38),
    CHOOSE(RANDBETWEEN(1, 2), "NotKnown", "Known"),
    IF(
        ISNUMBER('ALL-Students-Percentages'!N38),
        IF(
            'ALL-Students-Percentages'!N38 &lt; 0.6,
            "NotKnown",
            "Known"
        ),
        'ALL-Students-Percentages'!N38
    )
)</f>
        <v>Known</v>
      </c>
      <c r="O38" s="31" t="str">
        <f>IF(
    ISERROR('ALL-Students-Percentages'!O38),
    CHOOSE(RANDBETWEEN(1, 2), "NotKnown", "Known"),
    IF(
        ISNUMBER('ALL-Students-Percentages'!O38),
        IF(
            'ALL-Students-Percentages'!O38 &lt; 0.6,
            "NotKnown",
            "Known"
        ),
        'ALL-Students-Percentages'!O38
    )
)</f>
        <v>Known</v>
      </c>
      <c r="P38" s="31" t="str">
        <f>IF(
    ISERROR('ALL-Students-Percentages'!P38),
    CHOOSE(RANDBETWEEN(1, 2), "NotKnown", "Known"),
    IF(
        ISNUMBER('ALL-Students-Percentages'!P38),
        IF(
            'ALL-Students-Percentages'!P38 &lt; 0.6,
            "NotKnown",
            "Known"
        ),
        'ALL-Students-Percentages'!P38
    )
)</f>
        <v>Known</v>
      </c>
      <c r="Q38" s="31" t="str">
        <f>IF(
    ISERROR('ALL-Students-Percentages'!Q38),
    CHOOSE(RANDBETWEEN(1, 2), "NotKnown", "Known"),
    IF(
        ISNUMBER('ALL-Students-Percentages'!Q38),
        IF(
            'ALL-Students-Percentages'!Q38 &lt; 0.6,
            "NotKnown",
            "Known"
        ),
        'ALL-Students-Percentages'!Q38
    )
)</f>
        <v>NotKnown</v>
      </c>
      <c r="R38" s="31" t="str">
        <f>IF(
    ISERROR('ALL-Students-Percentages'!R38),
    CHOOSE(RANDBETWEEN(1, 2), "NotKnown", "Known"),
    IF(
        ISNUMBER('ALL-Students-Percentages'!R38),
        IF(
            'ALL-Students-Percentages'!R38 &lt; 0.6,
            "NotKnown",
            "Known"
        ),
        'ALL-Students-Percentages'!R38
    )
)</f>
        <v>NotKnown</v>
      </c>
      <c r="S38" s="31" t="str">
        <f>IF(
    ISERROR('ALL-Students-Percentages'!S38),
    CHOOSE(RANDBETWEEN(1, 2), "NotKnown", "Known"),
    IF(
        ISNUMBER('ALL-Students-Percentages'!S38),
        IF(
            'ALL-Students-Percentages'!S38 &lt; 0.6,
            "NotKnown",
            "Known"
        ),
        'ALL-Students-Percentages'!S38
    )
)</f>
        <v>NotKnown</v>
      </c>
      <c r="T38" s="31" t="str">
        <f>IF(
    ISERROR('ALL-Students-Percentages'!T38),
    CHOOSE(RANDBETWEEN(1, 2), "NotKnown", "Known"),
    IF(
        ISNUMBER('ALL-Students-Percentages'!T38),
        IF(
            'ALL-Students-Percentages'!T38 &lt; 0.6,
            "NotKnown",
            "Known"
        ),
        'ALL-Students-Percentages'!T38
    )
)</f>
        <v>Known</v>
      </c>
      <c r="U38" s="31" t="str">
        <f>IF(
    ISERROR('ALL-Students-Percentages'!U38),
    CHOOSE(RANDBETWEEN(1, 2), "NotKnown", "Known"),
    IF(
        ISNUMBER('ALL-Students-Percentages'!U38),
        IF(
            'ALL-Students-Percentages'!U38 &lt; 0.6,
            "NotKnown",
            "Known"
        ),
        'ALL-Students-Percentages'!U38
    )
)</f>
        <v>NotKnown</v>
      </c>
      <c r="V38" s="31" t="str">
        <f>IF(
    ISERROR('ALL-Students-Percentages'!V38),
    CHOOSE(RANDBETWEEN(1, 2), "NotKnown", "Known"),
    IF(
        ISNUMBER('ALL-Students-Percentages'!V38),
        IF(
            'ALL-Students-Percentages'!V38 &lt; 0.6,
            "NotKnown",
            "Known"
        ),
        'ALL-Students-Percentages'!V38
    )
)</f>
        <v>NotKnown</v>
      </c>
      <c r="W38" s="31" t="str">
        <f>IF(
    ISERROR('ALL-Students-Percentages'!W38),
    CHOOSE(RANDBETWEEN(1, 2), "NotKnown", "Known"),
    IF(
        ISNUMBER('ALL-Students-Percentages'!W38),
        IF(
            'ALL-Students-Percentages'!W38 &lt; 0.6,
            "NotKnown",
            "Known"
        ),
        'ALL-Students-Percentages'!W38
    )
)</f>
        <v>NotKnown</v>
      </c>
      <c r="X38" s="31" t="str">
        <f>IF(
    ISERROR('ALL-Students-Percentages'!X38),
    CHOOSE(RANDBETWEEN(1, 2), "NotKnown", "Known"),
    IF(
        ISNUMBER('ALL-Students-Percentages'!X38),
        IF(
            'ALL-Students-Percentages'!X38 &lt; 0.6,
            "NotKnown",
            "Known"
        ),
        'ALL-Students-Percentages'!X38
    )
)</f>
        <v>NotKnown</v>
      </c>
      <c r="Y38" s="31" t="str">
        <f>IF(
    ISERROR('ALL-Students-Percentages'!Y38),
    CHOOSE(RANDBETWEEN(1, 2), "NotKnown", "Known"),
    IF(
        ISNUMBER('ALL-Students-Percentages'!Y38),
        IF(
            'ALL-Students-Percentages'!Y38 &lt; 0.6,
            "NotKnown",
            "Known"
        ),
        'ALL-Students-Percentages'!Y38
    )
)</f>
        <v>NotKnown</v>
      </c>
      <c r="Z38" s="31" t="str">
        <f>IF(
    ISERROR('ALL-Students-Percentages'!Z38),
    CHOOSE(RANDBETWEEN(1, 2), "NotKnown", "Known"),
    IF(
        ISNUMBER('ALL-Students-Percentages'!Z38),
        IF(
            'ALL-Students-Percentages'!Z38 &lt; 0.6,
            "NotKnown",
            "Known"
        ),
        'ALL-Students-Percentages'!Z38
    )
)</f>
        <v>NotKnown</v>
      </c>
      <c r="AA38" s="31" t="str">
        <f>IF(
    ISERROR('ALL-Students-Percentages'!AA38),
    CHOOSE(RANDBETWEEN(1, 2), "NotKnown", "Known"),
    IF(
        ISNUMBER('ALL-Students-Percentages'!AA38),
        IF(
            'ALL-Students-Percentages'!AA38 &lt; 0.6,
            "NotKnown",
            "Known"
        ),
        'ALL-Students-Percentages'!AA38
    )
)</f>
        <v>NotKnown</v>
      </c>
      <c r="AB38" s="31" t="str">
        <f>IF(
    ISERROR('ALL-Students-Percentages'!AB38),
    CHOOSE(RANDBETWEEN(1, 2), "NotKnown", "Known"),
    IF(
        ISNUMBER('ALL-Students-Percentages'!AB38),
        IF(
            'ALL-Students-Percentages'!AB38 &lt; 0.6,
            "NotKnown",
            "Known"
        ),
        'ALL-Students-Percentages'!AB38
    )
)</f>
        <v>NotKnown</v>
      </c>
      <c r="AC38" s="31" t="str">
        <f>IF(
    ISERROR('ALL-Students-Percentages'!AC38),
    CHOOSE(RANDBETWEEN(1, 2), "NotKnown", "Known"),
    IF(
        ISNUMBER('ALL-Students-Percentages'!AC38),
        IF(
            'ALL-Students-Percentages'!AC38 &lt; 0.6,
            "NotKnown",
            "Known"
        ),
        'ALL-Students-Percentages'!AC38
    )
)</f>
        <v>Known</v>
      </c>
      <c r="AD38" s="31" t="str">
        <f>IF(
    ISERROR('ALL-Students-Percentages'!AD38),
    CHOOSE(RANDBETWEEN(1, 2), "NotKnown", "Known"),
    IF(
        ISNUMBER('ALL-Students-Percentages'!AD38),
        IF(
            'ALL-Students-Percentages'!AD38 &lt; 0.6,
            "NotKnown",
            "Known"
        ),
        'ALL-Students-Percentages'!AD38
    )
)</f>
        <v>Known</v>
      </c>
      <c r="AE38" s="31" t="str">
        <f>IF(
    ISERROR('ALL-Students-Percentages'!AE38),
    CHOOSE(RANDBETWEEN(1, 2), "NotKnown", "Known"),
    IF(
        ISNUMBER('ALL-Students-Percentages'!AE38),
        IF(
            'ALL-Students-Percentages'!AE38 &lt; 0.6,
            "NotKnown",
            "Known"
        ),
        'ALL-Students-Percentages'!AE38
    )
)</f>
        <v>Known</v>
      </c>
      <c r="AF38" s="31" t="str">
        <f>IF(
    ISERROR('ALL-Students-Percentages'!AF38),
    CHOOSE(RANDBETWEEN(1, 2), "NotKnown", "Known"),
    IF(
        ISNUMBER('ALL-Students-Percentages'!AF38),
        IF(
            'ALL-Students-Percentages'!AF38 &lt; 0.6,
            "NotKnown",
            "Known"
        ),
        'ALL-Students-Percentages'!AF38
    )
)</f>
        <v>NotKnown</v>
      </c>
      <c r="AG38" s="31" t="str">
        <f>IF(
    ISERROR('ALL-Students-Percentages'!AG38),
    CHOOSE(RANDBETWEEN(1, 2), "NotKnown", "Known"),
    IF(
        ISNUMBER('ALL-Students-Percentages'!AG38),
        IF(
            'ALL-Students-Percentages'!AG38 &lt; 0.6,
            "NotKnown",
            "Known"
        ),
        'ALL-Students-Percentages'!AG38
    )
)</f>
        <v>NotKnown</v>
      </c>
      <c r="AH38" s="31" t="str">
        <f>IF(
    ISERROR('ALL-Students-Percentages'!AH38),
    CHOOSE(RANDBETWEEN(1, 2), "NotKnown", "Known"),
    IF(
        ISNUMBER('ALL-Students-Percentages'!AH38),
        IF(
            'ALL-Students-Percentages'!AH38 &lt; 0.6,
            "NotKnown",
            "Known"
        ),
        'ALL-Students-Percentages'!AH38
    )
)</f>
        <v>NotKnown</v>
      </c>
      <c r="AI38" s="31" t="str">
        <f>IF(
    ISERROR('ALL-Students-Percentages'!AI38),
    CHOOSE(RANDBETWEEN(1, 2), "NotKnown", "Known"),
    IF(
        ISNUMBER('ALL-Students-Percentages'!AI38),
        IF(
            'ALL-Students-Percentages'!AI38 &lt; 0.6,
            "NotKnown",
            "Known"
        ),
        'ALL-Students-Percentages'!AI38
    )
)</f>
        <v>Known</v>
      </c>
      <c r="AJ38" s="31" t="str">
        <f>IF(
    ISERROR('ALL-Students-Percentages'!AJ38),
    CHOOSE(RANDBETWEEN(1, 2), "NotKnown", "Known"),
    IF(
        ISNUMBER('ALL-Students-Percentages'!AJ38),
        IF(
            'ALL-Students-Percentages'!AJ38 &lt; 0.6,
            "NotKnown",
            "Known"
        ),
        'ALL-Students-Percentages'!AJ38
    )
)</f>
        <v>NotKnown</v>
      </c>
      <c r="AK38" s="31" t="str">
        <f>IF(
    ISERROR('ALL-Students-Percentages'!AK38),
    CHOOSE(RANDBETWEEN(1, 2), "NotKnown", "Known"),
    IF(
        ISNUMBER('ALL-Students-Percentages'!AK38),
        IF(
            'ALL-Students-Percentages'!AK38 &lt; 0.6,
            "NotKnown",
            "Known"
        ),
        'ALL-Students-Percentages'!AK38
    )
)</f>
        <v>Known</v>
      </c>
      <c r="AL38" s="31" t="str">
        <f>IF(
    ISERROR('ALL-Students-Percentages'!AL38),
    CHOOSE(RANDBETWEEN(1, 2), "NotKnown", "Known"),
    IF(
        ISNUMBER('ALL-Students-Percentages'!AL38),
        IF(
            'ALL-Students-Percentages'!AL38 &lt; 0.6,
            "NotKnown",
            "Known"
        ),
        'ALL-Students-Percentages'!AL38
    )
)</f>
        <v>Known</v>
      </c>
      <c r="AM38" s="31" t="str">
        <f>IF(
    ISERROR('ALL-Students-Percentages'!AM38),
    CHOOSE(RANDBETWEEN(1, 2), "NotKnown", "Known"),
    IF(
        ISNUMBER('ALL-Students-Percentages'!AM38),
        IF(
            'ALL-Students-Percentages'!AM38 &lt; 0.6,
            "NotKnown",
            "Known"
        ),
        'ALL-Students-Percentages'!AM38
    )
)</f>
        <v>NotKnown</v>
      </c>
      <c r="AN38" s="31" t="str">
        <f>IF(
    ISERROR('ALL-Students-Percentages'!AN38),
    CHOOSE(RANDBETWEEN(1, 2), "NotKnown", "Known"),
    IF(
        ISNUMBER('ALL-Students-Percentages'!AN38),
        IF(
            'ALL-Students-Percentages'!AN38 &lt; 0.6,
            "NotKnown",
            "Known"
        ),
        'ALL-Students-Percentages'!AN38
    )
)</f>
        <v>NotKnown</v>
      </c>
      <c r="AO38" s="31" t="str">
        <f>IF(
    ISERROR('ALL-Students-Percentages'!AO38),
    CHOOSE(RANDBETWEEN(1, 2), "NotKnown", "Known"),
    IF(
        ISNUMBER('ALL-Students-Percentages'!AO38),
        IF(
            'ALL-Students-Percentages'!AO38 &lt; 0.6,
            "NotKnown",
            "Known"
        ),
        'ALL-Students-Percentages'!AO38
    )
)</f>
        <v>NotKnown</v>
      </c>
      <c r="AP38" s="31" t="str">
        <f>IF(
    ISERROR('ALL-Students-Percentages'!AP38),
    CHOOSE(RANDBETWEEN(1, 2), "NotKnown", "Known"),
    IF(
        ISNUMBER('ALL-Students-Percentages'!AP38),
        IF(
            'ALL-Students-Percentages'!AP38 &lt; 0.6,
            "NotKnown",
            "Known"
        ),
        'ALL-Students-Percentages'!AP38
    )
)</f>
        <v>NotKnown</v>
      </c>
      <c r="AQ38" s="31" t="str">
        <f>IF(
    ISERROR('ALL-Students-Percentages'!AQ38),
    CHOOSE(RANDBETWEEN(1, 2), "NotKnown", "Known"),
    IF(
        ISNUMBER('ALL-Students-Percentages'!AQ38),
        IF(
            'ALL-Students-Percentages'!AQ38 &lt; 0.6,
            "NotKnown",
            "Known"
        ),
        'ALL-Students-Percentages'!AQ38
    )
)</f>
        <v>NotKnown</v>
      </c>
      <c r="AR38" s="31" t="str">
        <f>IF(
    ISERROR('ALL-Students-Percentages'!AR38),
    CHOOSE(RANDBETWEEN(1, 2), "NotKnown", "Known"),
    IF(
        ISNUMBER('ALL-Students-Percentages'!AR38),
        IF(
            'ALL-Students-Percentages'!AR38 &lt; 0.6,
            "NotKnown",
            "Known"
        ),
        'ALL-Students-Percentages'!AR38
    )
)</f>
        <v>NotKnown</v>
      </c>
      <c r="AS38" s="31" t="str">
        <f>IF(
    ISERROR('ALL-Students-Percentages'!AS38),
    CHOOSE(RANDBETWEEN(1, 2), "NotKnown", "Known"),
    IF(
        ISNUMBER('ALL-Students-Percentages'!AS38),
        IF(
            'ALL-Students-Percentages'!AS38 &lt; 0.6,
            "NotKnown",
            "Known"
        ),
        'ALL-Students-Percentages'!AS38
    )
)</f>
        <v>Known</v>
      </c>
      <c r="AT38" s="31" t="str">
        <f>IF(
    ISERROR('ALL-Students-Percentages'!AT38),
    CHOOSE(RANDBETWEEN(1, 2), "NotKnown", "Known"),
    IF(
        ISNUMBER('ALL-Students-Percentages'!AT38),
        IF(
            'ALL-Students-Percentages'!AT38 &lt; 0.6,
            "NotKnown",
            "Known"
        ),
        'ALL-Students-Percentages'!AT38
    )
)</f>
        <v>NotKnown</v>
      </c>
      <c r="AU38" s="23"/>
      <c r="AV38" s="23"/>
    </row>
    <row r="39">
      <c r="A39" s="23" t="str">
        <f>IF(
    ISERROR('ALL-Students-Percentages'!A39),
    CHOOSE(RANDBETWEEN(1, 2), "NotKnown", "Known"),
    IF(
        ISNUMBER('ALL-Students-Percentages'!A39),
        IF(
            'ALL-Students-Percentages'!A39 &lt; 0.6,
            "NotKnown",
            "Known"
        ),
        'ALL-Students-Percentages'!A39
    )
)</f>
        <v>38CM-F</v>
      </c>
      <c r="B39" s="31" t="str">
        <f>IF(
    ISERROR('ALL-Students-Percentages'!B39),
    CHOOSE(RANDBETWEEN(1, 2), "NotKnown", "Known"),
    IF(
        ISNUMBER('ALL-Students-Percentages'!B39),
        IF(
            'ALL-Students-Percentages'!B39 &lt; 0.6,
            "NotKnown",
            "Known"
        ),
        'ALL-Students-Percentages'!B39
    )
)</f>
        <v>NotKnown</v>
      </c>
      <c r="C39" s="31" t="str">
        <f>IF(
    ISERROR('ALL-Students-Percentages'!C39),
    CHOOSE(RANDBETWEEN(1, 2), "NotKnown", "Known"),
    IF(
        ISNUMBER('ALL-Students-Percentages'!C39),
        IF(
            'ALL-Students-Percentages'!C39 &lt; 0.6,
            "NotKnown",
            "Known"
        ),
        'ALL-Students-Percentages'!C39
    )
)</f>
        <v>Known</v>
      </c>
      <c r="D39" s="31" t="str">
        <f>IF(
    ISERROR('ALL-Students-Percentages'!D39),
    CHOOSE(RANDBETWEEN(1, 2), "NotKnown", "Known"),
    IF(
        ISNUMBER('ALL-Students-Percentages'!D39),
        IF(
            'ALL-Students-Percentages'!D39 &lt; 0.6,
            "NotKnown",
            "Known"
        ),
        'ALL-Students-Percentages'!D39
    )
)</f>
        <v>Known</v>
      </c>
      <c r="E39" s="31" t="str">
        <f>IF(
    ISERROR('ALL-Students-Percentages'!E39),
    CHOOSE(RANDBETWEEN(1, 2), "NotKnown", "Known"),
    IF(
        ISNUMBER('ALL-Students-Percentages'!E39),
        IF(
            'ALL-Students-Percentages'!E39 &lt; 0.6,
            "NotKnown",
            "Known"
        ),
        'ALL-Students-Percentages'!E39
    )
)</f>
        <v>Known</v>
      </c>
      <c r="F39" s="31" t="str">
        <f>IF(
    ISERROR('ALL-Students-Percentages'!F39),
    CHOOSE(RANDBETWEEN(1, 2), "NotKnown", "Known"),
    IF(
        ISNUMBER('ALL-Students-Percentages'!F39),
        IF(
            'ALL-Students-Percentages'!F39 &lt; 0.6,
            "NotKnown",
            "Known"
        ),
        'ALL-Students-Percentages'!F39
    )
)</f>
        <v>Known</v>
      </c>
      <c r="G39" s="31" t="str">
        <f>IF(
    ISERROR('ALL-Students-Percentages'!G39),
    CHOOSE(RANDBETWEEN(1, 2), "NotKnown", "Known"),
    IF(
        ISNUMBER('ALL-Students-Percentages'!G39),
        IF(
            'ALL-Students-Percentages'!G39 &lt; 0.6,
            "NotKnown",
            "Known"
        ),
        'ALL-Students-Percentages'!G39
    )
)</f>
        <v>Known</v>
      </c>
      <c r="H39" s="31" t="str">
        <f>IF(
    ISERROR('ALL-Students-Percentages'!H39),
    CHOOSE(RANDBETWEEN(1, 2), "NotKnown", "Known"),
    IF(
        ISNUMBER('ALL-Students-Percentages'!H39),
        IF(
            'ALL-Students-Percentages'!H39 &lt; 0.6,
            "NotKnown",
            "Known"
        ),
        'ALL-Students-Percentages'!H39
    )
)</f>
        <v>Known</v>
      </c>
      <c r="I39" s="31" t="str">
        <f>IF(
    ISERROR('ALL-Students-Percentages'!I39),
    CHOOSE(RANDBETWEEN(1, 2), "NotKnown", "Known"),
    IF(
        ISNUMBER('ALL-Students-Percentages'!I39),
        IF(
            'ALL-Students-Percentages'!I39 &lt; 0.6,
            "NotKnown",
            "Known"
        ),
        'ALL-Students-Percentages'!I39
    )
)</f>
        <v>NotKnown</v>
      </c>
      <c r="J39" s="31" t="str">
        <f>IF(
    ISERROR('ALL-Students-Percentages'!J39),
    CHOOSE(RANDBETWEEN(1, 2), "NotKnown", "Known"),
    IF(
        ISNUMBER('ALL-Students-Percentages'!J39),
        IF(
            'ALL-Students-Percentages'!J39 &lt; 0.6,
            "NotKnown",
            "Known"
        ),
        'ALL-Students-Percentages'!J39
    )
)</f>
        <v>Known</v>
      </c>
      <c r="K39" s="31" t="str">
        <f>IF(
    ISERROR('ALL-Students-Percentages'!K39),
    CHOOSE(RANDBETWEEN(1, 2), "NotKnown", "Known"),
    IF(
        ISNUMBER('ALL-Students-Percentages'!K39),
        IF(
            'ALL-Students-Percentages'!K39 &lt; 0.6,
            "NotKnown",
            "Known"
        ),
        'ALL-Students-Percentages'!K39
    )
)</f>
        <v>NotKnown</v>
      </c>
      <c r="L39" s="31" t="str">
        <f>IF(
    ISERROR('ALL-Students-Percentages'!L39),
    CHOOSE(RANDBETWEEN(1, 2), "NotKnown", "Known"),
    IF(
        ISNUMBER('ALL-Students-Percentages'!L39),
        IF(
            'ALL-Students-Percentages'!L39 &lt; 0.6,
            "NotKnown",
            "Known"
        ),
        'ALL-Students-Percentages'!L39
    )
)</f>
        <v>Known</v>
      </c>
      <c r="M39" s="31" t="str">
        <f>IF(
    ISERROR('ALL-Students-Percentages'!M39),
    CHOOSE(RANDBETWEEN(1, 2), "NotKnown", "Known"),
    IF(
        ISNUMBER('ALL-Students-Percentages'!M39),
        IF(
            'ALL-Students-Percentages'!M39 &lt; 0.6,
            "NotKnown",
            "Known"
        ),
        'ALL-Students-Percentages'!M39
    )
)</f>
        <v>Known</v>
      </c>
      <c r="N39" s="31" t="str">
        <f>IF(
    ISERROR('ALL-Students-Percentages'!N39),
    CHOOSE(RANDBETWEEN(1, 2), "NotKnown", "Known"),
    IF(
        ISNUMBER('ALL-Students-Percentages'!N39),
        IF(
            'ALL-Students-Percentages'!N39 &lt; 0.6,
            "NotKnown",
            "Known"
        ),
        'ALL-Students-Percentages'!N39
    )
)</f>
        <v>Known</v>
      </c>
      <c r="O39" s="31" t="str">
        <f>IF(
    ISERROR('ALL-Students-Percentages'!O39),
    CHOOSE(RANDBETWEEN(1, 2), "NotKnown", "Known"),
    IF(
        ISNUMBER('ALL-Students-Percentages'!O39),
        IF(
            'ALL-Students-Percentages'!O39 &lt; 0.6,
            "NotKnown",
            "Known"
        ),
        'ALL-Students-Percentages'!O39
    )
)</f>
        <v>Known</v>
      </c>
      <c r="P39" s="31" t="str">
        <f>IF(
    ISERROR('ALL-Students-Percentages'!P39),
    CHOOSE(RANDBETWEEN(1, 2), "NotKnown", "Known"),
    IF(
        ISNUMBER('ALL-Students-Percentages'!P39),
        IF(
            'ALL-Students-Percentages'!P39 &lt; 0.6,
            "NotKnown",
            "Known"
        ),
        'ALL-Students-Percentages'!P39
    )
)</f>
        <v>Known</v>
      </c>
      <c r="Q39" s="31" t="str">
        <f>IF(
    ISERROR('ALL-Students-Percentages'!Q39),
    CHOOSE(RANDBETWEEN(1, 2), "NotKnown", "Known"),
    IF(
        ISNUMBER('ALL-Students-Percentages'!Q39),
        IF(
            'ALL-Students-Percentages'!Q39 &lt; 0.6,
            "NotKnown",
            "Known"
        ),
        'ALL-Students-Percentages'!Q39
    )
)</f>
        <v>NotKnown</v>
      </c>
      <c r="R39" s="31" t="str">
        <f>IF(
    ISERROR('ALL-Students-Percentages'!R39),
    CHOOSE(RANDBETWEEN(1, 2), "NotKnown", "Known"),
    IF(
        ISNUMBER('ALL-Students-Percentages'!R39),
        IF(
            'ALL-Students-Percentages'!R39 &lt; 0.6,
            "NotKnown",
            "Known"
        ),
        'ALL-Students-Percentages'!R39
    )
)</f>
        <v>NotKnown</v>
      </c>
      <c r="S39" s="31" t="str">
        <f>IF(
    ISERROR('ALL-Students-Percentages'!S39),
    CHOOSE(RANDBETWEEN(1, 2), "NotKnown", "Known"),
    IF(
        ISNUMBER('ALL-Students-Percentages'!S39),
        IF(
            'ALL-Students-Percentages'!S39 &lt; 0.6,
            "NotKnown",
            "Known"
        ),
        'ALL-Students-Percentages'!S39
    )
)</f>
        <v>Known</v>
      </c>
      <c r="T39" s="31" t="str">
        <f>IF(
    ISERROR('ALL-Students-Percentages'!T39),
    CHOOSE(RANDBETWEEN(1, 2), "NotKnown", "Known"),
    IF(
        ISNUMBER('ALL-Students-Percentages'!T39),
        IF(
            'ALL-Students-Percentages'!T39 &lt; 0.6,
            "NotKnown",
            "Known"
        ),
        'ALL-Students-Percentages'!T39
    )
)</f>
        <v>Known</v>
      </c>
      <c r="U39" s="31" t="str">
        <f>IF(
    ISERROR('ALL-Students-Percentages'!U39),
    CHOOSE(RANDBETWEEN(1, 2), "NotKnown", "Known"),
    IF(
        ISNUMBER('ALL-Students-Percentages'!U39),
        IF(
            'ALL-Students-Percentages'!U39 &lt; 0.6,
            "NotKnown",
            "Known"
        ),
        'ALL-Students-Percentages'!U39
    )
)</f>
        <v>NotKnown</v>
      </c>
      <c r="V39" s="31" t="str">
        <f>IF(
    ISERROR('ALL-Students-Percentages'!V39),
    CHOOSE(RANDBETWEEN(1, 2), "NotKnown", "Known"),
    IF(
        ISNUMBER('ALL-Students-Percentages'!V39),
        IF(
            'ALL-Students-Percentages'!V39 &lt; 0.6,
            "NotKnown",
            "Known"
        ),
        'ALL-Students-Percentages'!V39
    )
)</f>
        <v>Known</v>
      </c>
      <c r="W39" s="31" t="str">
        <f>IF(
    ISERROR('ALL-Students-Percentages'!W39),
    CHOOSE(RANDBETWEEN(1, 2), "NotKnown", "Known"),
    IF(
        ISNUMBER('ALL-Students-Percentages'!W39),
        IF(
            'ALL-Students-Percentages'!W39 &lt; 0.6,
            "NotKnown",
            "Known"
        ),
        'ALL-Students-Percentages'!W39
    )
)</f>
        <v>NotKnown</v>
      </c>
      <c r="X39" s="31" t="str">
        <f>IF(
    ISERROR('ALL-Students-Percentages'!X39),
    CHOOSE(RANDBETWEEN(1, 2), "NotKnown", "Known"),
    IF(
        ISNUMBER('ALL-Students-Percentages'!X39),
        IF(
            'ALL-Students-Percentages'!X39 &lt; 0.6,
            "NotKnown",
            "Known"
        ),
        'ALL-Students-Percentages'!X39
    )
)</f>
        <v>Known</v>
      </c>
      <c r="Y39" s="31" t="str">
        <f>IF(
    ISERROR('ALL-Students-Percentages'!Y39),
    CHOOSE(RANDBETWEEN(1, 2), "NotKnown", "Known"),
    IF(
        ISNUMBER('ALL-Students-Percentages'!Y39),
        IF(
            'ALL-Students-Percentages'!Y39 &lt; 0.6,
            "NotKnown",
            "Known"
        ),
        'ALL-Students-Percentages'!Y39
    )
)</f>
        <v>NotKnown</v>
      </c>
      <c r="Z39" s="31" t="str">
        <f>IF(
    ISERROR('ALL-Students-Percentages'!Z39),
    CHOOSE(RANDBETWEEN(1, 2), "NotKnown", "Known"),
    IF(
        ISNUMBER('ALL-Students-Percentages'!Z39),
        IF(
            'ALL-Students-Percentages'!Z39 &lt; 0.6,
            "NotKnown",
            "Known"
        ),
        'ALL-Students-Percentages'!Z39
    )
)</f>
        <v>Known</v>
      </c>
      <c r="AA39" s="31" t="str">
        <f>IF(
    ISERROR('ALL-Students-Percentages'!AA39),
    CHOOSE(RANDBETWEEN(1, 2), "NotKnown", "Known"),
    IF(
        ISNUMBER('ALL-Students-Percentages'!AA39),
        IF(
            'ALL-Students-Percentages'!AA39 &lt; 0.6,
            "NotKnown",
            "Known"
        ),
        'ALL-Students-Percentages'!AA39
    )
)</f>
        <v>NotKnown</v>
      </c>
      <c r="AB39" s="31" t="str">
        <f>IF(
    ISERROR('ALL-Students-Percentages'!AB39),
    CHOOSE(RANDBETWEEN(1, 2), "NotKnown", "Known"),
    IF(
        ISNUMBER('ALL-Students-Percentages'!AB39),
        IF(
            'ALL-Students-Percentages'!AB39 &lt; 0.6,
            "NotKnown",
            "Known"
        ),
        'ALL-Students-Percentages'!AB39
    )
)</f>
        <v>NotKnown</v>
      </c>
      <c r="AC39" s="31" t="str">
        <f>IF(
    ISERROR('ALL-Students-Percentages'!AC39),
    CHOOSE(RANDBETWEEN(1, 2), "NotKnown", "Known"),
    IF(
        ISNUMBER('ALL-Students-Percentages'!AC39),
        IF(
            'ALL-Students-Percentages'!AC39 &lt; 0.6,
            "NotKnown",
            "Known"
        ),
        'ALL-Students-Percentages'!AC39
    )
)</f>
        <v>Known</v>
      </c>
      <c r="AD39" s="31" t="str">
        <f>IF(
    ISERROR('ALL-Students-Percentages'!AD39),
    CHOOSE(RANDBETWEEN(1, 2), "NotKnown", "Known"),
    IF(
        ISNUMBER('ALL-Students-Percentages'!AD39),
        IF(
            'ALL-Students-Percentages'!AD39 &lt; 0.6,
            "NotKnown",
            "Known"
        ),
        'ALL-Students-Percentages'!AD39
    )
)</f>
        <v>Known</v>
      </c>
      <c r="AE39" s="31" t="str">
        <f>IF(
    ISERROR('ALL-Students-Percentages'!AE39),
    CHOOSE(RANDBETWEEN(1, 2), "NotKnown", "Known"),
    IF(
        ISNUMBER('ALL-Students-Percentages'!AE39),
        IF(
            'ALL-Students-Percentages'!AE39 &lt; 0.6,
            "NotKnown",
            "Known"
        ),
        'ALL-Students-Percentages'!AE39
    )
)</f>
        <v>Known</v>
      </c>
      <c r="AF39" s="31" t="str">
        <f>IF(
    ISERROR('ALL-Students-Percentages'!AF39),
    CHOOSE(RANDBETWEEN(1, 2), "NotKnown", "Known"),
    IF(
        ISNUMBER('ALL-Students-Percentages'!AF39),
        IF(
            'ALL-Students-Percentages'!AF39 &lt; 0.6,
            "NotKnown",
            "Known"
        ),
        'ALL-Students-Percentages'!AF39
    )
)</f>
        <v>NotKnown</v>
      </c>
      <c r="AG39" s="31" t="str">
        <f>IF(
    ISERROR('ALL-Students-Percentages'!AG39),
    CHOOSE(RANDBETWEEN(1, 2), "NotKnown", "Known"),
    IF(
        ISNUMBER('ALL-Students-Percentages'!AG39),
        IF(
            'ALL-Students-Percentages'!AG39 &lt; 0.6,
            "NotKnown",
            "Known"
        ),
        'ALL-Students-Percentages'!AG39
    )
)</f>
        <v>NotKnown</v>
      </c>
      <c r="AH39" s="31" t="str">
        <f>IF(
    ISERROR('ALL-Students-Percentages'!AH39),
    CHOOSE(RANDBETWEEN(1, 2), "NotKnown", "Known"),
    IF(
        ISNUMBER('ALL-Students-Percentages'!AH39),
        IF(
            'ALL-Students-Percentages'!AH39 &lt; 0.6,
            "NotKnown",
            "Known"
        ),
        'ALL-Students-Percentages'!AH39
    )
)</f>
        <v>NotKnown</v>
      </c>
      <c r="AI39" s="31" t="str">
        <f>IF(
    ISERROR('ALL-Students-Percentages'!AI39),
    CHOOSE(RANDBETWEEN(1, 2), "NotKnown", "Known"),
    IF(
        ISNUMBER('ALL-Students-Percentages'!AI39),
        IF(
            'ALL-Students-Percentages'!AI39 &lt; 0.6,
            "NotKnown",
            "Known"
        ),
        'ALL-Students-Percentages'!AI39
    )
)</f>
        <v>NotKnown</v>
      </c>
      <c r="AJ39" s="31" t="str">
        <f>IF(
    ISERROR('ALL-Students-Percentages'!AJ39),
    CHOOSE(RANDBETWEEN(1, 2), "NotKnown", "Known"),
    IF(
        ISNUMBER('ALL-Students-Percentages'!AJ39),
        IF(
            'ALL-Students-Percentages'!AJ39 &lt; 0.6,
            "NotKnown",
            "Known"
        ),
        'ALL-Students-Percentages'!AJ39
    )
)</f>
        <v>Known</v>
      </c>
      <c r="AK39" s="31" t="str">
        <f>IF(
    ISERROR('ALL-Students-Percentages'!AK39),
    CHOOSE(RANDBETWEEN(1, 2), "NotKnown", "Known"),
    IF(
        ISNUMBER('ALL-Students-Percentages'!AK39),
        IF(
            'ALL-Students-Percentages'!AK39 &lt; 0.6,
            "NotKnown",
            "Known"
        ),
        'ALL-Students-Percentages'!AK39
    )
)</f>
        <v>Known</v>
      </c>
      <c r="AL39" s="31" t="str">
        <f>IF(
    ISERROR('ALL-Students-Percentages'!AL39),
    CHOOSE(RANDBETWEEN(1, 2), "NotKnown", "Known"),
    IF(
        ISNUMBER('ALL-Students-Percentages'!AL39),
        IF(
            'ALL-Students-Percentages'!AL39 &lt; 0.6,
            "NotKnown",
            "Known"
        ),
        'ALL-Students-Percentages'!AL39
    )
)</f>
        <v>Known</v>
      </c>
      <c r="AM39" s="31" t="str">
        <f>IF(
    ISERROR('ALL-Students-Percentages'!AM39),
    CHOOSE(RANDBETWEEN(1, 2), "NotKnown", "Known"),
    IF(
        ISNUMBER('ALL-Students-Percentages'!AM39),
        IF(
            'ALL-Students-Percentages'!AM39 &lt; 0.6,
            "NotKnown",
            "Known"
        ),
        'ALL-Students-Percentages'!AM39
    )
)</f>
        <v>Known</v>
      </c>
      <c r="AN39" s="31" t="str">
        <f>IF(
    ISERROR('ALL-Students-Percentages'!AN39),
    CHOOSE(RANDBETWEEN(1, 2), "NotKnown", "Known"),
    IF(
        ISNUMBER('ALL-Students-Percentages'!AN39),
        IF(
            'ALL-Students-Percentages'!AN39 &lt; 0.6,
            "NotKnown",
            "Known"
        ),
        'ALL-Students-Percentages'!AN39
    )
)</f>
        <v>Known</v>
      </c>
      <c r="AO39" s="31" t="str">
        <f>IF(
    ISERROR('ALL-Students-Percentages'!AO39),
    CHOOSE(RANDBETWEEN(1, 2), "NotKnown", "Known"),
    IF(
        ISNUMBER('ALL-Students-Percentages'!AO39),
        IF(
            'ALL-Students-Percentages'!AO39 &lt; 0.6,
            "NotKnown",
            "Known"
        ),
        'ALL-Students-Percentages'!AO39
    )
)</f>
        <v>NotKnown</v>
      </c>
      <c r="AP39" s="31" t="str">
        <f>IF(
    ISERROR('ALL-Students-Percentages'!AP39),
    CHOOSE(RANDBETWEEN(1, 2), "NotKnown", "Known"),
    IF(
        ISNUMBER('ALL-Students-Percentages'!AP39),
        IF(
            'ALL-Students-Percentages'!AP39 &lt; 0.6,
            "NotKnown",
            "Known"
        ),
        'ALL-Students-Percentages'!AP39
    )
)</f>
        <v>NotKnown</v>
      </c>
      <c r="AQ39" s="31" t="str">
        <f>IF(
    ISERROR('ALL-Students-Percentages'!AQ39),
    CHOOSE(RANDBETWEEN(1, 2), "NotKnown", "Known"),
    IF(
        ISNUMBER('ALL-Students-Percentages'!AQ39),
        IF(
            'ALL-Students-Percentages'!AQ39 &lt; 0.6,
            "NotKnown",
            "Known"
        ),
        'ALL-Students-Percentages'!AQ39
    )
)</f>
        <v>Known</v>
      </c>
      <c r="AR39" s="31" t="str">
        <f>IF(
    ISERROR('ALL-Students-Percentages'!AR39),
    CHOOSE(RANDBETWEEN(1, 2), "NotKnown", "Known"),
    IF(
        ISNUMBER('ALL-Students-Percentages'!AR39),
        IF(
            'ALL-Students-Percentages'!AR39 &lt; 0.6,
            "NotKnown",
            "Known"
        ),
        'ALL-Students-Percentages'!AR39
    )
)</f>
        <v>Known</v>
      </c>
      <c r="AS39" s="31" t="str">
        <f>IF(
    ISERROR('ALL-Students-Percentages'!AS39),
    CHOOSE(RANDBETWEEN(1, 2), "NotKnown", "Known"),
    IF(
        ISNUMBER('ALL-Students-Percentages'!AS39),
        IF(
            'ALL-Students-Percentages'!AS39 &lt; 0.6,
            "NotKnown",
            "Known"
        ),
        'ALL-Students-Percentages'!AS39
    )
)</f>
        <v>Known</v>
      </c>
      <c r="AT39" s="31" t="str">
        <f>IF(
    ISERROR('ALL-Students-Percentages'!AT39),
    CHOOSE(RANDBETWEEN(1, 2), "NotKnown", "Known"),
    IF(
        ISNUMBER('ALL-Students-Percentages'!AT39),
        IF(
            'ALL-Students-Percentages'!AT39 &lt; 0.6,
            "NotKnown",
            "Known"
        ),
        'ALL-Students-Percentages'!AT39
    )
)</f>
        <v>NotKnown</v>
      </c>
      <c r="AU39" s="23"/>
      <c r="AV39" s="23"/>
    </row>
    <row r="40">
      <c r="A40" s="23" t="str">
        <f>IF(
    ISERROR('ALL-Students-Percentages'!A40),
    CHOOSE(RANDBETWEEN(1, 2), "NotKnown", "Known"),
    IF(
        ISNUMBER('ALL-Students-Percentages'!A40),
        IF(
            'ALL-Students-Percentages'!A40 &lt; 0.6,
            "NotKnown",
            "Known"
        ),
        'ALL-Students-Percentages'!A40
    )
)</f>
        <v>39CM-M</v>
      </c>
      <c r="B40" s="31" t="str">
        <f>IF(
    ISERROR('ALL-Students-Percentages'!B40),
    CHOOSE(RANDBETWEEN(1, 2), "NotKnown", "Known"),
    IF(
        ISNUMBER('ALL-Students-Percentages'!B40),
        IF(
            'ALL-Students-Percentages'!B40 &lt; 0.6,
            "NotKnown",
            "Known"
        ),
        'ALL-Students-Percentages'!B40
    )
)</f>
        <v>NotKnown</v>
      </c>
      <c r="C40" s="31" t="str">
        <f>IF(
    ISERROR('ALL-Students-Percentages'!C40),
    CHOOSE(RANDBETWEEN(1, 2), "NotKnown", "Known"),
    IF(
        ISNUMBER('ALL-Students-Percentages'!C40),
        IF(
            'ALL-Students-Percentages'!C40 &lt; 0.6,
            "NotKnown",
            "Known"
        ),
        'ALL-Students-Percentages'!C40
    )
)</f>
        <v>NotKnown</v>
      </c>
      <c r="D40" s="31" t="str">
        <f>IF(
    ISERROR('ALL-Students-Percentages'!D40),
    CHOOSE(RANDBETWEEN(1, 2), "NotKnown", "Known"),
    IF(
        ISNUMBER('ALL-Students-Percentages'!D40),
        IF(
            'ALL-Students-Percentages'!D40 &lt; 0.6,
            "NotKnown",
            "Known"
        ),
        'ALL-Students-Percentages'!D40
    )
)</f>
        <v>Known</v>
      </c>
      <c r="E40" s="31" t="str">
        <f>IF(
    ISERROR('ALL-Students-Percentages'!E40),
    CHOOSE(RANDBETWEEN(1, 2), "NotKnown", "Known"),
    IF(
        ISNUMBER('ALL-Students-Percentages'!E40),
        IF(
            'ALL-Students-Percentages'!E40 &lt; 0.6,
            "NotKnown",
            "Known"
        ),
        'ALL-Students-Percentages'!E40
    )
)</f>
        <v>NotKnown</v>
      </c>
      <c r="F40" s="31" t="str">
        <f>IF(
    ISERROR('ALL-Students-Percentages'!F40),
    CHOOSE(RANDBETWEEN(1, 2), "NotKnown", "Known"),
    IF(
        ISNUMBER('ALL-Students-Percentages'!F40),
        IF(
            'ALL-Students-Percentages'!F40 &lt; 0.6,
            "NotKnown",
            "Known"
        ),
        'ALL-Students-Percentages'!F40
    )
)</f>
        <v>NotKnown</v>
      </c>
      <c r="G40" s="31" t="str">
        <f>IF(
    ISERROR('ALL-Students-Percentages'!G40),
    CHOOSE(RANDBETWEEN(1, 2), "NotKnown", "Known"),
    IF(
        ISNUMBER('ALL-Students-Percentages'!G40),
        IF(
            'ALL-Students-Percentages'!G40 &lt; 0.6,
            "NotKnown",
            "Known"
        ),
        'ALL-Students-Percentages'!G40
    )
)</f>
        <v>NotKnown</v>
      </c>
      <c r="H40" s="31" t="str">
        <f>IF(
    ISERROR('ALL-Students-Percentages'!H40),
    CHOOSE(RANDBETWEEN(1, 2), "NotKnown", "Known"),
    IF(
        ISNUMBER('ALL-Students-Percentages'!H40),
        IF(
            'ALL-Students-Percentages'!H40 &lt; 0.6,
            "NotKnown",
            "Known"
        ),
        'ALL-Students-Percentages'!H40
    )
)</f>
        <v>NotKnown</v>
      </c>
      <c r="I40" s="31" t="str">
        <f>IF(
    ISERROR('ALL-Students-Percentages'!I40),
    CHOOSE(RANDBETWEEN(1, 2), "NotKnown", "Known"),
    IF(
        ISNUMBER('ALL-Students-Percentages'!I40),
        IF(
            'ALL-Students-Percentages'!I40 &lt; 0.6,
            "NotKnown",
            "Known"
        ),
        'ALL-Students-Percentages'!I40
    )
)</f>
        <v>NotKnown</v>
      </c>
      <c r="J40" s="31" t="str">
        <f>IF(
    ISERROR('ALL-Students-Percentages'!J40),
    CHOOSE(RANDBETWEEN(1, 2), "NotKnown", "Known"),
    IF(
        ISNUMBER('ALL-Students-Percentages'!J40),
        IF(
            'ALL-Students-Percentages'!J40 &lt; 0.6,
            "NotKnown",
            "Known"
        ),
        'ALL-Students-Percentages'!J40
    )
)</f>
        <v>NotKnown</v>
      </c>
      <c r="K40" s="31" t="str">
        <f>IF(
    ISERROR('ALL-Students-Percentages'!K40),
    CHOOSE(RANDBETWEEN(1, 2), "NotKnown", "Known"),
    IF(
        ISNUMBER('ALL-Students-Percentages'!K40),
        IF(
            'ALL-Students-Percentages'!K40 &lt; 0.6,
            "NotKnown",
            "Known"
        ),
        'ALL-Students-Percentages'!K40
    )
)</f>
        <v>NotKnown</v>
      </c>
      <c r="L40" s="31" t="str">
        <f>IF(
    ISERROR('ALL-Students-Percentages'!L40),
    CHOOSE(RANDBETWEEN(1, 2), "NotKnown", "Known"),
    IF(
        ISNUMBER('ALL-Students-Percentages'!L40),
        IF(
            'ALL-Students-Percentages'!L40 &lt; 0.6,
            "NotKnown",
            "Known"
        ),
        'ALL-Students-Percentages'!L40
    )
)</f>
        <v>NotKnown</v>
      </c>
      <c r="M40" s="31" t="str">
        <f>IF(
    ISERROR('ALL-Students-Percentages'!M40),
    CHOOSE(RANDBETWEEN(1, 2), "NotKnown", "Known"),
    IF(
        ISNUMBER('ALL-Students-Percentages'!M40),
        IF(
            'ALL-Students-Percentages'!M40 &lt; 0.6,
            "NotKnown",
            "Known"
        ),
        'ALL-Students-Percentages'!M40
    )
)</f>
        <v>NotKnown</v>
      </c>
      <c r="N40" s="31" t="str">
        <f>IF(
    ISERROR('ALL-Students-Percentages'!N40),
    CHOOSE(RANDBETWEEN(1, 2), "NotKnown", "Known"),
    IF(
        ISNUMBER('ALL-Students-Percentages'!N40),
        IF(
            'ALL-Students-Percentages'!N40 &lt; 0.6,
            "NotKnown",
            "Known"
        ),
        'ALL-Students-Percentages'!N40
    )
)</f>
        <v>NotKnown</v>
      </c>
      <c r="O40" s="31" t="str">
        <f>IF(
    ISERROR('ALL-Students-Percentages'!O40),
    CHOOSE(RANDBETWEEN(1, 2), "NotKnown", "Known"),
    IF(
        ISNUMBER('ALL-Students-Percentages'!O40),
        IF(
            'ALL-Students-Percentages'!O40 &lt; 0.6,
            "NotKnown",
            "Known"
        ),
        'ALL-Students-Percentages'!O40
    )
)</f>
        <v>NotKnown</v>
      </c>
      <c r="P40" s="31" t="str">
        <f>IF(
    ISERROR('ALL-Students-Percentages'!P40),
    CHOOSE(RANDBETWEEN(1, 2), "NotKnown", "Known"),
    IF(
        ISNUMBER('ALL-Students-Percentages'!P40),
        IF(
            'ALL-Students-Percentages'!P40 &lt; 0.6,
            "NotKnown",
            "Known"
        ),
        'ALL-Students-Percentages'!P40
    )
)</f>
        <v>NotKnown</v>
      </c>
      <c r="Q40" s="31" t="str">
        <f>IF(
    ISERROR('ALL-Students-Percentages'!Q40),
    CHOOSE(RANDBETWEEN(1, 2), "NotKnown", "Known"),
    IF(
        ISNUMBER('ALL-Students-Percentages'!Q40),
        IF(
            'ALL-Students-Percentages'!Q40 &lt; 0.6,
            "NotKnown",
            "Known"
        ),
        'ALL-Students-Percentages'!Q40
    )
)</f>
        <v>NotKnown</v>
      </c>
      <c r="R40" s="31" t="str">
        <f>IF(
    ISERROR('ALL-Students-Percentages'!R40),
    CHOOSE(RANDBETWEEN(1, 2), "NotKnown", "Known"),
    IF(
        ISNUMBER('ALL-Students-Percentages'!R40),
        IF(
            'ALL-Students-Percentages'!R40 &lt; 0.6,
            "NotKnown",
            "Known"
        ),
        'ALL-Students-Percentages'!R40
    )
)</f>
        <v>NotKnown</v>
      </c>
      <c r="S40" s="31" t="str">
        <f>IF(
    ISERROR('ALL-Students-Percentages'!S40),
    CHOOSE(RANDBETWEEN(1, 2), "NotKnown", "Known"),
    IF(
        ISNUMBER('ALL-Students-Percentages'!S40),
        IF(
            'ALL-Students-Percentages'!S40 &lt; 0.6,
            "NotKnown",
            "Known"
        ),
        'ALL-Students-Percentages'!S40
    )
)</f>
        <v>NotKnown</v>
      </c>
      <c r="T40" s="31" t="str">
        <f>IF(
    ISERROR('ALL-Students-Percentages'!T40),
    CHOOSE(RANDBETWEEN(1, 2), "NotKnown", "Known"),
    IF(
        ISNUMBER('ALL-Students-Percentages'!T40),
        IF(
            'ALL-Students-Percentages'!T40 &lt; 0.6,
            "NotKnown",
            "Known"
        ),
        'ALL-Students-Percentages'!T40
    )
)</f>
        <v>NotKnown</v>
      </c>
      <c r="U40" s="31" t="str">
        <f>IF(
    ISERROR('ALL-Students-Percentages'!U40),
    CHOOSE(RANDBETWEEN(1, 2), "NotKnown", "Known"),
    IF(
        ISNUMBER('ALL-Students-Percentages'!U40),
        IF(
            'ALL-Students-Percentages'!U40 &lt; 0.6,
            "NotKnown",
            "Known"
        ),
        'ALL-Students-Percentages'!U40
    )
)</f>
        <v>NotKnown</v>
      </c>
      <c r="V40" s="31" t="str">
        <f>IF(
    ISERROR('ALL-Students-Percentages'!V40),
    CHOOSE(RANDBETWEEN(1, 2), "NotKnown", "Known"),
    IF(
        ISNUMBER('ALL-Students-Percentages'!V40),
        IF(
            'ALL-Students-Percentages'!V40 &lt; 0.6,
            "NotKnown",
            "Known"
        ),
        'ALL-Students-Percentages'!V40
    )
)</f>
        <v>NotKnown</v>
      </c>
      <c r="W40" s="31" t="str">
        <f>IF(
    ISERROR('ALL-Students-Percentages'!W40),
    CHOOSE(RANDBETWEEN(1, 2), "NotKnown", "Known"),
    IF(
        ISNUMBER('ALL-Students-Percentages'!W40),
        IF(
            'ALL-Students-Percentages'!W40 &lt; 0.6,
            "NotKnown",
            "Known"
        ),
        'ALL-Students-Percentages'!W40
    )
)</f>
        <v>NotKnown</v>
      </c>
      <c r="X40" s="31" t="str">
        <f>IF(
    ISERROR('ALL-Students-Percentages'!X40),
    CHOOSE(RANDBETWEEN(1, 2), "NotKnown", "Known"),
    IF(
        ISNUMBER('ALL-Students-Percentages'!X40),
        IF(
            'ALL-Students-Percentages'!X40 &lt; 0.6,
            "NotKnown",
            "Known"
        ),
        'ALL-Students-Percentages'!X40
    )
)</f>
        <v>NotKnown</v>
      </c>
      <c r="Y40" s="31" t="str">
        <f>IF(
    ISERROR('ALL-Students-Percentages'!Y40),
    CHOOSE(RANDBETWEEN(1, 2), "NotKnown", "Known"),
    IF(
        ISNUMBER('ALL-Students-Percentages'!Y40),
        IF(
            'ALL-Students-Percentages'!Y40 &lt; 0.6,
            "NotKnown",
            "Known"
        ),
        'ALL-Students-Percentages'!Y40
    )
)</f>
        <v>NotKnown</v>
      </c>
      <c r="Z40" s="31" t="str">
        <f>IF(
    ISERROR('ALL-Students-Percentages'!Z40),
    CHOOSE(RANDBETWEEN(1, 2), "NotKnown", "Known"),
    IF(
        ISNUMBER('ALL-Students-Percentages'!Z40),
        IF(
            'ALL-Students-Percentages'!Z40 &lt; 0.6,
            "NotKnown",
            "Known"
        ),
        'ALL-Students-Percentages'!Z40
    )
)</f>
        <v>NotKnown</v>
      </c>
      <c r="AA40" s="31" t="str">
        <f>IF(
    ISERROR('ALL-Students-Percentages'!AA40),
    CHOOSE(RANDBETWEEN(1, 2), "NotKnown", "Known"),
    IF(
        ISNUMBER('ALL-Students-Percentages'!AA40),
        IF(
            'ALL-Students-Percentages'!AA40 &lt; 0.6,
            "NotKnown",
            "Known"
        ),
        'ALL-Students-Percentages'!AA40
    )
)</f>
        <v>NotKnown</v>
      </c>
      <c r="AB40" s="31" t="str">
        <f>IF(
    ISERROR('ALL-Students-Percentages'!AB40),
    CHOOSE(RANDBETWEEN(1, 2), "NotKnown", "Known"),
    IF(
        ISNUMBER('ALL-Students-Percentages'!AB40),
        IF(
            'ALL-Students-Percentages'!AB40 &lt; 0.6,
            "NotKnown",
            "Known"
        ),
        'ALL-Students-Percentages'!AB40
    )
)</f>
        <v>NotKnown</v>
      </c>
      <c r="AC40" s="31" t="str">
        <f>IF(
    ISERROR('ALL-Students-Percentages'!AC40),
    CHOOSE(RANDBETWEEN(1, 2), "NotKnown", "Known"),
    IF(
        ISNUMBER('ALL-Students-Percentages'!AC40),
        IF(
            'ALL-Students-Percentages'!AC40 &lt; 0.6,
            "NotKnown",
            "Known"
        ),
        'ALL-Students-Percentages'!AC40
    )
)</f>
        <v>NotKnown</v>
      </c>
      <c r="AD40" s="31" t="str">
        <f>IF(
    ISERROR('ALL-Students-Percentages'!AD40),
    CHOOSE(RANDBETWEEN(1, 2), "NotKnown", "Known"),
    IF(
        ISNUMBER('ALL-Students-Percentages'!AD40),
        IF(
            'ALL-Students-Percentages'!AD40 &lt; 0.6,
            "NotKnown",
            "Known"
        ),
        'ALL-Students-Percentages'!AD40
    )
)</f>
        <v>Known</v>
      </c>
      <c r="AE40" s="31" t="str">
        <f>IF(
    ISERROR('ALL-Students-Percentages'!AE40),
    CHOOSE(RANDBETWEEN(1, 2), "NotKnown", "Known"),
    IF(
        ISNUMBER('ALL-Students-Percentages'!AE40),
        IF(
            'ALL-Students-Percentages'!AE40 &lt; 0.6,
            "NotKnown",
            "Known"
        ),
        'ALL-Students-Percentages'!AE40
    )
)</f>
        <v>NotKnown</v>
      </c>
      <c r="AF40" s="31" t="str">
        <f>IF(
    ISERROR('ALL-Students-Percentages'!AF40),
    CHOOSE(RANDBETWEEN(1, 2), "NotKnown", "Known"),
    IF(
        ISNUMBER('ALL-Students-Percentages'!AF40),
        IF(
            'ALL-Students-Percentages'!AF40 &lt; 0.6,
            "NotKnown",
            "Known"
        ),
        'ALL-Students-Percentages'!AF40
    )
)</f>
        <v>NotKnown</v>
      </c>
      <c r="AG40" s="31" t="str">
        <f>IF(
    ISERROR('ALL-Students-Percentages'!AG40),
    CHOOSE(RANDBETWEEN(1, 2), "NotKnown", "Known"),
    IF(
        ISNUMBER('ALL-Students-Percentages'!AG40),
        IF(
            'ALL-Students-Percentages'!AG40 &lt; 0.6,
            "NotKnown",
            "Known"
        ),
        'ALL-Students-Percentages'!AG40
    )
)</f>
        <v>NotKnown</v>
      </c>
      <c r="AH40" s="31" t="str">
        <f>IF(
    ISERROR('ALL-Students-Percentages'!AH40),
    CHOOSE(RANDBETWEEN(1, 2), "NotKnown", "Known"),
    IF(
        ISNUMBER('ALL-Students-Percentages'!AH40),
        IF(
            'ALL-Students-Percentages'!AH40 &lt; 0.6,
            "NotKnown",
            "Known"
        ),
        'ALL-Students-Percentages'!AH40
    )
)</f>
        <v>NotKnown</v>
      </c>
      <c r="AI40" s="31" t="str">
        <f>IF(
    ISERROR('ALL-Students-Percentages'!AI40),
    CHOOSE(RANDBETWEEN(1, 2), "NotKnown", "Known"),
    IF(
        ISNUMBER('ALL-Students-Percentages'!AI40),
        IF(
            'ALL-Students-Percentages'!AI40 &lt; 0.6,
            "NotKnown",
            "Known"
        ),
        'ALL-Students-Percentages'!AI40
    )
)</f>
        <v>NotKnown</v>
      </c>
      <c r="AJ40" s="31" t="str">
        <f>IF(
    ISERROR('ALL-Students-Percentages'!AJ40),
    CHOOSE(RANDBETWEEN(1, 2), "NotKnown", "Known"),
    IF(
        ISNUMBER('ALL-Students-Percentages'!AJ40),
        IF(
            'ALL-Students-Percentages'!AJ40 &lt; 0.6,
            "NotKnown",
            "Known"
        ),
        'ALL-Students-Percentages'!AJ40
    )
)</f>
        <v>NotKnown</v>
      </c>
      <c r="AK40" s="31" t="str">
        <f>IF(
    ISERROR('ALL-Students-Percentages'!AK40),
    CHOOSE(RANDBETWEEN(1, 2), "NotKnown", "Known"),
    IF(
        ISNUMBER('ALL-Students-Percentages'!AK40),
        IF(
            'ALL-Students-Percentages'!AK40 &lt; 0.6,
            "NotKnown",
            "Known"
        ),
        'ALL-Students-Percentages'!AK40
    )
)</f>
        <v>NotKnown</v>
      </c>
      <c r="AL40" s="31" t="str">
        <f>IF(
    ISERROR('ALL-Students-Percentages'!AL40),
    CHOOSE(RANDBETWEEN(1, 2), "NotKnown", "Known"),
    IF(
        ISNUMBER('ALL-Students-Percentages'!AL40),
        IF(
            'ALL-Students-Percentages'!AL40 &lt; 0.6,
            "NotKnown",
            "Known"
        ),
        'ALL-Students-Percentages'!AL40
    )
)</f>
        <v>NotKnown</v>
      </c>
      <c r="AM40" s="31" t="str">
        <f>IF(
    ISERROR('ALL-Students-Percentages'!AM40),
    CHOOSE(RANDBETWEEN(1, 2), "NotKnown", "Known"),
    IF(
        ISNUMBER('ALL-Students-Percentages'!AM40),
        IF(
            'ALL-Students-Percentages'!AM40 &lt; 0.6,
            "NotKnown",
            "Known"
        ),
        'ALL-Students-Percentages'!AM40
    )
)</f>
        <v>NotKnown</v>
      </c>
      <c r="AN40" s="31" t="str">
        <f>IF(
    ISERROR('ALL-Students-Percentages'!AN40),
    CHOOSE(RANDBETWEEN(1, 2), "NotKnown", "Known"),
    IF(
        ISNUMBER('ALL-Students-Percentages'!AN40),
        IF(
            'ALL-Students-Percentages'!AN40 &lt; 0.6,
            "NotKnown",
            "Known"
        ),
        'ALL-Students-Percentages'!AN40
    )
)</f>
        <v>NotKnown</v>
      </c>
      <c r="AO40" s="31" t="str">
        <f>IF(
    ISERROR('ALL-Students-Percentages'!AO40),
    CHOOSE(RANDBETWEEN(1, 2), "NotKnown", "Known"),
    IF(
        ISNUMBER('ALL-Students-Percentages'!AO40),
        IF(
            'ALL-Students-Percentages'!AO40 &lt; 0.6,
            "NotKnown",
            "Known"
        ),
        'ALL-Students-Percentages'!AO40
    )
)</f>
        <v>NotKnown</v>
      </c>
      <c r="AP40" s="31" t="str">
        <f>IF(
    ISERROR('ALL-Students-Percentages'!AP40),
    CHOOSE(RANDBETWEEN(1, 2), "NotKnown", "Known"),
    IF(
        ISNUMBER('ALL-Students-Percentages'!AP40),
        IF(
            'ALL-Students-Percentages'!AP40 &lt; 0.6,
            "NotKnown",
            "Known"
        ),
        'ALL-Students-Percentages'!AP40
    )
)</f>
        <v>NotKnown</v>
      </c>
      <c r="AQ40" s="31" t="str">
        <f>IF(
    ISERROR('ALL-Students-Percentages'!AQ40),
    CHOOSE(RANDBETWEEN(1, 2), "NotKnown", "Known"),
    IF(
        ISNUMBER('ALL-Students-Percentages'!AQ40),
        IF(
            'ALL-Students-Percentages'!AQ40 &lt; 0.6,
            "NotKnown",
            "Known"
        ),
        'ALL-Students-Percentages'!AQ40
    )
)</f>
        <v>NotKnown</v>
      </c>
      <c r="AR40" s="31" t="str">
        <f>IF(
    ISERROR('ALL-Students-Percentages'!AR40),
    CHOOSE(RANDBETWEEN(1, 2), "NotKnown", "Known"),
    IF(
        ISNUMBER('ALL-Students-Percentages'!AR40),
        IF(
            'ALL-Students-Percentages'!AR40 &lt; 0.6,
            "NotKnown",
            "Known"
        ),
        'ALL-Students-Percentages'!AR40
    )
)</f>
        <v>NotKnown</v>
      </c>
      <c r="AS40" s="31" t="str">
        <f>IF(
    ISERROR('ALL-Students-Percentages'!AS40),
    CHOOSE(RANDBETWEEN(1, 2), "NotKnown", "Known"),
    IF(
        ISNUMBER('ALL-Students-Percentages'!AS40),
        IF(
            'ALL-Students-Percentages'!AS40 &lt; 0.6,
            "NotKnown",
            "Known"
        ),
        'ALL-Students-Percentages'!AS40
    )
)</f>
        <v>NotKnown</v>
      </c>
      <c r="AT40" s="31" t="str">
        <f>IF(
    ISERROR('ALL-Students-Percentages'!AT40),
    CHOOSE(RANDBETWEEN(1, 2), "NotKnown", "Known"),
    IF(
        ISNUMBER('ALL-Students-Percentages'!AT40),
        IF(
            'ALL-Students-Percentages'!AT40 &lt; 0.6,
            "NotKnown",
            "Known"
        ),
        'ALL-Students-Percentages'!AT40
    )
)</f>
        <v>NotKnown</v>
      </c>
      <c r="AU40" s="23"/>
      <c r="AV40" s="23"/>
    </row>
    <row r="41">
      <c r="A41" s="23" t="str">
        <f>IF(
    ISERROR('ALL-Students-Percentages'!A41),
    CHOOSE(RANDBETWEEN(1, 2), "NotKnown", "Known"),
    IF(
        ISNUMBER('ALL-Students-Percentages'!A41),
        IF(
            'ALL-Students-Percentages'!A41 &lt; 0.6,
            "NotKnown",
            "Known"
        ),
        'ALL-Students-Percentages'!A41
    )
)</f>
        <v>1CMP-M</v>
      </c>
      <c r="B41" s="31" t="str">
        <f>IF(
    ISERROR('ALL-Students-Percentages'!B41),
    CHOOSE(RANDBETWEEN(1, 2), "NotKnown", "Known"),
    IF(
        ISNUMBER('ALL-Students-Percentages'!B41),
        IF(
            'ALL-Students-Percentages'!B41 &lt; 0.6,
            "NotKnown",
            "Known"
        ),
        'ALL-Students-Percentages'!B41
    )
)</f>
        <v>Known</v>
      </c>
      <c r="C41" s="31" t="str">
        <f>IF(
    ISERROR('ALL-Students-Percentages'!C41),
    CHOOSE(RANDBETWEEN(1, 2), "NotKnown", "Known"),
    IF(
        ISNUMBER('ALL-Students-Percentages'!C41),
        IF(
            'ALL-Students-Percentages'!C41 &lt; 0.6,
            "NotKnown",
            "Known"
        ),
        'ALL-Students-Percentages'!C41
    )
)</f>
        <v>Known</v>
      </c>
      <c r="D41" s="31" t="str">
        <f>IF(
    ISERROR('ALL-Students-Percentages'!D41),
    CHOOSE(RANDBETWEEN(1, 2), "NotKnown", "Known"),
    IF(
        ISNUMBER('ALL-Students-Percentages'!D41),
        IF(
            'ALL-Students-Percentages'!D41 &lt; 0.6,
            "NotKnown",
            "Known"
        ),
        'ALL-Students-Percentages'!D41
    )
)</f>
        <v>Known</v>
      </c>
      <c r="E41" s="31" t="str">
        <f>IF(
    ISERROR('ALL-Students-Percentages'!E41),
    CHOOSE(RANDBETWEEN(1, 2), "NotKnown", "Known"),
    IF(
        ISNUMBER('ALL-Students-Percentages'!E41),
        IF(
            'ALL-Students-Percentages'!E41 &lt; 0.6,
            "NotKnown",
            "Known"
        ),
        'ALL-Students-Percentages'!E41
    )
)</f>
        <v>Known</v>
      </c>
      <c r="F41" s="31" t="str">
        <f>IF(
    ISERROR('ALL-Students-Percentages'!F41),
    CHOOSE(RANDBETWEEN(1, 2), "NotKnown", "Known"),
    IF(
        ISNUMBER('ALL-Students-Percentages'!F41),
        IF(
            'ALL-Students-Percentages'!F41 &lt; 0.6,
            "NotKnown",
            "Known"
        ),
        'ALL-Students-Percentages'!F41
    )
)</f>
        <v>Known</v>
      </c>
      <c r="G41" s="31" t="str">
        <f>IF(
    ISERROR('ALL-Students-Percentages'!G41),
    CHOOSE(RANDBETWEEN(1, 2), "NotKnown", "Known"),
    IF(
        ISNUMBER('ALL-Students-Percentages'!G41),
        IF(
            'ALL-Students-Percentages'!G41 &lt; 0.6,
            "NotKnown",
            "Known"
        ),
        'ALL-Students-Percentages'!G41
    )
)</f>
        <v>Known</v>
      </c>
      <c r="H41" s="31" t="str">
        <f>IF(
    ISERROR('ALL-Students-Percentages'!H41),
    CHOOSE(RANDBETWEEN(1, 2), "NotKnown", "Known"),
    IF(
        ISNUMBER('ALL-Students-Percentages'!H41),
        IF(
            'ALL-Students-Percentages'!H41 &lt; 0.6,
            "NotKnown",
            "Known"
        ),
        'ALL-Students-Percentages'!H41
    )
)</f>
        <v>Known</v>
      </c>
      <c r="I41" s="31" t="str">
        <f>IF(
    ISERROR('ALL-Students-Percentages'!I41),
    CHOOSE(RANDBETWEEN(1, 2), "NotKnown", "Known"),
    IF(
        ISNUMBER('ALL-Students-Percentages'!I41),
        IF(
            'ALL-Students-Percentages'!I41 &lt; 0.6,
            "NotKnown",
            "Known"
        ),
        'ALL-Students-Percentages'!I41
    )
)</f>
        <v>Known</v>
      </c>
      <c r="J41" s="31" t="str">
        <f>IF(
    ISERROR('ALL-Students-Percentages'!J41),
    CHOOSE(RANDBETWEEN(1, 2), "NotKnown", "Known"),
    IF(
        ISNUMBER('ALL-Students-Percentages'!J41),
        IF(
            'ALL-Students-Percentages'!J41 &lt; 0.6,
            "NotKnown",
            "Known"
        ),
        'ALL-Students-Percentages'!J41
    )
)</f>
        <v>Known</v>
      </c>
      <c r="K41" s="31" t="str">
        <f>IF(
    ISERROR('ALL-Students-Percentages'!K41),
    CHOOSE(RANDBETWEEN(1, 2), "NotKnown", "Known"),
    IF(
        ISNUMBER('ALL-Students-Percentages'!K41),
        IF(
            'ALL-Students-Percentages'!K41 &lt; 0.6,
            "NotKnown",
            "Known"
        ),
        'ALL-Students-Percentages'!K41
    )
)</f>
        <v>Known</v>
      </c>
      <c r="L41" s="31" t="str">
        <f>IF(
    ISERROR('ALL-Students-Percentages'!L41),
    CHOOSE(RANDBETWEEN(1, 2), "NotKnown", "Known"),
    IF(
        ISNUMBER('ALL-Students-Percentages'!L41),
        IF(
            'ALL-Students-Percentages'!L41 &lt; 0.6,
            "NotKnown",
            "Known"
        ),
        'ALL-Students-Percentages'!L41
    )
)</f>
        <v>Known</v>
      </c>
      <c r="M41" s="31" t="str">
        <f>IF(
    ISERROR('ALL-Students-Percentages'!M41),
    CHOOSE(RANDBETWEEN(1, 2), "NotKnown", "Known"),
    IF(
        ISNUMBER('ALL-Students-Percentages'!M41),
        IF(
            'ALL-Students-Percentages'!M41 &lt; 0.6,
            "NotKnown",
            "Known"
        ),
        'ALL-Students-Percentages'!M41
    )
)</f>
        <v>Known</v>
      </c>
      <c r="N41" s="31" t="str">
        <f>IF(
    ISERROR('ALL-Students-Percentages'!N41),
    CHOOSE(RANDBETWEEN(1, 2), "NotKnown", "Known"),
    IF(
        ISNUMBER('ALL-Students-Percentages'!N41),
        IF(
            'ALL-Students-Percentages'!N41 &lt; 0.6,
            "NotKnown",
            "Known"
        ),
        'ALL-Students-Percentages'!N41
    )
)</f>
        <v>Known</v>
      </c>
      <c r="O41" s="31" t="str">
        <f>IF(
    ISERROR('ALL-Students-Percentages'!O41),
    CHOOSE(RANDBETWEEN(1, 2), "NotKnown", "Known"),
    IF(
        ISNUMBER('ALL-Students-Percentages'!O41),
        IF(
            'ALL-Students-Percentages'!O41 &lt; 0.6,
            "NotKnown",
            "Known"
        ),
        'ALL-Students-Percentages'!O41
    )
)</f>
        <v>Known</v>
      </c>
      <c r="P41" s="31" t="str">
        <f>IF(
    ISERROR('ALL-Students-Percentages'!P41),
    CHOOSE(RANDBETWEEN(1, 2), "NotKnown", "Known"),
    IF(
        ISNUMBER('ALL-Students-Percentages'!P41),
        IF(
            'ALL-Students-Percentages'!P41 &lt; 0.6,
            "NotKnown",
            "Known"
        ),
        'ALL-Students-Percentages'!P41
    )
)</f>
        <v>Known</v>
      </c>
      <c r="Q41" s="31" t="str">
        <f>IF(
    ISERROR('ALL-Students-Percentages'!Q41),
    CHOOSE(RANDBETWEEN(1, 2), "NotKnown", "Known"),
    IF(
        ISNUMBER('ALL-Students-Percentages'!Q41),
        IF(
            'ALL-Students-Percentages'!Q41 &lt; 0.6,
            "NotKnown",
            "Known"
        ),
        'ALL-Students-Percentages'!Q41
    )
)</f>
        <v>Known</v>
      </c>
      <c r="R41" s="31" t="str">
        <f>IF(
    ISERROR('ALL-Students-Percentages'!R41),
    CHOOSE(RANDBETWEEN(1, 2), "NotKnown", "Known"),
    IF(
        ISNUMBER('ALL-Students-Percentages'!R41),
        IF(
            'ALL-Students-Percentages'!R41 &lt; 0.6,
            "NotKnown",
            "Known"
        ),
        'ALL-Students-Percentages'!R41
    )
)</f>
        <v>Known</v>
      </c>
      <c r="S41" s="31" t="str">
        <f>IF(
    ISERROR('ALL-Students-Percentages'!S41),
    CHOOSE(RANDBETWEEN(1, 2), "NotKnown", "Known"),
    IF(
        ISNUMBER('ALL-Students-Percentages'!S41),
        IF(
            'ALL-Students-Percentages'!S41 &lt; 0.6,
            "NotKnown",
            "Known"
        ),
        'ALL-Students-Percentages'!S41
    )
)</f>
        <v>Known</v>
      </c>
      <c r="T41" s="31" t="str">
        <f>IF(
    ISERROR('ALL-Students-Percentages'!T41),
    CHOOSE(RANDBETWEEN(1, 2), "NotKnown", "Known"),
    IF(
        ISNUMBER('ALL-Students-Percentages'!T41),
        IF(
            'ALL-Students-Percentages'!T41 &lt; 0.6,
            "NotKnown",
            "Known"
        ),
        'ALL-Students-Percentages'!T41
    )
)</f>
        <v>Known</v>
      </c>
      <c r="U41" s="31" t="str">
        <f>IF(
    ISERROR('ALL-Students-Percentages'!U41),
    CHOOSE(RANDBETWEEN(1, 2), "NotKnown", "Known"),
    IF(
        ISNUMBER('ALL-Students-Percentages'!U41),
        IF(
            'ALL-Students-Percentages'!U41 &lt; 0.6,
            "NotKnown",
            "Known"
        ),
        'ALL-Students-Percentages'!U41
    )
)</f>
        <v>Known</v>
      </c>
      <c r="V41" s="31" t="str">
        <f>IF(
    ISERROR('ALL-Students-Percentages'!V41),
    CHOOSE(RANDBETWEEN(1, 2), "NotKnown", "Known"),
    IF(
        ISNUMBER('ALL-Students-Percentages'!V41),
        IF(
            'ALL-Students-Percentages'!V41 &lt; 0.6,
            "NotKnown",
            "Known"
        ),
        'ALL-Students-Percentages'!V41
    )
)</f>
        <v>Known</v>
      </c>
      <c r="W41" s="31" t="str">
        <f>IF(
    ISERROR('ALL-Students-Percentages'!W41),
    CHOOSE(RANDBETWEEN(1, 2), "NotKnown", "Known"),
    IF(
        ISNUMBER('ALL-Students-Percentages'!W41),
        IF(
            'ALL-Students-Percentages'!W41 &lt; 0.6,
            "NotKnown",
            "Known"
        ),
        'ALL-Students-Percentages'!W41
    )
)</f>
        <v>Known</v>
      </c>
      <c r="X41" s="31" t="str">
        <f>IF(
    ISERROR('ALL-Students-Percentages'!X41),
    CHOOSE(RANDBETWEEN(1, 2), "NotKnown", "Known"),
    IF(
        ISNUMBER('ALL-Students-Percentages'!X41),
        IF(
            'ALL-Students-Percentages'!X41 &lt; 0.6,
            "NotKnown",
            "Known"
        ),
        'ALL-Students-Percentages'!X41
    )
)</f>
        <v>Known</v>
      </c>
      <c r="Y41" s="31" t="str">
        <f>IF(
    ISERROR('ALL-Students-Percentages'!Y41),
    CHOOSE(RANDBETWEEN(1, 2), "NotKnown", "Known"),
    IF(
        ISNUMBER('ALL-Students-Percentages'!Y41),
        IF(
            'ALL-Students-Percentages'!Y41 &lt; 0.6,
            "NotKnown",
            "Known"
        ),
        'ALL-Students-Percentages'!Y41
    )
)</f>
        <v>Known</v>
      </c>
      <c r="Z41" s="31" t="str">
        <f>IF(
    ISERROR('ALL-Students-Percentages'!Z41),
    CHOOSE(RANDBETWEEN(1, 2), "NotKnown", "Known"),
    IF(
        ISNUMBER('ALL-Students-Percentages'!Z41),
        IF(
            'ALL-Students-Percentages'!Z41 &lt; 0.6,
            "NotKnown",
            "Known"
        ),
        'ALL-Students-Percentages'!Z41
    )
)</f>
        <v>Known</v>
      </c>
      <c r="AA41" s="31" t="str">
        <f>IF(
    ISERROR('ALL-Students-Percentages'!AA41),
    CHOOSE(RANDBETWEEN(1, 2), "NotKnown", "Known"),
    IF(
        ISNUMBER('ALL-Students-Percentages'!AA41),
        IF(
            'ALL-Students-Percentages'!AA41 &lt; 0.6,
            "NotKnown",
            "Known"
        ),
        'ALL-Students-Percentages'!AA41
    )
)</f>
        <v>Known</v>
      </c>
      <c r="AB41" s="31" t="str">
        <f>IF(
    ISERROR('ALL-Students-Percentages'!AB41),
    CHOOSE(RANDBETWEEN(1, 2), "NotKnown", "Known"),
    IF(
        ISNUMBER('ALL-Students-Percentages'!AB41),
        IF(
            'ALL-Students-Percentages'!AB41 &lt; 0.6,
            "NotKnown",
            "Known"
        ),
        'ALL-Students-Percentages'!AB41
    )
)</f>
        <v>Known</v>
      </c>
      <c r="AC41" s="31" t="str">
        <f>IF(
    ISERROR('ALL-Students-Percentages'!AC41),
    CHOOSE(RANDBETWEEN(1, 2), "NotKnown", "Known"),
    IF(
        ISNUMBER('ALL-Students-Percentages'!AC41),
        IF(
            'ALL-Students-Percentages'!AC41 &lt; 0.6,
            "NotKnown",
            "Known"
        ),
        'ALL-Students-Percentages'!AC41
    )
)</f>
        <v>Known</v>
      </c>
      <c r="AD41" s="31" t="str">
        <f>IF(
    ISERROR('ALL-Students-Percentages'!AD41),
    CHOOSE(RANDBETWEEN(1, 2), "NotKnown", "Known"),
    IF(
        ISNUMBER('ALL-Students-Percentages'!AD41),
        IF(
            'ALL-Students-Percentages'!AD41 &lt; 0.6,
            "NotKnown",
            "Known"
        ),
        'ALL-Students-Percentages'!AD41
    )
)</f>
        <v>NotKnown</v>
      </c>
      <c r="AE41" s="31" t="str">
        <f>IF(
    ISERROR('ALL-Students-Percentages'!AE41),
    CHOOSE(RANDBETWEEN(1, 2), "NotKnown", "Known"),
    IF(
        ISNUMBER('ALL-Students-Percentages'!AE41),
        IF(
            'ALL-Students-Percentages'!AE41 &lt; 0.6,
            "NotKnown",
            "Known"
        ),
        'ALL-Students-Percentages'!AE41
    )
)</f>
        <v>Known</v>
      </c>
      <c r="AF41" s="31" t="str">
        <f>IF(
    ISERROR('ALL-Students-Percentages'!AF41),
    CHOOSE(RANDBETWEEN(1, 2), "NotKnown", "Known"),
    IF(
        ISNUMBER('ALL-Students-Percentages'!AF41),
        IF(
            'ALL-Students-Percentages'!AF41 &lt; 0.6,
            "NotKnown",
            "Known"
        ),
        'ALL-Students-Percentages'!AF41
    )
)</f>
        <v>Known</v>
      </c>
      <c r="AG41" s="31" t="str">
        <f>IF(
    ISERROR('ALL-Students-Percentages'!AG41),
    CHOOSE(RANDBETWEEN(1, 2), "NotKnown", "Known"),
    IF(
        ISNUMBER('ALL-Students-Percentages'!AG41),
        IF(
            'ALL-Students-Percentages'!AG41 &lt; 0.6,
            "NotKnown",
            "Known"
        ),
        'ALL-Students-Percentages'!AG41
    )
)</f>
        <v>Known</v>
      </c>
      <c r="AH41" s="31" t="str">
        <f>IF(
    ISERROR('ALL-Students-Percentages'!AH41),
    CHOOSE(RANDBETWEEN(1, 2), "NotKnown", "Known"),
    IF(
        ISNUMBER('ALL-Students-Percentages'!AH41),
        IF(
            'ALL-Students-Percentages'!AH41 &lt; 0.6,
            "NotKnown",
            "Known"
        ),
        'ALL-Students-Percentages'!AH41
    )
)</f>
        <v>Known</v>
      </c>
      <c r="AI41" s="31" t="str">
        <f>IF(
    ISERROR('ALL-Students-Percentages'!AI41),
    CHOOSE(RANDBETWEEN(1, 2), "NotKnown", "Known"),
    IF(
        ISNUMBER('ALL-Students-Percentages'!AI41),
        IF(
            'ALL-Students-Percentages'!AI41 &lt; 0.6,
            "NotKnown",
            "Known"
        ),
        'ALL-Students-Percentages'!AI41
    )
)</f>
        <v>Known</v>
      </c>
      <c r="AJ41" s="31" t="str">
        <f>IF(
    ISERROR('ALL-Students-Percentages'!AJ41),
    CHOOSE(RANDBETWEEN(1, 2), "NotKnown", "Known"),
    IF(
        ISNUMBER('ALL-Students-Percentages'!AJ41),
        IF(
            'ALL-Students-Percentages'!AJ41 &lt; 0.6,
            "NotKnown",
            "Known"
        ),
        'ALL-Students-Percentages'!AJ41
    )
)</f>
        <v>Known</v>
      </c>
      <c r="AK41" s="31" t="str">
        <f>IF(
    ISERROR('ALL-Students-Percentages'!AK41),
    CHOOSE(RANDBETWEEN(1, 2), "NotKnown", "Known"),
    IF(
        ISNUMBER('ALL-Students-Percentages'!AK41),
        IF(
            'ALL-Students-Percentages'!AK41 &lt; 0.6,
            "NotKnown",
            "Known"
        ),
        'ALL-Students-Percentages'!AK41
    )
)</f>
        <v>Known</v>
      </c>
      <c r="AL41" s="31" t="str">
        <f>IF(
    ISERROR('ALL-Students-Percentages'!AL41),
    CHOOSE(RANDBETWEEN(1, 2), "NotKnown", "Known"),
    IF(
        ISNUMBER('ALL-Students-Percentages'!AL41),
        IF(
            'ALL-Students-Percentages'!AL41 &lt; 0.6,
            "NotKnown",
            "Known"
        ),
        'ALL-Students-Percentages'!AL41
    )
)</f>
        <v>Known</v>
      </c>
      <c r="AM41" s="31" t="str">
        <f>IF(
    ISERROR('ALL-Students-Percentages'!AM41),
    CHOOSE(RANDBETWEEN(1, 2), "NotKnown", "Known"),
    IF(
        ISNUMBER('ALL-Students-Percentages'!AM41),
        IF(
            'ALL-Students-Percentages'!AM41 &lt; 0.6,
            "NotKnown",
            "Known"
        ),
        'ALL-Students-Percentages'!AM41
    )
)</f>
        <v>Known</v>
      </c>
      <c r="AN41" s="31" t="str">
        <f>IF(
    ISERROR('ALL-Students-Percentages'!AN41),
    CHOOSE(RANDBETWEEN(1, 2), "NotKnown", "Known"),
    IF(
        ISNUMBER('ALL-Students-Percentages'!AN41),
        IF(
            'ALL-Students-Percentages'!AN41 &lt; 0.6,
            "NotKnown",
            "Known"
        ),
        'ALL-Students-Percentages'!AN41
    )
)</f>
        <v>Known</v>
      </c>
      <c r="AO41" s="31" t="str">
        <f>IF(
    ISERROR('ALL-Students-Percentages'!AO41),
    CHOOSE(RANDBETWEEN(1, 2), "NotKnown", "Known"),
    IF(
        ISNUMBER('ALL-Students-Percentages'!AO41),
        IF(
            'ALL-Students-Percentages'!AO41 &lt; 0.6,
            "NotKnown",
            "Known"
        ),
        'ALL-Students-Percentages'!AO41
    )
)</f>
        <v>Known</v>
      </c>
      <c r="AP41" s="31" t="str">
        <f>IF(
    ISERROR('ALL-Students-Percentages'!AP41),
    CHOOSE(RANDBETWEEN(1, 2), "NotKnown", "Known"),
    IF(
        ISNUMBER('ALL-Students-Percentages'!AP41),
        IF(
            'ALL-Students-Percentages'!AP41 &lt; 0.6,
            "NotKnown",
            "Known"
        ),
        'ALL-Students-Percentages'!AP41
    )
)</f>
        <v>Known</v>
      </c>
      <c r="AQ41" s="31" t="str">
        <f>IF(
    ISERROR('ALL-Students-Percentages'!AQ41),
    CHOOSE(RANDBETWEEN(1, 2), "NotKnown", "Known"),
    IF(
        ISNUMBER('ALL-Students-Percentages'!AQ41),
        IF(
            'ALL-Students-Percentages'!AQ41 &lt; 0.6,
            "NotKnown",
            "Known"
        ),
        'ALL-Students-Percentages'!AQ41
    )
)</f>
        <v>Known</v>
      </c>
      <c r="AR41" s="31" t="str">
        <f>IF(
    ISERROR('ALL-Students-Percentages'!AR41),
    CHOOSE(RANDBETWEEN(1, 2), "NotKnown", "Known"),
    IF(
        ISNUMBER('ALL-Students-Percentages'!AR41),
        IF(
            'ALL-Students-Percentages'!AR41 &lt; 0.6,
            "NotKnown",
            "Known"
        ),
        'ALL-Students-Percentages'!AR41
    )
)</f>
        <v>Known</v>
      </c>
      <c r="AS41" s="31" t="str">
        <f>IF(
    ISERROR('ALL-Students-Percentages'!AS41),
    CHOOSE(RANDBETWEEN(1, 2), "NotKnown", "Known"),
    IF(
        ISNUMBER('ALL-Students-Percentages'!AS41),
        IF(
            'ALL-Students-Percentages'!AS41 &lt; 0.6,
            "NotKnown",
            "Known"
        ),
        'ALL-Students-Percentages'!AS41
    )
)</f>
        <v>Known</v>
      </c>
      <c r="AT41" s="31" t="str">
        <f>IF(
    ISERROR('ALL-Students-Percentages'!AT41),
    CHOOSE(RANDBETWEEN(1, 2), "NotKnown", "Known"),
    IF(
        ISNUMBER('ALL-Students-Percentages'!AT41),
        IF(
            'ALL-Students-Percentages'!AT41 &lt; 0.6,
            "NotKnown",
            "Known"
        ),
        'ALL-Students-Percentages'!AT41
    )
)</f>
        <v>Known</v>
      </c>
      <c r="AU41" s="23"/>
      <c r="AV41" s="23"/>
    </row>
    <row r="42">
      <c r="A42" s="23" t="str">
        <f>IF(
    ISERROR('ALL-Students-Percentages'!A42),
    CHOOSE(RANDBETWEEN(1, 2), "NotKnown", "Known"),
    IF(
        ISNUMBER('ALL-Students-Percentages'!A42),
        IF(
            'ALL-Students-Percentages'!A42 &lt; 0.6,
            "NotKnown",
            "Known"
        ),
        'ALL-Students-Percentages'!A42
    )
)</f>
        <v>2CMP-F</v>
      </c>
      <c r="B42" s="31" t="str">
        <f>IF(
    ISERROR('ALL-Students-Percentages'!B42),
    CHOOSE(RANDBETWEEN(1, 2), "NotKnown", "Known"),
    IF(
        ISNUMBER('ALL-Students-Percentages'!B42),
        IF(
            'ALL-Students-Percentages'!B42 &lt; 0.6,
            "NotKnown",
            "Known"
        ),
        'ALL-Students-Percentages'!B42
    )
)</f>
        <v>Known</v>
      </c>
      <c r="C42" s="31" t="str">
        <f>IF(
    ISERROR('ALL-Students-Percentages'!C42),
    CHOOSE(RANDBETWEEN(1, 2), "NotKnown", "Known"),
    IF(
        ISNUMBER('ALL-Students-Percentages'!C42),
        IF(
            'ALL-Students-Percentages'!C42 &lt; 0.6,
            "NotKnown",
            "Known"
        ),
        'ALL-Students-Percentages'!C42
    )
)</f>
        <v>Known</v>
      </c>
      <c r="D42" s="31" t="str">
        <f>IF(
    ISERROR('ALL-Students-Percentages'!D42),
    CHOOSE(RANDBETWEEN(1, 2), "NotKnown", "Known"),
    IF(
        ISNUMBER('ALL-Students-Percentages'!D42),
        IF(
            'ALL-Students-Percentages'!D42 &lt; 0.6,
            "NotKnown",
            "Known"
        ),
        'ALL-Students-Percentages'!D42
    )
)</f>
        <v>Known</v>
      </c>
      <c r="E42" s="31" t="str">
        <f>IF(
    ISERROR('ALL-Students-Percentages'!E42),
    CHOOSE(RANDBETWEEN(1, 2), "NotKnown", "Known"),
    IF(
        ISNUMBER('ALL-Students-Percentages'!E42),
        IF(
            'ALL-Students-Percentages'!E42 &lt; 0.6,
            "NotKnown",
            "Known"
        ),
        'ALL-Students-Percentages'!E42
    )
)</f>
        <v>Known</v>
      </c>
      <c r="F42" s="31" t="str">
        <f>IF(
    ISERROR('ALL-Students-Percentages'!F42),
    CHOOSE(RANDBETWEEN(1, 2), "NotKnown", "Known"),
    IF(
        ISNUMBER('ALL-Students-Percentages'!F42),
        IF(
            'ALL-Students-Percentages'!F42 &lt; 0.6,
            "NotKnown",
            "Known"
        ),
        'ALL-Students-Percentages'!F42
    )
)</f>
        <v>Known</v>
      </c>
      <c r="G42" s="31" t="str">
        <f>IF(
    ISERROR('ALL-Students-Percentages'!G42),
    CHOOSE(RANDBETWEEN(1, 2), "NotKnown", "Known"),
    IF(
        ISNUMBER('ALL-Students-Percentages'!G42),
        IF(
            'ALL-Students-Percentages'!G42 &lt; 0.6,
            "NotKnown",
            "Known"
        ),
        'ALL-Students-Percentages'!G42
    )
)</f>
        <v>Known</v>
      </c>
      <c r="H42" s="31" t="str">
        <f>IF(
    ISERROR('ALL-Students-Percentages'!H42),
    CHOOSE(RANDBETWEEN(1, 2), "NotKnown", "Known"),
    IF(
        ISNUMBER('ALL-Students-Percentages'!H42),
        IF(
            'ALL-Students-Percentages'!H42 &lt; 0.6,
            "NotKnown",
            "Known"
        ),
        'ALL-Students-Percentages'!H42
    )
)</f>
        <v>Known</v>
      </c>
      <c r="I42" s="31" t="str">
        <f>IF(
    ISERROR('ALL-Students-Percentages'!I42),
    CHOOSE(RANDBETWEEN(1, 2), "NotKnown", "Known"),
    IF(
        ISNUMBER('ALL-Students-Percentages'!I42),
        IF(
            'ALL-Students-Percentages'!I42 &lt; 0.6,
            "NotKnown",
            "Known"
        ),
        'ALL-Students-Percentages'!I42
    )
)</f>
        <v>Known</v>
      </c>
      <c r="J42" s="31" t="str">
        <f>IF(
    ISERROR('ALL-Students-Percentages'!J42),
    CHOOSE(RANDBETWEEN(1, 2), "NotKnown", "Known"),
    IF(
        ISNUMBER('ALL-Students-Percentages'!J42),
        IF(
            'ALL-Students-Percentages'!J42 &lt; 0.6,
            "NotKnown",
            "Known"
        ),
        'ALL-Students-Percentages'!J42
    )
)</f>
        <v>Known</v>
      </c>
      <c r="K42" s="31" t="str">
        <f>IF(
    ISERROR('ALL-Students-Percentages'!K42),
    CHOOSE(RANDBETWEEN(1, 2), "NotKnown", "Known"),
    IF(
        ISNUMBER('ALL-Students-Percentages'!K42),
        IF(
            'ALL-Students-Percentages'!K42 &lt; 0.6,
            "NotKnown",
            "Known"
        ),
        'ALL-Students-Percentages'!K42
    )
)</f>
        <v>Known</v>
      </c>
      <c r="L42" s="31" t="str">
        <f>IF(
    ISERROR('ALL-Students-Percentages'!L42),
    CHOOSE(RANDBETWEEN(1, 2), "NotKnown", "Known"),
    IF(
        ISNUMBER('ALL-Students-Percentages'!L42),
        IF(
            'ALL-Students-Percentages'!L42 &lt; 0.6,
            "NotKnown",
            "Known"
        ),
        'ALL-Students-Percentages'!L42
    )
)</f>
        <v>Known</v>
      </c>
      <c r="M42" s="31" t="str">
        <f>IF(
    ISERROR('ALL-Students-Percentages'!M42),
    CHOOSE(RANDBETWEEN(1, 2), "NotKnown", "Known"),
    IF(
        ISNUMBER('ALL-Students-Percentages'!M42),
        IF(
            'ALL-Students-Percentages'!M42 &lt; 0.6,
            "NotKnown",
            "Known"
        ),
        'ALL-Students-Percentages'!M42
    )
)</f>
        <v>Known</v>
      </c>
      <c r="N42" s="31" t="str">
        <f>IF(
    ISERROR('ALL-Students-Percentages'!N42),
    CHOOSE(RANDBETWEEN(1, 2), "NotKnown", "Known"),
    IF(
        ISNUMBER('ALL-Students-Percentages'!N42),
        IF(
            'ALL-Students-Percentages'!N42 &lt; 0.6,
            "NotKnown",
            "Known"
        ),
        'ALL-Students-Percentages'!N42
    )
)</f>
        <v>Known</v>
      </c>
      <c r="O42" s="31" t="str">
        <f>IF(
    ISERROR('ALL-Students-Percentages'!O42),
    CHOOSE(RANDBETWEEN(1, 2), "NotKnown", "Known"),
    IF(
        ISNUMBER('ALL-Students-Percentages'!O42),
        IF(
            'ALL-Students-Percentages'!O42 &lt; 0.6,
            "NotKnown",
            "Known"
        ),
        'ALL-Students-Percentages'!O42
    )
)</f>
        <v>Known</v>
      </c>
      <c r="P42" s="31" t="str">
        <f>IF(
    ISERROR('ALL-Students-Percentages'!P42),
    CHOOSE(RANDBETWEEN(1, 2), "NotKnown", "Known"),
    IF(
        ISNUMBER('ALL-Students-Percentages'!P42),
        IF(
            'ALL-Students-Percentages'!P42 &lt; 0.6,
            "NotKnown",
            "Known"
        ),
        'ALL-Students-Percentages'!P42
    )
)</f>
        <v>Known</v>
      </c>
      <c r="Q42" s="31" t="str">
        <f>IF(
    ISERROR('ALL-Students-Percentages'!Q42),
    CHOOSE(RANDBETWEEN(1, 2), "NotKnown", "Known"),
    IF(
        ISNUMBER('ALL-Students-Percentages'!Q42),
        IF(
            'ALL-Students-Percentages'!Q42 &lt; 0.6,
            "NotKnown",
            "Known"
        ),
        'ALL-Students-Percentages'!Q42
    )
)</f>
        <v>Known</v>
      </c>
      <c r="R42" s="31" t="str">
        <f>IF(
    ISERROR('ALL-Students-Percentages'!R42),
    CHOOSE(RANDBETWEEN(1, 2), "NotKnown", "Known"),
    IF(
        ISNUMBER('ALL-Students-Percentages'!R42),
        IF(
            'ALL-Students-Percentages'!R42 &lt; 0.6,
            "NotKnown",
            "Known"
        ),
        'ALL-Students-Percentages'!R42
    )
)</f>
        <v>Known</v>
      </c>
      <c r="S42" s="31" t="str">
        <f>IF(
    ISERROR('ALL-Students-Percentages'!S42),
    CHOOSE(RANDBETWEEN(1, 2), "NotKnown", "Known"),
    IF(
        ISNUMBER('ALL-Students-Percentages'!S42),
        IF(
            'ALL-Students-Percentages'!S42 &lt; 0.6,
            "NotKnown",
            "Known"
        ),
        'ALL-Students-Percentages'!S42
    )
)</f>
        <v>Known</v>
      </c>
      <c r="T42" s="31" t="str">
        <f>IF(
    ISERROR('ALL-Students-Percentages'!T42),
    CHOOSE(RANDBETWEEN(1, 2), "NotKnown", "Known"),
    IF(
        ISNUMBER('ALL-Students-Percentages'!T42),
        IF(
            'ALL-Students-Percentages'!T42 &lt; 0.6,
            "NotKnown",
            "Known"
        ),
        'ALL-Students-Percentages'!T42
    )
)</f>
        <v>Known</v>
      </c>
      <c r="U42" s="31" t="str">
        <f>IF(
    ISERROR('ALL-Students-Percentages'!U42),
    CHOOSE(RANDBETWEEN(1, 2), "NotKnown", "Known"),
    IF(
        ISNUMBER('ALL-Students-Percentages'!U42),
        IF(
            'ALL-Students-Percentages'!U42 &lt; 0.6,
            "NotKnown",
            "Known"
        ),
        'ALL-Students-Percentages'!U42
    )
)</f>
        <v>Known</v>
      </c>
      <c r="V42" s="31" t="str">
        <f>IF(
    ISERROR('ALL-Students-Percentages'!V42),
    CHOOSE(RANDBETWEEN(1, 2), "NotKnown", "Known"),
    IF(
        ISNUMBER('ALL-Students-Percentages'!V42),
        IF(
            'ALL-Students-Percentages'!V42 &lt; 0.6,
            "NotKnown",
            "Known"
        ),
        'ALL-Students-Percentages'!V42
    )
)</f>
        <v>Known</v>
      </c>
      <c r="W42" s="31" t="str">
        <f>IF(
    ISERROR('ALL-Students-Percentages'!W42),
    CHOOSE(RANDBETWEEN(1, 2), "NotKnown", "Known"),
    IF(
        ISNUMBER('ALL-Students-Percentages'!W42),
        IF(
            'ALL-Students-Percentages'!W42 &lt; 0.6,
            "NotKnown",
            "Known"
        ),
        'ALL-Students-Percentages'!W42
    )
)</f>
        <v>Known</v>
      </c>
      <c r="X42" s="31" t="str">
        <f>IF(
    ISERROR('ALL-Students-Percentages'!X42),
    CHOOSE(RANDBETWEEN(1, 2), "NotKnown", "Known"),
    IF(
        ISNUMBER('ALL-Students-Percentages'!X42),
        IF(
            'ALL-Students-Percentages'!X42 &lt; 0.6,
            "NotKnown",
            "Known"
        ),
        'ALL-Students-Percentages'!X42
    )
)</f>
        <v>Known</v>
      </c>
      <c r="Y42" s="31" t="str">
        <f>IF(
    ISERROR('ALL-Students-Percentages'!Y42),
    CHOOSE(RANDBETWEEN(1, 2), "NotKnown", "Known"),
    IF(
        ISNUMBER('ALL-Students-Percentages'!Y42),
        IF(
            'ALL-Students-Percentages'!Y42 &lt; 0.6,
            "NotKnown",
            "Known"
        ),
        'ALL-Students-Percentages'!Y42
    )
)</f>
        <v>Known</v>
      </c>
      <c r="Z42" s="31" t="str">
        <f>IF(
    ISERROR('ALL-Students-Percentages'!Z42),
    CHOOSE(RANDBETWEEN(1, 2), "NotKnown", "Known"),
    IF(
        ISNUMBER('ALL-Students-Percentages'!Z42),
        IF(
            'ALL-Students-Percentages'!Z42 &lt; 0.6,
            "NotKnown",
            "Known"
        ),
        'ALL-Students-Percentages'!Z42
    )
)</f>
        <v>Known</v>
      </c>
      <c r="AA42" s="31" t="str">
        <f>IF(
    ISERROR('ALL-Students-Percentages'!AA42),
    CHOOSE(RANDBETWEEN(1, 2), "NotKnown", "Known"),
    IF(
        ISNUMBER('ALL-Students-Percentages'!AA42),
        IF(
            'ALL-Students-Percentages'!AA42 &lt; 0.6,
            "NotKnown",
            "Known"
        ),
        'ALL-Students-Percentages'!AA42
    )
)</f>
        <v>Known</v>
      </c>
      <c r="AB42" s="31" t="str">
        <f>IF(
    ISERROR('ALL-Students-Percentages'!AB42),
    CHOOSE(RANDBETWEEN(1, 2), "NotKnown", "Known"),
    IF(
        ISNUMBER('ALL-Students-Percentages'!AB42),
        IF(
            'ALL-Students-Percentages'!AB42 &lt; 0.6,
            "NotKnown",
            "Known"
        ),
        'ALL-Students-Percentages'!AB42
    )
)</f>
        <v>Known</v>
      </c>
      <c r="AC42" s="31" t="str">
        <f>IF(
    ISERROR('ALL-Students-Percentages'!AC42),
    CHOOSE(RANDBETWEEN(1, 2), "NotKnown", "Known"),
    IF(
        ISNUMBER('ALL-Students-Percentages'!AC42),
        IF(
            'ALL-Students-Percentages'!AC42 &lt; 0.6,
            "NotKnown",
            "Known"
        ),
        'ALL-Students-Percentages'!AC42
    )
)</f>
        <v>Known</v>
      </c>
      <c r="AD42" s="31" t="str">
        <f>IF(
    ISERROR('ALL-Students-Percentages'!AD42),
    CHOOSE(RANDBETWEEN(1, 2), "NotKnown", "Known"),
    IF(
        ISNUMBER('ALL-Students-Percentages'!AD42),
        IF(
            'ALL-Students-Percentages'!AD42 &lt; 0.6,
            "NotKnown",
            "Known"
        ),
        'ALL-Students-Percentages'!AD42
    )
)</f>
        <v>NotKnown</v>
      </c>
      <c r="AE42" s="31" t="str">
        <f>IF(
    ISERROR('ALL-Students-Percentages'!AE42),
    CHOOSE(RANDBETWEEN(1, 2), "NotKnown", "Known"),
    IF(
        ISNUMBER('ALL-Students-Percentages'!AE42),
        IF(
            'ALL-Students-Percentages'!AE42 &lt; 0.6,
            "NotKnown",
            "Known"
        ),
        'ALL-Students-Percentages'!AE42
    )
)</f>
        <v>Known</v>
      </c>
      <c r="AF42" s="31" t="str">
        <f>IF(
    ISERROR('ALL-Students-Percentages'!AF42),
    CHOOSE(RANDBETWEEN(1, 2), "NotKnown", "Known"),
    IF(
        ISNUMBER('ALL-Students-Percentages'!AF42),
        IF(
            'ALL-Students-Percentages'!AF42 &lt; 0.6,
            "NotKnown",
            "Known"
        ),
        'ALL-Students-Percentages'!AF42
    )
)</f>
        <v>Known</v>
      </c>
      <c r="AG42" s="31" t="str">
        <f>IF(
    ISERROR('ALL-Students-Percentages'!AG42),
    CHOOSE(RANDBETWEEN(1, 2), "NotKnown", "Known"),
    IF(
        ISNUMBER('ALL-Students-Percentages'!AG42),
        IF(
            'ALL-Students-Percentages'!AG42 &lt; 0.6,
            "NotKnown",
            "Known"
        ),
        'ALL-Students-Percentages'!AG42
    )
)</f>
        <v>Known</v>
      </c>
      <c r="AH42" s="31" t="str">
        <f>IF(
    ISERROR('ALL-Students-Percentages'!AH42),
    CHOOSE(RANDBETWEEN(1, 2), "NotKnown", "Known"),
    IF(
        ISNUMBER('ALL-Students-Percentages'!AH42),
        IF(
            'ALL-Students-Percentages'!AH42 &lt; 0.6,
            "NotKnown",
            "Known"
        ),
        'ALL-Students-Percentages'!AH42
    )
)</f>
        <v>Known</v>
      </c>
      <c r="AI42" s="31" t="str">
        <f>IF(
    ISERROR('ALL-Students-Percentages'!AI42),
    CHOOSE(RANDBETWEEN(1, 2), "NotKnown", "Known"),
    IF(
        ISNUMBER('ALL-Students-Percentages'!AI42),
        IF(
            'ALL-Students-Percentages'!AI42 &lt; 0.6,
            "NotKnown",
            "Known"
        ),
        'ALL-Students-Percentages'!AI42
    )
)</f>
        <v>Known</v>
      </c>
      <c r="AJ42" s="31" t="str">
        <f>IF(
    ISERROR('ALL-Students-Percentages'!AJ42),
    CHOOSE(RANDBETWEEN(1, 2), "NotKnown", "Known"),
    IF(
        ISNUMBER('ALL-Students-Percentages'!AJ42),
        IF(
            'ALL-Students-Percentages'!AJ42 &lt; 0.6,
            "NotKnown",
            "Known"
        ),
        'ALL-Students-Percentages'!AJ42
    )
)</f>
        <v>Known</v>
      </c>
      <c r="AK42" s="31" t="str">
        <f>IF(
    ISERROR('ALL-Students-Percentages'!AK42),
    CHOOSE(RANDBETWEEN(1, 2), "NotKnown", "Known"),
    IF(
        ISNUMBER('ALL-Students-Percentages'!AK42),
        IF(
            'ALL-Students-Percentages'!AK42 &lt; 0.6,
            "NotKnown",
            "Known"
        ),
        'ALL-Students-Percentages'!AK42
    )
)</f>
        <v>Known</v>
      </c>
      <c r="AL42" s="31" t="str">
        <f>IF(
    ISERROR('ALL-Students-Percentages'!AL42),
    CHOOSE(RANDBETWEEN(1, 2), "NotKnown", "Known"),
    IF(
        ISNUMBER('ALL-Students-Percentages'!AL42),
        IF(
            'ALL-Students-Percentages'!AL42 &lt; 0.6,
            "NotKnown",
            "Known"
        ),
        'ALL-Students-Percentages'!AL42
    )
)</f>
        <v>Known</v>
      </c>
      <c r="AM42" s="31" t="str">
        <f>IF(
    ISERROR('ALL-Students-Percentages'!AM42),
    CHOOSE(RANDBETWEEN(1, 2), "NotKnown", "Known"),
    IF(
        ISNUMBER('ALL-Students-Percentages'!AM42),
        IF(
            'ALL-Students-Percentages'!AM42 &lt; 0.6,
            "NotKnown",
            "Known"
        ),
        'ALL-Students-Percentages'!AM42
    )
)</f>
        <v>Known</v>
      </c>
      <c r="AN42" s="31" t="str">
        <f>IF(
    ISERROR('ALL-Students-Percentages'!AN42),
    CHOOSE(RANDBETWEEN(1, 2), "NotKnown", "Known"),
    IF(
        ISNUMBER('ALL-Students-Percentages'!AN42),
        IF(
            'ALL-Students-Percentages'!AN42 &lt; 0.6,
            "NotKnown",
            "Known"
        ),
        'ALL-Students-Percentages'!AN42
    )
)</f>
        <v>Known</v>
      </c>
      <c r="AO42" s="31" t="str">
        <f>IF(
    ISERROR('ALL-Students-Percentages'!AO42),
    CHOOSE(RANDBETWEEN(1, 2), "NotKnown", "Known"),
    IF(
        ISNUMBER('ALL-Students-Percentages'!AO42),
        IF(
            'ALL-Students-Percentages'!AO42 &lt; 0.6,
            "NotKnown",
            "Known"
        ),
        'ALL-Students-Percentages'!AO42
    )
)</f>
        <v>Known</v>
      </c>
      <c r="AP42" s="31" t="str">
        <f>IF(
    ISERROR('ALL-Students-Percentages'!AP42),
    CHOOSE(RANDBETWEEN(1, 2), "NotKnown", "Known"),
    IF(
        ISNUMBER('ALL-Students-Percentages'!AP42),
        IF(
            'ALL-Students-Percentages'!AP42 &lt; 0.6,
            "NotKnown",
            "Known"
        ),
        'ALL-Students-Percentages'!AP42
    )
)</f>
        <v>Known</v>
      </c>
      <c r="AQ42" s="31" t="str">
        <f>IF(
    ISERROR('ALL-Students-Percentages'!AQ42),
    CHOOSE(RANDBETWEEN(1, 2), "NotKnown", "Known"),
    IF(
        ISNUMBER('ALL-Students-Percentages'!AQ42),
        IF(
            'ALL-Students-Percentages'!AQ42 &lt; 0.6,
            "NotKnown",
            "Known"
        ),
        'ALL-Students-Percentages'!AQ42
    )
)</f>
        <v>Known</v>
      </c>
      <c r="AR42" s="31" t="str">
        <f>IF(
    ISERROR('ALL-Students-Percentages'!AR42),
    CHOOSE(RANDBETWEEN(1, 2), "NotKnown", "Known"),
    IF(
        ISNUMBER('ALL-Students-Percentages'!AR42),
        IF(
            'ALL-Students-Percentages'!AR42 &lt; 0.6,
            "NotKnown",
            "Known"
        ),
        'ALL-Students-Percentages'!AR42
    )
)</f>
        <v>NotKnown</v>
      </c>
      <c r="AS42" s="31" t="str">
        <f>IF(
    ISERROR('ALL-Students-Percentages'!AS42),
    CHOOSE(RANDBETWEEN(1, 2), "NotKnown", "Known"),
    IF(
        ISNUMBER('ALL-Students-Percentages'!AS42),
        IF(
            'ALL-Students-Percentages'!AS42 &lt; 0.6,
            "NotKnown",
            "Known"
        ),
        'ALL-Students-Percentages'!AS42
    )
)</f>
        <v>Known</v>
      </c>
      <c r="AT42" s="31" t="str">
        <f>IF(
    ISERROR('ALL-Students-Percentages'!AT42),
    CHOOSE(RANDBETWEEN(1, 2), "NotKnown", "Known"),
    IF(
        ISNUMBER('ALL-Students-Percentages'!AT42),
        IF(
            'ALL-Students-Percentages'!AT42 &lt; 0.6,
            "NotKnown",
            "Known"
        ),
        'ALL-Students-Percentages'!AT42
    )
)</f>
        <v>Known</v>
      </c>
      <c r="AU42" s="23"/>
      <c r="AV42" s="23"/>
    </row>
    <row r="43">
      <c r="A43" s="23" t="str">
        <f>IF(
    ISERROR('ALL-Students-Percentages'!A43),
    CHOOSE(RANDBETWEEN(1, 2), "NotKnown", "Known"),
    IF(
        ISNUMBER('ALL-Students-Percentages'!A43),
        IF(
            'ALL-Students-Percentages'!A43 &lt; 0.6,
            "NotKnown",
            "Known"
        ),
        'ALL-Students-Percentages'!A43
    )
)</f>
        <v>3CMP-F</v>
      </c>
      <c r="B43" s="31" t="str">
        <f>IF(
    ISERROR('ALL-Students-Percentages'!B43),
    CHOOSE(RANDBETWEEN(1, 2), "NotKnown", "Known"),
    IF(
        ISNUMBER('ALL-Students-Percentages'!B43),
        IF(
            'ALL-Students-Percentages'!B43 &lt; 0.6,
            "NotKnown",
            "Known"
        ),
        'ALL-Students-Percentages'!B43
    )
)</f>
        <v>Known</v>
      </c>
      <c r="C43" s="31" t="str">
        <f>IF(
    ISERROR('ALL-Students-Percentages'!C43),
    CHOOSE(RANDBETWEEN(1, 2), "NotKnown", "Known"),
    IF(
        ISNUMBER('ALL-Students-Percentages'!C43),
        IF(
            'ALL-Students-Percentages'!C43 &lt; 0.6,
            "NotKnown",
            "Known"
        ),
        'ALL-Students-Percentages'!C43
    )
)</f>
        <v>Known</v>
      </c>
      <c r="D43" s="31" t="str">
        <f>IF(
    ISERROR('ALL-Students-Percentages'!D43),
    CHOOSE(RANDBETWEEN(1, 2), "NotKnown", "Known"),
    IF(
        ISNUMBER('ALL-Students-Percentages'!D43),
        IF(
            'ALL-Students-Percentages'!D43 &lt; 0.6,
            "NotKnown",
            "Known"
        ),
        'ALL-Students-Percentages'!D43
    )
)</f>
        <v>Known</v>
      </c>
      <c r="E43" s="31" t="str">
        <f>IF(
    ISERROR('ALL-Students-Percentages'!E43),
    CHOOSE(RANDBETWEEN(1, 2), "NotKnown", "Known"),
    IF(
        ISNUMBER('ALL-Students-Percentages'!E43),
        IF(
            'ALL-Students-Percentages'!E43 &lt; 0.6,
            "NotKnown",
            "Known"
        ),
        'ALL-Students-Percentages'!E43
    )
)</f>
        <v>Known</v>
      </c>
      <c r="F43" s="31" t="str">
        <f>IF(
    ISERROR('ALL-Students-Percentages'!F43),
    CHOOSE(RANDBETWEEN(1, 2), "NotKnown", "Known"),
    IF(
        ISNUMBER('ALL-Students-Percentages'!F43),
        IF(
            'ALL-Students-Percentages'!F43 &lt; 0.6,
            "NotKnown",
            "Known"
        ),
        'ALL-Students-Percentages'!F43
    )
)</f>
        <v>Known</v>
      </c>
      <c r="G43" s="31" t="str">
        <f>IF(
    ISERROR('ALL-Students-Percentages'!G43),
    CHOOSE(RANDBETWEEN(1, 2), "NotKnown", "Known"),
    IF(
        ISNUMBER('ALL-Students-Percentages'!G43),
        IF(
            'ALL-Students-Percentages'!G43 &lt; 0.6,
            "NotKnown",
            "Known"
        ),
        'ALL-Students-Percentages'!G43
    )
)</f>
        <v>Known</v>
      </c>
      <c r="H43" s="31" t="str">
        <f>IF(
    ISERROR('ALL-Students-Percentages'!H43),
    CHOOSE(RANDBETWEEN(1, 2), "NotKnown", "Known"),
    IF(
        ISNUMBER('ALL-Students-Percentages'!H43),
        IF(
            'ALL-Students-Percentages'!H43 &lt; 0.6,
            "NotKnown",
            "Known"
        ),
        'ALL-Students-Percentages'!H43
    )
)</f>
        <v>Known</v>
      </c>
      <c r="I43" s="31" t="str">
        <f>IF(
    ISERROR('ALL-Students-Percentages'!I43),
    CHOOSE(RANDBETWEEN(1, 2), "NotKnown", "Known"),
    IF(
        ISNUMBER('ALL-Students-Percentages'!I43),
        IF(
            'ALL-Students-Percentages'!I43 &lt; 0.6,
            "NotKnown",
            "Known"
        ),
        'ALL-Students-Percentages'!I43
    )
)</f>
        <v>Known</v>
      </c>
      <c r="J43" s="31" t="str">
        <f>IF(
    ISERROR('ALL-Students-Percentages'!J43),
    CHOOSE(RANDBETWEEN(1, 2), "NotKnown", "Known"),
    IF(
        ISNUMBER('ALL-Students-Percentages'!J43),
        IF(
            'ALL-Students-Percentages'!J43 &lt; 0.6,
            "NotKnown",
            "Known"
        ),
        'ALL-Students-Percentages'!J43
    )
)</f>
        <v>Known</v>
      </c>
      <c r="K43" s="31" t="str">
        <f>IF(
    ISERROR('ALL-Students-Percentages'!K43),
    CHOOSE(RANDBETWEEN(1, 2), "NotKnown", "Known"),
    IF(
        ISNUMBER('ALL-Students-Percentages'!K43),
        IF(
            'ALL-Students-Percentages'!K43 &lt; 0.6,
            "NotKnown",
            "Known"
        ),
        'ALL-Students-Percentages'!K43
    )
)</f>
        <v>Known</v>
      </c>
      <c r="L43" s="31" t="str">
        <f>IF(
    ISERROR('ALL-Students-Percentages'!L43),
    CHOOSE(RANDBETWEEN(1, 2), "NotKnown", "Known"),
    IF(
        ISNUMBER('ALL-Students-Percentages'!L43),
        IF(
            'ALL-Students-Percentages'!L43 &lt; 0.6,
            "NotKnown",
            "Known"
        ),
        'ALL-Students-Percentages'!L43
    )
)</f>
        <v>Known</v>
      </c>
      <c r="M43" s="31" t="str">
        <f>IF(
    ISERROR('ALL-Students-Percentages'!M43),
    CHOOSE(RANDBETWEEN(1, 2), "NotKnown", "Known"),
    IF(
        ISNUMBER('ALL-Students-Percentages'!M43),
        IF(
            'ALL-Students-Percentages'!M43 &lt; 0.6,
            "NotKnown",
            "Known"
        ),
        'ALL-Students-Percentages'!M43
    )
)</f>
        <v>Known</v>
      </c>
      <c r="N43" s="31" t="str">
        <f>IF(
    ISERROR('ALL-Students-Percentages'!N43),
    CHOOSE(RANDBETWEEN(1, 2), "NotKnown", "Known"),
    IF(
        ISNUMBER('ALL-Students-Percentages'!N43),
        IF(
            'ALL-Students-Percentages'!N43 &lt; 0.6,
            "NotKnown",
            "Known"
        ),
        'ALL-Students-Percentages'!N43
    )
)</f>
        <v>Known</v>
      </c>
      <c r="O43" s="31" t="str">
        <f>IF(
    ISERROR('ALL-Students-Percentages'!O43),
    CHOOSE(RANDBETWEEN(1, 2), "NotKnown", "Known"),
    IF(
        ISNUMBER('ALL-Students-Percentages'!O43),
        IF(
            'ALL-Students-Percentages'!O43 &lt; 0.6,
            "NotKnown",
            "Known"
        ),
        'ALL-Students-Percentages'!O43
    )
)</f>
        <v>Known</v>
      </c>
      <c r="P43" s="31" t="str">
        <f>IF(
    ISERROR('ALL-Students-Percentages'!P43),
    CHOOSE(RANDBETWEEN(1, 2), "NotKnown", "Known"),
    IF(
        ISNUMBER('ALL-Students-Percentages'!P43),
        IF(
            'ALL-Students-Percentages'!P43 &lt; 0.6,
            "NotKnown",
            "Known"
        ),
        'ALL-Students-Percentages'!P43
    )
)</f>
        <v>Known</v>
      </c>
      <c r="Q43" s="31" t="str">
        <f>IF(
    ISERROR('ALL-Students-Percentages'!Q43),
    CHOOSE(RANDBETWEEN(1, 2), "NotKnown", "Known"),
    IF(
        ISNUMBER('ALL-Students-Percentages'!Q43),
        IF(
            'ALL-Students-Percentages'!Q43 &lt; 0.6,
            "NotKnown",
            "Known"
        ),
        'ALL-Students-Percentages'!Q43
    )
)</f>
        <v>Known</v>
      </c>
      <c r="R43" s="31" t="str">
        <f>IF(
    ISERROR('ALL-Students-Percentages'!R43),
    CHOOSE(RANDBETWEEN(1, 2), "NotKnown", "Known"),
    IF(
        ISNUMBER('ALL-Students-Percentages'!R43),
        IF(
            'ALL-Students-Percentages'!R43 &lt; 0.6,
            "NotKnown",
            "Known"
        ),
        'ALL-Students-Percentages'!R43
    )
)</f>
        <v>NotKnown</v>
      </c>
      <c r="S43" s="31" t="str">
        <f>IF(
    ISERROR('ALL-Students-Percentages'!S43),
    CHOOSE(RANDBETWEEN(1, 2), "NotKnown", "Known"),
    IF(
        ISNUMBER('ALL-Students-Percentages'!S43),
        IF(
            'ALL-Students-Percentages'!S43 &lt; 0.6,
            "NotKnown",
            "Known"
        ),
        'ALL-Students-Percentages'!S43
    )
)</f>
        <v>Known</v>
      </c>
      <c r="T43" s="31" t="str">
        <f>IF(
    ISERROR('ALL-Students-Percentages'!T43),
    CHOOSE(RANDBETWEEN(1, 2), "NotKnown", "Known"),
    IF(
        ISNUMBER('ALL-Students-Percentages'!T43),
        IF(
            'ALL-Students-Percentages'!T43 &lt; 0.6,
            "NotKnown",
            "Known"
        ),
        'ALL-Students-Percentages'!T43
    )
)</f>
        <v>Known</v>
      </c>
      <c r="U43" s="31" t="str">
        <f>IF(
    ISERROR('ALL-Students-Percentages'!U43),
    CHOOSE(RANDBETWEEN(1, 2), "NotKnown", "Known"),
    IF(
        ISNUMBER('ALL-Students-Percentages'!U43),
        IF(
            'ALL-Students-Percentages'!U43 &lt; 0.6,
            "NotKnown",
            "Known"
        ),
        'ALL-Students-Percentages'!U43
    )
)</f>
        <v>Known</v>
      </c>
      <c r="V43" s="31" t="str">
        <f>IF(
    ISERROR('ALL-Students-Percentages'!V43),
    CHOOSE(RANDBETWEEN(1, 2), "NotKnown", "Known"),
    IF(
        ISNUMBER('ALL-Students-Percentages'!V43),
        IF(
            'ALL-Students-Percentages'!V43 &lt; 0.6,
            "NotKnown",
            "Known"
        ),
        'ALL-Students-Percentages'!V43
    )
)</f>
        <v>Known</v>
      </c>
      <c r="W43" s="31" t="str">
        <f>IF(
    ISERROR('ALL-Students-Percentages'!W43),
    CHOOSE(RANDBETWEEN(1, 2), "NotKnown", "Known"),
    IF(
        ISNUMBER('ALL-Students-Percentages'!W43),
        IF(
            'ALL-Students-Percentages'!W43 &lt; 0.6,
            "NotKnown",
            "Known"
        ),
        'ALL-Students-Percentages'!W43
    )
)</f>
        <v>Known</v>
      </c>
      <c r="X43" s="31" t="str">
        <f>IF(
    ISERROR('ALL-Students-Percentages'!X43),
    CHOOSE(RANDBETWEEN(1, 2), "NotKnown", "Known"),
    IF(
        ISNUMBER('ALL-Students-Percentages'!X43),
        IF(
            'ALL-Students-Percentages'!X43 &lt; 0.6,
            "NotKnown",
            "Known"
        ),
        'ALL-Students-Percentages'!X43
    )
)</f>
        <v>Known</v>
      </c>
      <c r="Y43" s="31" t="str">
        <f>IF(
    ISERROR('ALL-Students-Percentages'!Y43),
    CHOOSE(RANDBETWEEN(1, 2), "NotKnown", "Known"),
    IF(
        ISNUMBER('ALL-Students-Percentages'!Y43),
        IF(
            'ALL-Students-Percentages'!Y43 &lt; 0.6,
            "NotKnown",
            "Known"
        ),
        'ALL-Students-Percentages'!Y43
    )
)</f>
        <v>NotKnown</v>
      </c>
      <c r="Z43" s="31" t="str">
        <f>IF(
    ISERROR('ALL-Students-Percentages'!Z43),
    CHOOSE(RANDBETWEEN(1, 2), "NotKnown", "Known"),
    IF(
        ISNUMBER('ALL-Students-Percentages'!Z43),
        IF(
            'ALL-Students-Percentages'!Z43 &lt; 0.6,
            "NotKnown",
            "Known"
        ),
        'ALL-Students-Percentages'!Z43
    )
)</f>
        <v>Known</v>
      </c>
      <c r="AA43" s="31" t="str">
        <f>IF(
    ISERROR('ALL-Students-Percentages'!AA43),
    CHOOSE(RANDBETWEEN(1, 2), "NotKnown", "Known"),
    IF(
        ISNUMBER('ALL-Students-Percentages'!AA43),
        IF(
            'ALL-Students-Percentages'!AA43 &lt; 0.6,
            "NotKnown",
            "Known"
        ),
        'ALL-Students-Percentages'!AA43
    )
)</f>
        <v>Known</v>
      </c>
      <c r="AB43" s="31" t="str">
        <f>IF(
    ISERROR('ALL-Students-Percentages'!AB43),
    CHOOSE(RANDBETWEEN(1, 2), "NotKnown", "Known"),
    IF(
        ISNUMBER('ALL-Students-Percentages'!AB43),
        IF(
            'ALL-Students-Percentages'!AB43 &lt; 0.6,
            "NotKnown",
            "Known"
        ),
        'ALL-Students-Percentages'!AB43
    )
)</f>
        <v>Known</v>
      </c>
      <c r="AC43" s="31" t="str">
        <f>IF(
    ISERROR('ALL-Students-Percentages'!AC43),
    CHOOSE(RANDBETWEEN(1, 2), "NotKnown", "Known"),
    IF(
        ISNUMBER('ALL-Students-Percentages'!AC43),
        IF(
            'ALL-Students-Percentages'!AC43 &lt; 0.6,
            "NotKnown",
            "Known"
        ),
        'ALL-Students-Percentages'!AC43
    )
)</f>
        <v>Known</v>
      </c>
      <c r="AD43" s="31" t="str">
        <f>IF(
    ISERROR('ALL-Students-Percentages'!AD43),
    CHOOSE(RANDBETWEEN(1, 2), "NotKnown", "Known"),
    IF(
        ISNUMBER('ALL-Students-Percentages'!AD43),
        IF(
            'ALL-Students-Percentages'!AD43 &lt; 0.6,
            "NotKnown",
            "Known"
        ),
        'ALL-Students-Percentages'!AD43
    )
)</f>
        <v>NotKnown</v>
      </c>
      <c r="AE43" s="31" t="str">
        <f>IF(
    ISERROR('ALL-Students-Percentages'!AE43),
    CHOOSE(RANDBETWEEN(1, 2), "NotKnown", "Known"),
    IF(
        ISNUMBER('ALL-Students-Percentages'!AE43),
        IF(
            'ALL-Students-Percentages'!AE43 &lt; 0.6,
            "NotKnown",
            "Known"
        ),
        'ALL-Students-Percentages'!AE43
    )
)</f>
        <v>Known</v>
      </c>
      <c r="AF43" s="31" t="str">
        <f>IF(
    ISERROR('ALL-Students-Percentages'!AF43),
    CHOOSE(RANDBETWEEN(1, 2), "NotKnown", "Known"),
    IF(
        ISNUMBER('ALL-Students-Percentages'!AF43),
        IF(
            'ALL-Students-Percentages'!AF43 &lt; 0.6,
            "NotKnown",
            "Known"
        ),
        'ALL-Students-Percentages'!AF43
    )
)</f>
        <v>Known</v>
      </c>
      <c r="AG43" s="31" t="str">
        <f>IF(
    ISERROR('ALL-Students-Percentages'!AG43),
    CHOOSE(RANDBETWEEN(1, 2), "NotKnown", "Known"),
    IF(
        ISNUMBER('ALL-Students-Percentages'!AG43),
        IF(
            'ALL-Students-Percentages'!AG43 &lt; 0.6,
            "NotKnown",
            "Known"
        ),
        'ALL-Students-Percentages'!AG43
    )
)</f>
        <v>Known</v>
      </c>
      <c r="AH43" s="31" t="str">
        <f>IF(
    ISERROR('ALL-Students-Percentages'!AH43),
    CHOOSE(RANDBETWEEN(1, 2), "NotKnown", "Known"),
    IF(
        ISNUMBER('ALL-Students-Percentages'!AH43),
        IF(
            'ALL-Students-Percentages'!AH43 &lt; 0.6,
            "NotKnown",
            "Known"
        ),
        'ALL-Students-Percentages'!AH43
    )
)</f>
        <v>Known</v>
      </c>
      <c r="AI43" s="31" t="str">
        <f>IF(
    ISERROR('ALL-Students-Percentages'!AI43),
    CHOOSE(RANDBETWEEN(1, 2), "NotKnown", "Known"),
    IF(
        ISNUMBER('ALL-Students-Percentages'!AI43),
        IF(
            'ALL-Students-Percentages'!AI43 &lt; 0.6,
            "NotKnown",
            "Known"
        ),
        'ALL-Students-Percentages'!AI43
    )
)</f>
        <v>Known</v>
      </c>
      <c r="AJ43" s="31" t="str">
        <f>IF(
    ISERROR('ALL-Students-Percentages'!AJ43),
    CHOOSE(RANDBETWEEN(1, 2), "NotKnown", "Known"),
    IF(
        ISNUMBER('ALL-Students-Percentages'!AJ43),
        IF(
            'ALL-Students-Percentages'!AJ43 &lt; 0.6,
            "NotKnown",
            "Known"
        ),
        'ALL-Students-Percentages'!AJ43
    )
)</f>
        <v>Known</v>
      </c>
      <c r="AK43" s="31" t="str">
        <f>IF(
    ISERROR('ALL-Students-Percentages'!AK43),
    CHOOSE(RANDBETWEEN(1, 2), "NotKnown", "Known"),
    IF(
        ISNUMBER('ALL-Students-Percentages'!AK43),
        IF(
            'ALL-Students-Percentages'!AK43 &lt; 0.6,
            "NotKnown",
            "Known"
        ),
        'ALL-Students-Percentages'!AK43
    )
)</f>
        <v>Known</v>
      </c>
      <c r="AL43" s="31" t="str">
        <f>IF(
    ISERROR('ALL-Students-Percentages'!AL43),
    CHOOSE(RANDBETWEEN(1, 2), "NotKnown", "Known"),
    IF(
        ISNUMBER('ALL-Students-Percentages'!AL43),
        IF(
            'ALL-Students-Percentages'!AL43 &lt; 0.6,
            "NotKnown",
            "Known"
        ),
        'ALL-Students-Percentages'!AL43
    )
)</f>
        <v>Known</v>
      </c>
      <c r="AM43" s="31" t="str">
        <f>IF(
    ISERROR('ALL-Students-Percentages'!AM43),
    CHOOSE(RANDBETWEEN(1, 2), "NotKnown", "Known"),
    IF(
        ISNUMBER('ALL-Students-Percentages'!AM43),
        IF(
            'ALL-Students-Percentages'!AM43 &lt; 0.6,
            "NotKnown",
            "Known"
        ),
        'ALL-Students-Percentages'!AM43
    )
)</f>
        <v>Known</v>
      </c>
      <c r="AN43" s="31" t="str">
        <f>IF(
    ISERROR('ALL-Students-Percentages'!AN43),
    CHOOSE(RANDBETWEEN(1, 2), "NotKnown", "Known"),
    IF(
        ISNUMBER('ALL-Students-Percentages'!AN43),
        IF(
            'ALL-Students-Percentages'!AN43 &lt; 0.6,
            "NotKnown",
            "Known"
        ),
        'ALL-Students-Percentages'!AN43
    )
)</f>
        <v>Known</v>
      </c>
      <c r="AO43" s="31" t="str">
        <f>IF(
    ISERROR('ALL-Students-Percentages'!AO43),
    CHOOSE(RANDBETWEEN(1, 2), "NotKnown", "Known"),
    IF(
        ISNUMBER('ALL-Students-Percentages'!AO43),
        IF(
            'ALL-Students-Percentages'!AO43 &lt; 0.6,
            "NotKnown",
            "Known"
        ),
        'ALL-Students-Percentages'!AO43
    )
)</f>
        <v>Known</v>
      </c>
      <c r="AP43" s="31" t="str">
        <f>IF(
    ISERROR('ALL-Students-Percentages'!AP43),
    CHOOSE(RANDBETWEEN(1, 2), "NotKnown", "Known"),
    IF(
        ISNUMBER('ALL-Students-Percentages'!AP43),
        IF(
            'ALL-Students-Percentages'!AP43 &lt; 0.6,
            "NotKnown",
            "Known"
        ),
        'ALL-Students-Percentages'!AP43
    )
)</f>
        <v>Known</v>
      </c>
      <c r="AQ43" s="31" t="str">
        <f>IF(
    ISERROR('ALL-Students-Percentages'!AQ43),
    CHOOSE(RANDBETWEEN(1, 2), "NotKnown", "Known"),
    IF(
        ISNUMBER('ALL-Students-Percentages'!AQ43),
        IF(
            'ALL-Students-Percentages'!AQ43 &lt; 0.6,
            "NotKnown",
            "Known"
        ),
        'ALL-Students-Percentages'!AQ43
    )
)</f>
        <v>Known</v>
      </c>
      <c r="AR43" s="31" t="str">
        <f>IF(
    ISERROR('ALL-Students-Percentages'!AR43),
    CHOOSE(RANDBETWEEN(1, 2), "NotKnown", "Known"),
    IF(
        ISNUMBER('ALL-Students-Percentages'!AR43),
        IF(
            'ALL-Students-Percentages'!AR43 &lt; 0.6,
            "NotKnown",
            "Known"
        ),
        'ALL-Students-Percentages'!AR43
    )
)</f>
        <v>Known</v>
      </c>
      <c r="AS43" s="31" t="str">
        <f>IF(
    ISERROR('ALL-Students-Percentages'!AS43),
    CHOOSE(RANDBETWEEN(1, 2), "NotKnown", "Known"),
    IF(
        ISNUMBER('ALL-Students-Percentages'!AS43),
        IF(
            'ALL-Students-Percentages'!AS43 &lt; 0.6,
            "NotKnown",
            "Known"
        ),
        'ALL-Students-Percentages'!AS43
    )
)</f>
        <v>Known</v>
      </c>
      <c r="AT43" s="31" t="str">
        <f>IF(
    ISERROR('ALL-Students-Percentages'!AT43),
    CHOOSE(RANDBETWEEN(1, 2), "NotKnown", "Known"),
    IF(
        ISNUMBER('ALL-Students-Percentages'!AT43),
        IF(
            'ALL-Students-Percentages'!AT43 &lt; 0.6,
            "NotKnown",
            "Known"
        ),
        'ALL-Students-Percentages'!AT43
    )
)</f>
        <v>Known</v>
      </c>
      <c r="AU43" s="23"/>
      <c r="AV43" s="23"/>
    </row>
    <row r="44">
      <c r="A44" s="23" t="str">
        <f>IF(
    ISERROR('ALL-Students-Percentages'!A44),
    CHOOSE(RANDBETWEEN(1, 2), "NotKnown", "Known"),
    IF(
        ISNUMBER('ALL-Students-Percentages'!A44),
        IF(
            'ALL-Students-Percentages'!A44 &lt; 0.6,
            "NotKnown",
            "Known"
        ),
        'ALL-Students-Percentages'!A44
    )
)</f>
        <v>4CMP-F</v>
      </c>
      <c r="B44" s="31" t="str">
        <f>IF(
    ISERROR('ALL-Students-Percentages'!B44),
    CHOOSE(RANDBETWEEN(1, 2), "NotKnown", "Known"),
    IF(
        ISNUMBER('ALL-Students-Percentages'!B44),
        IF(
            'ALL-Students-Percentages'!B44 &lt; 0.6,
            "NotKnown",
            "Known"
        ),
        'ALL-Students-Percentages'!B44
    )
)</f>
        <v>Known</v>
      </c>
      <c r="C44" s="31" t="str">
        <f>IF(
    ISERROR('ALL-Students-Percentages'!C44),
    CHOOSE(RANDBETWEEN(1, 2), "NotKnown", "Known"),
    IF(
        ISNUMBER('ALL-Students-Percentages'!C44),
        IF(
            'ALL-Students-Percentages'!C44 &lt; 0.6,
            "NotKnown",
            "Known"
        ),
        'ALL-Students-Percentages'!C44
    )
)</f>
        <v>Known</v>
      </c>
      <c r="D44" s="31" t="str">
        <f>IF(
    ISERROR('ALL-Students-Percentages'!D44),
    CHOOSE(RANDBETWEEN(1, 2), "NotKnown", "Known"),
    IF(
        ISNUMBER('ALL-Students-Percentages'!D44),
        IF(
            'ALL-Students-Percentages'!D44 &lt; 0.6,
            "NotKnown",
            "Known"
        ),
        'ALL-Students-Percentages'!D44
    )
)</f>
        <v>Known</v>
      </c>
      <c r="E44" s="31" t="str">
        <f>IF(
    ISERROR('ALL-Students-Percentages'!E44),
    CHOOSE(RANDBETWEEN(1, 2), "NotKnown", "Known"),
    IF(
        ISNUMBER('ALL-Students-Percentages'!E44),
        IF(
            'ALL-Students-Percentages'!E44 &lt; 0.6,
            "NotKnown",
            "Known"
        ),
        'ALL-Students-Percentages'!E44
    )
)</f>
        <v>Known</v>
      </c>
      <c r="F44" s="31" t="str">
        <f>IF(
    ISERROR('ALL-Students-Percentages'!F44),
    CHOOSE(RANDBETWEEN(1, 2), "NotKnown", "Known"),
    IF(
        ISNUMBER('ALL-Students-Percentages'!F44),
        IF(
            'ALL-Students-Percentages'!F44 &lt; 0.6,
            "NotKnown",
            "Known"
        ),
        'ALL-Students-Percentages'!F44
    )
)</f>
        <v>Known</v>
      </c>
      <c r="G44" s="31" t="str">
        <f>IF(
    ISERROR('ALL-Students-Percentages'!G44),
    CHOOSE(RANDBETWEEN(1, 2), "NotKnown", "Known"),
    IF(
        ISNUMBER('ALL-Students-Percentages'!G44),
        IF(
            'ALL-Students-Percentages'!G44 &lt; 0.6,
            "NotKnown",
            "Known"
        ),
        'ALL-Students-Percentages'!G44
    )
)</f>
        <v>Known</v>
      </c>
      <c r="H44" s="31" t="str">
        <f>IF(
    ISERROR('ALL-Students-Percentages'!H44),
    CHOOSE(RANDBETWEEN(1, 2), "NotKnown", "Known"),
    IF(
        ISNUMBER('ALL-Students-Percentages'!H44),
        IF(
            'ALL-Students-Percentages'!H44 &lt; 0.6,
            "NotKnown",
            "Known"
        ),
        'ALL-Students-Percentages'!H44
    )
)</f>
        <v>Known</v>
      </c>
      <c r="I44" s="31" t="str">
        <f>IF(
    ISERROR('ALL-Students-Percentages'!I44),
    CHOOSE(RANDBETWEEN(1, 2), "NotKnown", "Known"),
    IF(
        ISNUMBER('ALL-Students-Percentages'!I44),
        IF(
            'ALL-Students-Percentages'!I44 &lt; 0.6,
            "NotKnown",
            "Known"
        ),
        'ALL-Students-Percentages'!I44
    )
)</f>
        <v>Known</v>
      </c>
      <c r="J44" s="31" t="str">
        <f>IF(
    ISERROR('ALL-Students-Percentages'!J44),
    CHOOSE(RANDBETWEEN(1, 2), "NotKnown", "Known"),
    IF(
        ISNUMBER('ALL-Students-Percentages'!J44),
        IF(
            'ALL-Students-Percentages'!J44 &lt; 0.6,
            "NotKnown",
            "Known"
        ),
        'ALL-Students-Percentages'!J44
    )
)</f>
        <v>Known</v>
      </c>
      <c r="K44" s="31" t="str">
        <f>IF(
    ISERROR('ALL-Students-Percentages'!K44),
    CHOOSE(RANDBETWEEN(1, 2), "NotKnown", "Known"),
    IF(
        ISNUMBER('ALL-Students-Percentages'!K44),
        IF(
            'ALL-Students-Percentages'!K44 &lt; 0.6,
            "NotKnown",
            "Known"
        ),
        'ALL-Students-Percentages'!K44
    )
)</f>
        <v>Known</v>
      </c>
      <c r="L44" s="31" t="str">
        <f>IF(
    ISERROR('ALL-Students-Percentages'!L44),
    CHOOSE(RANDBETWEEN(1, 2), "NotKnown", "Known"),
    IF(
        ISNUMBER('ALL-Students-Percentages'!L44),
        IF(
            'ALL-Students-Percentages'!L44 &lt; 0.6,
            "NotKnown",
            "Known"
        ),
        'ALL-Students-Percentages'!L44
    )
)</f>
        <v>Known</v>
      </c>
      <c r="M44" s="31" t="str">
        <f>IF(
    ISERROR('ALL-Students-Percentages'!M44),
    CHOOSE(RANDBETWEEN(1, 2), "NotKnown", "Known"),
    IF(
        ISNUMBER('ALL-Students-Percentages'!M44),
        IF(
            'ALL-Students-Percentages'!M44 &lt; 0.6,
            "NotKnown",
            "Known"
        ),
        'ALL-Students-Percentages'!M44
    )
)</f>
        <v>Known</v>
      </c>
      <c r="N44" s="31" t="str">
        <f>IF(
    ISERROR('ALL-Students-Percentages'!N44),
    CHOOSE(RANDBETWEEN(1, 2), "NotKnown", "Known"),
    IF(
        ISNUMBER('ALL-Students-Percentages'!N44),
        IF(
            'ALL-Students-Percentages'!N44 &lt; 0.6,
            "NotKnown",
            "Known"
        ),
        'ALL-Students-Percentages'!N44
    )
)</f>
        <v>Known</v>
      </c>
      <c r="O44" s="31" t="str">
        <f>IF(
    ISERROR('ALL-Students-Percentages'!O44),
    CHOOSE(RANDBETWEEN(1, 2), "NotKnown", "Known"),
    IF(
        ISNUMBER('ALL-Students-Percentages'!O44),
        IF(
            'ALL-Students-Percentages'!O44 &lt; 0.6,
            "NotKnown",
            "Known"
        ),
        'ALL-Students-Percentages'!O44
    )
)</f>
        <v>Known</v>
      </c>
      <c r="P44" s="31" t="str">
        <f>IF(
    ISERROR('ALL-Students-Percentages'!P44),
    CHOOSE(RANDBETWEEN(1, 2), "NotKnown", "Known"),
    IF(
        ISNUMBER('ALL-Students-Percentages'!P44),
        IF(
            'ALL-Students-Percentages'!P44 &lt; 0.6,
            "NotKnown",
            "Known"
        ),
        'ALL-Students-Percentages'!P44
    )
)</f>
        <v>Known</v>
      </c>
      <c r="Q44" s="31" t="str">
        <f>IF(
    ISERROR('ALL-Students-Percentages'!Q44),
    CHOOSE(RANDBETWEEN(1, 2), "NotKnown", "Known"),
    IF(
        ISNUMBER('ALL-Students-Percentages'!Q44),
        IF(
            'ALL-Students-Percentages'!Q44 &lt; 0.6,
            "NotKnown",
            "Known"
        ),
        'ALL-Students-Percentages'!Q44
    )
)</f>
        <v>Known</v>
      </c>
      <c r="R44" s="31" t="str">
        <f>IF(
    ISERROR('ALL-Students-Percentages'!R44),
    CHOOSE(RANDBETWEEN(1, 2), "NotKnown", "Known"),
    IF(
        ISNUMBER('ALL-Students-Percentages'!R44),
        IF(
            'ALL-Students-Percentages'!R44 &lt; 0.6,
            "NotKnown",
            "Known"
        ),
        'ALL-Students-Percentages'!R44
    )
)</f>
        <v>Known</v>
      </c>
      <c r="S44" s="31" t="str">
        <f>IF(
    ISERROR('ALL-Students-Percentages'!S44),
    CHOOSE(RANDBETWEEN(1, 2), "NotKnown", "Known"),
    IF(
        ISNUMBER('ALL-Students-Percentages'!S44),
        IF(
            'ALL-Students-Percentages'!S44 &lt; 0.6,
            "NotKnown",
            "Known"
        ),
        'ALL-Students-Percentages'!S44
    )
)</f>
        <v>Known</v>
      </c>
      <c r="T44" s="31" t="str">
        <f>IF(
    ISERROR('ALL-Students-Percentages'!T44),
    CHOOSE(RANDBETWEEN(1, 2), "NotKnown", "Known"),
    IF(
        ISNUMBER('ALL-Students-Percentages'!T44),
        IF(
            'ALL-Students-Percentages'!T44 &lt; 0.6,
            "NotKnown",
            "Known"
        ),
        'ALL-Students-Percentages'!T44
    )
)</f>
        <v>Known</v>
      </c>
      <c r="U44" s="31" t="str">
        <f>IF(
    ISERROR('ALL-Students-Percentages'!U44),
    CHOOSE(RANDBETWEEN(1, 2), "NotKnown", "Known"),
    IF(
        ISNUMBER('ALL-Students-Percentages'!U44),
        IF(
            'ALL-Students-Percentages'!U44 &lt; 0.6,
            "NotKnown",
            "Known"
        ),
        'ALL-Students-Percentages'!U44
    )
)</f>
        <v>Known</v>
      </c>
      <c r="V44" s="31" t="str">
        <f>IF(
    ISERROR('ALL-Students-Percentages'!V44),
    CHOOSE(RANDBETWEEN(1, 2), "NotKnown", "Known"),
    IF(
        ISNUMBER('ALL-Students-Percentages'!V44),
        IF(
            'ALL-Students-Percentages'!V44 &lt; 0.6,
            "NotKnown",
            "Known"
        ),
        'ALL-Students-Percentages'!V44
    )
)</f>
        <v>Known</v>
      </c>
      <c r="W44" s="31" t="str">
        <f>IF(
    ISERROR('ALL-Students-Percentages'!W44),
    CHOOSE(RANDBETWEEN(1, 2), "NotKnown", "Known"),
    IF(
        ISNUMBER('ALL-Students-Percentages'!W44),
        IF(
            'ALL-Students-Percentages'!W44 &lt; 0.6,
            "NotKnown",
            "Known"
        ),
        'ALL-Students-Percentages'!W44
    )
)</f>
        <v>Known</v>
      </c>
      <c r="X44" s="31" t="str">
        <f>IF(
    ISERROR('ALL-Students-Percentages'!X44),
    CHOOSE(RANDBETWEEN(1, 2), "NotKnown", "Known"),
    IF(
        ISNUMBER('ALL-Students-Percentages'!X44),
        IF(
            'ALL-Students-Percentages'!X44 &lt; 0.6,
            "NotKnown",
            "Known"
        ),
        'ALL-Students-Percentages'!X44
    )
)</f>
        <v>Known</v>
      </c>
      <c r="Y44" s="31" t="str">
        <f>IF(
    ISERROR('ALL-Students-Percentages'!Y44),
    CHOOSE(RANDBETWEEN(1, 2), "NotKnown", "Known"),
    IF(
        ISNUMBER('ALL-Students-Percentages'!Y44),
        IF(
            'ALL-Students-Percentages'!Y44 &lt; 0.6,
            "NotKnown",
            "Known"
        ),
        'ALL-Students-Percentages'!Y44
    )
)</f>
        <v>Known</v>
      </c>
      <c r="Z44" s="31" t="str">
        <f>IF(
    ISERROR('ALL-Students-Percentages'!Z44),
    CHOOSE(RANDBETWEEN(1, 2), "NotKnown", "Known"),
    IF(
        ISNUMBER('ALL-Students-Percentages'!Z44),
        IF(
            'ALL-Students-Percentages'!Z44 &lt; 0.6,
            "NotKnown",
            "Known"
        ),
        'ALL-Students-Percentages'!Z44
    )
)</f>
        <v>Known</v>
      </c>
      <c r="AA44" s="31" t="str">
        <f>IF(
    ISERROR('ALL-Students-Percentages'!AA44),
    CHOOSE(RANDBETWEEN(1, 2), "NotKnown", "Known"),
    IF(
        ISNUMBER('ALL-Students-Percentages'!AA44),
        IF(
            'ALL-Students-Percentages'!AA44 &lt; 0.6,
            "NotKnown",
            "Known"
        ),
        'ALL-Students-Percentages'!AA44
    )
)</f>
        <v>Known</v>
      </c>
      <c r="AB44" s="31" t="str">
        <f>IF(
    ISERROR('ALL-Students-Percentages'!AB44),
    CHOOSE(RANDBETWEEN(1, 2), "NotKnown", "Known"),
    IF(
        ISNUMBER('ALL-Students-Percentages'!AB44),
        IF(
            'ALL-Students-Percentages'!AB44 &lt; 0.6,
            "NotKnown",
            "Known"
        ),
        'ALL-Students-Percentages'!AB44
    )
)</f>
        <v>NotKnown</v>
      </c>
      <c r="AC44" s="31" t="str">
        <f>IF(
    ISERROR('ALL-Students-Percentages'!AC44),
    CHOOSE(RANDBETWEEN(1, 2), "NotKnown", "Known"),
    IF(
        ISNUMBER('ALL-Students-Percentages'!AC44),
        IF(
            'ALL-Students-Percentages'!AC44 &lt; 0.6,
            "NotKnown",
            "Known"
        ),
        'ALL-Students-Percentages'!AC44
    )
)</f>
        <v>Known</v>
      </c>
      <c r="AD44" s="31" t="str">
        <f>IF(
    ISERROR('ALL-Students-Percentages'!AD44),
    CHOOSE(RANDBETWEEN(1, 2), "NotKnown", "Known"),
    IF(
        ISNUMBER('ALL-Students-Percentages'!AD44),
        IF(
            'ALL-Students-Percentages'!AD44 &lt; 0.6,
            "NotKnown",
            "Known"
        ),
        'ALL-Students-Percentages'!AD44
    )
)</f>
        <v>Known</v>
      </c>
      <c r="AE44" s="31" t="str">
        <f>IF(
    ISERROR('ALL-Students-Percentages'!AE44),
    CHOOSE(RANDBETWEEN(1, 2), "NotKnown", "Known"),
    IF(
        ISNUMBER('ALL-Students-Percentages'!AE44),
        IF(
            'ALL-Students-Percentages'!AE44 &lt; 0.6,
            "NotKnown",
            "Known"
        ),
        'ALL-Students-Percentages'!AE44
    )
)</f>
        <v>Known</v>
      </c>
      <c r="AF44" s="31" t="str">
        <f>IF(
    ISERROR('ALL-Students-Percentages'!AF44),
    CHOOSE(RANDBETWEEN(1, 2), "NotKnown", "Known"),
    IF(
        ISNUMBER('ALL-Students-Percentages'!AF44),
        IF(
            'ALL-Students-Percentages'!AF44 &lt; 0.6,
            "NotKnown",
            "Known"
        ),
        'ALL-Students-Percentages'!AF44
    )
)</f>
        <v>Known</v>
      </c>
      <c r="AG44" s="31" t="str">
        <f>IF(
    ISERROR('ALL-Students-Percentages'!AG44),
    CHOOSE(RANDBETWEEN(1, 2), "NotKnown", "Known"),
    IF(
        ISNUMBER('ALL-Students-Percentages'!AG44),
        IF(
            'ALL-Students-Percentages'!AG44 &lt; 0.6,
            "NotKnown",
            "Known"
        ),
        'ALL-Students-Percentages'!AG44
    )
)</f>
        <v>Known</v>
      </c>
      <c r="AH44" s="31" t="str">
        <f>IF(
    ISERROR('ALL-Students-Percentages'!AH44),
    CHOOSE(RANDBETWEEN(1, 2), "NotKnown", "Known"),
    IF(
        ISNUMBER('ALL-Students-Percentages'!AH44),
        IF(
            'ALL-Students-Percentages'!AH44 &lt; 0.6,
            "NotKnown",
            "Known"
        ),
        'ALL-Students-Percentages'!AH44
    )
)</f>
        <v>Known</v>
      </c>
      <c r="AI44" s="31" t="str">
        <f>IF(
    ISERROR('ALL-Students-Percentages'!AI44),
    CHOOSE(RANDBETWEEN(1, 2), "NotKnown", "Known"),
    IF(
        ISNUMBER('ALL-Students-Percentages'!AI44),
        IF(
            'ALL-Students-Percentages'!AI44 &lt; 0.6,
            "NotKnown",
            "Known"
        ),
        'ALL-Students-Percentages'!AI44
    )
)</f>
        <v>Known</v>
      </c>
      <c r="AJ44" s="31" t="str">
        <f>IF(
    ISERROR('ALL-Students-Percentages'!AJ44),
    CHOOSE(RANDBETWEEN(1, 2), "NotKnown", "Known"),
    IF(
        ISNUMBER('ALL-Students-Percentages'!AJ44),
        IF(
            'ALL-Students-Percentages'!AJ44 &lt; 0.6,
            "NotKnown",
            "Known"
        ),
        'ALL-Students-Percentages'!AJ44
    )
)</f>
        <v>Known</v>
      </c>
      <c r="AK44" s="31" t="str">
        <f>IF(
    ISERROR('ALL-Students-Percentages'!AK44),
    CHOOSE(RANDBETWEEN(1, 2), "NotKnown", "Known"),
    IF(
        ISNUMBER('ALL-Students-Percentages'!AK44),
        IF(
            'ALL-Students-Percentages'!AK44 &lt; 0.6,
            "NotKnown",
            "Known"
        ),
        'ALL-Students-Percentages'!AK44
    )
)</f>
        <v>Known</v>
      </c>
      <c r="AL44" s="31" t="str">
        <f>IF(
    ISERROR('ALL-Students-Percentages'!AL44),
    CHOOSE(RANDBETWEEN(1, 2), "NotKnown", "Known"),
    IF(
        ISNUMBER('ALL-Students-Percentages'!AL44),
        IF(
            'ALL-Students-Percentages'!AL44 &lt; 0.6,
            "NotKnown",
            "Known"
        ),
        'ALL-Students-Percentages'!AL44
    )
)</f>
        <v>Known</v>
      </c>
      <c r="AM44" s="31" t="str">
        <f>IF(
    ISERROR('ALL-Students-Percentages'!AM44),
    CHOOSE(RANDBETWEEN(1, 2), "NotKnown", "Known"),
    IF(
        ISNUMBER('ALL-Students-Percentages'!AM44),
        IF(
            'ALL-Students-Percentages'!AM44 &lt; 0.6,
            "NotKnown",
            "Known"
        ),
        'ALL-Students-Percentages'!AM44
    )
)</f>
        <v>Known</v>
      </c>
      <c r="AN44" s="31" t="str">
        <f>IF(
    ISERROR('ALL-Students-Percentages'!AN44),
    CHOOSE(RANDBETWEEN(1, 2), "NotKnown", "Known"),
    IF(
        ISNUMBER('ALL-Students-Percentages'!AN44),
        IF(
            'ALL-Students-Percentages'!AN44 &lt; 0.6,
            "NotKnown",
            "Known"
        ),
        'ALL-Students-Percentages'!AN44
    )
)</f>
        <v>Known</v>
      </c>
      <c r="AO44" s="31" t="str">
        <f>IF(
    ISERROR('ALL-Students-Percentages'!AO44),
    CHOOSE(RANDBETWEEN(1, 2), "NotKnown", "Known"),
    IF(
        ISNUMBER('ALL-Students-Percentages'!AO44),
        IF(
            'ALL-Students-Percentages'!AO44 &lt; 0.6,
            "NotKnown",
            "Known"
        ),
        'ALL-Students-Percentages'!AO44
    )
)</f>
        <v>Known</v>
      </c>
      <c r="AP44" s="31" t="str">
        <f>IF(
    ISERROR('ALL-Students-Percentages'!AP44),
    CHOOSE(RANDBETWEEN(1, 2), "NotKnown", "Known"),
    IF(
        ISNUMBER('ALL-Students-Percentages'!AP44),
        IF(
            'ALL-Students-Percentages'!AP44 &lt; 0.6,
            "NotKnown",
            "Known"
        ),
        'ALL-Students-Percentages'!AP44
    )
)</f>
        <v>Known</v>
      </c>
      <c r="AQ44" s="31" t="str">
        <f>IF(
    ISERROR('ALL-Students-Percentages'!AQ44),
    CHOOSE(RANDBETWEEN(1, 2), "NotKnown", "Known"),
    IF(
        ISNUMBER('ALL-Students-Percentages'!AQ44),
        IF(
            'ALL-Students-Percentages'!AQ44 &lt; 0.6,
            "NotKnown",
            "Known"
        ),
        'ALL-Students-Percentages'!AQ44
    )
)</f>
        <v>Known</v>
      </c>
      <c r="AR44" s="31" t="str">
        <f>IF(
    ISERROR('ALL-Students-Percentages'!AR44),
    CHOOSE(RANDBETWEEN(1, 2), "NotKnown", "Known"),
    IF(
        ISNUMBER('ALL-Students-Percentages'!AR44),
        IF(
            'ALL-Students-Percentages'!AR44 &lt; 0.6,
            "NotKnown",
            "Known"
        ),
        'ALL-Students-Percentages'!AR44
    )
)</f>
        <v>Known</v>
      </c>
      <c r="AS44" s="31" t="str">
        <f>IF(
    ISERROR('ALL-Students-Percentages'!AS44),
    CHOOSE(RANDBETWEEN(1, 2), "NotKnown", "Known"),
    IF(
        ISNUMBER('ALL-Students-Percentages'!AS44),
        IF(
            'ALL-Students-Percentages'!AS44 &lt; 0.6,
            "NotKnown",
            "Known"
        ),
        'ALL-Students-Percentages'!AS44
    )
)</f>
        <v>Known</v>
      </c>
      <c r="AT44" s="31" t="str">
        <f>IF(
    ISERROR('ALL-Students-Percentages'!AT44),
    CHOOSE(RANDBETWEEN(1, 2), "NotKnown", "Known"),
    IF(
        ISNUMBER('ALL-Students-Percentages'!AT44),
        IF(
            'ALL-Students-Percentages'!AT44 &lt; 0.6,
            "NotKnown",
            "Known"
        ),
        'ALL-Students-Percentages'!AT44
    )
)</f>
        <v>Known</v>
      </c>
      <c r="AU44" s="23"/>
      <c r="AV44" s="23"/>
    </row>
    <row r="45">
      <c r="A45" s="23" t="str">
        <f>IF(
    ISERROR('ALL-Students-Percentages'!A45),
    CHOOSE(RANDBETWEEN(1, 2), "NotKnown", "Known"),
    IF(
        ISNUMBER('ALL-Students-Percentages'!A45),
        IF(
            'ALL-Students-Percentages'!A45 &lt; 0.6,
            "NotKnown",
            "Known"
        ),
        'ALL-Students-Percentages'!A45
    )
)</f>
        <v>5CMP-M</v>
      </c>
      <c r="B45" s="31" t="str">
        <f>IF(
    ISERROR('ALL-Students-Percentages'!B45),
    CHOOSE(RANDBETWEEN(1, 2), "NotKnown", "Known"),
    IF(
        ISNUMBER('ALL-Students-Percentages'!B45),
        IF(
            'ALL-Students-Percentages'!B45 &lt; 0.6,
            "NotKnown",
            "Known"
        ),
        'ALL-Students-Percentages'!B45
    )
)</f>
        <v>NotKnown</v>
      </c>
      <c r="C45" s="31" t="str">
        <f>IF(
    ISERROR('ALL-Students-Percentages'!C45),
    CHOOSE(RANDBETWEEN(1, 2), "NotKnown", "Known"),
    IF(
        ISNUMBER('ALL-Students-Percentages'!C45),
        IF(
            'ALL-Students-Percentages'!C45 &lt; 0.6,
            "NotKnown",
            "Known"
        ),
        'ALL-Students-Percentages'!C45
    )
)</f>
        <v>NotKnown</v>
      </c>
      <c r="D45" s="31" t="str">
        <f>IF(
    ISERROR('ALL-Students-Percentages'!D45),
    CHOOSE(RANDBETWEEN(1, 2), "NotKnown", "Known"),
    IF(
        ISNUMBER('ALL-Students-Percentages'!D45),
        IF(
            'ALL-Students-Percentages'!D45 &lt; 0.6,
            "NotKnown",
            "Known"
        ),
        'ALL-Students-Percentages'!D45
    )
)</f>
        <v>Known</v>
      </c>
      <c r="E45" s="31" t="str">
        <f>IF(
    ISERROR('ALL-Students-Percentages'!E45),
    CHOOSE(RANDBETWEEN(1, 2), "NotKnown", "Known"),
    IF(
        ISNUMBER('ALL-Students-Percentages'!E45),
        IF(
            'ALL-Students-Percentages'!E45 &lt; 0.6,
            "NotKnown",
            "Known"
        ),
        'ALL-Students-Percentages'!E45
    )
)</f>
        <v>NotKnown</v>
      </c>
      <c r="F45" s="31" t="str">
        <f>IF(
    ISERROR('ALL-Students-Percentages'!F45),
    CHOOSE(RANDBETWEEN(1, 2), "NotKnown", "Known"),
    IF(
        ISNUMBER('ALL-Students-Percentages'!F45),
        IF(
            'ALL-Students-Percentages'!F45 &lt; 0.6,
            "NotKnown",
            "Known"
        ),
        'ALL-Students-Percentages'!F45
    )
)</f>
        <v>NotKnown</v>
      </c>
      <c r="G45" s="31" t="str">
        <f>IF(
    ISERROR('ALL-Students-Percentages'!G45),
    CHOOSE(RANDBETWEEN(1, 2), "NotKnown", "Known"),
    IF(
        ISNUMBER('ALL-Students-Percentages'!G45),
        IF(
            'ALL-Students-Percentages'!G45 &lt; 0.6,
            "NotKnown",
            "Known"
        ),
        'ALL-Students-Percentages'!G45
    )
)</f>
        <v>NotKnown</v>
      </c>
      <c r="H45" s="31" t="str">
        <f>IF(
    ISERROR('ALL-Students-Percentages'!H45),
    CHOOSE(RANDBETWEEN(1, 2), "NotKnown", "Known"),
    IF(
        ISNUMBER('ALL-Students-Percentages'!H45),
        IF(
            'ALL-Students-Percentages'!H45 &lt; 0.6,
            "NotKnown",
            "Known"
        ),
        'ALL-Students-Percentages'!H45
    )
)</f>
        <v>NotKnown</v>
      </c>
      <c r="I45" s="31" t="str">
        <f>IF(
    ISERROR('ALL-Students-Percentages'!I45),
    CHOOSE(RANDBETWEEN(1, 2), "NotKnown", "Known"),
    IF(
        ISNUMBER('ALL-Students-Percentages'!I45),
        IF(
            'ALL-Students-Percentages'!I45 &lt; 0.6,
            "NotKnown",
            "Known"
        ),
        'ALL-Students-Percentages'!I45
    )
)</f>
        <v>NotKnown</v>
      </c>
      <c r="J45" s="31" t="str">
        <f>IF(
    ISERROR('ALL-Students-Percentages'!J45),
    CHOOSE(RANDBETWEEN(1, 2), "NotKnown", "Known"),
    IF(
        ISNUMBER('ALL-Students-Percentages'!J45),
        IF(
            'ALL-Students-Percentages'!J45 &lt; 0.6,
            "NotKnown",
            "Known"
        ),
        'ALL-Students-Percentages'!J45
    )
)</f>
        <v>NotKnown</v>
      </c>
      <c r="K45" s="31" t="str">
        <f>IF(
    ISERROR('ALL-Students-Percentages'!K45),
    CHOOSE(RANDBETWEEN(1, 2), "NotKnown", "Known"),
    IF(
        ISNUMBER('ALL-Students-Percentages'!K45),
        IF(
            'ALL-Students-Percentages'!K45 &lt; 0.6,
            "NotKnown",
            "Known"
        ),
        'ALL-Students-Percentages'!K45
    )
)</f>
        <v>NotKnown</v>
      </c>
      <c r="L45" s="31" t="str">
        <f>IF(
    ISERROR('ALL-Students-Percentages'!L45),
    CHOOSE(RANDBETWEEN(1, 2), "NotKnown", "Known"),
    IF(
        ISNUMBER('ALL-Students-Percentages'!L45),
        IF(
            'ALL-Students-Percentages'!L45 &lt; 0.6,
            "NotKnown",
            "Known"
        ),
        'ALL-Students-Percentages'!L45
    )
)</f>
        <v>NotKnown</v>
      </c>
      <c r="M45" s="31" t="str">
        <f>IF(
    ISERROR('ALL-Students-Percentages'!M45),
    CHOOSE(RANDBETWEEN(1, 2), "NotKnown", "Known"),
    IF(
        ISNUMBER('ALL-Students-Percentages'!M45),
        IF(
            'ALL-Students-Percentages'!M45 &lt; 0.6,
            "NotKnown",
            "Known"
        ),
        'ALL-Students-Percentages'!M45
    )
)</f>
        <v>NotKnown</v>
      </c>
      <c r="N45" s="31" t="str">
        <f>IF(
    ISERROR('ALL-Students-Percentages'!N45),
    CHOOSE(RANDBETWEEN(1, 2), "NotKnown", "Known"),
    IF(
        ISNUMBER('ALL-Students-Percentages'!N45),
        IF(
            'ALL-Students-Percentages'!N45 &lt; 0.6,
            "NotKnown",
            "Known"
        ),
        'ALL-Students-Percentages'!N45
    )
)</f>
        <v>NotKnown</v>
      </c>
      <c r="O45" s="31" t="str">
        <f>IF(
    ISERROR('ALL-Students-Percentages'!O45),
    CHOOSE(RANDBETWEEN(1, 2), "NotKnown", "Known"),
    IF(
        ISNUMBER('ALL-Students-Percentages'!O45),
        IF(
            'ALL-Students-Percentages'!O45 &lt; 0.6,
            "NotKnown",
            "Known"
        ),
        'ALL-Students-Percentages'!O45
    )
)</f>
        <v>NotKnown</v>
      </c>
      <c r="P45" s="31" t="str">
        <f>IF(
    ISERROR('ALL-Students-Percentages'!P45),
    CHOOSE(RANDBETWEEN(1, 2), "NotKnown", "Known"),
    IF(
        ISNUMBER('ALL-Students-Percentages'!P45),
        IF(
            'ALL-Students-Percentages'!P45 &lt; 0.6,
            "NotKnown",
            "Known"
        ),
        'ALL-Students-Percentages'!P45
    )
)</f>
        <v>NotKnown</v>
      </c>
      <c r="Q45" s="31" t="str">
        <f>IF(
    ISERROR('ALL-Students-Percentages'!Q45),
    CHOOSE(RANDBETWEEN(1, 2), "NotKnown", "Known"),
    IF(
        ISNUMBER('ALL-Students-Percentages'!Q45),
        IF(
            'ALL-Students-Percentages'!Q45 &lt; 0.6,
            "NotKnown",
            "Known"
        ),
        'ALL-Students-Percentages'!Q45
    )
)</f>
        <v>NotKnown</v>
      </c>
      <c r="R45" s="31" t="str">
        <f>IF(
    ISERROR('ALL-Students-Percentages'!R45),
    CHOOSE(RANDBETWEEN(1, 2), "NotKnown", "Known"),
    IF(
        ISNUMBER('ALL-Students-Percentages'!R45),
        IF(
            'ALL-Students-Percentages'!R45 &lt; 0.6,
            "NotKnown",
            "Known"
        ),
        'ALL-Students-Percentages'!R45
    )
)</f>
        <v>NotKnown</v>
      </c>
      <c r="S45" s="31" t="str">
        <f>IF(
    ISERROR('ALL-Students-Percentages'!S45),
    CHOOSE(RANDBETWEEN(1, 2), "NotKnown", "Known"),
    IF(
        ISNUMBER('ALL-Students-Percentages'!S45),
        IF(
            'ALL-Students-Percentages'!S45 &lt; 0.6,
            "NotKnown",
            "Known"
        ),
        'ALL-Students-Percentages'!S45
    )
)</f>
        <v>NotKnown</v>
      </c>
      <c r="T45" s="31" t="str">
        <f>IF(
    ISERROR('ALL-Students-Percentages'!T45),
    CHOOSE(RANDBETWEEN(1, 2), "NotKnown", "Known"),
    IF(
        ISNUMBER('ALL-Students-Percentages'!T45),
        IF(
            'ALL-Students-Percentages'!T45 &lt; 0.6,
            "NotKnown",
            "Known"
        ),
        'ALL-Students-Percentages'!T45
    )
)</f>
        <v>NotKnown</v>
      </c>
      <c r="U45" s="31" t="str">
        <f>IF(
    ISERROR('ALL-Students-Percentages'!U45),
    CHOOSE(RANDBETWEEN(1, 2), "NotKnown", "Known"),
    IF(
        ISNUMBER('ALL-Students-Percentages'!U45),
        IF(
            'ALL-Students-Percentages'!U45 &lt; 0.6,
            "NotKnown",
            "Known"
        ),
        'ALL-Students-Percentages'!U45
    )
)</f>
        <v>NotKnown</v>
      </c>
      <c r="V45" s="31" t="str">
        <f>IF(
    ISERROR('ALL-Students-Percentages'!V45),
    CHOOSE(RANDBETWEEN(1, 2), "NotKnown", "Known"),
    IF(
        ISNUMBER('ALL-Students-Percentages'!V45),
        IF(
            'ALL-Students-Percentages'!V45 &lt; 0.6,
            "NotKnown",
            "Known"
        ),
        'ALL-Students-Percentages'!V45
    )
)</f>
        <v>NotKnown</v>
      </c>
      <c r="W45" s="31" t="str">
        <f>IF(
    ISERROR('ALL-Students-Percentages'!W45),
    CHOOSE(RANDBETWEEN(1, 2), "NotKnown", "Known"),
    IF(
        ISNUMBER('ALL-Students-Percentages'!W45),
        IF(
            'ALL-Students-Percentages'!W45 &lt; 0.6,
            "NotKnown",
            "Known"
        ),
        'ALL-Students-Percentages'!W45
    )
)</f>
        <v>NotKnown</v>
      </c>
      <c r="X45" s="31" t="str">
        <f>IF(
    ISERROR('ALL-Students-Percentages'!X45),
    CHOOSE(RANDBETWEEN(1, 2), "NotKnown", "Known"),
    IF(
        ISNUMBER('ALL-Students-Percentages'!X45),
        IF(
            'ALL-Students-Percentages'!X45 &lt; 0.6,
            "NotKnown",
            "Known"
        ),
        'ALL-Students-Percentages'!X45
    )
)</f>
        <v>NotKnown</v>
      </c>
      <c r="Y45" s="31" t="str">
        <f>IF(
    ISERROR('ALL-Students-Percentages'!Y45),
    CHOOSE(RANDBETWEEN(1, 2), "NotKnown", "Known"),
    IF(
        ISNUMBER('ALL-Students-Percentages'!Y45),
        IF(
            'ALL-Students-Percentages'!Y45 &lt; 0.6,
            "NotKnown",
            "Known"
        ),
        'ALL-Students-Percentages'!Y45
    )
)</f>
        <v>NotKnown</v>
      </c>
      <c r="Z45" s="31" t="str">
        <f>IF(
    ISERROR('ALL-Students-Percentages'!Z45),
    CHOOSE(RANDBETWEEN(1, 2), "NotKnown", "Known"),
    IF(
        ISNUMBER('ALL-Students-Percentages'!Z45),
        IF(
            'ALL-Students-Percentages'!Z45 &lt; 0.6,
            "NotKnown",
            "Known"
        ),
        'ALL-Students-Percentages'!Z45
    )
)</f>
        <v>NotKnown</v>
      </c>
      <c r="AA45" s="31" t="str">
        <f>IF(
    ISERROR('ALL-Students-Percentages'!AA45),
    CHOOSE(RANDBETWEEN(1, 2), "NotKnown", "Known"),
    IF(
        ISNUMBER('ALL-Students-Percentages'!AA45),
        IF(
            'ALL-Students-Percentages'!AA45 &lt; 0.6,
            "NotKnown",
            "Known"
        ),
        'ALL-Students-Percentages'!AA45
    )
)</f>
        <v>NotKnown</v>
      </c>
      <c r="AB45" s="31" t="str">
        <f>IF(
    ISERROR('ALL-Students-Percentages'!AB45),
    CHOOSE(RANDBETWEEN(1, 2), "NotKnown", "Known"),
    IF(
        ISNUMBER('ALL-Students-Percentages'!AB45),
        IF(
            'ALL-Students-Percentages'!AB45 &lt; 0.6,
            "NotKnown",
            "Known"
        ),
        'ALL-Students-Percentages'!AB45
    )
)</f>
        <v>NotKnown</v>
      </c>
      <c r="AC45" s="31" t="str">
        <f>IF(
    ISERROR('ALL-Students-Percentages'!AC45),
    CHOOSE(RANDBETWEEN(1, 2), "NotKnown", "Known"),
    IF(
        ISNUMBER('ALL-Students-Percentages'!AC45),
        IF(
            'ALL-Students-Percentages'!AC45 &lt; 0.6,
            "NotKnown",
            "Known"
        ),
        'ALL-Students-Percentages'!AC45
    )
)</f>
        <v>NotKnown</v>
      </c>
      <c r="AD45" s="31" t="str">
        <f>IF(
    ISERROR('ALL-Students-Percentages'!AD45),
    CHOOSE(RANDBETWEEN(1, 2), "NotKnown", "Known"),
    IF(
        ISNUMBER('ALL-Students-Percentages'!AD45),
        IF(
            'ALL-Students-Percentages'!AD45 &lt; 0.6,
            "NotKnown",
            "Known"
        ),
        'ALL-Students-Percentages'!AD45
    )
)</f>
        <v>NotKnown</v>
      </c>
      <c r="AE45" s="31" t="str">
        <f>IF(
    ISERROR('ALL-Students-Percentages'!AE45),
    CHOOSE(RANDBETWEEN(1, 2), "NotKnown", "Known"),
    IF(
        ISNUMBER('ALL-Students-Percentages'!AE45),
        IF(
            'ALL-Students-Percentages'!AE45 &lt; 0.6,
            "NotKnown",
            "Known"
        ),
        'ALL-Students-Percentages'!AE45
    )
)</f>
        <v>NotKnown</v>
      </c>
      <c r="AF45" s="31" t="str">
        <f>IF(
    ISERROR('ALL-Students-Percentages'!AF45),
    CHOOSE(RANDBETWEEN(1, 2), "NotKnown", "Known"),
    IF(
        ISNUMBER('ALL-Students-Percentages'!AF45),
        IF(
            'ALL-Students-Percentages'!AF45 &lt; 0.6,
            "NotKnown",
            "Known"
        ),
        'ALL-Students-Percentages'!AF45
    )
)</f>
        <v>NotKnown</v>
      </c>
      <c r="AG45" s="31" t="str">
        <f>IF(
    ISERROR('ALL-Students-Percentages'!AG45),
    CHOOSE(RANDBETWEEN(1, 2), "NotKnown", "Known"),
    IF(
        ISNUMBER('ALL-Students-Percentages'!AG45),
        IF(
            'ALL-Students-Percentages'!AG45 &lt; 0.6,
            "NotKnown",
            "Known"
        ),
        'ALL-Students-Percentages'!AG45
    )
)</f>
        <v>NotKnown</v>
      </c>
      <c r="AH45" s="31" t="str">
        <f>IF(
    ISERROR('ALL-Students-Percentages'!AH45),
    CHOOSE(RANDBETWEEN(1, 2), "NotKnown", "Known"),
    IF(
        ISNUMBER('ALL-Students-Percentages'!AH45),
        IF(
            'ALL-Students-Percentages'!AH45 &lt; 0.6,
            "NotKnown",
            "Known"
        ),
        'ALL-Students-Percentages'!AH45
    )
)</f>
        <v>NotKnown</v>
      </c>
      <c r="AI45" s="31" t="str">
        <f>IF(
    ISERROR('ALL-Students-Percentages'!AI45),
    CHOOSE(RANDBETWEEN(1, 2), "NotKnown", "Known"),
    IF(
        ISNUMBER('ALL-Students-Percentages'!AI45),
        IF(
            'ALL-Students-Percentages'!AI45 &lt; 0.6,
            "NotKnown",
            "Known"
        ),
        'ALL-Students-Percentages'!AI45
    )
)</f>
        <v>NotKnown</v>
      </c>
      <c r="AJ45" s="31" t="str">
        <f>IF(
    ISERROR('ALL-Students-Percentages'!AJ45),
    CHOOSE(RANDBETWEEN(1, 2), "NotKnown", "Known"),
    IF(
        ISNUMBER('ALL-Students-Percentages'!AJ45),
        IF(
            'ALL-Students-Percentages'!AJ45 &lt; 0.6,
            "NotKnown",
            "Known"
        ),
        'ALL-Students-Percentages'!AJ45
    )
)</f>
        <v>NotKnown</v>
      </c>
      <c r="AK45" s="31" t="str">
        <f>IF(
    ISERROR('ALL-Students-Percentages'!AK45),
    CHOOSE(RANDBETWEEN(1, 2), "NotKnown", "Known"),
    IF(
        ISNUMBER('ALL-Students-Percentages'!AK45),
        IF(
            'ALL-Students-Percentages'!AK45 &lt; 0.6,
            "NotKnown",
            "Known"
        ),
        'ALL-Students-Percentages'!AK45
    )
)</f>
        <v>NotKnown</v>
      </c>
      <c r="AL45" s="31" t="str">
        <f>IF(
    ISERROR('ALL-Students-Percentages'!AL45),
    CHOOSE(RANDBETWEEN(1, 2), "NotKnown", "Known"),
    IF(
        ISNUMBER('ALL-Students-Percentages'!AL45),
        IF(
            'ALL-Students-Percentages'!AL45 &lt; 0.6,
            "NotKnown",
            "Known"
        ),
        'ALL-Students-Percentages'!AL45
    )
)</f>
        <v>NotKnown</v>
      </c>
      <c r="AM45" s="31" t="str">
        <f>IF(
    ISERROR('ALL-Students-Percentages'!AM45),
    CHOOSE(RANDBETWEEN(1, 2), "NotKnown", "Known"),
    IF(
        ISNUMBER('ALL-Students-Percentages'!AM45),
        IF(
            'ALL-Students-Percentages'!AM45 &lt; 0.6,
            "NotKnown",
            "Known"
        ),
        'ALL-Students-Percentages'!AM45
    )
)</f>
        <v>NotKnown</v>
      </c>
      <c r="AN45" s="31" t="str">
        <f>IF(
    ISERROR('ALL-Students-Percentages'!AN45),
    CHOOSE(RANDBETWEEN(1, 2), "NotKnown", "Known"),
    IF(
        ISNUMBER('ALL-Students-Percentages'!AN45),
        IF(
            'ALL-Students-Percentages'!AN45 &lt; 0.6,
            "NotKnown",
            "Known"
        ),
        'ALL-Students-Percentages'!AN45
    )
)</f>
        <v>NotKnown</v>
      </c>
      <c r="AO45" s="31" t="str">
        <f>IF(
    ISERROR('ALL-Students-Percentages'!AO45),
    CHOOSE(RANDBETWEEN(1, 2), "NotKnown", "Known"),
    IF(
        ISNUMBER('ALL-Students-Percentages'!AO45),
        IF(
            'ALL-Students-Percentages'!AO45 &lt; 0.6,
            "NotKnown",
            "Known"
        ),
        'ALL-Students-Percentages'!AO45
    )
)</f>
        <v>NotKnown</v>
      </c>
      <c r="AP45" s="31" t="str">
        <f>IF(
    ISERROR('ALL-Students-Percentages'!AP45),
    CHOOSE(RANDBETWEEN(1, 2), "NotKnown", "Known"),
    IF(
        ISNUMBER('ALL-Students-Percentages'!AP45),
        IF(
            'ALL-Students-Percentages'!AP45 &lt; 0.6,
            "NotKnown",
            "Known"
        ),
        'ALL-Students-Percentages'!AP45
    )
)</f>
        <v>NotKnown</v>
      </c>
      <c r="AQ45" s="31" t="str">
        <f>IF(
    ISERROR('ALL-Students-Percentages'!AQ45),
    CHOOSE(RANDBETWEEN(1, 2), "NotKnown", "Known"),
    IF(
        ISNUMBER('ALL-Students-Percentages'!AQ45),
        IF(
            'ALL-Students-Percentages'!AQ45 &lt; 0.6,
            "NotKnown",
            "Known"
        ),
        'ALL-Students-Percentages'!AQ45
    )
)</f>
        <v>NotKnown</v>
      </c>
      <c r="AR45" s="31" t="str">
        <f>IF(
    ISERROR('ALL-Students-Percentages'!AR45),
    CHOOSE(RANDBETWEEN(1, 2), "NotKnown", "Known"),
    IF(
        ISNUMBER('ALL-Students-Percentages'!AR45),
        IF(
            'ALL-Students-Percentages'!AR45 &lt; 0.6,
            "NotKnown",
            "Known"
        ),
        'ALL-Students-Percentages'!AR45
    )
)</f>
        <v>NotKnown</v>
      </c>
      <c r="AS45" s="31" t="str">
        <f>IF(
    ISERROR('ALL-Students-Percentages'!AS45),
    CHOOSE(RANDBETWEEN(1, 2), "NotKnown", "Known"),
    IF(
        ISNUMBER('ALL-Students-Percentages'!AS45),
        IF(
            'ALL-Students-Percentages'!AS45 &lt; 0.6,
            "NotKnown",
            "Known"
        ),
        'ALL-Students-Percentages'!AS45
    )
)</f>
        <v>NotKnown</v>
      </c>
      <c r="AT45" s="31" t="str">
        <f>IF(
    ISERROR('ALL-Students-Percentages'!AT45),
    CHOOSE(RANDBETWEEN(1, 2), "NotKnown", "Known"),
    IF(
        ISNUMBER('ALL-Students-Percentages'!AT45),
        IF(
            'ALL-Students-Percentages'!AT45 &lt; 0.6,
            "NotKnown",
            "Known"
        ),
        'ALL-Students-Percentages'!AT45
    )
)</f>
        <v>NotKnown</v>
      </c>
      <c r="AU45" s="23"/>
      <c r="AV45" s="23"/>
    </row>
    <row r="46">
      <c r="A46" s="23" t="str">
        <f>IF(
    ISERROR('ALL-Students-Percentages'!A46),
    CHOOSE(RANDBETWEEN(1, 2), "NotKnown", "Known"),
    IF(
        ISNUMBER('ALL-Students-Percentages'!A46),
        IF(
            'ALL-Students-Percentages'!A46 &lt; 0.6,
            "NotKnown",
            "Known"
        ),
        'ALL-Students-Percentages'!A46
    )
)</f>
        <v>6CMP-M</v>
      </c>
      <c r="B46" s="31" t="str">
        <f>IF(
    ISERROR('ALL-Students-Percentages'!B46),
    CHOOSE(RANDBETWEEN(1, 2), "NotKnown", "Known"),
    IF(
        ISNUMBER('ALL-Students-Percentages'!B46),
        IF(
            'ALL-Students-Percentages'!B46 &lt; 0.6,
            "NotKnown",
            "Known"
        ),
        'ALL-Students-Percentages'!B46
    )
)</f>
        <v>Known</v>
      </c>
      <c r="C46" s="31" t="str">
        <f>IF(
    ISERROR('ALL-Students-Percentages'!C46),
    CHOOSE(RANDBETWEEN(1, 2), "NotKnown", "Known"),
    IF(
        ISNUMBER('ALL-Students-Percentages'!C46),
        IF(
            'ALL-Students-Percentages'!C46 &lt; 0.6,
            "NotKnown",
            "Known"
        ),
        'ALL-Students-Percentages'!C46
    )
)</f>
        <v>Known</v>
      </c>
      <c r="D46" s="31" t="str">
        <f>IF(
    ISERROR('ALL-Students-Percentages'!D46),
    CHOOSE(RANDBETWEEN(1, 2), "NotKnown", "Known"),
    IF(
        ISNUMBER('ALL-Students-Percentages'!D46),
        IF(
            'ALL-Students-Percentages'!D46 &lt; 0.6,
            "NotKnown",
            "Known"
        ),
        'ALL-Students-Percentages'!D46
    )
)</f>
        <v>Known</v>
      </c>
      <c r="E46" s="31" t="str">
        <f>IF(
    ISERROR('ALL-Students-Percentages'!E46),
    CHOOSE(RANDBETWEEN(1, 2), "NotKnown", "Known"),
    IF(
        ISNUMBER('ALL-Students-Percentages'!E46),
        IF(
            'ALL-Students-Percentages'!E46 &lt; 0.6,
            "NotKnown",
            "Known"
        ),
        'ALL-Students-Percentages'!E46
    )
)</f>
        <v>Known</v>
      </c>
      <c r="F46" s="31" t="str">
        <f>IF(
    ISERROR('ALL-Students-Percentages'!F46),
    CHOOSE(RANDBETWEEN(1, 2), "NotKnown", "Known"),
    IF(
        ISNUMBER('ALL-Students-Percentages'!F46),
        IF(
            'ALL-Students-Percentages'!F46 &lt; 0.6,
            "NotKnown",
            "Known"
        ),
        'ALL-Students-Percentages'!F46
    )
)</f>
        <v>Known</v>
      </c>
      <c r="G46" s="31" t="str">
        <f>IF(
    ISERROR('ALL-Students-Percentages'!G46),
    CHOOSE(RANDBETWEEN(1, 2), "NotKnown", "Known"),
    IF(
        ISNUMBER('ALL-Students-Percentages'!G46),
        IF(
            'ALL-Students-Percentages'!G46 &lt; 0.6,
            "NotKnown",
            "Known"
        ),
        'ALL-Students-Percentages'!G46
    )
)</f>
        <v>Known</v>
      </c>
      <c r="H46" s="31" t="str">
        <f>IF(
    ISERROR('ALL-Students-Percentages'!H46),
    CHOOSE(RANDBETWEEN(1, 2), "NotKnown", "Known"),
    IF(
        ISNUMBER('ALL-Students-Percentages'!H46),
        IF(
            'ALL-Students-Percentages'!H46 &lt; 0.6,
            "NotKnown",
            "Known"
        ),
        'ALL-Students-Percentages'!H46
    )
)</f>
        <v>Known</v>
      </c>
      <c r="I46" s="31" t="str">
        <f>IF(
    ISERROR('ALL-Students-Percentages'!I46),
    CHOOSE(RANDBETWEEN(1, 2), "NotKnown", "Known"),
    IF(
        ISNUMBER('ALL-Students-Percentages'!I46),
        IF(
            'ALL-Students-Percentages'!I46 &lt; 0.6,
            "NotKnown",
            "Known"
        ),
        'ALL-Students-Percentages'!I46
    )
)</f>
        <v>Known</v>
      </c>
      <c r="J46" s="31" t="str">
        <f>IF(
    ISERROR('ALL-Students-Percentages'!J46),
    CHOOSE(RANDBETWEEN(1, 2), "NotKnown", "Known"),
    IF(
        ISNUMBER('ALL-Students-Percentages'!J46),
        IF(
            'ALL-Students-Percentages'!J46 &lt; 0.6,
            "NotKnown",
            "Known"
        ),
        'ALL-Students-Percentages'!J46
    )
)</f>
        <v>Known</v>
      </c>
      <c r="K46" s="31" t="str">
        <f>IF(
    ISERROR('ALL-Students-Percentages'!K46),
    CHOOSE(RANDBETWEEN(1, 2), "NotKnown", "Known"),
    IF(
        ISNUMBER('ALL-Students-Percentages'!K46),
        IF(
            'ALL-Students-Percentages'!K46 &lt; 0.6,
            "NotKnown",
            "Known"
        ),
        'ALL-Students-Percentages'!K46
    )
)</f>
        <v>Known</v>
      </c>
      <c r="L46" s="31" t="str">
        <f>IF(
    ISERROR('ALL-Students-Percentages'!L46),
    CHOOSE(RANDBETWEEN(1, 2), "NotKnown", "Known"),
    IF(
        ISNUMBER('ALL-Students-Percentages'!L46),
        IF(
            'ALL-Students-Percentages'!L46 &lt; 0.6,
            "NotKnown",
            "Known"
        ),
        'ALL-Students-Percentages'!L46
    )
)</f>
        <v>Known</v>
      </c>
      <c r="M46" s="31" t="str">
        <f>IF(
    ISERROR('ALL-Students-Percentages'!M46),
    CHOOSE(RANDBETWEEN(1, 2), "NotKnown", "Known"),
    IF(
        ISNUMBER('ALL-Students-Percentages'!M46),
        IF(
            'ALL-Students-Percentages'!M46 &lt; 0.6,
            "NotKnown",
            "Known"
        ),
        'ALL-Students-Percentages'!M46
    )
)</f>
        <v>Known</v>
      </c>
      <c r="N46" s="31" t="str">
        <f>IF(
    ISERROR('ALL-Students-Percentages'!N46),
    CHOOSE(RANDBETWEEN(1, 2), "NotKnown", "Known"),
    IF(
        ISNUMBER('ALL-Students-Percentages'!N46),
        IF(
            'ALL-Students-Percentages'!N46 &lt; 0.6,
            "NotKnown",
            "Known"
        ),
        'ALL-Students-Percentages'!N46
    )
)</f>
        <v>Known</v>
      </c>
      <c r="O46" s="31" t="str">
        <f>IF(
    ISERROR('ALL-Students-Percentages'!O46),
    CHOOSE(RANDBETWEEN(1, 2), "NotKnown", "Known"),
    IF(
        ISNUMBER('ALL-Students-Percentages'!O46),
        IF(
            'ALL-Students-Percentages'!O46 &lt; 0.6,
            "NotKnown",
            "Known"
        ),
        'ALL-Students-Percentages'!O46
    )
)</f>
        <v>Known</v>
      </c>
      <c r="P46" s="31" t="str">
        <f>IF(
    ISERROR('ALL-Students-Percentages'!P46),
    CHOOSE(RANDBETWEEN(1, 2), "NotKnown", "Known"),
    IF(
        ISNUMBER('ALL-Students-Percentages'!P46),
        IF(
            'ALL-Students-Percentages'!P46 &lt; 0.6,
            "NotKnown",
            "Known"
        ),
        'ALL-Students-Percentages'!P46
    )
)</f>
        <v>Known</v>
      </c>
      <c r="Q46" s="31" t="str">
        <f>IF(
    ISERROR('ALL-Students-Percentages'!Q46),
    CHOOSE(RANDBETWEEN(1, 2), "NotKnown", "Known"),
    IF(
        ISNUMBER('ALL-Students-Percentages'!Q46),
        IF(
            'ALL-Students-Percentages'!Q46 &lt; 0.6,
            "NotKnown",
            "Known"
        ),
        'ALL-Students-Percentages'!Q46
    )
)</f>
        <v>Known</v>
      </c>
      <c r="R46" s="31" t="str">
        <f>IF(
    ISERROR('ALL-Students-Percentages'!R46),
    CHOOSE(RANDBETWEEN(1, 2), "NotKnown", "Known"),
    IF(
        ISNUMBER('ALL-Students-Percentages'!R46),
        IF(
            'ALL-Students-Percentages'!R46 &lt; 0.6,
            "NotKnown",
            "Known"
        ),
        'ALL-Students-Percentages'!R46
    )
)</f>
        <v>Known</v>
      </c>
      <c r="S46" s="31" t="str">
        <f>IF(
    ISERROR('ALL-Students-Percentages'!S46),
    CHOOSE(RANDBETWEEN(1, 2), "NotKnown", "Known"),
    IF(
        ISNUMBER('ALL-Students-Percentages'!S46),
        IF(
            'ALL-Students-Percentages'!S46 &lt; 0.6,
            "NotKnown",
            "Known"
        ),
        'ALL-Students-Percentages'!S46
    )
)</f>
        <v>Known</v>
      </c>
      <c r="T46" s="31" t="str">
        <f>IF(
    ISERROR('ALL-Students-Percentages'!T46),
    CHOOSE(RANDBETWEEN(1, 2), "NotKnown", "Known"),
    IF(
        ISNUMBER('ALL-Students-Percentages'!T46),
        IF(
            'ALL-Students-Percentages'!T46 &lt; 0.6,
            "NotKnown",
            "Known"
        ),
        'ALL-Students-Percentages'!T46
    )
)</f>
        <v>Known</v>
      </c>
      <c r="U46" s="31" t="str">
        <f>IF(
    ISERROR('ALL-Students-Percentages'!U46),
    CHOOSE(RANDBETWEEN(1, 2), "NotKnown", "Known"),
    IF(
        ISNUMBER('ALL-Students-Percentages'!U46),
        IF(
            'ALL-Students-Percentages'!U46 &lt; 0.6,
            "NotKnown",
            "Known"
        ),
        'ALL-Students-Percentages'!U46
    )
)</f>
        <v>Known</v>
      </c>
      <c r="V46" s="31" t="str">
        <f>IF(
    ISERROR('ALL-Students-Percentages'!V46),
    CHOOSE(RANDBETWEEN(1, 2), "NotKnown", "Known"),
    IF(
        ISNUMBER('ALL-Students-Percentages'!V46),
        IF(
            'ALL-Students-Percentages'!V46 &lt; 0.6,
            "NotKnown",
            "Known"
        ),
        'ALL-Students-Percentages'!V46
    )
)</f>
        <v>Known</v>
      </c>
      <c r="W46" s="31" t="str">
        <f>IF(
    ISERROR('ALL-Students-Percentages'!W46),
    CHOOSE(RANDBETWEEN(1, 2), "NotKnown", "Known"),
    IF(
        ISNUMBER('ALL-Students-Percentages'!W46),
        IF(
            'ALL-Students-Percentages'!W46 &lt; 0.6,
            "NotKnown",
            "Known"
        ),
        'ALL-Students-Percentages'!W46
    )
)</f>
        <v>Known</v>
      </c>
      <c r="X46" s="31" t="str">
        <f>IF(
    ISERROR('ALL-Students-Percentages'!X46),
    CHOOSE(RANDBETWEEN(1, 2), "NotKnown", "Known"),
    IF(
        ISNUMBER('ALL-Students-Percentages'!X46),
        IF(
            'ALL-Students-Percentages'!X46 &lt; 0.6,
            "NotKnown",
            "Known"
        ),
        'ALL-Students-Percentages'!X46
    )
)</f>
        <v>Known</v>
      </c>
      <c r="Y46" s="31" t="str">
        <f>IF(
    ISERROR('ALL-Students-Percentages'!Y46),
    CHOOSE(RANDBETWEEN(1, 2), "NotKnown", "Known"),
    IF(
        ISNUMBER('ALL-Students-Percentages'!Y46),
        IF(
            'ALL-Students-Percentages'!Y46 &lt; 0.6,
            "NotKnown",
            "Known"
        ),
        'ALL-Students-Percentages'!Y46
    )
)</f>
        <v>Known</v>
      </c>
      <c r="Z46" s="31" t="str">
        <f>IF(
    ISERROR('ALL-Students-Percentages'!Z46),
    CHOOSE(RANDBETWEEN(1, 2), "NotKnown", "Known"),
    IF(
        ISNUMBER('ALL-Students-Percentages'!Z46),
        IF(
            'ALL-Students-Percentages'!Z46 &lt; 0.6,
            "NotKnown",
            "Known"
        ),
        'ALL-Students-Percentages'!Z46
    )
)</f>
        <v>Known</v>
      </c>
      <c r="AA46" s="31" t="str">
        <f>IF(
    ISERROR('ALL-Students-Percentages'!AA46),
    CHOOSE(RANDBETWEEN(1, 2), "NotKnown", "Known"),
    IF(
        ISNUMBER('ALL-Students-Percentages'!AA46),
        IF(
            'ALL-Students-Percentages'!AA46 &lt; 0.6,
            "NotKnown",
            "Known"
        ),
        'ALL-Students-Percentages'!AA46
    )
)</f>
        <v>Known</v>
      </c>
      <c r="AB46" s="31" t="str">
        <f>IF(
    ISERROR('ALL-Students-Percentages'!AB46),
    CHOOSE(RANDBETWEEN(1, 2), "NotKnown", "Known"),
    IF(
        ISNUMBER('ALL-Students-Percentages'!AB46),
        IF(
            'ALL-Students-Percentages'!AB46 &lt; 0.6,
            "NotKnown",
            "Known"
        ),
        'ALL-Students-Percentages'!AB46
    )
)</f>
        <v>NotKnown</v>
      </c>
      <c r="AC46" s="31" t="str">
        <f>IF(
    ISERROR('ALL-Students-Percentages'!AC46),
    CHOOSE(RANDBETWEEN(1, 2), "NotKnown", "Known"),
    IF(
        ISNUMBER('ALL-Students-Percentages'!AC46),
        IF(
            'ALL-Students-Percentages'!AC46 &lt; 0.6,
            "NotKnown",
            "Known"
        ),
        'ALL-Students-Percentages'!AC46
    )
)</f>
        <v>NotKnown</v>
      </c>
      <c r="AD46" s="31" t="str">
        <f>IF(
    ISERROR('ALL-Students-Percentages'!AD46),
    CHOOSE(RANDBETWEEN(1, 2), "NotKnown", "Known"),
    IF(
        ISNUMBER('ALL-Students-Percentages'!AD46),
        IF(
            'ALL-Students-Percentages'!AD46 &lt; 0.6,
            "NotKnown",
            "Known"
        ),
        'ALL-Students-Percentages'!AD46
    )
)</f>
        <v>Known</v>
      </c>
      <c r="AE46" s="31" t="str">
        <f>IF(
    ISERROR('ALL-Students-Percentages'!AE46),
    CHOOSE(RANDBETWEEN(1, 2), "NotKnown", "Known"),
    IF(
        ISNUMBER('ALL-Students-Percentages'!AE46),
        IF(
            'ALL-Students-Percentages'!AE46 &lt; 0.6,
            "NotKnown",
            "Known"
        ),
        'ALL-Students-Percentages'!AE46
    )
)</f>
        <v>Known</v>
      </c>
      <c r="AF46" s="31" t="str">
        <f>IF(
    ISERROR('ALL-Students-Percentages'!AF46),
    CHOOSE(RANDBETWEEN(1, 2), "NotKnown", "Known"),
    IF(
        ISNUMBER('ALL-Students-Percentages'!AF46),
        IF(
            'ALL-Students-Percentages'!AF46 &lt; 0.6,
            "NotKnown",
            "Known"
        ),
        'ALL-Students-Percentages'!AF46
    )
)</f>
        <v>Known</v>
      </c>
      <c r="AG46" s="31" t="str">
        <f>IF(
    ISERROR('ALL-Students-Percentages'!AG46),
    CHOOSE(RANDBETWEEN(1, 2), "NotKnown", "Known"),
    IF(
        ISNUMBER('ALL-Students-Percentages'!AG46),
        IF(
            'ALL-Students-Percentages'!AG46 &lt; 0.6,
            "NotKnown",
            "Known"
        ),
        'ALL-Students-Percentages'!AG46
    )
)</f>
        <v>Known</v>
      </c>
      <c r="AH46" s="31" t="str">
        <f>IF(
    ISERROR('ALL-Students-Percentages'!AH46),
    CHOOSE(RANDBETWEEN(1, 2), "NotKnown", "Known"),
    IF(
        ISNUMBER('ALL-Students-Percentages'!AH46),
        IF(
            'ALL-Students-Percentages'!AH46 &lt; 0.6,
            "NotKnown",
            "Known"
        ),
        'ALL-Students-Percentages'!AH46
    )
)</f>
        <v>Known</v>
      </c>
      <c r="AI46" s="31" t="str">
        <f>IF(
    ISERROR('ALL-Students-Percentages'!AI46),
    CHOOSE(RANDBETWEEN(1, 2), "NotKnown", "Known"),
    IF(
        ISNUMBER('ALL-Students-Percentages'!AI46),
        IF(
            'ALL-Students-Percentages'!AI46 &lt; 0.6,
            "NotKnown",
            "Known"
        ),
        'ALL-Students-Percentages'!AI46
    )
)</f>
        <v>Known</v>
      </c>
      <c r="AJ46" s="31" t="str">
        <f>IF(
    ISERROR('ALL-Students-Percentages'!AJ46),
    CHOOSE(RANDBETWEEN(1, 2), "NotKnown", "Known"),
    IF(
        ISNUMBER('ALL-Students-Percentages'!AJ46),
        IF(
            'ALL-Students-Percentages'!AJ46 &lt; 0.6,
            "NotKnown",
            "Known"
        ),
        'ALL-Students-Percentages'!AJ46
    )
)</f>
        <v>Known</v>
      </c>
      <c r="AK46" s="31" t="str">
        <f>IF(
    ISERROR('ALL-Students-Percentages'!AK46),
    CHOOSE(RANDBETWEEN(1, 2), "NotKnown", "Known"),
    IF(
        ISNUMBER('ALL-Students-Percentages'!AK46),
        IF(
            'ALL-Students-Percentages'!AK46 &lt; 0.6,
            "NotKnown",
            "Known"
        ),
        'ALL-Students-Percentages'!AK46
    )
)</f>
        <v>Known</v>
      </c>
      <c r="AL46" s="31" t="str">
        <f>IF(
    ISERROR('ALL-Students-Percentages'!AL46),
    CHOOSE(RANDBETWEEN(1, 2), "NotKnown", "Known"),
    IF(
        ISNUMBER('ALL-Students-Percentages'!AL46),
        IF(
            'ALL-Students-Percentages'!AL46 &lt; 0.6,
            "NotKnown",
            "Known"
        ),
        'ALL-Students-Percentages'!AL46
    )
)</f>
        <v>Known</v>
      </c>
      <c r="AM46" s="31" t="str">
        <f>IF(
    ISERROR('ALL-Students-Percentages'!AM46),
    CHOOSE(RANDBETWEEN(1, 2), "NotKnown", "Known"),
    IF(
        ISNUMBER('ALL-Students-Percentages'!AM46),
        IF(
            'ALL-Students-Percentages'!AM46 &lt; 0.6,
            "NotKnown",
            "Known"
        ),
        'ALL-Students-Percentages'!AM46
    )
)</f>
        <v>Known</v>
      </c>
      <c r="AN46" s="31" t="str">
        <f>IF(
    ISERROR('ALL-Students-Percentages'!AN46),
    CHOOSE(RANDBETWEEN(1, 2), "NotKnown", "Known"),
    IF(
        ISNUMBER('ALL-Students-Percentages'!AN46),
        IF(
            'ALL-Students-Percentages'!AN46 &lt; 0.6,
            "NotKnown",
            "Known"
        ),
        'ALL-Students-Percentages'!AN46
    )
)</f>
        <v>Known</v>
      </c>
      <c r="AO46" s="31" t="str">
        <f>IF(
    ISERROR('ALL-Students-Percentages'!AO46),
    CHOOSE(RANDBETWEEN(1, 2), "NotKnown", "Known"),
    IF(
        ISNUMBER('ALL-Students-Percentages'!AO46),
        IF(
            'ALL-Students-Percentages'!AO46 &lt; 0.6,
            "NotKnown",
            "Known"
        ),
        'ALL-Students-Percentages'!AO46
    )
)</f>
        <v>Known</v>
      </c>
      <c r="AP46" s="31" t="str">
        <f>IF(
    ISERROR('ALL-Students-Percentages'!AP46),
    CHOOSE(RANDBETWEEN(1, 2), "NotKnown", "Known"),
    IF(
        ISNUMBER('ALL-Students-Percentages'!AP46),
        IF(
            'ALL-Students-Percentages'!AP46 &lt; 0.6,
            "NotKnown",
            "Known"
        ),
        'ALL-Students-Percentages'!AP46
    )
)</f>
        <v>NotKnown</v>
      </c>
      <c r="AQ46" s="31" t="str">
        <f>IF(
    ISERROR('ALL-Students-Percentages'!AQ46),
    CHOOSE(RANDBETWEEN(1, 2), "NotKnown", "Known"),
    IF(
        ISNUMBER('ALL-Students-Percentages'!AQ46),
        IF(
            'ALL-Students-Percentages'!AQ46 &lt; 0.6,
            "NotKnown",
            "Known"
        ),
        'ALL-Students-Percentages'!AQ46
    )
)</f>
        <v>Known</v>
      </c>
      <c r="AR46" s="31" t="str">
        <f>IF(
    ISERROR('ALL-Students-Percentages'!AR46),
    CHOOSE(RANDBETWEEN(1, 2), "NotKnown", "Known"),
    IF(
        ISNUMBER('ALL-Students-Percentages'!AR46),
        IF(
            'ALL-Students-Percentages'!AR46 &lt; 0.6,
            "NotKnown",
            "Known"
        ),
        'ALL-Students-Percentages'!AR46
    )
)</f>
        <v>Known</v>
      </c>
      <c r="AS46" s="31" t="str">
        <f>IF(
    ISERROR('ALL-Students-Percentages'!AS46),
    CHOOSE(RANDBETWEEN(1, 2), "NotKnown", "Known"),
    IF(
        ISNUMBER('ALL-Students-Percentages'!AS46),
        IF(
            'ALL-Students-Percentages'!AS46 &lt; 0.6,
            "NotKnown",
            "Known"
        ),
        'ALL-Students-Percentages'!AS46
    )
)</f>
        <v>Known</v>
      </c>
      <c r="AT46" s="31" t="str">
        <f>IF(
    ISERROR('ALL-Students-Percentages'!AT46),
    CHOOSE(RANDBETWEEN(1, 2), "NotKnown", "Known"),
    IF(
        ISNUMBER('ALL-Students-Percentages'!AT46),
        IF(
            'ALL-Students-Percentages'!AT46 &lt; 0.6,
            "NotKnown",
            "Known"
        ),
        'ALL-Students-Percentages'!AT46
    )
)</f>
        <v>Known</v>
      </c>
      <c r="AU46" s="23"/>
      <c r="AV46" s="23"/>
    </row>
    <row r="47">
      <c r="A47" s="23" t="str">
        <f>IF(
    ISERROR('ALL-Students-Percentages'!A47),
    CHOOSE(RANDBETWEEN(1, 2), "NotKnown", "Known"),
    IF(
        ISNUMBER('ALL-Students-Percentages'!A47),
        IF(
            'ALL-Students-Percentages'!A47 &lt; 0.6,
            "NotKnown",
            "Known"
        ),
        'ALL-Students-Percentages'!A47
    )
)</f>
        <v>7CMP-M</v>
      </c>
      <c r="B47" s="31" t="str">
        <f>IF(
    ISERROR('ALL-Students-Percentages'!B47),
    CHOOSE(RANDBETWEEN(1, 2), "NotKnown", "Known"),
    IF(
        ISNUMBER('ALL-Students-Percentages'!B47),
        IF(
            'ALL-Students-Percentages'!B47 &lt; 0.6,
            "NotKnown",
            "Known"
        ),
        'ALL-Students-Percentages'!B47
    )
)</f>
        <v>Known</v>
      </c>
      <c r="C47" s="31" t="str">
        <f>IF(
    ISERROR('ALL-Students-Percentages'!C47),
    CHOOSE(RANDBETWEEN(1, 2), "NotKnown", "Known"),
    IF(
        ISNUMBER('ALL-Students-Percentages'!C47),
        IF(
            'ALL-Students-Percentages'!C47 &lt; 0.6,
            "NotKnown",
            "Known"
        ),
        'ALL-Students-Percentages'!C47
    )
)</f>
        <v>Known</v>
      </c>
      <c r="D47" s="31" t="str">
        <f>IF(
    ISERROR('ALL-Students-Percentages'!D47),
    CHOOSE(RANDBETWEEN(1, 2), "NotKnown", "Known"),
    IF(
        ISNUMBER('ALL-Students-Percentages'!D47),
        IF(
            'ALL-Students-Percentages'!D47 &lt; 0.6,
            "NotKnown",
            "Known"
        ),
        'ALL-Students-Percentages'!D47
    )
)</f>
        <v>Known</v>
      </c>
      <c r="E47" s="31" t="str">
        <f>IF(
    ISERROR('ALL-Students-Percentages'!E47),
    CHOOSE(RANDBETWEEN(1, 2), "NotKnown", "Known"),
    IF(
        ISNUMBER('ALL-Students-Percentages'!E47),
        IF(
            'ALL-Students-Percentages'!E47 &lt; 0.6,
            "NotKnown",
            "Known"
        ),
        'ALL-Students-Percentages'!E47
    )
)</f>
        <v>Known</v>
      </c>
      <c r="F47" s="31" t="str">
        <f>IF(
    ISERROR('ALL-Students-Percentages'!F47),
    CHOOSE(RANDBETWEEN(1, 2), "NotKnown", "Known"),
    IF(
        ISNUMBER('ALL-Students-Percentages'!F47),
        IF(
            'ALL-Students-Percentages'!F47 &lt; 0.6,
            "NotKnown",
            "Known"
        ),
        'ALL-Students-Percentages'!F47
    )
)</f>
        <v>Known</v>
      </c>
      <c r="G47" s="31" t="str">
        <f>IF(
    ISERROR('ALL-Students-Percentages'!G47),
    CHOOSE(RANDBETWEEN(1, 2), "NotKnown", "Known"),
    IF(
        ISNUMBER('ALL-Students-Percentages'!G47),
        IF(
            'ALL-Students-Percentages'!G47 &lt; 0.6,
            "NotKnown",
            "Known"
        ),
        'ALL-Students-Percentages'!G47
    )
)</f>
        <v>Known</v>
      </c>
      <c r="H47" s="31" t="str">
        <f>IF(
    ISERROR('ALL-Students-Percentages'!H47),
    CHOOSE(RANDBETWEEN(1, 2), "NotKnown", "Known"),
    IF(
        ISNUMBER('ALL-Students-Percentages'!H47),
        IF(
            'ALL-Students-Percentages'!H47 &lt; 0.6,
            "NotKnown",
            "Known"
        ),
        'ALL-Students-Percentages'!H47
    )
)</f>
        <v>Known</v>
      </c>
      <c r="I47" s="31" t="str">
        <f>IF(
    ISERROR('ALL-Students-Percentages'!I47),
    CHOOSE(RANDBETWEEN(1, 2), "NotKnown", "Known"),
    IF(
        ISNUMBER('ALL-Students-Percentages'!I47),
        IF(
            'ALL-Students-Percentages'!I47 &lt; 0.6,
            "NotKnown",
            "Known"
        ),
        'ALL-Students-Percentages'!I47
    )
)</f>
        <v>Known</v>
      </c>
      <c r="J47" s="31" t="str">
        <f>IF(
    ISERROR('ALL-Students-Percentages'!J47),
    CHOOSE(RANDBETWEEN(1, 2), "NotKnown", "Known"),
    IF(
        ISNUMBER('ALL-Students-Percentages'!J47),
        IF(
            'ALL-Students-Percentages'!J47 &lt; 0.6,
            "NotKnown",
            "Known"
        ),
        'ALL-Students-Percentages'!J47
    )
)</f>
        <v>Known</v>
      </c>
      <c r="K47" s="31" t="str">
        <f>IF(
    ISERROR('ALL-Students-Percentages'!K47),
    CHOOSE(RANDBETWEEN(1, 2), "NotKnown", "Known"),
    IF(
        ISNUMBER('ALL-Students-Percentages'!K47),
        IF(
            'ALL-Students-Percentages'!K47 &lt; 0.6,
            "NotKnown",
            "Known"
        ),
        'ALL-Students-Percentages'!K47
    )
)</f>
        <v>Known</v>
      </c>
      <c r="L47" s="31" t="str">
        <f>IF(
    ISERROR('ALL-Students-Percentages'!L47),
    CHOOSE(RANDBETWEEN(1, 2), "NotKnown", "Known"),
    IF(
        ISNUMBER('ALL-Students-Percentages'!L47),
        IF(
            'ALL-Students-Percentages'!L47 &lt; 0.6,
            "NotKnown",
            "Known"
        ),
        'ALL-Students-Percentages'!L47
    )
)</f>
        <v>Known</v>
      </c>
      <c r="M47" s="31" t="str">
        <f>IF(
    ISERROR('ALL-Students-Percentages'!M47),
    CHOOSE(RANDBETWEEN(1, 2), "NotKnown", "Known"),
    IF(
        ISNUMBER('ALL-Students-Percentages'!M47),
        IF(
            'ALL-Students-Percentages'!M47 &lt; 0.6,
            "NotKnown",
            "Known"
        ),
        'ALL-Students-Percentages'!M47
    )
)</f>
        <v>Known</v>
      </c>
      <c r="N47" s="31" t="str">
        <f>IF(
    ISERROR('ALL-Students-Percentages'!N47),
    CHOOSE(RANDBETWEEN(1, 2), "NotKnown", "Known"),
    IF(
        ISNUMBER('ALL-Students-Percentages'!N47),
        IF(
            'ALL-Students-Percentages'!N47 &lt; 0.6,
            "NotKnown",
            "Known"
        ),
        'ALL-Students-Percentages'!N47
    )
)</f>
        <v>Known</v>
      </c>
      <c r="O47" s="31" t="str">
        <f>IF(
    ISERROR('ALL-Students-Percentages'!O47),
    CHOOSE(RANDBETWEEN(1, 2), "NotKnown", "Known"),
    IF(
        ISNUMBER('ALL-Students-Percentages'!O47),
        IF(
            'ALL-Students-Percentages'!O47 &lt; 0.6,
            "NotKnown",
            "Known"
        ),
        'ALL-Students-Percentages'!O47
    )
)</f>
        <v>Known</v>
      </c>
      <c r="P47" s="31" t="str">
        <f>IF(
    ISERROR('ALL-Students-Percentages'!P47),
    CHOOSE(RANDBETWEEN(1, 2), "NotKnown", "Known"),
    IF(
        ISNUMBER('ALL-Students-Percentages'!P47),
        IF(
            'ALL-Students-Percentages'!P47 &lt; 0.6,
            "NotKnown",
            "Known"
        ),
        'ALL-Students-Percentages'!P47
    )
)</f>
        <v>Known</v>
      </c>
      <c r="Q47" s="31" t="str">
        <f>IF(
    ISERROR('ALL-Students-Percentages'!Q47),
    CHOOSE(RANDBETWEEN(1, 2), "NotKnown", "Known"),
    IF(
        ISNUMBER('ALL-Students-Percentages'!Q47),
        IF(
            'ALL-Students-Percentages'!Q47 &lt; 0.6,
            "NotKnown",
            "Known"
        ),
        'ALL-Students-Percentages'!Q47
    )
)</f>
        <v>Known</v>
      </c>
      <c r="R47" s="31" t="str">
        <f>IF(
    ISERROR('ALL-Students-Percentages'!R47),
    CHOOSE(RANDBETWEEN(1, 2), "NotKnown", "Known"),
    IF(
        ISNUMBER('ALL-Students-Percentages'!R47),
        IF(
            'ALL-Students-Percentages'!R47 &lt; 0.6,
            "NotKnown",
            "Known"
        ),
        'ALL-Students-Percentages'!R47
    )
)</f>
        <v>Known</v>
      </c>
      <c r="S47" s="31" t="str">
        <f>IF(
    ISERROR('ALL-Students-Percentages'!S47),
    CHOOSE(RANDBETWEEN(1, 2), "NotKnown", "Known"),
    IF(
        ISNUMBER('ALL-Students-Percentages'!S47),
        IF(
            'ALL-Students-Percentages'!S47 &lt; 0.6,
            "NotKnown",
            "Known"
        ),
        'ALL-Students-Percentages'!S47
    )
)</f>
        <v>Known</v>
      </c>
      <c r="T47" s="31" t="str">
        <f>IF(
    ISERROR('ALL-Students-Percentages'!T47),
    CHOOSE(RANDBETWEEN(1, 2), "NotKnown", "Known"),
    IF(
        ISNUMBER('ALL-Students-Percentages'!T47),
        IF(
            'ALL-Students-Percentages'!T47 &lt; 0.6,
            "NotKnown",
            "Known"
        ),
        'ALL-Students-Percentages'!T47
    )
)</f>
        <v>Known</v>
      </c>
      <c r="U47" s="31" t="str">
        <f>IF(
    ISERROR('ALL-Students-Percentages'!U47),
    CHOOSE(RANDBETWEEN(1, 2), "NotKnown", "Known"),
    IF(
        ISNUMBER('ALL-Students-Percentages'!U47),
        IF(
            'ALL-Students-Percentages'!U47 &lt; 0.6,
            "NotKnown",
            "Known"
        ),
        'ALL-Students-Percentages'!U47
    )
)</f>
        <v>Known</v>
      </c>
      <c r="V47" s="31" t="str">
        <f>IF(
    ISERROR('ALL-Students-Percentages'!V47),
    CHOOSE(RANDBETWEEN(1, 2), "NotKnown", "Known"),
    IF(
        ISNUMBER('ALL-Students-Percentages'!V47),
        IF(
            'ALL-Students-Percentages'!V47 &lt; 0.6,
            "NotKnown",
            "Known"
        ),
        'ALL-Students-Percentages'!V47
    )
)</f>
        <v>Known</v>
      </c>
      <c r="W47" s="31" t="str">
        <f>IF(
    ISERROR('ALL-Students-Percentages'!W47),
    CHOOSE(RANDBETWEEN(1, 2), "NotKnown", "Known"),
    IF(
        ISNUMBER('ALL-Students-Percentages'!W47),
        IF(
            'ALL-Students-Percentages'!W47 &lt; 0.6,
            "NotKnown",
            "Known"
        ),
        'ALL-Students-Percentages'!W47
    )
)</f>
        <v>Known</v>
      </c>
      <c r="X47" s="31" t="str">
        <f>IF(
    ISERROR('ALL-Students-Percentages'!X47),
    CHOOSE(RANDBETWEEN(1, 2), "NotKnown", "Known"),
    IF(
        ISNUMBER('ALL-Students-Percentages'!X47),
        IF(
            'ALL-Students-Percentages'!X47 &lt; 0.6,
            "NotKnown",
            "Known"
        ),
        'ALL-Students-Percentages'!X47
    )
)</f>
        <v>Known</v>
      </c>
      <c r="Y47" s="31" t="str">
        <f>IF(
    ISERROR('ALL-Students-Percentages'!Y47),
    CHOOSE(RANDBETWEEN(1, 2), "NotKnown", "Known"),
    IF(
        ISNUMBER('ALL-Students-Percentages'!Y47),
        IF(
            'ALL-Students-Percentages'!Y47 &lt; 0.6,
            "NotKnown",
            "Known"
        ),
        'ALL-Students-Percentages'!Y47
    )
)</f>
        <v>Known</v>
      </c>
      <c r="Z47" s="31" t="str">
        <f>IF(
    ISERROR('ALL-Students-Percentages'!Z47),
    CHOOSE(RANDBETWEEN(1, 2), "NotKnown", "Known"),
    IF(
        ISNUMBER('ALL-Students-Percentages'!Z47),
        IF(
            'ALL-Students-Percentages'!Z47 &lt; 0.6,
            "NotKnown",
            "Known"
        ),
        'ALL-Students-Percentages'!Z47
    )
)</f>
        <v>Known</v>
      </c>
      <c r="AA47" s="31" t="str">
        <f>IF(
    ISERROR('ALL-Students-Percentages'!AA47),
    CHOOSE(RANDBETWEEN(1, 2), "NotKnown", "Known"),
    IF(
        ISNUMBER('ALL-Students-Percentages'!AA47),
        IF(
            'ALL-Students-Percentages'!AA47 &lt; 0.6,
            "NotKnown",
            "Known"
        ),
        'ALL-Students-Percentages'!AA47
    )
)</f>
        <v>Known</v>
      </c>
      <c r="AB47" s="31" t="str">
        <f>IF(
    ISERROR('ALL-Students-Percentages'!AB47),
    CHOOSE(RANDBETWEEN(1, 2), "NotKnown", "Known"),
    IF(
        ISNUMBER('ALL-Students-Percentages'!AB47),
        IF(
            'ALL-Students-Percentages'!AB47 &lt; 0.6,
            "NotKnown",
            "Known"
        ),
        'ALL-Students-Percentages'!AB47
    )
)</f>
        <v>Known</v>
      </c>
      <c r="AC47" s="31" t="str">
        <f>IF(
    ISERROR('ALL-Students-Percentages'!AC47),
    CHOOSE(RANDBETWEEN(1, 2), "NotKnown", "Known"),
    IF(
        ISNUMBER('ALL-Students-Percentages'!AC47),
        IF(
            'ALL-Students-Percentages'!AC47 &lt; 0.6,
            "NotKnown",
            "Known"
        ),
        'ALL-Students-Percentages'!AC47
    )
)</f>
        <v>Known</v>
      </c>
      <c r="AD47" s="31" t="str">
        <f>IF(
    ISERROR('ALL-Students-Percentages'!AD47),
    CHOOSE(RANDBETWEEN(1, 2), "NotKnown", "Known"),
    IF(
        ISNUMBER('ALL-Students-Percentages'!AD47),
        IF(
            'ALL-Students-Percentages'!AD47 &lt; 0.6,
            "NotKnown",
            "Known"
        ),
        'ALL-Students-Percentages'!AD47
    )
)</f>
        <v>NotKnown</v>
      </c>
      <c r="AE47" s="31" t="str">
        <f>IF(
    ISERROR('ALL-Students-Percentages'!AE47),
    CHOOSE(RANDBETWEEN(1, 2), "NotKnown", "Known"),
    IF(
        ISNUMBER('ALL-Students-Percentages'!AE47),
        IF(
            'ALL-Students-Percentages'!AE47 &lt; 0.6,
            "NotKnown",
            "Known"
        ),
        'ALL-Students-Percentages'!AE47
    )
)</f>
        <v>Known</v>
      </c>
      <c r="AF47" s="31" t="str">
        <f>IF(
    ISERROR('ALL-Students-Percentages'!AF47),
    CHOOSE(RANDBETWEEN(1, 2), "NotKnown", "Known"),
    IF(
        ISNUMBER('ALL-Students-Percentages'!AF47),
        IF(
            'ALL-Students-Percentages'!AF47 &lt; 0.6,
            "NotKnown",
            "Known"
        ),
        'ALL-Students-Percentages'!AF47
    )
)</f>
        <v>Known</v>
      </c>
      <c r="AG47" s="31" t="str">
        <f>IF(
    ISERROR('ALL-Students-Percentages'!AG47),
    CHOOSE(RANDBETWEEN(1, 2), "NotKnown", "Known"),
    IF(
        ISNUMBER('ALL-Students-Percentages'!AG47),
        IF(
            'ALL-Students-Percentages'!AG47 &lt; 0.6,
            "NotKnown",
            "Known"
        ),
        'ALL-Students-Percentages'!AG47
    )
)</f>
        <v>Known</v>
      </c>
      <c r="AH47" s="31" t="str">
        <f>IF(
    ISERROR('ALL-Students-Percentages'!AH47),
    CHOOSE(RANDBETWEEN(1, 2), "NotKnown", "Known"),
    IF(
        ISNUMBER('ALL-Students-Percentages'!AH47),
        IF(
            'ALL-Students-Percentages'!AH47 &lt; 0.6,
            "NotKnown",
            "Known"
        ),
        'ALL-Students-Percentages'!AH47
    )
)</f>
        <v>Known</v>
      </c>
      <c r="AI47" s="31" t="str">
        <f>IF(
    ISERROR('ALL-Students-Percentages'!AI47),
    CHOOSE(RANDBETWEEN(1, 2), "NotKnown", "Known"),
    IF(
        ISNUMBER('ALL-Students-Percentages'!AI47),
        IF(
            'ALL-Students-Percentages'!AI47 &lt; 0.6,
            "NotKnown",
            "Known"
        ),
        'ALL-Students-Percentages'!AI47
    )
)</f>
        <v>Known</v>
      </c>
      <c r="AJ47" s="31" t="str">
        <f>IF(
    ISERROR('ALL-Students-Percentages'!AJ47),
    CHOOSE(RANDBETWEEN(1, 2), "NotKnown", "Known"),
    IF(
        ISNUMBER('ALL-Students-Percentages'!AJ47),
        IF(
            'ALL-Students-Percentages'!AJ47 &lt; 0.6,
            "NotKnown",
            "Known"
        ),
        'ALL-Students-Percentages'!AJ47
    )
)</f>
        <v>Known</v>
      </c>
      <c r="AK47" s="31" t="str">
        <f>IF(
    ISERROR('ALL-Students-Percentages'!AK47),
    CHOOSE(RANDBETWEEN(1, 2), "NotKnown", "Known"),
    IF(
        ISNUMBER('ALL-Students-Percentages'!AK47),
        IF(
            'ALL-Students-Percentages'!AK47 &lt; 0.6,
            "NotKnown",
            "Known"
        ),
        'ALL-Students-Percentages'!AK47
    )
)</f>
        <v>Known</v>
      </c>
      <c r="AL47" s="31" t="str">
        <f>IF(
    ISERROR('ALL-Students-Percentages'!AL47),
    CHOOSE(RANDBETWEEN(1, 2), "NotKnown", "Known"),
    IF(
        ISNUMBER('ALL-Students-Percentages'!AL47),
        IF(
            'ALL-Students-Percentages'!AL47 &lt; 0.6,
            "NotKnown",
            "Known"
        ),
        'ALL-Students-Percentages'!AL47
    )
)</f>
        <v>Known</v>
      </c>
      <c r="AM47" s="31" t="str">
        <f>IF(
    ISERROR('ALL-Students-Percentages'!AM47),
    CHOOSE(RANDBETWEEN(1, 2), "NotKnown", "Known"),
    IF(
        ISNUMBER('ALL-Students-Percentages'!AM47),
        IF(
            'ALL-Students-Percentages'!AM47 &lt; 0.6,
            "NotKnown",
            "Known"
        ),
        'ALL-Students-Percentages'!AM47
    )
)</f>
        <v>Known</v>
      </c>
      <c r="AN47" s="31" t="str">
        <f>IF(
    ISERROR('ALL-Students-Percentages'!AN47),
    CHOOSE(RANDBETWEEN(1, 2), "NotKnown", "Known"),
    IF(
        ISNUMBER('ALL-Students-Percentages'!AN47),
        IF(
            'ALL-Students-Percentages'!AN47 &lt; 0.6,
            "NotKnown",
            "Known"
        ),
        'ALL-Students-Percentages'!AN47
    )
)</f>
        <v>Known</v>
      </c>
      <c r="AO47" s="31" t="str">
        <f>IF(
    ISERROR('ALL-Students-Percentages'!AO47),
    CHOOSE(RANDBETWEEN(1, 2), "NotKnown", "Known"),
    IF(
        ISNUMBER('ALL-Students-Percentages'!AO47),
        IF(
            'ALL-Students-Percentages'!AO47 &lt; 0.6,
            "NotKnown",
            "Known"
        ),
        'ALL-Students-Percentages'!AO47
    )
)</f>
        <v>Known</v>
      </c>
      <c r="AP47" s="31" t="str">
        <f>IF(
    ISERROR('ALL-Students-Percentages'!AP47),
    CHOOSE(RANDBETWEEN(1, 2), "NotKnown", "Known"),
    IF(
        ISNUMBER('ALL-Students-Percentages'!AP47),
        IF(
            'ALL-Students-Percentages'!AP47 &lt; 0.6,
            "NotKnown",
            "Known"
        ),
        'ALL-Students-Percentages'!AP47
    )
)</f>
        <v>Known</v>
      </c>
      <c r="AQ47" s="31" t="str">
        <f>IF(
    ISERROR('ALL-Students-Percentages'!AQ47),
    CHOOSE(RANDBETWEEN(1, 2), "NotKnown", "Known"),
    IF(
        ISNUMBER('ALL-Students-Percentages'!AQ47),
        IF(
            'ALL-Students-Percentages'!AQ47 &lt; 0.6,
            "NotKnown",
            "Known"
        ),
        'ALL-Students-Percentages'!AQ47
    )
)</f>
        <v>Known</v>
      </c>
      <c r="AR47" s="31" t="str">
        <f>IF(
    ISERROR('ALL-Students-Percentages'!AR47),
    CHOOSE(RANDBETWEEN(1, 2), "NotKnown", "Known"),
    IF(
        ISNUMBER('ALL-Students-Percentages'!AR47),
        IF(
            'ALL-Students-Percentages'!AR47 &lt; 0.6,
            "NotKnown",
            "Known"
        ),
        'ALL-Students-Percentages'!AR47
    )
)</f>
        <v>Known</v>
      </c>
      <c r="AS47" s="31" t="str">
        <f>IF(
    ISERROR('ALL-Students-Percentages'!AS47),
    CHOOSE(RANDBETWEEN(1, 2), "NotKnown", "Known"),
    IF(
        ISNUMBER('ALL-Students-Percentages'!AS47),
        IF(
            'ALL-Students-Percentages'!AS47 &lt; 0.6,
            "NotKnown",
            "Known"
        ),
        'ALL-Students-Percentages'!AS47
    )
)</f>
        <v>Known</v>
      </c>
      <c r="AT47" s="31" t="str">
        <f>IF(
    ISERROR('ALL-Students-Percentages'!AT47),
    CHOOSE(RANDBETWEEN(1, 2), "NotKnown", "Known"),
    IF(
        ISNUMBER('ALL-Students-Percentages'!AT47),
        IF(
            'ALL-Students-Percentages'!AT47 &lt; 0.6,
            "NotKnown",
            "Known"
        ),
        'ALL-Students-Percentages'!AT47
    )
)</f>
        <v>Known</v>
      </c>
      <c r="AU47" s="23"/>
      <c r="AV47" s="23"/>
    </row>
    <row r="48">
      <c r="A48" s="23" t="str">
        <f>IF(
    ISERROR('ALL-Students-Percentages'!A48),
    CHOOSE(RANDBETWEEN(1, 2), "NotKnown", "Known"),
    IF(
        ISNUMBER('ALL-Students-Percentages'!A48),
        IF(
            'ALL-Students-Percentages'!A48 &lt; 0.6,
            "NotKnown",
            "Known"
        ),
        'ALL-Students-Percentages'!A48
    )
)</f>
        <v>8CMP-F</v>
      </c>
      <c r="B48" s="31" t="str">
        <f>IF(
    ISERROR('ALL-Students-Percentages'!B48),
    CHOOSE(RANDBETWEEN(1, 2), "NotKnown", "Known"),
    IF(
        ISNUMBER('ALL-Students-Percentages'!B48),
        IF(
            'ALL-Students-Percentages'!B48 &lt; 0.6,
            "NotKnown",
            "Known"
        ),
        'ALL-Students-Percentages'!B48
    )
)</f>
        <v>Known</v>
      </c>
      <c r="C48" s="31" t="str">
        <f>IF(
    ISERROR('ALL-Students-Percentages'!C48),
    CHOOSE(RANDBETWEEN(1, 2), "NotKnown", "Known"),
    IF(
        ISNUMBER('ALL-Students-Percentages'!C48),
        IF(
            'ALL-Students-Percentages'!C48 &lt; 0.6,
            "NotKnown",
            "Known"
        ),
        'ALL-Students-Percentages'!C48
    )
)</f>
        <v>Known</v>
      </c>
      <c r="D48" s="31" t="str">
        <f>IF(
    ISERROR('ALL-Students-Percentages'!D48),
    CHOOSE(RANDBETWEEN(1, 2), "NotKnown", "Known"),
    IF(
        ISNUMBER('ALL-Students-Percentages'!D48),
        IF(
            'ALL-Students-Percentages'!D48 &lt; 0.6,
            "NotKnown",
            "Known"
        ),
        'ALL-Students-Percentages'!D48
    )
)</f>
        <v>Known</v>
      </c>
      <c r="E48" s="31" t="str">
        <f>IF(
    ISERROR('ALL-Students-Percentages'!E48),
    CHOOSE(RANDBETWEEN(1, 2), "NotKnown", "Known"),
    IF(
        ISNUMBER('ALL-Students-Percentages'!E48),
        IF(
            'ALL-Students-Percentages'!E48 &lt; 0.6,
            "NotKnown",
            "Known"
        ),
        'ALL-Students-Percentages'!E48
    )
)</f>
        <v>Known</v>
      </c>
      <c r="F48" s="31" t="str">
        <f>IF(
    ISERROR('ALL-Students-Percentages'!F48),
    CHOOSE(RANDBETWEEN(1, 2), "NotKnown", "Known"),
    IF(
        ISNUMBER('ALL-Students-Percentages'!F48),
        IF(
            'ALL-Students-Percentages'!F48 &lt; 0.6,
            "NotKnown",
            "Known"
        ),
        'ALL-Students-Percentages'!F48
    )
)</f>
        <v>Known</v>
      </c>
      <c r="G48" s="31" t="str">
        <f>IF(
    ISERROR('ALL-Students-Percentages'!G48),
    CHOOSE(RANDBETWEEN(1, 2), "NotKnown", "Known"),
    IF(
        ISNUMBER('ALL-Students-Percentages'!G48),
        IF(
            'ALL-Students-Percentages'!G48 &lt; 0.6,
            "NotKnown",
            "Known"
        ),
        'ALL-Students-Percentages'!G48
    )
)</f>
        <v>NotKnown</v>
      </c>
      <c r="H48" s="31" t="str">
        <f>IF(
    ISERROR('ALL-Students-Percentages'!H48),
    CHOOSE(RANDBETWEEN(1, 2), "NotKnown", "Known"),
    IF(
        ISNUMBER('ALL-Students-Percentages'!H48),
        IF(
            'ALL-Students-Percentages'!H48 &lt; 0.6,
            "NotKnown",
            "Known"
        ),
        'ALL-Students-Percentages'!H48
    )
)</f>
        <v>Known</v>
      </c>
      <c r="I48" s="31" t="str">
        <f>IF(
    ISERROR('ALL-Students-Percentages'!I48),
    CHOOSE(RANDBETWEEN(1, 2), "NotKnown", "Known"),
    IF(
        ISNUMBER('ALL-Students-Percentages'!I48),
        IF(
            'ALL-Students-Percentages'!I48 &lt; 0.6,
            "NotKnown",
            "Known"
        ),
        'ALL-Students-Percentages'!I48
    )
)</f>
        <v>Known</v>
      </c>
      <c r="J48" s="31" t="str">
        <f>IF(
    ISERROR('ALL-Students-Percentages'!J48),
    CHOOSE(RANDBETWEEN(1, 2), "NotKnown", "Known"),
    IF(
        ISNUMBER('ALL-Students-Percentages'!J48),
        IF(
            'ALL-Students-Percentages'!J48 &lt; 0.6,
            "NotKnown",
            "Known"
        ),
        'ALL-Students-Percentages'!J48
    )
)</f>
        <v>Known</v>
      </c>
      <c r="K48" s="31" t="str">
        <f>IF(
    ISERROR('ALL-Students-Percentages'!K48),
    CHOOSE(RANDBETWEEN(1, 2), "NotKnown", "Known"),
    IF(
        ISNUMBER('ALL-Students-Percentages'!K48),
        IF(
            'ALL-Students-Percentages'!K48 &lt; 0.6,
            "NotKnown",
            "Known"
        ),
        'ALL-Students-Percentages'!K48
    )
)</f>
        <v>NotKnown</v>
      </c>
      <c r="L48" s="31" t="str">
        <f>IF(
    ISERROR('ALL-Students-Percentages'!L48),
    CHOOSE(RANDBETWEEN(1, 2), "NotKnown", "Known"),
    IF(
        ISNUMBER('ALL-Students-Percentages'!L48),
        IF(
            'ALL-Students-Percentages'!L48 &lt; 0.6,
            "NotKnown",
            "Known"
        ),
        'ALL-Students-Percentages'!L48
    )
)</f>
        <v>Known</v>
      </c>
      <c r="M48" s="31" t="str">
        <f>IF(
    ISERROR('ALL-Students-Percentages'!M48),
    CHOOSE(RANDBETWEEN(1, 2), "NotKnown", "Known"),
    IF(
        ISNUMBER('ALL-Students-Percentages'!M48),
        IF(
            'ALL-Students-Percentages'!M48 &lt; 0.6,
            "NotKnown",
            "Known"
        ),
        'ALL-Students-Percentages'!M48
    )
)</f>
        <v>NotKnown</v>
      </c>
      <c r="N48" s="31" t="str">
        <f>IF(
    ISERROR('ALL-Students-Percentages'!N48),
    CHOOSE(RANDBETWEEN(1, 2), "NotKnown", "Known"),
    IF(
        ISNUMBER('ALL-Students-Percentages'!N48),
        IF(
            'ALL-Students-Percentages'!N48 &lt; 0.6,
            "NotKnown",
            "Known"
        ),
        'ALL-Students-Percentages'!N48
    )
)</f>
        <v>Known</v>
      </c>
      <c r="O48" s="31" t="str">
        <f>IF(
    ISERROR('ALL-Students-Percentages'!O48),
    CHOOSE(RANDBETWEEN(1, 2), "NotKnown", "Known"),
    IF(
        ISNUMBER('ALL-Students-Percentages'!O48),
        IF(
            'ALL-Students-Percentages'!O48 &lt; 0.6,
            "NotKnown",
            "Known"
        ),
        'ALL-Students-Percentages'!O48
    )
)</f>
        <v>NotKnown</v>
      </c>
      <c r="P48" s="31" t="str">
        <f>IF(
    ISERROR('ALL-Students-Percentages'!P48),
    CHOOSE(RANDBETWEEN(1, 2), "NotKnown", "Known"),
    IF(
        ISNUMBER('ALL-Students-Percentages'!P48),
        IF(
            'ALL-Students-Percentages'!P48 &lt; 0.6,
            "NotKnown",
            "Known"
        ),
        'ALL-Students-Percentages'!P48
    )
)</f>
        <v>NotKnown</v>
      </c>
      <c r="Q48" s="31" t="str">
        <f>IF(
    ISERROR('ALL-Students-Percentages'!Q48),
    CHOOSE(RANDBETWEEN(1, 2), "NotKnown", "Known"),
    IF(
        ISNUMBER('ALL-Students-Percentages'!Q48),
        IF(
            'ALL-Students-Percentages'!Q48 &lt; 0.6,
            "NotKnown",
            "Known"
        ),
        'ALL-Students-Percentages'!Q48
    )
)</f>
        <v>NotKnown</v>
      </c>
      <c r="R48" s="31" t="str">
        <f>IF(
    ISERROR('ALL-Students-Percentages'!R48),
    CHOOSE(RANDBETWEEN(1, 2), "NotKnown", "Known"),
    IF(
        ISNUMBER('ALL-Students-Percentages'!R48),
        IF(
            'ALL-Students-Percentages'!R48 &lt; 0.6,
            "NotKnown",
            "Known"
        ),
        'ALL-Students-Percentages'!R48
    )
)</f>
        <v>NotKnown</v>
      </c>
      <c r="S48" s="31" t="str">
        <f>IF(
    ISERROR('ALL-Students-Percentages'!S48),
    CHOOSE(RANDBETWEEN(1, 2), "NotKnown", "Known"),
    IF(
        ISNUMBER('ALL-Students-Percentages'!S48),
        IF(
            'ALL-Students-Percentages'!S48 &lt; 0.6,
            "NotKnown",
            "Known"
        ),
        'ALL-Students-Percentages'!S48
    )
)</f>
        <v>NotKnown</v>
      </c>
      <c r="T48" s="31" t="str">
        <f>IF(
    ISERROR('ALL-Students-Percentages'!T48),
    CHOOSE(RANDBETWEEN(1, 2), "NotKnown", "Known"),
    IF(
        ISNUMBER('ALL-Students-Percentages'!T48),
        IF(
            'ALL-Students-Percentages'!T48 &lt; 0.6,
            "NotKnown",
            "Known"
        ),
        'ALL-Students-Percentages'!T48
    )
)</f>
        <v>NotKnown</v>
      </c>
      <c r="U48" s="31" t="str">
        <f>IF(
    ISERROR('ALL-Students-Percentages'!U48),
    CHOOSE(RANDBETWEEN(1, 2), "NotKnown", "Known"),
    IF(
        ISNUMBER('ALL-Students-Percentages'!U48),
        IF(
            'ALL-Students-Percentages'!U48 &lt; 0.6,
            "NotKnown",
            "Known"
        ),
        'ALL-Students-Percentages'!U48
    )
)</f>
        <v>NotKnown</v>
      </c>
      <c r="V48" s="31" t="str">
        <f>IF(
    ISERROR('ALL-Students-Percentages'!V48),
    CHOOSE(RANDBETWEEN(1, 2), "NotKnown", "Known"),
    IF(
        ISNUMBER('ALL-Students-Percentages'!V48),
        IF(
            'ALL-Students-Percentages'!V48 &lt; 0.6,
            "NotKnown",
            "Known"
        ),
        'ALL-Students-Percentages'!V48
    )
)</f>
        <v>NotKnown</v>
      </c>
      <c r="W48" s="31" t="str">
        <f>IF(
    ISERROR('ALL-Students-Percentages'!W48),
    CHOOSE(RANDBETWEEN(1, 2), "NotKnown", "Known"),
    IF(
        ISNUMBER('ALL-Students-Percentages'!W48),
        IF(
            'ALL-Students-Percentages'!W48 &lt; 0.6,
            "NotKnown",
            "Known"
        ),
        'ALL-Students-Percentages'!W48
    )
)</f>
        <v>NotKnown</v>
      </c>
      <c r="X48" s="31" t="str">
        <f>IF(
    ISERROR('ALL-Students-Percentages'!X48),
    CHOOSE(RANDBETWEEN(1, 2), "NotKnown", "Known"),
    IF(
        ISNUMBER('ALL-Students-Percentages'!X48),
        IF(
            'ALL-Students-Percentages'!X48 &lt; 0.6,
            "NotKnown",
            "Known"
        ),
        'ALL-Students-Percentages'!X48
    )
)</f>
        <v>NotKnown</v>
      </c>
      <c r="Y48" s="31" t="str">
        <f>IF(
    ISERROR('ALL-Students-Percentages'!Y48),
    CHOOSE(RANDBETWEEN(1, 2), "NotKnown", "Known"),
    IF(
        ISNUMBER('ALL-Students-Percentages'!Y48),
        IF(
            'ALL-Students-Percentages'!Y48 &lt; 0.6,
            "NotKnown",
            "Known"
        ),
        'ALL-Students-Percentages'!Y48
    )
)</f>
        <v>NotKnown</v>
      </c>
      <c r="Z48" s="31" t="str">
        <f>IF(
    ISERROR('ALL-Students-Percentages'!Z48),
    CHOOSE(RANDBETWEEN(1, 2), "NotKnown", "Known"),
    IF(
        ISNUMBER('ALL-Students-Percentages'!Z48),
        IF(
            'ALL-Students-Percentages'!Z48 &lt; 0.6,
            "NotKnown",
            "Known"
        ),
        'ALL-Students-Percentages'!Z48
    )
)</f>
        <v>NotKnown</v>
      </c>
      <c r="AA48" s="31" t="str">
        <f>IF(
    ISERROR('ALL-Students-Percentages'!AA48),
    CHOOSE(RANDBETWEEN(1, 2), "NotKnown", "Known"),
    IF(
        ISNUMBER('ALL-Students-Percentages'!AA48),
        IF(
            'ALL-Students-Percentages'!AA48 &lt; 0.6,
            "NotKnown",
            "Known"
        ),
        'ALL-Students-Percentages'!AA48
    )
)</f>
        <v>NotKnown</v>
      </c>
      <c r="AB48" s="31" t="str">
        <f>IF(
    ISERROR('ALL-Students-Percentages'!AB48),
    CHOOSE(RANDBETWEEN(1, 2), "NotKnown", "Known"),
    IF(
        ISNUMBER('ALL-Students-Percentages'!AB48),
        IF(
            'ALL-Students-Percentages'!AB48 &lt; 0.6,
            "NotKnown",
            "Known"
        ),
        'ALL-Students-Percentages'!AB48
    )
)</f>
        <v>NotKnown</v>
      </c>
      <c r="AC48" s="31" t="str">
        <f>IF(
    ISERROR('ALL-Students-Percentages'!AC48),
    CHOOSE(RANDBETWEEN(1, 2), "NotKnown", "Known"),
    IF(
        ISNUMBER('ALL-Students-Percentages'!AC48),
        IF(
            'ALL-Students-Percentages'!AC48 &lt; 0.6,
            "NotKnown",
            "Known"
        ),
        'ALL-Students-Percentages'!AC48
    )
)</f>
        <v>Known</v>
      </c>
      <c r="AD48" s="31" t="str">
        <f>IF(
    ISERROR('ALL-Students-Percentages'!AD48),
    CHOOSE(RANDBETWEEN(1, 2), "NotKnown", "Known"),
    IF(
        ISNUMBER('ALL-Students-Percentages'!AD48),
        IF(
            'ALL-Students-Percentages'!AD48 &lt; 0.6,
            "NotKnown",
            "Known"
        ),
        'ALL-Students-Percentages'!AD48
    )
)</f>
        <v>Known</v>
      </c>
      <c r="AE48" s="31" t="str">
        <f>IF(
    ISERROR('ALL-Students-Percentages'!AE48),
    CHOOSE(RANDBETWEEN(1, 2), "NotKnown", "Known"),
    IF(
        ISNUMBER('ALL-Students-Percentages'!AE48),
        IF(
            'ALL-Students-Percentages'!AE48 &lt; 0.6,
            "NotKnown",
            "Known"
        ),
        'ALL-Students-Percentages'!AE48
    )
)</f>
        <v>NotKnown</v>
      </c>
      <c r="AF48" s="31" t="str">
        <f>IF(
    ISERROR('ALL-Students-Percentages'!AF48),
    CHOOSE(RANDBETWEEN(1, 2), "NotKnown", "Known"),
    IF(
        ISNUMBER('ALL-Students-Percentages'!AF48),
        IF(
            'ALL-Students-Percentages'!AF48 &lt; 0.6,
            "NotKnown",
            "Known"
        ),
        'ALL-Students-Percentages'!AF48
    )
)</f>
        <v>NotKnown</v>
      </c>
      <c r="AG48" s="31" t="str">
        <f>IF(
    ISERROR('ALL-Students-Percentages'!AG48),
    CHOOSE(RANDBETWEEN(1, 2), "NotKnown", "Known"),
    IF(
        ISNUMBER('ALL-Students-Percentages'!AG48),
        IF(
            'ALL-Students-Percentages'!AG48 &lt; 0.6,
            "NotKnown",
            "Known"
        ),
        'ALL-Students-Percentages'!AG48
    )
)</f>
        <v>NotKnown</v>
      </c>
      <c r="AH48" s="31" t="str">
        <f>IF(
    ISERROR('ALL-Students-Percentages'!AH48),
    CHOOSE(RANDBETWEEN(1, 2), "NotKnown", "Known"),
    IF(
        ISNUMBER('ALL-Students-Percentages'!AH48),
        IF(
            'ALL-Students-Percentages'!AH48 &lt; 0.6,
            "NotKnown",
            "Known"
        ),
        'ALL-Students-Percentages'!AH48
    )
)</f>
        <v>NotKnown</v>
      </c>
      <c r="AI48" s="31" t="str">
        <f>IF(
    ISERROR('ALL-Students-Percentages'!AI48),
    CHOOSE(RANDBETWEEN(1, 2), "NotKnown", "Known"),
    IF(
        ISNUMBER('ALL-Students-Percentages'!AI48),
        IF(
            'ALL-Students-Percentages'!AI48 &lt; 0.6,
            "NotKnown",
            "Known"
        ),
        'ALL-Students-Percentages'!AI48
    )
)</f>
        <v>NotKnown</v>
      </c>
      <c r="AJ48" s="31" t="str">
        <f>IF(
    ISERROR('ALL-Students-Percentages'!AJ48),
    CHOOSE(RANDBETWEEN(1, 2), "NotKnown", "Known"),
    IF(
        ISNUMBER('ALL-Students-Percentages'!AJ48),
        IF(
            'ALL-Students-Percentages'!AJ48 &lt; 0.6,
            "NotKnown",
            "Known"
        ),
        'ALL-Students-Percentages'!AJ48
    )
)</f>
        <v>NotKnown</v>
      </c>
      <c r="AK48" s="31" t="str">
        <f>IF(
    ISERROR('ALL-Students-Percentages'!AK48),
    CHOOSE(RANDBETWEEN(1, 2), "NotKnown", "Known"),
    IF(
        ISNUMBER('ALL-Students-Percentages'!AK48),
        IF(
            'ALL-Students-Percentages'!AK48 &lt; 0.6,
            "NotKnown",
            "Known"
        ),
        'ALL-Students-Percentages'!AK48
    )
)</f>
        <v>NotKnown</v>
      </c>
      <c r="AL48" s="31" t="str">
        <f>IF(
    ISERROR('ALL-Students-Percentages'!AL48),
    CHOOSE(RANDBETWEEN(1, 2), "NotKnown", "Known"),
    IF(
        ISNUMBER('ALL-Students-Percentages'!AL48),
        IF(
            'ALL-Students-Percentages'!AL48 &lt; 0.6,
            "NotKnown",
            "Known"
        ),
        'ALL-Students-Percentages'!AL48
    )
)</f>
        <v>NotKnown</v>
      </c>
      <c r="AM48" s="31" t="str">
        <f>IF(
    ISERROR('ALL-Students-Percentages'!AM48),
    CHOOSE(RANDBETWEEN(1, 2), "NotKnown", "Known"),
    IF(
        ISNUMBER('ALL-Students-Percentages'!AM48),
        IF(
            'ALL-Students-Percentages'!AM48 &lt; 0.6,
            "NotKnown",
            "Known"
        ),
        'ALL-Students-Percentages'!AM48
    )
)</f>
        <v>NotKnown</v>
      </c>
      <c r="AN48" s="31" t="str">
        <f>IF(
    ISERROR('ALL-Students-Percentages'!AN48),
    CHOOSE(RANDBETWEEN(1, 2), "NotKnown", "Known"),
    IF(
        ISNUMBER('ALL-Students-Percentages'!AN48),
        IF(
            'ALL-Students-Percentages'!AN48 &lt; 0.6,
            "NotKnown",
            "Known"
        ),
        'ALL-Students-Percentages'!AN48
    )
)</f>
        <v>NotKnown</v>
      </c>
      <c r="AO48" s="31" t="str">
        <f>IF(
    ISERROR('ALL-Students-Percentages'!AO48),
    CHOOSE(RANDBETWEEN(1, 2), "NotKnown", "Known"),
    IF(
        ISNUMBER('ALL-Students-Percentages'!AO48),
        IF(
            'ALL-Students-Percentages'!AO48 &lt; 0.6,
            "NotKnown",
            "Known"
        ),
        'ALL-Students-Percentages'!AO48
    )
)</f>
        <v>NotKnown</v>
      </c>
      <c r="AP48" s="31" t="str">
        <f>IF(
    ISERROR('ALL-Students-Percentages'!AP48),
    CHOOSE(RANDBETWEEN(1, 2), "NotKnown", "Known"),
    IF(
        ISNUMBER('ALL-Students-Percentages'!AP48),
        IF(
            'ALL-Students-Percentages'!AP48 &lt; 0.6,
            "NotKnown",
            "Known"
        ),
        'ALL-Students-Percentages'!AP48
    )
)</f>
        <v>NotKnown</v>
      </c>
      <c r="AQ48" s="31" t="str">
        <f>IF(
    ISERROR('ALL-Students-Percentages'!AQ48),
    CHOOSE(RANDBETWEEN(1, 2), "NotKnown", "Known"),
    IF(
        ISNUMBER('ALL-Students-Percentages'!AQ48),
        IF(
            'ALL-Students-Percentages'!AQ48 &lt; 0.6,
            "NotKnown",
            "Known"
        ),
        'ALL-Students-Percentages'!AQ48
    )
)</f>
        <v>NotKnown</v>
      </c>
      <c r="AR48" s="31" t="str">
        <f>IF(
    ISERROR('ALL-Students-Percentages'!AR48),
    CHOOSE(RANDBETWEEN(1, 2), "NotKnown", "Known"),
    IF(
        ISNUMBER('ALL-Students-Percentages'!AR48),
        IF(
            'ALL-Students-Percentages'!AR48 &lt; 0.6,
            "NotKnown",
            "Known"
        ),
        'ALL-Students-Percentages'!AR48
    )
)</f>
        <v>NotKnown</v>
      </c>
      <c r="AS48" s="31" t="str">
        <f>IF(
    ISERROR('ALL-Students-Percentages'!AS48),
    CHOOSE(RANDBETWEEN(1, 2), "NotKnown", "Known"),
    IF(
        ISNUMBER('ALL-Students-Percentages'!AS48),
        IF(
            'ALL-Students-Percentages'!AS48 &lt; 0.6,
            "NotKnown",
            "Known"
        ),
        'ALL-Students-Percentages'!AS48
    )
)</f>
        <v>NotKnown</v>
      </c>
      <c r="AT48" s="31" t="str">
        <f>IF(
    ISERROR('ALL-Students-Percentages'!AT48),
    CHOOSE(RANDBETWEEN(1, 2), "NotKnown", "Known"),
    IF(
        ISNUMBER('ALL-Students-Percentages'!AT48),
        IF(
            'ALL-Students-Percentages'!AT48 &lt; 0.6,
            "NotKnown",
            "Known"
        ),
        'ALL-Students-Percentages'!AT48
    )
)</f>
        <v>NotKnown</v>
      </c>
      <c r="AU48" s="23"/>
      <c r="AV48" s="23"/>
    </row>
    <row r="49">
      <c r="A49" s="23" t="str">
        <f>IF(
    ISERROR('ALL-Students-Percentages'!A49),
    CHOOSE(RANDBETWEEN(1, 2), "NotKnown", "Known"),
    IF(
        ISNUMBER('ALL-Students-Percentages'!A49),
        IF(
            'ALL-Students-Percentages'!A49 &lt; 0.6,
            "NotKnown",
            "Known"
        ),
        'ALL-Students-Percentages'!A49
    )
)</f>
        <v>9CMP-F</v>
      </c>
      <c r="B49" s="31" t="str">
        <f>IF(
    ISERROR('ALL-Students-Percentages'!B49),
    CHOOSE(RANDBETWEEN(1, 2), "NotKnown", "Known"),
    IF(
        ISNUMBER('ALL-Students-Percentages'!B49),
        IF(
            'ALL-Students-Percentages'!B49 &lt; 0.6,
            "NotKnown",
            "Known"
        ),
        'ALL-Students-Percentages'!B49
    )
)</f>
        <v>Known</v>
      </c>
      <c r="C49" s="31" t="str">
        <f>IF(
    ISERROR('ALL-Students-Percentages'!C49),
    CHOOSE(RANDBETWEEN(1, 2), "NotKnown", "Known"),
    IF(
        ISNUMBER('ALL-Students-Percentages'!C49),
        IF(
            'ALL-Students-Percentages'!C49 &lt; 0.6,
            "NotKnown",
            "Known"
        ),
        'ALL-Students-Percentages'!C49
    )
)</f>
        <v>Known</v>
      </c>
      <c r="D49" s="31" t="str">
        <f>IF(
    ISERROR('ALL-Students-Percentages'!D49),
    CHOOSE(RANDBETWEEN(1, 2), "NotKnown", "Known"),
    IF(
        ISNUMBER('ALL-Students-Percentages'!D49),
        IF(
            'ALL-Students-Percentages'!D49 &lt; 0.6,
            "NotKnown",
            "Known"
        ),
        'ALL-Students-Percentages'!D49
    )
)</f>
        <v>Known</v>
      </c>
      <c r="E49" s="31" t="str">
        <f>IF(
    ISERROR('ALL-Students-Percentages'!E49),
    CHOOSE(RANDBETWEEN(1, 2), "NotKnown", "Known"),
    IF(
        ISNUMBER('ALL-Students-Percentages'!E49),
        IF(
            'ALL-Students-Percentages'!E49 &lt; 0.6,
            "NotKnown",
            "Known"
        ),
        'ALL-Students-Percentages'!E49
    )
)</f>
        <v>Known</v>
      </c>
      <c r="F49" s="31" t="str">
        <f>IF(
    ISERROR('ALL-Students-Percentages'!F49),
    CHOOSE(RANDBETWEEN(1, 2), "NotKnown", "Known"),
    IF(
        ISNUMBER('ALL-Students-Percentages'!F49),
        IF(
            'ALL-Students-Percentages'!F49 &lt; 0.6,
            "NotKnown",
            "Known"
        ),
        'ALL-Students-Percentages'!F49
    )
)</f>
        <v>Known</v>
      </c>
      <c r="G49" s="31" t="str">
        <f>IF(
    ISERROR('ALL-Students-Percentages'!G49),
    CHOOSE(RANDBETWEEN(1, 2), "NotKnown", "Known"),
    IF(
        ISNUMBER('ALL-Students-Percentages'!G49),
        IF(
            'ALL-Students-Percentages'!G49 &lt; 0.6,
            "NotKnown",
            "Known"
        ),
        'ALL-Students-Percentages'!G49
    )
)</f>
        <v>Known</v>
      </c>
      <c r="H49" s="31" t="str">
        <f>IF(
    ISERROR('ALL-Students-Percentages'!H49),
    CHOOSE(RANDBETWEEN(1, 2), "NotKnown", "Known"),
    IF(
        ISNUMBER('ALL-Students-Percentages'!H49),
        IF(
            'ALL-Students-Percentages'!H49 &lt; 0.6,
            "NotKnown",
            "Known"
        ),
        'ALL-Students-Percentages'!H49
    )
)</f>
        <v>Known</v>
      </c>
      <c r="I49" s="31" t="str">
        <f>IF(
    ISERROR('ALL-Students-Percentages'!I49),
    CHOOSE(RANDBETWEEN(1, 2), "NotKnown", "Known"),
    IF(
        ISNUMBER('ALL-Students-Percentages'!I49),
        IF(
            'ALL-Students-Percentages'!I49 &lt; 0.6,
            "NotKnown",
            "Known"
        ),
        'ALL-Students-Percentages'!I49
    )
)</f>
        <v>Known</v>
      </c>
      <c r="J49" s="31" t="str">
        <f>IF(
    ISERROR('ALL-Students-Percentages'!J49),
    CHOOSE(RANDBETWEEN(1, 2), "NotKnown", "Known"),
    IF(
        ISNUMBER('ALL-Students-Percentages'!J49),
        IF(
            'ALL-Students-Percentages'!J49 &lt; 0.6,
            "NotKnown",
            "Known"
        ),
        'ALL-Students-Percentages'!J49
    )
)</f>
        <v>Known</v>
      </c>
      <c r="K49" s="31" t="str">
        <f>IF(
    ISERROR('ALL-Students-Percentages'!K49),
    CHOOSE(RANDBETWEEN(1, 2), "NotKnown", "Known"),
    IF(
        ISNUMBER('ALL-Students-Percentages'!K49),
        IF(
            'ALL-Students-Percentages'!K49 &lt; 0.6,
            "NotKnown",
            "Known"
        ),
        'ALL-Students-Percentages'!K49
    )
)</f>
        <v>Known</v>
      </c>
      <c r="L49" s="31" t="str">
        <f>IF(
    ISERROR('ALL-Students-Percentages'!L49),
    CHOOSE(RANDBETWEEN(1, 2), "NotKnown", "Known"),
    IF(
        ISNUMBER('ALL-Students-Percentages'!L49),
        IF(
            'ALL-Students-Percentages'!L49 &lt; 0.6,
            "NotKnown",
            "Known"
        ),
        'ALL-Students-Percentages'!L49
    )
)</f>
        <v>Known</v>
      </c>
      <c r="M49" s="31" t="str">
        <f>IF(
    ISERROR('ALL-Students-Percentages'!M49),
    CHOOSE(RANDBETWEEN(1, 2), "NotKnown", "Known"),
    IF(
        ISNUMBER('ALL-Students-Percentages'!M49),
        IF(
            'ALL-Students-Percentages'!M49 &lt; 0.6,
            "NotKnown",
            "Known"
        ),
        'ALL-Students-Percentages'!M49
    )
)</f>
        <v>Known</v>
      </c>
      <c r="N49" s="31" t="str">
        <f>IF(
    ISERROR('ALL-Students-Percentages'!N49),
    CHOOSE(RANDBETWEEN(1, 2), "NotKnown", "Known"),
    IF(
        ISNUMBER('ALL-Students-Percentages'!N49),
        IF(
            'ALL-Students-Percentages'!N49 &lt; 0.6,
            "NotKnown",
            "Known"
        ),
        'ALL-Students-Percentages'!N49
    )
)</f>
        <v>Known</v>
      </c>
      <c r="O49" s="31" t="str">
        <f>IF(
    ISERROR('ALL-Students-Percentages'!O49),
    CHOOSE(RANDBETWEEN(1, 2), "NotKnown", "Known"),
    IF(
        ISNUMBER('ALL-Students-Percentages'!O49),
        IF(
            'ALL-Students-Percentages'!O49 &lt; 0.6,
            "NotKnown",
            "Known"
        ),
        'ALL-Students-Percentages'!O49
    )
)</f>
        <v>Known</v>
      </c>
      <c r="P49" s="31" t="str">
        <f>IF(
    ISERROR('ALL-Students-Percentages'!P49),
    CHOOSE(RANDBETWEEN(1, 2), "NotKnown", "Known"),
    IF(
        ISNUMBER('ALL-Students-Percentages'!P49),
        IF(
            'ALL-Students-Percentages'!P49 &lt; 0.6,
            "NotKnown",
            "Known"
        ),
        'ALL-Students-Percentages'!P49
    )
)</f>
        <v>Known</v>
      </c>
      <c r="Q49" s="31" t="str">
        <f>IF(
    ISERROR('ALL-Students-Percentages'!Q49),
    CHOOSE(RANDBETWEEN(1, 2), "NotKnown", "Known"),
    IF(
        ISNUMBER('ALL-Students-Percentages'!Q49),
        IF(
            'ALL-Students-Percentages'!Q49 &lt; 0.6,
            "NotKnown",
            "Known"
        ),
        'ALL-Students-Percentages'!Q49
    )
)</f>
        <v>Known</v>
      </c>
      <c r="R49" s="31" t="str">
        <f>IF(
    ISERROR('ALL-Students-Percentages'!R49),
    CHOOSE(RANDBETWEEN(1, 2), "NotKnown", "Known"),
    IF(
        ISNUMBER('ALL-Students-Percentages'!R49),
        IF(
            'ALL-Students-Percentages'!R49 &lt; 0.6,
            "NotKnown",
            "Known"
        ),
        'ALL-Students-Percentages'!R49
    )
)</f>
        <v>Known</v>
      </c>
      <c r="S49" s="31" t="str">
        <f>IF(
    ISERROR('ALL-Students-Percentages'!S49),
    CHOOSE(RANDBETWEEN(1, 2), "NotKnown", "Known"),
    IF(
        ISNUMBER('ALL-Students-Percentages'!S49),
        IF(
            'ALL-Students-Percentages'!S49 &lt; 0.6,
            "NotKnown",
            "Known"
        ),
        'ALL-Students-Percentages'!S49
    )
)</f>
        <v>Known</v>
      </c>
      <c r="T49" s="31" t="str">
        <f>IF(
    ISERROR('ALL-Students-Percentages'!T49),
    CHOOSE(RANDBETWEEN(1, 2), "NotKnown", "Known"),
    IF(
        ISNUMBER('ALL-Students-Percentages'!T49),
        IF(
            'ALL-Students-Percentages'!T49 &lt; 0.6,
            "NotKnown",
            "Known"
        ),
        'ALL-Students-Percentages'!T49
    )
)</f>
        <v>Known</v>
      </c>
      <c r="U49" s="31" t="str">
        <f>IF(
    ISERROR('ALL-Students-Percentages'!U49),
    CHOOSE(RANDBETWEEN(1, 2), "NotKnown", "Known"),
    IF(
        ISNUMBER('ALL-Students-Percentages'!U49),
        IF(
            'ALL-Students-Percentages'!U49 &lt; 0.6,
            "NotKnown",
            "Known"
        ),
        'ALL-Students-Percentages'!U49
    )
)</f>
        <v>Known</v>
      </c>
      <c r="V49" s="31" t="str">
        <f>IF(
    ISERROR('ALL-Students-Percentages'!V49),
    CHOOSE(RANDBETWEEN(1, 2), "NotKnown", "Known"),
    IF(
        ISNUMBER('ALL-Students-Percentages'!V49),
        IF(
            'ALL-Students-Percentages'!V49 &lt; 0.6,
            "NotKnown",
            "Known"
        ),
        'ALL-Students-Percentages'!V49
    )
)</f>
        <v>Known</v>
      </c>
      <c r="W49" s="31" t="str">
        <f>IF(
    ISERROR('ALL-Students-Percentages'!W49),
    CHOOSE(RANDBETWEEN(1, 2), "NotKnown", "Known"),
    IF(
        ISNUMBER('ALL-Students-Percentages'!W49),
        IF(
            'ALL-Students-Percentages'!W49 &lt; 0.6,
            "NotKnown",
            "Known"
        ),
        'ALL-Students-Percentages'!W49
    )
)</f>
        <v>Known</v>
      </c>
      <c r="X49" s="31" t="str">
        <f>IF(
    ISERROR('ALL-Students-Percentages'!X49),
    CHOOSE(RANDBETWEEN(1, 2), "NotKnown", "Known"),
    IF(
        ISNUMBER('ALL-Students-Percentages'!X49),
        IF(
            'ALL-Students-Percentages'!X49 &lt; 0.6,
            "NotKnown",
            "Known"
        ),
        'ALL-Students-Percentages'!X49
    )
)</f>
        <v>Known</v>
      </c>
      <c r="Y49" s="31" t="str">
        <f>IF(
    ISERROR('ALL-Students-Percentages'!Y49),
    CHOOSE(RANDBETWEEN(1, 2), "NotKnown", "Known"),
    IF(
        ISNUMBER('ALL-Students-Percentages'!Y49),
        IF(
            'ALL-Students-Percentages'!Y49 &lt; 0.6,
            "NotKnown",
            "Known"
        ),
        'ALL-Students-Percentages'!Y49
    )
)</f>
        <v>Known</v>
      </c>
      <c r="Z49" s="31" t="str">
        <f>IF(
    ISERROR('ALL-Students-Percentages'!Z49),
    CHOOSE(RANDBETWEEN(1, 2), "NotKnown", "Known"),
    IF(
        ISNUMBER('ALL-Students-Percentages'!Z49),
        IF(
            'ALL-Students-Percentages'!Z49 &lt; 0.6,
            "NotKnown",
            "Known"
        ),
        'ALL-Students-Percentages'!Z49
    )
)</f>
        <v>Known</v>
      </c>
      <c r="AA49" s="31" t="str">
        <f>IF(
    ISERROR('ALL-Students-Percentages'!AA49),
    CHOOSE(RANDBETWEEN(1, 2), "NotKnown", "Known"),
    IF(
        ISNUMBER('ALL-Students-Percentages'!AA49),
        IF(
            'ALL-Students-Percentages'!AA49 &lt; 0.6,
            "NotKnown",
            "Known"
        ),
        'ALL-Students-Percentages'!AA49
    )
)</f>
        <v>Known</v>
      </c>
      <c r="AB49" s="31" t="str">
        <f>IF(
    ISERROR('ALL-Students-Percentages'!AB49),
    CHOOSE(RANDBETWEEN(1, 2), "NotKnown", "Known"),
    IF(
        ISNUMBER('ALL-Students-Percentages'!AB49),
        IF(
            'ALL-Students-Percentages'!AB49 &lt; 0.6,
            "NotKnown",
            "Known"
        ),
        'ALL-Students-Percentages'!AB49
    )
)</f>
        <v>Known</v>
      </c>
      <c r="AC49" s="31" t="str">
        <f>IF(
    ISERROR('ALL-Students-Percentages'!AC49),
    CHOOSE(RANDBETWEEN(1, 2), "NotKnown", "Known"),
    IF(
        ISNUMBER('ALL-Students-Percentages'!AC49),
        IF(
            'ALL-Students-Percentages'!AC49 &lt; 0.6,
            "NotKnown",
            "Known"
        ),
        'ALL-Students-Percentages'!AC49
    )
)</f>
        <v>Known</v>
      </c>
      <c r="AD49" s="31" t="str">
        <f>IF(
    ISERROR('ALL-Students-Percentages'!AD49),
    CHOOSE(RANDBETWEEN(1, 2), "NotKnown", "Known"),
    IF(
        ISNUMBER('ALL-Students-Percentages'!AD49),
        IF(
            'ALL-Students-Percentages'!AD49 &lt; 0.6,
            "NotKnown",
            "Known"
        ),
        'ALL-Students-Percentages'!AD49
    )
)</f>
        <v>Known</v>
      </c>
      <c r="AE49" s="31" t="str">
        <f>IF(
    ISERROR('ALL-Students-Percentages'!AE49),
    CHOOSE(RANDBETWEEN(1, 2), "NotKnown", "Known"),
    IF(
        ISNUMBER('ALL-Students-Percentages'!AE49),
        IF(
            'ALL-Students-Percentages'!AE49 &lt; 0.6,
            "NotKnown",
            "Known"
        ),
        'ALL-Students-Percentages'!AE49
    )
)</f>
        <v>Known</v>
      </c>
      <c r="AF49" s="31" t="str">
        <f>IF(
    ISERROR('ALL-Students-Percentages'!AF49),
    CHOOSE(RANDBETWEEN(1, 2), "NotKnown", "Known"),
    IF(
        ISNUMBER('ALL-Students-Percentages'!AF49),
        IF(
            'ALL-Students-Percentages'!AF49 &lt; 0.6,
            "NotKnown",
            "Known"
        ),
        'ALL-Students-Percentages'!AF49
    )
)</f>
        <v>Known</v>
      </c>
      <c r="AG49" s="31" t="str">
        <f>IF(
    ISERROR('ALL-Students-Percentages'!AG49),
    CHOOSE(RANDBETWEEN(1, 2), "NotKnown", "Known"),
    IF(
        ISNUMBER('ALL-Students-Percentages'!AG49),
        IF(
            'ALL-Students-Percentages'!AG49 &lt; 0.6,
            "NotKnown",
            "Known"
        ),
        'ALL-Students-Percentages'!AG49
    )
)</f>
        <v>Known</v>
      </c>
      <c r="AH49" s="31" t="str">
        <f>IF(
    ISERROR('ALL-Students-Percentages'!AH49),
    CHOOSE(RANDBETWEEN(1, 2), "NotKnown", "Known"),
    IF(
        ISNUMBER('ALL-Students-Percentages'!AH49),
        IF(
            'ALL-Students-Percentages'!AH49 &lt; 0.6,
            "NotKnown",
            "Known"
        ),
        'ALL-Students-Percentages'!AH49
    )
)</f>
        <v>Known</v>
      </c>
      <c r="AI49" s="31" t="str">
        <f>IF(
    ISERROR('ALL-Students-Percentages'!AI49),
    CHOOSE(RANDBETWEEN(1, 2), "NotKnown", "Known"),
    IF(
        ISNUMBER('ALL-Students-Percentages'!AI49),
        IF(
            'ALL-Students-Percentages'!AI49 &lt; 0.6,
            "NotKnown",
            "Known"
        ),
        'ALL-Students-Percentages'!AI49
    )
)</f>
        <v>Known</v>
      </c>
      <c r="AJ49" s="31" t="str">
        <f>IF(
    ISERROR('ALL-Students-Percentages'!AJ49),
    CHOOSE(RANDBETWEEN(1, 2), "NotKnown", "Known"),
    IF(
        ISNUMBER('ALL-Students-Percentages'!AJ49),
        IF(
            'ALL-Students-Percentages'!AJ49 &lt; 0.6,
            "NotKnown",
            "Known"
        ),
        'ALL-Students-Percentages'!AJ49
    )
)</f>
        <v>Known</v>
      </c>
      <c r="AK49" s="31" t="str">
        <f>IF(
    ISERROR('ALL-Students-Percentages'!AK49),
    CHOOSE(RANDBETWEEN(1, 2), "NotKnown", "Known"),
    IF(
        ISNUMBER('ALL-Students-Percentages'!AK49),
        IF(
            'ALL-Students-Percentages'!AK49 &lt; 0.6,
            "NotKnown",
            "Known"
        ),
        'ALL-Students-Percentages'!AK49
    )
)</f>
        <v>Known</v>
      </c>
      <c r="AL49" s="31" t="str">
        <f>IF(
    ISERROR('ALL-Students-Percentages'!AL49),
    CHOOSE(RANDBETWEEN(1, 2), "NotKnown", "Known"),
    IF(
        ISNUMBER('ALL-Students-Percentages'!AL49),
        IF(
            'ALL-Students-Percentages'!AL49 &lt; 0.6,
            "NotKnown",
            "Known"
        ),
        'ALL-Students-Percentages'!AL49
    )
)</f>
        <v>Known</v>
      </c>
      <c r="AM49" s="31" t="str">
        <f>IF(
    ISERROR('ALL-Students-Percentages'!AM49),
    CHOOSE(RANDBETWEEN(1, 2), "NotKnown", "Known"),
    IF(
        ISNUMBER('ALL-Students-Percentages'!AM49),
        IF(
            'ALL-Students-Percentages'!AM49 &lt; 0.6,
            "NotKnown",
            "Known"
        ),
        'ALL-Students-Percentages'!AM49
    )
)</f>
        <v>Known</v>
      </c>
      <c r="AN49" s="31" t="str">
        <f>IF(
    ISERROR('ALL-Students-Percentages'!AN49),
    CHOOSE(RANDBETWEEN(1, 2), "NotKnown", "Known"),
    IF(
        ISNUMBER('ALL-Students-Percentages'!AN49),
        IF(
            'ALL-Students-Percentages'!AN49 &lt; 0.6,
            "NotKnown",
            "Known"
        ),
        'ALL-Students-Percentages'!AN49
    )
)</f>
        <v>Known</v>
      </c>
      <c r="AO49" s="31" t="str">
        <f>IF(
    ISERROR('ALL-Students-Percentages'!AO49),
    CHOOSE(RANDBETWEEN(1, 2), "NotKnown", "Known"),
    IF(
        ISNUMBER('ALL-Students-Percentages'!AO49),
        IF(
            'ALL-Students-Percentages'!AO49 &lt; 0.6,
            "NotKnown",
            "Known"
        ),
        'ALL-Students-Percentages'!AO49
    )
)</f>
        <v>Known</v>
      </c>
      <c r="AP49" s="31" t="str">
        <f>IF(
    ISERROR('ALL-Students-Percentages'!AP49),
    CHOOSE(RANDBETWEEN(1, 2), "NotKnown", "Known"),
    IF(
        ISNUMBER('ALL-Students-Percentages'!AP49),
        IF(
            'ALL-Students-Percentages'!AP49 &lt; 0.6,
            "NotKnown",
            "Known"
        ),
        'ALL-Students-Percentages'!AP49
    )
)</f>
        <v>Known</v>
      </c>
      <c r="AQ49" s="31" t="str">
        <f>IF(
    ISERROR('ALL-Students-Percentages'!AQ49),
    CHOOSE(RANDBETWEEN(1, 2), "NotKnown", "Known"),
    IF(
        ISNUMBER('ALL-Students-Percentages'!AQ49),
        IF(
            'ALL-Students-Percentages'!AQ49 &lt; 0.6,
            "NotKnown",
            "Known"
        ),
        'ALL-Students-Percentages'!AQ49
    )
)</f>
        <v>Known</v>
      </c>
      <c r="AR49" s="31" t="str">
        <f>IF(
    ISERROR('ALL-Students-Percentages'!AR49),
    CHOOSE(RANDBETWEEN(1, 2), "NotKnown", "Known"),
    IF(
        ISNUMBER('ALL-Students-Percentages'!AR49),
        IF(
            'ALL-Students-Percentages'!AR49 &lt; 0.6,
            "NotKnown",
            "Known"
        ),
        'ALL-Students-Percentages'!AR49
    )
)</f>
        <v>Known</v>
      </c>
      <c r="AS49" s="31" t="str">
        <f>IF(
    ISERROR('ALL-Students-Percentages'!AS49),
    CHOOSE(RANDBETWEEN(1, 2), "NotKnown", "Known"),
    IF(
        ISNUMBER('ALL-Students-Percentages'!AS49),
        IF(
            'ALL-Students-Percentages'!AS49 &lt; 0.6,
            "NotKnown",
            "Known"
        ),
        'ALL-Students-Percentages'!AS49
    )
)</f>
        <v>Known</v>
      </c>
      <c r="AT49" s="31" t="str">
        <f>IF(
    ISERROR('ALL-Students-Percentages'!AT49),
    CHOOSE(RANDBETWEEN(1, 2), "NotKnown", "Known"),
    IF(
        ISNUMBER('ALL-Students-Percentages'!AT49),
        IF(
            'ALL-Students-Percentages'!AT49 &lt; 0.6,
            "NotKnown",
            "Known"
        ),
        'ALL-Students-Percentages'!AT49
    )
)</f>
        <v>Known</v>
      </c>
      <c r="AU49" s="23"/>
      <c r="AV49" s="23"/>
    </row>
    <row r="50">
      <c r="A50" s="23" t="str">
        <f>IF(
    ISERROR('ALL-Students-Percentages'!A50),
    CHOOSE(RANDBETWEEN(1, 2), "NotKnown", "Known"),
    IF(
        ISNUMBER('ALL-Students-Percentages'!A50),
        IF(
            'ALL-Students-Percentages'!A50 &lt; 0.6,
            "NotKnown",
            "Known"
        ),
        'ALL-Students-Percentages'!A50
    )
)</f>
        <v>10CMP-F</v>
      </c>
      <c r="B50" s="31" t="str">
        <f>IF(
    ISERROR('ALL-Students-Percentages'!B50),
    CHOOSE(RANDBETWEEN(1, 2), "NotKnown", "Known"),
    IF(
        ISNUMBER('ALL-Students-Percentages'!B50),
        IF(
            'ALL-Students-Percentages'!B50 &lt; 0.6,
            "NotKnown",
            "Known"
        ),
        'ALL-Students-Percentages'!B50
    )
)</f>
        <v>Known</v>
      </c>
      <c r="C50" s="31" t="str">
        <f>IF(
    ISERROR('ALL-Students-Percentages'!C50),
    CHOOSE(RANDBETWEEN(1, 2), "NotKnown", "Known"),
    IF(
        ISNUMBER('ALL-Students-Percentages'!C50),
        IF(
            'ALL-Students-Percentages'!C50 &lt; 0.6,
            "NotKnown",
            "Known"
        ),
        'ALL-Students-Percentages'!C50
    )
)</f>
        <v>Known</v>
      </c>
      <c r="D50" s="31" t="str">
        <f>IF(
    ISERROR('ALL-Students-Percentages'!D50),
    CHOOSE(RANDBETWEEN(1, 2), "NotKnown", "Known"),
    IF(
        ISNUMBER('ALL-Students-Percentages'!D50),
        IF(
            'ALL-Students-Percentages'!D50 &lt; 0.6,
            "NotKnown",
            "Known"
        ),
        'ALL-Students-Percentages'!D50
    )
)</f>
        <v>Known</v>
      </c>
      <c r="E50" s="31" t="str">
        <f>IF(
    ISERROR('ALL-Students-Percentages'!E50),
    CHOOSE(RANDBETWEEN(1, 2), "NotKnown", "Known"),
    IF(
        ISNUMBER('ALL-Students-Percentages'!E50),
        IF(
            'ALL-Students-Percentages'!E50 &lt; 0.6,
            "NotKnown",
            "Known"
        ),
        'ALL-Students-Percentages'!E50
    )
)</f>
        <v>Known</v>
      </c>
      <c r="F50" s="31" t="str">
        <f>IF(
    ISERROR('ALL-Students-Percentages'!F50),
    CHOOSE(RANDBETWEEN(1, 2), "NotKnown", "Known"),
    IF(
        ISNUMBER('ALL-Students-Percentages'!F50),
        IF(
            'ALL-Students-Percentages'!F50 &lt; 0.6,
            "NotKnown",
            "Known"
        ),
        'ALL-Students-Percentages'!F50
    )
)</f>
        <v>Known</v>
      </c>
      <c r="G50" s="31" t="str">
        <f>IF(
    ISERROR('ALL-Students-Percentages'!G50),
    CHOOSE(RANDBETWEEN(1, 2), "NotKnown", "Known"),
    IF(
        ISNUMBER('ALL-Students-Percentages'!G50),
        IF(
            'ALL-Students-Percentages'!G50 &lt; 0.6,
            "NotKnown",
            "Known"
        ),
        'ALL-Students-Percentages'!G50
    )
)</f>
        <v>Known</v>
      </c>
      <c r="H50" s="31" t="str">
        <f>IF(
    ISERROR('ALL-Students-Percentages'!H50),
    CHOOSE(RANDBETWEEN(1, 2), "NotKnown", "Known"),
    IF(
        ISNUMBER('ALL-Students-Percentages'!H50),
        IF(
            'ALL-Students-Percentages'!H50 &lt; 0.6,
            "NotKnown",
            "Known"
        ),
        'ALL-Students-Percentages'!H50
    )
)</f>
        <v>Known</v>
      </c>
      <c r="I50" s="31" t="str">
        <f>IF(
    ISERROR('ALL-Students-Percentages'!I50),
    CHOOSE(RANDBETWEEN(1, 2), "NotKnown", "Known"),
    IF(
        ISNUMBER('ALL-Students-Percentages'!I50),
        IF(
            'ALL-Students-Percentages'!I50 &lt; 0.6,
            "NotKnown",
            "Known"
        ),
        'ALL-Students-Percentages'!I50
    )
)</f>
        <v>Known</v>
      </c>
      <c r="J50" s="31" t="str">
        <f>IF(
    ISERROR('ALL-Students-Percentages'!J50),
    CHOOSE(RANDBETWEEN(1, 2), "NotKnown", "Known"),
    IF(
        ISNUMBER('ALL-Students-Percentages'!J50),
        IF(
            'ALL-Students-Percentages'!J50 &lt; 0.6,
            "NotKnown",
            "Known"
        ),
        'ALL-Students-Percentages'!J50
    )
)</f>
        <v>Known</v>
      </c>
      <c r="K50" s="31" t="str">
        <f>IF(
    ISERROR('ALL-Students-Percentages'!K50),
    CHOOSE(RANDBETWEEN(1, 2), "NotKnown", "Known"),
    IF(
        ISNUMBER('ALL-Students-Percentages'!K50),
        IF(
            'ALL-Students-Percentages'!K50 &lt; 0.6,
            "NotKnown",
            "Known"
        ),
        'ALL-Students-Percentages'!K50
    )
)</f>
        <v>Known</v>
      </c>
      <c r="L50" s="31" t="str">
        <f>IF(
    ISERROR('ALL-Students-Percentages'!L50),
    CHOOSE(RANDBETWEEN(1, 2), "NotKnown", "Known"),
    IF(
        ISNUMBER('ALL-Students-Percentages'!L50),
        IF(
            'ALL-Students-Percentages'!L50 &lt; 0.6,
            "NotKnown",
            "Known"
        ),
        'ALL-Students-Percentages'!L50
    )
)</f>
        <v>Known</v>
      </c>
      <c r="M50" s="31" t="str">
        <f>IF(
    ISERROR('ALL-Students-Percentages'!M50),
    CHOOSE(RANDBETWEEN(1, 2), "NotKnown", "Known"),
    IF(
        ISNUMBER('ALL-Students-Percentages'!M50),
        IF(
            'ALL-Students-Percentages'!M50 &lt; 0.6,
            "NotKnown",
            "Known"
        ),
        'ALL-Students-Percentages'!M50
    )
)</f>
        <v>Known</v>
      </c>
      <c r="N50" s="31" t="str">
        <f>IF(
    ISERROR('ALL-Students-Percentages'!N50),
    CHOOSE(RANDBETWEEN(1, 2), "NotKnown", "Known"),
    IF(
        ISNUMBER('ALL-Students-Percentages'!N50),
        IF(
            'ALL-Students-Percentages'!N50 &lt; 0.6,
            "NotKnown",
            "Known"
        ),
        'ALL-Students-Percentages'!N50
    )
)</f>
        <v>Known</v>
      </c>
      <c r="O50" s="31" t="str">
        <f>IF(
    ISERROR('ALL-Students-Percentages'!O50),
    CHOOSE(RANDBETWEEN(1, 2), "NotKnown", "Known"),
    IF(
        ISNUMBER('ALL-Students-Percentages'!O50),
        IF(
            'ALL-Students-Percentages'!O50 &lt; 0.6,
            "NotKnown",
            "Known"
        ),
        'ALL-Students-Percentages'!O50
    )
)</f>
        <v>Known</v>
      </c>
      <c r="P50" s="31" t="str">
        <f>IF(
    ISERROR('ALL-Students-Percentages'!P50),
    CHOOSE(RANDBETWEEN(1, 2), "NotKnown", "Known"),
    IF(
        ISNUMBER('ALL-Students-Percentages'!P50),
        IF(
            'ALL-Students-Percentages'!P50 &lt; 0.6,
            "NotKnown",
            "Known"
        ),
        'ALL-Students-Percentages'!P50
    )
)</f>
        <v>Known</v>
      </c>
      <c r="Q50" s="31" t="str">
        <f>IF(
    ISERROR('ALL-Students-Percentages'!Q50),
    CHOOSE(RANDBETWEEN(1, 2), "NotKnown", "Known"),
    IF(
        ISNUMBER('ALL-Students-Percentages'!Q50),
        IF(
            'ALL-Students-Percentages'!Q50 &lt; 0.6,
            "NotKnown",
            "Known"
        ),
        'ALL-Students-Percentages'!Q50
    )
)</f>
        <v>Known</v>
      </c>
      <c r="R50" s="31" t="str">
        <f>IF(
    ISERROR('ALL-Students-Percentages'!R50),
    CHOOSE(RANDBETWEEN(1, 2), "NotKnown", "Known"),
    IF(
        ISNUMBER('ALL-Students-Percentages'!R50),
        IF(
            'ALL-Students-Percentages'!R50 &lt; 0.6,
            "NotKnown",
            "Known"
        ),
        'ALL-Students-Percentages'!R50
    )
)</f>
        <v>Known</v>
      </c>
      <c r="S50" s="31" t="str">
        <f>IF(
    ISERROR('ALL-Students-Percentages'!S50),
    CHOOSE(RANDBETWEEN(1, 2), "NotKnown", "Known"),
    IF(
        ISNUMBER('ALL-Students-Percentages'!S50),
        IF(
            'ALL-Students-Percentages'!S50 &lt; 0.6,
            "NotKnown",
            "Known"
        ),
        'ALL-Students-Percentages'!S50
    )
)</f>
        <v>Known</v>
      </c>
      <c r="T50" s="31" t="str">
        <f>IF(
    ISERROR('ALL-Students-Percentages'!T50),
    CHOOSE(RANDBETWEEN(1, 2), "NotKnown", "Known"),
    IF(
        ISNUMBER('ALL-Students-Percentages'!T50),
        IF(
            'ALL-Students-Percentages'!T50 &lt; 0.6,
            "NotKnown",
            "Known"
        ),
        'ALL-Students-Percentages'!T50
    )
)</f>
        <v>Known</v>
      </c>
      <c r="U50" s="31" t="str">
        <f>IF(
    ISERROR('ALL-Students-Percentages'!U50),
    CHOOSE(RANDBETWEEN(1, 2), "NotKnown", "Known"),
    IF(
        ISNUMBER('ALL-Students-Percentages'!U50),
        IF(
            'ALL-Students-Percentages'!U50 &lt; 0.6,
            "NotKnown",
            "Known"
        ),
        'ALL-Students-Percentages'!U50
    )
)</f>
        <v>Known</v>
      </c>
      <c r="V50" s="31" t="str">
        <f>IF(
    ISERROR('ALL-Students-Percentages'!V50),
    CHOOSE(RANDBETWEEN(1, 2), "NotKnown", "Known"),
    IF(
        ISNUMBER('ALL-Students-Percentages'!V50),
        IF(
            'ALL-Students-Percentages'!V50 &lt; 0.6,
            "NotKnown",
            "Known"
        ),
        'ALL-Students-Percentages'!V50
    )
)</f>
        <v>Known</v>
      </c>
      <c r="W50" s="31" t="str">
        <f>IF(
    ISERROR('ALL-Students-Percentages'!W50),
    CHOOSE(RANDBETWEEN(1, 2), "NotKnown", "Known"),
    IF(
        ISNUMBER('ALL-Students-Percentages'!W50),
        IF(
            'ALL-Students-Percentages'!W50 &lt; 0.6,
            "NotKnown",
            "Known"
        ),
        'ALL-Students-Percentages'!W50
    )
)</f>
        <v>Known</v>
      </c>
      <c r="X50" s="31" t="str">
        <f>IF(
    ISERROR('ALL-Students-Percentages'!X50),
    CHOOSE(RANDBETWEEN(1, 2), "NotKnown", "Known"),
    IF(
        ISNUMBER('ALL-Students-Percentages'!X50),
        IF(
            'ALL-Students-Percentages'!X50 &lt; 0.6,
            "NotKnown",
            "Known"
        ),
        'ALL-Students-Percentages'!X50
    )
)</f>
        <v>Known</v>
      </c>
      <c r="Y50" s="31" t="str">
        <f>IF(
    ISERROR('ALL-Students-Percentages'!Y50),
    CHOOSE(RANDBETWEEN(1, 2), "NotKnown", "Known"),
    IF(
        ISNUMBER('ALL-Students-Percentages'!Y50),
        IF(
            'ALL-Students-Percentages'!Y50 &lt; 0.6,
            "NotKnown",
            "Known"
        ),
        'ALL-Students-Percentages'!Y50
    )
)</f>
        <v>NotKnown</v>
      </c>
      <c r="Z50" s="31" t="str">
        <f>IF(
    ISERROR('ALL-Students-Percentages'!Z50),
    CHOOSE(RANDBETWEEN(1, 2), "NotKnown", "Known"),
    IF(
        ISNUMBER('ALL-Students-Percentages'!Z50),
        IF(
            'ALL-Students-Percentages'!Z50 &lt; 0.6,
            "NotKnown",
            "Known"
        ),
        'ALL-Students-Percentages'!Z50
    )
)</f>
        <v>Known</v>
      </c>
      <c r="AA50" s="31" t="str">
        <f>IF(
    ISERROR('ALL-Students-Percentages'!AA50),
    CHOOSE(RANDBETWEEN(1, 2), "NotKnown", "Known"),
    IF(
        ISNUMBER('ALL-Students-Percentages'!AA50),
        IF(
            'ALL-Students-Percentages'!AA50 &lt; 0.6,
            "NotKnown",
            "Known"
        ),
        'ALL-Students-Percentages'!AA50
    )
)</f>
        <v>Known</v>
      </c>
      <c r="AB50" s="31" t="str">
        <f>IF(
    ISERROR('ALL-Students-Percentages'!AB50),
    CHOOSE(RANDBETWEEN(1, 2), "NotKnown", "Known"),
    IF(
        ISNUMBER('ALL-Students-Percentages'!AB50),
        IF(
            'ALL-Students-Percentages'!AB50 &lt; 0.6,
            "NotKnown",
            "Known"
        ),
        'ALL-Students-Percentages'!AB50
    )
)</f>
        <v>Known</v>
      </c>
      <c r="AC50" s="31" t="str">
        <f>IF(
    ISERROR('ALL-Students-Percentages'!AC50),
    CHOOSE(RANDBETWEEN(1, 2), "NotKnown", "Known"),
    IF(
        ISNUMBER('ALL-Students-Percentages'!AC50),
        IF(
            'ALL-Students-Percentages'!AC50 &lt; 0.6,
            "NotKnown",
            "Known"
        ),
        'ALL-Students-Percentages'!AC50
    )
)</f>
        <v>Known</v>
      </c>
      <c r="AD50" s="31" t="str">
        <f>IF(
    ISERROR('ALL-Students-Percentages'!AD50),
    CHOOSE(RANDBETWEEN(1, 2), "NotKnown", "Known"),
    IF(
        ISNUMBER('ALL-Students-Percentages'!AD50),
        IF(
            'ALL-Students-Percentages'!AD50 &lt; 0.6,
            "NotKnown",
            "Known"
        ),
        'ALL-Students-Percentages'!AD50
    )
)</f>
        <v>Known</v>
      </c>
      <c r="AE50" s="31" t="str">
        <f>IF(
    ISERROR('ALL-Students-Percentages'!AE50),
    CHOOSE(RANDBETWEEN(1, 2), "NotKnown", "Known"),
    IF(
        ISNUMBER('ALL-Students-Percentages'!AE50),
        IF(
            'ALL-Students-Percentages'!AE50 &lt; 0.6,
            "NotKnown",
            "Known"
        ),
        'ALL-Students-Percentages'!AE50
    )
)</f>
        <v>Known</v>
      </c>
      <c r="AF50" s="31" t="str">
        <f>IF(
    ISERROR('ALL-Students-Percentages'!AF50),
    CHOOSE(RANDBETWEEN(1, 2), "NotKnown", "Known"),
    IF(
        ISNUMBER('ALL-Students-Percentages'!AF50),
        IF(
            'ALL-Students-Percentages'!AF50 &lt; 0.6,
            "NotKnown",
            "Known"
        ),
        'ALL-Students-Percentages'!AF50
    )
)</f>
        <v>Known</v>
      </c>
      <c r="AG50" s="31" t="str">
        <f>IF(
    ISERROR('ALL-Students-Percentages'!AG50),
    CHOOSE(RANDBETWEEN(1, 2), "NotKnown", "Known"),
    IF(
        ISNUMBER('ALL-Students-Percentages'!AG50),
        IF(
            'ALL-Students-Percentages'!AG50 &lt; 0.6,
            "NotKnown",
            "Known"
        ),
        'ALL-Students-Percentages'!AG50
    )
)</f>
        <v>Known</v>
      </c>
      <c r="AH50" s="31" t="str">
        <f>IF(
    ISERROR('ALL-Students-Percentages'!AH50),
    CHOOSE(RANDBETWEEN(1, 2), "NotKnown", "Known"),
    IF(
        ISNUMBER('ALL-Students-Percentages'!AH50),
        IF(
            'ALL-Students-Percentages'!AH50 &lt; 0.6,
            "NotKnown",
            "Known"
        ),
        'ALL-Students-Percentages'!AH50
    )
)</f>
        <v>Known</v>
      </c>
      <c r="AI50" s="31" t="str">
        <f>IF(
    ISERROR('ALL-Students-Percentages'!AI50),
    CHOOSE(RANDBETWEEN(1, 2), "NotKnown", "Known"),
    IF(
        ISNUMBER('ALL-Students-Percentages'!AI50),
        IF(
            'ALL-Students-Percentages'!AI50 &lt; 0.6,
            "NotKnown",
            "Known"
        ),
        'ALL-Students-Percentages'!AI50
    )
)</f>
        <v>Known</v>
      </c>
      <c r="AJ50" s="31" t="str">
        <f>IF(
    ISERROR('ALL-Students-Percentages'!AJ50),
    CHOOSE(RANDBETWEEN(1, 2), "NotKnown", "Known"),
    IF(
        ISNUMBER('ALL-Students-Percentages'!AJ50),
        IF(
            'ALL-Students-Percentages'!AJ50 &lt; 0.6,
            "NotKnown",
            "Known"
        ),
        'ALL-Students-Percentages'!AJ50
    )
)</f>
        <v>Known</v>
      </c>
      <c r="AK50" s="31" t="str">
        <f>IF(
    ISERROR('ALL-Students-Percentages'!AK50),
    CHOOSE(RANDBETWEEN(1, 2), "NotKnown", "Known"),
    IF(
        ISNUMBER('ALL-Students-Percentages'!AK50),
        IF(
            'ALL-Students-Percentages'!AK50 &lt; 0.6,
            "NotKnown",
            "Known"
        ),
        'ALL-Students-Percentages'!AK50
    )
)</f>
        <v>Known</v>
      </c>
      <c r="AL50" s="31" t="str">
        <f>IF(
    ISERROR('ALL-Students-Percentages'!AL50),
    CHOOSE(RANDBETWEEN(1, 2), "NotKnown", "Known"),
    IF(
        ISNUMBER('ALL-Students-Percentages'!AL50),
        IF(
            'ALL-Students-Percentages'!AL50 &lt; 0.6,
            "NotKnown",
            "Known"
        ),
        'ALL-Students-Percentages'!AL50
    )
)</f>
        <v>Known</v>
      </c>
      <c r="AM50" s="31" t="str">
        <f>IF(
    ISERROR('ALL-Students-Percentages'!AM50),
    CHOOSE(RANDBETWEEN(1, 2), "NotKnown", "Known"),
    IF(
        ISNUMBER('ALL-Students-Percentages'!AM50),
        IF(
            'ALL-Students-Percentages'!AM50 &lt; 0.6,
            "NotKnown",
            "Known"
        ),
        'ALL-Students-Percentages'!AM50
    )
)</f>
        <v>Known</v>
      </c>
      <c r="AN50" s="31" t="str">
        <f>IF(
    ISERROR('ALL-Students-Percentages'!AN50),
    CHOOSE(RANDBETWEEN(1, 2), "NotKnown", "Known"),
    IF(
        ISNUMBER('ALL-Students-Percentages'!AN50),
        IF(
            'ALL-Students-Percentages'!AN50 &lt; 0.6,
            "NotKnown",
            "Known"
        ),
        'ALL-Students-Percentages'!AN50
    )
)</f>
        <v>Known</v>
      </c>
      <c r="AO50" s="31" t="str">
        <f>IF(
    ISERROR('ALL-Students-Percentages'!AO50),
    CHOOSE(RANDBETWEEN(1, 2), "NotKnown", "Known"),
    IF(
        ISNUMBER('ALL-Students-Percentages'!AO50),
        IF(
            'ALL-Students-Percentages'!AO50 &lt; 0.6,
            "NotKnown",
            "Known"
        ),
        'ALL-Students-Percentages'!AO50
    )
)</f>
        <v>Known</v>
      </c>
      <c r="AP50" s="31" t="str">
        <f>IF(
    ISERROR('ALL-Students-Percentages'!AP50),
    CHOOSE(RANDBETWEEN(1, 2), "NotKnown", "Known"),
    IF(
        ISNUMBER('ALL-Students-Percentages'!AP50),
        IF(
            'ALL-Students-Percentages'!AP50 &lt; 0.6,
            "NotKnown",
            "Known"
        ),
        'ALL-Students-Percentages'!AP50
    )
)</f>
        <v>Known</v>
      </c>
      <c r="AQ50" s="31" t="str">
        <f>IF(
    ISERROR('ALL-Students-Percentages'!AQ50),
    CHOOSE(RANDBETWEEN(1, 2), "NotKnown", "Known"),
    IF(
        ISNUMBER('ALL-Students-Percentages'!AQ50),
        IF(
            'ALL-Students-Percentages'!AQ50 &lt; 0.6,
            "NotKnown",
            "Known"
        ),
        'ALL-Students-Percentages'!AQ50
    )
)</f>
        <v>Known</v>
      </c>
      <c r="AR50" s="31" t="str">
        <f>IF(
    ISERROR('ALL-Students-Percentages'!AR50),
    CHOOSE(RANDBETWEEN(1, 2), "NotKnown", "Known"),
    IF(
        ISNUMBER('ALL-Students-Percentages'!AR50),
        IF(
            'ALL-Students-Percentages'!AR50 &lt; 0.6,
            "NotKnown",
            "Known"
        ),
        'ALL-Students-Percentages'!AR50
    )
)</f>
        <v>Known</v>
      </c>
      <c r="AS50" s="31" t="str">
        <f>IF(
    ISERROR('ALL-Students-Percentages'!AS50),
    CHOOSE(RANDBETWEEN(1, 2), "NotKnown", "Known"),
    IF(
        ISNUMBER('ALL-Students-Percentages'!AS50),
        IF(
            'ALL-Students-Percentages'!AS50 &lt; 0.6,
            "NotKnown",
            "Known"
        ),
        'ALL-Students-Percentages'!AS50
    )
)</f>
        <v>Known</v>
      </c>
      <c r="AT50" s="31" t="str">
        <f>IF(
    ISERROR('ALL-Students-Percentages'!AT50),
    CHOOSE(RANDBETWEEN(1, 2), "NotKnown", "Known"),
    IF(
        ISNUMBER('ALL-Students-Percentages'!AT50),
        IF(
            'ALL-Students-Percentages'!AT50 &lt; 0.6,
            "NotKnown",
            "Known"
        ),
        'ALL-Students-Percentages'!AT50
    )
)</f>
        <v>Known</v>
      </c>
      <c r="AU50" s="23"/>
      <c r="AV50" s="23"/>
    </row>
    <row r="51">
      <c r="A51" s="23" t="str">
        <f>IF(
    ISERROR('ALL-Students-Percentages'!A51),
    CHOOSE(RANDBETWEEN(1, 2), "NotKnown", "Known"),
    IF(
        ISNUMBER('ALL-Students-Percentages'!A51),
        IF(
            'ALL-Students-Percentages'!A51 &lt; 0.6,
            "NotKnown",
            "Known"
        ),
        'ALL-Students-Percentages'!A51
    )
)</f>
        <v>11CMP-F</v>
      </c>
      <c r="B51" s="31" t="str">
        <f>IF(
    ISERROR('ALL-Students-Percentages'!B51),
    CHOOSE(RANDBETWEEN(1, 2), "NotKnown", "Known"),
    IF(
        ISNUMBER('ALL-Students-Percentages'!B51),
        IF(
            'ALL-Students-Percentages'!B51 &lt; 0.6,
            "NotKnown",
            "Known"
        ),
        'ALL-Students-Percentages'!B51
    )
)</f>
        <v>Known</v>
      </c>
      <c r="C51" s="31" t="str">
        <f>IF(
    ISERROR('ALL-Students-Percentages'!C51),
    CHOOSE(RANDBETWEEN(1, 2), "NotKnown", "Known"),
    IF(
        ISNUMBER('ALL-Students-Percentages'!C51),
        IF(
            'ALL-Students-Percentages'!C51 &lt; 0.6,
            "NotKnown",
            "Known"
        ),
        'ALL-Students-Percentages'!C51
    )
)</f>
        <v>Known</v>
      </c>
      <c r="D51" s="31" t="str">
        <f>IF(
    ISERROR('ALL-Students-Percentages'!D51),
    CHOOSE(RANDBETWEEN(1, 2), "NotKnown", "Known"),
    IF(
        ISNUMBER('ALL-Students-Percentages'!D51),
        IF(
            'ALL-Students-Percentages'!D51 &lt; 0.6,
            "NotKnown",
            "Known"
        ),
        'ALL-Students-Percentages'!D51
    )
)</f>
        <v>Known</v>
      </c>
      <c r="E51" s="31" t="str">
        <f>IF(
    ISERROR('ALL-Students-Percentages'!E51),
    CHOOSE(RANDBETWEEN(1, 2), "NotKnown", "Known"),
    IF(
        ISNUMBER('ALL-Students-Percentages'!E51),
        IF(
            'ALL-Students-Percentages'!E51 &lt; 0.6,
            "NotKnown",
            "Known"
        ),
        'ALL-Students-Percentages'!E51
    )
)</f>
        <v>Known</v>
      </c>
      <c r="F51" s="31" t="str">
        <f>IF(
    ISERROR('ALL-Students-Percentages'!F51),
    CHOOSE(RANDBETWEEN(1, 2), "NotKnown", "Known"),
    IF(
        ISNUMBER('ALL-Students-Percentages'!F51),
        IF(
            'ALL-Students-Percentages'!F51 &lt; 0.6,
            "NotKnown",
            "Known"
        ),
        'ALL-Students-Percentages'!F51
    )
)</f>
        <v>Known</v>
      </c>
      <c r="G51" s="31" t="str">
        <f>IF(
    ISERROR('ALL-Students-Percentages'!G51),
    CHOOSE(RANDBETWEEN(1, 2), "NotKnown", "Known"),
    IF(
        ISNUMBER('ALL-Students-Percentages'!G51),
        IF(
            'ALL-Students-Percentages'!G51 &lt; 0.6,
            "NotKnown",
            "Known"
        ),
        'ALL-Students-Percentages'!G51
    )
)</f>
        <v>Known</v>
      </c>
      <c r="H51" s="31" t="str">
        <f>IF(
    ISERROR('ALL-Students-Percentages'!H51),
    CHOOSE(RANDBETWEEN(1, 2), "NotKnown", "Known"),
    IF(
        ISNUMBER('ALL-Students-Percentages'!H51),
        IF(
            'ALL-Students-Percentages'!H51 &lt; 0.6,
            "NotKnown",
            "Known"
        ),
        'ALL-Students-Percentages'!H51
    )
)</f>
        <v>Known</v>
      </c>
      <c r="I51" s="31" t="str">
        <f>IF(
    ISERROR('ALL-Students-Percentages'!I51),
    CHOOSE(RANDBETWEEN(1, 2), "NotKnown", "Known"),
    IF(
        ISNUMBER('ALL-Students-Percentages'!I51),
        IF(
            'ALL-Students-Percentages'!I51 &lt; 0.6,
            "NotKnown",
            "Known"
        ),
        'ALL-Students-Percentages'!I51
    )
)</f>
        <v>Known</v>
      </c>
      <c r="J51" s="31" t="str">
        <f>IF(
    ISERROR('ALL-Students-Percentages'!J51),
    CHOOSE(RANDBETWEEN(1, 2), "NotKnown", "Known"),
    IF(
        ISNUMBER('ALL-Students-Percentages'!J51),
        IF(
            'ALL-Students-Percentages'!J51 &lt; 0.6,
            "NotKnown",
            "Known"
        ),
        'ALL-Students-Percentages'!J51
    )
)</f>
        <v>Known</v>
      </c>
      <c r="K51" s="31" t="str">
        <f>IF(
    ISERROR('ALL-Students-Percentages'!K51),
    CHOOSE(RANDBETWEEN(1, 2), "NotKnown", "Known"),
    IF(
        ISNUMBER('ALL-Students-Percentages'!K51),
        IF(
            'ALL-Students-Percentages'!K51 &lt; 0.6,
            "NotKnown",
            "Known"
        ),
        'ALL-Students-Percentages'!K51
    )
)</f>
        <v>Known</v>
      </c>
      <c r="L51" s="31" t="str">
        <f>IF(
    ISERROR('ALL-Students-Percentages'!L51),
    CHOOSE(RANDBETWEEN(1, 2), "NotKnown", "Known"),
    IF(
        ISNUMBER('ALL-Students-Percentages'!L51),
        IF(
            'ALL-Students-Percentages'!L51 &lt; 0.6,
            "NotKnown",
            "Known"
        ),
        'ALL-Students-Percentages'!L51
    )
)</f>
        <v>Known</v>
      </c>
      <c r="M51" s="31" t="str">
        <f>IF(
    ISERROR('ALL-Students-Percentages'!M51),
    CHOOSE(RANDBETWEEN(1, 2), "NotKnown", "Known"),
    IF(
        ISNUMBER('ALL-Students-Percentages'!M51),
        IF(
            'ALL-Students-Percentages'!M51 &lt; 0.6,
            "NotKnown",
            "Known"
        ),
        'ALL-Students-Percentages'!M51
    )
)</f>
        <v>Known</v>
      </c>
      <c r="N51" s="31" t="str">
        <f>IF(
    ISERROR('ALL-Students-Percentages'!N51),
    CHOOSE(RANDBETWEEN(1, 2), "NotKnown", "Known"),
    IF(
        ISNUMBER('ALL-Students-Percentages'!N51),
        IF(
            'ALL-Students-Percentages'!N51 &lt; 0.6,
            "NotKnown",
            "Known"
        ),
        'ALL-Students-Percentages'!N51
    )
)</f>
        <v>Known</v>
      </c>
      <c r="O51" s="31" t="str">
        <f>IF(
    ISERROR('ALL-Students-Percentages'!O51),
    CHOOSE(RANDBETWEEN(1, 2), "NotKnown", "Known"),
    IF(
        ISNUMBER('ALL-Students-Percentages'!O51),
        IF(
            'ALL-Students-Percentages'!O51 &lt; 0.6,
            "NotKnown",
            "Known"
        ),
        'ALL-Students-Percentages'!O51
    )
)</f>
        <v>Known</v>
      </c>
      <c r="P51" s="31" t="str">
        <f>IF(
    ISERROR('ALL-Students-Percentages'!P51),
    CHOOSE(RANDBETWEEN(1, 2), "NotKnown", "Known"),
    IF(
        ISNUMBER('ALL-Students-Percentages'!P51),
        IF(
            'ALL-Students-Percentages'!P51 &lt; 0.6,
            "NotKnown",
            "Known"
        ),
        'ALL-Students-Percentages'!P51
    )
)</f>
        <v>Known</v>
      </c>
      <c r="Q51" s="31" t="str">
        <f>IF(
    ISERROR('ALL-Students-Percentages'!Q51),
    CHOOSE(RANDBETWEEN(1, 2), "NotKnown", "Known"),
    IF(
        ISNUMBER('ALL-Students-Percentages'!Q51),
        IF(
            'ALL-Students-Percentages'!Q51 &lt; 0.6,
            "NotKnown",
            "Known"
        ),
        'ALL-Students-Percentages'!Q51
    )
)</f>
        <v>Known</v>
      </c>
      <c r="R51" s="31" t="str">
        <f>IF(
    ISERROR('ALL-Students-Percentages'!R51),
    CHOOSE(RANDBETWEEN(1, 2), "NotKnown", "Known"),
    IF(
        ISNUMBER('ALL-Students-Percentages'!R51),
        IF(
            'ALL-Students-Percentages'!R51 &lt; 0.6,
            "NotKnown",
            "Known"
        ),
        'ALL-Students-Percentages'!R51
    )
)</f>
        <v>Known</v>
      </c>
      <c r="S51" s="31" t="str">
        <f>IF(
    ISERROR('ALL-Students-Percentages'!S51),
    CHOOSE(RANDBETWEEN(1, 2), "NotKnown", "Known"),
    IF(
        ISNUMBER('ALL-Students-Percentages'!S51),
        IF(
            'ALL-Students-Percentages'!S51 &lt; 0.6,
            "NotKnown",
            "Known"
        ),
        'ALL-Students-Percentages'!S51
    )
)</f>
        <v>Known</v>
      </c>
      <c r="T51" s="31" t="str">
        <f>IF(
    ISERROR('ALL-Students-Percentages'!T51),
    CHOOSE(RANDBETWEEN(1, 2), "NotKnown", "Known"),
    IF(
        ISNUMBER('ALL-Students-Percentages'!T51),
        IF(
            'ALL-Students-Percentages'!T51 &lt; 0.6,
            "NotKnown",
            "Known"
        ),
        'ALL-Students-Percentages'!T51
    )
)</f>
        <v>Known</v>
      </c>
      <c r="U51" s="31" t="str">
        <f>IF(
    ISERROR('ALL-Students-Percentages'!U51),
    CHOOSE(RANDBETWEEN(1, 2), "NotKnown", "Known"),
    IF(
        ISNUMBER('ALL-Students-Percentages'!U51),
        IF(
            'ALL-Students-Percentages'!U51 &lt; 0.6,
            "NotKnown",
            "Known"
        ),
        'ALL-Students-Percentages'!U51
    )
)</f>
        <v>Known</v>
      </c>
      <c r="V51" s="31" t="str">
        <f>IF(
    ISERROR('ALL-Students-Percentages'!V51),
    CHOOSE(RANDBETWEEN(1, 2), "NotKnown", "Known"),
    IF(
        ISNUMBER('ALL-Students-Percentages'!V51),
        IF(
            'ALL-Students-Percentages'!V51 &lt; 0.6,
            "NotKnown",
            "Known"
        ),
        'ALL-Students-Percentages'!V51
    )
)</f>
        <v>Known</v>
      </c>
      <c r="W51" s="31" t="str">
        <f>IF(
    ISERROR('ALL-Students-Percentages'!W51),
    CHOOSE(RANDBETWEEN(1, 2), "NotKnown", "Known"),
    IF(
        ISNUMBER('ALL-Students-Percentages'!W51),
        IF(
            'ALL-Students-Percentages'!W51 &lt; 0.6,
            "NotKnown",
            "Known"
        ),
        'ALL-Students-Percentages'!W51
    )
)</f>
        <v>Known</v>
      </c>
      <c r="X51" s="31" t="str">
        <f>IF(
    ISERROR('ALL-Students-Percentages'!X51),
    CHOOSE(RANDBETWEEN(1, 2), "NotKnown", "Known"),
    IF(
        ISNUMBER('ALL-Students-Percentages'!X51),
        IF(
            'ALL-Students-Percentages'!X51 &lt; 0.6,
            "NotKnown",
            "Known"
        ),
        'ALL-Students-Percentages'!X51
    )
)</f>
        <v>Known</v>
      </c>
      <c r="Y51" s="31" t="str">
        <f>IF(
    ISERROR('ALL-Students-Percentages'!Y51),
    CHOOSE(RANDBETWEEN(1, 2), "NotKnown", "Known"),
    IF(
        ISNUMBER('ALL-Students-Percentages'!Y51),
        IF(
            'ALL-Students-Percentages'!Y51 &lt; 0.6,
            "NotKnown",
            "Known"
        ),
        'ALL-Students-Percentages'!Y51
    )
)</f>
        <v>NotKnown</v>
      </c>
      <c r="Z51" s="31" t="str">
        <f>IF(
    ISERROR('ALL-Students-Percentages'!Z51),
    CHOOSE(RANDBETWEEN(1, 2), "NotKnown", "Known"),
    IF(
        ISNUMBER('ALL-Students-Percentages'!Z51),
        IF(
            'ALL-Students-Percentages'!Z51 &lt; 0.6,
            "NotKnown",
            "Known"
        ),
        'ALL-Students-Percentages'!Z51
    )
)</f>
        <v>Known</v>
      </c>
      <c r="AA51" s="31" t="str">
        <f>IF(
    ISERROR('ALL-Students-Percentages'!AA51),
    CHOOSE(RANDBETWEEN(1, 2), "NotKnown", "Known"),
    IF(
        ISNUMBER('ALL-Students-Percentages'!AA51),
        IF(
            'ALL-Students-Percentages'!AA51 &lt; 0.6,
            "NotKnown",
            "Known"
        ),
        'ALL-Students-Percentages'!AA51
    )
)</f>
        <v>Known</v>
      </c>
      <c r="AB51" s="31" t="str">
        <f>IF(
    ISERROR('ALL-Students-Percentages'!AB51),
    CHOOSE(RANDBETWEEN(1, 2), "NotKnown", "Known"),
    IF(
        ISNUMBER('ALL-Students-Percentages'!AB51),
        IF(
            'ALL-Students-Percentages'!AB51 &lt; 0.6,
            "NotKnown",
            "Known"
        ),
        'ALL-Students-Percentages'!AB51
    )
)</f>
        <v>NotKnown</v>
      </c>
      <c r="AC51" s="31" t="str">
        <f>IF(
    ISERROR('ALL-Students-Percentages'!AC51),
    CHOOSE(RANDBETWEEN(1, 2), "NotKnown", "Known"),
    IF(
        ISNUMBER('ALL-Students-Percentages'!AC51),
        IF(
            'ALL-Students-Percentages'!AC51 &lt; 0.6,
            "NotKnown",
            "Known"
        ),
        'ALL-Students-Percentages'!AC51
    )
)</f>
        <v>Known</v>
      </c>
      <c r="AD51" s="31" t="str">
        <f>IF(
    ISERROR('ALL-Students-Percentages'!AD51),
    CHOOSE(RANDBETWEEN(1, 2), "NotKnown", "Known"),
    IF(
        ISNUMBER('ALL-Students-Percentages'!AD51),
        IF(
            'ALL-Students-Percentages'!AD51 &lt; 0.6,
            "NotKnown",
            "Known"
        ),
        'ALL-Students-Percentages'!AD51
    )
)</f>
        <v>NotKnown</v>
      </c>
      <c r="AE51" s="31" t="str">
        <f>IF(
    ISERROR('ALL-Students-Percentages'!AE51),
    CHOOSE(RANDBETWEEN(1, 2), "NotKnown", "Known"),
    IF(
        ISNUMBER('ALL-Students-Percentages'!AE51),
        IF(
            'ALL-Students-Percentages'!AE51 &lt; 0.6,
            "NotKnown",
            "Known"
        ),
        'ALL-Students-Percentages'!AE51
    )
)</f>
        <v>Known</v>
      </c>
      <c r="AF51" s="31" t="str">
        <f>IF(
    ISERROR('ALL-Students-Percentages'!AF51),
    CHOOSE(RANDBETWEEN(1, 2), "NotKnown", "Known"),
    IF(
        ISNUMBER('ALL-Students-Percentages'!AF51),
        IF(
            'ALL-Students-Percentages'!AF51 &lt; 0.6,
            "NotKnown",
            "Known"
        ),
        'ALL-Students-Percentages'!AF51
    )
)</f>
        <v>Known</v>
      </c>
      <c r="AG51" s="31" t="str">
        <f>IF(
    ISERROR('ALL-Students-Percentages'!AG51),
    CHOOSE(RANDBETWEEN(1, 2), "NotKnown", "Known"),
    IF(
        ISNUMBER('ALL-Students-Percentages'!AG51),
        IF(
            'ALL-Students-Percentages'!AG51 &lt; 0.6,
            "NotKnown",
            "Known"
        ),
        'ALL-Students-Percentages'!AG51
    )
)</f>
        <v>Known</v>
      </c>
      <c r="AH51" s="31" t="str">
        <f>IF(
    ISERROR('ALL-Students-Percentages'!AH51),
    CHOOSE(RANDBETWEEN(1, 2), "NotKnown", "Known"),
    IF(
        ISNUMBER('ALL-Students-Percentages'!AH51),
        IF(
            'ALL-Students-Percentages'!AH51 &lt; 0.6,
            "NotKnown",
            "Known"
        ),
        'ALL-Students-Percentages'!AH51
    )
)</f>
        <v>Known</v>
      </c>
      <c r="AI51" s="31" t="str">
        <f>IF(
    ISERROR('ALL-Students-Percentages'!AI51),
    CHOOSE(RANDBETWEEN(1, 2), "NotKnown", "Known"),
    IF(
        ISNUMBER('ALL-Students-Percentages'!AI51),
        IF(
            'ALL-Students-Percentages'!AI51 &lt; 0.6,
            "NotKnown",
            "Known"
        ),
        'ALL-Students-Percentages'!AI51
    )
)</f>
        <v>Known</v>
      </c>
      <c r="AJ51" s="31" t="str">
        <f>IF(
    ISERROR('ALL-Students-Percentages'!AJ51),
    CHOOSE(RANDBETWEEN(1, 2), "NotKnown", "Known"),
    IF(
        ISNUMBER('ALL-Students-Percentages'!AJ51),
        IF(
            'ALL-Students-Percentages'!AJ51 &lt; 0.6,
            "NotKnown",
            "Known"
        ),
        'ALL-Students-Percentages'!AJ51
    )
)</f>
        <v>Known</v>
      </c>
      <c r="AK51" s="31" t="str">
        <f>IF(
    ISERROR('ALL-Students-Percentages'!AK51),
    CHOOSE(RANDBETWEEN(1, 2), "NotKnown", "Known"),
    IF(
        ISNUMBER('ALL-Students-Percentages'!AK51),
        IF(
            'ALL-Students-Percentages'!AK51 &lt; 0.6,
            "NotKnown",
            "Known"
        ),
        'ALL-Students-Percentages'!AK51
    )
)</f>
        <v>Known</v>
      </c>
      <c r="AL51" s="31" t="str">
        <f>IF(
    ISERROR('ALL-Students-Percentages'!AL51),
    CHOOSE(RANDBETWEEN(1, 2), "NotKnown", "Known"),
    IF(
        ISNUMBER('ALL-Students-Percentages'!AL51),
        IF(
            'ALL-Students-Percentages'!AL51 &lt; 0.6,
            "NotKnown",
            "Known"
        ),
        'ALL-Students-Percentages'!AL51
    )
)</f>
        <v>Known</v>
      </c>
      <c r="AM51" s="31" t="str">
        <f>IF(
    ISERROR('ALL-Students-Percentages'!AM51),
    CHOOSE(RANDBETWEEN(1, 2), "NotKnown", "Known"),
    IF(
        ISNUMBER('ALL-Students-Percentages'!AM51),
        IF(
            'ALL-Students-Percentages'!AM51 &lt; 0.6,
            "NotKnown",
            "Known"
        ),
        'ALL-Students-Percentages'!AM51
    )
)</f>
        <v>Known</v>
      </c>
      <c r="AN51" s="31" t="str">
        <f>IF(
    ISERROR('ALL-Students-Percentages'!AN51),
    CHOOSE(RANDBETWEEN(1, 2), "NotKnown", "Known"),
    IF(
        ISNUMBER('ALL-Students-Percentages'!AN51),
        IF(
            'ALL-Students-Percentages'!AN51 &lt; 0.6,
            "NotKnown",
            "Known"
        ),
        'ALL-Students-Percentages'!AN51
    )
)</f>
        <v>Known</v>
      </c>
      <c r="AO51" s="31" t="str">
        <f>IF(
    ISERROR('ALL-Students-Percentages'!AO51),
    CHOOSE(RANDBETWEEN(1, 2), "NotKnown", "Known"),
    IF(
        ISNUMBER('ALL-Students-Percentages'!AO51),
        IF(
            'ALL-Students-Percentages'!AO51 &lt; 0.6,
            "NotKnown",
            "Known"
        ),
        'ALL-Students-Percentages'!AO51
    )
)</f>
        <v>Known</v>
      </c>
      <c r="AP51" s="31" t="str">
        <f>IF(
    ISERROR('ALL-Students-Percentages'!AP51),
    CHOOSE(RANDBETWEEN(1, 2), "NotKnown", "Known"),
    IF(
        ISNUMBER('ALL-Students-Percentages'!AP51),
        IF(
            'ALL-Students-Percentages'!AP51 &lt; 0.6,
            "NotKnown",
            "Known"
        ),
        'ALL-Students-Percentages'!AP51
    )
)</f>
        <v>NotKnown</v>
      </c>
      <c r="AQ51" s="31" t="str">
        <f>IF(
    ISERROR('ALL-Students-Percentages'!AQ51),
    CHOOSE(RANDBETWEEN(1, 2), "NotKnown", "Known"),
    IF(
        ISNUMBER('ALL-Students-Percentages'!AQ51),
        IF(
            'ALL-Students-Percentages'!AQ51 &lt; 0.6,
            "NotKnown",
            "Known"
        ),
        'ALL-Students-Percentages'!AQ51
    )
)</f>
        <v>Known</v>
      </c>
      <c r="AR51" s="31" t="str">
        <f>IF(
    ISERROR('ALL-Students-Percentages'!AR51),
    CHOOSE(RANDBETWEEN(1, 2), "NotKnown", "Known"),
    IF(
        ISNUMBER('ALL-Students-Percentages'!AR51),
        IF(
            'ALL-Students-Percentages'!AR51 &lt; 0.6,
            "NotKnown",
            "Known"
        ),
        'ALL-Students-Percentages'!AR51
    )
)</f>
        <v>Known</v>
      </c>
      <c r="AS51" s="31" t="str">
        <f>IF(
    ISERROR('ALL-Students-Percentages'!AS51),
    CHOOSE(RANDBETWEEN(1, 2), "NotKnown", "Known"),
    IF(
        ISNUMBER('ALL-Students-Percentages'!AS51),
        IF(
            'ALL-Students-Percentages'!AS51 &lt; 0.6,
            "NotKnown",
            "Known"
        ),
        'ALL-Students-Percentages'!AS51
    )
)</f>
        <v>Known</v>
      </c>
      <c r="AT51" s="31" t="str">
        <f>IF(
    ISERROR('ALL-Students-Percentages'!AT51),
    CHOOSE(RANDBETWEEN(1, 2), "NotKnown", "Known"),
    IF(
        ISNUMBER('ALL-Students-Percentages'!AT51),
        IF(
            'ALL-Students-Percentages'!AT51 &lt; 0.6,
            "NotKnown",
            "Known"
        ),
        'ALL-Students-Percentages'!AT51
    )
)</f>
        <v>Known</v>
      </c>
      <c r="AU51" s="23"/>
      <c r="AV51" s="23"/>
    </row>
    <row r="52">
      <c r="A52" s="23" t="str">
        <f>IF(
    ISERROR('ALL-Students-Percentages'!A52),
    CHOOSE(RANDBETWEEN(1, 2), "NotKnown", "Known"),
    IF(
        ISNUMBER('ALL-Students-Percentages'!A52),
        IF(
            'ALL-Students-Percentages'!A52 &lt; 0.6,
            "NotKnown",
            "Known"
        ),
        'ALL-Students-Percentages'!A52
    )
)</f>
        <v>12CMP-M</v>
      </c>
      <c r="B52" s="31" t="str">
        <f>IF(
    ISERROR('ALL-Students-Percentages'!B52),
    CHOOSE(RANDBETWEEN(1, 2), "NotKnown", "Known"),
    IF(
        ISNUMBER('ALL-Students-Percentages'!B52),
        IF(
            'ALL-Students-Percentages'!B52 &lt; 0.6,
            "NotKnown",
            "Known"
        ),
        'ALL-Students-Percentages'!B52
    )
)</f>
        <v>Known</v>
      </c>
      <c r="C52" s="31" t="str">
        <f>IF(
    ISERROR('ALL-Students-Percentages'!C52),
    CHOOSE(RANDBETWEEN(1, 2), "NotKnown", "Known"),
    IF(
        ISNUMBER('ALL-Students-Percentages'!C52),
        IF(
            'ALL-Students-Percentages'!C52 &lt; 0.6,
            "NotKnown",
            "Known"
        ),
        'ALL-Students-Percentages'!C52
    )
)</f>
        <v>Known</v>
      </c>
      <c r="D52" s="31" t="str">
        <f>IF(
    ISERROR('ALL-Students-Percentages'!D52),
    CHOOSE(RANDBETWEEN(1, 2), "NotKnown", "Known"),
    IF(
        ISNUMBER('ALL-Students-Percentages'!D52),
        IF(
            'ALL-Students-Percentages'!D52 &lt; 0.6,
            "NotKnown",
            "Known"
        ),
        'ALL-Students-Percentages'!D52
    )
)</f>
        <v>Known</v>
      </c>
      <c r="E52" s="31" t="str">
        <f>IF(
    ISERROR('ALL-Students-Percentages'!E52),
    CHOOSE(RANDBETWEEN(1, 2), "NotKnown", "Known"),
    IF(
        ISNUMBER('ALL-Students-Percentages'!E52),
        IF(
            'ALL-Students-Percentages'!E52 &lt; 0.6,
            "NotKnown",
            "Known"
        ),
        'ALL-Students-Percentages'!E52
    )
)</f>
        <v>Known</v>
      </c>
      <c r="F52" s="31" t="str">
        <f>IF(
    ISERROR('ALL-Students-Percentages'!F52),
    CHOOSE(RANDBETWEEN(1, 2), "NotKnown", "Known"),
    IF(
        ISNUMBER('ALL-Students-Percentages'!F52),
        IF(
            'ALL-Students-Percentages'!F52 &lt; 0.6,
            "NotKnown",
            "Known"
        ),
        'ALL-Students-Percentages'!F52
    )
)</f>
        <v>Known</v>
      </c>
      <c r="G52" s="31" t="str">
        <f>IF(
    ISERROR('ALL-Students-Percentages'!G52),
    CHOOSE(RANDBETWEEN(1, 2), "NotKnown", "Known"),
    IF(
        ISNUMBER('ALL-Students-Percentages'!G52),
        IF(
            'ALL-Students-Percentages'!G52 &lt; 0.6,
            "NotKnown",
            "Known"
        ),
        'ALL-Students-Percentages'!G52
    )
)</f>
        <v>Known</v>
      </c>
      <c r="H52" s="31" t="str">
        <f>IF(
    ISERROR('ALL-Students-Percentages'!H52),
    CHOOSE(RANDBETWEEN(1, 2), "NotKnown", "Known"),
    IF(
        ISNUMBER('ALL-Students-Percentages'!H52),
        IF(
            'ALL-Students-Percentages'!H52 &lt; 0.6,
            "NotKnown",
            "Known"
        ),
        'ALL-Students-Percentages'!H52
    )
)</f>
        <v>Known</v>
      </c>
      <c r="I52" s="31" t="str">
        <f>IF(
    ISERROR('ALL-Students-Percentages'!I52),
    CHOOSE(RANDBETWEEN(1, 2), "NotKnown", "Known"),
    IF(
        ISNUMBER('ALL-Students-Percentages'!I52),
        IF(
            'ALL-Students-Percentages'!I52 &lt; 0.6,
            "NotKnown",
            "Known"
        ),
        'ALL-Students-Percentages'!I52
    )
)</f>
        <v>Known</v>
      </c>
      <c r="J52" s="31" t="str">
        <f>IF(
    ISERROR('ALL-Students-Percentages'!J52),
    CHOOSE(RANDBETWEEN(1, 2), "NotKnown", "Known"),
    IF(
        ISNUMBER('ALL-Students-Percentages'!J52),
        IF(
            'ALL-Students-Percentages'!J52 &lt; 0.6,
            "NotKnown",
            "Known"
        ),
        'ALL-Students-Percentages'!J52
    )
)</f>
        <v>Known</v>
      </c>
      <c r="K52" s="31" t="str">
        <f>IF(
    ISERROR('ALL-Students-Percentages'!K52),
    CHOOSE(RANDBETWEEN(1, 2), "NotKnown", "Known"),
    IF(
        ISNUMBER('ALL-Students-Percentages'!K52),
        IF(
            'ALL-Students-Percentages'!K52 &lt; 0.6,
            "NotKnown",
            "Known"
        ),
        'ALL-Students-Percentages'!K52
    )
)</f>
        <v>Known</v>
      </c>
      <c r="L52" s="31" t="str">
        <f>IF(
    ISERROR('ALL-Students-Percentages'!L52),
    CHOOSE(RANDBETWEEN(1, 2), "NotKnown", "Known"),
    IF(
        ISNUMBER('ALL-Students-Percentages'!L52),
        IF(
            'ALL-Students-Percentages'!L52 &lt; 0.6,
            "NotKnown",
            "Known"
        ),
        'ALL-Students-Percentages'!L52
    )
)</f>
        <v>Known</v>
      </c>
      <c r="M52" s="31" t="str">
        <f>IF(
    ISERROR('ALL-Students-Percentages'!M52),
    CHOOSE(RANDBETWEEN(1, 2), "NotKnown", "Known"),
    IF(
        ISNUMBER('ALL-Students-Percentages'!M52),
        IF(
            'ALL-Students-Percentages'!M52 &lt; 0.6,
            "NotKnown",
            "Known"
        ),
        'ALL-Students-Percentages'!M52
    )
)</f>
        <v>Known</v>
      </c>
      <c r="N52" s="31" t="str">
        <f>IF(
    ISERROR('ALL-Students-Percentages'!N52),
    CHOOSE(RANDBETWEEN(1, 2), "NotKnown", "Known"),
    IF(
        ISNUMBER('ALL-Students-Percentages'!N52),
        IF(
            'ALL-Students-Percentages'!N52 &lt; 0.6,
            "NotKnown",
            "Known"
        ),
        'ALL-Students-Percentages'!N52
    )
)</f>
        <v>Known</v>
      </c>
      <c r="O52" s="31" t="str">
        <f>IF(
    ISERROR('ALL-Students-Percentages'!O52),
    CHOOSE(RANDBETWEEN(1, 2), "NotKnown", "Known"),
    IF(
        ISNUMBER('ALL-Students-Percentages'!O52),
        IF(
            'ALL-Students-Percentages'!O52 &lt; 0.6,
            "NotKnown",
            "Known"
        ),
        'ALL-Students-Percentages'!O52
    )
)</f>
        <v>Known</v>
      </c>
      <c r="P52" s="31" t="str">
        <f>IF(
    ISERROR('ALL-Students-Percentages'!P52),
    CHOOSE(RANDBETWEEN(1, 2), "NotKnown", "Known"),
    IF(
        ISNUMBER('ALL-Students-Percentages'!P52),
        IF(
            'ALL-Students-Percentages'!P52 &lt; 0.6,
            "NotKnown",
            "Known"
        ),
        'ALL-Students-Percentages'!P52
    )
)</f>
        <v>Known</v>
      </c>
      <c r="Q52" s="31" t="str">
        <f>IF(
    ISERROR('ALL-Students-Percentages'!Q52),
    CHOOSE(RANDBETWEEN(1, 2), "NotKnown", "Known"),
    IF(
        ISNUMBER('ALL-Students-Percentages'!Q52),
        IF(
            'ALL-Students-Percentages'!Q52 &lt; 0.6,
            "NotKnown",
            "Known"
        ),
        'ALL-Students-Percentages'!Q52
    )
)</f>
        <v>Known</v>
      </c>
      <c r="R52" s="31" t="str">
        <f>IF(
    ISERROR('ALL-Students-Percentages'!R52),
    CHOOSE(RANDBETWEEN(1, 2), "NotKnown", "Known"),
    IF(
        ISNUMBER('ALL-Students-Percentages'!R52),
        IF(
            'ALL-Students-Percentages'!R52 &lt; 0.6,
            "NotKnown",
            "Known"
        ),
        'ALL-Students-Percentages'!R52
    )
)</f>
        <v>Known</v>
      </c>
      <c r="S52" s="31" t="str">
        <f>IF(
    ISERROR('ALL-Students-Percentages'!S52),
    CHOOSE(RANDBETWEEN(1, 2), "NotKnown", "Known"),
    IF(
        ISNUMBER('ALL-Students-Percentages'!S52),
        IF(
            'ALL-Students-Percentages'!S52 &lt; 0.6,
            "NotKnown",
            "Known"
        ),
        'ALL-Students-Percentages'!S52
    )
)</f>
        <v>Known</v>
      </c>
      <c r="T52" s="31" t="str">
        <f>IF(
    ISERROR('ALL-Students-Percentages'!T52),
    CHOOSE(RANDBETWEEN(1, 2), "NotKnown", "Known"),
    IF(
        ISNUMBER('ALL-Students-Percentages'!T52),
        IF(
            'ALL-Students-Percentages'!T52 &lt; 0.6,
            "NotKnown",
            "Known"
        ),
        'ALL-Students-Percentages'!T52
    )
)</f>
        <v>Known</v>
      </c>
      <c r="U52" s="31" t="str">
        <f>IF(
    ISERROR('ALL-Students-Percentages'!U52),
    CHOOSE(RANDBETWEEN(1, 2), "NotKnown", "Known"),
    IF(
        ISNUMBER('ALL-Students-Percentages'!U52),
        IF(
            'ALL-Students-Percentages'!U52 &lt; 0.6,
            "NotKnown",
            "Known"
        ),
        'ALL-Students-Percentages'!U52
    )
)</f>
        <v>Known</v>
      </c>
      <c r="V52" s="31" t="str">
        <f>IF(
    ISERROR('ALL-Students-Percentages'!V52),
    CHOOSE(RANDBETWEEN(1, 2), "NotKnown", "Known"),
    IF(
        ISNUMBER('ALL-Students-Percentages'!V52),
        IF(
            'ALL-Students-Percentages'!V52 &lt; 0.6,
            "NotKnown",
            "Known"
        ),
        'ALL-Students-Percentages'!V52
    )
)</f>
        <v>Known</v>
      </c>
      <c r="W52" s="31" t="str">
        <f>IF(
    ISERROR('ALL-Students-Percentages'!W52),
    CHOOSE(RANDBETWEEN(1, 2), "NotKnown", "Known"),
    IF(
        ISNUMBER('ALL-Students-Percentages'!W52),
        IF(
            'ALL-Students-Percentages'!W52 &lt; 0.6,
            "NotKnown",
            "Known"
        ),
        'ALL-Students-Percentages'!W52
    )
)</f>
        <v>Known</v>
      </c>
      <c r="X52" s="31" t="str">
        <f>IF(
    ISERROR('ALL-Students-Percentages'!X52),
    CHOOSE(RANDBETWEEN(1, 2), "NotKnown", "Known"),
    IF(
        ISNUMBER('ALL-Students-Percentages'!X52),
        IF(
            'ALL-Students-Percentages'!X52 &lt; 0.6,
            "NotKnown",
            "Known"
        ),
        'ALL-Students-Percentages'!X52
    )
)</f>
        <v>Known</v>
      </c>
      <c r="Y52" s="31" t="str">
        <f>IF(
    ISERROR('ALL-Students-Percentages'!Y52),
    CHOOSE(RANDBETWEEN(1, 2), "NotKnown", "Known"),
    IF(
        ISNUMBER('ALL-Students-Percentages'!Y52),
        IF(
            'ALL-Students-Percentages'!Y52 &lt; 0.6,
            "NotKnown",
            "Known"
        ),
        'ALL-Students-Percentages'!Y52
    )
)</f>
        <v>Known</v>
      </c>
      <c r="Z52" s="31" t="str">
        <f>IF(
    ISERROR('ALL-Students-Percentages'!Z52),
    CHOOSE(RANDBETWEEN(1, 2), "NotKnown", "Known"),
    IF(
        ISNUMBER('ALL-Students-Percentages'!Z52),
        IF(
            'ALL-Students-Percentages'!Z52 &lt; 0.6,
            "NotKnown",
            "Known"
        ),
        'ALL-Students-Percentages'!Z52
    )
)</f>
        <v>Known</v>
      </c>
      <c r="AA52" s="31" t="str">
        <f>IF(
    ISERROR('ALL-Students-Percentages'!AA52),
    CHOOSE(RANDBETWEEN(1, 2), "NotKnown", "Known"),
    IF(
        ISNUMBER('ALL-Students-Percentages'!AA52),
        IF(
            'ALL-Students-Percentages'!AA52 &lt; 0.6,
            "NotKnown",
            "Known"
        ),
        'ALL-Students-Percentages'!AA52
    )
)</f>
        <v>Known</v>
      </c>
      <c r="AB52" s="31" t="str">
        <f>IF(
    ISERROR('ALL-Students-Percentages'!AB52),
    CHOOSE(RANDBETWEEN(1, 2), "NotKnown", "Known"),
    IF(
        ISNUMBER('ALL-Students-Percentages'!AB52),
        IF(
            'ALL-Students-Percentages'!AB52 &lt; 0.6,
            "NotKnown",
            "Known"
        ),
        'ALL-Students-Percentages'!AB52
    )
)</f>
        <v>Known</v>
      </c>
      <c r="AC52" s="31" t="str">
        <f>IF(
    ISERROR('ALL-Students-Percentages'!AC52),
    CHOOSE(RANDBETWEEN(1, 2), "NotKnown", "Known"),
    IF(
        ISNUMBER('ALL-Students-Percentages'!AC52),
        IF(
            'ALL-Students-Percentages'!AC52 &lt; 0.6,
            "NotKnown",
            "Known"
        ),
        'ALL-Students-Percentages'!AC52
    )
)</f>
        <v>Known</v>
      </c>
      <c r="AD52" s="31" t="str">
        <f>IF(
    ISERROR('ALL-Students-Percentages'!AD52),
    CHOOSE(RANDBETWEEN(1, 2), "NotKnown", "Known"),
    IF(
        ISNUMBER('ALL-Students-Percentages'!AD52),
        IF(
            'ALL-Students-Percentages'!AD52 &lt; 0.6,
            "NotKnown",
            "Known"
        ),
        'ALL-Students-Percentages'!AD52
    )
)</f>
        <v>NotKnown</v>
      </c>
      <c r="AE52" s="31" t="str">
        <f>IF(
    ISERROR('ALL-Students-Percentages'!AE52),
    CHOOSE(RANDBETWEEN(1, 2), "NotKnown", "Known"),
    IF(
        ISNUMBER('ALL-Students-Percentages'!AE52),
        IF(
            'ALL-Students-Percentages'!AE52 &lt; 0.6,
            "NotKnown",
            "Known"
        ),
        'ALL-Students-Percentages'!AE52
    )
)</f>
        <v>Known</v>
      </c>
      <c r="AF52" s="31" t="str">
        <f>IF(
    ISERROR('ALL-Students-Percentages'!AF52),
    CHOOSE(RANDBETWEEN(1, 2), "NotKnown", "Known"),
    IF(
        ISNUMBER('ALL-Students-Percentages'!AF52),
        IF(
            'ALL-Students-Percentages'!AF52 &lt; 0.6,
            "NotKnown",
            "Known"
        ),
        'ALL-Students-Percentages'!AF52
    )
)</f>
        <v>Known</v>
      </c>
      <c r="AG52" s="31" t="str">
        <f>IF(
    ISERROR('ALL-Students-Percentages'!AG52),
    CHOOSE(RANDBETWEEN(1, 2), "NotKnown", "Known"),
    IF(
        ISNUMBER('ALL-Students-Percentages'!AG52),
        IF(
            'ALL-Students-Percentages'!AG52 &lt; 0.6,
            "NotKnown",
            "Known"
        ),
        'ALL-Students-Percentages'!AG52
    )
)</f>
        <v>Known</v>
      </c>
      <c r="AH52" s="31" t="str">
        <f>IF(
    ISERROR('ALL-Students-Percentages'!AH52),
    CHOOSE(RANDBETWEEN(1, 2), "NotKnown", "Known"),
    IF(
        ISNUMBER('ALL-Students-Percentages'!AH52),
        IF(
            'ALL-Students-Percentages'!AH52 &lt; 0.6,
            "NotKnown",
            "Known"
        ),
        'ALL-Students-Percentages'!AH52
    )
)</f>
        <v>Known</v>
      </c>
      <c r="AI52" s="31" t="str">
        <f>IF(
    ISERROR('ALL-Students-Percentages'!AI52),
    CHOOSE(RANDBETWEEN(1, 2), "NotKnown", "Known"),
    IF(
        ISNUMBER('ALL-Students-Percentages'!AI52),
        IF(
            'ALL-Students-Percentages'!AI52 &lt; 0.6,
            "NotKnown",
            "Known"
        ),
        'ALL-Students-Percentages'!AI52
    )
)</f>
        <v>Known</v>
      </c>
      <c r="AJ52" s="31" t="str">
        <f>IF(
    ISERROR('ALL-Students-Percentages'!AJ52),
    CHOOSE(RANDBETWEEN(1, 2), "NotKnown", "Known"),
    IF(
        ISNUMBER('ALL-Students-Percentages'!AJ52),
        IF(
            'ALL-Students-Percentages'!AJ52 &lt; 0.6,
            "NotKnown",
            "Known"
        ),
        'ALL-Students-Percentages'!AJ52
    )
)</f>
        <v>Known</v>
      </c>
      <c r="AK52" s="31" t="str">
        <f>IF(
    ISERROR('ALL-Students-Percentages'!AK52),
    CHOOSE(RANDBETWEEN(1, 2), "NotKnown", "Known"),
    IF(
        ISNUMBER('ALL-Students-Percentages'!AK52),
        IF(
            'ALL-Students-Percentages'!AK52 &lt; 0.6,
            "NotKnown",
            "Known"
        ),
        'ALL-Students-Percentages'!AK52
    )
)</f>
        <v>Known</v>
      </c>
      <c r="AL52" s="31" t="str">
        <f>IF(
    ISERROR('ALL-Students-Percentages'!AL52),
    CHOOSE(RANDBETWEEN(1, 2), "NotKnown", "Known"),
    IF(
        ISNUMBER('ALL-Students-Percentages'!AL52),
        IF(
            'ALL-Students-Percentages'!AL52 &lt; 0.6,
            "NotKnown",
            "Known"
        ),
        'ALL-Students-Percentages'!AL52
    )
)</f>
        <v>Known</v>
      </c>
      <c r="AM52" s="31" t="str">
        <f>IF(
    ISERROR('ALL-Students-Percentages'!AM52),
    CHOOSE(RANDBETWEEN(1, 2), "NotKnown", "Known"),
    IF(
        ISNUMBER('ALL-Students-Percentages'!AM52),
        IF(
            'ALL-Students-Percentages'!AM52 &lt; 0.6,
            "NotKnown",
            "Known"
        ),
        'ALL-Students-Percentages'!AM52
    )
)</f>
        <v>Known</v>
      </c>
      <c r="AN52" s="31" t="str">
        <f>IF(
    ISERROR('ALL-Students-Percentages'!AN52),
    CHOOSE(RANDBETWEEN(1, 2), "NotKnown", "Known"),
    IF(
        ISNUMBER('ALL-Students-Percentages'!AN52),
        IF(
            'ALL-Students-Percentages'!AN52 &lt; 0.6,
            "NotKnown",
            "Known"
        ),
        'ALL-Students-Percentages'!AN52
    )
)</f>
        <v>Known</v>
      </c>
      <c r="AO52" s="31" t="str">
        <f>IF(
    ISERROR('ALL-Students-Percentages'!AO52),
    CHOOSE(RANDBETWEEN(1, 2), "NotKnown", "Known"),
    IF(
        ISNUMBER('ALL-Students-Percentages'!AO52),
        IF(
            'ALL-Students-Percentages'!AO52 &lt; 0.6,
            "NotKnown",
            "Known"
        ),
        'ALL-Students-Percentages'!AO52
    )
)</f>
        <v>Known</v>
      </c>
      <c r="AP52" s="31" t="str">
        <f>IF(
    ISERROR('ALL-Students-Percentages'!AP52),
    CHOOSE(RANDBETWEEN(1, 2), "NotKnown", "Known"),
    IF(
        ISNUMBER('ALL-Students-Percentages'!AP52),
        IF(
            'ALL-Students-Percentages'!AP52 &lt; 0.6,
            "NotKnown",
            "Known"
        ),
        'ALL-Students-Percentages'!AP52
    )
)</f>
        <v>Known</v>
      </c>
      <c r="AQ52" s="31" t="str">
        <f>IF(
    ISERROR('ALL-Students-Percentages'!AQ52),
    CHOOSE(RANDBETWEEN(1, 2), "NotKnown", "Known"),
    IF(
        ISNUMBER('ALL-Students-Percentages'!AQ52),
        IF(
            'ALL-Students-Percentages'!AQ52 &lt; 0.6,
            "NotKnown",
            "Known"
        ),
        'ALL-Students-Percentages'!AQ52
    )
)</f>
        <v>Known</v>
      </c>
      <c r="AR52" s="31" t="str">
        <f>IF(
    ISERROR('ALL-Students-Percentages'!AR52),
    CHOOSE(RANDBETWEEN(1, 2), "NotKnown", "Known"),
    IF(
        ISNUMBER('ALL-Students-Percentages'!AR52),
        IF(
            'ALL-Students-Percentages'!AR52 &lt; 0.6,
            "NotKnown",
            "Known"
        ),
        'ALL-Students-Percentages'!AR52
    )
)</f>
        <v>Known</v>
      </c>
      <c r="AS52" s="31" t="str">
        <f>IF(
    ISERROR('ALL-Students-Percentages'!AS52),
    CHOOSE(RANDBETWEEN(1, 2), "NotKnown", "Known"),
    IF(
        ISNUMBER('ALL-Students-Percentages'!AS52),
        IF(
            'ALL-Students-Percentages'!AS52 &lt; 0.6,
            "NotKnown",
            "Known"
        ),
        'ALL-Students-Percentages'!AS52
    )
)</f>
        <v>Known</v>
      </c>
      <c r="AT52" s="31" t="str">
        <f>IF(
    ISERROR('ALL-Students-Percentages'!AT52),
    CHOOSE(RANDBETWEEN(1, 2), "NotKnown", "Known"),
    IF(
        ISNUMBER('ALL-Students-Percentages'!AT52),
        IF(
            'ALL-Students-Percentages'!AT52 &lt; 0.6,
            "NotKnown",
            "Known"
        ),
        'ALL-Students-Percentages'!AT52
    )
)</f>
        <v>Known</v>
      </c>
      <c r="AU52" s="23"/>
      <c r="AV52" s="23"/>
    </row>
    <row r="53">
      <c r="A53" s="23" t="str">
        <f>IF(
    ISERROR('ALL-Students-Percentages'!A53),
    CHOOSE(RANDBETWEEN(1, 2), "NotKnown", "Known"),
    IF(
        ISNUMBER('ALL-Students-Percentages'!A53),
        IF(
            'ALL-Students-Percentages'!A53 &lt; 0.6,
            "NotKnown",
            "Known"
        ),
        'ALL-Students-Percentages'!A53
    )
)</f>
        <v>1Sp-M</v>
      </c>
      <c r="B53" s="31" t="str">
        <f>IF(
    ISERROR('ALL-Students-Percentages'!B53),
    CHOOSE(RANDBETWEEN(1, 2), "NotKnown", "Known"),
    IF(
        ISNUMBER('ALL-Students-Percentages'!B53),
        IF(
            'ALL-Students-Percentages'!B53 &lt; 0.6,
            "NotKnown",
            "Known"
        ),
        'ALL-Students-Percentages'!B53
    )
)</f>
        <v>Known</v>
      </c>
      <c r="C53" s="31" t="str">
        <f>IF(
    ISERROR('ALL-Students-Percentages'!C53),
    CHOOSE(RANDBETWEEN(1, 2), "NotKnown", "Known"),
    IF(
        ISNUMBER('ALL-Students-Percentages'!C53),
        IF(
            'ALL-Students-Percentages'!C53 &lt; 0.6,
            "NotKnown",
            "Known"
        ),
        'ALL-Students-Percentages'!C53
    )
)</f>
        <v>Known</v>
      </c>
      <c r="D53" s="31" t="str">
        <f>IF(
    ISERROR('ALL-Students-Percentages'!D53),
    CHOOSE(RANDBETWEEN(1, 2), "NotKnown", "Known"),
    IF(
        ISNUMBER('ALL-Students-Percentages'!D53),
        IF(
            'ALL-Students-Percentages'!D53 &lt; 0.6,
            "NotKnown",
            "Known"
        ),
        'ALL-Students-Percentages'!D53
    )
)</f>
        <v>Known</v>
      </c>
      <c r="E53" s="31" t="str">
        <f>IF(
    ISERROR('ALL-Students-Percentages'!E53),
    CHOOSE(RANDBETWEEN(1, 2), "NotKnown", "Known"),
    IF(
        ISNUMBER('ALL-Students-Percentages'!E53),
        IF(
            'ALL-Students-Percentages'!E53 &lt; 0.6,
            "NotKnown",
            "Known"
        ),
        'ALL-Students-Percentages'!E53
    )
)</f>
        <v>Known</v>
      </c>
      <c r="F53" s="31" t="str">
        <f>IF(
    ISERROR('ALL-Students-Percentages'!F53),
    CHOOSE(RANDBETWEEN(1, 2), "NotKnown", "Known"),
    IF(
        ISNUMBER('ALL-Students-Percentages'!F53),
        IF(
            'ALL-Students-Percentages'!F53 &lt; 0.6,
            "NotKnown",
            "Known"
        ),
        'ALL-Students-Percentages'!F53
    )
)</f>
        <v>Known</v>
      </c>
      <c r="G53" s="31" t="str">
        <f>IF(
    ISERROR('ALL-Students-Percentages'!G53),
    CHOOSE(RANDBETWEEN(1, 2), "NotKnown", "Known"),
    IF(
        ISNUMBER('ALL-Students-Percentages'!G53),
        IF(
            'ALL-Students-Percentages'!G53 &lt; 0.6,
            "NotKnown",
            "Known"
        ),
        'ALL-Students-Percentages'!G53
    )
)</f>
        <v>Known</v>
      </c>
      <c r="H53" s="31" t="str">
        <f>IF(
    ISERROR('ALL-Students-Percentages'!H53),
    CHOOSE(RANDBETWEEN(1, 2), "NotKnown", "Known"),
    IF(
        ISNUMBER('ALL-Students-Percentages'!H53),
        IF(
            'ALL-Students-Percentages'!H53 &lt; 0.6,
            "NotKnown",
            "Known"
        ),
        'ALL-Students-Percentages'!H53
    )
)</f>
        <v>Known</v>
      </c>
      <c r="I53" s="31" t="str">
        <f>IF(
    ISERROR('ALL-Students-Percentages'!I53),
    CHOOSE(RANDBETWEEN(1, 2), "NotKnown", "Known"),
    IF(
        ISNUMBER('ALL-Students-Percentages'!I53),
        IF(
            'ALL-Students-Percentages'!I53 &lt; 0.6,
            "NotKnown",
            "Known"
        ),
        'ALL-Students-Percentages'!I53
    )
)</f>
        <v>Known</v>
      </c>
      <c r="J53" s="31" t="str">
        <f>IF(
    ISERROR('ALL-Students-Percentages'!J53),
    CHOOSE(RANDBETWEEN(1, 2), "NotKnown", "Known"),
    IF(
        ISNUMBER('ALL-Students-Percentages'!J53),
        IF(
            'ALL-Students-Percentages'!J53 &lt; 0.6,
            "NotKnown",
            "Known"
        ),
        'ALL-Students-Percentages'!J53
    )
)</f>
        <v>Known</v>
      </c>
      <c r="K53" s="31" t="str">
        <f>IF(
    ISERROR('ALL-Students-Percentages'!K53),
    CHOOSE(RANDBETWEEN(1, 2), "NotKnown", "Known"),
    IF(
        ISNUMBER('ALL-Students-Percentages'!K53),
        IF(
            'ALL-Students-Percentages'!K53 &lt; 0.6,
            "NotKnown",
            "Known"
        ),
        'ALL-Students-Percentages'!K53
    )
)</f>
        <v>Known</v>
      </c>
      <c r="L53" s="31" t="str">
        <f>IF(
    ISERROR('ALL-Students-Percentages'!L53),
    CHOOSE(RANDBETWEEN(1, 2), "NotKnown", "Known"),
    IF(
        ISNUMBER('ALL-Students-Percentages'!L53),
        IF(
            'ALL-Students-Percentages'!L53 &lt; 0.6,
            "NotKnown",
            "Known"
        ),
        'ALL-Students-Percentages'!L53
    )
)</f>
        <v>Known</v>
      </c>
      <c r="M53" s="31" t="str">
        <f>IF(
    ISERROR('ALL-Students-Percentages'!M53),
    CHOOSE(RANDBETWEEN(1, 2), "NotKnown", "Known"),
    IF(
        ISNUMBER('ALL-Students-Percentages'!M53),
        IF(
            'ALL-Students-Percentages'!M53 &lt; 0.6,
            "NotKnown",
            "Known"
        ),
        'ALL-Students-Percentages'!M53
    )
)</f>
        <v>Known</v>
      </c>
      <c r="N53" s="31" t="str">
        <f>IF(
    ISERROR('ALL-Students-Percentages'!N53),
    CHOOSE(RANDBETWEEN(1, 2), "NotKnown", "Known"),
    IF(
        ISNUMBER('ALL-Students-Percentages'!N53),
        IF(
            'ALL-Students-Percentages'!N53 &lt; 0.6,
            "NotKnown",
            "Known"
        ),
        'ALL-Students-Percentages'!N53
    )
)</f>
        <v>Known</v>
      </c>
      <c r="O53" s="31" t="str">
        <f>IF(
    ISERROR('ALL-Students-Percentages'!O53),
    CHOOSE(RANDBETWEEN(1, 2), "NotKnown", "Known"),
    IF(
        ISNUMBER('ALL-Students-Percentages'!O53),
        IF(
            'ALL-Students-Percentages'!O53 &lt; 0.6,
            "NotKnown",
            "Known"
        ),
        'ALL-Students-Percentages'!O53
    )
)</f>
        <v>Known</v>
      </c>
      <c r="P53" s="31" t="str">
        <f>IF(
    ISERROR('ALL-Students-Percentages'!P53),
    CHOOSE(RANDBETWEEN(1, 2), "NotKnown", "Known"),
    IF(
        ISNUMBER('ALL-Students-Percentages'!P53),
        IF(
            'ALL-Students-Percentages'!P53 &lt; 0.6,
            "NotKnown",
            "Known"
        ),
        'ALL-Students-Percentages'!P53
    )
)</f>
        <v>Known</v>
      </c>
      <c r="Q53" s="31" t="str">
        <f>IF(
    ISERROR('ALL-Students-Percentages'!Q53),
    CHOOSE(RANDBETWEEN(1, 2), "NotKnown", "Known"),
    IF(
        ISNUMBER('ALL-Students-Percentages'!Q53),
        IF(
            'ALL-Students-Percentages'!Q53 &lt; 0.6,
            "NotKnown",
            "Known"
        ),
        'ALL-Students-Percentages'!Q53
    )
)</f>
        <v>Known</v>
      </c>
      <c r="R53" s="31" t="str">
        <f>IF(
    ISERROR('ALL-Students-Percentages'!R53),
    CHOOSE(RANDBETWEEN(1, 2), "NotKnown", "Known"),
    IF(
        ISNUMBER('ALL-Students-Percentages'!R53),
        IF(
            'ALL-Students-Percentages'!R53 &lt; 0.6,
            "NotKnown",
            "Known"
        ),
        'ALL-Students-Percentages'!R53
    )
)</f>
        <v>Known</v>
      </c>
      <c r="S53" s="31" t="str">
        <f>IF(
    ISERROR('ALL-Students-Percentages'!S53),
    CHOOSE(RANDBETWEEN(1, 2), "NotKnown", "Known"),
    IF(
        ISNUMBER('ALL-Students-Percentages'!S53),
        IF(
            'ALL-Students-Percentages'!S53 &lt; 0.6,
            "NotKnown",
            "Known"
        ),
        'ALL-Students-Percentages'!S53
    )
)</f>
        <v>Known</v>
      </c>
      <c r="T53" s="31" t="str">
        <f>IF(
    ISERROR('ALL-Students-Percentages'!T53),
    CHOOSE(RANDBETWEEN(1, 2), "NotKnown", "Known"),
    IF(
        ISNUMBER('ALL-Students-Percentages'!T53),
        IF(
            'ALL-Students-Percentages'!T53 &lt; 0.6,
            "NotKnown",
            "Known"
        ),
        'ALL-Students-Percentages'!T53
    )
)</f>
        <v>Known</v>
      </c>
      <c r="U53" s="31" t="str">
        <f>IF(
    ISERROR('ALL-Students-Percentages'!U53),
    CHOOSE(RANDBETWEEN(1, 2), "NotKnown", "Known"),
    IF(
        ISNUMBER('ALL-Students-Percentages'!U53),
        IF(
            'ALL-Students-Percentages'!U53 &lt; 0.6,
            "NotKnown",
            "Known"
        ),
        'ALL-Students-Percentages'!U53
    )
)</f>
        <v>Known</v>
      </c>
      <c r="V53" s="31" t="str">
        <f>IF(
    ISERROR('ALL-Students-Percentages'!V53),
    CHOOSE(RANDBETWEEN(1, 2), "NotKnown", "Known"),
    IF(
        ISNUMBER('ALL-Students-Percentages'!V53),
        IF(
            'ALL-Students-Percentages'!V53 &lt; 0.6,
            "NotKnown",
            "Known"
        ),
        'ALL-Students-Percentages'!V53
    )
)</f>
        <v>Known</v>
      </c>
      <c r="W53" s="31" t="str">
        <f>IF(
    ISERROR('ALL-Students-Percentages'!W53),
    CHOOSE(RANDBETWEEN(1, 2), "NotKnown", "Known"),
    IF(
        ISNUMBER('ALL-Students-Percentages'!W53),
        IF(
            'ALL-Students-Percentages'!W53 &lt; 0.6,
            "NotKnown",
            "Known"
        ),
        'ALL-Students-Percentages'!W53
    )
)</f>
        <v>Known</v>
      </c>
      <c r="X53" s="31" t="str">
        <f>IF(
    ISERROR('ALL-Students-Percentages'!X53),
    CHOOSE(RANDBETWEEN(1, 2), "NotKnown", "Known"),
    IF(
        ISNUMBER('ALL-Students-Percentages'!X53),
        IF(
            'ALL-Students-Percentages'!X53 &lt; 0.6,
            "NotKnown",
            "Known"
        ),
        'ALL-Students-Percentages'!X53
    )
)</f>
        <v>Known</v>
      </c>
      <c r="Y53" s="31" t="str">
        <f>IF(
    ISERROR('ALL-Students-Percentages'!Y53),
    CHOOSE(RANDBETWEEN(1, 2), "NotKnown", "Known"),
    IF(
        ISNUMBER('ALL-Students-Percentages'!Y53),
        IF(
            'ALL-Students-Percentages'!Y53 &lt; 0.6,
            "NotKnown",
            "Known"
        ),
        'ALL-Students-Percentages'!Y53
    )
)</f>
        <v>Known</v>
      </c>
      <c r="Z53" s="31" t="str">
        <f>IF(
    ISERROR('ALL-Students-Percentages'!Z53),
    CHOOSE(RANDBETWEEN(1, 2), "NotKnown", "Known"),
    IF(
        ISNUMBER('ALL-Students-Percentages'!Z53),
        IF(
            'ALL-Students-Percentages'!Z53 &lt; 0.6,
            "NotKnown",
            "Known"
        ),
        'ALL-Students-Percentages'!Z53
    )
)</f>
        <v>Known</v>
      </c>
      <c r="AA53" s="31" t="str">
        <f>IF(
    ISERROR('ALL-Students-Percentages'!AA53),
    CHOOSE(RANDBETWEEN(1, 2), "NotKnown", "Known"),
    IF(
        ISNUMBER('ALL-Students-Percentages'!AA53),
        IF(
            'ALL-Students-Percentages'!AA53 &lt; 0.6,
            "NotKnown",
            "Known"
        ),
        'ALL-Students-Percentages'!AA53
    )
)</f>
        <v>Known</v>
      </c>
      <c r="AB53" s="31" t="str">
        <f>IF(
    ISERROR('ALL-Students-Percentages'!AB53),
    CHOOSE(RANDBETWEEN(1, 2), "NotKnown", "Known"),
    IF(
        ISNUMBER('ALL-Students-Percentages'!AB53),
        IF(
            'ALL-Students-Percentages'!AB53 &lt; 0.6,
            "NotKnown",
            "Known"
        ),
        'ALL-Students-Percentages'!AB53
    )
)</f>
        <v>Known</v>
      </c>
      <c r="AC53" s="31" t="str">
        <f>IF(
    ISERROR('ALL-Students-Percentages'!AC53),
    CHOOSE(RANDBETWEEN(1, 2), "NotKnown", "Known"),
    IF(
        ISNUMBER('ALL-Students-Percentages'!AC53),
        IF(
            'ALL-Students-Percentages'!AC53 &lt; 0.6,
            "NotKnown",
            "Known"
        ),
        'ALL-Students-Percentages'!AC53
    )
)</f>
        <v>Known</v>
      </c>
      <c r="AD53" s="31" t="str">
        <f>IF(
    ISERROR('ALL-Students-Percentages'!AD53),
    CHOOSE(RANDBETWEEN(1, 2), "NotKnown", "Known"),
    IF(
        ISNUMBER('ALL-Students-Percentages'!AD53),
        IF(
            'ALL-Students-Percentages'!AD53 &lt; 0.6,
            "NotKnown",
            "Known"
        ),
        'ALL-Students-Percentages'!AD53
    )
)</f>
        <v>NotKnown</v>
      </c>
      <c r="AE53" s="31" t="str">
        <f>IF(
    ISERROR('ALL-Students-Percentages'!AE53),
    CHOOSE(RANDBETWEEN(1, 2), "NotKnown", "Known"),
    IF(
        ISNUMBER('ALL-Students-Percentages'!AE53),
        IF(
            'ALL-Students-Percentages'!AE53 &lt; 0.6,
            "NotKnown",
            "Known"
        ),
        'ALL-Students-Percentages'!AE53
    )
)</f>
        <v>Known</v>
      </c>
      <c r="AF53" s="31" t="str">
        <f>IF(
    ISERROR('ALL-Students-Percentages'!AF53),
    CHOOSE(RANDBETWEEN(1, 2), "NotKnown", "Known"),
    IF(
        ISNUMBER('ALL-Students-Percentages'!AF53),
        IF(
            'ALL-Students-Percentages'!AF53 &lt; 0.6,
            "NotKnown",
            "Known"
        ),
        'ALL-Students-Percentages'!AF53
    )
)</f>
        <v>Known</v>
      </c>
      <c r="AG53" s="31" t="str">
        <f>IF(
    ISERROR('ALL-Students-Percentages'!AG53),
    CHOOSE(RANDBETWEEN(1, 2), "NotKnown", "Known"),
    IF(
        ISNUMBER('ALL-Students-Percentages'!AG53),
        IF(
            'ALL-Students-Percentages'!AG53 &lt; 0.6,
            "NotKnown",
            "Known"
        ),
        'ALL-Students-Percentages'!AG53
    )
)</f>
        <v>Known</v>
      </c>
      <c r="AH53" s="31" t="str">
        <f>IF(
    ISERROR('ALL-Students-Percentages'!AH53),
    CHOOSE(RANDBETWEEN(1, 2), "NotKnown", "Known"),
    IF(
        ISNUMBER('ALL-Students-Percentages'!AH53),
        IF(
            'ALL-Students-Percentages'!AH53 &lt; 0.6,
            "NotKnown",
            "Known"
        ),
        'ALL-Students-Percentages'!AH53
    )
)</f>
        <v>Known</v>
      </c>
      <c r="AI53" s="31" t="str">
        <f>IF(
    ISERROR('ALL-Students-Percentages'!AI53),
    CHOOSE(RANDBETWEEN(1, 2), "NotKnown", "Known"),
    IF(
        ISNUMBER('ALL-Students-Percentages'!AI53),
        IF(
            'ALL-Students-Percentages'!AI53 &lt; 0.6,
            "NotKnown",
            "Known"
        ),
        'ALL-Students-Percentages'!AI53
    )
)</f>
        <v>Known</v>
      </c>
      <c r="AJ53" s="31" t="str">
        <f>IF(
    ISERROR('ALL-Students-Percentages'!AJ53),
    CHOOSE(RANDBETWEEN(1, 2), "NotKnown", "Known"),
    IF(
        ISNUMBER('ALL-Students-Percentages'!AJ53),
        IF(
            'ALL-Students-Percentages'!AJ53 &lt; 0.6,
            "NotKnown",
            "Known"
        ),
        'ALL-Students-Percentages'!AJ53
    )
)</f>
        <v>Known</v>
      </c>
      <c r="AK53" s="31" t="str">
        <f>IF(
    ISERROR('ALL-Students-Percentages'!AK53),
    CHOOSE(RANDBETWEEN(1, 2), "NotKnown", "Known"),
    IF(
        ISNUMBER('ALL-Students-Percentages'!AK53),
        IF(
            'ALL-Students-Percentages'!AK53 &lt; 0.6,
            "NotKnown",
            "Known"
        ),
        'ALL-Students-Percentages'!AK53
    )
)</f>
        <v>Known</v>
      </c>
      <c r="AL53" s="31" t="str">
        <f>IF(
    ISERROR('ALL-Students-Percentages'!AL53),
    CHOOSE(RANDBETWEEN(1, 2), "NotKnown", "Known"),
    IF(
        ISNUMBER('ALL-Students-Percentages'!AL53),
        IF(
            'ALL-Students-Percentages'!AL53 &lt; 0.6,
            "NotKnown",
            "Known"
        ),
        'ALL-Students-Percentages'!AL53
    )
)</f>
        <v>Known</v>
      </c>
      <c r="AM53" s="31" t="str">
        <f>IF(
    ISERROR('ALL-Students-Percentages'!AM53),
    CHOOSE(RANDBETWEEN(1, 2), "NotKnown", "Known"),
    IF(
        ISNUMBER('ALL-Students-Percentages'!AM53),
        IF(
            'ALL-Students-Percentages'!AM53 &lt; 0.6,
            "NotKnown",
            "Known"
        ),
        'ALL-Students-Percentages'!AM53
    )
)</f>
        <v>Known</v>
      </c>
      <c r="AN53" s="31" t="str">
        <f>IF(
    ISERROR('ALL-Students-Percentages'!AN53),
    CHOOSE(RANDBETWEEN(1, 2), "NotKnown", "Known"),
    IF(
        ISNUMBER('ALL-Students-Percentages'!AN53),
        IF(
            'ALL-Students-Percentages'!AN53 &lt; 0.6,
            "NotKnown",
            "Known"
        ),
        'ALL-Students-Percentages'!AN53
    )
)</f>
        <v>Known</v>
      </c>
      <c r="AO53" s="31" t="str">
        <f>IF(
    ISERROR('ALL-Students-Percentages'!AO53),
    CHOOSE(RANDBETWEEN(1, 2), "NotKnown", "Known"),
    IF(
        ISNUMBER('ALL-Students-Percentages'!AO53),
        IF(
            'ALL-Students-Percentages'!AO53 &lt; 0.6,
            "NotKnown",
            "Known"
        ),
        'ALL-Students-Percentages'!AO53
    )
)</f>
        <v>Known</v>
      </c>
      <c r="AP53" s="31" t="str">
        <f>IF(
    ISERROR('ALL-Students-Percentages'!AP53),
    CHOOSE(RANDBETWEEN(1, 2), "NotKnown", "Known"),
    IF(
        ISNUMBER('ALL-Students-Percentages'!AP53),
        IF(
            'ALL-Students-Percentages'!AP53 &lt; 0.6,
            "NotKnown",
            "Known"
        ),
        'ALL-Students-Percentages'!AP53
    )
)</f>
        <v>Known</v>
      </c>
      <c r="AQ53" s="31" t="str">
        <f>IF(
    ISERROR('ALL-Students-Percentages'!AQ53),
    CHOOSE(RANDBETWEEN(1, 2), "NotKnown", "Known"),
    IF(
        ISNUMBER('ALL-Students-Percentages'!AQ53),
        IF(
            'ALL-Students-Percentages'!AQ53 &lt; 0.6,
            "NotKnown",
            "Known"
        ),
        'ALL-Students-Percentages'!AQ53
    )
)</f>
        <v>Known</v>
      </c>
      <c r="AR53" s="31" t="str">
        <f>IF(
    ISERROR('ALL-Students-Percentages'!AR53),
    CHOOSE(RANDBETWEEN(1, 2), "NotKnown", "Known"),
    IF(
        ISNUMBER('ALL-Students-Percentages'!AR53),
        IF(
            'ALL-Students-Percentages'!AR53 &lt; 0.6,
            "NotKnown",
            "Known"
        ),
        'ALL-Students-Percentages'!AR53
    )
)</f>
        <v>Known</v>
      </c>
      <c r="AS53" s="31" t="str">
        <f>IF(
    ISERROR('ALL-Students-Percentages'!AS53),
    CHOOSE(RANDBETWEEN(1, 2), "NotKnown", "Known"),
    IF(
        ISNUMBER('ALL-Students-Percentages'!AS53),
        IF(
            'ALL-Students-Percentages'!AS53 &lt; 0.6,
            "NotKnown",
            "Known"
        ),
        'ALL-Students-Percentages'!AS53
    )
)</f>
        <v>Known</v>
      </c>
      <c r="AT53" s="31" t="str">
        <f>IF(
    ISERROR('ALL-Students-Percentages'!AT53),
    CHOOSE(RANDBETWEEN(1, 2), "NotKnown", "Known"),
    IF(
        ISNUMBER('ALL-Students-Percentages'!AT53),
        IF(
            'ALL-Students-Percentages'!AT53 &lt; 0.6,
            "NotKnown",
            "Known"
        ),
        'ALL-Students-Percentages'!AT53
    )
)</f>
        <v>Known</v>
      </c>
      <c r="AU53" s="23"/>
      <c r="AV53" s="23"/>
    </row>
    <row r="54">
      <c r="A54" s="23" t="str">
        <f>IF(
    ISERROR('ALL-Students-Percentages'!A54),
    CHOOSE(RANDBETWEEN(1, 2), "NotKnown", "Known"),
    IF(
        ISNUMBER('ALL-Students-Percentages'!A54),
        IF(
            'ALL-Students-Percentages'!A54 &lt; 0.6,
            "NotKnown",
            "Known"
        ),
        'ALL-Students-Percentages'!A54
    )
)</f>
        <v>2Sp-M</v>
      </c>
      <c r="B54" s="31" t="str">
        <f>IF(
    ISERROR('ALL-Students-Percentages'!B54),
    CHOOSE(RANDBETWEEN(1, 2), "NotKnown", "Known"),
    IF(
        ISNUMBER('ALL-Students-Percentages'!B54),
        IF(
            'ALL-Students-Percentages'!B54 &lt; 0.6,
            "NotKnown",
            "Known"
        ),
        'ALL-Students-Percentages'!B54
    )
)</f>
        <v>Known</v>
      </c>
      <c r="C54" s="31" t="str">
        <f>IF(
    ISERROR('ALL-Students-Percentages'!C54),
    CHOOSE(RANDBETWEEN(1, 2), "NotKnown", "Known"),
    IF(
        ISNUMBER('ALL-Students-Percentages'!C54),
        IF(
            'ALL-Students-Percentages'!C54 &lt; 0.6,
            "NotKnown",
            "Known"
        ),
        'ALL-Students-Percentages'!C54
    )
)</f>
        <v>Known</v>
      </c>
      <c r="D54" s="31" t="str">
        <f>IF(
    ISERROR('ALL-Students-Percentages'!D54),
    CHOOSE(RANDBETWEEN(1, 2), "NotKnown", "Known"),
    IF(
        ISNUMBER('ALL-Students-Percentages'!D54),
        IF(
            'ALL-Students-Percentages'!D54 &lt; 0.6,
            "NotKnown",
            "Known"
        ),
        'ALL-Students-Percentages'!D54
    )
)</f>
        <v>Known</v>
      </c>
      <c r="E54" s="31" t="str">
        <f>IF(
    ISERROR('ALL-Students-Percentages'!E54),
    CHOOSE(RANDBETWEEN(1, 2), "NotKnown", "Known"),
    IF(
        ISNUMBER('ALL-Students-Percentages'!E54),
        IF(
            'ALL-Students-Percentages'!E54 &lt; 0.6,
            "NotKnown",
            "Known"
        ),
        'ALL-Students-Percentages'!E54
    )
)</f>
        <v>Known</v>
      </c>
      <c r="F54" s="31" t="str">
        <f>IF(
    ISERROR('ALL-Students-Percentages'!F54),
    CHOOSE(RANDBETWEEN(1, 2), "NotKnown", "Known"),
    IF(
        ISNUMBER('ALL-Students-Percentages'!F54),
        IF(
            'ALL-Students-Percentages'!F54 &lt; 0.6,
            "NotKnown",
            "Known"
        ),
        'ALL-Students-Percentages'!F54
    )
)</f>
        <v>Known</v>
      </c>
      <c r="G54" s="31" t="str">
        <f>IF(
    ISERROR('ALL-Students-Percentages'!G54),
    CHOOSE(RANDBETWEEN(1, 2), "NotKnown", "Known"),
    IF(
        ISNUMBER('ALL-Students-Percentages'!G54),
        IF(
            'ALL-Students-Percentages'!G54 &lt; 0.6,
            "NotKnown",
            "Known"
        ),
        'ALL-Students-Percentages'!G54
    )
)</f>
        <v>Known</v>
      </c>
      <c r="H54" s="31" t="str">
        <f>IF(
    ISERROR('ALL-Students-Percentages'!H54),
    CHOOSE(RANDBETWEEN(1, 2), "NotKnown", "Known"),
    IF(
        ISNUMBER('ALL-Students-Percentages'!H54),
        IF(
            'ALL-Students-Percentages'!H54 &lt; 0.6,
            "NotKnown",
            "Known"
        ),
        'ALL-Students-Percentages'!H54
    )
)</f>
        <v>Known</v>
      </c>
      <c r="I54" s="31" t="str">
        <f>IF(
    ISERROR('ALL-Students-Percentages'!I54),
    CHOOSE(RANDBETWEEN(1, 2), "NotKnown", "Known"),
    IF(
        ISNUMBER('ALL-Students-Percentages'!I54),
        IF(
            'ALL-Students-Percentages'!I54 &lt; 0.6,
            "NotKnown",
            "Known"
        ),
        'ALL-Students-Percentages'!I54
    )
)</f>
        <v>Known</v>
      </c>
      <c r="J54" s="31" t="str">
        <f>IF(
    ISERROR('ALL-Students-Percentages'!J54),
    CHOOSE(RANDBETWEEN(1, 2), "NotKnown", "Known"),
    IF(
        ISNUMBER('ALL-Students-Percentages'!J54),
        IF(
            'ALL-Students-Percentages'!J54 &lt; 0.6,
            "NotKnown",
            "Known"
        ),
        'ALL-Students-Percentages'!J54
    )
)</f>
        <v>Known</v>
      </c>
      <c r="K54" s="31" t="str">
        <f>IF(
    ISERROR('ALL-Students-Percentages'!K54),
    CHOOSE(RANDBETWEEN(1, 2), "NotKnown", "Known"),
    IF(
        ISNUMBER('ALL-Students-Percentages'!K54),
        IF(
            'ALL-Students-Percentages'!K54 &lt; 0.6,
            "NotKnown",
            "Known"
        ),
        'ALL-Students-Percentages'!K54
    )
)</f>
        <v>NotKnown</v>
      </c>
      <c r="L54" s="31" t="str">
        <f>IF(
    ISERROR('ALL-Students-Percentages'!L54),
    CHOOSE(RANDBETWEEN(1, 2), "NotKnown", "Known"),
    IF(
        ISNUMBER('ALL-Students-Percentages'!L54),
        IF(
            'ALL-Students-Percentages'!L54 &lt; 0.6,
            "NotKnown",
            "Known"
        ),
        'ALL-Students-Percentages'!L54
    )
)</f>
        <v>Known</v>
      </c>
      <c r="M54" s="31" t="str">
        <f>IF(
    ISERROR('ALL-Students-Percentages'!M54),
    CHOOSE(RANDBETWEEN(1, 2), "NotKnown", "Known"),
    IF(
        ISNUMBER('ALL-Students-Percentages'!M54),
        IF(
            'ALL-Students-Percentages'!M54 &lt; 0.6,
            "NotKnown",
            "Known"
        ),
        'ALL-Students-Percentages'!M54
    )
)</f>
        <v>Known</v>
      </c>
      <c r="N54" s="31" t="str">
        <f>IF(
    ISERROR('ALL-Students-Percentages'!N54),
    CHOOSE(RANDBETWEEN(1, 2), "NotKnown", "Known"),
    IF(
        ISNUMBER('ALL-Students-Percentages'!N54),
        IF(
            'ALL-Students-Percentages'!N54 &lt; 0.6,
            "NotKnown",
            "Known"
        ),
        'ALL-Students-Percentages'!N54
    )
)</f>
        <v>Known</v>
      </c>
      <c r="O54" s="31" t="str">
        <f>IF(
    ISERROR('ALL-Students-Percentages'!O54),
    CHOOSE(RANDBETWEEN(1, 2), "NotKnown", "Known"),
    IF(
        ISNUMBER('ALL-Students-Percentages'!O54),
        IF(
            'ALL-Students-Percentages'!O54 &lt; 0.6,
            "NotKnown",
            "Known"
        ),
        'ALL-Students-Percentages'!O54
    )
)</f>
        <v>Known</v>
      </c>
      <c r="P54" s="31" t="str">
        <f>IF(
    ISERROR('ALL-Students-Percentages'!P54),
    CHOOSE(RANDBETWEEN(1, 2), "NotKnown", "Known"),
    IF(
        ISNUMBER('ALL-Students-Percentages'!P54),
        IF(
            'ALL-Students-Percentages'!P54 &lt; 0.6,
            "NotKnown",
            "Known"
        ),
        'ALL-Students-Percentages'!P54
    )
)</f>
        <v>Known</v>
      </c>
      <c r="Q54" s="31" t="str">
        <f>IF(
    ISERROR('ALL-Students-Percentages'!Q54),
    CHOOSE(RANDBETWEEN(1, 2), "NotKnown", "Known"),
    IF(
        ISNUMBER('ALL-Students-Percentages'!Q54),
        IF(
            'ALL-Students-Percentages'!Q54 &lt; 0.6,
            "NotKnown",
            "Known"
        ),
        'ALL-Students-Percentages'!Q54
    )
)</f>
        <v>Known</v>
      </c>
      <c r="R54" s="31" t="str">
        <f>IF(
    ISERROR('ALL-Students-Percentages'!R54),
    CHOOSE(RANDBETWEEN(1, 2), "NotKnown", "Known"),
    IF(
        ISNUMBER('ALL-Students-Percentages'!R54),
        IF(
            'ALL-Students-Percentages'!R54 &lt; 0.6,
            "NotKnown",
            "Known"
        ),
        'ALL-Students-Percentages'!R54
    )
)</f>
        <v>Known</v>
      </c>
      <c r="S54" s="31" t="str">
        <f>IF(
    ISERROR('ALL-Students-Percentages'!S54),
    CHOOSE(RANDBETWEEN(1, 2), "NotKnown", "Known"),
    IF(
        ISNUMBER('ALL-Students-Percentages'!S54),
        IF(
            'ALL-Students-Percentages'!S54 &lt; 0.6,
            "NotKnown",
            "Known"
        ),
        'ALL-Students-Percentages'!S54
    )
)</f>
        <v>Known</v>
      </c>
      <c r="T54" s="31" t="str">
        <f>IF(
    ISERROR('ALL-Students-Percentages'!T54),
    CHOOSE(RANDBETWEEN(1, 2), "NotKnown", "Known"),
    IF(
        ISNUMBER('ALL-Students-Percentages'!T54),
        IF(
            'ALL-Students-Percentages'!T54 &lt; 0.6,
            "NotKnown",
            "Known"
        ),
        'ALL-Students-Percentages'!T54
    )
)</f>
        <v>Known</v>
      </c>
      <c r="U54" s="31" t="str">
        <f>IF(
    ISERROR('ALL-Students-Percentages'!U54),
    CHOOSE(RANDBETWEEN(1, 2), "NotKnown", "Known"),
    IF(
        ISNUMBER('ALL-Students-Percentages'!U54),
        IF(
            'ALL-Students-Percentages'!U54 &lt; 0.6,
            "NotKnown",
            "Known"
        ),
        'ALL-Students-Percentages'!U54
    )
)</f>
        <v>Known</v>
      </c>
      <c r="V54" s="31" t="str">
        <f>IF(
    ISERROR('ALL-Students-Percentages'!V54),
    CHOOSE(RANDBETWEEN(1, 2), "NotKnown", "Known"),
    IF(
        ISNUMBER('ALL-Students-Percentages'!V54),
        IF(
            'ALL-Students-Percentages'!V54 &lt; 0.6,
            "NotKnown",
            "Known"
        ),
        'ALL-Students-Percentages'!V54
    )
)</f>
        <v>Known</v>
      </c>
      <c r="W54" s="31" t="str">
        <f>IF(
    ISERROR('ALL-Students-Percentages'!W54),
    CHOOSE(RANDBETWEEN(1, 2), "NotKnown", "Known"),
    IF(
        ISNUMBER('ALL-Students-Percentages'!W54),
        IF(
            'ALL-Students-Percentages'!W54 &lt; 0.6,
            "NotKnown",
            "Known"
        ),
        'ALL-Students-Percentages'!W54
    )
)</f>
        <v>Known</v>
      </c>
      <c r="X54" s="31" t="str">
        <f>IF(
    ISERROR('ALL-Students-Percentages'!X54),
    CHOOSE(RANDBETWEEN(1, 2), "NotKnown", "Known"),
    IF(
        ISNUMBER('ALL-Students-Percentages'!X54),
        IF(
            'ALL-Students-Percentages'!X54 &lt; 0.6,
            "NotKnown",
            "Known"
        ),
        'ALL-Students-Percentages'!X54
    )
)</f>
        <v>Known</v>
      </c>
      <c r="Y54" s="31" t="str">
        <f>IF(
    ISERROR('ALL-Students-Percentages'!Y54),
    CHOOSE(RANDBETWEEN(1, 2), "NotKnown", "Known"),
    IF(
        ISNUMBER('ALL-Students-Percentages'!Y54),
        IF(
            'ALL-Students-Percentages'!Y54 &lt; 0.6,
            "NotKnown",
            "Known"
        ),
        'ALL-Students-Percentages'!Y54
    )
)</f>
        <v>Known</v>
      </c>
      <c r="Z54" s="31" t="str">
        <f>IF(
    ISERROR('ALL-Students-Percentages'!Z54),
    CHOOSE(RANDBETWEEN(1, 2), "NotKnown", "Known"),
    IF(
        ISNUMBER('ALL-Students-Percentages'!Z54),
        IF(
            'ALL-Students-Percentages'!Z54 &lt; 0.6,
            "NotKnown",
            "Known"
        ),
        'ALL-Students-Percentages'!Z54
    )
)</f>
        <v>Known</v>
      </c>
      <c r="AA54" s="31" t="str">
        <f>IF(
    ISERROR('ALL-Students-Percentages'!AA54),
    CHOOSE(RANDBETWEEN(1, 2), "NotKnown", "Known"),
    IF(
        ISNUMBER('ALL-Students-Percentages'!AA54),
        IF(
            'ALL-Students-Percentages'!AA54 &lt; 0.6,
            "NotKnown",
            "Known"
        ),
        'ALL-Students-Percentages'!AA54
    )
)</f>
        <v>Known</v>
      </c>
      <c r="AB54" s="31" t="str">
        <f>IF(
    ISERROR('ALL-Students-Percentages'!AB54),
    CHOOSE(RANDBETWEEN(1, 2), "NotKnown", "Known"),
    IF(
        ISNUMBER('ALL-Students-Percentages'!AB54),
        IF(
            'ALL-Students-Percentages'!AB54 &lt; 0.6,
            "NotKnown",
            "Known"
        ),
        'ALL-Students-Percentages'!AB54
    )
)</f>
        <v>NotKnown</v>
      </c>
      <c r="AC54" s="31" t="str">
        <f>IF(
    ISERROR('ALL-Students-Percentages'!AC54),
    CHOOSE(RANDBETWEEN(1, 2), "NotKnown", "Known"),
    IF(
        ISNUMBER('ALL-Students-Percentages'!AC54),
        IF(
            'ALL-Students-Percentages'!AC54 &lt; 0.6,
            "NotKnown",
            "Known"
        ),
        'ALL-Students-Percentages'!AC54
    )
)</f>
        <v>Known</v>
      </c>
      <c r="AD54" s="31" t="str">
        <f>IF(
    ISERROR('ALL-Students-Percentages'!AD54),
    CHOOSE(RANDBETWEEN(1, 2), "NotKnown", "Known"),
    IF(
        ISNUMBER('ALL-Students-Percentages'!AD54),
        IF(
            'ALL-Students-Percentages'!AD54 &lt; 0.6,
            "NotKnown",
            "Known"
        ),
        'ALL-Students-Percentages'!AD54
    )
)</f>
        <v>NotKnown</v>
      </c>
      <c r="AE54" s="31" t="str">
        <f>IF(
    ISERROR('ALL-Students-Percentages'!AE54),
    CHOOSE(RANDBETWEEN(1, 2), "NotKnown", "Known"),
    IF(
        ISNUMBER('ALL-Students-Percentages'!AE54),
        IF(
            'ALL-Students-Percentages'!AE54 &lt; 0.6,
            "NotKnown",
            "Known"
        ),
        'ALL-Students-Percentages'!AE54
    )
)</f>
        <v>Known</v>
      </c>
      <c r="AF54" s="31" t="str">
        <f>IF(
    ISERROR('ALL-Students-Percentages'!AF54),
    CHOOSE(RANDBETWEEN(1, 2), "NotKnown", "Known"),
    IF(
        ISNUMBER('ALL-Students-Percentages'!AF54),
        IF(
            'ALL-Students-Percentages'!AF54 &lt; 0.6,
            "NotKnown",
            "Known"
        ),
        'ALL-Students-Percentages'!AF54
    )
)</f>
        <v>Known</v>
      </c>
      <c r="AG54" s="31" t="str">
        <f>IF(
    ISERROR('ALL-Students-Percentages'!AG54),
    CHOOSE(RANDBETWEEN(1, 2), "NotKnown", "Known"),
    IF(
        ISNUMBER('ALL-Students-Percentages'!AG54),
        IF(
            'ALL-Students-Percentages'!AG54 &lt; 0.6,
            "NotKnown",
            "Known"
        ),
        'ALL-Students-Percentages'!AG54
    )
)</f>
        <v>Known</v>
      </c>
      <c r="AH54" s="31" t="str">
        <f>IF(
    ISERROR('ALL-Students-Percentages'!AH54),
    CHOOSE(RANDBETWEEN(1, 2), "NotKnown", "Known"),
    IF(
        ISNUMBER('ALL-Students-Percentages'!AH54),
        IF(
            'ALL-Students-Percentages'!AH54 &lt; 0.6,
            "NotKnown",
            "Known"
        ),
        'ALL-Students-Percentages'!AH54
    )
)</f>
        <v>Known</v>
      </c>
      <c r="AI54" s="31" t="str">
        <f>IF(
    ISERROR('ALL-Students-Percentages'!AI54),
    CHOOSE(RANDBETWEEN(1, 2), "NotKnown", "Known"),
    IF(
        ISNUMBER('ALL-Students-Percentages'!AI54),
        IF(
            'ALL-Students-Percentages'!AI54 &lt; 0.6,
            "NotKnown",
            "Known"
        ),
        'ALL-Students-Percentages'!AI54
    )
)</f>
        <v>Known</v>
      </c>
      <c r="AJ54" s="31" t="str">
        <f>IF(
    ISERROR('ALL-Students-Percentages'!AJ54),
    CHOOSE(RANDBETWEEN(1, 2), "NotKnown", "Known"),
    IF(
        ISNUMBER('ALL-Students-Percentages'!AJ54),
        IF(
            'ALL-Students-Percentages'!AJ54 &lt; 0.6,
            "NotKnown",
            "Known"
        ),
        'ALL-Students-Percentages'!AJ54
    )
)</f>
        <v>Known</v>
      </c>
      <c r="AK54" s="31" t="str">
        <f>IF(
    ISERROR('ALL-Students-Percentages'!AK54),
    CHOOSE(RANDBETWEEN(1, 2), "NotKnown", "Known"),
    IF(
        ISNUMBER('ALL-Students-Percentages'!AK54),
        IF(
            'ALL-Students-Percentages'!AK54 &lt; 0.6,
            "NotKnown",
            "Known"
        ),
        'ALL-Students-Percentages'!AK54
    )
)</f>
        <v>Known</v>
      </c>
      <c r="AL54" s="31" t="str">
        <f>IF(
    ISERROR('ALL-Students-Percentages'!AL54),
    CHOOSE(RANDBETWEEN(1, 2), "NotKnown", "Known"),
    IF(
        ISNUMBER('ALL-Students-Percentages'!AL54),
        IF(
            'ALL-Students-Percentages'!AL54 &lt; 0.6,
            "NotKnown",
            "Known"
        ),
        'ALL-Students-Percentages'!AL54
    )
)</f>
        <v>Known</v>
      </c>
      <c r="AM54" s="31" t="str">
        <f>IF(
    ISERROR('ALL-Students-Percentages'!AM54),
    CHOOSE(RANDBETWEEN(1, 2), "NotKnown", "Known"),
    IF(
        ISNUMBER('ALL-Students-Percentages'!AM54),
        IF(
            'ALL-Students-Percentages'!AM54 &lt; 0.6,
            "NotKnown",
            "Known"
        ),
        'ALL-Students-Percentages'!AM54
    )
)</f>
        <v>NotKnown</v>
      </c>
      <c r="AN54" s="31" t="str">
        <f>IF(
    ISERROR('ALL-Students-Percentages'!AN54),
    CHOOSE(RANDBETWEEN(1, 2), "NotKnown", "Known"),
    IF(
        ISNUMBER('ALL-Students-Percentages'!AN54),
        IF(
            'ALL-Students-Percentages'!AN54 &lt; 0.6,
            "NotKnown",
            "Known"
        ),
        'ALL-Students-Percentages'!AN54
    )
)</f>
        <v>Known</v>
      </c>
      <c r="AO54" s="31" t="str">
        <f>IF(
    ISERROR('ALL-Students-Percentages'!AO54),
    CHOOSE(RANDBETWEEN(1, 2), "NotKnown", "Known"),
    IF(
        ISNUMBER('ALL-Students-Percentages'!AO54),
        IF(
            'ALL-Students-Percentages'!AO54 &lt; 0.6,
            "NotKnown",
            "Known"
        ),
        'ALL-Students-Percentages'!AO54
    )
)</f>
        <v>Known</v>
      </c>
      <c r="AP54" s="31" t="str">
        <f>IF(
    ISERROR('ALL-Students-Percentages'!AP54),
    CHOOSE(RANDBETWEEN(1, 2), "NotKnown", "Known"),
    IF(
        ISNUMBER('ALL-Students-Percentages'!AP54),
        IF(
            'ALL-Students-Percentages'!AP54 &lt; 0.6,
            "NotKnown",
            "Known"
        ),
        'ALL-Students-Percentages'!AP54
    )
)</f>
        <v>NotKnown</v>
      </c>
      <c r="AQ54" s="31" t="str">
        <f>IF(
    ISERROR('ALL-Students-Percentages'!AQ54),
    CHOOSE(RANDBETWEEN(1, 2), "NotKnown", "Known"),
    IF(
        ISNUMBER('ALL-Students-Percentages'!AQ54),
        IF(
            'ALL-Students-Percentages'!AQ54 &lt; 0.6,
            "NotKnown",
            "Known"
        ),
        'ALL-Students-Percentages'!AQ54
    )
)</f>
        <v>NotKnown</v>
      </c>
      <c r="AR54" s="31" t="str">
        <f>IF(
    ISERROR('ALL-Students-Percentages'!AR54),
    CHOOSE(RANDBETWEEN(1, 2), "NotKnown", "Known"),
    IF(
        ISNUMBER('ALL-Students-Percentages'!AR54),
        IF(
            'ALL-Students-Percentages'!AR54 &lt; 0.6,
            "NotKnown",
            "Known"
        ),
        'ALL-Students-Percentages'!AR54
    )
)</f>
        <v>NotKnown</v>
      </c>
      <c r="AS54" s="31" t="str">
        <f>IF(
    ISERROR('ALL-Students-Percentages'!AS54),
    CHOOSE(RANDBETWEEN(1, 2), "NotKnown", "Known"),
    IF(
        ISNUMBER('ALL-Students-Percentages'!AS54),
        IF(
            'ALL-Students-Percentages'!AS54 &lt; 0.6,
            "NotKnown",
            "Known"
        ),
        'ALL-Students-Percentages'!AS54
    )
)</f>
        <v>Known</v>
      </c>
      <c r="AT54" s="31" t="str">
        <f>IF(
    ISERROR('ALL-Students-Percentages'!AT54),
    CHOOSE(RANDBETWEEN(1, 2), "NotKnown", "Known"),
    IF(
        ISNUMBER('ALL-Students-Percentages'!AT54),
        IF(
            'ALL-Students-Percentages'!AT54 &lt; 0.6,
            "NotKnown",
            "Known"
        ),
        'ALL-Students-Percentages'!AT54
    )
)</f>
        <v>Known</v>
      </c>
      <c r="AU54" s="23"/>
      <c r="AV54" s="23"/>
    </row>
    <row r="55">
      <c r="A55" s="23" t="str">
        <f>IF(
    ISERROR('ALL-Students-Percentages'!A55),
    CHOOSE(RANDBETWEEN(1, 2), "NotKnown", "Known"),
    IF(
        ISNUMBER('ALL-Students-Percentages'!A55),
        IF(
            'ALL-Students-Percentages'!A55 &lt; 0.6,
            "NotKnown",
            "Known"
        ),
        'ALL-Students-Percentages'!A55
    )
)</f>
        <v>3Sp-M</v>
      </c>
      <c r="B55" s="31" t="str">
        <f>IF(
    ISERROR('ALL-Students-Percentages'!B55),
    CHOOSE(RANDBETWEEN(1, 2), "NotKnown", "Known"),
    IF(
        ISNUMBER('ALL-Students-Percentages'!B55),
        IF(
            'ALL-Students-Percentages'!B55 &lt; 0.6,
            "NotKnown",
            "Known"
        ),
        'ALL-Students-Percentages'!B55
    )
)</f>
        <v>Known</v>
      </c>
      <c r="C55" s="31" t="str">
        <f>IF(
    ISERROR('ALL-Students-Percentages'!C55),
    CHOOSE(RANDBETWEEN(1, 2), "NotKnown", "Known"),
    IF(
        ISNUMBER('ALL-Students-Percentages'!C55),
        IF(
            'ALL-Students-Percentages'!C55 &lt; 0.6,
            "NotKnown",
            "Known"
        ),
        'ALL-Students-Percentages'!C55
    )
)</f>
        <v>Known</v>
      </c>
      <c r="D55" s="31" t="str">
        <f>IF(
    ISERROR('ALL-Students-Percentages'!D55),
    CHOOSE(RANDBETWEEN(1, 2), "NotKnown", "Known"),
    IF(
        ISNUMBER('ALL-Students-Percentages'!D55),
        IF(
            'ALL-Students-Percentages'!D55 &lt; 0.6,
            "NotKnown",
            "Known"
        ),
        'ALL-Students-Percentages'!D55
    )
)</f>
        <v>Known</v>
      </c>
      <c r="E55" s="31" t="str">
        <f>IF(
    ISERROR('ALL-Students-Percentages'!E55),
    CHOOSE(RANDBETWEEN(1, 2), "NotKnown", "Known"),
    IF(
        ISNUMBER('ALL-Students-Percentages'!E55),
        IF(
            'ALL-Students-Percentages'!E55 &lt; 0.6,
            "NotKnown",
            "Known"
        ),
        'ALL-Students-Percentages'!E55
    )
)</f>
        <v>Known</v>
      </c>
      <c r="F55" s="31" t="str">
        <f>IF(
    ISERROR('ALL-Students-Percentages'!F55),
    CHOOSE(RANDBETWEEN(1, 2), "NotKnown", "Known"),
    IF(
        ISNUMBER('ALL-Students-Percentages'!F55),
        IF(
            'ALL-Students-Percentages'!F55 &lt; 0.6,
            "NotKnown",
            "Known"
        ),
        'ALL-Students-Percentages'!F55
    )
)</f>
        <v>Known</v>
      </c>
      <c r="G55" s="31" t="str">
        <f>IF(
    ISERROR('ALL-Students-Percentages'!G55),
    CHOOSE(RANDBETWEEN(1, 2), "NotKnown", "Known"),
    IF(
        ISNUMBER('ALL-Students-Percentages'!G55),
        IF(
            'ALL-Students-Percentages'!G55 &lt; 0.6,
            "NotKnown",
            "Known"
        ),
        'ALL-Students-Percentages'!G55
    )
)</f>
        <v>Known</v>
      </c>
      <c r="H55" s="31" t="str">
        <f>IF(
    ISERROR('ALL-Students-Percentages'!H55),
    CHOOSE(RANDBETWEEN(1, 2), "NotKnown", "Known"),
    IF(
        ISNUMBER('ALL-Students-Percentages'!H55),
        IF(
            'ALL-Students-Percentages'!H55 &lt; 0.6,
            "NotKnown",
            "Known"
        ),
        'ALL-Students-Percentages'!H55
    )
)</f>
        <v>Known</v>
      </c>
      <c r="I55" s="31" t="str">
        <f>IF(
    ISERROR('ALL-Students-Percentages'!I55),
    CHOOSE(RANDBETWEEN(1, 2), "NotKnown", "Known"),
    IF(
        ISNUMBER('ALL-Students-Percentages'!I55),
        IF(
            'ALL-Students-Percentages'!I55 &lt; 0.6,
            "NotKnown",
            "Known"
        ),
        'ALL-Students-Percentages'!I55
    )
)</f>
        <v>Known</v>
      </c>
      <c r="J55" s="31" t="str">
        <f>IF(
    ISERROR('ALL-Students-Percentages'!J55),
    CHOOSE(RANDBETWEEN(1, 2), "NotKnown", "Known"),
    IF(
        ISNUMBER('ALL-Students-Percentages'!J55),
        IF(
            'ALL-Students-Percentages'!J55 &lt; 0.6,
            "NotKnown",
            "Known"
        ),
        'ALL-Students-Percentages'!J55
    )
)</f>
        <v>Known</v>
      </c>
      <c r="K55" s="31" t="str">
        <f>IF(
    ISERROR('ALL-Students-Percentages'!K55),
    CHOOSE(RANDBETWEEN(1, 2), "NotKnown", "Known"),
    IF(
        ISNUMBER('ALL-Students-Percentages'!K55),
        IF(
            'ALL-Students-Percentages'!K55 &lt; 0.6,
            "NotKnown",
            "Known"
        ),
        'ALL-Students-Percentages'!K55
    )
)</f>
        <v>Known</v>
      </c>
      <c r="L55" s="31" t="str">
        <f>IF(
    ISERROR('ALL-Students-Percentages'!L55),
    CHOOSE(RANDBETWEEN(1, 2), "NotKnown", "Known"),
    IF(
        ISNUMBER('ALL-Students-Percentages'!L55),
        IF(
            'ALL-Students-Percentages'!L55 &lt; 0.6,
            "NotKnown",
            "Known"
        ),
        'ALL-Students-Percentages'!L55
    )
)</f>
        <v>Known</v>
      </c>
      <c r="M55" s="31" t="str">
        <f>IF(
    ISERROR('ALL-Students-Percentages'!M55),
    CHOOSE(RANDBETWEEN(1, 2), "NotKnown", "Known"),
    IF(
        ISNUMBER('ALL-Students-Percentages'!M55),
        IF(
            'ALL-Students-Percentages'!M55 &lt; 0.6,
            "NotKnown",
            "Known"
        ),
        'ALL-Students-Percentages'!M55
    )
)</f>
        <v>Known</v>
      </c>
      <c r="N55" s="31" t="str">
        <f>IF(
    ISERROR('ALL-Students-Percentages'!N55),
    CHOOSE(RANDBETWEEN(1, 2), "NotKnown", "Known"),
    IF(
        ISNUMBER('ALL-Students-Percentages'!N55),
        IF(
            'ALL-Students-Percentages'!N55 &lt; 0.6,
            "NotKnown",
            "Known"
        ),
        'ALL-Students-Percentages'!N55
    )
)</f>
        <v>Known</v>
      </c>
      <c r="O55" s="31" t="str">
        <f>IF(
    ISERROR('ALL-Students-Percentages'!O55),
    CHOOSE(RANDBETWEEN(1, 2), "NotKnown", "Known"),
    IF(
        ISNUMBER('ALL-Students-Percentages'!O55),
        IF(
            'ALL-Students-Percentages'!O55 &lt; 0.6,
            "NotKnown",
            "Known"
        ),
        'ALL-Students-Percentages'!O55
    )
)</f>
        <v>Known</v>
      </c>
      <c r="P55" s="31" t="str">
        <f>IF(
    ISERROR('ALL-Students-Percentages'!P55),
    CHOOSE(RANDBETWEEN(1, 2), "NotKnown", "Known"),
    IF(
        ISNUMBER('ALL-Students-Percentages'!P55),
        IF(
            'ALL-Students-Percentages'!P55 &lt; 0.6,
            "NotKnown",
            "Known"
        ),
        'ALL-Students-Percentages'!P55
    )
)</f>
        <v>NotKnown</v>
      </c>
      <c r="Q55" s="31" t="str">
        <f>IF(
    ISERROR('ALL-Students-Percentages'!Q55),
    CHOOSE(RANDBETWEEN(1, 2), "NotKnown", "Known"),
    IF(
        ISNUMBER('ALL-Students-Percentages'!Q55),
        IF(
            'ALL-Students-Percentages'!Q55 &lt; 0.6,
            "NotKnown",
            "Known"
        ),
        'ALL-Students-Percentages'!Q55
    )
)</f>
        <v>Known</v>
      </c>
      <c r="R55" s="31" t="str">
        <f>IF(
    ISERROR('ALL-Students-Percentages'!R55),
    CHOOSE(RANDBETWEEN(1, 2), "NotKnown", "Known"),
    IF(
        ISNUMBER('ALL-Students-Percentages'!R55),
        IF(
            'ALL-Students-Percentages'!R55 &lt; 0.6,
            "NotKnown",
            "Known"
        ),
        'ALL-Students-Percentages'!R55
    )
)</f>
        <v>Known</v>
      </c>
      <c r="S55" s="31" t="str">
        <f>IF(
    ISERROR('ALL-Students-Percentages'!S55),
    CHOOSE(RANDBETWEEN(1, 2), "NotKnown", "Known"),
    IF(
        ISNUMBER('ALL-Students-Percentages'!S55),
        IF(
            'ALL-Students-Percentages'!S55 &lt; 0.6,
            "NotKnown",
            "Known"
        ),
        'ALL-Students-Percentages'!S55
    )
)</f>
        <v>Known</v>
      </c>
      <c r="T55" s="31" t="str">
        <f>IF(
    ISERROR('ALL-Students-Percentages'!T55),
    CHOOSE(RANDBETWEEN(1, 2), "NotKnown", "Known"),
    IF(
        ISNUMBER('ALL-Students-Percentages'!T55),
        IF(
            'ALL-Students-Percentages'!T55 &lt; 0.6,
            "NotKnown",
            "Known"
        ),
        'ALL-Students-Percentages'!T55
    )
)</f>
        <v>Known</v>
      </c>
      <c r="U55" s="31" t="str">
        <f>IF(
    ISERROR('ALL-Students-Percentages'!U55),
    CHOOSE(RANDBETWEEN(1, 2), "NotKnown", "Known"),
    IF(
        ISNUMBER('ALL-Students-Percentages'!U55),
        IF(
            'ALL-Students-Percentages'!U55 &lt; 0.6,
            "NotKnown",
            "Known"
        ),
        'ALL-Students-Percentages'!U55
    )
)</f>
        <v>Known</v>
      </c>
      <c r="V55" s="31" t="str">
        <f>IF(
    ISERROR('ALL-Students-Percentages'!V55),
    CHOOSE(RANDBETWEEN(1, 2), "NotKnown", "Known"),
    IF(
        ISNUMBER('ALL-Students-Percentages'!V55),
        IF(
            'ALL-Students-Percentages'!V55 &lt; 0.6,
            "NotKnown",
            "Known"
        ),
        'ALL-Students-Percentages'!V55
    )
)</f>
        <v>Known</v>
      </c>
      <c r="W55" s="31" t="str">
        <f>IF(
    ISERROR('ALL-Students-Percentages'!W55),
    CHOOSE(RANDBETWEEN(1, 2), "NotKnown", "Known"),
    IF(
        ISNUMBER('ALL-Students-Percentages'!W55),
        IF(
            'ALL-Students-Percentages'!W55 &lt; 0.6,
            "NotKnown",
            "Known"
        ),
        'ALL-Students-Percentages'!W55
    )
)</f>
        <v>Known</v>
      </c>
      <c r="X55" s="31" t="str">
        <f>IF(
    ISERROR('ALL-Students-Percentages'!X55),
    CHOOSE(RANDBETWEEN(1, 2), "NotKnown", "Known"),
    IF(
        ISNUMBER('ALL-Students-Percentages'!X55),
        IF(
            'ALL-Students-Percentages'!X55 &lt; 0.6,
            "NotKnown",
            "Known"
        ),
        'ALL-Students-Percentages'!X55
    )
)</f>
        <v>Known</v>
      </c>
      <c r="Y55" s="31" t="str">
        <f>IF(
    ISERROR('ALL-Students-Percentages'!Y55),
    CHOOSE(RANDBETWEEN(1, 2), "NotKnown", "Known"),
    IF(
        ISNUMBER('ALL-Students-Percentages'!Y55),
        IF(
            'ALL-Students-Percentages'!Y55 &lt; 0.6,
            "NotKnown",
            "Known"
        ),
        'ALL-Students-Percentages'!Y55
    )
)</f>
        <v>NotKnown</v>
      </c>
      <c r="Z55" s="31" t="str">
        <f>IF(
    ISERROR('ALL-Students-Percentages'!Z55),
    CHOOSE(RANDBETWEEN(1, 2), "NotKnown", "Known"),
    IF(
        ISNUMBER('ALL-Students-Percentages'!Z55),
        IF(
            'ALL-Students-Percentages'!Z55 &lt; 0.6,
            "NotKnown",
            "Known"
        ),
        'ALL-Students-Percentages'!Z55
    )
)</f>
        <v>Known</v>
      </c>
      <c r="AA55" s="31" t="str">
        <f>IF(
    ISERROR('ALL-Students-Percentages'!AA55),
    CHOOSE(RANDBETWEEN(1, 2), "NotKnown", "Known"),
    IF(
        ISNUMBER('ALL-Students-Percentages'!AA55),
        IF(
            'ALL-Students-Percentages'!AA55 &lt; 0.6,
            "NotKnown",
            "Known"
        ),
        'ALL-Students-Percentages'!AA55
    )
)</f>
        <v>Known</v>
      </c>
      <c r="AB55" s="31" t="str">
        <f>IF(
    ISERROR('ALL-Students-Percentages'!AB55),
    CHOOSE(RANDBETWEEN(1, 2), "NotKnown", "Known"),
    IF(
        ISNUMBER('ALL-Students-Percentages'!AB55),
        IF(
            'ALL-Students-Percentages'!AB55 &lt; 0.6,
            "NotKnown",
            "Known"
        ),
        'ALL-Students-Percentages'!AB55
    )
)</f>
        <v>Known</v>
      </c>
      <c r="AC55" s="31" t="str">
        <f>IF(
    ISERROR('ALL-Students-Percentages'!AC55),
    CHOOSE(RANDBETWEEN(1, 2), "NotKnown", "Known"),
    IF(
        ISNUMBER('ALL-Students-Percentages'!AC55),
        IF(
            'ALL-Students-Percentages'!AC55 &lt; 0.6,
            "NotKnown",
            "Known"
        ),
        'ALL-Students-Percentages'!AC55
    )
)</f>
        <v>Known</v>
      </c>
      <c r="AD55" s="31" t="str">
        <f>IF(
    ISERROR('ALL-Students-Percentages'!AD55),
    CHOOSE(RANDBETWEEN(1, 2), "NotKnown", "Known"),
    IF(
        ISNUMBER('ALL-Students-Percentages'!AD55),
        IF(
            'ALL-Students-Percentages'!AD55 &lt; 0.6,
            "NotKnown",
            "Known"
        ),
        'ALL-Students-Percentages'!AD55
    )
)</f>
        <v>Known</v>
      </c>
      <c r="AE55" s="31" t="str">
        <f>IF(
    ISERROR('ALL-Students-Percentages'!AE55),
    CHOOSE(RANDBETWEEN(1, 2), "NotKnown", "Known"),
    IF(
        ISNUMBER('ALL-Students-Percentages'!AE55),
        IF(
            'ALL-Students-Percentages'!AE55 &lt; 0.6,
            "NotKnown",
            "Known"
        ),
        'ALL-Students-Percentages'!AE55
    )
)</f>
        <v>Known</v>
      </c>
      <c r="AF55" s="31" t="str">
        <f>IF(
    ISERROR('ALL-Students-Percentages'!AF55),
    CHOOSE(RANDBETWEEN(1, 2), "NotKnown", "Known"),
    IF(
        ISNUMBER('ALL-Students-Percentages'!AF55),
        IF(
            'ALL-Students-Percentages'!AF55 &lt; 0.6,
            "NotKnown",
            "Known"
        ),
        'ALL-Students-Percentages'!AF55
    )
)</f>
        <v>Known</v>
      </c>
      <c r="AG55" s="31" t="str">
        <f>IF(
    ISERROR('ALL-Students-Percentages'!AG55),
    CHOOSE(RANDBETWEEN(1, 2), "NotKnown", "Known"),
    IF(
        ISNUMBER('ALL-Students-Percentages'!AG55),
        IF(
            'ALL-Students-Percentages'!AG55 &lt; 0.6,
            "NotKnown",
            "Known"
        ),
        'ALL-Students-Percentages'!AG55
    )
)</f>
        <v>Known</v>
      </c>
      <c r="AH55" s="31" t="str">
        <f>IF(
    ISERROR('ALL-Students-Percentages'!AH55),
    CHOOSE(RANDBETWEEN(1, 2), "NotKnown", "Known"),
    IF(
        ISNUMBER('ALL-Students-Percentages'!AH55),
        IF(
            'ALL-Students-Percentages'!AH55 &lt; 0.6,
            "NotKnown",
            "Known"
        ),
        'ALL-Students-Percentages'!AH55
    )
)</f>
        <v>Known</v>
      </c>
      <c r="AI55" s="31" t="str">
        <f>IF(
    ISERROR('ALL-Students-Percentages'!AI55),
    CHOOSE(RANDBETWEEN(1, 2), "NotKnown", "Known"),
    IF(
        ISNUMBER('ALL-Students-Percentages'!AI55),
        IF(
            'ALL-Students-Percentages'!AI55 &lt; 0.6,
            "NotKnown",
            "Known"
        ),
        'ALL-Students-Percentages'!AI55
    )
)</f>
        <v>Known</v>
      </c>
      <c r="AJ55" s="31" t="str">
        <f>IF(
    ISERROR('ALL-Students-Percentages'!AJ55),
    CHOOSE(RANDBETWEEN(1, 2), "NotKnown", "Known"),
    IF(
        ISNUMBER('ALL-Students-Percentages'!AJ55),
        IF(
            'ALL-Students-Percentages'!AJ55 &lt; 0.6,
            "NotKnown",
            "Known"
        ),
        'ALL-Students-Percentages'!AJ55
    )
)</f>
        <v>Known</v>
      </c>
      <c r="AK55" s="31" t="str">
        <f>IF(
    ISERROR('ALL-Students-Percentages'!AK55),
    CHOOSE(RANDBETWEEN(1, 2), "NotKnown", "Known"),
    IF(
        ISNUMBER('ALL-Students-Percentages'!AK55),
        IF(
            'ALL-Students-Percentages'!AK55 &lt; 0.6,
            "NotKnown",
            "Known"
        ),
        'ALL-Students-Percentages'!AK55
    )
)</f>
        <v>Known</v>
      </c>
      <c r="AL55" s="31" t="str">
        <f>IF(
    ISERROR('ALL-Students-Percentages'!AL55),
    CHOOSE(RANDBETWEEN(1, 2), "NotKnown", "Known"),
    IF(
        ISNUMBER('ALL-Students-Percentages'!AL55),
        IF(
            'ALL-Students-Percentages'!AL55 &lt; 0.6,
            "NotKnown",
            "Known"
        ),
        'ALL-Students-Percentages'!AL55
    )
)</f>
        <v>Known</v>
      </c>
      <c r="AM55" s="31" t="str">
        <f>IF(
    ISERROR('ALL-Students-Percentages'!AM55),
    CHOOSE(RANDBETWEEN(1, 2), "NotKnown", "Known"),
    IF(
        ISNUMBER('ALL-Students-Percentages'!AM55),
        IF(
            'ALL-Students-Percentages'!AM55 &lt; 0.6,
            "NotKnown",
            "Known"
        ),
        'ALL-Students-Percentages'!AM55
    )
)</f>
        <v>Known</v>
      </c>
      <c r="AN55" s="31" t="str">
        <f>IF(
    ISERROR('ALL-Students-Percentages'!AN55),
    CHOOSE(RANDBETWEEN(1, 2), "NotKnown", "Known"),
    IF(
        ISNUMBER('ALL-Students-Percentages'!AN55),
        IF(
            'ALL-Students-Percentages'!AN55 &lt; 0.6,
            "NotKnown",
            "Known"
        ),
        'ALL-Students-Percentages'!AN55
    )
)</f>
        <v>Known</v>
      </c>
      <c r="AO55" s="31" t="str">
        <f>IF(
    ISERROR('ALL-Students-Percentages'!AO55),
    CHOOSE(RANDBETWEEN(1, 2), "NotKnown", "Known"),
    IF(
        ISNUMBER('ALL-Students-Percentages'!AO55),
        IF(
            'ALL-Students-Percentages'!AO55 &lt; 0.6,
            "NotKnown",
            "Known"
        ),
        'ALL-Students-Percentages'!AO55
    )
)</f>
        <v>Known</v>
      </c>
      <c r="AP55" s="31" t="str">
        <f>IF(
    ISERROR('ALL-Students-Percentages'!AP55),
    CHOOSE(RANDBETWEEN(1, 2), "NotKnown", "Known"),
    IF(
        ISNUMBER('ALL-Students-Percentages'!AP55),
        IF(
            'ALL-Students-Percentages'!AP55 &lt; 0.6,
            "NotKnown",
            "Known"
        ),
        'ALL-Students-Percentages'!AP55
    )
)</f>
        <v>Known</v>
      </c>
      <c r="AQ55" s="31" t="str">
        <f>IF(
    ISERROR('ALL-Students-Percentages'!AQ55),
    CHOOSE(RANDBETWEEN(1, 2), "NotKnown", "Known"),
    IF(
        ISNUMBER('ALL-Students-Percentages'!AQ55),
        IF(
            'ALL-Students-Percentages'!AQ55 &lt; 0.6,
            "NotKnown",
            "Known"
        ),
        'ALL-Students-Percentages'!AQ55
    )
)</f>
        <v>Known</v>
      </c>
      <c r="AR55" s="31" t="str">
        <f>IF(
    ISERROR('ALL-Students-Percentages'!AR55),
    CHOOSE(RANDBETWEEN(1, 2), "NotKnown", "Known"),
    IF(
        ISNUMBER('ALL-Students-Percentages'!AR55),
        IF(
            'ALL-Students-Percentages'!AR55 &lt; 0.6,
            "NotKnown",
            "Known"
        ),
        'ALL-Students-Percentages'!AR55
    )
)</f>
        <v>Known</v>
      </c>
      <c r="AS55" s="31" t="str">
        <f>IF(
    ISERROR('ALL-Students-Percentages'!AS55),
    CHOOSE(RANDBETWEEN(1, 2), "NotKnown", "Known"),
    IF(
        ISNUMBER('ALL-Students-Percentages'!AS55),
        IF(
            'ALL-Students-Percentages'!AS55 &lt; 0.6,
            "NotKnown",
            "Known"
        ),
        'ALL-Students-Percentages'!AS55
    )
)</f>
        <v>Known</v>
      </c>
      <c r="AT55" s="31" t="str">
        <f>IF(
    ISERROR('ALL-Students-Percentages'!AT55),
    CHOOSE(RANDBETWEEN(1, 2), "NotKnown", "Known"),
    IF(
        ISNUMBER('ALL-Students-Percentages'!AT55),
        IF(
            'ALL-Students-Percentages'!AT55 &lt; 0.6,
            "NotKnown",
            "Known"
        ),
        'ALL-Students-Percentages'!AT55
    )
)</f>
        <v>Known</v>
      </c>
      <c r="AU55" s="23"/>
      <c r="AV55" s="23"/>
    </row>
    <row r="56">
      <c r="A56" s="23" t="str">
        <f>IF(
    ISERROR('ALL-Students-Percentages'!A56),
    CHOOSE(RANDBETWEEN(1, 2), "NotKnown", "Known"),
    IF(
        ISNUMBER('ALL-Students-Percentages'!A56),
        IF(
            'ALL-Students-Percentages'!A56 &lt; 0.6,
            "NotKnown",
            "Known"
        ),
        'ALL-Students-Percentages'!A56
    )
)</f>
        <v>4Sp-M</v>
      </c>
      <c r="B56" s="31" t="str">
        <f>IF(
    ISERROR('ALL-Students-Percentages'!B56),
    CHOOSE(RANDBETWEEN(1, 2), "NotKnown", "Known"),
    IF(
        ISNUMBER('ALL-Students-Percentages'!B56),
        IF(
            'ALL-Students-Percentages'!B56 &lt; 0.6,
            "NotKnown",
            "Known"
        ),
        'ALL-Students-Percentages'!B56
    )
)</f>
        <v>Known</v>
      </c>
      <c r="C56" s="31" t="str">
        <f>IF(
    ISERROR('ALL-Students-Percentages'!C56),
    CHOOSE(RANDBETWEEN(1, 2), "NotKnown", "Known"),
    IF(
        ISNUMBER('ALL-Students-Percentages'!C56),
        IF(
            'ALL-Students-Percentages'!C56 &lt; 0.6,
            "NotKnown",
            "Known"
        ),
        'ALL-Students-Percentages'!C56
    )
)</f>
        <v>Known</v>
      </c>
      <c r="D56" s="31" t="str">
        <f>IF(
    ISERROR('ALL-Students-Percentages'!D56),
    CHOOSE(RANDBETWEEN(1, 2), "NotKnown", "Known"),
    IF(
        ISNUMBER('ALL-Students-Percentages'!D56),
        IF(
            'ALL-Students-Percentages'!D56 &lt; 0.6,
            "NotKnown",
            "Known"
        ),
        'ALL-Students-Percentages'!D56
    )
)</f>
        <v>Known</v>
      </c>
      <c r="E56" s="31" t="str">
        <f>IF(
    ISERROR('ALL-Students-Percentages'!E56),
    CHOOSE(RANDBETWEEN(1, 2), "NotKnown", "Known"),
    IF(
        ISNUMBER('ALL-Students-Percentages'!E56),
        IF(
            'ALL-Students-Percentages'!E56 &lt; 0.6,
            "NotKnown",
            "Known"
        ),
        'ALL-Students-Percentages'!E56
    )
)</f>
        <v>Known</v>
      </c>
      <c r="F56" s="31" t="str">
        <f>IF(
    ISERROR('ALL-Students-Percentages'!F56),
    CHOOSE(RANDBETWEEN(1, 2), "NotKnown", "Known"),
    IF(
        ISNUMBER('ALL-Students-Percentages'!F56),
        IF(
            'ALL-Students-Percentages'!F56 &lt; 0.6,
            "NotKnown",
            "Known"
        ),
        'ALL-Students-Percentages'!F56
    )
)</f>
        <v>Known</v>
      </c>
      <c r="G56" s="31" t="str">
        <f>IF(
    ISERROR('ALL-Students-Percentages'!G56),
    CHOOSE(RANDBETWEEN(1, 2), "NotKnown", "Known"),
    IF(
        ISNUMBER('ALL-Students-Percentages'!G56),
        IF(
            'ALL-Students-Percentages'!G56 &lt; 0.6,
            "NotKnown",
            "Known"
        ),
        'ALL-Students-Percentages'!G56
    )
)</f>
        <v>Known</v>
      </c>
      <c r="H56" s="31" t="str">
        <f>IF(
    ISERROR('ALL-Students-Percentages'!H56),
    CHOOSE(RANDBETWEEN(1, 2), "NotKnown", "Known"),
    IF(
        ISNUMBER('ALL-Students-Percentages'!H56),
        IF(
            'ALL-Students-Percentages'!H56 &lt; 0.6,
            "NotKnown",
            "Known"
        ),
        'ALL-Students-Percentages'!H56
    )
)</f>
        <v>Known</v>
      </c>
      <c r="I56" s="31" t="str">
        <f>IF(
    ISERROR('ALL-Students-Percentages'!I56),
    CHOOSE(RANDBETWEEN(1, 2), "NotKnown", "Known"),
    IF(
        ISNUMBER('ALL-Students-Percentages'!I56),
        IF(
            'ALL-Students-Percentages'!I56 &lt; 0.6,
            "NotKnown",
            "Known"
        ),
        'ALL-Students-Percentages'!I56
    )
)</f>
        <v>Known</v>
      </c>
      <c r="J56" s="31" t="str">
        <f>IF(
    ISERROR('ALL-Students-Percentages'!J56),
    CHOOSE(RANDBETWEEN(1, 2), "NotKnown", "Known"),
    IF(
        ISNUMBER('ALL-Students-Percentages'!J56),
        IF(
            'ALL-Students-Percentages'!J56 &lt; 0.6,
            "NotKnown",
            "Known"
        ),
        'ALL-Students-Percentages'!J56
    )
)</f>
        <v>Known</v>
      </c>
      <c r="K56" s="31" t="str">
        <f>IF(
    ISERROR('ALL-Students-Percentages'!K56),
    CHOOSE(RANDBETWEEN(1, 2), "NotKnown", "Known"),
    IF(
        ISNUMBER('ALL-Students-Percentages'!K56),
        IF(
            'ALL-Students-Percentages'!K56 &lt; 0.6,
            "NotKnown",
            "Known"
        ),
        'ALL-Students-Percentages'!K56
    )
)</f>
        <v>Known</v>
      </c>
      <c r="L56" s="31" t="str">
        <f>IF(
    ISERROR('ALL-Students-Percentages'!L56),
    CHOOSE(RANDBETWEEN(1, 2), "NotKnown", "Known"),
    IF(
        ISNUMBER('ALL-Students-Percentages'!L56),
        IF(
            'ALL-Students-Percentages'!L56 &lt; 0.6,
            "NotKnown",
            "Known"
        ),
        'ALL-Students-Percentages'!L56
    )
)</f>
        <v>Known</v>
      </c>
      <c r="M56" s="31" t="str">
        <f>IF(
    ISERROR('ALL-Students-Percentages'!M56),
    CHOOSE(RANDBETWEEN(1, 2), "NotKnown", "Known"),
    IF(
        ISNUMBER('ALL-Students-Percentages'!M56),
        IF(
            'ALL-Students-Percentages'!M56 &lt; 0.6,
            "NotKnown",
            "Known"
        ),
        'ALL-Students-Percentages'!M56
    )
)</f>
        <v>Known</v>
      </c>
      <c r="N56" s="31" t="str">
        <f>IF(
    ISERROR('ALL-Students-Percentages'!N56),
    CHOOSE(RANDBETWEEN(1, 2), "NotKnown", "Known"),
    IF(
        ISNUMBER('ALL-Students-Percentages'!N56),
        IF(
            'ALL-Students-Percentages'!N56 &lt; 0.6,
            "NotKnown",
            "Known"
        ),
        'ALL-Students-Percentages'!N56
    )
)</f>
        <v>Known</v>
      </c>
      <c r="O56" s="31" t="str">
        <f>IF(
    ISERROR('ALL-Students-Percentages'!O56),
    CHOOSE(RANDBETWEEN(1, 2), "NotKnown", "Known"),
    IF(
        ISNUMBER('ALL-Students-Percentages'!O56),
        IF(
            'ALL-Students-Percentages'!O56 &lt; 0.6,
            "NotKnown",
            "Known"
        ),
        'ALL-Students-Percentages'!O56
    )
)</f>
        <v>Known</v>
      </c>
      <c r="P56" s="31" t="str">
        <f>IF(
    ISERROR('ALL-Students-Percentages'!P56),
    CHOOSE(RANDBETWEEN(1, 2), "NotKnown", "Known"),
    IF(
        ISNUMBER('ALL-Students-Percentages'!P56),
        IF(
            'ALL-Students-Percentages'!P56 &lt; 0.6,
            "NotKnown",
            "Known"
        ),
        'ALL-Students-Percentages'!P56
    )
)</f>
        <v>Known</v>
      </c>
      <c r="Q56" s="31" t="str">
        <f>IF(
    ISERROR('ALL-Students-Percentages'!Q56),
    CHOOSE(RANDBETWEEN(1, 2), "NotKnown", "Known"),
    IF(
        ISNUMBER('ALL-Students-Percentages'!Q56),
        IF(
            'ALL-Students-Percentages'!Q56 &lt; 0.6,
            "NotKnown",
            "Known"
        ),
        'ALL-Students-Percentages'!Q56
    )
)</f>
        <v>NotKnown</v>
      </c>
      <c r="R56" s="31" t="str">
        <f>IF(
    ISERROR('ALL-Students-Percentages'!R56),
    CHOOSE(RANDBETWEEN(1, 2), "NotKnown", "Known"),
    IF(
        ISNUMBER('ALL-Students-Percentages'!R56),
        IF(
            'ALL-Students-Percentages'!R56 &lt; 0.6,
            "NotKnown",
            "Known"
        ),
        'ALL-Students-Percentages'!R56
    )
)</f>
        <v>Known</v>
      </c>
      <c r="S56" s="31" t="str">
        <f>IF(
    ISERROR('ALL-Students-Percentages'!S56),
    CHOOSE(RANDBETWEEN(1, 2), "NotKnown", "Known"),
    IF(
        ISNUMBER('ALL-Students-Percentages'!S56),
        IF(
            'ALL-Students-Percentages'!S56 &lt; 0.6,
            "NotKnown",
            "Known"
        ),
        'ALL-Students-Percentages'!S56
    )
)</f>
        <v>Known</v>
      </c>
      <c r="T56" s="31" t="str">
        <f>IF(
    ISERROR('ALL-Students-Percentages'!T56),
    CHOOSE(RANDBETWEEN(1, 2), "NotKnown", "Known"),
    IF(
        ISNUMBER('ALL-Students-Percentages'!T56),
        IF(
            'ALL-Students-Percentages'!T56 &lt; 0.6,
            "NotKnown",
            "Known"
        ),
        'ALL-Students-Percentages'!T56
    )
)</f>
        <v>Known</v>
      </c>
      <c r="U56" s="31" t="str">
        <f>IF(
    ISERROR('ALL-Students-Percentages'!U56),
    CHOOSE(RANDBETWEEN(1, 2), "NotKnown", "Known"),
    IF(
        ISNUMBER('ALL-Students-Percentages'!U56),
        IF(
            'ALL-Students-Percentages'!U56 &lt; 0.6,
            "NotKnown",
            "Known"
        ),
        'ALL-Students-Percentages'!U56
    )
)</f>
        <v>Known</v>
      </c>
      <c r="V56" s="31" t="str">
        <f>IF(
    ISERROR('ALL-Students-Percentages'!V56),
    CHOOSE(RANDBETWEEN(1, 2), "NotKnown", "Known"),
    IF(
        ISNUMBER('ALL-Students-Percentages'!V56),
        IF(
            'ALL-Students-Percentages'!V56 &lt; 0.6,
            "NotKnown",
            "Known"
        ),
        'ALL-Students-Percentages'!V56
    )
)</f>
        <v>Known</v>
      </c>
      <c r="W56" s="31" t="str">
        <f>IF(
    ISERROR('ALL-Students-Percentages'!W56),
    CHOOSE(RANDBETWEEN(1, 2), "NotKnown", "Known"),
    IF(
        ISNUMBER('ALL-Students-Percentages'!W56),
        IF(
            'ALL-Students-Percentages'!W56 &lt; 0.6,
            "NotKnown",
            "Known"
        ),
        'ALL-Students-Percentages'!W56
    )
)</f>
        <v>Known</v>
      </c>
      <c r="X56" s="31" t="str">
        <f>IF(
    ISERROR('ALL-Students-Percentages'!X56),
    CHOOSE(RANDBETWEEN(1, 2), "NotKnown", "Known"),
    IF(
        ISNUMBER('ALL-Students-Percentages'!X56),
        IF(
            'ALL-Students-Percentages'!X56 &lt; 0.6,
            "NotKnown",
            "Known"
        ),
        'ALL-Students-Percentages'!X56
    )
)</f>
        <v>Known</v>
      </c>
      <c r="Y56" s="31" t="str">
        <f>IF(
    ISERROR('ALL-Students-Percentages'!Y56),
    CHOOSE(RANDBETWEEN(1, 2), "NotKnown", "Known"),
    IF(
        ISNUMBER('ALL-Students-Percentages'!Y56),
        IF(
            'ALL-Students-Percentages'!Y56 &lt; 0.6,
            "NotKnown",
            "Known"
        ),
        'ALL-Students-Percentages'!Y56
    )
)</f>
        <v>Known</v>
      </c>
      <c r="Z56" s="31" t="str">
        <f>IF(
    ISERROR('ALL-Students-Percentages'!Z56),
    CHOOSE(RANDBETWEEN(1, 2), "NotKnown", "Known"),
    IF(
        ISNUMBER('ALL-Students-Percentages'!Z56),
        IF(
            'ALL-Students-Percentages'!Z56 &lt; 0.6,
            "NotKnown",
            "Known"
        ),
        'ALL-Students-Percentages'!Z56
    )
)</f>
        <v>NotKnown</v>
      </c>
      <c r="AA56" s="31" t="str">
        <f>IF(
    ISERROR('ALL-Students-Percentages'!AA56),
    CHOOSE(RANDBETWEEN(1, 2), "NotKnown", "Known"),
    IF(
        ISNUMBER('ALL-Students-Percentages'!AA56),
        IF(
            'ALL-Students-Percentages'!AA56 &lt; 0.6,
            "NotKnown",
            "Known"
        ),
        'ALL-Students-Percentages'!AA56
    )
)</f>
        <v>Known</v>
      </c>
      <c r="AB56" s="31" t="str">
        <f>IF(
    ISERROR('ALL-Students-Percentages'!AB56),
    CHOOSE(RANDBETWEEN(1, 2), "NotKnown", "Known"),
    IF(
        ISNUMBER('ALL-Students-Percentages'!AB56),
        IF(
            'ALL-Students-Percentages'!AB56 &lt; 0.6,
            "NotKnown",
            "Known"
        ),
        'ALL-Students-Percentages'!AB56
    )
)</f>
        <v>Known</v>
      </c>
      <c r="AC56" s="31" t="str">
        <f>IF(
    ISERROR('ALL-Students-Percentages'!AC56),
    CHOOSE(RANDBETWEEN(1, 2), "NotKnown", "Known"),
    IF(
        ISNUMBER('ALL-Students-Percentages'!AC56),
        IF(
            'ALL-Students-Percentages'!AC56 &lt; 0.6,
            "NotKnown",
            "Known"
        ),
        'ALL-Students-Percentages'!AC56
    )
)</f>
        <v>Known</v>
      </c>
      <c r="AD56" s="31" t="str">
        <f>IF(
    ISERROR('ALL-Students-Percentages'!AD56),
    CHOOSE(RANDBETWEEN(1, 2), "NotKnown", "Known"),
    IF(
        ISNUMBER('ALL-Students-Percentages'!AD56),
        IF(
            'ALL-Students-Percentages'!AD56 &lt; 0.6,
            "NotKnown",
            "Known"
        ),
        'ALL-Students-Percentages'!AD56
    )
)</f>
        <v>NotKnown</v>
      </c>
      <c r="AE56" s="31" t="str">
        <f>IF(
    ISERROR('ALL-Students-Percentages'!AE56),
    CHOOSE(RANDBETWEEN(1, 2), "NotKnown", "Known"),
    IF(
        ISNUMBER('ALL-Students-Percentages'!AE56),
        IF(
            'ALL-Students-Percentages'!AE56 &lt; 0.6,
            "NotKnown",
            "Known"
        ),
        'ALL-Students-Percentages'!AE56
    )
)</f>
        <v>Known</v>
      </c>
      <c r="AF56" s="31" t="str">
        <f>IF(
    ISERROR('ALL-Students-Percentages'!AF56),
    CHOOSE(RANDBETWEEN(1, 2), "NotKnown", "Known"),
    IF(
        ISNUMBER('ALL-Students-Percentages'!AF56),
        IF(
            'ALL-Students-Percentages'!AF56 &lt; 0.6,
            "NotKnown",
            "Known"
        ),
        'ALL-Students-Percentages'!AF56
    )
)</f>
        <v>Known</v>
      </c>
      <c r="AG56" s="31" t="str">
        <f>IF(
    ISERROR('ALL-Students-Percentages'!AG56),
    CHOOSE(RANDBETWEEN(1, 2), "NotKnown", "Known"),
    IF(
        ISNUMBER('ALL-Students-Percentages'!AG56),
        IF(
            'ALL-Students-Percentages'!AG56 &lt; 0.6,
            "NotKnown",
            "Known"
        ),
        'ALL-Students-Percentages'!AG56
    )
)</f>
        <v>Known</v>
      </c>
      <c r="AH56" s="31" t="str">
        <f>IF(
    ISERROR('ALL-Students-Percentages'!AH56),
    CHOOSE(RANDBETWEEN(1, 2), "NotKnown", "Known"),
    IF(
        ISNUMBER('ALL-Students-Percentages'!AH56),
        IF(
            'ALL-Students-Percentages'!AH56 &lt; 0.6,
            "NotKnown",
            "Known"
        ),
        'ALL-Students-Percentages'!AH56
    )
)</f>
        <v>Known</v>
      </c>
      <c r="AI56" s="31" t="str">
        <f>IF(
    ISERROR('ALL-Students-Percentages'!AI56),
    CHOOSE(RANDBETWEEN(1, 2), "NotKnown", "Known"),
    IF(
        ISNUMBER('ALL-Students-Percentages'!AI56),
        IF(
            'ALL-Students-Percentages'!AI56 &lt; 0.6,
            "NotKnown",
            "Known"
        ),
        'ALL-Students-Percentages'!AI56
    )
)</f>
        <v>Known</v>
      </c>
      <c r="AJ56" s="31" t="str">
        <f>IF(
    ISERROR('ALL-Students-Percentages'!AJ56),
    CHOOSE(RANDBETWEEN(1, 2), "NotKnown", "Known"),
    IF(
        ISNUMBER('ALL-Students-Percentages'!AJ56),
        IF(
            'ALL-Students-Percentages'!AJ56 &lt; 0.6,
            "NotKnown",
            "Known"
        ),
        'ALL-Students-Percentages'!AJ56
    )
)</f>
        <v>Known</v>
      </c>
      <c r="AK56" s="31" t="str">
        <f>IF(
    ISERROR('ALL-Students-Percentages'!AK56),
    CHOOSE(RANDBETWEEN(1, 2), "NotKnown", "Known"),
    IF(
        ISNUMBER('ALL-Students-Percentages'!AK56),
        IF(
            'ALL-Students-Percentages'!AK56 &lt; 0.6,
            "NotKnown",
            "Known"
        ),
        'ALL-Students-Percentages'!AK56
    )
)</f>
        <v>Known</v>
      </c>
      <c r="AL56" s="31" t="str">
        <f>IF(
    ISERROR('ALL-Students-Percentages'!AL56),
    CHOOSE(RANDBETWEEN(1, 2), "NotKnown", "Known"),
    IF(
        ISNUMBER('ALL-Students-Percentages'!AL56),
        IF(
            'ALL-Students-Percentages'!AL56 &lt; 0.6,
            "NotKnown",
            "Known"
        ),
        'ALL-Students-Percentages'!AL56
    )
)</f>
        <v>Known</v>
      </c>
      <c r="AM56" s="31" t="str">
        <f>IF(
    ISERROR('ALL-Students-Percentages'!AM56),
    CHOOSE(RANDBETWEEN(1, 2), "NotKnown", "Known"),
    IF(
        ISNUMBER('ALL-Students-Percentages'!AM56),
        IF(
            'ALL-Students-Percentages'!AM56 &lt; 0.6,
            "NotKnown",
            "Known"
        ),
        'ALL-Students-Percentages'!AM56
    )
)</f>
        <v>Known</v>
      </c>
      <c r="AN56" s="31" t="str">
        <f>IF(
    ISERROR('ALL-Students-Percentages'!AN56),
    CHOOSE(RANDBETWEEN(1, 2), "NotKnown", "Known"),
    IF(
        ISNUMBER('ALL-Students-Percentages'!AN56),
        IF(
            'ALL-Students-Percentages'!AN56 &lt; 0.6,
            "NotKnown",
            "Known"
        ),
        'ALL-Students-Percentages'!AN56
    )
)</f>
        <v>Known</v>
      </c>
      <c r="AO56" s="31" t="str">
        <f>IF(
    ISERROR('ALL-Students-Percentages'!AO56),
    CHOOSE(RANDBETWEEN(1, 2), "NotKnown", "Known"),
    IF(
        ISNUMBER('ALL-Students-Percentages'!AO56),
        IF(
            'ALL-Students-Percentages'!AO56 &lt; 0.6,
            "NotKnown",
            "Known"
        ),
        'ALL-Students-Percentages'!AO56
    )
)</f>
        <v>Known</v>
      </c>
      <c r="AP56" s="31" t="str">
        <f>IF(
    ISERROR('ALL-Students-Percentages'!AP56),
    CHOOSE(RANDBETWEEN(1, 2), "NotKnown", "Known"),
    IF(
        ISNUMBER('ALL-Students-Percentages'!AP56),
        IF(
            'ALL-Students-Percentages'!AP56 &lt; 0.6,
            "NotKnown",
            "Known"
        ),
        'ALL-Students-Percentages'!AP56
    )
)</f>
        <v>NotKnown</v>
      </c>
      <c r="AQ56" s="31" t="str">
        <f>IF(
    ISERROR('ALL-Students-Percentages'!AQ56),
    CHOOSE(RANDBETWEEN(1, 2), "NotKnown", "Known"),
    IF(
        ISNUMBER('ALL-Students-Percentages'!AQ56),
        IF(
            'ALL-Students-Percentages'!AQ56 &lt; 0.6,
            "NotKnown",
            "Known"
        ),
        'ALL-Students-Percentages'!AQ56
    )
)</f>
        <v>Known</v>
      </c>
      <c r="AR56" s="31" t="str">
        <f>IF(
    ISERROR('ALL-Students-Percentages'!AR56),
    CHOOSE(RANDBETWEEN(1, 2), "NotKnown", "Known"),
    IF(
        ISNUMBER('ALL-Students-Percentages'!AR56),
        IF(
            'ALL-Students-Percentages'!AR56 &lt; 0.6,
            "NotKnown",
            "Known"
        ),
        'ALL-Students-Percentages'!AR56
    )
)</f>
        <v>Known</v>
      </c>
      <c r="AS56" s="31" t="str">
        <f>IF(
    ISERROR('ALL-Students-Percentages'!AS56),
    CHOOSE(RANDBETWEEN(1, 2), "NotKnown", "Known"),
    IF(
        ISNUMBER('ALL-Students-Percentages'!AS56),
        IF(
            'ALL-Students-Percentages'!AS56 &lt; 0.6,
            "NotKnown",
            "Known"
        ),
        'ALL-Students-Percentages'!AS56
    )
)</f>
        <v>NotKnown</v>
      </c>
      <c r="AT56" s="31" t="str">
        <f>IF(
    ISERROR('ALL-Students-Percentages'!AT56),
    CHOOSE(RANDBETWEEN(1, 2), "NotKnown", "Known"),
    IF(
        ISNUMBER('ALL-Students-Percentages'!AT56),
        IF(
            'ALL-Students-Percentages'!AT56 &lt; 0.6,
            "NotKnown",
            "Known"
        ),
        'ALL-Students-Percentages'!AT56
    )
)</f>
        <v>Known</v>
      </c>
      <c r="AU56" s="23"/>
      <c r="AV56" s="23"/>
    </row>
    <row r="57">
      <c r="A57" s="23" t="str">
        <f>IF(
    ISERROR('ALL-Students-Percentages'!A57),
    CHOOSE(RANDBETWEEN(1, 2), "NotKnown", "Known"),
    IF(
        ISNUMBER('ALL-Students-Percentages'!A57),
        IF(
            'ALL-Students-Percentages'!A57 &lt; 0.6,
            "NotKnown",
            "Known"
        ),
        'ALL-Students-Percentages'!A57
    )
)</f>
        <v>5Sp-M</v>
      </c>
      <c r="B57" s="31" t="str">
        <f>IF(
    ISERROR('ALL-Students-Percentages'!B57),
    CHOOSE(RANDBETWEEN(1, 2), "NotKnown", "Known"),
    IF(
        ISNUMBER('ALL-Students-Percentages'!B57),
        IF(
            'ALL-Students-Percentages'!B57 &lt; 0.6,
            "NotKnown",
            "Known"
        ),
        'ALL-Students-Percentages'!B57
    )
)</f>
        <v>Known</v>
      </c>
      <c r="C57" s="31" t="str">
        <f>IF(
    ISERROR('ALL-Students-Percentages'!C57),
    CHOOSE(RANDBETWEEN(1, 2), "NotKnown", "Known"),
    IF(
        ISNUMBER('ALL-Students-Percentages'!C57),
        IF(
            'ALL-Students-Percentages'!C57 &lt; 0.6,
            "NotKnown",
            "Known"
        ),
        'ALL-Students-Percentages'!C57
    )
)</f>
        <v>Known</v>
      </c>
      <c r="D57" s="31" t="str">
        <f>IF(
    ISERROR('ALL-Students-Percentages'!D57),
    CHOOSE(RANDBETWEEN(1, 2), "NotKnown", "Known"),
    IF(
        ISNUMBER('ALL-Students-Percentages'!D57),
        IF(
            'ALL-Students-Percentages'!D57 &lt; 0.6,
            "NotKnown",
            "Known"
        ),
        'ALL-Students-Percentages'!D57
    )
)</f>
        <v>Known</v>
      </c>
      <c r="E57" s="31" t="str">
        <f>IF(
    ISERROR('ALL-Students-Percentages'!E57),
    CHOOSE(RANDBETWEEN(1, 2), "NotKnown", "Known"),
    IF(
        ISNUMBER('ALL-Students-Percentages'!E57),
        IF(
            'ALL-Students-Percentages'!E57 &lt; 0.6,
            "NotKnown",
            "Known"
        ),
        'ALL-Students-Percentages'!E57
    )
)</f>
        <v>Known</v>
      </c>
      <c r="F57" s="31" t="str">
        <f>IF(
    ISERROR('ALL-Students-Percentages'!F57),
    CHOOSE(RANDBETWEEN(1, 2), "NotKnown", "Known"),
    IF(
        ISNUMBER('ALL-Students-Percentages'!F57),
        IF(
            'ALL-Students-Percentages'!F57 &lt; 0.6,
            "NotKnown",
            "Known"
        ),
        'ALL-Students-Percentages'!F57
    )
)</f>
        <v>Known</v>
      </c>
      <c r="G57" s="31" t="str">
        <f>IF(
    ISERROR('ALL-Students-Percentages'!G57),
    CHOOSE(RANDBETWEEN(1, 2), "NotKnown", "Known"),
    IF(
        ISNUMBER('ALL-Students-Percentages'!G57),
        IF(
            'ALL-Students-Percentages'!G57 &lt; 0.6,
            "NotKnown",
            "Known"
        ),
        'ALL-Students-Percentages'!G57
    )
)</f>
        <v>Known</v>
      </c>
      <c r="H57" s="31" t="str">
        <f>IF(
    ISERROR('ALL-Students-Percentages'!H57),
    CHOOSE(RANDBETWEEN(1, 2), "NotKnown", "Known"),
    IF(
        ISNUMBER('ALL-Students-Percentages'!H57),
        IF(
            'ALL-Students-Percentages'!H57 &lt; 0.6,
            "NotKnown",
            "Known"
        ),
        'ALL-Students-Percentages'!H57
    )
)</f>
        <v>Known</v>
      </c>
      <c r="I57" s="31" t="str">
        <f>IF(
    ISERROR('ALL-Students-Percentages'!I57),
    CHOOSE(RANDBETWEEN(1, 2), "NotKnown", "Known"),
    IF(
        ISNUMBER('ALL-Students-Percentages'!I57),
        IF(
            'ALL-Students-Percentages'!I57 &lt; 0.6,
            "NotKnown",
            "Known"
        ),
        'ALL-Students-Percentages'!I57
    )
)</f>
        <v>Known</v>
      </c>
      <c r="J57" s="31" t="str">
        <f>IF(
    ISERROR('ALL-Students-Percentages'!J57),
    CHOOSE(RANDBETWEEN(1, 2), "NotKnown", "Known"),
    IF(
        ISNUMBER('ALL-Students-Percentages'!J57),
        IF(
            'ALL-Students-Percentages'!J57 &lt; 0.6,
            "NotKnown",
            "Known"
        ),
        'ALL-Students-Percentages'!J57
    )
)</f>
        <v>Known</v>
      </c>
      <c r="K57" s="31" t="str">
        <f>IF(
    ISERROR('ALL-Students-Percentages'!K57),
    CHOOSE(RANDBETWEEN(1, 2), "NotKnown", "Known"),
    IF(
        ISNUMBER('ALL-Students-Percentages'!K57),
        IF(
            'ALL-Students-Percentages'!K57 &lt; 0.6,
            "NotKnown",
            "Known"
        ),
        'ALL-Students-Percentages'!K57
    )
)</f>
        <v>Known</v>
      </c>
      <c r="L57" s="31" t="str">
        <f>IF(
    ISERROR('ALL-Students-Percentages'!L57),
    CHOOSE(RANDBETWEEN(1, 2), "NotKnown", "Known"),
    IF(
        ISNUMBER('ALL-Students-Percentages'!L57),
        IF(
            'ALL-Students-Percentages'!L57 &lt; 0.6,
            "NotKnown",
            "Known"
        ),
        'ALL-Students-Percentages'!L57
    )
)</f>
        <v>Known</v>
      </c>
      <c r="M57" s="31" t="str">
        <f>IF(
    ISERROR('ALL-Students-Percentages'!M57),
    CHOOSE(RANDBETWEEN(1, 2), "NotKnown", "Known"),
    IF(
        ISNUMBER('ALL-Students-Percentages'!M57),
        IF(
            'ALL-Students-Percentages'!M57 &lt; 0.6,
            "NotKnown",
            "Known"
        ),
        'ALL-Students-Percentages'!M57
    )
)</f>
        <v>Known</v>
      </c>
      <c r="N57" s="31" t="str">
        <f>IF(
    ISERROR('ALL-Students-Percentages'!N57),
    CHOOSE(RANDBETWEEN(1, 2), "NotKnown", "Known"),
    IF(
        ISNUMBER('ALL-Students-Percentages'!N57),
        IF(
            'ALL-Students-Percentages'!N57 &lt; 0.6,
            "NotKnown",
            "Known"
        ),
        'ALL-Students-Percentages'!N57
    )
)</f>
        <v>Known</v>
      </c>
      <c r="O57" s="31" t="str">
        <f>IF(
    ISERROR('ALL-Students-Percentages'!O57),
    CHOOSE(RANDBETWEEN(1, 2), "NotKnown", "Known"),
    IF(
        ISNUMBER('ALL-Students-Percentages'!O57),
        IF(
            'ALL-Students-Percentages'!O57 &lt; 0.6,
            "NotKnown",
            "Known"
        ),
        'ALL-Students-Percentages'!O57
    )
)</f>
        <v>Known</v>
      </c>
      <c r="P57" s="31" t="str">
        <f>IF(
    ISERROR('ALL-Students-Percentages'!P57),
    CHOOSE(RANDBETWEEN(1, 2), "NotKnown", "Known"),
    IF(
        ISNUMBER('ALL-Students-Percentages'!P57),
        IF(
            'ALL-Students-Percentages'!P57 &lt; 0.6,
            "NotKnown",
            "Known"
        ),
        'ALL-Students-Percentages'!P57
    )
)</f>
        <v>Known</v>
      </c>
      <c r="Q57" s="31" t="str">
        <f>IF(
    ISERROR('ALL-Students-Percentages'!Q57),
    CHOOSE(RANDBETWEEN(1, 2), "NotKnown", "Known"),
    IF(
        ISNUMBER('ALL-Students-Percentages'!Q57),
        IF(
            'ALL-Students-Percentages'!Q57 &lt; 0.6,
            "NotKnown",
            "Known"
        ),
        'ALL-Students-Percentages'!Q57
    )
)</f>
        <v>Known</v>
      </c>
      <c r="R57" s="31" t="str">
        <f>IF(
    ISERROR('ALL-Students-Percentages'!R57),
    CHOOSE(RANDBETWEEN(1, 2), "NotKnown", "Known"),
    IF(
        ISNUMBER('ALL-Students-Percentages'!R57),
        IF(
            'ALL-Students-Percentages'!R57 &lt; 0.6,
            "NotKnown",
            "Known"
        ),
        'ALL-Students-Percentages'!R57
    )
)</f>
        <v>Known</v>
      </c>
      <c r="S57" s="31" t="str">
        <f>IF(
    ISERROR('ALL-Students-Percentages'!S57),
    CHOOSE(RANDBETWEEN(1, 2), "NotKnown", "Known"),
    IF(
        ISNUMBER('ALL-Students-Percentages'!S57),
        IF(
            'ALL-Students-Percentages'!S57 &lt; 0.6,
            "NotKnown",
            "Known"
        ),
        'ALL-Students-Percentages'!S57
    )
)</f>
        <v>Known</v>
      </c>
      <c r="T57" s="31" t="str">
        <f>IF(
    ISERROR('ALL-Students-Percentages'!T57),
    CHOOSE(RANDBETWEEN(1, 2), "NotKnown", "Known"),
    IF(
        ISNUMBER('ALL-Students-Percentages'!T57),
        IF(
            'ALL-Students-Percentages'!T57 &lt; 0.6,
            "NotKnown",
            "Known"
        ),
        'ALL-Students-Percentages'!T57
    )
)</f>
        <v>Known</v>
      </c>
      <c r="U57" s="31" t="str">
        <f>IF(
    ISERROR('ALL-Students-Percentages'!U57),
    CHOOSE(RANDBETWEEN(1, 2), "NotKnown", "Known"),
    IF(
        ISNUMBER('ALL-Students-Percentages'!U57),
        IF(
            'ALL-Students-Percentages'!U57 &lt; 0.6,
            "NotKnown",
            "Known"
        ),
        'ALL-Students-Percentages'!U57
    )
)</f>
        <v>Known</v>
      </c>
      <c r="V57" s="31" t="str">
        <f>IF(
    ISERROR('ALL-Students-Percentages'!V57),
    CHOOSE(RANDBETWEEN(1, 2), "NotKnown", "Known"),
    IF(
        ISNUMBER('ALL-Students-Percentages'!V57),
        IF(
            'ALL-Students-Percentages'!V57 &lt; 0.6,
            "NotKnown",
            "Known"
        ),
        'ALL-Students-Percentages'!V57
    )
)</f>
        <v>Known</v>
      </c>
      <c r="W57" s="31" t="str">
        <f>IF(
    ISERROR('ALL-Students-Percentages'!W57),
    CHOOSE(RANDBETWEEN(1, 2), "NotKnown", "Known"),
    IF(
        ISNUMBER('ALL-Students-Percentages'!W57),
        IF(
            'ALL-Students-Percentages'!W57 &lt; 0.6,
            "NotKnown",
            "Known"
        ),
        'ALL-Students-Percentages'!W57
    )
)</f>
        <v>Known</v>
      </c>
      <c r="X57" s="31" t="str">
        <f>IF(
    ISERROR('ALL-Students-Percentages'!X57),
    CHOOSE(RANDBETWEEN(1, 2), "NotKnown", "Known"),
    IF(
        ISNUMBER('ALL-Students-Percentages'!X57),
        IF(
            'ALL-Students-Percentages'!X57 &lt; 0.6,
            "NotKnown",
            "Known"
        ),
        'ALL-Students-Percentages'!X57
    )
)</f>
        <v>Known</v>
      </c>
      <c r="Y57" s="31" t="str">
        <f>IF(
    ISERROR('ALL-Students-Percentages'!Y57),
    CHOOSE(RANDBETWEEN(1, 2), "NotKnown", "Known"),
    IF(
        ISNUMBER('ALL-Students-Percentages'!Y57),
        IF(
            'ALL-Students-Percentages'!Y57 &lt; 0.6,
            "NotKnown",
            "Known"
        ),
        'ALL-Students-Percentages'!Y57
    )
)</f>
        <v>Known</v>
      </c>
      <c r="Z57" s="31" t="str">
        <f>IF(
    ISERROR('ALL-Students-Percentages'!Z57),
    CHOOSE(RANDBETWEEN(1, 2), "NotKnown", "Known"),
    IF(
        ISNUMBER('ALL-Students-Percentages'!Z57),
        IF(
            'ALL-Students-Percentages'!Z57 &lt; 0.6,
            "NotKnown",
            "Known"
        ),
        'ALL-Students-Percentages'!Z57
    )
)</f>
        <v>Known</v>
      </c>
      <c r="AA57" s="31" t="str">
        <f>IF(
    ISERROR('ALL-Students-Percentages'!AA57),
    CHOOSE(RANDBETWEEN(1, 2), "NotKnown", "Known"),
    IF(
        ISNUMBER('ALL-Students-Percentages'!AA57),
        IF(
            'ALL-Students-Percentages'!AA57 &lt; 0.6,
            "NotKnown",
            "Known"
        ),
        'ALL-Students-Percentages'!AA57
    )
)</f>
        <v>Known</v>
      </c>
      <c r="AB57" s="31" t="str">
        <f>IF(
    ISERROR('ALL-Students-Percentages'!AB57),
    CHOOSE(RANDBETWEEN(1, 2), "NotKnown", "Known"),
    IF(
        ISNUMBER('ALL-Students-Percentages'!AB57),
        IF(
            'ALL-Students-Percentages'!AB57 &lt; 0.6,
            "NotKnown",
            "Known"
        ),
        'ALL-Students-Percentages'!AB57
    )
)</f>
        <v>NotKnown</v>
      </c>
      <c r="AC57" s="31" t="str">
        <f>IF(
    ISERROR('ALL-Students-Percentages'!AC57),
    CHOOSE(RANDBETWEEN(1, 2), "NotKnown", "Known"),
    IF(
        ISNUMBER('ALL-Students-Percentages'!AC57),
        IF(
            'ALL-Students-Percentages'!AC57 &lt; 0.6,
            "NotKnown",
            "Known"
        ),
        'ALL-Students-Percentages'!AC57
    )
)</f>
        <v>Known</v>
      </c>
      <c r="AD57" s="31" t="str">
        <f>IF(
    ISERROR('ALL-Students-Percentages'!AD57),
    CHOOSE(RANDBETWEEN(1, 2), "NotKnown", "Known"),
    IF(
        ISNUMBER('ALL-Students-Percentages'!AD57),
        IF(
            'ALL-Students-Percentages'!AD57 &lt; 0.6,
            "NotKnown",
            "Known"
        ),
        'ALL-Students-Percentages'!AD57
    )
)</f>
        <v>Known</v>
      </c>
      <c r="AE57" s="31" t="str">
        <f>IF(
    ISERROR('ALL-Students-Percentages'!AE57),
    CHOOSE(RANDBETWEEN(1, 2), "NotKnown", "Known"),
    IF(
        ISNUMBER('ALL-Students-Percentages'!AE57),
        IF(
            'ALL-Students-Percentages'!AE57 &lt; 0.6,
            "NotKnown",
            "Known"
        ),
        'ALL-Students-Percentages'!AE57
    )
)</f>
        <v>Known</v>
      </c>
      <c r="AF57" s="31" t="str">
        <f>IF(
    ISERROR('ALL-Students-Percentages'!AF57),
    CHOOSE(RANDBETWEEN(1, 2), "NotKnown", "Known"),
    IF(
        ISNUMBER('ALL-Students-Percentages'!AF57),
        IF(
            'ALL-Students-Percentages'!AF57 &lt; 0.6,
            "NotKnown",
            "Known"
        ),
        'ALL-Students-Percentages'!AF57
    )
)</f>
        <v>Known</v>
      </c>
      <c r="AG57" s="31" t="str">
        <f>IF(
    ISERROR('ALL-Students-Percentages'!AG57),
    CHOOSE(RANDBETWEEN(1, 2), "NotKnown", "Known"),
    IF(
        ISNUMBER('ALL-Students-Percentages'!AG57),
        IF(
            'ALL-Students-Percentages'!AG57 &lt; 0.6,
            "NotKnown",
            "Known"
        ),
        'ALL-Students-Percentages'!AG57
    )
)</f>
        <v>Known</v>
      </c>
      <c r="AH57" s="31" t="str">
        <f>IF(
    ISERROR('ALL-Students-Percentages'!AH57),
    CHOOSE(RANDBETWEEN(1, 2), "NotKnown", "Known"),
    IF(
        ISNUMBER('ALL-Students-Percentages'!AH57),
        IF(
            'ALL-Students-Percentages'!AH57 &lt; 0.6,
            "NotKnown",
            "Known"
        ),
        'ALL-Students-Percentages'!AH57
    )
)</f>
        <v>Known</v>
      </c>
      <c r="AI57" s="31" t="str">
        <f>IF(
    ISERROR('ALL-Students-Percentages'!AI57),
    CHOOSE(RANDBETWEEN(1, 2), "NotKnown", "Known"),
    IF(
        ISNUMBER('ALL-Students-Percentages'!AI57),
        IF(
            'ALL-Students-Percentages'!AI57 &lt; 0.6,
            "NotKnown",
            "Known"
        ),
        'ALL-Students-Percentages'!AI57
    )
)</f>
        <v>Known</v>
      </c>
      <c r="AJ57" s="31" t="str">
        <f>IF(
    ISERROR('ALL-Students-Percentages'!AJ57),
    CHOOSE(RANDBETWEEN(1, 2), "NotKnown", "Known"),
    IF(
        ISNUMBER('ALL-Students-Percentages'!AJ57),
        IF(
            'ALL-Students-Percentages'!AJ57 &lt; 0.6,
            "NotKnown",
            "Known"
        ),
        'ALL-Students-Percentages'!AJ57
    )
)</f>
        <v>Known</v>
      </c>
      <c r="AK57" s="31" t="str">
        <f>IF(
    ISERROR('ALL-Students-Percentages'!AK57),
    CHOOSE(RANDBETWEEN(1, 2), "NotKnown", "Known"),
    IF(
        ISNUMBER('ALL-Students-Percentages'!AK57),
        IF(
            'ALL-Students-Percentages'!AK57 &lt; 0.6,
            "NotKnown",
            "Known"
        ),
        'ALL-Students-Percentages'!AK57
    )
)</f>
        <v>Known</v>
      </c>
      <c r="AL57" s="31" t="str">
        <f>IF(
    ISERROR('ALL-Students-Percentages'!AL57),
    CHOOSE(RANDBETWEEN(1, 2), "NotKnown", "Known"),
    IF(
        ISNUMBER('ALL-Students-Percentages'!AL57),
        IF(
            'ALL-Students-Percentages'!AL57 &lt; 0.6,
            "NotKnown",
            "Known"
        ),
        'ALL-Students-Percentages'!AL57
    )
)</f>
        <v>Known</v>
      </c>
      <c r="AM57" s="31" t="str">
        <f>IF(
    ISERROR('ALL-Students-Percentages'!AM57),
    CHOOSE(RANDBETWEEN(1, 2), "NotKnown", "Known"),
    IF(
        ISNUMBER('ALL-Students-Percentages'!AM57),
        IF(
            'ALL-Students-Percentages'!AM57 &lt; 0.6,
            "NotKnown",
            "Known"
        ),
        'ALL-Students-Percentages'!AM57
    )
)</f>
        <v>Known</v>
      </c>
      <c r="AN57" s="31" t="str">
        <f>IF(
    ISERROR('ALL-Students-Percentages'!AN57),
    CHOOSE(RANDBETWEEN(1, 2), "NotKnown", "Known"),
    IF(
        ISNUMBER('ALL-Students-Percentages'!AN57),
        IF(
            'ALL-Students-Percentages'!AN57 &lt; 0.6,
            "NotKnown",
            "Known"
        ),
        'ALL-Students-Percentages'!AN57
    )
)</f>
        <v>Known</v>
      </c>
      <c r="AO57" s="31" t="str">
        <f>IF(
    ISERROR('ALL-Students-Percentages'!AO57),
    CHOOSE(RANDBETWEEN(1, 2), "NotKnown", "Known"),
    IF(
        ISNUMBER('ALL-Students-Percentages'!AO57),
        IF(
            'ALL-Students-Percentages'!AO57 &lt; 0.6,
            "NotKnown",
            "Known"
        ),
        'ALL-Students-Percentages'!AO57
    )
)</f>
        <v>Known</v>
      </c>
      <c r="AP57" s="31" t="str">
        <f>IF(
    ISERROR('ALL-Students-Percentages'!AP57),
    CHOOSE(RANDBETWEEN(1, 2), "NotKnown", "Known"),
    IF(
        ISNUMBER('ALL-Students-Percentages'!AP57),
        IF(
            'ALL-Students-Percentages'!AP57 &lt; 0.6,
            "NotKnown",
            "Known"
        ),
        'ALL-Students-Percentages'!AP57
    )
)</f>
        <v>Known</v>
      </c>
      <c r="AQ57" s="31" t="str">
        <f>IF(
    ISERROR('ALL-Students-Percentages'!AQ57),
    CHOOSE(RANDBETWEEN(1, 2), "NotKnown", "Known"),
    IF(
        ISNUMBER('ALL-Students-Percentages'!AQ57),
        IF(
            'ALL-Students-Percentages'!AQ57 &lt; 0.6,
            "NotKnown",
            "Known"
        ),
        'ALL-Students-Percentages'!AQ57
    )
)</f>
        <v>Known</v>
      </c>
      <c r="AR57" s="31" t="str">
        <f>IF(
    ISERROR('ALL-Students-Percentages'!AR57),
    CHOOSE(RANDBETWEEN(1, 2), "NotKnown", "Known"),
    IF(
        ISNUMBER('ALL-Students-Percentages'!AR57),
        IF(
            'ALL-Students-Percentages'!AR57 &lt; 0.6,
            "NotKnown",
            "Known"
        ),
        'ALL-Students-Percentages'!AR57
    )
)</f>
        <v>Known</v>
      </c>
      <c r="AS57" s="31" t="str">
        <f>IF(
    ISERROR('ALL-Students-Percentages'!AS57),
    CHOOSE(RANDBETWEEN(1, 2), "NotKnown", "Known"),
    IF(
        ISNUMBER('ALL-Students-Percentages'!AS57),
        IF(
            'ALL-Students-Percentages'!AS57 &lt; 0.6,
            "NotKnown",
            "Known"
        ),
        'ALL-Students-Percentages'!AS57
    )
)</f>
        <v>Known</v>
      </c>
      <c r="AT57" s="31" t="str">
        <f>IF(
    ISERROR('ALL-Students-Percentages'!AT57),
    CHOOSE(RANDBETWEEN(1, 2), "NotKnown", "Known"),
    IF(
        ISNUMBER('ALL-Students-Percentages'!AT57),
        IF(
            'ALL-Students-Percentages'!AT57 &lt; 0.6,
            "NotKnown",
            "Known"
        ),
        'ALL-Students-Percentages'!AT57
    )
)</f>
        <v>Known</v>
      </c>
      <c r="AU57" s="23"/>
      <c r="AV57" s="23"/>
    </row>
    <row r="58">
      <c r="A58" s="23" t="str">
        <f>IF(
    ISERROR('ALL-Students-Percentages'!A58),
    CHOOSE(RANDBETWEEN(1, 2), "NotKnown", "Known"),
    IF(
        ISNUMBER('ALL-Students-Percentages'!A58),
        IF(
            'ALL-Students-Percentages'!A58 &lt; 0.6,
            "NotKnown",
            "Known"
        ),
        'ALL-Students-Percentages'!A58
    )
)</f>
        <v>6Sp-M</v>
      </c>
      <c r="B58" s="31" t="str">
        <f>IF(
    ISERROR('ALL-Students-Percentages'!B58),
    CHOOSE(RANDBETWEEN(1, 2), "NotKnown", "Known"),
    IF(
        ISNUMBER('ALL-Students-Percentages'!B58),
        IF(
            'ALL-Students-Percentages'!B58 &lt; 0.6,
            "NotKnown",
            "Known"
        ),
        'ALL-Students-Percentages'!B58
    )
)</f>
        <v>Known</v>
      </c>
      <c r="C58" s="31" t="str">
        <f>IF(
    ISERROR('ALL-Students-Percentages'!C58),
    CHOOSE(RANDBETWEEN(1, 2), "NotKnown", "Known"),
    IF(
        ISNUMBER('ALL-Students-Percentages'!C58),
        IF(
            'ALL-Students-Percentages'!C58 &lt; 0.6,
            "NotKnown",
            "Known"
        ),
        'ALL-Students-Percentages'!C58
    )
)</f>
        <v>Known</v>
      </c>
      <c r="D58" s="31" t="str">
        <f>IF(
    ISERROR('ALL-Students-Percentages'!D58),
    CHOOSE(RANDBETWEEN(1, 2), "NotKnown", "Known"),
    IF(
        ISNUMBER('ALL-Students-Percentages'!D58),
        IF(
            'ALL-Students-Percentages'!D58 &lt; 0.6,
            "NotKnown",
            "Known"
        ),
        'ALL-Students-Percentages'!D58
    )
)</f>
        <v>Known</v>
      </c>
      <c r="E58" s="31" t="str">
        <f>IF(
    ISERROR('ALL-Students-Percentages'!E58),
    CHOOSE(RANDBETWEEN(1, 2), "NotKnown", "Known"),
    IF(
        ISNUMBER('ALL-Students-Percentages'!E58),
        IF(
            'ALL-Students-Percentages'!E58 &lt; 0.6,
            "NotKnown",
            "Known"
        ),
        'ALL-Students-Percentages'!E58
    )
)</f>
        <v>Known</v>
      </c>
      <c r="F58" s="31" t="str">
        <f>IF(
    ISERROR('ALL-Students-Percentages'!F58),
    CHOOSE(RANDBETWEEN(1, 2), "NotKnown", "Known"),
    IF(
        ISNUMBER('ALL-Students-Percentages'!F58),
        IF(
            'ALL-Students-Percentages'!F58 &lt; 0.6,
            "NotKnown",
            "Known"
        ),
        'ALL-Students-Percentages'!F58
    )
)</f>
        <v>Known</v>
      </c>
      <c r="G58" s="31" t="str">
        <f>IF(
    ISERROR('ALL-Students-Percentages'!G58),
    CHOOSE(RANDBETWEEN(1, 2), "NotKnown", "Known"),
    IF(
        ISNUMBER('ALL-Students-Percentages'!G58),
        IF(
            'ALL-Students-Percentages'!G58 &lt; 0.6,
            "NotKnown",
            "Known"
        ),
        'ALL-Students-Percentages'!G58
    )
)</f>
        <v>Known</v>
      </c>
      <c r="H58" s="31" t="str">
        <f>IF(
    ISERROR('ALL-Students-Percentages'!H58),
    CHOOSE(RANDBETWEEN(1, 2), "NotKnown", "Known"),
    IF(
        ISNUMBER('ALL-Students-Percentages'!H58),
        IF(
            'ALL-Students-Percentages'!H58 &lt; 0.6,
            "NotKnown",
            "Known"
        ),
        'ALL-Students-Percentages'!H58
    )
)</f>
        <v>Known</v>
      </c>
      <c r="I58" s="31" t="str">
        <f>IF(
    ISERROR('ALL-Students-Percentages'!I58),
    CHOOSE(RANDBETWEEN(1, 2), "NotKnown", "Known"),
    IF(
        ISNUMBER('ALL-Students-Percentages'!I58),
        IF(
            'ALL-Students-Percentages'!I58 &lt; 0.6,
            "NotKnown",
            "Known"
        ),
        'ALL-Students-Percentages'!I58
    )
)</f>
        <v>Known</v>
      </c>
      <c r="J58" s="31" t="str">
        <f>IF(
    ISERROR('ALL-Students-Percentages'!J58),
    CHOOSE(RANDBETWEEN(1, 2), "NotKnown", "Known"),
    IF(
        ISNUMBER('ALL-Students-Percentages'!J58),
        IF(
            'ALL-Students-Percentages'!J58 &lt; 0.6,
            "NotKnown",
            "Known"
        ),
        'ALL-Students-Percentages'!J58
    )
)</f>
        <v>Known</v>
      </c>
      <c r="K58" s="31" t="str">
        <f>IF(
    ISERROR('ALL-Students-Percentages'!K58),
    CHOOSE(RANDBETWEEN(1, 2), "NotKnown", "Known"),
    IF(
        ISNUMBER('ALL-Students-Percentages'!K58),
        IF(
            'ALL-Students-Percentages'!K58 &lt; 0.6,
            "NotKnown",
            "Known"
        ),
        'ALL-Students-Percentages'!K58
    )
)</f>
        <v>Known</v>
      </c>
      <c r="L58" s="31" t="str">
        <f>IF(
    ISERROR('ALL-Students-Percentages'!L58),
    CHOOSE(RANDBETWEEN(1, 2), "NotKnown", "Known"),
    IF(
        ISNUMBER('ALL-Students-Percentages'!L58),
        IF(
            'ALL-Students-Percentages'!L58 &lt; 0.6,
            "NotKnown",
            "Known"
        ),
        'ALL-Students-Percentages'!L58
    )
)</f>
        <v>Known</v>
      </c>
      <c r="M58" s="31" t="str">
        <f>IF(
    ISERROR('ALL-Students-Percentages'!M58),
    CHOOSE(RANDBETWEEN(1, 2), "NotKnown", "Known"),
    IF(
        ISNUMBER('ALL-Students-Percentages'!M58),
        IF(
            'ALL-Students-Percentages'!M58 &lt; 0.6,
            "NotKnown",
            "Known"
        ),
        'ALL-Students-Percentages'!M58
    )
)</f>
        <v>Known</v>
      </c>
      <c r="N58" s="31" t="str">
        <f>IF(
    ISERROR('ALL-Students-Percentages'!N58),
    CHOOSE(RANDBETWEEN(1, 2), "NotKnown", "Known"),
    IF(
        ISNUMBER('ALL-Students-Percentages'!N58),
        IF(
            'ALL-Students-Percentages'!N58 &lt; 0.6,
            "NotKnown",
            "Known"
        ),
        'ALL-Students-Percentages'!N58
    )
)</f>
        <v>Known</v>
      </c>
      <c r="O58" s="31" t="str">
        <f>IF(
    ISERROR('ALL-Students-Percentages'!O58),
    CHOOSE(RANDBETWEEN(1, 2), "NotKnown", "Known"),
    IF(
        ISNUMBER('ALL-Students-Percentages'!O58),
        IF(
            'ALL-Students-Percentages'!O58 &lt; 0.6,
            "NotKnown",
            "Known"
        ),
        'ALL-Students-Percentages'!O58
    )
)</f>
        <v>Known</v>
      </c>
      <c r="P58" s="31" t="str">
        <f>IF(
    ISERROR('ALL-Students-Percentages'!P58),
    CHOOSE(RANDBETWEEN(1, 2), "NotKnown", "Known"),
    IF(
        ISNUMBER('ALL-Students-Percentages'!P58),
        IF(
            'ALL-Students-Percentages'!P58 &lt; 0.6,
            "NotKnown",
            "Known"
        ),
        'ALL-Students-Percentages'!P58
    )
)</f>
        <v>Known</v>
      </c>
      <c r="Q58" s="31" t="str">
        <f>IF(
    ISERROR('ALL-Students-Percentages'!Q58),
    CHOOSE(RANDBETWEEN(1, 2), "NotKnown", "Known"),
    IF(
        ISNUMBER('ALL-Students-Percentages'!Q58),
        IF(
            'ALL-Students-Percentages'!Q58 &lt; 0.6,
            "NotKnown",
            "Known"
        ),
        'ALL-Students-Percentages'!Q58
    )
)</f>
        <v>Known</v>
      </c>
      <c r="R58" s="31" t="str">
        <f>IF(
    ISERROR('ALL-Students-Percentages'!R58),
    CHOOSE(RANDBETWEEN(1, 2), "NotKnown", "Known"),
    IF(
        ISNUMBER('ALL-Students-Percentages'!R58),
        IF(
            'ALL-Students-Percentages'!R58 &lt; 0.6,
            "NotKnown",
            "Known"
        ),
        'ALL-Students-Percentages'!R58
    )
)</f>
        <v>Known</v>
      </c>
      <c r="S58" s="31" t="str">
        <f>IF(
    ISERROR('ALL-Students-Percentages'!S58),
    CHOOSE(RANDBETWEEN(1, 2), "NotKnown", "Known"),
    IF(
        ISNUMBER('ALL-Students-Percentages'!S58),
        IF(
            'ALL-Students-Percentages'!S58 &lt; 0.6,
            "NotKnown",
            "Known"
        ),
        'ALL-Students-Percentages'!S58
    )
)</f>
        <v>Known</v>
      </c>
      <c r="T58" s="31" t="str">
        <f>IF(
    ISERROR('ALL-Students-Percentages'!T58),
    CHOOSE(RANDBETWEEN(1, 2), "NotKnown", "Known"),
    IF(
        ISNUMBER('ALL-Students-Percentages'!T58),
        IF(
            'ALL-Students-Percentages'!T58 &lt; 0.6,
            "NotKnown",
            "Known"
        ),
        'ALL-Students-Percentages'!T58
    )
)</f>
        <v>Known</v>
      </c>
      <c r="U58" s="31" t="str">
        <f>IF(
    ISERROR('ALL-Students-Percentages'!U58),
    CHOOSE(RANDBETWEEN(1, 2), "NotKnown", "Known"),
    IF(
        ISNUMBER('ALL-Students-Percentages'!U58),
        IF(
            'ALL-Students-Percentages'!U58 &lt; 0.6,
            "NotKnown",
            "Known"
        ),
        'ALL-Students-Percentages'!U58
    )
)</f>
        <v>Known</v>
      </c>
      <c r="V58" s="31" t="str">
        <f>IF(
    ISERROR('ALL-Students-Percentages'!V58),
    CHOOSE(RANDBETWEEN(1, 2), "NotKnown", "Known"),
    IF(
        ISNUMBER('ALL-Students-Percentages'!V58),
        IF(
            'ALL-Students-Percentages'!V58 &lt; 0.6,
            "NotKnown",
            "Known"
        ),
        'ALL-Students-Percentages'!V58
    )
)</f>
        <v>Known</v>
      </c>
      <c r="W58" s="31" t="str">
        <f>IF(
    ISERROR('ALL-Students-Percentages'!W58),
    CHOOSE(RANDBETWEEN(1, 2), "NotKnown", "Known"),
    IF(
        ISNUMBER('ALL-Students-Percentages'!W58),
        IF(
            'ALL-Students-Percentages'!W58 &lt; 0.6,
            "NotKnown",
            "Known"
        ),
        'ALL-Students-Percentages'!W58
    )
)</f>
        <v>Known</v>
      </c>
      <c r="X58" s="31" t="str">
        <f>IF(
    ISERROR('ALL-Students-Percentages'!X58),
    CHOOSE(RANDBETWEEN(1, 2), "NotKnown", "Known"),
    IF(
        ISNUMBER('ALL-Students-Percentages'!X58),
        IF(
            'ALL-Students-Percentages'!X58 &lt; 0.6,
            "NotKnown",
            "Known"
        ),
        'ALL-Students-Percentages'!X58
    )
)</f>
        <v>Known</v>
      </c>
      <c r="Y58" s="31" t="str">
        <f>IF(
    ISERROR('ALL-Students-Percentages'!Y58),
    CHOOSE(RANDBETWEEN(1, 2), "NotKnown", "Known"),
    IF(
        ISNUMBER('ALL-Students-Percentages'!Y58),
        IF(
            'ALL-Students-Percentages'!Y58 &lt; 0.6,
            "NotKnown",
            "Known"
        ),
        'ALL-Students-Percentages'!Y58
    )
)</f>
        <v>NotKnown</v>
      </c>
      <c r="Z58" s="31" t="str">
        <f>IF(
    ISERROR('ALL-Students-Percentages'!Z58),
    CHOOSE(RANDBETWEEN(1, 2), "NotKnown", "Known"),
    IF(
        ISNUMBER('ALL-Students-Percentages'!Z58),
        IF(
            'ALL-Students-Percentages'!Z58 &lt; 0.6,
            "NotKnown",
            "Known"
        ),
        'ALL-Students-Percentages'!Z58
    )
)</f>
        <v>Known</v>
      </c>
      <c r="AA58" s="31" t="str">
        <f>IF(
    ISERROR('ALL-Students-Percentages'!AA58),
    CHOOSE(RANDBETWEEN(1, 2), "NotKnown", "Known"),
    IF(
        ISNUMBER('ALL-Students-Percentages'!AA58),
        IF(
            'ALL-Students-Percentages'!AA58 &lt; 0.6,
            "NotKnown",
            "Known"
        ),
        'ALL-Students-Percentages'!AA58
    )
)</f>
        <v>Known</v>
      </c>
      <c r="AB58" s="31" t="str">
        <f>IF(
    ISERROR('ALL-Students-Percentages'!AB58),
    CHOOSE(RANDBETWEEN(1, 2), "NotKnown", "Known"),
    IF(
        ISNUMBER('ALL-Students-Percentages'!AB58),
        IF(
            'ALL-Students-Percentages'!AB58 &lt; 0.6,
            "NotKnown",
            "Known"
        ),
        'ALL-Students-Percentages'!AB58
    )
)</f>
        <v>NotKnown</v>
      </c>
      <c r="AC58" s="31" t="str">
        <f>IF(
    ISERROR('ALL-Students-Percentages'!AC58),
    CHOOSE(RANDBETWEEN(1, 2), "NotKnown", "Known"),
    IF(
        ISNUMBER('ALL-Students-Percentages'!AC58),
        IF(
            'ALL-Students-Percentages'!AC58 &lt; 0.6,
            "NotKnown",
            "Known"
        ),
        'ALL-Students-Percentages'!AC58
    )
)</f>
        <v>Known</v>
      </c>
      <c r="AD58" s="31" t="str">
        <f>IF(
    ISERROR('ALL-Students-Percentages'!AD58),
    CHOOSE(RANDBETWEEN(1, 2), "NotKnown", "Known"),
    IF(
        ISNUMBER('ALL-Students-Percentages'!AD58),
        IF(
            'ALL-Students-Percentages'!AD58 &lt; 0.6,
            "NotKnown",
            "Known"
        ),
        'ALL-Students-Percentages'!AD58
    )
)</f>
        <v>NotKnown</v>
      </c>
      <c r="AE58" s="31" t="str">
        <f>IF(
    ISERROR('ALL-Students-Percentages'!AE58),
    CHOOSE(RANDBETWEEN(1, 2), "NotKnown", "Known"),
    IF(
        ISNUMBER('ALL-Students-Percentages'!AE58),
        IF(
            'ALL-Students-Percentages'!AE58 &lt; 0.6,
            "NotKnown",
            "Known"
        ),
        'ALL-Students-Percentages'!AE58
    )
)</f>
        <v>Known</v>
      </c>
      <c r="AF58" s="31" t="str">
        <f>IF(
    ISERROR('ALL-Students-Percentages'!AF58),
    CHOOSE(RANDBETWEEN(1, 2), "NotKnown", "Known"),
    IF(
        ISNUMBER('ALL-Students-Percentages'!AF58),
        IF(
            'ALL-Students-Percentages'!AF58 &lt; 0.6,
            "NotKnown",
            "Known"
        ),
        'ALL-Students-Percentages'!AF58
    )
)</f>
        <v>Known</v>
      </c>
      <c r="AG58" s="31" t="str">
        <f>IF(
    ISERROR('ALL-Students-Percentages'!AG58),
    CHOOSE(RANDBETWEEN(1, 2), "NotKnown", "Known"),
    IF(
        ISNUMBER('ALL-Students-Percentages'!AG58),
        IF(
            'ALL-Students-Percentages'!AG58 &lt; 0.6,
            "NotKnown",
            "Known"
        ),
        'ALL-Students-Percentages'!AG58
    )
)</f>
        <v>Known</v>
      </c>
      <c r="AH58" s="31" t="str">
        <f>IF(
    ISERROR('ALL-Students-Percentages'!AH58),
    CHOOSE(RANDBETWEEN(1, 2), "NotKnown", "Known"),
    IF(
        ISNUMBER('ALL-Students-Percentages'!AH58),
        IF(
            'ALL-Students-Percentages'!AH58 &lt; 0.6,
            "NotKnown",
            "Known"
        ),
        'ALL-Students-Percentages'!AH58
    )
)</f>
        <v>Known</v>
      </c>
      <c r="AI58" s="31" t="str">
        <f>IF(
    ISERROR('ALL-Students-Percentages'!AI58),
    CHOOSE(RANDBETWEEN(1, 2), "NotKnown", "Known"),
    IF(
        ISNUMBER('ALL-Students-Percentages'!AI58),
        IF(
            'ALL-Students-Percentages'!AI58 &lt; 0.6,
            "NotKnown",
            "Known"
        ),
        'ALL-Students-Percentages'!AI58
    )
)</f>
        <v>Known</v>
      </c>
      <c r="AJ58" s="31" t="str">
        <f>IF(
    ISERROR('ALL-Students-Percentages'!AJ58),
    CHOOSE(RANDBETWEEN(1, 2), "NotKnown", "Known"),
    IF(
        ISNUMBER('ALL-Students-Percentages'!AJ58),
        IF(
            'ALL-Students-Percentages'!AJ58 &lt; 0.6,
            "NotKnown",
            "Known"
        ),
        'ALL-Students-Percentages'!AJ58
    )
)</f>
        <v>Known</v>
      </c>
      <c r="AK58" s="31" t="str">
        <f>IF(
    ISERROR('ALL-Students-Percentages'!AK58),
    CHOOSE(RANDBETWEEN(1, 2), "NotKnown", "Known"),
    IF(
        ISNUMBER('ALL-Students-Percentages'!AK58),
        IF(
            'ALL-Students-Percentages'!AK58 &lt; 0.6,
            "NotKnown",
            "Known"
        ),
        'ALL-Students-Percentages'!AK58
    )
)</f>
        <v>Known</v>
      </c>
      <c r="AL58" s="31" t="str">
        <f>IF(
    ISERROR('ALL-Students-Percentages'!AL58),
    CHOOSE(RANDBETWEEN(1, 2), "NotKnown", "Known"),
    IF(
        ISNUMBER('ALL-Students-Percentages'!AL58),
        IF(
            'ALL-Students-Percentages'!AL58 &lt; 0.6,
            "NotKnown",
            "Known"
        ),
        'ALL-Students-Percentages'!AL58
    )
)</f>
        <v>Known</v>
      </c>
      <c r="AM58" s="31" t="str">
        <f>IF(
    ISERROR('ALL-Students-Percentages'!AM58),
    CHOOSE(RANDBETWEEN(1, 2), "NotKnown", "Known"),
    IF(
        ISNUMBER('ALL-Students-Percentages'!AM58),
        IF(
            'ALL-Students-Percentages'!AM58 &lt; 0.6,
            "NotKnown",
            "Known"
        ),
        'ALL-Students-Percentages'!AM58
    )
)</f>
        <v>Known</v>
      </c>
      <c r="AN58" s="31" t="str">
        <f>IF(
    ISERROR('ALL-Students-Percentages'!AN58),
    CHOOSE(RANDBETWEEN(1, 2), "NotKnown", "Known"),
    IF(
        ISNUMBER('ALL-Students-Percentages'!AN58),
        IF(
            'ALL-Students-Percentages'!AN58 &lt; 0.6,
            "NotKnown",
            "Known"
        ),
        'ALL-Students-Percentages'!AN58
    )
)</f>
        <v>Known</v>
      </c>
      <c r="AO58" s="31" t="str">
        <f>IF(
    ISERROR('ALL-Students-Percentages'!AO58),
    CHOOSE(RANDBETWEEN(1, 2), "NotKnown", "Known"),
    IF(
        ISNUMBER('ALL-Students-Percentages'!AO58),
        IF(
            'ALL-Students-Percentages'!AO58 &lt; 0.6,
            "NotKnown",
            "Known"
        ),
        'ALL-Students-Percentages'!AO58
    )
)</f>
        <v>Known</v>
      </c>
      <c r="AP58" s="31" t="str">
        <f>IF(
    ISERROR('ALL-Students-Percentages'!AP58),
    CHOOSE(RANDBETWEEN(1, 2), "NotKnown", "Known"),
    IF(
        ISNUMBER('ALL-Students-Percentages'!AP58),
        IF(
            'ALL-Students-Percentages'!AP58 &lt; 0.6,
            "NotKnown",
            "Known"
        ),
        'ALL-Students-Percentages'!AP58
    )
)</f>
        <v>Known</v>
      </c>
      <c r="AQ58" s="31" t="str">
        <f>IF(
    ISERROR('ALL-Students-Percentages'!AQ58),
    CHOOSE(RANDBETWEEN(1, 2), "NotKnown", "Known"),
    IF(
        ISNUMBER('ALL-Students-Percentages'!AQ58),
        IF(
            'ALL-Students-Percentages'!AQ58 &lt; 0.6,
            "NotKnown",
            "Known"
        ),
        'ALL-Students-Percentages'!AQ58
    )
)</f>
        <v>Known</v>
      </c>
      <c r="AR58" s="31" t="str">
        <f>IF(
    ISERROR('ALL-Students-Percentages'!AR58),
    CHOOSE(RANDBETWEEN(1, 2), "NotKnown", "Known"),
    IF(
        ISNUMBER('ALL-Students-Percentages'!AR58),
        IF(
            'ALL-Students-Percentages'!AR58 &lt; 0.6,
            "NotKnown",
            "Known"
        ),
        'ALL-Students-Percentages'!AR58
    )
)</f>
        <v>Known</v>
      </c>
      <c r="AS58" s="31" t="str">
        <f>IF(
    ISERROR('ALL-Students-Percentages'!AS58),
    CHOOSE(RANDBETWEEN(1, 2), "NotKnown", "Known"),
    IF(
        ISNUMBER('ALL-Students-Percentages'!AS58),
        IF(
            'ALL-Students-Percentages'!AS58 &lt; 0.6,
            "NotKnown",
            "Known"
        ),
        'ALL-Students-Percentages'!AS58
    )
)</f>
        <v>Known</v>
      </c>
      <c r="AT58" s="31" t="str">
        <f>IF(
    ISERROR('ALL-Students-Percentages'!AT58),
    CHOOSE(RANDBETWEEN(1, 2), "NotKnown", "Known"),
    IF(
        ISNUMBER('ALL-Students-Percentages'!AT58),
        IF(
            'ALL-Students-Percentages'!AT58 &lt; 0.6,
            "NotKnown",
            "Known"
        ),
        'ALL-Students-Percentages'!AT58
    )
)</f>
        <v>Known</v>
      </c>
      <c r="AU58" s="23"/>
      <c r="AV58" s="23"/>
    </row>
    <row r="59">
      <c r="A59" s="23" t="str">
        <f>IF(
    ISERROR('ALL-Students-Percentages'!A59),
    CHOOSE(RANDBETWEEN(1, 2), "NotKnown", "Known"),
    IF(
        ISNUMBER('ALL-Students-Percentages'!A59),
        IF(
            'ALL-Students-Percentages'!A59 &lt; 0.6,
            "NotKnown",
            "Known"
        ),
        'ALL-Students-Percentages'!A59
    )
)</f>
        <v>7Sp-F</v>
      </c>
      <c r="B59" s="31" t="str">
        <f>IF(
    ISERROR('ALL-Students-Percentages'!B59),
    CHOOSE(RANDBETWEEN(1, 2), "NotKnown", "Known"),
    IF(
        ISNUMBER('ALL-Students-Percentages'!B59),
        IF(
            'ALL-Students-Percentages'!B59 &lt; 0.6,
            "NotKnown",
            "Known"
        ),
        'ALL-Students-Percentages'!B59
    )
)</f>
        <v>Known</v>
      </c>
      <c r="C59" s="31" t="str">
        <f>IF(
    ISERROR('ALL-Students-Percentages'!C59),
    CHOOSE(RANDBETWEEN(1, 2), "NotKnown", "Known"),
    IF(
        ISNUMBER('ALL-Students-Percentages'!C59),
        IF(
            'ALL-Students-Percentages'!C59 &lt; 0.6,
            "NotKnown",
            "Known"
        ),
        'ALL-Students-Percentages'!C59
    )
)</f>
        <v>Known</v>
      </c>
      <c r="D59" s="31" t="str">
        <f>IF(
    ISERROR('ALL-Students-Percentages'!D59),
    CHOOSE(RANDBETWEEN(1, 2), "NotKnown", "Known"),
    IF(
        ISNUMBER('ALL-Students-Percentages'!D59),
        IF(
            'ALL-Students-Percentages'!D59 &lt; 0.6,
            "NotKnown",
            "Known"
        ),
        'ALL-Students-Percentages'!D59
    )
)</f>
        <v>Known</v>
      </c>
      <c r="E59" s="31" t="str">
        <f>IF(
    ISERROR('ALL-Students-Percentages'!E59),
    CHOOSE(RANDBETWEEN(1, 2), "NotKnown", "Known"),
    IF(
        ISNUMBER('ALL-Students-Percentages'!E59),
        IF(
            'ALL-Students-Percentages'!E59 &lt; 0.6,
            "NotKnown",
            "Known"
        ),
        'ALL-Students-Percentages'!E59
    )
)</f>
        <v>Known</v>
      </c>
      <c r="F59" s="31" t="str">
        <f>IF(
    ISERROR('ALL-Students-Percentages'!F59),
    CHOOSE(RANDBETWEEN(1, 2), "NotKnown", "Known"),
    IF(
        ISNUMBER('ALL-Students-Percentages'!F59),
        IF(
            'ALL-Students-Percentages'!F59 &lt; 0.6,
            "NotKnown",
            "Known"
        ),
        'ALL-Students-Percentages'!F59
    )
)</f>
        <v>Known</v>
      </c>
      <c r="G59" s="31" t="str">
        <f>IF(
    ISERROR('ALL-Students-Percentages'!G59),
    CHOOSE(RANDBETWEEN(1, 2), "NotKnown", "Known"),
    IF(
        ISNUMBER('ALL-Students-Percentages'!G59),
        IF(
            'ALL-Students-Percentages'!G59 &lt; 0.6,
            "NotKnown",
            "Known"
        ),
        'ALL-Students-Percentages'!G59
    )
)</f>
        <v>Known</v>
      </c>
      <c r="H59" s="31" t="str">
        <f>IF(
    ISERROR('ALL-Students-Percentages'!H59),
    CHOOSE(RANDBETWEEN(1, 2), "NotKnown", "Known"),
    IF(
        ISNUMBER('ALL-Students-Percentages'!H59),
        IF(
            'ALL-Students-Percentages'!H59 &lt; 0.6,
            "NotKnown",
            "Known"
        ),
        'ALL-Students-Percentages'!H59
    )
)</f>
        <v>Known</v>
      </c>
      <c r="I59" s="31" t="str">
        <f>IF(
    ISERROR('ALL-Students-Percentages'!I59),
    CHOOSE(RANDBETWEEN(1, 2), "NotKnown", "Known"),
    IF(
        ISNUMBER('ALL-Students-Percentages'!I59),
        IF(
            'ALL-Students-Percentages'!I59 &lt; 0.6,
            "NotKnown",
            "Known"
        ),
        'ALL-Students-Percentages'!I59
    )
)</f>
        <v>Known</v>
      </c>
      <c r="J59" s="31" t="str">
        <f>IF(
    ISERROR('ALL-Students-Percentages'!J59),
    CHOOSE(RANDBETWEEN(1, 2), "NotKnown", "Known"),
    IF(
        ISNUMBER('ALL-Students-Percentages'!J59),
        IF(
            'ALL-Students-Percentages'!J59 &lt; 0.6,
            "NotKnown",
            "Known"
        ),
        'ALL-Students-Percentages'!J59
    )
)</f>
        <v>Known</v>
      </c>
      <c r="K59" s="31" t="str">
        <f>IF(
    ISERROR('ALL-Students-Percentages'!K59),
    CHOOSE(RANDBETWEEN(1, 2), "NotKnown", "Known"),
    IF(
        ISNUMBER('ALL-Students-Percentages'!K59),
        IF(
            'ALL-Students-Percentages'!K59 &lt; 0.6,
            "NotKnown",
            "Known"
        ),
        'ALL-Students-Percentages'!K59
    )
)</f>
        <v>Known</v>
      </c>
      <c r="L59" s="31" t="str">
        <f>IF(
    ISERROR('ALL-Students-Percentages'!L59),
    CHOOSE(RANDBETWEEN(1, 2), "NotKnown", "Known"),
    IF(
        ISNUMBER('ALL-Students-Percentages'!L59),
        IF(
            'ALL-Students-Percentages'!L59 &lt; 0.6,
            "NotKnown",
            "Known"
        ),
        'ALL-Students-Percentages'!L59
    )
)</f>
        <v>Known</v>
      </c>
      <c r="M59" s="31" t="str">
        <f>IF(
    ISERROR('ALL-Students-Percentages'!M59),
    CHOOSE(RANDBETWEEN(1, 2), "NotKnown", "Known"),
    IF(
        ISNUMBER('ALL-Students-Percentages'!M59),
        IF(
            'ALL-Students-Percentages'!M59 &lt; 0.6,
            "NotKnown",
            "Known"
        ),
        'ALL-Students-Percentages'!M59
    )
)</f>
        <v>Known</v>
      </c>
      <c r="N59" s="31" t="str">
        <f>IF(
    ISERROR('ALL-Students-Percentages'!N59),
    CHOOSE(RANDBETWEEN(1, 2), "NotKnown", "Known"),
    IF(
        ISNUMBER('ALL-Students-Percentages'!N59),
        IF(
            'ALL-Students-Percentages'!N59 &lt; 0.6,
            "NotKnown",
            "Known"
        ),
        'ALL-Students-Percentages'!N59
    )
)</f>
        <v>Known</v>
      </c>
      <c r="O59" s="31" t="str">
        <f>IF(
    ISERROR('ALL-Students-Percentages'!O59),
    CHOOSE(RANDBETWEEN(1, 2), "NotKnown", "Known"),
    IF(
        ISNUMBER('ALL-Students-Percentages'!O59),
        IF(
            'ALL-Students-Percentages'!O59 &lt; 0.6,
            "NotKnown",
            "Known"
        ),
        'ALL-Students-Percentages'!O59
    )
)</f>
        <v>Known</v>
      </c>
      <c r="P59" s="31" t="str">
        <f>IF(
    ISERROR('ALL-Students-Percentages'!P59),
    CHOOSE(RANDBETWEEN(1, 2), "NotKnown", "Known"),
    IF(
        ISNUMBER('ALL-Students-Percentages'!P59),
        IF(
            'ALL-Students-Percentages'!P59 &lt; 0.6,
            "NotKnown",
            "Known"
        ),
        'ALL-Students-Percentages'!P59
    )
)</f>
        <v>Known</v>
      </c>
      <c r="Q59" s="31" t="str">
        <f>IF(
    ISERROR('ALL-Students-Percentages'!Q59),
    CHOOSE(RANDBETWEEN(1, 2), "NotKnown", "Known"),
    IF(
        ISNUMBER('ALL-Students-Percentages'!Q59),
        IF(
            'ALL-Students-Percentages'!Q59 &lt; 0.6,
            "NotKnown",
            "Known"
        ),
        'ALL-Students-Percentages'!Q59
    )
)</f>
        <v>Known</v>
      </c>
      <c r="R59" s="31" t="str">
        <f>IF(
    ISERROR('ALL-Students-Percentages'!R59),
    CHOOSE(RANDBETWEEN(1, 2), "NotKnown", "Known"),
    IF(
        ISNUMBER('ALL-Students-Percentages'!R59),
        IF(
            'ALL-Students-Percentages'!R59 &lt; 0.6,
            "NotKnown",
            "Known"
        ),
        'ALL-Students-Percentages'!R59
    )
)</f>
        <v>Known</v>
      </c>
      <c r="S59" s="31" t="str">
        <f>IF(
    ISERROR('ALL-Students-Percentages'!S59),
    CHOOSE(RANDBETWEEN(1, 2), "NotKnown", "Known"),
    IF(
        ISNUMBER('ALL-Students-Percentages'!S59),
        IF(
            'ALL-Students-Percentages'!S59 &lt; 0.6,
            "NotKnown",
            "Known"
        ),
        'ALL-Students-Percentages'!S59
    )
)</f>
        <v>Known</v>
      </c>
      <c r="T59" s="31" t="str">
        <f>IF(
    ISERROR('ALL-Students-Percentages'!T59),
    CHOOSE(RANDBETWEEN(1, 2), "NotKnown", "Known"),
    IF(
        ISNUMBER('ALL-Students-Percentages'!T59),
        IF(
            'ALL-Students-Percentages'!T59 &lt; 0.6,
            "NotKnown",
            "Known"
        ),
        'ALL-Students-Percentages'!T59
    )
)</f>
        <v>Known</v>
      </c>
      <c r="U59" s="31" t="str">
        <f>IF(
    ISERROR('ALL-Students-Percentages'!U59),
    CHOOSE(RANDBETWEEN(1, 2), "NotKnown", "Known"),
    IF(
        ISNUMBER('ALL-Students-Percentages'!U59),
        IF(
            'ALL-Students-Percentages'!U59 &lt; 0.6,
            "NotKnown",
            "Known"
        ),
        'ALL-Students-Percentages'!U59
    )
)</f>
        <v>Known</v>
      </c>
      <c r="V59" s="31" t="str">
        <f>IF(
    ISERROR('ALL-Students-Percentages'!V59),
    CHOOSE(RANDBETWEEN(1, 2), "NotKnown", "Known"),
    IF(
        ISNUMBER('ALL-Students-Percentages'!V59),
        IF(
            'ALL-Students-Percentages'!V59 &lt; 0.6,
            "NotKnown",
            "Known"
        ),
        'ALL-Students-Percentages'!V59
    )
)</f>
        <v>Known</v>
      </c>
      <c r="W59" s="31" t="str">
        <f>IF(
    ISERROR('ALL-Students-Percentages'!W59),
    CHOOSE(RANDBETWEEN(1, 2), "NotKnown", "Known"),
    IF(
        ISNUMBER('ALL-Students-Percentages'!W59),
        IF(
            'ALL-Students-Percentages'!W59 &lt; 0.6,
            "NotKnown",
            "Known"
        ),
        'ALL-Students-Percentages'!W59
    )
)</f>
        <v>Known</v>
      </c>
      <c r="X59" s="31" t="str">
        <f>IF(
    ISERROR('ALL-Students-Percentages'!X59),
    CHOOSE(RANDBETWEEN(1, 2), "NotKnown", "Known"),
    IF(
        ISNUMBER('ALL-Students-Percentages'!X59),
        IF(
            'ALL-Students-Percentages'!X59 &lt; 0.6,
            "NotKnown",
            "Known"
        ),
        'ALL-Students-Percentages'!X59
    )
)</f>
        <v>Known</v>
      </c>
      <c r="Y59" s="31" t="str">
        <f>IF(
    ISERROR('ALL-Students-Percentages'!Y59),
    CHOOSE(RANDBETWEEN(1, 2), "NotKnown", "Known"),
    IF(
        ISNUMBER('ALL-Students-Percentages'!Y59),
        IF(
            'ALL-Students-Percentages'!Y59 &lt; 0.6,
            "NotKnown",
            "Known"
        ),
        'ALL-Students-Percentages'!Y59
    )
)</f>
        <v>Known</v>
      </c>
      <c r="Z59" s="31" t="str">
        <f>IF(
    ISERROR('ALL-Students-Percentages'!Z59),
    CHOOSE(RANDBETWEEN(1, 2), "NotKnown", "Known"),
    IF(
        ISNUMBER('ALL-Students-Percentages'!Z59),
        IF(
            'ALL-Students-Percentages'!Z59 &lt; 0.6,
            "NotKnown",
            "Known"
        ),
        'ALL-Students-Percentages'!Z59
    )
)</f>
        <v>Known</v>
      </c>
      <c r="AA59" s="31" t="str">
        <f>IF(
    ISERROR('ALL-Students-Percentages'!AA59),
    CHOOSE(RANDBETWEEN(1, 2), "NotKnown", "Known"),
    IF(
        ISNUMBER('ALL-Students-Percentages'!AA59),
        IF(
            'ALL-Students-Percentages'!AA59 &lt; 0.6,
            "NotKnown",
            "Known"
        ),
        'ALL-Students-Percentages'!AA59
    )
)</f>
        <v>Known</v>
      </c>
      <c r="AB59" s="31" t="str">
        <f>IF(
    ISERROR('ALL-Students-Percentages'!AB59),
    CHOOSE(RANDBETWEEN(1, 2), "NotKnown", "Known"),
    IF(
        ISNUMBER('ALL-Students-Percentages'!AB59),
        IF(
            'ALL-Students-Percentages'!AB59 &lt; 0.6,
            "NotKnown",
            "Known"
        ),
        'ALL-Students-Percentages'!AB59
    )
)</f>
        <v>Known</v>
      </c>
      <c r="AC59" s="31" t="str">
        <f>IF(
    ISERROR('ALL-Students-Percentages'!AC59),
    CHOOSE(RANDBETWEEN(1, 2), "NotKnown", "Known"),
    IF(
        ISNUMBER('ALL-Students-Percentages'!AC59),
        IF(
            'ALL-Students-Percentages'!AC59 &lt; 0.6,
            "NotKnown",
            "Known"
        ),
        'ALL-Students-Percentages'!AC59
    )
)</f>
        <v>Known</v>
      </c>
      <c r="AD59" s="31" t="str">
        <f>IF(
    ISERROR('ALL-Students-Percentages'!AD59),
    CHOOSE(RANDBETWEEN(1, 2), "NotKnown", "Known"),
    IF(
        ISNUMBER('ALL-Students-Percentages'!AD59),
        IF(
            'ALL-Students-Percentages'!AD59 &lt; 0.6,
            "NotKnown",
            "Known"
        ),
        'ALL-Students-Percentages'!AD59
    )
)</f>
        <v>Known</v>
      </c>
      <c r="AE59" s="31" t="str">
        <f>IF(
    ISERROR('ALL-Students-Percentages'!AE59),
    CHOOSE(RANDBETWEEN(1, 2), "NotKnown", "Known"),
    IF(
        ISNUMBER('ALL-Students-Percentages'!AE59),
        IF(
            'ALL-Students-Percentages'!AE59 &lt; 0.6,
            "NotKnown",
            "Known"
        ),
        'ALL-Students-Percentages'!AE59
    )
)</f>
        <v>Known</v>
      </c>
      <c r="AF59" s="31" t="str">
        <f>IF(
    ISERROR('ALL-Students-Percentages'!AF59),
    CHOOSE(RANDBETWEEN(1, 2), "NotKnown", "Known"),
    IF(
        ISNUMBER('ALL-Students-Percentages'!AF59),
        IF(
            'ALL-Students-Percentages'!AF59 &lt; 0.6,
            "NotKnown",
            "Known"
        ),
        'ALL-Students-Percentages'!AF59
    )
)</f>
        <v>Known</v>
      </c>
      <c r="AG59" s="31" t="str">
        <f>IF(
    ISERROR('ALL-Students-Percentages'!AG59),
    CHOOSE(RANDBETWEEN(1, 2), "NotKnown", "Known"),
    IF(
        ISNUMBER('ALL-Students-Percentages'!AG59),
        IF(
            'ALL-Students-Percentages'!AG59 &lt; 0.6,
            "NotKnown",
            "Known"
        ),
        'ALL-Students-Percentages'!AG59
    )
)</f>
        <v>Known</v>
      </c>
      <c r="AH59" s="31" t="str">
        <f>IF(
    ISERROR('ALL-Students-Percentages'!AH59),
    CHOOSE(RANDBETWEEN(1, 2), "NotKnown", "Known"),
    IF(
        ISNUMBER('ALL-Students-Percentages'!AH59),
        IF(
            'ALL-Students-Percentages'!AH59 &lt; 0.6,
            "NotKnown",
            "Known"
        ),
        'ALL-Students-Percentages'!AH59
    )
)</f>
        <v>Known</v>
      </c>
      <c r="AI59" s="31" t="str">
        <f>IF(
    ISERROR('ALL-Students-Percentages'!AI59),
    CHOOSE(RANDBETWEEN(1, 2), "NotKnown", "Known"),
    IF(
        ISNUMBER('ALL-Students-Percentages'!AI59),
        IF(
            'ALL-Students-Percentages'!AI59 &lt; 0.6,
            "NotKnown",
            "Known"
        ),
        'ALL-Students-Percentages'!AI59
    )
)</f>
        <v>Known</v>
      </c>
      <c r="AJ59" s="31" t="str">
        <f>IF(
    ISERROR('ALL-Students-Percentages'!AJ59),
    CHOOSE(RANDBETWEEN(1, 2), "NotKnown", "Known"),
    IF(
        ISNUMBER('ALL-Students-Percentages'!AJ59),
        IF(
            'ALL-Students-Percentages'!AJ59 &lt; 0.6,
            "NotKnown",
            "Known"
        ),
        'ALL-Students-Percentages'!AJ59
    )
)</f>
        <v>Known</v>
      </c>
      <c r="AK59" s="31" t="str">
        <f>IF(
    ISERROR('ALL-Students-Percentages'!AK59),
    CHOOSE(RANDBETWEEN(1, 2), "NotKnown", "Known"),
    IF(
        ISNUMBER('ALL-Students-Percentages'!AK59),
        IF(
            'ALL-Students-Percentages'!AK59 &lt; 0.6,
            "NotKnown",
            "Known"
        ),
        'ALL-Students-Percentages'!AK59
    )
)</f>
        <v>Known</v>
      </c>
      <c r="AL59" s="31" t="str">
        <f>IF(
    ISERROR('ALL-Students-Percentages'!AL59),
    CHOOSE(RANDBETWEEN(1, 2), "NotKnown", "Known"),
    IF(
        ISNUMBER('ALL-Students-Percentages'!AL59),
        IF(
            'ALL-Students-Percentages'!AL59 &lt; 0.6,
            "NotKnown",
            "Known"
        ),
        'ALL-Students-Percentages'!AL59
    )
)</f>
        <v>Known</v>
      </c>
      <c r="AM59" s="31" t="str">
        <f>IF(
    ISERROR('ALL-Students-Percentages'!AM59),
    CHOOSE(RANDBETWEEN(1, 2), "NotKnown", "Known"),
    IF(
        ISNUMBER('ALL-Students-Percentages'!AM59),
        IF(
            'ALL-Students-Percentages'!AM59 &lt; 0.6,
            "NotKnown",
            "Known"
        ),
        'ALL-Students-Percentages'!AM59
    )
)</f>
        <v>Known</v>
      </c>
      <c r="AN59" s="31" t="str">
        <f>IF(
    ISERROR('ALL-Students-Percentages'!AN59),
    CHOOSE(RANDBETWEEN(1, 2), "NotKnown", "Known"),
    IF(
        ISNUMBER('ALL-Students-Percentages'!AN59),
        IF(
            'ALL-Students-Percentages'!AN59 &lt; 0.6,
            "NotKnown",
            "Known"
        ),
        'ALL-Students-Percentages'!AN59
    )
)</f>
        <v>Known</v>
      </c>
      <c r="AO59" s="31" t="str">
        <f>IF(
    ISERROR('ALL-Students-Percentages'!AO59),
    CHOOSE(RANDBETWEEN(1, 2), "NotKnown", "Known"),
    IF(
        ISNUMBER('ALL-Students-Percentages'!AO59),
        IF(
            'ALL-Students-Percentages'!AO59 &lt; 0.6,
            "NotKnown",
            "Known"
        ),
        'ALL-Students-Percentages'!AO59
    )
)</f>
        <v>Known</v>
      </c>
      <c r="AP59" s="31" t="str">
        <f>IF(
    ISERROR('ALL-Students-Percentages'!AP59),
    CHOOSE(RANDBETWEEN(1, 2), "NotKnown", "Known"),
    IF(
        ISNUMBER('ALL-Students-Percentages'!AP59),
        IF(
            'ALL-Students-Percentages'!AP59 &lt; 0.6,
            "NotKnown",
            "Known"
        ),
        'ALL-Students-Percentages'!AP59
    )
)</f>
        <v>Known</v>
      </c>
      <c r="AQ59" s="31" t="str">
        <f>IF(
    ISERROR('ALL-Students-Percentages'!AQ59),
    CHOOSE(RANDBETWEEN(1, 2), "NotKnown", "Known"),
    IF(
        ISNUMBER('ALL-Students-Percentages'!AQ59),
        IF(
            'ALL-Students-Percentages'!AQ59 &lt; 0.6,
            "NotKnown",
            "Known"
        ),
        'ALL-Students-Percentages'!AQ59
    )
)</f>
        <v>Known</v>
      </c>
      <c r="AR59" s="31" t="str">
        <f>IF(
    ISERROR('ALL-Students-Percentages'!AR59),
    CHOOSE(RANDBETWEEN(1, 2), "NotKnown", "Known"),
    IF(
        ISNUMBER('ALL-Students-Percentages'!AR59),
        IF(
            'ALL-Students-Percentages'!AR59 &lt; 0.6,
            "NotKnown",
            "Known"
        ),
        'ALL-Students-Percentages'!AR59
    )
)</f>
        <v>Known</v>
      </c>
      <c r="AS59" s="31" t="str">
        <f>IF(
    ISERROR('ALL-Students-Percentages'!AS59),
    CHOOSE(RANDBETWEEN(1, 2), "NotKnown", "Known"),
    IF(
        ISNUMBER('ALL-Students-Percentages'!AS59),
        IF(
            'ALL-Students-Percentages'!AS59 &lt; 0.6,
            "NotKnown",
            "Known"
        ),
        'ALL-Students-Percentages'!AS59
    )
)</f>
        <v>Known</v>
      </c>
      <c r="AT59" s="31" t="str">
        <f>IF(
    ISERROR('ALL-Students-Percentages'!AT59),
    CHOOSE(RANDBETWEEN(1, 2), "NotKnown", "Known"),
    IF(
        ISNUMBER('ALL-Students-Percentages'!AT59),
        IF(
            'ALL-Students-Percentages'!AT59 &lt; 0.6,
            "NotKnown",
            "Known"
        ),
        'ALL-Students-Percentages'!AT59
    )
)</f>
        <v>Known</v>
      </c>
      <c r="AU59" s="23"/>
      <c r="AV59" s="23"/>
    </row>
    <row r="60">
      <c r="A60" s="23" t="str">
        <f>IF(
    ISERROR('ALL-Students-Percentages'!A60),
    CHOOSE(RANDBETWEEN(1, 2), "NotKnown", "Known"),
    IF(
        ISNUMBER('ALL-Students-Percentages'!A60),
        IF(
            'ALL-Students-Percentages'!A60 &lt; 0.6,
            "NotKnown",
            "Known"
        ),
        'ALL-Students-Percentages'!A60
    )
)</f>
        <v>8Sp-F</v>
      </c>
      <c r="B60" s="31" t="str">
        <f>IF(
    ISERROR('ALL-Students-Percentages'!B60),
    CHOOSE(RANDBETWEEN(1, 2), "NotKnown", "Known"),
    IF(
        ISNUMBER('ALL-Students-Percentages'!B60),
        IF(
            'ALL-Students-Percentages'!B60 &lt; 0.6,
            "NotKnown",
            "Known"
        ),
        'ALL-Students-Percentages'!B60
    )
)</f>
        <v>Known</v>
      </c>
      <c r="C60" s="31" t="str">
        <f>IF(
    ISERROR('ALL-Students-Percentages'!C60),
    CHOOSE(RANDBETWEEN(1, 2), "NotKnown", "Known"),
    IF(
        ISNUMBER('ALL-Students-Percentages'!C60),
        IF(
            'ALL-Students-Percentages'!C60 &lt; 0.6,
            "NotKnown",
            "Known"
        ),
        'ALL-Students-Percentages'!C60
    )
)</f>
        <v>NotKnown</v>
      </c>
      <c r="D60" s="31" t="str">
        <f>IF(
    ISERROR('ALL-Students-Percentages'!D60),
    CHOOSE(RANDBETWEEN(1, 2), "NotKnown", "Known"),
    IF(
        ISNUMBER('ALL-Students-Percentages'!D60),
        IF(
            'ALL-Students-Percentages'!D60 &lt; 0.6,
            "NotKnown",
            "Known"
        ),
        'ALL-Students-Percentages'!D60
    )
)</f>
        <v>Known</v>
      </c>
      <c r="E60" s="31" t="str">
        <f>IF(
    ISERROR('ALL-Students-Percentages'!E60),
    CHOOSE(RANDBETWEEN(1, 2), "NotKnown", "Known"),
    IF(
        ISNUMBER('ALL-Students-Percentages'!E60),
        IF(
            'ALL-Students-Percentages'!E60 &lt; 0.6,
            "NotKnown",
            "Known"
        ),
        'ALL-Students-Percentages'!E60
    )
)</f>
        <v>Known</v>
      </c>
      <c r="F60" s="31" t="str">
        <f>IF(
    ISERROR('ALL-Students-Percentages'!F60),
    CHOOSE(RANDBETWEEN(1, 2), "NotKnown", "Known"),
    IF(
        ISNUMBER('ALL-Students-Percentages'!F60),
        IF(
            'ALL-Students-Percentages'!F60 &lt; 0.6,
            "NotKnown",
            "Known"
        ),
        'ALL-Students-Percentages'!F60
    )
)</f>
        <v>Known</v>
      </c>
      <c r="G60" s="31" t="str">
        <f>IF(
    ISERROR('ALL-Students-Percentages'!G60),
    CHOOSE(RANDBETWEEN(1, 2), "NotKnown", "Known"),
    IF(
        ISNUMBER('ALL-Students-Percentages'!G60),
        IF(
            'ALL-Students-Percentages'!G60 &lt; 0.6,
            "NotKnown",
            "Known"
        ),
        'ALL-Students-Percentages'!G60
    )
)</f>
        <v>Known</v>
      </c>
      <c r="H60" s="31" t="str">
        <f>IF(
    ISERROR('ALL-Students-Percentages'!H60),
    CHOOSE(RANDBETWEEN(1, 2), "NotKnown", "Known"),
    IF(
        ISNUMBER('ALL-Students-Percentages'!H60),
        IF(
            'ALL-Students-Percentages'!H60 &lt; 0.6,
            "NotKnown",
            "Known"
        ),
        'ALL-Students-Percentages'!H60
    )
)</f>
        <v>Known</v>
      </c>
      <c r="I60" s="31" t="str">
        <f>IF(
    ISERROR('ALL-Students-Percentages'!I60),
    CHOOSE(RANDBETWEEN(1, 2), "NotKnown", "Known"),
    IF(
        ISNUMBER('ALL-Students-Percentages'!I60),
        IF(
            'ALL-Students-Percentages'!I60 &lt; 0.6,
            "NotKnown",
            "Known"
        ),
        'ALL-Students-Percentages'!I60
    )
)</f>
        <v>Known</v>
      </c>
      <c r="J60" s="31" t="str">
        <f>IF(
    ISERROR('ALL-Students-Percentages'!J60),
    CHOOSE(RANDBETWEEN(1, 2), "NotKnown", "Known"),
    IF(
        ISNUMBER('ALL-Students-Percentages'!J60),
        IF(
            'ALL-Students-Percentages'!J60 &lt; 0.6,
            "NotKnown",
            "Known"
        ),
        'ALL-Students-Percentages'!J60
    )
)</f>
        <v>Known</v>
      </c>
      <c r="K60" s="31" t="str">
        <f>IF(
    ISERROR('ALL-Students-Percentages'!K60),
    CHOOSE(RANDBETWEEN(1, 2), "NotKnown", "Known"),
    IF(
        ISNUMBER('ALL-Students-Percentages'!K60),
        IF(
            'ALL-Students-Percentages'!K60 &lt; 0.6,
            "NotKnown",
            "Known"
        ),
        'ALL-Students-Percentages'!K60
    )
)</f>
        <v>Known</v>
      </c>
      <c r="L60" s="31" t="str">
        <f>IF(
    ISERROR('ALL-Students-Percentages'!L60),
    CHOOSE(RANDBETWEEN(1, 2), "NotKnown", "Known"),
    IF(
        ISNUMBER('ALL-Students-Percentages'!L60),
        IF(
            'ALL-Students-Percentages'!L60 &lt; 0.6,
            "NotKnown",
            "Known"
        ),
        'ALL-Students-Percentages'!L60
    )
)</f>
        <v>NotKnown</v>
      </c>
      <c r="M60" s="31" t="str">
        <f>IF(
    ISERROR('ALL-Students-Percentages'!M60),
    CHOOSE(RANDBETWEEN(1, 2), "NotKnown", "Known"),
    IF(
        ISNUMBER('ALL-Students-Percentages'!M60),
        IF(
            'ALL-Students-Percentages'!M60 &lt; 0.6,
            "NotKnown",
            "Known"
        ),
        'ALL-Students-Percentages'!M60
    )
)</f>
        <v>Known</v>
      </c>
      <c r="N60" s="31" t="str">
        <f>IF(
    ISERROR('ALL-Students-Percentages'!N60),
    CHOOSE(RANDBETWEEN(1, 2), "NotKnown", "Known"),
    IF(
        ISNUMBER('ALL-Students-Percentages'!N60),
        IF(
            'ALL-Students-Percentages'!N60 &lt; 0.6,
            "NotKnown",
            "Known"
        ),
        'ALL-Students-Percentages'!N60
    )
)</f>
        <v>Known</v>
      </c>
      <c r="O60" s="31" t="str">
        <f>IF(
    ISERROR('ALL-Students-Percentages'!O60),
    CHOOSE(RANDBETWEEN(1, 2), "NotKnown", "Known"),
    IF(
        ISNUMBER('ALL-Students-Percentages'!O60),
        IF(
            'ALL-Students-Percentages'!O60 &lt; 0.6,
            "NotKnown",
            "Known"
        ),
        'ALL-Students-Percentages'!O60
    )
)</f>
        <v>Known</v>
      </c>
      <c r="P60" s="31" t="str">
        <f>IF(
    ISERROR('ALL-Students-Percentages'!P60),
    CHOOSE(RANDBETWEEN(1, 2), "NotKnown", "Known"),
    IF(
        ISNUMBER('ALL-Students-Percentages'!P60),
        IF(
            'ALL-Students-Percentages'!P60 &lt; 0.6,
            "NotKnown",
            "Known"
        ),
        'ALL-Students-Percentages'!P60
    )
)</f>
        <v>Known</v>
      </c>
      <c r="Q60" s="31" t="str">
        <f>IF(
    ISERROR('ALL-Students-Percentages'!Q60),
    CHOOSE(RANDBETWEEN(1, 2), "NotKnown", "Known"),
    IF(
        ISNUMBER('ALL-Students-Percentages'!Q60),
        IF(
            'ALL-Students-Percentages'!Q60 &lt; 0.6,
            "NotKnown",
            "Known"
        ),
        'ALL-Students-Percentages'!Q60
    )
)</f>
        <v>Known</v>
      </c>
      <c r="R60" s="31" t="str">
        <f>IF(
    ISERROR('ALL-Students-Percentages'!R60),
    CHOOSE(RANDBETWEEN(1, 2), "NotKnown", "Known"),
    IF(
        ISNUMBER('ALL-Students-Percentages'!R60),
        IF(
            'ALL-Students-Percentages'!R60 &lt; 0.6,
            "NotKnown",
            "Known"
        ),
        'ALL-Students-Percentages'!R60
    )
)</f>
        <v>Known</v>
      </c>
      <c r="S60" s="31" t="str">
        <f>IF(
    ISERROR('ALL-Students-Percentages'!S60),
    CHOOSE(RANDBETWEEN(1, 2), "NotKnown", "Known"),
    IF(
        ISNUMBER('ALL-Students-Percentages'!S60),
        IF(
            'ALL-Students-Percentages'!S60 &lt; 0.6,
            "NotKnown",
            "Known"
        ),
        'ALL-Students-Percentages'!S60
    )
)</f>
        <v>Known</v>
      </c>
      <c r="T60" s="31" t="str">
        <f>IF(
    ISERROR('ALL-Students-Percentages'!T60),
    CHOOSE(RANDBETWEEN(1, 2), "NotKnown", "Known"),
    IF(
        ISNUMBER('ALL-Students-Percentages'!T60),
        IF(
            'ALL-Students-Percentages'!T60 &lt; 0.6,
            "NotKnown",
            "Known"
        ),
        'ALL-Students-Percentages'!T60
    )
)</f>
        <v>Known</v>
      </c>
      <c r="U60" s="31" t="str">
        <f>IF(
    ISERROR('ALL-Students-Percentages'!U60),
    CHOOSE(RANDBETWEEN(1, 2), "NotKnown", "Known"),
    IF(
        ISNUMBER('ALL-Students-Percentages'!U60),
        IF(
            'ALL-Students-Percentages'!U60 &lt; 0.6,
            "NotKnown",
            "Known"
        ),
        'ALL-Students-Percentages'!U60
    )
)</f>
        <v>Known</v>
      </c>
      <c r="V60" s="31" t="str">
        <f>IF(
    ISERROR('ALL-Students-Percentages'!V60),
    CHOOSE(RANDBETWEEN(1, 2), "NotKnown", "Known"),
    IF(
        ISNUMBER('ALL-Students-Percentages'!V60),
        IF(
            'ALL-Students-Percentages'!V60 &lt; 0.6,
            "NotKnown",
            "Known"
        ),
        'ALL-Students-Percentages'!V60
    )
)</f>
        <v>Known</v>
      </c>
      <c r="W60" s="31" t="str">
        <f>IF(
    ISERROR('ALL-Students-Percentages'!W60),
    CHOOSE(RANDBETWEEN(1, 2), "NotKnown", "Known"),
    IF(
        ISNUMBER('ALL-Students-Percentages'!W60),
        IF(
            'ALL-Students-Percentages'!W60 &lt; 0.6,
            "NotKnown",
            "Known"
        ),
        'ALL-Students-Percentages'!W60
    )
)</f>
        <v>Known</v>
      </c>
      <c r="X60" s="31" t="str">
        <f>IF(
    ISERROR('ALL-Students-Percentages'!X60),
    CHOOSE(RANDBETWEEN(1, 2), "NotKnown", "Known"),
    IF(
        ISNUMBER('ALL-Students-Percentages'!X60),
        IF(
            'ALL-Students-Percentages'!X60 &lt; 0.6,
            "NotKnown",
            "Known"
        ),
        'ALL-Students-Percentages'!X60
    )
)</f>
        <v>Known</v>
      </c>
      <c r="Y60" s="31" t="str">
        <f>IF(
    ISERROR('ALL-Students-Percentages'!Y60),
    CHOOSE(RANDBETWEEN(1, 2), "NotKnown", "Known"),
    IF(
        ISNUMBER('ALL-Students-Percentages'!Y60),
        IF(
            'ALL-Students-Percentages'!Y60 &lt; 0.6,
            "NotKnown",
            "Known"
        ),
        'ALL-Students-Percentages'!Y60
    )
)</f>
        <v>Known</v>
      </c>
      <c r="Z60" s="31" t="str">
        <f>IF(
    ISERROR('ALL-Students-Percentages'!Z60),
    CHOOSE(RANDBETWEEN(1, 2), "NotKnown", "Known"),
    IF(
        ISNUMBER('ALL-Students-Percentages'!Z60),
        IF(
            'ALL-Students-Percentages'!Z60 &lt; 0.6,
            "NotKnown",
            "Known"
        ),
        'ALL-Students-Percentages'!Z60
    )
)</f>
        <v>Known</v>
      </c>
      <c r="AA60" s="31" t="str">
        <f>IF(
    ISERROR('ALL-Students-Percentages'!AA60),
    CHOOSE(RANDBETWEEN(1, 2), "NotKnown", "Known"),
    IF(
        ISNUMBER('ALL-Students-Percentages'!AA60),
        IF(
            'ALL-Students-Percentages'!AA60 &lt; 0.6,
            "NotKnown",
            "Known"
        ),
        'ALL-Students-Percentages'!AA60
    )
)</f>
        <v>Known</v>
      </c>
      <c r="AB60" s="31" t="str">
        <f>IF(
    ISERROR('ALL-Students-Percentages'!AB60),
    CHOOSE(RANDBETWEEN(1, 2), "NotKnown", "Known"),
    IF(
        ISNUMBER('ALL-Students-Percentages'!AB60),
        IF(
            'ALL-Students-Percentages'!AB60 &lt; 0.6,
            "NotKnown",
            "Known"
        ),
        'ALL-Students-Percentages'!AB60
    )
)</f>
        <v>Known</v>
      </c>
      <c r="AC60" s="31" t="str">
        <f>IF(
    ISERROR('ALL-Students-Percentages'!AC60),
    CHOOSE(RANDBETWEEN(1, 2), "NotKnown", "Known"),
    IF(
        ISNUMBER('ALL-Students-Percentages'!AC60),
        IF(
            'ALL-Students-Percentages'!AC60 &lt; 0.6,
            "NotKnown",
            "Known"
        ),
        'ALL-Students-Percentages'!AC60
    )
)</f>
        <v>Known</v>
      </c>
      <c r="AD60" s="31" t="str">
        <f>IF(
    ISERROR('ALL-Students-Percentages'!AD60),
    CHOOSE(RANDBETWEEN(1, 2), "NotKnown", "Known"),
    IF(
        ISNUMBER('ALL-Students-Percentages'!AD60),
        IF(
            'ALL-Students-Percentages'!AD60 &lt; 0.6,
            "NotKnown",
            "Known"
        ),
        'ALL-Students-Percentages'!AD60
    )
)</f>
        <v>Known</v>
      </c>
      <c r="AE60" s="31" t="str">
        <f>IF(
    ISERROR('ALL-Students-Percentages'!AE60),
    CHOOSE(RANDBETWEEN(1, 2), "NotKnown", "Known"),
    IF(
        ISNUMBER('ALL-Students-Percentages'!AE60),
        IF(
            'ALL-Students-Percentages'!AE60 &lt; 0.6,
            "NotKnown",
            "Known"
        ),
        'ALL-Students-Percentages'!AE60
    )
)</f>
        <v>Known</v>
      </c>
      <c r="AF60" s="31" t="str">
        <f>IF(
    ISERROR('ALL-Students-Percentages'!AF60),
    CHOOSE(RANDBETWEEN(1, 2), "NotKnown", "Known"),
    IF(
        ISNUMBER('ALL-Students-Percentages'!AF60),
        IF(
            'ALL-Students-Percentages'!AF60 &lt; 0.6,
            "NotKnown",
            "Known"
        ),
        'ALL-Students-Percentages'!AF60
    )
)</f>
        <v>Known</v>
      </c>
      <c r="AG60" s="31" t="str">
        <f>IF(
    ISERROR('ALL-Students-Percentages'!AG60),
    CHOOSE(RANDBETWEEN(1, 2), "NotKnown", "Known"),
    IF(
        ISNUMBER('ALL-Students-Percentages'!AG60),
        IF(
            'ALL-Students-Percentages'!AG60 &lt; 0.6,
            "NotKnown",
            "Known"
        ),
        'ALL-Students-Percentages'!AG60
    )
)</f>
        <v>Known</v>
      </c>
      <c r="AH60" s="31" t="str">
        <f>IF(
    ISERROR('ALL-Students-Percentages'!AH60),
    CHOOSE(RANDBETWEEN(1, 2), "NotKnown", "Known"),
    IF(
        ISNUMBER('ALL-Students-Percentages'!AH60),
        IF(
            'ALL-Students-Percentages'!AH60 &lt; 0.6,
            "NotKnown",
            "Known"
        ),
        'ALL-Students-Percentages'!AH60
    )
)</f>
        <v>Known</v>
      </c>
      <c r="AI60" s="31" t="str">
        <f>IF(
    ISERROR('ALL-Students-Percentages'!AI60),
    CHOOSE(RANDBETWEEN(1, 2), "NotKnown", "Known"),
    IF(
        ISNUMBER('ALL-Students-Percentages'!AI60),
        IF(
            'ALL-Students-Percentages'!AI60 &lt; 0.6,
            "NotKnown",
            "Known"
        ),
        'ALL-Students-Percentages'!AI60
    )
)</f>
        <v>Known</v>
      </c>
      <c r="AJ60" s="31" t="str">
        <f>IF(
    ISERROR('ALL-Students-Percentages'!AJ60),
    CHOOSE(RANDBETWEEN(1, 2), "NotKnown", "Known"),
    IF(
        ISNUMBER('ALL-Students-Percentages'!AJ60),
        IF(
            'ALL-Students-Percentages'!AJ60 &lt; 0.6,
            "NotKnown",
            "Known"
        ),
        'ALL-Students-Percentages'!AJ60
    )
)</f>
        <v>Known</v>
      </c>
      <c r="AK60" s="31" t="str">
        <f>IF(
    ISERROR('ALL-Students-Percentages'!AK60),
    CHOOSE(RANDBETWEEN(1, 2), "NotKnown", "Known"),
    IF(
        ISNUMBER('ALL-Students-Percentages'!AK60),
        IF(
            'ALL-Students-Percentages'!AK60 &lt; 0.6,
            "NotKnown",
            "Known"
        ),
        'ALL-Students-Percentages'!AK60
    )
)</f>
        <v>Known</v>
      </c>
      <c r="AL60" s="31" t="str">
        <f>IF(
    ISERROR('ALL-Students-Percentages'!AL60),
    CHOOSE(RANDBETWEEN(1, 2), "NotKnown", "Known"),
    IF(
        ISNUMBER('ALL-Students-Percentages'!AL60),
        IF(
            'ALL-Students-Percentages'!AL60 &lt; 0.6,
            "NotKnown",
            "Known"
        ),
        'ALL-Students-Percentages'!AL60
    )
)</f>
        <v>Known</v>
      </c>
      <c r="AM60" s="31" t="str">
        <f>IF(
    ISERROR('ALL-Students-Percentages'!AM60),
    CHOOSE(RANDBETWEEN(1, 2), "NotKnown", "Known"),
    IF(
        ISNUMBER('ALL-Students-Percentages'!AM60),
        IF(
            'ALL-Students-Percentages'!AM60 &lt; 0.6,
            "NotKnown",
            "Known"
        ),
        'ALL-Students-Percentages'!AM60
    )
)</f>
        <v>Known</v>
      </c>
      <c r="AN60" s="31" t="str">
        <f>IF(
    ISERROR('ALL-Students-Percentages'!AN60),
    CHOOSE(RANDBETWEEN(1, 2), "NotKnown", "Known"),
    IF(
        ISNUMBER('ALL-Students-Percentages'!AN60),
        IF(
            'ALL-Students-Percentages'!AN60 &lt; 0.6,
            "NotKnown",
            "Known"
        ),
        'ALL-Students-Percentages'!AN60
    )
)</f>
        <v>Known</v>
      </c>
      <c r="AO60" s="31" t="str">
        <f>IF(
    ISERROR('ALL-Students-Percentages'!AO60),
    CHOOSE(RANDBETWEEN(1, 2), "NotKnown", "Known"),
    IF(
        ISNUMBER('ALL-Students-Percentages'!AO60),
        IF(
            'ALL-Students-Percentages'!AO60 &lt; 0.6,
            "NotKnown",
            "Known"
        ),
        'ALL-Students-Percentages'!AO60
    )
)</f>
        <v>Known</v>
      </c>
      <c r="AP60" s="31" t="str">
        <f>IF(
    ISERROR('ALL-Students-Percentages'!AP60),
    CHOOSE(RANDBETWEEN(1, 2), "NotKnown", "Known"),
    IF(
        ISNUMBER('ALL-Students-Percentages'!AP60),
        IF(
            'ALL-Students-Percentages'!AP60 &lt; 0.6,
            "NotKnown",
            "Known"
        ),
        'ALL-Students-Percentages'!AP60
    )
)</f>
        <v>Known</v>
      </c>
      <c r="AQ60" s="31" t="str">
        <f>IF(
    ISERROR('ALL-Students-Percentages'!AQ60),
    CHOOSE(RANDBETWEEN(1, 2), "NotKnown", "Known"),
    IF(
        ISNUMBER('ALL-Students-Percentages'!AQ60),
        IF(
            'ALL-Students-Percentages'!AQ60 &lt; 0.6,
            "NotKnown",
            "Known"
        ),
        'ALL-Students-Percentages'!AQ60
    )
)</f>
        <v>Known</v>
      </c>
      <c r="AR60" s="31" t="str">
        <f>IF(
    ISERROR('ALL-Students-Percentages'!AR60),
    CHOOSE(RANDBETWEEN(1, 2), "NotKnown", "Known"),
    IF(
        ISNUMBER('ALL-Students-Percentages'!AR60),
        IF(
            'ALL-Students-Percentages'!AR60 &lt; 0.6,
            "NotKnown",
            "Known"
        ),
        'ALL-Students-Percentages'!AR60
    )
)</f>
        <v>NotKnown</v>
      </c>
      <c r="AS60" s="31" t="str">
        <f>IF(
    ISERROR('ALL-Students-Percentages'!AS60),
    CHOOSE(RANDBETWEEN(1, 2), "NotKnown", "Known"),
    IF(
        ISNUMBER('ALL-Students-Percentages'!AS60),
        IF(
            'ALL-Students-Percentages'!AS60 &lt; 0.6,
            "NotKnown",
            "Known"
        ),
        'ALL-Students-Percentages'!AS60
    )
)</f>
        <v>Known</v>
      </c>
      <c r="AT60" s="31" t="str">
        <f>IF(
    ISERROR('ALL-Students-Percentages'!AT60),
    CHOOSE(RANDBETWEEN(1, 2), "NotKnown", "Known"),
    IF(
        ISNUMBER('ALL-Students-Percentages'!AT60),
        IF(
            'ALL-Students-Percentages'!AT60 &lt; 0.6,
            "NotKnown",
            "Known"
        ),
        'ALL-Students-Percentages'!AT60
    )
)</f>
        <v>Known</v>
      </c>
      <c r="AU60" s="23"/>
      <c r="AV60" s="23"/>
    </row>
    <row r="61">
      <c r="A61" s="23" t="str">
        <f>IF(
    ISERROR('ALL-Students-Percentages'!A61),
    CHOOSE(RANDBETWEEN(1, 2), "NotKnown", "Known"),
    IF(
        ISNUMBER('ALL-Students-Percentages'!A61),
        IF(
            'ALL-Students-Percentages'!A61 &lt; 0.6,
            "NotKnown",
            "Known"
        ),
        'ALL-Students-Percentages'!A61
    )
)</f>
        <v>9Sp-M</v>
      </c>
      <c r="B61" s="31" t="str">
        <f>IF(
    ISERROR('ALL-Students-Percentages'!B61),
    CHOOSE(RANDBETWEEN(1, 2), "NotKnown", "Known"),
    IF(
        ISNUMBER('ALL-Students-Percentages'!B61),
        IF(
            'ALL-Students-Percentages'!B61 &lt; 0.6,
            "NotKnown",
            "Known"
        ),
        'ALL-Students-Percentages'!B61
    )
)</f>
        <v>Known</v>
      </c>
      <c r="C61" s="31" t="str">
        <f>IF(
    ISERROR('ALL-Students-Percentages'!C61),
    CHOOSE(RANDBETWEEN(1, 2), "NotKnown", "Known"),
    IF(
        ISNUMBER('ALL-Students-Percentages'!C61),
        IF(
            'ALL-Students-Percentages'!C61 &lt; 0.6,
            "NotKnown",
            "Known"
        ),
        'ALL-Students-Percentages'!C61
    )
)</f>
        <v>Known</v>
      </c>
      <c r="D61" s="31" t="str">
        <f>IF(
    ISERROR('ALL-Students-Percentages'!D61),
    CHOOSE(RANDBETWEEN(1, 2), "NotKnown", "Known"),
    IF(
        ISNUMBER('ALL-Students-Percentages'!D61),
        IF(
            'ALL-Students-Percentages'!D61 &lt; 0.6,
            "NotKnown",
            "Known"
        ),
        'ALL-Students-Percentages'!D61
    )
)</f>
        <v>Known</v>
      </c>
      <c r="E61" s="31" t="str">
        <f>IF(
    ISERROR('ALL-Students-Percentages'!E61),
    CHOOSE(RANDBETWEEN(1, 2), "NotKnown", "Known"),
    IF(
        ISNUMBER('ALL-Students-Percentages'!E61),
        IF(
            'ALL-Students-Percentages'!E61 &lt; 0.6,
            "NotKnown",
            "Known"
        ),
        'ALL-Students-Percentages'!E61
    )
)</f>
        <v>Known</v>
      </c>
      <c r="F61" s="31" t="str">
        <f>IF(
    ISERROR('ALL-Students-Percentages'!F61),
    CHOOSE(RANDBETWEEN(1, 2), "NotKnown", "Known"),
    IF(
        ISNUMBER('ALL-Students-Percentages'!F61),
        IF(
            'ALL-Students-Percentages'!F61 &lt; 0.6,
            "NotKnown",
            "Known"
        ),
        'ALL-Students-Percentages'!F61
    )
)</f>
        <v>Known</v>
      </c>
      <c r="G61" s="31" t="str">
        <f>IF(
    ISERROR('ALL-Students-Percentages'!G61),
    CHOOSE(RANDBETWEEN(1, 2), "NotKnown", "Known"),
    IF(
        ISNUMBER('ALL-Students-Percentages'!G61),
        IF(
            'ALL-Students-Percentages'!G61 &lt; 0.6,
            "NotKnown",
            "Known"
        ),
        'ALL-Students-Percentages'!G61
    )
)</f>
        <v>Known</v>
      </c>
      <c r="H61" s="31" t="str">
        <f>IF(
    ISERROR('ALL-Students-Percentages'!H61),
    CHOOSE(RANDBETWEEN(1, 2), "NotKnown", "Known"),
    IF(
        ISNUMBER('ALL-Students-Percentages'!H61),
        IF(
            'ALL-Students-Percentages'!H61 &lt; 0.6,
            "NotKnown",
            "Known"
        ),
        'ALL-Students-Percentages'!H61
    )
)</f>
        <v>Known</v>
      </c>
      <c r="I61" s="31" t="str">
        <f>IF(
    ISERROR('ALL-Students-Percentages'!I61),
    CHOOSE(RANDBETWEEN(1, 2), "NotKnown", "Known"),
    IF(
        ISNUMBER('ALL-Students-Percentages'!I61),
        IF(
            'ALL-Students-Percentages'!I61 &lt; 0.6,
            "NotKnown",
            "Known"
        ),
        'ALL-Students-Percentages'!I61
    )
)</f>
        <v>Known</v>
      </c>
      <c r="J61" s="31" t="str">
        <f>IF(
    ISERROR('ALL-Students-Percentages'!J61),
    CHOOSE(RANDBETWEEN(1, 2), "NotKnown", "Known"),
    IF(
        ISNUMBER('ALL-Students-Percentages'!J61),
        IF(
            'ALL-Students-Percentages'!J61 &lt; 0.6,
            "NotKnown",
            "Known"
        ),
        'ALL-Students-Percentages'!J61
    )
)</f>
        <v>Known</v>
      </c>
      <c r="K61" s="31" t="str">
        <f>IF(
    ISERROR('ALL-Students-Percentages'!K61),
    CHOOSE(RANDBETWEEN(1, 2), "NotKnown", "Known"),
    IF(
        ISNUMBER('ALL-Students-Percentages'!K61),
        IF(
            'ALL-Students-Percentages'!K61 &lt; 0.6,
            "NotKnown",
            "Known"
        ),
        'ALL-Students-Percentages'!K61
    )
)</f>
        <v>Known</v>
      </c>
      <c r="L61" s="31" t="str">
        <f>IF(
    ISERROR('ALL-Students-Percentages'!L61),
    CHOOSE(RANDBETWEEN(1, 2), "NotKnown", "Known"),
    IF(
        ISNUMBER('ALL-Students-Percentages'!L61),
        IF(
            'ALL-Students-Percentages'!L61 &lt; 0.6,
            "NotKnown",
            "Known"
        ),
        'ALL-Students-Percentages'!L61
    )
)</f>
        <v>Known</v>
      </c>
      <c r="M61" s="31" t="str">
        <f>IF(
    ISERROR('ALL-Students-Percentages'!M61),
    CHOOSE(RANDBETWEEN(1, 2), "NotKnown", "Known"),
    IF(
        ISNUMBER('ALL-Students-Percentages'!M61),
        IF(
            'ALL-Students-Percentages'!M61 &lt; 0.6,
            "NotKnown",
            "Known"
        ),
        'ALL-Students-Percentages'!M61
    )
)</f>
        <v>Known</v>
      </c>
      <c r="N61" s="31" t="str">
        <f>IF(
    ISERROR('ALL-Students-Percentages'!N61),
    CHOOSE(RANDBETWEEN(1, 2), "NotKnown", "Known"),
    IF(
        ISNUMBER('ALL-Students-Percentages'!N61),
        IF(
            'ALL-Students-Percentages'!N61 &lt; 0.6,
            "NotKnown",
            "Known"
        ),
        'ALL-Students-Percentages'!N61
    )
)</f>
        <v>Known</v>
      </c>
      <c r="O61" s="31" t="str">
        <f>IF(
    ISERROR('ALL-Students-Percentages'!O61),
    CHOOSE(RANDBETWEEN(1, 2), "NotKnown", "Known"),
    IF(
        ISNUMBER('ALL-Students-Percentages'!O61),
        IF(
            'ALL-Students-Percentages'!O61 &lt; 0.6,
            "NotKnown",
            "Known"
        ),
        'ALL-Students-Percentages'!O61
    )
)</f>
        <v>Known</v>
      </c>
      <c r="P61" s="31" t="str">
        <f>IF(
    ISERROR('ALL-Students-Percentages'!P61),
    CHOOSE(RANDBETWEEN(1, 2), "NotKnown", "Known"),
    IF(
        ISNUMBER('ALL-Students-Percentages'!P61),
        IF(
            'ALL-Students-Percentages'!P61 &lt; 0.6,
            "NotKnown",
            "Known"
        ),
        'ALL-Students-Percentages'!P61
    )
)</f>
        <v>Known</v>
      </c>
      <c r="Q61" s="31" t="str">
        <f>IF(
    ISERROR('ALL-Students-Percentages'!Q61),
    CHOOSE(RANDBETWEEN(1, 2), "NotKnown", "Known"),
    IF(
        ISNUMBER('ALL-Students-Percentages'!Q61),
        IF(
            'ALL-Students-Percentages'!Q61 &lt; 0.6,
            "NotKnown",
            "Known"
        ),
        'ALL-Students-Percentages'!Q61
    )
)</f>
        <v>Known</v>
      </c>
      <c r="R61" s="31" t="str">
        <f>IF(
    ISERROR('ALL-Students-Percentages'!R61),
    CHOOSE(RANDBETWEEN(1, 2), "NotKnown", "Known"),
    IF(
        ISNUMBER('ALL-Students-Percentages'!R61),
        IF(
            'ALL-Students-Percentages'!R61 &lt; 0.6,
            "NotKnown",
            "Known"
        ),
        'ALL-Students-Percentages'!R61
    )
)</f>
        <v>Known</v>
      </c>
      <c r="S61" s="31" t="str">
        <f>IF(
    ISERROR('ALL-Students-Percentages'!S61),
    CHOOSE(RANDBETWEEN(1, 2), "NotKnown", "Known"),
    IF(
        ISNUMBER('ALL-Students-Percentages'!S61),
        IF(
            'ALL-Students-Percentages'!S61 &lt; 0.6,
            "NotKnown",
            "Known"
        ),
        'ALL-Students-Percentages'!S61
    )
)</f>
        <v>Known</v>
      </c>
      <c r="T61" s="31" t="str">
        <f>IF(
    ISERROR('ALL-Students-Percentages'!T61),
    CHOOSE(RANDBETWEEN(1, 2), "NotKnown", "Known"),
    IF(
        ISNUMBER('ALL-Students-Percentages'!T61),
        IF(
            'ALL-Students-Percentages'!T61 &lt; 0.6,
            "NotKnown",
            "Known"
        ),
        'ALL-Students-Percentages'!T61
    )
)</f>
        <v>Known</v>
      </c>
      <c r="U61" s="31" t="str">
        <f>IF(
    ISERROR('ALL-Students-Percentages'!U61),
    CHOOSE(RANDBETWEEN(1, 2), "NotKnown", "Known"),
    IF(
        ISNUMBER('ALL-Students-Percentages'!U61),
        IF(
            'ALL-Students-Percentages'!U61 &lt; 0.6,
            "NotKnown",
            "Known"
        ),
        'ALL-Students-Percentages'!U61
    )
)</f>
        <v>Known</v>
      </c>
      <c r="V61" s="31" t="str">
        <f>IF(
    ISERROR('ALL-Students-Percentages'!V61),
    CHOOSE(RANDBETWEEN(1, 2), "NotKnown", "Known"),
    IF(
        ISNUMBER('ALL-Students-Percentages'!V61),
        IF(
            'ALL-Students-Percentages'!V61 &lt; 0.6,
            "NotKnown",
            "Known"
        ),
        'ALL-Students-Percentages'!V61
    )
)</f>
        <v>Known</v>
      </c>
      <c r="W61" s="31" t="str">
        <f>IF(
    ISERROR('ALL-Students-Percentages'!W61),
    CHOOSE(RANDBETWEEN(1, 2), "NotKnown", "Known"),
    IF(
        ISNUMBER('ALL-Students-Percentages'!W61),
        IF(
            'ALL-Students-Percentages'!W61 &lt; 0.6,
            "NotKnown",
            "Known"
        ),
        'ALL-Students-Percentages'!W61
    )
)</f>
        <v>Known</v>
      </c>
      <c r="X61" s="31" t="str">
        <f>IF(
    ISERROR('ALL-Students-Percentages'!X61),
    CHOOSE(RANDBETWEEN(1, 2), "NotKnown", "Known"),
    IF(
        ISNUMBER('ALL-Students-Percentages'!X61),
        IF(
            'ALL-Students-Percentages'!X61 &lt; 0.6,
            "NotKnown",
            "Known"
        ),
        'ALL-Students-Percentages'!X61
    )
)</f>
        <v>Known</v>
      </c>
      <c r="Y61" s="31" t="str">
        <f>IF(
    ISERROR('ALL-Students-Percentages'!Y61),
    CHOOSE(RANDBETWEEN(1, 2), "NotKnown", "Known"),
    IF(
        ISNUMBER('ALL-Students-Percentages'!Y61),
        IF(
            'ALL-Students-Percentages'!Y61 &lt; 0.6,
            "NotKnown",
            "Known"
        ),
        'ALL-Students-Percentages'!Y61
    )
)</f>
        <v>Known</v>
      </c>
      <c r="Z61" s="31" t="str">
        <f>IF(
    ISERROR('ALL-Students-Percentages'!Z61),
    CHOOSE(RANDBETWEEN(1, 2), "NotKnown", "Known"),
    IF(
        ISNUMBER('ALL-Students-Percentages'!Z61),
        IF(
            'ALL-Students-Percentages'!Z61 &lt; 0.6,
            "NotKnown",
            "Known"
        ),
        'ALL-Students-Percentages'!Z61
    )
)</f>
        <v>Known</v>
      </c>
      <c r="AA61" s="31" t="str">
        <f>IF(
    ISERROR('ALL-Students-Percentages'!AA61),
    CHOOSE(RANDBETWEEN(1, 2), "NotKnown", "Known"),
    IF(
        ISNUMBER('ALL-Students-Percentages'!AA61),
        IF(
            'ALL-Students-Percentages'!AA61 &lt; 0.6,
            "NotKnown",
            "Known"
        ),
        'ALL-Students-Percentages'!AA61
    )
)</f>
        <v>Known</v>
      </c>
      <c r="AB61" s="31" t="str">
        <f>IF(
    ISERROR('ALL-Students-Percentages'!AB61),
    CHOOSE(RANDBETWEEN(1, 2), "NotKnown", "Known"),
    IF(
        ISNUMBER('ALL-Students-Percentages'!AB61),
        IF(
            'ALL-Students-Percentages'!AB61 &lt; 0.6,
            "NotKnown",
            "Known"
        ),
        'ALL-Students-Percentages'!AB61
    )
)</f>
        <v>Known</v>
      </c>
      <c r="AC61" s="31" t="str">
        <f>IF(
    ISERROR('ALL-Students-Percentages'!AC61),
    CHOOSE(RANDBETWEEN(1, 2), "NotKnown", "Known"),
    IF(
        ISNUMBER('ALL-Students-Percentages'!AC61),
        IF(
            'ALL-Students-Percentages'!AC61 &lt; 0.6,
            "NotKnown",
            "Known"
        ),
        'ALL-Students-Percentages'!AC61
    )
)</f>
        <v>Known</v>
      </c>
      <c r="AD61" s="31" t="str">
        <f>IF(
    ISERROR('ALL-Students-Percentages'!AD61),
    CHOOSE(RANDBETWEEN(1, 2), "NotKnown", "Known"),
    IF(
        ISNUMBER('ALL-Students-Percentages'!AD61),
        IF(
            'ALL-Students-Percentages'!AD61 &lt; 0.6,
            "NotKnown",
            "Known"
        ),
        'ALL-Students-Percentages'!AD61
    )
)</f>
        <v>Known</v>
      </c>
      <c r="AE61" s="31" t="str">
        <f>IF(
    ISERROR('ALL-Students-Percentages'!AE61),
    CHOOSE(RANDBETWEEN(1, 2), "NotKnown", "Known"),
    IF(
        ISNUMBER('ALL-Students-Percentages'!AE61),
        IF(
            'ALL-Students-Percentages'!AE61 &lt; 0.6,
            "NotKnown",
            "Known"
        ),
        'ALL-Students-Percentages'!AE61
    )
)</f>
        <v>Known</v>
      </c>
      <c r="AF61" s="31" t="str">
        <f>IF(
    ISERROR('ALL-Students-Percentages'!AF61),
    CHOOSE(RANDBETWEEN(1, 2), "NotKnown", "Known"),
    IF(
        ISNUMBER('ALL-Students-Percentages'!AF61),
        IF(
            'ALL-Students-Percentages'!AF61 &lt; 0.6,
            "NotKnown",
            "Known"
        ),
        'ALL-Students-Percentages'!AF61
    )
)</f>
        <v>Known</v>
      </c>
      <c r="AG61" s="31" t="str">
        <f>IF(
    ISERROR('ALL-Students-Percentages'!AG61),
    CHOOSE(RANDBETWEEN(1, 2), "NotKnown", "Known"),
    IF(
        ISNUMBER('ALL-Students-Percentages'!AG61),
        IF(
            'ALL-Students-Percentages'!AG61 &lt; 0.6,
            "NotKnown",
            "Known"
        ),
        'ALL-Students-Percentages'!AG61
    )
)</f>
        <v>Known</v>
      </c>
      <c r="AH61" s="31" t="str">
        <f>IF(
    ISERROR('ALL-Students-Percentages'!AH61),
    CHOOSE(RANDBETWEEN(1, 2), "NotKnown", "Known"),
    IF(
        ISNUMBER('ALL-Students-Percentages'!AH61),
        IF(
            'ALL-Students-Percentages'!AH61 &lt; 0.6,
            "NotKnown",
            "Known"
        ),
        'ALL-Students-Percentages'!AH61
    )
)</f>
        <v>Known</v>
      </c>
      <c r="AI61" s="31" t="str">
        <f>IF(
    ISERROR('ALL-Students-Percentages'!AI61),
    CHOOSE(RANDBETWEEN(1, 2), "NotKnown", "Known"),
    IF(
        ISNUMBER('ALL-Students-Percentages'!AI61),
        IF(
            'ALL-Students-Percentages'!AI61 &lt; 0.6,
            "NotKnown",
            "Known"
        ),
        'ALL-Students-Percentages'!AI61
    )
)</f>
        <v>Known</v>
      </c>
      <c r="AJ61" s="31" t="str">
        <f>IF(
    ISERROR('ALL-Students-Percentages'!AJ61),
    CHOOSE(RANDBETWEEN(1, 2), "NotKnown", "Known"),
    IF(
        ISNUMBER('ALL-Students-Percentages'!AJ61),
        IF(
            'ALL-Students-Percentages'!AJ61 &lt; 0.6,
            "NotKnown",
            "Known"
        ),
        'ALL-Students-Percentages'!AJ61
    )
)</f>
        <v>Known</v>
      </c>
      <c r="AK61" s="31" t="str">
        <f>IF(
    ISERROR('ALL-Students-Percentages'!AK61),
    CHOOSE(RANDBETWEEN(1, 2), "NotKnown", "Known"),
    IF(
        ISNUMBER('ALL-Students-Percentages'!AK61),
        IF(
            'ALL-Students-Percentages'!AK61 &lt; 0.6,
            "NotKnown",
            "Known"
        ),
        'ALL-Students-Percentages'!AK61
    )
)</f>
        <v>Known</v>
      </c>
      <c r="AL61" s="31" t="str">
        <f>IF(
    ISERROR('ALL-Students-Percentages'!AL61),
    CHOOSE(RANDBETWEEN(1, 2), "NotKnown", "Known"),
    IF(
        ISNUMBER('ALL-Students-Percentages'!AL61),
        IF(
            'ALL-Students-Percentages'!AL61 &lt; 0.6,
            "NotKnown",
            "Known"
        ),
        'ALL-Students-Percentages'!AL61
    )
)</f>
        <v>Known</v>
      </c>
      <c r="AM61" s="31" t="str">
        <f>IF(
    ISERROR('ALL-Students-Percentages'!AM61),
    CHOOSE(RANDBETWEEN(1, 2), "NotKnown", "Known"),
    IF(
        ISNUMBER('ALL-Students-Percentages'!AM61),
        IF(
            'ALL-Students-Percentages'!AM61 &lt; 0.6,
            "NotKnown",
            "Known"
        ),
        'ALL-Students-Percentages'!AM61
    )
)</f>
        <v>Known</v>
      </c>
      <c r="AN61" s="31" t="str">
        <f>IF(
    ISERROR('ALL-Students-Percentages'!AN61),
    CHOOSE(RANDBETWEEN(1, 2), "NotKnown", "Known"),
    IF(
        ISNUMBER('ALL-Students-Percentages'!AN61),
        IF(
            'ALL-Students-Percentages'!AN61 &lt; 0.6,
            "NotKnown",
            "Known"
        ),
        'ALL-Students-Percentages'!AN61
    )
)</f>
        <v>Known</v>
      </c>
      <c r="AO61" s="31" t="str">
        <f>IF(
    ISERROR('ALL-Students-Percentages'!AO61),
    CHOOSE(RANDBETWEEN(1, 2), "NotKnown", "Known"),
    IF(
        ISNUMBER('ALL-Students-Percentages'!AO61),
        IF(
            'ALL-Students-Percentages'!AO61 &lt; 0.6,
            "NotKnown",
            "Known"
        ),
        'ALL-Students-Percentages'!AO61
    )
)</f>
        <v>Known</v>
      </c>
      <c r="AP61" s="31" t="str">
        <f>IF(
    ISERROR('ALL-Students-Percentages'!AP61),
    CHOOSE(RANDBETWEEN(1, 2), "NotKnown", "Known"),
    IF(
        ISNUMBER('ALL-Students-Percentages'!AP61),
        IF(
            'ALL-Students-Percentages'!AP61 &lt; 0.6,
            "NotKnown",
            "Known"
        ),
        'ALL-Students-Percentages'!AP61
    )
)</f>
        <v>Known</v>
      </c>
      <c r="AQ61" s="31" t="str">
        <f>IF(
    ISERROR('ALL-Students-Percentages'!AQ61),
    CHOOSE(RANDBETWEEN(1, 2), "NotKnown", "Known"),
    IF(
        ISNUMBER('ALL-Students-Percentages'!AQ61),
        IF(
            'ALL-Students-Percentages'!AQ61 &lt; 0.6,
            "NotKnown",
            "Known"
        ),
        'ALL-Students-Percentages'!AQ61
    )
)</f>
        <v>Known</v>
      </c>
      <c r="AR61" s="31" t="str">
        <f>IF(
    ISERROR('ALL-Students-Percentages'!AR61),
    CHOOSE(RANDBETWEEN(1, 2), "NotKnown", "Known"),
    IF(
        ISNUMBER('ALL-Students-Percentages'!AR61),
        IF(
            'ALL-Students-Percentages'!AR61 &lt; 0.6,
            "NotKnown",
            "Known"
        ),
        'ALL-Students-Percentages'!AR61
    )
)</f>
        <v>Known</v>
      </c>
      <c r="AS61" s="31" t="str">
        <f>IF(
    ISERROR('ALL-Students-Percentages'!AS61),
    CHOOSE(RANDBETWEEN(1, 2), "NotKnown", "Known"),
    IF(
        ISNUMBER('ALL-Students-Percentages'!AS61),
        IF(
            'ALL-Students-Percentages'!AS61 &lt; 0.6,
            "NotKnown",
            "Known"
        ),
        'ALL-Students-Percentages'!AS61
    )
)</f>
        <v>Known</v>
      </c>
      <c r="AT61" s="31" t="str">
        <f>IF(
    ISERROR('ALL-Students-Percentages'!AT61),
    CHOOSE(RANDBETWEEN(1, 2), "NotKnown", "Known"),
    IF(
        ISNUMBER('ALL-Students-Percentages'!AT61),
        IF(
            'ALL-Students-Percentages'!AT61 &lt; 0.6,
            "NotKnown",
            "Known"
        ),
        'ALL-Students-Percentages'!AT61
    )
)</f>
        <v>Known</v>
      </c>
      <c r="AU61" s="23"/>
      <c r="AV61" s="23"/>
    </row>
    <row r="62">
      <c r="A62" s="23" t="str">
        <f>IF(
    ISERROR('ALL-Students-Percentages'!A62),
    CHOOSE(RANDBETWEEN(1, 2), "NotKnown", "Known"),
    IF(
        ISNUMBER('ALL-Students-Percentages'!A62),
        IF(
            'ALL-Students-Percentages'!A62 &lt; 0.6,
            "NotKnown",
            "Known"
        ),
        'ALL-Students-Percentages'!A62
    )
)</f>
        <v>10Sp-F</v>
      </c>
      <c r="B62" s="31" t="str">
        <f>IF(
    ISERROR('ALL-Students-Percentages'!B62),
    CHOOSE(RANDBETWEEN(1, 2), "NotKnown", "Known"),
    IF(
        ISNUMBER('ALL-Students-Percentages'!B62),
        IF(
            'ALL-Students-Percentages'!B62 &lt; 0.6,
            "NotKnown",
            "Known"
        ),
        'ALL-Students-Percentages'!B62
    )
)</f>
        <v>Known</v>
      </c>
      <c r="C62" s="31" t="str">
        <f>IF(
    ISERROR('ALL-Students-Percentages'!C62),
    CHOOSE(RANDBETWEEN(1, 2), "NotKnown", "Known"),
    IF(
        ISNUMBER('ALL-Students-Percentages'!C62),
        IF(
            'ALL-Students-Percentages'!C62 &lt; 0.6,
            "NotKnown",
            "Known"
        ),
        'ALL-Students-Percentages'!C62
    )
)</f>
        <v>Known</v>
      </c>
      <c r="D62" s="31" t="str">
        <f>IF(
    ISERROR('ALL-Students-Percentages'!D62),
    CHOOSE(RANDBETWEEN(1, 2), "NotKnown", "Known"),
    IF(
        ISNUMBER('ALL-Students-Percentages'!D62),
        IF(
            'ALL-Students-Percentages'!D62 &lt; 0.6,
            "NotKnown",
            "Known"
        ),
        'ALL-Students-Percentages'!D62
    )
)</f>
        <v>Known</v>
      </c>
      <c r="E62" s="31" t="str">
        <f>IF(
    ISERROR('ALL-Students-Percentages'!E62),
    CHOOSE(RANDBETWEEN(1, 2), "NotKnown", "Known"),
    IF(
        ISNUMBER('ALL-Students-Percentages'!E62),
        IF(
            'ALL-Students-Percentages'!E62 &lt; 0.6,
            "NotKnown",
            "Known"
        ),
        'ALL-Students-Percentages'!E62
    )
)</f>
        <v>Known</v>
      </c>
      <c r="F62" s="31" t="str">
        <f>IF(
    ISERROR('ALL-Students-Percentages'!F62),
    CHOOSE(RANDBETWEEN(1, 2), "NotKnown", "Known"),
    IF(
        ISNUMBER('ALL-Students-Percentages'!F62),
        IF(
            'ALL-Students-Percentages'!F62 &lt; 0.6,
            "NotKnown",
            "Known"
        ),
        'ALL-Students-Percentages'!F62
    )
)</f>
        <v>Known</v>
      </c>
      <c r="G62" s="31" t="str">
        <f>IF(
    ISERROR('ALL-Students-Percentages'!G62),
    CHOOSE(RANDBETWEEN(1, 2), "NotKnown", "Known"),
    IF(
        ISNUMBER('ALL-Students-Percentages'!G62),
        IF(
            'ALL-Students-Percentages'!G62 &lt; 0.6,
            "NotKnown",
            "Known"
        ),
        'ALL-Students-Percentages'!G62
    )
)</f>
        <v>Known</v>
      </c>
      <c r="H62" s="31" t="str">
        <f>IF(
    ISERROR('ALL-Students-Percentages'!H62),
    CHOOSE(RANDBETWEEN(1, 2), "NotKnown", "Known"),
    IF(
        ISNUMBER('ALL-Students-Percentages'!H62),
        IF(
            'ALL-Students-Percentages'!H62 &lt; 0.6,
            "NotKnown",
            "Known"
        ),
        'ALL-Students-Percentages'!H62
    )
)</f>
        <v>Known</v>
      </c>
      <c r="I62" s="31" t="str">
        <f>IF(
    ISERROR('ALL-Students-Percentages'!I62),
    CHOOSE(RANDBETWEEN(1, 2), "NotKnown", "Known"),
    IF(
        ISNUMBER('ALL-Students-Percentages'!I62),
        IF(
            'ALL-Students-Percentages'!I62 &lt; 0.6,
            "NotKnown",
            "Known"
        ),
        'ALL-Students-Percentages'!I62
    )
)</f>
        <v>Known</v>
      </c>
      <c r="J62" s="31" t="str">
        <f>IF(
    ISERROR('ALL-Students-Percentages'!J62),
    CHOOSE(RANDBETWEEN(1, 2), "NotKnown", "Known"),
    IF(
        ISNUMBER('ALL-Students-Percentages'!J62),
        IF(
            'ALL-Students-Percentages'!J62 &lt; 0.6,
            "NotKnown",
            "Known"
        ),
        'ALL-Students-Percentages'!J62
    )
)</f>
        <v>Known</v>
      </c>
      <c r="K62" s="31" t="str">
        <f>IF(
    ISERROR('ALL-Students-Percentages'!K62),
    CHOOSE(RANDBETWEEN(1, 2), "NotKnown", "Known"),
    IF(
        ISNUMBER('ALL-Students-Percentages'!K62),
        IF(
            'ALL-Students-Percentages'!K62 &lt; 0.6,
            "NotKnown",
            "Known"
        ),
        'ALL-Students-Percentages'!K62
    )
)</f>
        <v>Known</v>
      </c>
      <c r="L62" s="31" t="str">
        <f>IF(
    ISERROR('ALL-Students-Percentages'!L62),
    CHOOSE(RANDBETWEEN(1, 2), "NotKnown", "Known"),
    IF(
        ISNUMBER('ALL-Students-Percentages'!L62),
        IF(
            'ALL-Students-Percentages'!L62 &lt; 0.6,
            "NotKnown",
            "Known"
        ),
        'ALL-Students-Percentages'!L62
    )
)</f>
        <v>Known</v>
      </c>
      <c r="M62" s="31" t="str">
        <f>IF(
    ISERROR('ALL-Students-Percentages'!M62),
    CHOOSE(RANDBETWEEN(1, 2), "NotKnown", "Known"),
    IF(
        ISNUMBER('ALL-Students-Percentages'!M62),
        IF(
            'ALL-Students-Percentages'!M62 &lt; 0.6,
            "NotKnown",
            "Known"
        ),
        'ALL-Students-Percentages'!M62
    )
)</f>
        <v>Known</v>
      </c>
      <c r="N62" s="31" t="str">
        <f>IF(
    ISERROR('ALL-Students-Percentages'!N62),
    CHOOSE(RANDBETWEEN(1, 2), "NotKnown", "Known"),
    IF(
        ISNUMBER('ALL-Students-Percentages'!N62),
        IF(
            'ALL-Students-Percentages'!N62 &lt; 0.6,
            "NotKnown",
            "Known"
        ),
        'ALL-Students-Percentages'!N62
    )
)</f>
        <v>Known</v>
      </c>
      <c r="O62" s="31" t="str">
        <f>IF(
    ISERROR('ALL-Students-Percentages'!O62),
    CHOOSE(RANDBETWEEN(1, 2), "NotKnown", "Known"),
    IF(
        ISNUMBER('ALL-Students-Percentages'!O62),
        IF(
            'ALL-Students-Percentages'!O62 &lt; 0.6,
            "NotKnown",
            "Known"
        ),
        'ALL-Students-Percentages'!O62
    )
)</f>
        <v>Known</v>
      </c>
      <c r="P62" s="31" t="str">
        <f>IF(
    ISERROR('ALL-Students-Percentages'!P62),
    CHOOSE(RANDBETWEEN(1, 2), "NotKnown", "Known"),
    IF(
        ISNUMBER('ALL-Students-Percentages'!P62),
        IF(
            'ALL-Students-Percentages'!P62 &lt; 0.6,
            "NotKnown",
            "Known"
        ),
        'ALL-Students-Percentages'!P62
    )
)</f>
        <v>Known</v>
      </c>
      <c r="Q62" s="31" t="str">
        <f>IF(
    ISERROR('ALL-Students-Percentages'!Q62),
    CHOOSE(RANDBETWEEN(1, 2), "NotKnown", "Known"),
    IF(
        ISNUMBER('ALL-Students-Percentages'!Q62),
        IF(
            'ALL-Students-Percentages'!Q62 &lt; 0.6,
            "NotKnown",
            "Known"
        ),
        'ALL-Students-Percentages'!Q62
    )
)</f>
        <v>Known</v>
      </c>
      <c r="R62" s="31" t="str">
        <f>IF(
    ISERROR('ALL-Students-Percentages'!R62),
    CHOOSE(RANDBETWEEN(1, 2), "NotKnown", "Known"),
    IF(
        ISNUMBER('ALL-Students-Percentages'!R62),
        IF(
            'ALL-Students-Percentages'!R62 &lt; 0.6,
            "NotKnown",
            "Known"
        ),
        'ALL-Students-Percentages'!R62
    )
)</f>
        <v>Known</v>
      </c>
      <c r="S62" s="31" t="str">
        <f>IF(
    ISERROR('ALL-Students-Percentages'!S62),
    CHOOSE(RANDBETWEEN(1, 2), "NotKnown", "Known"),
    IF(
        ISNUMBER('ALL-Students-Percentages'!S62),
        IF(
            'ALL-Students-Percentages'!S62 &lt; 0.6,
            "NotKnown",
            "Known"
        ),
        'ALL-Students-Percentages'!S62
    )
)</f>
        <v>Known</v>
      </c>
      <c r="T62" s="31" t="str">
        <f>IF(
    ISERROR('ALL-Students-Percentages'!T62),
    CHOOSE(RANDBETWEEN(1, 2), "NotKnown", "Known"),
    IF(
        ISNUMBER('ALL-Students-Percentages'!T62),
        IF(
            'ALL-Students-Percentages'!T62 &lt; 0.6,
            "NotKnown",
            "Known"
        ),
        'ALL-Students-Percentages'!T62
    )
)</f>
        <v>Known</v>
      </c>
      <c r="U62" s="31" t="str">
        <f>IF(
    ISERROR('ALL-Students-Percentages'!U62),
    CHOOSE(RANDBETWEEN(1, 2), "NotKnown", "Known"),
    IF(
        ISNUMBER('ALL-Students-Percentages'!U62),
        IF(
            'ALL-Students-Percentages'!U62 &lt; 0.6,
            "NotKnown",
            "Known"
        ),
        'ALL-Students-Percentages'!U62
    )
)</f>
        <v>Known</v>
      </c>
      <c r="V62" s="31" t="str">
        <f>IF(
    ISERROR('ALL-Students-Percentages'!V62),
    CHOOSE(RANDBETWEEN(1, 2), "NotKnown", "Known"),
    IF(
        ISNUMBER('ALL-Students-Percentages'!V62),
        IF(
            'ALL-Students-Percentages'!V62 &lt; 0.6,
            "NotKnown",
            "Known"
        ),
        'ALL-Students-Percentages'!V62
    )
)</f>
        <v>Known</v>
      </c>
      <c r="W62" s="31" t="str">
        <f>IF(
    ISERROR('ALL-Students-Percentages'!W62),
    CHOOSE(RANDBETWEEN(1, 2), "NotKnown", "Known"),
    IF(
        ISNUMBER('ALL-Students-Percentages'!W62),
        IF(
            'ALL-Students-Percentages'!W62 &lt; 0.6,
            "NotKnown",
            "Known"
        ),
        'ALL-Students-Percentages'!W62
    )
)</f>
        <v>Known</v>
      </c>
      <c r="X62" s="31" t="str">
        <f>IF(
    ISERROR('ALL-Students-Percentages'!X62),
    CHOOSE(RANDBETWEEN(1, 2), "NotKnown", "Known"),
    IF(
        ISNUMBER('ALL-Students-Percentages'!X62),
        IF(
            'ALL-Students-Percentages'!X62 &lt; 0.6,
            "NotKnown",
            "Known"
        ),
        'ALL-Students-Percentages'!X62
    )
)</f>
        <v>Known</v>
      </c>
      <c r="Y62" s="31" t="str">
        <f>IF(
    ISERROR('ALL-Students-Percentages'!Y62),
    CHOOSE(RANDBETWEEN(1, 2), "NotKnown", "Known"),
    IF(
        ISNUMBER('ALL-Students-Percentages'!Y62),
        IF(
            'ALL-Students-Percentages'!Y62 &lt; 0.6,
            "NotKnown",
            "Known"
        ),
        'ALL-Students-Percentages'!Y62
    )
)</f>
        <v>Known</v>
      </c>
      <c r="Z62" s="31" t="str">
        <f>IF(
    ISERROR('ALL-Students-Percentages'!Z62),
    CHOOSE(RANDBETWEEN(1, 2), "NotKnown", "Known"),
    IF(
        ISNUMBER('ALL-Students-Percentages'!Z62),
        IF(
            'ALL-Students-Percentages'!Z62 &lt; 0.6,
            "NotKnown",
            "Known"
        ),
        'ALL-Students-Percentages'!Z62
    )
)</f>
        <v>Known</v>
      </c>
      <c r="AA62" s="31" t="str">
        <f>IF(
    ISERROR('ALL-Students-Percentages'!AA62),
    CHOOSE(RANDBETWEEN(1, 2), "NotKnown", "Known"),
    IF(
        ISNUMBER('ALL-Students-Percentages'!AA62),
        IF(
            'ALL-Students-Percentages'!AA62 &lt; 0.6,
            "NotKnown",
            "Known"
        ),
        'ALL-Students-Percentages'!AA62
    )
)</f>
        <v>Known</v>
      </c>
      <c r="AB62" s="31" t="str">
        <f>IF(
    ISERROR('ALL-Students-Percentages'!AB62),
    CHOOSE(RANDBETWEEN(1, 2), "NotKnown", "Known"),
    IF(
        ISNUMBER('ALL-Students-Percentages'!AB62),
        IF(
            'ALL-Students-Percentages'!AB62 &lt; 0.6,
            "NotKnown",
            "Known"
        ),
        'ALL-Students-Percentages'!AB62
    )
)</f>
        <v>Known</v>
      </c>
      <c r="AC62" s="31" t="str">
        <f>IF(
    ISERROR('ALL-Students-Percentages'!AC62),
    CHOOSE(RANDBETWEEN(1, 2), "NotKnown", "Known"),
    IF(
        ISNUMBER('ALL-Students-Percentages'!AC62),
        IF(
            'ALL-Students-Percentages'!AC62 &lt; 0.6,
            "NotKnown",
            "Known"
        ),
        'ALL-Students-Percentages'!AC62
    )
)</f>
        <v>Known</v>
      </c>
      <c r="AD62" s="31" t="str">
        <f>IF(
    ISERROR('ALL-Students-Percentages'!AD62),
    CHOOSE(RANDBETWEEN(1, 2), "NotKnown", "Known"),
    IF(
        ISNUMBER('ALL-Students-Percentages'!AD62),
        IF(
            'ALL-Students-Percentages'!AD62 &lt; 0.6,
            "NotKnown",
            "Known"
        ),
        'ALL-Students-Percentages'!AD62
    )
)</f>
        <v>Known</v>
      </c>
      <c r="AE62" s="31" t="str">
        <f>IF(
    ISERROR('ALL-Students-Percentages'!AE62),
    CHOOSE(RANDBETWEEN(1, 2), "NotKnown", "Known"),
    IF(
        ISNUMBER('ALL-Students-Percentages'!AE62),
        IF(
            'ALL-Students-Percentages'!AE62 &lt; 0.6,
            "NotKnown",
            "Known"
        ),
        'ALL-Students-Percentages'!AE62
    )
)</f>
        <v>Known</v>
      </c>
      <c r="AF62" s="31" t="str">
        <f>IF(
    ISERROR('ALL-Students-Percentages'!AF62),
    CHOOSE(RANDBETWEEN(1, 2), "NotKnown", "Known"),
    IF(
        ISNUMBER('ALL-Students-Percentages'!AF62),
        IF(
            'ALL-Students-Percentages'!AF62 &lt; 0.6,
            "NotKnown",
            "Known"
        ),
        'ALL-Students-Percentages'!AF62
    )
)</f>
        <v>Known</v>
      </c>
      <c r="AG62" s="31" t="str">
        <f>IF(
    ISERROR('ALL-Students-Percentages'!AG62),
    CHOOSE(RANDBETWEEN(1, 2), "NotKnown", "Known"),
    IF(
        ISNUMBER('ALL-Students-Percentages'!AG62),
        IF(
            'ALL-Students-Percentages'!AG62 &lt; 0.6,
            "NotKnown",
            "Known"
        ),
        'ALL-Students-Percentages'!AG62
    )
)</f>
        <v>Known</v>
      </c>
      <c r="AH62" s="31" t="str">
        <f>IF(
    ISERROR('ALL-Students-Percentages'!AH62),
    CHOOSE(RANDBETWEEN(1, 2), "NotKnown", "Known"),
    IF(
        ISNUMBER('ALL-Students-Percentages'!AH62),
        IF(
            'ALL-Students-Percentages'!AH62 &lt; 0.6,
            "NotKnown",
            "Known"
        ),
        'ALL-Students-Percentages'!AH62
    )
)</f>
        <v>Known</v>
      </c>
      <c r="AI62" s="31" t="str">
        <f>IF(
    ISERROR('ALL-Students-Percentages'!AI62),
    CHOOSE(RANDBETWEEN(1, 2), "NotKnown", "Known"),
    IF(
        ISNUMBER('ALL-Students-Percentages'!AI62),
        IF(
            'ALL-Students-Percentages'!AI62 &lt; 0.6,
            "NotKnown",
            "Known"
        ),
        'ALL-Students-Percentages'!AI62
    )
)</f>
        <v>Known</v>
      </c>
      <c r="AJ62" s="31" t="str">
        <f>IF(
    ISERROR('ALL-Students-Percentages'!AJ62),
    CHOOSE(RANDBETWEEN(1, 2), "NotKnown", "Known"),
    IF(
        ISNUMBER('ALL-Students-Percentages'!AJ62),
        IF(
            'ALL-Students-Percentages'!AJ62 &lt; 0.6,
            "NotKnown",
            "Known"
        ),
        'ALL-Students-Percentages'!AJ62
    )
)</f>
        <v>Known</v>
      </c>
      <c r="AK62" s="31" t="str">
        <f>IF(
    ISERROR('ALL-Students-Percentages'!AK62),
    CHOOSE(RANDBETWEEN(1, 2), "NotKnown", "Known"),
    IF(
        ISNUMBER('ALL-Students-Percentages'!AK62),
        IF(
            'ALL-Students-Percentages'!AK62 &lt; 0.6,
            "NotKnown",
            "Known"
        ),
        'ALL-Students-Percentages'!AK62
    )
)</f>
        <v>Known</v>
      </c>
      <c r="AL62" s="31" t="str">
        <f>IF(
    ISERROR('ALL-Students-Percentages'!AL62),
    CHOOSE(RANDBETWEEN(1, 2), "NotKnown", "Known"),
    IF(
        ISNUMBER('ALL-Students-Percentages'!AL62),
        IF(
            'ALL-Students-Percentages'!AL62 &lt; 0.6,
            "NotKnown",
            "Known"
        ),
        'ALL-Students-Percentages'!AL62
    )
)</f>
        <v>Known</v>
      </c>
      <c r="AM62" s="31" t="str">
        <f>IF(
    ISERROR('ALL-Students-Percentages'!AM62),
    CHOOSE(RANDBETWEEN(1, 2), "NotKnown", "Known"),
    IF(
        ISNUMBER('ALL-Students-Percentages'!AM62),
        IF(
            'ALL-Students-Percentages'!AM62 &lt; 0.6,
            "NotKnown",
            "Known"
        ),
        'ALL-Students-Percentages'!AM62
    )
)</f>
        <v>Known</v>
      </c>
      <c r="AN62" s="31" t="str">
        <f>IF(
    ISERROR('ALL-Students-Percentages'!AN62),
    CHOOSE(RANDBETWEEN(1, 2), "NotKnown", "Known"),
    IF(
        ISNUMBER('ALL-Students-Percentages'!AN62),
        IF(
            'ALL-Students-Percentages'!AN62 &lt; 0.6,
            "NotKnown",
            "Known"
        ),
        'ALL-Students-Percentages'!AN62
    )
)</f>
        <v>Known</v>
      </c>
      <c r="AO62" s="31" t="str">
        <f>IF(
    ISERROR('ALL-Students-Percentages'!AO62),
    CHOOSE(RANDBETWEEN(1, 2), "NotKnown", "Known"),
    IF(
        ISNUMBER('ALL-Students-Percentages'!AO62),
        IF(
            'ALL-Students-Percentages'!AO62 &lt; 0.6,
            "NotKnown",
            "Known"
        ),
        'ALL-Students-Percentages'!AO62
    )
)</f>
        <v>Known</v>
      </c>
      <c r="AP62" s="31" t="str">
        <f>IF(
    ISERROR('ALL-Students-Percentages'!AP62),
    CHOOSE(RANDBETWEEN(1, 2), "NotKnown", "Known"),
    IF(
        ISNUMBER('ALL-Students-Percentages'!AP62),
        IF(
            'ALL-Students-Percentages'!AP62 &lt; 0.6,
            "NotKnown",
            "Known"
        ),
        'ALL-Students-Percentages'!AP62
    )
)</f>
        <v>NotKnown</v>
      </c>
      <c r="AQ62" s="31" t="str">
        <f>IF(
    ISERROR('ALL-Students-Percentages'!AQ62),
    CHOOSE(RANDBETWEEN(1, 2), "NotKnown", "Known"),
    IF(
        ISNUMBER('ALL-Students-Percentages'!AQ62),
        IF(
            'ALL-Students-Percentages'!AQ62 &lt; 0.6,
            "NotKnown",
            "Known"
        ),
        'ALL-Students-Percentages'!AQ62
    )
)</f>
        <v>Known</v>
      </c>
      <c r="AR62" s="31" t="str">
        <f>IF(
    ISERROR('ALL-Students-Percentages'!AR62),
    CHOOSE(RANDBETWEEN(1, 2), "NotKnown", "Known"),
    IF(
        ISNUMBER('ALL-Students-Percentages'!AR62),
        IF(
            'ALL-Students-Percentages'!AR62 &lt; 0.6,
            "NotKnown",
            "Known"
        ),
        'ALL-Students-Percentages'!AR62
    )
)</f>
        <v>Known</v>
      </c>
      <c r="AS62" s="31" t="str">
        <f>IF(
    ISERROR('ALL-Students-Percentages'!AS62),
    CHOOSE(RANDBETWEEN(1, 2), "NotKnown", "Known"),
    IF(
        ISNUMBER('ALL-Students-Percentages'!AS62),
        IF(
            'ALL-Students-Percentages'!AS62 &lt; 0.6,
            "NotKnown",
            "Known"
        ),
        'ALL-Students-Percentages'!AS62
    )
)</f>
        <v>Known</v>
      </c>
      <c r="AT62" s="31" t="str">
        <f>IF(
    ISERROR('ALL-Students-Percentages'!AT62),
    CHOOSE(RANDBETWEEN(1, 2), "NotKnown", "Known"),
    IF(
        ISNUMBER('ALL-Students-Percentages'!AT62),
        IF(
            'ALL-Students-Percentages'!AT62 &lt; 0.6,
            "NotKnown",
            "Known"
        ),
        'ALL-Students-Percentages'!AT62
    )
)</f>
        <v>Known</v>
      </c>
      <c r="AU62" s="23"/>
      <c r="AV62" s="23"/>
    </row>
    <row r="63">
      <c r="A63" s="23" t="str">
        <f>IF(
    ISERROR('ALL-Students-Percentages'!A63),
    CHOOSE(RANDBETWEEN(1, 2), "NotKnown", "Known"),
    IF(
        ISNUMBER('ALL-Students-Percentages'!A63),
        IF(
            'ALL-Students-Percentages'!A63 &lt; 0.6,
            "NotKnown",
            "Known"
        ),
        'ALL-Students-Percentages'!A63
    )
)</f>
        <v>11Sp-F</v>
      </c>
      <c r="B63" s="31" t="str">
        <f>IF(
    ISERROR('ALL-Students-Percentages'!B63),
    CHOOSE(RANDBETWEEN(1, 2), "NotKnown", "Known"),
    IF(
        ISNUMBER('ALL-Students-Percentages'!B63),
        IF(
            'ALL-Students-Percentages'!B63 &lt; 0.6,
            "NotKnown",
            "Known"
        ),
        'ALL-Students-Percentages'!B63
    )
)</f>
        <v>Known</v>
      </c>
      <c r="C63" s="31" t="str">
        <f>IF(
    ISERROR('ALL-Students-Percentages'!C63),
    CHOOSE(RANDBETWEEN(1, 2), "NotKnown", "Known"),
    IF(
        ISNUMBER('ALL-Students-Percentages'!C63),
        IF(
            'ALL-Students-Percentages'!C63 &lt; 0.6,
            "NotKnown",
            "Known"
        ),
        'ALL-Students-Percentages'!C63
    )
)</f>
        <v>Known</v>
      </c>
      <c r="D63" s="31" t="str">
        <f>IF(
    ISERROR('ALL-Students-Percentages'!D63),
    CHOOSE(RANDBETWEEN(1, 2), "NotKnown", "Known"),
    IF(
        ISNUMBER('ALL-Students-Percentages'!D63),
        IF(
            'ALL-Students-Percentages'!D63 &lt; 0.6,
            "NotKnown",
            "Known"
        ),
        'ALL-Students-Percentages'!D63
    )
)</f>
        <v>Known</v>
      </c>
      <c r="E63" s="31" t="str">
        <f>IF(
    ISERROR('ALL-Students-Percentages'!E63),
    CHOOSE(RANDBETWEEN(1, 2), "NotKnown", "Known"),
    IF(
        ISNUMBER('ALL-Students-Percentages'!E63),
        IF(
            'ALL-Students-Percentages'!E63 &lt; 0.6,
            "NotKnown",
            "Known"
        ),
        'ALL-Students-Percentages'!E63
    )
)</f>
        <v>Known</v>
      </c>
      <c r="F63" s="31" t="str">
        <f>IF(
    ISERROR('ALL-Students-Percentages'!F63),
    CHOOSE(RANDBETWEEN(1, 2), "NotKnown", "Known"),
    IF(
        ISNUMBER('ALL-Students-Percentages'!F63),
        IF(
            'ALL-Students-Percentages'!F63 &lt; 0.6,
            "NotKnown",
            "Known"
        ),
        'ALL-Students-Percentages'!F63
    )
)</f>
        <v>Known</v>
      </c>
      <c r="G63" s="31" t="str">
        <f>IF(
    ISERROR('ALL-Students-Percentages'!G63),
    CHOOSE(RANDBETWEEN(1, 2), "NotKnown", "Known"),
    IF(
        ISNUMBER('ALL-Students-Percentages'!G63),
        IF(
            'ALL-Students-Percentages'!G63 &lt; 0.6,
            "NotKnown",
            "Known"
        ),
        'ALL-Students-Percentages'!G63
    )
)</f>
        <v>Known</v>
      </c>
      <c r="H63" s="31" t="str">
        <f>IF(
    ISERROR('ALL-Students-Percentages'!H63),
    CHOOSE(RANDBETWEEN(1, 2), "NotKnown", "Known"),
    IF(
        ISNUMBER('ALL-Students-Percentages'!H63),
        IF(
            'ALL-Students-Percentages'!H63 &lt; 0.6,
            "NotKnown",
            "Known"
        ),
        'ALL-Students-Percentages'!H63
    )
)</f>
        <v>Known</v>
      </c>
      <c r="I63" s="31" t="str">
        <f>IF(
    ISERROR('ALL-Students-Percentages'!I63),
    CHOOSE(RANDBETWEEN(1, 2), "NotKnown", "Known"),
    IF(
        ISNUMBER('ALL-Students-Percentages'!I63),
        IF(
            'ALL-Students-Percentages'!I63 &lt; 0.6,
            "NotKnown",
            "Known"
        ),
        'ALL-Students-Percentages'!I63
    )
)</f>
        <v>Known</v>
      </c>
      <c r="J63" s="31" t="str">
        <f>IF(
    ISERROR('ALL-Students-Percentages'!J63),
    CHOOSE(RANDBETWEEN(1, 2), "NotKnown", "Known"),
    IF(
        ISNUMBER('ALL-Students-Percentages'!J63),
        IF(
            'ALL-Students-Percentages'!J63 &lt; 0.6,
            "NotKnown",
            "Known"
        ),
        'ALL-Students-Percentages'!J63
    )
)</f>
        <v>Known</v>
      </c>
      <c r="K63" s="31" t="str">
        <f>IF(
    ISERROR('ALL-Students-Percentages'!K63),
    CHOOSE(RANDBETWEEN(1, 2), "NotKnown", "Known"),
    IF(
        ISNUMBER('ALL-Students-Percentages'!K63),
        IF(
            'ALL-Students-Percentages'!K63 &lt; 0.6,
            "NotKnown",
            "Known"
        ),
        'ALL-Students-Percentages'!K63
    )
)</f>
        <v>Known</v>
      </c>
      <c r="L63" s="31" t="str">
        <f>IF(
    ISERROR('ALL-Students-Percentages'!L63),
    CHOOSE(RANDBETWEEN(1, 2), "NotKnown", "Known"),
    IF(
        ISNUMBER('ALL-Students-Percentages'!L63),
        IF(
            'ALL-Students-Percentages'!L63 &lt; 0.6,
            "NotKnown",
            "Known"
        ),
        'ALL-Students-Percentages'!L63
    )
)</f>
        <v>Known</v>
      </c>
      <c r="M63" s="31" t="str">
        <f>IF(
    ISERROR('ALL-Students-Percentages'!M63),
    CHOOSE(RANDBETWEEN(1, 2), "NotKnown", "Known"),
    IF(
        ISNUMBER('ALL-Students-Percentages'!M63),
        IF(
            'ALL-Students-Percentages'!M63 &lt; 0.6,
            "NotKnown",
            "Known"
        ),
        'ALL-Students-Percentages'!M63
    )
)</f>
        <v>Known</v>
      </c>
      <c r="N63" s="31" t="str">
        <f>IF(
    ISERROR('ALL-Students-Percentages'!N63),
    CHOOSE(RANDBETWEEN(1, 2), "NotKnown", "Known"),
    IF(
        ISNUMBER('ALL-Students-Percentages'!N63),
        IF(
            'ALL-Students-Percentages'!N63 &lt; 0.6,
            "NotKnown",
            "Known"
        ),
        'ALL-Students-Percentages'!N63
    )
)</f>
        <v>Known</v>
      </c>
      <c r="O63" s="31" t="str">
        <f>IF(
    ISERROR('ALL-Students-Percentages'!O63),
    CHOOSE(RANDBETWEEN(1, 2), "NotKnown", "Known"),
    IF(
        ISNUMBER('ALL-Students-Percentages'!O63),
        IF(
            'ALL-Students-Percentages'!O63 &lt; 0.6,
            "NotKnown",
            "Known"
        ),
        'ALL-Students-Percentages'!O63
    )
)</f>
        <v>Known</v>
      </c>
      <c r="P63" s="31" t="str">
        <f>IF(
    ISERROR('ALL-Students-Percentages'!P63),
    CHOOSE(RANDBETWEEN(1, 2), "NotKnown", "Known"),
    IF(
        ISNUMBER('ALL-Students-Percentages'!P63),
        IF(
            'ALL-Students-Percentages'!P63 &lt; 0.6,
            "NotKnown",
            "Known"
        ),
        'ALL-Students-Percentages'!P63
    )
)</f>
        <v>Known</v>
      </c>
      <c r="Q63" s="31" t="str">
        <f>IF(
    ISERROR('ALL-Students-Percentages'!Q63),
    CHOOSE(RANDBETWEEN(1, 2), "NotKnown", "Known"),
    IF(
        ISNUMBER('ALL-Students-Percentages'!Q63),
        IF(
            'ALL-Students-Percentages'!Q63 &lt; 0.6,
            "NotKnown",
            "Known"
        ),
        'ALL-Students-Percentages'!Q63
    )
)</f>
        <v>Known</v>
      </c>
      <c r="R63" s="31" t="str">
        <f>IF(
    ISERROR('ALL-Students-Percentages'!R63),
    CHOOSE(RANDBETWEEN(1, 2), "NotKnown", "Known"),
    IF(
        ISNUMBER('ALL-Students-Percentages'!R63),
        IF(
            'ALL-Students-Percentages'!R63 &lt; 0.6,
            "NotKnown",
            "Known"
        ),
        'ALL-Students-Percentages'!R63
    )
)</f>
        <v>Known</v>
      </c>
      <c r="S63" s="31" t="str">
        <f>IF(
    ISERROR('ALL-Students-Percentages'!S63),
    CHOOSE(RANDBETWEEN(1, 2), "NotKnown", "Known"),
    IF(
        ISNUMBER('ALL-Students-Percentages'!S63),
        IF(
            'ALL-Students-Percentages'!S63 &lt; 0.6,
            "NotKnown",
            "Known"
        ),
        'ALL-Students-Percentages'!S63
    )
)</f>
        <v>Known</v>
      </c>
      <c r="T63" s="31" t="str">
        <f>IF(
    ISERROR('ALL-Students-Percentages'!T63),
    CHOOSE(RANDBETWEEN(1, 2), "NotKnown", "Known"),
    IF(
        ISNUMBER('ALL-Students-Percentages'!T63),
        IF(
            'ALL-Students-Percentages'!T63 &lt; 0.6,
            "NotKnown",
            "Known"
        ),
        'ALL-Students-Percentages'!T63
    )
)</f>
        <v>Known</v>
      </c>
      <c r="U63" s="31" t="str">
        <f>IF(
    ISERROR('ALL-Students-Percentages'!U63),
    CHOOSE(RANDBETWEEN(1, 2), "NotKnown", "Known"),
    IF(
        ISNUMBER('ALL-Students-Percentages'!U63),
        IF(
            'ALL-Students-Percentages'!U63 &lt; 0.6,
            "NotKnown",
            "Known"
        ),
        'ALL-Students-Percentages'!U63
    )
)</f>
        <v>Known</v>
      </c>
      <c r="V63" s="31" t="str">
        <f>IF(
    ISERROR('ALL-Students-Percentages'!V63),
    CHOOSE(RANDBETWEEN(1, 2), "NotKnown", "Known"),
    IF(
        ISNUMBER('ALL-Students-Percentages'!V63),
        IF(
            'ALL-Students-Percentages'!V63 &lt; 0.6,
            "NotKnown",
            "Known"
        ),
        'ALL-Students-Percentages'!V63
    )
)</f>
        <v>Known</v>
      </c>
      <c r="W63" s="31" t="str">
        <f>IF(
    ISERROR('ALL-Students-Percentages'!W63),
    CHOOSE(RANDBETWEEN(1, 2), "NotKnown", "Known"),
    IF(
        ISNUMBER('ALL-Students-Percentages'!W63),
        IF(
            'ALL-Students-Percentages'!W63 &lt; 0.6,
            "NotKnown",
            "Known"
        ),
        'ALL-Students-Percentages'!W63
    )
)</f>
        <v>Known</v>
      </c>
      <c r="X63" s="31" t="str">
        <f>IF(
    ISERROR('ALL-Students-Percentages'!X63),
    CHOOSE(RANDBETWEEN(1, 2), "NotKnown", "Known"),
    IF(
        ISNUMBER('ALL-Students-Percentages'!X63),
        IF(
            'ALL-Students-Percentages'!X63 &lt; 0.6,
            "NotKnown",
            "Known"
        ),
        'ALL-Students-Percentages'!X63
    )
)</f>
        <v>Known</v>
      </c>
      <c r="Y63" s="31" t="str">
        <f>IF(
    ISERROR('ALL-Students-Percentages'!Y63),
    CHOOSE(RANDBETWEEN(1, 2), "NotKnown", "Known"),
    IF(
        ISNUMBER('ALL-Students-Percentages'!Y63),
        IF(
            'ALL-Students-Percentages'!Y63 &lt; 0.6,
            "NotKnown",
            "Known"
        ),
        'ALL-Students-Percentages'!Y63
    )
)</f>
        <v>NotKnown</v>
      </c>
      <c r="Z63" s="31" t="str">
        <f>IF(
    ISERROR('ALL-Students-Percentages'!Z63),
    CHOOSE(RANDBETWEEN(1, 2), "NotKnown", "Known"),
    IF(
        ISNUMBER('ALL-Students-Percentages'!Z63),
        IF(
            'ALL-Students-Percentages'!Z63 &lt; 0.6,
            "NotKnown",
            "Known"
        ),
        'ALL-Students-Percentages'!Z63
    )
)</f>
        <v>Known</v>
      </c>
      <c r="AA63" s="31" t="str">
        <f>IF(
    ISERROR('ALL-Students-Percentages'!AA63),
    CHOOSE(RANDBETWEEN(1, 2), "NotKnown", "Known"),
    IF(
        ISNUMBER('ALL-Students-Percentages'!AA63),
        IF(
            'ALL-Students-Percentages'!AA63 &lt; 0.6,
            "NotKnown",
            "Known"
        ),
        'ALL-Students-Percentages'!AA63
    )
)</f>
        <v>Known</v>
      </c>
      <c r="AB63" s="31" t="str">
        <f>IF(
    ISERROR('ALL-Students-Percentages'!AB63),
    CHOOSE(RANDBETWEEN(1, 2), "NotKnown", "Known"),
    IF(
        ISNUMBER('ALL-Students-Percentages'!AB63),
        IF(
            'ALL-Students-Percentages'!AB63 &lt; 0.6,
            "NotKnown",
            "Known"
        ),
        'ALL-Students-Percentages'!AB63
    )
)</f>
        <v>NotKnown</v>
      </c>
      <c r="AC63" s="31" t="str">
        <f>IF(
    ISERROR('ALL-Students-Percentages'!AC63),
    CHOOSE(RANDBETWEEN(1, 2), "NotKnown", "Known"),
    IF(
        ISNUMBER('ALL-Students-Percentages'!AC63),
        IF(
            'ALL-Students-Percentages'!AC63 &lt; 0.6,
            "NotKnown",
            "Known"
        ),
        'ALL-Students-Percentages'!AC63
    )
)</f>
        <v>Known</v>
      </c>
      <c r="AD63" s="31" t="str">
        <f>IF(
    ISERROR('ALL-Students-Percentages'!AD63),
    CHOOSE(RANDBETWEEN(1, 2), "NotKnown", "Known"),
    IF(
        ISNUMBER('ALL-Students-Percentages'!AD63),
        IF(
            'ALL-Students-Percentages'!AD63 &lt; 0.6,
            "NotKnown",
            "Known"
        ),
        'ALL-Students-Percentages'!AD63
    )
)</f>
        <v>NotKnown</v>
      </c>
      <c r="AE63" s="31" t="str">
        <f>IF(
    ISERROR('ALL-Students-Percentages'!AE63),
    CHOOSE(RANDBETWEEN(1, 2), "NotKnown", "Known"),
    IF(
        ISNUMBER('ALL-Students-Percentages'!AE63),
        IF(
            'ALL-Students-Percentages'!AE63 &lt; 0.6,
            "NotKnown",
            "Known"
        ),
        'ALL-Students-Percentages'!AE63
    )
)</f>
        <v>Known</v>
      </c>
      <c r="AF63" s="31" t="str">
        <f>IF(
    ISERROR('ALL-Students-Percentages'!AF63),
    CHOOSE(RANDBETWEEN(1, 2), "NotKnown", "Known"),
    IF(
        ISNUMBER('ALL-Students-Percentages'!AF63),
        IF(
            'ALL-Students-Percentages'!AF63 &lt; 0.6,
            "NotKnown",
            "Known"
        ),
        'ALL-Students-Percentages'!AF63
    )
)</f>
        <v>Known</v>
      </c>
      <c r="AG63" s="31" t="str">
        <f>IF(
    ISERROR('ALL-Students-Percentages'!AG63),
    CHOOSE(RANDBETWEEN(1, 2), "NotKnown", "Known"),
    IF(
        ISNUMBER('ALL-Students-Percentages'!AG63),
        IF(
            'ALL-Students-Percentages'!AG63 &lt; 0.6,
            "NotKnown",
            "Known"
        ),
        'ALL-Students-Percentages'!AG63
    )
)</f>
        <v>Known</v>
      </c>
      <c r="AH63" s="31" t="str">
        <f>IF(
    ISERROR('ALL-Students-Percentages'!AH63),
    CHOOSE(RANDBETWEEN(1, 2), "NotKnown", "Known"),
    IF(
        ISNUMBER('ALL-Students-Percentages'!AH63),
        IF(
            'ALL-Students-Percentages'!AH63 &lt; 0.6,
            "NotKnown",
            "Known"
        ),
        'ALL-Students-Percentages'!AH63
    )
)</f>
        <v>Known</v>
      </c>
      <c r="AI63" s="31" t="str">
        <f>IF(
    ISERROR('ALL-Students-Percentages'!AI63),
    CHOOSE(RANDBETWEEN(1, 2), "NotKnown", "Known"),
    IF(
        ISNUMBER('ALL-Students-Percentages'!AI63),
        IF(
            'ALL-Students-Percentages'!AI63 &lt; 0.6,
            "NotKnown",
            "Known"
        ),
        'ALL-Students-Percentages'!AI63
    )
)</f>
        <v>Known</v>
      </c>
      <c r="AJ63" s="31" t="str">
        <f>IF(
    ISERROR('ALL-Students-Percentages'!AJ63),
    CHOOSE(RANDBETWEEN(1, 2), "NotKnown", "Known"),
    IF(
        ISNUMBER('ALL-Students-Percentages'!AJ63),
        IF(
            'ALL-Students-Percentages'!AJ63 &lt; 0.6,
            "NotKnown",
            "Known"
        ),
        'ALL-Students-Percentages'!AJ63
    )
)</f>
        <v>Known</v>
      </c>
      <c r="AK63" s="31" t="str">
        <f>IF(
    ISERROR('ALL-Students-Percentages'!AK63),
    CHOOSE(RANDBETWEEN(1, 2), "NotKnown", "Known"),
    IF(
        ISNUMBER('ALL-Students-Percentages'!AK63),
        IF(
            'ALL-Students-Percentages'!AK63 &lt; 0.6,
            "NotKnown",
            "Known"
        ),
        'ALL-Students-Percentages'!AK63
    )
)</f>
        <v>Known</v>
      </c>
      <c r="AL63" s="31" t="str">
        <f>IF(
    ISERROR('ALL-Students-Percentages'!AL63),
    CHOOSE(RANDBETWEEN(1, 2), "NotKnown", "Known"),
    IF(
        ISNUMBER('ALL-Students-Percentages'!AL63),
        IF(
            'ALL-Students-Percentages'!AL63 &lt; 0.6,
            "NotKnown",
            "Known"
        ),
        'ALL-Students-Percentages'!AL63
    )
)</f>
        <v>NotKnown</v>
      </c>
      <c r="AM63" s="31" t="str">
        <f>IF(
    ISERROR('ALL-Students-Percentages'!AM63),
    CHOOSE(RANDBETWEEN(1, 2), "NotKnown", "Known"),
    IF(
        ISNUMBER('ALL-Students-Percentages'!AM63),
        IF(
            'ALL-Students-Percentages'!AM63 &lt; 0.6,
            "NotKnown",
            "Known"
        ),
        'ALL-Students-Percentages'!AM63
    )
)</f>
        <v>Known</v>
      </c>
      <c r="AN63" s="31" t="str">
        <f>IF(
    ISERROR('ALL-Students-Percentages'!AN63),
    CHOOSE(RANDBETWEEN(1, 2), "NotKnown", "Known"),
    IF(
        ISNUMBER('ALL-Students-Percentages'!AN63),
        IF(
            'ALL-Students-Percentages'!AN63 &lt; 0.6,
            "NotKnown",
            "Known"
        ),
        'ALL-Students-Percentages'!AN63
    )
)</f>
        <v>Known</v>
      </c>
      <c r="AO63" s="31" t="str">
        <f>IF(
    ISERROR('ALL-Students-Percentages'!AO63),
    CHOOSE(RANDBETWEEN(1, 2), "NotKnown", "Known"),
    IF(
        ISNUMBER('ALL-Students-Percentages'!AO63),
        IF(
            'ALL-Students-Percentages'!AO63 &lt; 0.6,
            "NotKnown",
            "Known"
        ),
        'ALL-Students-Percentages'!AO63
    )
)</f>
        <v>Known</v>
      </c>
      <c r="AP63" s="31" t="str">
        <f>IF(
    ISERROR('ALL-Students-Percentages'!AP63),
    CHOOSE(RANDBETWEEN(1, 2), "NotKnown", "Known"),
    IF(
        ISNUMBER('ALL-Students-Percentages'!AP63),
        IF(
            'ALL-Students-Percentages'!AP63 &lt; 0.6,
            "NotKnown",
            "Known"
        ),
        'ALL-Students-Percentages'!AP63
    )
)</f>
        <v>Known</v>
      </c>
      <c r="AQ63" s="31" t="str">
        <f>IF(
    ISERROR('ALL-Students-Percentages'!AQ63),
    CHOOSE(RANDBETWEEN(1, 2), "NotKnown", "Known"),
    IF(
        ISNUMBER('ALL-Students-Percentages'!AQ63),
        IF(
            'ALL-Students-Percentages'!AQ63 &lt; 0.6,
            "NotKnown",
            "Known"
        ),
        'ALL-Students-Percentages'!AQ63
    )
)</f>
        <v>Known</v>
      </c>
      <c r="AR63" s="31" t="str">
        <f>IF(
    ISERROR('ALL-Students-Percentages'!AR63),
    CHOOSE(RANDBETWEEN(1, 2), "NotKnown", "Known"),
    IF(
        ISNUMBER('ALL-Students-Percentages'!AR63),
        IF(
            'ALL-Students-Percentages'!AR63 &lt; 0.6,
            "NotKnown",
            "Known"
        ),
        'ALL-Students-Percentages'!AR63
    )
)</f>
        <v>Known</v>
      </c>
      <c r="AS63" s="31" t="str">
        <f>IF(
    ISERROR('ALL-Students-Percentages'!AS63),
    CHOOSE(RANDBETWEEN(1, 2), "NotKnown", "Known"),
    IF(
        ISNUMBER('ALL-Students-Percentages'!AS63),
        IF(
            'ALL-Students-Percentages'!AS63 &lt; 0.6,
            "NotKnown",
            "Known"
        ),
        'ALL-Students-Percentages'!AS63
    )
)</f>
        <v>Known</v>
      </c>
      <c r="AT63" s="31" t="str">
        <f>IF(
    ISERROR('ALL-Students-Percentages'!AT63),
    CHOOSE(RANDBETWEEN(1, 2), "NotKnown", "Known"),
    IF(
        ISNUMBER('ALL-Students-Percentages'!AT63),
        IF(
            'ALL-Students-Percentages'!AT63 &lt; 0.6,
            "NotKnown",
            "Known"
        ),
        'ALL-Students-Percentages'!AT63
    )
)</f>
        <v>Known</v>
      </c>
      <c r="AU63" s="23"/>
      <c r="AV63" s="23"/>
    </row>
    <row r="64">
      <c r="A64" s="23" t="str">
        <f>IF(
    ISERROR('ALL-Students-Percentages'!A64),
    CHOOSE(RANDBETWEEN(1, 2), "NotKnown", "Known"),
    IF(
        ISNUMBER('ALL-Students-Percentages'!A64),
        IF(
            'ALL-Students-Percentages'!A64 &lt; 0.6,
            "NotKnown",
            "Known"
        ),
        'ALL-Students-Percentages'!A64
    )
)</f>
        <v>12Sp-M</v>
      </c>
      <c r="B64" s="31" t="str">
        <f>IF(
    ISERROR('ALL-Students-Percentages'!B64),
    CHOOSE(RANDBETWEEN(1, 2), "NotKnown", "Known"),
    IF(
        ISNUMBER('ALL-Students-Percentages'!B64),
        IF(
            'ALL-Students-Percentages'!B64 &lt; 0.6,
            "NotKnown",
            "Known"
        ),
        'ALL-Students-Percentages'!B64
    )
)</f>
        <v>Known</v>
      </c>
      <c r="C64" s="31" t="str">
        <f>IF(
    ISERROR('ALL-Students-Percentages'!C64),
    CHOOSE(RANDBETWEEN(1, 2), "NotKnown", "Known"),
    IF(
        ISNUMBER('ALL-Students-Percentages'!C64),
        IF(
            'ALL-Students-Percentages'!C64 &lt; 0.6,
            "NotKnown",
            "Known"
        ),
        'ALL-Students-Percentages'!C64
    )
)</f>
        <v>Known</v>
      </c>
      <c r="D64" s="31" t="str">
        <f>IF(
    ISERROR('ALL-Students-Percentages'!D64),
    CHOOSE(RANDBETWEEN(1, 2), "NotKnown", "Known"),
    IF(
        ISNUMBER('ALL-Students-Percentages'!D64),
        IF(
            'ALL-Students-Percentages'!D64 &lt; 0.6,
            "NotKnown",
            "Known"
        ),
        'ALL-Students-Percentages'!D64
    )
)</f>
        <v>Known</v>
      </c>
      <c r="E64" s="31" t="str">
        <f>IF(
    ISERROR('ALL-Students-Percentages'!E64),
    CHOOSE(RANDBETWEEN(1, 2), "NotKnown", "Known"),
    IF(
        ISNUMBER('ALL-Students-Percentages'!E64),
        IF(
            'ALL-Students-Percentages'!E64 &lt; 0.6,
            "NotKnown",
            "Known"
        ),
        'ALL-Students-Percentages'!E64
    )
)</f>
        <v>Known</v>
      </c>
      <c r="F64" s="31" t="str">
        <f>IF(
    ISERROR('ALL-Students-Percentages'!F64),
    CHOOSE(RANDBETWEEN(1, 2), "NotKnown", "Known"),
    IF(
        ISNUMBER('ALL-Students-Percentages'!F64),
        IF(
            'ALL-Students-Percentages'!F64 &lt; 0.6,
            "NotKnown",
            "Known"
        ),
        'ALL-Students-Percentages'!F64
    )
)</f>
        <v>Known</v>
      </c>
      <c r="G64" s="31" t="str">
        <f>IF(
    ISERROR('ALL-Students-Percentages'!G64),
    CHOOSE(RANDBETWEEN(1, 2), "NotKnown", "Known"),
    IF(
        ISNUMBER('ALL-Students-Percentages'!G64),
        IF(
            'ALL-Students-Percentages'!G64 &lt; 0.6,
            "NotKnown",
            "Known"
        ),
        'ALL-Students-Percentages'!G64
    )
)</f>
        <v>Known</v>
      </c>
      <c r="H64" s="31" t="str">
        <f>IF(
    ISERROR('ALL-Students-Percentages'!H64),
    CHOOSE(RANDBETWEEN(1, 2), "NotKnown", "Known"),
    IF(
        ISNUMBER('ALL-Students-Percentages'!H64),
        IF(
            'ALL-Students-Percentages'!H64 &lt; 0.6,
            "NotKnown",
            "Known"
        ),
        'ALL-Students-Percentages'!H64
    )
)</f>
        <v>Known</v>
      </c>
      <c r="I64" s="31" t="str">
        <f>IF(
    ISERROR('ALL-Students-Percentages'!I64),
    CHOOSE(RANDBETWEEN(1, 2), "NotKnown", "Known"),
    IF(
        ISNUMBER('ALL-Students-Percentages'!I64),
        IF(
            'ALL-Students-Percentages'!I64 &lt; 0.6,
            "NotKnown",
            "Known"
        ),
        'ALL-Students-Percentages'!I64
    )
)</f>
        <v>Known</v>
      </c>
      <c r="J64" s="31" t="str">
        <f>IF(
    ISERROR('ALL-Students-Percentages'!J64),
    CHOOSE(RANDBETWEEN(1, 2), "NotKnown", "Known"),
    IF(
        ISNUMBER('ALL-Students-Percentages'!J64),
        IF(
            'ALL-Students-Percentages'!J64 &lt; 0.6,
            "NotKnown",
            "Known"
        ),
        'ALL-Students-Percentages'!J64
    )
)</f>
        <v>Known</v>
      </c>
      <c r="K64" s="31" t="str">
        <f>IF(
    ISERROR('ALL-Students-Percentages'!K64),
    CHOOSE(RANDBETWEEN(1, 2), "NotKnown", "Known"),
    IF(
        ISNUMBER('ALL-Students-Percentages'!K64),
        IF(
            'ALL-Students-Percentages'!K64 &lt; 0.6,
            "NotKnown",
            "Known"
        ),
        'ALL-Students-Percentages'!K64
    )
)</f>
        <v>Known</v>
      </c>
      <c r="L64" s="31" t="str">
        <f>IF(
    ISERROR('ALL-Students-Percentages'!L64),
    CHOOSE(RANDBETWEEN(1, 2), "NotKnown", "Known"),
    IF(
        ISNUMBER('ALL-Students-Percentages'!L64),
        IF(
            'ALL-Students-Percentages'!L64 &lt; 0.6,
            "NotKnown",
            "Known"
        ),
        'ALL-Students-Percentages'!L64
    )
)</f>
        <v>Known</v>
      </c>
      <c r="M64" s="31" t="str">
        <f>IF(
    ISERROR('ALL-Students-Percentages'!M64),
    CHOOSE(RANDBETWEEN(1, 2), "NotKnown", "Known"),
    IF(
        ISNUMBER('ALL-Students-Percentages'!M64),
        IF(
            'ALL-Students-Percentages'!M64 &lt; 0.6,
            "NotKnown",
            "Known"
        ),
        'ALL-Students-Percentages'!M64
    )
)</f>
        <v>Known</v>
      </c>
      <c r="N64" s="31" t="str">
        <f>IF(
    ISERROR('ALL-Students-Percentages'!N64),
    CHOOSE(RANDBETWEEN(1, 2), "NotKnown", "Known"),
    IF(
        ISNUMBER('ALL-Students-Percentages'!N64),
        IF(
            'ALL-Students-Percentages'!N64 &lt; 0.6,
            "NotKnown",
            "Known"
        ),
        'ALL-Students-Percentages'!N64
    )
)</f>
        <v>Known</v>
      </c>
      <c r="O64" s="31" t="str">
        <f>IF(
    ISERROR('ALL-Students-Percentages'!O64),
    CHOOSE(RANDBETWEEN(1, 2), "NotKnown", "Known"),
    IF(
        ISNUMBER('ALL-Students-Percentages'!O64),
        IF(
            'ALL-Students-Percentages'!O64 &lt; 0.6,
            "NotKnown",
            "Known"
        ),
        'ALL-Students-Percentages'!O64
    )
)</f>
        <v>Known</v>
      </c>
      <c r="P64" s="31" t="str">
        <f>IF(
    ISERROR('ALL-Students-Percentages'!P64),
    CHOOSE(RANDBETWEEN(1, 2), "NotKnown", "Known"),
    IF(
        ISNUMBER('ALL-Students-Percentages'!P64),
        IF(
            'ALL-Students-Percentages'!P64 &lt; 0.6,
            "NotKnown",
            "Known"
        ),
        'ALL-Students-Percentages'!P64
    )
)</f>
        <v>Known</v>
      </c>
      <c r="Q64" s="31" t="str">
        <f>IF(
    ISERROR('ALL-Students-Percentages'!Q64),
    CHOOSE(RANDBETWEEN(1, 2), "NotKnown", "Known"),
    IF(
        ISNUMBER('ALL-Students-Percentages'!Q64),
        IF(
            'ALL-Students-Percentages'!Q64 &lt; 0.6,
            "NotKnown",
            "Known"
        ),
        'ALL-Students-Percentages'!Q64
    )
)</f>
        <v>Known</v>
      </c>
      <c r="R64" s="31" t="str">
        <f>IF(
    ISERROR('ALL-Students-Percentages'!R64),
    CHOOSE(RANDBETWEEN(1, 2), "NotKnown", "Known"),
    IF(
        ISNUMBER('ALL-Students-Percentages'!R64),
        IF(
            'ALL-Students-Percentages'!R64 &lt; 0.6,
            "NotKnown",
            "Known"
        ),
        'ALL-Students-Percentages'!R64
    )
)</f>
        <v>Known</v>
      </c>
      <c r="S64" s="31" t="str">
        <f>IF(
    ISERROR('ALL-Students-Percentages'!S64),
    CHOOSE(RANDBETWEEN(1, 2), "NotKnown", "Known"),
    IF(
        ISNUMBER('ALL-Students-Percentages'!S64),
        IF(
            'ALL-Students-Percentages'!S64 &lt; 0.6,
            "NotKnown",
            "Known"
        ),
        'ALL-Students-Percentages'!S64
    )
)</f>
        <v>Known</v>
      </c>
      <c r="T64" s="31" t="str">
        <f>IF(
    ISERROR('ALL-Students-Percentages'!T64),
    CHOOSE(RANDBETWEEN(1, 2), "NotKnown", "Known"),
    IF(
        ISNUMBER('ALL-Students-Percentages'!T64),
        IF(
            'ALL-Students-Percentages'!T64 &lt; 0.6,
            "NotKnown",
            "Known"
        ),
        'ALL-Students-Percentages'!T64
    )
)</f>
        <v>Known</v>
      </c>
      <c r="U64" s="31" t="str">
        <f>IF(
    ISERROR('ALL-Students-Percentages'!U64),
    CHOOSE(RANDBETWEEN(1, 2), "NotKnown", "Known"),
    IF(
        ISNUMBER('ALL-Students-Percentages'!U64),
        IF(
            'ALL-Students-Percentages'!U64 &lt; 0.6,
            "NotKnown",
            "Known"
        ),
        'ALL-Students-Percentages'!U64
    )
)</f>
        <v>Known</v>
      </c>
      <c r="V64" s="31" t="str">
        <f>IF(
    ISERROR('ALL-Students-Percentages'!V64),
    CHOOSE(RANDBETWEEN(1, 2), "NotKnown", "Known"),
    IF(
        ISNUMBER('ALL-Students-Percentages'!V64),
        IF(
            'ALL-Students-Percentages'!V64 &lt; 0.6,
            "NotKnown",
            "Known"
        ),
        'ALL-Students-Percentages'!V64
    )
)</f>
        <v>Known</v>
      </c>
      <c r="W64" s="31" t="str">
        <f>IF(
    ISERROR('ALL-Students-Percentages'!W64),
    CHOOSE(RANDBETWEEN(1, 2), "NotKnown", "Known"),
    IF(
        ISNUMBER('ALL-Students-Percentages'!W64),
        IF(
            'ALL-Students-Percentages'!W64 &lt; 0.6,
            "NotKnown",
            "Known"
        ),
        'ALL-Students-Percentages'!W64
    )
)</f>
        <v>Known</v>
      </c>
      <c r="X64" s="31" t="str">
        <f>IF(
    ISERROR('ALL-Students-Percentages'!X64),
    CHOOSE(RANDBETWEEN(1, 2), "NotKnown", "Known"),
    IF(
        ISNUMBER('ALL-Students-Percentages'!X64),
        IF(
            'ALL-Students-Percentages'!X64 &lt; 0.6,
            "NotKnown",
            "Known"
        ),
        'ALL-Students-Percentages'!X64
    )
)</f>
        <v>Known</v>
      </c>
      <c r="Y64" s="31" t="str">
        <f>IF(
    ISERROR('ALL-Students-Percentages'!Y64),
    CHOOSE(RANDBETWEEN(1, 2), "NotKnown", "Known"),
    IF(
        ISNUMBER('ALL-Students-Percentages'!Y64),
        IF(
            'ALL-Students-Percentages'!Y64 &lt; 0.6,
            "NotKnown",
            "Known"
        ),
        'ALL-Students-Percentages'!Y64
    )
)</f>
        <v>Known</v>
      </c>
      <c r="Z64" s="31" t="str">
        <f>IF(
    ISERROR('ALL-Students-Percentages'!Z64),
    CHOOSE(RANDBETWEEN(1, 2), "NotKnown", "Known"),
    IF(
        ISNUMBER('ALL-Students-Percentages'!Z64),
        IF(
            'ALL-Students-Percentages'!Z64 &lt; 0.6,
            "NotKnown",
            "Known"
        ),
        'ALL-Students-Percentages'!Z64
    )
)</f>
        <v>Known</v>
      </c>
      <c r="AA64" s="31" t="str">
        <f>IF(
    ISERROR('ALL-Students-Percentages'!AA64),
    CHOOSE(RANDBETWEEN(1, 2), "NotKnown", "Known"),
    IF(
        ISNUMBER('ALL-Students-Percentages'!AA64),
        IF(
            'ALL-Students-Percentages'!AA64 &lt; 0.6,
            "NotKnown",
            "Known"
        ),
        'ALL-Students-Percentages'!AA64
    )
)</f>
        <v>Known</v>
      </c>
      <c r="AB64" s="31" t="str">
        <f>IF(
    ISERROR('ALL-Students-Percentages'!AB64),
    CHOOSE(RANDBETWEEN(1, 2), "NotKnown", "Known"),
    IF(
        ISNUMBER('ALL-Students-Percentages'!AB64),
        IF(
            'ALL-Students-Percentages'!AB64 &lt; 0.6,
            "NotKnown",
            "Known"
        ),
        'ALL-Students-Percentages'!AB64
    )
)</f>
        <v>Known</v>
      </c>
      <c r="AC64" s="31" t="str">
        <f>IF(
    ISERROR('ALL-Students-Percentages'!AC64),
    CHOOSE(RANDBETWEEN(1, 2), "NotKnown", "Known"),
    IF(
        ISNUMBER('ALL-Students-Percentages'!AC64),
        IF(
            'ALL-Students-Percentages'!AC64 &lt; 0.6,
            "NotKnown",
            "Known"
        ),
        'ALL-Students-Percentages'!AC64
    )
)</f>
        <v>Known</v>
      </c>
      <c r="AD64" s="31" t="str">
        <f>IF(
    ISERROR('ALL-Students-Percentages'!AD64),
    CHOOSE(RANDBETWEEN(1, 2), "NotKnown", "Known"),
    IF(
        ISNUMBER('ALL-Students-Percentages'!AD64),
        IF(
            'ALL-Students-Percentages'!AD64 &lt; 0.6,
            "NotKnown",
            "Known"
        ),
        'ALL-Students-Percentages'!AD64
    )
)</f>
        <v>NotKnown</v>
      </c>
      <c r="AE64" s="31" t="str">
        <f>IF(
    ISERROR('ALL-Students-Percentages'!AE64),
    CHOOSE(RANDBETWEEN(1, 2), "NotKnown", "Known"),
    IF(
        ISNUMBER('ALL-Students-Percentages'!AE64),
        IF(
            'ALL-Students-Percentages'!AE64 &lt; 0.6,
            "NotKnown",
            "Known"
        ),
        'ALL-Students-Percentages'!AE64
    )
)</f>
        <v>Known</v>
      </c>
      <c r="AF64" s="31" t="str">
        <f>IF(
    ISERROR('ALL-Students-Percentages'!AF64),
    CHOOSE(RANDBETWEEN(1, 2), "NotKnown", "Known"),
    IF(
        ISNUMBER('ALL-Students-Percentages'!AF64),
        IF(
            'ALL-Students-Percentages'!AF64 &lt; 0.6,
            "NotKnown",
            "Known"
        ),
        'ALL-Students-Percentages'!AF64
    )
)</f>
        <v>Known</v>
      </c>
      <c r="AG64" s="31" t="str">
        <f>IF(
    ISERROR('ALL-Students-Percentages'!AG64),
    CHOOSE(RANDBETWEEN(1, 2), "NotKnown", "Known"),
    IF(
        ISNUMBER('ALL-Students-Percentages'!AG64),
        IF(
            'ALL-Students-Percentages'!AG64 &lt; 0.6,
            "NotKnown",
            "Known"
        ),
        'ALL-Students-Percentages'!AG64
    )
)</f>
        <v>Known</v>
      </c>
      <c r="AH64" s="31" t="str">
        <f>IF(
    ISERROR('ALL-Students-Percentages'!AH64),
    CHOOSE(RANDBETWEEN(1, 2), "NotKnown", "Known"),
    IF(
        ISNUMBER('ALL-Students-Percentages'!AH64),
        IF(
            'ALL-Students-Percentages'!AH64 &lt; 0.6,
            "NotKnown",
            "Known"
        ),
        'ALL-Students-Percentages'!AH64
    )
)</f>
        <v>Known</v>
      </c>
      <c r="AI64" s="31" t="str">
        <f>IF(
    ISERROR('ALL-Students-Percentages'!AI64),
    CHOOSE(RANDBETWEEN(1, 2), "NotKnown", "Known"),
    IF(
        ISNUMBER('ALL-Students-Percentages'!AI64),
        IF(
            'ALL-Students-Percentages'!AI64 &lt; 0.6,
            "NotKnown",
            "Known"
        ),
        'ALL-Students-Percentages'!AI64
    )
)</f>
        <v>Known</v>
      </c>
      <c r="AJ64" s="31" t="str">
        <f>IF(
    ISERROR('ALL-Students-Percentages'!AJ64),
    CHOOSE(RANDBETWEEN(1, 2), "NotKnown", "Known"),
    IF(
        ISNUMBER('ALL-Students-Percentages'!AJ64),
        IF(
            'ALL-Students-Percentages'!AJ64 &lt; 0.6,
            "NotKnown",
            "Known"
        ),
        'ALL-Students-Percentages'!AJ64
    )
)</f>
        <v>Known</v>
      </c>
      <c r="AK64" s="31" t="str">
        <f>IF(
    ISERROR('ALL-Students-Percentages'!AK64),
    CHOOSE(RANDBETWEEN(1, 2), "NotKnown", "Known"),
    IF(
        ISNUMBER('ALL-Students-Percentages'!AK64),
        IF(
            'ALL-Students-Percentages'!AK64 &lt; 0.6,
            "NotKnown",
            "Known"
        ),
        'ALL-Students-Percentages'!AK64
    )
)</f>
        <v>Known</v>
      </c>
      <c r="AL64" s="31" t="str">
        <f>IF(
    ISERROR('ALL-Students-Percentages'!AL64),
    CHOOSE(RANDBETWEEN(1, 2), "NotKnown", "Known"),
    IF(
        ISNUMBER('ALL-Students-Percentages'!AL64),
        IF(
            'ALL-Students-Percentages'!AL64 &lt; 0.6,
            "NotKnown",
            "Known"
        ),
        'ALL-Students-Percentages'!AL64
    )
)</f>
        <v>Known</v>
      </c>
      <c r="AM64" s="31" t="str">
        <f>IF(
    ISERROR('ALL-Students-Percentages'!AM64),
    CHOOSE(RANDBETWEEN(1, 2), "NotKnown", "Known"),
    IF(
        ISNUMBER('ALL-Students-Percentages'!AM64),
        IF(
            'ALL-Students-Percentages'!AM64 &lt; 0.6,
            "NotKnown",
            "Known"
        ),
        'ALL-Students-Percentages'!AM64
    )
)</f>
        <v>Known</v>
      </c>
      <c r="AN64" s="31" t="str">
        <f>IF(
    ISERROR('ALL-Students-Percentages'!AN64),
    CHOOSE(RANDBETWEEN(1, 2), "NotKnown", "Known"),
    IF(
        ISNUMBER('ALL-Students-Percentages'!AN64),
        IF(
            'ALL-Students-Percentages'!AN64 &lt; 0.6,
            "NotKnown",
            "Known"
        ),
        'ALL-Students-Percentages'!AN64
    )
)</f>
        <v>Known</v>
      </c>
      <c r="AO64" s="31" t="str">
        <f>IF(
    ISERROR('ALL-Students-Percentages'!AO64),
    CHOOSE(RANDBETWEEN(1, 2), "NotKnown", "Known"),
    IF(
        ISNUMBER('ALL-Students-Percentages'!AO64),
        IF(
            'ALL-Students-Percentages'!AO64 &lt; 0.6,
            "NotKnown",
            "Known"
        ),
        'ALL-Students-Percentages'!AO64
    )
)</f>
        <v>Known</v>
      </c>
      <c r="AP64" s="31" t="str">
        <f>IF(
    ISERROR('ALL-Students-Percentages'!AP64),
    CHOOSE(RANDBETWEEN(1, 2), "NotKnown", "Known"),
    IF(
        ISNUMBER('ALL-Students-Percentages'!AP64),
        IF(
            'ALL-Students-Percentages'!AP64 &lt; 0.6,
            "NotKnown",
            "Known"
        ),
        'ALL-Students-Percentages'!AP64
    )
)</f>
        <v>Known</v>
      </c>
      <c r="AQ64" s="31" t="str">
        <f>IF(
    ISERROR('ALL-Students-Percentages'!AQ64),
    CHOOSE(RANDBETWEEN(1, 2), "NotKnown", "Known"),
    IF(
        ISNUMBER('ALL-Students-Percentages'!AQ64),
        IF(
            'ALL-Students-Percentages'!AQ64 &lt; 0.6,
            "NotKnown",
            "Known"
        ),
        'ALL-Students-Percentages'!AQ64
    )
)</f>
        <v>Known</v>
      </c>
      <c r="AR64" s="31" t="str">
        <f>IF(
    ISERROR('ALL-Students-Percentages'!AR64),
    CHOOSE(RANDBETWEEN(1, 2), "NotKnown", "Known"),
    IF(
        ISNUMBER('ALL-Students-Percentages'!AR64),
        IF(
            'ALL-Students-Percentages'!AR64 &lt; 0.6,
            "NotKnown",
            "Known"
        ),
        'ALL-Students-Percentages'!AR64
    )
)</f>
        <v>Known</v>
      </c>
      <c r="AS64" s="31" t="str">
        <f>IF(
    ISERROR('ALL-Students-Percentages'!AS64),
    CHOOSE(RANDBETWEEN(1, 2), "NotKnown", "Known"),
    IF(
        ISNUMBER('ALL-Students-Percentages'!AS64),
        IF(
            'ALL-Students-Percentages'!AS64 &lt; 0.6,
            "NotKnown",
            "Known"
        ),
        'ALL-Students-Percentages'!AS64
    )
)</f>
        <v>Known</v>
      </c>
      <c r="AT64" s="31" t="str">
        <f>IF(
    ISERROR('ALL-Students-Percentages'!AT64),
    CHOOSE(RANDBETWEEN(1, 2), "NotKnown", "Known"),
    IF(
        ISNUMBER('ALL-Students-Percentages'!AT64),
        IF(
            'ALL-Students-Percentages'!AT64 &lt; 0.6,
            "NotKnown",
            "Known"
        ),
        'ALL-Students-Percentages'!AT64
    )
)</f>
        <v>Known</v>
      </c>
      <c r="AU64" s="23"/>
      <c r="AV64" s="23"/>
    </row>
    <row r="65">
      <c r="A65" s="23" t="str">
        <f>IF(
    ISERROR('ALL-Students-Percentages'!A65),
    CHOOSE(RANDBETWEEN(1, 2), "NotKnown", "Known"),
    IF(
        ISNUMBER('ALL-Students-Percentages'!A65),
        IF(
            'ALL-Students-Percentages'!A65 &lt; 0.6,
            "NotKnown",
            "Known"
        ),
        'ALL-Students-Percentages'!A65
    )
)</f>
        <v>13Sp-M</v>
      </c>
      <c r="B65" s="31" t="str">
        <f>IF(
    ISERROR('ALL-Students-Percentages'!B65),
    CHOOSE(RANDBETWEEN(1, 2), "NotKnown", "Known"),
    IF(
        ISNUMBER('ALL-Students-Percentages'!B65),
        IF(
            'ALL-Students-Percentages'!B65 &lt; 0.6,
            "NotKnown",
            "Known"
        ),
        'ALL-Students-Percentages'!B65
    )
)</f>
        <v>Known</v>
      </c>
      <c r="C65" s="31" t="str">
        <f>IF(
    ISERROR('ALL-Students-Percentages'!C65),
    CHOOSE(RANDBETWEEN(1, 2), "NotKnown", "Known"),
    IF(
        ISNUMBER('ALL-Students-Percentages'!C65),
        IF(
            'ALL-Students-Percentages'!C65 &lt; 0.6,
            "NotKnown",
            "Known"
        ),
        'ALL-Students-Percentages'!C65
    )
)</f>
        <v>Known</v>
      </c>
      <c r="D65" s="31" t="str">
        <f>IF(
    ISERROR('ALL-Students-Percentages'!D65),
    CHOOSE(RANDBETWEEN(1, 2), "NotKnown", "Known"),
    IF(
        ISNUMBER('ALL-Students-Percentages'!D65),
        IF(
            'ALL-Students-Percentages'!D65 &lt; 0.6,
            "NotKnown",
            "Known"
        ),
        'ALL-Students-Percentages'!D65
    )
)</f>
        <v>Known</v>
      </c>
      <c r="E65" s="31" t="str">
        <f>IF(
    ISERROR('ALL-Students-Percentages'!E65),
    CHOOSE(RANDBETWEEN(1, 2), "NotKnown", "Known"),
    IF(
        ISNUMBER('ALL-Students-Percentages'!E65),
        IF(
            'ALL-Students-Percentages'!E65 &lt; 0.6,
            "NotKnown",
            "Known"
        ),
        'ALL-Students-Percentages'!E65
    )
)</f>
        <v>Known</v>
      </c>
      <c r="F65" s="31" t="str">
        <f>IF(
    ISERROR('ALL-Students-Percentages'!F65),
    CHOOSE(RANDBETWEEN(1, 2), "NotKnown", "Known"),
    IF(
        ISNUMBER('ALL-Students-Percentages'!F65),
        IF(
            'ALL-Students-Percentages'!F65 &lt; 0.6,
            "NotKnown",
            "Known"
        ),
        'ALL-Students-Percentages'!F65
    )
)</f>
        <v>Known</v>
      </c>
      <c r="G65" s="31" t="str">
        <f>IF(
    ISERROR('ALL-Students-Percentages'!G65),
    CHOOSE(RANDBETWEEN(1, 2), "NotKnown", "Known"),
    IF(
        ISNUMBER('ALL-Students-Percentages'!G65),
        IF(
            'ALL-Students-Percentages'!G65 &lt; 0.6,
            "NotKnown",
            "Known"
        ),
        'ALL-Students-Percentages'!G65
    )
)</f>
        <v>Known</v>
      </c>
      <c r="H65" s="31" t="str">
        <f>IF(
    ISERROR('ALL-Students-Percentages'!H65),
    CHOOSE(RANDBETWEEN(1, 2), "NotKnown", "Known"),
    IF(
        ISNUMBER('ALL-Students-Percentages'!H65),
        IF(
            'ALL-Students-Percentages'!H65 &lt; 0.6,
            "NotKnown",
            "Known"
        ),
        'ALL-Students-Percentages'!H65
    )
)</f>
        <v>Known</v>
      </c>
      <c r="I65" s="31" t="str">
        <f>IF(
    ISERROR('ALL-Students-Percentages'!I65),
    CHOOSE(RANDBETWEEN(1, 2), "NotKnown", "Known"),
    IF(
        ISNUMBER('ALL-Students-Percentages'!I65),
        IF(
            'ALL-Students-Percentages'!I65 &lt; 0.6,
            "NotKnown",
            "Known"
        ),
        'ALL-Students-Percentages'!I65
    )
)</f>
        <v>Known</v>
      </c>
      <c r="J65" s="31" t="str">
        <f>IF(
    ISERROR('ALL-Students-Percentages'!J65),
    CHOOSE(RANDBETWEEN(1, 2), "NotKnown", "Known"),
    IF(
        ISNUMBER('ALL-Students-Percentages'!J65),
        IF(
            'ALL-Students-Percentages'!J65 &lt; 0.6,
            "NotKnown",
            "Known"
        ),
        'ALL-Students-Percentages'!J65
    )
)</f>
        <v>Known</v>
      </c>
      <c r="K65" s="31" t="str">
        <f>IF(
    ISERROR('ALL-Students-Percentages'!K65),
    CHOOSE(RANDBETWEEN(1, 2), "NotKnown", "Known"),
    IF(
        ISNUMBER('ALL-Students-Percentages'!K65),
        IF(
            'ALL-Students-Percentages'!K65 &lt; 0.6,
            "NotKnown",
            "Known"
        ),
        'ALL-Students-Percentages'!K65
    )
)</f>
        <v>Known</v>
      </c>
      <c r="L65" s="31" t="str">
        <f>IF(
    ISERROR('ALL-Students-Percentages'!L65),
    CHOOSE(RANDBETWEEN(1, 2), "NotKnown", "Known"),
    IF(
        ISNUMBER('ALL-Students-Percentages'!L65),
        IF(
            'ALL-Students-Percentages'!L65 &lt; 0.6,
            "NotKnown",
            "Known"
        ),
        'ALL-Students-Percentages'!L65
    )
)</f>
        <v>Known</v>
      </c>
      <c r="M65" s="31" t="str">
        <f>IF(
    ISERROR('ALL-Students-Percentages'!M65),
    CHOOSE(RANDBETWEEN(1, 2), "NotKnown", "Known"),
    IF(
        ISNUMBER('ALL-Students-Percentages'!M65),
        IF(
            'ALL-Students-Percentages'!M65 &lt; 0.6,
            "NotKnown",
            "Known"
        ),
        'ALL-Students-Percentages'!M65
    )
)</f>
        <v>Known</v>
      </c>
      <c r="N65" s="31" t="str">
        <f>IF(
    ISERROR('ALL-Students-Percentages'!N65),
    CHOOSE(RANDBETWEEN(1, 2), "NotKnown", "Known"),
    IF(
        ISNUMBER('ALL-Students-Percentages'!N65),
        IF(
            'ALL-Students-Percentages'!N65 &lt; 0.6,
            "NotKnown",
            "Known"
        ),
        'ALL-Students-Percentages'!N65
    )
)</f>
        <v>Known</v>
      </c>
      <c r="O65" s="31" t="str">
        <f>IF(
    ISERROR('ALL-Students-Percentages'!O65),
    CHOOSE(RANDBETWEEN(1, 2), "NotKnown", "Known"),
    IF(
        ISNUMBER('ALL-Students-Percentages'!O65),
        IF(
            'ALL-Students-Percentages'!O65 &lt; 0.6,
            "NotKnown",
            "Known"
        ),
        'ALL-Students-Percentages'!O65
    )
)</f>
        <v>Known</v>
      </c>
      <c r="P65" s="31" t="str">
        <f>IF(
    ISERROR('ALL-Students-Percentages'!P65),
    CHOOSE(RANDBETWEEN(1, 2), "NotKnown", "Known"),
    IF(
        ISNUMBER('ALL-Students-Percentages'!P65),
        IF(
            'ALL-Students-Percentages'!P65 &lt; 0.6,
            "NotKnown",
            "Known"
        ),
        'ALL-Students-Percentages'!P65
    )
)</f>
        <v>Known</v>
      </c>
      <c r="Q65" s="31" t="str">
        <f>IF(
    ISERROR('ALL-Students-Percentages'!Q65),
    CHOOSE(RANDBETWEEN(1, 2), "NotKnown", "Known"),
    IF(
        ISNUMBER('ALL-Students-Percentages'!Q65),
        IF(
            'ALL-Students-Percentages'!Q65 &lt; 0.6,
            "NotKnown",
            "Known"
        ),
        'ALL-Students-Percentages'!Q65
    )
)</f>
        <v>Known</v>
      </c>
      <c r="R65" s="31" t="str">
        <f>IF(
    ISERROR('ALL-Students-Percentages'!R65),
    CHOOSE(RANDBETWEEN(1, 2), "NotKnown", "Known"),
    IF(
        ISNUMBER('ALL-Students-Percentages'!R65),
        IF(
            'ALL-Students-Percentages'!R65 &lt; 0.6,
            "NotKnown",
            "Known"
        ),
        'ALL-Students-Percentages'!R65
    )
)</f>
        <v>Known</v>
      </c>
      <c r="S65" s="31" t="str">
        <f>IF(
    ISERROR('ALL-Students-Percentages'!S65),
    CHOOSE(RANDBETWEEN(1, 2), "NotKnown", "Known"),
    IF(
        ISNUMBER('ALL-Students-Percentages'!S65),
        IF(
            'ALL-Students-Percentages'!S65 &lt; 0.6,
            "NotKnown",
            "Known"
        ),
        'ALL-Students-Percentages'!S65
    )
)</f>
        <v>Known</v>
      </c>
      <c r="T65" s="31" t="str">
        <f>IF(
    ISERROR('ALL-Students-Percentages'!T65),
    CHOOSE(RANDBETWEEN(1, 2), "NotKnown", "Known"),
    IF(
        ISNUMBER('ALL-Students-Percentages'!T65),
        IF(
            'ALL-Students-Percentages'!T65 &lt; 0.6,
            "NotKnown",
            "Known"
        ),
        'ALL-Students-Percentages'!T65
    )
)</f>
        <v>Known</v>
      </c>
      <c r="U65" s="31" t="str">
        <f>IF(
    ISERROR('ALL-Students-Percentages'!U65),
    CHOOSE(RANDBETWEEN(1, 2), "NotKnown", "Known"),
    IF(
        ISNUMBER('ALL-Students-Percentages'!U65),
        IF(
            'ALL-Students-Percentages'!U65 &lt; 0.6,
            "NotKnown",
            "Known"
        ),
        'ALL-Students-Percentages'!U65
    )
)</f>
        <v>Known</v>
      </c>
      <c r="V65" s="31" t="str">
        <f>IF(
    ISERROR('ALL-Students-Percentages'!V65),
    CHOOSE(RANDBETWEEN(1, 2), "NotKnown", "Known"),
    IF(
        ISNUMBER('ALL-Students-Percentages'!V65),
        IF(
            'ALL-Students-Percentages'!V65 &lt; 0.6,
            "NotKnown",
            "Known"
        ),
        'ALL-Students-Percentages'!V65
    )
)</f>
        <v>Known</v>
      </c>
      <c r="W65" s="31" t="str">
        <f>IF(
    ISERROR('ALL-Students-Percentages'!W65),
    CHOOSE(RANDBETWEEN(1, 2), "NotKnown", "Known"),
    IF(
        ISNUMBER('ALL-Students-Percentages'!W65),
        IF(
            'ALL-Students-Percentages'!W65 &lt; 0.6,
            "NotKnown",
            "Known"
        ),
        'ALL-Students-Percentages'!W65
    )
)</f>
        <v>Known</v>
      </c>
      <c r="X65" s="31" t="str">
        <f>IF(
    ISERROR('ALL-Students-Percentages'!X65),
    CHOOSE(RANDBETWEEN(1, 2), "NotKnown", "Known"),
    IF(
        ISNUMBER('ALL-Students-Percentages'!X65),
        IF(
            'ALL-Students-Percentages'!X65 &lt; 0.6,
            "NotKnown",
            "Known"
        ),
        'ALL-Students-Percentages'!X65
    )
)</f>
        <v>Known</v>
      </c>
      <c r="Y65" s="31" t="str">
        <f>IF(
    ISERROR('ALL-Students-Percentages'!Y65),
    CHOOSE(RANDBETWEEN(1, 2), "NotKnown", "Known"),
    IF(
        ISNUMBER('ALL-Students-Percentages'!Y65),
        IF(
            'ALL-Students-Percentages'!Y65 &lt; 0.6,
            "NotKnown",
            "Known"
        ),
        'ALL-Students-Percentages'!Y65
    )
)</f>
        <v>Known</v>
      </c>
      <c r="Z65" s="31" t="str">
        <f>IF(
    ISERROR('ALL-Students-Percentages'!Z65),
    CHOOSE(RANDBETWEEN(1, 2), "NotKnown", "Known"),
    IF(
        ISNUMBER('ALL-Students-Percentages'!Z65),
        IF(
            'ALL-Students-Percentages'!Z65 &lt; 0.6,
            "NotKnown",
            "Known"
        ),
        'ALL-Students-Percentages'!Z65
    )
)</f>
        <v>Known</v>
      </c>
      <c r="AA65" s="31" t="str">
        <f>IF(
    ISERROR('ALL-Students-Percentages'!AA65),
    CHOOSE(RANDBETWEEN(1, 2), "NotKnown", "Known"),
    IF(
        ISNUMBER('ALL-Students-Percentages'!AA65),
        IF(
            'ALL-Students-Percentages'!AA65 &lt; 0.6,
            "NotKnown",
            "Known"
        ),
        'ALL-Students-Percentages'!AA65
    )
)</f>
        <v>Known</v>
      </c>
      <c r="AB65" s="31" t="str">
        <f>IF(
    ISERROR('ALL-Students-Percentages'!AB65),
    CHOOSE(RANDBETWEEN(1, 2), "NotKnown", "Known"),
    IF(
        ISNUMBER('ALL-Students-Percentages'!AB65),
        IF(
            'ALL-Students-Percentages'!AB65 &lt; 0.6,
            "NotKnown",
            "Known"
        ),
        'ALL-Students-Percentages'!AB65
    )
)</f>
        <v>Known</v>
      </c>
      <c r="AC65" s="31" t="str">
        <f>IF(
    ISERROR('ALL-Students-Percentages'!AC65),
    CHOOSE(RANDBETWEEN(1, 2), "NotKnown", "Known"),
    IF(
        ISNUMBER('ALL-Students-Percentages'!AC65),
        IF(
            'ALL-Students-Percentages'!AC65 &lt; 0.6,
            "NotKnown",
            "Known"
        ),
        'ALL-Students-Percentages'!AC65
    )
)</f>
        <v>Known</v>
      </c>
      <c r="AD65" s="31" t="str">
        <f>IF(
    ISERROR('ALL-Students-Percentages'!AD65),
    CHOOSE(RANDBETWEEN(1, 2), "NotKnown", "Known"),
    IF(
        ISNUMBER('ALL-Students-Percentages'!AD65),
        IF(
            'ALL-Students-Percentages'!AD65 &lt; 0.6,
            "NotKnown",
            "Known"
        ),
        'ALL-Students-Percentages'!AD65
    )
)</f>
        <v>NotKnown</v>
      </c>
      <c r="AE65" s="31" t="str">
        <f>IF(
    ISERROR('ALL-Students-Percentages'!AE65),
    CHOOSE(RANDBETWEEN(1, 2), "NotKnown", "Known"),
    IF(
        ISNUMBER('ALL-Students-Percentages'!AE65),
        IF(
            'ALL-Students-Percentages'!AE65 &lt; 0.6,
            "NotKnown",
            "Known"
        ),
        'ALL-Students-Percentages'!AE65
    )
)</f>
        <v>Known</v>
      </c>
      <c r="AF65" s="31" t="str">
        <f>IF(
    ISERROR('ALL-Students-Percentages'!AF65),
    CHOOSE(RANDBETWEEN(1, 2), "NotKnown", "Known"),
    IF(
        ISNUMBER('ALL-Students-Percentages'!AF65),
        IF(
            'ALL-Students-Percentages'!AF65 &lt; 0.6,
            "NotKnown",
            "Known"
        ),
        'ALL-Students-Percentages'!AF65
    )
)</f>
        <v>Known</v>
      </c>
      <c r="AG65" s="31" t="str">
        <f>IF(
    ISERROR('ALL-Students-Percentages'!AG65),
    CHOOSE(RANDBETWEEN(1, 2), "NotKnown", "Known"),
    IF(
        ISNUMBER('ALL-Students-Percentages'!AG65),
        IF(
            'ALL-Students-Percentages'!AG65 &lt; 0.6,
            "NotKnown",
            "Known"
        ),
        'ALL-Students-Percentages'!AG65
    )
)</f>
        <v>Known</v>
      </c>
      <c r="AH65" s="31" t="str">
        <f>IF(
    ISERROR('ALL-Students-Percentages'!AH65),
    CHOOSE(RANDBETWEEN(1, 2), "NotKnown", "Known"),
    IF(
        ISNUMBER('ALL-Students-Percentages'!AH65),
        IF(
            'ALL-Students-Percentages'!AH65 &lt; 0.6,
            "NotKnown",
            "Known"
        ),
        'ALL-Students-Percentages'!AH65
    )
)</f>
        <v>Known</v>
      </c>
      <c r="AI65" s="31" t="str">
        <f>IF(
    ISERROR('ALL-Students-Percentages'!AI65),
    CHOOSE(RANDBETWEEN(1, 2), "NotKnown", "Known"),
    IF(
        ISNUMBER('ALL-Students-Percentages'!AI65),
        IF(
            'ALL-Students-Percentages'!AI65 &lt; 0.6,
            "NotKnown",
            "Known"
        ),
        'ALL-Students-Percentages'!AI65
    )
)</f>
        <v>Known</v>
      </c>
      <c r="AJ65" s="31" t="str">
        <f>IF(
    ISERROR('ALL-Students-Percentages'!AJ65),
    CHOOSE(RANDBETWEEN(1, 2), "NotKnown", "Known"),
    IF(
        ISNUMBER('ALL-Students-Percentages'!AJ65),
        IF(
            'ALL-Students-Percentages'!AJ65 &lt; 0.6,
            "NotKnown",
            "Known"
        ),
        'ALL-Students-Percentages'!AJ65
    )
)</f>
        <v>Known</v>
      </c>
      <c r="AK65" s="31" t="str">
        <f>IF(
    ISERROR('ALL-Students-Percentages'!AK65),
    CHOOSE(RANDBETWEEN(1, 2), "NotKnown", "Known"),
    IF(
        ISNUMBER('ALL-Students-Percentages'!AK65),
        IF(
            'ALL-Students-Percentages'!AK65 &lt; 0.6,
            "NotKnown",
            "Known"
        ),
        'ALL-Students-Percentages'!AK65
    )
)</f>
        <v>Known</v>
      </c>
      <c r="AL65" s="31" t="str">
        <f>IF(
    ISERROR('ALL-Students-Percentages'!AL65),
    CHOOSE(RANDBETWEEN(1, 2), "NotKnown", "Known"),
    IF(
        ISNUMBER('ALL-Students-Percentages'!AL65),
        IF(
            'ALL-Students-Percentages'!AL65 &lt; 0.6,
            "NotKnown",
            "Known"
        ),
        'ALL-Students-Percentages'!AL65
    )
)</f>
        <v>Known</v>
      </c>
      <c r="AM65" s="31" t="str">
        <f>IF(
    ISERROR('ALL-Students-Percentages'!AM65),
    CHOOSE(RANDBETWEEN(1, 2), "NotKnown", "Known"),
    IF(
        ISNUMBER('ALL-Students-Percentages'!AM65),
        IF(
            'ALL-Students-Percentages'!AM65 &lt; 0.6,
            "NotKnown",
            "Known"
        ),
        'ALL-Students-Percentages'!AM65
    )
)</f>
        <v>Known</v>
      </c>
      <c r="AN65" s="31" t="str">
        <f>IF(
    ISERROR('ALL-Students-Percentages'!AN65),
    CHOOSE(RANDBETWEEN(1, 2), "NotKnown", "Known"),
    IF(
        ISNUMBER('ALL-Students-Percentages'!AN65),
        IF(
            'ALL-Students-Percentages'!AN65 &lt; 0.6,
            "NotKnown",
            "Known"
        ),
        'ALL-Students-Percentages'!AN65
    )
)</f>
        <v>Known</v>
      </c>
      <c r="AO65" s="31" t="str">
        <f>IF(
    ISERROR('ALL-Students-Percentages'!AO65),
    CHOOSE(RANDBETWEEN(1, 2), "NotKnown", "Known"),
    IF(
        ISNUMBER('ALL-Students-Percentages'!AO65),
        IF(
            'ALL-Students-Percentages'!AO65 &lt; 0.6,
            "NotKnown",
            "Known"
        ),
        'ALL-Students-Percentages'!AO65
    )
)</f>
        <v>Known</v>
      </c>
      <c r="AP65" s="31" t="str">
        <f>IF(
    ISERROR('ALL-Students-Percentages'!AP65),
    CHOOSE(RANDBETWEEN(1, 2), "NotKnown", "Known"),
    IF(
        ISNUMBER('ALL-Students-Percentages'!AP65),
        IF(
            'ALL-Students-Percentages'!AP65 &lt; 0.6,
            "NotKnown",
            "Known"
        ),
        'ALL-Students-Percentages'!AP65
    )
)</f>
        <v>Known</v>
      </c>
      <c r="AQ65" s="31" t="str">
        <f>IF(
    ISERROR('ALL-Students-Percentages'!AQ65),
    CHOOSE(RANDBETWEEN(1, 2), "NotKnown", "Known"),
    IF(
        ISNUMBER('ALL-Students-Percentages'!AQ65),
        IF(
            'ALL-Students-Percentages'!AQ65 &lt; 0.6,
            "NotKnown",
            "Known"
        ),
        'ALL-Students-Percentages'!AQ65
    )
)</f>
        <v>Known</v>
      </c>
      <c r="AR65" s="31" t="str">
        <f>IF(
    ISERROR('ALL-Students-Percentages'!AR65),
    CHOOSE(RANDBETWEEN(1, 2), "NotKnown", "Known"),
    IF(
        ISNUMBER('ALL-Students-Percentages'!AR65),
        IF(
            'ALL-Students-Percentages'!AR65 &lt; 0.6,
            "NotKnown",
            "Known"
        ),
        'ALL-Students-Percentages'!AR65
    )
)</f>
        <v>Known</v>
      </c>
      <c r="AS65" s="31" t="str">
        <f>IF(
    ISERROR('ALL-Students-Percentages'!AS65),
    CHOOSE(RANDBETWEEN(1, 2), "NotKnown", "Known"),
    IF(
        ISNUMBER('ALL-Students-Percentages'!AS65),
        IF(
            'ALL-Students-Percentages'!AS65 &lt; 0.6,
            "NotKnown",
            "Known"
        ),
        'ALL-Students-Percentages'!AS65
    )
)</f>
        <v>Known</v>
      </c>
      <c r="AT65" s="31" t="str">
        <f>IF(
    ISERROR('ALL-Students-Percentages'!AT65),
    CHOOSE(RANDBETWEEN(1, 2), "NotKnown", "Known"),
    IF(
        ISNUMBER('ALL-Students-Percentages'!AT65),
        IF(
            'ALL-Students-Percentages'!AT65 &lt; 0.6,
            "NotKnown",
            "Known"
        ),
        'ALL-Students-Percentages'!AT65
    )
)</f>
        <v>Known</v>
      </c>
      <c r="AU65" s="23"/>
      <c r="AV65" s="23"/>
    </row>
    <row r="66">
      <c r="A66" s="23" t="str">
        <f>IF(
    ISERROR('ALL-Students-Percentages'!A66),
    CHOOSE(RANDBETWEEN(1, 2), "NotKnown", "Known"),
    IF(
        ISNUMBER('ALL-Students-Percentages'!A66),
        IF(
            'ALL-Students-Percentages'!A66 &lt; 0.6,
            "NotKnown",
            "Known"
        ),
        'ALL-Students-Percentages'!A66
    )
)</f>
        <v>14Sp-F</v>
      </c>
      <c r="B66" s="31" t="str">
        <f>IF(
    ISERROR('ALL-Students-Percentages'!B66),
    CHOOSE(RANDBETWEEN(1, 2), "NotKnown", "Known"),
    IF(
        ISNUMBER('ALL-Students-Percentages'!B66),
        IF(
            'ALL-Students-Percentages'!B66 &lt; 0.6,
            "NotKnown",
            "Known"
        ),
        'ALL-Students-Percentages'!B66
    )
)</f>
        <v>Known</v>
      </c>
      <c r="C66" s="31" t="str">
        <f>IF(
    ISERROR('ALL-Students-Percentages'!C66),
    CHOOSE(RANDBETWEEN(1, 2), "NotKnown", "Known"),
    IF(
        ISNUMBER('ALL-Students-Percentages'!C66),
        IF(
            'ALL-Students-Percentages'!C66 &lt; 0.6,
            "NotKnown",
            "Known"
        ),
        'ALL-Students-Percentages'!C66
    )
)</f>
        <v>Known</v>
      </c>
      <c r="D66" s="31" t="str">
        <f>IF(
    ISERROR('ALL-Students-Percentages'!D66),
    CHOOSE(RANDBETWEEN(1, 2), "NotKnown", "Known"),
    IF(
        ISNUMBER('ALL-Students-Percentages'!D66),
        IF(
            'ALL-Students-Percentages'!D66 &lt; 0.6,
            "NotKnown",
            "Known"
        ),
        'ALL-Students-Percentages'!D66
    )
)</f>
        <v>Known</v>
      </c>
      <c r="E66" s="31" t="str">
        <f>IF(
    ISERROR('ALL-Students-Percentages'!E66),
    CHOOSE(RANDBETWEEN(1, 2), "NotKnown", "Known"),
    IF(
        ISNUMBER('ALL-Students-Percentages'!E66),
        IF(
            'ALL-Students-Percentages'!E66 &lt; 0.6,
            "NotKnown",
            "Known"
        ),
        'ALL-Students-Percentages'!E66
    )
)</f>
        <v>Known</v>
      </c>
      <c r="F66" s="31" t="str">
        <f>IF(
    ISERROR('ALL-Students-Percentages'!F66),
    CHOOSE(RANDBETWEEN(1, 2), "NotKnown", "Known"),
    IF(
        ISNUMBER('ALL-Students-Percentages'!F66),
        IF(
            'ALL-Students-Percentages'!F66 &lt; 0.6,
            "NotKnown",
            "Known"
        ),
        'ALL-Students-Percentages'!F66
    )
)</f>
        <v>Known</v>
      </c>
      <c r="G66" s="31" t="str">
        <f>IF(
    ISERROR('ALL-Students-Percentages'!G66),
    CHOOSE(RANDBETWEEN(1, 2), "NotKnown", "Known"),
    IF(
        ISNUMBER('ALL-Students-Percentages'!G66),
        IF(
            'ALL-Students-Percentages'!G66 &lt; 0.6,
            "NotKnown",
            "Known"
        ),
        'ALL-Students-Percentages'!G66
    )
)</f>
        <v>Known</v>
      </c>
      <c r="H66" s="31" t="str">
        <f>IF(
    ISERROR('ALL-Students-Percentages'!H66),
    CHOOSE(RANDBETWEEN(1, 2), "NotKnown", "Known"),
    IF(
        ISNUMBER('ALL-Students-Percentages'!H66),
        IF(
            'ALL-Students-Percentages'!H66 &lt; 0.6,
            "NotKnown",
            "Known"
        ),
        'ALL-Students-Percentages'!H66
    )
)</f>
        <v>Known</v>
      </c>
      <c r="I66" s="31" t="str">
        <f>IF(
    ISERROR('ALL-Students-Percentages'!I66),
    CHOOSE(RANDBETWEEN(1, 2), "NotKnown", "Known"),
    IF(
        ISNUMBER('ALL-Students-Percentages'!I66),
        IF(
            'ALL-Students-Percentages'!I66 &lt; 0.6,
            "NotKnown",
            "Known"
        ),
        'ALL-Students-Percentages'!I66
    )
)</f>
        <v>Known</v>
      </c>
      <c r="J66" s="31" t="str">
        <f>IF(
    ISERROR('ALL-Students-Percentages'!J66),
    CHOOSE(RANDBETWEEN(1, 2), "NotKnown", "Known"),
    IF(
        ISNUMBER('ALL-Students-Percentages'!J66),
        IF(
            'ALL-Students-Percentages'!J66 &lt; 0.6,
            "NotKnown",
            "Known"
        ),
        'ALL-Students-Percentages'!J66
    )
)</f>
        <v>Known</v>
      </c>
      <c r="K66" s="31" t="str">
        <f>IF(
    ISERROR('ALL-Students-Percentages'!K66),
    CHOOSE(RANDBETWEEN(1, 2), "NotKnown", "Known"),
    IF(
        ISNUMBER('ALL-Students-Percentages'!K66),
        IF(
            'ALL-Students-Percentages'!K66 &lt; 0.6,
            "NotKnown",
            "Known"
        ),
        'ALL-Students-Percentages'!K66
    )
)</f>
        <v>Known</v>
      </c>
      <c r="L66" s="31" t="str">
        <f>IF(
    ISERROR('ALL-Students-Percentages'!L66),
    CHOOSE(RANDBETWEEN(1, 2), "NotKnown", "Known"),
    IF(
        ISNUMBER('ALL-Students-Percentages'!L66),
        IF(
            'ALL-Students-Percentages'!L66 &lt; 0.6,
            "NotKnown",
            "Known"
        ),
        'ALL-Students-Percentages'!L66
    )
)</f>
        <v>Known</v>
      </c>
      <c r="M66" s="31" t="str">
        <f>IF(
    ISERROR('ALL-Students-Percentages'!M66),
    CHOOSE(RANDBETWEEN(1, 2), "NotKnown", "Known"),
    IF(
        ISNUMBER('ALL-Students-Percentages'!M66),
        IF(
            'ALL-Students-Percentages'!M66 &lt; 0.6,
            "NotKnown",
            "Known"
        ),
        'ALL-Students-Percentages'!M66
    )
)</f>
        <v>Known</v>
      </c>
      <c r="N66" s="31" t="str">
        <f>IF(
    ISERROR('ALL-Students-Percentages'!N66),
    CHOOSE(RANDBETWEEN(1, 2), "NotKnown", "Known"),
    IF(
        ISNUMBER('ALL-Students-Percentages'!N66),
        IF(
            'ALL-Students-Percentages'!N66 &lt; 0.6,
            "NotKnown",
            "Known"
        ),
        'ALL-Students-Percentages'!N66
    )
)</f>
        <v>Known</v>
      </c>
      <c r="O66" s="31" t="str">
        <f>IF(
    ISERROR('ALL-Students-Percentages'!O66),
    CHOOSE(RANDBETWEEN(1, 2), "NotKnown", "Known"),
    IF(
        ISNUMBER('ALL-Students-Percentages'!O66),
        IF(
            'ALL-Students-Percentages'!O66 &lt; 0.6,
            "NotKnown",
            "Known"
        ),
        'ALL-Students-Percentages'!O66
    )
)</f>
        <v>Known</v>
      </c>
      <c r="P66" s="31" t="str">
        <f>IF(
    ISERROR('ALL-Students-Percentages'!P66),
    CHOOSE(RANDBETWEEN(1, 2), "NotKnown", "Known"),
    IF(
        ISNUMBER('ALL-Students-Percentages'!P66),
        IF(
            'ALL-Students-Percentages'!P66 &lt; 0.6,
            "NotKnown",
            "Known"
        ),
        'ALL-Students-Percentages'!P66
    )
)</f>
        <v>Known</v>
      </c>
      <c r="Q66" s="31" t="str">
        <f>IF(
    ISERROR('ALL-Students-Percentages'!Q66),
    CHOOSE(RANDBETWEEN(1, 2), "NotKnown", "Known"),
    IF(
        ISNUMBER('ALL-Students-Percentages'!Q66),
        IF(
            'ALL-Students-Percentages'!Q66 &lt; 0.6,
            "NotKnown",
            "Known"
        ),
        'ALL-Students-Percentages'!Q66
    )
)</f>
        <v>Known</v>
      </c>
      <c r="R66" s="31" t="str">
        <f>IF(
    ISERROR('ALL-Students-Percentages'!R66),
    CHOOSE(RANDBETWEEN(1, 2), "NotKnown", "Known"),
    IF(
        ISNUMBER('ALL-Students-Percentages'!R66),
        IF(
            'ALL-Students-Percentages'!R66 &lt; 0.6,
            "NotKnown",
            "Known"
        ),
        'ALL-Students-Percentages'!R66
    )
)</f>
        <v>Known</v>
      </c>
      <c r="S66" s="31" t="str">
        <f>IF(
    ISERROR('ALL-Students-Percentages'!S66),
    CHOOSE(RANDBETWEEN(1, 2), "NotKnown", "Known"),
    IF(
        ISNUMBER('ALL-Students-Percentages'!S66),
        IF(
            'ALL-Students-Percentages'!S66 &lt; 0.6,
            "NotKnown",
            "Known"
        ),
        'ALL-Students-Percentages'!S66
    )
)</f>
        <v>Known</v>
      </c>
      <c r="T66" s="31" t="str">
        <f>IF(
    ISERROR('ALL-Students-Percentages'!T66),
    CHOOSE(RANDBETWEEN(1, 2), "NotKnown", "Known"),
    IF(
        ISNUMBER('ALL-Students-Percentages'!T66),
        IF(
            'ALL-Students-Percentages'!T66 &lt; 0.6,
            "NotKnown",
            "Known"
        ),
        'ALL-Students-Percentages'!T66
    )
)</f>
        <v>Known</v>
      </c>
      <c r="U66" s="31" t="str">
        <f>IF(
    ISERROR('ALL-Students-Percentages'!U66),
    CHOOSE(RANDBETWEEN(1, 2), "NotKnown", "Known"),
    IF(
        ISNUMBER('ALL-Students-Percentages'!U66),
        IF(
            'ALL-Students-Percentages'!U66 &lt; 0.6,
            "NotKnown",
            "Known"
        ),
        'ALL-Students-Percentages'!U66
    )
)</f>
        <v>Known</v>
      </c>
      <c r="V66" s="31" t="str">
        <f>IF(
    ISERROR('ALL-Students-Percentages'!V66),
    CHOOSE(RANDBETWEEN(1, 2), "NotKnown", "Known"),
    IF(
        ISNUMBER('ALL-Students-Percentages'!V66),
        IF(
            'ALL-Students-Percentages'!V66 &lt; 0.6,
            "NotKnown",
            "Known"
        ),
        'ALL-Students-Percentages'!V66
    )
)</f>
        <v>Known</v>
      </c>
      <c r="W66" s="31" t="str">
        <f>IF(
    ISERROR('ALL-Students-Percentages'!W66),
    CHOOSE(RANDBETWEEN(1, 2), "NotKnown", "Known"),
    IF(
        ISNUMBER('ALL-Students-Percentages'!W66),
        IF(
            'ALL-Students-Percentages'!W66 &lt; 0.6,
            "NotKnown",
            "Known"
        ),
        'ALL-Students-Percentages'!W66
    )
)</f>
        <v>Known</v>
      </c>
      <c r="X66" s="31" t="str">
        <f>IF(
    ISERROR('ALL-Students-Percentages'!X66),
    CHOOSE(RANDBETWEEN(1, 2), "NotKnown", "Known"),
    IF(
        ISNUMBER('ALL-Students-Percentages'!X66),
        IF(
            'ALL-Students-Percentages'!X66 &lt; 0.6,
            "NotKnown",
            "Known"
        ),
        'ALL-Students-Percentages'!X66
    )
)</f>
        <v>Known</v>
      </c>
      <c r="Y66" s="31" t="str">
        <f>IF(
    ISERROR('ALL-Students-Percentages'!Y66),
    CHOOSE(RANDBETWEEN(1, 2), "NotKnown", "Known"),
    IF(
        ISNUMBER('ALL-Students-Percentages'!Y66),
        IF(
            'ALL-Students-Percentages'!Y66 &lt; 0.6,
            "NotKnown",
            "Known"
        ),
        'ALL-Students-Percentages'!Y66
    )
)</f>
        <v>Known</v>
      </c>
      <c r="Z66" s="31" t="str">
        <f>IF(
    ISERROR('ALL-Students-Percentages'!Z66),
    CHOOSE(RANDBETWEEN(1, 2), "NotKnown", "Known"),
    IF(
        ISNUMBER('ALL-Students-Percentages'!Z66),
        IF(
            'ALL-Students-Percentages'!Z66 &lt; 0.6,
            "NotKnown",
            "Known"
        ),
        'ALL-Students-Percentages'!Z66
    )
)</f>
        <v>Known</v>
      </c>
      <c r="AA66" s="31" t="str">
        <f>IF(
    ISERROR('ALL-Students-Percentages'!AA66),
    CHOOSE(RANDBETWEEN(1, 2), "NotKnown", "Known"),
    IF(
        ISNUMBER('ALL-Students-Percentages'!AA66),
        IF(
            'ALL-Students-Percentages'!AA66 &lt; 0.6,
            "NotKnown",
            "Known"
        ),
        'ALL-Students-Percentages'!AA66
    )
)</f>
        <v>Known</v>
      </c>
      <c r="AB66" s="31" t="str">
        <f>IF(
    ISERROR('ALL-Students-Percentages'!AB66),
    CHOOSE(RANDBETWEEN(1, 2), "NotKnown", "Known"),
    IF(
        ISNUMBER('ALL-Students-Percentages'!AB66),
        IF(
            'ALL-Students-Percentages'!AB66 &lt; 0.6,
            "NotKnown",
            "Known"
        ),
        'ALL-Students-Percentages'!AB66
    )
)</f>
        <v>Known</v>
      </c>
      <c r="AC66" s="31" t="str">
        <f>IF(
    ISERROR('ALL-Students-Percentages'!AC66),
    CHOOSE(RANDBETWEEN(1, 2), "NotKnown", "Known"),
    IF(
        ISNUMBER('ALL-Students-Percentages'!AC66),
        IF(
            'ALL-Students-Percentages'!AC66 &lt; 0.6,
            "NotKnown",
            "Known"
        ),
        'ALL-Students-Percentages'!AC66
    )
)</f>
        <v>Known</v>
      </c>
      <c r="AD66" s="31" t="str">
        <f>IF(
    ISERROR('ALL-Students-Percentages'!AD66),
    CHOOSE(RANDBETWEEN(1, 2), "NotKnown", "Known"),
    IF(
        ISNUMBER('ALL-Students-Percentages'!AD66),
        IF(
            'ALL-Students-Percentages'!AD66 &lt; 0.6,
            "NotKnown",
            "Known"
        ),
        'ALL-Students-Percentages'!AD66
    )
)</f>
        <v>NotKnown</v>
      </c>
      <c r="AE66" s="31" t="str">
        <f>IF(
    ISERROR('ALL-Students-Percentages'!AE66),
    CHOOSE(RANDBETWEEN(1, 2), "NotKnown", "Known"),
    IF(
        ISNUMBER('ALL-Students-Percentages'!AE66),
        IF(
            'ALL-Students-Percentages'!AE66 &lt; 0.6,
            "NotKnown",
            "Known"
        ),
        'ALL-Students-Percentages'!AE66
    )
)</f>
        <v>Known</v>
      </c>
      <c r="AF66" s="31" t="str">
        <f>IF(
    ISERROR('ALL-Students-Percentages'!AF66),
    CHOOSE(RANDBETWEEN(1, 2), "NotKnown", "Known"),
    IF(
        ISNUMBER('ALL-Students-Percentages'!AF66),
        IF(
            'ALL-Students-Percentages'!AF66 &lt; 0.6,
            "NotKnown",
            "Known"
        ),
        'ALL-Students-Percentages'!AF66
    )
)</f>
        <v>Known</v>
      </c>
      <c r="AG66" s="31" t="str">
        <f>IF(
    ISERROR('ALL-Students-Percentages'!AG66),
    CHOOSE(RANDBETWEEN(1, 2), "NotKnown", "Known"),
    IF(
        ISNUMBER('ALL-Students-Percentages'!AG66),
        IF(
            'ALL-Students-Percentages'!AG66 &lt; 0.6,
            "NotKnown",
            "Known"
        ),
        'ALL-Students-Percentages'!AG66
    )
)</f>
        <v>Known</v>
      </c>
      <c r="AH66" s="31" t="str">
        <f>IF(
    ISERROR('ALL-Students-Percentages'!AH66),
    CHOOSE(RANDBETWEEN(1, 2), "NotKnown", "Known"),
    IF(
        ISNUMBER('ALL-Students-Percentages'!AH66),
        IF(
            'ALL-Students-Percentages'!AH66 &lt; 0.6,
            "NotKnown",
            "Known"
        ),
        'ALL-Students-Percentages'!AH66
    )
)</f>
        <v>Known</v>
      </c>
      <c r="AI66" s="31" t="str">
        <f>IF(
    ISERROR('ALL-Students-Percentages'!AI66),
    CHOOSE(RANDBETWEEN(1, 2), "NotKnown", "Known"),
    IF(
        ISNUMBER('ALL-Students-Percentages'!AI66),
        IF(
            'ALL-Students-Percentages'!AI66 &lt; 0.6,
            "NotKnown",
            "Known"
        ),
        'ALL-Students-Percentages'!AI66
    )
)</f>
        <v>Known</v>
      </c>
      <c r="AJ66" s="31" t="str">
        <f>IF(
    ISERROR('ALL-Students-Percentages'!AJ66),
    CHOOSE(RANDBETWEEN(1, 2), "NotKnown", "Known"),
    IF(
        ISNUMBER('ALL-Students-Percentages'!AJ66),
        IF(
            'ALL-Students-Percentages'!AJ66 &lt; 0.6,
            "NotKnown",
            "Known"
        ),
        'ALL-Students-Percentages'!AJ66
    )
)</f>
        <v>Known</v>
      </c>
      <c r="AK66" s="31" t="str">
        <f>IF(
    ISERROR('ALL-Students-Percentages'!AK66),
    CHOOSE(RANDBETWEEN(1, 2), "NotKnown", "Known"),
    IF(
        ISNUMBER('ALL-Students-Percentages'!AK66),
        IF(
            'ALL-Students-Percentages'!AK66 &lt; 0.6,
            "NotKnown",
            "Known"
        ),
        'ALL-Students-Percentages'!AK66
    )
)</f>
        <v>Known</v>
      </c>
      <c r="AL66" s="31" t="str">
        <f>IF(
    ISERROR('ALL-Students-Percentages'!AL66),
    CHOOSE(RANDBETWEEN(1, 2), "NotKnown", "Known"),
    IF(
        ISNUMBER('ALL-Students-Percentages'!AL66),
        IF(
            'ALL-Students-Percentages'!AL66 &lt; 0.6,
            "NotKnown",
            "Known"
        ),
        'ALL-Students-Percentages'!AL66
    )
)</f>
        <v>Known</v>
      </c>
      <c r="AM66" s="31" t="str">
        <f>IF(
    ISERROR('ALL-Students-Percentages'!AM66),
    CHOOSE(RANDBETWEEN(1, 2), "NotKnown", "Known"),
    IF(
        ISNUMBER('ALL-Students-Percentages'!AM66),
        IF(
            'ALL-Students-Percentages'!AM66 &lt; 0.6,
            "NotKnown",
            "Known"
        ),
        'ALL-Students-Percentages'!AM66
    )
)</f>
        <v>Known</v>
      </c>
      <c r="AN66" s="31" t="str">
        <f>IF(
    ISERROR('ALL-Students-Percentages'!AN66),
    CHOOSE(RANDBETWEEN(1, 2), "NotKnown", "Known"),
    IF(
        ISNUMBER('ALL-Students-Percentages'!AN66),
        IF(
            'ALL-Students-Percentages'!AN66 &lt; 0.6,
            "NotKnown",
            "Known"
        ),
        'ALL-Students-Percentages'!AN66
    )
)</f>
        <v>Known</v>
      </c>
      <c r="AO66" s="31" t="str">
        <f>IF(
    ISERROR('ALL-Students-Percentages'!AO66),
    CHOOSE(RANDBETWEEN(1, 2), "NotKnown", "Known"),
    IF(
        ISNUMBER('ALL-Students-Percentages'!AO66),
        IF(
            'ALL-Students-Percentages'!AO66 &lt; 0.6,
            "NotKnown",
            "Known"
        ),
        'ALL-Students-Percentages'!AO66
    )
)</f>
        <v>Known</v>
      </c>
      <c r="AP66" s="31" t="str">
        <f>IF(
    ISERROR('ALL-Students-Percentages'!AP66),
    CHOOSE(RANDBETWEEN(1, 2), "NotKnown", "Known"),
    IF(
        ISNUMBER('ALL-Students-Percentages'!AP66),
        IF(
            'ALL-Students-Percentages'!AP66 &lt; 0.6,
            "NotKnown",
            "Known"
        ),
        'ALL-Students-Percentages'!AP66
    )
)</f>
        <v>Known</v>
      </c>
      <c r="AQ66" s="31" t="str">
        <f>IF(
    ISERROR('ALL-Students-Percentages'!AQ66),
    CHOOSE(RANDBETWEEN(1, 2), "NotKnown", "Known"),
    IF(
        ISNUMBER('ALL-Students-Percentages'!AQ66),
        IF(
            'ALL-Students-Percentages'!AQ66 &lt; 0.6,
            "NotKnown",
            "Known"
        ),
        'ALL-Students-Percentages'!AQ66
    )
)</f>
        <v>Known</v>
      </c>
      <c r="AR66" s="31" t="str">
        <f>IF(
    ISERROR('ALL-Students-Percentages'!AR66),
    CHOOSE(RANDBETWEEN(1, 2), "NotKnown", "Known"),
    IF(
        ISNUMBER('ALL-Students-Percentages'!AR66),
        IF(
            'ALL-Students-Percentages'!AR66 &lt; 0.6,
            "NotKnown",
            "Known"
        ),
        'ALL-Students-Percentages'!AR66
    )
)</f>
        <v>Known</v>
      </c>
      <c r="AS66" s="31" t="str">
        <f>IF(
    ISERROR('ALL-Students-Percentages'!AS66),
    CHOOSE(RANDBETWEEN(1, 2), "NotKnown", "Known"),
    IF(
        ISNUMBER('ALL-Students-Percentages'!AS66),
        IF(
            'ALL-Students-Percentages'!AS66 &lt; 0.6,
            "NotKnown",
            "Known"
        ),
        'ALL-Students-Percentages'!AS66
    )
)</f>
        <v>Known</v>
      </c>
      <c r="AT66" s="31" t="str">
        <f>IF(
    ISERROR('ALL-Students-Percentages'!AT66),
    CHOOSE(RANDBETWEEN(1, 2), "NotKnown", "Known"),
    IF(
        ISNUMBER('ALL-Students-Percentages'!AT66),
        IF(
            'ALL-Students-Percentages'!AT66 &lt; 0.6,
            "NotKnown",
            "Known"
        ),
        'ALL-Students-Percentages'!AT66
    )
)</f>
        <v>Known</v>
      </c>
      <c r="AU66" s="23"/>
      <c r="AV66" s="23"/>
    </row>
    <row r="67">
      <c r="A67" s="23" t="str">
        <f>IF(
    ISERROR('ALL-Students-Percentages'!A67),
    CHOOSE(RANDBETWEEN(1, 2), "NotKnown", "Known"),
    IF(
        ISNUMBER('ALL-Students-Percentages'!A67),
        IF(
            'ALL-Students-Percentages'!A67 &lt; 0.6,
            "NotKnown",
            "Known"
        ),
        'ALL-Students-Percentages'!A67
    )
)</f>
        <v>15Sp-F</v>
      </c>
      <c r="B67" s="31" t="str">
        <f>IF(
    ISERROR('ALL-Students-Percentages'!B67),
    CHOOSE(RANDBETWEEN(1, 2), "NotKnown", "Known"),
    IF(
        ISNUMBER('ALL-Students-Percentages'!B67),
        IF(
            'ALL-Students-Percentages'!B67 &lt; 0.6,
            "NotKnown",
            "Known"
        ),
        'ALL-Students-Percentages'!B67
    )
)</f>
        <v>Known</v>
      </c>
      <c r="C67" s="31" t="str">
        <f>IF(
    ISERROR('ALL-Students-Percentages'!C67),
    CHOOSE(RANDBETWEEN(1, 2), "NotKnown", "Known"),
    IF(
        ISNUMBER('ALL-Students-Percentages'!C67),
        IF(
            'ALL-Students-Percentages'!C67 &lt; 0.6,
            "NotKnown",
            "Known"
        ),
        'ALL-Students-Percentages'!C67
    )
)</f>
        <v>Known</v>
      </c>
      <c r="D67" s="31" t="str">
        <f>IF(
    ISERROR('ALL-Students-Percentages'!D67),
    CHOOSE(RANDBETWEEN(1, 2), "NotKnown", "Known"),
    IF(
        ISNUMBER('ALL-Students-Percentages'!D67),
        IF(
            'ALL-Students-Percentages'!D67 &lt; 0.6,
            "NotKnown",
            "Known"
        ),
        'ALL-Students-Percentages'!D67
    )
)</f>
        <v>Known</v>
      </c>
      <c r="E67" s="31" t="str">
        <f>IF(
    ISERROR('ALL-Students-Percentages'!E67),
    CHOOSE(RANDBETWEEN(1, 2), "NotKnown", "Known"),
    IF(
        ISNUMBER('ALL-Students-Percentages'!E67),
        IF(
            'ALL-Students-Percentages'!E67 &lt; 0.6,
            "NotKnown",
            "Known"
        ),
        'ALL-Students-Percentages'!E67
    )
)</f>
        <v>Known</v>
      </c>
      <c r="F67" s="31" t="str">
        <f>IF(
    ISERROR('ALL-Students-Percentages'!F67),
    CHOOSE(RANDBETWEEN(1, 2), "NotKnown", "Known"),
    IF(
        ISNUMBER('ALL-Students-Percentages'!F67),
        IF(
            'ALL-Students-Percentages'!F67 &lt; 0.6,
            "NotKnown",
            "Known"
        ),
        'ALL-Students-Percentages'!F67
    )
)</f>
        <v>Known</v>
      </c>
      <c r="G67" s="31" t="str">
        <f>IF(
    ISERROR('ALL-Students-Percentages'!G67),
    CHOOSE(RANDBETWEEN(1, 2), "NotKnown", "Known"),
    IF(
        ISNUMBER('ALL-Students-Percentages'!G67),
        IF(
            'ALL-Students-Percentages'!G67 &lt; 0.6,
            "NotKnown",
            "Known"
        ),
        'ALL-Students-Percentages'!G67
    )
)</f>
        <v>Known</v>
      </c>
      <c r="H67" s="31" t="str">
        <f>IF(
    ISERROR('ALL-Students-Percentages'!H67),
    CHOOSE(RANDBETWEEN(1, 2), "NotKnown", "Known"),
    IF(
        ISNUMBER('ALL-Students-Percentages'!H67),
        IF(
            'ALL-Students-Percentages'!H67 &lt; 0.6,
            "NotKnown",
            "Known"
        ),
        'ALL-Students-Percentages'!H67
    )
)</f>
        <v>Known</v>
      </c>
      <c r="I67" s="31" t="str">
        <f>IF(
    ISERROR('ALL-Students-Percentages'!I67),
    CHOOSE(RANDBETWEEN(1, 2), "NotKnown", "Known"),
    IF(
        ISNUMBER('ALL-Students-Percentages'!I67),
        IF(
            'ALL-Students-Percentages'!I67 &lt; 0.6,
            "NotKnown",
            "Known"
        ),
        'ALL-Students-Percentages'!I67
    )
)</f>
        <v>Known</v>
      </c>
      <c r="J67" s="31" t="str">
        <f>IF(
    ISERROR('ALL-Students-Percentages'!J67),
    CHOOSE(RANDBETWEEN(1, 2), "NotKnown", "Known"),
    IF(
        ISNUMBER('ALL-Students-Percentages'!J67),
        IF(
            'ALL-Students-Percentages'!J67 &lt; 0.6,
            "NotKnown",
            "Known"
        ),
        'ALL-Students-Percentages'!J67
    )
)</f>
        <v>Known</v>
      </c>
      <c r="K67" s="31" t="str">
        <f>IF(
    ISERROR('ALL-Students-Percentages'!K67),
    CHOOSE(RANDBETWEEN(1, 2), "NotKnown", "Known"),
    IF(
        ISNUMBER('ALL-Students-Percentages'!K67),
        IF(
            'ALL-Students-Percentages'!K67 &lt; 0.6,
            "NotKnown",
            "Known"
        ),
        'ALL-Students-Percentages'!K67
    )
)</f>
        <v>Known</v>
      </c>
      <c r="L67" s="31" t="str">
        <f>IF(
    ISERROR('ALL-Students-Percentages'!L67),
    CHOOSE(RANDBETWEEN(1, 2), "NotKnown", "Known"),
    IF(
        ISNUMBER('ALL-Students-Percentages'!L67),
        IF(
            'ALL-Students-Percentages'!L67 &lt; 0.6,
            "NotKnown",
            "Known"
        ),
        'ALL-Students-Percentages'!L67
    )
)</f>
        <v>Known</v>
      </c>
      <c r="M67" s="31" t="str">
        <f>IF(
    ISERROR('ALL-Students-Percentages'!M67),
    CHOOSE(RANDBETWEEN(1, 2), "NotKnown", "Known"),
    IF(
        ISNUMBER('ALL-Students-Percentages'!M67),
        IF(
            'ALL-Students-Percentages'!M67 &lt; 0.6,
            "NotKnown",
            "Known"
        ),
        'ALL-Students-Percentages'!M67
    )
)</f>
        <v>Known</v>
      </c>
      <c r="N67" s="31" t="str">
        <f>IF(
    ISERROR('ALL-Students-Percentages'!N67),
    CHOOSE(RANDBETWEEN(1, 2), "NotKnown", "Known"),
    IF(
        ISNUMBER('ALL-Students-Percentages'!N67),
        IF(
            'ALL-Students-Percentages'!N67 &lt; 0.6,
            "NotKnown",
            "Known"
        ),
        'ALL-Students-Percentages'!N67
    )
)</f>
        <v>Known</v>
      </c>
      <c r="O67" s="31" t="str">
        <f>IF(
    ISERROR('ALL-Students-Percentages'!O67),
    CHOOSE(RANDBETWEEN(1, 2), "NotKnown", "Known"),
    IF(
        ISNUMBER('ALL-Students-Percentages'!O67),
        IF(
            'ALL-Students-Percentages'!O67 &lt; 0.6,
            "NotKnown",
            "Known"
        ),
        'ALL-Students-Percentages'!O67
    )
)</f>
        <v>Known</v>
      </c>
      <c r="P67" s="31" t="str">
        <f>IF(
    ISERROR('ALL-Students-Percentages'!P67),
    CHOOSE(RANDBETWEEN(1, 2), "NotKnown", "Known"),
    IF(
        ISNUMBER('ALL-Students-Percentages'!P67),
        IF(
            'ALL-Students-Percentages'!P67 &lt; 0.6,
            "NotKnown",
            "Known"
        ),
        'ALL-Students-Percentages'!P67
    )
)</f>
        <v>Known</v>
      </c>
      <c r="Q67" s="31" t="str">
        <f>IF(
    ISERROR('ALL-Students-Percentages'!Q67),
    CHOOSE(RANDBETWEEN(1, 2), "NotKnown", "Known"),
    IF(
        ISNUMBER('ALL-Students-Percentages'!Q67),
        IF(
            'ALL-Students-Percentages'!Q67 &lt; 0.6,
            "NotKnown",
            "Known"
        ),
        'ALL-Students-Percentages'!Q67
    )
)</f>
        <v>Known</v>
      </c>
      <c r="R67" s="31" t="str">
        <f>IF(
    ISERROR('ALL-Students-Percentages'!R67),
    CHOOSE(RANDBETWEEN(1, 2), "NotKnown", "Known"),
    IF(
        ISNUMBER('ALL-Students-Percentages'!R67),
        IF(
            'ALL-Students-Percentages'!R67 &lt; 0.6,
            "NotKnown",
            "Known"
        ),
        'ALL-Students-Percentages'!R67
    )
)</f>
        <v>Known</v>
      </c>
      <c r="S67" s="31" t="str">
        <f>IF(
    ISERROR('ALL-Students-Percentages'!S67),
    CHOOSE(RANDBETWEEN(1, 2), "NotKnown", "Known"),
    IF(
        ISNUMBER('ALL-Students-Percentages'!S67),
        IF(
            'ALL-Students-Percentages'!S67 &lt; 0.6,
            "NotKnown",
            "Known"
        ),
        'ALL-Students-Percentages'!S67
    )
)</f>
        <v>Known</v>
      </c>
      <c r="T67" s="31" t="str">
        <f>IF(
    ISERROR('ALL-Students-Percentages'!T67),
    CHOOSE(RANDBETWEEN(1, 2), "NotKnown", "Known"),
    IF(
        ISNUMBER('ALL-Students-Percentages'!T67),
        IF(
            'ALL-Students-Percentages'!T67 &lt; 0.6,
            "NotKnown",
            "Known"
        ),
        'ALL-Students-Percentages'!T67
    )
)</f>
        <v>Known</v>
      </c>
      <c r="U67" s="31" t="str">
        <f>IF(
    ISERROR('ALL-Students-Percentages'!U67),
    CHOOSE(RANDBETWEEN(1, 2), "NotKnown", "Known"),
    IF(
        ISNUMBER('ALL-Students-Percentages'!U67),
        IF(
            'ALL-Students-Percentages'!U67 &lt; 0.6,
            "NotKnown",
            "Known"
        ),
        'ALL-Students-Percentages'!U67
    )
)</f>
        <v>Known</v>
      </c>
      <c r="V67" s="31" t="str">
        <f>IF(
    ISERROR('ALL-Students-Percentages'!V67),
    CHOOSE(RANDBETWEEN(1, 2), "NotKnown", "Known"),
    IF(
        ISNUMBER('ALL-Students-Percentages'!V67),
        IF(
            'ALL-Students-Percentages'!V67 &lt; 0.6,
            "NotKnown",
            "Known"
        ),
        'ALL-Students-Percentages'!V67
    )
)</f>
        <v>Known</v>
      </c>
      <c r="W67" s="31" t="str">
        <f>IF(
    ISERROR('ALL-Students-Percentages'!W67),
    CHOOSE(RANDBETWEEN(1, 2), "NotKnown", "Known"),
    IF(
        ISNUMBER('ALL-Students-Percentages'!W67),
        IF(
            'ALL-Students-Percentages'!W67 &lt; 0.6,
            "NotKnown",
            "Known"
        ),
        'ALL-Students-Percentages'!W67
    )
)</f>
        <v>Known</v>
      </c>
      <c r="X67" s="31" t="str">
        <f>IF(
    ISERROR('ALL-Students-Percentages'!X67),
    CHOOSE(RANDBETWEEN(1, 2), "NotKnown", "Known"),
    IF(
        ISNUMBER('ALL-Students-Percentages'!X67),
        IF(
            'ALL-Students-Percentages'!X67 &lt; 0.6,
            "NotKnown",
            "Known"
        ),
        'ALL-Students-Percentages'!X67
    )
)</f>
        <v>Known</v>
      </c>
      <c r="Y67" s="31" t="str">
        <f>IF(
    ISERROR('ALL-Students-Percentages'!Y67),
    CHOOSE(RANDBETWEEN(1, 2), "NotKnown", "Known"),
    IF(
        ISNUMBER('ALL-Students-Percentages'!Y67),
        IF(
            'ALL-Students-Percentages'!Y67 &lt; 0.6,
            "NotKnown",
            "Known"
        ),
        'ALL-Students-Percentages'!Y67
    )
)</f>
        <v>Known</v>
      </c>
      <c r="Z67" s="31" t="str">
        <f>IF(
    ISERROR('ALL-Students-Percentages'!Z67),
    CHOOSE(RANDBETWEEN(1, 2), "NotKnown", "Known"),
    IF(
        ISNUMBER('ALL-Students-Percentages'!Z67),
        IF(
            'ALL-Students-Percentages'!Z67 &lt; 0.6,
            "NotKnown",
            "Known"
        ),
        'ALL-Students-Percentages'!Z67
    )
)</f>
        <v>Known</v>
      </c>
      <c r="AA67" s="31" t="str">
        <f>IF(
    ISERROR('ALL-Students-Percentages'!AA67),
    CHOOSE(RANDBETWEEN(1, 2), "NotKnown", "Known"),
    IF(
        ISNUMBER('ALL-Students-Percentages'!AA67),
        IF(
            'ALL-Students-Percentages'!AA67 &lt; 0.6,
            "NotKnown",
            "Known"
        ),
        'ALL-Students-Percentages'!AA67
    )
)</f>
        <v>Known</v>
      </c>
      <c r="AB67" s="31" t="str">
        <f>IF(
    ISERROR('ALL-Students-Percentages'!AB67),
    CHOOSE(RANDBETWEEN(1, 2), "NotKnown", "Known"),
    IF(
        ISNUMBER('ALL-Students-Percentages'!AB67),
        IF(
            'ALL-Students-Percentages'!AB67 &lt; 0.6,
            "NotKnown",
            "Known"
        ),
        'ALL-Students-Percentages'!AB67
    )
)</f>
        <v>NotKnown</v>
      </c>
      <c r="AC67" s="31" t="str">
        <f>IF(
    ISERROR('ALL-Students-Percentages'!AC67),
    CHOOSE(RANDBETWEEN(1, 2), "NotKnown", "Known"),
    IF(
        ISNUMBER('ALL-Students-Percentages'!AC67),
        IF(
            'ALL-Students-Percentages'!AC67 &lt; 0.6,
            "NotKnown",
            "Known"
        ),
        'ALL-Students-Percentages'!AC67
    )
)</f>
        <v>Known</v>
      </c>
      <c r="AD67" s="31" t="str">
        <f>IF(
    ISERROR('ALL-Students-Percentages'!AD67),
    CHOOSE(RANDBETWEEN(1, 2), "NotKnown", "Known"),
    IF(
        ISNUMBER('ALL-Students-Percentages'!AD67),
        IF(
            'ALL-Students-Percentages'!AD67 &lt; 0.6,
            "NotKnown",
            "Known"
        ),
        'ALL-Students-Percentages'!AD67
    )
)</f>
        <v>NotKnown</v>
      </c>
      <c r="AE67" s="31" t="str">
        <f>IF(
    ISERROR('ALL-Students-Percentages'!AE67),
    CHOOSE(RANDBETWEEN(1, 2), "NotKnown", "Known"),
    IF(
        ISNUMBER('ALL-Students-Percentages'!AE67),
        IF(
            'ALL-Students-Percentages'!AE67 &lt; 0.6,
            "NotKnown",
            "Known"
        ),
        'ALL-Students-Percentages'!AE67
    )
)</f>
        <v>Known</v>
      </c>
      <c r="AF67" s="31" t="str">
        <f>IF(
    ISERROR('ALL-Students-Percentages'!AF67),
    CHOOSE(RANDBETWEEN(1, 2), "NotKnown", "Known"),
    IF(
        ISNUMBER('ALL-Students-Percentages'!AF67),
        IF(
            'ALL-Students-Percentages'!AF67 &lt; 0.6,
            "NotKnown",
            "Known"
        ),
        'ALL-Students-Percentages'!AF67
    )
)</f>
        <v>Known</v>
      </c>
      <c r="AG67" s="31" t="str">
        <f>IF(
    ISERROR('ALL-Students-Percentages'!AG67),
    CHOOSE(RANDBETWEEN(1, 2), "NotKnown", "Known"),
    IF(
        ISNUMBER('ALL-Students-Percentages'!AG67),
        IF(
            'ALL-Students-Percentages'!AG67 &lt; 0.6,
            "NotKnown",
            "Known"
        ),
        'ALL-Students-Percentages'!AG67
    )
)</f>
        <v>Known</v>
      </c>
      <c r="AH67" s="31" t="str">
        <f>IF(
    ISERROR('ALL-Students-Percentages'!AH67),
    CHOOSE(RANDBETWEEN(1, 2), "NotKnown", "Known"),
    IF(
        ISNUMBER('ALL-Students-Percentages'!AH67),
        IF(
            'ALL-Students-Percentages'!AH67 &lt; 0.6,
            "NotKnown",
            "Known"
        ),
        'ALL-Students-Percentages'!AH67
    )
)</f>
        <v>Known</v>
      </c>
      <c r="AI67" s="31" t="str">
        <f>IF(
    ISERROR('ALL-Students-Percentages'!AI67),
    CHOOSE(RANDBETWEEN(1, 2), "NotKnown", "Known"),
    IF(
        ISNUMBER('ALL-Students-Percentages'!AI67),
        IF(
            'ALL-Students-Percentages'!AI67 &lt; 0.6,
            "NotKnown",
            "Known"
        ),
        'ALL-Students-Percentages'!AI67
    )
)</f>
        <v>Known</v>
      </c>
      <c r="AJ67" s="31" t="str">
        <f>IF(
    ISERROR('ALL-Students-Percentages'!AJ67),
    CHOOSE(RANDBETWEEN(1, 2), "NotKnown", "Known"),
    IF(
        ISNUMBER('ALL-Students-Percentages'!AJ67),
        IF(
            'ALL-Students-Percentages'!AJ67 &lt; 0.6,
            "NotKnown",
            "Known"
        ),
        'ALL-Students-Percentages'!AJ67
    )
)</f>
        <v>Known</v>
      </c>
      <c r="AK67" s="31" t="str">
        <f>IF(
    ISERROR('ALL-Students-Percentages'!AK67),
    CHOOSE(RANDBETWEEN(1, 2), "NotKnown", "Known"),
    IF(
        ISNUMBER('ALL-Students-Percentages'!AK67),
        IF(
            'ALL-Students-Percentages'!AK67 &lt; 0.6,
            "NotKnown",
            "Known"
        ),
        'ALL-Students-Percentages'!AK67
    )
)</f>
        <v>Known</v>
      </c>
      <c r="AL67" s="31" t="str">
        <f>IF(
    ISERROR('ALL-Students-Percentages'!AL67),
    CHOOSE(RANDBETWEEN(1, 2), "NotKnown", "Known"),
    IF(
        ISNUMBER('ALL-Students-Percentages'!AL67),
        IF(
            'ALL-Students-Percentages'!AL67 &lt; 0.6,
            "NotKnown",
            "Known"
        ),
        'ALL-Students-Percentages'!AL67
    )
)</f>
        <v>Known</v>
      </c>
      <c r="AM67" s="31" t="str">
        <f>IF(
    ISERROR('ALL-Students-Percentages'!AM67),
    CHOOSE(RANDBETWEEN(1, 2), "NotKnown", "Known"),
    IF(
        ISNUMBER('ALL-Students-Percentages'!AM67),
        IF(
            'ALL-Students-Percentages'!AM67 &lt; 0.6,
            "NotKnown",
            "Known"
        ),
        'ALL-Students-Percentages'!AM67
    )
)</f>
        <v>Known</v>
      </c>
      <c r="AN67" s="31" t="str">
        <f>IF(
    ISERROR('ALL-Students-Percentages'!AN67),
    CHOOSE(RANDBETWEEN(1, 2), "NotKnown", "Known"),
    IF(
        ISNUMBER('ALL-Students-Percentages'!AN67),
        IF(
            'ALL-Students-Percentages'!AN67 &lt; 0.6,
            "NotKnown",
            "Known"
        ),
        'ALL-Students-Percentages'!AN67
    )
)</f>
        <v>Known</v>
      </c>
      <c r="AO67" s="31" t="str">
        <f>IF(
    ISERROR('ALL-Students-Percentages'!AO67),
    CHOOSE(RANDBETWEEN(1, 2), "NotKnown", "Known"),
    IF(
        ISNUMBER('ALL-Students-Percentages'!AO67),
        IF(
            'ALL-Students-Percentages'!AO67 &lt; 0.6,
            "NotKnown",
            "Known"
        ),
        'ALL-Students-Percentages'!AO67
    )
)</f>
        <v>Known</v>
      </c>
      <c r="AP67" s="31" t="str">
        <f>IF(
    ISERROR('ALL-Students-Percentages'!AP67),
    CHOOSE(RANDBETWEEN(1, 2), "NotKnown", "Known"),
    IF(
        ISNUMBER('ALL-Students-Percentages'!AP67),
        IF(
            'ALL-Students-Percentages'!AP67 &lt; 0.6,
            "NotKnown",
            "Known"
        ),
        'ALL-Students-Percentages'!AP67
    )
)</f>
        <v>Known</v>
      </c>
      <c r="AQ67" s="31" t="str">
        <f>IF(
    ISERROR('ALL-Students-Percentages'!AQ67),
    CHOOSE(RANDBETWEEN(1, 2), "NotKnown", "Known"),
    IF(
        ISNUMBER('ALL-Students-Percentages'!AQ67),
        IF(
            'ALL-Students-Percentages'!AQ67 &lt; 0.6,
            "NotKnown",
            "Known"
        ),
        'ALL-Students-Percentages'!AQ67
    )
)</f>
        <v>Known</v>
      </c>
      <c r="AR67" s="31" t="str">
        <f>IF(
    ISERROR('ALL-Students-Percentages'!AR67),
    CHOOSE(RANDBETWEEN(1, 2), "NotKnown", "Known"),
    IF(
        ISNUMBER('ALL-Students-Percentages'!AR67),
        IF(
            'ALL-Students-Percentages'!AR67 &lt; 0.6,
            "NotKnown",
            "Known"
        ),
        'ALL-Students-Percentages'!AR67
    )
)</f>
        <v>Known</v>
      </c>
      <c r="AS67" s="31" t="str">
        <f>IF(
    ISERROR('ALL-Students-Percentages'!AS67),
    CHOOSE(RANDBETWEEN(1, 2), "NotKnown", "Known"),
    IF(
        ISNUMBER('ALL-Students-Percentages'!AS67),
        IF(
            'ALL-Students-Percentages'!AS67 &lt; 0.6,
            "NotKnown",
            "Known"
        ),
        'ALL-Students-Percentages'!AS67
    )
)</f>
        <v>Known</v>
      </c>
      <c r="AT67" s="31" t="str">
        <f>IF(
    ISERROR('ALL-Students-Percentages'!AT67),
    CHOOSE(RANDBETWEEN(1, 2), "NotKnown", "Known"),
    IF(
        ISNUMBER('ALL-Students-Percentages'!AT67),
        IF(
            'ALL-Students-Percentages'!AT67 &lt; 0.6,
            "NotKnown",
            "Known"
        ),
        'ALL-Students-Percentages'!AT67
    )
)</f>
        <v>Known</v>
      </c>
      <c r="AU67" s="23"/>
      <c r="AV67" s="23"/>
    </row>
    <row r="68">
      <c r="A68" s="23" t="str">
        <f>IF(
    ISERROR('ALL-Students-Percentages'!A68),
    CHOOSE(RANDBETWEEN(1, 2), "NotKnown", "Known"),
    IF(
        ISNUMBER('ALL-Students-Percentages'!A68),
        IF(
            'ALL-Students-Percentages'!A68 &lt; 0.6,
            "NotKnown",
            "Known"
        ),
        'ALL-Students-Percentages'!A68
    )
)</f>
        <v>16Sp-M</v>
      </c>
      <c r="B68" s="31" t="str">
        <f>IF(
    ISERROR('ALL-Students-Percentages'!B68),
    CHOOSE(RANDBETWEEN(1, 2), "NotKnown", "Known"),
    IF(
        ISNUMBER('ALL-Students-Percentages'!B68),
        IF(
            'ALL-Students-Percentages'!B68 &lt; 0.6,
            "NotKnown",
            "Known"
        ),
        'ALL-Students-Percentages'!B68
    )
)</f>
        <v>Known</v>
      </c>
      <c r="C68" s="31" t="str">
        <f>IF(
    ISERROR('ALL-Students-Percentages'!C68),
    CHOOSE(RANDBETWEEN(1, 2), "NotKnown", "Known"),
    IF(
        ISNUMBER('ALL-Students-Percentages'!C68),
        IF(
            'ALL-Students-Percentages'!C68 &lt; 0.6,
            "NotKnown",
            "Known"
        ),
        'ALL-Students-Percentages'!C68
    )
)</f>
        <v>Known</v>
      </c>
      <c r="D68" s="31" t="str">
        <f>IF(
    ISERROR('ALL-Students-Percentages'!D68),
    CHOOSE(RANDBETWEEN(1, 2), "NotKnown", "Known"),
    IF(
        ISNUMBER('ALL-Students-Percentages'!D68),
        IF(
            'ALL-Students-Percentages'!D68 &lt; 0.6,
            "NotKnown",
            "Known"
        ),
        'ALL-Students-Percentages'!D68
    )
)</f>
        <v>Known</v>
      </c>
      <c r="E68" s="31" t="str">
        <f>IF(
    ISERROR('ALL-Students-Percentages'!E68),
    CHOOSE(RANDBETWEEN(1, 2), "NotKnown", "Known"),
    IF(
        ISNUMBER('ALL-Students-Percentages'!E68),
        IF(
            'ALL-Students-Percentages'!E68 &lt; 0.6,
            "NotKnown",
            "Known"
        ),
        'ALL-Students-Percentages'!E68
    )
)</f>
        <v>Known</v>
      </c>
      <c r="F68" s="31" t="str">
        <f>IF(
    ISERROR('ALL-Students-Percentages'!F68),
    CHOOSE(RANDBETWEEN(1, 2), "NotKnown", "Known"),
    IF(
        ISNUMBER('ALL-Students-Percentages'!F68),
        IF(
            'ALL-Students-Percentages'!F68 &lt; 0.6,
            "NotKnown",
            "Known"
        ),
        'ALL-Students-Percentages'!F68
    )
)</f>
        <v>Known</v>
      </c>
      <c r="G68" s="31" t="str">
        <f>IF(
    ISERROR('ALL-Students-Percentages'!G68),
    CHOOSE(RANDBETWEEN(1, 2), "NotKnown", "Known"),
    IF(
        ISNUMBER('ALL-Students-Percentages'!G68),
        IF(
            'ALL-Students-Percentages'!G68 &lt; 0.6,
            "NotKnown",
            "Known"
        ),
        'ALL-Students-Percentages'!G68
    )
)</f>
        <v>Known</v>
      </c>
      <c r="H68" s="31" t="str">
        <f>IF(
    ISERROR('ALL-Students-Percentages'!H68),
    CHOOSE(RANDBETWEEN(1, 2), "NotKnown", "Known"),
    IF(
        ISNUMBER('ALL-Students-Percentages'!H68),
        IF(
            'ALL-Students-Percentages'!H68 &lt; 0.6,
            "NotKnown",
            "Known"
        ),
        'ALL-Students-Percentages'!H68
    )
)</f>
        <v>Known</v>
      </c>
      <c r="I68" s="31" t="str">
        <f>IF(
    ISERROR('ALL-Students-Percentages'!I68),
    CHOOSE(RANDBETWEEN(1, 2), "NotKnown", "Known"),
    IF(
        ISNUMBER('ALL-Students-Percentages'!I68),
        IF(
            'ALL-Students-Percentages'!I68 &lt; 0.6,
            "NotKnown",
            "Known"
        ),
        'ALL-Students-Percentages'!I68
    )
)</f>
        <v>Known</v>
      </c>
      <c r="J68" s="31" t="str">
        <f>IF(
    ISERROR('ALL-Students-Percentages'!J68),
    CHOOSE(RANDBETWEEN(1, 2), "NotKnown", "Known"),
    IF(
        ISNUMBER('ALL-Students-Percentages'!J68),
        IF(
            'ALL-Students-Percentages'!J68 &lt; 0.6,
            "NotKnown",
            "Known"
        ),
        'ALL-Students-Percentages'!J68
    )
)</f>
        <v>Known</v>
      </c>
      <c r="K68" s="31" t="str">
        <f>IF(
    ISERROR('ALL-Students-Percentages'!K68),
    CHOOSE(RANDBETWEEN(1, 2), "NotKnown", "Known"),
    IF(
        ISNUMBER('ALL-Students-Percentages'!K68),
        IF(
            'ALL-Students-Percentages'!K68 &lt; 0.6,
            "NotKnown",
            "Known"
        ),
        'ALL-Students-Percentages'!K68
    )
)</f>
        <v>Known</v>
      </c>
      <c r="L68" s="31" t="str">
        <f>IF(
    ISERROR('ALL-Students-Percentages'!L68),
    CHOOSE(RANDBETWEEN(1, 2), "NotKnown", "Known"),
    IF(
        ISNUMBER('ALL-Students-Percentages'!L68),
        IF(
            'ALL-Students-Percentages'!L68 &lt; 0.6,
            "NotKnown",
            "Known"
        ),
        'ALL-Students-Percentages'!L68
    )
)</f>
        <v>Known</v>
      </c>
      <c r="M68" s="31" t="str">
        <f>IF(
    ISERROR('ALL-Students-Percentages'!M68),
    CHOOSE(RANDBETWEEN(1, 2), "NotKnown", "Known"),
    IF(
        ISNUMBER('ALL-Students-Percentages'!M68),
        IF(
            'ALL-Students-Percentages'!M68 &lt; 0.6,
            "NotKnown",
            "Known"
        ),
        'ALL-Students-Percentages'!M68
    )
)</f>
        <v>Known</v>
      </c>
      <c r="N68" s="31" t="str">
        <f>IF(
    ISERROR('ALL-Students-Percentages'!N68),
    CHOOSE(RANDBETWEEN(1, 2), "NotKnown", "Known"),
    IF(
        ISNUMBER('ALL-Students-Percentages'!N68),
        IF(
            'ALL-Students-Percentages'!N68 &lt; 0.6,
            "NotKnown",
            "Known"
        ),
        'ALL-Students-Percentages'!N68
    )
)</f>
        <v>Known</v>
      </c>
      <c r="O68" s="31" t="str">
        <f>IF(
    ISERROR('ALL-Students-Percentages'!O68),
    CHOOSE(RANDBETWEEN(1, 2), "NotKnown", "Known"),
    IF(
        ISNUMBER('ALL-Students-Percentages'!O68),
        IF(
            'ALL-Students-Percentages'!O68 &lt; 0.6,
            "NotKnown",
            "Known"
        ),
        'ALL-Students-Percentages'!O68
    )
)</f>
        <v>Known</v>
      </c>
      <c r="P68" s="31" t="str">
        <f>IF(
    ISERROR('ALL-Students-Percentages'!P68),
    CHOOSE(RANDBETWEEN(1, 2), "NotKnown", "Known"),
    IF(
        ISNUMBER('ALL-Students-Percentages'!P68),
        IF(
            'ALL-Students-Percentages'!P68 &lt; 0.6,
            "NotKnown",
            "Known"
        ),
        'ALL-Students-Percentages'!P68
    )
)</f>
        <v>Known</v>
      </c>
      <c r="Q68" s="31" t="str">
        <f>IF(
    ISERROR('ALL-Students-Percentages'!Q68),
    CHOOSE(RANDBETWEEN(1, 2), "NotKnown", "Known"),
    IF(
        ISNUMBER('ALL-Students-Percentages'!Q68),
        IF(
            'ALL-Students-Percentages'!Q68 &lt; 0.6,
            "NotKnown",
            "Known"
        ),
        'ALL-Students-Percentages'!Q68
    )
)</f>
        <v>Known</v>
      </c>
      <c r="R68" s="31" t="str">
        <f>IF(
    ISERROR('ALL-Students-Percentages'!R68),
    CHOOSE(RANDBETWEEN(1, 2), "NotKnown", "Known"),
    IF(
        ISNUMBER('ALL-Students-Percentages'!R68),
        IF(
            'ALL-Students-Percentages'!R68 &lt; 0.6,
            "NotKnown",
            "Known"
        ),
        'ALL-Students-Percentages'!R68
    )
)</f>
        <v>Known</v>
      </c>
      <c r="S68" s="31" t="str">
        <f>IF(
    ISERROR('ALL-Students-Percentages'!S68),
    CHOOSE(RANDBETWEEN(1, 2), "NotKnown", "Known"),
    IF(
        ISNUMBER('ALL-Students-Percentages'!S68),
        IF(
            'ALL-Students-Percentages'!S68 &lt; 0.6,
            "NotKnown",
            "Known"
        ),
        'ALL-Students-Percentages'!S68
    )
)</f>
        <v>Known</v>
      </c>
      <c r="T68" s="31" t="str">
        <f>IF(
    ISERROR('ALL-Students-Percentages'!T68),
    CHOOSE(RANDBETWEEN(1, 2), "NotKnown", "Known"),
    IF(
        ISNUMBER('ALL-Students-Percentages'!T68),
        IF(
            'ALL-Students-Percentages'!T68 &lt; 0.6,
            "NotKnown",
            "Known"
        ),
        'ALL-Students-Percentages'!T68
    )
)</f>
        <v>Known</v>
      </c>
      <c r="U68" s="31" t="str">
        <f>IF(
    ISERROR('ALL-Students-Percentages'!U68),
    CHOOSE(RANDBETWEEN(1, 2), "NotKnown", "Known"),
    IF(
        ISNUMBER('ALL-Students-Percentages'!U68),
        IF(
            'ALL-Students-Percentages'!U68 &lt; 0.6,
            "NotKnown",
            "Known"
        ),
        'ALL-Students-Percentages'!U68
    )
)</f>
        <v>Known</v>
      </c>
      <c r="V68" s="31" t="str">
        <f>IF(
    ISERROR('ALL-Students-Percentages'!V68),
    CHOOSE(RANDBETWEEN(1, 2), "NotKnown", "Known"),
    IF(
        ISNUMBER('ALL-Students-Percentages'!V68),
        IF(
            'ALL-Students-Percentages'!V68 &lt; 0.6,
            "NotKnown",
            "Known"
        ),
        'ALL-Students-Percentages'!V68
    )
)</f>
        <v>Known</v>
      </c>
      <c r="W68" s="31" t="str">
        <f>IF(
    ISERROR('ALL-Students-Percentages'!W68),
    CHOOSE(RANDBETWEEN(1, 2), "NotKnown", "Known"),
    IF(
        ISNUMBER('ALL-Students-Percentages'!W68),
        IF(
            'ALL-Students-Percentages'!W68 &lt; 0.6,
            "NotKnown",
            "Known"
        ),
        'ALL-Students-Percentages'!W68
    )
)</f>
        <v>Known</v>
      </c>
      <c r="X68" s="31" t="str">
        <f>IF(
    ISERROR('ALL-Students-Percentages'!X68),
    CHOOSE(RANDBETWEEN(1, 2), "NotKnown", "Known"),
    IF(
        ISNUMBER('ALL-Students-Percentages'!X68),
        IF(
            'ALL-Students-Percentages'!X68 &lt; 0.6,
            "NotKnown",
            "Known"
        ),
        'ALL-Students-Percentages'!X68
    )
)</f>
        <v>Known</v>
      </c>
      <c r="Y68" s="31" t="str">
        <f>IF(
    ISERROR('ALL-Students-Percentages'!Y68),
    CHOOSE(RANDBETWEEN(1, 2), "NotKnown", "Known"),
    IF(
        ISNUMBER('ALL-Students-Percentages'!Y68),
        IF(
            'ALL-Students-Percentages'!Y68 &lt; 0.6,
            "NotKnown",
            "Known"
        ),
        'ALL-Students-Percentages'!Y68
    )
)</f>
        <v>Known</v>
      </c>
      <c r="Z68" s="31" t="str">
        <f>IF(
    ISERROR('ALL-Students-Percentages'!Z68),
    CHOOSE(RANDBETWEEN(1, 2), "NotKnown", "Known"),
    IF(
        ISNUMBER('ALL-Students-Percentages'!Z68),
        IF(
            'ALL-Students-Percentages'!Z68 &lt; 0.6,
            "NotKnown",
            "Known"
        ),
        'ALL-Students-Percentages'!Z68
    )
)</f>
        <v>Known</v>
      </c>
      <c r="AA68" s="31" t="str">
        <f>IF(
    ISERROR('ALL-Students-Percentages'!AA68),
    CHOOSE(RANDBETWEEN(1, 2), "NotKnown", "Known"),
    IF(
        ISNUMBER('ALL-Students-Percentages'!AA68),
        IF(
            'ALL-Students-Percentages'!AA68 &lt; 0.6,
            "NotKnown",
            "Known"
        ),
        'ALL-Students-Percentages'!AA68
    )
)</f>
        <v>Known</v>
      </c>
      <c r="AB68" s="31" t="str">
        <f>IF(
    ISERROR('ALL-Students-Percentages'!AB68),
    CHOOSE(RANDBETWEEN(1, 2), "NotKnown", "Known"),
    IF(
        ISNUMBER('ALL-Students-Percentages'!AB68),
        IF(
            'ALL-Students-Percentages'!AB68 &lt; 0.6,
            "NotKnown",
            "Known"
        ),
        'ALL-Students-Percentages'!AB68
    )
)</f>
        <v>Known</v>
      </c>
      <c r="AC68" s="31" t="str">
        <f>IF(
    ISERROR('ALL-Students-Percentages'!AC68),
    CHOOSE(RANDBETWEEN(1, 2), "NotKnown", "Known"),
    IF(
        ISNUMBER('ALL-Students-Percentages'!AC68),
        IF(
            'ALL-Students-Percentages'!AC68 &lt; 0.6,
            "NotKnown",
            "Known"
        ),
        'ALL-Students-Percentages'!AC68
    )
)</f>
        <v>Known</v>
      </c>
      <c r="AD68" s="31" t="str">
        <f>IF(
    ISERROR('ALL-Students-Percentages'!AD68),
    CHOOSE(RANDBETWEEN(1, 2), "NotKnown", "Known"),
    IF(
        ISNUMBER('ALL-Students-Percentages'!AD68),
        IF(
            'ALL-Students-Percentages'!AD68 &lt; 0.6,
            "NotKnown",
            "Known"
        ),
        'ALL-Students-Percentages'!AD68
    )
)</f>
        <v>NotKnown</v>
      </c>
      <c r="AE68" s="31" t="str">
        <f>IF(
    ISERROR('ALL-Students-Percentages'!AE68),
    CHOOSE(RANDBETWEEN(1, 2), "NotKnown", "Known"),
    IF(
        ISNUMBER('ALL-Students-Percentages'!AE68),
        IF(
            'ALL-Students-Percentages'!AE68 &lt; 0.6,
            "NotKnown",
            "Known"
        ),
        'ALL-Students-Percentages'!AE68
    )
)</f>
        <v>Known</v>
      </c>
      <c r="AF68" s="31" t="str">
        <f>IF(
    ISERROR('ALL-Students-Percentages'!AF68),
    CHOOSE(RANDBETWEEN(1, 2), "NotKnown", "Known"),
    IF(
        ISNUMBER('ALL-Students-Percentages'!AF68),
        IF(
            'ALL-Students-Percentages'!AF68 &lt; 0.6,
            "NotKnown",
            "Known"
        ),
        'ALL-Students-Percentages'!AF68
    )
)</f>
        <v>Known</v>
      </c>
      <c r="AG68" s="31" t="str">
        <f>IF(
    ISERROR('ALL-Students-Percentages'!AG68),
    CHOOSE(RANDBETWEEN(1, 2), "NotKnown", "Known"),
    IF(
        ISNUMBER('ALL-Students-Percentages'!AG68),
        IF(
            'ALL-Students-Percentages'!AG68 &lt; 0.6,
            "NotKnown",
            "Known"
        ),
        'ALL-Students-Percentages'!AG68
    )
)</f>
        <v>Known</v>
      </c>
      <c r="AH68" s="31" t="str">
        <f>IF(
    ISERROR('ALL-Students-Percentages'!AH68),
    CHOOSE(RANDBETWEEN(1, 2), "NotKnown", "Known"),
    IF(
        ISNUMBER('ALL-Students-Percentages'!AH68),
        IF(
            'ALL-Students-Percentages'!AH68 &lt; 0.6,
            "NotKnown",
            "Known"
        ),
        'ALL-Students-Percentages'!AH68
    )
)</f>
        <v>Known</v>
      </c>
      <c r="AI68" s="31" t="str">
        <f>IF(
    ISERROR('ALL-Students-Percentages'!AI68),
    CHOOSE(RANDBETWEEN(1, 2), "NotKnown", "Known"),
    IF(
        ISNUMBER('ALL-Students-Percentages'!AI68),
        IF(
            'ALL-Students-Percentages'!AI68 &lt; 0.6,
            "NotKnown",
            "Known"
        ),
        'ALL-Students-Percentages'!AI68
    )
)</f>
        <v>Known</v>
      </c>
      <c r="AJ68" s="31" t="str">
        <f>IF(
    ISERROR('ALL-Students-Percentages'!AJ68),
    CHOOSE(RANDBETWEEN(1, 2), "NotKnown", "Known"),
    IF(
        ISNUMBER('ALL-Students-Percentages'!AJ68),
        IF(
            'ALL-Students-Percentages'!AJ68 &lt; 0.6,
            "NotKnown",
            "Known"
        ),
        'ALL-Students-Percentages'!AJ68
    )
)</f>
        <v>Known</v>
      </c>
      <c r="AK68" s="31" t="str">
        <f>IF(
    ISERROR('ALL-Students-Percentages'!AK68),
    CHOOSE(RANDBETWEEN(1, 2), "NotKnown", "Known"),
    IF(
        ISNUMBER('ALL-Students-Percentages'!AK68),
        IF(
            'ALL-Students-Percentages'!AK68 &lt; 0.6,
            "NotKnown",
            "Known"
        ),
        'ALL-Students-Percentages'!AK68
    )
)</f>
        <v>Known</v>
      </c>
      <c r="AL68" s="31" t="str">
        <f>IF(
    ISERROR('ALL-Students-Percentages'!AL68),
    CHOOSE(RANDBETWEEN(1, 2), "NotKnown", "Known"),
    IF(
        ISNUMBER('ALL-Students-Percentages'!AL68),
        IF(
            'ALL-Students-Percentages'!AL68 &lt; 0.6,
            "NotKnown",
            "Known"
        ),
        'ALL-Students-Percentages'!AL68
    )
)</f>
        <v>Known</v>
      </c>
      <c r="AM68" s="31" t="str">
        <f>IF(
    ISERROR('ALL-Students-Percentages'!AM68),
    CHOOSE(RANDBETWEEN(1, 2), "NotKnown", "Known"),
    IF(
        ISNUMBER('ALL-Students-Percentages'!AM68),
        IF(
            'ALL-Students-Percentages'!AM68 &lt; 0.6,
            "NotKnown",
            "Known"
        ),
        'ALL-Students-Percentages'!AM68
    )
)</f>
        <v>Known</v>
      </c>
      <c r="AN68" s="31" t="str">
        <f>IF(
    ISERROR('ALL-Students-Percentages'!AN68),
    CHOOSE(RANDBETWEEN(1, 2), "NotKnown", "Known"),
    IF(
        ISNUMBER('ALL-Students-Percentages'!AN68),
        IF(
            'ALL-Students-Percentages'!AN68 &lt; 0.6,
            "NotKnown",
            "Known"
        ),
        'ALL-Students-Percentages'!AN68
    )
)</f>
        <v>Known</v>
      </c>
      <c r="AO68" s="31" t="str">
        <f>IF(
    ISERROR('ALL-Students-Percentages'!AO68),
    CHOOSE(RANDBETWEEN(1, 2), "NotKnown", "Known"),
    IF(
        ISNUMBER('ALL-Students-Percentages'!AO68),
        IF(
            'ALL-Students-Percentages'!AO68 &lt; 0.6,
            "NotKnown",
            "Known"
        ),
        'ALL-Students-Percentages'!AO68
    )
)</f>
        <v>Known</v>
      </c>
      <c r="AP68" s="31" t="str">
        <f>IF(
    ISERROR('ALL-Students-Percentages'!AP68),
    CHOOSE(RANDBETWEEN(1, 2), "NotKnown", "Known"),
    IF(
        ISNUMBER('ALL-Students-Percentages'!AP68),
        IF(
            'ALL-Students-Percentages'!AP68 &lt; 0.6,
            "NotKnown",
            "Known"
        ),
        'ALL-Students-Percentages'!AP68
    )
)</f>
        <v>NotKnown</v>
      </c>
      <c r="AQ68" s="31" t="str">
        <f>IF(
    ISERROR('ALL-Students-Percentages'!AQ68),
    CHOOSE(RANDBETWEEN(1, 2), "NotKnown", "Known"),
    IF(
        ISNUMBER('ALL-Students-Percentages'!AQ68),
        IF(
            'ALL-Students-Percentages'!AQ68 &lt; 0.6,
            "NotKnown",
            "Known"
        ),
        'ALL-Students-Percentages'!AQ68
    )
)</f>
        <v>Known</v>
      </c>
      <c r="AR68" s="31" t="str">
        <f>IF(
    ISERROR('ALL-Students-Percentages'!AR68),
    CHOOSE(RANDBETWEEN(1, 2), "NotKnown", "Known"),
    IF(
        ISNUMBER('ALL-Students-Percentages'!AR68),
        IF(
            'ALL-Students-Percentages'!AR68 &lt; 0.6,
            "NotKnown",
            "Known"
        ),
        'ALL-Students-Percentages'!AR68
    )
)</f>
        <v>Known</v>
      </c>
      <c r="AS68" s="31" t="str">
        <f>IF(
    ISERROR('ALL-Students-Percentages'!AS68),
    CHOOSE(RANDBETWEEN(1, 2), "NotKnown", "Known"),
    IF(
        ISNUMBER('ALL-Students-Percentages'!AS68),
        IF(
            'ALL-Students-Percentages'!AS68 &lt; 0.6,
            "NotKnown",
            "Known"
        ),
        'ALL-Students-Percentages'!AS68
    )
)</f>
        <v>Known</v>
      </c>
      <c r="AT68" s="31" t="str">
        <f>IF(
    ISERROR('ALL-Students-Percentages'!AT68),
    CHOOSE(RANDBETWEEN(1, 2), "NotKnown", "Known"),
    IF(
        ISNUMBER('ALL-Students-Percentages'!AT68),
        IF(
            'ALL-Students-Percentages'!AT68 &lt; 0.6,
            "NotKnown",
            "Known"
        ),
        'ALL-Students-Percentages'!AT68
    )
)</f>
        <v>Known</v>
      </c>
      <c r="AU68" s="23"/>
      <c r="AV68" s="23"/>
    </row>
    <row r="69">
      <c r="A69" s="23" t="str">
        <f>IF(
    ISERROR('ALL-Students-Percentages'!A69),
    CHOOSE(RANDBETWEEN(1, 2), "NotKnown", "Known"),
    IF(
        ISNUMBER('ALL-Students-Percentages'!A69),
        IF(
            'ALL-Students-Percentages'!A69 &lt; 0.6,
            "NotKnown",
            "Known"
        ),
        'ALL-Students-Percentages'!A69
    )
)</f>
        <v>17Sp-M</v>
      </c>
      <c r="B69" s="31" t="str">
        <f>IF(
    ISERROR('ALL-Students-Percentages'!B69),
    CHOOSE(RANDBETWEEN(1, 2), "NotKnown", "Known"),
    IF(
        ISNUMBER('ALL-Students-Percentages'!B69),
        IF(
            'ALL-Students-Percentages'!B69 &lt; 0.6,
            "NotKnown",
            "Known"
        ),
        'ALL-Students-Percentages'!B69
    )
)</f>
        <v>Known</v>
      </c>
      <c r="C69" s="31" t="str">
        <f>IF(
    ISERROR('ALL-Students-Percentages'!C69),
    CHOOSE(RANDBETWEEN(1, 2), "NotKnown", "Known"),
    IF(
        ISNUMBER('ALL-Students-Percentages'!C69),
        IF(
            'ALL-Students-Percentages'!C69 &lt; 0.6,
            "NotKnown",
            "Known"
        ),
        'ALL-Students-Percentages'!C69
    )
)</f>
        <v>Known</v>
      </c>
      <c r="D69" s="31" t="str">
        <f>IF(
    ISERROR('ALL-Students-Percentages'!D69),
    CHOOSE(RANDBETWEEN(1, 2), "NotKnown", "Known"),
    IF(
        ISNUMBER('ALL-Students-Percentages'!D69),
        IF(
            'ALL-Students-Percentages'!D69 &lt; 0.6,
            "NotKnown",
            "Known"
        ),
        'ALL-Students-Percentages'!D69
    )
)</f>
        <v>Known</v>
      </c>
      <c r="E69" s="31" t="str">
        <f>IF(
    ISERROR('ALL-Students-Percentages'!E69),
    CHOOSE(RANDBETWEEN(1, 2), "NotKnown", "Known"),
    IF(
        ISNUMBER('ALL-Students-Percentages'!E69),
        IF(
            'ALL-Students-Percentages'!E69 &lt; 0.6,
            "NotKnown",
            "Known"
        ),
        'ALL-Students-Percentages'!E69
    )
)</f>
        <v>Known</v>
      </c>
      <c r="F69" s="31" t="str">
        <f>IF(
    ISERROR('ALL-Students-Percentages'!F69),
    CHOOSE(RANDBETWEEN(1, 2), "NotKnown", "Known"),
    IF(
        ISNUMBER('ALL-Students-Percentages'!F69),
        IF(
            'ALL-Students-Percentages'!F69 &lt; 0.6,
            "NotKnown",
            "Known"
        ),
        'ALL-Students-Percentages'!F69
    )
)</f>
        <v>Known</v>
      </c>
      <c r="G69" s="31" t="str">
        <f>IF(
    ISERROR('ALL-Students-Percentages'!G69),
    CHOOSE(RANDBETWEEN(1, 2), "NotKnown", "Known"),
    IF(
        ISNUMBER('ALL-Students-Percentages'!G69),
        IF(
            'ALL-Students-Percentages'!G69 &lt; 0.6,
            "NotKnown",
            "Known"
        ),
        'ALL-Students-Percentages'!G69
    )
)</f>
        <v>Known</v>
      </c>
      <c r="H69" s="31" t="str">
        <f>IF(
    ISERROR('ALL-Students-Percentages'!H69),
    CHOOSE(RANDBETWEEN(1, 2), "NotKnown", "Known"),
    IF(
        ISNUMBER('ALL-Students-Percentages'!H69),
        IF(
            'ALL-Students-Percentages'!H69 &lt; 0.6,
            "NotKnown",
            "Known"
        ),
        'ALL-Students-Percentages'!H69
    )
)</f>
        <v>Known</v>
      </c>
      <c r="I69" s="31" t="str">
        <f>IF(
    ISERROR('ALL-Students-Percentages'!I69),
    CHOOSE(RANDBETWEEN(1, 2), "NotKnown", "Known"),
    IF(
        ISNUMBER('ALL-Students-Percentages'!I69),
        IF(
            'ALL-Students-Percentages'!I69 &lt; 0.6,
            "NotKnown",
            "Known"
        ),
        'ALL-Students-Percentages'!I69
    )
)</f>
        <v>Known</v>
      </c>
      <c r="J69" s="31" t="str">
        <f>IF(
    ISERROR('ALL-Students-Percentages'!J69),
    CHOOSE(RANDBETWEEN(1, 2), "NotKnown", "Known"),
    IF(
        ISNUMBER('ALL-Students-Percentages'!J69),
        IF(
            'ALL-Students-Percentages'!J69 &lt; 0.6,
            "NotKnown",
            "Known"
        ),
        'ALL-Students-Percentages'!J69
    )
)</f>
        <v>Known</v>
      </c>
      <c r="K69" s="31" t="str">
        <f>IF(
    ISERROR('ALL-Students-Percentages'!K69),
    CHOOSE(RANDBETWEEN(1, 2), "NotKnown", "Known"),
    IF(
        ISNUMBER('ALL-Students-Percentages'!K69),
        IF(
            'ALL-Students-Percentages'!K69 &lt; 0.6,
            "NotKnown",
            "Known"
        ),
        'ALL-Students-Percentages'!K69
    )
)</f>
        <v>Known</v>
      </c>
      <c r="L69" s="31" t="str">
        <f>IF(
    ISERROR('ALL-Students-Percentages'!L69),
    CHOOSE(RANDBETWEEN(1, 2), "NotKnown", "Known"),
    IF(
        ISNUMBER('ALL-Students-Percentages'!L69),
        IF(
            'ALL-Students-Percentages'!L69 &lt; 0.6,
            "NotKnown",
            "Known"
        ),
        'ALL-Students-Percentages'!L69
    )
)</f>
        <v>Known</v>
      </c>
      <c r="M69" s="31" t="str">
        <f>IF(
    ISERROR('ALL-Students-Percentages'!M69),
    CHOOSE(RANDBETWEEN(1, 2), "NotKnown", "Known"),
    IF(
        ISNUMBER('ALL-Students-Percentages'!M69),
        IF(
            'ALL-Students-Percentages'!M69 &lt; 0.6,
            "NotKnown",
            "Known"
        ),
        'ALL-Students-Percentages'!M69
    )
)</f>
        <v>Known</v>
      </c>
      <c r="N69" s="31" t="str">
        <f>IF(
    ISERROR('ALL-Students-Percentages'!N69),
    CHOOSE(RANDBETWEEN(1, 2), "NotKnown", "Known"),
    IF(
        ISNUMBER('ALL-Students-Percentages'!N69),
        IF(
            'ALL-Students-Percentages'!N69 &lt; 0.6,
            "NotKnown",
            "Known"
        ),
        'ALL-Students-Percentages'!N69
    )
)</f>
        <v>Known</v>
      </c>
      <c r="O69" s="31" t="str">
        <f>IF(
    ISERROR('ALL-Students-Percentages'!O69),
    CHOOSE(RANDBETWEEN(1, 2), "NotKnown", "Known"),
    IF(
        ISNUMBER('ALL-Students-Percentages'!O69),
        IF(
            'ALL-Students-Percentages'!O69 &lt; 0.6,
            "NotKnown",
            "Known"
        ),
        'ALL-Students-Percentages'!O69
    )
)</f>
        <v>Known</v>
      </c>
      <c r="P69" s="31" t="str">
        <f>IF(
    ISERROR('ALL-Students-Percentages'!P69),
    CHOOSE(RANDBETWEEN(1, 2), "NotKnown", "Known"),
    IF(
        ISNUMBER('ALL-Students-Percentages'!P69),
        IF(
            'ALL-Students-Percentages'!P69 &lt; 0.6,
            "NotKnown",
            "Known"
        ),
        'ALL-Students-Percentages'!P69
    )
)</f>
        <v>Known</v>
      </c>
      <c r="Q69" s="31" t="str">
        <f>IF(
    ISERROR('ALL-Students-Percentages'!Q69),
    CHOOSE(RANDBETWEEN(1, 2), "NotKnown", "Known"),
    IF(
        ISNUMBER('ALL-Students-Percentages'!Q69),
        IF(
            'ALL-Students-Percentages'!Q69 &lt; 0.6,
            "NotKnown",
            "Known"
        ),
        'ALL-Students-Percentages'!Q69
    )
)</f>
        <v>Known</v>
      </c>
      <c r="R69" s="31" t="str">
        <f>IF(
    ISERROR('ALL-Students-Percentages'!R69),
    CHOOSE(RANDBETWEEN(1, 2), "NotKnown", "Known"),
    IF(
        ISNUMBER('ALL-Students-Percentages'!R69),
        IF(
            'ALL-Students-Percentages'!R69 &lt; 0.6,
            "NotKnown",
            "Known"
        ),
        'ALL-Students-Percentages'!R69
    )
)</f>
        <v>Known</v>
      </c>
      <c r="S69" s="31" t="str">
        <f>IF(
    ISERROR('ALL-Students-Percentages'!S69),
    CHOOSE(RANDBETWEEN(1, 2), "NotKnown", "Known"),
    IF(
        ISNUMBER('ALL-Students-Percentages'!S69),
        IF(
            'ALL-Students-Percentages'!S69 &lt; 0.6,
            "NotKnown",
            "Known"
        ),
        'ALL-Students-Percentages'!S69
    )
)</f>
        <v>Known</v>
      </c>
      <c r="T69" s="31" t="str">
        <f>IF(
    ISERROR('ALL-Students-Percentages'!T69),
    CHOOSE(RANDBETWEEN(1, 2), "NotKnown", "Known"),
    IF(
        ISNUMBER('ALL-Students-Percentages'!T69),
        IF(
            'ALL-Students-Percentages'!T69 &lt; 0.6,
            "NotKnown",
            "Known"
        ),
        'ALL-Students-Percentages'!T69
    )
)</f>
        <v>Known</v>
      </c>
      <c r="U69" s="31" t="str">
        <f>IF(
    ISERROR('ALL-Students-Percentages'!U69),
    CHOOSE(RANDBETWEEN(1, 2), "NotKnown", "Known"),
    IF(
        ISNUMBER('ALL-Students-Percentages'!U69),
        IF(
            'ALL-Students-Percentages'!U69 &lt; 0.6,
            "NotKnown",
            "Known"
        ),
        'ALL-Students-Percentages'!U69
    )
)</f>
        <v>Known</v>
      </c>
      <c r="V69" s="31" t="str">
        <f>IF(
    ISERROR('ALL-Students-Percentages'!V69),
    CHOOSE(RANDBETWEEN(1, 2), "NotKnown", "Known"),
    IF(
        ISNUMBER('ALL-Students-Percentages'!V69),
        IF(
            'ALL-Students-Percentages'!V69 &lt; 0.6,
            "NotKnown",
            "Known"
        ),
        'ALL-Students-Percentages'!V69
    )
)</f>
        <v>Known</v>
      </c>
      <c r="W69" s="31" t="str">
        <f>IF(
    ISERROR('ALL-Students-Percentages'!W69),
    CHOOSE(RANDBETWEEN(1, 2), "NotKnown", "Known"),
    IF(
        ISNUMBER('ALL-Students-Percentages'!W69),
        IF(
            'ALL-Students-Percentages'!W69 &lt; 0.6,
            "NotKnown",
            "Known"
        ),
        'ALL-Students-Percentages'!W69
    )
)</f>
        <v>Known</v>
      </c>
      <c r="X69" s="31" t="str">
        <f>IF(
    ISERROR('ALL-Students-Percentages'!X69),
    CHOOSE(RANDBETWEEN(1, 2), "NotKnown", "Known"),
    IF(
        ISNUMBER('ALL-Students-Percentages'!X69),
        IF(
            'ALL-Students-Percentages'!X69 &lt; 0.6,
            "NotKnown",
            "Known"
        ),
        'ALL-Students-Percentages'!X69
    )
)</f>
        <v>Known</v>
      </c>
      <c r="Y69" s="31" t="str">
        <f>IF(
    ISERROR('ALL-Students-Percentages'!Y69),
    CHOOSE(RANDBETWEEN(1, 2), "NotKnown", "Known"),
    IF(
        ISNUMBER('ALL-Students-Percentages'!Y69),
        IF(
            'ALL-Students-Percentages'!Y69 &lt; 0.6,
            "NotKnown",
            "Known"
        ),
        'ALL-Students-Percentages'!Y69
    )
)</f>
        <v>Known</v>
      </c>
      <c r="Z69" s="31" t="str">
        <f>IF(
    ISERROR('ALL-Students-Percentages'!Z69),
    CHOOSE(RANDBETWEEN(1, 2), "NotKnown", "Known"),
    IF(
        ISNUMBER('ALL-Students-Percentages'!Z69),
        IF(
            'ALL-Students-Percentages'!Z69 &lt; 0.6,
            "NotKnown",
            "Known"
        ),
        'ALL-Students-Percentages'!Z69
    )
)</f>
        <v>Known</v>
      </c>
      <c r="AA69" s="31" t="str">
        <f>IF(
    ISERROR('ALL-Students-Percentages'!AA69),
    CHOOSE(RANDBETWEEN(1, 2), "NotKnown", "Known"),
    IF(
        ISNUMBER('ALL-Students-Percentages'!AA69),
        IF(
            'ALL-Students-Percentages'!AA69 &lt; 0.6,
            "NotKnown",
            "Known"
        ),
        'ALL-Students-Percentages'!AA69
    )
)</f>
        <v>Known</v>
      </c>
      <c r="AB69" s="31" t="str">
        <f>IF(
    ISERROR('ALL-Students-Percentages'!AB69),
    CHOOSE(RANDBETWEEN(1, 2), "NotKnown", "Known"),
    IF(
        ISNUMBER('ALL-Students-Percentages'!AB69),
        IF(
            'ALL-Students-Percentages'!AB69 &lt; 0.6,
            "NotKnown",
            "Known"
        ),
        'ALL-Students-Percentages'!AB69
    )
)</f>
        <v>NotKnown</v>
      </c>
      <c r="AC69" s="31" t="str">
        <f>IF(
    ISERROR('ALL-Students-Percentages'!AC69),
    CHOOSE(RANDBETWEEN(1, 2), "NotKnown", "Known"),
    IF(
        ISNUMBER('ALL-Students-Percentages'!AC69),
        IF(
            'ALL-Students-Percentages'!AC69 &lt; 0.6,
            "NotKnown",
            "Known"
        ),
        'ALL-Students-Percentages'!AC69
    )
)</f>
        <v>Known</v>
      </c>
      <c r="AD69" s="31" t="str">
        <f>IF(
    ISERROR('ALL-Students-Percentages'!AD69),
    CHOOSE(RANDBETWEEN(1, 2), "NotKnown", "Known"),
    IF(
        ISNUMBER('ALL-Students-Percentages'!AD69),
        IF(
            'ALL-Students-Percentages'!AD69 &lt; 0.6,
            "NotKnown",
            "Known"
        ),
        'ALL-Students-Percentages'!AD69
    )
)</f>
        <v>Known</v>
      </c>
      <c r="AE69" s="31" t="str">
        <f>IF(
    ISERROR('ALL-Students-Percentages'!AE69),
    CHOOSE(RANDBETWEEN(1, 2), "NotKnown", "Known"),
    IF(
        ISNUMBER('ALL-Students-Percentages'!AE69),
        IF(
            'ALL-Students-Percentages'!AE69 &lt; 0.6,
            "NotKnown",
            "Known"
        ),
        'ALL-Students-Percentages'!AE69
    )
)</f>
        <v>Known</v>
      </c>
      <c r="AF69" s="31" t="str">
        <f>IF(
    ISERROR('ALL-Students-Percentages'!AF69),
    CHOOSE(RANDBETWEEN(1, 2), "NotKnown", "Known"),
    IF(
        ISNUMBER('ALL-Students-Percentages'!AF69),
        IF(
            'ALL-Students-Percentages'!AF69 &lt; 0.6,
            "NotKnown",
            "Known"
        ),
        'ALL-Students-Percentages'!AF69
    )
)</f>
        <v>Known</v>
      </c>
      <c r="AG69" s="31" t="str">
        <f>IF(
    ISERROR('ALL-Students-Percentages'!AG69),
    CHOOSE(RANDBETWEEN(1, 2), "NotKnown", "Known"),
    IF(
        ISNUMBER('ALL-Students-Percentages'!AG69),
        IF(
            'ALL-Students-Percentages'!AG69 &lt; 0.6,
            "NotKnown",
            "Known"
        ),
        'ALL-Students-Percentages'!AG69
    )
)</f>
        <v>Known</v>
      </c>
      <c r="AH69" s="31" t="str">
        <f>IF(
    ISERROR('ALL-Students-Percentages'!AH69),
    CHOOSE(RANDBETWEEN(1, 2), "NotKnown", "Known"),
    IF(
        ISNUMBER('ALL-Students-Percentages'!AH69),
        IF(
            'ALL-Students-Percentages'!AH69 &lt; 0.6,
            "NotKnown",
            "Known"
        ),
        'ALL-Students-Percentages'!AH69
    )
)</f>
        <v>Known</v>
      </c>
      <c r="AI69" s="31" t="str">
        <f>IF(
    ISERROR('ALL-Students-Percentages'!AI69),
    CHOOSE(RANDBETWEEN(1, 2), "NotKnown", "Known"),
    IF(
        ISNUMBER('ALL-Students-Percentages'!AI69),
        IF(
            'ALL-Students-Percentages'!AI69 &lt; 0.6,
            "NotKnown",
            "Known"
        ),
        'ALL-Students-Percentages'!AI69
    )
)</f>
        <v>Known</v>
      </c>
      <c r="AJ69" s="31" t="str">
        <f>IF(
    ISERROR('ALL-Students-Percentages'!AJ69),
    CHOOSE(RANDBETWEEN(1, 2), "NotKnown", "Known"),
    IF(
        ISNUMBER('ALL-Students-Percentages'!AJ69),
        IF(
            'ALL-Students-Percentages'!AJ69 &lt; 0.6,
            "NotKnown",
            "Known"
        ),
        'ALL-Students-Percentages'!AJ69
    )
)</f>
        <v>Known</v>
      </c>
      <c r="AK69" s="31" t="str">
        <f>IF(
    ISERROR('ALL-Students-Percentages'!AK69),
    CHOOSE(RANDBETWEEN(1, 2), "NotKnown", "Known"),
    IF(
        ISNUMBER('ALL-Students-Percentages'!AK69),
        IF(
            'ALL-Students-Percentages'!AK69 &lt; 0.6,
            "NotKnown",
            "Known"
        ),
        'ALL-Students-Percentages'!AK69
    )
)</f>
        <v>Known</v>
      </c>
      <c r="AL69" s="31" t="str">
        <f>IF(
    ISERROR('ALL-Students-Percentages'!AL69),
    CHOOSE(RANDBETWEEN(1, 2), "NotKnown", "Known"),
    IF(
        ISNUMBER('ALL-Students-Percentages'!AL69),
        IF(
            'ALL-Students-Percentages'!AL69 &lt; 0.6,
            "NotKnown",
            "Known"
        ),
        'ALL-Students-Percentages'!AL69
    )
)</f>
        <v>Known</v>
      </c>
      <c r="AM69" s="31" t="str">
        <f>IF(
    ISERROR('ALL-Students-Percentages'!AM69),
    CHOOSE(RANDBETWEEN(1, 2), "NotKnown", "Known"),
    IF(
        ISNUMBER('ALL-Students-Percentages'!AM69),
        IF(
            'ALL-Students-Percentages'!AM69 &lt; 0.6,
            "NotKnown",
            "Known"
        ),
        'ALL-Students-Percentages'!AM69
    )
)</f>
        <v>Known</v>
      </c>
      <c r="AN69" s="31" t="str">
        <f>IF(
    ISERROR('ALL-Students-Percentages'!AN69),
    CHOOSE(RANDBETWEEN(1, 2), "NotKnown", "Known"),
    IF(
        ISNUMBER('ALL-Students-Percentages'!AN69),
        IF(
            'ALL-Students-Percentages'!AN69 &lt; 0.6,
            "NotKnown",
            "Known"
        ),
        'ALL-Students-Percentages'!AN69
    )
)</f>
        <v>Known</v>
      </c>
      <c r="AO69" s="31" t="str">
        <f>IF(
    ISERROR('ALL-Students-Percentages'!AO69),
    CHOOSE(RANDBETWEEN(1, 2), "NotKnown", "Known"),
    IF(
        ISNUMBER('ALL-Students-Percentages'!AO69),
        IF(
            'ALL-Students-Percentages'!AO69 &lt; 0.6,
            "NotKnown",
            "Known"
        ),
        'ALL-Students-Percentages'!AO69
    )
)</f>
        <v>Known</v>
      </c>
      <c r="AP69" s="31" t="str">
        <f>IF(
    ISERROR('ALL-Students-Percentages'!AP69),
    CHOOSE(RANDBETWEEN(1, 2), "NotKnown", "Known"),
    IF(
        ISNUMBER('ALL-Students-Percentages'!AP69),
        IF(
            'ALL-Students-Percentages'!AP69 &lt; 0.6,
            "NotKnown",
            "Known"
        ),
        'ALL-Students-Percentages'!AP69
    )
)</f>
        <v>Known</v>
      </c>
      <c r="AQ69" s="31" t="str">
        <f>IF(
    ISERROR('ALL-Students-Percentages'!AQ69),
    CHOOSE(RANDBETWEEN(1, 2), "NotKnown", "Known"),
    IF(
        ISNUMBER('ALL-Students-Percentages'!AQ69),
        IF(
            'ALL-Students-Percentages'!AQ69 &lt; 0.6,
            "NotKnown",
            "Known"
        ),
        'ALL-Students-Percentages'!AQ69
    )
)</f>
        <v>Known</v>
      </c>
      <c r="AR69" s="31" t="str">
        <f>IF(
    ISERROR('ALL-Students-Percentages'!AR69),
    CHOOSE(RANDBETWEEN(1, 2), "NotKnown", "Known"),
    IF(
        ISNUMBER('ALL-Students-Percentages'!AR69),
        IF(
            'ALL-Students-Percentages'!AR69 &lt; 0.6,
            "NotKnown",
            "Known"
        ),
        'ALL-Students-Percentages'!AR69
    )
)</f>
        <v>Known</v>
      </c>
      <c r="AS69" s="31" t="str">
        <f>IF(
    ISERROR('ALL-Students-Percentages'!AS69),
    CHOOSE(RANDBETWEEN(1, 2), "NotKnown", "Known"),
    IF(
        ISNUMBER('ALL-Students-Percentages'!AS69),
        IF(
            'ALL-Students-Percentages'!AS69 &lt; 0.6,
            "NotKnown",
            "Known"
        ),
        'ALL-Students-Percentages'!AS69
    )
)</f>
        <v>Known</v>
      </c>
      <c r="AT69" s="31" t="str">
        <f>IF(
    ISERROR('ALL-Students-Percentages'!AT69),
    CHOOSE(RANDBETWEEN(1, 2), "NotKnown", "Known"),
    IF(
        ISNUMBER('ALL-Students-Percentages'!AT69),
        IF(
            'ALL-Students-Percentages'!AT69 &lt; 0.6,
            "NotKnown",
            "Known"
        ),
        'ALL-Students-Percentages'!AT69
    )
)</f>
        <v>Known</v>
      </c>
      <c r="AU69" s="23"/>
      <c r="AV69" s="23"/>
    </row>
    <row r="70">
      <c r="A70" s="23" t="str">
        <f>IF(
    ISERROR('ALL-Students-Percentages'!A70),
    CHOOSE(RANDBETWEEN(1, 2), "NotKnown", "Known"),
    IF(
        ISNUMBER('ALL-Students-Percentages'!A70),
        IF(
            'ALL-Students-Percentages'!A70 &lt; 0.6,
            "NotKnown",
            "Known"
        ),
        'ALL-Students-Percentages'!A70
    )
)</f>
        <v>18Sp-M</v>
      </c>
      <c r="B70" s="31" t="str">
        <f>IF(
    ISERROR('ALL-Students-Percentages'!B70),
    CHOOSE(RANDBETWEEN(1, 2), "NotKnown", "Known"),
    IF(
        ISNUMBER('ALL-Students-Percentages'!B70),
        IF(
            'ALL-Students-Percentages'!B70 &lt; 0.6,
            "NotKnown",
            "Known"
        ),
        'ALL-Students-Percentages'!B70
    )
)</f>
        <v>Known</v>
      </c>
      <c r="C70" s="31" t="str">
        <f>IF(
    ISERROR('ALL-Students-Percentages'!C70),
    CHOOSE(RANDBETWEEN(1, 2), "NotKnown", "Known"),
    IF(
        ISNUMBER('ALL-Students-Percentages'!C70),
        IF(
            'ALL-Students-Percentages'!C70 &lt; 0.6,
            "NotKnown",
            "Known"
        ),
        'ALL-Students-Percentages'!C70
    )
)</f>
        <v>Known</v>
      </c>
      <c r="D70" s="31" t="str">
        <f>IF(
    ISERROR('ALL-Students-Percentages'!D70),
    CHOOSE(RANDBETWEEN(1, 2), "NotKnown", "Known"),
    IF(
        ISNUMBER('ALL-Students-Percentages'!D70),
        IF(
            'ALL-Students-Percentages'!D70 &lt; 0.6,
            "NotKnown",
            "Known"
        ),
        'ALL-Students-Percentages'!D70
    )
)</f>
        <v>Known</v>
      </c>
      <c r="E70" s="31" t="str">
        <f>IF(
    ISERROR('ALL-Students-Percentages'!E70),
    CHOOSE(RANDBETWEEN(1, 2), "NotKnown", "Known"),
    IF(
        ISNUMBER('ALL-Students-Percentages'!E70),
        IF(
            'ALL-Students-Percentages'!E70 &lt; 0.6,
            "NotKnown",
            "Known"
        ),
        'ALL-Students-Percentages'!E70
    )
)</f>
        <v>Known</v>
      </c>
      <c r="F70" s="31" t="str">
        <f>IF(
    ISERROR('ALL-Students-Percentages'!F70),
    CHOOSE(RANDBETWEEN(1, 2), "NotKnown", "Known"),
    IF(
        ISNUMBER('ALL-Students-Percentages'!F70),
        IF(
            'ALL-Students-Percentages'!F70 &lt; 0.6,
            "NotKnown",
            "Known"
        ),
        'ALL-Students-Percentages'!F70
    )
)</f>
        <v>Known</v>
      </c>
      <c r="G70" s="31" t="str">
        <f>IF(
    ISERROR('ALL-Students-Percentages'!G70),
    CHOOSE(RANDBETWEEN(1, 2), "NotKnown", "Known"),
    IF(
        ISNUMBER('ALL-Students-Percentages'!G70),
        IF(
            'ALL-Students-Percentages'!G70 &lt; 0.6,
            "NotKnown",
            "Known"
        ),
        'ALL-Students-Percentages'!G70
    )
)</f>
        <v>Known</v>
      </c>
      <c r="H70" s="31" t="str">
        <f>IF(
    ISERROR('ALL-Students-Percentages'!H70),
    CHOOSE(RANDBETWEEN(1, 2), "NotKnown", "Known"),
    IF(
        ISNUMBER('ALL-Students-Percentages'!H70),
        IF(
            'ALL-Students-Percentages'!H70 &lt; 0.6,
            "NotKnown",
            "Known"
        ),
        'ALL-Students-Percentages'!H70
    )
)</f>
        <v>Known</v>
      </c>
      <c r="I70" s="31" t="str">
        <f>IF(
    ISERROR('ALL-Students-Percentages'!I70),
    CHOOSE(RANDBETWEEN(1, 2), "NotKnown", "Known"),
    IF(
        ISNUMBER('ALL-Students-Percentages'!I70),
        IF(
            'ALL-Students-Percentages'!I70 &lt; 0.6,
            "NotKnown",
            "Known"
        ),
        'ALL-Students-Percentages'!I70
    )
)</f>
        <v>Known</v>
      </c>
      <c r="J70" s="31" t="str">
        <f>IF(
    ISERROR('ALL-Students-Percentages'!J70),
    CHOOSE(RANDBETWEEN(1, 2), "NotKnown", "Known"),
    IF(
        ISNUMBER('ALL-Students-Percentages'!J70),
        IF(
            'ALL-Students-Percentages'!J70 &lt; 0.6,
            "NotKnown",
            "Known"
        ),
        'ALL-Students-Percentages'!J70
    )
)</f>
        <v>Known</v>
      </c>
      <c r="K70" s="31" t="str">
        <f>IF(
    ISERROR('ALL-Students-Percentages'!K70),
    CHOOSE(RANDBETWEEN(1, 2), "NotKnown", "Known"),
    IF(
        ISNUMBER('ALL-Students-Percentages'!K70),
        IF(
            'ALL-Students-Percentages'!K70 &lt; 0.6,
            "NotKnown",
            "Known"
        ),
        'ALL-Students-Percentages'!K70
    )
)</f>
        <v>Known</v>
      </c>
      <c r="L70" s="31" t="str">
        <f>IF(
    ISERROR('ALL-Students-Percentages'!L70),
    CHOOSE(RANDBETWEEN(1, 2), "NotKnown", "Known"),
    IF(
        ISNUMBER('ALL-Students-Percentages'!L70),
        IF(
            'ALL-Students-Percentages'!L70 &lt; 0.6,
            "NotKnown",
            "Known"
        ),
        'ALL-Students-Percentages'!L70
    )
)</f>
        <v>Known</v>
      </c>
      <c r="M70" s="31" t="str">
        <f>IF(
    ISERROR('ALL-Students-Percentages'!M70),
    CHOOSE(RANDBETWEEN(1, 2), "NotKnown", "Known"),
    IF(
        ISNUMBER('ALL-Students-Percentages'!M70),
        IF(
            'ALL-Students-Percentages'!M70 &lt; 0.6,
            "NotKnown",
            "Known"
        ),
        'ALL-Students-Percentages'!M70
    )
)</f>
        <v>Known</v>
      </c>
      <c r="N70" s="31" t="str">
        <f>IF(
    ISERROR('ALL-Students-Percentages'!N70),
    CHOOSE(RANDBETWEEN(1, 2), "NotKnown", "Known"),
    IF(
        ISNUMBER('ALL-Students-Percentages'!N70),
        IF(
            'ALL-Students-Percentages'!N70 &lt; 0.6,
            "NotKnown",
            "Known"
        ),
        'ALL-Students-Percentages'!N70
    )
)</f>
        <v>Known</v>
      </c>
      <c r="O70" s="31" t="str">
        <f>IF(
    ISERROR('ALL-Students-Percentages'!O70),
    CHOOSE(RANDBETWEEN(1, 2), "NotKnown", "Known"),
    IF(
        ISNUMBER('ALL-Students-Percentages'!O70),
        IF(
            'ALL-Students-Percentages'!O70 &lt; 0.6,
            "NotKnown",
            "Known"
        ),
        'ALL-Students-Percentages'!O70
    )
)</f>
        <v>Known</v>
      </c>
      <c r="P70" s="31" t="str">
        <f>IF(
    ISERROR('ALL-Students-Percentages'!P70),
    CHOOSE(RANDBETWEEN(1, 2), "NotKnown", "Known"),
    IF(
        ISNUMBER('ALL-Students-Percentages'!P70),
        IF(
            'ALL-Students-Percentages'!P70 &lt; 0.6,
            "NotKnown",
            "Known"
        ),
        'ALL-Students-Percentages'!P70
    )
)</f>
        <v>Known</v>
      </c>
      <c r="Q70" s="31" t="str">
        <f>IF(
    ISERROR('ALL-Students-Percentages'!Q70),
    CHOOSE(RANDBETWEEN(1, 2), "NotKnown", "Known"),
    IF(
        ISNUMBER('ALL-Students-Percentages'!Q70),
        IF(
            'ALL-Students-Percentages'!Q70 &lt; 0.6,
            "NotKnown",
            "Known"
        ),
        'ALL-Students-Percentages'!Q70
    )
)</f>
        <v>Known</v>
      </c>
      <c r="R70" s="31" t="str">
        <f>IF(
    ISERROR('ALL-Students-Percentages'!R70),
    CHOOSE(RANDBETWEEN(1, 2), "NotKnown", "Known"),
    IF(
        ISNUMBER('ALL-Students-Percentages'!R70),
        IF(
            'ALL-Students-Percentages'!R70 &lt; 0.6,
            "NotKnown",
            "Known"
        ),
        'ALL-Students-Percentages'!R70
    )
)</f>
        <v>Known</v>
      </c>
      <c r="S70" s="31" t="str">
        <f>IF(
    ISERROR('ALL-Students-Percentages'!S70),
    CHOOSE(RANDBETWEEN(1, 2), "NotKnown", "Known"),
    IF(
        ISNUMBER('ALL-Students-Percentages'!S70),
        IF(
            'ALL-Students-Percentages'!S70 &lt; 0.6,
            "NotKnown",
            "Known"
        ),
        'ALL-Students-Percentages'!S70
    )
)</f>
        <v>Known</v>
      </c>
      <c r="T70" s="31" t="str">
        <f>IF(
    ISERROR('ALL-Students-Percentages'!T70),
    CHOOSE(RANDBETWEEN(1, 2), "NotKnown", "Known"),
    IF(
        ISNUMBER('ALL-Students-Percentages'!T70),
        IF(
            'ALL-Students-Percentages'!T70 &lt; 0.6,
            "NotKnown",
            "Known"
        ),
        'ALL-Students-Percentages'!T70
    )
)</f>
        <v>Known</v>
      </c>
      <c r="U70" s="31" t="str">
        <f>IF(
    ISERROR('ALL-Students-Percentages'!U70),
    CHOOSE(RANDBETWEEN(1, 2), "NotKnown", "Known"),
    IF(
        ISNUMBER('ALL-Students-Percentages'!U70),
        IF(
            'ALL-Students-Percentages'!U70 &lt; 0.6,
            "NotKnown",
            "Known"
        ),
        'ALL-Students-Percentages'!U70
    )
)</f>
        <v>Known</v>
      </c>
      <c r="V70" s="31" t="str">
        <f>IF(
    ISERROR('ALL-Students-Percentages'!V70),
    CHOOSE(RANDBETWEEN(1, 2), "NotKnown", "Known"),
    IF(
        ISNUMBER('ALL-Students-Percentages'!V70),
        IF(
            'ALL-Students-Percentages'!V70 &lt; 0.6,
            "NotKnown",
            "Known"
        ),
        'ALL-Students-Percentages'!V70
    )
)</f>
        <v>Known</v>
      </c>
      <c r="W70" s="31" t="str">
        <f>IF(
    ISERROR('ALL-Students-Percentages'!W70),
    CHOOSE(RANDBETWEEN(1, 2), "NotKnown", "Known"),
    IF(
        ISNUMBER('ALL-Students-Percentages'!W70),
        IF(
            'ALL-Students-Percentages'!W70 &lt; 0.6,
            "NotKnown",
            "Known"
        ),
        'ALL-Students-Percentages'!W70
    )
)</f>
        <v>Known</v>
      </c>
      <c r="X70" s="31" t="str">
        <f>IF(
    ISERROR('ALL-Students-Percentages'!X70),
    CHOOSE(RANDBETWEEN(1, 2), "NotKnown", "Known"),
    IF(
        ISNUMBER('ALL-Students-Percentages'!X70),
        IF(
            'ALL-Students-Percentages'!X70 &lt; 0.6,
            "NotKnown",
            "Known"
        ),
        'ALL-Students-Percentages'!X70
    )
)</f>
        <v>Known</v>
      </c>
      <c r="Y70" s="31" t="str">
        <f>IF(
    ISERROR('ALL-Students-Percentages'!Y70),
    CHOOSE(RANDBETWEEN(1, 2), "NotKnown", "Known"),
    IF(
        ISNUMBER('ALL-Students-Percentages'!Y70),
        IF(
            'ALL-Students-Percentages'!Y70 &lt; 0.6,
            "NotKnown",
            "Known"
        ),
        'ALL-Students-Percentages'!Y70
    )
)</f>
        <v>NotKnown</v>
      </c>
      <c r="Z70" s="31" t="str">
        <f>IF(
    ISERROR('ALL-Students-Percentages'!Z70),
    CHOOSE(RANDBETWEEN(1, 2), "NotKnown", "Known"),
    IF(
        ISNUMBER('ALL-Students-Percentages'!Z70),
        IF(
            'ALL-Students-Percentages'!Z70 &lt; 0.6,
            "NotKnown",
            "Known"
        ),
        'ALL-Students-Percentages'!Z70
    )
)</f>
        <v>Known</v>
      </c>
      <c r="AA70" s="31" t="str">
        <f>IF(
    ISERROR('ALL-Students-Percentages'!AA70),
    CHOOSE(RANDBETWEEN(1, 2), "NotKnown", "Known"),
    IF(
        ISNUMBER('ALL-Students-Percentages'!AA70),
        IF(
            'ALL-Students-Percentages'!AA70 &lt; 0.6,
            "NotKnown",
            "Known"
        ),
        'ALL-Students-Percentages'!AA70
    )
)</f>
        <v>Known</v>
      </c>
      <c r="AB70" s="31" t="str">
        <f>IF(
    ISERROR('ALL-Students-Percentages'!AB70),
    CHOOSE(RANDBETWEEN(1, 2), "NotKnown", "Known"),
    IF(
        ISNUMBER('ALL-Students-Percentages'!AB70),
        IF(
            'ALL-Students-Percentages'!AB70 &lt; 0.6,
            "NotKnown",
            "Known"
        ),
        'ALL-Students-Percentages'!AB70
    )
)</f>
        <v>NotKnown</v>
      </c>
      <c r="AC70" s="31" t="str">
        <f>IF(
    ISERROR('ALL-Students-Percentages'!AC70),
    CHOOSE(RANDBETWEEN(1, 2), "NotKnown", "Known"),
    IF(
        ISNUMBER('ALL-Students-Percentages'!AC70),
        IF(
            'ALL-Students-Percentages'!AC70 &lt; 0.6,
            "NotKnown",
            "Known"
        ),
        'ALL-Students-Percentages'!AC70
    )
)</f>
        <v>Known</v>
      </c>
      <c r="AD70" s="31" t="str">
        <f>IF(
    ISERROR('ALL-Students-Percentages'!AD70),
    CHOOSE(RANDBETWEEN(1, 2), "NotKnown", "Known"),
    IF(
        ISNUMBER('ALL-Students-Percentages'!AD70),
        IF(
            'ALL-Students-Percentages'!AD70 &lt; 0.6,
            "NotKnown",
            "Known"
        ),
        'ALL-Students-Percentages'!AD70
    )
)</f>
        <v>Known</v>
      </c>
      <c r="AE70" s="31" t="str">
        <f>IF(
    ISERROR('ALL-Students-Percentages'!AE70),
    CHOOSE(RANDBETWEEN(1, 2), "NotKnown", "Known"),
    IF(
        ISNUMBER('ALL-Students-Percentages'!AE70),
        IF(
            'ALL-Students-Percentages'!AE70 &lt; 0.6,
            "NotKnown",
            "Known"
        ),
        'ALL-Students-Percentages'!AE70
    )
)</f>
        <v>Known</v>
      </c>
      <c r="AF70" s="31" t="str">
        <f>IF(
    ISERROR('ALL-Students-Percentages'!AF70),
    CHOOSE(RANDBETWEEN(1, 2), "NotKnown", "Known"),
    IF(
        ISNUMBER('ALL-Students-Percentages'!AF70),
        IF(
            'ALL-Students-Percentages'!AF70 &lt; 0.6,
            "NotKnown",
            "Known"
        ),
        'ALL-Students-Percentages'!AF70
    )
)</f>
        <v>Known</v>
      </c>
      <c r="AG70" s="31" t="str">
        <f>IF(
    ISERROR('ALL-Students-Percentages'!AG70),
    CHOOSE(RANDBETWEEN(1, 2), "NotKnown", "Known"),
    IF(
        ISNUMBER('ALL-Students-Percentages'!AG70),
        IF(
            'ALL-Students-Percentages'!AG70 &lt; 0.6,
            "NotKnown",
            "Known"
        ),
        'ALL-Students-Percentages'!AG70
    )
)</f>
        <v>Known</v>
      </c>
      <c r="AH70" s="31" t="str">
        <f>IF(
    ISERROR('ALL-Students-Percentages'!AH70),
    CHOOSE(RANDBETWEEN(1, 2), "NotKnown", "Known"),
    IF(
        ISNUMBER('ALL-Students-Percentages'!AH70),
        IF(
            'ALL-Students-Percentages'!AH70 &lt; 0.6,
            "NotKnown",
            "Known"
        ),
        'ALL-Students-Percentages'!AH70
    )
)</f>
        <v>Known</v>
      </c>
      <c r="AI70" s="31" t="str">
        <f>IF(
    ISERROR('ALL-Students-Percentages'!AI70),
    CHOOSE(RANDBETWEEN(1, 2), "NotKnown", "Known"),
    IF(
        ISNUMBER('ALL-Students-Percentages'!AI70),
        IF(
            'ALL-Students-Percentages'!AI70 &lt; 0.6,
            "NotKnown",
            "Known"
        ),
        'ALL-Students-Percentages'!AI70
    )
)</f>
        <v>Known</v>
      </c>
      <c r="AJ70" s="31" t="str">
        <f>IF(
    ISERROR('ALL-Students-Percentages'!AJ70),
    CHOOSE(RANDBETWEEN(1, 2), "NotKnown", "Known"),
    IF(
        ISNUMBER('ALL-Students-Percentages'!AJ70),
        IF(
            'ALL-Students-Percentages'!AJ70 &lt; 0.6,
            "NotKnown",
            "Known"
        ),
        'ALL-Students-Percentages'!AJ70
    )
)</f>
        <v>Known</v>
      </c>
      <c r="AK70" s="31" t="str">
        <f>IF(
    ISERROR('ALL-Students-Percentages'!AK70),
    CHOOSE(RANDBETWEEN(1, 2), "NotKnown", "Known"),
    IF(
        ISNUMBER('ALL-Students-Percentages'!AK70),
        IF(
            'ALL-Students-Percentages'!AK70 &lt; 0.6,
            "NotKnown",
            "Known"
        ),
        'ALL-Students-Percentages'!AK70
    )
)</f>
        <v>Known</v>
      </c>
      <c r="AL70" s="31" t="str">
        <f>IF(
    ISERROR('ALL-Students-Percentages'!AL70),
    CHOOSE(RANDBETWEEN(1, 2), "NotKnown", "Known"),
    IF(
        ISNUMBER('ALL-Students-Percentages'!AL70),
        IF(
            'ALL-Students-Percentages'!AL70 &lt; 0.6,
            "NotKnown",
            "Known"
        ),
        'ALL-Students-Percentages'!AL70
    )
)</f>
        <v>Known</v>
      </c>
      <c r="AM70" s="31" t="str">
        <f>IF(
    ISERROR('ALL-Students-Percentages'!AM70),
    CHOOSE(RANDBETWEEN(1, 2), "NotKnown", "Known"),
    IF(
        ISNUMBER('ALL-Students-Percentages'!AM70),
        IF(
            'ALL-Students-Percentages'!AM70 &lt; 0.6,
            "NotKnown",
            "Known"
        ),
        'ALL-Students-Percentages'!AM70
    )
)</f>
        <v>Known</v>
      </c>
      <c r="AN70" s="31" t="str">
        <f>IF(
    ISERROR('ALL-Students-Percentages'!AN70),
    CHOOSE(RANDBETWEEN(1, 2), "NotKnown", "Known"),
    IF(
        ISNUMBER('ALL-Students-Percentages'!AN70),
        IF(
            'ALL-Students-Percentages'!AN70 &lt; 0.6,
            "NotKnown",
            "Known"
        ),
        'ALL-Students-Percentages'!AN70
    )
)</f>
        <v>Known</v>
      </c>
      <c r="AO70" s="31" t="str">
        <f>IF(
    ISERROR('ALL-Students-Percentages'!AO70),
    CHOOSE(RANDBETWEEN(1, 2), "NotKnown", "Known"),
    IF(
        ISNUMBER('ALL-Students-Percentages'!AO70),
        IF(
            'ALL-Students-Percentages'!AO70 &lt; 0.6,
            "NotKnown",
            "Known"
        ),
        'ALL-Students-Percentages'!AO70
    )
)</f>
        <v>Known</v>
      </c>
      <c r="AP70" s="31" t="str">
        <f>IF(
    ISERROR('ALL-Students-Percentages'!AP70),
    CHOOSE(RANDBETWEEN(1, 2), "NotKnown", "Known"),
    IF(
        ISNUMBER('ALL-Students-Percentages'!AP70),
        IF(
            'ALL-Students-Percentages'!AP70 &lt; 0.6,
            "NotKnown",
            "Known"
        ),
        'ALL-Students-Percentages'!AP70
    )
)</f>
        <v>Known</v>
      </c>
      <c r="AQ70" s="31" t="str">
        <f>IF(
    ISERROR('ALL-Students-Percentages'!AQ70),
    CHOOSE(RANDBETWEEN(1, 2), "NotKnown", "Known"),
    IF(
        ISNUMBER('ALL-Students-Percentages'!AQ70),
        IF(
            'ALL-Students-Percentages'!AQ70 &lt; 0.6,
            "NotKnown",
            "Known"
        ),
        'ALL-Students-Percentages'!AQ70
    )
)</f>
        <v>Known</v>
      </c>
      <c r="AR70" s="31" t="str">
        <f>IF(
    ISERROR('ALL-Students-Percentages'!AR70),
    CHOOSE(RANDBETWEEN(1, 2), "NotKnown", "Known"),
    IF(
        ISNUMBER('ALL-Students-Percentages'!AR70),
        IF(
            'ALL-Students-Percentages'!AR70 &lt; 0.6,
            "NotKnown",
            "Known"
        ),
        'ALL-Students-Percentages'!AR70
    )
)</f>
        <v>Known</v>
      </c>
      <c r="AS70" s="31" t="str">
        <f>IF(
    ISERROR('ALL-Students-Percentages'!AS70),
    CHOOSE(RANDBETWEEN(1, 2), "NotKnown", "Known"),
    IF(
        ISNUMBER('ALL-Students-Percentages'!AS70),
        IF(
            'ALL-Students-Percentages'!AS70 &lt; 0.6,
            "NotKnown",
            "Known"
        ),
        'ALL-Students-Percentages'!AS70
    )
)</f>
        <v>Known</v>
      </c>
      <c r="AT70" s="31" t="str">
        <f>IF(
    ISERROR('ALL-Students-Percentages'!AT70),
    CHOOSE(RANDBETWEEN(1, 2), "NotKnown", "Known"),
    IF(
        ISNUMBER('ALL-Students-Percentages'!AT70),
        IF(
            'ALL-Students-Percentages'!AT70 &lt; 0.6,
            "NotKnown",
            "Known"
        ),
        'ALL-Students-Percentages'!AT70
    )
)</f>
        <v>Known</v>
      </c>
      <c r="AU70" s="23"/>
      <c r="AV70" s="23"/>
    </row>
    <row r="71">
      <c r="A71" s="23" t="str">
        <f>IF(
    ISERROR('ALL-Students-Percentages'!A71),
    CHOOSE(RANDBETWEEN(1, 2), "NotKnown", "Known"),
    IF(
        ISNUMBER('ALL-Students-Percentages'!A71),
        IF(
            'ALL-Students-Percentages'!A71 &lt; 0.6,
            "NotKnown",
            "Known"
        ),
        'ALL-Students-Percentages'!A71
    )
)</f>
        <v>1J-M</v>
      </c>
      <c r="B71" s="31" t="str">
        <f>IF(
    ISERROR('ALL-Students-Percentages'!B71),
    CHOOSE(RANDBETWEEN(1, 2), "NotKnown", "Known"),
    IF(
        ISNUMBER('ALL-Students-Percentages'!B71),
        IF(
            'ALL-Students-Percentages'!B71 &lt; 0.6,
            "NotKnown",
            "Known"
        ),
        'ALL-Students-Percentages'!B71
    )
)</f>
        <v>Known</v>
      </c>
      <c r="C71" s="31" t="str">
        <f>IF(
    ISERROR('ALL-Students-Percentages'!C71),
    CHOOSE(RANDBETWEEN(1, 2), "NotKnown", "Known"),
    IF(
        ISNUMBER('ALL-Students-Percentages'!C71),
        IF(
            'ALL-Students-Percentages'!C71 &lt; 0.6,
            "NotKnown",
            "Known"
        ),
        'ALL-Students-Percentages'!C71
    )
)</f>
        <v>Known</v>
      </c>
      <c r="D71" s="31" t="str">
        <f>IF(
    ISERROR('ALL-Students-Percentages'!D71),
    CHOOSE(RANDBETWEEN(1, 2), "NotKnown", "Known"),
    IF(
        ISNUMBER('ALL-Students-Percentages'!D71),
        IF(
            'ALL-Students-Percentages'!D71 &lt; 0.6,
            "NotKnown",
            "Known"
        ),
        'ALL-Students-Percentages'!D71
    )
)</f>
        <v>Known</v>
      </c>
      <c r="E71" s="31" t="str">
        <f>IF(
    ISERROR('ALL-Students-Percentages'!E71),
    CHOOSE(RANDBETWEEN(1, 2), "NotKnown", "Known"),
    IF(
        ISNUMBER('ALL-Students-Percentages'!E71),
        IF(
            'ALL-Students-Percentages'!E71 &lt; 0.6,
            "NotKnown",
            "Known"
        ),
        'ALL-Students-Percentages'!E71
    )
)</f>
        <v>Known</v>
      </c>
      <c r="F71" s="31" t="str">
        <f>IF(
    ISERROR('ALL-Students-Percentages'!F71),
    CHOOSE(RANDBETWEEN(1, 2), "NotKnown", "Known"),
    IF(
        ISNUMBER('ALL-Students-Percentages'!F71),
        IF(
            'ALL-Students-Percentages'!F71 &lt; 0.6,
            "NotKnown",
            "Known"
        ),
        'ALL-Students-Percentages'!F71
    )
)</f>
        <v>Known</v>
      </c>
      <c r="G71" s="31" t="str">
        <f>IF(
    ISERROR('ALL-Students-Percentages'!G71),
    CHOOSE(RANDBETWEEN(1, 2), "NotKnown", "Known"),
    IF(
        ISNUMBER('ALL-Students-Percentages'!G71),
        IF(
            'ALL-Students-Percentages'!G71 &lt; 0.6,
            "NotKnown",
            "Known"
        ),
        'ALL-Students-Percentages'!G71
    )
)</f>
        <v>Known</v>
      </c>
      <c r="H71" s="31" t="str">
        <f>IF(
    ISERROR('ALL-Students-Percentages'!H71),
    CHOOSE(RANDBETWEEN(1, 2), "NotKnown", "Known"),
    IF(
        ISNUMBER('ALL-Students-Percentages'!H71),
        IF(
            'ALL-Students-Percentages'!H71 &lt; 0.6,
            "NotKnown",
            "Known"
        ),
        'ALL-Students-Percentages'!H71
    )
)</f>
        <v>Known</v>
      </c>
      <c r="I71" s="31" t="str">
        <f>IF(
    ISERROR('ALL-Students-Percentages'!I71),
    CHOOSE(RANDBETWEEN(1, 2), "NotKnown", "Known"),
    IF(
        ISNUMBER('ALL-Students-Percentages'!I71),
        IF(
            'ALL-Students-Percentages'!I71 &lt; 0.6,
            "NotKnown",
            "Known"
        ),
        'ALL-Students-Percentages'!I71
    )
)</f>
        <v>Known</v>
      </c>
      <c r="J71" s="31" t="str">
        <f>IF(
    ISERROR('ALL-Students-Percentages'!J71),
    CHOOSE(RANDBETWEEN(1, 2), "NotKnown", "Known"),
    IF(
        ISNUMBER('ALL-Students-Percentages'!J71),
        IF(
            'ALL-Students-Percentages'!J71 &lt; 0.6,
            "NotKnown",
            "Known"
        ),
        'ALL-Students-Percentages'!J71
    )
)</f>
        <v>Known</v>
      </c>
      <c r="K71" s="31" t="str">
        <f>IF(
    ISERROR('ALL-Students-Percentages'!K71),
    CHOOSE(RANDBETWEEN(1, 2), "NotKnown", "Known"),
    IF(
        ISNUMBER('ALL-Students-Percentages'!K71),
        IF(
            'ALL-Students-Percentages'!K71 &lt; 0.6,
            "NotKnown",
            "Known"
        ),
        'ALL-Students-Percentages'!K71
    )
)</f>
        <v>Known</v>
      </c>
      <c r="L71" s="31" t="str">
        <f>IF(
    ISERROR('ALL-Students-Percentages'!L71),
    CHOOSE(RANDBETWEEN(1, 2), "NotKnown", "Known"),
    IF(
        ISNUMBER('ALL-Students-Percentages'!L71),
        IF(
            'ALL-Students-Percentages'!L71 &lt; 0.6,
            "NotKnown",
            "Known"
        ),
        'ALL-Students-Percentages'!L71
    )
)</f>
        <v>Known</v>
      </c>
      <c r="M71" s="31" t="str">
        <f>IF(
    ISERROR('ALL-Students-Percentages'!M71),
    CHOOSE(RANDBETWEEN(1, 2), "NotKnown", "Known"),
    IF(
        ISNUMBER('ALL-Students-Percentages'!M71),
        IF(
            'ALL-Students-Percentages'!M71 &lt; 0.6,
            "NotKnown",
            "Known"
        ),
        'ALL-Students-Percentages'!M71
    )
)</f>
        <v>Known</v>
      </c>
      <c r="N71" s="31" t="str">
        <f>IF(
    ISERROR('ALL-Students-Percentages'!N71),
    CHOOSE(RANDBETWEEN(1, 2), "NotKnown", "Known"),
    IF(
        ISNUMBER('ALL-Students-Percentages'!N71),
        IF(
            'ALL-Students-Percentages'!N71 &lt; 0.6,
            "NotKnown",
            "Known"
        ),
        'ALL-Students-Percentages'!N71
    )
)</f>
        <v>Known</v>
      </c>
      <c r="O71" s="31" t="str">
        <f>IF(
    ISERROR('ALL-Students-Percentages'!O71),
    CHOOSE(RANDBETWEEN(1, 2), "NotKnown", "Known"),
    IF(
        ISNUMBER('ALL-Students-Percentages'!O71),
        IF(
            'ALL-Students-Percentages'!O71 &lt; 0.6,
            "NotKnown",
            "Known"
        ),
        'ALL-Students-Percentages'!O71
    )
)</f>
        <v>Known</v>
      </c>
      <c r="P71" s="31" t="str">
        <f>IF(
    ISERROR('ALL-Students-Percentages'!P71),
    CHOOSE(RANDBETWEEN(1, 2), "NotKnown", "Known"),
    IF(
        ISNUMBER('ALL-Students-Percentages'!P71),
        IF(
            'ALL-Students-Percentages'!P71 &lt; 0.6,
            "NotKnown",
            "Known"
        ),
        'ALL-Students-Percentages'!P71
    )
)</f>
        <v>Known</v>
      </c>
      <c r="Q71" s="31" t="str">
        <f>IF(
    ISERROR('ALL-Students-Percentages'!Q71),
    CHOOSE(RANDBETWEEN(1, 2), "NotKnown", "Known"),
    IF(
        ISNUMBER('ALL-Students-Percentages'!Q71),
        IF(
            'ALL-Students-Percentages'!Q71 &lt; 0.6,
            "NotKnown",
            "Known"
        ),
        'ALL-Students-Percentages'!Q71
    )
)</f>
        <v>Known</v>
      </c>
      <c r="R71" s="31" t="str">
        <f>IF(
    ISERROR('ALL-Students-Percentages'!R71),
    CHOOSE(RANDBETWEEN(1, 2), "NotKnown", "Known"),
    IF(
        ISNUMBER('ALL-Students-Percentages'!R71),
        IF(
            'ALL-Students-Percentages'!R71 &lt; 0.6,
            "NotKnown",
            "Known"
        ),
        'ALL-Students-Percentages'!R71
    )
)</f>
        <v>Known</v>
      </c>
      <c r="S71" s="31" t="str">
        <f>IF(
    ISERROR('ALL-Students-Percentages'!S71),
    CHOOSE(RANDBETWEEN(1, 2), "NotKnown", "Known"),
    IF(
        ISNUMBER('ALL-Students-Percentages'!S71),
        IF(
            'ALL-Students-Percentages'!S71 &lt; 0.6,
            "NotKnown",
            "Known"
        ),
        'ALL-Students-Percentages'!S71
    )
)</f>
        <v>Known</v>
      </c>
      <c r="T71" s="31" t="str">
        <f>IF(
    ISERROR('ALL-Students-Percentages'!T71),
    CHOOSE(RANDBETWEEN(1, 2), "NotKnown", "Known"),
    IF(
        ISNUMBER('ALL-Students-Percentages'!T71),
        IF(
            'ALL-Students-Percentages'!T71 &lt; 0.6,
            "NotKnown",
            "Known"
        ),
        'ALL-Students-Percentages'!T71
    )
)</f>
        <v>Known</v>
      </c>
      <c r="U71" s="31" t="str">
        <f>IF(
    ISERROR('ALL-Students-Percentages'!U71),
    CHOOSE(RANDBETWEEN(1, 2), "NotKnown", "Known"),
    IF(
        ISNUMBER('ALL-Students-Percentages'!U71),
        IF(
            'ALL-Students-Percentages'!U71 &lt; 0.6,
            "NotKnown",
            "Known"
        ),
        'ALL-Students-Percentages'!U71
    )
)</f>
        <v>Known</v>
      </c>
      <c r="V71" s="31" t="str">
        <f>IF(
    ISERROR('ALL-Students-Percentages'!V71),
    CHOOSE(RANDBETWEEN(1, 2), "NotKnown", "Known"),
    IF(
        ISNUMBER('ALL-Students-Percentages'!V71),
        IF(
            'ALL-Students-Percentages'!V71 &lt; 0.6,
            "NotKnown",
            "Known"
        ),
        'ALL-Students-Percentages'!V71
    )
)</f>
        <v>Known</v>
      </c>
      <c r="W71" s="31" t="str">
        <f>IF(
    ISERROR('ALL-Students-Percentages'!W71),
    CHOOSE(RANDBETWEEN(1, 2), "NotKnown", "Known"),
    IF(
        ISNUMBER('ALL-Students-Percentages'!W71),
        IF(
            'ALL-Students-Percentages'!W71 &lt; 0.6,
            "NotKnown",
            "Known"
        ),
        'ALL-Students-Percentages'!W71
    )
)</f>
        <v>Known</v>
      </c>
      <c r="X71" s="31" t="str">
        <f>IF(
    ISERROR('ALL-Students-Percentages'!X71),
    CHOOSE(RANDBETWEEN(1, 2), "NotKnown", "Known"),
    IF(
        ISNUMBER('ALL-Students-Percentages'!X71),
        IF(
            'ALL-Students-Percentages'!X71 &lt; 0.6,
            "NotKnown",
            "Known"
        ),
        'ALL-Students-Percentages'!X71
    )
)</f>
        <v>Known</v>
      </c>
      <c r="Y71" s="31" t="str">
        <f>IF(
    ISERROR('ALL-Students-Percentages'!Y71),
    CHOOSE(RANDBETWEEN(1, 2), "NotKnown", "Known"),
    IF(
        ISNUMBER('ALL-Students-Percentages'!Y71),
        IF(
            'ALL-Students-Percentages'!Y71 &lt; 0.6,
            "NotKnown",
            "Known"
        ),
        'ALL-Students-Percentages'!Y71
    )
)</f>
        <v>Known</v>
      </c>
      <c r="Z71" s="31" t="str">
        <f>IF(
    ISERROR('ALL-Students-Percentages'!Z71),
    CHOOSE(RANDBETWEEN(1, 2), "NotKnown", "Known"),
    IF(
        ISNUMBER('ALL-Students-Percentages'!Z71),
        IF(
            'ALL-Students-Percentages'!Z71 &lt; 0.6,
            "NotKnown",
            "Known"
        ),
        'ALL-Students-Percentages'!Z71
    )
)</f>
        <v>Known</v>
      </c>
      <c r="AA71" s="31" t="str">
        <f>IF(
    ISERROR('ALL-Students-Percentages'!AA71),
    CHOOSE(RANDBETWEEN(1, 2), "NotKnown", "Known"),
    IF(
        ISNUMBER('ALL-Students-Percentages'!AA71),
        IF(
            'ALL-Students-Percentages'!AA71 &lt; 0.6,
            "NotKnown",
            "Known"
        ),
        'ALL-Students-Percentages'!AA71
    )
)</f>
        <v>Known</v>
      </c>
      <c r="AB71" s="31" t="str">
        <f>IF(
    ISERROR('ALL-Students-Percentages'!AB71),
    CHOOSE(RANDBETWEEN(1, 2), "NotKnown", "Known"),
    IF(
        ISNUMBER('ALL-Students-Percentages'!AB71),
        IF(
            'ALL-Students-Percentages'!AB71 &lt; 0.6,
            "NotKnown",
            "Known"
        ),
        'ALL-Students-Percentages'!AB71
    )
)</f>
        <v>Known</v>
      </c>
      <c r="AC71" s="31" t="str">
        <f>IF(
    ISERROR('ALL-Students-Percentages'!AC71),
    CHOOSE(RANDBETWEEN(1, 2), "NotKnown", "Known"),
    IF(
        ISNUMBER('ALL-Students-Percentages'!AC71),
        IF(
            'ALL-Students-Percentages'!AC71 &lt; 0.6,
            "NotKnown",
            "Known"
        ),
        'ALL-Students-Percentages'!AC71
    )
)</f>
        <v>Known</v>
      </c>
      <c r="AD71" s="31" t="str">
        <f>IF(
    ISERROR('ALL-Students-Percentages'!AD71),
    CHOOSE(RANDBETWEEN(1, 2), "NotKnown", "Known"),
    IF(
        ISNUMBER('ALL-Students-Percentages'!AD71),
        IF(
            'ALL-Students-Percentages'!AD71 &lt; 0.6,
            "NotKnown",
            "Known"
        ),
        'ALL-Students-Percentages'!AD71
    )
)</f>
        <v>NotKnown</v>
      </c>
      <c r="AE71" s="31" t="str">
        <f>IF(
    ISERROR('ALL-Students-Percentages'!AE71),
    CHOOSE(RANDBETWEEN(1, 2), "NotKnown", "Known"),
    IF(
        ISNUMBER('ALL-Students-Percentages'!AE71),
        IF(
            'ALL-Students-Percentages'!AE71 &lt; 0.6,
            "NotKnown",
            "Known"
        ),
        'ALL-Students-Percentages'!AE71
    )
)</f>
        <v>Known</v>
      </c>
      <c r="AF71" s="31" t="str">
        <f>IF(
    ISERROR('ALL-Students-Percentages'!AF71),
    CHOOSE(RANDBETWEEN(1, 2), "NotKnown", "Known"),
    IF(
        ISNUMBER('ALL-Students-Percentages'!AF71),
        IF(
            'ALL-Students-Percentages'!AF71 &lt; 0.6,
            "NotKnown",
            "Known"
        ),
        'ALL-Students-Percentages'!AF71
    )
)</f>
        <v>Known</v>
      </c>
      <c r="AG71" s="31" t="str">
        <f>IF(
    ISERROR('ALL-Students-Percentages'!AG71),
    CHOOSE(RANDBETWEEN(1, 2), "NotKnown", "Known"),
    IF(
        ISNUMBER('ALL-Students-Percentages'!AG71),
        IF(
            'ALL-Students-Percentages'!AG71 &lt; 0.6,
            "NotKnown",
            "Known"
        ),
        'ALL-Students-Percentages'!AG71
    )
)</f>
        <v>Known</v>
      </c>
      <c r="AH71" s="31" t="str">
        <f>IF(
    ISERROR('ALL-Students-Percentages'!AH71),
    CHOOSE(RANDBETWEEN(1, 2), "NotKnown", "Known"),
    IF(
        ISNUMBER('ALL-Students-Percentages'!AH71),
        IF(
            'ALL-Students-Percentages'!AH71 &lt; 0.6,
            "NotKnown",
            "Known"
        ),
        'ALL-Students-Percentages'!AH71
    )
)</f>
        <v>Known</v>
      </c>
      <c r="AI71" s="31" t="str">
        <f>IF(
    ISERROR('ALL-Students-Percentages'!AI71),
    CHOOSE(RANDBETWEEN(1, 2), "NotKnown", "Known"),
    IF(
        ISNUMBER('ALL-Students-Percentages'!AI71),
        IF(
            'ALL-Students-Percentages'!AI71 &lt; 0.6,
            "NotKnown",
            "Known"
        ),
        'ALL-Students-Percentages'!AI71
    )
)</f>
        <v>Known</v>
      </c>
      <c r="AJ71" s="31" t="str">
        <f>IF(
    ISERROR('ALL-Students-Percentages'!AJ71),
    CHOOSE(RANDBETWEEN(1, 2), "NotKnown", "Known"),
    IF(
        ISNUMBER('ALL-Students-Percentages'!AJ71),
        IF(
            'ALL-Students-Percentages'!AJ71 &lt; 0.6,
            "NotKnown",
            "Known"
        ),
        'ALL-Students-Percentages'!AJ71
    )
)</f>
        <v>Known</v>
      </c>
      <c r="AK71" s="31" t="str">
        <f>IF(
    ISERROR('ALL-Students-Percentages'!AK71),
    CHOOSE(RANDBETWEEN(1, 2), "NotKnown", "Known"),
    IF(
        ISNUMBER('ALL-Students-Percentages'!AK71),
        IF(
            'ALL-Students-Percentages'!AK71 &lt; 0.6,
            "NotKnown",
            "Known"
        ),
        'ALL-Students-Percentages'!AK71
    )
)</f>
        <v>Known</v>
      </c>
      <c r="AL71" s="31" t="str">
        <f>IF(
    ISERROR('ALL-Students-Percentages'!AL71),
    CHOOSE(RANDBETWEEN(1, 2), "NotKnown", "Known"),
    IF(
        ISNUMBER('ALL-Students-Percentages'!AL71),
        IF(
            'ALL-Students-Percentages'!AL71 &lt; 0.6,
            "NotKnown",
            "Known"
        ),
        'ALL-Students-Percentages'!AL71
    )
)</f>
        <v>Known</v>
      </c>
      <c r="AM71" s="31" t="str">
        <f>IF(
    ISERROR('ALL-Students-Percentages'!AM71),
    CHOOSE(RANDBETWEEN(1, 2), "NotKnown", "Known"),
    IF(
        ISNUMBER('ALL-Students-Percentages'!AM71),
        IF(
            'ALL-Students-Percentages'!AM71 &lt; 0.6,
            "NotKnown",
            "Known"
        ),
        'ALL-Students-Percentages'!AM71
    )
)</f>
        <v>Known</v>
      </c>
      <c r="AN71" s="31" t="str">
        <f>IF(
    ISERROR('ALL-Students-Percentages'!AN71),
    CHOOSE(RANDBETWEEN(1, 2), "NotKnown", "Known"),
    IF(
        ISNUMBER('ALL-Students-Percentages'!AN71),
        IF(
            'ALL-Students-Percentages'!AN71 &lt; 0.6,
            "NotKnown",
            "Known"
        ),
        'ALL-Students-Percentages'!AN71
    )
)</f>
        <v>Known</v>
      </c>
      <c r="AO71" s="31" t="str">
        <f>IF(
    ISERROR('ALL-Students-Percentages'!AO71),
    CHOOSE(RANDBETWEEN(1, 2), "NotKnown", "Known"),
    IF(
        ISNUMBER('ALL-Students-Percentages'!AO71),
        IF(
            'ALL-Students-Percentages'!AO71 &lt; 0.6,
            "NotKnown",
            "Known"
        ),
        'ALL-Students-Percentages'!AO71
    )
)</f>
        <v>Known</v>
      </c>
      <c r="AP71" s="31" t="str">
        <f>IF(
    ISERROR('ALL-Students-Percentages'!AP71),
    CHOOSE(RANDBETWEEN(1, 2), "NotKnown", "Known"),
    IF(
        ISNUMBER('ALL-Students-Percentages'!AP71),
        IF(
            'ALL-Students-Percentages'!AP71 &lt; 0.6,
            "NotKnown",
            "Known"
        ),
        'ALL-Students-Percentages'!AP71
    )
)</f>
        <v>Known</v>
      </c>
      <c r="AQ71" s="31" t="str">
        <f>IF(
    ISERROR('ALL-Students-Percentages'!AQ71),
    CHOOSE(RANDBETWEEN(1, 2), "NotKnown", "Known"),
    IF(
        ISNUMBER('ALL-Students-Percentages'!AQ71),
        IF(
            'ALL-Students-Percentages'!AQ71 &lt; 0.6,
            "NotKnown",
            "Known"
        ),
        'ALL-Students-Percentages'!AQ71
    )
)</f>
        <v>Known</v>
      </c>
      <c r="AR71" s="31" t="str">
        <f>IF(
    ISERROR('ALL-Students-Percentages'!AR71),
    CHOOSE(RANDBETWEEN(1, 2), "NotKnown", "Known"),
    IF(
        ISNUMBER('ALL-Students-Percentages'!AR71),
        IF(
            'ALL-Students-Percentages'!AR71 &lt; 0.6,
            "NotKnown",
            "Known"
        ),
        'ALL-Students-Percentages'!AR71
    )
)</f>
        <v>Known</v>
      </c>
      <c r="AS71" s="31" t="str">
        <f>IF(
    ISERROR('ALL-Students-Percentages'!AS71),
    CHOOSE(RANDBETWEEN(1, 2), "NotKnown", "Known"),
    IF(
        ISNUMBER('ALL-Students-Percentages'!AS71),
        IF(
            'ALL-Students-Percentages'!AS71 &lt; 0.6,
            "NotKnown",
            "Known"
        ),
        'ALL-Students-Percentages'!AS71
    )
)</f>
        <v>Known</v>
      </c>
      <c r="AT71" s="31" t="str">
        <f>IF(
    ISERROR('ALL-Students-Percentages'!AT71),
    CHOOSE(RANDBETWEEN(1, 2), "NotKnown", "Known"),
    IF(
        ISNUMBER('ALL-Students-Percentages'!AT71),
        IF(
            'ALL-Students-Percentages'!AT71 &lt; 0.6,
            "NotKnown",
            "Known"
        ),
        'ALL-Students-Percentages'!AT71
    )
)</f>
        <v>Known</v>
      </c>
      <c r="AU71" s="23"/>
      <c r="AV71" s="23"/>
    </row>
    <row r="72">
      <c r="A72" s="23" t="str">
        <f>IF(
    ISERROR('ALL-Students-Percentages'!A72),
    CHOOSE(RANDBETWEEN(1, 2), "NotKnown", "Known"),
    IF(
        ISNUMBER('ALL-Students-Percentages'!A72),
        IF(
            'ALL-Students-Percentages'!A72 &lt; 0.6,
            "NotKnown",
            "Known"
        ),
        'ALL-Students-Percentages'!A72
    )
)</f>
        <v>2J-M</v>
      </c>
      <c r="B72" s="31" t="str">
        <f>IF(
    ISERROR('ALL-Students-Percentages'!B72),
    CHOOSE(RANDBETWEEN(1, 2), "NotKnown", "Known"),
    IF(
        ISNUMBER('ALL-Students-Percentages'!B72),
        IF(
            'ALL-Students-Percentages'!B72 &lt; 0.6,
            "NotKnown",
            "Known"
        ),
        'ALL-Students-Percentages'!B72
    )
)</f>
        <v>Known</v>
      </c>
      <c r="C72" s="31" t="str">
        <f>IF(
    ISERROR('ALL-Students-Percentages'!C72),
    CHOOSE(RANDBETWEEN(1, 2), "NotKnown", "Known"),
    IF(
        ISNUMBER('ALL-Students-Percentages'!C72),
        IF(
            'ALL-Students-Percentages'!C72 &lt; 0.6,
            "NotKnown",
            "Known"
        ),
        'ALL-Students-Percentages'!C72
    )
)</f>
        <v>Known</v>
      </c>
      <c r="D72" s="31" t="str">
        <f>IF(
    ISERROR('ALL-Students-Percentages'!D72),
    CHOOSE(RANDBETWEEN(1, 2), "NotKnown", "Known"),
    IF(
        ISNUMBER('ALL-Students-Percentages'!D72),
        IF(
            'ALL-Students-Percentages'!D72 &lt; 0.6,
            "NotKnown",
            "Known"
        ),
        'ALL-Students-Percentages'!D72
    )
)</f>
        <v>Known</v>
      </c>
      <c r="E72" s="31" t="str">
        <f>IF(
    ISERROR('ALL-Students-Percentages'!E72),
    CHOOSE(RANDBETWEEN(1, 2), "NotKnown", "Known"),
    IF(
        ISNUMBER('ALL-Students-Percentages'!E72),
        IF(
            'ALL-Students-Percentages'!E72 &lt; 0.6,
            "NotKnown",
            "Known"
        ),
        'ALL-Students-Percentages'!E72
    )
)</f>
        <v>Known</v>
      </c>
      <c r="F72" s="31" t="str">
        <f>IF(
    ISERROR('ALL-Students-Percentages'!F72),
    CHOOSE(RANDBETWEEN(1, 2), "NotKnown", "Known"),
    IF(
        ISNUMBER('ALL-Students-Percentages'!F72),
        IF(
            'ALL-Students-Percentages'!F72 &lt; 0.6,
            "NotKnown",
            "Known"
        ),
        'ALL-Students-Percentages'!F72
    )
)</f>
        <v>Known</v>
      </c>
      <c r="G72" s="31" t="str">
        <f>IF(
    ISERROR('ALL-Students-Percentages'!G72),
    CHOOSE(RANDBETWEEN(1, 2), "NotKnown", "Known"),
    IF(
        ISNUMBER('ALL-Students-Percentages'!G72),
        IF(
            'ALL-Students-Percentages'!G72 &lt; 0.6,
            "NotKnown",
            "Known"
        ),
        'ALL-Students-Percentages'!G72
    )
)</f>
        <v>Known</v>
      </c>
      <c r="H72" s="31" t="str">
        <f>IF(
    ISERROR('ALL-Students-Percentages'!H72),
    CHOOSE(RANDBETWEEN(1, 2), "NotKnown", "Known"),
    IF(
        ISNUMBER('ALL-Students-Percentages'!H72),
        IF(
            'ALL-Students-Percentages'!H72 &lt; 0.6,
            "NotKnown",
            "Known"
        ),
        'ALL-Students-Percentages'!H72
    )
)</f>
        <v>Known</v>
      </c>
      <c r="I72" s="31" t="str">
        <f>IF(
    ISERROR('ALL-Students-Percentages'!I72),
    CHOOSE(RANDBETWEEN(1, 2), "NotKnown", "Known"),
    IF(
        ISNUMBER('ALL-Students-Percentages'!I72),
        IF(
            'ALL-Students-Percentages'!I72 &lt; 0.6,
            "NotKnown",
            "Known"
        ),
        'ALL-Students-Percentages'!I72
    )
)</f>
        <v>Known</v>
      </c>
      <c r="J72" s="31" t="str">
        <f>IF(
    ISERROR('ALL-Students-Percentages'!J72),
    CHOOSE(RANDBETWEEN(1, 2), "NotKnown", "Known"),
    IF(
        ISNUMBER('ALL-Students-Percentages'!J72),
        IF(
            'ALL-Students-Percentages'!J72 &lt; 0.6,
            "NotKnown",
            "Known"
        ),
        'ALL-Students-Percentages'!J72
    )
)</f>
        <v>Known</v>
      </c>
      <c r="K72" s="31" t="str">
        <f>IF(
    ISERROR('ALL-Students-Percentages'!K72),
    CHOOSE(RANDBETWEEN(1, 2), "NotKnown", "Known"),
    IF(
        ISNUMBER('ALL-Students-Percentages'!K72),
        IF(
            'ALL-Students-Percentages'!K72 &lt; 0.6,
            "NotKnown",
            "Known"
        ),
        'ALL-Students-Percentages'!K72
    )
)</f>
        <v>Known</v>
      </c>
      <c r="L72" s="31" t="str">
        <f>IF(
    ISERROR('ALL-Students-Percentages'!L72),
    CHOOSE(RANDBETWEEN(1, 2), "NotKnown", "Known"),
    IF(
        ISNUMBER('ALL-Students-Percentages'!L72),
        IF(
            'ALL-Students-Percentages'!L72 &lt; 0.6,
            "NotKnown",
            "Known"
        ),
        'ALL-Students-Percentages'!L72
    )
)</f>
        <v>Known</v>
      </c>
      <c r="M72" s="31" t="str">
        <f>IF(
    ISERROR('ALL-Students-Percentages'!M72),
    CHOOSE(RANDBETWEEN(1, 2), "NotKnown", "Known"),
    IF(
        ISNUMBER('ALL-Students-Percentages'!M72),
        IF(
            'ALL-Students-Percentages'!M72 &lt; 0.6,
            "NotKnown",
            "Known"
        ),
        'ALL-Students-Percentages'!M72
    )
)</f>
        <v>Known</v>
      </c>
      <c r="N72" s="31" t="str">
        <f>IF(
    ISERROR('ALL-Students-Percentages'!N72),
    CHOOSE(RANDBETWEEN(1, 2), "NotKnown", "Known"),
    IF(
        ISNUMBER('ALL-Students-Percentages'!N72),
        IF(
            'ALL-Students-Percentages'!N72 &lt; 0.6,
            "NotKnown",
            "Known"
        ),
        'ALL-Students-Percentages'!N72
    )
)</f>
        <v>Known</v>
      </c>
      <c r="O72" s="31" t="str">
        <f>IF(
    ISERROR('ALL-Students-Percentages'!O72),
    CHOOSE(RANDBETWEEN(1, 2), "NotKnown", "Known"),
    IF(
        ISNUMBER('ALL-Students-Percentages'!O72),
        IF(
            'ALL-Students-Percentages'!O72 &lt; 0.6,
            "NotKnown",
            "Known"
        ),
        'ALL-Students-Percentages'!O72
    )
)</f>
        <v>Known</v>
      </c>
      <c r="P72" s="31" t="str">
        <f>IF(
    ISERROR('ALL-Students-Percentages'!P72),
    CHOOSE(RANDBETWEEN(1, 2), "NotKnown", "Known"),
    IF(
        ISNUMBER('ALL-Students-Percentages'!P72),
        IF(
            'ALL-Students-Percentages'!P72 &lt; 0.6,
            "NotKnown",
            "Known"
        ),
        'ALL-Students-Percentages'!P72
    )
)</f>
        <v>Known</v>
      </c>
      <c r="Q72" s="31" t="str">
        <f>IF(
    ISERROR('ALL-Students-Percentages'!Q72),
    CHOOSE(RANDBETWEEN(1, 2), "NotKnown", "Known"),
    IF(
        ISNUMBER('ALL-Students-Percentages'!Q72),
        IF(
            'ALL-Students-Percentages'!Q72 &lt; 0.6,
            "NotKnown",
            "Known"
        ),
        'ALL-Students-Percentages'!Q72
    )
)</f>
        <v>Known</v>
      </c>
      <c r="R72" s="31" t="str">
        <f>IF(
    ISERROR('ALL-Students-Percentages'!R72),
    CHOOSE(RANDBETWEEN(1, 2), "NotKnown", "Known"),
    IF(
        ISNUMBER('ALL-Students-Percentages'!R72),
        IF(
            'ALL-Students-Percentages'!R72 &lt; 0.6,
            "NotKnown",
            "Known"
        ),
        'ALL-Students-Percentages'!R72
    )
)</f>
        <v>Known</v>
      </c>
      <c r="S72" s="31" t="str">
        <f>IF(
    ISERROR('ALL-Students-Percentages'!S72),
    CHOOSE(RANDBETWEEN(1, 2), "NotKnown", "Known"),
    IF(
        ISNUMBER('ALL-Students-Percentages'!S72),
        IF(
            'ALL-Students-Percentages'!S72 &lt; 0.6,
            "NotKnown",
            "Known"
        ),
        'ALL-Students-Percentages'!S72
    )
)</f>
        <v>Known</v>
      </c>
      <c r="T72" s="31" t="str">
        <f>IF(
    ISERROR('ALL-Students-Percentages'!T72),
    CHOOSE(RANDBETWEEN(1, 2), "NotKnown", "Known"),
    IF(
        ISNUMBER('ALL-Students-Percentages'!T72),
        IF(
            'ALL-Students-Percentages'!T72 &lt; 0.6,
            "NotKnown",
            "Known"
        ),
        'ALL-Students-Percentages'!T72
    )
)</f>
        <v>Known</v>
      </c>
      <c r="U72" s="31" t="str">
        <f>IF(
    ISERROR('ALL-Students-Percentages'!U72),
    CHOOSE(RANDBETWEEN(1, 2), "NotKnown", "Known"),
    IF(
        ISNUMBER('ALL-Students-Percentages'!U72),
        IF(
            'ALL-Students-Percentages'!U72 &lt; 0.6,
            "NotKnown",
            "Known"
        ),
        'ALL-Students-Percentages'!U72
    )
)</f>
        <v>Known</v>
      </c>
      <c r="V72" s="31" t="str">
        <f>IF(
    ISERROR('ALL-Students-Percentages'!V72),
    CHOOSE(RANDBETWEEN(1, 2), "NotKnown", "Known"),
    IF(
        ISNUMBER('ALL-Students-Percentages'!V72),
        IF(
            'ALL-Students-Percentages'!V72 &lt; 0.6,
            "NotKnown",
            "Known"
        ),
        'ALL-Students-Percentages'!V72
    )
)</f>
        <v>Known</v>
      </c>
      <c r="W72" s="31" t="str">
        <f>IF(
    ISERROR('ALL-Students-Percentages'!W72),
    CHOOSE(RANDBETWEEN(1, 2), "NotKnown", "Known"),
    IF(
        ISNUMBER('ALL-Students-Percentages'!W72),
        IF(
            'ALL-Students-Percentages'!W72 &lt; 0.6,
            "NotKnown",
            "Known"
        ),
        'ALL-Students-Percentages'!W72
    )
)</f>
        <v>Known</v>
      </c>
      <c r="X72" s="31" t="str">
        <f>IF(
    ISERROR('ALL-Students-Percentages'!X72),
    CHOOSE(RANDBETWEEN(1, 2), "NotKnown", "Known"),
    IF(
        ISNUMBER('ALL-Students-Percentages'!X72),
        IF(
            'ALL-Students-Percentages'!X72 &lt; 0.6,
            "NotKnown",
            "Known"
        ),
        'ALL-Students-Percentages'!X72
    )
)</f>
        <v>NotKnown</v>
      </c>
      <c r="Y72" s="31" t="str">
        <f>IF(
    ISERROR('ALL-Students-Percentages'!Y72),
    CHOOSE(RANDBETWEEN(1, 2), "NotKnown", "Known"),
    IF(
        ISNUMBER('ALL-Students-Percentages'!Y72),
        IF(
            'ALL-Students-Percentages'!Y72 &lt; 0.6,
            "NotKnown",
            "Known"
        ),
        'ALL-Students-Percentages'!Y72
    )
)</f>
        <v>Known</v>
      </c>
      <c r="Z72" s="31" t="str">
        <f>IF(
    ISERROR('ALL-Students-Percentages'!Z72),
    CHOOSE(RANDBETWEEN(1, 2), "NotKnown", "Known"),
    IF(
        ISNUMBER('ALL-Students-Percentages'!Z72),
        IF(
            'ALL-Students-Percentages'!Z72 &lt; 0.6,
            "NotKnown",
            "Known"
        ),
        'ALL-Students-Percentages'!Z72
    )
)</f>
        <v>Known</v>
      </c>
      <c r="AA72" s="31" t="str">
        <f>IF(
    ISERROR('ALL-Students-Percentages'!AA72),
    CHOOSE(RANDBETWEEN(1, 2), "NotKnown", "Known"),
    IF(
        ISNUMBER('ALL-Students-Percentages'!AA72),
        IF(
            'ALL-Students-Percentages'!AA72 &lt; 0.6,
            "NotKnown",
            "Known"
        ),
        'ALL-Students-Percentages'!AA72
    )
)</f>
        <v>Known</v>
      </c>
      <c r="AB72" s="31" t="str">
        <f>IF(
    ISERROR('ALL-Students-Percentages'!AB72),
    CHOOSE(RANDBETWEEN(1, 2), "NotKnown", "Known"),
    IF(
        ISNUMBER('ALL-Students-Percentages'!AB72),
        IF(
            'ALL-Students-Percentages'!AB72 &lt; 0.6,
            "NotKnown",
            "Known"
        ),
        'ALL-Students-Percentages'!AB72
    )
)</f>
        <v>NotKnown</v>
      </c>
      <c r="AC72" s="31" t="str">
        <f>IF(
    ISERROR('ALL-Students-Percentages'!AC72),
    CHOOSE(RANDBETWEEN(1, 2), "NotKnown", "Known"),
    IF(
        ISNUMBER('ALL-Students-Percentages'!AC72),
        IF(
            'ALL-Students-Percentages'!AC72 &lt; 0.6,
            "NotKnown",
            "Known"
        ),
        'ALL-Students-Percentages'!AC72
    )
)</f>
        <v>Known</v>
      </c>
      <c r="AD72" s="31" t="str">
        <f>IF(
    ISERROR('ALL-Students-Percentages'!AD72),
    CHOOSE(RANDBETWEEN(1, 2), "NotKnown", "Known"),
    IF(
        ISNUMBER('ALL-Students-Percentages'!AD72),
        IF(
            'ALL-Students-Percentages'!AD72 &lt; 0.6,
            "NotKnown",
            "Known"
        ),
        'ALL-Students-Percentages'!AD72
    )
)</f>
        <v>Known</v>
      </c>
      <c r="AE72" s="31" t="str">
        <f>IF(
    ISERROR('ALL-Students-Percentages'!AE72),
    CHOOSE(RANDBETWEEN(1, 2), "NotKnown", "Known"),
    IF(
        ISNUMBER('ALL-Students-Percentages'!AE72),
        IF(
            'ALL-Students-Percentages'!AE72 &lt; 0.6,
            "NotKnown",
            "Known"
        ),
        'ALL-Students-Percentages'!AE72
    )
)</f>
        <v>Known</v>
      </c>
      <c r="AF72" s="31" t="str">
        <f>IF(
    ISERROR('ALL-Students-Percentages'!AF72),
    CHOOSE(RANDBETWEEN(1, 2), "NotKnown", "Known"),
    IF(
        ISNUMBER('ALL-Students-Percentages'!AF72),
        IF(
            'ALL-Students-Percentages'!AF72 &lt; 0.6,
            "NotKnown",
            "Known"
        ),
        'ALL-Students-Percentages'!AF72
    )
)</f>
        <v>Known</v>
      </c>
      <c r="AG72" s="31" t="str">
        <f>IF(
    ISERROR('ALL-Students-Percentages'!AG72),
    CHOOSE(RANDBETWEEN(1, 2), "NotKnown", "Known"),
    IF(
        ISNUMBER('ALL-Students-Percentages'!AG72),
        IF(
            'ALL-Students-Percentages'!AG72 &lt; 0.6,
            "NotKnown",
            "Known"
        ),
        'ALL-Students-Percentages'!AG72
    )
)</f>
        <v>Known</v>
      </c>
      <c r="AH72" s="31" t="str">
        <f>IF(
    ISERROR('ALL-Students-Percentages'!AH72),
    CHOOSE(RANDBETWEEN(1, 2), "NotKnown", "Known"),
    IF(
        ISNUMBER('ALL-Students-Percentages'!AH72),
        IF(
            'ALL-Students-Percentages'!AH72 &lt; 0.6,
            "NotKnown",
            "Known"
        ),
        'ALL-Students-Percentages'!AH72
    )
)</f>
        <v>Known</v>
      </c>
      <c r="AI72" s="31" t="str">
        <f>IF(
    ISERROR('ALL-Students-Percentages'!AI72),
    CHOOSE(RANDBETWEEN(1, 2), "NotKnown", "Known"),
    IF(
        ISNUMBER('ALL-Students-Percentages'!AI72),
        IF(
            'ALL-Students-Percentages'!AI72 &lt; 0.6,
            "NotKnown",
            "Known"
        ),
        'ALL-Students-Percentages'!AI72
    )
)</f>
        <v>Known</v>
      </c>
      <c r="AJ72" s="31" t="str">
        <f>IF(
    ISERROR('ALL-Students-Percentages'!AJ72),
    CHOOSE(RANDBETWEEN(1, 2), "NotKnown", "Known"),
    IF(
        ISNUMBER('ALL-Students-Percentages'!AJ72),
        IF(
            'ALL-Students-Percentages'!AJ72 &lt; 0.6,
            "NotKnown",
            "Known"
        ),
        'ALL-Students-Percentages'!AJ72
    )
)</f>
        <v>Known</v>
      </c>
      <c r="AK72" s="31" t="str">
        <f>IF(
    ISERROR('ALL-Students-Percentages'!AK72),
    CHOOSE(RANDBETWEEN(1, 2), "NotKnown", "Known"),
    IF(
        ISNUMBER('ALL-Students-Percentages'!AK72),
        IF(
            'ALL-Students-Percentages'!AK72 &lt; 0.6,
            "NotKnown",
            "Known"
        ),
        'ALL-Students-Percentages'!AK72
    )
)</f>
        <v>Known</v>
      </c>
      <c r="AL72" s="31" t="str">
        <f>IF(
    ISERROR('ALL-Students-Percentages'!AL72),
    CHOOSE(RANDBETWEEN(1, 2), "NotKnown", "Known"),
    IF(
        ISNUMBER('ALL-Students-Percentages'!AL72),
        IF(
            'ALL-Students-Percentages'!AL72 &lt; 0.6,
            "NotKnown",
            "Known"
        ),
        'ALL-Students-Percentages'!AL72
    )
)</f>
        <v>Known</v>
      </c>
      <c r="AM72" s="31" t="str">
        <f>IF(
    ISERROR('ALL-Students-Percentages'!AM72),
    CHOOSE(RANDBETWEEN(1, 2), "NotKnown", "Known"),
    IF(
        ISNUMBER('ALL-Students-Percentages'!AM72),
        IF(
            'ALL-Students-Percentages'!AM72 &lt; 0.6,
            "NotKnown",
            "Known"
        ),
        'ALL-Students-Percentages'!AM72
    )
)</f>
        <v>Known</v>
      </c>
      <c r="AN72" s="31" t="str">
        <f>IF(
    ISERROR('ALL-Students-Percentages'!AN72),
    CHOOSE(RANDBETWEEN(1, 2), "NotKnown", "Known"),
    IF(
        ISNUMBER('ALL-Students-Percentages'!AN72),
        IF(
            'ALL-Students-Percentages'!AN72 &lt; 0.6,
            "NotKnown",
            "Known"
        ),
        'ALL-Students-Percentages'!AN72
    )
)</f>
        <v>Known</v>
      </c>
      <c r="AO72" s="31" t="str">
        <f>IF(
    ISERROR('ALL-Students-Percentages'!AO72),
    CHOOSE(RANDBETWEEN(1, 2), "NotKnown", "Known"),
    IF(
        ISNUMBER('ALL-Students-Percentages'!AO72),
        IF(
            'ALL-Students-Percentages'!AO72 &lt; 0.6,
            "NotKnown",
            "Known"
        ),
        'ALL-Students-Percentages'!AO72
    )
)</f>
        <v>Known</v>
      </c>
      <c r="AP72" s="31" t="str">
        <f>IF(
    ISERROR('ALL-Students-Percentages'!AP72),
    CHOOSE(RANDBETWEEN(1, 2), "NotKnown", "Known"),
    IF(
        ISNUMBER('ALL-Students-Percentages'!AP72),
        IF(
            'ALL-Students-Percentages'!AP72 &lt; 0.6,
            "NotKnown",
            "Known"
        ),
        'ALL-Students-Percentages'!AP72
    )
)</f>
        <v>Known</v>
      </c>
      <c r="AQ72" s="31" t="str">
        <f>IF(
    ISERROR('ALL-Students-Percentages'!AQ72),
    CHOOSE(RANDBETWEEN(1, 2), "NotKnown", "Known"),
    IF(
        ISNUMBER('ALL-Students-Percentages'!AQ72),
        IF(
            'ALL-Students-Percentages'!AQ72 &lt; 0.6,
            "NotKnown",
            "Known"
        ),
        'ALL-Students-Percentages'!AQ72
    )
)</f>
        <v>Known</v>
      </c>
      <c r="AR72" s="31" t="str">
        <f>IF(
    ISERROR('ALL-Students-Percentages'!AR72),
    CHOOSE(RANDBETWEEN(1, 2), "NotKnown", "Known"),
    IF(
        ISNUMBER('ALL-Students-Percentages'!AR72),
        IF(
            'ALL-Students-Percentages'!AR72 &lt; 0.6,
            "NotKnown",
            "Known"
        ),
        'ALL-Students-Percentages'!AR72
    )
)</f>
        <v>Known</v>
      </c>
      <c r="AS72" s="31" t="str">
        <f>IF(
    ISERROR('ALL-Students-Percentages'!AS72),
    CHOOSE(RANDBETWEEN(1, 2), "NotKnown", "Known"),
    IF(
        ISNUMBER('ALL-Students-Percentages'!AS72),
        IF(
            'ALL-Students-Percentages'!AS72 &lt; 0.6,
            "NotKnown",
            "Known"
        ),
        'ALL-Students-Percentages'!AS72
    )
)</f>
        <v>Known</v>
      </c>
      <c r="AT72" s="31" t="str">
        <f>IF(
    ISERROR('ALL-Students-Percentages'!AT72),
    CHOOSE(RANDBETWEEN(1, 2), "NotKnown", "Known"),
    IF(
        ISNUMBER('ALL-Students-Percentages'!AT72),
        IF(
            'ALL-Students-Percentages'!AT72 &lt; 0.6,
            "NotKnown",
            "Known"
        ),
        'ALL-Students-Percentages'!AT72
    )
)</f>
        <v>Known</v>
      </c>
      <c r="AU72" s="23"/>
      <c r="AV72" s="23"/>
    </row>
    <row r="73">
      <c r="A73" s="23" t="str">
        <f>IF(
    ISERROR('ALL-Students-Percentages'!A73),
    CHOOSE(RANDBETWEEN(1, 2), "NotKnown", "Known"),
    IF(
        ISNUMBER('ALL-Students-Percentages'!A73),
        IF(
            'ALL-Students-Percentages'!A73 &lt; 0.6,
            "NotKnown",
            "Known"
        ),
        'ALL-Students-Percentages'!A73
    )
)</f>
        <v>1Se-M</v>
      </c>
      <c r="B73" s="31" t="str">
        <f>IF(
    ISERROR('ALL-Students-Percentages'!B73),
    CHOOSE(RANDBETWEEN(1, 2), "NotKnown", "Known"),
    IF(
        ISNUMBER('ALL-Students-Percentages'!B73),
        IF(
            'ALL-Students-Percentages'!B73 &lt; 0.6,
            "NotKnown",
            "Known"
        ),
        'ALL-Students-Percentages'!B73
    )
)</f>
        <v>Known</v>
      </c>
      <c r="C73" s="31" t="str">
        <f>IF(
    ISERROR('ALL-Students-Percentages'!C73),
    CHOOSE(RANDBETWEEN(1, 2), "NotKnown", "Known"),
    IF(
        ISNUMBER('ALL-Students-Percentages'!C73),
        IF(
            'ALL-Students-Percentages'!C73 &lt; 0.6,
            "NotKnown",
            "Known"
        ),
        'ALL-Students-Percentages'!C73
    )
)</f>
        <v>Known</v>
      </c>
      <c r="D73" s="31" t="str">
        <f>IF(
    ISERROR('ALL-Students-Percentages'!D73),
    CHOOSE(RANDBETWEEN(1, 2), "NotKnown", "Known"),
    IF(
        ISNUMBER('ALL-Students-Percentages'!D73),
        IF(
            'ALL-Students-Percentages'!D73 &lt; 0.6,
            "NotKnown",
            "Known"
        ),
        'ALL-Students-Percentages'!D73
    )
)</f>
        <v>Known</v>
      </c>
      <c r="E73" s="31" t="str">
        <f>IF(
    ISERROR('ALL-Students-Percentages'!E73),
    CHOOSE(RANDBETWEEN(1, 2), "NotKnown", "Known"),
    IF(
        ISNUMBER('ALL-Students-Percentages'!E73),
        IF(
            'ALL-Students-Percentages'!E73 &lt; 0.6,
            "NotKnown",
            "Known"
        ),
        'ALL-Students-Percentages'!E73
    )
)</f>
        <v>Known</v>
      </c>
      <c r="F73" s="31" t="str">
        <f>IF(
    ISERROR('ALL-Students-Percentages'!F73),
    CHOOSE(RANDBETWEEN(1, 2), "NotKnown", "Known"),
    IF(
        ISNUMBER('ALL-Students-Percentages'!F73),
        IF(
            'ALL-Students-Percentages'!F73 &lt; 0.6,
            "NotKnown",
            "Known"
        ),
        'ALL-Students-Percentages'!F73
    )
)</f>
        <v>Known</v>
      </c>
      <c r="G73" s="31" t="str">
        <f>IF(
    ISERROR('ALL-Students-Percentages'!G73),
    CHOOSE(RANDBETWEEN(1, 2), "NotKnown", "Known"),
    IF(
        ISNUMBER('ALL-Students-Percentages'!G73),
        IF(
            'ALL-Students-Percentages'!G73 &lt; 0.6,
            "NotKnown",
            "Known"
        ),
        'ALL-Students-Percentages'!G73
    )
)</f>
        <v>Known</v>
      </c>
      <c r="H73" s="31" t="str">
        <f>IF(
    ISERROR('ALL-Students-Percentages'!H73),
    CHOOSE(RANDBETWEEN(1, 2), "NotKnown", "Known"),
    IF(
        ISNUMBER('ALL-Students-Percentages'!H73),
        IF(
            'ALL-Students-Percentages'!H73 &lt; 0.6,
            "NotKnown",
            "Known"
        ),
        'ALL-Students-Percentages'!H73
    )
)</f>
        <v>Known</v>
      </c>
      <c r="I73" s="31" t="str">
        <f>IF(
    ISERROR('ALL-Students-Percentages'!I73),
    CHOOSE(RANDBETWEEN(1, 2), "NotKnown", "Known"),
    IF(
        ISNUMBER('ALL-Students-Percentages'!I73),
        IF(
            'ALL-Students-Percentages'!I73 &lt; 0.6,
            "NotKnown",
            "Known"
        ),
        'ALL-Students-Percentages'!I73
    )
)</f>
        <v>Known</v>
      </c>
      <c r="J73" s="31" t="str">
        <f>IF(
    ISERROR('ALL-Students-Percentages'!J73),
    CHOOSE(RANDBETWEEN(1, 2), "NotKnown", "Known"),
    IF(
        ISNUMBER('ALL-Students-Percentages'!J73),
        IF(
            'ALL-Students-Percentages'!J73 &lt; 0.6,
            "NotKnown",
            "Known"
        ),
        'ALL-Students-Percentages'!J73
    )
)</f>
        <v>Known</v>
      </c>
      <c r="K73" s="31" t="str">
        <f>IF(
    ISERROR('ALL-Students-Percentages'!K73),
    CHOOSE(RANDBETWEEN(1, 2), "NotKnown", "Known"),
    IF(
        ISNUMBER('ALL-Students-Percentages'!K73),
        IF(
            'ALL-Students-Percentages'!K73 &lt; 0.6,
            "NotKnown",
            "Known"
        ),
        'ALL-Students-Percentages'!K73
    )
)</f>
        <v>Known</v>
      </c>
      <c r="L73" s="31" t="str">
        <f>IF(
    ISERROR('ALL-Students-Percentages'!L73),
    CHOOSE(RANDBETWEEN(1, 2), "NotKnown", "Known"),
    IF(
        ISNUMBER('ALL-Students-Percentages'!L73),
        IF(
            'ALL-Students-Percentages'!L73 &lt; 0.6,
            "NotKnown",
            "Known"
        ),
        'ALL-Students-Percentages'!L73
    )
)</f>
        <v>Known</v>
      </c>
      <c r="M73" s="31" t="str">
        <f>IF(
    ISERROR('ALL-Students-Percentages'!M73),
    CHOOSE(RANDBETWEEN(1, 2), "NotKnown", "Known"),
    IF(
        ISNUMBER('ALL-Students-Percentages'!M73),
        IF(
            'ALL-Students-Percentages'!M73 &lt; 0.6,
            "NotKnown",
            "Known"
        ),
        'ALL-Students-Percentages'!M73
    )
)</f>
        <v>Known</v>
      </c>
      <c r="N73" s="31" t="str">
        <f>IF(
    ISERROR('ALL-Students-Percentages'!N73),
    CHOOSE(RANDBETWEEN(1, 2), "NotKnown", "Known"),
    IF(
        ISNUMBER('ALL-Students-Percentages'!N73),
        IF(
            'ALL-Students-Percentages'!N73 &lt; 0.6,
            "NotKnown",
            "Known"
        ),
        'ALL-Students-Percentages'!N73
    )
)</f>
        <v>Known</v>
      </c>
      <c r="O73" s="31" t="str">
        <f>IF(
    ISERROR('ALL-Students-Percentages'!O73),
    CHOOSE(RANDBETWEEN(1, 2), "NotKnown", "Known"),
    IF(
        ISNUMBER('ALL-Students-Percentages'!O73),
        IF(
            'ALL-Students-Percentages'!O73 &lt; 0.6,
            "NotKnown",
            "Known"
        ),
        'ALL-Students-Percentages'!O73
    )
)</f>
        <v>Known</v>
      </c>
      <c r="P73" s="31" t="str">
        <f>IF(
    ISERROR('ALL-Students-Percentages'!P73),
    CHOOSE(RANDBETWEEN(1, 2), "NotKnown", "Known"),
    IF(
        ISNUMBER('ALL-Students-Percentages'!P73),
        IF(
            'ALL-Students-Percentages'!P73 &lt; 0.6,
            "NotKnown",
            "Known"
        ),
        'ALL-Students-Percentages'!P73
    )
)</f>
        <v>Known</v>
      </c>
      <c r="Q73" s="31" t="str">
        <f>IF(
    ISERROR('ALL-Students-Percentages'!Q73),
    CHOOSE(RANDBETWEEN(1, 2), "NotKnown", "Known"),
    IF(
        ISNUMBER('ALL-Students-Percentages'!Q73),
        IF(
            'ALL-Students-Percentages'!Q73 &lt; 0.6,
            "NotKnown",
            "Known"
        ),
        'ALL-Students-Percentages'!Q73
    )
)</f>
        <v>Known</v>
      </c>
      <c r="R73" s="31" t="str">
        <f>IF(
    ISERROR('ALL-Students-Percentages'!R73),
    CHOOSE(RANDBETWEEN(1, 2), "NotKnown", "Known"),
    IF(
        ISNUMBER('ALL-Students-Percentages'!R73),
        IF(
            'ALL-Students-Percentages'!R73 &lt; 0.6,
            "NotKnown",
            "Known"
        ),
        'ALL-Students-Percentages'!R73
    )
)</f>
        <v>Known</v>
      </c>
      <c r="S73" s="31" t="str">
        <f>IF(
    ISERROR('ALL-Students-Percentages'!S73),
    CHOOSE(RANDBETWEEN(1, 2), "NotKnown", "Known"),
    IF(
        ISNUMBER('ALL-Students-Percentages'!S73),
        IF(
            'ALL-Students-Percentages'!S73 &lt; 0.6,
            "NotKnown",
            "Known"
        ),
        'ALL-Students-Percentages'!S73
    )
)</f>
        <v>Known</v>
      </c>
      <c r="T73" s="31" t="str">
        <f>IF(
    ISERROR('ALL-Students-Percentages'!T73),
    CHOOSE(RANDBETWEEN(1, 2), "NotKnown", "Known"),
    IF(
        ISNUMBER('ALL-Students-Percentages'!T73),
        IF(
            'ALL-Students-Percentages'!T73 &lt; 0.6,
            "NotKnown",
            "Known"
        ),
        'ALL-Students-Percentages'!T73
    )
)</f>
        <v>Known</v>
      </c>
      <c r="U73" s="31" t="str">
        <f>IF(
    ISERROR('ALL-Students-Percentages'!U73),
    CHOOSE(RANDBETWEEN(1, 2), "NotKnown", "Known"),
    IF(
        ISNUMBER('ALL-Students-Percentages'!U73),
        IF(
            'ALL-Students-Percentages'!U73 &lt; 0.6,
            "NotKnown",
            "Known"
        ),
        'ALL-Students-Percentages'!U73
    )
)</f>
        <v>Known</v>
      </c>
      <c r="V73" s="31" t="str">
        <f>IF(
    ISERROR('ALL-Students-Percentages'!V73),
    CHOOSE(RANDBETWEEN(1, 2), "NotKnown", "Known"),
    IF(
        ISNUMBER('ALL-Students-Percentages'!V73),
        IF(
            'ALL-Students-Percentages'!V73 &lt; 0.6,
            "NotKnown",
            "Known"
        ),
        'ALL-Students-Percentages'!V73
    )
)</f>
        <v>Known</v>
      </c>
      <c r="W73" s="31" t="str">
        <f>IF(
    ISERROR('ALL-Students-Percentages'!W73),
    CHOOSE(RANDBETWEEN(1, 2), "NotKnown", "Known"),
    IF(
        ISNUMBER('ALL-Students-Percentages'!W73),
        IF(
            'ALL-Students-Percentages'!W73 &lt; 0.6,
            "NotKnown",
            "Known"
        ),
        'ALL-Students-Percentages'!W73
    )
)</f>
        <v>Known</v>
      </c>
      <c r="X73" s="31" t="str">
        <f>IF(
    ISERROR('ALL-Students-Percentages'!X73),
    CHOOSE(RANDBETWEEN(1, 2), "NotKnown", "Known"),
    IF(
        ISNUMBER('ALL-Students-Percentages'!X73),
        IF(
            'ALL-Students-Percentages'!X73 &lt; 0.6,
            "NotKnown",
            "Known"
        ),
        'ALL-Students-Percentages'!X73
    )
)</f>
        <v>Known</v>
      </c>
      <c r="Y73" s="31" t="str">
        <f>IF(
    ISERROR('ALL-Students-Percentages'!Y73),
    CHOOSE(RANDBETWEEN(1, 2), "NotKnown", "Known"),
    IF(
        ISNUMBER('ALL-Students-Percentages'!Y73),
        IF(
            'ALL-Students-Percentages'!Y73 &lt; 0.6,
            "NotKnown",
            "Known"
        ),
        'ALL-Students-Percentages'!Y73
    )
)</f>
        <v>Known</v>
      </c>
      <c r="Z73" s="31" t="str">
        <f>IF(
    ISERROR('ALL-Students-Percentages'!Z73),
    CHOOSE(RANDBETWEEN(1, 2), "NotKnown", "Known"),
    IF(
        ISNUMBER('ALL-Students-Percentages'!Z73),
        IF(
            'ALL-Students-Percentages'!Z73 &lt; 0.6,
            "NotKnown",
            "Known"
        ),
        'ALL-Students-Percentages'!Z73
    )
)</f>
        <v>Known</v>
      </c>
      <c r="AA73" s="31" t="str">
        <f>IF(
    ISERROR('ALL-Students-Percentages'!AA73),
    CHOOSE(RANDBETWEEN(1, 2), "NotKnown", "Known"),
    IF(
        ISNUMBER('ALL-Students-Percentages'!AA73),
        IF(
            'ALL-Students-Percentages'!AA73 &lt; 0.6,
            "NotKnown",
            "Known"
        ),
        'ALL-Students-Percentages'!AA73
    )
)</f>
        <v>Known</v>
      </c>
      <c r="AB73" s="31" t="str">
        <f>IF(
    ISERROR('ALL-Students-Percentages'!AB73),
    CHOOSE(RANDBETWEEN(1, 2), "NotKnown", "Known"),
    IF(
        ISNUMBER('ALL-Students-Percentages'!AB73),
        IF(
            'ALL-Students-Percentages'!AB73 &lt; 0.6,
            "NotKnown",
            "Known"
        ),
        'ALL-Students-Percentages'!AB73
    )
)</f>
        <v>Known</v>
      </c>
      <c r="AC73" s="31" t="str">
        <f>IF(
    ISERROR('ALL-Students-Percentages'!AC73),
    CHOOSE(RANDBETWEEN(1, 2), "NotKnown", "Known"),
    IF(
        ISNUMBER('ALL-Students-Percentages'!AC73),
        IF(
            'ALL-Students-Percentages'!AC73 &lt; 0.6,
            "NotKnown",
            "Known"
        ),
        'ALL-Students-Percentages'!AC73
    )
)</f>
        <v>Known</v>
      </c>
      <c r="AD73" s="31" t="str">
        <f>IF(
    ISERROR('ALL-Students-Percentages'!AD73),
    CHOOSE(RANDBETWEEN(1, 2), "NotKnown", "Known"),
    IF(
        ISNUMBER('ALL-Students-Percentages'!AD73),
        IF(
            'ALL-Students-Percentages'!AD73 &lt; 0.6,
            "NotKnown",
            "Known"
        ),
        'ALL-Students-Percentages'!AD73
    )
)</f>
        <v>NotKnown</v>
      </c>
      <c r="AE73" s="31" t="str">
        <f>IF(
    ISERROR('ALL-Students-Percentages'!AE73),
    CHOOSE(RANDBETWEEN(1, 2), "NotKnown", "Known"),
    IF(
        ISNUMBER('ALL-Students-Percentages'!AE73),
        IF(
            'ALL-Students-Percentages'!AE73 &lt; 0.6,
            "NotKnown",
            "Known"
        ),
        'ALL-Students-Percentages'!AE73
    )
)</f>
        <v>Known</v>
      </c>
      <c r="AF73" s="31" t="str">
        <f>IF(
    ISERROR('ALL-Students-Percentages'!AF73),
    CHOOSE(RANDBETWEEN(1, 2), "NotKnown", "Known"),
    IF(
        ISNUMBER('ALL-Students-Percentages'!AF73),
        IF(
            'ALL-Students-Percentages'!AF73 &lt; 0.6,
            "NotKnown",
            "Known"
        ),
        'ALL-Students-Percentages'!AF73
    )
)</f>
        <v>Known</v>
      </c>
      <c r="AG73" s="31" t="str">
        <f>IF(
    ISERROR('ALL-Students-Percentages'!AG73),
    CHOOSE(RANDBETWEEN(1, 2), "NotKnown", "Known"),
    IF(
        ISNUMBER('ALL-Students-Percentages'!AG73),
        IF(
            'ALL-Students-Percentages'!AG73 &lt; 0.6,
            "NotKnown",
            "Known"
        ),
        'ALL-Students-Percentages'!AG73
    )
)</f>
        <v>Known</v>
      </c>
      <c r="AH73" s="31" t="str">
        <f>IF(
    ISERROR('ALL-Students-Percentages'!AH73),
    CHOOSE(RANDBETWEEN(1, 2), "NotKnown", "Known"),
    IF(
        ISNUMBER('ALL-Students-Percentages'!AH73),
        IF(
            'ALL-Students-Percentages'!AH73 &lt; 0.6,
            "NotKnown",
            "Known"
        ),
        'ALL-Students-Percentages'!AH73
    )
)</f>
        <v>Known</v>
      </c>
      <c r="AI73" s="31" t="str">
        <f>IF(
    ISERROR('ALL-Students-Percentages'!AI73),
    CHOOSE(RANDBETWEEN(1, 2), "NotKnown", "Known"),
    IF(
        ISNUMBER('ALL-Students-Percentages'!AI73),
        IF(
            'ALL-Students-Percentages'!AI73 &lt; 0.6,
            "NotKnown",
            "Known"
        ),
        'ALL-Students-Percentages'!AI73
    )
)</f>
        <v>Known</v>
      </c>
      <c r="AJ73" s="31" t="str">
        <f>IF(
    ISERROR('ALL-Students-Percentages'!AJ73),
    CHOOSE(RANDBETWEEN(1, 2), "NotKnown", "Known"),
    IF(
        ISNUMBER('ALL-Students-Percentages'!AJ73),
        IF(
            'ALL-Students-Percentages'!AJ73 &lt; 0.6,
            "NotKnown",
            "Known"
        ),
        'ALL-Students-Percentages'!AJ73
    )
)</f>
        <v>Known</v>
      </c>
      <c r="AK73" s="31" t="str">
        <f>IF(
    ISERROR('ALL-Students-Percentages'!AK73),
    CHOOSE(RANDBETWEEN(1, 2), "NotKnown", "Known"),
    IF(
        ISNUMBER('ALL-Students-Percentages'!AK73),
        IF(
            'ALL-Students-Percentages'!AK73 &lt; 0.6,
            "NotKnown",
            "Known"
        ),
        'ALL-Students-Percentages'!AK73
    )
)</f>
        <v>Known</v>
      </c>
      <c r="AL73" s="31" t="str">
        <f>IF(
    ISERROR('ALL-Students-Percentages'!AL73),
    CHOOSE(RANDBETWEEN(1, 2), "NotKnown", "Known"),
    IF(
        ISNUMBER('ALL-Students-Percentages'!AL73),
        IF(
            'ALL-Students-Percentages'!AL73 &lt; 0.6,
            "NotKnown",
            "Known"
        ),
        'ALL-Students-Percentages'!AL73
    )
)</f>
        <v>Known</v>
      </c>
      <c r="AM73" s="31" t="str">
        <f>IF(
    ISERROR('ALL-Students-Percentages'!AM73),
    CHOOSE(RANDBETWEEN(1, 2), "NotKnown", "Known"),
    IF(
        ISNUMBER('ALL-Students-Percentages'!AM73),
        IF(
            'ALL-Students-Percentages'!AM73 &lt; 0.6,
            "NotKnown",
            "Known"
        ),
        'ALL-Students-Percentages'!AM73
    )
)</f>
        <v>Known</v>
      </c>
      <c r="AN73" s="31" t="str">
        <f>IF(
    ISERROR('ALL-Students-Percentages'!AN73),
    CHOOSE(RANDBETWEEN(1, 2), "NotKnown", "Known"),
    IF(
        ISNUMBER('ALL-Students-Percentages'!AN73),
        IF(
            'ALL-Students-Percentages'!AN73 &lt; 0.6,
            "NotKnown",
            "Known"
        ),
        'ALL-Students-Percentages'!AN73
    )
)</f>
        <v>NotKnown</v>
      </c>
      <c r="AO73" s="31" t="str">
        <f>IF(
    ISERROR('ALL-Students-Percentages'!AO73),
    CHOOSE(RANDBETWEEN(1, 2), "NotKnown", "Known"),
    IF(
        ISNUMBER('ALL-Students-Percentages'!AO73),
        IF(
            'ALL-Students-Percentages'!AO73 &lt; 0.6,
            "NotKnown",
            "Known"
        ),
        'ALL-Students-Percentages'!AO73
    )
)</f>
        <v>Known</v>
      </c>
      <c r="AP73" s="31" t="str">
        <f>IF(
    ISERROR('ALL-Students-Percentages'!AP73),
    CHOOSE(RANDBETWEEN(1, 2), "NotKnown", "Known"),
    IF(
        ISNUMBER('ALL-Students-Percentages'!AP73),
        IF(
            'ALL-Students-Percentages'!AP73 &lt; 0.6,
            "NotKnown",
            "Known"
        ),
        'ALL-Students-Percentages'!AP73
    )
)</f>
        <v>Known</v>
      </c>
      <c r="AQ73" s="31" t="str">
        <f>IF(
    ISERROR('ALL-Students-Percentages'!AQ73),
    CHOOSE(RANDBETWEEN(1, 2), "NotKnown", "Known"),
    IF(
        ISNUMBER('ALL-Students-Percentages'!AQ73),
        IF(
            'ALL-Students-Percentages'!AQ73 &lt; 0.6,
            "NotKnown",
            "Known"
        ),
        'ALL-Students-Percentages'!AQ73
    )
)</f>
        <v>Known</v>
      </c>
      <c r="AR73" s="31" t="str">
        <f>IF(
    ISERROR('ALL-Students-Percentages'!AR73),
    CHOOSE(RANDBETWEEN(1, 2), "NotKnown", "Known"),
    IF(
        ISNUMBER('ALL-Students-Percentages'!AR73),
        IF(
            'ALL-Students-Percentages'!AR73 &lt; 0.6,
            "NotKnown",
            "Known"
        ),
        'ALL-Students-Percentages'!AR73
    )
)</f>
        <v>Known</v>
      </c>
      <c r="AS73" s="31" t="str">
        <f>IF(
    ISERROR('ALL-Students-Percentages'!AS73),
    CHOOSE(RANDBETWEEN(1, 2), "NotKnown", "Known"),
    IF(
        ISNUMBER('ALL-Students-Percentages'!AS73),
        IF(
            'ALL-Students-Percentages'!AS73 &lt; 0.6,
            "NotKnown",
            "Known"
        ),
        'ALL-Students-Percentages'!AS73
    )
)</f>
        <v>Known</v>
      </c>
      <c r="AT73" s="31" t="str">
        <f>IF(
    ISERROR('ALL-Students-Percentages'!AT73),
    CHOOSE(RANDBETWEEN(1, 2), "NotKnown", "Known"),
    IF(
        ISNUMBER('ALL-Students-Percentages'!AT73),
        IF(
            'ALL-Students-Percentages'!AT73 &lt; 0.6,
            "NotKnown",
            "Known"
        ),
        'ALL-Students-Percentages'!AT73
    )
)</f>
        <v>Known</v>
      </c>
      <c r="AU73" s="23"/>
      <c r="AV73" s="23"/>
    </row>
    <row r="74">
      <c r="A74" s="23" t="str">
        <f>IF(
    ISERROR('ALL-Students-Percentages'!A74),
    CHOOSE(RANDBETWEEN(1, 2), "NotKnown", "Known"),
    IF(
        ISNUMBER('ALL-Students-Percentages'!A74),
        IF(
            'ALL-Students-Percentages'!A74 &lt; 0.6,
            "NotKnown",
            "Known"
        ),
        'ALL-Students-Percentages'!A74
    )
)</f>
        <v>2Se-F</v>
      </c>
      <c r="B74" s="31" t="str">
        <f>IF(
    ISERROR('ALL-Students-Percentages'!B74),
    CHOOSE(RANDBETWEEN(1, 2), "NotKnown", "Known"),
    IF(
        ISNUMBER('ALL-Students-Percentages'!B74),
        IF(
            'ALL-Students-Percentages'!B74 &lt; 0.6,
            "NotKnown",
            "Known"
        ),
        'ALL-Students-Percentages'!B74
    )
)</f>
        <v>Known</v>
      </c>
      <c r="C74" s="31" t="str">
        <f>IF(
    ISERROR('ALL-Students-Percentages'!C74),
    CHOOSE(RANDBETWEEN(1, 2), "NotKnown", "Known"),
    IF(
        ISNUMBER('ALL-Students-Percentages'!C74),
        IF(
            'ALL-Students-Percentages'!C74 &lt; 0.6,
            "NotKnown",
            "Known"
        ),
        'ALL-Students-Percentages'!C74
    )
)</f>
        <v>Known</v>
      </c>
      <c r="D74" s="31" t="str">
        <f>IF(
    ISERROR('ALL-Students-Percentages'!D74),
    CHOOSE(RANDBETWEEN(1, 2), "NotKnown", "Known"),
    IF(
        ISNUMBER('ALL-Students-Percentages'!D74),
        IF(
            'ALL-Students-Percentages'!D74 &lt; 0.6,
            "NotKnown",
            "Known"
        ),
        'ALL-Students-Percentages'!D74
    )
)</f>
        <v>Known</v>
      </c>
      <c r="E74" s="31" t="str">
        <f>IF(
    ISERROR('ALL-Students-Percentages'!E74),
    CHOOSE(RANDBETWEEN(1, 2), "NotKnown", "Known"),
    IF(
        ISNUMBER('ALL-Students-Percentages'!E74),
        IF(
            'ALL-Students-Percentages'!E74 &lt; 0.6,
            "NotKnown",
            "Known"
        ),
        'ALL-Students-Percentages'!E74
    )
)</f>
        <v>Known</v>
      </c>
      <c r="F74" s="31" t="str">
        <f>IF(
    ISERROR('ALL-Students-Percentages'!F74),
    CHOOSE(RANDBETWEEN(1, 2), "NotKnown", "Known"),
    IF(
        ISNUMBER('ALL-Students-Percentages'!F74),
        IF(
            'ALL-Students-Percentages'!F74 &lt; 0.6,
            "NotKnown",
            "Known"
        ),
        'ALL-Students-Percentages'!F74
    )
)</f>
        <v>Known</v>
      </c>
      <c r="G74" s="31" t="str">
        <f>IF(
    ISERROR('ALL-Students-Percentages'!G74),
    CHOOSE(RANDBETWEEN(1, 2), "NotKnown", "Known"),
    IF(
        ISNUMBER('ALL-Students-Percentages'!G74),
        IF(
            'ALL-Students-Percentages'!G74 &lt; 0.6,
            "NotKnown",
            "Known"
        ),
        'ALL-Students-Percentages'!G74
    )
)</f>
        <v>Known</v>
      </c>
      <c r="H74" s="31" t="str">
        <f>IF(
    ISERROR('ALL-Students-Percentages'!H74),
    CHOOSE(RANDBETWEEN(1, 2), "NotKnown", "Known"),
    IF(
        ISNUMBER('ALL-Students-Percentages'!H74),
        IF(
            'ALL-Students-Percentages'!H74 &lt; 0.6,
            "NotKnown",
            "Known"
        ),
        'ALL-Students-Percentages'!H74
    )
)</f>
        <v>Known</v>
      </c>
      <c r="I74" s="31" t="str">
        <f>IF(
    ISERROR('ALL-Students-Percentages'!I74),
    CHOOSE(RANDBETWEEN(1, 2), "NotKnown", "Known"),
    IF(
        ISNUMBER('ALL-Students-Percentages'!I74),
        IF(
            'ALL-Students-Percentages'!I74 &lt; 0.6,
            "NotKnown",
            "Known"
        ),
        'ALL-Students-Percentages'!I74
    )
)</f>
        <v>Known</v>
      </c>
      <c r="J74" s="31" t="str">
        <f>IF(
    ISERROR('ALL-Students-Percentages'!J74),
    CHOOSE(RANDBETWEEN(1, 2), "NotKnown", "Known"),
    IF(
        ISNUMBER('ALL-Students-Percentages'!J74),
        IF(
            'ALL-Students-Percentages'!J74 &lt; 0.6,
            "NotKnown",
            "Known"
        ),
        'ALL-Students-Percentages'!J74
    )
)</f>
        <v>Known</v>
      </c>
      <c r="K74" s="31" t="str">
        <f>IF(
    ISERROR('ALL-Students-Percentages'!K74),
    CHOOSE(RANDBETWEEN(1, 2), "NotKnown", "Known"),
    IF(
        ISNUMBER('ALL-Students-Percentages'!K74),
        IF(
            'ALL-Students-Percentages'!K74 &lt; 0.6,
            "NotKnown",
            "Known"
        ),
        'ALL-Students-Percentages'!K74
    )
)</f>
        <v>Known</v>
      </c>
      <c r="L74" s="31" t="str">
        <f>IF(
    ISERROR('ALL-Students-Percentages'!L74),
    CHOOSE(RANDBETWEEN(1, 2), "NotKnown", "Known"),
    IF(
        ISNUMBER('ALL-Students-Percentages'!L74),
        IF(
            'ALL-Students-Percentages'!L74 &lt; 0.6,
            "NotKnown",
            "Known"
        ),
        'ALL-Students-Percentages'!L74
    )
)</f>
        <v>Known</v>
      </c>
      <c r="M74" s="31" t="str">
        <f>IF(
    ISERROR('ALL-Students-Percentages'!M74),
    CHOOSE(RANDBETWEEN(1, 2), "NotKnown", "Known"),
    IF(
        ISNUMBER('ALL-Students-Percentages'!M74),
        IF(
            'ALL-Students-Percentages'!M74 &lt; 0.6,
            "NotKnown",
            "Known"
        ),
        'ALL-Students-Percentages'!M74
    )
)</f>
        <v>Known</v>
      </c>
      <c r="N74" s="31" t="str">
        <f>IF(
    ISERROR('ALL-Students-Percentages'!N74),
    CHOOSE(RANDBETWEEN(1, 2), "NotKnown", "Known"),
    IF(
        ISNUMBER('ALL-Students-Percentages'!N74),
        IF(
            'ALL-Students-Percentages'!N74 &lt; 0.6,
            "NotKnown",
            "Known"
        ),
        'ALL-Students-Percentages'!N74
    )
)</f>
        <v>Known</v>
      </c>
      <c r="O74" s="31" t="str">
        <f>IF(
    ISERROR('ALL-Students-Percentages'!O74),
    CHOOSE(RANDBETWEEN(1, 2), "NotKnown", "Known"),
    IF(
        ISNUMBER('ALL-Students-Percentages'!O74),
        IF(
            'ALL-Students-Percentages'!O74 &lt; 0.6,
            "NotKnown",
            "Known"
        ),
        'ALL-Students-Percentages'!O74
    )
)</f>
        <v>Known</v>
      </c>
      <c r="P74" s="31" t="str">
        <f>IF(
    ISERROR('ALL-Students-Percentages'!P74),
    CHOOSE(RANDBETWEEN(1, 2), "NotKnown", "Known"),
    IF(
        ISNUMBER('ALL-Students-Percentages'!P74),
        IF(
            'ALL-Students-Percentages'!P74 &lt; 0.6,
            "NotKnown",
            "Known"
        ),
        'ALL-Students-Percentages'!P74
    )
)</f>
        <v>Known</v>
      </c>
      <c r="Q74" s="31" t="str">
        <f>IF(
    ISERROR('ALL-Students-Percentages'!Q74),
    CHOOSE(RANDBETWEEN(1, 2), "NotKnown", "Known"),
    IF(
        ISNUMBER('ALL-Students-Percentages'!Q74),
        IF(
            'ALL-Students-Percentages'!Q74 &lt; 0.6,
            "NotKnown",
            "Known"
        ),
        'ALL-Students-Percentages'!Q74
    )
)</f>
        <v>Known</v>
      </c>
      <c r="R74" s="31" t="str">
        <f>IF(
    ISERROR('ALL-Students-Percentages'!R74),
    CHOOSE(RANDBETWEEN(1, 2), "NotKnown", "Known"),
    IF(
        ISNUMBER('ALL-Students-Percentages'!R74),
        IF(
            'ALL-Students-Percentages'!R74 &lt; 0.6,
            "NotKnown",
            "Known"
        ),
        'ALL-Students-Percentages'!R74
    )
)</f>
        <v>Known</v>
      </c>
      <c r="S74" s="31" t="str">
        <f>IF(
    ISERROR('ALL-Students-Percentages'!S74),
    CHOOSE(RANDBETWEEN(1, 2), "NotKnown", "Known"),
    IF(
        ISNUMBER('ALL-Students-Percentages'!S74),
        IF(
            'ALL-Students-Percentages'!S74 &lt; 0.6,
            "NotKnown",
            "Known"
        ),
        'ALL-Students-Percentages'!S74
    )
)</f>
        <v>Known</v>
      </c>
      <c r="T74" s="31" t="str">
        <f>IF(
    ISERROR('ALL-Students-Percentages'!T74),
    CHOOSE(RANDBETWEEN(1, 2), "NotKnown", "Known"),
    IF(
        ISNUMBER('ALL-Students-Percentages'!T74),
        IF(
            'ALL-Students-Percentages'!T74 &lt; 0.6,
            "NotKnown",
            "Known"
        ),
        'ALL-Students-Percentages'!T74
    )
)</f>
        <v>Known</v>
      </c>
      <c r="U74" s="31" t="str">
        <f>IF(
    ISERROR('ALL-Students-Percentages'!U74),
    CHOOSE(RANDBETWEEN(1, 2), "NotKnown", "Known"),
    IF(
        ISNUMBER('ALL-Students-Percentages'!U74),
        IF(
            'ALL-Students-Percentages'!U74 &lt; 0.6,
            "NotKnown",
            "Known"
        ),
        'ALL-Students-Percentages'!U74
    )
)</f>
        <v>Known</v>
      </c>
      <c r="V74" s="31" t="str">
        <f>IF(
    ISERROR('ALL-Students-Percentages'!V74),
    CHOOSE(RANDBETWEEN(1, 2), "NotKnown", "Known"),
    IF(
        ISNUMBER('ALL-Students-Percentages'!V74),
        IF(
            'ALL-Students-Percentages'!V74 &lt; 0.6,
            "NotKnown",
            "Known"
        ),
        'ALL-Students-Percentages'!V74
    )
)</f>
        <v>Known</v>
      </c>
      <c r="W74" s="31" t="str">
        <f>IF(
    ISERROR('ALL-Students-Percentages'!W74),
    CHOOSE(RANDBETWEEN(1, 2), "NotKnown", "Known"),
    IF(
        ISNUMBER('ALL-Students-Percentages'!W74),
        IF(
            'ALL-Students-Percentages'!W74 &lt; 0.6,
            "NotKnown",
            "Known"
        ),
        'ALL-Students-Percentages'!W74
    )
)</f>
        <v>Known</v>
      </c>
      <c r="X74" s="31" t="str">
        <f>IF(
    ISERROR('ALL-Students-Percentages'!X74),
    CHOOSE(RANDBETWEEN(1, 2), "NotKnown", "Known"),
    IF(
        ISNUMBER('ALL-Students-Percentages'!X74),
        IF(
            'ALL-Students-Percentages'!X74 &lt; 0.6,
            "NotKnown",
            "Known"
        ),
        'ALL-Students-Percentages'!X74
    )
)</f>
        <v>Known</v>
      </c>
      <c r="Y74" s="31" t="str">
        <f>IF(
    ISERROR('ALL-Students-Percentages'!Y74),
    CHOOSE(RANDBETWEEN(1, 2), "NotKnown", "Known"),
    IF(
        ISNUMBER('ALL-Students-Percentages'!Y74),
        IF(
            'ALL-Students-Percentages'!Y74 &lt; 0.6,
            "NotKnown",
            "Known"
        ),
        'ALL-Students-Percentages'!Y74
    )
)</f>
        <v>Known</v>
      </c>
      <c r="Z74" s="31" t="str">
        <f>IF(
    ISERROR('ALL-Students-Percentages'!Z74),
    CHOOSE(RANDBETWEEN(1, 2), "NotKnown", "Known"),
    IF(
        ISNUMBER('ALL-Students-Percentages'!Z74),
        IF(
            'ALL-Students-Percentages'!Z74 &lt; 0.6,
            "NotKnown",
            "Known"
        ),
        'ALL-Students-Percentages'!Z74
    )
)</f>
        <v>Known</v>
      </c>
      <c r="AA74" s="31" t="str">
        <f>IF(
    ISERROR('ALL-Students-Percentages'!AA74),
    CHOOSE(RANDBETWEEN(1, 2), "NotKnown", "Known"),
    IF(
        ISNUMBER('ALL-Students-Percentages'!AA74),
        IF(
            'ALL-Students-Percentages'!AA74 &lt; 0.6,
            "NotKnown",
            "Known"
        ),
        'ALL-Students-Percentages'!AA74
    )
)</f>
        <v>Known</v>
      </c>
      <c r="AB74" s="31" t="str">
        <f>IF(
    ISERROR('ALL-Students-Percentages'!AB74),
    CHOOSE(RANDBETWEEN(1, 2), "NotKnown", "Known"),
    IF(
        ISNUMBER('ALL-Students-Percentages'!AB74),
        IF(
            'ALL-Students-Percentages'!AB74 &lt; 0.6,
            "NotKnown",
            "Known"
        ),
        'ALL-Students-Percentages'!AB74
    )
)</f>
        <v>Known</v>
      </c>
      <c r="AC74" s="31" t="str">
        <f>IF(
    ISERROR('ALL-Students-Percentages'!AC74),
    CHOOSE(RANDBETWEEN(1, 2), "NotKnown", "Known"),
    IF(
        ISNUMBER('ALL-Students-Percentages'!AC74),
        IF(
            'ALL-Students-Percentages'!AC74 &lt; 0.6,
            "NotKnown",
            "Known"
        ),
        'ALL-Students-Percentages'!AC74
    )
)</f>
        <v>Known</v>
      </c>
      <c r="AD74" s="31" t="str">
        <f>IF(
    ISERROR('ALL-Students-Percentages'!AD74),
    CHOOSE(RANDBETWEEN(1, 2), "NotKnown", "Known"),
    IF(
        ISNUMBER('ALL-Students-Percentages'!AD74),
        IF(
            'ALL-Students-Percentages'!AD74 &lt; 0.6,
            "NotKnown",
            "Known"
        ),
        'ALL-Students-Percentages'!AD74
    )
)</f>
        <v>NotKnown</v>
      </c>
      <c r="AE74" s="31" t="str">
        <f>IF(
    ISERROR('ALL-Students-Percentages'!AE74),
    CHOOSE(RANDBETWEEN(1, 2), "NotKnown", "Known"),
    IF(
        ISNUMBER('ALL-Students-Percentages'!AE74),
        IF(
            'ALL-Students-Percentages'!AE74 &lt; 0.6,
            "NotKnown",
            "Known"
        ),
        'ALL-Students-Percentages'!AE74
    )
)</f>
        <v>Known</v>
      </c>
      <c r="AF74" s="31" t="str">
        <f>IF(
    ISERROR('ALL-Students-Percentages'!AF74),
    CHOOSE(RANDBETWEEN(1, 2), "NotKnown", "Known"),
    IF(
        ISNUMBER('ALL-Students-Percentages'!AF74),
        IF(
            'ALL-Students-Percentages'!AF74 &lt; 0.6,
            "NotKnown",
            "Known"
        ),
        'ALL-Students-Percentages'!AF74
    )
)</f>
        <v>NotKnown</v>
      </c>
      <c r="AG74" s="31" t="str">
        <f>IF(
    ISERROR('ALL-Students-Percentages'!AG74),
    CHOOSE(RANDBETWEEN(1, 2), "NotKnown", "Known"),
    IF(
        ISNUMBER('ALL-Students-Percentages'!AG74),
        IF(
            'ALL-Students-Percentages'!AG74 &lt; 0.6,
            "NotKnown",
            "Known"
        ),
        'ALL-Students-Percentages'!AG74
    )
)</f>
        <v>Known</v>
      </c>
      <c r="AH74" s="31" t="str">
        <f>IF(
    ISERROR('ALL-Students-Percentages'!AH74),
    CHOOSE(RANDBETWEEN(1, 2), "NotKnown", "Known"),
    IF(
        ISNUMBER('ALL-Students-Percentages'!AH74),
        IF(
            'ALL-Students-Percentages'!AH74 &lt; 0.6,
            "NotKnown",
            "Known"
        ),
        'ALL-Students-Percentages'!AH74
    )
)</f>
        <v>Known</v>
      </c>
      <c r="AI74" s="31" t="str">
        <f>IF(
    ISERROR('ALL-Students-Percentages'!AI74),
    CHOOSE(RANDBETWEEN(1, 2), "NotKnown", "Known"),
    IF(
        ISNUMBER('ALL-Students-Percentages'!AI74),
        IF(
            'ALL-Students-Percentages'!AI74 &lt; 0.6,
            "NotKnown",
            "Known"
        ),
        'ALL-Students-Percentages'!AI74
    )
)</f>
        <v>Known</v>
      </c>
      <c r="AJ74" s="31" t="str">
        <f>IF(
    ISERROR('ALL-Students-Percentages'!AJ74),
    CHOOSE(RANDBETWEEN(1, 2), "NotKnown", "Known"),
    IF(
        ISNUMBER('ALL-Students-Percentages'!AJ74),
        IF(
            'ALL-Students-Percentages'!AJ74 &lt; 0.6,
            "NotKnown",
            "Known"
        ),
        'ALL-Students-Percentages'!AJ74
    )
)</f>
        <v>Known</v>
      </c>
      <c r="AK74" s="31" t="str">
        <f>IF(
    ISERROR('ALL-Students-Percentages'!AK74),
    CHOOSE(RANDBETWEEN(1, 2), "NotKnown", "Known"),
    IF(
        ISNUMBER('ALL-Students-Percentages'!AK74),
        IF(
            'ALL-Students-Percentages'!AK74 &lt; 0.6,
            "NotKnown",
            "Known"
        ),
        'ALL-Students-Percentages'!AK74
    )
)</f>
        <v>Known</v>
      </c>
      <c r="AL74" s="31" t="str">
        <f>IF(
    ISERROR('ALL-Students-Percentages'!AL74),
    CHOOSE(RANDBETWEEN(1, 2), "NotKnown", "Known"),
    IF(
        ISNUMBER('ALL-Students-Percentages'!AL74),
        IF(
            'ALL-Students-Percentages'!AL74 &lt; 0.6,
            "NotKnown",
            "Known"
        ),
        'ALL-Students-Percentages'!AL74
    )
)</f>
        <v>Known</v>
      </c>
      <c r="AM74" s="31" t="str">
        <f>IF(
    ISERROR('ALL-Students-Percentages'!AM74),
    CHOOSE(RANDBETWEEN(1, 2), "NotKnown", "Known"),
    IF(
        ISNUMBER('ALL-Students-Percentages'!AM74),
        IF(
            'ALL-Students-Percentages'!AM74 &lt; 0.6,
            "NotKnown",
            "Known"
        ),
        'ALL-Students-Percentages'!AM74
    )
)</f>
        <v>Known</v>
      </c>
      <c r="AN74" s="31" t="str">
        <f>IF(
    ISERROR('ALL-Students-Percentages'!AN74),
    CHOOSE(RANDBETWEEN(1, 2), "NotKnown", "Known"),
    IF(
        ISNUMBER('ALL-Students-Percentages'!AN74),
        IF(
            'ALL-Students-Percentages'!AN74 &lt; 0.6,
            "NotKnown",
            "Known"
        ),
        'ALL-Students-Percentages'!AN74
    )
)</f>
        <v>NotKnown</v>
      </c>
      <c r="AO74" s="31" t="str">
        <f>IF(
    ISERROR('ALL-Students-Percentages'!AO74),
    CHOOSE(RANDBETWEEN(1, 2), "NotKnown", "Known"),
    IF(
        ISNUMBER('ALL-Students-Percentages'!AO74),
        IF(
            'ALL-Students-Percentages'!AO74 &lt; 0.6,
            "NotKnown",
            "Known"
        ),
        'ALL-Students-Percentages'!AO74
    )
)</f>
        <v>Known</v>
      </c>
      <c r="AP74" s="31" t="str">
        <f>IF(
    ISERROR('ALL-Students-Percentages'!AP74),
    CHOOSE(RANDBETWEEN(1, 2), "NotKnown", "Known"),
    IF(
        ISNUMBER('ALL-Students-Percentages'!AP74),
        IF(
            'ALL-Students-Percentages'!AP74 &lt; 0.6,
            "NotKnown",
            "Known"
        ),
        'ALL-Students-Percentages'!AP74
    )
)</f>
        <v>Known</v>
      </c>
      <c r="AQ74" s="31" t="str">
        <f>IF(
    ISERROR('ALL-Students-Percentages'!AQ74),
    CHOOSE(RANDBETWEEN(1, 2), "NotKnown", "Known"),
    IF(
        ISNUMBER('ALL-Students-Percentages'!AQ74),
        IF(
            'ALL-Students-Percentages'!AQ74 &lt; 0.6,
            "NotKnown",
            "Known"
        ),
        'ALL-Students-Percentages'!AQ74
    )
)</f>
        <v>Known</v>
      </c>
      <c r="AR74" s="31" t="str">
        <f>IF(
    ISERROR('ALL-Students-Percentages'!AR74),
    CHOOSE(RANDBETWEEN(1, 2), "NotKnown", "Known"),
    IF(
        ISNUMBER('ALL-Students-Percentages'!AR74),
        IF(
            'ALL-Students-Percentages'!AR74 &lt; 0.6,
            "NotKnown",
            "Known"
        ),
        'ALL-Students-Percentages'!AR74
    )
)</f>
        <v>Known</v>
      </c>
      <c r="AS74" s="31" t="str">
        <f>IF(
    ISERROR('ALL-Students-Percentages'!AS74),
    CHOOSE(RANDBETWEEN(1, 2), "NotKnown", "Known"),
    IF(
        ISNUMBER('ALL-Students-Percentages'!AS74),
        IF(
            'ALL-Students-Percentages'!AS74 &lt; 0.6,
            "NotKnown",
            "Known"
        ),
        'ALL-Students-Percentages'!AS74
    )
)</f>
        <v>Known</v>
      </c>
      <c r="AT74" s="31" t="str">
        <f>IF(
    ISERROR('ALL-Students-Percentages'!AT74),
    CHOOSE(RANDBETWEEN(1, 2), "NotKnown", "Known"),
    IF(
        ISNUMBER('ALL-Students-Percentages'!AT74),
        IF(
            'ALL-Students-Percentages'!AT74 &lt; 0.6,
            "NotKnown",
            "Known"
        ),
        'ALL-Students-Percentages'!AT74
    )
)</f>
        <v>Known</v>
      </c>
      <c r="AU74" s="23"/>
      <c r="AV74" s="23"/>
    </row>
    <row r="75">
      <c r="A75" s="23" t="str">
        <f>IF(
    ISERROR('ALL-Students-Percentages'!A75),
    CHOOSE(RANDBETWEEN(1, 2), "NotKnown", "Known"),
    IF(
        ISNUMBER('ALL-Students-Percentages'!A75),
        IF(
            'ALL-Students-Percentages'!A75 &lt; 0.6,
            "NotKnown",
            "Known"
        ),
        'ALL-Students-Percentages'!A75
    )
)</f>
        <v>3Se-F</v>
      </c>
      <c r="B75" s="31" t="str">
        <f>IF(
    ISERROR('ALL-Students-Percentages'!B75),
    CHOOSE(RANDBETWEEN(1, 2), "NotKnown", "Known"),
    IF(
        ISNUMBER('ALL-Students-Percentages'!B75),
        IF(
            'ALL-Students-Percentages'!B75 &lt; 0.6,
            "NotKnown",
            "Known"
        ),
        'ALL-Students-Percentages'!B75
    )
)</f>
        <v>Known</v>
      </c>
      <c r="C75" s="31" t="str">
        <f>IF(
    ISERROR('ALL-Students-Percentages'!C75),
    CHOOSE(RANDBETWEEN(1, 2), "NotKnown", "Known"),
    IF(
        ISNUMBER('ALL-Students-Percentages'!C75),
        IF(
            'ALL-Students-Percentages'!C75 &lt; 0.6,
            "NotKnown",
            "Known"
        ),
        'ALL-Students-Percentages'!C75
    )
)</f>
        <v>Known</v>
      </c>
      <c r="D75" s="31" t="str">
        <f>IF(
    ISERROR('ALL-Students-Percentages'!D75),
    CHOOSE(RANDBETWEEN(1, 2), "NotKnown", "Known"),
    IF(
        ISNUMBER('ALL-Students-Percentages'!D75),
        IF(
            'ALL-Students-Percentages'!D75 &lt; 0.6,
            "NotKnown",
            "Known"
        ),
        'ALL-Students-Percentages'!D75
    )
)</f>
        <v>Known</v>
      </c>
      <c r="E75" s="31" t="str">
        <f>IF(
    ISERROR('ALL-Students-Percentages'!E75),
    CHOOSE(RANDBETWEEN(1, 2), "NotKnown", "Known"),
    IF(
        ISNUMBER('ALL-Students-Percentages'!E75),
        IF(
            'ALL-Students-Percentages'!E75 &lt; 0.6,
            "NotKnown",
            "Known"
        ),
        'ALL-Students-Percentages'!E75
    )
)</f>
        <v>Known</v>
      </c>
      <c r="F75" s="31" t="str">
        <f>IF(
    ISERROR('ALL-Students-Percentages'!F75),
    CHOOSE(RANDBETWEEN(1, 2), "NotKnown", "Known"),
    IF(
        ISNUMBER('ALL-Students-Percentages'!F75),
        IF(
            'ALL-Students-Percentages'!F75 &lt; 0.6,
            "NotKnown",
            "Known"
        ),
        'ALL-Students-Percentages'!F75
    )
)</f>
        <v>Known</v>
      </c>
      <c r="G75" s="31" t="str">
        <f>IF(
    ISERROR('ALL-Students-Percentages'!G75),
    CHOOSE(RANDBETWEEN(1, 2), "NotKnown", "Known"),
    IF(
        ISNUMBER('ALL-Students-Percentages'!G75),
        IF(
            'ALL-Students-Percentages'!G75 &lt; 0.6,
            "NotKnown",
            "Known"
        ),
        'ALL-Students-Percentages'!G75
    )
)</f>
        <v>Known</v>
      </c>
      <c r="H75" s="31" t="str">
        <f>IF(
    ISERROR('ALL-Students-Percentages'!H75),
    CHOOSE(RANDBETWEEN(1, 2), "NotKnown", "Known"),
    IF(
        ISNUMBER('ALL-Students-Percentages'!H75),
        IF(
            'ALL-Students-Percentages'!H75 &lt; 0.6,
            "NotKnown",
            "Known"
        ),
        'ALL-Students-Percentages'!H75
    )
)</f>
        <v>Known</v>
      </c>
      <c r="I75" s="31" t="str">
        <f>IF(
    ISERROR('ALL-Students-Percentages'!I75),
    CHOOSE(RANDBETWEEN(1, 2), "NotKnown", "Known"),
    IF(
        ISNUMBER('ALL-Students-Percentages'!I75),
        IF(
            'ALL-Students-Percentages'!I75 &lt; 0.6,
            "NotKnown",
            "Known"
        ),
        'ALL-Students-Percentages'!I75
    )
)</f>
        <v>Known</v>
      </c>
      <c r="J75" s="31" t="str">
        <f>IF(
    ISERROR('ALL-Students-Percentages'!J75),
    CHOOSE(RANDBETWEEN(1, 2), "NotKnown", "Known"),
    IF(
        ISNUMBER('ALL-Students-Percentages'!J75),
        IF(
            'ALL-Students-Percentages'!J75 &lt; 0.6,
            "NotKnown",
            "Known"
        ),
        'ALL-Students-Percentages'!J75
    )
)</f>
        <v>Known</v>
      </c>
      <c r="K75" s="31" t="str">
        <f>IF(
    ISERROR('ALL-Students-Percentages'!K75),
    CHOOSE(RANDBETWEEN(1, 2), "NotKnown", "Known"),
    IF(
        ISNUMBER('ALL-Students-Percentages'!K75),
        IF(
            'ALL-Students-Percentages'!K75 &lt; 0.6,
            "NotKnown",
            "Known"
        ),
        'ALL-Students-Percentages'!K75
    )
)</f>
        <v>Known</v>
      </c>
      <c r="L75" s="31" t="str">
        <f>IF(
    ISERROR('ALL-Students-Percentages'!L75),
    CHOOSE(RANDBETWEEN(1, 2), "NotKnown", "Known"),
    IF(
        ISNUMBER('ALL-Students-Percentages'!L75),
        IF(
            'ALL-Students-Percentages'!L75 &lt; 0.6,
            "NotKnown",
            "Known"
        ),
        'ALL-Students-Percentages'!L75
    )
)</f>
        <v>Known</v>
      </c>
      <c r="M75" s="31" t="str">
        <f>IF(
    ISERROR('ALL-Students-Percentages'!M75),
    CHOOSE(RANDBETWEEN(1, 2), "NotKnown", "Known"),
    IF(
        ISNUMBER('ALL-Students-Percentages'!M75),
        IF(
            'ALL-Students-Percentages'!M75 &lt; 0.6,
            "NotKnown",
            "Known"
        ),
        'ALL-Students-Percentages'!M75
    )
)</f>
        <v>Known</v>
      </c>
      <c r="N75" s="31" t="str">
        <f>IF(
    ISERROR('ALL-Students-Percentages'!N75),
    CHOOSE(RANDBETWEEN(1, 2), "NotKnown", "Known"),
    IF(
        ISNUMBER('ALL-Students-Percentages'!N75),
        IF(
            'ALL-Students-Percentages'!N75 &lt; 0.6,
            "NotKnown",
            "Known"
        ),
        'ALL-Students-Percentages'!N75
    )
)</f>
        <v>Known</v>
      </c>
      <c r="O75" s="31" t="str">
        <f>IF(
    ISERROR('ALL-Students-Percentages'!O75),
    CHOOSE(RANDBETWEEN(1, 2), "NotKnown", "Known"),
    IF(
        ISNUMBER('ALL-Students-Percentages'!O75),
        IF(
            'ALL-Students-Percentages'!O75 &lt; 0.6,
            "NotKnown",
            "Known"
        ),
        'ALL-Students-Percentages'!O75
    )
)</f>
        <v>Known</v>
      </c>
      <c r="P75" s="31" t="str">
        <f>IF(
    ISERROR('ALL-Students-Percentages'!P75),
    CHOOSE(RANDBETWEEN(1, 2), "NotKnown", "Known"),
    IF(
        ISNUMBER('ALL-Students-Percentages'!P75),
        IF(
            'ALL-Students-Percentages'!P75 &lt; 0.6,
            "NotKnown",
            "Known"
        ),
        'ALL-Students-Percentages'!P75
    )
)</f>
        <v>Known</v>
      </c>
      <c r="Q75" s="31" t="str">
        <f>IF(
    ISERROR('ALL-Students-Percentages'!Q75),
    CHOOSE(RANDBETWEEN(1, 2), "NotKnown", "Known"),
    IF(
        ISNUMBER('ALL-Students-Percentages'!Q75),
        IF(
            'ALL-Students-Percentages'!Q75 &lt; 0.6,
            "NotKnown",
            "Known"
        ),
        'ALL-Students-Percentages'!Q75
    )
)</f>
        <v>Known</v>
      </c>
      <c r="R75" s="31" t="str">
        <f>IF(
    ISERROR('ALL-Students-Percentages'!R75),
    CHOOSE(RANDBETWEEN(1, 2), "NotKnown", "Known"),
    IF(
        ISNUMBER('ALL-Students-Percentages'!R75),
        IF(
            'ALL-Students-Percentages'!R75 &lt; 0.6,
            "NotKnown",
            "Known"
        ),
        'ALL-Students-Percentages'!R75
    )
)</f>
        <v>Known</v>
      </c>
      <c r="S75" s="31" t="str">
        <f>IF(
    ISERROR('ALL-Students-Percentages'!S75),
    CHOOSE(RANDBETWEEN(1, 2), "NotKnown", "Known"),
    IF(
        ISNUMBER('ALL-Students-Percentages'!S75),
        IF(
            'ALL-Students-Percentages'!S75 &lt; 0.6,
            "NotKnown",
            "Known"
        ),
        'ALL-Students-Percentages'!S75
    )
)</f>
        <v>Known</v>
      </c>
      <c r="T75" s="31" t="str">
        <f>IF(
    ISERROR('ALL-Students-Percentages'!T75),
    CHOOSE(RANDBETWEEN(1, 2), "NotKnown", "Known"),
    IF(
        ISNUMBER('ALL-Students-Percentages'!T75),
        IF(
            'ALL-Students-Percentages'!T75 &lt; 0.6,
            "NotKnown",
            "Known"
        ),
        'ALL-Students-Percentages'!T75
    )
)</f>
        <v>Known</v>
      </c>
      <c r="U75" s="31" t="str">
        <f>IF(
    ISERROR('ALL-Students-Percentages'!U75),
    CHOOSE(RANDBETWEEN(1, 2), "NotKnown", "Known"),
    IF(
        ISNUMBER('ALL-Students-Percentages'!U75),
        IF(
            'ALL-Students-Percentages'!U75 &lt; 0.6,
            "NotKnown",
            "Known"
        ),
        'ALL-Students-Percentages'!U75
    )
)</f>
        <v>Known</v>
      </c>
      <c r="V75" s="31" t="str">
        <f>IF(
    ISERROR('ALL-Students-Percentages'!V75),
    CHOOSE(RANDBETWEEN(1, 2), "NotKnown", "Known"),
    IF(
        ISNUMBER('ALL-Students-Percentages'!V75),
        IF(
            'ALL-Students-Percentages'!V75 &lt; 0.6,
            "NotKnown",
            "Known"
        ),
        'ALL-Students-Percentages'!V75
    )
)</f>
        <v>Known</v>
      </c>
      <c r="W75" s="31" t="str">
        <f>IF(
    ISERROR('ALL-Students-Percentages'!W75),
    CHOOSE(RANDBETWEEN(1, 2), "NotKnown", "Known"),
    IF(
        ISNUMBER('ALL-Students-Percentages'!W75),
        IF(
            'ALL-Students-Percentages'!W75 &lt; 0.6,
            "NotKnown",
            "Known"
        ),
        'ALL-Students-Percentages'!W75
    )
)</f>
        <v>Known</v>
      </c>
      <c r="X75" s="31" t="str">
        <f>IF(
    ISERROR('ALL-Students-Percentages'!X75),
    CHOOSE(RANDBETWEEN(1, 2), "NotKnown", "Known"),
    IF(
        ISNUMBER('ALL-Students-Percentages'!X75),
        IF(
            'ALL-Students-Percentages'!X75 &lt; 0.6,
            "NotKnown",
            "Known"
        ),
        'ALL-Students-Percentages'!X75
    )
)</f>
        <v>Known</v>
      </c>
      <c r="Y75" s="31" t="str">
        <f>IF(
    ISERROR('ALL-Students-Percentages'!Y75),
    CHOOSE(RANDBETWEEN(1, 2), "NotKnown", "Known"),
    IF(
        ISNUMBER('ALL-Students-Percentages'!Y75),
        IF(
            'ALL-Students-Percentages'!Y75 &lt; 0.6,
            "NotKnown",
            "Known"
        ),
        'ALL-Students-Percentages'!Y75
    )
)</f>
        <v>Known</v>
      </c>
      <c r="Z75" s="31" t="str">
        <f>IF(
    ISERROR('ALL-Students-Percentages'!Z75),
    CHOOSE(RANDBETWEEN(1, 2), "NotKnown", "Known"),
    IF(
        ISNUMBER('ALL-Students-Percentages'!Z75),
        IF(
            'ALL-Students-Percentages'!Z75 &lt; 0.6,
            "NotKnown",
            "Known"
        ),
        'ALL-Students-Percentages'!Z75
    )
)</f>
        <v>Known</v>
      </c>
      <c r="AA75" s="31" t="str">
        <f>IF(
    ISERROR('ALL-Students-Percentages'!AA75),
    CHOOSE(RANDBETWEEN(1, 2), "NotKnown", "Known"),
    IF(
        ISNUMBER('ALL-Students-Percentages'!AA75),
        IF(
            'ALL-Students-Percentages'!AA75 &lt; 0.6,
            "NotKnown",
            "Known"
        ),
        'ALL-Students-Percentages'!AA75
    )
)</f>
        <v>Known</v>
      </c>
      <c r="AB75" s="31" t="str">
        <f>IF(
    ISERROR('ALL-Students-Percentages'!AB75),
    CHOOSE(RANDBETWEEN(1, 2), "NotKnown", "Known"),
    IF(
        ISNUMBER('ALL-Students-Percentages'!AB75),
        IF(
            'ALL-Students-Percentages'!AB75 &lt; 0.6,
            "NotKnown",
            "Known"
        ),
        'ALL-Students-Percentages'!AB75
    )
)</f>
        <v>Known</v>
      </c>
      <c r="AC75" s="31" t="str">
        <f>IF(
    ISERROR('ALL-Students-Percentages'!AC75),
    CHOOSE(RANDBETWEEN(1, 2), "NotKnown", "Known"),
    IF(
        ISNUMBER('ALL-Students-Percentages'!AC75),
        IF(
            'ALL-Students-Percentages'!AC75 &lt; 0.6,
            "NotKnown",
            "Known"
        ),
        'ALL-Students-Percentages'!AC75
    )
)</f>
        <v>Known</v>
      </c>
      <c r="AD75" s="31" t="str">
        <f>IF(
    ISERROR('ALL-Students-Percentages'!AD75),
    CHOOSE(RANDBETWEEN(1, 2), "NotKnown", "Known"),
    IF(
        ISNUMBER('ALL-Students-Percentages'!AD75),
        IF(
            'ALL-Students-Percentages'!AD75 &lt; 0.6,
            "NotKnown",
            "Known"
        ),
        'ALL-Students-Percentages'!AD75
    )
)</f>
        <v>Known</v>
      </c>
      <c r="AE75" s="31" t="str">
        <f>IF(
    ISERROR('ALL-Students-Percentages'!AE75),
    CHOOSE(RANDBETWEEN(1, 2), "NotKnown", "Known"),
    IF(
        ISNUMBER('ALL-Students-Percentages'!AE75),
        IF(
            'ALL-Students-Percentages'!AE75 &lt; 0.6,
            "NotKnown",
            "Known"
        ),
        'ALL-Students-Percentages'!AE75
    )
)</f>
        <v>Known</v>
      </c>
      <c r="AF75" s="31" t="str">
        <f>IF(
    ISERROR('ALL-Students-Percentages'!AF75),
    CHOOSE(RANDBETWEEN(1, 2), "NotKnown", "Known"),
    IF(
        ISNUMBER('ALL-Students-Percentages'!AF75),
        IF(
            'ALL-Students-Percentages'!AF75 &lt; 0.6,
            "NotKnown",
            "Known"
        ),
        'ALL-Students-Percentages'!AF75
    )
)</f>
        <v>Known</v>
      </c>
      <c r="AG75" s="31" t="str">
        <f>IF(
    ISERROR('ALL-Students-Percentages'!AG75),
    CHOOSE(RANDBETWEEN(1, 2), "NotKnown", "Known"),
    IF(
        ISNUMBER('ALL-Students-Percentages'!AG75),
        IF(
            'ALL-Students-Percentages'!AG75 &lt; 0.6,
            "NotKnown",
            "Known"
        ),
        'ALL-Students-Percentages'!AG75
    )
)</f>
        <v>Known</v>
      </c>
      <c r="AH75" s="31" t="str">
        <f>IF(
    ISERROR('ALL-Students-Percentages'!AH75),
    CHOOSE(RANDBETWEEN(1, 2), "NotKnown", "Known"),
    IF(
        ISNUMBER('ALL-Students-Percentages'!AH75),
        IF(
            'ALL-Students-Percentages'!AH75 &lt; 0.6,
            "NotKnown",
            "Known"
        ),
        'ALL-Students-Percentages'!AH75
    )
)</f>
        <v>Known</v>
      </c>
      <c r="AI75" s="31" t="str">
        <f>IF(
    ISERROR('ALL-Students-Percentages'!AI75),
    CHOOSE(RANDBETWEEN(1, 2), "NotKnown", "Known"),
    IF(
        ISNUMBER('ALL-Students-Percentages'!AI75),
        IF(
            'ALL-Students-Percentages'!AI75 &lt; 0.6,
            "NotKnown",
            "Known"
        ),
        'ALL-Students-Percentages'!AI75
    )
)</f>
        <v>Known</v>
      </c>
      <c r="AJ75" s="31" t="str">
        <f>IF(
    ISERROR('ALL-Students-Percentages'!AJ75),
    CHOOSE(RANDBETWEEN(1, 2), "NotKnown", "Known"),
    IF(
        ISNUMBER('ALL-Students-Percentages'!AJ75),
        IF(
            'ALL-Students-Percentages'!AJ75 &lt; 0.6,
            "NotKnown",
            "Known"
        ),
        'ALL-Students-Percentages'!AJ75
    )
)</f>
        <v>Known</v>
      </c>
      <c r="AK75" s="31" t="str">
        <f>IF(
    ISERROR('ALL-Students-Percentages'!AK75),
    CHOOSE(RANDBETWEEN(1, 2), "NotKnown", "Known"),
    IF(
        ISNUMBER('ALL-Students-Percentages'!AK75),
        IF(
            'ALL-Students-Percentages'!AK75 &lt; 0.6,
            "NotKnown",
            "Known"
        ),
        'ALL-Students-Percentages'!AK75
    )
)</f>
        <v>Known</v>
      </c>
      <c r="AL75" s="31" t="str">
        <f>IF(
    ISERROR('ALL-Students-Percentages'!AL75),
    CHOOSE(RANDBETWEEN(1, 2), "NotKnown", "Known"),
    IF(
        ISNUMBER('ALL-Students-Percentages'!AL75),
        IF(
            'ALL-Students-Percentages'!AL75 &lt; 0.6,
            "NotKnown",
            "Known"
        ),
        'ALL-Students-Percentages'!AL75
    )
)</f>
        <v>Known</v>
      </c>
      <c r="AM75" s="31" t="str">
        <f>IF(
    ISERROR('ALL-Students-Percentages'!AM75),
    CHOOSE(RANDBETWEEN(1, 2), "NotKnown", "Known"),
    IF(
        ISNUMBER('ALL-Students-Percentages'!AM75),
        IF(
            'ALL-Students-Percentages'!AM75 &lt; 0.6,
            "NotKnown",
            "Known"
        ),
        'ALL-Students-Percentages'!AM75
    )
)</f>
        <v>Known</v>
      </c>
      <c r="AN75" s="31" t="str">
        <f>IF(
    ISERROR('ALL-Students-Percentages'!AN75),
    CHOOSE(RANDBETWEEN(1, 2), "NotKnown", "Known"),
    IF(
        ISNUMBER('ALL-Students-Percentages'!AN75),
        IF(
            'ALL-Students-Percentages'!AN75 &lt; 0.6,
            "NotKnown",
            "Known"
        ),
        'ALL-Students-Percentages'!AN75
    )
)</f>
        <v>Known</v>
      </c>
      <c r="AO75" s="31" t="str">
        <f>IF(
    ISERROR('ALL-Students-Percentages'!AO75),
    CHOOSE(RANDBETWEEN(1, 2), "NotKnown", "Known"),
    IF(
        ISNUMBER('ALL-Students-Percentages'!AO75),
        IF(
            'ALL-Students-Percentages'!AO75 &lt; 0.6,
            "NotKnown",
            "Known"
        ),
        'ALL-Students-Percentages'!AO75
    )
)</f>
        <v>Known</v>
      </c>
      <c r="AP75" s="31" t="str">
        <f>IF(
    ISERROR('ALL-Students-Percentages'!AP75),
    CHOOSE(RANDBETWEEN(1, 2), "NotKnown", "Known"),
    IF(
        ISNUMBER('ALL-Students-Percentages'!AP75),
        IF(
            'ALL-Students-Percentages'!AP75 &lt; 0.6,
            "NotKnown",
            "Known"
        ),
        'ALL-Students-Percentages'!AP75
    )
)</f>
        <v>Known</v>
      </c>
      <c r="AQ75" s="31" t="str">
        <f>IF(
    ISERROR('ALL-Students-Percentages'!AQ75),
    CHOOSE(RANDBETWEEN(1, 2), "NotKnown", "Known"),
    IF(
        ISNUMBER('ALL-Students-Percentages'!AQ75),
        IF(
            'ALL-Students-Percentages'!AQ75 &lt; 0.6,
            "NotKnown",
            "Known"
        ),
        'ALL-Students-Percentages'!AQ75
    )
)</f>
        <v>Known</v>
      </c>
      <c r="AR75" s="31" t="str">
        <f>IF(
    ISERROR('ALL-Students-Percentages'!AR75),
    CHOOSE(RANDBETWEEN(1, 2), "NotKnown", "Known"),
    IF(
        ISNUMBER('ALL-Students-Percentages'!AR75),
        IF(
            'ALL-Students-Percentages'!AR75 &lt; 0.6,
            "NotKnown",
            "Known"
        ),
        'ALL-Students-Percentages'!AR75
    )
)</f>
        <v>Known</v>
      </c>
      <c r="AS75" s="31" t="str">
        <f>IF(
    ISERROR('ALL-Students-Percentages'!AS75),
    CHOOSE(RANDBETWEEN(1, 2), "NotKnown", "Known"),
    IF(
        ISNUMBER('ALL-Students-Percentages'!AS75),
        IF(
            'ALL-Students-Percentages'!AS75 &lt; 0.6,
            "NotKnown",
            "Known"
        ),
        'ALL-Students-Percentages'!AS75
    )
)</f>
        <v>Known</v>
      </c>
      <c r="AT75" s="31" t="str">
        <f>IF(
    ISERROR('ALL-Students-Percentages'!AT75),
    CHOOSE(RANDBETWEEN(1, 2), "NotKnown", "Known"),
    IF(
        ISNUMBER('ALL-Students-Percentages'!AT75),
        IF(
            'ALL-Students-Percentages'!AT75 &lt; 0.6,
            "NotKnown",
            "Known"
        ),
        'ALL-Students-Percentages'!AT75
    )
)</f>
        <v>Known</v>
      </c>
      <c r="AU75" s="23"/>
      <c r="AV75" s="23"/>
    </row>
    <row r="76">
      <c r="A76" s="23" t="str">
        <f>IF(
    ISERROR('ALL-Students-Percentages'!A76),
    CHOOSE(RANDBETWEEN(1, 2), "NotKnown", "Known"),
    IF(
        ISNUMBER('ALL-Students-Percentages'!A76),
        IF(
            'ALL-Students-Percentages'!A76 &lt; 0.6,
            "NotKnown",
            "Known"
        ),
        'ALL-Students-Percentages'!A76
    )
)</f>
        <v>4Se-M</v>
      </c>
      <c r="B76" s="31" t="str">
        <f>IF(
    ISERROR('ALL-Students-Percentages'!B76),
    CHOOSE(RANDBETWEEN(1, 2), "NotKnown", "Known"),
    IF(
        ISNUMBER('ALL-Students-Percentages'!B76),
        IF(
            'ALL-Students-Percentages'!B76 &lt; 0.6,
            "NotKnown",
            "Known"
        ),
        'ALL-Students-Percentages'!B76
    )
)</f>
        <v>Known</v>
      </c>
      <c r="C76" s="31" t="str">
        <f>IF(
    ISERROR('ALL-Students-Percentages'!C76),
    CHOOSE(RANDBETWEEN(1, 2), "NotKnown", "Known"),
    IF(
        ISNUMBER('ALL-Students-Percentages'!C76),
        IF(
            'ALL-Students-Percentages'!C76 &lt; 0.6,
            "NotKnown",
            "Known"
        ),
        'ALL-Students-Percentages'!C76
    )
)</f>
        <v>Known</v>
      </c>
      <c r="D76" s="31" t="str">
        <f>IF(
    ISERROR('ALL-Students-Percentages'!D76),
    CHOOSE(RANDBETWEEN(1, 2), "NotKnown", "Known"),
    IF(
        ISNUMBER('ALL-Students-Percentages'!D76),
        IF(
            'ALL-Students-Percentages'!D76 &lt; 0.6,
            "NotKnown",
            "Known"
        ),
        'ALL-Students-Percentages'!D76
    )
)</f>
        <v>Known</v>
      </c>
      <c r="E76" s="31" t="str">
        <f>IF(
    ISERROR('ALL-Students-Percentages'!E76),
    CHOOSE(RANDBETWEEN(1, 2), "NotKnown", "Known"),
    IF(
        ISNUMBER('ALL-Students-Percentages'!E76),
        IF(
            'ALL-Students-Percentages'!E76 &lt; 0.6,
            "NotKnown",
            "Known"
        ),
        'ALL-Students-Percentages'!E76
    )
)</f>
        <v>Known</v>
      </c>
      <c r="F76" s="31" t="str">
        <f>IF(
    ISERROR('ALL-Students-Percentages'!F76),
    CHOOSE(RANDBETWEEN(1, 2), "NotKnown", "Known"),
    IF(
        ISNUMBER('ALL-Students-Percentages'!F76),
        IF(
            'ALL-Students-Percentages'!F76 &lt; 0.6,
            "NotKnown",
            "Known"
        ),
        'ALL-Students-Percentages'!F76
    )
)</f>
        <v>Known</v>
      </c>
      <c r="G76" s="31" t="str">
        <f>IF(
    ISERROR('ALL-Students-Percentages'!G76),
    CHOOSE(RANDBETWEEN(1, 2), "NotKnown", "Known"),
    IF(
        ISNUMBER('ALL-Students-Percentages'!G76),
        IF(
            'ALL-Students-Percentages'!G76 &lt; 0.6,
            "NotKnown",
            "Known"
        ),
        'ALL-Students-Percentages'!G76
    )
)</f>
        <v>Known</v>
      </c>
      <c r="H76" s="31" t="str">
        <f>IF(
    ISERROR('ALL-Students-Percentages'!H76),
    CHOOSE(RANDBETWEEN(1, 2), "NotKnown", "Known"),
    IF(
        ISNUMBER('ALL-Students-Percentages'!H76),
        IF(
            'ALL-Students-Percentages'!H76 &lt; 0.6,
            "NotKnown",
            "Known"
        ),
        'ALL-Students-Percentages'!H76
    )
)</f>
        <v>Known</v>
      </c>
      <c r="I76" s="31" t="str">
        <f>IF(
    ISERROR('ALL-Students-Percentages'!I76),
    CHOOSE(RANDBETWEEN(1, 2), "NotKnown", "Known"),
    IF(
        ISNUMBER('ALL-Students-Percentages'!I76),
        IF(
            'ALL-Students-Percentages'!I76 &lt; 0.6,
            "NotKnown",
            "Known"
        ),
        'ALL-Students-Percentages'!I76
    )
)</f>
        <v>Known</v>
      </c>
      <c r="J76" s="31" t="str">
        <f>IF(
    ISERROR('ALL-Students-Percentages'!J76),
    CHOOSE(RANDBETWEEN(1, 2), "NotKnown", "Known"),
    IF(
        ISNUMBER('ALL-Students-Percentages'!J76),
        IF(
            'ALL-Students-Percentages'!J76 &lt; 0.6,
            "NotKnown",
            "Known"
        ),
        'ALL-Students-Percentages'!J76
    )
)</f>
        <v>Known</v>
      </c>
      <c r="K76" s="31" t="str">
        <f>IF(
    ISERROR('ALL-Students-Percentages'!K76),
    CHOOSE(RANDBETWEEN(1, 2), "NotKnown", "Known"),
    IF(
        ISNUMBER('ALL-Students-Percentages'!K76),
        IF(
            'ALL-Students-Percentages'!K76 &lt; 0.6,
            "NotKnown",
            "Known"
        ),
        'ALL-Students-Percentages'!K76
    )
)</f>
        <v>Known</v>
      </c>
      <c r="L76" s="31" t="str">
        <f>IF(
    ISERROR('ALL-Students-Percentages'!L76),
    CHOOSE(RANDBETWEEN(1, 2), "NotKnown", "Known"),
    IF(
        ISNUMBER('ALL-Students-Percentages'!L76),
        IF(
            'ALL-Students-Percentages'!L76 &lt; 0.6,
            "NotKnown",
            "Known"
        ),
        'ALL-Students-Percentages'!L76
    )
)</f>
        <v>Known</v>
      </c>
      <c r="M76" s="31" t="str">
        <f>IF(
    ISERROR('ALL-Students-Percentages'!M76),
    CHOOSE(RANDBETWEEN(1, 2), "NotKnown", "Known"),
    IF(
        ISNUMBER('ALL-Students-Percentages'!M76),
        IF(
            'ALL-Students-Percentages'!M76 &lt; 0.6,
            "NotKnown",
            "Known"
        ),
        'ALL-Students-Percentages'!M76
    )
)</f>
        <v>Known</v>
      </c>
      <c r="N76" s="31" t="str">
        <f>IF(
    ISERROR('ALL-Students-Percentages'!N76),
    CHOOSE(RANDBETWEEN(1, 2), "NotKnown", "Known"),
    IF(
        ISNUMBER('ALL-Students-Percentages'!N76),
        IF(
            'ALL-Students-Percentages'!N76 &lt; 0.6,
            "NotKnown",
            "Known"
        ),
        'ALL-Students-Percentages'!N76
    )
)</f>
        <v>Known</v>
      </c>
      <c r="O76" s="31" t="str">
        <f>IF(
    ISERROR('ALL-Students-Percentages'!O76),
    CHOOSE(RANDBETWEEN(1, 2), "NotKnown", "Known"),
    IF(
        ISNUMBER('ALL-Students-Percentages'!O76),
        IF(
            'ALL-Students-Percentages'!O76 &lt; 0.6,
            "NotKnown",
            "Known"
        ),
        'ALL-Students-Percentages'!O76
    )
)</f>
        <v>Known</v>
      </c>
      <c r="P76" s="31" t="str">
        <f>IF(
    ISERROR('ALL-Students-Percentages'!P76),
    CHOOSE(RANDBETWEEN(1, 2), "NotKnown", "Known"),
    IF(
        ISNUMBER('ALL-Students-Percentages'!P76),
        IF(
            'ALL-Students-Percentages'!P76 &lt; 0.6,
            "NotKnown",
            "Known"
        ),
        'ALL-Students-Percentages'!P76
    )
)</f>
        <v>Known</v>
      </c>
      <c r="Q76" s="31" t="str">
        <f>IF(
    ISERROR('ALL-Students-Percentages'!Q76),
    CHOOSE(RANDBETWEEN(1, 2), "NotKnown", "Known"),
    IF(
        ISNUMBER('ALL-Students-Percentages'!Q76),
        IF(
            'ALL-Students-Percentages'!Q76 &lt; 0.6,
            "NotKnown",
            "Known"
        ),
        'ALL-Students-Percentages'!Q76
    )
)</f>
        <v>Known</v>
      </c>
      <c r="R76" s="31" t="str">
        <f>IF(
    ISERROR('ALL-Students-Percentages'!R76),
    CHOOSE(RANDBETWEEN(1, 2), "NotKnown", "Known"),
    IF(
        ISNUMBER('ALL-Students-Percentages'!R76),
        IF(
            'ALL-Students-Percentages'!R76 &lt; 0.6,
            "NotKnown",
            "Known"
        ),
        'ALL-Students-Percentages'!R76
    )
)</f>
        <v>Known</v>
      </c>
      <c r="S76" s="31" t="str">
        <f>IF(
    ISERROR('ALL-Students-Percentages'!S76),
    CHOOSE(RANDBETWEEN(1, 2), "NotKnown", "Known"),
    IF(
        ISNUMBER('ALL-Students-Percentages'!S76),
        IF(
            'ALL-Students-Percentages'!S76 &lt; 0.6,
            "NotKnown",
            "Known"
        ),
        'ALL-Students-Percentages'!S76
    )
)</f>
        <v>Known</v>
      </c>
      <c r="T76" s="31" t="str">
        <f>IF(
    ISERROR('ALL-Students-Percentages'!T76),
    CHOOSE(RANDBETWEEN(1, 2), "NotKnown", "Known"),
    IF(
        ISNUMBER('ALL-Students-Percentages'!T76),
        IF(
            'ALL-Students-Percentages'!T76 &lt; 0.6,
            "NotKnown",
            "Known"
        ),
        'ALL-Students-Percentages'!T76
    )
)</f>
        <v>Known</v>
      </c>
      <c r="U76" s="31" t="str">
        <f>IF(
    ISERROR('ALL-Students-Percentages'!U76),
    CHOOSE(RANDBETWEEN(1, 2), "NotKnown", "Known"),
    IF(
        ISNUMBER('ALL-Students-Percentages'!U76),
        IF(
            'ALL-Students-Percentages'!U76 &lt; 0.6,
            "NotKnown",
            "Known"
        ),
        'ALL-Students-Percentages'!U76
    )
)</f>
        <v>Known</v>
      </c>
      <c r="V76" s="31" t="str">
        <f>IF(
    ISERROR('ALL-Students-Percentages'!V76),
    CHOOSE(RANDBETWEEN(1, 2), "NotKnown", "Known"),
    IF(
        ISNUMBER('ALL-Students-Percentages'!V76),
        IF(
            'ALL-Students-Percentages'!V76 &lt; 0.6,
            "NotKnown",
            "Known"
        ),
        'ALL-Students-Percentages'!V76
    )
)</f>
        <v>Known</v>
      </c>
      <c r="W76" s="31" t="str">
        <f>IF(
    ISERROR('ALL-Students-Percentages'!W76),
    CHOOSE(RANDBETWEEN(1, 2), "NotKnown", "Known"),
    IF(
        ISNUMBER('ALL-Students-Percentages'!W76),
        IF(
            'ALL-Students-Percentages'!W76 &lt; 0.6,
            "NotKnown",
            "Known"
        ),
        'ALL-Students-Percentages'!W76
    )
)</f>
        <v>Known</v>
      </c>
      <c r="X76" s="31" t="str">
        <f>IF(
    ISERROR('ALL-Students-Percentages'!X76),
    CHOOSE(RANDBETWEEN(1, 2), "NotKnown", "Known"),
    IF(
        ISNUMBER('ALL-Students-Percentages'!X76),
        IF(
            'ALL-Students-Percentages'!X76 &lt; 0.6,
            "NotKnown",
            "Known"
        ),
        'ALL-Students-Percentages'!X76
    )
)</f>
        <v>Known</v>
      </c>
      <c r="Y76" s="31" t="str">
        <f>IF(
    ISERROR('ALL-Students-Percentages'!Y76),
    CHOOSE(RANDBETWEEN(1, 2), "NotKnown", "Known"),
    IF(
        ISNUMBER('ALL-Students-Percentages'!Y76),
        IF(
            'ALL-Students-Percentages'!Y76 &lt; 0.6,
            "NotKnown",
            "Known"
        ),
        'ALL-Students-Percentages'!Y76
    )
)</f>
        <v>Known</v>
      </c>
      <c r="Z76" s="31" t="str">
        <f>IF(
    ISERROR('ALL-Students-Percentages'!Z76),
    CHOOSE(RANDBETWEEN(1, 2), "NotKnown", "Known"),
    IF(
        ISNUMBER('ALL-Students-Percentages'!Z76),
        IF(
            'ALL-Students-Percentages'!Z76 &lt; 0.6,
            "NotKnown",
            "Known"
        ),
        'ALL-Students-Percentages'!Z76
    )
)</f>
        <v>Known</v>
      </c>
      <c r="AA76" s="31" t="str">
        <f>IF(
    ISERROR('ALL-Students-Percentages'!AA76),
    CHOOSE(RANDBETWEEN(1, 2), "NotKnown", "Known"),
    IF(
        ISNUMBER('ALL-Students-Percentages'!AA76),
        IF(
            'ALL-Students-Percentages'!AA76 &lt; 0.6,
            "NotKnown",
            "Known"
        ),
        'ALL-Students-Percentages'!AA76
    )
)</f>
        <v>Known</v>
      </c>
      <c r="AB76" s="31" t="str">
        <f>IF(
    ISERROR('ALL-Students-Percentages'!AB76),
    CHOOSE(RANDBETWEEN(1, 2), "NotKnown", "Known"),
    IF(
        ISNUMBER('ALL-Students-Percentages'!AB76),
        IF(
            'ALL-Students-Percentages'!AB76 &lt; 0.6,
            "NotKnown",
            "Known"
        ),
        'ALL-Students-Percentages'!AB76
    )
)</f>
        <v>Known</v>
      </c>
      <c r="AC76" s="31" t="str">
        <f>IF(
    ISERROR('ALL-Students-Percentages'!AC76),
    CHOOSE(RANDBETWEEN(1, 2), "NotKnown", "Known"),
    IF(
        ISNUMBER('ALL-Students-Percentages'!AC76),
        IF(
            'ALL-Students-Percentages'!AC76 &lt; 0.6,
            "NotKnown",
            "Known"
        ),
        'ALL-Students-Percentages'!AC76
    )
)</f>
        <v>Known</v>
      </c>
      <c r="AD76" s="31" t="str">
        <f>IF(
    ISERROR('ALL-Students-Percentages'!AD76),
    CHOOSE(RANDBETWEEN(1, 2), "NotKnown", "Known"),
    IF(
        ISNUMBER('ALL-Students-Percentages'!AD76),
        IF(
            'ALL-Students-Percentages'!AD76 &lt; 0.6,
            "NotKnown",
            "Known"
        ),
        'ALL-Students-Percentages'!AD76
    )
)</f>
        <v>Known</v>
      </c>
      <c r="AE76" s="31" t="str">
        <f>IF(
    ISERROR('ALL-Students-Percentages'!AE76),
    CHOOSE(RANDBETWEEN(1, 2), "NotKnown", "Known"),
    IF(
        ISNUMBER('ALL-Students-Percentages'!AE76),
        IF(
            'ALL-Students-Percentages'!AE76 &lt; 0.6,
            "NotKnown",
            "Known"
        ),
        'ALL-Students-Percentages'!AE76
    )
)</f>
        <v>Known</v>
      </c>
      <c r="AF76" s="31" t="str">
        <f>IF(
    ISERROR('ALL-Students-Percentages'!AF76),
    CHOOSE(RANDBETWEEN(1, 2), "NotKnown", "Known"),
    IF(
        ISNUMBER('ALL-Students-Percentages'!AF76),
        IF(
            'ALL-Students-Percentages'!AF76 &lt; 0.6,
            "NotKnown",
            "Known"
        ),
        'ALL-Students-Percentages'!AF76
    )
)</f>
        <v>Known</v>
      </c>
      <c r="AG76" s="31" t="str">
        <f>IF(
    ISERROR('ALL-Students-Percentages'!AG76),
    CHOOSE(RANDBETWEEN(1, 2), "NotKnown", "Known"),
    IF(
        ISNUMBER('ALL-Students-Percentages'!AG76),
        IF(
            'ALL-Students-Percentages'!AG76 &lt; 0.6,
            "NotKnown",
            "Known"
        ),
        'ALL-Students-Percentages'!AG76
    )
)</f>
        <v>Known</v>
      </c>
      <c r="AH76" s="31" t="str">
        <f>IF(
    ISERROR('ALL-Students-Percentages'!AH76),
    CHOOSE(RANDBETWEEN(1, 2), "NotKnown", "Known"),
    IF(
        ISNUMBER('ALL-Students-Percentages'!AH76),
        IF(
            'ALL-Students-Percentages'!AH76 &lt; 0.6,
            "NotKnown",
            "Known"
        ),
        'ALL-Students-Percentages'!AH76
    )
)</f>
        <v>Known</v>
      </c>
      <c r="AI76" s="31" t="str">
        <f>IF(
    ISERROR('ALL-Students-Percentages'!AI76),
    CHOOSE(RANDBETWEEN(1, 2), "NotKnown", "Known"),
    IF(
        ISNUMBER('ALL-Students-Percentages'!AI76),
        IF(
            'ALL-Students-Percentages'!AI76 &lt; 0.6,
            "NotKnown",
            "Known"
        ),
        'ALL-Students-Percentages'!AI76
    )
)</f>
        <v>NotKnown</v>
      </c>
      <c r="AJ76" s="31" t="str">
        <f>IF(
    ISERROR('ALL-Students-Percentages'!AJ76),
    CHOOSE(RANDBETWEEN(1, 2), "NotKnown", "Known"),
    IF(
        ISNUMBER('ALL-Students-Percentages'!AJ76),
        IF(
            'ALL-Students-Percentages'!AJ76 &lt; 0.6,
            "NotKnown",
            "Known"
        ),
        'ALL-Students-Percentages'!AJ76
    )
)</f>
        <v>Known</v>
      </c>
      <c r="AK76" s="31" t="str">
        <f>IF(
    ISERROR('ALL-Students-Percentages'!AK76),
    CHOOSE(RANDBETWEEN(1, 2), "NotKnown", "Known"),
    IF(
        ISNUMBER('ALL-Students-Percentages'!AK76),
        IF(
            'ALL-Students-Percentages'!AK76 &lt; 0.6,
            "NotKnown",
            "Known"
        ),
        'ALL-Students-Percentages'!AK76
    )
)</f>
        <v>Known</v>
      </c>
      <c r="AL76" s="31" t="str">
        <f>IF(
    ISERROR('ALL-Students-Percentages'!AL76),
    CHOOSE(RANDBETWEEN(1, 2), "NotKnown", "Known"),
    IF(
        ISNUMBER('ALL-Students-Percentages'!AL76),
        IF(
            'ALL-Students-Percentages'!AL76 &lt; 0.6,
            "NotKnown",
            "Known"
        ),
        'ALL-Students-Percentages'!AL76
    )
)</f>
        <v>Known</v>
      </c>
      <c r="AM76" s="31" t="str">
        <f>IF(
    ISERROR('ALL-Students-Percentages'!AM76),
    CHOOSE(RANDBETWEEN(1, 2), "NotKnown", "Known"),
    IF(
        ISNUMBER('ALL-Students-Percentages'!AM76),
        IF(
            'ALL-Students-Percentages'!AM76 &lt; 0.6,
            "NotKnown",
            "Known"
        ),
        'ALL-Students-Percentages'!AM76
    )
)</f>
        <v>Known</v>
      </c>
      <c r="AN76" s="31" t="str">
        <f>IF(
    ISERROR('ALL-Students-Percentages'!AN76),
    CHOOSE(RANDBETWEEN(1, 2), "NotKnown", "Known"),
    IF(
        ISNUMBER('ALL-Students-Percentages'!AN76),
        IF(
            'ALL-Students-Percentages'!AN76 &lt; 0.6,
            "NotKnown",
            "Known"
        ),
        'ALL-Students-Percentages'!AN76
    )
)</f>
        <v>Known</v>
      </c>
      <c r="AO76" s="31" t="str">
        <f>IF(
    ISERROR('ALL-Students-Percentages'!AO76),
    CHOOSE(RANDBETWEEN(1, 2), "NotKnown", "Known"),
    IF(
        ISNUMBER('ALL-Students-Percentages'!AO76),
        IF(
            'ALL-Students-Percentages'!AO76 &lt; 0.6,
            "NotKnown",
            "Known"
        ),
        'ALL-Students-Percentages'!AO76
    )
)</f>
        <v>Known</v>
      </c>
      <c r="AP76" s="31" t="str">
        <f>IF(
    ISERROR('ALL-Students-Percentages'!AP76),
    CHOOSE(RANDBETWEEN(1, 2), "NotKnown", "Known"),
    IF(
        ISNUMBER('ALL-Students-Percentages'!AP76),
        IF(
            'ALL-Students-Percentages'!AP76 &lt; 0.6,
            "NotKnown",
            "Known"
        ),
        'ALL-Students-Percentages'!AP76
    )
)</f>
        <v>NotKnown</v>
      </c>
      <c r="AQ76" s="31" t="str">
        <f>IF(
    ISERROR('ALL-Students-Percentages'!AQ76),
    CHOOSE(RANDBETWEEN(1, 2), "NotKnown", "Known"),
    IF(
        ISNUMBER('ALL-Students-Percentages'!AQ76),
        IF(
            'ALL-Students-Percentages'!AQ76 &lt; 0.6,
            "NotKnown",
            "Known"
        ),
        'ALL-Students-Percentages'!AQ76
    )
)</f>
        <v>Known</v>
      </c>
      <c r="AR76" s="31" t="str">
        <f>IF(
    ISERROR('ALL-Students-Percentages'!AR76),
    CHOOSE(RANDBETWEEN(1, 2), "NotKnown", "Known"),
    IF(
        ISNUMBER('ALL-Students-Percentages'!AR76),
        IF(
            'ALL-Students-Percentages'!AR76 &lt; 0.6,
            "NotKnown",
            "Known"
        ),
        'ALL-Students-Percentages'!AR76
    )
)</f>
        <v>Known</v>
      </c>
      <c r="AS76" s="31" t="str">
        <f>IF(
    ISERROR('ALL-Students-Percentages'!AS76),
    CHOOSE(RANDBETWEEN(1, 2), "NotKnown", "Known"),
    IF(
        ISNUMBER('ALL-Students-Percentages'!AS76),
        IF(
            'ALL-Students-Percentages'!AS76 &lt; 0.6,
            "NotKnown",
            "Known"
        ),
        'ALL-Students-Percentages'!AS76
    )
)</f>
        <v>Known</v>
      </c>
      <c r="AT76" s="31" t="str">
        <f>IF(
    ISERROR('ALL-Students-Percentages'!AT76),
    CHOOSE(RANDBETWEEN(1, 2), "NotKnown", "Known"),
    IF(
        ISNUMBER('ALL-Students-Percentages'!AT76),
        IF(
            'ALL-Students-Percentages'!AT76 &lt; 0.6,
            "NotKnown",
            "Known"
        ),
        'ALL-Students-Percentages'!AT76
    )
)</f>
        <v>Known</v>
      </c>
      <c r="AU76" s="23"/>
      <c r="AV76" s="23"/>
    </row>
    <row r="77">
      <c r="A77" s="23" t="str">
        <f>IF(
    ISERROR('ALL-Students-Percentages'!A77),
    CHOOSE(RANDBETWEEN(1, 2), "NotKnown", "Known"),
    IF(
        ISNUMBER('ALL-Students-Percentages'!A77),
        IF(
            'ALL-Students-Percentages'!A77 &lt; 0.6,
            "NotKnown",
            "Known"
        ),
        'ALL-Students-Percentages'!A77
    )
)</f>
        <v>5Se-M</v>
      </c>
      <c r="B77" s="31" t="str">
        <f>IF(
    ISERROR('ALL-Students-Percentages'!B77),
    CHOOSE(RANDBETWEEN(1, 2), "NotKnown", "Known"),
    IF(
        ISNUMBER('ALL-Students-Percentages'!B77),
        IF(
            'ALL-Students-Percentages'!B77 &lt; 0.6,
            "NotKnown",
            "Known"
        ),
        'ALL-Students-Percentages'!B77
    )
)</f>
        <v>Known</v>
      </c>
      <c r="C77" s="31" t="str">
        <f>IF(
    ISERROR('ALL-Students-Percentages'!C77),
    CHOOSE(RANDBETWEEN(1, 2), "NotKnown", "Known"),
    IF(
        ISNUMBER('ALL-Students-Percentages'!C77),
        IF(
            'ALL-Students-Percentages'!C77 &lt; 0.6,
            "NotKnown",
            "Known"
        ),
        'ALL-Students-Percentages'!C77
    )
)</f>
        <v>Known</v>
      </c>
      <c r="D77" s="31" t="str">
        <f>IF(
    ISERROR('ALL-Students-Percentages'!D77),
    CHOOSE(RANDBETWEEN(1, 2), "NotKnown", "Known"),
    IF(
        ISNUMBER('ALL-Students-Percentages'!D77),
        IF(
            'ALL-Students-Percentages'!D77 &lt; 0.6,
            "NotKnown",
            "Known"
        ),
        'ALL-Students-Percentages'!D77
    )
)</f>
        <v>Known</v>
      </c>
      <c r="E77" s="31" t="str">
        <f>IF(
    ISERROR('ALL-Students-Percentages'!E77),
    CHOOSE(RANDBETWEEN(1, 2), "NotKnown", "Known"),
    IF(
        ISNUMBER('ALL-Students-Percentages'!E77),
        IF(
            'ALL-Students-Percentages'!E77 &lt; 0.6,
            "NotKnown",
            "Known"
        ),
        'ALL-Students-Percentages'!E77
    )
)</f>
        <v>Known</v>
      </c>
      <c r="F77" s="31" t="str">
        <f>IF(
    ISERROR('ALL-Students-Percentages'!F77),
    CHOOSE(RANDBETWEEN(1, 2), "NotKnown", "Known"),
    IF(
        ISNUMBER('ALL-Students-Percentages'!F77),
        IF(
            'ALL-Students-Percentages'!F77 &lt; 0.6,
            "NotKnown",
            "Known"
        ),
        'ALL-Students-Percentages'!F77
    )
)</f>
        <v>Known</v>
      </c>
      <c r="G77" s="31" t="str">
        <f>IF(
    ISERROR('ALL-Students-Percentages'!G77),
    CHOOSE(RANDBETWEEN(1, 2), "NotKnown", "Known"),
    IF(
        ISNUMBER('ALL-Students-Percentages'!G77),
        IF(
            'ALL-Students-Percentages'!G77 &lt; 0.6,
            "NotKnown",
            "Known"
        ),
        'ALL-Students-Percentages'!G77
    )
)</f>
        <v>Known</v>
      </c>
      <c r="H77" s="31" t="str">
        <f>IF(
    ISERROR('ALL-Students-Percentages'!H77),
    CHOOSE(RANDBETWEEN(1, 2), "NotKnown", "Known"),
    IF(
        ISNUMBER('ALL-Students-Percentages'!H77),
        IF(
            'ALL-Students-Percentages'!H77 &lt; 0.6,
            "NotKnown",
            "Known"
        ),
        'ALL-Students-Percentages'!H77
    )
)</f>
        <v>Known</v>
      </c>
      <c r="I77" s="31" t="str">
        <f>IF(
    ISERROR('ALL-Students-Percentages'!I77),
    CHOOSE(RANDBETWEEN(1, 2), "NotKnown", "Known"),
    IF(
        ISNUMBER('ALL-Students-Percentages'!I77),
        IF(
            'ALL-Students-Percentages'!I77 &lt; 0.6,
            "NotKnown",
            "Known"
        ),
        'ALL-Students-Percentages'!I77
    )
)</f>
        <v>Known</v>
      </c>
      <c r="J77" s="31" t="str">
        <f>IF(
    ISERROR('ALL-Students-Percentages'!J77),
    CHOOSE(RANDBETWEEN(1, 2), "NotKnown", "Known"),
    IF(
        ISNUMBER('ALL-Students-Percentages'!J77),
        IF(
            'ALL-Students-Percentages'!J77 &lt; 0.6,
            "NotKnown",
            "Known"
        ),
        'ALL-Students-Percentages'!J77
    )
)</f>
        <v>Known</v>
      </c>
      <c r="K77" s="31" t="str">
        <f>IF(
    ISERROR('ALL-Students-Percentages'!K77),
    CHOOSE(RANDBETWEEN(1, 2), "NotKnown", "Known"),
    IF(
        ISNUMBER('ALL-Students-Percentages'!K77),
        IF(
            'ALL-Students-Percentages'!K77 &lt; 0.6,
            "NotKnown",
            "Known"
        ),
        'ALL-Students-Percentages'!K77
    )
)</f>
        <v>Known</v>
      </c>
      <c r="L77" s="31" t="str">
        <f>IF(
    ISERROR('ALL-Students-Percentages'!L77),
    CHOOSE(RANDBETWEEN(1, 2), "NotKnown", "Known"),
    IF(
        ISNUMBER('ALL-Students-Percentages'!L77),
        IF(
            'ALL-Students-Percentages'!L77 &lt; 0.6,
            "NotKnown",
            "Known"
        ),
        'ALL-Students-Percentages'!L77
    )
)</f>
        <v>Known</v>
      </c>
      <c r="M77" s="31" t="str">
        <f>IF(
    ISERROR('ALL-Students-Percentages'!M77),
    CHOOSE(RANDBETWEEN(1, 2), "NotKnown", "Known"),
    IF(
        ISNUMBER('ALL-Students-Percentages'!M77),
        IF(
            'ALL-Students-Percentages'!M77 &lt; 0.6,
            "NotKnown",
            "Known"
        ),
        'ALL-Students-Percentages'!M77
    )
)</f>
        <v>Known</v>
      </c>
      <c r="N77" s="31" t="str">
        <f>IF(
    ISERROR('ALL-Students-Percentages'!N77),
    CHOOSE(RANDBETWEEN(1, 2), "NotKnown", "Known"),
    IF(
        ISNUMBER('ALL-Students-Percentages'!N77),
        IF(
            'ALL-Students-Percentages'!N77 &lt; 0.6,
            "NotKnown",
            "Known"
        ),
        'ALL-Students-Percentages'!N77
    )
)</f>
        <v>Known</v>
      </c>
      <c r="O77" s="31" t="str">
        <f>IF(
    ISERROR('ALL-Students-Percentages'!O77),
    CHOOSE(RANDBETWEEN(1, 2), "NotKnown", "Known"),
    IF(
        ISNUMBER('ALL-Students-Percentages'!O77),
        IF(
            'ALL-Students-Percentages'!O77 &lt; 0.6,
            "NotKnown",
            "Known"
        ),
        'ALL-Students-Percentages'!O77
    )
)</f>
        <v>Known</v>
      </c>
      <c r="P77" s="31" t="str">
        <f>IF(
    ISERROR('ALL-Students-Percentages'!P77),
    CHOOSE(RANDBETWEEN(1, 2), "NotKnown", "Known"),
    IF(
        ISNUMBER('ALL-Students-Percentages'!P77),
        IF(
            'ALL-Students-Percentages'!P77 &lt; 0.6,
            "NotKnown",
            "Known"
        ),
        'ALL-Students-Percentages'!P77
    )
)</f>
        <v>Known</v>
      </c>
      <c r="Q77" s="31" t="str">
        <f>IF(
    ISERROR('ALL-Students-Percentages'!Q77),
    CHOOSE(RANDBETWEEN(1, 2), "NotKnown", "Known"),
    IF(
        ISNUMBER('ALL-Students-Percentages'!Q77),
        IF(
            'ALL-Students-Percentages'!Q77 &lt; 0.6,
            "NotKnown",
            "Known"
        ),
        'ALL-Students-Percentages'!Q77
    )
)</f>
        <v>Known</v>
      </c>
      <c r="R77" s="31" t="str">
        <f>IF(
    ISERROR('ALL-Students-Percentages'!R77),
    CHOOSE(RANDBETWEEN(1, 2), "NotKnown", "Known"),
    IF(
        ISNUMBER('ALL-Students-Percentages'!R77),
        IF(
            'ALL-Students-Percentages'!R77 &lt; 0.6,
            "NotKnown",
            "Known"
        ),
        'ALL-Students-Percentages'!R77
    )
)</f>
        <v>Known</v>
      </c>
      <c r="S77" s="31" t="str">
        <f>IF(
    ISERROR('ALL-Students-Percentages'!S77),
    CHOOSE(RANDBETWEEN(1, 2), "NotKnown", "Known"),
    IF(
        ISNUMBER('ALL-Students-Percentages'!S77),
        IF(
            'ALL-Students-Percentages'!S77 &lt; 0.6,
            "NotKnown",
            "Known"
        ),
        'ALL-Students-Percentages'!S77
    )
)</f>
        <v>Known</v>
      </c>
      <c r="T77" s="31" t="str">
        <f>IF(
    ISERROR('ALL-Students-Percentages'!T77),
    CHOOSE(RANDBETWEEN(1, 2), "NotKnown", "Known"),
    IF(
        ISNUMBER('ALL-Students-Percentages'!T77),
        IF(
            'ALL-Students-Percentages'!T77 &lt; 0.6,
            "NotKnown",
            "Known"
        ),
        'ALL-Students-Percentages'!T77
    )
)</f>
        <v>Known</v>
      </c>
      <c r="U77" s="31" t="str">
        <f>IF(
    ISERROR('ALL-Students-Percentages'!U77),
    CHOOSE(RANDBETWEEN(1, 2), "NotKnown", "Known"),
    IF(
        ISNUMBER('ALL-Students-Percentages'!U77),
        IF(
            'ALL-Students-Percentages'!U77 &lt; 0.6,
            "NotKnown",
            "Known"
        ),
        'ALL-Students-Percentages'!U77
    )
)</f>
        <v>Known</v>
      </c>
      <c r="V77" s="31" t="str">
        <f>IF(
    ISERROR('ALL-Students-Percentages'!V77),
    CHOOSE(RANDBETWEEN(1, 2), "NotKnown", "Known"),
    IF(
        ISNUMBER('ALL-Students-Percentages'!V77),
        IF(
            'ALL-Students-Percentages'!V77 &lt; 0.6,
            "NotKnown",
            "Known"
        ),
        'ALL-Students-Percentages'!V77
    )
)</f>
        <v>Known</v>
      </c>
      <c r="W77" s="31" t="str">
        <f>IF(
    ISERROR('ALL-Students-Percentages'!W77),
    CHOOSE(RANDBETWEEN(1, 2), "NotKnown", "Known"),
    IF(
        ISNUMBER('ALL-Students-Percentages'!W77),
        IF(
            'ALL-Students-Percentages'!W77 &lt; 0.6,
            "NotKnown",
            "Known"
        ),
        'ALL-Students-Percentages'!W77
    )
)</f>
        <v>Known</v>
      </c>
      <c r="X77" s="31" t="str">
        <f>IF(
    ISERROR('ALL-Students-Percentages'!X77),
    CHOOSE(RANDBETWEEN(1, 2), "NotKnown", "Known"),
    IF(
        ISNUMBER('ALL-Students-Percentages'!X77),
        IF(
            'ALL-Students-Percentages'!X77 &lt; 0.6,
            "NotKnown",
            "Known"
        ),
        'ALL-Students-Percentages'!X77
    )
)</f>
        <v>Known</v>
      </c>
      <c r="Y77" s="31" t="str">
        <f>IF(
    ISERROR('ALL-Students-Percentages'!Y77),
    CHOOSE(RANDBETWEEN(1, 2), "NotKnown", "Known"),
    IF(
        ISNUMBER('ALL-Students-Percentages'!Y77),
        IF(
            'ALL-Students-Percentages'!Y77 &lt; 0.6,
            "NotKnown",
            "Known"
        ),
        'ALL-Students-Percentages'!Y77
    )
)</f>
        <v>Known</v>
      </c>
      <c r="Z77" s="31" t="str">
        <f>IF(
    ISERROR('ALL-Students-Percentages'!Z77),
    CHOOSE(RANDBETWEEN(1, 2), "NotKnown", "Known"),
    IF(
        ISNUMBER('ALL-Students-Percentages'!Z77),
        IF(
            'ALL-Students-Percentages'!Z77 &lt; 0.6,
            "NotKnown",
            "Known"
        ),
        'ALL-Students-Percentages'!Z77
    )
)</f>
        <v>Known</v>
      </c>
      <c r="AA77" s="31" t="str">
        <f>IF(
    ISERROR('ALL-Students-Percentages'!AA77),
    CHOOSE(RANDBETWEEN(1, 2), "NotKnown", "Known"),
    IF(
        ISNUMBER('ALL-Students-Percentages'!AA77),
        IF(
            'ALL-Students-Percentages'!AA77 &lt; 0.6,
            "NotKnown",
            "Known"
        ),
        'ALL-Students-Percentages'!AA77
    )
)</f>
        <v>Known</v>
      </c>
      <c r="AB77" s="31" t="str">
        <f>IF(
    ISERROR('ALL-Students-Percentages'!AB77),
    CHOOSE(RANDBETWEEN(1, 2), "NotKnown", "Known"),
    IF(
        ISNUMBER('ALL-Students-Percentages'!AB77),
        IF(
            'ALL-Students-Percentages'!AB77 &lt; 0.6,
            "NotKnown",
            "Known"
        ),
        'ALL-Students-Percentages'!AB77
    )
)</f>
        <v>Known</v>
      </c>
      <c r="AC77" s="31" t="str">
        <f>IF(
    ISERROR('ALL-Students-Percentages'!AC77),
    CHOOSE(RANDBETWEEN(1, 2), "NotKnown", "Known"),
    IF(
        ISNUMBER('ALL-Students-Percentages'!AC77),
        IF(
            'ALL-Students-Percentages'!AC77 &lt; 0.6,
            "NotKnown",
            "Known"
        ),
        'ALL-Students-Percentages'!AC77
    )
)</f>
        <v>Known</v>
      </c>
      <c r="AD77" s="31" t="str">
        <f>IF(
    ISERROR('ALL-Students-Percentages'!AD77),
    CHOOSE(RANDBETWEEN(1, 2), "NotKnown", "Known"),
    IF(
        ISNUMBER('ALL-Students-Percentages'!AD77),
        IF(
            'ALL-Students-Percentages'!AD77 &lt; 0.6,
            "NotKnown",
            "Known"
        ),
        'ALL-Students-Percentages'!AD77
    )
)</f>
        <v>Known</v>
      </c>
      <c r="AE77" s="31" t="str">
        <f>IF(
    ISERROR('ALL-Students-Percentages'!AE77),
    CHOOSE(RANDBETWEEN(1, 2), "NotKnown", "Known"),
    IF(
        ISNUMBER('ALL-Students-Percentages'!AE77),
        IF(
            'ALL-Students-Percentages'!AE77 &lt; 0.6,
            "NotKnown",
            "Known"
        ),
        'ALL-Students-Percentages'!AE77
    )
)</f>
        <v>Known</v>
      </c>
      <c r="AF77" s="31" t="str">
        <f>IF(
    ISERROR('ALL-Students-Percentages'!AF77),
    CHOOSE(RANDBETWEEN(1, 2), "NotKnown", "Known"),
    IF(
        ISNUMBER('ALL-Students-Percentages'!AF77),
        IF(
            'ALL-Students-Percentages'!AF77 &lt; 0.6,
            "NotKnown",
            "Known"
        ),
        'ALL-Students-Percentages'!AF77
    )
)</f>
        <v>Known</v>
      </c>
      <c r="AG77" s="31" t="str">
        <f>IF(
    ISERROR('ALL-Students-Percentages'!AG77),
    CHOOSE(RANDBETWEEN(1, 2), "NotKnown", "Known"),
    IF(
        ISNUMBER('ALL-Students-Percentages'!AG77),
        IF(
            'ALL-Students-Percentages'!AG77 &lt; 0.6,
            "NotKnown",
            "Known"
        ),
        'ALL-Students-Percentages'!AG77
    )
)</f>
        <v>Known</v>
      </c>
      <c r="AH77" s="31" t="str">
        <f>IF(
    ISERROR('ALL-Students-Percentages'!AH77),
    CHOOSE(RANDBETWEEN(1, 2), "NotKnown", "Known"),
    IF(
        ISNUMBER('ALL-Students-Percentages'!AH77),
        IF(
            'ALL-Students-Percentages'!AH77 &lt; 0.6,
            "NotKnown",
            "Known"
        ),
        'ALL-Students-Percentages'!AH77
    )
)</f>
        <v>Known</v>
      </c>
      <c r="AI77" s="31" t="str">
        <f>IF(
    ISERROR('ALL-Students-Percentages'!AI77),
    CHOOSE(RANDBETWEEN(1, 2), "NotKnown", "Known"),
    IF(
        ISNUMBER('ALL-Students-Percentages'!AI77),
        IF(
            'ALL-Students-Percentages'!AI77 &lt; 0.6,
            "NotKnown",
            "Known"
        ),
        'ALL-Students-Percentages'!AI77
    )
)</f>
        <v>Known</v>
      </c>
      <c r="AJ77" s="31" t="str">
        <f>IF(
    ISERROR('ALL-Students-Percentages'!AJ77),
    CHOOSE(RANDBETWEEN(1, 2), "NotKnown", "Known"),
    IF(
        ISNUMBER('ALL-Students-Percentages'!AJ77),
        IF(
            'ALL-Students-Percentages'!AJ77 &lt; 0.6,
            "NotKnown",
            "Known"
        ),
        'ALL-Students-Percentages'!AJ77
    )
)</f>
        <v>Known</v>
      </c>
      <c r="AK77" s="31" t="str">
        <f>IF(
    ISERROR('ALL-Students-Percentages'!AK77),
    CHOOSE(RANDBETWEEN(1, 2), "NotKnown", "Known"),
    IF(
        ISNUMBER('ALL-Students-Percentages'!AK77),
        IF(
            'ALL-Students-Percentages'!AK77 &lt; 0.6,
            "NotKnown",
            "Known"
        ),
        'ALL-Students-Percentages'!AK77
    )
)</f>
        <v>Known</v>
      </c>
      <c r="AL77" s="31" t="str">
        <f>IF(
    ISERROR('ALL-Students-Percentages'!AL77),
    CHOOSE(RANDBETWEEN(1, 2), "NotKnown", "Known"),
    IF(
        ISNUMBER('ALL-Students-Percentages'!AL77),
        IF(
            'ALL-Students-Percentages'!AL77 &lt; 0.6,
            "NotKnown",
            "Known"
        ),
        'ALL-Students-Percentages'!AL77
    )
)</f>
        <v>Known</v>
      </c>
      <c r="AM77" s="31" t="str">
        <f>IF(
    ISERROR('ALL-Students-Percentages'!AM77),
    CHOOSE(RANDBETWEEN(1, 2), "NotKnown", "Known"),
    IF(
        ISNUMBER('ALL-Students-Percentages'!AM77),
        IF(
            'ALL-Students-Percentages'!AM77 &lt; 0.6,
            "NotKnown",
            "Known"
        ),
        'ALL-Students-Percentages'!AM77
    )
)</f>
        <v>Known</v>
      </c>
      <c r="AN77" s="31" t="str">
        <f>IF(
    ISERROR('ALL-Students-Percentages'!AN77),
    CHOOSE(RANDBETWEEN(1, 2), "NotKnown", "Known"),
    IF(
        ISNUMBER('ALL-Students-Percentages'!AN77),
        IF(
            'ALL-Students-Percentages'!AN77 &lt; 0.6,
            "NotKnown",
            "Known"
        ),
        'ALL-Students-Percentages'!AN77
    )
)</f>
        <v>Known</v>
      </c>
      <c r="AO77" s="31" t="str">
        <f>IF(
    ISERROR('ALL-Students-Percentages'!AO77),
    CHOOSE(RANDBETWEEN(1, 2), "NotKnown", "Known"),
    IF(
        ISNUMBER('ALL-Students-Percentages'!AO77),
        IF(
            'ALL-Students-Percentages'!AO77 &lt; 0.6,
            "NotKnown",
            "Known"
        ),
        'ALL-Students-Percentages'!AO77
    )
)</f>
        <v>Known</v>
      </c>
      <c r="AP77" s="31" t="str">
        <f>IF(
    ISERROR('ALL-Students-Percentages'!AP77),
    CHOOSE(RANDBETWEEN(1, 2), "NotKnown", "Known"),
    IF(
        ISNUMBER('ALL-Students-Percentages'!AP77),
        IF(
            'ALL-Students-Percentages'!AP77 &lt; 0.6,
            "NotKnown",
            "Known"
        ),
        'ALL-Students-Percentages'!AP77
    )
)</f>
        <v>Known</v>
      </c>
      <c r="AQ77" s="31" t="str">
        <f>IF(
    ISERROR('ALL-Students-Percentages'!AQ77),
    CHOOSE(RANDBETWEEN(1, 2), "NotKnown", "Known"),
    IF(
        ISNUMBER('ALL-Students-Percentages'!AQ77),
        IF(
            'ALL-Students-Percentages'!AQ77 &lt; 0.6,
            "NotKnown",
            "Known"
        ),
        'ALL-Students-Percentages'!AQ77
    )
)</f>
        <v>Known</v>
      </c>
      <c r="AR77" s="31" t="str">
        <f>IF(
    ISERROR('ALL-Students-Percentages'!AR77),
    CHOOSE(RANDBETWEEN(1, 2), "NotKnown", "Known"),
    IF(
        ISNUMBER('ALL-Students-Percentages'!AR77),
        IF(
            'ALL-Students-Percentages'!AR77 &lt; 0.6,
            "NotKnown",
            "Known"
        ),
        'ALL-Students-Percentages'!AR77
    )
)</f>
        <v>Known</v>
      </c>
      <c r="AS77" s="31" t="str">
        <f>IF(
    ISERROR('ALL-Students-Percentages'!AS77),
    CHOOSE(RANDBETWEEN(1, 2), "NotKnown", "Known"),
    IF(
        ISNUMBER('ALL-Students-Percentages'!AS77),
        IF(
            'ALL-Students-Percentages'!AS77 &lt; 0.6,
            "NotKnown",
            "Known"
        ),
        'ALL-Students-Percentages'!AS77
    )
)</f>
        <v>Known</v>
      </c>
      <c r="AT77" s="31" t="str">
        <f>IF(
    ISERROR('ALL-Students-Percentages'!AT77),
    CHOOSE(RANDBETWEEN(1, 2), "NotKnown", "Known"),
    IF(
        ISNUMBER('ALL-Students-Percentages'!AT77),
        IF(
            'ALL-Students-Percentages'!AT77 &lt; 0.6,
            "NotKnown",
            "Known"
        ),
        'ALL-Students-Percentages'!AT77
    )
)</f>
        <v>Known</v>
      </c>
      <c r="AU77" s="23"/>
      <c r="AV77" s="23"/>
    </row>
    <row r="78">
      <c r="A78" s="23" t="str">
        <f>IF(
    ISERROR('ALL-Students-Percentages'!A78),
    CHOOSE(RANDBETWEEN(1, 2), "NotKnown", "Known"),
    IF(
        ISNUMBER('ALL-Students-Percentages'!A78),
        IF(
            'ALL-Students-Percentages'!A78 &lt; 0.6,
            "NotKnown",
            "Known"
        ),
        'ALL-Students-Percentages'!A78
    )
)</f>
        <v>6Se-M</v>
      </c>
      <c r="B78" s="31" t="str">
        <f>IF(
    ISERROR('ALL-Students-Percentages'!B78),
    CHOOSE(RANDBETWEEN(1, 2), "NotKnown", "Known"),
    IF(
        ISNUMBER('ALL-Students-Percentages'!B78),
        IF(
            'ALL-Students-Percentages'!B78 &lt; 0.6,
            "NotKnown",
            "Known"
        ),
        'ALL-Students-Percentages'!B78
    )
)</f>
        <v>Known</v>
      </c>
      <c r="C78" s="31" t="str">
        <f>IF(
    ISERROR('ALL-Students-Percentages'!C78),
    CHOOSE(RANDBETWEEN(1, 2), "NotKnown", "Known"),
    IF(
        ISNUMBER('ALL-Students-Percentages'!C78),
        IF(
            'ALL-Students-Percentages'!C78 &lt; 0.6,
            "NotKnown",
            "Known"
        ),
        'ALL-Students-Percentages'!C78
    )
)</f>
        <v>Known</v>
      </c>
      <c r="D78" s="31" t="str">
        <f>IF(
    ISERROR('ALL-Students-Percentages'!D78),
    CHOOSE(RANDBETWEEN(1, 2), "NotKnown", "Known"),
    IF(
        ISNUMBER('ALL-Students-Percentages'!D78),
        IF(
            'ALL-Students-Percentages'!D78 &lt; 0.6,
            "NotKnown",
            "Known"
        ),
        'ALL-Students-Percentages'!D78
    )
)</f>
        <v>Known</v>
      </c>
      <c r="E78" s="31" t="str">
        <f>IF(
    ISERROR('ALL-Students-Percentages'!E78),
    CHOOSE(RANDBETWEEN(1, 2), "NotKnown", "Known"),
    IF(
        ISNUMBER('ALL-Students-Percentages'!E78),
        IF(
            'ALL-Students-Percentages'!E78 &lt; 0.6,
            "NotKnown",
            "Known"
        ),
        'ALL-Students-Percentages'!E78
    )
)</f>
        <v>Known</v>
      </c>
      <c r="F78" s="31" t="str">
        <f>IF(
    ISERROR('ALL-Students-Percentages'!F78),
    CHOOSE(RANDBETWEEN(1, 2), "NotKnown", "Known"),
    IF(
        ISNUMBER('ALL-Students-Percentages'!F78),
        IF(
            'ALL-Students-Percentages'!F78 &lt; 0.6,
            "NotKnown",
            "Known"
        ),
        'ALL-Students-Percentages'!F78
    )
)</f>
        <v>Known</v>
      </c>
      <c r="G78" s="31" t="str">
        <f>IF(
    ISERROR('ALL-Students-Percentages'!G78),
    CHOOSE(RANDBETWEEN(1, 2), "NotKnown", "Known"),
    IF(
        ISNUMBER('ALL-Students-Percentages'!G78),
        IF(
            'ALL-Students-Percentages'!G78 &lt; 0.6,
            "NotKnown",
            "Known"
        ),
        'ALL-Students-Percentages'!G78
    )
)</f>
        <v>Known</v>
      </c>
      <c r="H78" s="31" t="str">
        <f>IF(
    ISERROR('ALL-Students-Percentages'!H78),
    CHOOSE(RANDBETWEEN(1, 2), "NotKnown", "Known"),
    IF(
        ISNUMBER('ALL-Students-Percentages'!H78),
        IF(
            'ALL-Students-Percentages'!H78 &lt; 0.6,
            "NotKnown",
            "Known"
        ),
        'ALL-Students-Percentages'!H78
    )
)</f>
        <v>Known</v>
      </c>
      <c r="I78" s="31" t="str">
        <f>IF(
    ISERROR('ALL-Students-Percentages'!I78),
    CHOOSE(RANDBETWEEN(1, 2), "NotKnown", "Known"),
    IF(
        ISNUMBER('ALL-Students-Percentages'!I78),
        IF(
            'ALL-Students-Percentages'!I78 &lt; 0.6,
            "NotKnown",
            "Known"
        ),
        'ALL-Students-Percentages'!I78
    )
)</f>
        <v>Known</v>
      </c>
      <c r="J78" s="31" t="str">
        <f>IF(
    ISERROR('ALL-Students-Percentages'!J78),
    CHOOSE(RANDBETWEEN(1, 2), "NotKnown", "Known"),
    IF(
        ISNUMBER('ALL-Students-Percentages'!J78),
        IF(
            'ALL-Students-Percentages'!J78 &lt; 0.6,
            "NotKnown",
            "Known"
        ),
        'ALL-Students-Percentages'!J78
    )
)</f>
        <v>Known</v>
      </c>
      <c r="K78" s="31" t="str">
        <f>IF(
    ISERROR('ALL-Students-Percentages'!K78),
    CHOOSE(RANDBETWEEN(1, 2), "NotKnown", "Known"),
    IF(
        ISNUMBER('ALL-Students-Percentages'!K78),
        IF(
            'ALL-Students-Percentages'!K78 &lt; 0.6,
            "NotKnown",
            "Known"
        ),
        'ALL-Students-Percentages'!K78
    )
)</f>
        <v>Known</v>
      </c>
      <c r="L78" s="31" t="str">
        <f>IF(
    ISERROR('ALL-Students-Percentages'!L78),
    CHOOSE(RANDBETWEEN(1, 2), "NotKnown", "Known"),
    IF(
        ISNUMBER('ALL-Students-Percentages'!L78),
        IF(
            'ALL-Students-Percentages'!L78 &lt; 0.6,
            "NotKnown",
            "Known"
        ),
        'ALL-Students-Percentages'!L78
    )
)</f>
        <v>Known</v>
      </c>
      <c r="M78" s="31" t="str">
        <f>IF(
    ISERROR('ALL-Students-Percentages'!M78),
    CHOOSE(RANDBETWEEN(1, 2), "NotKnown", "Known"),
    IF(
        ISNUMBER('ALL-Students-Percentages'!M78),
        IF(
            'ALL-Students-Percentages'!M78 &lt; 0.6,
            "NotKnown",
            "Known"
        ),
        'ALL-Students-Percentages'!M78
    )
)</f>
        <v>Known</v>
      </c>
      <c r="N78" s="31" t="str">
        <f>IF(
    ISERROR('ALL-Students-Percentages'!N78),
    CHOOSE(RANDBETWEEN(1, 2), "NotKnown", "Known"),
    IF(
        ISNUMBER('ALL-Students-Percentages'!N78),
        IF(
            'ALL-Students-Percentages'!N78 &lt; 0.6,
            "NotKnown",
            "Known"
        ),
        'ALL-Students-Percentages'!N78
    )
)</f>
        <v>Known</v>
      </c>
      <c r="O78" s="31" t="str">
        <f>IF(
    ISERROR('ALL-Students-Percentages'!O78),
    CHOOSE(RANDBETWEEN(1, 2), "NotKnown", "Known"),
    IF(
        ISNUMBER('ALL-Students-Percentages'!O78),
        IF(
            'ALL-Students-Percentages'!O78 &lt; 0.6,
            "NotKnown",
            "Known"
        ),
        'ALL-Students-Percentages'!O78
    )
)</f>
        <v>Known</v>
      </c>
      <c r="P78" s="31" t="str">
        <f>IF(
    ISERROR('ALL-Students-Percentages'!P78),
    CHOOSE(RANDBETWEEN(1, 2), "NotKnown", "Known"),
    IF(
        ISNUMBER('ALL-Students-Percentages'!P78),
        IF(
            'ALL-Students-Percentages'!P78 &lt; 0.6,
            "NotKnown",
            "Known"
        ),
        'ALL-Students-Percentages'!P78
    )
)</f>
        <v>Known</v>
      </c>
      <c r="Q78" s="31" t="str">
        <f>IF(
    ISERROR('ALL-Students-Percentages'!Q78),
    CHOOSE(RANDBETWEEN(1, 2), "NotKnown", "Known"),
    IF(
        ISNUMBER('ALL-Students-Percentages'!Q78),
        IF(
            'ALL-Students-Percentages'!Q78 &lt; 0.6,
            "NotKnown",
            "Known"
        ),
        'ALL-Students-Percentages'!Q78
    )
)</f>
        <v>Known</v>
      </c>
      <c r="R78" s="31" t="str">
        <f>IF(
    ISERROR('ALL-Students-Percentages'!R78),
    CHOOSE(RANDBETWEEN(1, 2), "NotKnown", "Known"),
    IF(
        ISNUMBER('ALL-Students-Percentages'!R78),
        IF(
            'ALL-Students-Percentages'!R78 &lt; 0.6,
            "NotKnown",
            "Known"
        ),
        'ALL-Students-Percentages'!R78
    )
)</f>
        <v>Known</v>
      </c>
      <c r="S78" s="31" t="str">
        <f>IF(
    ISERROR('ALL-Students-Percentages'!S78),
    CHOOSE(RANDBETWEEN(1, 2), "NotKnown", "Known"),
    IF(
        ISNUMBER('ALL-Students-Percentages'!S78),
        IF(
            'ALL-Students-Percentages'!S78 &lt; 0.6,
            "NotKnown",
            "Known"
        ),
        'ALL-Students-Percentages'!S78
    )
)</f>
        <v>Known</v>
      </c>
      <c r="T78" s="31" t="str">
        <f>IF(
    ISERROR('ALL-Students-Percentages'!T78),
    CHOOSE(RANDBETWEEN(1, 2), "NotKnown", "Known"),
    IF(
        ISNUMBER('ALL-Students-Percentages'!T78),
        IF(
            'ALL-Students-Percentages'!T78 &lt; 0.6,
            "NotKnown",
            "Known"
        ),
        'ALL-Students-Percentages'!T78
    )
)</f>
        <v>Known</v>
      </c>
      <c r="U78" s="31" t="str">
        <f>IF(
    ISERROR('ALL-Students-Percentages'!U78),
    CHOOSE(RANDBETWEEN(1, 2), "NotKnown", "Known"),
    IF(
        ISNUMBER('ALL-Students-Percentages'!U78),
        IF(
            'ALL-Students-Percentages'!U78 &lt; 0.6,
            "NotKnown",
            "Known"
        ),
        'ALL-Students-Percentages'!U78
    )
)</f>
        <v>Known</v>
      </c>
      <c r="V78" s="31" t="str">
        <f>IF(
    ISERROR('ALL-Students-Percentages'!V78),
    CHOOSE(RANDBETWEEN(1, 2), "NotKnown", "Known"),
    IF(
        ISNUMBER('ALL-Students-Percentages'!V78),
        IF(
            'ALL-Students-Percentages'!V78 &lt; 0.6,
            "NotKnown",
            "Known"
        ),
        'ALL-Students-Percentages'!V78
    )
)</f>
        <v>Known</v>
      </c>
      <c r="W78" s="31" t="str">
        <f>IF(
    ISERROR('ALL-Students-Percentages'!W78),
    CHOOSE(RANDBETWEEN(1, 2), "NotKnown", "Known"),
    IF(
        ISNUMBER('ALL-Students-Percentages'!W78),
        IF(
            'ALL-Students-Percentages'!W78 &lt; 0.6,
            "NotKnown",
            "Known"
        ),
        'ALL-Students-Percentages'!W78
    )
)</f>
        <v>Known</v>
      </c>
      <c r="X78" s="31" t="str">
        <f>IF(
    ISERROR('ALL-Students-Percentages'!X78),
    CHOOSE(RANDBETWEEN(1, 2), "NotKnown", "Known"),
    IF(
        ISNUMBER('ALL-Students-Percentages'!X78),
        IF(
            'ALL-Students-Percentages'!X78 &lt; 0.6,
            "NotKnown",
            "Known"
        ),
        'ALL-Students-Percentages'!X78
    )
)</f>
        <v>Known</v>
      </c>
      <c r="Y78" s="31" t="str">
        <f>IF(
    ISERROR('ALL-Students-Percentages'!Y78),
    CHOOSE(RANDBETWEEN(1, 2), "NotKnown", "Known"),
    IF(
        ISNUMBER('ALL-Students-Percentages'!Y78),
        IF(
            'ALL-Students-Percentages'!Y78 &lt; 0.6,
            "NotKnown",
            "Known"
        ),
        'ALL-Students-Percentages'!Y78
    )
)</f>
        <v>Known</v>
      </c>
      <c r="Z78" s="31" t="str">
        <f>IF(
    ISERROR('ALL-Students-Percentages'!Z78),
    CHOOSE(RANDBETWEEN(1, 2), "NotKnown", "Known"),
    IF(
        ISNUMBER('ALL-Students-Percentages'!Z78),
        IF(
            'ALL-Students-Percentages'!Z78 &lt; 0.6,
            "NotKnown",
            "Known"
        ),
        'ALL-Students-Percentages'!Z78
    )
)</f>
        <v>Known</v>
      </c>
      <c r="AA78" s="31" t="str">
        <f>IF(
    ISERROR('ALL-Students-Percentages'!AA78),
    CHOOSE(RANDBETWEEN(1, 2), "NotKnown", "Known"),
    IF(
        ISNUMBER('ALL-Students-Percentages'!AA78),
        IF(
            'ALL-Students-Percentages'!AA78 &lt; 0.6,
            "NotKnown",
            "Known"
        ),
        'ALL-Students-Percentages'!AA78
    )
)</f>
        <v>Known</v>
      </c>
      <c r="AB78" s="31" t="str">
        <f>IF(
    ISERROR('ALL-Students-Percentages'!AB78),
    CHOOSE(RANDBETWEEN(1, 2), "NotKnown", "Known"),
    IF(
        ISNUMBER('ALL-Students-Percentages'!AB78),
        IF(
            'ALL-Students-Percentages'!AB78 &lt; 0.6,
            "NotKnown",
            "Known"
        ),
        'ALL-Students-Percentages'!AB78
    )
)</f>
        <v>Known</v>
      </c>
      <c r="AC78" s="31" t="str">
        <f>IF(
    ISERROR('ALL-Students-Percentages'!AC78),
    CHOOSE(RANDBETWEEN(1, 2), "NotKnown", "Known"),
    IF(
        ISNUMBER('ALL-Students-Percentages'!AC78),
        IF(
            'ALL-Students-Percentages'!AC78 &lt; 0.6,
            "NotKnown",
            "Known"
        ),
        'ALL-Students-Percentages'!AC78
    )
)</f>
        <v>Known</v>
      </c>
      <c r="AD78" s="31" t="str">
        <f>IF(
    ISERROR('ALL-Students-Percentages'!AD78),
    CHOOSE(RANDBETWEEN(1, 2), "NotKnown", "Known"),
    IF(
        ISNUMBER('ALL-Students-Percentages'!AD78),
        IF(
            'ALL-Students-Percentages'!AD78 &lt; 0.6,
            "NotKnown",
            "Known"
        ),
        'ALL-Students-Percentages'!AD78
    )
)</f>
        <v>NotKnown</v>
      </c>
      <c r="AE78" s="31" t="str">
        <f>IF(
    ISERROR('ALL-Students-Percentages'!AE78),
    CHOOSE(RANDBETWEEN(1, 2), "NotKnown", "Known"),
    IF(
        ISNUMBER('ALL-Students-Percentages'!AE78),
        IF(
            'ALL-Students-Percentages'!AE78 &lt; 0.6,
            "NotKnown",
            "Known"
        ),
        'ALL-Students-Percentages'!AE78
    )
)</f>
        <v>Known</v>
      </c>
      <c r="AF78" s="31" t="str">
        <f>IF(
    ISERROR('ALL-Students-Percentages'!AF78),
    CHOOSE(RANDBETWEEN(1, 2), "NotKnown", "Known"),
    IF(
        ISNUMBER('ALL-Students-Percentages'!AF78),
        IF(
            'ALL-Students-Percentages'!AF78 &lt; 0.6,
            "NotKnown",
            "Known"
        ),
        'ALL-Students-Percentages'!AF78
    )
)</f>
        <v>Known</v>
      </c>
      <c r="AG78" s="31" t="str">
        <f>IF(
    ISERROR('ALL-Students-Percentages'!AG78),
    CHOOSE(RANDBETWEEN(1, 2), "NotKnown", "Known"),
    IF(
        ISNUMBER('ALL-Students-Percentages'!AG78),
        IF(
            'ALL-Students-Percentages'!AG78 &lt; 0.6,
            "NotKnown",
            "Known"
        ),
        'ALL-Students-Percentages'!AG78
    )
)</f>
        <v>Known</v>
      </c>
      <c r="AH78" s="31" t="str">
        <f>IF(
    ISERROR('ALL-Students-Percentages'!AH78),
    CHOOSE(RANDBETWEEN(1, 2), "NotKnown", "Known"),
    IF(
        ISNUMBER('ALL-Students-Percentages'!AH78),
        IF(
            'ALL-Students-Percentages'!AH78 &lt; 0.6,
            "NotKnown",
            "Known"
        ),
        'ALL-Students-Percentages'!AH78
    )
)</f>
        <v>Known</v>
      </c>
      <c r="AI78" s="31" t="str">
        <f>IF(
    ISERROR('ALL-Students-Percentages'!AI78),
    CHOOSE(RANDBETWEEN(1, 2), "NotKnown", "Known"),
    IF(
        ISNUMBER('ALL-Students-Percentages'!AI78),
        IF(
            'ALL-Students-Percentages'!AI78 &lt; 0.6,
            "NotKnown",
            "Known"
        ),
        'ALL-Students-Percentages'!AI78
    )
)</f>
        <v>Known</v>
      </c>
      <c r="AJ78" s="31" t="str">
        <f>IF(
    ISERROR('ALL-Students-Percentages'!AJ78),
    CHOOSE(RANDBETWEEN(1, 2), "NotKnown", "Known"),
    IF(
        ISNUMBER('ALL-Students-Percentages'!AJ78),
        IF(
            'ALL-Students-Percentages'!AJ78 &lt; 0.6,
            "NotKnown",
            "Known"
        ),
        'ALL-Students-Percentages'!AJ78
    )
)</f>
        <v>Known</v>
      </c>
      <c r="AK78" s="31" t="str">
        <f>IF(
    ISERROR('ALL-Students-Percentages'!AK78),
    CHOOSE(RANDBETWEEN(1, 2), "NotKnown", "Known"),
    IF(
        ISNUMBER('ALL-Students-Percentages'!AK78),
        IF(
            'ALL-Students-Percentages'!AK78 &lt; 0.6,
            "NotKnown",
            "Known"
        ),
        'ALL-Students-Percentages'!AK78
    )
)</f>
        <v>Known</v>
      </c>
      <c r="AL78" s="31" t="str">
        <f>IF(
    ISERROR('ALL-Students-Percentages'!AL78),
    CHOOSE(RANDBETWEEN(1, 2), "NotKnown", "Known"),
    IF(
        ISNUMBER('ALL-Students-Percentages'!AL78),
        IF(
            'ALL-Students-Percentages'!AL78 &lt; 0.6,
            "NotKnown",
            "Known"
        ),
        'ALL-Students-Percentages'!AL78
    )
)</f>
        <v>Known</v>
      </c>
      <c r="AM78" s="31" t="str">
        <f>IF(
    ISERROR('ALL-Students-Percentages'!AM78),
    CHOOSE(RANDBETWEEN(1, 2), "NotKnown", "Known"),
    IF(
        ISNUMBER('ALL-Students-Percentages'!AM78),
        IF(
            'ALL-Students-Percentages'!AM78 &lt; 0.6,
            "NotKnown",
            "Known"
        ),
        'ALL-Students-Percentages'!AM78
    )
)</f>
        <v>Known</v>
      </c>
      <c r="AN78" s="31" t="str">
        <f>IF(
    ISERROR('ALL-Students-Percentages'!AN78),
    CHOOSE(RANDBETWEEN(1, 2), "NotKnown", "Known"),
    IF(
        ISNUMBER('ALL-Students-Percentages'!AN78),
        IF(
            'ALL-Students-Percentages'!AN78 &lt; 0.6,
            "NotKnown",
            "Known"
        ),
        'ALL-Students-Percentages'!AN78
    )
)</f>
        <v>Known</v>
      </c>
      <c r="AO78" s="31" t="str">
        <f>IF(
    ISERROR('ALL-Students-Percentages'!AO78),
    CHOOSE(RANDBETWEEN(1, 2), "NotKnown", "Known"),
    IF(
        ISNUMBER('ALL-Students-Percentages'!AO78),
        IF(
            'ALL-Students-Percentages'!AO78 &lt; 0.6,
            "NotKnown",
            "Known"
        ),
        'ALL-Students-Percentages'!AO78
    )
)</f>
        <v>Known</v>
      </c>
      <c r="AP78" s="31" t="str">
        <f>IF(
    ISERROR('ALL-Students-Percentages'!AP78),
    CHOOSE(RANDBETWEEN(1, 2), "NotKnown", "Known"),
    IF(
        ISNUMBER('ALL-Students-Percentages'!AP78),
        IF(
            'ALL-Students-Percentages'!AP78 &lt; 0.6,
            "NotKnown",
            "Known"
        ),
        'ALL-Students-Percentages'!AP78
    )
)</f>
        <v>Known</v>
      </c>
      <c r="AQ78" s="31" t="str">
        <f>IF(
    ISERROR('ALL-Students-Percentages'!AQ78),
    CHOOSE(RANDBETWEEN(1, 2), "NotKnown", "Known"),
    IF(
        ISNUMBER('ALL-Students-Percentages'!AQ78),
        IF(
            'ALL-Students-Percentages'!AQ78 &lt; 0.6,
            "NotKnown",
            "Known"
        ),
        'ALL-Students-Percentages'!AQ78
    )
)</f>
        <v>Known</v>
      </c>
      <c r="AR78" s="31" t="str">
        <f>IF(
    ISERROR('ALL-Students-Percentages'!AR78),
    CHOOSE(RANDBETWEEN(1, 2), "NotKnown", "Known"),
    IF(
        ISNUMBER('ALL-Students-Percentages'!AR78),
        IF(
            'ALL-Students-Percentages'!AR78 &lt; 0.6,
            "NotKnown",
            "Known"
        ),
        'ALL-Students-Percentages'!AR78
    )
)</f>
        <v>Known</v>
      </c>
      <c r="AS78" s="31" t="str">
        <f>IF(
    ISERROR('ALL-Students-Percentages'!AS78),
    CHOOSE(RANDBETWEEN(1, 2), "NotKnown", "Known"),
    IF(
        ISNUMBER('ALL-Students-Percentages'!AS78),
        IF(
            'ALL-Students-Percentages'!AS78 &lt; 0.6,
            "NotKnown",
            "Known"
        ),
        'ALL-Students-Percentages'!AS78
    )
)</f>
        <v>Known</v>
      </c>
      <c r="AT78" s="31" t="str">
        <f>IF(
    ISERROR('ALL-Students-Percentages'!AT78),
    CHOOSE(RANDBETWEEN(1, 2), "NotKnown", "Known"),
    IF(
        ISNUMBER('ALL-Students-Percentages'!AT78),
        IF(
            'ALL-Students-Percentages'!AT78 &lt; 0.6,
            "NotKnown",
            "Known"
        ),
        'ALL-Students-Percentages'!AT78
    )
)</f>
        <v>Known</v>
      </c>
      <c r="AU78" s="23"/>
      <c r="AV78" s="23"/>
    </row>
    <row r="79">
      <c r="A79" s="23" t="str">
        <f>IF(
    ISERROR('ALL-Students-Percentages'!A79),
    CHOOSE(RANDBETWEEN(1, 2), "NotKnown", "Known"),
    IF(
        ISNUMBER('ALL-Students-Percentages'!A79),
        IF(
            'ALL-Students-Percentages'!A79 &lt; 0.6,
            "NotKnown",
            "Known"
        ),
        'ALL-Students-Percentages'!A79
    )
)</f>
        <v>7Se-F</v>
      </c>
      <c r="B79" s="31" t="str">
        <f>IF(
    ISERROR('ALL-Students-Percentages'!B79),
    CHOOSE(RANDBETWEEN(1, 2), "NotKnown", "Known"),
    IF(
        ISNUMBER('ALL-Students-Percentages'!B79),
        IF(
            'ALL-Students-Percentages'!B79 &lt; 0.6,
            "NotKnown",
            "Known"
        ),
        'ALL-Students-Percentages'!B79
    )
)</f>
        <v>Known</v>
      </c>
      <c r="C79" s="31" t="str">
        <f>IF(
    ISERROR('ALL-Students-Percentages'!C79),
    CHOOSE(RANDBETWEEN(1, 2), "NotKnown", "Known"),
    IF(
        ISNUMBER('ALL-Students-Percentages'!C79),
        IF(
            'ALL-Students-Percentages'!C79 &lt; 0.6,
            "NotKnown",
            "Known"
        ),
        'ALL-Students-Percentages'!C79
    )
)</f>
        <v>Known</v>
      </c>
      <c r="D79" s="31" t="str">
        <f>IF(
    ISERROR('ALL-Students-Percentages'!D79),
    CHOOSE(RANDBETWEEN(1, 2), "NotKnown", "Known"),
    IF(
        ISNUMBER('ALL-Students-Percentages'!D79),
        IF(
            'ALL-Students-Percentages'!D79 &lt; 0.6,
            "NotKnown",
            "Known"
        ),
        'ALL-Students-Percentages'!D79
    )
)</f>
        <v>Known</v>
      </c>
      <c r="E79" s="31" t="str">
        <f>IF(
    ISERROR('ALL-Students-Percentages'!E79),
    CHOOSE(RANDBETWEEN(1, 2), "NotKnown", "Known"),
    IF(
        ISNUMBER('ALL-Students-Percentages'!E79),
        IF(
            'ALL-Students-Percentages'!E79 &lt; 0.6,
            "NotKnown",
            "Known"
        ),
        'ALL-Students-Percentages'!E79
    )
)</f>
        <v>Known</v>
      </c>
      <c r="F79" s="31" t="str">
        <f>IF(
    ISERROR('ALL-Students-Percentages'!F79),
    CHOOSE(RANDBETWEEN(1, 2), "NotKnown", "Known"),
    IF(
        ISNUMBER('ALL-Students-Percentages'!F79),
        IF(
            'ALL-Students-Percentages'!F79 &lt; 0.6,
            "NotKnown",
            "Known"
        ),
        'ALL-Students-Percentages'!F79
    )
)</f>
        <v>Known</v>
      </c>
      <c r="G79" s="31" t="str">
        <f>IF(
    ISERROR('ALL-Students-Percentages'!G79),
    CHOOSE(RANDBETWEEN(1, 2), "NotKnown", "Known"),
    IF(
        ISNUMBER('ALL-Students-Percentages'!G79),
        IF(
            'ALL-Students-Percentages'!G79 &lt; 0.6,
            "NotKnown",
            "Known"
        ),
        'ALL-Students-Percentages'!G79
    )
)</f>
        <v>Known</v>
      </c>
      <c r="H79" s="31" t="str">
        <f>IF(
    ISERROR('ALL-Students-Percentages'!H79),
    CHOOSE(RANDBETWEEN(1, 2), "NotKnown", "Known"),
    IF(
        ISNUMBER('ALL-Students-Percentages'!H79),
        IF(
            'ALL-Students-Percentages'!H79 &lt; 0.6,
            "NotKnown",
            "Known"
        ),
        'ALL-Students-Percentages'!H79
    )
)</f>
        <v>Known</v>
      </c>
      <c r="I79" s="31" t="str">
        <f>IF(
    ISERROR('ALL-Students-Percentages'!I79),
    CHOOSE(RANDBETWEEN(1, 2), "NotKnown", "Known"),
    IF(
        ISNUMBER('ALL-Students-Percentages'!I79),
        IF(
            'ALL-Students-Percentages'!I79 &lt; 0.6,
            "NotKnown",
            "Known"
        ),
        'ALL-Students-Percentages'!I79
    )
)</f>
        <v>Known</v>
      </c>
      <c r="J79" s="31" t="str">
        <f>IF(
    ISERROR('ALL-Students-Percentages'!J79),
    CHOOSE(RANDBETWEEN(1, 2), "NotKnown", "Known"),
    IF(
        ISNUMBER('ALL-Students-Percentages'!J79),
        IF(
            'ALL-Students-Percentages'!J79 &lt; 0.6,
            "NotKnown",
            "Known"
        ),
        'ALL-Students-Percentages'!J79
    )
)</f>
        <v>Known</v>
      </c>
      <c r="K79" s="31" t="str">
        <f>IF(
    ISERROR('ALL-Students-Percentages'!K79),
    CHOOSE(RANDBETWEEN(1, 2), "NotKnown", "Known"),
    IF(
        ISNUMBER('ALL-Students-Percentages'!K79),
        IF(
            'ALL-Students-Percentages'!K79 &lt; 0.6,
            "NotKnown",
            "Known"
        ),
        'ALL-Students-Percentages'!K79
    )
)</f>
        <v>Known</v>
      </c>
      <c r="L79" s="31" t="str">
        <f>IF(
    ISERROR('ALL-Students-Percentages'!L79),
    CHOOSE(RANDBETWEEN(1, 2), "NotKnown", "Known"),
    IF(
        ISNUMBER('ALL-Students-Percentages'!L79),
        IF(
            'ALL-Students-Percentages'!L79 &lt; 0.6,
            "NotKnown",
            "Known"
        ),
        'ALL-Students-Percentages'!L79
    )
)</f>
        <v>Known</v>
      </c>
      <c r="M79" s="31" t="str">
        <f>IF(
    ISERROR('ALL-Students-Percentages'!M79),
    CHOOSE(RANDBETWEEN(1, 2), "NotKnown", "Known"),
    IF(
        ISNUMBER('ALL-Students-Percentages'!M79),
        IF(
            'ALL-Students-Percentages'!M79 &lt; 0.6,
            "NotKnown",
            "Known"
        ),
        'ALL-Students-Percentages'!M79
    )
)</f>
        <v>Known</v>
      </c>
      <c r="N79" s="31" t="str">
        <f>IF(
    ISERROR('ALL-Students-Percentages'!N79),
    CHOOSE(RANDBETWEEN(1, 2), "NotKnown", "Known"),
    IF(
        ISNUMBER('ALL-Students-Percentages'!N79),
        IF(
            'ALL-Students-Percentages'!N79 &lt; 0.6,
            "NotKnown",
            "Known"
        ),
        'ALL-Students-Percentages'!N79
    )
)</f>
        <v>Known</v>
      </c>
      <c r="O79" s="31" t="str">
        <f>IF(
    ISERROR('ALL-Students-Percentages'!O79),
    CHOOSE(RANDBETWEEN(1, 2), "NotKnown", "Known"),
    IF(
        ISNUMBER('ALL-Students-Percentages'!O79),
        IF(
            'ALL-Students-Percentages'!O79 &lt; 0.6,
            "NotKnown",
            "Known"
        ),
        'ALL-Students-Percentages'!O79
    )
)</f>
        <v>Known</v>
      </c>
      <c r="P79" s="31" t="str">
        <f>IF(
    ISERROR('ALL-Students-Percentages'!P79),
    CHOOSE(RANDBETWEEN(1, 2), "NotKnown", "Known"),
    IF(
        ISNUMBER('ALL-Students-Percentages'!P79),
        IF(
            'ALL-Students-Percentages'!P79 &lt; 0.6,
            "NotKnown",
            "Known"
        ),
        'ALL-Students-Percentages'!P79
    )
)</f>
        <v>Known</v>
      </c>
      <c r="Q79" s="31" t="str">
        <f>IF(
    ISERROR('ALL-Students-Percentages'!Q79),
    CHOOSE(RANDBETWEEN(1, 2), "NotKnown", "Known"),
    IF(
        ISNUMBER('ALL-Students-Percentages'!Q79),
        IF(
            'ALL-Students-Percentages'!Q79 &lt; 0.6,
            "NotKnown",
            "Known"
        ),
        'ALL-Students-Percentages'!Q79
    )
)</f>
        <v>Known</v>
      </c>
      <c r="R79" s="31" t="str">
        <f>IF(
    ISERROR('ALL-Students-Percentages'!R79),
    CHOOSE(RANDBETWEEN(1, 2), "NotKnown", "Known"),
    IF(
        ISNUMBER('ALL-Students-Percentages'!R79),
        IF(
            'ALL-Students-Percentages'!R79 &lt; 0.6,
            "NotKnown",
            "Known"
        ),
        'ALL-Students-Percentages'!R79
    )
)</f>
        <v>Known</v>
      </c>
      <c r="S79" s="31" t="str">
        <f>IF(
    ISERROR('ALL-Students-Percentages'!S79),
    CHOOSE(RANDBETWEEN(1, 2), "NotKnown", "Known"),
    IF(
        ISNUMBER('ALL-Students-Percentages'!S79),
        IF(
            'ALL-Students-Percentages'!S79 &lt; 0.6,
            "NotKnown",
            "Known"
        ),
        'ALL-Students-Percentages'!S79
    )
)</f>
        <v>Known</v>
      </c>
      <c r="T79" s="31" t="str">
        <f>IF(
    ISERROR('ALL-Students-Percentages'!T79),
    CHOOSE(RANDBETWEEN(1, 2), "NotKnown", "Known"),
    IF(
        ISNUMBER('ALL-Students-Percentages'!T79),
        IF(
            'ALL-Students-Percentages'!T79 &lt; 0.6,
            "NotKnown",
            "Known"
        ),
        'ALL-Students-Percentages'!T79
    )
)</f>
        <v>Known</v>
      </c>
      <c r="U79" s="31" t="str">
        <f>IF(
    ISERROR('ALL-Students-Percentages'!U79),
    CHOOSE(RANDBETWEEN(1, 2), "NotKnown", "Known"),
    IF(
        ISNUMBER('ALL-Students-Percentages'!U79),
        IF(
            'ALL-Students-Percentages'!U79 &lt; 0.6,
            "NotKnown",
            "Known"
        ),
        'ALL-Students-Percentages'!U79
    )
)</f>
        <v>Known</v>
      </c>
      <c r="V79" s="31" t="str">
        <f>IF(
    ISERROR('ALL-Students-Percentages'!V79),
    CHOOSE(RANDBETWEEN(1, 2), "NotKnown", "Known"),
    IF(
        ISNUMBER('ALL-Students-Percentages'!V79),
        IF(
            'ALL-Students-Percentages'!V79 &lt; 0.6,
            "NotKnown",
            "Known"
        ),
        'ALL-Students-Percentages'!V79
    )
)</f>
        <v>Known</v>
      </c>
      <c r="W79" s="31" t="str">
        <f>IF(
    ISERROR('ALL-Students-Percentages'!W79),
    CHOOSE(RANDBETWEEN(1, 2), "NotKnown", "Known"),
    IF(
        ISNUMBER('ALL-Students-Percentages'!W79),
        IF(
            'ALL-Students-Percentages'!W79 &lt; 0.6,
            "NotKnown",
            "Known"
        ),
        'ALL-Students-Percentages'!W79
    )
)</f>
        <v>Known</v>
      </c>
      <c r="X79" s="31" t="str">
        <f>IF(
    ISERROR('ALL-Students-Percentages'!X79),
    CHOOSE(RANDBETWEEN(1, 2), "NotKnown", "Known"),
    IF(
        ISNUMBER('ALL-Students-Percentages'!X79),
        IF(
            'ALL-Students-Percentages'!X79 &lt; 0.6,
            "NotKnown",
            "Known"
        ),
        'ALL-Students-Percentages'!X79
    )
)</f>
        <v>Known</v>
      </c>
      <c r="Y79" s="31" t="str">
        <f>IF(
    ISERROR('ALL-Students-Percentages'!Y79),
    CHOOSE(RANDBETWEEN(1, 2), "NotKnown", "Known"),
    IF(
        ISNUMBER('ALL-Students-Percentages'!Y79),
        IF(
            'ALL-Students-Percentages'!Y79 &lt; 0.6,
            "NotKnown",
            "Known"
        ),
        'ALL-Students-Percentages'!Y79
    )
)</f>
        <v>Known</v>
      </c>
      <c r="Z79" s="31" t="str">
        <f>IF(
    ISERROR('ALL-Students-Percentages'!Z79),
    CHOOSE(RANDBETWEEN(1, 2), "NotKnown", "Known"),
    IF(
        ISNUMBER('ALL-Students-Percentages'!Z79),
        IF(
            'ALL-Students-Percentages'!Z79 &lt; 0.6,
            "NotKnown",
            "Known"
        ),
        'ALL-Students-Percentages'!Z79
    )
)</f>
        <v>Known</v>
      </c>
      <c r="AA79" s="31" t="str">
        <f>IF(
    ISERROR('ALL-Students-Percentages'!AA79),
    CHOOSE(RANDBETWEEN(1, 2), "NotKnown", "Known"),
    IF(
        ISNUMBER('ALL-Students-Percentages'!AA79),
        IF(
            'ALL-Students-Percentages'!AA79 &lt; 0.6,
            "NotKnown",
            "Known"
        ),
        'ALL-Students-Percentages'!AA79
    )
)</f>
        <v>Known</v>
      </c>
      <c r="AB79" s="31" t="str">
        <f>IF(
    ISERROR('ALL-Students-Percentages'!AB79),
    CHOOSE(RANDBETWEEN(1, 2), "NotKnown", "Known"),
    IF(
        ISNUMBER('ALL-Students-Percentages'!AB79),
        IF(
            'ALL-Students-Percentages'!AB79 &lt; 0.6,
            "NotKnown",
            "Known"
        ),
        'ALL-Students-Percentages'!AB79
    )
)</f>
        <v>Known</v>
      </c>
      <c r="AC79" s="31" t="str">
        <f>IF(
    ISERROR('ALL-Students-Percentages'!AC79),
    CHOOSE(RANDBETWEEN(1, 2), "NotKnown", "Known"),
    IF(
        ISNUMBER('ALL-Students-Percentages'!AC79),
        IF(
            'ALL-Students-Percentages'!AC79 &lt; 0.6,
            "NotKnown",
            "Known"
        ),
        'ALL-Students-Percentages'!AC79
    )
)</f>
        <v>Known</v>
      </c>
      <c r="AD79" s="31" t="str">
        <f>IF(
    ISERROR('ALL-Students-Percentages'!AD79),
    CHOOSE(RANDBETWEEN(1, 2), "NotKnown", "Known"),
    IF(
        ISNUMBER('ALL-Students-Percentages'!AD79),
        IF(
            'ALL-Students-Percentages'!AD79 &lt; 0.6,
            "NotKnown",
            "Known"
        ),
        'ALL-Students-Percentages'!AD79
    )
)</f>
        <v>NotKnown</v>
      </c>
      <c r="AE79" s="31" t="str">
        <f>IF(
    ISERROR('ALL-Students-Percentages'!AE79),
    CHOOSE(RANDBETWEEN(1, 2), "NotKnown", "Known"),
    IF(
        ISNUMBER('ALL-Students-Percentages'!AE79),
        IF(
            'ALL-Students-Percentages'!AE79 &lt; 0.6,
            "NotKnown",
            "Known"
        ),
        'ALL-Students-Percentages'!AE79
    )
)</f>
        <v>NotKnown</v>
      </c>
      <c r="AF79" s="31" t="str">
        <f>IF(
    ISERROR('ALL-Students-Percentages'!AF79),
    CHOOSE(RANDBETWEEN(1, 2), "NotKnown", "Known"),
    IF(
        ISNUMBER('ALL-Students-Percentages'!AF79),
        IF(
            'ALL-Students-Percentages'!AF79 &lt; 0.6,
            "NotKnown",
            "Known"
        ),
        'ALL-Students-Percentages'!AF79
    )
)</f>
        <v>Known</v>
      </c>
      <c r="AG79" s="31" t="str">
        <f>IF(
    ISERROR('ALL-Students-Percentages'!AG79),
    CHOOSE(RANDBETWEEN(1, 2), "NotKnown", "Known"),
    IF(
        ISNUMBER('ALL-Students-Percentages'!AG79),
        IF(
            'ALL-Students-Percentages'!AG79 &lt; 0.6,
            "NotKnown",
            "Known"
        ),
        'ALL-Students-Percentages'!AG79
    )
)</f>
        <v>Known</v>
      </c>
      <c r="AH79" s="31" t="str">
        <f>IF(
    ISERROR('ALL-Students-Percentages'!AH79),
    CHOOSE(RANDBETWEEN(1, 2), "NotKnown", "Known"),
    IF(
        ISNUMBER('ALL-Students-Percentages'!AH79),
        IF(
            'ALL-Students-Percentages'!AH79 &lt; 0.6,
            "NotKnown",
            "Known"
        ),
        'ALL-Students-Percentages'!AH79
    )
)</f>
        <v>Known</v>
      </c>
      <c r="AI79" s="31" t="str">
        <f>IF(
    ISERROR('ALL-Students-Percentages'!AI79),
    CHOOSE(RANDBETWEEN(1, 2), "NotKnown", "Known"),
    IF(
        ISNUMBER('ALL-Students-Percentages'!AI79),
        IF(
            'ALL-Students-Percentages'!AI79 &lt; 0.6,
            "NotKnown",
            "Known"
        ),
        'ALL-Students-Percentages'!AI79
    )
)</f>
        <v>Known</v>
      </c>
      <c r="AJ79" s="31" t="str">
        <f>IF(
    ISERROR('ALL-Students-Percentages'!AJ79),
    CHOOSE(RANDBETWEEN(1, 2), "NotKnown", "Known"),
    IF(
        ISNUMBER('ALL-Students-Percentages'!AJ79),
        IF(
            'ALL-Students-Percentages'!AJ79 &lt; 0.6,
            "NotKnown",
            "Known"
        ),
        'ALL-Students-Percentages'!AJ79
    )
)</f>
        <v>Known</v>
      </c>
      <c r="AK79" s="31" t="str">
        <f>IF(
    ISERROR('ALL-Students-Percentages'!AK79),
    CHOOSE(RANDBETWEEN(1, 2), "NotKnown", "Known"),
    IF(
        ISNUMBER('ALL-Students-Percentages'!AK79),
        IF(
            'ALL-Students-Percentages'!AK79 &lt; 0.6,
            "NotKnown",
            "Known"
        ),
        'ALL-Students-Percentages'!AK79
    )
)</f>
        <v>Known</v>
      </c>
      <c r="AL79" s="31" t="str">
        <f>IF(
    ISERROR('ALL-Students-Percentages'!AL79),
    CHOOSE(RANDBETWEEN(1, 2), "NotKnown", "Known"),
    IF(
        ISNUMBER('ALL-Students-Percentages'!AL79),
        IF(
            'ALL-Students-Percentages'!AL79 &lt; 0.6,
            "NotKnown",
            "Known"
        ),
        'ALL-Students-Percentages'!AL79
    )
)</f>
        <v>Known</v>
      </c>
      <c r="AM79" s="31" t="str">
        <f>IF(
    ISERROR('ALL-Students-Percentages'!AM79),
    CHOOSE(RANDBETWEEN(1, 2), "NotKnown", "Known"),
    IF(
        ISNUMBER('ALL-Students-Percentages'!AM79),
        IF(
            'ALL-Students-Percentages'!AM79 &lt; 0.6,
            "NotKnown",
            "Known"
        ),
        'ALL-Students-Percentages'!AM79
    )
)</f>
        <v>Known</v>
      </c>
      <c r="AN79" s="31" t="str">
        <f>IF(
    ISERROR('ALL-Students-Percentages'!AN79),
    CHOOSE(RANDBETWEEN(1, 2), "NotKnown", "Known"),
    IF(
        ISNUMBER('ALL-Students-Percentages'!AN79),
        IF(
            'ALL-Students-Percentages'!AN79 &lt; 0.6,
            "NotKnown",
            "Known"
        ),
        'ALL-Students-Percentages'!AN79
    )
)</f>
        <v>Known</v>
      </c>
      <c r="AO79" s="31" t="str">
        <f>IF(
    ISERROR('ALL-Students-Percentages'!AO79),
    CHOOSE(RANDBETWEEN(1, 2), "NotKnown", "Known"),
    IF(
        ISNUMBER('ALL-Students-Percentages'!AO79),
        IF(
            'ALL-Students-Percentages'!AO79 &lt; 0.6,
            "NotKnown",
            "Known"
        ),
        'ALL-Students-Percentages'!AO79
    )
)</f>
        <v>Known</v>
      </c>
      <c r="AP79" s="31" t="str">
        <f>IF(
    ISERROR('ALL-Students-Percentages'!AP79),
    CHOOSE(RANDBETWEEN(1, 2), "NotKnown", "Known"),
    IF(
        ISNUMBER('ALL-Students-Percentages'!AP79),
        IF(
            'ALL-Students-Percentages'!AP79 &lt; 0.6,
            "NotKnown",
            "Known"
        ),
        'ALL-Students-Percentages'!AP79
    )
)</f>
        <v>Known</v>
      </c>
      <c r="AQ79" s="31" t="str">
        <f>IF(
    ISERROR('ALL-Students-Percentages'!AQ79),
    CHOOSE(RANDBETWEEN(1, 2), "NotKnown", "Known"),
    IF(
        ISNUMBER('ALL-Students-Percentages'!AQ79),
        IF(
            'ALL-Students-Percentages'!AQ79 &lt; 0.6,
            "NotKnown",
            "Known"
        ),
        'ALL-Students-Percentages'!AQ79
    )
)</f>
        <v>Known</v>
      </c>
      <c r="AR79" s="31" t="str">
        <f>IF(
    ISERROR('ALL-Students-Percentages'!AR79),
    CHOOSE(RANDBETWEEN(1, 2), "NotKnown", "Known"),
    IF(
        ISNUMBER('ALL-Students-Percentages'!AR79),
        IF(
            'ALL-Students-Percentages'!AR79 &lt; 0.6,
            "NotKnown",
            "Known"
        ),
        'ALL-Students-Percentages'!AR79
    )
)</f>
        <v>Known</v>
      </c>
      <c r="AS79" s="31" t="str">
        <f>IF(
    ISERROR('ALL-Students-Percentages'!AS79),
    CHOOSE(RANDBETWEEN(1, 2), "NotKnown", "Known"),
    IF(
        ISNUMBER('ALL-Students-Percentages'!AS79),
        IF(
            'ALL-Students-Percentages'!AS79 &lt; 0.6,
            "NotKnown",
            "Known"
        ),
        'ALL-Students-Percentages'!AS79
    )
)</f>
        <v>Known</v>
      </c>
      <c r="AT79" s="31" t="str">
        <f>IF(
    ISERROR('ALL-Students-Percentages'!AT79),
    CHOOSE(RANDBETWEEN(1, 2), "NotKnown", "Known"),
    IF(
        ISNUMBER('ALL-Students-Percentages'!AT79),
        IF(
            'ALL-Students-Percentages'!AT79 &lt; 0.6,
            "NotKnown",
            "Known"
        ),
        'ALL-Students-Percentages'!AT79
    )
)</f>
        <v>Known</v>
      </c>
      <c r="AU79" s="23"/>
      <c r="AV79" s="23"/>
    </row>
    <row r="80">
      <c r="A80" s="23" t="str">
        <f>IF(
    ISERROR('ALL-Students-Percentages'!A80),
    CHOOSE(RANDBETWEEN(1, 2), "NotKnown", "Known"),
    IF(
        ISNUMBER('ALL-Students-Percentages'!A80),
        IF(
            'ALL-Students-Percentages'!A80 &lt; 0.6,
            "NotKnown",
            "Known"
        ),
        'ALL-Students-Percentages'!A80
    )
)</f>
        <v>8Se-F</v>
      </c>
      <c r="B80" s="31" t="str">
        <f>IF(
    ISERROR('ALL-Students-Percentages'!B80),
    CHOOSE(RANDBETWEEN(1, 2), "NotKnown", "Known"),
    IF(
        ISNUMBER('ALL-Students-Percentages'!B80),
        IF(
            'ALL-Students-Percentages'!B80 &lt; 0.6,
            "NotKnown",
            "Known"
        ),
        'ALL-Students-Percentages'!B80
    )
)</f>
        <v>Known</v>
      </c>
      <c r="C80" s="31" t="str">
        <f>IF(
    ISERROR('ALL-Students-Percentages'!C80),
    CHOOSE(RANDBETWEEN(1, 2), "NotKnown", "Known"),
    IF(
        ISNUMBER('ALL-Students-Percentages'!C80),
        IF(
            'ALL-Students-Percentages'!C80 &lt; 0.6,
            "NotKnown",
            "Known"
        ),
        'ALL-Students-Percentages'!C80
    )
)</f>
        <v>Known</v>
      </c>
      <c r="D80" s="31" t="str">
        <f>IF(
    ISERROR('ALL-Students-Percentages'!D80),
    CHOOSE(RANDBETWEEN(1, 2), "NotKnown", "Known"),
    IF(
        ISNUMBER('ALL-Students-Percentages'!D80),
        IF(
            'ALL-Students-Percentages'!D80 &lt; 0.6,
            "NotKnown",
            "Known"
        ),
        'ALL-Students-Percentages'!D80
    )
)</f>
        <v>Known</v>
      </c>
      <c r="E80" s="31" t="str">
        <f>IF(
    ISERROR('ALL-Students-Percentages'!E80),
    CHOOSE(RANDBETWEEN(1, 2), "NotKnown", "Known"),
    IF(
        ISNUMBER('ALL-Students-Percentages'!E80),
        IF(
            'ALL-Students-Percentages'!E80 &lt; 0.6,
            "NotKnown",
            "Known"
        ),
        'ALL-Students-Percentages'!E80
    )
)</f>
        <v>Known</v>
      </c>
      <c r="F80" s="31" t="str">
        <f>IF(
    ISERROR('ALL-Students-Percentages'!F80),
    CHOOSE(RANDBETWEEN(1, 2), "NotKnown", "Known"),
    IF(
        ISNUMBER('ALL-Students-Percentages'!F80),
        IF(
            'ALL-Students-Percentages'!F80 &lt; 0.6,
            "NotKnown",
            "Known"
        ),
        'ALL-Students-Percentages'!F80
    )
)</f>
        <v>Known</v>
      </c>
      <c r="G80" s="31" t="str">
        <f>IF(
    ISERROR('ALL-Students-Percentages'!G80),
    CHOOSE(RANDBETWEEN(1, 2), "NotKnown", "Known"),
    IF(
        ISNUMBER('ALL-Students-Percentages'!G80),
        IF(
            'ALL-Students-Percentages'!G80 &lt; 0.6,
            "NotKnown",
            "Known"
        ),
        'ALL-Students-Percentages'!G80
    )
)</f>
        <v>Known</v>
      </c>
      <c r="H80" s="31" t="str">
        <f>IF(
    ISERROR('ALL-Students-Percentages'!H80),
    CHOOSE(RANDBETWEEN(1, 2), "NotKnown", "Known"),
    IF(
        ISNUMBER('ALL-Students-Percentages'!H80),
        IF(
            'ALL-Students-Percentages'!H80 &lt; 0.6,
            "NotKnown",
            "Known"
        ),
        'ALL-Students-Percentages'!H80
    )
)</f>
        <v>Known</v>
      </c>
      <c r="I80" s="31" t="str">
        <f>IF(
    ISERROR('ALL-Students-Percentages'!I80),
    CHOOSE(RANDBETWEEN(1, 2), "NotKnown", "Known"),
    IF(
        ISNUMBER('ALL-Students-Percentages'!I80),
        IF(
            'ALL-Students-Percentages'!I80 &lt; 0.6,
            "NotKnown",
            "Known"
        ),
        'ALL-Students-Percentages'!I80
    )
)</f>
        <v>Known</v>
      </c>
      <c r="J80" s="31" t="str">
        <f>IF(
    ISERROR('ALL-Students-Percentages'!J80),
    CHOOSE(RANDBETWEEN(1, 2), "NotKnown", "Known"),
    IF(
        ISNUMBER('ALL-Students-Percentages'!J80),
        IF(
            'ALL-Students-Percentages'!J80 &lt; 0.6,
            "NotKnown",
            "Known"
        ),
        'ALL-Students-Percentages'!J80
    )
)</f>
        <v>Known</v>
      </c>
      <c r="K80" s="31" t="str">
        <f>IF(
    ISERROR('ALL-Students-Percentages'!K80),
    CHOOSE(RANDBETWEEN(1, 2), "NotKnown", "Known"),
    IF(
        ISNUMBER('ALL-Students-Percentages'!K80),
        IF(
            'ALL-Students-Percentages'!K80 &lt; 0.6,
            "NotKnown",
            "Known"
        ),
        'ALL-Students-Percentages'!K80
    )
)</f>
        <v>Known</v>
      </c>
      <c r="L80" s="31" t="str">
        <f>IF(
    ISERROR('ALL-Students-Percentages'!L80),
    CHOOSE(RANDBETWEEN(1, 2), "NotKnown", "Known"),
    IF(
        ISNUMBER('ALL-Students-Percentages'!L80),
        IF(
            'ALL-Students-Percentages'!L80 &lt; 0.6,
            "NotKnown",
            "Known"
        ),
        'ALL-Students-Percentages'!L80
    )
)</f>
        <v>Known</v>
      </c>
      <c r="M80" s="31" t="str">
        <f>IF(
    ISERROR('ALL-Students-Percentages'!M80),
    CHOOSE(RANDBETWEEN(1, 2), "NotKnown", "Known"),
    IF(
        ISNUMBER('ALL-Students-Percentages'!M80),
        IF(
            'ALL-Students-Percentages'!M80 &lt; 0.6,
            "NotKnown",
            "Known"
        ),
        'ALL-Students-Percentages'!M80
    )
)</f>
        <v>Known</v>
      </c>
      <c r="N80" s="31" t="str">
        <f>IF(
    ISERROR('ALL-Students-Percentages'!N80),
    CHOOSE(RANDBETWEEN(1, 2), "NotKnown", "Known"),
    IF(
        ISNUMBER('ALL-Students-Percentages'!N80),
        IF(
            'ALL-Students-Percentages'!N80 &lt; 0.6,
            "NotKnown",
            "Known"
        ),
        'ALL-Students-Percentages'!N80
    )
)</f>
        <v>Known</v>
      </c>
      <c r="O80" s="31" t="str">
        <f>IF(
    ISERROR('ALL-Students-Percentages'!O80),
    CHOOSE(RANDBETWEEN(1, 2), "NotKnown", "Known"),
    IF(
        ISNUMBER('ALL-Students-Percentages'!O80),
        IF(
            'ALL-Students-Percentages'!O80 &lt; 0.6,
            "NotKnown",
            "Known"
        ),
        'ALL-Students-Percentages'!O80
    )
)</f>
        <v>Known</v>
      </c>
      <c r="P80" s="31" t="str">
        <f>IF(
    ISERROR('ALL-Students-Percentages'!P80),
    CHOOSE(RANDBETWEEN(1, 2), "NotKnown", "Known"),
    IF(
        ISNUMBER('ALL-Students-Percentages'!P80),
        IF(
            'ALL-Students-Percentages'!P80 &lt; 0.6,
            "NotKnown",
            "Known"
        ),
        'ALL-Students-Percentages'!P80
    )
)</f>
        <v>Known</v>
      </c>
      <c r="Q80" s="31" t="str">
        <f>IF(
    ISERROR('ALL-Students-Percentages'!Q80),
    CHOOSE(RANDBETWEEN(1, 2), "NotKnown", "Known"),
    IF(
        ISNUMBER('ALL-Students-Percentages'!Q80),
        IF(
            'ALL-Students-Percentages'!Q80 &lt; 0.6,
            "NotKnown",
            "Known"
        ),
        'ALL-Students-Percentages'!Q80
    )
)</f>
        <v>Known</v>
      </c>
      <c r="R80" s="31" t="str">
        <f>IF(
    ISERROR('ALL-Students-Percentages'!R80),
    CHOOSE(RANDBETWEEN(1, 2), "NotKnown", "Known"),
    IF(
        ISNUMBER('ALL-Students-Percentages'!R80),
        IF(
            'ALL-Students-Percentages'!R80 &lt; 0.6,
            "NotKnown",
            "Known"
        ),
        'ALL-Students-Percentages'!R80
    )
)</f>
        <v>Known</v>
      </c>
      <c r="S80" s="31" t="str">
        <f>IF(
    ISERROR('ALL-Students-Percentages'!S80),
    CHOOSE(RANDBETWEEN(1, 2), "NotKnown", "Known"),
    IF(
        ISNUMBER('ALL-Students-Percentages'!S80),
        IF(
            'ALL-Students-Percentages'!S80 &lt; 0.6,
            "NotKnown",
            "Known"
        ),
        'ALL-Students-Percentages'!S80
    )
)</f>
        <v>Known</v>
      </c>
      <c r="T80" s="31" t="str">
        <f>IF(
    ISERROR('ALL-Students-Percentages'!T80),
    CHOOSE(RANDBETWEEN(1, 2), "NotKnown", "Known"),
    IF(
        ISNUMBER('ALL-Students-Percentages'!T80),
        IF(
            'ALL-Students-Percentages'!T80 &lt; 0.6,
            "NotKnown",
            "Known"
        ),
        'ALL-Students-Percentages'!T80
    )
)</f>
        <v>Known</v>
      </c>
      <c r="U80" s="31" t="str">
        <f>IF(
    ISERROR('ALL-Students-Percentages'!U80),
    CHOOSE(RANDBETWEEN(1, 2), "NotKnown", "Known"),
    IF(
        ISNUMBER('ALL-Students-Percentages'!U80),
        IF(
            'ALL-Students-Percentages'!U80 &lt; 0.6,
            "NotKnown",
            "Known"
        ),
        'ALL-Students-Percentages'!U80
    )
)</f>
        <v>Known</v>
      </c>
      <c r="V80" s="31" t="str">
        <f>IF(
    ISERROR('ALL-Students-Percentages'!V80),
    CHOOSE(RANDBETWEEN(1, 2), "NotKnown", "Known"),
    IF(
        ISNUMBER('ALL-Students-Percentages'!V80),
        IF(
            'ALL-Students-Percentages'!V80 &lt; 0.6,
            "NotKnown",
            "Known"
        ),
        'ALL-Students-Percentages'!V80
    )
)</f>
        <v>Known</v>
      </c>
      <c r="W80" s="31" t="str">
        <f>IF(
    ISERROR('ALL-Students-Percentages'!W80),
    CHOOSE(RANDBETWEEN(1, 2), "NotKnown", "Known"),
    IF(
        ISNUMBER('ALL-Students-Percentages'!W80),
        IF(
            'ALL-Students-Percentages'!W80 &lt; 0.6,
            "NotKnown",
            "Known"
        ),
        'ALL-Students-Percentages'!W80
    )
)</f>
        <v>Known</v>
      </c>
      <c r="X80" s="31" t="str">
        <f>IF(
    ISERROR('ALL-Students-Percentages'!X80),
    CHOOSE(RANDBETWEEN(1, 2), "NotKnown", "Known"),
    IF(
        ISNUMBER('ALL-Students-Percentages'!X80),
        IF(
            'ALL-Students-Percentages'!X80 &lt; 0.6,
            "NotKnown",
            "Known"
        ),
        'ALL-Students-Percentages'!X80
    )
)</f>
        <v>Known</v>
      </c>
      <c r="Y80" s="31" t="str">
        <f>IF(
    ISERROR('ALL-Students-Percentages'!Y80),
    CHOOSE(RANDBETWEEN(1, 2), "NotKnown", "Known"),
    IF(
        ISNUMBER('ALL-Students-Percentages'!Y80),
        IF(
            'ALL-Students-Percentages'!Y80 &lt; 0.6,
            "NotKnown",
            "Known"
        ),
        'ALL-Students-Percentages'!Y80
    )
)</f>
        <v>Known</v>
      </c>
      <c r="Z80" s="31" t="str">
        <f>IF(
    ISERROR('ALL-Students-Percentages'!Z80),
    CHOOSE(RANDBETWEEN(1, 2), "NotKnown", "Known"),
    IF(
        ISNUMBER('ALL-Students-Percentages'!Z80),
        IF(
            'ALL-Students-Percentages'!Z80 &lt; 0.6,
            "NotKnown",
            "Known"
        ),
        'ALL-Students-Percentages'!Z80
    )
)</f>
        <v>Known</v>
      </c>
      <c r="AA80" s="31" t="str">
        <f>IF(
    ISERROR('ALL-Students-Percentages'!AA80),
    CHOOSE(RANDBETWEEN(1, 2), "NotKnown", "Known"),
    IF(
        ISNUMBER('ALL-Students-Percentages'!AA80),
        IF(
            'ALL-Students-Percentages'!AA80 &lt; 0.6,
            "NotKnown",
            "Known"
        ),
        'ALL-Students-Percentages'!AA80
    )
)</f>
        <v>Known</v>
      </c>
      <c r="AB80" s="31" t="str">
        <f>IF(
    ISERROR('ALL-Students-Percentages'!AB80),
    CHOOSE(RANDBETWEEN(1, 2), "NotKnown", "Known"),
    IF(
        ISNUMBER('ALL-Students-Percentages'!AB80),
        IF(
            'ALL-Students-Percentages'!AB80 &lt; 0.6,
            "NotKnown",
            "Known"
        ),
        'ALL-Students-Percentages'!AB80
    )
)</f>
        <v>NotKnown</v>
      </c>
      <c r="AC80" s="31" t="str">
        <f>IF(
    ISERROR('ALL-Students-Percentages'!AC80),
    CHOOSE(RANDBETWEEN(1, 2), "NotKnown", "Known"),
    IF(
        ISNUMBER('ALL-Students-Percentages'!AC80),
        IF(
            'ALL-Students-Percentages'!AC80 &lt; 0.6,
            "NotKnown",
            "Known"
        ),
        'ALL-Students-Percentages'!AC80
    )
)</f>
        <v>Known</v>
      </c>
      <c r="AD80" s="31" t="str">
        <f>IF(
    ISERROR('ALL-Students-Percentages'!AD80),
    CHOOSE(RANDBETWEEN(1, 2), "NotKnown", "Known"),
    IF(
        ISNUMBER('ALL-Students-Percentages'!AD80),
        IF(
            'ALL-Students-Percentages'!AD80 &lt; 0.6,
            "NotKnown",
            "Known"
        ),
        'ALL-Students-Percentages'!AD80
    )
)</f>
        <v>NotKnown</v>
      </c>
      <c r="AE80" s="31" t="str">
        <f>IF(
    ISERROR('ALL-Students-Percentages'!AE80),
    CHOOSE(RANDBETWEEN(1, 2), "NotKnown", "Known"),
    IF(
        ISNUMBER('ALL-Students-Percentages'!AE80),
        IF(
            'ALL-Students-Percentages'!AE80 &lt; 0.6,
            "NotKnown",
            "Known"
        ),
        'ALL-Students-Percentages'!AE80
    )
)</f>
        <v>Known</v>
      </c>
      <c r="AF80" s="31" t="str">
        <f>IF(
    ISERROR('ALL-Students-Percentages'!AF80),
    CHOOSE(RANDBETWEEN(1, 2), "NotKnown", "Known"),
    IF(
        ISNUMBER('ALL-Students-Percentages'!AF80),
        IF(
            'ALL-Students-Percentages'!AF80 &lt; 0.6,
            "NotKnown",
            "Known"
        ),
        'ALL-Students-Percentages'!AF80
    )
)</f>
        <v>Known</v>
      </c>
      <c r="AG80" s="31" t="str">
        <f>IF(
    ISERROR('ALL-Students-Percentages'!AG80),
    CHOOSE(RANDBETWEEN(1, 2), "NotKnown", "Known"),
    IF(
        ISNUMBER('ALL-Students-Percentages'!AG80),
        IF(
            'ALL-Students-Percentages'!AG80 &lt; 0.6,
            "NotKnown",
            "Known"
        ),
        'ALL-Students-Percentages'!AG80
    )
)</f>
        <v>Known</v>
      </c>
      <c r="AH80" s="31" t="str">
        <f>IF(
    ISERROR('ALL-Students-Percentages'!AH80),
    CHOOSE(RANDBETWEEN(1, 2), "NotKnown", "Known"),
    IF(
        ISNUMBER('ALL-Students-Percentages'!AH80),
        IF(
            'ALL-Students-Percentages'!AH80 &lt; 0.6,
            "NotKnown",
            "Known"
        ),
        'ALL-Students-Percentages'!AH80
    )
)</f>
        <v>Known</v>
      </c>
      <c r="AI80" s="31" t="str">
        <f>IF(
    ISERROR('ALL-Students-Percentages'!AI80),
    CHOOSE(RANDBETWEEN(1, 2), "NotKnown", "Known"),
    IF(
        ISNUMBER('ALL-Students-Percentages'!AI80),
        IF(
            'ALL-Students-Percentages'!AI80 &lt; 0.6,
            "NotKnown",
            "Known"
        ),
        'ALL-Students-Percentages'!AI80
    )
)</f>
        <v>Known</v>
      </c>
      <c r="AJ80" s="31" t="str">
        <f>IF(
    ISERROR('ALL-Students-Percentages'!AJ80),
    CHOOSE(RANDBETWEEN(1, 2), "NotKnown", "Known"),
    IF(
        ISNUMBER('ALL-Students-Percentages'!AJ80),
        IF(
            'ALL-Students-Percentages'!AJ80 &lt; 0.6,
            "NotKnown",
            "Known"
        ),
        'ALL-Students-Percentages'!AJ80
    )
)</f>
        <v>Known</v>
      </c>
      <c r="AK80" s="31" t="str">
        <f>IF(
    ISERROR('ALL-Students-Percentages'!AK80),
    CHOOSE(RANDBETWEEN(1, 2), "NotKnown", "Known"),
    IF(
        ISNUMBER('ALL-Students-Percentages'!AK80),
        IF(
            'ALL-Students-Percentages'!AK80 &lt; 0.6,
            "NotKnown",
            "Known"
        ),
        'ALL-Students-Percentages'!AK80
    )
)</f>
        <v>Known</v>
      </c>
      <c r="AL80" s="31" t="str">
        <f>IF(
    ISERROR('ALL-Students-Percentages'!AL80),
    CHOOSE(RANDBETWEEN(1, 2), "NotKnown", "Known"),
    IF(
        ISNUMBER('ALL-Students-Percentages'!AL80),
        IF(
            'ALL-Students-Percentages'!AL80 &lt; 0.6,
            "NotKnown",
            "Known"
        ),
        'ALL-Students-Percentages'!AL80
    )
)</f>
        <v>Known</v>
      </c>
      <c r="AM80" s="31" t="str">
        <f>IF(
    ISERROR('ALL-Students-Percentages'!AM80),
    CHOOSE(RANDBETWEEN(1, 2), "NotKnown", "Known"),
    IF(
        ISNUMBER('ALL-Students-Percentages'!AM80),
        IF(
            'ALL-Students-Percentages'!AM80 &lt; 0.6,
            "NotKnown",
            "Known"
        ),
        'ALL-Students-Percentages'!AM80
    )
)</f>
        <v>Known</v>
      </c>
      <c r="AN80" s="31" t="str">
        <f>IF(
    ISERROR('ALL-Students-Percentages'!AN80),
    CHOOSE(RANDBETWEEN(1, 2), "NotKnown", "Known"),
    IF(
        ISNUMBER('ALL-Students-Percentages'!AN80),
        IF(
            'ALL-Students-Percentages'!AN80 &lt; 0.6,
            "NotKnown",
            "Known"
        ),
        'ALL-Students-Percentages'!AN80
    )
)</f>
        <v>Known</v>
      </c>
      <c r="AO80" s="31" t="str">
        <f>IF(
    ISERROR('ALL-Students-Percentages'!AO80),
    CHOOSE(RANDBETWEEN(1, 2), "NotKnown", "Known"),
    IF(
        ISNUMBER('ALL-Students-Percentages'!AO80),
        IF(
            'ALL-Students-Percentages'!AO80 &lt; 0.6,
            "NotKnown",
            "Known"
        ),
        'ALL-Students-Percentages'!AO80
    )
)</f>
        <v>Known</v>
      </c>
      <c r="AP80" s="31" t="str">
        <f>IF(
    ISERROR('ALL-Students-Percentages'!AP80),
    CHOOSE(RANDBETWEEN(1, 2), "NotKnown", "Known"),
    IF(
        ISNUMBER('ALL-Students-Percentages'!AP80),
        IF(
            'ALL-Students-Percentages'!AP80 &lt; 0.6,
            "NotKnown",
            "Known"
        ),
        'ALL-Students-Percentages'!AP80
    )
)</f>
        <v>Known</v>
      </c>
      <c r="AQ80" s="31" t="str">
        <f>IF(
    ISERROR('ALL-Students-Percentages'!AQ80),
    CHOOSE(RANDBETWEEN(1, 2), "NotKnown", "Known"),
    IF(
        ISNUMBER('ALL-Students-Percentages'!AQ80),
        IF(
            'ALL-Students-Percentages'!AQ80 &lt; 0.6,
            "NotKnown",
            "Known"
        ),
        'ALL-Students-Percentages'!AQ80
    )
)</f>
        <v>Known</v>
      </c>
      <c r="AR80" s="31" t="str">
        <f>IF(
    ISERROR('ALL-Students-Percentages'!AR80),
    CHOOSE(RANDBETWEEN(1, 2), "NotKnown", "Known"),
    IF(
        ISNUMBER('ALL-Students-Percentages'!AR80),
        IF(
            'ALL-Students-Percentages'!AR80 &lt; 0.6,
            "NotKnown",
            "Known"
        ),
        'ALL-Students-Percentages'!AR80
    )
)</f>
        <v>NotKnown</v>
      </c>
      <c r="AS80" s="31" t="str">
        <f>IF(
    ISERROR('ALL-Students-Percentages'!AS80),
    CHOOSE(RANDBETWEEN(1, 2), "NotKnown", "Known"),
    IF(
        ISNUMBER('ALL-Students-Percentages'!AS80),
        IF(
            'ALL-Students-Percentages'!AS80 &lt; 0.6,
            "NotKnown",
            "Known"
        ),
        'ALL-Students-Percentages'!AS80
    )
)</f>
        <v>Known</v>
      </c>
      <c r="AT80" s="31" t="str">
        <f>IF(
    ISERROR('ALL-Students-Percentages'!AT80),
    CHOOSE(RANDBETWEEN(1, 2), "NotKnown", "Known"),
    IF(
        ISNUMBER('ALL-Students-Percentages'!AT80),
        IF(
            'ALL-Students-Percentages'!AT80 &lt; 0.6,
            "NotKnown",
            "Known"
        ),
        'ALL-Students-Percentages'!AT80
    )
)</f>
        <v>Known</v>
      </c>
      <c r="AU80" s="23"/>
      <c r="AV80" s="23"/>
    </row>
    <row r="81">
      <c r="A81" s="23" t="str">
        <f>IF(
    ISERROR('ALL-Students-Percentages'!A81),
    CHOOSE(RANDBETWEEN(1, 2), "NotKnown", "Known"),
    IF(
        ISNUMBER('ALL-Students-Percentages'!A81),
        IF(
            'ALL-Students-Percentages'!A81 &lt; 0.6,
            "NotKnown",
            "Known"
        ),
        'ALL-Students-Percentages'!A81
    )
)</f>
        <v>9Se-M</v>
      </c>
      <c r="B81" s="31" t="str">
        <f>IF(
    ISERROR('ALL-Students-Percentages'!B81),
    CHOOSE(RANDBETWEEN(1, 2), "NotKnown", "Known"),
    IF(
        ISNUMBER('ALL-Students-Percentages'!B81),
        IF(
            'ALL-Students-Percentages'!B81 &lt; 0.6,
            "NotKnown",
            "Known"
        ),
        'ALL-Students-Percentages'!B81
    )
)</f>
        <v>Known</v>
      </c>
      <c r="C81" s="31" t="str">
        <f>IF(
    ISERROR('ALL-Students-Percentages'!C81),
    CHOOSE(RANDBETWEEN(1, 2), "NotKnown", "Known"),
    IF(
        ISNUMBER('ALL-Students-Percentages'!C81),
        IF(
            'ALL-Students-Percentages'!C81 &lt; 0.6,
            "NotKnown",
            "Known"
        ),
        'ALL-Students-Percentages'!C81
    )
)</f>
        <v>Known</v>
      </c>
      <c r="D81" s="31" t="str">
        <f>IF(
    ISERROR('ALL-Students-Percentages'!D81),
    CHOOSE(RANDBETWEEN(1, 2), "NotKnown", "Known"),
    IF(
        ISNUMBER('ALL-Students-Percentages'!D81),
        IF(
            'ALL-Students-Percentages'!D81 &lt; 0.6,
            "NotKnown",
            "Known"
        ),
        'ALL-Students-Percentages'!D81
    )
)</f>
        <v>Known</v>
      </c>
      <c r="E81" s="31" t="str">
        <f>IF(
    ISERROR('ALL-Students-Percentages'!E81),
    CHOOSE(RANDBETWEEN(1, 2), "NotKnown", "Known"),
    IF(
        ISNUMBER('ALL-Students-Percentages'!E81),
        IF(
            'ALL-Students-Percentages'!E81 &lt; 0.6,
            "NotKnown",
            "Known"
        ),
        'ALL-Students-Percentages'!E81
    )
)</f>
        <v>Known</v>
      </c>
      <c r="F81" s="31" t="str">
        <f>IF(
    ISERROR('ALL-Students-Percentages'!F81),
    CHOOSE(RANDBETWEEN(1, 2), "NotKnown", "Known"),
    IF(
        ISNUMBER('ALL-Students-Percentages'!F81),
        IF(
            'ALL-Students-Percentages'!F81 &lt; 0.6,
            "NotKnown",
            "Known"
        ),
        'ALL-Students-Percentages'!F81
    )
)</f>
        <v>Known</v>
      </c>
      <c r="G81" s="31" t="str">
        <f>IF(
    ISERROR('ALL-Students-Percentages'!G81),
    CHOOSE(RANDBETWEEN(1, 2), "NotKnown", "Known"),
    IF(
        ISNUMBER('ALL-Students-Percentages'!G81),
        IF(
            'ALL-Students-Percentages'!G81 &lt; 0.6,
            "NotKnown",
            "Known"
        ),
        'ALL-Students-Percentages'!G81
    )
)</f>
        <v>Known</v>
      </c>
      <c r="H81" s="31" t="str">
        <f>IF(
    ISERROR('ALL-Students-Percentages'!H81),
    CHOOSE(RANDBETWEEN(1, 2), "NotKnown", "Known"),
    IF(
        ISNUMBER('ALL-Students-Percentages'!H81),
        IF(
            'ALL-Students-Percentages'!H81 &lt; 0.6,
            "NotKnown",
            "Known"
        ),
        'ALL-Students-Percentages'!H81
    )
)</f>
        <v>Known</v>
      </c>
      <c r="I81" s="31" t="str">
        <f>IF(
    ISERROR('ALL-Students-Percentages'!I81),
    CHOOSE(RANDBETWEEN(1, 2), "NotKnown", "Known"),
    IF(
        ISNUMBER('ALL-Students-Percentages'!I81),
        IF(
            'ALL-Students-Percentages'!I81 &lt; 0.6,
            "NotKnown",
            "Known"
        ),
        'ALL-Students-Percentages'!I81
    )
)</f>
        <v>Known</v>
      </c>
      <c r="J81" s="31" t="str">
        <f>IF(
    ISERROR('ALL-Students-Percentages'!J81),
    CHOOSE(RANDBETWEEN(1, 2), "NotKnown", "Known"),
    IF(
        ISNUMBER('ALL-Students-Percentages'!J81),
        IF(
            'ALL-Students-Percentages'!J81 &lt; 0.6,
            "NotKnown",
            "Known"
        ),
        'ALL-Students-Percentages'!J81
    )
)</f>
        <v>Known</v>
      </c>
      <c r="K81" s="31" t="str">
        <f>IF(
    ISERROR('ALL-Students-Percentages'!K81),
    CHOOSE(RANDBETWEEN(1, 2), "NotKnown", "Known"),
    IF(
        ISNUMBER('ALL-Students-Percentages'!K81),
        IF(
            'ALL-Students-Percentages'!K81 &lt; 0.6,
            "NotKnown",
            "Known"
        ),
        'ALL-Students-Percentages'!K81
    )
)</f>
        <v>Known</v>
      </c>
      <c r="L81" s="31" t="str">
        <f>IF(
    ISERROR('ALL-Students-Percentages'!L81),
    CHOOSE(RANDBETWEEN(1, 2), "NotKnown", "Known"),
    IF(
        ISNUMBER('ALL-Students-Percentages'!L81),
        IF(
            'ALL-Students-Percentages'!L81 &lt; 0.6,
            "NotKnown",
            "Known"
        ),
        'ALL-Students-Percentages'!L81
    )
)</f>
        <v>Known</v>
      </c>
      <c r="M81" s="31" t="str">
        <f>IF(
    ISERROR('ALL-Students-Percentages'!M81),
    CHOOSE(RANDBETWEEN(1, 2), "NotKnown", "Known"),
    IF(
        ISNUMBER('ALL-Students-Percentages'!M81),
        IF(
            'ALL-Students-Percentages'!M81 &lt; 0.6,
            "NotKnown",
            "Known"
        ),
        'ALL-Students-Percentages'!M81
    )
)</f>
        <v>Known</v>
      </c>
      <c r="N81" s="31" t="str">
        <f>IF(
    ISERROR('ALL-Students-Percentages'!N81),
    CHOOSE(RANDBETWEEN(1, 2), "NotKnown", "Known"),
    IF(
        ISNUMBER('ALL-Students-Percentages'!N81),
        IF(
            'ALL-Students-Percentages'!N81 &lt; 0.6,
            "NotKnown",
            "Known"
        ),
        'ALL-Students-Percentages'!N81
    )
)</f>
        <v>Known</v>
      </c>
      <c r="O81" s="31" t="str">
        <f>IF(
    ISERROR('ALL-Students-Percentages'!O81),
    CHOOSE(RANDBETWEEN(1, 2), "NotKnown", "Known"),
    IF(
        ISNUMBER('ALL-Students-Percentages'!O81),
        IF(
            'ALL-Students-Percentages'!O81 &lt; 0.6,
            "NotKnown",
            "Known"
        ),
        'ALL-Students-Percentages'!O81
    )
)</f>
        <v>Known</v>
      </c>
      <c r="P81" s="31" t="str">
        <f>IF(
    ISERROR('ALL-Students-Percentages'!P81),
    CHOOSE(RANDBETWEEN(1, 2), "NotKnown", "Known"),
    IF(
        ISNUMBER('ALL-Students-Percentages'!P81),
        IF(
            'ALL-Students-Percentages'!P81 &lt; 0.6,
            "NotKnown",
            "Known"
        ),
        'ALL-Students-Percentages'!P81
    )
)</f>
        <v>Known</v>
      </c>
      <c r="Q81" s="31" t="str">
        <f>IF(
    ISERROR('ALL-Students-Percentages'!Q81),
    CHOOSE(RANDBETWEEN(1, 2), "NotKnown", "Known"),
    IF(
        ISNUMBER('ALL-Students-Percentages'!Q81),
        IF(
            'ALL-Students-Percentages'!Q81 &lt; 0.6,
            "NotKnown",
            "Known"
        ),
        'ALL-Students-Percentages'!Q81
    )
)</f>
        <v>Known</v>
      </c>
      <c r="R81" s="31" t="str">
        <f>IF(
    ISERROR('ALL-Students-Percentages'!R81),
    CHOOSE(RANDBETWEEN(1, 2), "NotKnown", "Known"),
    IF(
        ISNUMBER('ALL-Students-Percentages'!R81),
        IF(
            'ALL-Students-Percentages'!R81 &lt; 0.6,
            "NotKnown",
            "Known"
        ),
        'ALL-Students-Percentages'!R81
    )
)</f>
        <v>Known</v>
      </c>
      <c r="S81" s="31" t="str">
        <f>IF(
    ISERROR('ALL-Students-Percentages'!S81),
    CHOOSE(RANDBETWEEN(1, 2), "NotKnown", "Known"),
    IF(
        ISNUMBER('ALL-Students-Percentages'!S81),
        IF(
            'ALL-Students-Percentages'!S81 &lt; 0.6,
            "NotKnown",
            "Known"
        ),
        'ALL-Students-Percentages'!S81
    )
)</f>
        <v>Known</v>
      </c>
      <c r="T81" s="31" t="str">
        <f>IF(
    ISERROR('ALL-Students-Percentages'!T81),
    CHOOSE(RANDBETWEEN(1, 2), "NotKnown", "Known"),
    IF(
        ISNUMBER('ALL-Students-Percentages'!T81),
        IF(
            'ALL-Students-Percentages'!T81 &lt; 0.6,
            "NotKnown",
            "Known"
        ),
        'ALL-Students-Percentages'!T81
    )
)</f>
        <v>Known</v>
      </c>
      <c r="U81" s="31" t="str">
        <f>IF(
    ISERROR('ALL-Students-Percentages'!U81),
    CHOOSE(RANDBETWEEN(1, 2), "NotKnown", "Known"),
    IF(
        ISNUMBER('ALL-Students-Percentages'!U81),
        IF(
            'ALL-Students-Percentages'!U81 &lt; 0.6,
            "NotKnown",
            "Known"
        ),
        'ALL-Students-Percentages'!U81
    )
)</f>
        <v>Known</v>
      </c>
      <c r="V81" s="31" t="str">
        <f>IF(
    ISERROR('ALL-Students-Percentages'!V81),
    CHOOSE(RANDBETWEEN(1, 2), "NotKnown", "Known"),
    IF(
        ISNUMBER('ALL-Students-Percentages'!V81),
        IF(
            'ALL-Students-Percentages'!V81 &lt; 0.6,
            "NotKnown",
            "Known"
        ),
        'ALL-Students-Percentages'!V81
    )
)</f>
        <v>Known</v>
      </c>
      <c r="W81" s="31" t="str">
        <f>IF(
    ISERROR('ALL-Students-Percentages'!W81),
    CHOOSE(RANDBETWEEN(1, 2), "NotKnown", "Known"),
    IF(
        ISNUMBER('ALL-Students-Percentages'!W81),
        IF(
            'ALL-Students-Percentages'!W81 &lt; 0.6,
            "NotKnown",
            "Known"
        ),
        'ALL-Students-Percentages'!W81
    )
)</f>
        <v>Known</v>
      </c>
      <c r="X81" s="31" t="str">
        <f>IF(
    ISERROR('ALL-Students-Percentages'!X81),
    CHOOSE(RANDBETWEEN(1, 2), "NotKnown", "Known"),
    IF(
        ISNUMBER('ALL-Students-Percentages'!X81),
        IF(
            'ALL-Students-Percentages'!X81 &lt; 0.6,
            "NotKnown",
            "Known"
        ),
        'ALL-Students-Percentages'!X81
    )
)</f>
        <v>Known</v>
      </c>
      <c r="Y81" s="31" t="str">
        <f>IF(
    ISERROR('ALL-Students-Percentages'!Y81),
    CHOOSE(RANDBETWEEN(1, 2), "NotKnown", "Known"),
    IF(
        ISNUMBER('ALL-Students-Percentages'!Y81),
        IF(
            'ALL-Students-Percentages'!Y81 &lt; 0.6,
            "NotKnown",
            "Known"
        ),
        'ALL-Students-Percentages'!Y81
    )
)</f>
        <v>NotKnown</v>
      </c>
      <c r="Z81" s="31" t="str">
        <f>IF(
    ISERROR('ALL-Students-Percentages'!Z81),
    CHOOSE(RANDBETWEEN(1, 2), "NotKnown", "Known"),
    IF(
        ISNUMBER('ALL-Students-Percentages'!Z81),
        IF(
            'ALL-Students-Percentages'!Z81 &lt; 0.6,
            "NotKnown",
            "Known"
        ),
        'ALL-Students-Percentages'!Z81
    )
)</f>
        <v>Known</v>
      </c>
      <c r="AA81" s="31" t="str">
        <f>IF(
    ISERROR('ALL-Students-Percentages'!AA81),
    CHOOSE(RANDBETWEEN(1, 2), "NotKnown", "Known"),
    IF(
        ISNUMBER('ALL-Students-Percentages'!AA81),
        IF(
            'ALL-Students-Percentages'!AA81 &lt; 0.6,
            "NotKnown",
            "Known"
        ),
        'ALL-Students-Percentages'!AA81
    )
)</f>
        <v>Known</v>
      </c>
      <c r="AB81" s="31" t="str">
        <f>IF(
    ISERROR('ALL-Students-Percentages'!AB81),
    CHOOSE(RANDBETWEEN(1, 2), "NotKnown", "Known"),
    IF(
        ISNUMBER('ALL-Students-Percentages'!AB81),
        IF(
            'ALL-Students-Percentages'!AB81 &lt; 0.6,
            "NotKnown",
            "Known"
        ),
        'ALL-Students-Percentages'!AB81
    )
)</f>
        <v>NotKnown</v>
      </c>
      <c r="AC81" s="31" t="str">
        <f>IF(
    ISERROR('ALL-Students-Percentages'!AC81),
    CHOOSE(RANDBETWEEN(1, 2), "NotKnown", "Known"),
    IF(
        ISNUMBER('ALL-Students-Percentages'!AC81),
        IF(
            'ALL-Students-Percentages'!AC81 &lt; 0.6,
            "NotKnown",
            "Known"
        ),
        'ALL-Students-Percentages'!AC81
    )
)</f>
        <v>Known</v>
      </c>
      <c r="AD81" s="31" t="str">
        <f>IF(
    ISERROR('ALL-Students-Percentages'!AD81),
    CHOOSE(RANDBETWEEN(1, 2), "NotKnown", "Known"),
    IF(
        ISNUMBER('ALL-Students-Percentages'!AD81),
        IF(
            'ALL-Students-Percentages'!AD81 &lt; 0.6,
            "NotKnown",
            "Known"
        ),
        'ALL-Students-Percentages'!AD81
    )
)</f>
        <v>Known</v>
      </c>
      <c r="AE81" s="31" t="str">
        <f>IF(
    ISERROR('ALL-Students-Percentages'!AE81),
    CHOOSE(RANDBETWEEN(1, 2), "NotKnown", "Known"),
    IF(
        ISNUMBER('ALL-Students-Percentages'!AE81),
        IF(
            'ALL-Students-Percentages'!AE81 &lt; 0.6,
            "NotKnown",
            "Known"
        ),
        'ALL-Students-Percentages'!AE81
    )
)</f>
        <v>Known</v>
      </c>
      <c r="AF81" s="31" t="str">
        <f>IF(
    ISERROR('ALL-Students-Percentages'!AF81),
    CHOOSE(RANDBETWEEN(1, 2), "NotKnown", "Known"),
    IF(
        ISNUMBER('ALL-Students-Percentages'!AF81),
        IF(
            'ALL-Students-Percentages'!AF81 &lt; 0.6,
            "NotKnown",
            "Known"
        ),
        'ALL-Students-Percentages'!AF81
    )
)</f>
        <v>Known</v>
      </c>
      <c r="AG81" s="31" t="str">
        <f>IF(
    ISERROR('ALL-Students-Percentages'!AG81),
    CHOOSE(RANDBETWEEN(1, 2), "NotKnown", "Known"),
    IF(
        ISNUMBER('ALL-Students-Percentages'!AG81),
        IF(
            'ALL-Students-Percentages'!AG81 &lt; 0.6,
            "NotKnown",
            "Known"
        ),
        'ALL-Students-Percentages'!AG81
    )
)</f>
        <v>Known</v>
      </c>
      <c r="AH81" s="31" t="str">
        <f>IF(
    ISERROR('ALL-Students-Percentages'!AH81),
    CHOOSE(RANDBETWEEN(1, 2), "NotKnown", "Known"),
    IF(
        ISNUMBER('ALL-Students-Percentages'!AH81),
        IF(
            'ALL-Students-Percentages'!AH81 &lt; 0.6,
            "NotKnown",
            "Known"
        ),
        'ALL-Students-Percentages'!AH81
    )
)</f>
        <v>Known</v>
      </c>
      <c r="AI81" s="31" t="str">
        <f>IF(
    ISERROR('ALL-Students-Percentages'!AI81),
    CHOOSE(RANDBETWEEN(1, 2), "NotKnown", "Known"),
    IF(
        ISNUMBER('ALL-Students-Percentages'!AI81),
        IF(
            'ALL-Students-Percentages'!AI81 &lt; 0.6,
            "NotKnown",
            "Known"
        ),
        'ALL-Students-Percentages'!AI81
    )
)</f>
        <v>Known</v>
      </c>
      <c r="AJ81" s="31" t="str">
        <f>IF(
    ISERROR('ALL-Students-Percentages'!AJ81),
    CHOOSE(RANDBETWEEN(1, 2), "NotKnown", "Known"),
    IF(
        ISNUMBER('ALL-Students-Percentages'!AJ81),
        IF(
            'ALL-Students-Percentages'!AJ81 &lt; 0.6,
            "NotKnown",
            "Known"
        ),
        'ALL-Students-Percentages'!AJ81
    )
)</f>
        <v>Known</v>
      </c>
      <c r="AK81" s="31" t="str">
        <f>IF(
    ISERROR('ALL-Students-Percentages'!AK81),
    CHOOSE(RANDBETWEEN(1, 2), "NotKnown", "Known"),
    IF(
        ISNUMBER('ALL-Students-Percentages'!AK81),
        IF(
            'ALL-Students-Percentages'!AK81 &lt; 0.6,
            "NotKnown",
            "Known"
        ),
        'ALL-Students-Percentages'!AK81
    )
)</f>
        <v>Known</v>
      </c>
      <c r="AL81" s="31" t="str">
        <f>IF(
    ISERROR('ALL-Students-Percentages'!AL81),
    CHOOSE(RANDBETWEEN(1, 2), "NotKnown", "Known"),
    IF(
        ISNUMBER('ALL-Students-Percentages'!AL81),
        IF(
            'ALL-Students-Percentages'!AL81 &lt; 0.6,
            "NotKnown",
            "Known"
        ),
        'ALL-Students-Percentages'!AL81
    )
)</f>
        <v>Known</v>
      </c>
      <c r="AM81" s="31" t="str">
        <f>IF(
    ISERROR('ALL-Students-Percentages'!AM81),
    CHOOSE(RANDBETWEEN(1, 2), "NotKnown", "Known"),
    IF(
        ISNUMBER('ALL-Students-Percentages'!AM81),
        IF(
            'ALL-Students-Percentages'!AM81 &lt; 0.6,
            "NotKnown",
            "Known"
        ),
        'ALL-Students-Percentages'!AM81
    )
)</f>
        <v>Known</v>
      </c>
      <c r="AN81" s="31" t="str">
        <f>IF(
    ISERROR('ALL-Students-Percentages'!AN81),
    CHOOSE(RANDBETWEEN(1, 2), "NotKnown", "Known"),
    IF(
        ISNUMBER('ALL-Students-Percentages'!AN81),
        IF(
            'ALL-Students-Percentages'!AN81 &lt; 0.6,
            "NotKnown",
            "Known"
        ),
        'ALL-Students-Percentages'!AN81
    )
)</f>
        <v>Known</v>
      </c>
      <c r="AO81" s="31" t="str">
        <f>IF(
    ISERROR('ALL-Students-Percentages'!AO81),
    CHOOSE(RANDBETWEEN(1, 2), "NotKnown", "Known"),
    IF(
        ISNUMBER('ALL-Students-Percentages'!AO81),
        IF(
            'ALL-Students-Percentages'!AO81 &lt; 0.6,
            "NotKnown",
            "Known"
        ),
        'ALL-Students-Percentages'!AO81
    )
)</f>
        <v>Known</v>
      </c>
      <c r="AP81" s="31" t="str">
        <f>IF(
    ISERROR('ALL-Students-Percentages'!AP81),
    CHOOSE(RANDBETWEEN(1, 2), "NotKnown", "Known"),
    IF(
        ISNUMBER('ALL-Students-Percentages'!AP81),
        IF(
            'ALL-Students-Percentages'!AP81 &lt; 0.6,
            "NotKnown",
            "Known"
        ),
        'ALL-Students-Percentages'!AP81
    )
)</f>
        <v>Known</v>
      </c>
      <c r="AQ81" s="31" t="str">
        <f>IF(
    ISERROR('ALL-Students-Percentages'!AQ81),
    CHOOSE(RANDBETWEEN(1, 2), "NotKnown", "Known"),
    IF(
        ISNUMBER('ALL-Students-Percentages'!AQ81),
        IF(
            'ALL-Students-Percentages'!AQ81 &lt; 0.6,
            "NotKnown",
            "Known"
        ),
        'ALL-Students-Percentages'!AQ81
    )
)</f>
        <v>Known</v>
      </c>
      <c r="AR81" s="31" t="str">
        <f>IF(
    ISERROR('ALL-Students-Percentages'!AR81),
    CHOOSE(RANDBETWEEN(1, 2), "NotKnown", "Known"),
    IF(
        ISNUMBER('ALL-Students-Percentages'!AR81),
        IF(
            'ALL-Students-Percentages'!AR81 &lt; 0.6,
            "NotKnown",
            "Known"
        ),
        'ALL-Students-Percentages'!AR81
    )
)</f>
        <v>Known</v>
      </c>
      <c r="AS81" s="31" t="str">
        <f>IF(
    ISERROR('ALL-Students-Percentages'!AS81),
    CHOOSE(RANDBETWEEN(1, 2), "NotKnown", "Known"),
    IF(
        ISNUMBER('ALL-Students-Percentages'!AS81),
        IF(
            'ALL-Students-Percentages'!AS81 &lt; 0.6,
            "NotKnown",
            "Known"
        ),
        'ALL-Students-Percentages'!AS81
    )
)</f>
        <v>Known</v>
      </c>
      <c r="AT81" s="31" t="str">
        <f>IF(
    ISERROR('ALL-Students-Percentages'!AT81),
    CHOOSE(RANDBETWEEN(1, 2), "NotKnown", "Known"),
    IF(
        ISNUMBER('ALL-Students-Percentages'!AT81),
        IF(
            'ALL-Students-Percentages'!AT81 &lt; 0.6,
            "NotKnown",
            "Known"
        ),
        'ALL-Students-Percentages'!AT81
    )
)</f>
        <v>Known</v>
      </c>
      <c r="AU81" s="23"/>
      <c r="AV81" s="23"/>
    </row>
    <row r="82">
      <c r="A82" s="23"/>
    </row>
    <row r="83">
      <c r="A83" s="23"/>
    </row>
    <row r="84">
      <c r="A84" s="23"/>
    </row>
    <row r="85">
      <c r="A85" s="23"/>
    </row>
    <row r="86">
      <c r="A86" s="23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57"/>
    <col customWidth="1" min="2" max="2" width="11.43"/>
    <col customWidth="1" min="3" max="4" width="10.0"/>
    <col customWidth="1" min="5" max="5" width="10.29"/>
    <col customWidth="1" min="6" max="6" width="2.57"/>
    <col customWidth="1" min="7" max="7" width="10.0"/>
    <col customWidth="1" min="8" max="8" width="11.71"/>
    <col customWidth="1" min="9" max="9" width="9.57"/>
    <col customWidth="1" min="10" max="10" width="10.0"/>
    <col customWidth="1" min="11" max="11" width="10.29"/>
    <col customWidth="1" min="13" max="13" width="16.43"/>
    <col customWidth="1" min="14" max="14" width="14.57"/>
    <col customWidth="1" min="15" max="15" width="19.29"/>
  </cols>
  <sheetData>
    <row r="1">
      <c r="A1" s="70" t="s">
        <v>583</v>
      </c>
      <c r="E1" s="70"/>
      <c r="F1" s="71"/>
      <c r="G1" s="70" t="s">
        <v>584</v>
      </c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</row>
    <row r="2">
      <c r="A2" s="70" t="s">
        <v>585</v>
      </c>
      <c r="B2" s="70" t="s">
        <v>586</v>
      </c>
      <c r="C2" s="70" t="s">
        <v>587</v>
      </c>
      <c r="D2" s="70" t="s">
        <v>588</v>
      </c>
      <c r="E2" s="70" t="s">
        <v>589</v>
      </c>
      <c r="F2" s="71"/>
      <c r="G2" s="70" t="s">
        <v>585</v>
      </c>
      <c r="H2" s="70" t="s">
        <v>586</v>
      </c>
      <c r="I2" s="70" t="s">
        <v>587</v>
      </c>
      <c r="J2" s="70" t="s">
        <v>588</v>
      </c>
      <c r="K2" s="70" t="s">
        <v>589</v>
      </c>
      <c r="L2" s="72"/>
      <c r="M2" s="73" t="s">
        <v>590</v>
      </c>
      <c r="N2" s="73" t="s">
        <v>591</v>
      </c>
      <c r="O2" s="73" t="s">
        <v>592</v>
      </c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</row>
    <row r="3">
      <c r="A3" s="74" t="s">
        <v>593</v>
      </c>
      <c r="B3" s="74" t="s">
        <v>594</v>
      </c>
      <c r="C3" s="75">
        <v>89.0</v>
      </c>
      <c r="D3" s="75">
        <v>92.0</v>
      </c>
      <c r="E3" s="75">
        <v>16.78985</v>
      </c>
      <c r="F3" s="76"/>
      <c r="G3" s="74" t="s">
        <v>593</v>
      </c>
      <c r="H3" s="74" t="s">
        <v>594</v>
      </c>
      <c r="I3" s="75">
        <v>100.0</v>
      </c>
      <c r="J3" s="75">
        <v>106.0</v>
      </c>
      <c r="K3" s="75">
        <v>23.24216</v>
      </c>
      <c r="M3" s="31" t="s">
        <v>595</v>
      </c>
      <c r="N3" s="31">
        <v>11.1751041770033</v>
      </c>
      <c r="O3" s="31">
        <v>0.0</v>
      </c>
    </row>
    <row r="4">
      <c r="A4" s="74" t="s">
        <v>593</v>
      </c>
      <c r="B4" s="74" t="s">
        <v>596</v>
      </c>
      <c r="C4" s="75">
        <v>86.0</v>
      </c>
      <c r="D4" s="75">
        <v>88.0</v>
      </c>
      <c r="E4" s="75">
        <v>19.08804</v>
      </c>
      <c r="F4" s="76"/>
      <c r="G4" s="74" t="s">
        <v>593</v>
      </c>
      <c r="H4" s="74" t="s">
        <v>596</v>
      </c>
      <c r="I4" s="75">
        <v>92.0</v>
      </c>
      <c r="J4" s="75">
        <v>97.0</v>
      </c>
      <c r="K4" s="75">
        <v>23.5849</v>
      </c>
      <c r="M4" s="31" t="s">
        <v>597</v>
      </c>
      <c r="N4" s="31">
        <v>23.3527516983329</v>
      </c>
      <c r="O4" s="31">
        <v>0.0</v>
      </c>
    </row>
    <row r="5">
      <c r="A5" s="74" t="s">
        <v>593</v>
      </c>
      <c r="B5" s="74" t="s">
        <v>598</v>
      </c>
      <c r="C5" s="75">
        <v>89.0</v>
      </c>
      <c r="D5" s="75">
        <v>91.0</v>
      </c>
      <c r="E5" s="75">
        <v>18.2465</v>
      </c>
      <c r="F5" s="76"/>
      <c r="G5" s="74" t="s">
        <v>593</v>
      </c>
      <c r="H5" s="74" t="s">
        <v>598</v>
      </c>
      <c r="I5" s="75">
        <v>95.0</v>
      </c>
      <c r="J5" s="75">
        <v>100.0</v>
      </c>
      <c r="K5" s="75">
        <v>23.54435</v>
      </c>
    </row>
    <row r="6">
      <c r="A6" s="74" t="s">
        <v>593</v>
      </c>
      <c r="B6" s="74" t="s">
        <v>599</v>
      </c>
      <c r="C6" s="75">
        <v>90.0</v>
      </c>
      <c r="D6" s="75">
        <v>94.0</v>
      </c>
      <c r="E6" s="75">
        <v>16.50209</v>
      </c>
      <c r="F6" s="76"/>
      <c r="G6" s="74" t="s">
        <v>593</v>
      </c>
      <c r="H6" s="74" t="s">
        <v>599</v>
      </c>
      <c r="I6" s="75">
        <v>100.0</v>
      </c>
      <c r="J6" s="75">
        <v>105.0</v>
      </c>
      <c r="K6" s="75">
        <v>23.31938</v>
      </c>
    </row>
    <row r="7">
      <c r="A7" s="74" t="s">
        <v>593</v>
      </c>
      <c r="B7" s="74" t="s">
        <v>600</v>
      </c>
      <c r="C7" s="75">
        <v>92.0</v>
      </c>
      <c r="D7" s="75">
        <v>95.0</v>
      </c>
      <c r="E7" s="75">
        <v>16.48807</v>
      </c>
      <c r="F7" s="76"/>
      <c r="G7" s="74" t="s">
        <v>593</v>
      </c>
      <c r="H7" s="74" t="s">
        <v>600</v>
      </c>
      <c r="I7" s="75">
        <v>97.0</v>
      </c>
      <c r="J7" s="75">
        <v>102.0</v>
      </c>
      <c r="K7" s="75">
        <v>23.28718</v>
      </c>
    </row>
    <row r="8">
      <c r="A8" s="74" t="s">
        <v>601</v>
      </c>
      <c r="B8" s="74" t="s">
        <v>594</v>
      </c>
      <c r="C8" s="75">
        <v>82.0</v>
      </c>
      <c r="D8" s="75">
        <v>84.0</v>
      </c>
      <c r="E8" s="75">
        <v>21.56459</v>
      </c>
      <c r="F8" s="76"/>
      <c r="G8" s="77" t="s">
        <v>602</v>
      </c>
      <c r="H8" s="77" t="s">
        <v>602</v>
      </c>
      <c r="I8" s="77" t="s">
        <v>602</v>
      </c>
      <c r="J8" s="77" t="s">
        <v>602</v>
      </c>
      <c r="K8" s="77" t="s">
        <v>602</v>
      </c>
    </row>
    <row r="9">
      <c r="A9" s="74" t="s">
        <v>601</v>
      </c>
      <c r="B9" s="74" t="s">
        <v>596</v>
      </c>
      <c r="C9" s="75">
        <v>80.0</v>
      </c>
      <c r="D9" s="75">
        <v>82.0</v>
      </c>
      <c r="E9" s="75">
        <v>21.34725</v>
      </c>
      <c r="F9" s="76"/>
      <c r="G9" s="74" t="s">
        <v>601</v>
      </c>
      <c r="H9" s="74" t="s">
        <v>596</v>
      </c>
      <c r="I9" s="75">
        <v>82.0</v>
      </c>
      <c r="J9" s="75">
        <v>86.0</v>
      </c>
      <c r="K9" s="75">
        <v>24.98558</v>
      </c>
    </row>
    <row r="10">
      <c r="A10" s="74" t="s">
        <v>601</v>
      </c>
      <c r="B10" s="74" t="s">
        <v>598</v>
      </c>
      <c r="C10" s="75">
        <v>82.0</v>
      </c>
      <c r="D10" s="75">
        <v>84.0</v>
      </c>
      <c r="E10" s="75">
        <v>21.24328</v>
      </c>
      <c r="F10" s="76"/>
      <c r="G10" s="74" t="s">
        <v>601</v>
      </c>
      <c r="H10" s="74" t="s">
        <v>598</v>
      </c>
      <c r="I10" s="75">
        <v>82.0</v>
      </c>
      <c r="J10" s="75">
        <v>86.0</v>
      </c>
      <c r="K10" s="75">
        <v>25.10626</v>
      </c>
    </row>
    <row r="11">
      <c r="A11" s="74" t="s">
        <v>601</v>
      </c>
      <c r="B11" s="74" t="s">
        <v>603</v>
      </c>
      <c r="C11" s="75">
        <v>85.0</v>
      </c>
      <c r="D11" s="75">
        <v>87.0</v>
      </c>
      <c r="E11" s="75">
        <v>19.61952</v>
      </c>
      <c r="F11" s="76"/>
      <c r="G11" s="74" t="s">
        <v>601</v>
      </c>
      <c r="H11" s="74" t="s">
        <v>603</v>
      </c>
      <c r="I11" s="75">
        <v>90.0</v>
      </c>
      <c r="J11" s="75">
        <v>93.0</v>
      </c>
      <c r="K11" s="75">
        <v>24.55458</v>
      </c>
    </row>
    <row r="12">
      <c r="A12" s="74" t="s">
        <v>601</v>
      </c>
      <c r="B12" s="74" t="s">
        <v>604</v>
      </c>
      <c r="C12" s="75">
        <v>86.0</v>
      </c>
      <c r="D12" s="75">
        <v>89.0</v>
      </c>
      <c r="E12" s="75">
        <v>19.29976</v>
      </c>
      <c r="F12" s="76"/>
      <c r="G12" s="74" t="s">
        <v>601</v>
      </c>
      <c r="H12" s="74" t="s">
        <v>604</v>
      </c>
      <c r="I12" s="75">
        <v>92.0</v>
      </c>
      <c r="J12" s="75">
        <v>96.0</v>
      </c>
      <c r="K12" s="75">
        <v>24.83196</v>
      </c>
    </row>
    <row r="13">
      <c r="A13" s="74" t="s">
        <v>601</v>
      </c>
      <c r="B13" s="74" t="s">
        <v>599</v>
      </c>
      <c r="C13" s="75">
        <v>82.0</v>
      </c>
      <c r="D13" s="75">
        <v>84.0</v>
      </c>
      <c r="E13" s="75">
        <v>21.53712</v>
      </c>
      <c r="F13" s="76"/>
      <c r="G13" s="74" t="s">
        <v>601</v>
      </c>
      <c r="H13" s="74" t="s">
        <v>599</v>
      </c>
      <c r="I13" s="75">
        <v>81.0</v>
      </c>
      <c r="J13" s="75">
        <v>86.0</v>
      </c>
      <c r="K13" s="75">
        <v>25.75698</v>
      </c>
    </row>
    <row r="14">
      <c r="A14" s="74" t="s">
        <v>601</v>
      </c>
      <c r="B14" s="74" t="s">
        <v>600</v>
      </c>
      <c r="C14" s="75">
        <v>88.0</v>
      </c>
      <c r="D14" s="75">
        <v>89.0</v>
      </c>
      <c r="E14" s="75">
        <v>20.84779</v>
      </c>
      <c r="F14" s="76"/>
      <c r="G14" s="74" t="s">
        <v>601</v>
      </c>
      <c r="H14" s="74" t="s">
        <v>600</v>
      </c>
      <c r="I14" s="75">
        <v>87.0</v>
      </c>
      <c r="J14" s="75">
        <v>90.0</v>
      </c>
      <c r="K14" s="75">
        <v>24.86473</v>
      </c>
    </row>
    <row r="15">
      <c r="A15" s="74" t="s">
        <v>605</v>
      </c>
      <c r="B15" s="74" t="s">
        <v>606</v>
      </c>
      <c r="C15" s="75">
        <v>128.0</v>
      </c>
      <c r="D15" s="75">
        <v>135.0</v>
      </c>
      <c r="E15" s="75">
        <v>6.427738</v>
      </c>
      <c r="F15" s="76"/>
      <c r="G15" s="74" t="s">
        <v>605</v>
      </c>
      <c r="H15" s="74" t="s">
        <v>606</v>
      </c>
      <c r="I15" s="75">
        <v>170.0</v>
      </c>
      <c r="J15" s="75">
        <v>180.0</v>
      </c>
      <c r="K15" s="75">
        <v>17.72236</v>
      </c>
    </row>
    <row r="16">
      <c r="A16" s="74" t="s">
        <v>605</v>
      </c>
      <c r="B16" s="74" t="s">
        <v>607</v>
      </c>
      <c r="C16" s="75">
        <v>149.0</v>
      </c>
      <c r="D16" s="75">
        <v>155.0</v>
      </c>
      <c r="E16" s="75">
        <v>6.366958</v>
      </c>
      <c r="F16" s="76"/>
      <c r="G16" s="74" t="s">
        <v>605</v>
      </c>
      <c r="H16" s="74" t="s">
        <v>607</v>
      </c>
      <c r="I16" s="75">
        <v>149.0</v>
      </c>
      <c r="J16" s="75">
        <v>153.0</v>
      </c>
      <c r="K16" s="75">
        <v>18.79012</v>
      </c>
    </row>
    <row r="17">
      <c r="A17" s="74" t="s">
        <v>605</v>
      </c>
      <c r="B17" s="74" t="s">
        <v>608</v>
      </c>
      <c r="C17" s="75">
        <v>155.0</v>
      </c>
      <c r="D17" s="75">
        <v>163.0</v>
      </c>
      <c r="E17" s="75">
        <v>5.580324</v>
      </c>
      <c r="F17" s="76"/>
      <c r="G17" s="74" t="s">
        <v>605</v>
      </c>
      <c r="H17" s="74" t="s">
        <v>608</v>
      </c>
      <c r="I17" s="75">
        <v>219.0</v>
      </c>
      <c r="J17" s="75">
        <v>232.0</v>
      </c>
      <c r="K17" s="75">
        <v>13.40445</v>
      </c>
    </row>
    <row r="18">
      <c r="A18" s="74" t="s">
        <v>605</v>
      </c>
      <c r="B18" s="74" t="s">
        <v>609</v>
      </c>
      <c r="C18" s="75">
        <v>145.0</v>
      </c>
      <c r="D18" s="75">
        <v>158.0</v>
      </c>
      <c r="E18" s="75">
        <v>6.243287</v>
      </c>
      <c r="F18" s="76"/>
      <c r="G18" s="74" t="s">
        <v>605</v>
      </c>
      <c r="H18" s="74" t="s">
        <v>609</v>
      </c>
      <c r="I18" s="75">
        <v>157.0</v>
      </c>
      <c r="J18" s="75">
        <v>163.0</v>
      </c>
      <c r="K18" s="75">
        <v>18.47332</v>
      </c>
    </row>
    <row r="19">
      <c r="A19" s="74" t="s">
        <v>605</v>
      </c>
      <c r="B19" s="74" t="s">
        <v>610</v>
      </c>
      <c r="C19" s="75">
        <v>151.0</v>
      </c>
      <c r="D19" s="75">
        <v>156.0</v>
      </c>
      <c r="E19" s="75">
        <v>5.988987</v>
      </c>
      <c r="F19" s="76"/>
      <c r="G19" s="74" t="s">
        <v>605</v>
      </c>
      <c r="H19" s="74" t="s">
        <v>610</v>
      </c>
      <c r="I19" s="75">
        <v>148.0</v>
      </c>
      <c r="J19" s="75">
        <v>152.0</v>
      </c>
      <c r="K19" s="75">
        <v>18.79943</v>
      </c>
    </row>
    <row r="20">
      <c r="A20" s="74" t="s">
        <v>605</v>
      </c>
      <c r="B20" s="74" t="s">
        <v>611</v>
      </c>
      <c r="C20" s="75">
        <v>115.0</v>
      </c>
      <c r="D20" s="75">
        <v>120.0</v>
      </c>
      <c r="E20" s="75">
        <v>7.401279</v>
      </c>
      <c r="F20" s="76"/>
      <c r="G20" s="74" t="s">
        <v>605</v>
      </c>
      <c r="H20" s="74" t="s">
        <v>611</v>
      </c>
      <c r="I20" s="75">
        <v>140.0</v>
      </c>
      <c r="J20" s="75">
        <v>143.0</v>
      </c>
      <c r="K20" s="75">
        <v>19.42236</v>
      </c>
    </row>
    <row r="21">
      <c r="A21" s="74" t="s">
        <v>605</v>
      </c>
      <c r="B21" s="74" t="s">
        <v>612</v>
      </c>
      <c r="C21" s="75">
        <v>150.0</v>
      </c>
      <c r="D21" s="75">
        <v>158.0</v>
      </c>
      <c r="E21" s="75">
        <v>5.427411</v>
      </c>
      <c r="F21" s="76"/>
      <c r="G21" s="74" t="s">
        <v>605</v>
      </c>
      <c r="H21" s="74" t="s">
        <v>612</v>
      </c>
      <c r="I21" s="75">
        <v>225.0</v>
      </c>
      <c r="J21" s="75">
        <v>238.0</v>
      </c>
      <c r="K21" s="75">
        <v>13.06693</v>
      </c>
    </row>
    <row r="22">
      <c r="A22" s="74" t="s">
        <v>605</v>
      </c>
      <c r="B22" s="74" t="s">
        <v>613</v>
      </c>
      <c r="C22" s="75">
        <v>149.0</v>
      </c>
      <c r="D22" s="75">
        <v>155.0</v>
      </c>
      <c r="E22" s="75">
        <v>6.337614</v>
      </c>
      <c r="F22" s="76"/>
      <c r="G22" s="74" t="s">
        <v>605</v>
      </c>
      <c r="H22" s="74" t="s">
        <v>613</v>
      </c>
      <c r="I22" s="75">
        <v>149.0</v>
      </c>
      <c r="J22" s="75">
        <v>153.0</v>
      </c>
      <c r="K22" s="75">
        <v>18.77958</v>
      </c>
    </row>
    <row r="23">
      <c r="A23" s="74" t="s">
        <v>614</v>
      </c>
      <c r="B23" s="74" t="s">
        <v>594</v>
      </c>
      <c r="C23" s="75">
        <v>87.0</v>
      </c>
      <c r="D23" s="75">
        <v>92.0</v>
      </c>
      <c r="E23" s="75">
        <v>16.01885</v>
      </c>
      <c r="F23" s="76"/>
      <c r="G23" s="74" t="s">
        <v>614</v>
      </c>
      <c r="H23" s="74" t="s">
        <v>594</v>
      </c>
      <c r="I23" s="75">
        <v>93.0</v>
      </c>
      <c r="J23" s="75">
        <v>100.0</v>
      </c>
      <c r="K23" s="75">
        <v>23.55258</v>
      </c>
    </row>
    <row r="24">
      <c r="A24" s="74" t="s">
        <v>614</v>
      </c>
      <c r="B24" s="74" t="s">
        <v>596</v>
      </c>
      <c r="C24" s="75">
        <v>85.0</v>
      </c>
      <c r="D24" s="75">
        <v>90.0</v>
      </c>
      <c r="E24" s="75">
        <v>16.13236</v>
      </c>
      <c r="F24" s="76"/>
      <c r="G24" s="74" t="s">
        <v>614</v>
      </c>
      <c r="H24" s="74" t="s">
        <v>596</v>
      </c>
      <c r="I24" s="75">
        <v>91.0</v>
      </c>
      <c r="J24" s="75">
        <v>95.0</v>
      </c>
      <c r="K24" s="75">
        <v>23.93448</v>
      </c>
    </row>
    <row r="25">
      <c r="A25" s="74" t="s">
        <v>614</v>
      </c>
      <c r="B25" s="74" t="s">
        <v>598</v>
      </c>
      <c r="C25" s="75">
        <v>84.0</v>
      </c>
      <c r="D25" s="75">
        <v>89.0</v>
      </c>
      <c r="E25" s="75">
        <v>16.52678</v>
      </c>
      <c r="F25" s="76"/>
      <c r="G25" s="74" t="s">
        <v>614</v>
      </c>
      <c r="H25" s="74" t="s">
        <v>598</v>
      </c>
      <c r="I25" s="75">
        <v>92.0</v>
      </c>
      <c r="J25" s="75">
        <v>98.0</v>
      </c>
      <c r="K25" s="75">
        <v>24.01321</v>
      </c>
    </row>
    <row r="26">
      <c r="A26" s="74" t="s">
        <v>614</v>
      </c>
      <c r="B26" s="74" t="s">
        <v>603</v>
      </c>
      <c r="C26" s="75">
        <v>86.0</v>
      </c>
      <c r="D26" s="75">
        <v>91.0</v>
      </c>
      <c r="E26" s="75">
        <v>16.14494</v>
      </c>
      <c r="F26" s="76"/>
      <c r="G26" s="74" t="s">
        <v>614</v>
      </c>
      <c r="H26" s="74" t="s">
        <v>603</v>
      </c>
      <c r="I26" s="75">
        <v>92.0</v>
      </c>
      <c r="J26" s="75">
        <v>98.0</v>
      </c>
      <c r="K26" s="75">
        <v>23.52284</v>
      </c>
    </row>
    <row r="27">
      <c r="A27" s="74" t="s">
        <v>614</v>
      </c>
      <c r="B27" s="74" t="s">
        <v>604</v>
      </c>
      <c r="C27" s="75">
        <v>85.0</v>
      </c>
      <c r="D27" s="75">
        <v>90.0</v>
      </c>
      <c r="E27" s="75">
        <v>15.85348</v>
      </c>
      <c r="F27" s="76"/>
      <c r="G27" s="74" t="s">
        <v>614</v>
      </c>
      <c r="H27" s="74" t="s">
        <v>604</v>
      </c>
      <c r="I27" s="75">
        <v>97.0</v>
      </c>
      <c r="J27" s="75">
        <v>102.0</v>
      </c>
      <c r="K27" s="75">
        <v>23.65639</v>
      </c>
    </row>
    <row r="28">
      <c r="A28" s="74" t="s">
        <v>614</v>
      </c>
      <c r="B28" s="74" t="s">
        <v>599</v>
      </c>
      <c r="C28" s="75">
        <v>86.0</v>
      </c>
      <c r="D28" s="75">
        <v>91.0</v>
      </c>
      <c r="E28" s="75">
        <v>16.03487</v>
      </c>
      <c r="F28" s="76"/>
      <c r="G28" s="74" t="s">
        <v>614</v>
      </c>
      <c r="H28" s="74" t="s">
        <v>599</v>
      </c>
      <c r="I28" s="75">
        <v>101.0</v>
      </c>
      <c r="J28" s="75">
        <v>106.0</v>
      </c>
      <c r="K28" s="75">
        <v>23.29167</v>
      </c>
    </row>
    <row r="29">
      <c r="A29" s="74" t="s">
        <v>614</v>
      </c>
      <c r="B29" s="74" t="s">
        <v>600</v>
      </c>
      <c r="C29" s="75">
        <v>84.0</v>
      </c>
      <c r="D29" s="75">
        <v>89.0</v>
      </c>
      <c r="E29" s="75">
        <v>16.4569</v>
      </c>
      <c r="F29" s="76"/>
      <c r="G29" s="74" t="s">
        <v>614</v>
      </c>
      <c r="H29" s="74" t="s">
        <v>600</v>
      </c>
      <c r="I29" s="75">
        <v>98.0</v>
      </c>
      <c r="J29" s="75">
        <v>103.0</v>
      </c>
      <c r="K29" s="75">
        <v>23.47194</v>
      </c>
    </row>
    <row r="30">
      <c r="A30" s="74" t="s">
        <v>615</v>
      </c>
      <c r="B30" s="74" t="s">
        <v>594</v>
      </c>
      <c r="C30" s="75">
        <v>88.0</v>
      </c>
      <c r="D30" s="75">
        <v>93.0</v>
      </c>
      <c r="E30" s="75">
        <v>15.87749</v>
      </c>
      <c r="F30" s="76"/>
      <c r="G30" s="74" t="s">
        <v>615</v>
      </c>
      <c r="H30" s="74" t="s">
        <v>594</v>
      </c>
      <c r="I30" s="75">
        <v>93.0</v>
      </c>
      <c r="J30" s="75">
        <v>100.0</v>
      </c>
      <c r="K30" s="75">
        <v>23.5488</v>
      </c>
    </row>
    <row r="31">
      <c r="A31" s="74" t="s">
        <v>615</v>
      </c>
      <c r="B31" s="74" t="s">
        <v>596</v>
      </c>
      <c r="C31" s="75">
        <v>85.0</v>
      </c>
      <c r="D31" s="75">
        <v>90.0</v>
      </c>
      <c r="E31" s="75">
        <v>16.13275</v>
      </c>
      <c r="F31" s="76"/>
      <c r="G31" s="74" t="s">
        <v>615</v>
      </c>
      <c r="H31" s="74" t="s">
        <v>596</v>
      </c>
      <c r="I31" s="75">
        <v>91.0</v>
      </c>
      <c r="J31" s="75">
        <v>95.0</v>
      </c>
      <c r="K31" s="75">
        <v>23.91885</v>
      </c>
    </row>
    <row r="32">
      <c r="A32" s="74" t="s">
        <v>615</v>
      </c>
      <c r="B32" s="74" t="s">
        <v>598</v>
      </c>
      <c r="C32" s="75">
        <v>84.0</v>
      </c>
      <c r="D32" s="75">
        <v>89.0</v>
      </c>
      <c r="E32" s="75">
        <v>16.53876</v>
      </c>
      <c r="F32" s="76"/>
      <c r="G32" s="74" t="s">
        <v>615</v>
      </c>
      <c r="H32" s="74" t="s">
        <v>598</v>
      </c>
      <c r="I32" s="75">
        <v>92.0</v>
      </c>
      <c r="J32" s="75">
        <v>98.0</v>
      </c>
      <c r="K32" s="75">
        <v>24.00138</v>
      </c>
    </row>
    <row r="33">
      <c r="A33" s="74" t="s">
        <v>615</v>
      </c>
      <c r="B33" s="74" t="s">
        <v>603</v>
      </c>
      <c r="C33" s="75">
        <v>88.0</v>
      </c>
      <c r="D33" s="75">
        <v>92.0</v>
      </c>
      <c r="E33" s="75">
        <v>17.03636</v>
      </c>
      <c r="F33" s="76"/>
      <c r="G33" s="74" t="s">
        <v>615</v>
      </c>
      <c r="H33" s="74" t="s">
        <v>603</v>
      </c>
      <c r="I33" s="75">
        <v>98.0</v>
      </c>
      <c r="J33" s="75">
        <v>105.0</v>
      </c>
      <c r="K33" s="75">
        <v>23.26913</v>
      </c>
    </row>
    <row r="34">
      <c r="A34" s="74" t="s">
        <v>615</v>
      </c>
      <c r="B34" s="74" t="s">
        <v>604</v>
      </c>
      <c r="C34" s="75">
        <v>84.0</v>
      </c>
      <c r="D34" s="75">
        <v>90.0</v>
      </c>
      <c r="E34" s="75">
        <v>17.19117</v>
      </c>
      <c r="F34" s="76"/>
      <c r="G34" s="74" t="s">
        <v>615</v>
      </c>
      <c r="H34" s="74" t="s">
        <v>604</v>
      </c>
      <c r="I34" s="75">
        <v>98.0</v>
      </c>
      <c r="J34" s="75">
        <v>103.0</v>
      </c>
      <c r="K34" s="75">
        <v>23.33842</v>
      </c>
    </row>
    <row r="35">
      <c r="A35" s="74" t="s">
        <v>615</v>
      </c>
      <c r="B35" s="74" t="s">
        <v>599</v>
      </c>
      <c r="C35" s="75">
        <v>86.0</v>
      </c>
      <c r="D35" s="75">
        <v>91.0</v>
      </c>
      <c r="E35" s="75">
        <v>15.98927</v>
      </c>
      <c r="F35" s="76"/>
      <c r="G35" s="74" t="s">
        <v>615</v>
      </c>
      <c r="H35" s="74" t="s">
        <v>599</v>
      </c>
      <c r="I35" s="75">
        <v>101.0</v>
      </c>
      <c r="J35" s="75">
        <v>106.0</v>
      </c>
      <c r="K35" s="75">
        <v>23.29701</v>
      </c>
    </row>
    <row r="36">
      <c r="A36" s="74" t="s">
        <v>615</v>
      </c>
      <c r="B36" s="74" t="s">
        <v>600</v>
      </c>
      <c r="C36" s="75">
        <v>84.0</v>
      </c>
      <c r="D36" s="75">
        <v>89.0</v>
      </c>
      <c r="E36" s="75">
        <v>16.44497</v>
      </c>
      <c r="F36" s="76"/>
      <c r="G36" s="74" t="s">
        <v>615</v>
      </c>
      <c r="H36" s="74" t="s">
        <v>600</v>
      </c>
      <c r="I36" s="75">
        <v>98.0</v>
      </c>
      <c r="J36" s="75">
        <v>103.0</v>
      </c>
      <c r="K36" s="75">
        <v>23.44667</v>
      </c>
    </row>
    <row r="37">
      <c r="A37" s="77" t="s">
        <v>602</v>
      </c>
      <c r="B37" s="77" t="s">
        <v>602</v>
      </c>
      <c r="C37" s="77" t="s">
        <v>602</v>
      </c>
      <c r="D37" s="77" t="s">
        <v>602</v>
      </c>
      <c r="E37" s="77" t="s">
        <v>602</v>
      </c>
      <c r="F37" s="76"/>
      <c r="G37" s="74" t="s">
        <v>616</v>
      </c>
      <c r="H37" s="74" t="s">
        <v>617</v>
      </c>
      <c r="I37" s="75">
        <v>94.0</v>
      </c>
      <c r="J37" s="75">
        <v>99.0</v>
      </c>
      <c r="K37" s="75">
        <v>23.63151</v>
      </c>
    </row>
    <row r="38">
      <c r="A38" s="74" t="s">
        <v>616</v>
      </c>
      <c r="B38" s="74" t="s">
        <v>618</v>
      </c>
      <c r="C38" s="75">
        <v>82.0</v>
      </c>
      <c r="D38" s="75">
        <v>87.0</v>
      </c>
      <c r="E38" s="75">
        <v>18.03004</v>
      </c>
      <c r="F38" s="76"/>
      <c r="G38" s="74" t="s">
        <v>616</v>
      </c>
      <c r="H38" s="74" t="s">
        <v>618</v>
      </c>
      <c r="I38" s="75">
        <v>94.0</v>
      </c>
      <c r="J38" s="75">
        <v>99.0</v>
      </c>
      <c r="K38" s="75">
        <v>23.77961</v>
      </c>
    </row>
    <row r="39">
      <c r="A39" s="74" t="s">
        <v>616</v>
      </c>
      <c r="B39" s="74" t="s">
        <v>594</v>
      </c>
      <c r="C39" s="75">
        <v>84.0</v>
      </c>
      <c r="D39" s="75">
        <v>87.0</v>
      </c>
      <c r="E39" s="75">
        <v>18.81065</v>
      </c>
      <c r="F39" s="76"/>
      <c r="G39" s="74" t="s">
        <v>616</v>
      </c>
      <c r="H39" s="74" t="s">
        <v>594</v>
      </c>
      <c r="I39" s="75">
        <v>88.0</v>
      </c>
      <c r="J39" s="75">
        <v>93.0</v>
      </c>
      <c r="K39" s="75">
        <v>24.23472</v>
      </c>
    </row>
    <row r="40">
      <c r="A40" s="74" t="s">
        <v>616</v>
      </c>
      <c r="B40" s="74" t="s">
        <v>596</v>
      </c>
      <c r="C40" s="75">
        <v>82.0</v>
      </c>
      <c r="D40" s="75">
        <v>85.0</v>
      </c>
      <c r="E40" s="75">
        <v>19.18693</v>
      </c>
      <c r="F40" s="76"/>
      <c r="G40" s="74" t="s">
        <v>616</v>
      </c>
      <c r="H40" s="74" t="s">
        <v>596</v>
      </c>
      <c r="I40" s="75">
        <v>90.0</v>
      </c>
      <c r="J40" s="75">
        <v>93.0</v>
      </c>
      <c r="K40" s="75">
        <v>24.14591</v>
      </c>
    </row>
    <row r="41">
      <c r="A41" s="74" t="s">
        <v>616</v>
      </c>
      <c r="B41" s="74" t="s">
        <v>598</v>
      </c>
      <c r="C41" s="75">
        <v>81.0</v>
      </c>
      <c r="D41" s="75">
        <v>84.0</v>
      </c>
      <c r="E41" s="75">
        <v>19.24103</v>
      </c>
      <c r="F41" s="76"/>
      <c r="G41" s="74" t="s">
        <v>616</v>
      </c>
      <c r="H41" s="74" t="s">
        <v>598</v>
      </c>
      <c r="I41" s="75">
        <v>87.0</v>
      </c>
      <c r="J41" s="75">
        <v>90.0</v>
      </c>
      <c r="K41" s="75">
        <v>24.49719</v>
      </c>
    </row>
    <row r="42">
      <c r="A42" s="77" t="s">
        <v>602</v>
      </c>
      <c r="B42" s="77" t="s">
        <v>602</v>
      </c>
      <c r="C42" s="77" t="s">
        <v>602</v>
      </c>
      <c r="D42" s="77" t="s">
        <v>602</v>
      </c>
      <c r="E42" s="77" t="s">
        <v>602</v>
      </c>
      <c r="F42" s="76"/>
      <c r="G42" s="74" t="s">
        <v>616</v>
      </c>
      <c r="H42" s="74" t="s">
        <v>619</v>
      </c>
      <c r="I42" s="75">
        <v>94.0</v>
      </c>
      <c r="J42" s="75">
        <v>98.0</v>
      </c>
      <c r="K42" s="75">
        <v>23.71093</v>
      </c>
    </row>
    <row r="43">
      <c r="A43" s="74" t="s">
        <v>616</v>
      </c>
      <c r="B43" s="74" t="s">
        <v>620</v>
      </c>
      <c r="C43" s="75">
        <v>81.0</v>
      </c>
      <c r="D43" s="75">
        <v>86.0</v>
      </c>
      <c r="E43" s="75">
        <v>18.40645</v>
      </c>
      <c r="F43" s="76"/>
      <c r="G43" s="74" t="s">
        <v>616</v>
      </c>
      <c r="H43" s="74" t="s">
        <v>620</v>
      </c>
      <c r="I43" s="75">
        <v>93.0</v>
      </c>
      <c r="J43" s="75">
        <v>97.0</v>
      </c>
      <c r="K43" s="75">
        <v>23.965</v>
      </c>
    </row>
    <row r="44">
      <c r="A44" s="74" t="s">
        <v>616</v>
      </c>
      <c r="B44" s="74" t="s">
        <v>603</v>
      </c>
      <c r="C44" s="75">
        <v>85.0</v>
      </c>
      <c r="D44" s="75">
        <v>88.0</v>
      </c>
      <c r="E44" s="75">
        <v>18.15714</v>
      </c>
      <c r="F44" s="76"/>
      <c r="G44" s="74" t="s">
        <v>616</v>
      </c>
      <c r="H44" s="74" t="s">
        <v>603</v>
      </c>
      <c r="I44" s="75">
        <v>91.0</v>
      </c>
      <c r="J44" s="75">
        <v>95.0</v>
      </c>
      <c r="K44" s="75">
        <v>23.96519</v>
      </c>
    </row>
    <row r="45">
      <c r="A45" s="74" t="s">
        <v>616</v>
      </c>
      <c r="B45" s="74" t="s">
        <v>604</v>
      </c>
      <c r="C45" s="75">
        <v>82.0</v>
      </c>
      <c r="D45" s="75">
        <v>87.0</v>
      </c>
      <c r="E45" s="75">
        <v>18.31835</v>
      </c>
      <c r="F45" s="76"/>
      <c r="G45" s="74" t="s">
        <v>616</v>
      </c>
      <c r="H45" s="74" t="s">
        <v>604</v>
      </c>
      <c r="I45" s="75">
        <v>92.0</v>
      </c>
      <c r="J45" s="75">
        <v>97.0</v>
      </c>
      <c r="K45" s="75">
        <v>23.77636</v>
      </c>
    </row>
    <row r="46">
      <c r="A46" s="74" t="s">
        <v>616</v>
      </c>
      <c r="B46" s="74" t="s">
        <v>599</v>
      </c>
      <c r="C46" s="75">
        <v>81.0</v>
      </c>
      <c r="D46" s="75">
        <v>84.0</v>
      </c>
      <c r="E46" s="75">
        <v>19.7798</v>
      </c>
      <c r="F46" s="76"/>
      <c r="G46" s="74" t="s">
        <v>616</v>
      </c>
      <c r="H46" s="74" t="s">
        <v>599</v>
      </c>
      <c r="I46" s="75">
        <v>87.0</v>
      </c>
      <c r="J46" s="75">
        <v>93.0</v>
      </c>
      <c r="K46" s="75">
        <v>24.23365</v>
      </c>
    </row>
    <row r="47">
      <c r="A47" s="74" t="s">
        <v>616</v>
      </c>
      <c r="B47" s="74" t="s">
        <v>600</v>
      </c>
      <c r="C47" s="75">
        <v>83.0</v>
      </c>
      <c r="D47" s="75">
        <v>86.0</v>
      </c>
      <c r="E47" s="75">
        <v>19.17636</v>
      </c>
      <c r="F47" s="76"/>
      <c r="G47" s="74" t="s">
        <v>616</v>
      </c>
      <c r="H47" s="74" t="s">
        <v>600</v>
      </c>
      <c r="I47" s="75">
        <v>88.0</v>
      </c>
      <c r="J47" s="75">
        <v>92.0</v>
      </c>
      <c r="K47" s="75">
        <v>24.31904</v>
      </c>
    </row>
    <row r="48">
      <c r="A48" s="74" t="s">
        <v>621</v>
      </c>
      <c r="B48" s="74" t="s">
        <v>617</v>
      </c>
      <c r="C48" s="75">
        <v>84.0</v>
      </c>
      <c r="D48" s="75">
        <v>89.0</v>
      </c>
      <c r="E48" s="75">
        <v>17.91313</v>
      </c>
      <c r="F48" s="76"/>
      <c r="G48" s="74" t="s">
        <v>621</v>
      </c>
      <c r="H48" s="74" t="s">
        <v>617</v>
      </c>
      <c r="I48" s="75">
        <v>98.0</v>
      </c>
      <c r="J48" s="75">
        <v>100.0</v>
      </c>
      <c r="K48" s="75">
        <v>23.29192</v>
      </c>
    </row>
    <row r="49">
      <c r="A49" s="74" t="s">
        <v>621</v>
      </c>
      <c r="B49" s="74" t="s">
        <v>618</v>
      </c>
      <c r="C49" s="75">
        <v>85.0</v>
      </c>
      <c r="D49" s="75">
        <v>90.0</v>
      </c>
      <c r="E49" s="75">
        <v>17.95642</v>
      </c>
      <c r="F49" s="76"/>
      <c r="G49" s="74" t="s">
        <v>621</v>
      </c>
      <c r="H49" s="74" t="s">
        <v>618</v>
      </c>
      <c r="I49" s="75">
        <v>91.0</v>
      </c>
      <c r="J49" s="75">
        <v>94.0</v>
      </c>
      <c r="K49" s="75">
        <v>23.88065</v>
      </c>
    </row>
    <row r="50">
      <c r="A50" s="74" t="s">
        <v>621</v>
      </c>
      <c r="B50" s="74" t="s">
        <v>594</v>
      </c>
      <c r="C50" s="75">
        <v>86.0</v>
      </c>
      <c r="D50" s="75">
        <v>91.0</v>
      </c>
      <c r="E50" s="75">
        <v>16.76857</v>
      </c>
      <c r="F50" s="76"/>
      <c r="G50" s="74" t="s">
        <v>621</v>
      </c>
      <c r="H50" s="74" t="s">
        <v>594</v>
      </c>
      <c r="I50" s="75">
        <v>97.0</v>
      </c>
      <c r="J50" s="75">
        <v>99.0</v>
      </c>
      <c r="K50" s="75">
        <v>23.42419</v>
      </c>
    </row>
    <row r="51">
      <c r="A51" s="74" t="s">
        <v>621</v>
      </c>
      <c r="B51" s="74" t="s">
        <v>596</v>
      </c>
      <c r="C51" s="75">
        <v>84.0</v>
      </c>
      <c r="D51" s="75">
        <v>87.0</v>
      </c>
      <c r="E51" s="75">
        <v>18.18955</v>
      </c>
      <c r="F51" s="76"/>
      <c r="G51" s="74" t="s">
        <v>621</v>
      </c>
      <c r="H51" s="74" t="s">
        <v>596</v>
      </c>
      <c r="I51" s="75">
        <v>93.0</v>
      </c>
      <c r="J51" s="75">
        <v>96.0</v>
      </c>
      <c r="K51" s="75">
        <v>23.83293</v>
      </c>
    </row>
    <row r="52">
      <c r="A52" s="74" t="s">
        <v>621</v>
      </c>
      <c r="B52" s="74" t="s">
        <v>598</v>
      </c>
      <c r="C52" s="75">
        <v>84.0</v>
      </c>
      <c r="D52" s="75">
        <v>87.0</v>
      </c>
      <c r="E52" s="75">
        <v>18.49366</v>
      </c>
      <c r="F52" s="76"/>
      <c r="G52" s="74" t="s">
        <v>621</v>
      </c>
      <c r="H52" s="74" t="s">
        <v>598</v>
      </c>
      <c r="I52" s="75">
        <v>95.0</v>
      </c>
      <c r="J52" s="75">
        <v>98.0</v>
      </c>
      <c r="K52" s="75">
        <v>23.60575</v>
      </c>
    </row>
    <row r="53">
      <c r="A53" s="74" t="s">
        <v>621</v>
      </c>
      <c r="B53" s="74" t="s">
        <v>619</v>
      </c>
      <c r="C53" s="75">
        <v>85.0</v>
      </c>
      <c r="D53" s="75">
        <v>89.0</v>
      </c>
      <c r="E53" s="75">
        <v>18.17293</v>
      </c>
      <c r="F53" s="76"/>
      <c r="G53" s="74" t="s">
        <v>621</v>
      </c>
      <c r="H53" s="74" t="s">
        <v>619</v>
      </c>
      <c r="I53" s="75">
        <v>97.0</v>
      </c>
      <c r="J53" s="75">
        <v>100.0</v>
      </c>
      <c r="K53" s="75">
        <v>23.57946</v>
      </c>
    </row>
    <row r="54">
      <c r="A54" s="74" t="s">
        <v>621</v>
      </c>
      <c r="B54" s="74" t="s">
        <v>620</v>
      </c>
      <c r="C54" s="75">
        <v>84.0</v>
      </c>
      <c r="D54" s="75">
        <v>90.0</v>
      </c>
      <c r="E54" s="75">
        <v>17.43498</v>
      </c>
      <c r="F54" s="76"/>
      <c r="G54" s="74" t="s">
        <v>621</v>
      </c>
      <c r="H54" s="74" t="s">
        <v>620</v>
      </c>
      <c r="I54" s="75">
        <v>92.0</v>
      </c>
      <c r="J54" s="75">
        <v>94.0</v>
      </c>
      <c r="K54" s="75">
        <v>23.9219</v>
      </c>
    </row>
    <row r="55">
      <c r="A55" s="74" t="s">
        <v>621</v>
      </c>
      <c r="B55" s="74" t="s">
        <v>603</v>
      </c>
      <c r="C55" s="75">
        <v>86.0</v>
      </c>
      <c r="D55" s="75">
        <v>90.0</v>
      </c>
      <c r="E55" s="75">
        <v>17.20979</v>
      </c>
      <c r="F55" s="76"/>
      <c r="G55" s="74" t="s">
        <v>621</v>
      </c>
      <c r="H55" s="74" t="s">
        <v>603</v>
      </c>
      <c r="I55" s="75">
        <v>96.0</v>
      </c>
      <c r="J55" s="75">
        <v>99.0</v>
      </c>
      <c r="K55" s="75">
        <v>23.58567</v>
      </c>
    </row>
    <row r="56">
      <c r="A56" s="74" t="s">
        <v>621</v>
      </c>
      <c r="B56" s="74" t="s">
        <v>604</v>
      </c>
      <c r="C56" s="75">
        <v>82.0</v>
      </c>
      <c r="D56" s="75">
        <v>87.0</v>
      </c>
      <c r="E56" s="75">
        <v>18.0986</v>
      </c>
      <c r="F56" s="76"/>
      <c r="G56" s="74" t="s">
        <v>621</v>
      </c>
      <c r="H56" s="74" t="s">
        <v>604</v>
      </c>
      <c r="I56" s="75">
        <v>96.0</v>
      </c>
      <c r="J56" s="75">
        <v>98.0</v>
      </c>
      <c r="K56" s="75">
        <v>23.44765</v>
      </c>
    </row>
    <row r="57">
      <c r="A57" s="74" t="s">
        <v>621</v>
      </c>
      <c r="B57" s="74" t="s">
        <v>599</v>
      </c>
      <c r="C57" s="75">
        <v>84.0</v>
      </c>
      <c r="D57" s="75">
        <v>89.0</v>
      </c>
      <c r="E57" s="75">
        <v>17.27278</v>
      </c>
      <c r="F57" s="76"/>
      <c r="G57" s="74" t="s">
        <v>621</v>
      </c>
      <c r="H57" s="74" t="s">
        <v>599</v>
      </c>
      <c r="I57" s="75">
        <v>99.0</v>
      </c>
      <c r="J57" s="75">
        <v>101.0</v>
      </c>
      <c r="K57" s="75">
        <v>23.13165</v>
      </c>
    </row>
    <row r="58">
      <c r="A58" s="74" t="s">
        <v>621</v>
      </c>
      <c r="B58" s="74" t="s">
        <v>600</v>
      </c>
      <c r="C58" s="75">
        <v>83.0</v>
      </c>
      <c r="D58" s="75">
        <v>87.0</v>
      </c>
      <c r="E58" s="75">
        <v>18.87443</v>
      </c>
      <c r="F58" s="76"/>
      <c r="G58" s="74" t="s">
        <v>621</v>
      </c>
      <c r="H58" s="74" t="s">
        <v>600</v>
      </c>
      <c r="I58" s="75">
        <v>96.0</v>
      </c>
      <c r="J58" s="75">
        <v>98.0</v>
      </c>
      <c r="K58" s="75">
        <v>23.38527</v>
      </c>
    </row>
    <row r="59">
      <c r="A59" s="78" t="s">
        <v>622</v>
      </c>
      <c r="B59" s="74" t="s">
        <v>617</v>
      </c>
      <c r="C59" s="75">
        <v>82.0</v>
      </c>
      <c r="D59" s="75">
        <v>87.0</v>
      </c>
      <c r="E59" s="75">
        <v>18.06612</v>
      </c>
      <c r="F59" s="76"/>
      <c r="G59" s="78" t="s">
        <v>622</v>
      </c>
      <c r="H59" s="74" t="s">
        <v>617</v>
      </c>
      <c r="I59" s="75">
        <v>85.0</v>
      </c>
      <c r="J59" s="75">
        <v>89.0</v>
      </c>
      <c r="K59" s="75">
        <v>24.49126</v>
      </c>
    </row>
    <row r="60">
      <c r="A60" s="78" t="s">
        <v>622</v>
      </c>
      <c r="B60" s="74" t="s">
        <v>618</v>
      </c>
      <c r="C60" s="75">
        <v>86.0</v>
      </c>
      <c r="D60" s="75">
        <v>89.0</v>
      </c>
      <c r="E60" s="75">
        <v>18.30758</v>
      </c>
      <c r="F60" s="76"/>
      <c r="G60" s="78" t="s">
        <v>622</v>
      </c>
      <c r="H60" s="74" t="s">
        <v>618</v>
      </c>
      <c r="I60" s="75">
        <v>87.0</v>
      </c>
      <c r="J60" s="75">
        <v>90.0</v>
      </c>
      <c r="K60" s="75">
        <v>24.82316</v>
      </c>
    </row>
    <row r="61">
      <c r="A61" s="78" t="s">
        <v>622</v>
      </c>
      <c r="B61" s="74" t="s">
        <v>594</v>
      </c>
      <c r="C61" s="75">
        <v>81.0</v>
      </c>
      <c r="D61" s="75">
        <v>88.0</v>
      </c>
      <c r="E61" s="75">
        <v>15.6528</v>
      </c>
      <c r="F61" s="76"/>
      <c r="G61" s="78" t="s">
        <v>622</v>
      </c>
      <c r="H61" s="74" t="s">
        <v>594</v>
      </c>
      <c r="I61" s="75">
        <v>104.0</v>
      </c>
      <c r="J61" s="75">
        <v>109.0</v>
      </c>
      <c r="K61" s="75">
        <v>22.50932</v>
      </c>
    </row>
    <row r="62">
      <c r="A62" s="78" t="s">
        <v>622</v>
      </c>
      <c r="B62" s="74" t="s">
        <v>596</v>
      </c>
      <c r="C62" s="75">
        <v>83.0</v>
      </c>
      <c r="D62" s="75">
        <v>88.0</v>
      </c>
      <c r="E62" s="75">
        <v>16.528</v>
      </c>
      <c r="F62" s="76"/>
      <c r="G62" s="78" t="s">
        <v>622</v>
      </c>
      <c r="H62" s="74" t="s">
        <v>596</v>
      </c>
      <c r="I62" s="75">
        <v>97.0</v>
      </c>
      <c r="J62" s="75">
        <v>102.0</v>
      </c>
      <c r="K62" s="75">
        <v>23.19799</v>
      </c>
    </row>
    <row r="63">
      <c r="A63" s="78" t="s">
        <v>622</v>
      </c>
      <c r="B63" s="74" t="s">
        <v>598</v>
      </c>
      <c r="C63" s="75">
        <v>84.0</v>
      </c>
      <c r="D63" s="75">
        <v>88.0</v>
      </c>
      <c r="E63" s="75">
        <v>16.7513</v>
      </c>
      <c r="F63" s="76"/>
      <c r="G63" s="78" t="s">
        <v>622</v>
      </c>
      <c r="H63" s="74" t="s">
        <v>598</v>
      </c>
      <c r="I63" s="75">
        <v>96.0</v>
      </c>
      <c r="J63" s="75">
        <v>100.0</v>
      </c>
      <c r="K63" s="75">
        <v>23.43217</v>
      </c>
    </row>
    <row r="64">
      <c r="A64" s="78" t="s">
        <v>622</v>
      </c>
      <c r="B64" s="74" t="s">
        <v>619</v>
      </c>
      <c r="C64" s="75">
        <v>82.0</v>
      </c>
      <c r="D64" s="75">
        <v>87.0</v>
      </c>
      <c r="E64" s="75">
        <v>18.04177</v>
      </c>
      <c r="F64" s="76"/>
      <c r="G64" s="78" t="s">
        <v>622</v>
      </c>
      <c r="H64" s="74" t="s">
        <v>619</v>
      </c>
      <c r="I64" s="75">
        <v>88.0</v>
      </c>
      <c r="J64" s="75">
        <v>91.0</v>
      </c>
      <c r="K64" s="75">
        <v>24.65346</v>
      </c>
    </row>
    <row r="65">
      <c r="A65" s="78" t="s">
        <v>622</v>
      </c>
      <c r="B65" s="74" t="s">
        <v>620</v>
      </c>
      <c r="C65" s="75">
        <v>85.0</v>
      </c>
      <c r="D65" s="75">
        <v>89.0</v>
      </c>
      <c r="E65" s="75">
        <v>17.79819</v>
      </c>
      <c r="F65" s="76"/>
      <c r="G65" s="78" t="s">
        <v>622</v>
      </c>
      <c r="H65" s="74" t="s">
        <v>620</v>
      </c>
      <c r="I65" s="75">
        <v>87.0</v>
      </c>
      <c r="J65" s="75">
        <v>91.0</v>
      </c>
      <c r="K65" s="75">
        <v>24.65092</v>
      </c>
    </row>
    <row r="66">
      <c r="A66" s="78" t="s">
        <v>622</v>
      </c>
      <c r="B66" s="74" t="s">
        <v>603</v>
      </c>
      <c r="C66" s="75">
        <v>83.0</v>
      </c>
      <c r="D66" s="75">
        <v>89.0</v>
      </c>
      <c r="E66" s="75">
        <v>15.65385</v>
      </c>
      <c r="F66" s="76"/>
      <c r="G66" s="78" t="s">
        <v>622</v>
      </c>
      <c r="H66" s="74" t="s">
        <v>603</v>
      </c>
      <c r="I66" s="75">
        <v>95.0</v>
      </c>
      <c r="J66" s="75">
        <v>102.0</v>
      </c>
      <c r="K66" s="75">
        <v>23.00479</v>
      </c>
    </row>
    <row r="67">
      <c r="A67" s="78" t="s">
        <v>622</v>
      </c>
      <c r="B67" s="74" t="s">
        <v>604</v>
      </c>
      <c r="C67" s="75">
        <v>80.0</v>
      </c>
      <c r="D67" s="75">
        <v>87.0</v>
      </c>
      <c r="E67" s="75">
        <v>16.20906</v>
      </c>
      <c r="F67" s="76"/>
      <c r="G67" s="78" t="s">
        <v>622</v>
      </c>
      <c r="H67" s="74" t="s">
        <v>604</v>
      </c>
      <c r="I67" s="75">
        <v>97.0</v>
      </c>
      <c r="J67" s="75">
        <v>102.0</v>
      </c>
      <c r="K67" s="75">
        <v>23.30249</v>
      </c>
    </row>
    <row r="68">
      <c r="A68" s="78" t="s">
        <v>622</v>
      </c>
      <c r="B68" s="74" t="s">
        <v>599</v>
      </c>
      <c r="C68" s="75">
        <v>81.0</v>
      </c>
      <c r="D68" s="75">
        <v>89.0</v>
      </c>
      <c r="E68" s="75">
        <v>15.27512</v>
      </c>
      <c r="F68" s="76"/>
      <c r="G68" s="78" t="s">
        <v>622</v>
      </c>
      <c r="H68" s="74" t="s">
        <v>599</v>
      </c>
      <c r="I68" s="75">
        <v>99.0</v>
      </c>
      <c r="J68" s="75">
        <v>104.0</v>
      </c>
      <c r="K68" s="75">
        <v>23.05444</v>
      </c>
    </row>
    <row r="69">
      <c r="A69" s="78" t="s">
        <v>622</v>
      </c>
      <c r="B69" s="74" t="s">
        <v>600</v>
      </c>
      <c r="C69" s="75">
        <v>82.0</v>
      </c>
      <c r="D69" s="75">
        <v>88.0</v>
      </c>
      <c r="E69" s="75">
        <v>16.32974</v>
      </c>
      <c r="F69" s="76"/>
      <c r="G69" s="78" t="s">
        <v>622</v>
      </c>
      <c r="H69" s="74" t="s">
        <v>600</v>
      </c>
      <c r="I69" s="75">
        <v>96.0</v>
      </c>
      <c r="J69" s="75">
        <v>101.0</v>
      </c>
      <c r="K69" s="75">
        <v>23.22173</v>
      </c>
    </row>
    <row r="70">
      <c r="A70" s="74" t="s">
        <v>623</v>
      </c>
      <c r="B70" s="74" t="s">
        <v>606</v>
      </c>
      <c r="C70" s="75">
        <v>128.0</v>
      </c>
      <c r="D70" s="75">
        <v>135.0</v>
      </c>
      <c r="E70" s="75">
        <v>6.406349</v>
      </c>
      <c r="F70" s="76"/>
      <c r="G70" s="74" t="s">
        <v>623</v>
      </c>
      <c r="H70" s="74" t="s">
        <v>606</v>
      </c>
      <c r="I70" s="75">
        <v>171.0</v>
      </c>
      <c r="J70" s="75">
        <v>180.0</v>
      </c>
      <c r="K70" s="75">
        <v>17.67951</v>
      </c>
    </row>
    <row r="71">
      <c r="A71" s="74" t="s">
        <v>623</v>
      </c>
      <c r="B71" s="74" t="s">
        <v>607</v>
      </c>
      <c r="C71" s="75">
        <v>155.0</v>
      </c>
      <c r="D71" s="75">
        <v>162.0</v>
      </c>
      <c r="E71" s="75">
        <v>6.223937</v>
      </c>
      <c r="F71" s="76"/>
      <c r="G71" s="74" t="s">
        <v>623</v>
      </c>
      <c r="H71" s="74" t="s">
        <v>607</v>
      </c>
      <c r="I71" s="75">
        <v>148.0</v>
      </c>
      <c r="J71" s="75">
        <v>153.0</v>
      </c>
      <c r="K71" s="75">
        <v>18.81709</v>
      </c>
    </row>
    <row r="72">
      <c r="A72" s="74" t="s">
        <v>623</v>
      </c>
      <c r="B72" s="74" t="s">
        <v>608</v>
      </c>
      <c r="C72" s="75">
        <v>155.0</v>
      </c>
      <c r="D72" s="75">
        <v>163.0</v>
      </c>
      <c r="E72" s="75">
        <v>5.55753</v>
      </c>
      <c r="F72" s="76"/>
      <c r="G72" s="74" t="s">
        <v>623</v>
      </c>
      <c r="H72" s="74" t="s">
        <v>608</v>
      </c>
      <c r="I72" s="75">
        <v>220.0</v>
      </c>
      <c r="J72" s="75">
        <v>234.0</v>
      </c>
      <c r="K72" s="75">
        <v>13.24211</v>
      </c>
    </row>
    <row r="73">
      <c r="A73" s="74" t="s">
        <v>623</v>
      </c>
      <c r="B73" s="74" t="s">
        <v>609</v>
      </c>
      <c r="C73" s="75">
        <v>149.0</v>
      </c>
      <c r="D73" s="75">
        <v>162.0</v>
      </c>
      <c r="E73" s="75">
        <v>6.175409</v>
      </c>
      <c r="F73" s="76"/>
      <c r="G73" s="74" t="s">
        <v>623</v>
      </c>
      <c r="H73" s="74" t="s">
        <v>609</v>
      </c>
      <c r="I73" s="75">
        <v>157.0</v>
      </c>
      <c r="J73" s="75">
        <v>163.0</v>
      </c>
      <c r="K73" s="75">
        <v>18.49236</v>
      </c>
    </row>
    <row r="74">
      <c r="A74" s="74" t="s">
        <v>623</v>
      </c>
      <c r="B74" s="74" t="s">
        <v>610</v>
      </c>
      <c r="C74" s="75">
        <v>163.0</v>
      </c>
      <c r="D74" s="75">
        <v>170.0</v>
      </c>
      <c r="E74" s="75">
        <v>5.878259</v>
      </c>
      <c r="F74" s="76"/>
      <c r="G74" s="74" t="s">
        <v>623</v>
      </c>
      <c r="H74" s="74" t="s">
        <v>610</v>
      </c>
      <c r="I74" s="75">
        <v>148.0</v>
      </c>
      <c r="J74" s="75">
        <v>153.0</v>
      </c>
      <c r="K74" s="75">
        <v>18.79454</v>
      </c>
    </row>
    <row r="75">
      <c r="A75" s="74" t="s">
        <v>623</v>
      </c>
      <c r="B75" s="74" t="s">
        <v>611</v>
      </c>
      <c r="C75" s="75">
        <v>115.0</v>
      </c>
      <c r="D75" s="75">
        <v>120.0</v>
      </c>
      <c r="E75" s="75">
        <v>7.42364</v>
      </c>
      <c r="F75" s="76"/>
      <c r="G75" s="74" t="s">
        <v>623</v>
      </c>
      <c r="H75" s="74" t="s">
        <v>611</v>
      </c>
      <c r="I75" s="75">
        <v>140.0</v>
      </c>
      <c r="J75" s="75">
        <v>144.0</v>
      </c>
      <c r="K75" s="75">
        <v>19.2576</v>
      </c>
    </row>
    <row r="76">
      <c r="A76" s="74" t="s">
        <v>623</v>
      </c>
      <c r="B76" s="74" t="s">
        <v>612</v>
      </c>
      <c r="C76" s="75">
        <v>167.0</v>
      </c>
      <c r="D76" s="75">
        <v>175.0</v>
      </c>
      <c r="E76" s="75">
        <v>5.29364</v>
      </c>
      <c r="F76" s="76"/>
      <c r="G76" s="74" t="s">
        <v>623</v>
      </c>
      <c r="H76" s="74" t="s">
        <v>612</v>
      </c>
      <c r="I76" s="75">
        <v>224.0</v>
      </c>
      <c r="J76" s="75">
        <v>238.0</v>
      </c>
      <c r="K76" s="75">
        <v>13.05226</v>
      </c>
    </row>
    <row r="77">
      <c r="A77" s="74" t="s">
        <v>623</v>
      </c>
      <c r="B77" s="74" t="s">
        <v>613</v>
      </c>
      <c r="C77" s="75">
        <v>155.0</v>
      </c>
      <c r="D77" s="75">
        <v>162.0</v>
      </c>
      <c r="E77" s="75">
        <v>6.201056</v>
      </c>
      <c r="F77" s="76"/>
      <c r="G77" s="74" t="s">
        <v>623</v>
      </c>
      <c r="H77" s="74" t="s">
        <v>613</v>
      </c>
      <c r="I77" s="75">
        <v>148.0</v>
      </c>
      <c r="J77" s="75">
        <v>153.0</v>
      </c>
      <c r="K77" s="75">
        <v>18.7757</v>
      </c>
    </row>
  </sheetData>
  <mergeCells count="2">
    <mergeCell ref="A1:D1"/>
    <mergeCell ref="G1:J1"/>
  </mergeCells>
  <hyperlinks>
    <hyperlink r:id="rId2" ref="A59"/>
    <hyperlink r:id="rId3" ref="G59"/>
    <hyperlink r:id="rId4" ref="A60"/>
    <hyperlink r:id="rId5" ref="G60"/>
    <hyperlink r:id="rId6" ref="A61"/>
    <hyperlink r:id="rId7" ref="G61"/>
    <hyperlink r:id="rId8" ref="A62"/>
    <hyperlink r:id="rId9" ref="G62"/>
    <hyperlink r:id="rId10" ref="A63"/>
    <hyperlink r:id="rId11" ref="G63"/>
    <hyperlink r:id="rId12" ref="A64"/>
    <hyperlink r:id="rId13" ref="G64"/>
    <hyperlink r:id="rId14" ref="A65"/>
    <hyperlink r:id="rId15" ref="G65"/>
    <hyperlink r:id="rId16" ref="A66"/>
    <hyperlink r:id="rId17" ref="G66"/>
    <hyperlink r:id="rId18" ref="A67"/>
    <hyperlink r:id="rId19" ref="G67"/>
    <hyperlink r:id="rId20" ref="A68"/>
    <hyperlink r:id="rId21" ref="G68"/>
    <hyperlink r:id="rId22" ref="A69"/>
    <hyperlink r:id="rId23" ref="G69"/>
  </hyperlinks>
  <drawing r:id="rId24"/>
  <legacyDrawing r:id="rId25"/>
</worksheet>
</file>